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g"/>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media/image3.jpg" ContentType="image/jpeg"/>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T:\a3\dez32\Monitor_Stat\52_Erneuerbare_Energien\Auswertungen\Energieatlas LANUV\ErneuEnergie LANUV ab 2022\"/>
    </mc:Choice>
  </mc:AlternateContent>
  <xr:revisionPtr revIDLastSave="0" documentId="8_{2A3420C4-6125-4AD2-8669-8A00720AF535}" xr6:coauthVersionLast="36" xr6:coauthVersionMax="36" xr10:uidLastSave="{00000000-0000-0000-0000-000000000000}"/>
  <workbookProtection workbookAlgorithmName="SHA-512" workbookHashValue="S/s5TH+COaTIb5kBVqXzWdcB2w/gfyKvM7aliCd7OEDi2Vbv4IMQI/jqG8Kj4FQWUpF8yfGNqXuU2r/LO7f2Ag==" workbookSaltValue="q04+3CGhroHoOfAChFpxHw==" workbookSpinCount="100000" lockStructure="1"/>
  <bookViews>
    <workbookView xWindow="24020" yWindow="4820" windowWidth="28800" windowHeight="15370" tabRatio="781" firstSheet="7" activeTab="7" xr2:uid="{00000000-000D-0000-FFFF-FFFF00000000}"/>
  </bookViews>
  <sheets>
    <sheet name="Tabelle1" sheetId="1" state="hidden" r:id="rId1"/>
    <sheet name="Hilfstab1" sheetId="4" state="hidden" r:id="rId2"/>
    <sheet name="Datengrundlage" sheetId="3" state="hidden" r:id="rId3"/>
    <sheet name="Alter_Biomasse" sheetId="5" state="hidden" r:id="rId4"/>
    <sheet name="Alter_PVFrei" sheetId="6" state="hidden" r:id="rId5"/>
    <sheet name="Alter_Wind" sheetId="7" state="hidden" r:id="rId6"/>
    <sheet name="Alter_Wasser" sheetId="8" state="hidden" r:id="rId7"/>
    <sheet name="Titelblatt" sheetId="9" r:id="rId8"/>
    <sheet name="Impressum" sheetId="10" r:id="rId9"/>
    <sheet name="Auswertung" sheetId="2" r:id="rId10"/>
  </sheets>
  <definedNames>
    <definedName name="_xlnm._FilterDatabase" localSheetId="2" hidden="1">Datengrundlage!$A$1:$BL$3916</definedName>
    <definedName name="_xlnm.Print_Area" localSheetId="9">Auswertung!$B$4:$P$489</definedName>
    <definedName name="_xlnm.Print_Area" localSheetId="8">Impressum!$A$2:$E$43</definedName>
    <definedName name="_xlnm.Print_Area" localSheetId="7">Titelblatt!$A$1:$C$42</definedName>
  </definedNames>
  <calcPr calcId="191028" calcComplete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326" i="1" l="1"/>
  <c r="X331" i="1"/>
  <c r="X336" i="1"/>
  <c r="X341" i="1"/>
  <c r="X327" i="1"/>
  <c r="X332" i="1"/>
  <c r="X337" i="1"/>
  <c r="X342" i="1"/>
  <c r="X300" i="1"/>
  <c r="X305" i="1"/>
  <c r="X310" i="1"/>
  <c r="X318" i="1"/>
  <c r="X301" i="1"/>
  <c r="X306" i="1"/>
  <c r="X311" i="1"/>
  <c r="X319" i="1"/>
  <c r="X296" i="1"/>
  <c r="X295" i="1"/>
  <c r="X288" i="1"/>
  <c r="W341" i="1"/>
  <c r="W336" i="1"/>
  <c r="W331" i="1"/>
  <c r="W326" i="1"/>
  <c r="W318" i="1"/>
  <c r="W310" i="1"/>
  <c r="W305" i="1"/>
  <c r="W300" i="1"/>
  <c r="W295" i="1"/>
  <c r="B241" i="2"/>
  <c r="L234" i="2"/>
  <c r="H234" i="2"/>
  <c r="E237" i="2"/>
  <c r="E238" i="2"/>
  <c r="E239" i="2"/>
  <c r="E236" i="2"/>
  <c r="B230" i="2"/>
  <c r="O352" i="1"/>
  <c r="O351" i="1"/>
  <c r="B151" i="2"/>
  <c r="B190" i="2"/>
  <c r="B76" i="2"/>
  <c r="N305" i="1"/>
  <c r="N310" i="1"/>
  <c r="N318" i="1"/>
  <c r="N326" i="1"/>
  <c r="N331" i="1"/>
  <c r="N336" i="1"/>
  <c r="N341" i="1"/>
  <c r="P300" i="1"/>
  <c r="P305" i="1"/>
  <c r="P310" i="1"/>
  <c r="P318" i="1"/>
  <c r="P326" i="1"/>
  <c r="P331" i="1"/>
  <c r="P336" i="1"/>
  <c r="P341" i="1"/>
  <c r="N300" i="1"/>
  <c r="P295" i="1"/>
  <c r="Q295" i="1"/>
  <c r="Q300" i="1"/>
  <c r="Q305" i="1"/>
  <c r="Q310" i="1"/>
  <c r="Q318" i="1"/>
  <c r="Q326" i="1"/>
  <c r="Q331" i="1"/>
  <c r="Q336" i="1"/>
  <c r="Q341" i="1"/>
  <c r="R295" i="1"/>
  <c r="R300" i="1"/>
  <c r="R305" i="1"/>
  <c r="R310" i="1"/>
  <c r="R318" i="1"/>
  <c r="R326" i="1"/>
  <c r="R331" i="1"/>
  <c r="R336" i="1"/>
  <c r="R341" i="1"/>
  <c r="S295" i="1"/>
  <c r="S300" i="1"/>
  <c r="S305" i="1"/>
  <c r="S310" i="1"/>
  <c r="S318" i="1"/>
  <c r="S326" i="1"/>
  <c r="S331" i="1"/>
  <c r="S336" i="1"/>
  <c r="S341" i="1"/>
  <c r="T295" i="1"/>
  <c r="T300" i="1"/>
  <c r="T305" i="1"/>
  <c r="T310" i="1"/>
  <c r="T318" i="1"/>
  <c r="T326" i="1"/>
  <c r="T331" i="1"/>
  <c r="T336" i="1"/>
  <c r="T341" i="1"/>
  <c r="U295" i="1"/>
  <c r="U300" i="1"/>
  <c r="U305" i="1"/>
  <c r="U310" i="1"/>
  <c r="U318" i="1"/>
  <c r="U326" i="1"/>
  <c r="U331" i="1"/>
  <c r="U336" i="1"/>
  <c r="U341" i="1"/>
  <c r="V295" i="1"/>
  <c r="V300" i="1"/>
  <c r="V305" i="1"/>
  <c r="V310" i="1"/>
  <c r="V318" i="1"/>
  <c r="V326" i="1"/>
  <c r="V331" i="1"/>
  <c r="V336" i="1"/>
  <c r="V341" i="1"/>
  <c r="O295" i="1"/>
  <c r="O300" i="1"/>
  <c r="O305" i="1"/>
  <c r="O310" i="1"/>
  <c r="O318" i="1"/>
  <c r="O326" i="1"/>
  <c r="O331" i="1"/>
  <c r="O336" i="1"/>
  <c r="O341" i="1"/>
  <c r="O272" i="1"/>
  <c r="O247" i="1"/>
  <c r="O222" i="1"/>
  <c r="O197" i="1"/>
  <c r="O172" i="1"/>
  <c r="O147" i="1"/>
  <c r="O122" i="1"/>
  <c r="O261" i="1"/>
  <c r="O236" i="1"/>
  <c r="O211" i="1"/>
  <c r="O186" i="1"/>
  <c r="O161" i="1"/>
  <c r="O136" i="1"/>
  <c r="O111" i="1"/>
  <c r="B260" i="2"/>
  <c r="B273" i="2"/>
  <c r="B287" i="2"/>
  <c r="F472" i="2"/>
  <c r="H472" i="2"/>
  <c r="J472" i="2"/>
  <c r="L472" i="2"/>
  <c r="N472" i="2"/>
  <c r="E473" i="2"/>
  <c r="F473" i="2"/>
  <c r="G473" i="2"/>
  <c r="H473" i="2"/>
  <c r="I473" i="2"/>
  <c r="J473" i="2"/>
  <c r="K473" i="2"/>
  <c r="L473" i="2"/>
  <c r="M473" i="2"/>
  <c r="N473" i="2"/>
  <c r="O473" i="2"/>
  <c r="B477" i="2"/>
  <c r="B478" i="2"/>
  <c r="B479" i="2"/>
  <c r="B480" i="2"/>
  <c r="B481" i="2"/>
  <c r="D473" i="2"/>
  <c r="D472" i="2"/>
  <c r="D471" i="2"/>
  <c r="B476" i="2"/>
  <c r="B471" i="2"/>
  <c r="B463" i="2"/>
  <c r="B464" i="2"/>
  <c r="B465" i="2"/>
  <c r="B466" i="2"/>
  <c r="B467" i="2"/>
  <c r="E460" i="2"/>
  <c r="F460" i="2"/>
  <c r="G460" i="2"/>
  <c r="H460" i="2"/>
  <c r="I460" i="2"/>
  <c r="J460" i="2"/>
  <c r="K460" i="2"/>
  <c r="L460" i="2"/>
  <c r="M460" i="2"/>
  <c r="N460" i="2"/>
  <c r="O460" i="2"/>
  <c r="F459" i="2"/>
  <c r="H459" i="2"/>
  <c r="J459" i="2"/>
  <c r="L459" i="2"/>
  <c r="N459" i="2"/>
  <c r="D460" i="2"/>
  <c r="D459" i="2"/>
  <c r="D458" i="2"/>
  <c r="B462" i="2"/>
  <c r="B458" i="2"/>
  <c r="E446" i="2"/>
  <c r="F446" i="2"/>
  <c r="G446" i="2"/>
  <c r="H446" i="2"/>
  <c r="I446" i="2"/>
  <c r="J446" i="2"/>
  <c r="K446" i="2"/>
  <c r="L446" i="2"/>
  <c r="M446" i="2"/>
  <c r="N446" i="2"/>
  <c r="O446" i="2"/>
  <c r="F445" i="2"/>
  <c r="H445" i="2"/>
  <c r="J445" i="2"/>
  <c r="L445" i="2"/>
  <c r="N445" i="2"/>
  <c r="B450" i="2"/>
  <c r="B451" i="2"/>
  <c r="B452" i="2"/>
  <c r="B453" i="2"/>
  <c r="B454" i="2"/>
  <c r="D446" i="2"/>
  <c r="D445" i="2"/>
  <c r="D444" i="2"/>
  <c r="B449" i="2"/>
  <c r="B444" i="2"/>
  <c r="E433" i="2"/>
  <c r="F433" i="2"/>
  <c r="G433" i="2"/>
  <c r="H433" i="2"/>
  <c r="I433" i="2"/>
  <c r="J433" i="2"/>
  <c r="K433" i="2"/>
  <c r="L433" i="2"/>
  <c r="M433" i="2"/>
  <c r="N433" i="2"/>
  <c r="O433" i="2"/>
  <c r="F432" i="2"/>
  <c r="H432" i="2"/>
  <c r="J432" i="2"/>
  <c r="L432" i="2"/>
  <c r="N432" i="2"/>
  <c r="B436" i="2"/>
  <c r="B437" i="2"/>
  <c r="B438" i="2"/>
  <c r="B439" i="2"/>
  <c r="B440" i="2"/>
  <c r="D433" i="2"/>
  <c r="D432" i="2"/>
  <c r="D431" i="2"/>
  <c r="B435" i="2"/>
  <c r="B431" i="2"/>
  <c r="B427" i="2"/>
  <c r="F415" i="2"/>
  <c r="H415" i="2"/>
  <c r="J415" i="2"/>
  <c r="L415" i="2"/>
  <c r="N415" i="2"/>
  <c r="E416" i="2"/>
  <c r="F416" i="2"/>
  <c r="G416" i="2"/>
  <c r="H416" i="2"/>
  <c r="I416" i="2"/>
  <c r="J416" i="2"/>
  <c r="K416" i="2"/>
  <c r="L416" i="2"/>
  <c r="M416" i="2"/>
  <c r="N416" i="2"/>
  <c r="O416" i="2"/>
  <c r="B420" i="2"/>
  <c r="B421" i="2"/>
  <c r="B422" i="2"/>
  <c r="B423" i="2"/>
  <c r="B424" i="2"/>
  <c r="D416" i="2"/>
  <c r="D415" i="2"/>
  <c r="D414" i="2"/>
  <c r="B419" i="2"/>
  <c r="B414" i="2"/>
  <c r="O403" i="2"/>
  <c r="E403" i="2"/>
  <c r="F403" i="2"/>
  <c r="G403" i="2"/>
  <c r="H403" i="2"/>
  <c r="I403" i="2"/>
  <c r="J403" i="2"/>
  <c r="K403" i="2"/>
  <c r="L403" i="2"/>
  <c r="M403" i="2"/>
  <c r="N403" i="2"/>
  <c r="F402" i="2"/>
  <c r="H402" i="2"/>
  <c r="J402" i="2"/>
  <c r="L402" i="2"/>
  <c r="N402" i="2"/>
  <c r="B406" i="2"/>
  <c r="B407" i="2"/>
  <c r="B408" i="2"/>
  <c r="B409" i="2"/>
  <c r="B410" i="2"/>
  <c r="D403" i="2"/>
  <c r="D402" i="2"/>
  <c r="D401" i="2"/>
  <c r="B405" i="2"/>
  <c r="B401" i="2"/>
  <c r="B370" i="2"/>
  <c r="B393" i="2"/>
  <c r="B394" i="2"/>
  <c r="B395" i="2"/>
  <c r="B396" i="2"/>
  <c r="B397" i="2"/>
  <c r="E389" i="2"/>
  <c r="F389" i="2"/>
  <c r="G389" i="2"/>
  <c r="H389" i="2"/>
  <c r="I389" i="2"/>
  <c r="J389" i="2"/>
  <c r="K389" i="2"/>
  <c r="L389" i="2"/>
  <c r="M389" i="2"/>
  <c r="N389" i="2"/>
  <c r="O389" i="2"/>
  <c r="F388" i="2"/>
  <c r="H388" i="2"/>
  <c r="J388" i="2"/>
  <c r="L388" i="2"/>
  <c r="N388" i="2"/>
  <c r="D389" i="2"/>
  <c r="D388" i="2"/>
  <c r="D387" i="2"/>
  <c r="B392" i="2"/>
  <c r="B387" i="2"/>
  <c r="B379" i="2"/>
  <c r="B380" i="2"/>
  <c r="B381" i="2"/>
  <c r="B382" i="2"/>
  <c r="B383" i="2"/>
  <c r="E376" i="2"/>
  <c r="F376" i="2"/>
  <c r="G376" i="2"/>
  <c r="H376" i="2"/>
  <c r="I376" i="2"/>
  <c r="J376" i="2"/>
  <c r="K376" i="2"/>
  <c r="L376" i="2"/>
  <c r="M376" i="2"/>
  <c r="N376" i="2"/>
  <c r="O376" i="2"/>
  <c r="F375" i="2"/>
  <c r="H375" i="2"/>
  <c r="J375" i="2"/>
  <c r="L375" i="2"/>
  <c r="N375" i="2"/>
  <c r="D376" i="2"/>
  <c r="D375" i="2"/>
  <c r="D374" i="2"/>
  <c r="B378" i="2"/>
  <c r="B374" i="2"/>
  <c r="B363" i="2"/>
  <c r="B364" i="2"/>
  <c r="B365" i="2"/>
  <c r="B366" i="2"/>
  <c r="B367" i="2"/>
  <c r="E359" i="2"/>
  <c r="F359" i="2"/>
  <c r="G359" i="2"/>
  <c r="H359" i="2"/>
  <c r="I359" i="2"/>
  <c r="J359" i="2"/>
  <c r="K359" i="2"/>
  <c r="L359" i="2"/>
  <c r="M359" i="2"/>
  <c r="N359" i="2"/>
  <c r="O359" i="2"/>
  <c r="F358" i="2"/>
  <c r="H358" i="2"/>
  <c r="J358" i="2"/>
  <c r="L358" i="2"/>
  <c r="N358" i="2"/>
  <c r="D359" i="2"/>
  <c r="D358" i="2"/>
  <c r="D357" i="2"/>
  <c r="B362" i="2"/>
  <c r="B357" i="2"/>
  <c r="B349" i="2"/>
  <c r="B350" i="2"/>
  <c r="B351" i="2"/>
  <c r="B352" i="2"/>
  <c r="B353" i="2"/>
  <c r="E346" i="2"/>
  <c r="F346" i="2"/>
  <c r="G346" i="2"/>
  <c r="H346" i="2"/>
  <c r="I346" i="2"/>
  <c r="J346" i="2"/>
  <c r="K346" i="2"/>
  <c r="L346" i="2"/>
  <c r="M346" i="2"/>
  <c r="N346" i="2"/>
  <c r="O346" i="2"/>
  <c r="F345" i="2"/>
  <c r="H345" i="2"/>
  <c r="J345" i="2"/>
  <c r="L345" i="2"/>
  <c r="N345" i="2"/>
  <c r="D346" i="2"/>
  <c r="D345" i="2"/>
  <c r="D344" i="2"/>
  <c r="B348" i="2"/>
  <c r="B344" i="2"/>
  <c r="E332" i="2"/>
  <c r="F332" i="2"/>
  <c r="G332" i="2"/>
  <c r="H332" i="2"/>
  <c r="I332" i="2"/>
  <c r="J332" i="2"/>
  <c r="K332" i="2"/>
  <c r="L332" i="2"/>
  <c r="M332" i="2"/>
  <c r="N332" i="2"/>
  <c r="O332" i="2"/>
  <c r="F331" i="2"/>
  <c r="H331" i="2"/>
  <c r="J331" i="2"/>
  <c r="L331" i="2"/>
  <c r="N331" i="2"/>
  <c r="D332" i="2"/>
  <c r="D331" i="2"/>
  <c r="D330" i="2"/>
  <c r="B336" i="2"/>
  <c r="B337" i="2"/>
  <c r="B338" i="2"/>
  <c r="B339" i="2"/>
  <c r="B340" i="2"/>
  <c r="B335" i="2"/>
  <c r="B330" i="2"/>
  <c r="B322" i="2"/>
  <c r="B323" i="2"/>
  <c r="B324" i="2"/>
  <c r="B325" i="2"/>
  <c r="B326" i="2"/>
  <c r="E319" i="2"/>
  <c r="F319" i="2"/>
  <c r="G319" i="2"/>
  <c r="H319" i="2"/>
  <c r="I319" i="2"/>
  <c r="J319" i="2"/>
  <c r="K319" i="2"/>
  <c r="L319" i="2"/>
  <c r="M319" i="2"/>
  <c r="N319" i="2"/>
  <c r="O319" i="2"/>
  <c r="F318" i="2"/>
  <c r="H318" i="2"/>
  <c r="J318" i="2"/>
  <c r="L318" i="2"/>
  <c r="N318" i="2"/>
  <c r="D319" i="2"/>
  <c r="D318" i="2"/>
  <c r="D317" i="2"/>
  <c r="B321" i="2"/>
  <c r="B317" i="2"/>
  <c r="B313" i="2"/>
  <c r="B306" i="2"/>
  <c r="B307" i="2"/>
  <c r="B308" i="2"/>
  <c r="B309" i="2"/>
  <c r="B310" i="2"/>
  <c r="E302" i="2"/>
  <c r="F302" i="2"/>
  <c r="G302" i="2"/>
  <c r="H302" i="2"/>
  <c r="I302" i="2"/>
  <c r="J302" i="2"/>
  <c r="K302" i="2"/>
  <c r="L302" i="2"/>
  <c r="M302" i="2"/>
  <c r="N302" i="2"/>
  <c r="O302" i="2"/>
  <c r="F301" i="2"/>
  <c r="H301" i="2"/>
  <c r="J301" i="2"/>
  <c r="L301" i="2"/>
  <c r="N301" i="2"/>
  <c r="D302" i="2"/>
  <c r="D301" i="2"/>
  <c r="D300" i="2"/>
  <c r="B305" i="2"/>
  <c r="B300" i="2"/>
  <c r="E289" i="2"/>
  <c r="F289" i="2"/>
  <c r="G289" i="2"/>
  <c r="H289" i="2"/>
  <c r="I289" i="2"/>
  <c r="J289" i="2"/>
  <c r="K289" i="2"/>
  <c r="L289" i="2"/>
  <c r="M289" i="2"/>
  <c r="N289" i="2"/>
  <c r="O289" i="2"/>
  <c r="D289" i="2"/>
  <c r="F288" i="2"/>
  <c r="H288" i="2"/>
  <c r="J288" i="2"/>
  <c r="L288" i="2"/>
  <c r="N288" i="2"/>
  <c r="D288" i="2"/>
  <c r="D287" i="2"/>
  <c r="B292" i="2"/>
  <c r="B293" i="2"/>
  <c r="B294" i="2"/>
  <c r="B295" i="2"/>
  <c r="B296" i="2"/>
  <c r="B291" i="2"/>
  <c r="O275" i="2"/>
  <c r="N275" i="2"/>
  <c r="M275" i="2"/>
  <c r="L275" i="2"/>
  <c r="K275" i="2"/>
  <c r="J275" i="2"/>
  <c r="I275" i="2"/>
  <c r="H275" i="2"/>
  <c r="G275" i="2"/>
  <c r="F275" i="2"/>
  <c r="E275" i="2"/>
  <c r="D275" i="2"/>
  <c r="F274" i="2"/>
  <c r="H274" i="2"/>
  <c r="J274" i="2"/>
  <c r="L274" i="2"/>
  <c r="N274" i="2"/>
  <c r="D274" i="2"/>
  <c r="D273" i="2"/>
  <c r="B279" i="2"/>
  <c r="B280" i="2"/>
  <c r="B281" i="2"/>
  <c r="B282" i="2"/>
  <c r="B283" i="2"/>
  <c r="B278" i="2"/>
  <c r="O262" i="2"/>
  <c r="N262" i="2"/>
  <c r="M262" i="2"/>
  <c r="L262" i="2"/>
  <c r="K262" i="2"/>
  <c r="J262" i="2"/>
  <c r="I262" i="2"/>
  <c r="H262" i="2"/>
  <c r="G262" i="2"/>
  <c r="F262" i="2"/>
  <c r="E262" i="2"/>
  <c r="D262" i="2"/>
  <c r="B269" i="2"/>
  <c r="B265" i="2"/>
  <c r="B266" i="2"/>
  <c r="B267" i="2"/>
  <c r="B268" i="2"/>
  <c r="B264" i="2"/>
  <c r="N261" i="2"/>
  <c r="L261" i="2"/>
  <c r="J261" i="2"/>
  <c r="H261" i="2"/>
  <c r="F261" i="2"/>
  <c r="D261" i="2"/>
  <c r="D260" i="2"/>
  <c r="B256" i="2"/>
  <c r="B247" i="2"/>
  <c r="B245" i="2"/>
  <c r="G4" i="1"/>
  <c r="G3" i="1"/>
  <c r="G2" i="1"/>
  <c r="G1" i="1"/>
  <c r="F4" i="1"/>
  <c r="L4" i="1"/>
  <c r="F3" i="1"/>
  <c r="L3" i="1"/>
  <c r="F2" i="1"/>
  <c r="L2" i="1"/>
  <c r="X289" i="1"/>
  <c r="F1" i="1"/>
  <c r="L1" i="1"/>
  <c r="X307" i="1"/>
  <c r="X328" i="1"/>
  <c r="X312" i="1"/>
  <c r="X333" i="1"/>
  <c r="X338" i="1"/>
  <c r="X297" i="1"/>
  <c r="X320" i="1"/>
  <c r="X343" i="1"/>
  <c r="X302" i="1"/>
  <c r="N351" i="1"/>
  <c r="B238" i="2"/>
  <c r="W289" i="1"/>
  <c r="N349" i="1"/>
  <c r="B236" i="2"/>
  <c r="W288" i="1"/>
  <c r="S288" i="1"/>
  <c r="T288" i="1"/>
  <c r="U288" i="1"/>
  <c r="V288" i="1"/>
  <c r="R288" i="1"/>
  <c r="N296" i="1"/>
  <c r="N301" i="1"/>
  <c r="N306" i="1"/>
  <c r="N311" i="1"/>
  <c r="N319" i="1"/>
  <c r="N327" i="1"/>
  <c r="N332" i="1"/>
  <c r="N337" i="1"/>
  <c r="N342" i="1"/>
  <c r="O288" i="1"/>
  <c r="P288" i="1"/>
  <c r="Q288" i="1"/>
  <c r="V289" i="1"/>
  <c r="N297" i="1"/>
  <c r="N302" i="1"/>
  <c r="N307" i="1"/>
  <c r="N312" i="1"/>
  <c r="N320" i="1"/>
  <c r="N328" i="1"/>
  <c r="N333" i="1"/>
  <c r="N338" i="1"/>
  <c r="N343" i="1"/>
  <c r="O289" i="1"/>
  <c r="P289" i="1"/>
  <c r="Q289" i="1"/>
  <c r="T289" i="1"/>
  <c r="R289" i="1"/>
  <c r="S289" i="1"/>
  <c r="U289" i="1"/>
  <c r="B429" i="2"/>
  <c r="B442" i="2"/>
  <c r="B372" i="2"/>
  <c r="B271" i="2"/>
  <c r="B258" i="2"/>
  <c r="B328" i="2"/>
  <c r="B385" i="2"/>
  <c r="B315" i="2"/>
  <c r="B456" i="2"/>
  <c r="B469" i="2"/>
  <c r="B412" i="2"/>
  <c r="B342" i="2"/>
  <c r="B399" i="2"/>
  <c r="B355" i="2"/>
  <c r="B298" i="2"/>
  <c r="B285" i="2"/>
  <c r="N7" i="2"/>
  <c r="B227" i="2"/>
  <c r="B242" i="2"/>
  <c r="B150" i="2"/>
  <c r="B191" i="2"/>
  <c r="B124" i="2"/>
  <c r="B88" i="2"/>
  <c r="B39" i="2"/>
  <c r="W343" i="1"/>
  <c r="W338" i="1"/>
  <c r="W302" i="1"/>
  <c r="W297" i="1"/>
  <c r="W333" i="1"/>
  <c r="W328" i="1"/>
  <c r="W320" i="1"/>
  <c r="W312" i="1"/>
  <c r="W307" i="1"/>
  <c r="W342" i="1"/>
  <c r="W319" i="1"/>
  <c r="W296" i="1"/>
  <c r="W306" i="1"/>
  <c r="W327" i="1"/>
  <c r="W301" i="1"/>
  <c r="W337" i="1"/>
  <c r="W311" i="1"/>
  <c r="W332" i="1"/>
  <c r="V338" i="1"/>
  <c r="V320" i="1"/>
  <c r="V343" i="1"/>
  <c r="V328" i="1"/>
  <c r="V333" i="1"/>
  <c r="Q337" i="1"/>
  <c r="Q332" i="1"/>
  <c r="Q319" i="1"/>
  <c r="Q342" i="1"/>
  <c r="Q327" i="1"/>
  <c r="P337" i="1"/>
  <c r="P332" i="1"/>
  <c r="P319" i="1"/>
  <c r="P342" i="1"/>
  <c r="P327" i="1"/>
  <c r="O342" i="1"/>
  <c r="O327" i="1"/>
  <c r="O319" i="1"/>
  <c r="O337" i="1"/>
  <c r="O332" i="1"/>
  <c r="U338" i="1"/>
  <c r="U333" i="1"/>
  <c r="U320" i="1"/>
  <c r="U343" i="1"/>
  <c r="U328" i="1"/>
  <c r="S333" i="1"/>
  <c r="S320" i="1"/>
  <c r="S343" i="1"/>
  <c r="S328" i="1"/>
  <c r="S338" i="1"/>
  <c r="R337" i="1"/>
  <c r="R332" i="1"/>
  <c r="R319" i="1"/>
  <c r="R327" i="1"/>
  <c r="R342" i="1"/>
  <c r="R333" i="1"/>
  <c r="R343" i="1"/>
  <c r="R328" i="1"/>
  <c r="R338" i="1"/>
  <c r="R320" i="1"/>
  <c r="V342" i="1"/>
  <c r="V327" i="1"/>
  <c r="V319" i="1"/>
  <c r="V332" i="1"/>
  <c r="V337" i="1"/>
  <c r="T338" i="1"/>
  <c r="T333" i="1"/>
  <c r="T320" i="1"/>
  <c r="T343" i="1"/>
  <c r="T328" i="1"/>
  <c r="U342" i="1"/>
  <c r="U327" i="1"/>
  <c r="U319" i="1"/>
  <c r="U332" i="1"/>
  <c r="U337" i="1"/>
  <c r="P333" i="1"/>
  <c r="P343" i="1"/>
  <c r="P328" i="1"/>
  <c r="P320" i="1"/>
  <c r="P338" i="1"/>
  <c r="O338" i="1"/>
  <c r="O320" i="1"/>
  <c r="O343" i="1"/>
  <c r="O328" i="1"/>
  <c r="O333" i="1"/>
  <c r="Q333" i="1"/>
  <c r="Q343" i="1"/>
  <c r="Q328" i="1"/>
  <c r="Q338" i="1"/>
  <c r="Q320" i="1"/>
  <c r="T342" i="1"/>
  <c r="T327" i="1"/>
  <c r="T319" i="1"/>
  <c r="T337" i="1"/>
  <c r="T332" i="1"/>
  <c r="S342" i="1"/>
  <c r="S327" i="1"/>
  <c r="S319" i="1"/>
  <c r="S337" i="1"/>
  <c r="S332" i="1"/>
  <c r="B253" i="2"/>
  <c r="B486" i="2"/>
  <c r="B77" i="2"/>
  <c r="P306" i="1"/>
  <c r="P301" i="1"/>
  <c r="P296" i="1"/>
  <c r="P311" i="1"/>
  <c r="O301" i="1"/>
  <c r="O296" i="1"/>
  <c r="O306" i="1"/>
  <c r="O311" i="1"/>
  <c r="R311" i="1"/>
  <c r="R296" i="1"/>
  <c r="R306" i="1"/>
  <c r="R301" i="1"/>
  <c r="V301" i="1"/>
  <c r="V296" i="1"/>
  <c r="V306" i="1"/>
  <c r="V311" i="1"/>
  <c r="U296" i="1"/>
  <c r="U311" i="1"/>
  <c r="U306" i="1"/>
  <c r="U301" i="1"/>
  <c r="T296" i="1"/>
  <c r="T311" i="1"/>
  <c r="T306" i="1"/>
  <c r="T301" i="1"/>
  <c r="Q306" i="1"/>
  <c r="Q301" i="1"/>
  <c r="Q311" i="1"/>
  <c r="Q296" i="1"/>
  <c r="S311" i="1"/>
  <c r="S306" i="1"/>
  <c r="S301" i="1"/>
  <c r="S296" i="1"/>
  <c r="S302" i="1"/>
  <c r="S312" i="1"/>
  <c r="S307" i="1"/>
  <c r="S297" i="1"/>
  <c r="T302" i="1"/>
  <c r="T312" i="1"/>
  <c r="T307" i="1"/>
  <c r="T297" i="1"/>
  <c r="Q312" i="1"/>
  <c r="Q307" i="1"/>
  <c r="Q297" i="1"/>
  <c r="Q302" i="1"/>
  <c r="P307" i="1"/>
  <c r="P297" i="1"/>
  <c r="P312" i="1"/>
  <c r="P302" i="1"/>
  <c r="R312" i="1"/>
  <c r="R307" i="1"/>
  <c r="R297" i="1"/>
  <c r="R302" i="1"/>
  <c r="O297" i="1"/>
  <c r="O307" i="1"/>
  <c r="O312" i="1"/>
  <c r="O302" i="1"/>
  <c r="U302" i="1"/>
  <c r="U312" i="1"/>
  <c r="U307" i="1"/>
  <c r="U297" i="1"/>
  <c r="V307" i="1"/>
  <c r="V297" i="1"/>
  <c r="V302" i="1"/>
  <c r="V312" i="1"/>
  <c r="M4" i="1"/>
  <c r="M3" i="1"/>
  <c r="Q348" i="1"/>
  <c r="M2" i="1"/>
  <c r="M1" i="1"/>
  <c r="P348" i="1"/>
  <c r="R348" i="1"/>
  <c r="L235" i="2"/>
  <c r="H235" i="2"/>
  <c r="J235" i="2"/>
  <c r="S348" i="1"/>
  <c r="N235" i="2"/>
  <c r="S44" i="1"/>
  <c r="N44" i="1"/>
  <c r="B7" i="2"/>
  <c r="O67" i="1"/>
  <c r="P67" i="1"/>
  <c r="Q67" i="1"/>
  <c r="R67" i="1"/>
  <c r="S67" i="1"/>
  <c r="T67" i="1"/>
  <c r="B148" i="2"/>
  <c r="B225" i="2"/>
  <c r="B196" i="2"/>
  <c r="B127" i="2"/>
  <c r="B102" i="2"/>
  <c r="O32" i="2"/>
  <c r="B81" i="2"/>
  <c r="B30" i="2"/>
  <c r="B37" i="2"/>
  <c r="G32" i="2"/>
  <c r="I32" i="2"/>
  <c r="K32" i="2"/>
  <c r="M32" i="2"/>
  <c r="E32" i="2"/>
  <c r="X20" i="1"/>
  <c r="N33" i="2"/>
  <c r="U45" i="1"/>
  <c r="P45" i="1"/>
  <c r="N22" i="1"/>
  <c r="B35" i="2"/>
  <c r="S53" i="1"/>
  <c r="P37" i="1"/>
  <c r="N39" i="1"/>
  <c r="N31" i="1"/>
  <c r="B85" i="2"/>
  <c r="P29" i="1"/>
  <c r="F83" i="2"/>
  <c r="Z20" i="1"/>
  <c r="P33" i="2"/>
  <c r="R20" i="1"/>
  <c r="H33" i="2"/>
  <c r="T20" i="1"/>
  <c r="J33" i="2"/>
  <c r="V20" i="1"/>
  <c r="L33" i="2"/>
  <c r="P20" i="1"/>
  <c r="F33" i="2"/>
  <c r="O2" i="1"/>
  <c r="O4" i="1"/>
  <c r="BY12" i="1"/>
  <c r="O3" i="1"/>
  <c r="BY11" i="1"/>
  <c r="N258" i="1"/>
  <c r="Q258" i="1"/>
  <c r="O264" i="1"/>
  <c r="N208" i="1"/>
  <c r="Q208" i="1"/>
  <c r="N108" i="1"/>
  <c r="N158" i="1"/>
  <c r="Q158" i="1"/>
  <c r="BY10" i="1"/>
  <c r="S10" i="1"/>
  <c r="N64" i="1"/>
  <c r="N71" i="1"/>
  <c r="N63" i="1"/>
  <c r="N70" i="1"/>
  <c r="N62" i="1"/>
  <c r="N69" i="1"/>
  <c r="Q108" i="1"/>
  <c r="O114" i="1"/>
  <c r="D291" i="2"/>
  <c r="Q229" i="1"/>
  <c r="U227" i="1"/>
  <c r="O226" i="1"/>
  <c r="S218" i="1"/>
  <c r="W216" i="1"/>
  <c r="Q215" i="1"/>
  <c r="U217" i="1"/>
  <c r="O216" i="1"/>
  <c r="O214" i="1"/>
  <c r="Q226" i="1"/>
  <c r="O229" i="1"/>
  <c r="S227" i="1"/>
  <c r="W225" i="1"/>
  <c r="Q218" i="1"/>
  <c r="U216" i="1"/>
  <c r="O215" i="1"/>
  <c r="Q225" i="1"/>
  <c r="O217" i="1"/>
  <c r="W228" i="1"/>
  <c r="Q227" i="1"/>
  <c r="U225" i="1"/>
  <c r="O218" i="1"/>
  <c r="S216" i="1"/>
  <c r="W214" i="1"/>
  <c r="W226" i="1"/>
  <c r="S229" i="1"/>
  <c r="S215" i="1"/>
  <c r="U228" i="1"/>
  <c r="O227" i="1"/>
  <c r="S225" i="1"/>
  <c r="W217" i="1"/>
  <c r="Q216" i="1"/>
  <c r="U214" i="1"/>
  <c r="S228" i="1"/>
  <c r="S214" i="1"/>
  <c r="U218" i="1"/>
  <c r="W229" i="1"/>
  <c r="Q228" i="1"/>
  <c r="U226" i="1"/>
  <c r="O225" i="1"/>
  <c r="S217" i="1"/>
  <c r="W215" i="1"/>
  <c r="Q214" i="1"/>
  <c r="U229" i="1"/>
  <c r="O228" i="1"/>
  <c r="S226" i="1"/>
  <c r="W218" i="1"/>
  <c r="Q217" i="1"/>
  <c r="U215" i="1"/>
  <c r="W227" i="1"/>
  <c r="W279" i="1"/>
  <c r="Q278" i="1"/>
  <c r="U276" i="1"/>
  <c r="O275" i="1"/>
  <c r="S267" i="1"/>
  <c r="U279" i="1"/>
  <c r="O278" i="1"/>
  <c r="S276" i="1"/>
  <c r="W268" i="1"/>
  <c r="Q267" i="1"/>
  <c r="U265" i="1"/>
  <c r="U277" i="1"/>
  <c r="S268" i="1"/>
  <c r="Q265" i="1"/>
  <c r="O279" i="1"/>
  <c r="U266" i="1"/>
  <c r="S279" i="1"/>
  <c r="W277" i="1"/>
  <c r="Q276" i="1"/>
  <c r="U268" i="1"/>
  <c r="O267" i="1"/>
  <c r="S265" i="1"/>
  <c r="Q279" i="1"/>
  <c r="O276" i="1"/>
  <c r="W266" i="1"/>
  <c r="S277" i="1"/>
  <c r="W278" i="1"/>
  <c r="Q277" i="1"/>
  <c r="U275" i="1"/>
  <c r="O268" i="1"/>
  <c r="S266" i="1"/>
  <c r="W264" i="1"/>
  <c r="W276" i="1"/>
  <c r="U267" i="1"/>
  <c r="Q264" i="1"/>
  <c r="W275" i="1"/>
  <c r="U278" i="1"/>
  <c r="O277" i="1"/>
  <c r="S275" i="1"/>
  <c r="W267" i="1"/>
  <c r="Q266" i="1"/>
  <c r="U264" i="1"/>
  <c r="S278" i="1"/>
  <c r="Q275" i="1"/>
  <c r="O266" i="1"/>
  <c r="S264" i="1"/>
  <c r="W265" i="1"/>
  <c r="Q268" i="1"/>
  <c r="O265" i="1"/>
  <c r="O179" i="1"/>
  <c r="S177" i="1"/>
  <c r="W175" i="1"/>
  <c r="Q168" i="1"/>
  <c r="U166" i="1"/>
  <c r="O165" i="1"/>
  <c r="U179" i="1"/>
  <c r="W178" i="1"/>
  <c r="Q177" i="1"/>
  <c r="U175" i="1"/>
  <c r="O168" i="1"/>
  <c r="S166" i="1"/>
  <c r="W164" i="1"/>
  <c r="W168" i="1"/>
  <c r="U178" i="1"/>
  <c r="O177" i="1"/>
  <c r="S175" i="1"/>
  <c r="W167" i="1"/>
  <c r="Q166" i="1"/>
  <c r="U164" i="1"/>
  <c r="S176" i="1"/>
  <c r="S178" i="1"/>
  <c r="W176" i="1"/>
  <c r="Q175" i="1"/>
  <c r="U167" i="1"/>
  <c r="O166" i="1"/>
  <c r="S164" i="1"/>
  <c r="U165" i="1"/>
  <c r="W179" i="1"/>
  <c r="Q178" i="1"/>
  <c r="U176" i="1"/>
  <c r="O175" i="1"/>
  <c r="S167" i="1"/>
  <c r="W165" i="1"/>
  <c r="Q164" i="1"/>
  <c r="O178" i="1"/>
  <c r="O164" i="1"/>
  <c r="Q179" i="1"/>
  <c r="U177" i="1"/>
  <c r="O176" i="1"/>
  <c r="S168" i="1"/>
  <c r="W166" i="1"/>
  <c r="Q165" i="1"/>
  <c r="Q167" i="1"/>
  <c r="Q176" i="1"/>
  <c r="S179" i="1"/>
  <c r="U168" i="1"/>
  <c r="O167" i="1"/>
  <c r="S165" i="1"/>
  <c r="W177" i="1"/>
  <c r="BI11" i="1"/>
  <c r="AY10" i="1"/>
  <c r="AO12" i="1"/>
  <c r="Q11" i="1"/>
  <c r="BC12" i="1"/>
  <c r="S352" i="1"/>
  <c r="N239" i="2"/>
  <c r="AC10" i="1"/>
  <c r="AL10" i="1"/>
  <c r="S12" i="1"/>
  <c r="BL12" i="1"/>
  <c r="BP12" i="1"/>
  <c r="V22" i="1"/>
  <c r="L35" i="2"/>
  <c r="Y12" i="1"/>
  <c r="AU12" i="1"/>
  <c r="Q351" i="1"/>
  <c r="J238" i="2"/>
  <c r="AM12" i="1"/>
  <c r="BF10" i="1"/>
  <c r="BF12" i="1"/>
  <c r="AB12" i="1"/>
  <c r="BA10" i="1"/>
  <c r="AT11" i="1"/>
  <c r="BR10" i="1"/>
  <c r="BH12" i="1"/>
  <c r="U46" i="1"/>
  <c r="O64" i="1"/>
  <c r="BQ10" i="1"/>
  <c r="R10" i="1"/>
  <c r="AJ10" i="1"/>
  <c r="AV12" i="1"/>
  <c r="BQ11" i="1"/>
  <c r="AR11" i="1"/>
  <c r="AO10" i="1"/>
  <c r="AF10" i="1"/>
  <c r="BJ12" i="1"/>
  <c r="T22" i="1"/>
  <c r="J35" i="2"/>
  <c r="AC11" i="1"/>
  <c r="AN11" i="1"/>
  <c r="BR11" i="1"/>
  <c r="AF12" i="1"/>
  <c r="AA11" i="1"/>
  <c r="P47" i="1"/>
  <c r="P62" i="1"/>
  <c r="AS10" i="1"/>
  <c r="R12" i="1"/>
  <c r="BS12" i="1"/>
  <c r="U49" i="1"/>
  <c r="R64" i="1"/>
  <c r="BK12" i="1"/>
  <c r="P12" i="1"/>
  <c r="AX11" i="1"/>
  <c r="Q350" i="1"/>
  <c r="J237" i="2"/>
  <c r="AE10" i="1"/>
  <c r="AP10" i="1"/>
  <c r="BB10" i="1"/>
  <c r="AM11" i="1"/>
  <c r="AF11" i="1"/>
  <c r="V11" i="1"/>
  <c r="P11" i="1"/>
  <c r="AY11" i="1"/>
  <c r="U10" i="1"/>
  <c r="BX11" i="1"/>
  <c r="P38" i="1"/>
  <c r="BQ12" i="1"/>
  <c r="AQ12" i="1"/>
  <c r="AM10" i="1"/>
  <c r="AY12" i="1"/>
  <c r="AS12" i="1"/>
  <c r="Y11" i="1"/>
  <c r="BE10" i="1"/>
  <c r="O22" i="1"/>
  <c r="E35" i="2"/>
  <c r="BG12" i="1"/>
  <c r="BN11" i="1"/>
  <c r="P48" i="1"/>
  <c r="Q62" i="1"/>
  <c r="BD12" i="1"/>
  <c r="BR12" i="1"/>
  <c r="BU11" i="1"/>
  <c r="Z21" i="1"/>
  <c r="P34" i="2"/>
  <c r="AS11" i="1"/>
  <c r="BC11" i="1"/>
  <c r="S350" i="1"/>
  <c r="N237" i="2"/>
  <c r="BA12" i="1"/>
  <c r="AL12" i="1"/>
  <c r="W12" i="1"/>
  <c r="R22" i="1"/>
  <c r="H35" i="2"/>
  <c r="BH11" i="1"/>
  <c r="P46" i="1"/>
  <c r="O62" i="1"/>
  <c r="BS10" i="1"/>
  <c r="T49" i="1"/>
  <c r="R63" i="1"/>
  <c r="AR10" i="1"/>
  <c r="Q10" i="1"/>
  <c r="AG12" i="1"/>
  <c r="AK12" i="1"/>
  <c r="AB11" i="1"/>
  <c r="BG10" i="1"/>
  <c r="BP11" i="1"/>
  <c r="V21" i="1"/>
  <c r="L34" i="2"/>
  <c r="BL10" i="1"/>
  <c r="AD12" i="1"/>
  <c r="AW12" i="1"/>
  <c r="AI12" i="1"/>
  <c r="AE11" i="1"/>
  <c r="AD10" i="1"/>
  <c r="BV12" i="1"/>
  <c r="BE12" i="1"/>
  <c r="P22" i="1"/>
  <c r="F35" i="2"/>
  <c r="BH10" i="1"/>
  <c r="T46" i="1"/>
  <c r="O63" i="1"/>
  <c r="AZ10" i="1"/>
  <c r="R351" i="1"/>
  <c r="L238" i="2"/>
  <c r="AZ11" i="1"/>
  <c r="S349" i="1"/>
  <c r="N236" i="2"/>
  <c r="BT12" i="1"/>
  <c r="Q12" i="1"/>
  <c r="AV10" i="1"/>
  <c r="BV11" i="1"/>
  <c r="BO10" i="1"/>
  <c r="AJ12" i="1"/>
  <c r="AZ12" i="1"/>
  <c r="S351" i="1"/>
  <c r="N238" i="2"/>
  <c r="AI11" i="1"/>
  <c r="Z12" i="1"/>
  <c r="AH12" i="1"/>
  <c r="AT10" i="1"/>
  <c r="AP12" i="1"/>
  <c r="BK10" i="1"/>
  <c r="T10" i="1"/>
  <c r="AJ11" i="1"/>
  <c r="BD10" i="1"/>
  <c r="BE11" i="1"/>
  <c r="P21" i="1"/>
  <c r="F34" i="2"/>
  <c r="P10" i="1"/>
  <c r="AG11" i="1"/>
  <c r="AN12" i="1"/>
  <c r="Z11" i="1"/>
  <c r="AB10" i="1"/>
  <c r="BI10" i="1"/>
  <c r="AE12" i="1"/>
  <c r="BW12" i="1"/>
  <c r="P31" i="1"/>
  <c r="F85" i="2"/>
  <c r="W11" i="1"/>
  <c r="R21" i="1"/>
  <c r="H34" i="2"/>
  <c r="O11" i="1"/>
  <c r="AW11" i="1"/>
  <c r="BI12" i="1"/>
  <c r="W10" i="1"/>
  <c r="Q22" i="1"/>
  <c r="G35" i="2"/>
  <c r="AU10" i="1"/>
  <c r="P351" i="1"/>
  <c r="H238" i="2"/>
  <c r="AL11" i="1"/>
  <c r="AD11" i="1"/>
  <c r="BO11" i="1"/>
  <c r="BF11" i="1"/>
  <c r="BL11" i="1"/>
  <c r="BD11" i="1"/>
  <c r="AW10" i="1"/>
  <c r="BM12" i="1"/>
  <c r="BT10" i="1"/>
  <c r="BX12" i="1"/>
  <c r="P39" i="1"/>
  <c r="Y10" i="1"/>
  <c r="O12" i="1"/>
  <c r="AT12" i="1"/>
  <c r="O10" i="1"/>
  <c r="BG11" i="1"/>
  <c r="AK11" i="1"/>
  <c r="BN12" i="1"/>
  <c r="U48" i="1"/>
  <c r="Q64" i="1"/>
  <c r="T11" i="1"/>
  <c r="BA11" i="1"/>
  <c r="BJ11" i="1"/>
  <c r="T21" i="1"/>
  <c r="J34" i="2"/>
  <c r="BN10" i="1"/>
  <c r="T48" i="1"/>
  <c r="Q63" i="1"/>
  <c r="BU10" i="1"/>
  <c r="Y22" i="1"/>
  <c r="O35" i="2"/>
  <c r="Z10" i="1"/>
  <c r="BO12" i="1"/>
  <c r="BU12" i="1"/>
  <c r="Z22" i="1"/>
  <c r="P35" i="2"/>
  <c r="BW11" i="1"/>
  <c r="P30" i="1"/>
  <c r="F84" i="2"/>
  <c r="BM11" i="1"/>
  <c r="AG10" i="1"/>
  <c r="BS11" i="1"/>
  <c r="P49" i="1"/>
  <c r="R62" i="1"/>
  <c r="S11" i="1"/>
  <c r="AH10" i="1"/>
  <c r="BB11" i="1"/>
  <c r="AA12" i="1"/>
  <c r="U47" i="1"/>
  <c r="P64" i="1"/>
  <c r="BV10" i="1"/>
  <c r="AA10" i="1"/>
  <c r="T47" i="1"/>
  <c r="P63" i="1"/>
  <c r="AV11" i="1"/>
  <c r="BM10" i="1"/>
  <c r="AN10" i="1"/>
  <c r="AX10" i="1"/>
  <c r="P352" i="1"/>
  <c r="H239" i="2"/>
  <c r="BK11" i="1"/>
  <c r="R11" i="1"/>
  <c r="BX10" i="1"/>
  <c r="O39" i="1"/>
  <c r="AP11" i="1"/>
  <c r="BJ10" i="1"/>
  <c r="S22" i="1"/>
  <c r="I35" i="2"/>
  <c r="BW10" i="1"/>
  <c r="O31" i="1"/>
  <c r="AX12" i="1"/>
  <c r="Q352" i="1"/>
  <c r="J239" i="2"/>
  <c r="BC10" i="1"/>
  <c r="R352" i="1"/>
  <c r="L239" i="2"/>
  <c r="AU11" i="1"/>
  <c r="Q349" i="1"/>
  <c r="J236" i="2"/>
  <c r="AI10" i="1"/>
  <c r="AR12" i="1"/>
  <c r="AQ10" i="1"/>
  <c r="U12" i="1"/>
  <c r="AQ11" i="1"/>
  <c r="T12" i="1"/>
  <c r="AO11" i="1"/>
  <c r="V10" i="1"/>
  <c r="V12" i="1"/>
  <c r="U11" i="1"/>
  <c r="X12" i="1"/>
  <c r="AH11" i="1"/>
  <c r="AC12" i="1"/>
  <c r="BT11" i="1"/>
  <c r="BB12" i="1"/>
  <c r="BP10" i="1"/>
  <c r="U22" i="1"/>
  <c r="K35" i="2"/>
  <c r="X11" i="1"/>
  <c r="X10" i="1"/>
  <c r="AK10" i="1"/>
  <c r="N38" i="1"/>
  <c r="W117" i="1"/>
  <c r="L294" i="2"/>
  <c r="O127" i="1"/>
  <c r="D307" i="2"/>
  <c r="W128" i="1"/>
  <c r="L308" i="2"/>
  <c r="S128" i="1"/>
  <c r="H308" i="2"/>
  <c r="U128" i="1"/>
  <c r="J308" i="2"/>
  <c r="O129" i="1"/>
  <c r="D309" i="2"/>
  <c r="U125" i="1"/>
  <c r="J305" i="2"/>
  <c r="W126" i="1"/>
  <c r="L306" i="2"/>
  <c r="S125" i="1"/>
  <c r="H305" i="2"/>
  <c r="U117" i="1"/>
  <c r="J294" i="2"/>
  <c r="S129" i="1"/>
  <c r="H309" i="2"/>
  <c r="U115" i="1"/>
  <c r="J292" i="2"/>
  <c r="O126" i="1"/>
  <c r="D306" i="2"/>
  <c r="S114" i="1"/>
  <c r="H291" i="2"/>
  <c r="Q117" i="1"/>
  <c r="F294" i="2"/>
  <c r="Q125" i="1"/>
  <c r="F305" i="2"/>
  <c r="S126" i="1"/>
  <c r="H306" i="2"/>
  <c r="U118" i="1"/>
  <c r="J295" i="2"/>
  <c r="Q129" i="1"/>
  <c r="S117" i="1"/>
  <c r="W118" i="1"/>
  <c r="L295" i="2"/>
  <c r="O125" i="1"/>
  <c r="D305" i="2"/>
  <c r="U127" i="1"/>
  <c r="J307" i="2"/>
  <c r="Q115" i="1"/>
  <c r="F292" i="2"/>
  <c r="W114" i="1"/>
  <c r="L291" i="2"/>
  <c r="O115" i="1"/>
  <c r="D292" i="2"/>
  <c r="S116" i="1"/>
  <c r="H293" i="2"/>
  <c r="O128" i="1"/>
  <c r="D308" i="2"/>
  <c r="W125" i="1"/>
  <c r="L305" i="2"/>
  <c r="O118" i="1"/>
  <c r="D295" i="2"/>
  <c r="Q128" i="1"/>
  <c r="F308" i="2"/>
  <c r="U116" i="1"/>
  <c r="J293" i="2"/>
  <c r="U126" i="1"/>
  <c r="Q114" i="1"/>
  <c r="F291" i="2"/>
  <c r="W116" i="1"/>
  <c r="L293" i="2"/>
  <c r="U114" i="1"/>
  <c r="J291" i="2"/>
  <c r="Q126" i="1"/>
  <c r="F306" i="2"/>
  <c r="W129" i="1"/>
  <c r="L309" i="2"/>
  <c r="U129" i="1"/>
  <c r="J309" i="2"/>
  <c r="S127" i="1"/>
  <c r="H307" i="2"/>
  <c r="Q118" i="1"/>
  <c r="F295" i="2"/>
  <c r="O116" i="1"/>
  <c r="D293" i="2"/>
  <c r="Q127" i="1"/>
  <c r="F307" i="2"/>
  <c r="W127" i="1"/>
  <c r="L307" i="2"/>
  <c r="W115" i="1"/>
  <c r="L292" i="2"/>
  <c r="S118" i="1"/>
  <c r="H295" i="2"/>
  <c r="Q116" i="1"/>
  <c r="F293" i="2"/>
  <c r="O117" i="1"/>
  <c r="D294" i="2"/>
  <c r="S115" i="1"/>
  <c r="H292" i="2"/>
  <c r="L476" i="2"/>
  <c r="W280" i="1"/>
  <c r="D464" i="2"/>
  <c r="Y278" i="1"/>
  <c r="J479" i="2"/>
  <c r="J476" i="2"/>
  <c r="U280" i="1"/>
  <c r="J481" i="2"/>
  <c r="D465" i="2"/>
  <c r="Y267" i="1"/>
  <c r="H466" i="2"/>
  <c r="J480" i="2"/>
  <c r="F408" i="2"/>
  <c r="D419" i="2"/>
  <c r="O230" i="1"/>
  <c r="Y225" i="1"/>
  <c r="F407" i="2"/>
  <c r="L405" i="2"/>
  <c r="D406" i="2"/>
  <c r="Y215" i="1"/>
  <c r="D407" i="2"/>
  <c r="Y216" i="1"/>
  <c r="N407" i="2"/>
  <c r="L409" i="2"/>
  <c r="J407" i="2"/>
  <c r="H479" i="2"/>
  <c r="F462" i="2"/>
  <c r="Q269" i="1"/>
  <c r="L479" i="2"/>
  <c r="F477" i="2"/>
  <c r="O269" i="1"/>
  <c r="D462" i="2"/>
  <c r="Y264" i="1"/>
  <c r="D476" i="2"/>
  <c r="Y275" i="1"/>
  <c r="H420" i="2"/>
  <c r="F422" i="2"/>
  <c r="H419" i="2"/>
  <c r="S230" i="1"/>
  <c r="Y218" i="1"/>
  <c r="D409" i="2"/>
  <c r="F409" i="2"/>
  <c r="F406" i="2"/>
  <c r="Q280" i="1"/>
  <c r="F476" i="2"/>
  <c r="J420" i="2"/>
  <c r="J408" i="2"/>
  <c r="J462" i="2"/>
  <c r="U269" i="1"/>
  <c r="J465" i="2"/>
  <c r="H478" i="2"/>
  <c r="L478" i="2"/>
  <c r="J463" i="2"/>
  <c r="J477" i="2"/>
  <c r="D422" i="2"/>
  <c r="Y228" i="1"/>
  <c r="L423" i="2"/>
  <c r="D421" i="2"/>
  <c r="Y227" i="1"/>
  <c r="J419" i="2"/>
  <c r="U230" i="1"/>
  <c r="L419" i="2"/>
  <c r="W230" i="1"/>
  <c r="L407" i="2"/>
  <c r="H465" i="2"/>
  <c r="D463" i="2"/>
  <c r="Y265" i="1"/>
  <c r="Y266" i="1"/>
  <c r="F464" i="2"/>
  <c r="L477" i="2"/>
  <c r="L464" i="2"/>
  <c r="H480" i="2"/>
  <c r="F465" i="2"/>
  <c r="F479" i="2"/>
  <c r="J423" i="2"/>
  <c r="J409" i="2"/>
  <c r="J422" i="2"/>
  <c r="F421" i="2"/>
  <c r="H421" i="2"/>
  <c r="H409" i="2"/>
  <c r="J466" i="2"/>
  <c r="W219" i="1"/>
  <c r="L408" i="2"/>
  <c r="F466" i="2"/>
  <c r="L465" i="2"/>
  <c r="L462" i="2"/>
  <c r="W269" i="1"/>
  <c r="D477" i="2"/>
  <c r="Y276" i="1"/>
  <c r="J464" i="2"/>
  <c r="L466" i="2"/>
  <c r="L480" i="2"/>
  <c r="F405" i="2"/>
  <c r="Q219" i="1"/>
  <c r="H405" i="2"/>
  <c r="S219" i="1"/>
  <c r="H406" i="2"/>
  <c r="L422" i="2"/>
  <c r="Y229" i="1"/>
  <c r="D423" i="2"/>
  <c r="D420" i="2"/>
  <c r="Y226" i="1"/>
  <c r="J478" i="2"/>
  <c r="L463" i="2"/>
  <c r="H476" i="2"/>
  <c r="S280" i="1"/>
  <c r="H464" i="2"/>
  <c r="F480" i="2"/>
  <c r="Y279" i="1"/>
  <c r="D480" i="2"/>
  <c r="H477" i="2"/>
  <c r="L421" i="2"/>
  <c r="L406" i="2"/>
  <c r="H422" i="2"/>
  <c r="H423" i="2"/>
  <c r="D408" i="2"/>
  <c r="Y217" i="1"/>
  <c r="F420" i="2"/>
  <c r="J421" i="2"/>
  <c r="F478" i="2"/>
  <c r="H407" i="2"/>
  <c r="H462" i="2"/>
  <c r="S269" i="1"/>
  <c r="H467" i="2"/>
  <c r="O280" i="1"/>
  <c r="D478" i="2"/>
  <c r="Y277" i="1"/>
  <c r="D466" i="2"/>
  <c r="Y268" i="1"/>
  <c r="H463" i="2"/>
  <c r="F463" i="2"/>
  <c r="D479" i="2"/>
  <c r="J406" i="2"/>
  <c r="H408" i="2"/>
  <c r="J405" i="2"/>
  <c r="U219" i="1"/>
  <c r="L420" i="2"/>
  <c r="F419" i="2"/>
  <c r="Q230" i="1"/>
  <c r="D405" i="2"/>
  <c r="O219" i="1"/>
  <c r="Y214" i="1"/>
  <c r="F423" i="2"/>
  <c r="D351" i="2"/>
  <c r="Y167" i="1"/>
  <c r="J352" i="2"/>
  <c r="J364" i="2"/>
  <c r="J363" i="2"/>
  <c r="L363" i="2"/>
  <c r="J365" i="2"/>
  <c r="J366" i="2"/>
  <c r="L365" i="2"/>
  <c r="H366" i="2"/>
  <c r="F366" i="2"/>
  <c r="F365" i="2"/>
  <c r="H365" i="2"/>
  <c r="L352" i="2"/>
  <c r="D349" i="2"/>
  <c r="Y165" i="1"/>
  <c r="D364" i="2"/>
  <c r="Y177" i="1"/>
  <c r="F363" i="2"/>
  <c r="D348" i="2"/>
  <c r="O169" i="1"/>
  <c r="Y164" i="1"/>
  <c r="L366" i="2"/>
  <c r="H363" i="2"/>
  <c r="L348" i="2"/>
  <c r="W169" i="1"/>
  <c r="J350" i="2"/>
  <c r="F351" i="2"/>
  <c r="D365" i="2"/>
  <c r="Y178" i="1"/>
  <c r="J349" i="2"/>
  <c r="J348" i="2"/>
  <c r="U169" i="1"/>
  <c r="H350" i="2"/>
  <c r="F352" i="2"/>
  <c r="O180" i="1"/>
  <c r="D362" i="2"/>
  <c r="Y175" i="1"/>
  <c r="F349" i="2"/>
  <c r="F348" i="2"/>
  <c r="Q169" i="1"/>
  <c r="H348" i="2"/>
  <c r="S169" i="1"/>
  <c r="F350" i="2"/>
  <c r="D352" i="2"/>
  <c r="Y168" i="1"/>
  <c r="L362" i="2"/>
  <c r="W180" i="1"/>
  <c r="D363" i="2"/>
  <c r="Y176" i="1"/>
  <c r="L364" i="2"/>
  <c r="L350" i="2"/>
  <c r="L349" i="2"/>
  <c r="D350" i="2"/>
  <c r="Y166" i="1"/>
  <c r="L351" i="2"/>
  <c r="J362" i="2"/>
  <c r="U180" i="1"/>
  <c r="H364" i="2"/>
  <c r="Q180" i="1"/>
  <c r="F362" i="2"/>
  <c r="H349" i="2"/>
  <c r="H352" i="2"/>
  <c r="H351" i="2"/>
  <c r="J351" i="2"/>
  <c r="H362" i="2"/>
  <c r="S180" i="1"/>
  <c r="F364" i="2"/>
  <c r="D366" i="2"/>
  <c r="Y179" i="1"/>
  <c r="X22" i="1"/>
  <c r="N35" i="2"/>
  <c r="T50" i="1"/>
  <c r="S63" i="1"/>
  <c r="T63" i="1"/>
  <c r="T70" i="1"/>
  <c r="P50" i="1"/>
  <c r="S62" i="1"/>
  <c r="T62" i="1"/>
  <c r="T69" i="1"/>
  <c r="U50" i="1"/>
  <c r="S64" i="1"/>
  <c r="X21" i="1"/>
  <c r="N34" i="2"/>
  <c r="W22" i="1"/>
  <c r="M35" i="2"/>
  <c r="Q31" i="1"/>
  <c r="G85" i="2"/>
  <c r="E85" i="2"/>
  <c r="O37" i="1"/>
  <c r="O45" i="1"/>
  <c r="N55" i="1"/>
  <c r="T45" i="1"/>
  <c r="Y20" i="1"/>
  <c r="O33" i="2"/>
  <c r="O29" i="1"/>
  <c r="E83" i="2"/>
  <c r="N21" i="1"/>
  <c r="B34" i="2"/>
  <c r="N30" i="1"/>
  <c r="B84" i="2"/>
  <c r="W20" i="1"/>
  <c r="M33" i="2"/>
  <c r="O20" i="1"/>
  <c r="E33" i="2"/>
  <c r="U20" i="1"/>
  <c r="K33" i="2"/>
  <c r="Q20" i="1"/>
  <c r="G33" i="2"/>
  <c r="S20" i="1"/>
  <c r="I33" i="2"/>
  <c r="O1" i="1"/>
  <c r="U130" i="1"/>
  <c r="J310" i="2"/>
  <c r="Y129" i="1"/>
  <c r="N309" i="2"/>
  <c r="Y118" i="1"/>
  <c r="N295" i="2"/>
  <c r="O130" i="1"/>
  <c r="D310" i="2"/>
  <c r="Y128" i="1"/>
  <c r="N308" i="2"/>
  <c r="Q130" i="1"/>
  <c r="F310" i="2"/>
  <c r="J306" i="2"/>
  <c r="Q119" i="1"/>
  <c r="F296" i="2"/>
  <c r="Y125" i="1"/>
  <c r="N305" i="2"/>
  <c r="Y114" i="1"/>
  <c r="N291" i="2"/>
  <c r="O119" i="1"/>
  <c r="D296" i="2"/>
  <c r="F309" i="2"/>
  <c r="Y117" i="1"/>
  <c r="N294" i="2"/>
  <c r="U119" i="1"/>
  <c r="J296" i="2"/>
  <c r="H294" i="2"/>
  <c r="Y126" i="1"/>
  <c r="N306" i="2"/>
  <c r="Y116" i="1"/>
  <c r="N293" i="2"/>
  <c r="Y127" i="1"/>
  <c r="N307" i="2"/>
  <c r="W119" i="1"/>
  <c r="L296" i="2"/>
  <c r="S130" i="1"/>
  <c r="H310" i="2"/>
  <c r="W130" i="1"/>
  <c r="L310" i="2"/>
  <c r="Y115" i="1"/>
  <c r="N292" i="2"/>
  <c r="S119" i="1"/>
  <c r="H296" i="2"/>
  <c r="N233" i="1"/>
  <c r="Q233" i="1"/>
  <c r="N183" i="1"/>
  <c r="Q183" i="1"/>
  <c r="N423" i="2"/>
  <c r="N464" i="2"/>
  <c r="N405" i="2"/>
  <c r="N408" i="2"/>
  <c r="F410" i="2"/>
  <c r="N421" i="2"/>
  <c r="D467" i="2"/>
  <c r="Y269" i="1"/>
  <c r="Z264" i="1"/>
  <c r="O462" i="2"/>
  <c r="D410" i="2"/>
  <c r="Y219" i="1"/>
  <c r="J410" i="2"/>
  <c r="N419" i="2"/>
  <c r="L424" i="2"/>
  <c r="J467" i="2"/>
  <c r="N409" i="2"/>
  <c r="N406" i="2"/>
  <c r="D424" i="2"/>
  <c r="Y230" i="1"/>
  <c r="P230" i="1"/>
  <c r="E424" i="2"/>
  <c r="N479" i="2"/>
  <c r="N478" i="2"/>
  <c r="N477" i="2"/>
  <c r="N463" i="2"/>
  <c r="D481" i="2"/>
  <c r="Y280" i="1"/>
  <c r="P280" i="1"/>
  <c r="E481" i="2"/>
  <c r="N420" i="2"/>
  <c r="F481" i="2"/>
  <c r="N476" i="2"/>
  <c r="N465" i="2"/>
  <c r="F424" i="2"/>
  <c r="H481" i="2"/>
  <c r="L467" i="2"/>
  <c r="L410" i="2"/>
  <c r="H424" i="2"/>
  <c r="H410" i="2"/>
  <c r="J424" i="2"/>
  <c r="N422" i="2"/>
  <c r="N466" i="2"/>
  <c r="N462" i="2"/>
  <c r="F467" i="2"/>
  <c r="L481" i="2"/>
  <c r="N480" i="2"/>
  <c r="N363" i="2"/>
  <c r="N365" i="2"/>
  <c r="N348" i="2"/>
  <c r="H367" i="2"/>
  <c r="J367" i="2"/>
  <c r="L353" i="2"/>
  <c r="D353" i="2"/>
  <c r="Y169" i="1"/>
  <c r="P169" i="1"/>
  <c r="E353" i="2"/>
  <c r="N364" i="2"/>
  <c r="N133" i="1"/>
  <c r="Q133" i="1"/>
  <c r="N83" i="1"/>
  <c r="Q83" i="1"/>
  <c r="N362" i="2"/>
  <c r="N366" i="2"/>
  <c r="F367" i="2"/>
  <c r="D367" i="2"/>
  <c r="Y180" i="1"/>
  <c r="Z178" i="1"/>
  <c r="O365" i="2"/>
  <c r="L367" i="2"/>
  <c r="H353" i="2"/>
  <c r="J353" i="2"/>
  <c r="N350" i="2"/>
  <c r="N352" i="2"/>
  <c r="F353" i="2"/>
  <c r="N349" i="2"/>
  <c r="N351" i="2"/>
  <c r="BY9" i="1"/>
  <c r="O9" i="1"/>
  <c r="S70" i="1"/>
  <c r="Q69" i="1"/>
  <c r="R70" i="1"/>
  <c r="O70" i="1"/>
  <c r="P70" i="1"/>
  <c r="O69" i="1"/>
  <c r="P69" i="1"/>
  <c r="Q70" i="1"/>
  <c r="S69" i="1"/>
  <c r="R69" i="1"/>
  <c r="T64" i="1"/>
  <c r="S71" i="1"/>
  <c r="R9" i="1"/>
  <c r="N61" i="1"/>
  <c r="N68" i="1"/>
  <c r="BV9" i="1"/>
  <c r="BN9" i="1"/>
  <c r="O48" i="1"/>
  <c r="Q61" i="1"/>
  <c r="BF9" i="1"/>
  <c r="AX9" i="1"/>
  <c r="P350" i="1"/>
  <c r="H237" i="2"/>
  <c r="AP9" i="1"/>
  <c r="AH9" i="1"/>
  <c r="Z9" i="1"/>
  <c r="BU9" i="1"/>
  <c r="Y21" i="1"/>
  <c r="O34" i="2"/>
  <c r="BM9" i="1"/>
  <c r="BE9" i="1"/>
  <c r="O21" i="1"/>
  <c r="E34" i="2"/>
  <c r="AW9" i="1"/>
  <c r="AO9" i="1"/>
  <c r="AG9" i="1"/>
  <c r="Y9" i="1"/>
  <c r="Q9" i="1"/>
  <c r="BT9" i="1"/>
  <c r="BL9" i="1"/>
  <c r="BD9" i="1"/>
  <c r="AF9" i="1"/>
  <c r="BS9" i="1"/>
  <c r="O49" i="1"/>
  <c r="R61" i="1"/>
  <c r="BC9" i="1"/>
  <c r="R350" i="1"/>
  <c r="L237" i="2"/>
  <c r="AM9" i="1"/>
  <c r="BR9" i="1"/>
  <c r="AL9" i="1"/>
  <c r="V9" i="1"/>
  <c r="BQ9" i="1"/>
  <c r="BI9" i="1"/>
  <c r="BA9" i="1"/>
  <c r="AS9" i="1"/>
  <c r="AK9" i="1"/>
  <c r="AC9" i="1"/>
  <c r="U9" i="1"/>
  <c r="BP9" i="1"/>
  <c r="U21" i="1"/>
  <c r="K34" i="2"/>
  <c r="BH9" i="1"/>
  <c r="O46" i="1"/>
  <c r="O61" i="1"/>
  <c r="AZ9" i="1"/>
  <c r="R349" i="1"/>
  <c r="L236" i="2"/>
  <c r="AR9" i="1"/>
  <c r="AJ9" i="1"/>
  <c r="AB9" i="1"/>
  <c r="T9" i="1"/>
  <c r="BO9" i="1"/>
  <c r="BG9" i="1"/>
  <c r="AY9" i="1"/>
  <c r="AQ9" i="1"/>
  <c r="AI9" i="1"/>
  <c r="AA9" i="1"/>
  <c r="O47" i="1"/>
  <c r="P61" i="1"/>
  <c r="S9" i="1"/>
  <c r="AV9" i="1"/>
  <c r="AN9" i="1"/>
  <c r="X9" i="1"/>
  <c r="P9" i="1"/>
  <c r="BK9" i="1"/>
  <c r="AU9" i="1"/>
  <c r="P349" i="1"/>
  <c r="H236" i="2"/>
  <c r="AE9" i="1"/>
  <c r="W9" i="1"/>
  <c r="Q21" i="1"/>
  <c r="G34" i="2"/>
  <c r="BJ9" i="1"/>
  <c r="S21" i="1"/>
  <c r="I34" i="2"/>
  <c r="BB9" i="1"/>
  <c r="AT9" i="1"/>
  <c r="AD9" i="1"/>
  <c r="BX9" i="1"/>
  <c r="O38" i="1"/>
  <c r="BW9" i="1"/>
  <c r="O30" i="1"/>
  <c r="Y130" i="1"/>
  <c r="T130" i="1"/>
  <c r="I310" i="2"/>
  <c r="Y119" i="1"/>
  <c r="N296" i="2"/>
  <c r="X169" i="1"/>
  <c r="M353" i="2"/>
  <c r="Z268" i="1"/>
  <c r="O466" i="2"/>
  <c r="Z265" i="1"/>
  <c r="O463" i="2"/>
  <c r="P269" i="1"/>
  <c r="E467" i="2"/>
  <c r="Z266" i="1"/>
  <c r="O464" i="2"/>
  <c r="R169" i="1"/>
  <c r="G353" i="2"/>
  <c r="W254" i="1"/>
  <c r="Q253" i="1"/>
  <c r="U251" i="1"/>
  <c r="O250" i="1"/>
  <c r="S242" i="1"/>
  <c r="W240" i="1"/>
  <c r="Q239" i="1"/>
  <c r="U252" i="1"/>
  <c r="Q240" i="1"/>
  <c r="U254" i="1"/>
  <c r="O253" i="1"/>
  <c r="S251" i="1"/>
  <c r="W243" i="1"/>
  <c r="Q242" i="1"/>
  <c r="U240" i="1"/>
  <c r="O239" i="1"/>
  <c r="O251" i="1"/>
  <c r="W241" i="1"/>
  <c r="S254" i="1"/>
  <c r="W252" i="1"/>
  <c r="Q251" i="1"/>
  <c r="U243" i="1"/>
  <c r="O242" i="1"/>
  <c r="S240" i="1"/>
  <c r="Q254" i="1"/>
  <c r="S243" i="1"/>
  <c r="U253" i="1"/>
  <c r="O252" i="1"/>
  <c r="S250" i="1"/>
  <c r="W242" i="1"/>
  <c r="Q241" i="1"/>
  <c r="U239" i="1"/>
  <c r="U250" i="1"/>
  <c r="O240" i="1"/>
  <c r="S239" i="1"/>
  <c r="S252" i="1"/>
  <c r="W251" i="1"/>
  <c r="O254" i="1"/>
  <c r="Q250" i="1"/>
  <c r="W239" i="1"/>
  <c r="O243" i="1"/>
  <c r="U242" i="1"/>
  <c r="W253" i="1"/>
  <c r="Q243" i="1"/>
  <c r="S253" i="1"/>
  <c r="U241" i="1"/>
  <c r="S241" i="1"/>
  <c r="O241" i="1"/>
  <c r="W250" i="1"/>
  <c r="Q252" i="1"/>
  <c r="Z267" i="1"/>
  <c r="O465" i="2"/>
  <c r="S203" i="1"/>
  <c r="W201" i="1"/>
  <c r="Q200" i="1"/>
  <c r="U192" i="1"/>
  <c r="O191" i="1"/>
  <c r="S189" i="1"/>
  <c r="U203" i="1"/>
  <c r="W204" i="1"/>
  <c r="Q203" i="1"/>
  <c r="U201" i="1"/>
  <c r="O200" i="1"/>
  <c r="S192" i="1"/>
  <c r="W190" i="1"/>
  <c r="Q189" i="1"/>
  <c r="U202" i="1"/>
  <c r="Q190" i="1"/>
  <c r="O202" i="1"/>
  <c r="U204" i="1"/>
  <c r="O203" i="1"/>
  <c r="S201" i="1"/>
  <c r="W193" i="1"/>
  <c r="Q192" i="1"/>
  <c r="U190" i="1"/>
  <c r="O189" i="1"/>
  <c r="W191" i="1"/>
  <c r="S200" i="1"/>
  <c r="S204" i="1"/>
  <c r="W202" i="1"/>
  <c r="Q201" i="1"/>
  <c r="U193" i="1"/>
  <c r="O192" i="1"/>
  <c r="S190" i="1"/>
  <c r="O201" i="1"/>
  <c r="Q191" i="1"/>
  <c r="Q204" i="1"/>
  <c r="S193" i="1"/>
  <c r="O204" i="1"/>
  <c r="S202" i="1"/>
  <c r="W200" i="1"/>
  <c r="Q193" i="1"/>
  <c r="U191" i="1"/>
  <c r="O190" i="1"/>
  <c r="U189" i="1"/>
  <c r="W203" i="1"/>
  <c r="Q202" i="1"/>
  <c r="U200" i="1"/>
  <c r="O193" i="1"/>
  <c r="S191" i="1"/>
  <c r="W189" i="1"/>
  <c r="W192" i="1"/>
  <c r="Z165" i="1"/>
  <c r="O349" i="2"/>
  <c r="T280" i="1"/>
  <c r="I481" i="2"/>
  <c r="Z229" i="1"/>
  <c r="O423" i="2"/>
  <c r="R280" i="1"/>
  <c r="G481" i="2"/>
  <c r="Z277" i="1"/>
  <c r="O478" i="2"/>
  <c r="R180" i="1"/>
  <c r="G367" i="2"/>
  <c r="Z167" i="1"/>
  <c r="O351" i="2"/>
  <c r="V169" i="1"/>
  <c r="K353" i="2"/>
  <c r="T169" i="1"/>
  <c r="I353" i="2"/>
  <c r="Z166" i="1"/>
  <c r="O350" i="2"/>
  <c r="Z216" i="1"/>
  <c r="O407" i="2"/>
  <c r="N410" i="2"/>
  <c r="Z219" i="1"/>
  <c r="O410" i="2"/>
  <c r="T218" i="1"/>
  <c r="I409" i="2"/>
  <c r="R216" i="1"/>
  <c r="G407" i="2"/>
  <c r="P216" i="1"/>
  <c r="E407" i="2"/>
  <c r="R218" i="1"/>
  <c r="G409" i="2"/>
  <c r="V217" i="1"/>
  <c r="K408" i="2"/>
  <c r="V215" i="1"/>
  <c r="K406" i="2"/>
  <c r="R217" i="1"/>
  <c r="G408" i="2"/>
  <c r="X214" i="1"/>
  <c r="M405" i="2"/>
  <c r="X218" i="1"/>
  <c r="M409" i="2"/>
  <c r="R215" i="1"/>
  <c r="G406" i="2"/>
  <c r="T214" i="1"/>
  <c r="I405" i="2"/>
  <c r="T217" i="1"/>
  <c r="I408" i="2"/>
  <c r="P215" i="1"/>
  <c r="E406" i="2"/>
  <c r="V216" i="1"/>
  <c r="K407" i="2"/>
  <c r="X217" i="1"/>
  <c r="M408" i="2"/>
  <c r="T215" i="1"/>
  <c r="I406" i="2"/>
  <c r="P218" i="1"/>
  <c r="E409" i="2"/>
  <c r="V214" i="1"/>
  <c r="K405" i="2"/>
  <c r="X216" i="1"/>
  <c r="M407" i="2"/>
  <c r="V218" i="1"/>
  <c r="K409" i="2"/>
  <c r="R214" i="1"/>
  <c r="G405" i="2"/>
  <c r="P217" i="1"/>
  <c r="E408" i="2"/>
  <c r="T216" i="1"/>
  <c r="I407" i="2"/>
  <c r="P214" i="1"/>
  <c r="E405" i="2"/>
  <c r="X215" i="1"/>
  <c r="M406" i="2"/>
  <c r="T219" i="1"/>
  <c r="I410" i="2"/>
  <c r="Z217" i="1"/>
  <c r="O408" i="2"/>
  <c r="Z168" i="1"/>
  <c r="O352" i="2"/>
  <c r="X180" i="1"/>
  <c r="M367" i="2"/>
  <c r="Z276" i="1"/>
  <c r="O477" i="2"/>
  <c r="N424" i="2"/>
  <c r="Z230" i="1"/>
  <c r="O424" i="2"/>
  <c r="R228" i="1"/>
  <c r="G422" i="2"/>
  <c r="V228" i="1"/>
  <c r="K422" i="2"/>
  <c r="P229" i="1"/>
  <c r="E423" i="2"/>
  <c r="R226" i="1"/>
  <c r="G420" i="2"/>
  <c r="R229" i="1"/>
  <c r="G423" i="2"/>
  <c r="P228" i="1"/>
  <c r="E422" i="2"/>
  <c r="V225" i="1"/>
  <c r="K419" i="2"/>
  <c r="T228" i="1"/>
  <c r="I422" i="2"/>
  <c r="T225" i="1"/>
  <c r="I419" i="2"/>
  <c r="R227" i="1"/>
  <c r="G421" i="2"/>
  <c r="V227" i="1"/>
  <c r="K421" i="2"/>
  <c r="R225" i="1"/>
  <c r="G419" i="2"/>
  <c r="X225" i="1"/>
  <c r="M419" i="2"/>
  <c r="T227" i="1"/>
  <c r="I421" i="2"/>
  <c r="X226" i="1"/>
  <c r="M420" i="2"/>
  <c r="X229" i="1"/>
  <c r="M423" i="2"/>
  <c r="P226" i="1"/>
  <c r="E420" i="2"/>
  <c r="T229" i="1"/>
  <c r="I423" i="2"/>
  <c r="V229" i="1"/>
  <c r="K423" i="2"/>
  <c r="P225" i="1"/>
  <c r="E419" i="2"/>
  <c r="T226" i="1"/>
  <c r="I420" i="2"/>
  <c r="X228" i="1"/>
  <c r="M422" i="2"/>
  <c r="X227" i="1"/>
  <c r="M421" i="2"/>
  <c r="V226" i="1"/>
  <c r="K420" i="2"/>
  <c r="P227" i="1"/>
  <c r="E421" i="2"/>
  <c r="X230" i="1"/>
  <c r="M424" i="2"/>
  <c r="Z179" i="1"/>
  <c r="O366" i="2"/>
  <c r="Z177" i="1"/>
  <c r="O364" i="2"/>
  <c r="T180" i="1"/>
  <c r="I367" i="2"/>
  <c r="Z279" i="1"/>
  <c r="O480" i="2"/>
  <c r="T230" i="1"/>
  <c r="I424" i="2"/>
  <c r="R230" i="1"/>
  <c r="G424" i="2"/>
  <c r="Z226" i="1"/>
  <c r="O420" i="2"/>
  <c r="Z215" i="1"/>
  <c r="O406" i="2"/>
  <c r="Z225" i="1"/>
  <c r="O419" i="2"/>
  <c r="T269" i="1"/>
  <c r="I467" i="2"/>
  <c r="N467" i="2"/>
  <c r="Z269" i="1"/>
  <c r="O467" i="2"/>
  <c r="V266" i="1"/>
  <c r="K464" i="2"/>
  <c r="X265" i="1"/>
  <c r="M463" i="2"/>
  <c r="R264" i="1"/>
  <c r="G462" i="2"/>
  <c r="P264" i="1"/>
  <c r="E462" i="2"/>
  <c r="T267" i="1"/>
  <c r="I465" i="2"/>
  <c r="R266" i="1"/>
  <c r="G464" i="2"/>
  <c r="R267" i="1"/>
  <c r="G465" i="2"/>
  <c r="V268" i="1"/>
  <c r="K466" i="2"/>
  <c r="P268" i="1"/>
  <c r="E466" i="2"/>
  <c r="X268" i="1"/>
  <c r="M466" i="2"/>
  <c r="T264" i="1"/>
  <c r="I462" i="2"/>
  <c r="P266" i="1"/>
  <c r="E464" i="2"/>
  <c r="X264" i="1"/>
  <c r="M462" i="2"/>
  <c r="T265" i="1"/>
  <c r="I463" i="2"/>
  <c r="V265" i="1"/>
  <c r="K463" i="2"/>
  <c r="P267" i="1"/>
  <c r="E465" i="2"/>
  <c r="V264" i="1"/>
  <c r="K462" i="2"/>
  <c r="X266" i="1"/>
  <c r="M464" i="2"/>
  <c r="T266" i="1"/>
  <c r="I464" i="2"/>
  <c r="R265" i="1"/>
  <c r="G463" i="2"/>
  <c r="X267" i="1"/>
  <c r="M465" i="2"/>
  <c r="T268" i="1"/>
  <c r="I466" i="2"/>
  <c r="P265" i="1"/>
  <c r="E463" i="2"/>
  <c r="R268" i="1"/>
  <c r="G466" i="2"/>
  <c r="V267" i="1"/>
  <c r="K465" i="2"/>
  <c r="Z214" i="1"/>
  <c r="O405" i="2"/>
  <c r="P180" i="1"/>
  <c r="E367" i="2"/>
  <c r="Z175" i="1"/>
  <c r="O362" i="2"/>
  <c r="X280" i="1"/>
  <c r="M481" i="2"/>
  <c r="Z228" i="1"/>
  <c r="O422" i="2"/>
  <c r="X219" i="1"/>
  <c r="M410" i="2"/>
  <c r="Z218" i="1"/>
  <c r="O409" i="2"/>
  <c r="V219" i="1"/>
  <c r="K410" i="2"/>
  <c r="Z227" i="1"/>
  <c r="O421" i="2"/>
  <c r="V280" i="1"/>
  <c r="K481" i="2"/>
  <c r="N481" i="2"/>
  <c r="Z280" i="1"/>
  <c r="O481" i="2"/>
  <c r="R279" i="1"/>
  <c r="G480" i="2"/>
  <c r="V279" i="1"/>
  <c r="K480" i="2"/>
  <c r="X275" i="1"/>
  <c r="M476" i="2"/>
  <c r="V275" i="1"/>
  <c r="K476" i="2"/>
  <c r="T277" i="1"/>
  <c r="I478" i="2"/>
  <c r="P279" i="1"/>
  <c r="E480" i="2"/>
  <c r="X278" i="1"/>
  <c r="M479" i="2"/>
  <c r="X277" i="1"/>
  <c r="M478" i="2"/>
  <c r="X276" i="1"/>
  <c r="M477" i="2"/>
  <c r="R278" i="1"/>
  <c r="G479" i="2"/>
  <c r="T275" i="1"/>
  <c r="I476" i="2"/>
  <c r="R275" i="1"/>
  <c r="G476" i="2"/>
  <c r="P275" i="1"/>
  <c r="E476" i="2"/>
  <c r="X279" i="1"/>
  <c r="M480" i="2"/>
  <c r="T276" i="1"/>
  <c r="I477" i="2"/>
  <c r="R276" i="1"/>
  <c r="G477" i="2"/>
  <c r="R277" i="1"/>
  <c r="G478" i="2"/>
  <c r="V278" i="1"/>
  <c r="K479" i="2"/>
  <c r="T278" i="1"/>
  <c r="I479" i="2"/>
  <c r="P276" i="1"/>
  <c r="E477" i="2"/>
  <c r="V277" i="1"/>
  <c r="K478" i="2"/>
  <c r="P277" i="1"/>
  <c r="E478" i="2"/>
  <c r="V276" i="1"/>
  <c r="K477" i="2"/>
  <c r="T279" i="1"/>
  <c r="I480" i="2"/>
  <c r="P278" i="1"/>
  <c r="E479" i="2"/>
  <c r="Z278" i="1"/>
  <c r="O479" i="2"/>
  <c r="R269" i="1"/>
  <c r="G467" i="2"/>
  <c r="V230" i="1"/>
  <c r="K424" i="2"/>
  <c r="X269" i="1"/>
  <c r="M467" i="2"/>
  <c r="Z275" i="1"/>
  <c r="O476" i="2"/>
  <c r="V269" i="1"/>
  <c r="K467" i="2"/>
  <c r="P219" i="1"/>
  <c r="E410" i="2"/>
  <c r="R219" i="1"/>
  <c r="G410" i="2"/>
  <c r="N367" i="2"/>
  <c r="Z180" i="1"/>
  <c r="O367" i="2"/>
  <c r="R179" i="1"/>
  <c r="G366" i="2"/>
  <c r="T177" i="1"/>
  <c r="I364" i="2"/>
  <c r="R177" i="1"/>
  <c r="G364" i="2"/>
  <c r="T176" i="1"/>
  <c r="I363" i="2"/>
  <c r="P178" i="1"/>
  <c r="E365" i="2"/>
  <c r="V176" i="1"/>
  <c r="K363" i="2"/>
  <c r="X178" i="1"/>
  <c r="M365" i="2"/>
  <c r="X179" i="1"/>
  <c r="M366" i="2"/>
  <c r="R178" i="1"/>
  <c r="G365" i="2"/>
  <c r="X177" i="1"/>
  <c r="M364" i="2"/>
  <c r="X176" i="1"/>
  <c r="M363" i="2"/>
  <c r="R176" i="1"/>
  <c r="G363" i="2"/>
  <c r="R175" i="1"/>
  <c r="G362" i="2"/>
  <c r="P179" i="1"/>
  <c r="E366" i="2"/>
  <c r="T175" i="1"/>
  <c r="I362" i="2"/>
  <c r="V177" i="1"/>
  <c r="K364" i="2"/>
  <c r="P176" i="1"/>
  <c r="E363" i="2"/>
  <c r="T178" i="1"/>
  <c r="I365" i="2"/>
  <c r="P175" i="1"/>
  <c r="E362" i="2"/>
  <c r="X175" i="1"/>
  <c r="M362" i="2"/>
  <c r="V178" i="1"/>
  <c r="K365" i="2"/>
  <c r="T179" i="1"/>
  <c r="I366" i="2"/>
  <c r="P177" i="1"/>
  <c r="E364" i="2"/>
  <c r="V175" i="1"/>
  <c r="K362" i="2"/>
  <c r="V179" i="1"/>
  <c r="K366" i="2"/>
  <c r="N353" i="2"/>
  <c r="Z169" i="1"/>
  <c r="O353" i="2"/>
  <c r="V166" i="1"/>
  <c r="K350" i="2"/>
  <c r="R168" i="1"/>
  <c r="G352" i="2"/>
  <c r="X167" i="1"/>
  <c r="M351" i="2"/>
  <c r="V167" i="1"/>
  <c r="K351" i="2"/>
  <c r="P167" i="1"/>
  <c r="E351" i="2"/>
  <c r="P165" i="1"/>
  <c r="E349" i="2"/>
  <c r="V165" i="1"/>
  <c r="K349" i="2"/>
  <c r="R164" i="1"/>
  <c r="G348" i="2"/>
  <c r="P168" i="1"/>
  <c r="E352" i="2"/>
  <c r="P166" i="1"/>
  <c r="E350" i="2"/>
  <c r="T167" i="1"/>
  <c r="I351" i="2"/>
  <c r="T168" i="1"/>
  <c r="I352" i="2"/>
  <c r="R167" i="1"/>
  <c r="G351" i="2"/>
  <c r="V164" i="1"/>
  <c r="K348" i="2"/>
  <c r="T164" i="1"/>
  <c r="I348" i="2"/>
  <c r="X166" i="1"/>
  <c r="M350" i="2"/>
  <c r="V168" i="1"/>
  <c r="K352" i="2"/>
  <c r="T165" i="1"/>
  <c r="I349" i="2"/>
  <c r="X168" i="1"/>
  <c r="M352" i="2"/>
  <c r="X164" i="1"/>
  <c r="M348" i="2"/>
  <c r="T166" i="1"/>
  <c r="I350" i="2"/>
  <c r="R165" i="1"/>
  <c r="G349" i="2"/>
  <c r="R166" i="1"/>
  <c r="G350" i="2"/>
  <c r="X165" i="1"/>
  <c r="M349" i="2"/>
  <c r="P164" i="1"/>
  <c r="E348" i="2"/>
  <c r="Z164" i="1"/>
  <c r="O348" i="2"/>
  <c r="S101" i="1"/>
  <c r="O91" i="1"/>
  <c r="U103" i="1"/>
  <c r="S100" i="1"/>
  <c r="O102" i="1"/>
  <c r="W93" i="1"/>
  <c r="U90" i="1"/>
  <c r="Q93" i="1"/>
  <c r="O89" i="1"/>
  <c r="U100" i="1"/>
  <c r="W90" i="1"/>
  <c r="U102" i="1"/>
  <c r="Q104" i="1"/>
  <c r="O101" i="1"/>
  <c r="W92" i="1"/>
  <c r="U89" i="1"/>
  <c r="Q92" i="1"/>
  <c r="O100" i="1"/>
  <c r="W104" i="1"/>
  <c r="U101" i="1"/>
  <c r="Q103" i="1"/>
  <c r="O90" i="1"/>
  <c r="W91" i="1"/>
  <c r="S93" i="1"/>
  <c r="Q91" i="1"/>
  <c r="Q102" i="1"/>
  <c r="Q90" i="1"/>
  <c r="W103" i="1"/>
  <c r="S92" i="1"/>
  <c r="W100" i="1"/>
  <c r="S102" i="1"/>
  <c r="O104" i="1"/>
  <c r="U92" i="1"/>
  <c r="S89" i="1"/>
  <c r="O92" i="1"/>
  <c r="U104" i="1"/>
  <c r="O103" i="1"/>
  <c r="U91" i="1"/>
  <c r="S103" i="1"/>
  <c r="S90" i="1"/>
  <c r="W89" i="1"/>
  <c r="S91" i="1"/>
  <c r="Q101" i="1"/>
  <c r="Q89" i="1"/>
  <c r="O93" i="1"/>
  <c r="W102" i="1"/>
  <c r="W101" i="1"/>
  <c r="Q100" i="1"/>
  <c r="U93" i="1"/>
  <c r="S104" i="1"/>
  <c r="S154" i="1"/>
  <c r="W152" i="1"/>
  <c r="Q151" i="1"/>
  <c r="U143" i="1"/>
  <c r="O142" i="1"/>
  <c r="S140" i="1"/>
  <c r="S153" i="1"/>
  <c r="Q154" i="1"/>
  <c r="U152" i="1"/>
  <c r="O151" i="1"/>
  <c r="S143" i="1"/>
  <c r="W141" i="1"/>
  <c r="Q140" i="1"/>
  <c r="Q150" i="1"/>
  <c r="O154" i="1"/>
  <c r="S152" i="1"/>
  <c r="W150" i="1"/>
  <c r="Q143" i="1"/>
  <c r="U141" i="1"/>
  <c r="O140" i="1"/>
  <c r="W151" i="1"/>
  <c r="S139" i="1"/>
  <c r="W153" i="1"/>
  <c r="Q152" i="1"/>
  <c r="U150" i="1"/>
  <c r="O143" i="1"/>
  <c r="S141" i="1"/>
  <c r="W139" i="1"/>
  <c r="O141" i="1"/>
  <c r="U153" i="1"/>
  <c r="O152" i="1"/>
  <c r="S150" i="1"/>
  <c r="W142" i="1"/>
  <c r="Q141" i="1"/>
  <c r="U139" i="1"/>
  <c r="U154" i="1"/>
  <c r="O153" i="1"/>
  <c r="S151" i="1"/>
  <c r="W143" i="1"/>
  <c r="Q142" i="1"/>
  <c r="U140" i="1"/>
  <c r="O139" i="1"/>
  <c r="U142" i="1"/>
  <c r="S142" i="1"/>
  <c r="W140" i="1"/>
  <c r="W154" i="1"/>
  <c r="Q153" i="1"/>
  <c r="U151" i="1"/>
  <c r="O150" i="1"/>
  <c r="Q139" i="1"/>
  <c r="V180" i="1"/>
  <c r="K367" i="2"/>
  <c r="Z176" i="1"/>
  <c r="O363" i="2"/>
  <c r="T71" i="1"/>
  <c r="O71" i="1"/>
  <c r="R71" i="1"/>
  <c r="P71" i="1"/>
  <c r="Q71" i="1"/>
  <c r="O50" i="1"/>
  <c r="S61" i="1"/>
  <c r="T61" i="1"/>
  <c r="N53" i="1"/>
  <c r="W21" i="1"/>
  <c r="M34" i="2"/>
  <c r="E84" i="2"/>
  <c r="Q30" i="1"/>
  <c r="G84" i="2"/>
  <c r="P129" i="1"/>
  <c r="E309" i="2"/>
  <c r="X126" i="1"/>
  <c r="M306" i="2"/>
  <c r="R127" i="1"/>
  <c r="G307" i="2"/>
  <c r="T125" i="1"/>
  <c r="I305" i="2"/>
  <c r="V127" i="1"/>
  <c r="K307" i="2"/>
  <c r="Z126" i="1"/>
  <c r="O306" i="2"/>
  <c r="X118" i="1"/>
  <c r="M295" i="2"/>
  <c r="X129" i="1"/>
  <c r="M309" i="2"/>
  <c r="R126" i="1"/>
  <c r="G306" i="2"/>
  <c r="X125" i="1"/>
  <c r="M305" i="2"/>
  <c r="Z129" i="1"/>
  <c r="O309" i="2"/>
  <c r="P127" i="1"/>
  <c r="E307" i="2"/>
  <c r="T126" i="1"/>
  <c r="I306" i="2"/>
  <c r="Z130" i="1"/>
  <c r="O310" i="2"/>
  <c r="R125" i="1"/>
  <c r="G305" i="2"/>
  <c r="R128" i="1"/>
  <c r="G308" i="2"/>
  <c r="Z127" i="1"/>
  <c r="O307" i="2"/>
  <c r="Z128" i="1"/>
  <c r="O308" i="2"/>
  <c r="X127" i="1"/>
  <c r="M307" i="2"/>
  <c r="P130" i="1"/>
  <c r="E310" i="2"/>
  <c r="P128" i="1"/>
  <c r="E308" i="2"/>
  <c r="Z125" i="1"/>
  <c r="O305" i="2"/>
  <c r="V128" i="1"/>
  <c r="K308" i="2"/>
  <c r="P126" i="1"/>
  <c r="E306" i="2"/>
  <c r="T129" i="1"/>
  <c r="I309" i="2"/>
  <c r="R114" i="1"/>
  <c r="G291" i="2"/>
  <c r="V130" i="1"/>
  <c r="K310" i="2"/>
  <c r="T128" i="1"/>
  <c r="I308" i="2"/>
  <c r="N310" i="2"/>
  <c r="R129" i="1"/>
  <c r="G309" i="2"/>
  <c r="X130" i="1"/>
  <c r="M310" i="2"/>
  <c r="V126" i="1"/>
  <c r="K306" i="2"/>
  <c r="T127" i="1"/>
  <c r="I307" i="2"/>
  <c r="R130" i="1"/>
  <c r="G310" i="2"/>
  <c r="X116" i="1"/>
  <c r="M293" i="2"/>
  <c r="P119" i="1"/>
  <c r="E296" i="2"/>
  <c r="X115" i="1"/>
  <c r="M292" i="2"/>
  <c r="P118" i="1"/>
  <c r="E295" i="2"/>
  <c r="V119" i="1"/>
  <c r="K296" i="2"/>
  <c r="V125" i="1"/>
  <c r="K305" i="2"/>
  <c r="V129" i="1"/>
  <c r="K309" i="2"/>
  <c r="X128" i="1"/>
  <c r="M308" i="2"/>
  <c r="P125" i="1"/>
  <c r="E305" i="2"/>
  <c r="X119" i="1"/>
  <c r="M296" i="2"/>
  <c r="Z119" i="1"/>
  <c r="O296" i="2"/>
  <c r="X114" i="1"/>
  <c r="M291" i="2"/>
  <c r="P114" i="1"/>
  <c r="E291" i="2"/>
  <c r="R116" i="1"/>
  <c r="G293" i="2"/>
  <c r="R117" i="1"/>
  <c r="G294" i="2"/>
  <c r="Z114" i="1"/>
  <c r="O291" i="2"/>
  <c r="Z118" i="1"/>
  <c r="O295" i="2"/>
  <c r="Z116" i="1"/>
  <c r="O293" i="2"/>
  <c r="T114" i="1"/>
  <c r="I291" i="2"/>
  <c r="R118" i="1"/>
  <c r="G295" i="2"/>
  <c r="V117" i="1"/>
  <c r="K294" i="2"/>
  <c r="R115" i="1"/>
  <c r="G292" i="2"/>
  <c r="P116" i="1"/>
  <c r="E293" i="2"/>
  <c r="Z115" i="1"/>
  <c r="O292" i="2"/>
  <c r="V116" i="1"/>
  <c r="K293" i="2"/>
  <c r="T115" i="1"/>
  <c r="I292" i="2"/>
  <c r="T117" i="1"/>
  <c r="I294" i="2"/>
  <c r="T118" i="1"/>
  <c r="I295" i="2"/>
  <c r="P117" i="1"/>
  <c r="E294" i="2"/>
  <c r="X117" i="1"/>
  <c r="M294" i="2"/>
  <c r="T116" i="1"/>
  <c r="I293" i="2"/>
  <c r="T119" i="1"/>
  <c r="I296" i="2"/>
  <c r="P115" i="1"/>
  <c r="E292" i="2"/>
  <c r="R119" i="1"/>
  <c r="G296" i="2"/>
  <c r="V115" i="1"/>
  <c r="K292" i="2"/>
  <c r="V118" i="1"/>
  <c r="K295" i="2"/>
  <c r="V114" i="1"/>
  <c r="K291" i="2"/>
  <c r="Z117" i="1"/>
  <c r="O294" i="2"/>
  <c r="J378" i="2"/>
  <c r="U194" i="1"/>
  <c r="F396" i="2"/>
  <c r="H396" i="2"/>
  <c r="D395" i="2"/>
  <c r="Y203" i="1"/>
  <c r="D392" i="2"/>
  <c r="Y200" i="1"/>
  <c r="O205" i="1"/>
  <c r="Q205" i="1"/>
  <c r="F392" i="2"/>
  <c r="D437" i="2"/>
  <c r="Y241" i="1"/>
  <c r="L435" i="2"/>
  <c r="W244" i="1"/>
  <c r="J435" i="2"/>
  <c r="U244" i="1"/>
  <c r="H436" i="2"/>
  <c r="D435" i="2"/>
  <c r="Y239" i="1"/>
  <c r="O244" i="1"/>
  <c r="J451" i="2"/>
  <c r="L381" i="2"/>
  <c r="Y190" i="1"/>
  <c r="D379" i="2"/>
  <c r="F380" i="2"/>
  <c r="H392" i="2"/>
  <c r="S205" i="1"/>
  <c r="J396" i="2"/>
  <c r="J393" i="2"/>
  <c r="L393" i="2"/>
  <c r="H437" i="2"/>
  <c r="Q255" i="1"/>
  <c r="F449" i="2"/>
  <c r="F437" i="2"/>
  <c r="D438" i="2"/>
  <c r="Y242" i="1"/>
  <c r="J436" i="2"/>
  <c r="F435" i="2"/>
  <c r="L378" i="2"/>
  <c r="W194" i="1"/>
  <c r="J380" i="2"/>
  <c r="D393" i="2"/>
  <c r="Y201" i="1"/>
  <c r="L380" i="2"/>
  <c r="D394" i="2"/>
  <c r="F395" i="2"/>
  <c r="H395" i="2"/>
  <c r="J437" i="2"/>
  <c r="D453" i="2"/>
  <c r="Y254" i="1"/>
  <c r="L438" i="2"/>
  <c r="J439" i="2"/>
  <c r="F438" i="2"/>
  <c r="L436" i="2"/>
  <c r="H380" i="2"/>
  <c r="Y193" i="1"/>
  <c r="F382" i="2"/>
  <c r="H379" i="2"/>
  <c r="D378" i="2"/>
  <c r="O194" i="1"/>
  <c r="Y189" i="1"/>
  <c r="N378" i="2"/>
  <c r="F379" i="2"/>
  <c r="L396" i="2"/>
  <c r="H452" i="2"/>
  <c r="L450" i="2"/>
  <c r="H449" i="2"/>
  <c r="S255" i="1"/>
  <c r="F450" i="2"/>
  <c r="L439" i="2"/>
  <c r="H438" i="2"/>
  <c r="D382" i="2"/>
  <c r="L392" i="2"/>
  <c r="W205" i="1"/>
  <c r="D381" i="2"/>
  <c r="Y192" i="1"/>
  <c r="J379" i="2"/>
  <c r="J394" i="2"/>
  <c r="J395" i="2"/>
  <c r="Q244" i="1"/>
  <c r="F439" i="2"/>
  <c r="H451" i="2"/>
  <c r="D451" i="2"/>
  <c r="Y252" i="1"/>
  <c r="L451" i="2"/>
  <c r="H450" i="2"/>
  <c r="D449" i="2"/>
  <c r="Y250" i="1"/>
  <c r="N449" i="2"/>
  <c r="O255" i="1"/>
  <c r="J392" i="2"/>
  <c r="U205" i="1"/>
  <c r="J397" i="2"/>
  <c r="Y202" i="1"/>
  <c r="H394" i="2"/>
  <c r="J382" i="2"/>
  <c r="F381" i="2"/>
  <c r="Q194" i="1"/>
  <c r="F378" i="2"/>
  <c r="H378" i="2"/>
  <c r="S194" i="1"/>
  <c r="L452" i="2"/>
  <c r="H435" i="2"/>
  <c r="S244" i="1"/>
  <c r="J452" i="2"/>
  <c r="H453" i="2"/>
  <c r="D452" i="2"/>
  <c r="Y253" i="1"/>
  <c r="J450" i="2"/>
  <c r="F394" i="2"/>
  <c r="D396" i="2"/>
  <c r="Y204" i="1"/>
  <c r="F393" i="2"/>
  <c r="L382" i="2"/>
  <c r="L379" i="2"/>
  <c r="D380" i="2"/>
  <c r="Y191" i="1"/>
  <c r="F451" i="2"/>
  <c r="J438" i="2"/>
  <c r="D436" i="2"/>
  <c r="Y240" i="1"/>
  <c r="H439" i="2"/>
  <c r="L437" i="2"/>
  <c r="J453" i="2"/>
  <c r="F452" i="2"/>
  <c r="L395" i="2"/>
  <c r="H382" i="2"/>
  <c r="L394" i="2"/>
  <c r="H393" i="2"/>
  <c r="H381" i="2"/>
  <c r="J381" i="2"/>
  <c r="L449" i="2"/>
  <c r="W255" i="1"/>
  <c r="D439" i="2"/>
  <c r="Y243" i="1"/>
  <c r="J449" i="2"/>
  <c r="U255" i="1"/>
  <c r="F453" i="2"/>
  <c r="D450" i="2"/>
  <c r="Y251" i="1"/>
  <c r="F436" i="2"/>
  <c r="L453" i="2"/>
  <c r="F338" i="2"/>
  <c r="L325" i="2"/>
  <c r="Y152" i="1"/>
  <c r="D337" i="2"/>
  <c r="L338" i="2"/>
  <c r="Y154" i="1"/>
  <c r="D339" i="2"/>
  <c r="H338" i="2"/>
  <c r="J268" i="2"/>
  <c r="L264" i="2"/>
  <c r="W94" i="1"/>
  <c r="J267" i="2"/>
  <c r="F266" i="2"/>
  <c r="F267" i="2"/>
  <c r="Y89" i="1"/>
  <c r="D264" i="2"/>
  <c r="O94" i="1"/>
  <c r="H279" i="2"/>
  <c r="L339" i="2"/>
  <c r="F278" i="2"/>
  <c r="Q105" i="1"/>
  <c r="F268" i="2"/>
  <c r="L322" i="2"/>
  <c r="D338" i="2"/>
  <c r="Y153" i="1"/>
  <c r="D323" i="2"/>
  <c r="Y141" i="1"/>
  <c r="L336" i="2"/>
  <c r="F322" i="2"/>
  <c r="D324" i="2"/>
  <c r="Y142" i="1"/>
  <c r="N324" i="2"/>
  <c r="L279" i="2"/>
  <c r="H281" i="2"/>
  <c r="H280" i="2"/>
  <c r="L266" i="2"/>
  <c r="L267" i="2"/>
  <c r="J265" i="2"/>
  <c r="J338" i="2"/>
  <c r="Y104" i="1"/>
  <c r="D282" i="2"/>
  <c r="J339" i="2"/>
  <c r="W144" i="1"/>
  <c r="L321" i="2"/>
  <c r="D322" i="2"/>
  <c r="Y140" i="1"/>
  <c r="L323" i="2"/>
  <c r="J325" i="2"/>
  <c r="L280" i="2"/>
  <c r="J266" i="2"/>
  <c r="L278" i="2"/>
  <c r="W105" i="1"/>
  <c r="Y90" i="1"/>
  <c r="D265" i="2"/>
  <c r="D279" i="2"/>
  <c r="Y101" i="1"/>
  <c r="L268" i="2"/>
  <c r="F335" i="2"/>
  <c r="Q155" i="1"/>
  <c r="J264" i="2"/>
  <c r="U94" i="1"/>
  <c r="J324" i="2"/>
  <c r="U144" i="1"/>
  <c r="J321" i="2"/>
  <c r="H323" i="2"/>
  <c r="J323" i="2"/>
  <c r="H325" i="2"/>
  <c r="F336" i="2"/>
  <c r="D268" i="2"/>
  <c r="Y93" i="1"/>
  <c r="Y103" i="1"/>
  <c r="D281" i="2"/>
  <c r="H267" i="2"/>
  <c r="F281" i="2"/>
  <c r="F282" i="2"/>
  <c r="D280" i="2"/>
  <c r="Y102" i="1"/>
  <c r="H322" i="2"/>
  <c r="H324" i="2"/>
  <c r="D321" i="2"/>
  <c r="O144" i="1"/>
  <c r="Y139" i="1"/>
  <c r="F323" i="2"/>
  <c r="D325" i="2"/>
  <c r="Y143" i="1"/>
  <c r="F325" i="2"/>
  <c r="D336" i="2"/>
  <c r="Y151" i="1"/>
  <c r="L337" i="2"/>
  <c r="F264" i="2"/>
  <c r="Q94" i="1"/>
  <c r="J282" i="2"/>
  <c r="L281" i="2"/>
  <c r="J279" i="2"/>
  <c r="J280" i="2"/>
  <c r="S105" i="1"/>
  <c r="H278" i="2"/>
  <c r="H321" i="2"/>
  <c r="S144" i="1"/>
  <c r="H268" i="2"/>
  <c r="Q144" i="1"/>
  <c r="F321" i="2"/>
  <c r="D335" i="2"/>
  <c r="Y150" i="1"/>
  <c r="O155" i="1"/>
  <c r="J322" i="2"/>
  <c r="L324" i="2"/>
  <c r="J335" i="2"/>
  <c r="U155" i="1"/>
  <c r="L335" i="2"/>
  <c r="W155" i="1"/>
  <c r="L340" i="2"/>
  <c r="J337" i="2"/>
  <c r="H339" i="2"/>
  <c r="F279" i="2"/>
  <c r="D267" i="2"/>
  <c r="Y92" i="1"/>
  <c r="F265" i="2"/>
  <c r="L282" i="2"/>
  <c r="L265" i="2"/>
  <c r="J281" i="2"/>
  <c r="H336" i="2"/>
  <c r="H265" i="2"/>
  <c r="J336" i="2"/>
  <c r="F324" i="2"/>
  <c r="H335" i="2"/>
  <c r="S155" i="1"/>
  <c r="F337" i="2"/>
  <c r="H337" i="2"/>
  <c r="F339" i="2"/>
  <c r="H282" i="2"/>
  <c r="H266" i="2"/>
  <c r="H264" i="2"/>
  <c r="S94" i="1"/>
  <c r="H269" i="2"/>
  <c r="F280" i="2"/>
  <c r="O105" i="1"/>
  <c r="Y100" i="1"/>
  <c r="D278" i="2"/>
  <c r="J278" i="2"/>
  <c r="U105" i="1"/>
  <c r="D266" i="2"/>
  <c r="Y91" i="1"/>
  <c r="T68" i="1"/>
  <c r="P68" i="1"/>
  <c r="R68" i="1"/>
  <c r="O68" i="1"/>
  <c r="Q68" i="1"/>
  <c r="S68" i="1"/>
  <c r="N436" i="2"/>
  <c r="J440" i="2"/>
  <c r="L454" i="2"/>
  <c r="F440" i="2"/>
  <c r="N381" i="2"/>
  <c r="N382" i="2"/>
  <c r="N393" i="2"/>
  <c r="D440" i="2"/>
  <c r="Y244" i="1"/>
  <c r="Z242" i="1"/>
  <c r="O438" i="2"/>
  <c r="F397" i="2"/>
  <c r="N396" i="2"/>
  <c r="N395" i="2"/>
  <c r="J454" i="2"/>
  <c r="H383" i="2"/>
  <c r="D454" i="2"/>
  <c r="Y255" i="1"/>
  <c r="X255" i="1"/>
  <c r="M454" i="2"/>
  <c r="N451" i="2"/>
  <c r="D383" i="2"/>
  <c r="Y194" i="1"/>
  <c r="P194" i="1"/>
  <c r="E383" i="2"/>
  <c r="N435" i="2"/>
  <c r="L440" i="2"/>
  <c r="F454" i="2"/>
  <c r="D397" i="2"/>
  <c r="Y205" i="1"/>
  <c r="Z201" i="1"/>
  <c r="O393" i="2"/>
  <c r="N453" i="2"/>
  <c r="N392" i="2"/>
  <c r="L397" i="2"/>
  <c r="N379" i="2"/>
  <c r="N450" i="2"/>
  <c r="N439" i="2"/>
  <c r="H440" i="2"/>
  <c r="N394" i="2"/>
  <c r="N438" i="2"/>
  <c r="H397" i="2"/>
  <c r="N437" i="2"/>
  <c r="N380" i="2"/>
  <c r="N452" i="2"/>
  <c r="F383" i="2"/>
  <c r="H454" i="2"/>
  <c r="L383" i="2"/>
  <c r="J383" i="2"/>
  <c r="D340" i="2"/>
  <c r="Y155" i="1"/>
  <c r="P155" i="1"/>
  <c r="E340" i="2"/>
  <c r="N281" i="2"/>
  <c r="N266" i="2"/>
  <c r="D283" i="2"/>
  <c r="Y105" i="1"/>
  <c r="R105" i="1"/>
  <c r="G283" i="2"/>
  <c r="J340" i="2"/>
  <c r="N335" i="2"/>
  <c r="H326" i="2"/>
  <c r="N325" i="2"/>
  <c r="N279" i="2"/>
  <c r="N268" i="2"/>
  <c r="J269" i="2"/>
  <c r="J326" i="2"/>
  <c r="H340" i="2"/>
  <c r="J283" i="2"/>
  <c r="N322" i="2"/>
  <c r="N323" i="2"/>
  <c r="N337" i="2"/>
  <c r="N336" i="2"/>
  <c r="N282" i="2"/>
  <c r="F283" i="2"/>
  <c r="D269" i="2"/>
  <c r="Y94" i="1"/>
  <c r="Z91" i="1"/>
  <c r="O266" i="2"/>
  <c r="N267" i="2"/>
  <c r="F326" i="2"/>
  <c r="H283" i="2"/>
  <c r="N280" i="2"/>
  <c r="F340" i="2"/>
  <c r="N321" i="2"/>
  <c r="N265" i="2"/>
  <c r="N338" i="2"/>
  <c r="N264" i="2"/>
  <c r="L269" i="2"/>
  <c r="N339" i="2"/>
  <c r="N278" i="2"/>
  <c r="F269" i="2"/>
  <c r="Y144" i="1"/>
  <c r="Z139" i="1"/>
  <c r="O321" i="2"/>
  <c r="D326" i="2"/>
  <c r="L283" i="2"/>
  <c r="L326" i="2"/>
  <c r="X244" i="1"/>
  <c r="M440" i="2"/>
  <c r="Z243" i="1"/>
  <c r="O439" i="2"/>
  <c r="Z239" i="1"/>
  <c r="O435" i="2"/>
  <c r="V94" i="1"/>
  <c r="K269" i="2"/>
  <c r="X94" i="1"/>
  <c r="M269" i="2"/>
  <c r="Z93" i="1"/>
  <c r="O268" i="2"/>
  <c r="Z92" i="1"/>
  <c r="O267" i="2"/>
  <c r="Z253" i="1"/>
  <c r="O452" i="2"/>
  <c r="Z251" i="1"/>
  <c r="O450" i="2"/>
  <c r="Z252" i="1"/>
  <c r="O451" i="2"/>
  <c r="Z254" i="1"/>
  <c r="O453" i="2"/>
  <c r="V194" i="1"/>
  <c r="K383" i="2"/>
  <c r="Z203" i="1"/>
  <c r="O395" i="2"/>
  <c r="Z191" i="1"/>
  <c r="O380" i="2"/>
  <c r="X194" i="1"/>
  <c r="M383" i="2"/>
  <c r="T194" i="1"/>
  <c r="I383" i="2"/>
  <c r="Z190" i="1"/>
  <c r="O379" i="2"/>
  <c r="Z193" i="1"/>
  <c r="O382" i="2"/>
  <c r="Z202" i="1"/>
  <c r="O394" i="2"/>
  <c r="Z204" i="1"/>
  <c r="O396" i="2"/>
  <c r="Z200" i="1"/>
  <c r="O392" i="2"/>
  <c r="T205" i="1"/>
  <c r="I397" i="2"/>
  <c r="R194" i="1"/>
  <c r="G383" i="2"/>
  <c r="N440" i="2"/>
  <c r="Z244" i="1"/>
  <c r="O440" i="2"/>
  <c r="V239" i="1"/>
  <c r="K435" i="2"/>
  <c r="V241" i="1"/>
  <c r="K437" i="2"/>
  <c r="R243" i="1"/>
  <c r="G439" i="2"/>
  <c r="P240" i="1"/>
  <c r="E436" i="2"/>
  <c r="X240" i="1"/>
  <c r="M436" i="2"/>
  <c r="R242" i="1"/>
  <c r="G438" i="2"/>
  <c r="P241" i="1"/>
  <c r="E437" i="2"/>
  <c r="T240" i="1"/>
  <c r="I436" i="2"/>
  <c r="T241" i="1"/>
  <c r="I437" i="2"/>
  <c r="P242" i="1"/>
  <c r="E438" i="2"/>
  <c r="T239" i="1"/>
  <c r="I435" i="2"/>
  <c r="T243" i="1"/>
  <c r="I439" i="2"/>
  <c r="P243" i="1"/>
  <c r="E439" i="2"/>
  <c r="V240" i="1"/>
  <c r="K436" i="2"/>
  <c r="X241" i="1"/>
  <c r="M437" i="2"/>
  <c r="R240" i="1"/>
  <c r="G436" i="2"/>
  <c r="R241" i="1"/>
  <c r="G437" i="2"/>
  <c r="X239" i="1"/>
  <c r="M435" i="2"/>
  <c r="X242" i="1"/>
  <c r="M438" i="2"/>
  <c r="X243" i="1"/>
  <c r="M439" i="2"/>
  <c r="V242" i="1"/>
  <c r="K438" i="2"/>
  <c r="V243" i="1"/>
  <c r="K439" i="2"/>
  <c r="P239" i="1"/>
  <c r="E435" i="2"/>
  <c r="R239" i="1"/>
  <c r="G435" i="2"/>
  <c r="T242" i="1"/>
  <c r="I438" i="2"/>
  <c r="R244" i="1"/>
  <c r="G440" i="2"/>
  <c r="P255" i="1"/>
  <c r="E454" i="2"/>
  <c r="Z151" i="1"/>
  <c r="O336" i="2"/>
  <c r="R144" i="1"/>
  <c r="G326" i="2"/>
  <c r="V205" i="1"/>
  <c r="K397" i="2"/>
  <c r="N397" i="2"/>
  <c r="Z205" i="1"/>
  <c r="O397" i="2"/>
  <c r="P203" i="1"/>
  <c r="E395" i="2"/>
  <c r="X201" i="1"/>
  <c r="M393" i="2"/>
  <c r="V200" i="1"/>
  <c r="K392" i="2"/>
  <c r="P204" i="1"/>
  <c r="E396" i="2"/>
  <c r="T201" i="1"/>
  <c r="I393" i="2"/>
  <c r="R204" i="1"/>
  <c r="G396" i="2"/>
  <c r="T200" i="1"/>
  <c r="I392" i="2"/>
  <c r="P202" i="1"/>
  <c r="E394" i="2"/>
  <c r="X204" i="1"/>
  <c r="M396" i="2"/>
  <c r="R201" i="1"/>
  <c r="G393" i="2"/>
  <c r="X203" i="1"/>
  <c r="M395" i="2"/>
  <c r="V202" i="1"/>
  <c r="K394" i="2"/>
  <c r="T202" i="1"/>
  <c r="I394" i="2"/>
  <c r="P200" i="1"/>
  <c r="E392" i="2"/>
  <c r="V204" i="1"/>
  <c r="K396" i="2"/>
  <c r="R203" i="1"/>
  <c r="G395" i="2"/>
  <c r="X200" i="1"/>
  <c r="M392" i="2"/>
  <c r="T204" i="1"/>
  <c r="I396" i="2"/>
  <c r="V203" i="1"/>
  <c r="K395" i="2"/>
  <c r="R202" i="1"/>
  <c r="G394" i="2"/>
  <c r="R200" i="1"/>
  <c r="G392" i="2"/>
  <c r="V201" i="1"/>
  <c r="K393" i="2"/>
  <c r="P201" i="1"/>
  <c r="E393" i="2"/>
  <c r="T203" i="1"/>
  <c r="I395" i="2"/>
  <c r="X202" i="1"/>
  <c r="M394" i="2"/>
  <c r="V244" i="1"/>
  <c r="K440" i="2"/>
  <c r="Z150" i="1"/>
  <c r="O335" i="2"/>
  <c r="Z250" i="1"/>
  <c r="O449" i="2"/>
  <c r="N454" i="2"/>
  <c r="Z255" i="1"/>
  <c r="O454" i="2"/>
  <c r="V252" i="1"/>
  <c r="K451" i="2"/>
  <c r="R253" i="1"/>
  <c r="G452" i="2"/>
  <c r="R251" i="1"/>
  <c r="G450" i="2"/>
  <c r="V251" i="1"/>
  <c r="K450" i="2"/>
  <c r="T250" i="1"/>
  <c r="I449" i="2"/>
  <c r="T251" i="1"/>
  <c r="I450" i="2"/>
  <c r="P253" i="1"/>
  <c r="E452" i="2"/>
  <c r="P254" i="1"/>
  <c r="E453" i="2"/>
  <c r="R252" i="1"/>
  <c r="G451" i="2"/>
  <c r="T252" i="1"/>
  <c r="I451" i="2"/>
  <c r="P251" i="1"/>
  <c r="E450" i="2"/>
  <c r="T253" i="1"/>
  <c r="I452" i="2"/>
  <c r="V253" i="1"/>
  <c r="K452" i="2"/>
  <c r="X253" i="1"/>
  <c r="M452" i="2"/>
  <c r="R250" i="1"/>
  <c r="G449" i="2"/>
  <c r="P252" i="1"/>
  <c r="E451" i="2"/>
  <c r="P250" i="1"/>
  <c r="E449" i="2"/>
  <c r="V250" i="1"/>
  <c r="K449" i="2"/>
  <c r="X250" i="1"/>
  <c r="M449" i="2"/>
  <c r="X251" i="1"/>
  <c r="M450" i="2"/>
  <c r="T254" i="1"/>
  <c r="I453" i="2"/>
  <c r="V254" i="1"/>
  <c r="K453" i="2"/>
  <c r="X254" i="1"/>
  <c r="M453" i="2"/>
  <c r="X252" i="1"/>
  <c r="M451" i="2"/>
  <c r="R254" i="1"/>
  <c r="G453" i="2"/>
  <c r="P205" i="1"/>
  <c r="E397" i="2"/>
  <c r="R205" i="1"/>
  <c r="G397" i="2"/>
  <c r="R155" i="1"/>
  <c r="G340" i="2"/>
  <c r="T255" i="1"/>
  <c r="I454" i="2"/>
  <c r="Z241" i="1"/>
  <c r="O437" i="2"/>
  <c r="T244" i="1"/>
  <c r="I440" i="2"/>
  <c r="X205" i="1"/>
  <c r="M397" i="2"/>
  <c r="Z189" i="1"/>
  <c r="O378" i="2"/>
  <c r="N383" i="2"/>
  <c r="Z194" i="1"/>
  <c r="O383" i="2"/>
  <c r="X191" i="1"/>
  <c r="M380" i="2"/>
  <c r="R193" i="1"/>
  <c r="G382" i="2"/>
  <c r="R190" i="1"/>
  <c r="G379" i="2"/>
  <c r="V191" i="1"/>
  <c r="K380" i="2"/>
  <c r="V189" i="1"/>
  <c r="K378" i="2"/>
  <c r="X189" i="1"/>
  <c r="M378" i="2"/>
  <c r="P193" i="1"/>
  <c r="E382" i="2"/>
  <c r="V190" i="1"/>
  <c r="K379" i="2"/>
  <c r="P191" i="1"/>
  <c r="E380" i="2"/>
  <c r="X192" i="1"/>
  <c r="M381" i="2"/>
  <c r="T190" i="1"/>
  <c r="I379" i="2"/>
  <c r="R189" i="1"/>
  <c r="G378" i="2"/>
  <c r="T192" i="1"/>
  <c r="I381" i="2"/>
  <c r="X193" i="1"/>
  <c r="M382" i="2"/>
  <c r="T193" i="1"/>
  <c r="I382" i="2"/>
  <c r="V192" i="1"/>
  <c r="K381" i="2"/>
  <c r="P190" i="1"/>
  <c r="E379" i="2"/>
  <c r="T191" i="1"/>
  <c r="I380" i="2"/>
  <c r="V193" i="1"/>
  <c r="K382" i="2"/>
  <c r="T189" i="1"/>
  <c r="I378" i="2"/>
  <c r="P192" i="1"/>
  <c r="E381" i="2"/>
  <c r="P189" i="1"/>
  <c r="E378" i="2"/>
  <c r="X190" i="1"/>
  <c r="M379" i="2"/>
  <c r="R191" i="1"/>
  <c r="G380" i="2"/>
  <c r="R192" i="1"/>
  <c r="G381" i="2"/>
  <c r="Z192" i="1"/>
  <c r="O381" i="2"/>
  <c r="Z240" i="1"/>
  <c r="O436" i="2"/>
  <c r="Z153" i="1"/>
  <c r="O338" i="2"/>
  <c r="R255" i="1"/>
  <c r="G454" i="2"/>
  <c r="V255" i="1"/>
  <c r="K454" i="2"/>
  <c r="P244" i="1"/>
  <c r="E440" i="2"/>
  <c r="Z89" i="1"/>
  <c r="O264" i="2"/>
  <c r="R94" i="1"/>
  <c r="G269" i="2"/>
  <c r="Z142" i="1"/>
  <c r="O324" i="2"/>
  <c r="Z144" i="1"/>
  <c r="O326" i="2"/>
  <c r="N326" i="2"/>
  <c r="V142" i="1"/>
  <c r="K324" i="2"/>
  <c r="R140" i="1"/>
  <c r="G322" i="2"/>
  <c r="X139" i="1"/>
  <c r="M321" i="2"/>
  <c r="P139" i="1"/>
  <c r="E321" i="2"/>
  <c r="V140" i="1"/>
  <c r="K322" i="2"/>
  <c r="X143" i="1"/>
  <c r="M325" i="2"/>
  <c r="V139" i="1"/>
  <c r="K321" i="2"/>
  <c r="R142" i="1"/>
  <c r="G324" i="2"/>
  <c r="V143" i="1"/>
  <c r="K325" i="2"/>
  <c r="T143" i="1"/>
  <c r="I325" i="2"/>
  <c r="P142" i="1"/>
  <c r="E324" i="2"/>
  <c r="T140" i="1"/>
  <c r="I322" i="2"/>
  <c r="R141" i="1"/>
  <c r="G323" i="2"/>
  <c r="R139" i="1"/>
  <c r="G321" i="2"/>
  <c r="X142" i="1"/>
  <c r="M324" i="2"/>
  <c r="P141" i="1"/>
  <c r="E323" i="2"/>
  <c r="P140" i="1"/>
  <c r="E322" i="2"/>
  <c r="T141" i="1"/>
  <c r="I323" i="2"/>
  <c r="V141" i="1"/>
  <c r="K323" i="2"/>
  <c r="P143" i="1"/>
  <c r="E325" i="2"/>
  <c r="T139" i="1"/>
  <c r="I321" i="2"/>
  <c r="T142" i="1"/>
  <c r="I324" i="2"/>
  <c r="X140" i="1"/>
  <c r="M322" i="2"/>
  <c r="X141" i="1"/>
  <c r="M323" i="2"/>
  <c r="R143" i="1"/>
  <c r="G325" i="2"/>
  <c r="T144" i="1"/>
  <c r="I326" i="2"/>
  <c r="Z105" i="1"/>
  <c r="O283" i="2"/>
  <c r="N283" i="2"/>
  <c r="T103" i="1"/>
  <c r="I281" i="2"/>
  <c r="R100" i="1"/>
  <c r="G278" i="2"/>
  <c r="T102" i="1"/>
  <c r="I280" i="2"/>
  <c r="X102" i="1"/>
  <c r="M280" i="2"/>
  <c r="V103" i="1"/>
  <c r="K281" i="2"/>
  <c r="V100" i="1"/>
  <c r="K278" i="2"/>
  <c r="V104" i="1"/>
  <c r="K282" i="2"/>
  <c r="V102" i="1"/>
  <c r="K280" i="2"/>
  <c r="X103" i="1"/>
  <c r="M281" i="2"/>
  <c r="T100" i="1"/>
  <c r="I278" i="2"/>
  <c r="R102" i="1"/>
  <c r="G280" i="2"/>
  <c r="R101" i="1"/>
  <c r="G279" i="2"/>
  <c r="T101" i="1"/>
  <c r="I279" i="2"/>
  <c r="P104" i="1"/>
  <c r="E282" i="2"/>
  <c r="P101" i="1"/>
  <c r="E279" i="2"/>
  <c r="R103" i="1"/>
  <c r="G281" i="2"/>
  <c r="T104" i="1"/>
  <c r="I282" i="2"/>
  <c r="X104" i="1"/>
  <c r="M282" i="2"/>
  <c r="P103" i="1"/>
  <c r="E281" i="2"/>
  <c r="X101" i="1"/>
  <c r="M279" i="2"/>
  <c r="X100" i="1"/>
  <c r="M278" i="2"/>
  <c r="R104" i="1"/>
  <c r="G282" i="2"/>
  <c r="V101" i="1"/>
  <c r="K279" i="2"/>
  <c r="P100" i="1"/>
  <c r="E278" i="2"/>
  <c r="P102" i="1"/>
  <c r="E280" i="2"/>
  <c r="T94" i="1"/>
  <c r="I269" i="2"/>
  <c r="N269" i="2"/>
  <c r="Z94" i="1"/>
  <c r="O269" i="2"/>
  <c r="R92" i="1"/>
  <c r="G267" i="2"/>
  <c r="V90" i="1"/>
  <c r="K265" i="2"/>
  <c r="X93" i="1"/>
  <c r="M268" i="2"/>
  <c r="T91" i="1"/>
  <c r="I266" i="2"/>
  <c r="X90" i="1"/>
  <c r="M265" i="2"/>
  <c r="X89" i="1"/>
  <c r="M264" i="2"/>
  <c r="P90" i="1"/>
  <c r="E265" i="2"/>
  <c r="T92" i="1"/>
  <c r="I267" i="2"/>
  <c r="P92" i="1"/>
  <c r="E267" i="2"/>
  <c r="T89" i="1"/>
  <c r="I264" i="2"/>
  <c r="P91" i="1"/>
  <c r="E266" i="2"/>
  <c r="V92" i="1"/>
  <c r="K267" i="2"/>
  <c r="P89" i="1"/>
  <c r="E264" i="2"/>
  <c r="X91" i="1"/>
  <c r="M266" i="2"/>
  <c r="R90" i="1"/>
  <c r="G265" i="2"/>
  <c r="T93" i="1"/>
  <c r="I268" i="2"/>
  <c r="R93" i="1"/>
  <c r="G268" i="2"/>
  <c r="V91" i="1"/>
  <c r="K266" i="2"/>
  <c r="R89" i="1"/>
  <c r="G264" i="2"/>
  <c r="R91" i="1"/>
  <c r="G266" i="2"/>
  <c r="X92" i="1"/>
  <c r="M267" i="2"/>
  <c r="V89" i="1"/>
  <c r="K264" i="2"/>
  <c r="P93" i="1"/>
  <c r="E268" i="2"/>
  <c r="V93" i="1"/>
  <c r="K268" i="2"/>
  <c r="T90" i="1"/>
  <c r="I265" i="2"/>
  <c r="Z140" i="1"/>
  <c r="O322" i="2"/>
  <c r="X144" i="1"/>
  <c r="M326" i="2"/>
  <c r="Z100" i="1"/>
  <c r="O278" i="2"/>
  <c r="P94" i="1"/>
  <c r="E269" i="2"/>
  <c r="V105" i="1"/>
  <c r="K283" i="2"/>
  <c r="Z103" i="1"/>
  <c r="O281" i="2"/>
  <c r="Z102" i="1"/>
  <c r="O280" i="2"/>
  <c r="Z152" i="1"/>
  <c r="O337" i="2"/>
  <c r="T155" i="1"/>
  <c r="I340" i="2"/>
  <c r="Z101" i="1"/>
  <c r="O279" i="2"/>
  <c r="V155" i="1"/>
  <c r="K340" i="2"/>
  <c r="X105" i="1"/>
  <c r="M283" i="2"/>
  <c r="Z154" i="1"/>
  <c r="O339" i="2"/>
  <c r="Z90" i="1"/>
  <c r="O265" i="2"/>
  <c r="T105" i="1"/>
  <c r="I283" i="2"/>
  <c r="Z104" i="1"/>
  <c r="O282" i="2"/>
  <c r="P144" i="1"/>
  <c r="E326" i="2"/>
  <c r="Z141" i="1"/>
  <c r="O323" i="2"/>
  <c r="V144" i="1"/>
  <c r="K326" i="2"/>
  <c r="Z143" i="1"/>
  <c r="O325" i="2"/>
  <c r="P105" i="1"/>
  <c r="E283" i="2"/>
  <c r="X155" i="1"/>
  <c r="M340" i="2"/>
  <c r="N340" i="2"/>
  <c r="Z155" i="1"/>
  <c r="O340" i="2"/>
  <c r="X153" i="1"/>
  <c r="M338" i="2"/>
  <c r="X154" i="1"/>
  <c r="M339" i="2"/>
  <c r="P150" i="1"/>
  <c r="E335" i="2"/>
  <c r="R152" i="1"/>
  <c r="G337" i="2"/>
  <c r="R153" i="1"/>
  <c r="G338" i="2"/>
  <c r="P153" i="1"/>
  <c r="E338" i="2"/>
  <c r="V153" i="1"/>
  <c r="K338" i="2"/>
  <c r="X150" i="1"/>
  <c r="M335" i="2"/>
  <c r="T152" i="1"/>
  <c r="I337" i="2"/>
  <c r="P154" i="1"/>
  <c r="E339" i="2"/>
  <c r="R150" i="1"/>
  <c r="G335" i="2"/>
  <c r="R151" i="1"/>
  <c r="G336" i="2"/>
  <c r="V151" i="1"/>
  <c r="K336" i="2"/>
  <c r="P151" i="1"/>
  <c r="E336" i="2"/>
  <c r="V152" i="1"/>
  <c r="K337" i="2"/>
  <c r="R154" i="1"/>
  <c r="G339" i="2"/>
  <c r="T153" i="1"/>
  <c r="I338" i="2"/>
  <c r="T151" i="1"/>
  <c r="I336" i="2"/>
  <c r="V150" i="1"/>
  <c r="K335" i="2"/>
  <c r="P152" i="1"/>
  <c r="E337" i="2"/>
  <c r="X152" i="1"/>
  <c r="M337" i="2"/>
  <c r="T154" i="1"/>
  <c r="I339" i="2"/>
  <c r="T150" i="1"/>
  <c r="I335" i="2"/>
  <c r="X151" i="1"/>
  <c r="M336" i="2"/>
  <c r="V154" i="1"/>
  <c r="K339" i="2"/>
</calcChain>
</file>

<file path=xl/sharedStrings.xml><?xml version="1.0" encoding="utf-8"?>
<sst xmlns="http://schemas.openxmlformats.org/spreadsheetml/2006/main" count="56439" uniqueCount="6113">
  <si>
    <t>a</t>
  </si>
  <si>
    <t>Kommune</t>
  </si>
  <si>
    <t>Jahr</t>
  </si>
  <si>
    <t>VglKommune</t>
  </si>
  <si>
    <t>Nordrhein-Westfalen</t>
  </si>
  <si>
    <t>Region</t>
  </si>
  <si>
    <t xml:space="preserve">  Münster, Regierungsbezirk</t>
  </si>
  <si>
    <t>Münster, Regierungsbezirk</t>
  </si>
  <si>
    <t>VglRegion</t>
  </si>
  <si>
    <t xml:space="preserve">    Emscher-Lippe-Region</t>
  </si>
  <si>
    <t>Emscher-Lippe-Region</t>
  </si>
  <si>
    <t xml:space="preserve">    Münsterland</t>
  </si>
  <si>
    <t>Münsterland</t>
  </si>
  <si>
    <t>VglJahr</t>
  </si>
  <si>
    <t xml:space="preserve">    Bottrop, krfr. Stadt</t>
  </si>
  <si>
    <t>Bottrop, krfr. Stadt</t>
  </si>
  <si>
    <t xml:space="preserve">    Gelsenkirchen, krfr. Stadt</t>
  </si>
  <si>
    <t>Gelsenkirchen, krfr. Stadt</t>
  </si>
  <si>
    <t xml:space="preserve">    Münster, krfr. Stadt</t>
  </si>
  <si>
    <t>Münster, krfr. Stadt</t>
  </si>
  <si>
    <t xml:space="preserve">    Borken, Kreis</t>
  </si>
  <si>
    <t>Borken, Kreis</t>
  </si>
  <si>
    <t>GemeindeKZ</t>
  </si>
  <si>
    <t>Name</t>
  </si>
  <si>
    <t>Name2</t>
  </si>
  <si>
    <t>Fläche</t>
  </si>
  <si>
    <t>Fläche SUV</t>
  </si>
  <si>
    <t>Einwohner</t>
  </si>
  <si>
    <t>Stromverbrauch (GWh/a)</t>
  </si>
  <si>
    <t>Biomasse-Anlagenzahl</t>
  </si>
  <si>
    <t>stromerz. Einheiten</t>
  </si>
  <si>
    <t>Biomasse-Leistung (kW)</t>
  </si>
  <si>
    <t>Biomasse-Leistung (MW)</t>
  </si>
  <si>
    <t>Biomasse-Ertrag (GWh/a)</t>
  </si>
  <si>
    <t>Biomasse-%</t>
  </si>
  <si>
    <t>Deponiegas-Anlagenzahl</t>
  </si>
  <si>
    <t>Deponiegas-Leistung (kW)</t>
  </si>
  <si>
    <t>Deponiegas-Leistung (MW)</t>
  </si>
  <si>
    <t>Deponiegas-Ertrag (GWh/a)</t>
  </si>
  <si>
    <t>Deponiegas-%</t>
  </si>
  <si>
    <t>Grubengas-Anlagenzahl</t>
  </si>
  <si>
    <t>GG stromerz. Einheiten</t>
  </si>
  <si>
    <t>Grubengas-Leistung (kW)</t>
  </si>
  <si>
    <t>Grubengas-Leistung (MW)</t>
  </si>
  <si>
    <t>Grubengas-Ertrag (GWh/a)</t>
  </si>
  <si>
    <t>Grubengas-%</t>
  </si>
  <si>
    <t>KLaergas-Anlagenzahl</t>
  </si>
  <si>
    <t>KLaergas stromerz. Einheiten</t>
  </si>
  <si>
    <t>KLaergas-Leistung (kW)</t>
  </si>
  <si>
    <t>KLaergas-Leistung (MW)</t>
  </si>
  <si>
    <t>KLaergas-Ertrag (GWh/a)</t>
  </si>
  <si>
    <t>KLaergas-%</t>
  </si>
  <si>
    <t>PV_Freifläche Anlagenanzahl</t>
  </si>
  <si>
    <t>PV-Freiflächen (Leistung (kWp)</t>
  </si>
  <si>
    <t>PV-Freifläche Leistung (MWp)</t>
  </si>
  <si>
    <t>PV-Freifläche Ertrag (GWh/a)</t>
  </si>
  <si>
    <t>PV_Frei_%</t>
  </si>
  <si>
    <t>PV_Dachfläche Anlagenanzahl</t>
  </si>
  <si>
    <t>PV-Dachflächen (Leistung (kWp)</t>
  </si>
  <si>
    <t>PV-Dachfläche Leistung (MWp)</t>
  </si>
  <si>
    <t>PV-Dachfläche Ertrag (GWh/a)</t>
  </si>
  <si>
    <t>PV_Dach_%</t>
  </si>
  <si>
    <t>Solar-Anlagenzahl</t>
  </si>
  <si>
    <t>Solar-Leistung (kW)</t>
  </si>
  <si>
    <t>Solar-Leistung (MW)</t>
  </si>
  <si>
    <t>Solar-Ertrag (GWh/a)</t>
  </si>
  <si>
    <t>Solar-%</t>
  </si>
  <si>
    <t>Wasserkraft-Anlagenzahl</t>
  </si>
  <si>
    <t>Wasserkraft-Einheiten</t>
  </si>
  <si>
    <t>Wasserkraft-Leistung (kW)</t>
  </si>
  <si>
    <t>Wasserkraft-Leistung (MW)</t>
  </si>
  <si>
    <t>Wasserkraft-Ertrag (GWh/a)</t>
  </si>
  <si>
    <t>Wasserkraft-%</t>
  </si>
  <si>
    <t>Windenergie-Anlagenzahl</t>
  </si>
  <si>
    <t>Windenergie-Leistung (kW)</t>
  </si>
  <si>
    <t>Windenergie-Leistung (MW)</t>
  </si>
  <si>
    <t>Windenergie-Ertrag (GWh/a)</t>
  </si>
  <si>
    <t>Windenergie-%</t>
  </si>
  <si>
    <t>Summe-Anlagenzahl</t>
  </si>
  <si>
    <t>Summe EE-Leistung (MW)</t>
  </si>
  <si>
    <t>Summe EE-Ertrag (GWh/a)</t>
  </si>
  <si>
    <t>Summe EE-%</t>
  </si>
  <si>
    <t>Name_neu</t>
  </si>
  <si>
    <t xml:space="preserve">      Ahaus</t>
  </si>
  <si>
    <t>Ahaus</t>
  </si>
  <si>
    <t xml:space="preserve">      Bocholt</t>
  </si>
  <si>
    <t>Bocholt</t>
  </si>
  <si>
    <t>Vergleichsregion</t>
  </si>
  <si>
    <t xml:space="preserve">      Borken</t>
  </si>
  <si>
    <t>Borken</t>
  </si>
  <si>
    <t>Vergleichsjahr</t>
  </si>
  <si>
    <t xml:space="preserve">      Gescher</t>
  </si>
  <si>
    <t>Gescher</t>
  </si>
  <si>
    <t xml:space="preserve">      Gronau (Westf.)</t>
  </si>
  <si>
    <t>Gronau (Westf.)</t>
  </si>
  <si>
    <t xml:space="preserve">      Heek</t>
  </si>
  <si>
    <t>Heek</t>
  </si>
  <si>
    <t xml:space="preserve">      Heiden</t>
  </si>
  <si>
    <t>Heiden</t>
  </si>
  <si>
    <t xml:space="preserve">      Isselburg</t>
  </si>
  <si>
    <t>Isselburg</t>
  </si>
  <si>
    <t xml:space="preserve">      Legden</t>
  </si>
  <si>
    <t>Legden</t>
  </si>
  <si>
    <t>2. Anzahl der Anlagen</t>
  </si>
  <si>
    <t xml:space="preserve">      Raesfeld</t>
  </si>
  <si>
    <t>Raesfeld</t>
  </si>
  <si>
    <t xml:space="preserve">      Reken</t>
  </si>
  <si>
    <t>Reken</t>
  </si>
  <si>
    <t>Solarenergie</t>
  </si>
  <si>
    <t>Biomasse</t>
  </si>
  <si>
    <t>Wasserkraft</t>
  </si>
  <si>
    <t>Windenergie</t>
  </si>
  <si>
    <t>Sonstige</t>
  </si>
  <si>
    <t>Gesamt</t>
  </si>
  <si>
    <t xml:space="preserve">      Rhede</t>
  </si>
  <si>
    <t>Rhede</t>
  </si>
  <si>
    <t xml:space="preserve">      Schöppingen</t>
  </si>
  <si>
    <t>Schöppingen</t>
  </si>
  <si>
    <t xml:space="preserve">      Stadtlohn</t>
  </si>
  <si>
    <t>Stadtlohn</t>
  </si>
  <si>
    <t xml:space="preserve">      Südlohn</t>
  </si>
  <si>
    <t>Südlohn</t>
  </si>
  <si>
    <t xml:space="preserve">      Velen</t>
  </si>
  <si>
    <t>Velen</t>
  </si>
  <si>
    <t>Sonstige = Deponie-, Gruben- und Klärgas</t>
  </si>
  <si>
    <t xml:space="preserve">      Vreden</t>
  </si>
  <si>
    <t>Vreden</t>
  </si>
  <si>
    <t xml:space="preserve">    Coesfeld, Kreis</t>
  </si>
  <si>
    <t>Coesfeld, Kreis</t>
  </si>
  <si>
    <t xml:space="preserve">      Ascheberg</t>
  </si>
  <si>
    <t>Ascheberg</t>
  </si>
  <si>
    <t>3. Ertrag aus erneuerbaren Energien (in GWh / Jahr)</t>
  </si>
  <si>
    <t xml:space="preserve">      Billerbeck</t>
  </si>
  <si>
    <t>Billerbeck</t>
  </si>
  <si>
    <t xml:space="preserve">      Coesfeld</t>
  </si>
  <si>
    <t>Coesfeld</t>
  </si>
  <si>
    <t>Veränderung</t>
  </si>
  <si>
    <t xml:space="preserve">      Dülmen</t>
  </si>
  <si>
    <t>Dülmen</t>
  </si>
  <si>
    <t xml:space="preserve">      Havixbeck</t>
  </si>
  <si>
    <t>Havixbeck</t>
  </si>
  <si>
    <t xml:space="preserve">      Lüdinghausen</t>
  </si>
  <si>
    <t>Lüdinghausen</t>
  </si>
  <si>
    <t xml:space="preserve">      Nordkirchen</t>
  </si>
  <si>
    <t>Nordkirchen</t>
  </si>
  <si>
    <t xml:space="preserve">      Nottuln</t>
  </si>
  <si>
    <t>Nottuln</t>
  </si>
  <si>
    <t>4. Deckungsgrad des Ertrags erneuerbarer Energien am Stromverbrauch gesamt (in Prozent)</t>
  </si>
  <si>
    <t xml:space="preserve">      Olfen</t>
  </si>
  <si>
    <t>Olfen</t>
  </si>
  <si>
    <t>Diagrammtitel</t>
  </si>
  <si>
    <t>Deckungsgrad des Ertrags erneuerbarer Energien am Stromverbrauch gesamt (in Prozent)</t>
  </si>
  <si>
    <t xml:space="preserve">      Rosendahl</t>
  </si>
  <si>
    <t>Rosendahl</t>
  </si>
  <si>
    <t xml:space="preserve">      Senden</t>
  </si>
  <si>
    <t>Senden</t>
  </si>
  <si>
    <t xml:space="preserve">    Recklinghausen, Kreis</t>
  </si>
  <si>
    <t>Recklinghausen, Kreis</t>
  </si>
  <si>
    <t xml:space="preserve">      Castrop-Rauxel</t>
  </si>
  <si>
    <t>Castrop-Rauxel</t>
  </si>
  <si>
    <t xml:space="preserve">      Datteln</t>
  </si>
  <si>
    <t>Datteln</t>
  </si>
  <si>
    <t xml:space="preserve">      Dorsten</t>
  </si>
  <si>
    <t>Dorsten</t>
  </si>
  <si>
    <t xml:space="preserve">      Gladbeck</t>
  </si>
  <si>
    <t>Gladbeck</t>
  </si>
  <si>
    <t>5. Erträge aus erneuerbaren Energien nach Energieart (in GWh / Jahr)</t>
  </si>
  <si>
    <t xml:space="preserve">      Haltern am See</t>
  </si>
  <si>
    <t>Haltern am See</t>
  </si>
  <si>
    <t xml:space="preserve">      Herten</t>
  </si>
  <si>
    <t>Herten</t>
  </si>
  <si>
    <t xml:space="preserve">      Marl</t>
  </si>
  <si>
    <t>Marl</t>
  </si>
  <si>
    <t xml:space="preserve">      Oer-Erkenschwick</t>
  </si>
  <si>
    <t>Oer-Erkenschwick</t>
  </si>
  <si>
    <t xml:space="preserve">      Recklinghausen</t>
  </si>
  <si>
    <t>Recklinghausen</t>
  </si>
  <si>
    <t xml:space="preserve">      Waltrop</t>
  </si>
  <si>
    <t>Waltrop</t>
  </si>
  <si>
    <t xml:space="preserve">    Steinfurt, Kreis</t>
  </si>
  <si>
    <t>Steinfurt, Kreis</t>
  </si>
  <si>
    <t xml:space="preserve">      Altenberge</t>
  </si>
  <si>
    <t>Altenberge</t>
  </si>
  <si>
    <t xml:space="preserve">      Emsdetten</t>
  </si>
  <si>
    <t>Emsdetten</t>
  </si>
  <si>
    <t xml:space="preserve">      Greven</t>
  </si>
  <si>
    <t>Greven</t>
  </si>
  <si>
    <t xml:space="preserve">      Hörstel</t>
  </si>
  <si>
    <t>Hörstel</t>
  </si>
  <si>
    <t xml:space="preserve">      Hopsten</t>
  </si>
  <si>
    <t>Hopsten</t>
  </si>
  <si>
    <t>Legende</t>
  </si>
  <si>
    <t xml:space="preserve">      Horstmar</t>
  </si>
  <si>
    <t>Horstmar</t>
  </si>
  <si>
    <t xml:space="preserve">      Ibbenbüren</t>
  </si>
  <si>
    <t>Ibbenbüren</t>
  </si>
  <si>
    <t xml:space="preserve">      Ladbergen</t>
  </si>
  <si>
    <t>Ladbergen</t>
  </si>
  <si>
    <t xml:space="preserve">      Laer</t>
  </si>
  <si>
    <t>Laer</t>
  </si>
  <si>
    <t>6. Ertragsanteile der erneuerbaren Energiearten am Gesamtertrag erneuerbarer Energien (in Prozent)</t>
  </si>
  <si>
    <t xml:space="preserve">      Lengerich</t>
  </si>
  <si>
    <t>Lengerich</t>
  </si>
  <si>
    <t xml:space="preserve">      Lienen</t>
  </si>
  <si>
    <t>Lienen</t>
  </si>
  <si>
    <t xml:space="preserve">      Lotte</t>
  </si>
  <si>
    <t>Lotte</t>
  </si>
  <si>
    <t xml:space="preserve">      Metelen</t>
  </si>
  <si>
    <t>Metelen</t>
  </si>
  <si>
    <t xml:space="preserve">      Mettingen</t>
  </si>
  <si>
    <t>Mettingen</t>
  </si>
  <si>
    <t xml:space="preserve">      Neuenkirchen</t>
  </si>
  <si>
    <t>Neuenkirchen</t>
  </si>
  <si>
    <t xml:space="preserve">      Nordwalde</t>
  </si>
  <si>
    <t>Nordwalde</t>
  </si>
  <si>
    <t xml:space="preserve">      Ochtrup</t>
  </si>
  <si>
    <t>Ochtrup</t>
  </si>
  <si>
    <t xml:space="preserve">      Recke</t>
  </si>
  <si>
    <t>Recke</t>
  </si>
  <si>
    <t xml:space="preserve">      Rheine</t>
  </si>
  <si>
    <t>Rheine</t>
  </si>
  <si>
    <t xml:space="preserve">      Saerbeck</t>
  </si>
  <si>
    <t>Saerbeck</t>
  </si>
  <si>
    <t xml:space="preserve">      Steinfurt</t>
  </si>
  <si>
    <t>Steinfurt</t>
  </si>
  <si>
    <t xml:space="preserve">      Tecklenburg</t>
  </si>
  <si>
    <t>Tecklenburg</t>
  </si>
  <si>
    <t xml:space="preserve">      Westerkappeln</t>
  </si>
  <si>
    <t>Westerkappeln</t>
  </si>
  <si>
    <t xml:space="preserve">      Wettringen</t>
  </si>
  <si>
    <t>Wettringen</t>
  </si>
  <si>
    <t xml:space="preserve">    Warendorf, Kreis</t>
  </si>
  <si>
    <t>Warendorf, Kreis</t>
  </si>
  <si>
    <t>Ertragsanteile der erneuerbaren Energiearten am Gesamtertrag erneuerbarer Energien (in Prozent)</t>
  </si>
  <si>
    <t xml:space="preserve">      Ahlen</t>
  </si>
  <si>
    <t>Ahlen</t>
  </si>
  <si>
    <t xml:space="preserve">      Beckum</t>
  </si>
  <si>
    <t>Beckum</t>
  </si>
  <si>
    <t xml:space="preserve">      Beelen</t>
  </si>
  <si>
    <t>Beelen</t>
  </si>
  <si>
    <t>8. Alter und Leistung (nach Energiearten) der Anlagen (Stand: 2024)</t>
  </si>
  <si>
    <t xml:space="preserve">      Drensteinfurt</t>
  </si>
  <si>
    <t>Drensteinfurt</t>
  </si>
  <si>
    <t xml:space="preserve">      Ennigerloh</t>
  </si>
  <si>
    <t>Ennigerloh</t>
  </si>
  <si>
    <t>Im Folgenden werden Angaben zum Alter und zur Leistung der Anlagen (nach Energieart) dargestellt. Sie beziehen sich auf den Datenstand von Ende 2024. Hinweis zur Photovoltaik: Die Daten enthalten nur PV-Freiflächenanlagen.</t>
  </si>
  <si>
    <t xml:space="preserve">      Everswinkel</t>
  </si>
  <si>
    <t>Everswinkel</t>
  </si>
  <si>
    <t xml:space="preserve">      Oelde</t>
  </si>
  <si>
    <t>Oelde</t>
  </si>
  <si>
    <t xml:space="preserve">      Ostbevern</t>
  </si>
  <si>
    <t>Ostbevern</t>
  </si>
  <si>
    <t>8.1 Biomasse</t>
  </si>
  <si>
    <t xml:space="preserve">      Sassenberg</t>
  </si>
  <si>
    <t>Sassenberg</t>
  </si>
  <si>
    <t xml:space="preserve">      Sendenhorst</t>
  </si>
  <si>
    <t>Sendenhorst</t>
  </si>
  <si>
    <t xml:space="preserve">      Telgte</t>
  </si>
  <si>
    <t>Telgte</t>
  </si>
  <si>
    <t>Anzahl der Anlagen nach Jahr der Inbetriebnahme (Klassen) und installierter Nennleistung (Klassen) - Stand 2023</t>
  </si>
  <si>
    <t xml:space="preserve">      Wadersloh</t>
  </si>
  <si>
    <t>Wadersloh</t>
  </si>
  <si>
    <t>Anzahl der Anlagen nach installierter Nennleistung (Stand 2023)</t>
  </si>
  <si>
    <t xml:space="preserve">      Warendorf</t>
  </si>
  <si>
    <t>Warendorf</t>
  </si>
  <si>
    <t>bis 100 kW</t>
  </si>
  <si>
    <t>100 bis 500 kW</t>
  </si>
  <si>
    <t>500 bis 1.000 kW</t>
  </si>
  <si>
    <t>1.000 bis 2.000 kW</t>
  </si>
  <si>
    <t>ab 2.000 kW</t>
  </si>
  <si>
    <t xml:space="preserve">  Düsseldorf, Regierungsbezirk</t>
  </si>
  <si>
    <t>Düsseldorf, Regierungsbezirk</t>
  </si>
  <si>
    <t>Inbetriebnahme</t>
  </si>
  <si>
    <t>Anzahl Anlagen</t>
  </si>
  <si>
    <t>Anteil</t>
  </si>
  <si>
    <t xml:space="preserve">  Köln, Regierungsbezirk</t>
  </si>
  <si>
    <t>Köln, Regierungsbezirk</t>
  </si>
  <si>
    <t>vor 2005</t>
  </si>
  <si>
    <t xml:space="preserve">  Detmold, Regierungsbezirk</t>
  </si>
  <si>
    <t>Detmold, Regierungsbezirk</t>
  </si>
  <si>
    <t>2005 bis 2009</t>
  </si>
  <si>
    <t xml:space="preserve">  Arnsberg, Regierungsbezirk</t>
  </si>
  <si>
    <t>Arnsberg, Regierungsbezirk</t>
  </si>
  <si>
    <t>2010 bis 2014</t>
  </si>
  <si>
    <t>ab 2015</t>
  </si>
  <si>
    <t>keine Angabe</t>
  </si>
  <si>
    <t>Summe der installierten Nennleistung nach Jahr der Inbetriebnahme (Klassen) und installierter Nennleistung (Klassen) - Stand 2023</t>
  </si>
  <si>
    <t>installierte Nennleistung (Stand 2023)</t>
  </si>
  <si>
    <t>Summe Leistung (in kW)</t>
  </si>
  <si>
    <t>8.2 PV-Freiflächen</t>
  </si>
  <si>
    <t>bis 50 kW</t>
  </si>
  <si>
    <t>50 bis 100 kW</t>
  </si>
  <si>
    <t>ab 1.000 kW</t>
  </si>
  <si>
    <t>8.3 Windenergie</t>
  </si>
  <si>
    <t>8.4 Wasserkraft</t>
  </si>
  <si>
    <t>Neu eingefügte Auswertungen:</t>
  </si>
  <si>
    <t>Jahre:</t>
  </si>
  <si>
    <t>Anzahl der Anlagen</t>
  </si>
  <si>
    <t>Anzahl der Anlagen - Solarenergie</t>
  </si>
  <si>
    <t>Anzahl der Anlagen - Biomasse</t>
  </si>
  <si>
    <t>Anzahl der Anlagen - Wasserkraft</t>
  </si>
  <si>
    <t>Anzahl der Anlagen - Windenergie</t>
  </si>
  <si>
    <t>Ertrag aus EE</t>
  </si>
  <si>
    <t>Ertrag aus erneuerbaren Energien (in GWh / Jahr)</t>
  </si>
  <si>
    <t>Erträge aus erneuerbaren Energien nach Energieart (in GWh / Jahr)</t>
  </si>
  <si>
    <t>Erträge aus Solarenergie (in GWh / Jahr)</t>
  </si>
  <si>
    <t>Erträge aus Biomasse (in GWh / Jahr)</t>
  </si>
  <si>
    <t>Erträge aus Wasserkraft (in GWh / Jahr)</t>
  </si>
  <si>
    <t>Erträge aus Windenergie (in GWh / Jahr)</t>
  </si>
  <si>
    <t>7. Ergänzende Werte zur Solarenergie</t>
  </si>
  <si>
    <t>Freiflächen-PV</t>
  </si>
  <si>
    <t>Dachflächen-PV</t>
  </si>
  <si>
    <t>Ertrag in GWh / Jahr</t>
  </si>
  <si>
    <t>Originalliste</t>
  </si>
  <si>
    <t>NRW</t>
  </si>
  <si>
    <t>Münster, RB</t>
  </si>
  <si>
    <t>Solar</t>
  </si>
  <si>
    <t>Düsseldorf, RB</t>
  </si>
  <si>
    <t>Düsseldorf</t>
  </si>
  <si>
    <t>Düsseldorf, krfr. Stadt</t>
  </si>
  <si>
    <t>Duisburg</t>
  </si>
  <si>
    <t>Bottrop</t>
  </si>
  <si>
    <t>Duisburg, krfr. Stadt</t>
  </si>
  <si>
    <t>Essen</t>
  </si>
  <si>
    <t>Gelsenkirchen</t>
  </si>
  <si>
    <t>Essen, krfr. Stadt</t>
  </si>
  <si>
    <t>Krefeld</t>
  </si>
  <si>
    <t>Münster</t>
  </si>
  <si>
    <t>Krefeld, krfr. Stadt</t>
  </si>
  <si>
    <t xml:space="preserve">   Münsterland</t>
  </si>
  <si>
    <t>Mönchengladbach</t>
  </si>
  <si>
    <t>Mönchengladbach, krfr. Stadt</t>
  </si>
  <si>
    <t xml:space="preserve">   Emscher-Lippe-Region</t>
  </si>
  <si>
    <t>Mülheim an der Ruhr</t>
  </si>
  <si>
    <t>Mülheim an der Ruhr, krfr. Stadt</t>
  </si>
  <si>
    <t xml:space="preserve">   Bottrop, krfr. Stadt</t>
  </si>
  <si>
    <t>Oberhausen</t>
  </si>
  <si>
    <t>Oberhausen, krfr. Stadt</t>
  </si>
  <si>
    <t xml:space="preserve">   Gelsenkirchen, krfr. Stadt</t>
  </si>
  <si>
    <t>Remscheid</t>
  </si>
  <si>
    <t>Remscheid, krfr. Stadt</t>
  </si>
  <si>
    <t xml:space="preserve">   Münster, krfr. Stadt</t>
  </si>
  <si>
    <t>Solingen</t>
  </si>
  <si>
    <t>Solingen, krfr. Stadt</t>
  </si>
  <si>
    <t xml:space="preserve">   Borken, Kreis</t>
  </si>
  <si>
    <t>Wuppertal</t>
  </si>
  <si>
    <t>Wuppertal, krfr. Stadt</t>
  </si>
  <si>
    <t xml:space="preserve">    Ahaus</t>
  </si>
  <si>
    <t>Kleve, Kreis</t>
  </si>
  <si>
    <t xml:space="preserve">    Bocholt</t>
  </si>
  <si>
    <t>Bedburg-Hau</t>
  </si>
  <si>
    <t xml:space="preserve">    Borken</t>
  </si>
  <si>
    <t>Emmerich am Rhein</t>
  </si>
  <si>
    <t xml:space="preserve">    Gescher</t>
  </si>
  <si>
    <t>Geldern</t>
  </si>
  <si>
    <t xml:space="preserve">    Gronau (Westf.)</t>
  </si>
  <si>
    <t>Goch</t>
  </si>
  <si>
    <t xml:space="preserve">    Heek</t>
  </si>
  <si>
    <t>Issum</t>
  </si>
  <si>
    <t xml:space="preserve">    Heiden</t>
  </si>
  <si>
    <t>Kalkar</t>
  </si>
  <si>
    <t xml:space="preserve">    Isselburg</t>
  </si>
  <si>
    <t>Kerken</t>
  </si>
  <si>
    <t xml:space="preserve">    Legden</t>
  </si>
  <si>
    <t>Kevelaer</t>
  </si>
  <si>
    <t xml:space="preserve">    Raesfeld</t>
  </si>
  <si>
    <t>Kleve</t>
  </si>
  <si>
    <t xml:space="preserve">    Reken</t>
  </si>
  <si>
    <t>Kranenburg</t>
  </si>
  <si>
    <t xml:space="preserve">    Rhede</t>
  </si>
  <si>
    <t>Rees</t>
  </si>
  <si>
    <t xml:space="preserve">    Schöppingen</t>
  </si>
  <si>
    <t>Rheurdt</t>
  </si>
  <si>
    <t xml:space="preserve">    Stadtlohn</t>
  </si>
  <si>
    <t>Straelen</t>
  </si>
  <si>
    <t xml:space="preserve">    Südlohn</t>
  </si>
  <si>
    <t>Uedem</t>
  </si>
  <si>
    <t xml:space="preserve">    Velen</t>
  </si>
  <si>
    <t>Wachtendonk</t>
  </si>
  <si>
    <t xml:space="preserve">    Vreden</t>
  </si>
  <si>
    <t>Weeze</t>
  </si>
  <si>
    <t xml:space="preserve">   Coesfeld, Kreis</t>
  </si>
  <si>
    <t>Mettmann, Kreis</t>
  </si>
  <si>
    <t xml:space="preserve">    Ascheberg</t>
  </si>
  <si>
    <t>Erkrath</t>
  </si>
  <si>
    <t xml:space="preserve">    Billerbeck</t>
  </si>
  <si>
    <t>Haan</t>
  </si>
  <si>
    <t xml:space="preserve">    Coesfeld</t>
  </si>
  <si>
    <t>Heiligenhaus</t>
  </si>
  <si>
    <t xml:space="preserve">    Dülmen</t>
  </si>
  <si>
    <t>Hilden</t>
  </si>
  <si>
    <t xml:space="preserve">    Havixbeck</t>
  </si>
  <si>
    <t>Langenfeld (Rhld.)</t>
  </si>
  <si>
    <t xml:space="preserve">    Lüdinghausen</t>
  </si>
  <si>
    <t>Mettmann</t>
  </si>
  <si>
    <t xml:space="preserve">    Nordkirchen</t>
  </si>
  <si>
    <t>Monheim am Rhein</t>
  </si>
  <si>
    <t xml:space="preserve">    Nottuln</t>
  </si>
  <si>
    <t>Ratingen</t>
  </si>
  <si>
    <t xml:space="preserve">    Olfen</t>
  </si>
  <si>
    <t>Velbert</t>
  </si>
  <si>
    <t xml:space="preserve">    Rosendahl</t>
  </si>
  <si>
    <t>Wülfrath</t>
  </si>
  <si>
    <t xml:space="preserve">    Senden</t>
  </si>
  <si>
    <t>Rhein-Kreis Neuss</t>
  </si>
  <si>
    <t xml:space="preserve">   Recklinghausen, Kreis</t>
  </si>
  <si>
    <t>Dormagen</t>
  </si>
  <si>
    <t xml:space="preserve">    Castrop-Rauxel</t>
  </si>
  <si>
    <t>Grevenbroich</t>
  </si>
  <si>
    <t xml:space="preserve">    Datteln</t>
  </si>
  <si>
    <t>Jüchen</t>
  </si>
  <si>
    <t xml:space="preserve">    Dorsten</t>
  </si>
  <si>
    <t>Kaarst</t>
  </si>
  <si>
    <t xml:space="preserve">    Gladbeck</t>
  </si>
  <si>
    <t>Korschenbroich</t>
  </si>
  <si>
    <t xml:space="preserve">    Haltern am See</t>
  </si>
  <si>
    <t>Meerbusch</t>
  </si>
  <si>
    <t xml:space="preserve">    Herten</t>
  </si>
  <si>
    <t>Neuss</t>
  </si>
  <si>
    <t xml:space="preserve">    Marl</t>
  </si>
  <si>
    <t>Rommerskirchen</t>
  </si>
  <si>
    <t xml:space="preserve">    Oer-Erkenschwick</t>
  </si>
  <si>
    <t>Viersen, Kreis</t>
  </si>
  <si>
    <t xml:space="preserve">    Recklinghausen</t>
  </si>
  <si>
    <t>Brüggen</t>
  </si>
  <si>
    <t xml:space="preserve">    Waltrop</t>
  </si>
  <si>
    <t>Grefrath</t>
  </si>
  <si>
    <t xml:space="preserve">   Steinfurt, Kreis</t>
  </si>
  <si>
    <t>Kempen</t>
  </si>
  <si>
    <t xml:space="preserve">    Altenberge</t>
  </si>
  <si>
    <t>Nettetal</t>
  </si>
  <si>
    <t xml:space="preserve">    Emsdetten</t>
  </si>
  <si>
    <t>Niederkrüchten</t>
  </si>
  <si>
    <t xml:space="preserve">    Greven</t>
  </si>
  <si>
    <t>Schwalmtal</t>
  </si>
  <si>
    <t xml:space="preserve">    Hörstel</t>
  </si>
  <si>
    <t>Tönisvorst</t>
  </si>
  <si>
    <t xml:space="preserve">    Hopsten</t>
  </si>
  <si>
    <t>Viersen</t>
  </si>
  <si>
    <t xml:space="preserve">    Horstmar</t>
  </si>
  <si>
    <t>Willich</t>
  </si>
  <si>
    <t xml:space="preserve">    Ibbenbüren</t>
  </si>
  <si>
    <t>Wesel, Kreis</t>
  </si>
  <si>
    <t xml:space="preserve">    Ladbergen</t>
  </si>
  <si>
    <t>Alpen</t>
  </si>
  <si>
    <t xml:space="preserve">    Laer</t>
  </si>
  <si>
    <t>Dinslaken</t>
  </si>
  <si>
    <t xml:space="preserve">    Lengerich</t>
  </si>
  <si>
    <t>Hamminkeln</t>
  </si>
  <si>
    <t xml:space="preserve">    Lienen</t>
  </si>
  <si>
    <t>Hünxe</t>
  </si>
  <si>
    <t xml:space="preserve">    Lotte</t>
  </si>
  <si>
    <t>Kamp-Lintfort</t>
  </si>
  <si>
    <t xml:space="preserve">    Metelen</t>
  </si>
  <si>
    <t>Moers</t>
  </si>
  <si>
    <t xml:space="preserve">    Mettingen</t>
  </si>
  <si>
    <t>Neukirchen-Vluyn</t>
  </si>
  <si>
    <t xml:space="preserve">    Neuenkirchen</t>
  </si>
  <si>
    <t>Rheinberg</t>
  </si>
  <si>
    <t xml:space="preserve">    Nordwalde</t>
  </si>
  <si>
    <t>Schermbeck</t>
  </si>
  <si>
    <t xml:space="preserve">    Ochtrup</t>
  </si>
  <si>
    <t>Sonsbeck</t>
  </si>
  <si>
    <t xml:space="preserve">    Recke</t>
  </si>
  <si>
    <t>Voerde (Niederrhein)</t>
  </si>
  <si>
    <t xml:space="preserve">    Rheine</t>
  </si>
  <si>
    <t>Wesel</t>
  </si>
  <si>
    <t xml:space="preserve">    Saerbeck</t>
  </si>
  <si>
    <t>Xanten</t>
  </si>
  <si>
    <t xml:space="preserve">    Steinfurt</t>
  </si>
  <si>
    <t>Köln, RB</t>
  </si>
  <si>
    <t xml:space="preserve">    Tecklenburg</t>
  </si>
  <si>
    <t>Bonn</t>
  </si>
  <si>
    <t>Bonn, krfr. Stadt</t>
  </si>
  <si>
    <t xml:space="preserve">    Westerkappeln</t>
  </si>
  <si>
    <t>Köln</t>
  </si>
  <si>
    <t>Köln, krfr. Stadt</t>
  </si>
  <si>
    <t xml:space="preserve">    Wettringen</t>
  </si>
  <si>
    <t>Leverkusen</t>
  </si>
  <si>
    <t>Leverkusen, krfr. Stadt</t>
  </si>
  <si>
    <t xml:space="preserve">   Warendorf, Kreis</t>
  </si>
  <si>
    <t>Städteregion Aachen (einschl. Stadt Aachen)</t>
  </si>
  <si>
    <t>Städteregion Aachen</t>
  </si>
  <si>
    <t xml:space="preserve">    Ahlen</t>
  </si>
  <si>
    <t>Aachen</t>
  </si>
  <si>
    <t xml:space="preserve">    Beckum</t>
  </si>
  <si>
    <t>Alsdorf</t>
  </si>
  <si>
    <t xml:space="preserve">    Beelen</t>
  </si>
  <si>
    <t>Baesweiler</t>
  </si>
  <si>
    <t xml:space="preserve"> </t>
  </si>
  <si>
    <t xml:space="preserve">    Drensteinfurt</t>
  </si>
  <si>
    <t>Eschweiler</t>
  </si>
  <si>
    <t xml:space="preserve">    Ennigerloh</t>
  </si>
  <si>
    <t>Herzogenrath</t>
  </si>
  <si>
    <t xml:space="preserve">    Everswinkel</t>
  </si>
  <si>
    <t>Monschau</t>
  </si>
  <si>
    <t xml:space="preserve">    Oelde</t>
  </si>
  <si>
    <t>Roetgen</t>
  </si>
  <si>
    <t xml:space="preserve">    Ostbevern</t>
  </si>
  <si>
    <t>Simmerath</t>
  </si>
  <si>
    <t xml:space="preserve">    Sassenberg</t>
  </si>
  <si>
    <t>Stolberg (Rhld.)</t>
  </si>
  <si>
    <t xml:space="preserve">    Sendenhorst</t>
  </si>
  <si>
    <t>Würselen</t>
  </si>
  <si>
    <t xml:space="preserve">    Telgte</t>
  </si>
  <si>
    <t>Düren, Kreis</t>
  </si>
  <si>
    <t>Detmold, RB</t>
  </si>
  <si>
    <t xml:space="preserve">    Wadersloh</t>
  </si>
  <si>
    <t>Aldenhoven</t>
  </si>
  <si>
    <t>Arnsberg, RB</t>
  </si>
  <si>
    <t xml:space="preserve">    Warendorf</t>
  </si>
  <si>
    <t>Düren</t>
  </si>
  <si>
    <t>Heimbach</t>
  </si>
  <si>
    <t>Hürtgenwald</t>
  </si>
  <si>
    <t>Inden</t>
  </si>
  <si>
    <t>Jülich</t>
  </si>
  <si>
    <t>Kreuzau</t>
  </si>
  <si>
    <t>Langerwehe</t>
  </si>
  <si>
    <t>Linnich</t>
  </si>
  <si>
    <t>Merzenich</t>
  </si>
  <si>
    <t>Nideggen</t>
  </si>
  <si>
    <t>Niederzier</t>
  </si>
  <si>
    <t>Nörvenich</t>
  </si>
  <si>
    <t>Titz</t>
  </si>
  <si>
    <t>Vettweiss</t>
  </si>
  <si>
    <t>Rhein-Erft-Kreis</t>
  </si>
  <si>
    <t>Bedburg</t>
  </si>
  <si>
    <t>Bergheim</t>
  </si>
  <si>
    <t>Brühl</t>
  </si>
  <si>
    <t>Elsdorf</t>
  </si>
  <si>
    <t>Erftstadt</t>
  </si>
  <si>
    <t>Frechen</t>
  </si>
  <si>
    <t>Hürth</t>
  </si>
  <si>
    <t>Kerpen</t>
  </si>
  <si>
    <t>Pulheim</t>
  </si>
  <si>
    <t>Wesseling</t>
  </si>
  <si>
    <t>Euskirchen, Kreis</t>
  </si>
  <si>
    <t>Bad Münstereifel</t>
  </si>
  <si>
    <t>Blankenheim</t>
  </si>
  <si>
    <t>Dahlem</t>
  </si>
  <si>
    <t>Euskirchen</t>
  </si>
  <si>
    <t>Hellenthal</t>
  </si>
  <si>
    <t>Kall</t>
  </si>
  <si>
    <t>Mechernich</t>
  </si>
  <si>
    <t>Nettersheim</t>
  </si>
  <si>
    <t>Schleiden</t>
  </si>
  <si>
    <t>Weilerswist</t>
  </si>
  <si>
    <t>Zülpich</t>
  </si>
  <si>
    <t>Heinsberg, Kreis</t>
  </si>
  <si>
    <t>Erkelenz</t>
  </si>
  <si>
    <t>Gangelt</t>
  </si>
  <si>
    <t>Geilenkirchen</t>
  </si>
  <si>
    <t>Heinsberg</t>
  </si>
  <si>
    <t>Hückelhoven</t>
  </si>
  <si>
    <t>Selfkant</t>
  </si>
  <si>
    <t>Übach-Palenberg</t>
  </si>
  <si>
    <t>Waldfeucht</t>
  </si>
  <si>
    <t>Wassenberg</t>
  </si>
  <si>
    <t>Wegberg</t>
  </si>
  <si>
    <t>Oberbergischer Kreis</t>
  </si>
  <si>
    <t>Bergneustadt</t>
  </si>
  <si>
    <t>Engelskirchen</t>
  </si>
  <si>
    <t>Gummersbach</t>
  </si>
  <si>
    <t>Hückeswagen</t>
  </si>
  <si>
    <t>Lindlar</t>
  </si>
  <si>
    <t>Marienheide</t>
  </si>
  <si>
    <t>Morsbach</t>
  </si>
  <si>
    <t>Nümbrecht</t>
  </si>
  <si>
    <t>Radevormwald</t>
  </si>
  <si>
    <t>Reichshof</t>
  </si>
  <si>
    <t>Waldbröl</t>
  </si>
  <si>
    <t>Wiehl</t>
  </si>
  <si>
    <t>Wipperfürth</t>
  </si>
  <si>
    <t>Rheinisch-Bergischer Kreis</t>
  </si>
  <si>
    <t>Bergisch Gladbach</t>
  </si>
  <si>
    <t>Burscheid</t>
  </si>
  <si>
    <t>Kürten</t>
  </si>
  <si>
    <t>Leichlingen (Rhld.)</t>
  </si>
  <si>
    <t>Odenthal</t>
  </si>
  <si>
    <t>Overath</t>
  </si>
  <si>
    <t>Rösrath</t>
  </si>
  <si>
    <t>Wermelskirchen</t>
  </si>
  <si>
    <t>Rhein-Sieg-Kreis</t>
  </si>
  <si>
    <t>Alfter</t>
  </si>
  <si>
    <t>Bad Honnef</t>
  </si>
  <si>
    <t>Bornheim</t>
  </si>
  <si>
    <t>Eitorf</t>
  </si>
  <si>
    <t>Hennef (Sieg)</t>
  </si>
  <si>
    <t>Königswinter</t>
  </si>
  <si>
    <t>Lohmar</t>
  </si>
  <si>
    <t>Meckenheim</t>
  </si>
  <si>
    <t>Much</t>
  </si>
  <si>
    <t>Neunkirchen-Seelscheid</t>
  </si>
  <si>
    <t>Niederkassel</t>
  </si>
  <si>
    <t>Rheinbach</t>
  </si>
  <si>
    <t>Ruppichteroth</t>
  </si>
  <si>
    <t>Sankt Augustin</t>
  </si>
  <si>
    <t>Siegburg</t>
  </si>
  <si>
    <t>Swisttal</t>
  </si>
  <si>
    <t>Troisdorf</t>
  </si>
  <si>
    <t>Wachtberg</t>
  </si>
  <si>
    <t>Windeck</t>
  </si>
  <si>
    <t>Bielefeld</t>
  </si>
  <si>
    <t>Bielefeld, krfr. Stadt</t>
  </si>
  <si>
    <t>Gütersloh, Kreis</t>
  </si>
  <si>
    <t>Borgholzhausen</t>
  </si>
  <si>
    <t>Gütersloh</t>
  </si>
  <si>
    <t>Halle (Westf.)</t>
  </si>
  <si>
    <t>Harsewinkel</t>
  </si>
  <si>
    <t>Herzebrock-Clarholz</t>
  </si>
  <si>
    <t>Langenberg</t>
  </si>
  <si>
    <t>Rheda-Wiedenbrück</t>
  </si>
  <si>
    <t>Rietberg</t>
  </si>
  <si>
    <t>Schloss Holte-Stukenbrock</t>
  </si>
  <si>
    <t>Steinhagen</t>
  </si>
  <si>
    <t>Verl</t>
  </si>
  <si>
    <t>Versmold</t>
  </si>
  <si>
    <t>Werther (Westf.)</t>
  </si>
  <si>
    <t>Herford, Kreis</t>
  </si>
  <si>
    <t>Bünde</t>
  </si>
  <si>
    <t>Enger</t>
  </si>
  <si>
    <t>Herford</t>
  </si>
  <si>
    <t>Hiddenhausen</t>
  </si>
  <si>
    <t>Kirchlengern</t>
  </si>
  <si>
    <t>Löhne</t>
  </si>
  <si>
    <t>Rödinghausen</t>
  </si>
  <si>
    <t>Spenge</t>
  </si>
  <si>
    <t>Vlotho</t>
  </si>
  <si>
    <t>Höxter, Kreis</t>
  </si>
  <si>
    <t>Bad Driburg</t>
  </si>
  <si>
    <t>Beverungen</t>
  </si>
  <si>
    <t>Borgentreich</t>
  </si>
  <si>
    <t>Brakel</t>
  </si>
  <si>
    <t>Höxter</t>
  </si>
  <si>
    <t>Marienmünster</t>
  </si>
  <si>
    <t>Nieheim</t>
  </si>
  <si>
    <t>Steinheim</t>
  </si>
  <si>
    <t>Warburg</t>
  </si>
  <si>
    <t>Willebadessen</t>
  </si>
  <si>
    <t>Lippe, Kreis</t>
  </si>
  <si>
    <t>Augustdorf</t>
  </si>
  <si>
    <t>Bad Salzuflen</t>
  </si>
  <si>
    <t>Barntrup</t>
  </si>
  <si>
    <t>Blomberg</t>
  </si>
  <si>
    <t>Detmold</t>
  </si>
  <si>
    <t>Dörentrup</t>
  </si>
  <si>
    <t>Extertal</t>
  </si>
  <si>
    <t>Horn-Bad Meinberg</t>
  </si>
  <si>
    <t>Kalletal</t>
  </si>
  <si>
    <t>Lage</t>
  </si>
  <si>
    <t>Lemgo</t>
  </si>
  <si>
    <t>Leopoldshöhe</t>
  </si>
  <si>
    <t>Lügde</t>
  </si>
  <si>
    <t>Oerlinghausen</t>
  </si>
  <si>
    <t>Schieder-Schwalenberg</t>
  </si>
  <si>
    <t>Schlangen</t>
  </si>
  <si>
    <t>Minden-Lübbecke, Kreis</t>
  </si>
  <si>
    <t>Bad Oeynhausen</t>
  </si>
  <si>
    <t>Espelkamp</t>
  </si>
  <si>
    <t>Hille</t>
  </si>
  <si>
    <t>Hüllhorst</t>
  </si>
  <si>
    <t>Lübbecke</t>
  </si>
  <si>
    <t>Minden</t>
  </si>
  <si>
    <t>Petershagen</t>
  </si>
  <si>
    <t>Porta Westfalica</t>
  </si>
  <si>
    <t>Preussisch Oldendorf</t>
  </si>
  <si>
    <t>Rahden</t>
  </si>
  <si>
    <t>Stemwede</t>
  </si>
  <si>
    <t>Paderborn, Kreis</t>
  </si>
  <si>
    <t>Altenbeken</t>
  </si>
  <si>
    <t>Bad Lippspringe</t>
  </si>
  <si>
    <t>Borchen</t>
  </si>
  <si>
    <t>Büren</t>
  </si>
  <si>
    <t>Delbrück</t>
  </si>
  <si>
    <t>Hövelhof</t>
  </si>
  <si>
    <t>Lichtenau</t>
  </si>
  <si>
    <t>Paderborn</t>
  </si>
  <si>
    <t>Salzkotten</t>
  </si>
  <si>
    <t>Bad Wünnenberg</t>
  </si>
  <si>
    <t>Bochum</t>
  </si>
  <si>
    <t>Bochum, krfr. Stadt</t>
  </si>
  <si>
    <t>Dortmund</t>
  </si>
  <si>
    <t>Dortmund, krfr. Stadt</t>
  </si>
  <si>
    <t>Hagen</t>
  </si>
  <si>
    <t>Hagen, krfr. Stadt</t>
  </si>
  <si>
    <t>Hamm</t>
  </si>
  <si>
    <t>Hamm, krfr. Stadt</t>
  </si>
  <si>
    <t>Herne</t>
  </si>
  <si>
    <t>Herne, krfr. Stadt</t>
  </si>
  <si>
    <t>Ennepe-Ruhr-Kreis</t>
  </si>
  <si>
    <t>Breckerfeld</t>
  </si>
  <si>
    <t>Ennepetal</t>
  </si>
  <si>
    <t>Gevelsberg</t>
  </si>
  <si>
    <t>Hattingen</t>
  </si>
  <si>
    <t>Herdecke</t>
  </si>
  <si>
    <t>Schwelm</t>
  </si>
  <si>
    <t>Sprockhövel</t>
  </si>
  <si>
    <t>Wetter (Ruhr)</t>
  </si>
  <si>
    <t>Witten</t>
  </si>
  <si>
    <t>Hochsauerlandkreis</t>
  </si>
  <si>
    <t>Arnsberg</t>
  </si>
  <si>
    <t>Bestwig</t>
  </si>
  <si>
    <t>Brilon</t>
  </si>
  <si>
    <t>Eslohe (Sauerland)</t>
  </si>
  <si>
    <t>Hallenberg</t>
  </si>
  <si>
    <t>Marsberg</t>
  </si>
  <si>
    <t>Medebach</t>
  </si>
  <si>
    <t>Meschede</t>
  </si>
  <si>
    <t>Olsberg</t>
  </si>
  <si>
    <t>Schmallenberg</t>
  </si>
  <si>
    <t>Sundern (Sauerland)</t>
  </si>
  <si>
    <t>Winterberg</t>
  </si>
  <si>
    <t>Märkischer Kreis</t>
  </si>
  <si>
    <t>Altena</t>
  </si>
  <si>
    <t>Balve</t>
  </si>
  <si>
    <t>Halver</t>
  </si>
  <si>
    <t>Hemer</t>
  </si>
  <si>
    <t>Herscheid</t>
  </si>
  <si>
    <t>Iserlohn</t>
  </si>
  <si>
    <t>Kierspe</t>
  </si>
  <si>
    <t>Lüdenscheid</t>
  </si>
  <si>
    <t>Meinerzhagen</t>
  </si>
  <si>
    <t>Menden (Sauerland)</t>
  </si>
  <si>
    <t>Nachrodt-Wiblingwerde</t>
  </si>
  <si>
    <t>Neunrade</t>
  </si>
  <si>
    <t>Plettenberg</t>
  </si>
  <si>
    <t>Schalksmühle</t>
  </si>
  <si>
    <t>Werdohl</t>
  </si>
  <si>
    <t>Olpe, Kreis</t>
  </si>
  <si>
    <t>Attendorn</t>
  </si>
  <si>
    <t>Drolshagen</t>
  </si>
  <si>
    <t>Finnentrop</t>
  </si>
  <si>
    <t>Kirchhundem</t>
  </si>
  <si>
    <t>Lennestadt</t>
  </si>
  <si>
    <t>Olpe</t>
  </si>
  <si>
    <t>Wenden</t>
  </si>
  <si>
    <t>Siegen-Wittgenstein, Kreis</t>
  </si>
  <si>
    <t>Bad Berleburg</t>
  </si>
  <si>
    <t>Burbach</t>
  </si>
  <si>
    <t>Erndtebrück</t>
  </si>
  <si>
    <t>Freudenberg</t>
  </si>
  <si>
    <t>Hilchenbach</t>
  </si>
  <si>
    <t>Kreuztal</t>
  </si>
  <si>
    <t>Bad Laasphe</t>
  </si>
  <si>
    <t>Netphen</t>
  </si>
  <si>
    <t>Neunkirchen</t>
  </si>
  <si>
    <t>Siegen</t>
  </si>
  <si>
    <t>Wilnsdorf</t>
  </si>
  <si>
    <t>Soest, Kreis</t>
  </si>
  <si>
    <t>Anröchte</t>
  </si>
  <si>
    <t>Bad Sassendorf</t>
  </si>
  <si>
    <t>Ense</t>
  </si>
  <si>
    <t>Erwitte</t>
  </si>
  <si>
    <t>Geseke</t>
  </si>
  <si>
    <t>Lippetal</t>
  </si>
  <si>
    <t>Lippstadt</t>
  </si>
  <si>
    <t>Möhnesee</t>
  </si>
  <si>
    <t>Rüthen</t>
  </si>
  <si>
    <t>Soest</t>
  </si>
  <si>
    <t>Warstein</t>
  </si>
  <si>
    <t>Welver</t>
  </si>
  <si>
    <t>Werl</t>
  </si>
  <si>
    <t>Wickede (Ruhr)</t>
  </si>
  <si>
    <t>Unna, Kreis</t>
  </si>
  <si>
    <t>Bergkamen</t>
  </si>
  <si>
    <t>Bönen</t>
  </si>
  <si>
    <t>Fröndenberg/Ruhr</t>
  </si>
  <si>
    <t>Holzwickede</t>
  </si>
  <si>
    <t>Kamen</t>
  </si>
  <si>
    <t>Lünen</t>
  </si>
  <si>
    <t>Schwerte</t>
  </si>
  <si>
    <t>Selm</t>
  </si>
  <si>
    <t>Unna</t>
  </si>
  <si>
    <t>Werne</t>
  </si>
  <si>
    <t>Emscher-Lippe</t>
  </si>
  <si>
    <t>Schl</t>
  </si>
  <si>
    <t>Fläche (ITNRW)</t>
  </si>
  <si>
    <t>Fläche SUV (ITNRW)</t>
  </si>
  <si>
    <t>Einwohner (ITNRW)</t>
  </si>
  <si>
    <t>Nordrhein-Westfalen 2012</t>
  </si>
  <si>
    <t>05000000</t>
  </si>
  <si>
    <t>Land</t>
  </si>
  <si>
    <t>kA</t>
  </si>
  <si>
    <t>Nordrhein-Westfalen 2015</t>
  </si>
  <si>
    <t>Nordrhein-Westfalen 2016</t>
  </si>
  <si>
    <t>Nordrhein-Westfalen 2017</t>
  </si>
  <si>
    <t>Nordrhein-Westfalen 2018</t>
  </si>
  <si>
    <t>Nordrhein-Westfalen 2019</t>
  </si>
  <si>
    <t>Nordrhein-Westfalen 2020</t>
  </si>
  <si>
    <t>Nordrhein-Westfalen 2021</t>
  </si>
  <si>
    <t>Nordrhein-Westfalen 2022</t>
  </si>
  <si>
    <t>Nordrhein-Westfalen 2023</t>
  </si>
  <si>
    <t>Nordrhein-Westfalen 2024</t>
  </si>
  <si>
    <t>Düsseldorf, Regierungsbezirk 2012</t>
  </si>
  <si>
    <t>05100000</t>
  </si>
  <si>
    <t>RegBez</t>
  </si>
  <si>
    <t>Düsseldorf, Regierungsbezirk 2015</t>
  </si>
  <si>
    <t>Düsseldorf, Regierungsbezirk 2016</t>
  </si>
  <si>
    <t>Düsseldorf, Regierungsbezirk 2017</t>
  </si>
  <si>
    <t>Düsseldorf, Regierungsbezirk 2018</t>
  </si>
  <si>
    <t>Düsseldorf, Regierungsbezirk 2019</t>
  </si>
  <si>
    <t>Düsseldorf, Regierungsbezirk 2020</t>
  </si>
  <si>
    <t>Düsseldorf, Regierungsbezirk 2021</t>
  </si>
  <si>
    <t>Düsseldorf, Regierungsbezirk 2022</t>
  </si>
  <si>
    <t>Düsseldorf, Regierungsbezirk 2023</t>
  </si>
  <si>
    <t>Düsseldorf, Regierungsbezirk 2024</t>
  </si>
  <si>
    <t>Düsseldorf, krfr. Stadt 2012</t>
  </si>
  <si>
    <t>05111000</t>
  </si>
  <si>
    <t>Krsfr</t>
  </si>
  <si>
    <t>Düsseldorf, krfr. Stadt 2015</t>
  </si>
  <si>
    <t>Düsseldorf, krfr. Stadt 2016</t>
  </si>
  <si>
    <t>Düsseldorf, krfr. Stadt 2017</t>
  </si>
  <si>
    <t>Düsseldorf, krfr. Stadt 2018</t>
  </si>
  <si>
    <t>Düsseldorf, krfr. Stadt 2019</t>
  </si>
  <si>
    <t>Düsseldorf, krfr. Stadt 2020</t>
  </si>
  <si>
    <t>Düsseldorf, krfr. Stadt 2021</t>
  </si>
  <si>
    <t>Düsseldorf, krfr. Stadt 2022</t>
  </si>
  <si>
    <t>Düsseldorf, krfr. Stadt 2023</t>
  </si>
  <si>
    <t>Düsseldorf, krfr. Stadt 2024</t>
  </si>
  <si>
    <t>Duisburg, krfr. Stadt 2012</t>
  </si>
  <si>
    <t>05112000</t>
  </si>
  <si>
    <t>Duisburg, krfr. Stadt 2015</t>
  </si>
  <si>
    <t>Duisburg, krfr. Stadt 2016</t>
  </si>
  <si>
    <t>Duisburg, krfr. Stadt 2017</t>
  </si>
  <si>
    <t>Duisburg, krfr. Stadt 2018</t>
  </si>
  <si>
    <t>Duisburg, krfr. Stadt 2019</t>
  </si>
  <si>
    <t>Duisburg, krfr. Stadt 2020</t>
  </si>
  <si>
    <t>Duisburg, krfr. Stadt 2021</t>
  </si>
  <si>
    <t>Duisburg, krfr. Stadt 2022</t>
  </si>
  <si>
    <t>Duisburg, krfr. Stadt 2023</t>
  </si>
  <si>
    <t>Duisburg, krfr. Stadt 2024</t>
  </si>
  <si>
    <t>Essen, krfr. Stadt 2012</t>
  </si>
  <si>
    <t>05113000</t>
  </si>
  <si>
    <t>Essen, krfr. Stadt 2015</t>
  </si>
  <si>
    <t>Essen, krfr. Stadt 2016</t>
  </si>
  <si>
    <t>Essen, krfr. Stadt 2017</t>
  </si>
  <si>
    <t>Essen, krfr. Stadt 2018</t>
  </si>
  <si>
    <t>Essen, krfr. Stadt 2019</t>
  </si>
  <si>
    <t>Essen, krfr. Stadt 2020</t>
  </si>
  <si>
    <t>Essen, krfr. Stadt 2021</t>
  </si>
  <si>
    <t>Essen, krfr. Stadt 2022</t>
  </si>
  <si>
    <t>Essen, krfr. Stadt 2023</t>
  </si>
  <si>
    <t>Essen, krfr. Stadt 2024</t>
  </si>
  <si>
    <t>Krefeld, krfr. Stadt 2012</t>
  </si>
  <si>
    <t>05114000</t>
  </si>
  <si>
    <t>Krefeld, krfr. Stadt 2015</t>
  </si>
  <si>
    <t>Krefeld, krfr. Stadt 2016</t>
  </si>
  <si>
    <t>Krefeld, krfr. Stadt 2017</t>
  </si>
  <si>
    <t>Krefeld, krfr. Stadt 2018</t>
  </si>
  <si>
    <t>Krefeld, krfr. Stadt 2019</t>
  </si>
  <si>
    <t>Krefeld, krfr. Stadt 2020</t>
  </si>
  <si>
    <t>Krefeld, krfr. Stadt 2021</t>
  </si>
  <si>
    <t>Krefeld, krfr. Stadt 2022</t>
  </si>
  <si>
    <t>Krefeld, krfr. Stadt 2023</t>
  </si>
  <si>
    <t>Krefeld, krfr. Stadt 2024</t>
  </si>
  <si>
    <t>Mönchengladbach, krfr. Stadt 2012</t>
  </si>
  <si>
    <t>05116000</t>
  </si>
  <si>
    <t>Mönchengladbach, krfr. Stadt 2015</t>
  </si>
  <si>
    <t>Mönchengladbach, krfr. Stadt 2016</t>
  </si>
  <si>
    <t>Mönchengladbach, krfr. Stadt 2017</t>
  </si>
  <si>
    <t>Mönchengladbach, krfr. Stadt 2018</t>
  </si>
  <si>
    <t>Mönchengladbach, krfr. Stadt 2019</t>
  </si>
  <si>
    <t>Mönchengladbach, krfr. Stadt 2020</t>
  </si>
  <si>
    <t>Mönchengladbach, krfr. Stadt 2021</t>
  </si>
  <si>
    <t>Mönchengladbach, krfr. Stadt 2022</t>
  </si>
  <si>
    <t>Mönchengladbach, krfr. Stadt 2023</t>
  </si>
  <si>
    <t>Mönchengladbach, krfr. Stadt 2024</t>
  </si>
  <si>
    <t>Mülheim an der Ruhr, krfr. Stadt 2012</t>
  </si>
  <si>
    <t>05117000</t>
  </si>
  <si>
    <t>Mülheim an der Ruhr, krfr. Stadt 2015</t>
  </si>
  <si>
    <t>Mülheim an der Ruhr, krfr. Stadt 2016</t>
  </si>
  <si>
    <t>Mülheim an der Ruhr, krfr. Stadt 2017</t>
  </si>
  <si>
    <t>Mülheim an der Ruhr, krfr. Stadt 2018</t>
  </si>
  <si>
    <t>Mülheim an der Ruhr, krfr. Stadt 2019</t>
  </si>
  <si>
    <t>Mülheim an der Ruhr, krfr. Stadt 2020</t>
  </si>
  <si>
    <t>Mülheim an der Ruhr, krfr. Stadt 2021</t>
  </si>
  <si>
    <t>Mülheim an der Ruhr, krfr. Stadt 2022</t>
  </si>
  <si>
    <t>Mülheim an der Ruhr, krfr. Stadt 2023</t>
  </si>
  <si>
    <t>Mülheim an der Ruhr, krfr. Stadt 2024</t>
  </si>
  <si>
    <t>Oberhausen, krfr. Stadt 2012</t>
  </si>
  <si>
    <t>05119000</t>
  </si>
  <si>
    <t>Oberhausen, krfr. Stadt 2015</t>
  </si>
  <si>
    <t>Oberhausen, krfr. Stadt 2016</t>
  </si>
  <si>
    <t>Oberhausen, krfr. Stadt 2017</t>
  </si>
  <si>
    <t>Oberhausen, krfr. Stadt 2018</t>
  </si>
  <si>
    <t>Oberhausen, krfr. Stadt 2019</t>
  </si>
  <si>
    <t>Oberhausen, krfr. Stadt 2020</t>
  </si>
  <si>
    <t>Oberhausen, krfr. Stadt 2021</t>
  </si>
  <si>
    <t>Oberhausen, krfr. Stadt 2022</t>
  </si>
  <si>
    <t>Oberhausen, krfr. Stadt 2023</t>
  </si>
  <si>
    <t>Oberhausen, krfr. Stadt 2024</t>
  </si>
  <si>
    <t>Remscheid, krfr. Stadt 2012</t>
  </si>
  <si>
    <t>05120000</t>
  </si>
  <si>
    <t>Remscheid, krfr. Stadt 2015</t>
  </si>
  <si>
    <t>Remscheid, krfr. Stadt 2016</t>
  </si>
  <si>
    <t>Remscheid, krfr. Stadt 2017</t>
  </si>
  <si>
    <t>Remscheid, krfr. Stadt 2018</t>
  </si>
  <si>
    <t>Remscheid, krfr. Stadt 2019</t>
  </si>
  <si>
    <t>Remscheid, krfr. Stadt 2020</t>
  </si>
  <si>
    <t>Remscheid, krfr. Stadt 2021</t>
  </si>
  <si>
    <t>Remscheid, krfr. Stadt 2022</t>
  </si>
  <si>
    <t>Remscheid, krfr. Stadt 2023</t>
  </si>
  <si>
    <t>Remscheid, krfr. Stadt 2024</t>
  </si>
  <si>
    <t>Solingen, krfr. Stadt 2012</t>
  </si>
  <si>
    <t>05122000</t>
  </si>
  <si>
    <t>Solingen, krfr. Stadt 2015</t>
  </si>
  <si>
    <t>Solingen, krfr. Stadt 2016</t>
  </si>
  <si>
    <t>Solingen, krfr. Stadt 2017</t>
  </si>
  <si>
    <t>Solingen, krfr. Stadt 2018</t>
  </si>
  <si>
    <t>Solingen, krfr. Stadt 2019</t>
  </si>
  <si>
    <t>Solingen, krfr. Stadt 2020</t>
  </si>
  <si>
    <t>Solingen, krfr. Stadt 2021</t>
  </si>
  <si>
    <t>Solingen, krfr. Stadt 2022</t>
  </si>
  <si>
    <t>Solingen, krfr. Stadt 2023</t>
  </si>
  <si>
    <t>Solingen, krfr. Stadt 2024</t>
  </si>
  <si>
    <t>Wuppertal, krfr. Stadt 2012</t>
  </si>
  <si>
    <t>05124000</t>
  </si>
  <si>
    <t>Wuppertal, krfr. Stadt 2015</t>
  </si>
  <si>
    <t>Wuppertal, krfr. Stadt 2016</t>
  </si>
  <si>
    <t>Wuppertal, krfr. Stadt 2017</t>
  </si>
  <si>
    <t>Wuppertal, krfr. Stadt 2018</t>
  </si>
  <si>
    <t>Wuppertal, krfr. Stadt 2019</t>
  </si>
  <si>
    <t>Wuppertal, krfr. Stadt 2020</t>
  </si>
  <si>
    <t>Wuppertal, krfr. Stadt 2021</t>
  </si>
  <si>
    <t>Wuppertal, krfr. Stadt 2022</t>
  </si>
  <si>
    <t>Wuppertal, krfr. Stadt 2023</t>
  </si>
  <si>
    <t>Wuppertal, krfr. Stadt 2024</t>
  </si>
  <si>
    <t>Kleve, Kreis 2012</t>
  </si>
  <si>
    <t>05154000</t>
  </si>
  <si>
    <t>Krs</t>
  </si>
  <si>
    <t>Kleve, Kreis 2015</t>
  </si>
  <si>
    <t>Kleve, Kreis 2016</t>
  </si>
  <si>
    <t>Kleve, Kreis 2017</t>
  </si>
  <si>
    <t>Kleve, Kreis 2018</t>
  </si>
  <si>
    <t>Kleve, Kreis 2019</t>
  </si>
  <si>
    <t>Kleve, Kreis 2020</t>
  </si>
  <si>
    <t>Kleve, Kreis 2021</t>
  </si>
  <si>
    <t>Kleve, Kreis 2022</t>
  </si>
  <si>
    <t>Kleve, Kreis 2023</t>
  </si>
  <si>
    <t>Kleve, Kreis 2024</t>
  </si>
  <si>
    <t>Bedburg-Hau 2012</t>
  </si>
  <si>
    <t>05154004</t>
  </si>
  <si>
    <t>Gemeinde</t>
  </si>
  <si>
    <t>Bedburg-Hau 2015</t>
  </si>
  <si>
    <t>Bedburg-Hau 2016</t>
  </si>
  <si>
    <t>Bedburg-Hau 2017</t>
  </si>
  <si>
    <t>Bedburg-Hau 2018</t>
  </si>
  <si>
    <t>Bedburg-Hau 2019</t>
  </si>
  <si>
    <t>Bedburg-Hau 2020</t>
  </si>
  <si>
    <t>Bedburg-Hau 2021</t>
  </si>
  <si>
    <t>Bedburg-Hau 2022</t>
  </si>
  <si>
    <t>Bedburg-Hau 2023</t>
  </si>
  <si>
    <t>Bedburg-Hau 2024</t>
  </si>
  <si>
    <t>Emmerich am Rhein 2012</t>
  </si>
  <si>
    <t>05154008</t>
  </si>
  <si>
    <t>Emmerich am Rhein 2015</t>
  </si>
  <si>
    <t>Emmerich am Rhein 2016</t>
  </si>
  <si>
    <t>Emmerich am Rhein 2017</t>
  </si>
  <si>
    <t>Emmerich am Rhein 2018</t>
  </si>
  <si>
    <t>Emmerich am Rhein 2019</t>
  </si>
  <si>
    <t>Emmerich am Rhein 2020</t>
  </si>
  <si>
    <t>Emmerich am Rhein 2021</t>
  </si>
  <si>
    <t>Emmerich am Rhein 2022</t>
  </si>
  <si>
    <t>Emmerich am Rhein 2023</t>
  </si>
  <si>
    <t>Emmerich am Rhein 2024</t>
  </si>
  <si>
    <t>Geldern 2012</t>
  </si>
  <si>
    <t>05154012</t>
  </si>
  <si>
    <t>Geldern 2015</t>
  </si>
  <si>
    <t>Geldern 2016</t>
  </si>
  <si>
    <t>Geldern 2017</t>
  </si>
  <si>
    <t>Geldern 2018</t>
  </si>
  <si>
    <t>Geldern 2019</t>
  </si>
  <si>
    <t>Geldern 2020</t>
  </si>
  <si>
    <t>Geldern 2021</t>
  </si>
  <si>
    <t>Geldern 2022</t>
  </si>
  <si>
    <t>Geldern 2023</t>
  </si>
  <si>
    <t>Geldern 2024</t>
  </si>
  <si>
    <t>Goch 2012</t>
  </si>
  <si>
    <t>05154016</t>
  </si>
  <si>
    <t>Goch 2015</t>
  </si>
  <si>
    <t>Goch 2016</t>
  </si>
  <si>
    <t>Goch 2017</t>
  </si>
  <si>
    <t>Goch 2018</t>
  </si>
  <si>
    <t>Goch 2019</t>
  </si>
  <si>
    <t/>
  </si>
  <si>
    <t>Goch 2020</t>
  </si>
  <si>
    <t>Goch 2021</t>
  </si>
  <si>
    <t>Goch 2022</t>
  </si>
  <si>
    <t>Goch 2023</t>
  </si>
  <si>
    <t>Goch 2024</t>
  </si>
  <si>
    <t>Issum 2012</t>
  </si>
  <si>
    <t>05154020</t>
  </si>
  <si>
    <t>Issum 2015</t>
  </si>
  <si>
    <t>Issum 2016</t>
  </si>
  <si>
    <t>Issum 2017</t>
  </si>
  <si>
    <t>Issum 2018</t>
  </si>
  <si>
    <t>Issum 2019</t>
  </si>
  <si>
    <t>Issum 2020</t>
  </si>
  <si>
    <t>Issum 2021</t>
  </si>
  <si>
    <t>Issum 2022</t>
  </si>
  <si>
    <t>Issum 2023</t>
  </si>
  <si>
    <t>Issum 2024</t>
  </si>
  <si>
    <t>Kalkar 2012</t>
  </si>
  <si>
    <t>05154024</t>
  </si>
  <si>
    <t>Kalkar 2015</t>
  </si>
  <si>
    <t>Kalkar 2016</t>
  </si>
  <si>
    <t>Kalkar 2017</t>
  </si>
  <si>
    <t>Kalkar 2018</t>
  </si>
  <si>
    <t>Kalkar 2019</t>
  </si>
  <si>
    <t>Kalkar 2020</t>
  </si>
  <si>
    <t>Kalkar 2021</t>
  </si>
  <si>
    <t>Kalkar 2022</t>
  </si>
  <si>
    <t>Kalkar 2023</t>
  </si>
  <si>
    <t>Kalkar 2024</t>
  </si>
  <si>
    <t>Kerken 2012</t>
  </si>
  <si>
    <t>05154028</t>
  </si>
  <si>
    <t>Kerken 2015</t>
  </si>
  <si>
    <t>Kerken 2016</t>
  </si>
  <si>
    <t>Kerken 2017</t>
  </si>
  <si>
    <t>Kerken 2018</t>
  </si>
  <si>
    <t>Kerken 2019</t>
  </si>
  <si>
    <t>Kerken 2020</t>
  </si>
  <si>
    <t>Kerken 2021</t>
  </si>
  <si>
    <t>Kerken 2022</t>
  </si>
  <si>
    <t>Kerken 2023</t>
  </si>
  <si>
    <t>Kerken 2024</t>
  </si>
  <si>
    <t>Kevelaer 2012</t>
  </si>
  <si>
    <t>05154032</t>
  </si>
  <si>
    <t>Kevelaer 2015</t>
  </si>
  <si>
    <t>Kevelaer 2016</t>
  </si>
  <si>
    <t>Kevelaer 2017</t>
  </si>
  <si>
    <t>Kevelaer 2018</t>
  </si>
  <si>
    <t>Kevelaer 2019</t>
  </si>
  <si>
    <t>Kevelaer 2020</t>
  </si>
  <si>
    <t>Kevelaer 2021</t>
  </si>
  <si>
    <t>Kevelaer 2022</t>
  </si>
  <si>
    <t>Kevelaer 2023</t>
  </si>
  <si>
    <t>Kevelaer 2024</t>
  </si>
  <si>
    <t>Kleve 2012</t>
  </si>
  <si>
    <t>05154036</t>
  </si>
  <si>
    <t>Kleve 2015</t>
  </si>
  <si>
    <t>Kleve 2016</t>
  </si>
  <si>
    <t>Kleve 2017</t>
  </si>
  <si>
    <t>Kleve 2018</t>
  </si>
  <si>
    <t>Kleve 2019</t>
  </si>
  <si>
    <t>Kleve 2020</t>
  </si>
  <si>
    <t>Kleve 2021</t>
  </si>
  <si>
    <t>Kleve 2022</t>
  </si>
  <si>
    <t>Kleve 2023</t>
  </si>
  <si>
    <t>Kleve 2024</t>
  </si>
  <si>
    <t>Kranenburg 2012</t>
  </si>
  <si>
    <t>05154040</t>
  </si>
  <si>
    <t>Kranenburg 2015</t>
  </si>
  <si>
    <t>Kranenburg 2016</t>
  </si>
  <si>
    <t>Kranenburg 2017</t>
  </si>
  <si>
    <t>Kranenburg 2018</t>
  </si>
  <si>
    <t>Kranenburg 2019</t>
  </si>
  <si>
    <t>Kranenburg 2020</t>
  </si>
  <si>
    <t>Kranenburg 2021</t>
  </si>
  <si>
    <t>Kranenburg 2022</t>
  </si>
  <si>
    <t>Kranenburg 2023</t>
  </si>
  <si>
    <t>Kranenburg 2024</t>
  </si>
  <si>
    <t>Rees 2012</t>
  </si>
  <si>
    <t>05154044</t>
  </si>
  <si>
    <t>Rees 2015</t>
  </si>
  <si>
    <t>Rees 2016</t>
  </si>
  <si>
    <t>Rees 2017</t>
  </si>
  <si>
    <t>Rees 2018</t>
  </si>
  <si>
    <t>Rees 2019</t>
  </si>
  <si>
    <t>Rees 2020</t>
  </si>
  <si>
    <t>Rees 2021</t>
  </si>
  <si>
    <t>Rees 2022</t>
  </si>
  <si>
    <t>Rees 2023</t>
  </si>
  <si>
    <t>Rees 2024</t>
  </si>
  <si>
    <t>Rheurdt 2012</t>
  </si>
  <si>
    <t>05154048</t>
  </si>
  <si>
    <t>Rheurdt 2015</t>
  </si>
  <si>
    <t>Rheurdt 2016</t>
  </si>
  <si>
    <t>Rheurdt 2017</t>
  </si>
  <si>
    <t>Rheurdt 2018</t>
  </si>
  <si>
    <t>Rheurdt 2019</t>
  </si>
  <si>
    <t>Rheurdt 2020</t>
  </si>
  <si>
    <t>Rheurdt 2021</t>
  </si>
  <si>
    <t>Rheurdt 2022</t>
  </si>
  <si>
    <t>Rheurdt 2023</t>
  </si>
  <si>
    <t>Rheurdt 2024</t>
  </si>
  <si>
    <t>Straelen 2012</t>
  </si>
  <si>
    <t>05154052</t>
  </si>
  <si>
    <t>Straelen 2015</t>
  </si>
  <si>
    <t>Straelen 2016</t>
  </si>
  <si>
    <t>Straelen 2017</t>
  </si>
  <si>
    <t>Straelen 2018</t>
  </si>
  <si>
    <t>Straelen 2019</t>
  </si>
  <si>
    <t>Straelen 2020</t>
  </si>
  <si>
    <t>Straelen 2021</t>
  </si>
  <si>
    <t>Straelen 2022</t>
  </si>
  <si>
    <t>Straelen 2023</t>
  </si>
  <si>
    <t>Straelen 2024</t>
  </si>
  <si>
    <t>Uedem 2012</t>
  </si>
  <si>
    <t>05154056</t>
  </si>
  <si>
    <t>Uedem 2015</t>
  </si>
  <si>
    <t>Uedem 2016</t>
  </si>
  <si>
    <t>Uedem 2017</t>
  </si>
  <si>
    <t>Uedem 2018</t>
  </si>
  <si>
    <t>Uedem 2019</t>
  </si>
  <si>
    <t>Uedem 2020</t>
  </si>
  <si>
    <t>Uedem 2021</t>
  </si>
  <si>
    <t>Uedem 2022</t>
  </si>
  <si>
    <t>Uedem 2023</t>
  </si>
  <si>
    <t>Uedem 2024</t>
  </si>
  <si>
    <t>Wachtendonk 2012</t>
  </si>
  <si>
    <t>05154060</t>
  </si>
  <si>
    <t>Wachtendonk 2015</t>
  </si>
  <si>
    <t>Wachtendonk 2016</t>
  </si>
  <si>
    <t>Wachtendonk 2017</t>
  </si>
  <si>
    <t>Wachtendonk 2018</t>
  </si>
  <si>
    <t>Wachtendonk 2019</t>
  </si>
  <si>
    <t>Wachtendonk 2020</t>
  </si>
  <si>
    <t>Wachtendonk 2021</t>
  </si>
  <si>
    <t>Wachtendonk 2022</t>
  </si>
  <si>
    <t>Wachtendonk 2023</t>
  </si>
  <si>
    <t>Wachtendonk 2024</t>
  </si>
  <si>
    <t>Weeze 2012</t>
  </si>
  <si>
    <t>05154064</t>
  </si>
  <si>
    <t>Weeze 2015</t>
  </si>
  <si>
    <t>Weeze 2016</t>
  </si>
  <si>
    <t>Weeze 2017</t>
  </si>
  <si>
    <t>Weeze 2018</t>
  </si>
  <si>
    <t>Weeze 2019</t>
  </si>
  <si>
    <t>Weeze 2020</t>
  </si>
  <si>
    <t>Weeze 2021</t>
  </si>
  <si>
    <t>Weeze 2022</t>
  </si>
  <si>
    <t>Weeze 2023</t>
  </si>
  <si>
    <t>Weeze 2024</t>
  </si>
  <si>
    <t>Mettmann, Kreis 2012</t>
  </si>
  <si>
    <t>05158000</t>
  </si>
  <si>
    <t>Mettmann, Kreis 2015</t>
  </si>
  <si>
    <t>Mettmann, Kreis 2016</t>
  </si>
  <si>
    <t>Mettmann, Kreis 2017</t>
  </si>
  <si>
    <t>Mettmann, Kreis 2018</t>
  </si>
  <si>
    <t>Mettmann, Kreis 2019</t>
  </si>
  <si>
    <t>Mettmann, Kreis 2020</t>
  </si>
  <si>
    <t>Mettmann, Kreis 2021</t>
  </si>
  <si>
    <t>Mettmann, Kreis 2022</t>
  </si>
  <si>
    <t>Mettmann, Kreis 2023</t>
  </si>
  <si>
    <t>Mettmann, Kreis 2024</t>
  </si>
  <si>
    <t>Erkrath 2012</t>
  </si>
  <si>
    <t>05158004</t>
  </si>
  <si>
    <t>Erkrath 2015</t>
  </si>
  <si>
    <t>Erkrath 2016</t>
  </si>
  <si>
    <t>Erkrath 2017</t>
  </si>
  <si>
    <t>Erkrath 2018</t>
  </si>
  <si>
    <t>Erkrath 2019</t>
  </si>
  <si>
    <t>Erkrath 2020</t>
  </si>
  <si>
    <t>Erkrath 2021</t>
  </si>
  <si>
    <t>Erkrath 2022</t>
  </si>
  <si>
    <t>Erkrath 2023</t>
  </si>
  <si>
    <t>Erkrath 2024</t>
  </si>
  <si>
    <t>Haan 2012</t>
  </si>
  <si>
    <t>05158008</t>
  </si>
  <si>
    <t>Haan 2015</t>
  </si>
  <si>
    <t>Haan 2016</t>
  </si>
  <si>
    <t>Haan 2017</t>
  </si>
  <si>
    <t>Haan 2018</t>
  </si>
  <si>
    <t>Haan 2019</t>
  </si>
  <si>
    <t>Haan 2020</t>
  </si>
  <si>
    <t>Haan 2021</t>
  </si>
  <si>
    <t>Haan 2022</t>
  </si>
  <si>
    <t>Haan 2023</t>
  </si>
  <si>
    <t>Haan 2024</t>
  </si>
  <si>
    <t>Heiligenhaus 2012</t>
  </si>
  <si>
    <t>05158012</t>
  </si>
  <si>
    <t>Heiligenhaus 2015</t>
  </si>
  <si>
    <t>Heiligenhaus 2016</t>
  </si>
  <si>
    <t>Heiligenhaus 2017</t>
  </si>
  <si>
    <t>Heiligenhaus 2018</t>
  </si>
  <si>
    <t>Heiligenhaus 2019</t>
  </si>
  <si>
    <t>Heiligenhaus 2020</t>
  </si>
  <si>
    <t>Heiligenhaus 2021</t>
  </si>
  <si>
    <t>Heiligenhaus 2022</t>
  </si>
  <si>
    <t>Heiligenhaus 2023</t>
  </si>
  <si>
    <t>Heiligenhaus 2024</t>
  </si>
  <si>
    <t>Hilden 2012</t>
  </si>
  <si>
    <t>05158016</t>
  </si>
  <si>
    <t>Hilden 2015</t>
  </si>
  <si>
    <t>Hilden 2016</t>
  </si>
  <si>
    <t>Hilden 2017</t>
  </si>
  <si>
    <t>Hilden 2018</t>
  </si>
  <si>
    <t>Hilden 2019</t>
  </si>
  <si>
    <t>Hilden 2020</t>
  </si>
  <si>
    <t>Hilden 2021</t>
  </si>
  <si>
    <t>Hilden 2022</t>
  </si>
  <si>
    <t>Hilden 2023</t>
  </si>
  <si>
    <t>Hilden 2024</t>
  </si>
  <si>
    <t>Langenfeld (Rhld.) 2012</t>
  </si>
  <si>
    <t>05158020</t>
  </si>
  <si>
    <t>Langenfeld (Rhld.) 2015</t>
  </si>
  <si>
    <t>Langenfeld (Rhld.) 2016</t>
  </si>
  <si>
    <t>Langenfeld (Rhld.) 2017</t>
  </si>
  <si>
    <t>Langenfeld (Rhld.) 2018</t>
  </si>
  <si>
    <t>Langenfeld (Rhld.) 2019</t>
  </si>
  <si>
    <t>Langenfeld (Rhld.) 2020</t>
  </si>
  <si>
    <t>Langenfeld (Rhld.) 2021</t>
  </si>
  <si>
    <t>Langenfeld (Rhld.) 2022</t>
  </si>
  <si>
    <t>Langenfeld (Rhld.) 2023</t>
  </si>
  <si>
    <t>Langenfeld (Rhld.) 2024</t>
  </si>
  <si>
    <t>Mettmann 2012</t>
  </si>
  <si>
    <t>05158024</t>
  </si>
  <si>
    <t>Mettmann 2015</t>
  </si>
  <si>
    <t>Mettmann 2016</t>
  </si>
  <si>
    <t>Mettmann 2017</t>
  </si>
  <si>
    <t>Mettmann 2018</t>
  </si>
  <si>
    <t>Mettmann 2019</t>
  </si>
  <si>
    <t>Mettmann 2020</t>
  </si>
  <si>
    <t>Mettmann 2021</t>
  </si>
  <si>
    <t>Mettmann 2022</t>
  </si>
  <si>
    <t>Mettmann 2023</t>
  </si>
  <si>
    <t>Mettmann 2024</t>
  </si>
  <si>
    <t>Monheim am Rhein 2012</t>
  </si>
  <si>
    <t>05158026</t>
  </si>
  <si>
    <t>Monheim am Rhein 2015</t>
  </si>
  <si>
    <t>Monheim am Rhein 2016</t>
  </si>
  <si>
    <t>Monheim am Rhein 2017</t>
  </si>
  <si>
    <t>Monheim am Rhein 2018</t>
  </si>
  <si>
    <t>Monheim am Rhein 2019</t>
  </si>
  <si>
    <t>Monheim am Rhein 2020</t>
  </si>
  <si>
    <t>Monheim am Rhein 2021</t>
  </si>
  <si>
    <t>Monheim am Rhein 2022</t>
  </si>
  <si>
    <t>Monheim am Rhein 2023</t>
  </si>
  <si>
    <t>Monheim am Rhein 2024</t>
  </si>
  <si>
    <t>Ratingen 2012</t>
  </si>
  <si>
    <t>05158028</t>
  </si>
  <si>
    <t>Ratingen 2015</t>
  </si>
  <si>
    <t>Ratingen 2016</t>
  </si>
  <si>
    <t>Ratingen 2017</t>
  </si>
  <si>
    <t>Ratingen 2018</t>
  </si>
  <si>
    <t>Ratingen 2019</t>
  </si>
  <si>
    <t>Ratingen 2020</t>
  </si>
  <si>
    <t>Ratingen 2021</t>
  </si>
  <si>
    <t>Ratingen 2022</t>
  </si>
  <si>
    <t>Ratingen 2023</t>
  </si>
  <si>
    <t>Ratingen 2024</t>
  </si>
  <si>
    <t>Velbert 2012</t>
  </si>
  <si>
    <t>05158032</t>
  </si>
  <si>
    <t>Velbert 2015</t>
  </si>
  <si>
    <t>Velbert 2016</t>
  </si>
  <si>
    <t>Velbert 2017</t>
  </si>
  <si>
    <t>Velbert 2018</t>
  </si>
  <si>
    <t>Velbert 2019</t>
  </si>
  <si>
    <t>Velbert 2020</t>
  </si>
  <si>
    <t>Velbert 2021</t>
  </si>
  <si>
    <t>Velbert 2022</t>
  </si>
  <si>
    <t>Velbert 2023</t>
  </si>
  <si>
    <t>Velbert 2024</t>
  </si>
  <si>
    <t>Wülfrath 2012</t>
  </si>
  <si>
    <t>05158036</t>
  </si>
  <si>
    <t>Wülfrath 2015</t>
  </si>
  <si>
    <t>Wülfrath 2016</t>
  </si>
  <si>
    <t>Wülfrath 2017</t>
  </si>
  <si>
    <t>Wülfrath 2018</t>
  </si>
  <si>
    <t>Wülfrath 2019</t>
  </si>
  <si>
    <t>Wülfrath 2020</t>
  </si>
  <si>
    <t>Wülfrath 2021</t>
  </si>
  <si>
    <t>Wülfrath 2022</t>
  </si>
  <si>
    <t>Wülfrath 2023</t>
  </si>
  <si>
    <t>Wülfrath 2024</t>
  </si>
  <si>
    <t>Rhein-Kreis Neuss 2012</t>
  </si>
  <si>
    <t>05162000</t>
  </si>
  <si>
    <t>Rhein-Kreis Neuss 2015</t>
  </si>
  <si>
    <t>Rhein-Kreis Neuss 2016</t>
  </si>
  <si>
    <t>Rhein-Kreis Neuss 2017</t>
  </si>
  <si>
    <t>Rhein-Kreis Neuss 2018</t>
  </si>
  <si>
    <t>Rhein-Kreis Neuss 2019</t>
  </si>
  <si>
    <t>Rhein-Kreis Neuss 2020</t>
  </si>
  <si>
    <t>Rhein-Kreis Neuss 2021</t>
  </si>
  <si>
    <t>Rhein-Kreis Neuss 2022</t>
  </si>
  <si>
    <t>Rhein-Kreis Neuss 2023</t>
  </si>
  <si>
    <t>Rhein-Kreis Neuss 2024</t>
  </si>
  <si>
    <t>Dormagen 2012</t>
  </si>
  <si>
    <t>05162004</t>
  </si>
  <si>
    <t>Dormagen 2015</t>
  </si>
  <si>
    <t>Dormagen 2016</t>
  </si>
  <si>
    <t>Dormagen 2017</t>
  </si>
  <si>
    <t>Dormagen 2018</t>
  </si>
  <si>
    <t>Dormagen 2019</t>
  </si>
  <si>
    <t>Dormagen 2020</t>
  </si>
  <si>
    <t>Dormagen 2021</t>
  </si>
  <si>
    <t>Dormagen 2022</t>
  </si>
  <si>
    <t>Dormagen 2023</t>
  </si>
  <si>
    <t>Dormagen 2024</t>
  </si>
  <si>
    <t>Grevenbroich 2012</t>
  </si>
  <si>
    <t>05162008</t>
  </si>
  <si>
    <t>Grevenbroich 2015</t>
  </si>
  <si>
    <t>Grevenbroich 2016</t>
  </si>
  <si>
    <t>Grevenbroich 2017</t>
  </si>
  <si>
    <t>Grevenbroich 2018</t>
  </si>
  <si>
    <t>Grevenbroich 2019</t>
  </si>
  <si>
    <t>Grevenbroich 2020</t>
  </si>
  <si>
    <t>Grevenbroich 2021</t>
  </si>
  <si>
    <t>Grevenbroich 2022</t>
  </si>
  <si>
    <t>Grevenbroich 2023</t>
  </si>
  <si>
    <t>Grevenbroich 2024</t>
  </si>
  <si>
    <t>Jüchen 2012</t>
  </si>
  <si>
    <t>05162012</t>
  </si>
  <si>
    <t>Jüchen 2015</t>
  </si>
  <si>
    <t>Jüchen 2016</t>
  </si>
  <si>
    <t>Jüchen 2017</t>
  </si>
  <si>
    <t>Jüchen 2018</t>
  </si>
  <si>
    <t>Jüchen 2019</t>
  </si>
  <si>
    <t>Jüchen 2020</t>
  </si>
  <si>
    <t>Jüchen 2021</t>
  </si>
  <si>
    <t>Jüchen 2022</t>
  </si>
  <si>
    <t>Jüchen 2023</t>
  </si>
  <si>
    <t>Jüchen 2024</t>
  </si>
  <si>
    <t>Kaarst 2012</t>
  </si>
  <si>
    <t>05162016</t>
  </si>
  <si>
    <t>Kaarst 2015</t>
  </si>
  <si>
    <t>Kaarst 2016</t>
  </si>
  <si>
    <t>Kaarst 2017</t>
  </si>
  <si>
    <t>Kaarst 2018</t>
  </si>
  <si>
    <t>Kaarst 2019</t>
  </si>
  <si>
    <t>Kaarst 2020</t>
  </si>
  <si>
    <t>Kaarst 2021</t>
  </si>
  <si>
    <t>Kaarst 2022</t>
  </si>
  <si>
    <t>Kaarst 2023</t>
  </si>
  <si>
    <t>Kaarst 2024</t>
  </si>
  <si>
    <t>Korschenbroich 2012</t>
  </si>
  <si>
    <t>05162020</t>
  </si>
  <si>
    <t>Korschenbroich 2015</t>
  </si>
  <si>
    <t>Korschenbroich 2016</t>
  </si>
  <si>
    <t>Korschenbroich 2017</t>
  </si>
  <si>
    <t>Korschenbroich 2018</t>
  </si>
  <si>
    <t>Korschenbroich 2019</t>
  </si>
  <si>
    <t>Korschenbroich 2020</t>
  </si>
  <si>
    <t>Korschenbroich 2021</t>
  </si>
  <si>
    <t>Korschenbroich 2022</t>
  </si>
  <si>
    <t>Korschenbroich 2023</t>
  </si>
  <si>
    <t>Korschenbroich 2024</t>
  </si>
  <si>
    <t>Meerbusch 2012</t>
  </si>
  <si>
    <t>05162022</t>
  </si>
  <si>
    <t>Meerbusch 2015</t>
  </si>
  <si>
    <t>Meerbusch 2016</t>
  </si>
  <si>
    <t>Meerbusch 2017</t>
  </si>
  <si>
    <t>Meerbusch 2018</t>
  </si>
  <si>
    <t>Meerbusch 2019</t>
  </si>
  <si>
    <t>Meerbusch 2020</t>
  </si>
  <si>
    <t>Meerbusch 2021</t>
  </si>
  <si>
    <t>Meerbusch 2022</t>
  </si>
  <si>
    <t>Meerbusch 2023</t>
  </si>
  <si>
    <t>Meerbusch 2024</t>
  </si>
  <si>
    <t>Neuss 2012</t>
  </si>
  <si>
    <t>05162024</t>
  </si>
  <si>
    <t>Neuss 2015</t>
  </si>
  <si>
    <t>Neuss 2016</t>
  </si>
  <si>
    <t>Neuss 2017</t>
  </si>
  <si>
    <t>Neuss 2018</t>
  </si>
  <si>
    <t>Neuss 2019</t>
  </si>
  <si>
    <t>Neuss 2020</t>
  </si>
  <si>
    <t>Neuss 2021</t>
  </si>
  <si>
    <t>Neuss 2022</t>
  </si>
  <si>
    <t>Neuss 2023</t>
  </si>
  <si>
    <t>Neuss 2024</t>
  </si>
  <si>
    <t>Rommerskirchen 2012</t>
  </si>
  <si>
    <t>05162028</t>
  </si>
  <si>
    <t>Rommerskirchen 2015</t>
  </si>
  <si>
    <t>Rommerskirchen 2016</t>
  </si>
  <si>
    <t>Rommerskirchen 2017</t>
  </si>
  <si>
    <t>Rommerskirchen 2018</t>
  </si>
  <si>
    <t>Rommerskirchen 2019</t>
  </si>
  <si>
    <t>Rommerskirchen 2020</t>
  </si>
  <si>
    <t>Rommerskirchen 2021</t>
  </si>
  <si>
    <t>Rommerskirchen 2022</t>
  </si>
  <si>
    <t>Rommerskirchen 2023</t>
  </si>
  <si>
    <t>Rommerskirchen 2024</t>
  </si>
  <si>
    <t>Viersen, Kreis 2012</t>
  </si>
  <si>
    <t>05166000</t>
  </si>
  <si>
    <t>Viersen, Kreis 2015</t>
  </si>
  <si>
    <t>Viersen, Kreis 2016</t>
  </si>
  <si>
    <t>Viersen, Kreis 2017</t>
  </si>
  <si>
    <t>Viersen, Kreis 2018</t>
  </si>
  <si>
    <t>Viersen, Kreis 2019</t>
  </si>
  <si>
    <t>Viersen, Kreis 2020</t>
  </si>
  <si>
    <t>Viersen, Kreis 2021</t>
  </si>
  <si>
    <t>Viersen, Kreis 2022</t>
  </si>
  <si>
    <t>Viersen, Kreis 2023</t>
  </si>
  <si>
    <t>Viersen, Kreis 2024</t>
  </si>
  <si>
    <t>Brüggen 2012</t>
  </si>
  <si>
    <t>05166004</t>
  </si>
  <si>
    <t>Brüggen 2015</t>
  </si>
  <si>
    <t>Brüggen 2016</t>
  </si>
  <si>
    <t>Brüggen 2017</t>
  </si>
  <si>
    <t>Brüggen 2018</t>
  </si>
  <si>
    <t>Brüggen 2019</t>
  </si>
  <si>
    <t>Brüggen 2020</t>
  </si>
  <si>
    <t>Brüggen 2021</t>
  </si>
  <si>
    <t>Brüggen 2022</t>
  </si>
  <si>
    <t>Brüggen 2023</t>
  </si>
  <si>
    <t>Brüggen 2024</t>
  </si>
  <si>
    <t>Grefrath 2012</t>
  </si>
  <si>
    <t>05166008</t>
  </si>
  <si>
    <t>Grefrath 2015</t>
  </si>
  <si>
    <t>Grefrath 2016</t>
  </si>
  <si>
    <t>Grefrath 2017</t>
  </si>
  <si>
    <t>Grefrath 2018</t>
  </si>
  <si>
    <t>Grefrath 2019</t>
  </si>
  <si>
    <t>Grefrath 2020</t>
  </si>
  <si>
    <t>Grefrath 2021</t>
  </si>
  <si>
    <t>Grefrath 2022</t>
  </si>
  <si>
    <t>Grefrath 2023</t>
  </si>
  <si>
    <t>Grefrath 2024</t>
  </si>
  <si>
    <t>Kempen 2012</t>
  </si>
  <si>
    <t>05166012</t>
  </si>
  <si>
    <t>Kempen 2015</t>
  </si>
  <si>
    <t>Kempen 2016</t>
  </si>
  <si>
    <t>Kempen 2017</t>
  </si>
  <si>
    <t>Kempen 2018</t>
  </si>
  <si>
    <t>Kempen 2019</t>
  </si>
  <si>
    <t>Kempen 2020</t>
  </si>
  <si>
    <t>Kempen 2021</t>
  </si>
  <si>
    <t>Kempen 2022</t>
  </si>
  <si>
    <t>Kempen 2023</t>
  </si>
  <si>
    <t>Kempen 2024</t>
  </si>
  <si>
    <t>Nettetal 2012</t>
  </si>
  <si>
    <t>05166016</t>
  </si>
  <si>
    <t>Nettetal 2015</t>
  </si>
  <si>
    <t>Nettetal 2016</t>
  </si>
  <si>
    <t>Nettetal 2017</t>
  </si>
  <si>
    <t>Nettetal 2018</t>
  </si>
  <si>
    <t>Nettetal 2019</t>
  </si>
  <si>
    <t>Nettetal 2020</t>
  </si>
  <si>
    <t>Nettetal 2021</t>
  </si>
  <si>
    <t>Nettetal 2022</t>
  </si>
  <si>
    <t>Nettetal 2023</t>
  </si>
  <si>
    <t>Nettetal 2024</t>
  </si>
  <si>
    <t>Niederkrüchten 2012</t>
  </si>
  <si>
    <t>05166020</t>
  </si>
  <si>
    <t>Niederkrüchten 2015</t>
  </si>
  <si>
    <t>Niederkrüchten 2016</t>
  </si>
  <si>
    <t>Niederkrüchten 2017</t>
  </si>
  <si>
    <t>Niederkrüchten 2018</t>
  </si>
  <si>
    <t>Niederkrüchten 2019</t>
  </si>
  <si>
    <t>Niederkrüchten 2020</t>
  </si>
  <si>
    <t>Niederkrüchten 2021</t>
  </si>
  <si>
    <t>Niederkrüchten 2022</t>
  </si>
  <si>
    <t>Niederkrüchten 2023</t>
  </si>
  <si>
    <t>Niederkrüchten 2024</t>
  </si>
  <si>
    <t>Schwalmtal 2012</t>
  </si>
  <si>
    <t>05166024</t>
  </si>
  <si>
    <t>Schwalmtal 2015</t>
  </si>
  <si>
    <t>Schwalmtal 2016</t>
  </si>
  <si>
    <t>Schwalmtal 2017</t>
  </si>
  <si>
    <t>Schwalmtal 2018</t>
  </si>
  <si>
    <t>Schwalmtal 2019</t>
  </si>
  <si>
    <t>Schwalmtal 2020</t>
  </si>
  <si>
    <t>Schwalmtal 2021</t>
  </si>
  <si>
    <t>Schwalmtal 2022</t>
  </si>
  <si>
    <t>Schwalmtal 2023</t>
  </si>
  <si>
    <t>Schwalmtal 2024</t>
  </si>
  <si>
    <t>Tönisvorst 2012</t>
  </si>
  <si>
    <t>05166028</t>
  </si>
  <si>
    <t>Tönisvorst 2015</t>
  </si>
  <si>
    <t>Tönisvorst 2016</t>
  </si>
  <si>
    <t>Tönisvorst 2017</t>
  </si>
  <si>
    <t>Tönisvorst 2018</t>
  </si>
  <si>
    <t>Tönisvorst 2019</t>
  </si>
  <si>
    <t>Tönisvorst 2020</t>
  </si>
  <si>
    <t>Tönisvorst 2021</t>
  </si>
  <si>
    <t>Tönisvorst 2022</t>
  </si>
  <si>
    <t>Tönisvorst 2023</t>
  </si>
  <si>
    <t>Tönisvorst 2024</t>
  </si>
  <si>
    <t>Viersen 2012</t>
  </si>
  <si>
    <t>05166032</t>
  </si>
  <si>
    <t>Viersen 2015</t>
  </si>
  <si>
    <t>Viersen 2016</t>
  </si>
  <si>
    <t>Viersen 2017</t>
  </si>
  <si>
    <t>Viersen 2018</t>
  </si>
  <si>
    <t>Viersen 2019</t>
  </si>
  <si>
    <t>Viersen 2020</t>
  </si>
  <si>
    <t>Viersen 2021</t>
  </si>
  <si>
    <t>Viersen 2022</t>
  </si>
  <si>
    <t>Viersen 2023</t>
  </si>
  <si>
    <t>Viersen 2024</t>
  </si>
  <si>
    <t>Willich 2012</t>
  </si>
  <si>
    <t>05166036</t>
  </si>
  <si>
    <t>Willich 2015</t>
  </si>
  <si>
    <t>Willich 2016</t>
  </si>
  <si>
    <t>Willich 2017</t>
  </si>
  <si>
    <t>Willich 2018</t>
  </si>
  <si>
    <t>Willich 2019</t>
  </si>
  <si>
    <t>Willich 2020</t>
  </si>
  <si>
    <t>Willich 2021</t>
  </si>
  <si>
    <t>Willich 2022</t>
  </si>
  <si>
    <t>Willich 2023</t>
  </si>
  <si>
    <t>Willich 2024</t>
  </si>
  <si>
    <t>Wesel, Kreis 2012</t>
  </si>
  <si>
    <t>05170000</t>
  </si>
  <si>
    <t>Wesel, Kreis 2015</t>
  </si>
  <si>
    <t>Wesel, Kreis 2016</t>
  </si>
  <si>
    <t>Wesel, Kreis 2017</t>
  </si>
  <si>
    <t>Wesel, Kreis 2018</t>
  </si>
  <si>
    <t>Wesel, Kreis 2019</t>
  </si>
  <si>
    <t>Wesel, Kreis 2020</t>
  </si>
  <si>
    <t>Wesel, Kreis 2021</t>
  </si>
  <si>
    <t>Wesel, Kreis 2022</t>
  </si>
  <si>
    <t>Wesel, Kreis 2023</t>
  </si>
  <si>
    <t>Wesel, Kreis 2024</t>
  </si>
  <si>
    <t>Alpen 2012</t>
  </si>
  <si>
    <t>05170004</t>
  </si>
  <si>
    <t>Alpen 2015</t>
  </si>
  <si>
    <t>Alpen 2016</t>
  </si>
  <si>
    <t>Alpen 2017</t>
  </si>
  <si>
    <t>Alpen 2018</t>
  </si>
  <si>
    <t>Alpen 2019</t>
  </si>
  <si>
    <t>Alpen 2020</t>
  </si>
  <si>
    <t>Alpen 2021</t>
  </si>
  <si>
    <t>Alpen 2022</t>
  </si>
  <si>
    <t>Alpen 2023</t>
  </si>
  <si>
    <t>Alpen 2024</t>
  </si>
  <si>
    <t>Dinslaken 2012</t>
  </si>
  <si>
    <t>05170008</t>
  </si>
  <si>
    <t>Dinslaken 2015</t>
  </si>
  <si>
    <t>Dinslaken 2016</t>
  </si>
  <si>
    <t>Dinslaken 2017</t>
  </si>
  <si>
    <t>Dinslaken 2018</t>
  </si>
  <si>
    <t>Dinslaken 2019</t>
  </si>
  <si>
    <t>Dinslaken 2020</t>
  </si>
  <si>
    <t>Dinslaken 2021</t>
  </si>
  <si>
    <t>Dinslaken 2022</t>
  </si>
  <si>
    <t>Dinslaken 2023</t>
  </si>
  <si>
    <t>Dinslaken 2024</t>
  </si>
  <si>
    <t>Hamminkeln 2012</t>
  </si>
  <si>
    <t>05170012</t>
  </si>
  <si>
    <t>Hamminkeln 2015</t>
  </si>
  <si>
    <t>Hamminkeln 2016</t>
  </si>
  <si>
    <t>Hamminkeln 2017</t>
  </si>
  <si>
    <t>Hamminkeln 2018</t>
  </si>
  <si>
    <t>Hamminkeln 2019</t>
  </si>
  <si>
    <t>Hamminkeln 2020</t>
  </si>
  <si>
    <t>Hamminkeln 2021</t>
  </si>
  <si>
    <t>Hamminkeln 2022</t>
  </si>
  <si>
    <t>Hamminkeln 2023</t>
  </si>
  <si>
    <t>Hamminkeln 2024</t>
  </si>
  <si>
    <t>Hünxe 2012</t>
  </si>
  <si>
    <t>05170016</t>
  </si>
  <si>
    <t>Hünxe 2015</t>
  </si>
  <si>
    <t>Hünxe 2016</t>
  </si>
  <si>
    <t>Hünxe 2017</t>
  </si>
  <si>
    <t>Hünxe 2018</t>
  </si>
  <si>
    <t>Hünxe 2019</t>
  </si>
  <si>
    <t>Hünxe 2020</t>
  </si>
  <si>
    <t>Hünxe 2021</t>
  </si>
  <si>
    <t>Hünxe 2022</t>
  </si>
  <si>
    <t>Hünxe 2023</t>
  </si>
  <si>
    <t>Hünxe 2024</t>
  </si>
  <si>
    <t>Kamp-Lintfort 2012</t>
  </si>
  <si>
    <t>05170020</t>
  </si>
  <si>
    <t>Kamp-Lintfort 2015</t>
  </si>
  <si>
    <t>Kamp-Lintfort 2016</t>
  </si>
  <si>
    <t>Kamp-Lintfort 2017</t>
  </si>
  <si>
    <t>Kamp-Lintfort 2018</t>
  </si>
  <si>
    <t>Kamp-Lintfort 2019</t>
  </si>
  <si>
    <t>Kamp-Lintfort 2020</t>
  </si>
  <si>
    <t>Kamp-Lintfort 2021</t>
  </si>
  <si>
    <t>Kamp-Lintfort 2022</t>
  </si>
  <si>
    <t>Kamp-Lintfort 2023</t>
  </si>
  <si>
    <t>Kamp-Lintfort 2024</t>
  </si>
  <si>
    <t>Moers 2012</t>
  </si>
  <si>
    <t>05170024</t>
  </si>
  <si>
    <t>Moers 2015</t>
  </si>
  <si>
    <t>Moers 2016</t>
  </si>
  <si>
    <t>Moers 2017</t>
  </si>
  <si>
    <t>Moers 2018</t>
  </si>
  <si>
    <t>Moers 2019</t>
  </si>
  <si>
    <t>Moers 2020</t>
  </si>
  <si>
    <t>Moers 2021</t>
  </si>
  <si>
    <t>Moers 2022</t>
  </si>
  <si>
    <t>Moers 2023</t>
  </si>
  <si>
    <t>Moers 2024</t>
  </si>
  <si>
    <t>Neukirchen-Vluyn 2012</t>
  </si>
  <si>
    <t>05170028</t>
  </si>
  <si>
    <t>Neukirchen-Vluyn 2015</t>
  </si>
  <si>
    <t>Neukirchen-Vluyn 2016</t>
  </si>
  <si>
    <t>Neukirchen-Vluyn 2017</t>
  </si>
  <si>
    <t>Neukirchen-Vluyn 2018</t>
  </si>
  <si>
    <t>Neukirchen-Vluyn 2019</t>
  </si>
  <si>
    <t>Neukirchen-Vluyn 2020</t>
  </si>
  <si>
    <t>Neukirchen-Vluyn 2021</t>
  </si>
  <si>
    <t>Neukirchen-Vluyn 2022</t>
  </si>
  <si>
    <t>Neukirchen-Vluyn 2023</t>
  </si>
  <si>
    <t>Neukirchen-Vluyn 2024</t>
  </si>
  <si>
    <t>Rheinberg 2012</t>
  </si>
  <si>
    <t>05170032</t>
  </si>
  <si>
    <t>Rheinberg 2015</t>
  </si>
  <si>
    <t>Rheinberg 2016</t>
  </si>
  <si>
    <t>Rheinberg 2017</t>
  </si>
  <si>
    <t>Rheinberg 2018</t>
  </si>
  <si>
    <t>Rheinberg 2019</t>
  </si>
  <si>
    <t>Rheinberg 2020</t>
  </si>
  <si>
    <t>Rheinberg 2021</t>
  </si>
  <si>
    <t>Rheinberg 2022</t>
  </si>
  <si>
    <t>Rheinberg 2023</t>
  </si>
  <si>
    <t>Rheinberg 2024</t>
  </si>
  <si>
    <t>Schermbeck 2012</t>
  </si>
  <si>
    <t>05170036</t>
  </si>
  <si>
    <t>Schermbeck 2015</t>
  </si>
  <si>
    <t>Schermbeck 2016</t>
  </si>
  <si>
    <t>Schermbeck 2017</t>
  </si>
  <si>
    <t>Schermbeck 2018</t>
  </si>
  <si>
    <t>Schermbeck 2019</t>
  </si>
  <si>
    <t>Schermbeck 2020</t>
  </si>
  <si>
    <t>Schermbeck 2021</t>
  </si>
  <si>
    <t>Schermbeck 2022</t>
  </si>
  <si>
    <t>Schermbeck 2023</t>
  </si>
  <si>
    <t>Schermbeck 2024</t>
  </si>
  <si>
    <t>Sonsbeck 2012</t>
  </si>
  <si>
    <t>05170040</t>
  </si>
  <si>
    <t>Sonsbeck 2015</t>
  </si>
  <si>
    <t>Sonsbeck 2016</t>
  </si>
  <si>
    <t>Sonsbeck 2017</t>
  </si>
  <si>
    <t>Sonsbeck 2018</t>
  </si>
  <si>
    <t>Sonsbeck 2019</t>
  </si>
  <si>
    <t>Sonsbeck 2020</t>
  </si>
  <si>
    <t>Sonsbeck 2021</t>
  </si>
  <si>
    <t>Sonsbeck 2022</t>
  </si>
  <si>
    <t>Sonsbeck 2023</t>
  </si>
  <si>
    <t>Sonsbeck 2024</t>
  </si>
  <si>
    <t>Voerde (Niederrhein) 2012</t>
  </si>
  <si>
    <t>05170044</t>
  </si>
  <si>
    <t>Voerde (Niederrhein) 2015</t>
  </si>
  <si>
    <t>Voerde (Niederrhein) 2016</t>
  </si>
  <si>
    <t>Voerde (Niederrhein) 2017</t>
  </si>
  <si>
    <t>Voerde (Niederrhein) 2018</t>
  </si>
  <si>
    <t>Voerde (Niederrhein) 2019</t>
  </si>
  <si>
    <t>Voerde (Niederrhein) 2020</t>
  </si>
  <si>
    <t>Voerde (Niederrhein) 2021</t>
  </si>
  <si>
    <t>Voerde (Niederrhein) 2022</t>
  </si>
  <si>
    <t>Voerde (Niederrhein) 2023</t>
  </si>
  <si>
    <t>Voerde (Niederrhein) 2024</t>
  </si>
  <si>
    <t>Wesel 2012</t>
  </si>
  <si>
    <t>05170048</t>
  </si>
  <si>
    <t>Wesel 2015</t>
  </si>
  <si>
    <t>Wesel 2016</t>
  </si>
  <si>
    <t>Wesel 2017</t>
  </si>
  <si>
    <t>Wesel 2018</t>
  </si>
  <si>
    <t>Wesel 2019</t>
  </si>
  <si>
    <t>Wesel 2020</t>
  </si>
  <si>
    <t>Wesel 2021</t>
  </si>
  <si>
    <t>Wesel 2022</t>
  </si>
  <si>
    <t>Wesel 2023</t>
  </si>
  <si>
    <t>Wesel 2024</t>
  </si>
  <si>
    <t>Xanten 2012</t>
  </si>
  <si>
    <t>05170052</t>
  </si>
  <si>
    <t>Xanten 2015</t>
  </si>
  <si>
    <t>Xanten 2016</t>
  </si>
  <si>
    <t>Xanten 2017</t>
  </si>
  <si>
    <t>Xanten 2018</t>
  </si>
  <si>
    <t>Xanten 2019</t>
  </si>
  <si>
    <t>Xanten 2020</t>
  </si>
  <si>
    <t>Xanten 2021</t>
  </si>
  <si>
    <t>Xanten 2022</t>
  </si>
  <si>
    <t>Xanten 2023</t>
  </si>
  <si>
    <t>Xanten 2024</t>
  </si>
  <si>
    <t>Köln, Regierungsbezirk 2012</t>
  </si>
  <si>
    <t>05300000</t>
  </si>
  <si>
    <t>Köln, Regierungsbezirk 2015</t>
  </si>
  <si>
    <t>Köln, Regierungsbezirk 2016</t>
  </si>
  <si>
    <t>Köln, Regierungsbezirk 2017</t>
  </si>
  <si>
    <t>Köln, Regierungsbezirk 2018</t>
  </si>
  <si>
    <t>Köln, Regierungsbezirk 2019</t>
  </si>
  <si>
    <t>Köln, Regierungsbezirk 2020</t>
  </si>
  <si>
    <t>Köln, Regierungsbezirk 2021</t>
  </si>
  <si>
    <t>Köln, Regierungsbezirk 2022</t>
  </si>
  <si>
    <t>Köln, Regierungsbezirk 2023</t>
  </si>
  <si>
    <t>Köln, Regierungsbezirk 2024</t>
  </si>
  <si>
    <t>Bonn, krfr. Stadt 2012</t>
  </si>
  <si>
    <t>05314000</t>
  </si>
  <si>
    <t>Bonn, krfr. Stadt 2015</t>
  </si>
  <si>
    <t>Bonn, krfr. Stadt 2016</t>
  </si>
  <si>
    <t>Bonn, krfr. Stadt 2017</t>
  </si>
  <si>
    <t>Bonn, krfr. Stadt 2018</t>
  </si>
  <si>
    <t>Bonn, krfr. Stadt 2019</t>
  </si>
  <si>
    <t>Bonn, krfr. Stadt 2020</t>
  </si>
  <si>
    <t>Bonn, krfr. Stadt 2021</t>
  </si>
  <si>
    <t>Bonn, krfr. Stadt 2022</t>
  </si>
  <si>
    <t>Bonn, krfr. Stadt 2023</t>
  </si>
  <si>
    <t>Bonn, krfr. Stadt 2024</t>
  </si>
  <si>
    <t>Köln, krfr. Stadt 2012</t>
  </si>
  <si>
    <t>05315000</t>
  </si>
  <si>
    <t>Köln, krfr. Stadt 2015</t>
  </si>
  <si>
    <t>Köln, krfr. Stadt 2016</t>
  </si>
  <si>
    <t>Köln, krfr. Stadt 2017</t>
  </si>
  <si>
    <t>Köln, krfr. Stadt 2018</t>
  </si>
  <si>
    <t>Köln, krfr. Stadt 2019</t>
  </si>
  <si>
    <t>Köln, krfr. Stadt 2020</t>
  </si>
  <si>
    <t>Köln, krfr. Stadt 2021</t>
  </si>
  <si>
    <t>Köln, krfr. Stadt 2022</t>
  </si>
  <si>
    <t>Köln, krfr. Stadt 2023</t>
  </si>
  <si>
    <t>Köln, krfr. Stadt 2024</t>
  </si>
  <si>
    <t>Leverkusen, krfr. Stadt 2012</t>
  </si>
  <si>
    <t>05316000</t>
  </si>
  <si>
    <t>Leverkusen, krfr. Stadt 2015</t>
  </si>
  <si>
    <t>Leverkusen, krfr. Stadt 2016</t>
  </si>
  <si>
    <t>Leverkusen, krfr. Stadt 2017</t>
  </si>
  <si>
    <t>Leverkusen, krfr. Stadt 2018</t>
  </si>
  <si>
    <t>Leverkusen, krfr. Stadt 2019</t>
  </si>
  <si>
    <t>Leverkusen, krfr. Stadt 2020</t>
  </si>
  <si>
    <t>Leverkusen, krfr. Stadt 2021</t>
  </si>
  <si>
    <t>Leverkusen, krfr. Stadt 2022</t>
  </si>
  <si>
    <t>Leverkusen, krfr. Stadt 2023</t>
  </si>
  <si>
    <t>Leverkusen, krfr. Stadt 2024</t>
  </si>
  <si>
    <t>Städteregion Aachen 2012</t>
  </si>
  <si>
    <t>05334000</t>
  </si>
  <si>
    <t>Städteregion Aachen 2015</t>
  </si>
  <si>
    <t>Städteregion Aachen 2016</t>
  </si>
  <si>
    <t>Städteregion Aachen 2017</t>
  </si>
  <si>
    <t>Städteregion Aachen 2018</t>
  </si>
  <si>
    <t>Städteregion Aachen 2019</t>
  </si>
  <si>
    <t>Städteregion Aachen 2020</t>
  </si>
  <si>
    <t>Städteregion Aachen 2021</t>
  </si>
  <si>
    <t>Städteregion Aachen 2022</t>
  </si>
  <si>
    <t>Städteregion Aachen 2023</t>
  </si>
  <si>
    <t>Städteregion Aachen 2024</t>
  </si>
  <si>
    <t>Aachen 2012</t>
  </si>
  <si>
    <t>05334002</t>
  </si>
  <si>
    <t>Aachen 2015</t>
  </si>
  <si>
    <t>Aachen 2016</t>
  </si>
  <si>
    <t>Aachen 2017</t>
  </si>
  <si>
    <t>Aachen 2018</t>
  </si>
  <si>
    <t>Aachen 2019</t>
  </si>
  <si>
    <t>Aachen 2020</t>
  </si>
  <si>
    <t>Aachen 2021</t>
  </si>
  <si>
    <t>Aachen 2022</t>
  </si>
  <si>
    <t>Aachen 2023</t>
  </si>
  <si>
    <t>Aachen 2024</t>
  </si>
  <si>
    <t>Alsdorf 2012</t>
  </si>
  <si>
    <t>05334004</t>
  </si>
  <si>
    <t>Alsdorf 2015</t>
  </si>
  <si>
    <t>Alsdorf 2016</t>
  </si>
  <si>
    <t>Alsdorf 2017</t>
  </si>
  <si>
    <t>Alsdorf 2018</t>
  </si>
  <si>
    <t>Alsdorf 2019</t>
  </si>
  <si>
    <t>Alsdorf 2020</t>
  </si>
  <si>
    <t>Alsdorf 2021</t>
  </si>
  <si>
    <t>Alsdorf 2022</t>
  </si>
  <si>
    <t>Alsdorf 2023</t>
  </si>
  <si>
    <t>Alsdorf 2024</t>
  </si>
  <si>
    <t>Baesweiler 2012</t>
  </si>
  <si>
    <t>05334008</t>
  </si>
  <si>
    <t>Baesweiler 2015</t>
  </si>
  <si>
    <t>Baesweiler 2016</t>
  </si>
  <si>
    <t>Baesweiler 2017</t>
  </si>
  <si>
    <t>Baesweiler 2018</t>
  </si>
  <si>
    <t>Baesweiler 2019</t>
  </si>
  <si>
    <t>Baesweiler 2020</t>
  </si>
  <si>
    <t>Baesweiler 2021</t>
  </si>
  <si>
    <t>Baesweiler 2022</t>
  </si>
  <si>
    <t>Baesweiler 2023</t>
  </si>
  <si>
    <t>Baesweiler 2024</t>
  </si>
  <si>
    <t>Eschweiler 2012</t>
  </si>
  <si>
    <t>05334012</t>
  </si>
  <si>
    <t>Eschweiler 2015</t>
  </si>
  <si>
    <t>Eschweiler 2016</t>
  </si>
  <si>
    <t>Eschweiler 2017</t>
  </si>
  <si>
    <t>Eschweiler 2018</t>
  </si>
  <si>
    <t>Eschweiler 2019</t>
  </si>
  <si>
    <t>Eschweiler 2020</t>
  </si>
  <si>
    <t>Eschweiler 2021</t>
  </si>
  <si>
    <t>Eschweiler 2022</t>
  </si>
  <si>
    <t>Eschweiler 2023</t>
  </si>
  <si>
    <t>Eschweiler 2024</t>
  </si>
  <si>
    <t>Herzogenrath 2012</t>
  </si>
  <si>
    <t>05334016</t>
  </si>
  <si>
    <t>Herzogenrath 2015</t>
  </si>
  <si>
    <t>Herzogenrath 2016</t>
  </si>
  <si>
    <t>Herzogenrath 2017</t>
  </si>
  <si>
    <t>Herzogenrath 2018</t>
  </si>
  <si>
    <t>Herzogenrath 2019</t>
  </si>
  <si>
    <t>Herzogenrath 2020</t>
  </si>
  <si>
    <t>Herzogenrath 2021</t>
  </si>
  <si>
    <t>Herzogenrath 2022</t>
  </si>
  <si>
    <t>Herzogenrath 2023</t>
  </si>
  <si>
    <t>Herzogenrath 2024</t>
  </si>
  <si>
    <t>Monschau 2012</t>
  </si>
  <si>
    <t>05334020</t>
  </si>
  <si>
    <t>Monschau 2015</t>
  </si>
  <si>
    <t>Monschau 2016</t>
  </si>
  <si>
    <t>Monschau 2017</t>
  </si>
  <si>
    <t>Monschau 2018</t>
  </si>
  <si>
    <t>Monschau 2019</t>
  </si>
  <si>
    <t>Monschau 2020</t>
  </si>
  <si>
    <t>Monschau 2021</t>
  </si>
  <si>
    <t>Monschau 2022</t>
  </si>
  <si>
    <t>Monschau 2023</t>
  </si>
  <si>
    <t>Monschau 2024</t>
  </si>
  <si>
    <t>Roetgen 2012</t>
  </si>
  <si>
    <t>05334024</t>
  </si>
  <si>
    <t>Roetgen 2015</t>
  </si>
  <si>
    <t>Roetgen 2016</t>
  </si>
  <si>
    <t>Roetgen 2017</t>
  </si>
  <si>
    <t>Roetgen 2018</t>
  </si>
  <si>
    <t>Roetgen 2019</t>
  </si>
  <si>
    <t>Roetgen 2020</t>
  </si>
  <si>
    <t>Roetgen 2021</t>
  </si>
  <si>
    <t>Roetgen 2022</t>
  </si>
  <si>
    <t>Roetgen 2023</t>
  </si>
  <si>
    <t>Roetgen 2024</t>
  </si>
  <si>
    <t>Simmerath 2012</t>
  </si>
  <si>
    <t>05334028</t>
  </si>
  <si>
    <t>Simmerath 2015</t>
  </si>
  <si>
    <t>Simmerath 2016</t>
  </si>
  <si>
    <t>Simmerath 2017</t>
  </si>
  <si>
    <t>Simmerath 2018</t>
  </si>
  <si>
    <t>Simmerath 2019</t>
  </si>
  <si>
    <t>Simmerath 2020</t>
  </si>
  <si>
    <t>Simmerath 2021</t>
  </si>
  <si>
    <t>Simmerath 2022</t>
  </si>
  <si>
    <t>Simmerath 2023</t>
  </si>
  <si>
    <t>Simmerath 2024</t>
  </si>
  <si>
    <t>Stolberg (Rhld.) 2012</t>
  </si>
  <si>
    <t>05334032</t>
  </si>
  <si>
    <t>Stolberg (Rhld.) 2015</t>
  </si>
  <si>
    <t>Stolberg (Rhld.) 2016</t>
  </si>
  <si>
    <t>Stolberg (Rhld.) 2017</t>
  </si>
  <si>
    <t>Stolberg (Rhld.) 2018</t>
  </si>
  <si>
    <t>Stolberg (Rhld.) 2019</t>
  </si>
  <si>
    <t>Stolberg (Rhld.) 2020</t>
  </si>
  <si>
    <t>Stolberg (Rhld.) 2021</t>
  </si>
  <si>
    <t>Stolberg (Rhld.) 2022</t>
  </si>
  <si>
    <t>Stolberg (Rhld.) 2023</t>
  </si>
  <si>
    <t>Stolberg (Rhld.) 2024</t>
  </si>
  <si>
    <t>Würselen 2012</t>
  </si>
  <si>
    <t>05334036</t>
  </si>
  <si>
    <t>Würselen 2015</t>
  </si>
  <si>
    <t>Würselen 2016</t>
  </si>
  <si>
    <t>Würselen 2017</t>
  </si>
  <si>
    <t>Würselen 2018</t>
  </si>
  <si>
    <t>Würselen 2019</t>
  </si>
  <si>
    <t>Würselen 2020</t>
  </si>
  <si>
    <t>Würselen 2021</t>
  </si>
  <si>
    <t>Würselen 2022</t>
  </si>
  <si>
    <t>Würselen 2023</t>
  </si>
  <si>
    <t>Würselen 2024</t>
  </si>
  <si>
    <t>Düren, Kreis 2012</t>
  </si>
  <si>
    <t>05358000</t>
  </si>
  <si>
    <t>Düren, Kreis 2015</t>
  </si>
  <si>
    <t>Düren, Kreis 2016</t>
  </si>
  <si>
    <t>Düren, Kreis 2017</t>
  </si>
  <si>
    <t>Düren, Kreis 2018</t>
  </si>
  <si>
    <t>Düren, Kreis 2019</t>
  </si>
  <si>
    <t>Düren, Kreis 2020</t>
  </si>
  <si>
    <t>Düren, Kreis 2021</t>
  </si>
  <si>
    <t>Düren, Kreis 2022</t>
  </si>
  <si>
    <t>Düren, Kreis 2023</t>
  </si>
  <si>
    <t>Düren, Kreis 2024</t>
  </si>
  <si>
    <t>Aldenhoven 2012</t>
  </si>
  <si>
    <t>05358004</t>
  </si>
  <si>
    <t>Aldenhoven 2015</t>
  </si>
  <si>
    <t>Aldenhoven 2016</t>
  </si>
  <si>
    <t>Aldenhoven 2017</t>
  </si>
  <si>
    <t>Aldenhoven 2018</t>
  </si>
  <si>
    <t>Aldenhoven 2019</t>
  </si>
  <si>
    <t>Aldenhoven 2020</t>
  </si>
  <si>
    <t>Aldenhoven 2021</t>
  </si>
  <si>
    <t>Aldenhoven 2022</t>
  </si>
  <si>
    <t>Aldenhoven 2023</t>
  </si>
  <si>
    <t>Aldenhoven 2024</t>
  </si>
  <si>
    <t>Düren 2012</t>
  </si>
  <si>
    <t>05358008</t>
  </si>
  <si>
    <t>Düren 2015</t>
  </si>
  <si>
    <t>Düren 2016</t>
  </si>
  <si>
    <t>Düren 2017</t>
  </si>
  <si>
    <t>Düren 2018</t>
  </si>
  <si>
    <t>Düren 2019</t>
  </si>
  <si>
    <t>Düren 2020</t>
  </si>
  <si>
    <t>Düren 2021</t>
  </si>
  <si>
    <t>Düren 2022</t>
  </si>
  <si>
    <t>Düren 2023</t>
  </si>
  <si>
    <t>Düren 2024</t>
  </si>
  <si>
    <t>Heimbach 2012</t>
  </si>
  <si>
    <t>05358012</t>
  </si>
  <si>
    <t>Heimbach 2015</t>
  </si>
  <si>
    <t>Heimbach 2016</t>
  </si>
  <si>
    <t>Heimbach 2017</t>
  </si>
  <si>
    <t>Heimbach 2018</t>
  </si>
  <si>
    <t>Heimbach 2019</t>
  </si>
  <si>
    <t>Heimbach 2020</t>
  </si>
  <si>
    <t>Heimbach 2021</t>
  </si>
  <si>
    <t>Heimbach 2022</t>
  </si>
  <si>
    <t>Heimbach 2023</t>
  </si>
  <si>
    <t>Heimbach 2024</t>
  </si>
  <si>
    <t>Hürtgenwald 2012</t>
  </si>
  <si>
    <t>05358016</t>
  </si>
  <si>
    <t>Hürtgenwald 2015</t>
  </si>
  <si>
    <t>Hürtgenwald 2016</t>
  </si>
  <si>
    <t>Hürtgenwald 2017</t>
  </si>
  <si>
    <t>Hürtgenwald 2018</t>
  </si>
  <si>
    <t>Hürtgenwald 2019</t>
  </si>
  <si>
    <t>Hürtgenwald 2020</t>
  </si>
  <si>
    <t>Hürtgenwald 2021</t>
  </si>
  <si>
    <t>Hürtgenwald 2022</t>
  </si>
  <si>
    <t>Hürtgenwald 2023</t>
  </si>
  <si>
    <t>Hürtgenwald 2024</t>
  </si>
  <si>
    <t>Inden 2012</t>
  </si>
  <si>
    <t>05358020</t>
  </si>
  <si>
    <t>Inden 2015</t>
  </si>
  <si>
    <t>Inden 2016</t>
  </si>
  <si>
    <t>Inden 2017</t>
  </si>
  <si>
    <t>Inden 2018</t>
  </si>
  <si>
    <t>Inden 2019</t>
  </si>
  <si>
    <t>Inden 2020</t>
  </si>
  <si>
    <t>Inden 2021</t>
  </si>
  <si>
    <t>Inden 2022</t>
  </si>
  <si>
    <t>Inden 2023</t>
  </si>
  <si>
    <t>Inden 2024</t>
  </si>
  <si>
    <t>Jülich 2012</t>
  </si>
  <si>
    <t>05358024</t>
  </si>
  <si>
    <t>Jülich 2015</t>
  </si>
  <si>
    <t>Jülich 2016</t>
  </si>
  <si>
    <t>Jülich 2017</t>
  </si>
  <si>
    <t>Jülich 2018</t>
  </si>
  <si>
    <t>Jülich 2019</t>
  </si>
  <si>
    <t>Jülich 2020</t>
  </si>
  <si>
    <t>Jülich 2021</t>
  </si>
  <si>
    <t>Jülich 2022</t>
  </si>
  <si>
    <t>Jülich 2023</t>
  </si>
  <si>
    <t>Jülich 2024</t>
  </si>
  <si>
    <t>Kreuzau 2012</t>
  </si>
  <si>
    <t>05358028</t>
  </si>
  <si>
    <t>Kreuzau 2015</t>
  </si>
  <si>
    <t>Kreuzau 2016</t>
  </si>
  <si>
    <t>Kreuzau 2017</t>
  </si>
  <si>
    <t>Kreuzau 2018</t>
  </si>
  <si>
    <t>Kreuzau 2019</t>
  </si>
  <si>
    <t>Kreuzau 2020</t>
  </si>
  <si>
    <t>Kreuzau 2021</t>
  </si>
  <si>
    <t>Kreuzau 2022</t>
  </si>
  <si>
    <t>Kreuzau 2023</t>
  </si>
  <si>
    <t>Kreuzau 2024</t>
  </si>
  <si>
    <t>Langerwehe 2012</t>
  </si>
  <si>
    <t>05358032</t>
  </si>
  <si>
    <t>Langerwehe 2015</t>
  </si>
  <si>
    <t>Langerwehe 2016</t>
  </si>
  <si>
    <t>Langerwehe 2017</t>
  </si>
  <si>
    <t>Langerwehe 2018</t>
  </si>
  <si>
    <t>Langerwehe 2019</t>
  </si>
  <si>
    <t>Langerwehe 2020</t>
  </si>
  <si>
    <t>Langerwehe 2021</t>
  </si>
  <si>
    <t>Langerwehe 2022</t>
  </si>
  <si>
    <t>Langerwehe 2023</t>
  </si>
  <si>
    <t>Langerwehe 2024</t>
  </si>
  <si>
    <t>Linnich 2012</t>
  </si>
  <si>
    <t>05358036</t>
  </si>
  <si>
    <t>Linnich 2015</t>
  </si>
  <si>
    <t>Linnich 2016</t>
  </si>
  <si>
    <t>Linnich 2017</t>
  </si>
  <si>
    <t>Linnich 2018</t>
  </si>
  <si>
    <t>Linnich 2019</t>
  </si>
  <si>
    <t>Linnich 2020</t>
  </si>
  <si>
    <t>Linnich 2021</t>
  </si>
  <si>
    <t>Linnich 2022</t>
  </si>
  <si>
    <t>Linnich 2023</t>
  </si>
  <si>
    <t>Linnich 2024</t>
  </si>
  <si>
    <t>Merzenich 2012</t>
  </si>
  <si>
    <t>05358040</t>
  </si>
  <si>
    <t>Merzenich 2015</t>
  </si>
  <si>
    <t>Merzenich 2016</t>
  </si>
  <si>
    <t>Merzenich 2017</t>
  </si>
  <si>
    <t>Merzenich 2018</t>
  </si>
  <si>
    <t>Merzenich 2019</t>
  </si>
  <si>
    <t>Merzenich 2020</t>
  </si>
  <si>
    <t>Merzenich 2021</t>
  </si>
  <si>
    <t>Merzenich 2022</t>
  </si>
  <si>
    <t>Merzenich 2023</t>
  </si>
  <si>
    <t>Merzenich 2024</t>
  </si>
  <si>
    <t>Nideggen 2012</t>
  </si>
  <si>
    <t>05358044</t>
  </si>
  <si>
    <t>Nideggen 2015</t>
  </si>
  <si>
    <t>Nideggen 2016</t>
  </si>
  <si>
    <t>Nideggen 2017</t>
  </si>
  <si>
    <t>Nideggen 2018</t>
  </si>
  <si>
    <t>Nideggen 2019</t>
  </si>
  <si>
    <t>Nideggen 2020</t>
  </si>
  <si>
    <t>Nideggen 2021</t>
  </si>
  <si>
    <t>Nideggen 2022</t>
  </si>
  <si>
    <t>Nideggen 2023</t>
  </si>
  <si>
    <t>Nideggen 2024</t>
  </si>
  <si>
    <t>Niederzier 2012</t>
  </si>
  <si>
    <t>05358048</t>
  </si>
  <si>
    <t>Niederzier 2015</t>
  </si>
  <si>
    <t>Niederzier 2016</t>
  </si>
  <si>
    <t>Niederzier 2017</t>
  </si>
  <si>
    <t>Niederzier 2018</t>
  </si>
  <si>
    <t>Niederzier 2019</t>
  </si>
  <si>
    <t>Niederzier 2020</t>
  </si>
  <si>
    <t>Niederzier 2021</t>
  </si>
  <si>
    <t>Niederzier 2022</t>
  </si>
  <si>
    <t>Niederzier 2023</t>
  </si>
  <si>
    <t>Niederzier 2024</t>
  </si>
  <si>
    <t>Nörvenich 2012</t>
  </si>
  <si>
    <t>05358052</t>
  </si>
  <si>
    <t>Nörvenich 2015</t>
  </si>
  <si>
    <t>Nörvenich 2016</t>
  </si>
  <si>
    <t>Nörvenich 2017</t>
  </si>
  <si>
    <t>Nörvenich 2018</t>
  </si>
  <si>
    <t>Nörvenich 2019</t>
  </si>
  <si>
    <t>Nörvenich 2020</t>
  </si>
  <si>
    <t>Nörvenich 2021</t>
  </si>
  <si>
    <t>Nörvenich 2022</t>
  </si>
  <si>
    <t>Nörvenich 2023</t>
  </si>
  <si>
    <t>Nörvenich 2024</t>
  </si>
  <si>
    <t>Titz 2012</t>
  </si>
  <si>
    <t>05358056</t>
  </si>
  <si>
    <t>Titz 2015</t>
  </si>
  <si>
    <t>Titz 2016</t>
  </si>
  <si>
    <t>Titz 2017</t>
  </si>
  <si>
    <t>Titz 2018</t>
  </si>
  <si>
    <t>Titz 2019</t>
  </si>
  <si>
    <t>Titz 2020</t>
  </si>
  <si>
    <t>Titz 2021</t>
  </si>
  <si>
    <t>Titz 2022</t>
  </si>
  <si>
    <t>Titz 2023</t>
  </si>
  <si>
    <t>Titz 2024</t>
  </si>
  <si>
    <t>Vettweiss 2012</t>
  </si>
  <si>
    <t>05358060</t>
  </si>
  <si>
    <t>Vettweiss 2015</t>
  </si>
  <si>
    <t>Vettweiss 2016</t>
  </si>
  <si>
    <t>Vettweiss 2017</t>
  </si>
  <si>
    <t>Vettweiss 2018</t>
  </si>
  <si>
    <t>Vettweiss 2019</t>
  </si>
  <si>
    <t>Vettweiss 2020</t>
  </si>
  <si>
    <t>Vettweiss 2021</t>
  </si>
  <si>
    <t>Vettweiss 2022</t>
  </si>
  <si>
    <t>Vettweiss 2023</t>
  </si>
  <si>
    <t>Vettweiss 2024</t>
  </si>
  <si>
    <t>Rhein-Erft-Kreis 2012</t>
  </si>
  <si>
    <t>05362000</t>
  </si>
  <si>
    <t>Rhein-Erft-Kreis 2015</t>
  </si>
  <si>
    <t>Rhein-Erft-Kreis 2016</t>
  </si>
  <si>
    <t>Rhein-Erft-Kreis 2017</t>
  </si>
  <si>
    <t>Rhein-Erft-Kreis 2018</t>
  </si>
  <si>
    <t>Rhein-Erft-Kreis 2019</t>
  </si>
  <si>
    <t>Rhein-Erft-Kreis 2020</t>
  </si>
  <si>
    <t>Rhein-Erft-Kreis 2021</t>
  </si>
  <si>
    <t>Rhein-Erft-Kreis 2022</t>
  </si>
  <si>
    <t>Rhein-Erft-Kreis 2023</t>
  </si>
  <si>
    <t>Rhein-Erft-Kreis 2024</t>
  </si>
  <si>
    <t>Bedburg 2012</t>
  </si>
  <si>
    <t>05362004</t>
  </si>
  <si>
    <t>Bedburg 2015</t>
  </si>
  <si>
    <t>Bedburg 2016</t>
  </si>
  <si>
    <t>Bedburg 2017</t>
  </si>
  <si>
    <t>Bedburg 2018</t>
  </si>
  <si>
    <t>Bedburg 2019</t>
  </si>
  <si>
    <t>Bedburg 2020</t>
  </si>
  <si>
    <t>Bedburg 2021</t>
  </si>
  <si>
    <t>Bedburg 2022</t>
  </si>
  <si>
    <t>Bedburg 2023</t>
  </si>
  <si>
    <t>Bedburg 2024</t>
  </si>
  <si>
    <t>Bergheim 2012</t>
  </si>
  <si>
    <t>05362008</t>
  </si>
  <si>
    <t>Bergheim 2015</t>
  </si>
  <si>
    <t>Bergheim 2016</t>
  </si>
  <si>
    <t>Bergheim 2017</t>
  </si>
  <si>
    <t>Bergheim 2018</t>
  </si>
  <si>
    <t>Bergheim 2019</t>
  </si>
  <si>
    <t>Bergheim 2020</t>
  </si>
  <si>
    <t>Bergheim 2021</t>
  </si>
  <si>
    <t>Bergheim 2022</t>
  </si>
  <si>
    <t>Bergheim 2023</t>
  </si>
  <si>
    <t>Bergheim 2024</t>
  </si>
  <si>
    <t>Brühl 2012</t>
  </si>
  <si>
    <t>05362012</t>
  </si>
  <si>
    <t>Brühl 2015</t>
  </si>
  <si>
    <t>Brühl 2016</t>
  </si>
  <si>
    <t>Brühl 2017</t>
  </si>
  <si>
    <t>Brühl 2018</t>
  </si>
  <si>
    <t>Brühl 2019</t>
  </si>
  <si>
    <t>Brühl 2020</t>
  </si>
  <si>
    <t>Brühl 2021</t>
  </si>
  <si>
    <t>Brühl 2022</t>
  </si>
  <si>
    <t>Brühl 2023</t>
  </si>
  <si>
    <t>Brühl 2024</t>
  </si>
  <si>
    <t>Elsdorf 2012</t>
  </si>
  <si>
    <t>05362016</t>
  </si>
  <si>
    <t>Elsdorf 2015</t>
  </si>
  <si>
    <t>Elsdorf 2016</t>
  </si>
  <si>
    <t>Elsdorf 2017</t>
  </si>
  <si>
    <t>Elsdorf 2018</t>
  </si>
  <si>
    <t>Elsdorf 2019</t>
  </si>
  <si>
    <t>Elsdorf 2020</t>
  </si>
  <si>
    <t>Elsdorf 2021</t>
  </si>
  <si>
    <t>Elsdorf 2022</t>
  </si>
  <si>
    <t>Elsdorf 2023</t>
  </si>
  <si>
    <t>Elsdorf 2024</t>
  </si>
  <si>
    <t>Erftstadt 2012</t>
  </si>
  <si>
    <t>05362020</t>
  </si>
  <si>
    <t>Erftstadt 2015</t>
  </si>
  <si>
    <t>Erftstadt 2016</t>
  </si>
  <si>
    <t>Erftstadt 2017</t>
  </si>
  <si>
    <t>Erftstadt 2018</t>
  </si>
  <si>
    <t>Erftstadt 2019</t>
  </si>
  <si>
    <t>Erftstadt 2020</t>
  </si>
  <si>
    <t>Erftstadt 2021</t>
  </si>
  <si>
    <t>Erftstadt 2022</t>
  </si>
  <si>
    <t>Erftstadt 2023</t>
  </si>
  <si>
    <t>Erftstadt 2024</t>
  </si>
  <si>
    <t>Frechen 2012</t>
  </si>
  <si>
    <t>05362024</t>
  </si>
  <si>
    <t>Frechen 2015</t>
  </si>
  <si>
    <t>Frechen 2016</t>
  </si>
  <si>
    <t>Frechen 2017</t>
  </si>
  <si>
    <t>Frechen 2018</t>
  </si>
  <si>
    <t>Frechen 2019</t>
  </si>
  <si>
    <t>Frechen 2020</t>
  </si>
  <si>
    <t>Frechen 2021</t>
  </si>
  <si>
    <t>Frechen 2022</t>
  </si>
  <si>
    <t>Frechen 2023</t>
  </si>
  <si>
    <t>Frechen 2024</t>
  </si>
  <si>
    <t>Hürth 2012</t>
  </si>
  <si>
    <t>05362028</t>
  </si>
  <si>
    <t>Hürth 2015</t>
  </si>
  <si>
    <t>Hürth 2016</t>
  </si>
  <si>
    <t>Hürth 2017</t>
  </si>
  <si>
    <t>Hürth 2018</t>
  </si>
  <si>
    <t>Hürth 2019</t>
  </si>
  <si>
    <t>Hürth 2020</t>
  </si>
  <si>
    <t>Hürth 2021</t>
  </si>
  <si>
    <t>Hürth 2022</t>
  </si>
  <si>
    <t>Hürth 2023</t>
  </si>
  <si>
    <t>Hürth 2024</t>
  </si>
  <si>
    <t>Kerpen 2012</t>
  </si>
  <si>
    <t>05362032</t>
  </si>
  <si>
    <t>Kerpen 2015</t>
  </si>
  <si>
    <t>Kerpen 2016</t>
  </si>
  <si>
    <t>Kerpen 2017</t>
  </si>
  <si>
    <t>Kerpen 2018</t>
  </si>
  <si>
    <t>Kerpen 2019</t>
  </si>
  <si>
    <t>Kerpen 2020</t>
  </si>
  <si>
    <t>Kerpen 2021</t>
  </si>
  <si>
    <t>Kerpen 2022</t>
  </si>
  <si>
    <t>Kerpen 2023</t>
  </si>
  <si>
    <t>Kerpen 2024</t>
  </si>
  <si>
    <t>Pulheim 2012</t>
  </si>
  <si>
    <t>05362036</t>
  </si>
  <si>
    <t>Pulheim 2015</t>
  </si>
  <si>
    <t>Pulheim 2016</t>
  </si>
  <si>
    <t>Pulheim 2017</t>
  </si>
  <si>
    <t>Pulheim 2018</t>
  </si>
  <si>
    <t>Pulheim 2019</t>
  </si>
  <si>
    <t>Pulheim 2020</t>
  </si>
  <si>
    <t>Pulheim 2021</t>
  </si>
  <si>
    <t>Pulheim 2022</t>
  </si>
  <si>
    <t>Pulheim 2023</t>
  </si>
  <si>
    <t>Pulheim 2024</t>
  </si>
  <si>
    <t>Wesseling 2012</t>
  </si>
  <si>
    <t>05362040</t>
  </si>
  <si>
    <t>Wesseling 2015</t>
  </si>
  <si>
    <t>Wesseling 2016</t>
  </si>
  <si>
    <t>Wesseling 2017</t>
  </si>
  <si>
    <t>Wesseling 2018</t>
  </si>
  <si>
    <t>Wesseling 2019</t>
  </si>
  <si>
    <t>Wesseling 2020</t>
  </si>
  <si>
    <t>Wesseling 2021</t>
  </si>
  <si>
    <t>Wesseling 2022</t>
  </si>
  <si>
    <t>Wesseling 2023</t>
  </si>
  <si>
    <t>Wesseling 2024</t>
  </si>
  <si>
    <t>Euskirchen, Kreis 2012</t>
  </si>
  <si>
    <t>05366000</t>
  </si>
  <si>
    <t>Euskirchen, Kreis 2015</t>
  </si>
  <si>
    <t>Euskirchen, Kreis 2016</t>
  </si>
  <si>
    <t>Euskirchen, Kreis 2017</t>
  </si>
  <si>
    <t>Euskirchen, Kreis 2018</t>
  </si>
  <si>
    <t>Euskirchen, Kreis 2019</t>
  </si>
  <si>
    <t>Euskirchen, Kreis 2020</t>
  </si>
  <si>
    <t>Euskirchen, Kreis 2021</t>
  </si>
  <si>
    <t>Euskirchen, Kreis 2022</t>
  </si>
  <si>
    <t>Euskirchen, Kreis 2023</t>
  </si>
  <si>
    <t>Euskirchen, Kreis 2024</t>
  </si>
  <si>
    <t>Bad Münstereifel 2012</t>
  </si>
  <si>
    <t>05366004</t>
  </si>
  <si>
    <t>Bad Münstereifel 2015</t>
  </si>
  <si>
    <t>Bad Münstereifel 2016</t>
  </si>
  <si>
    <t>Bad Münstereifel 2017</t>
  </si>
  <si>
    <t>Bad Münstereifel 2018</t>
  </si>
  <si>
    <t>Bad Münstereifel 2019</t>
  </si>
  <si>
    <t>Bad Münstereifel 2020</t>
  </si>
  <si>
    <t>Bad Münstereifel 2021</t>
  </si>
  <si>
    <t>Bad Münstereifel 2022</t>
  </si>
  <si>
    <t>Bad Münstereifel 2023</t>
  </si>
  <si>
    <t>Bad Münstereifel 2024</t>
  </si>
  <si>
    <t>Blankenheim 2012</t>
  </si>
  <si>
    <t>05366008</t>
  </si>
  <si>
    <t>Blankenheim 2015</t>
  </si>
  <si>
    <t>Blankenheim 2016</t>
  </si>
  <si>
    <t>Blankenheim 2017</t>
  </si>
  <si>
    <t>Blankenheim 2018</t>
  </si>
  <si>
    <t>Blankenheim 2019</t>
  </si>
  <si>
    <t>Blankenheim 2020</t>
  </si>
  <si>
    <t>Blankenheim 2021</t>
  </si>
  <si>
    <t>Blankenheim 2022</t>
  </si>
  <si>
    <t>Blankenheim 2023</t>
  </si>
  <si>
    <t>Blankenheim 2024</t>
  </si>
  <si>
    <t>Dahlem 2012</t>
  </si>
  <si>
    <t>05366012</t>
  </si>
  <si>
    <t>Dahlem 2015</t>
  </si>
  <si>
    <t>Dahlem 2016</t>
  </si>
  <si>
    <t>Dahlem 2017</t>
  </si>
  <si>
    <t>Dahlem 2018</t>
  </si>
  <si>
    <t>Dahlem 2019</t>
  </si>
  <si>
    <t>Dahlem 2020</t>
  </si>
  <si>
    <t>Dahlem 2021</t>
  </si>
  <si>
    <t>Dahlem 2022</t>
  </si>
  <si>
    <t>Dahlem 2023</t>
  </si>
  <si>
    <t>Dahlem 2024</t>
  </si>
  <si>
    <t>Euskirchen 2012</t>
  </si>
  <si>
    <t>05366016</t>
  </si>
  <si>
    <t>Euskirchen 2015</t>
  </si>
  <si>
    <t>Euskirchen 2016</t>
  </si>
  <si>
    <t>Euskirchen 2017</t>
  </si>
  <si>
    <t>Euskirchen 2018</t>
  </si>
  <si>
    <t>Euskirchen 2019</t>
  </si>
  <si>
    <t>Euskirchen 2020</t>
  </si>
  <si>
    <t>Euskirchen 2021</t>
  </si>
  <si>
    <t>Euskirchen 2022</t>
  </si>
  <si>
    <t>Euskirchen 2023</t>
  </si>
  <si>
    <t>Euskirchen 2024</t>
  </si>
  <si>
    <t>Hellenthal 2012</t>
  </si>
  <si>
    <t>05366020</t>
  </si>
  <si>
    <t>Hellenthal 2015</t>
  </si>
  <si>
    <t>Hellenthal 2016</t>
  </si>
  <si>
    <t>Hellenthal 2017</t>
  </si>
  <si>
    <t>Hellenthal 2018</t>
  </si>
  <si>
    <t>Hellenthal 2019</t>
  </si>
  <si>
    <t>Hellenthal 2020</t>
  </si>
  <si>
    <t>Hellenthal 2021</t>
  </si>
  <si>
    <t>Hellenthal 2022</t>
  </si>
  <si>
    <t>Hellenthal 2023</t>
  </si>
  <si>
    <t>Hellenthal 2024</t>
  </si>
  <si>
    <t>Kall 2012</t>
  </si>
  <si>
    <t>05366024</t>
  </si>
  <si>
    <t>Kall 2015</t>
  </si>
  <si>
    <t>Kall 2016</t>
  </si>
  <si>
    <t>Kall 2017</t>
  </si>
  <si>
    <t>Kall 2018</t>
  </si>
  <si>
    <t>Kall 2019</t>
  </si>
  <si>
    <t>Kall 2020</t>
  </si>
  <si>
    <t>Kall 2021</t>
  </si>
  <si>
    <t>Kall 2022</t>
  </si>
  <si>
    <t>Kall 2023</t>
  </si>
  <si>
    <t>Kall 2024</t>
  </si>
  <si>
    <t>Mechernich 2012</t>
  </si>
  <si>
    <t>05366028</t>
  </si>
  <si>
    <t>Mechernich 2015</t>
  </si>
  <si>
    <t>Mechernich 2016</t>
  </si>
  <si>
    <t>Mechernich 2017</t>
  </si>
  <si>
    <t>Mechernich 2018</t>
  </si>
  <si>
    <t>Mechernich 2019</t>
  </si>
  <si>
    <t>Mechernich 2020</t>
  </si>
  <si>
    <t>Mechernich 2021</t>
  </si>
  <si>
    <t>Mechernich 2022</t>
  </si>
  <si>
    <t>Mechernich 2023</t>
  </si>
  <si>
    <t>Mechernich 2024</t>
  </si>
  <si>
    <t>Nettersheim 2012</t>
  </si>
  <si>
    <t>05366032</t>
  </si>
  <si>
    <t>Nettersheim 2015</t>
  </si>
  <si>
    <t>Nettersheim 2016</t>
  </si>
  <si>
    <t>Nettersheim 2017</t>
  </si>
  <si>
    <t>Nettersheim 2018</t>
  </si>
  <si>
    <t>Nettersheim 2019</t>
  </si>
  <si>
    <t>Nettersheim 2020</t>
  </si>
  <si>
    <t>Nettersheim 2021</t>
  </si>
  <si>
    <t>Nettersheim 2022</t>
  </si>
  <si>
    <t>Nettersheim 2023</t>
  </si>
  <si>
    <t>Nettersheim 2024</t>
  </si>
  <si>
    <t>Schleiden 2012</t>
  </si>
  <si>
    <t>05366036</t>
  </si>
  <si>
    <t>Schleiden 2015</t>
  </si>
  <si>
    <t>Schleiden 2016</t>
  </si>
  <si>
    <t>Schleiden 2017</t>
  </si>
  <si>
    <t>Schleiden 2018</t>
  </si>
  <si>
    <t>Schleiden 2019</t>
  </si>
  <si>
    <t>Schleiden 2020</t>
  </si>
  <si>
    <t>Schleiden 2021</t>
  </si>
  <si>
    <t>Schleiden 2022</t>
  </si>
  <si>
    <t>Schleiden 2023</t>
  </si>
  <si>
    <t>Schleiden 2024</t>
  </si>
  <si>
    <t>Weilerswist 2012</t>
  </si>
  <si>
    <t>05366040</t>
  </si>
  <si>
    <t>Weilerswist 2015</t>
  </si>
  <si>
    <t>Weilerswist 2016</t>
  </si>
  <si>
    <t>Weilerswist 2017</t>
  </si>
  <si>
    <t>Weilerswist 2018</t>
  </si>
  <si>
    <t>Weilerswist 2019</t>
  </si>
  <si>
    <t>Weilerswist 2020</t>
  </si>
  <si>
    <t>Weilerswist 2021</t>
  </si>
  <si>
    <t>Weilerswist 2022</t>
  </si>
  <si>
    <t>Weilerswist 2023</t>
  </si>
  <si>
    <t>Weilerswist 2024</t>
  </si>
  <si>
    <t>Zülpich 2012</t>
  </si>
  <si>
    <t>05366044</t>
  </si>
  <si>
    <t>Zülpich 2015</t>
  </si>
  <si>
    <t>Zülpich 2016</t>
  </si>
  <si>
    <t>Zülpich 2017</t>
  </si>
  <si>
    <t>Zülpich 2018</t>
  </si>
  <si>
    <t>Zülpich 2019</t>
  </si>
  <si>
    <t>Zülpich 2020</t>
  </si>
  <si>
    <t>Zülpich 2021</t>
  </si>
  <si>
    <t>Zülpich 2022</t>
  </si>
  <si>
    <t>Zülpich 2023</t>
  </si>
  <si>
    <t>Zülpich 2024</t>
  </si>
  <si>
    <t>Heinsberg, Kreis 2012</t>
  </si>
  <si>
    <t>05370000</t>
  </si>
  <si>
    <t>Heinsberg, Kreis 2015</t>
  </si>
  <si>
    <t>Heinsberg, Kreis 2016</t>
  </si>
  <si>
    <t>Heinsberg, Kreis 2017</t>
  </si>
  <si>
    <t>Heinsberg, Kreis 2018</t>
  </si>
  <si>
    <t>Heinsberg, Kreis 2019</t>
  </si>
  <si>
    <t>Heinsberg, Kreis 2020</t>
  </si>
  <si>
    <t>Heinsberg, Kreis 2021</t>
  </si>
  <si>
    <t>Heinsberg, Kreis 2022</t>
  </si>
  <si>
    <t>Heinsberg, Kreis 2023</t>
  </si>
  <si>
    <t>Heinsberg, Kreis 2024</t>
  </si>
  <si>
    <t>Erkelenz 2012</t>
  </si>
  <si>
    <t>05370004</t>
  </si>
  <si>
    <t>Erkelenz 2015</t>
  </si>
  <si>
    <t>Erkelenz 2016</t>
  </si>
  <si>
    <t>Erkelenz 2017</t>
  </si>
  <si>
    <t>Erkelenz 2018</t>
  </si>
  <si>
    <t>Erkelenz 2019</t>
  </si>
  <si>
    <t>Erkelenz 2020</t>
  </si>
  <si>
    <t>Erkelenz 2021</t>
  </si>
  <si>
    <t>Erkelenz 2022</t>
  </si>
  <si>
    <t>Erkelenz 2023</t>
  </si>
  <si>
    <t>Erkelenz 2024</t>
  </si>
  <si>
    <t>Gangelt 2012</t>
  </si>
  <si>
    <t>05370008</t>
  </si>
  <si>
    <t>Gangelt 2015</t>
  </si>
  <si>
    <t>Gangelt 2016</t>
  </si>
  <si>
    <t>Gangelt 2017</t>
  </si>
  <si>
    <t>Gangelt 2018</t>
  </si>
  <si>
    <t>Gangelt 2019</t>
  </si>
  <si>
    <t>Gangelt 2020</t>
  </si>
  <si>
    <t>Gangelt 2021</t>
  </si>
  <si>
    <t>Gangelt 2022</t>
  </si>
  <si>
    <t>Gangelt 2023</t>
  </si>
  <si>
    <t>Gangelt 2024</t>
  </si>
  <si>
    <t>Geilenkirchen 2012</t>
  </si>
  <si>
    <t>05370012</t>
  </si>
  <si>
    <t>Geilenkirchen 2015</t>
  </si>
  <si>
    <t>Geilenkirchen 2016</t>
  </si>
  <si>
    <t>Geilenkirchen 2017</t>
  </si>
  <si>
    <t>Geilenkirchen 2018</t>
  </si>
  <si>
    <t>Geilenkirchen 2019</t>
  </si>
  <si>
    <t>Geilenkirchen 2020</t>
  </si>
  <si>
    <t>Geilenkirchen 2021</t>
  </si>
  <si>
    <t>Geilenkirchen 2022</t>
  </si>
  <si>
    <t>Geilenkirchen 2023</t>
  </si>
  <si>
    <t>Geilenkirchen 2024</t>
  </si>
  <si>
    <t>Heinsberg 2012</t>
  </si>
  <si>
    <t>05370016</t>
  </si>
  <si>
    <t>Heinsberg 2015</t>
  </si>
  <si>
    <t>Heinsberg 2016</t>
  </si>
  <si>
    <t>Heinsberg 2017</t>
  </si>
  <si>
    <t>Heinsberg 2018</t>
  </si>
  <si>
    <t>Heinsberg 2019</t>
  </si>
  <si>
    <t>Heinsberg 2020</t>
  </si>
  <si>
    <t>Heinsberg 2021</t>
  </si>
  <si>
    <t>Heinsberg 2022</t>
  </si>
  <si>
    <t>Heinsberg 2023</t>
  </si>
  <si>
    <t>Heinsberg 2024</t>
  </si>
  <si>
    <t>Hückelhoven 2012</t>
  </si>
  <si>
    <t>05370020</t>
  </si>
  <si>
    <t>Hückelhoven 2015</t>
  </si>
  <si>
    <t>Hückelhoven 2016</t>
  </si>
  <si>
    <t>Hückelhoven 2017</t>
  </si>
  <si>
    <t>Hückelhoven 2018</t>
  </si>
  <si>
    <t>Hückelhoven 2019</t>
  </si>
  <si>
    <t>Hückelhoven 2020</t>
  </si>
  <si>
    <t>Hückelhoven 2021</t>
  </si>
  <si>
    <t>Hückelhoven 2022</t>
  </si>
  <si>
    <t>Hückelhoven 2023</t>
  </si>
  <si>
    <t>Hückelhoven 2024</t>
  </si>
  <si>
    <t>Selfkant 2012</t>
  </si>
  <si>
    <t>05370024</t>
  </si>
  <si>
    <t>Selfkant 2015</t>
  </si>
  <si>
    <t>Selfkant 2016</t>
  </si>
  <si>
    <t>Selfkant 2017</t>
  </si>
  <si>
    <t>Selfkant 2018</t>
  </si>
  <si>
    <t>Selfkant 2019</t>
  </si>
  <si>
    <t>Selfkant 2020</t>
  </si>
  <si>
    <t>Selfkant 2021</t>
  </si>
  <si>
    <t>Selfkant 2022</t>
  </si>
  <si>
    <t>Selfkant 2023</t>
  </si>
  <si>
    <t>Selfkant 2024</t>
  </si>
  <si>
    <t>Übach-Palenberg 2012</t>
  </si>
  <si>
    <t>05370028</t>
  </si>
  <si>
    <t>Übach-Palenberg 2015</t>
  </si>
  <si>
    <t>Übach-Palenberg 2016</t>
  </si>
  <si>
    <t>Übach-Palenberg 2017</t>
  </si>
  <si>
    <t>Übach-Palenberg 2018</t>
  </si>
  <si>
    <t>Übach-Palenberg 2019</t>
  </si>
  <si>
    <t>Übach-Palenberg 2020</t>
  </si>
  <si>
    <t>Übach-Palenberg 2021</t>
  </si>
  <si>
    <t>Übach-Palenberg 2022</t>
  </si>
  <si>
    <t>übach-Palenberg</t>
  </si>
  <si>
    <t>Übach-Palenberg 2023</t>
  </si>
  <si>
    <t>Übach-Palenberg 2024</t>
  </si>
  <si>
    <t>Waldfeucht 2012</t>
  </si>
  <si>
    <t>05370032</t>
  </si>
  <si>
    <t>Waldfeucht 2015</t>
  </si>
  <si>
    <t>Waldfeucht 2016</t>
  </si>
  <si>
    <t>Waldfeucht 2017</t>
  </si>
  <si>
    <t>Waldfeucht 2018</t>
  </si>
  <si>
    <t>Waldfeucht 2019</t>
  </si>
  <si>
    <t>Waldfeucht 2020</t>
  </si>
  <si>
    <t>Waldfeucht 2021</t>
  </si>
  <si>
    <t>Waldfeucht 2022</t>
  </si>
  <si>
    <t>Waldfeucht 2023</t>
  </si>
  <si>
    <t>Waldfeucht 2024</t>
  </si>
  <si>
    <t>Wassenberg 2012</t>
  </si>
  <si>
    <t>05370036</t>
  </si>
  <si>
    <t>Wassenberg 2015</t>
  </si>
  <si>
    <t>Wassenberg 2016</t>
  </si>
  <si>
    <t>Wassenberg 2017</t>
  </si>
  <si>
    <t>Wassenberg 2018</t>
  </si>
  <si>
    <t>Wassenberg 2019</t>
  </si>
  <si>
    <t>Wassenberg 2020</t>
  </si>
  <si>
    <t>Wassenberg 2021</t>
  </si>
  <si>
    <t>Wassenberg 2022</t>
  </si>
  <si>
    <t>Wassenberg 2023</t>
  </si>
  <si>
    <t>Wassenberg 2024</t>
  </si>
  <si>
    <t>Wegberg 2012</t>
  </si>
  <si>
    <t>05370040</t>
  </si>
  <si>
    <t>Wegberg 2015</t>
  </si>
  <si>
    <t>Wegberg 2016</t>
  </si>
  <si>
    <t>Wegberg 2017</t>
  </si>
  <si>
    <t>Wegberg 2018</t>
  </si>
  <si>
    <t>Wegberg 2019</t>
  </si>
  <si>
    <t>Wegberg 2020</t>
  </si>
  <si>
    <t>Wegberg 2021</t>
  </si>
  <si>
    <t>Wegberg 2022</t>
  </si>
  <si>
    <t>Wegberg 2023</t>
  </si>
  <si>
    <t>Wegberg 2024</t>
  </si>
  <si>
    <t>Oberbergischer Kreis 2012</t>
  </si>
  <si>
    <t>05374000</t>
  </si>
  <si>
    <t>Oberbergischer Kreis 2015</t>
  </si>
  <si>
    <t>Oberbergischer Kreis 2016</t>
  </si>
  <si>
    <t>Oberbergischer Kreis 2017</t>
  </si>
  <si>
    <t>Oberbergischer Kreis 2018</t>
  </si>
  <si>
    <t>Oberbergischer Kreis 2019</t>
  </si>
  <si>
    <t>Oberbergischer Kreis 2020</t>
  </si>
  <si>
    <t>Oberbergischer Kreis 2021</t>
  </si>
  <si>
    <t>Oberbergischer Kreis 2022</t>
  </si>
  <si>
    <t>Oberbergischer Kreis 2023</t>
  </si>
  <si>
    <t>Oberbergischer Kreis 2024</t>
  </si>
  <si>
    <t>Bergneustadt 2012</t>
  </si>
  <si>
    <t>05374004</t>
  </si>
  <si>
    <t>Bergneustadt 2015</t>
  </si>
  <si>
    <t>Bergneustadt 2016</t>
  </si>
  <si>
    <t>Bergneustadt 2017</t>
  </si>
  <si>
    <t>Bergneustadt 2018</t>
  </si>
  <si>
    <t>Bergneustadt 2019</t>
  </si>
  <si>
    <t>Bergneustadt 2020</t>
  </si>
  <si>
    <t>Bergneustadt 2021</t>
  </si>
  <si>
    <t>Bergneustadt 2022</t>
  </si>
  <si>
    <t>Bergneustadt 2023</t>
  </si>
  <si>
    <t>Bergneustadt 2024</t>
  </si>
  <si>
    <t>Engelskirchen 2012</t>
  </si>
  <si>
    <t>05374008</t>
  </si>
  <si>
    <t>Engelskirchen 2015</t>
  </si>
  <si>
    <t>Engelskirchen 2016</t>
  </si>
  <si>
    <t>Engelskirchen 2017</t>
  </si>
  <si>
    <t>Engelskirchen 2018</t>
  </si>
  <si>
    <t>Engelskirchen 2019</t>
  </si>
  <si>
    <t>Engelskirchen 2020</t>
  </si>
  <si>
    <t>Engelskirchen 2021</t>
  </si>
  <si>
    <t>Engelskirchen 2022</t>
  </si>
  <si>
    <t>Engelskirchen 2023</t>
  </si>
  <si>
    <t>Engelskirchen 2024</t>
  </si>
  <si>
    <t>Gummersbach 2012</t>
  </si>
  <si>
    <t>05374012</t>
  </si>
  <si>
    <t>Gummersbach 2015</t>
  </si>
  <si>
    <t>Gummersbach 2016</t>
  </si>
  <si>
    <t>Gummersbach 2017</t>
  </si>
  <si>
    <t>Gummersbach 2018</t>
  </si>
  <si>
    <t>Gummersbach 2019</t>
  </si>
  <si>
    <t>Gummersbach 2020</t>
  </si>
  <si>
    <t>Gummersbach 2021</t>
  </si>
  <si>
    <t>Gummersbach 2022</t>
  </si>
  <si>
    <t>Gummersbach 2023</t>
  </si>
  <si>
    <t>Gummersbach 2024</t>
  </si>
  <si>
    <t>Hückeswagen 2012</t>
  </si>
  <si>
    <t>05374016</t>
  </si>
  <si>
    <t>Hückeswagen 2015</t>
  </si>
  <si>
    <t>Hückeswagen 2016</t>
  </si>
  <si>
    <t>Hückeswagen 2017</t>
  </si>
  <si>
    <t>Hückeswagen 2018</t>
  </si>
  <si>
    <t>Hückeswagen 2019</t>
  </si>
  <si>
    <t>Hückeswagen 2020</t>
  </si>
  <si>
    <t>Hückeswagen 2021</t>
  </si>
  <si>
    <t>Hückeswagen 2022</t>
  </si>
  <si>
    <t>Hückeswagen 2023</t>
  </si>
  <si>
    <t>Hückeswagen 2024</t>
  </si>
  <si>
    <t>Lindlar 2012</t>
  </si>
  <si>
    <t>05374020</t>
  </si>
  <si>
    <t>Lindlar 2015</t>
  </si>
  <si>
    <t>Lindlar 2016</t>
  </si>
  <si>
    <t>Lindlar 2017</t>
  </si>
  <si>
    <t>Lindlar 2018</t>
  </si>
  <si>
    <t>Lindlar 2019</t>
  </si>
  <si>
    <t>Lindlar 2020</t>
  </si>
  <si>
    <t>Lindlar 2021</t>
  </si>
  <si>
    <t>Lindlar 2022</t>
  </si>
  <si>
    <t>Lindlar 2023</t>
  </si>
  <si>
    <t>Lindlar 2024</t>
  </si>
  <si>
    <t>Marienheide 2012</t>
  </si>
  <si>
    <t>05374024</t>
  </si>
  <si>
    <t>Marienheide 2015</t>
  </si>
  <si>
    <t>Marienheide 2016</t>
  </si>
  <si>
    <t>Marienheide 2017</t>
  </si>
  <si>
    <t>Marienheide 2018</t>
  </si>
  <si>
    <t>Marienheide 2019</t>
  </si>
  <si>
    <t>Marienheide 2020</t>
  </si>
  <si>
    <t>Marienheide 2021</t>
  </si>
  <si>
    <t>Marienheide 2022</t>
  </si>
  <si>
    <t>Marienheide 2023</t>
  </si>
  <si>
    <t>Marienheide 2024</t>
  </si>
  <si>
    <t>Morsbach 2012</t>
  </si>
  <si>
    <t>05374028</t>
  </si>
  <si>
    <t>Morsbach 2015</t>
  </si>
  <si>
    <t>Morsbach 2016</t>
  </si>
  <si>
    <t>Morsbach 2017</t>
  </si>
  <si>
    <t>Morsbach 2018</t>
  </si>
  <si>
    <t>Morsbach 2019</t>
  </si>
  <si>
    <t>Morsbach 2020</t>
  </si>
  <si>
    <t>Morsbach 2021</t>
  </si>
  <si>
    <t>Morsbach 2022</t>
  </si>
  <si>
    <t>Morsbach 2023</t>
  </si>
  <si>
    <t>Morsbach 2024</t>
  </si>
  <si>
    <t>Nümbrecht 2012</t>
  </si>
  <si>
    <t>05374032</t>
  </si>
  <si>
    <t>Nümbrecht 2015</t>
  </si>
  <si>
    <t>Nümbrecht 2016</t>
  </si>
  <si>
    <t>Nümbrecht 2017</t>
  </si>
  <si>
    <t>Nümbrecht 2018</t>
  </si>
  <si>
    <t>Nümbrecht 2019</t>
  </si>
  <si>
    <t>Nümbrecht 2020</t>
  </si>
  <si>
    <t>Nümbrecht 2021</t>
  </si>
  <si>
    <t>Nümbrecht 2022</t>
  </si>
  <si>
    <t>Nümbrecht 2023</t>
  </si>
  <si>
    <t>Nümbrecht 2024</t>
  </si>
  <si>
    <t>Radevormwald 2012</t>
  </si>
  <si>
    <t>05374036</t>
  </si>
  <si>
    <t>Radevormwald 2015</t>
  </si>
  <si>
    <t>Radevormwald 2016</t>
  </si>
  <si>
    <t>Radevormwald 2017</t>
  </si>
  <si>
    <t>Radevormwald 2018</t>
  </si>
  <si>
    <t>Radevormwald 2019</t>
  </si>
  <si>
    <t>Radevormwald 2020</t>
  </si>
  <si>
    <t>Radevormwald 2021</t>
  </si>
  <si>
    <t>Radevormwald 2022</t>
  </si>
  <si>
    <t>Radevormwald 2023</t>
  </si>
  <si>
    <t>Radevormwald 2024</t>
  </si>
  <si>
    <t>Reichshof 2012</t>
  </si>
  <si>
    <t>05374040</t>
  </si>
  <si>
    <t>Reichshof 2015</t>
  </si>
  <si>
    <t>Reichshof 2016</t>
  </si>
  <si>
    <t>Reichshof 2017</t>
  </si>
  <si>
    <t>Reichshof 2018</t>
  </si>
  <si>
    <t>Reichshof 2019</t>
  </si>
  <si>
    <t>Reichshof 2020</t>
  </si>
  <si>
    <t>Reichshof 2021</t>
  </si>
  <si>
    <t>Reichshof 2022</t>
  </si>
  <si>
    <t>Reichshof 2023</t>
  </si>
  <si>
    <t>Reichshof 2024</t>
  </si>
  <si>
    <t>Waldbröl 2012</t>
  </si>
  <si>
    <t>05374044</t>
  </si>
  <si>
    <t>Waldbröl 2015</t>
  </si>
  <si>
    <t>Waldbröl 2016</t>
  </si>
  <si>
    <t>Waldbröl 2017</t>
  </si>
  <si>
    <t>Waldbröl 2018</t>
  </si>
  <si>
    <t>Waldbröl 2019</t>
  </si>
  <si>
    <t>Waldbröl 2020</t>
  </si>
  <si>
    <t>Waldbröl 2021</t>
  </si>
  <si>
    <t>Waldbröl 2022</t>
  </si>
  <si>
    <t>Waldbröl 2023</t>
  </si>
  <si>
    <t>Waldbröl 2024</t>
  </si>
  <si>
    <t>Wiehl 2012</t>
  </si>
  <si>
    <t>05374048</t>
  </si>
  <si>
    <t>Wiehl 2015</t>
  </si>
  <si>
    <t>Wiehl 2016</t>
  </si>
  <si>
    <t>Wiehl 2017</t>
  </si>
  <si>
    <t>Wiehl 2018</t>
  </si>
  <si>
    <t>Wiehl 2019</t>
  </si>
  <si>
    <t>Wiehl 2020</t>
  </si>
  <si>
    <t>Wiehl 2021</t>
  </si>
  <si>
    <t>Wiehl 2022</t>
  </si>
  <si>
    <t>Wiehl 2023</t>
  </si>
  <si>
    <t>Wiehl 2024</t>
  </si>
  <si>
    <t>Wipperfürth 2012</t>
  </si>
  <si>
    <t>05374052</t>
  </si>
  <si>
    <t>Wipperfürth 2015</t>
  </si>
  <si>
    <t>Wipperfürth 2016</t>
  </si>
  <si>
    <t>Wipperfürth 2017</t>
  </si>
  <si>
    <t>Wipperfürth 2018</t>
  </si>
  <si>
    <t>Wipperfürth 2019</t>
  </si>
  <si>
    <t>Wipperfürth 2020</t>
  </si>
  <si>
    <t>Wipperfürth 2021</t>
  </si>
  <si>
    <t>Wipperfürth 2022</t>
  </si>
  <si>
    <t>Wipperfürth 2023</t>
  </si>
  <si>
    <t>Wipperfürth 2024</t>
  </si>
  <si>
    <t>Rheinisch-Bergischer Kreis 2012</t>
  </si>
  <si>
    <t>05378000</t>
  </si>
  <si>
    <t>Rheinisch-Bergischer Kreis 2015</t>
  </si>
  <si>
    <t>Rheinisch-Bergischer Kreis 2016</t>
  </si>
  <si>
    <t>Rheinisch-Bergischer Kreis 2017</t>
  </si>
  <si>
    <t>Rheinisch-Bergischer Kreis 2018</t>
  </si>
  <si>
    <t>Rheinisch-Bergischer Kreis 2019</t>
  </si>
  <si>
    <t>Rheinisch-Bergischer Kreis 2020</t>
  </si>
  <si>
    <t>Rheinisch-Bergischer Kreis 2021</t>
  </si>
  <si>
    <t>Rheinisch-Bergischer Kreis 2022</t>
  </si>
  <si>
    <t>Rheinisch-Bergischer Kreis 2023</t>
  </si>
  <si>
    <t>Rheinisch-Bergischer Kreis 2024</t>
  </si>
  <si>
    <t>Bergisch Gladbach 2012</t>
  </si>
  <si>
    <t>05378004</t>
  </si>
  <si>
    <t>Bergisch Gladbach 2015</t>
  </si>
  <si>
    <t>Bergisch Gladbach 2016</t>
  </si>
  <si>
    <t>Bergisch Gladbach 2017</t>
  </si>
  <si>
    <t>Bergisch Gladbach 2018</t>
  </si>
  <si>
    <t>Bergisch Gladbach 2019</t>
  </si>
  <si>
    <t>Bergisch Gladbach 2020</t>
  </si>
  <si>
    <t>Bergisch Gladbach 2021</t>
  </si>
  <si>
    <t>Bergisch Gladbach 2022</t>
  </si>
  <si>
    <t>Bergisch Gladbach 2023</t>
  </si>
  <si>
    <t>Bergisch Gladbach 2024</t>
  </si>
  <si>
    <t>Burscheid 2012</t>
  </si>
  <si>
    <t>05378008</t>
  </si>
  <si>
    <t>Burscheid 2015</t>
  </si>
  <si>
    <t>Burscheid 2016</t>
  </si>
  <si>
    <t>Burscheid 2017</t>
  </si>
  <si>
    <t>Burscheid 2018</t>
  </si>
  <si>
    <t>Burscheid 2019</t>
  </si>
  <si>
    <t>Burscheid 2020</t>
  </si>
  <si>
    <t>Burscheid 2021</t>
  </si>
  <si>
    <t>Burscheid 2022</t>
  </si>
  <si>
    <t>Burscheid 2023</t>
  </si>
  <si>
    <t>Burscheid 2024</t>
  </si>
  <si>
    <t>Kürten 2012</t>
  </si>
  <si>
    <t>05378012</t>
  </si>
  <si>
    <t>Kürten 2015</t>
  </si>
  <si>
    <t>Kürten 2016</t>
  </si>
  <si>
    <t>Kürten 2017</t>
  </si>
  <si>
    <t>Kürten 2018</t>
  </si>
  <si>
    <t>Kürten 2019</t>
  </si>
  <si>
    <t>Kürten 2020</t>
  </si>
  <si>
    <t>Kürten 2021</t>
  </si>
  <si>
    <t>Kürten 2022</t>
  </si>
  <si>
    <t>Kürten 2023</t>
  </si>
  <si>
    <t>Kürten 2024</t>
  </si>
  <si>
    <t>Leichlingen (Rhld.) 2012</t>
  </si>
  <si>
    <t>05378016</t>
  </si>
  <si>
    <t>Leichlingen (Rhld.) 2015</t>
  </si>
  <si>
    <t>Leichlingen (Rhld.) 2016</t>
  </si>
  <si>
    <t>Leichlingen (Rhld.) 2017</t>
  </si>
  <si>
    <t>Leichlingen (Rhld.) 2018</t>
  </si>
  <si>
    <t>Leichlingen (Rhld.) 2019</t>
  </si>
  <si>
    <t>Leichlingen (Rhld.) 2020</t>
  </si>
  <si>
    <t>Leichlingen (Rhld.) 2021</t>
  </si>
  <si>
    <t>Leichlingen (Rhld.) 2022</t>
  </si>
  <si>
    <t>Leichlingen (Rhld.) 2023</t>
  </si>
  <si>
    <t>Leichlingen (Rhld.) 2024</t>
  </si>
  <si>
    <t>Odenthal 2012</t>
  </si>
  <si>
    <t>05378020</t>
  </si>
  <si>
    <t>Odenthal 2015</t>
  </si>
  <si>
    <t>Odenthal 2016</t>
  </si>
  <si>
    <t>Odenthal 2017</t>
  </si>
  <si>
    <t>Odenthal 2018</t>
  </si>
  <si>
    <t>Odenthal 2019</t>
  </si>
  <si>
    <t>Odenthal 2020</t>
  </si>
  <si>
    <t>Odenthal 2021</t>
  </si>
  <si>
    <t>Odenthal 2022</t>
  </si>
  <si>
    <t>Odenthal 2023</t>
  </si>
  <si>
    <t>Odenthal 2024</t>
  </si>
  <si>
    <t>Overath 2012</t>
  </si>
  <si>
    <t>05378024</t>
  </si>
  <si>
    <t>Overath 2015</t>
  </si>
  <si>
    <t>Overath 2016</t>
  </si>
  <si>
    <t>Overath 2017</t>
  </si>
  <si>
    <t>Overath 2018</t>
  </si>
  <si>
    <t>Overath 2019</t>
  </si>
  <si>
    <t>Overath 2020</t>
  </si>
  <si>
    <t>Overath 2021</t>
  </si>
  <si>
    <t>Overath 2022</t>
  </si>
  <si>
    <t>Overath 2023</t>
  </si>
  <si>
    <t>Overath 2024</t>
  </si>
  <si>
    <t>Rösrath 2012</t>
  </si>
  <si>
    <t>05378028</t>
  </si>
  <si>
    <t>Rösrath 2015</t>
  </si>
  <si>
    <t>Rösrath 2016</t>
  </si>
  <si>
    <t>Rösrath 2017</t>
  </si>
  <si>
    <t>Rösrath 2018</t>
  </si>
  <si>
    <t>Rösrath 2019</t>
  </si>
  <si>
    <t>Rösrath 2020</t>
  </si>
  <si>
    <t>Rösrath 2021</t>
  </si>
  <si>
    <t>Rösrath 2022</t>
  </si>
  <si>
    <t>Rösrath 2023</t>
  </si>
  <si>
    <t>Rösrath 2024</t>
  </si>
  <si>
    <t>Wermelskirchen 2012</t>
  </si>
  <si>
    <t>05378032</t>
  </si>
  <si>
    <t>Wermelskirchen 2015</t>
  </si>
  <si>
    <t>Wermelskirchen 2016</t>
  </si>
  <si>
    <t>Wermelskirchen 2017</t>
  </si>
  <si>
    <t>Wermelskirchen 2018</t>
  </si>
  <si>
    <t>Wermelskirchen 2019</t>
  </si>
  <si>
    <t>Wermelskirchen 2020</t>
  </si>
  <si>
    <t>Wermelskirchen 2021</t>
  </si>
  <si>
    <t>Wermelskirchen 2022</t>
  </si>
  <si>
    <t>Wermelskirchen 2023</t>
  </si>
  <si>
    <t>Wermelskirchen 2024</t>
  </si>
  <si>
    <t>Rhein-Sieg-Kreis 2012</t>
  </si>
  <si>
    <t>05382000</t>
  </si>
  <si>
    <t>Rhein-Sieg-Kreis 2015</t>
  </si>
  <si>
    <t>Rhein-Sieg-Kreis 2016</t>
  </si>
  <si>
    <t>Rhein-Sieg-Kreis 2017</t>
  </si>
  <si>
    <t>Rhein-Sieg-Kreis 2018</t>
  </si>
  <si>
    <t>Rhein-Sieg-Kreis 2019</t>
  </si>
  <si>
    <t>Rhein-Sieg-Kreis 2020</t>
  </si>
  <si>
    <t>Rhein-Sieg-Kreis 2021</t>
  </si>
  <si>
    <t>Rhein-Sieg-Kreis 2022</t>
  </si>
  <si>
    <t>Rhein-Sieg-Kreis 2023</t>
  </si>
  <si>
    <t>Rhein-Sieg-Kreis 2024</t>
  </si>
  <si>
    <t>Alfter 2012</t>
  </si>
  <si>
    <t>05382004</t>
  </si>
  <si>
    <t>Alfter 2015</t>
  </si>
  <si>
    <t>Alfter 2016</t>
  </si>
  <si>
    <t>Alfter 2017</t>
  </si>
  <si>
    <t>Alfter 2018</t>
  </si>
  <si>
    <t>Alfter 2019</t>
  </si>
  <si>
    <t>Alfter 2020</t>
  </si>
  <si>
    <t>Alfter 2021</t>
  </si>
  <si>
    <t>Alfter 2022</t>
  </si>
  <si>
    <t>Alfter 2023</t>
  </si>
  <si>
    <t>Alfter 2024</t>
  </si>
  <si>
    <t>Bad Honnef 2012</t>
  </si>
  <si>
    <t>05382008</t>
  </si>
  <si>
    <t>Bad Honnef 2015</t>
  </si>
  <si>
    <t>Bad Honnef 2016</t>
  </si>
  <si>
    <t>Bad Honnef 2017</t>
  </si>
  <si>
    <t>Bad Honnef 2018</t>
  </si>
  <si>
    <t>Bad Honnef 2019</t>
  </si>
  <si>
    <t>Bad Honnef 2020</t>
  </si>
  <si>
    <t>Bad Honnef 2021</t>
  </si>
  <si>
    <t>Bad Honnef 2022</t>
  </si>
  <si>
    <t>Bad Honnef 2023</t>
  </si>
  <si>
    <t>Bad Honnef 2024</t>
  </si>
  <si>
    <t>Bornheim 2012</t>
  </si>
  <si>
    <t>05382012</t>
  </si>
  <si>
    <t>Bornheim 2015</t>
  </si>
  <si>
    <t>Bornheim 2016</t>
  </si>
  <si>
    <t>Bornheim 2017</t>
  </si>
  <si>
    <t>Bornheim 2018</t>
  </si>
  <si>
    <t>Bornheim 2019</t>
  </si>
  <si>
    <t>Bornheim 2020</t>
  </si>
  <si>
    <t>Bornheim 2021</t>
  </si>
  <si>
    <t>Bornheim 2022</t>
  </si>
  <si>
    <t>Bornheim 2023</t>
  </si>
  <si>
    <t>Bornheim 2024</t>
  </si>
  <si>
    <t>Eitorf 2012</t>
  </si>
  <si>
    <t>05382016</t>
  </si>
  <si>
    <t>Eitorf 2015</t>
  </si>
  <si>
    <t>Eitorf 2016</t>
  </si>
  <si>
    <t>Eitorf 2017</t>
  </si>
  <si>
    <t>Eitorf 2018</t>
  </si>
  <si>
    <t>Eitorf 2019</t>
  </si>
  <si>
    <t>Eitorf 2020</t>
  </si>
  <si>
    <t>Eitorf 2021</t>
  </si>
  <si>
    <t>Eitorf 2022</t>
  </si>
  <si>
    <t>Eitorf 2023</t>
  </si>
  <si>
    <t>Eitorf 2024</t>
  </si>
  <si>
    <t>Hennef (Sieg) 2012</t>
  </si>
  <si>
    <t>05382020</t>
  </si>
  <si>
    <t>Hennef (Sieg) 2015</t>
  </si>
  <si>
    <t>Hennef (Sieg) 2016</t>
  </si>
  <si>
    <t>Hennef (Sieg) 2017</t>
  </si>
  <si>
    <t>Hennef (Sieg) 2018</t>
  </si>
  <si>
    <t>Hennef (Sieg) 2019</t>
  </si>
  <si>
    <t>Hennef (Sieg) 2020</t>
  </si>
  <si>
    <t>Hennef (Sieg) 2021</t>
  </si>
  <si>
    <t>Hennef (Sieg) 2022</t>
  </si>
  <si>
    <t>Hennef (Sieg) 2023</t>
  </si>
  <si>
    <t>Hennef (Sieg) 2024</t>
  </si>
  <si>
    <t>Königswinter 2012</t>
  </si>
  <si>
    <t>05382024</t>
  </si>
  <si>
    <t>Königswinter 2015</t>
  </si>
  <si>
    <t>Königswinter 2016</t>
  </si>
  <si>
    <t>Königswinter 2017</t>
  </si>
  <si>
    <t>Königswinter 2018</t>
  </si>
  <si>
    <t>Königswinter 2019</t>
  </si>
  <si>
    <t>Königswinter 2020</t>
  </si>
  <si>
    <t>Königswinter 2021</t>
  </si>
  <si>
    <t>Königswinter 2022</t>
  </si>
  <si>
    <t>Königswinter 2023</t>
  </si>
  <si>
    <t>Königswinter 2024</t>
  </si>
  <si>
    <t>Lohmar 2012</t>
  </si>
  <si>
    <t>05382028</t>
  </si>
  <si>
    <t>Lohmar 2015</t>
  </si>
  <si>
    <t>Lohmar 2016</t>
  </si>
  <si>
    <t>Lohmar 2017</t>
  </si>
  <si>
    <t>Lohmar 2018</t>
  </si>
  <si>
    <t>Lohmar 2019</t>
  </si>
  <si>
    <t>Lohmar 2020</t>
  </si>
  <si>
    <t>Lohmar 2021</t>
  </si>
  <si>
    <t>Lohmar 2022</t>
  </si>
  <si>
    <t>Lohmar 2023</t>
  </si>
  <si>
    <t>Lohmar 2024</t>
  </si>
  <si>
    <t>Meckenheim 2012</t>
  </si>
  <si>
    <t>05382032</t>
  </si>
  <si>
    <t>Meckenheim 2015</t>
  </si>
  <si>
    <t>Meckenheim 2016</t>
  </si>
  <si>
    <t>Meckenheim 2017</t>
  </si>
  <si>
    <t>Meckenheim 2018</t>
  </si>
  <si>
    <t>Meckenheim 2019</t>
  </si>
  <si>
    <t>Meckenheim 2020</t>
  </si>
  <si>
    <t>Meckenheim 2021</t>
  </si>
  <si>
    <t>Meckenheim 2022</t>
  </si>
  <si>
    <t>Meckenheim 2023</t>
  </si>
  <si>
    <t>Meckenheim 2024</t>
  </si>
  <si>
    <t>Much 2012</t>
  </si>
  <si>
    <t>05382036</t>
  </si>
  <si>
    <t>Much 2015</t>
  </si>
  <si>
    <t>Much 2016</t>
  </si>
  <si>
    <t>Much 2017</t>
  </si>
  <si>
    <t>Much 2018</t>
  </si>
  <si>
    <t>Much 2019</t>
  </si>
  <si>
    <t>Much 2020</t>
  </si>
  <si>
    <t>Much 2021</t>
  </si>
  <si>
    <t>Much 2022</t>
  </si>
  <si>
    <t>Much 2023</t>
  </si>
  <si>
    <t>Much 2024</t>
  </si>
  <si>
    <t>Neunkirchen-Seelscheid 2012</t>
  </si>
  <si>
    <t>05382040</t>
  </si>
  <si>
    <t>Neunkirchen-Seelscheid 2015</t>
  </si>
  <si>
    <t>Neunkirchen-Seelscheid 2016</t>
  </si>
  <si>
    <t>Neunkirchen-Seelscheid 2017</t>
  </si>
  <si>
    <t>Neunkirchen-Seelscheid 2018</t>
  </si>
  <si>
    <t>Neunkirchen-Seelscheid 2019</t>
  </si>
  <si>
    <t>Neunkirchen-Seelscheid 2020</t>
  </si>
  <si>
    <t>Neunkirchen-Seelscheid 2021</t>
  </si>
  <si>
    <t>Neunkirchen-Seelscheid 2022</t>
  </si>
  <si>
    <t>Neunkirchen-Seelscheid 2023</t>
  </si>
  <si>
    <t>Neunkirchen-Seelscheid 2024</t>
  </si>
  <si>
    <t>Niederkassel 2012</t>
  </si>
  <si>
    <t>05382044</t>
  </si>
  <si>
    <t>Niederkassel 2015</t>
  </si>
  <si>
    <t>Niederkassel 2016</t>
  </si>
  <si>
    <t>Niederkassel 2017</t>
  </si>
  <si>
    <t>Niederkassel 2018</t>
  </si>
  <si>
    <t>Niederkassel 2019</t>
  </si>
  <si>
    <t>Niederkassel 2020</t>
  </si>
  <si>
    <t>Niederkassel 2021</t>
  </si>
  <si>
    <t>Niederkassel 2022</t>
  </si>
  <si>
    <t>Niederkassel 2023</t>
  </si>
  <si>
    <t>Niederkassel 2024</t>
  </si>
  <si>
    <t>Rheinbach 2012</t>
  </si>
  <si>
    <t>05382048</t>
  </si>
  <si>
    <t>Rheinbach 2015</t>
  </si>
  <si>
    <t>Rheinbach 2016</t>
  </si>
  <si>
    <t>Rheinbach 2017</t>
  </si>
  <si>
    <t>Rheinbach 2018</t>
  </si>
  <si>
    <t>Rheinbach 2019</t>
  </si>
  <si>
    <t>Rheinbach 2020</t>
  </si>
  <si>
    <t>Rheinbach 2021</t>
  </si>
  <si>
    <t>Rheinbach 2022</t>
  </si>
  <si>
    <t>Rheinbach 2023</t>
  </si>
  <si>
    <t>Rheinbach 2024</t>
  </si>
  <si>
    <t>Ruppichteroth 2012</t>
  </si>
  <si>
    <t>05382052</t>
  </si>
  <si>
    <t>Ruppichteroth 2015</t>
  </si>
  <si>
    <t>Ruppichteroth 2016</t>
  </si>
  <si>
    <t>Ruppichteroth 2017</t>
  </si>
  <si>
    <t>Ruppichteroth 2018</t>
  </si>
  <si>
    <t>Ruppichteroth 2019</t>
  </si>
  <si>
    <t>Ruppichteroth 2020</t>
  </si>
  <si>
    <t>Ruppichteroth 2021</t>
  </si>
  <si>
    <t>Ruppichteroth 2022</t>
  </si>
  <si>
    <t>Ruppichteroth 2023</t>
  </si>
  <si>
    <t>Ruppichteroth 2024</t>
  </si>
  <si>
    <t>Sankt Augustin 2012</t>
  </si>
  <si>
    <t>05382056</t>
  </si>
  <si>
    <t>Sankt Augustin 2015</t>
  </si>
  <si>
    <t>Sankt Augustin 2016</t>
  </si>
  <si>
    <t>Sankt Augustin 2017</t>
  </si>
  <si>
    <t>Sankt Augustin 2018</t>
  </si>
  <si>
    <t>Sankt Augustin 2019</t>
  </si>
  <si>
    <t>Sankt Augustin 2020</t>
  </si>
  <si>
    <t>Sankt Augustin 2021</t>
  </si>
  <si>
    <t>Sankt Augustin 2022</t>
  </si>
  <si>
    <t>Sankt Augustin 2023</t>
  </si>
  <si>
    <t>Sankt Augustin 2024</t>
  </si>
  <si>
    <t>Siegburg 2012</t>
  </si>
  <si>
    <t>05382060</t>
  </si>
  <si>
    <t>Siegburg 2015</t>
  </si>
  <si>
    <t>Siegburg 2016</t>
  </si>
  <si>
    <t>Siegburg 2017</t>
  </si>
  <si>
    <t>Siegburg 2018</t>
  </si>
  <si>
    <t>Siegburg 2019</t>
  </si>
  <si>
    <t>Siegburg 2020</t>
  </si>
  <si>
    <t>Siegburg 2021</t>
  </si>
  <si>
    <t>Siegburg 2022</t>
  </si>
  <si>
    <t>Siegburg 2023</t>
  </si>
  <si>
    <t>Siegburg 2024</t>
  </si>
  <si>
    <t>Swisttal 2012</t>
  </si>
  <si>
    <t>05382064</t>
  </si>
  <si>
    <t>Swisttal 2015</t>
  </si>
  <si>
    <t>Swisttal 2016</t>
  </si>
  <si>
    <t>Swisttal 2017</t>
  </si>
  <si>
    <t>Swisttal 2018</t>
  </si>
  <si>
    <t>Swisttal 2019</t>
  </si>
  <si>
    <t>Swisttal 2020</t>
  </si>
  <si>
    <t>Swisttal 2021</t>
  </si>
  <si>
    <t>Swisttal 2022</t>
  </si>
  <si>
    <t>Swisttal 2023</t>
  </si>
  <si>
    <t>Swisttal 2024</t>
  </si>
  <si>
    <t>Troisdorf 2012</t>
  </si>
  <si>
    <t>05382068</t>
  </si>
  <si>
    <t>Troisdorf 2015</t>
  </si>
  <si>
    <t>Troisdorf 2016</t>
  </si>
  <si>
    <t>Troisdorf 2017</t>
  </si>
  <si>
    <t>Troisdorf 2018</t>
  </si>
  <si>
    <t>Troisdorf 2019</t>
  </si>
  <si>
    <t>Troisdorf 2020</t>
  </si>
  <si>
    <t>Troisdorf 2021</t>
  </si>
  <si>
    <t>Troisdorf 2022</t>
  </si>
  <si>
    <t>Troisdorf 2023</t>
  </si>
  <si>
    <t>Troisdorf 2024</t>
  </si>
  <si>
    <t>Wachtberg 2012</t>
  </si>
  <si>
    <t>05382072</t>
  </si>
  <si>
    <t>Wachtberg 2015</t>
  </si>
  <si>
    <t>Wachtberg 2016</t>
  </si>
  <si>
    <t>Wachtberg 2017</t>
  </si>
  <si>
    <t>Wachtberg 2018</t>
  </si>
  <si>
    <t>Wachtberg 2019</t>
  </si>
  <si>
    <t>Wachtberg 2020</t>
  </si>
  <si>
    <t>Wachtberg 2021</t>
  </si>
  <si>
    <t>Wachtberg 2022</t>
  </si>
  <si>
    <t>Wachtberg 2023</t>
  </si>
  <si>
    <t>Wachtberg 2024</t>
  </si>
  <si>
    <t>Windeck 2012</t>
  </si>
  <si>
    <t>05382076</t>
  </si>
  <si>
    <t>Windeck 2015</t>
  </si>
  <si>
    <t>Windeck 2016</t>
  </si>
  <si>
    <t>Windeck 2017</t>
  </si>
  <si>
    <t>Windeck 2018</t>
  </si>
  <si>
    <t>Windeck 2019</t>
  </si>
  <si>
    <t>Windeck 2020</t>
  </si>
  <si>
    <t>Windeck 2021</t>
  </si>
  <si>
    <t>Windeck 2022</t>
  </si>
  <si>
    <t>Windeck 2023</t>
  </si>
  <si>
    <t>Windeck 2024</t>
  </si>
  <si>
    <t>Münster, Regierungsbezirk 2012</t>
  </si>
  <si>
    <t>05500000</t>
  </si>
  <si>
    <t>Münster, Regierungsbezirk 2015</t>
  </si>
  <si>
    <t>Münster, Regierungsbezirk 2016</t>
  </si>
  <si>
    <t>Münster, Regierungsbezirk 2017</t>
  </si>
  <si>
    <t>Münster, Regierungsbezirk 2018</t>
  </si>
  <si>
    <t>Münster, Regierungsbezirk 2019</t>
  </si>
  <si>
    <t>Münster, Regierungsbezirk 2020</t>
  </si>
  <si>
    <t>Münster, Regierungsbezirk 2021</t>
  </si>
  <si>
    <t>Münster, Regierungsbezirk 2022</t>
  </si>
  <si>
    <t>Münster, Regierungsbezirk 2023</t>
  </si>
  <si>
    <t>Münster, Regierungsbezirk 2024</t>
  </si>
  <si>
    <t>Bottrop, krfr. Stadt 2012</t>
  </si>
  <si>
    <t>05512000</t>
  </si>
  <si>
    <t>Bottrop, krfr. Stadt 2015</t>
  </si>
  <si>
    <t>Bottrop, krfr. Stadt 2016</t>
  </si>
  <si>
    <t>Bottrop, krfr. Stadt 2017</t>
  </si>
  <si>
    <t>Bottrop, krfr. Stadt 2018</t>
  </si>
  <si>
    <t>Bottrop, krfr. Stadt 2019</t>
  </si>
  <si>
    <t>Bottrop, krfr. Stadt 2020</t>
  </si>
  <si>
    <t>Bottrop, krfr. Stadt 2021</t>
  </si>
  <si>
    <t>Bottrop, krfr. Stadt 2022</t>
  </si>
  <si>
    <t>Bottrop, krfr. Stadt 2023</t>
  </si>
  <si>
    <t>Bottrop, krfr. Stadt 2024</t>
  </si>
  <si>
    <t>Gelsenkirchen, krfr. Stadt 2012</t>
  </si>
  <si>
    <t>05513000</t>
  </si>
  <si>
    <t>Gelsenkirchen, krfr. Stadt 2015</t>
  </si>
  <si>
    <t>Gelsenkirchen, krfr. Stadt 2016</t>
  </si>
  <si>
    <t>Gelsenkirchen, krfr. Stadt 2017</t>
  </si>
  <si>
    <t>Gelsenkirchen, krfr. Stadt 2018</t>
  </si>
  <si>
    <t>Gelsenkirchen, krfr. Stadt 2019</t>
  </si>
  <si>
    <t>Gelsenkirchen, krfr. Stadt 2020</t>
  </si>
  <si>
    <t>Gelsenkirchen, krfr. Stadt 2021</t>
  </si>
  <si>
    <t>Gelsenkirchen, krfr. Stadt 2022</t>
  </si>
  <si>
    <t>Gelsenkirchen, krfr. Stadt 2023</t>
  </si>
  <si>
    <t>Gelsenkirchen, krfr. Stadt 2024</t>
  </si>
  <si>
    <t>Münster, krfr. Stadt 2012</t>
  </si>
  <si>
    <t>05515000</t>
  </si>
  <si>
    <t>Münster, krfr. Stadt 2015</t>
  </si>
  <si>
    <t>Münster, krfr. Stadt 2016</t>
  </si>
  <si>
    <t>Münster, krfr. Stadt 2017</t>
  </si>
  <si>
    <t>Münster, krfr. Stadt 2018</t>
  </si>
  <si>
    <t>Münster, krfr. Stadt 2019</t>
  </si>
  <si>
    <t>Münster, krfr. Stadt 2020</t>
  </si>
  <si>
    <t>Münster, krfr. Stadt 2021</t>
  </si>
  <si>
    <t>Münster, krfr. Stadt 2022</t>
  </si>
  <si>
    <t>Münster, krfr. Stadt 2023</t>
  </si>
  <si>
    <t>Münster, krfr. Stadt 2024</t>
  </si>
  <si>
    <t>Borken, Kreis 2012</t>
  </si>
  <si>
    <t>05554000</t>
  </si>
  <si>
    <t>Borken, Kreis 2015</t>
  </si>
  <si>
    <t>Borken, Kreis 2016</t>
  </si>
  <si>
    <t>Borken, Kreis 2017</t>
  </si>
  <si>
    <t>Borken, Kreis 2018</t>
  </si>
  <si>
    <t>Borken, Kreis 2019</t>
  </si>
  <si>
    <t>Borken, Kreis 2020</t>
  </si>
  <si>
    <t>Borken, Kreis 2021</t>
  </si>
  <si>
    <t>Borken, Kreis 2022</t>
  </si>
  <si>
    <t>Borken, Kreis 2023</t>
  </si>
  <si>
    <t>Borken, Kreis 2024</t>
  </si>
  <si>
    <t>Ahaus 2012</t>
  </si>
  <si>
    <t>05554004</t>
  </si>
  <si>
    <t>Ahaus 2015</t>
  </si>
  <si>
    <t>Ahaus 2016</t>
  </si>
  <si>
    <t>Ahaus 2017</t>
  </si>
  <si>
    <t>Ahaus 2018</t>
  </si>
  <si>
    <t>Ahaus 2019</t>
  </si>
  <si>
    <t>Ahaus 2020</t>
  </si>
  <si>
    <t>Ahaus 2021</t>
  </si>
  <si>
    <t>Ahaus 2022</t>
  </si>
  <si>
    <t>Ahaus 2023</t>
  </si>
  <si>
    <t>Ahaus 2024</t>
  </si>
  <si>
    <t>Bocholt 2012</t>
  </si>
  <si>
    <t>05554008</t>
  </si>
  <si>
    <t>Bocholt 2015</t>
  </si>
  <si>
    <t>Bocholt 2016</t>
  </si>
  <si>
    <t>Bocholt 2017</t>
  </si>
  <si>
    <t>Bocholt 2018</t>
  </si>
  <si>
    <t>Bocholt 2019</t>
  </si>
  <si>
    <t>Bocholt 2020</t>
  </si>
  <si>
    <t>Bocholt 2021</t>
  </si>
  <si>
    <t>Bocholt 2022</t>
  </si>
  <si>
    <t>Bocholt 2023</t>
  </si>
  <si>
    <t>Bocholt 2024</t>
  </si>
  <si>
    <t>Borken 2012</t>
  </si>
  <si>
    <t>05554012</t>
  </si>
  <si>
    <t>Borken 2015</t>
  </si>
  <si>
    <t>Borken 2016</t>
  </si>
  <si>
    <t>Borken 2017</t>
  </si>
  <si>
    <t>Borken 2018</t>
  </si>
  <si>
    <t>Borken 2019</t>
  </si>
  <si>
    <t>Borken 2020</t>
  </si>
  <si>
    <t>Borken 2021</t>
  </si>
  <si>
    <t>Borken 2022</t>
  </si>
  <si>
    <t>Borken 2023</t>
  </si>
  <si>
    <t>Borken 2024</t>
  </si>
  <si>
    <t>Gescher 2012</t>
  </si>
  <si>
    <t>05554016</t>
  </si>
  <si>
    <t>Gescher 2015</t>
  </si>
  <si>
    <t>Gescher 2016</t>
  </si>
  <si>
    <t>Gescher 2017</t>
  </si>
  <si>
    <t>Gescher 2018</t>
  </si>
  <si>
    <t>Gescher 2019</t>
  </si>
  <si>
    <t>Gescher 2020</t>
  </si>
  <si>
    <t>Gescher 2021</t>
  </si>
  <si>
    <t>Gescher 2022</t>
  </si>
  <si>
    <t>Gescher 2023</t>
  </si>
  <si>
    <t>Gescher 2024</t>
  </si>
  <si>
    <t>Gronau (Westf.) 2012</t>
  </si>
  <si>
    <t>05554020</t>
  </si>
  <si>
    <t>Gronau (Westf.) 2015</t>
  </si>
  <si>
    <t>Gronau (Westf.) 2016</t>
  </si>
  <si>
    <t>Gronau (Westf.) 2017</t>
  </si>
  <si>
    <t>Gronau (Westf.) 2018</t>
  </si>
  <si>
    <t>Gronau (Westf.) 2019</t>
  </si>
  <si>
    <t>Gronau (Westf.) 2020</t>
  </si>
  <si>
    <t>Gronau (Westf.) 2021</t>
  </si>
  <si>
    <t>Gronau (Westf.) 2022</t>
  </si>
  <si>
    <t>Gronau (Westf.) 2023</t>
  </si>
  <si>
    <t>Gronau (Westf.) 2024</t>
  </si>
  <si>
    <t>Heek 2012</t>
  </si>
  <si>
    <t>05554024</t>
  </si>
  <si>
    <t>Heek 2015</t>
  </si>
  <si>
    <t>Heek 2016</t>
  </si>
  <si>
    <t>Heek 2017</t>
  </si>
  <si>
    <t>Heek 2018</t>
  </si>
  <si>
    <t>Heek 2019</t>
  </si>
  <si>
    <t>Heek 2020</t>
  </si>
  <si>
    <t>Heek 2021</t>
  </si>
  <si>
    <t>Heek 2022</t>
  </si>
  <si>
    <t>Heek 2023</t>
  </si>
  <si>
    <t>Heek 2024</t>
  </si>
  <si>
    <t>Heiden 2012</t>
  </si>
  <si>
    <t>05554028</t>
  </si>
  <si>
    <t>Heiden 2015</t>
  </si>
  <si>
    <t>Heiden 2016</t>
  </si>
  <si>
    <t>Heiden 2017</t>
  </si>
  <si>
    <t>Heiden 2018</t>
  </si>
  <si>
    <t>Heiden 2019</t>
  </si>
  <si>
    <t>Heiden 2020</t>
  </si>
  <si>
    <t>Heiden 2021</t>
  </si>
  <si>
    <t>Heiden 2022</t>
  </si>
  <si>
    <t>Heiden 2023</t>
  </si>
  <si>
    <t>Heiden 2024</t>
  </si>
  <si>
    <t>Isselburg 2012</t>
  </si>
  <si>
    <t>05554032</t>
  </si>
  <si>
    <t>Isselburg 2015</t>
  </si>
  <si>
    <t>Isselburg 2016</t>
  </si>
  <si>
    <t>Isselburg 2017</t>
  </si>
  <si>
    <t>Isselburg 2018</t>
  </si>
  <si>
    <t>Isselburg 2019</t>
  </si>
  <si>
    <t>Isselburg 2020</t>
  </si>
  <si>
    <t>Isselburg 2021</t>
  </si>
  <si>
    <t>Isselburg 2022</t>
  </si>
  <si>
    <t>Isselburg 2023</t>
  </si>
  <si>
    <t>Isselburg 2024</t>
  </si>
  <si>
    <t>Legden 2012</t>
  </si>
  <si>
    <t>05554036</t>
  </si>
  <si>
    <t>Legden 2015</t>
  </si>
  <si>
    <t>Legden 2016</t>
  </si>
  <si>
    <t>Legden 2017</t>
  </si>
  <si>
    <t>Legden 2018</t>
  </si>
  <si>
    <t>Legden 2019</t>
  </si>
  <si>
    <t>Legden 2020</t>
  </si>
  <si>
    <t>Legden 2021</t>
  </si>
  <si>
    <t>Legden 2022</t>
  </si>
  <si>
    <t>Legden 2023</t>
  </si>
  <si>
    <t>Legden 2024</t>
  </si>
  <si>
    <t>Raesfeld 2012</t>
  </si>
  <si>
    <t>05554040</t>
  </si>
  <si>
    <t>Raesfeld 2015</t>
  </si>
  <si>
    <t>Raesfeld 2016</t>
  </si>
  <si>
    <t>Raesfeld 2017</t>
  </si>
  <si>
    <t>Raesfeld 2018</t>
  </si>
  <si>
    <t>Raesfeld 2019</t>
  </si>
  <si>
    <t>Raesfeld 2020</t>
  </si>
  <si>
    <t>Raesfeld 2021</t>
  </si>
  <si>
    <t>Raesfeld 2022</t>
  </si>
  <si>
    <t>Raesfeld 2023</t>
  </si>
  <si>
    <t>Raesfeld 2024</t>
  </si>
  <si>
    <t>Reken 2012</t>
  </si>
  <si>
    <t>05554044</t>
  </si>
  <si>
    <t>Reken 2015</t>
  </si>
  <si>
    <t>Reken 2016</t>
  </si>
  <si>
    <t>Reken 2017</t>
  </si>
  <si>
    <t>Reken 2018</t>
  </si>
  <si>
    <t>Reken 2019</t>
  </si>
  <si>
    <t>Reken 2020</t>
  </si>
  <si>
    <t>Reken 2021</t>
  </si>
  <si>
    <t>Reken 2022</t>
  </si>
  <si>
    <t>Reken 2023</t>
  </si>
  <si>
    <t>Reken 2024</t>
  </si>
  <si>
    <t>Rhede 2012</t>
  </si>
  <si>
    <t>05554048</t>
  </si>
  <si>
    <t>Rhede 2015</t>
  </si>
  <si>
    <t>Rhede 2016</t>
  </si>
  <si>
    <t>Rhede 2017</t>
  </si>
  <si>
    <t>Rhede 2018</t>
  </si>
  <si>
    <t>Rhede 2019</t>
  </si>
  <si>
    <t>Rhede 2020</t>
  </si>
  <si>
    <t>Rhede 2021</t>
  </si>
  <si>
    <t>Rhede 2022</t>
  </si>
  <si>
    <t>Rhede 2023</t>
  </si>
  <si>
    <t>Rhede 2024</t>
  </si>
  <si>
    <t>Schöppingen 2012</t>
  </si>
  <si>
    <t>05554052</t>
  </si>
  <si>
    <t>Schöppingen 2015</t>
  </si>
  <si>
    <t>Schöppingen 2016</t>
  </si>
  <si>
    <t>Schöppingen 2017</t>
  </si>
  <si>
    <t>Schöppingen 2018</t>
  </si>
  <si>
    <t>Schöppingen 2019</t>
  </si>
  <si>
    <t>Schöppingen 2020</t>
  </si>
  <si>
    <t>Schöppingen 2021</t>
  </si>
  <si>
    <t>Schöppingen 2022</t>
  </si>
  <si>
    <t>Schöppingen 2023</t>
  </si>
  <si>
    <t>Schöppingen 2024</t>
  </si>
  <si>
    <t>Stadtlohn 2012</t>
  </si>
  <si>
    <t>05554056</t>
  </si>
  <si>
    <t>Stadtlohn 2015</t>
  </si>
  <si>
    <t>Stadtlohn 2016</t>
  </si>
  <si>
    <t>Stadtlohn 2017</t>
  </si>
  <si>
    <t>Stadtlohn 2018</t>
  </si>
  <si>
    <t>Stadtlohn 2019</t>
  </si>
  <si>
    <t>Stadtlohn 2020</t>
  </si>
  <si>
    <t>Stadtlohn 2021</t>
  </si>
  <si>
    <t>Stadtlohn 2022</t>
  </si>
  <si>
    <t>Stadtlohn 2023</t>
  </si>
  <si>
    <t>Stadtlohn 2024</t>
  </si>
  <si>
    <t>Südlohn 2012</t>
  </si>
  <si>
    <t>05554060</t>
  </si>
  <si>
    <t>Südlohn 2015</t>
  </si>
  <si>
    <t>Südlohn 2016</t>
  </si>
  <si>
    <t>Südlohn 2017</t>
  </si>
  <si>
    <t>Südlohn 2018</t>
  </si>
  <si>
    <t>Südlohn 2019</t>
  </si>
  <si>
    <t>Südlohn 2020</t>
  </si>
  <si>
    <t>Südlohn 2021</t>
  </si>
  <si>
    <t>Südlohn 2022</t>
  </si>
  <si>
    <t>Südlohn 2023</t>
  </si>
  <si>
    <t>Südlohn 2024</t>
  </si>
  <si>
    <t>Velen 2012</t>
  </si>
  <si>
    <t>05554064</t>
  </si>
  <si>
    <t>Velen 2015</t>
  </si>
  <si>
    <t>Velen 2016</t>
  </si>
  <si>
    <t>Velen 2017</t>
  </si>
  <si>
    <t>Velen 2018</t>
  </si>
  <si>
    <t>Velen 2019</t>
  </si>
  <si>
    <t>Velen 2020</t>
  </si>
  <si>
    <t>Velen 2021</t>
  </si>
  <si>
    <t>Velen 2022</t>
  </si>
  <si>
    <t>Velen 2023</t>
  </si>
  <si>
    <t>Velen 2024</t>
  </si>
  <si>
    <t>Vreden 2012</t>
  </si>
  <si>
    <t>05554068</t>
  </si>
  <si>
    <t>Vreden 2015</t>
  </si>
  <si>
    <t>Vreden 2016</t>
  </si>
  <si>
    <t>Vreden 2017</t>
  </si>
  <si>
    <t>Vreden 2018</t>
  </si>
  <si>
    <t>Vreden 2019</t>
  </si>
  <si>
    <t>Vreden 2020</t>
  </si>
  <si>
    <t>Vreden 2021</t>
  </si>
  <si>
    <t>Vreden 2022</t>
  </si>
  <si>
    <t>Vreden 2023</t>
  </si>
  <si>
    <t>Vreden 2024</t>
  </si>
  <si>
    <t>Coesfeld, Kreis 2012</t>
  </si>
  <si>
    <t>05558000</t>
  </si>
  <si>
    <t>Coesfeld, Kreis 2015</t>
  </si>
  <si>
    <t>Coesfeld, Kreis 2016</t>
  </si>
  <si>
    <t>Coesfeld, Kreis 2017</t>
  </si>
  <si>
    <t>Coesfeld, Kreis 2018</t>
  </si>
  <si>
    <t>Coesfeld, Kreis 2019</t>
  </si>
  <si>
    <t>Coesfeld, Kreis 2020</t>
  </si>
  <si>
    <t>Coesfeld, Kreis 2021</t>
  </si>
  <si>
    <t>Coesfeld, Kreis 2022</t>
  </si>
  <si>
    <t>Coesfeld, Kreis 2023</t>
  </si>
  <si>
    <t>Coesfeld, Kreis 2024</t>
  </si>
  <si>
    <t>Ascheberg 2012</t>
  </si>
  <si>
    <t>05558004</t>
  </si>
  <si>
    <t>Ascheberg 2015</t>
  </si>
  <si>
    <t>Ascheberg 2016</t>
  </si>
  <si>
    <t>Ascheberg 2017</t>
  </si>
  <si>
    <t>Ascheberg 2018</t>
  </si>
  <si>
    <t>Ascheberg 2019</t>
  </si>
  <si>
    <t>Ascheberg 2020</t>
  </si>
  <si>
    <t>Ascheberg 2021</t>
  </si>
  <si>
    <t>Ascheberg 2022</t>
  </si>
  <si>
    <t>Ascheberg 2023</t>
  </si>
  <si>
    <t>Ascheberg 2024</t>
  </si>
  <si>
    <t>Billerbeck 2012</t>
  </si>
  <si>
    <t>05558008</t>
  </si>
  <si>
    <t>Billerbeck 2015</t>
  </si>
  <si>
    <t>Billerbeck 2016</t>
  </si>
  <si>
    <t>Billerbeck 2017</t>
  </si>
  <si>
    <t>Billerbeck 2018</t>
  </si>
  <si>
    <t>Billerbeck 2019</t>
  </si>
  <si>
    <t>Billerbeck 2020</t>
  </si>
  <si>
    <t>Billerbeck 2021</t>
  </si>
  <si>
    <t>Billerbeck 2022</t>
  </si>
  <si>
    <t>Billerbeck 2023</t>
  </si>
  <si>
    <t>Billerbeck 2024</t>
  </si>
  <si>
    <t>Coesfeld 2012</t>
  </si>
  <si>
    <t>05558012</t>
  </si>
  <si>
    <t>Coesfeld 2015</t>
  </si>
  <si>
    <t>Coesfeld 2016</t>
  </si>
  <si>
    <t>Coesfeld 2017</t>
  </si>
  <si>
    <t>Coesfeld 2018</t>
  </si>
  <si>
    <t>Coesfeld 2019</t>
  </si>
  <si>
    <t>Coesfeld 2020</t>
  </si>
  <si>
    <t>Coesfeld 2021</t>
  </si>
  <si>
    <t>Coesfeld 2022</t>
  </si>
  <si>
    <t>Coesfeld 2023</t>
  </si>
  <si>
    <t>Coesfeld 2024</t>
  </si>
  <si>
    <t>Dülmen 2012</t>
  </si>
  <si>
    <t>05558016</t>
  </si>
  <si>
    <t>Dülmen 2015</t>
  </si>
  <si>
    <t>Dülmen 2016</t>
  </si>
  <si>
    <t>Dülmen 2017</t>
  </si>
  <si>
    <t>Dülmen 2018</t>
  </si>
  <si>
    <t>Dülmen 2019</t>
  </si>
  <si>
    <t>Dülmen 2020</t>
  </si>
  <si>
    <t>Dülmen 2021</t>
  </si>
  <si>
    <t>Dülmen 2022</t>
  </si>
  <si>
    <t>Dülmen 2023</t>
  </si>
  <si>
    <t>Dülmen 2024</t>
  </si>
  <si>
    <t>Havixbeck 2012</t>
  </si>
  <si>
    <t>05558020</t>
  </si>
  <si>
    <t>Havixbeck 2015</t>
  </si>
  <si>
    <t>Havixbeck 2016</t>
  </si>
  <si>
    <t>Havixbeck 2017</t>
  </si>
  <si>
    <t>Havixbeck 2018</t>
  </si>
  <si>
    <t>Havixbeck 2019</t>
  </si>
  <si>
    <t>Havixbeck 2020</t>
  </si>
  <si>
    <t>Havixbeck 2021</t>
  </si>
  <si>
    <t>Havixbeck 2022</t>
  </si>
  <si>
    <t>Havixbeck 2023</t>
  </si>
  <si>
    <t>Havixbeck 2024</t>
  </si>
  <si>
    <t>Lüdinghausen 2012</t>
  </si>
  <si>
    <t>05558024</t>
  </si>
  <si>
    <t>Lüdinghausen 2015</t>
  </si>
  <si>
    <t>Lüdinghausen 2016</t>
  </si>
  <si>
    <t>Lüdinghausen 2017</t>
  </si>
  <si>
    <t>Lüdinghausen 2018</t>
  </si>
  <si>
    <t>Lüdinghausen 2019</t>
  </si>
  <si>
    <t>Lüdinghausen 2020</t>
  </si>
  <si>
    <t>Lüdinghausen 2021</t>
  </si>
  <si>
    <t>Lüdinghausen 2022</t>
  </si>
  <si>
    <t>Lüdinghausen 2023</t>
  </si>
  <si>
    <t>Lüdinghausen 2024</t>
  </si>
  <si>
    <t>Nordkirchen 2012</t>
  </si>
  <si>
    <t>05558028</t>
  </si>
  <si>
    <t>Nordkirchen 2015</t>
  </si>
  <si>
    <t>Nordkirchen 2016</t>
  </si>
  <si>
    <t>Nordkirchen 2017</t>
  </si>
  <si>
    <t>Nordkirchen 2018</t>
  </si>
  <si>
    <t>Nordkirchen 2019</t>
  </si>
  <si>
    <t>Nordkirchen 2020</t>
  </si>
  <si>
    <t>Nordkirchen 2021</t>
  </si>
  <si>
    <t>Nordkirchen 2022</t>
  </si>
  <si>
    <t>Nordkirchen 2023</t>
  </si>
  <si>
    <t>Nordkirchen 2024</t>
  </si>
  <si>
    <t>Nottuln 2012</t>
  </si>
  <si>
    <t>05558032</t>
  </si>
  <si>
    <t>Nottuln 2015</t>
  </si>
  <si>
    <t>Nottuln 2016</t>
  </si>
  <si>
    <t>Nottuln 2017</t>
  </si>
  <si>
    <t>Nottuln 2018</t>
  </si>
  <si>
    <t>Nottuln 2019</t>
  </si>
  <si>
    <t>Nottuln 2020</t>
  </si>
  <si>
    <t>Nottuln 2021</t>
  </si>
  <si>
    <t>Nottuln 2022</t>
  </si>
  <si>
    <t>Nottuln 2023</t>
  </si>
  <si>
    <t>Nottuln 2024</t>
  </si>
  <si>
    <t>Olfen 2012</t>
  </si>
  <si>
    <t>05558036</t>
  </si>
  <si>
    <t>Olfen 2015</t>
  </si>
  <si>
    <t>Olfen 2016</t>
  </si>
  <si>
    <t>Olfen 2017</t>
  </si>
  <si>
    <t>Olfen 2018</t>
  </si>
  <si>
    <t>Olfen 2019</t>
  </si>
  <si>
    <t>Olfen 2020</t>
  </si>
  <si>
    <t>Olfen 2021</t>
  </si>
  <si>
    <t>Olfen 2022</t>
  </si>
  <si>
    <t>Olfen 2023</t>
  </si>
  <si>
    <t>Olfen 2024</t>
  </si>
  <si>
    <t>Rosendahl 2012</t>
  </si>
  <si>
    <t>05558040</t>
  </si>
  <si>
    <t>Rosendahl 2015</t>
  </si>
  <si>
    <t>Rosendahl 2016</t>
  </si>
  <si>
    <t>Rosendahl 2017</t>
  </si>
  <si>
    <t>Rosendahl 2018</t>
  </si>
  <si>
    <t>Rosendahl 2019</t>
  </si>
  <si>
    <t>Rosendahl 2020</t>
  </si>
  <si>
    <t>Rosendahl 2021</t>
  </si>
  <si>
    <t>Rosendahl 2022</t>
  </si>
  <si>
    <t>Rosendahl 2023</t>
  </si>
  <si>
    <t>Rosendahl 2024</t>
  </si>
  <si>
    <t>Senden 2012</t>
  </si>
  <si>
    <t>05558044</t>
  </si>
  <si>
    <t>Senden 2015</t>
  </si>
  <si>
    <t>Senden 2016</t>
  </si>
  <si>
    <t>Senden 2017</t>
  </si>
  <si>
    <t>Senden 2018</t>
  </si>
  <si>
    <t>Senden 2019</t>
  </si>
  <si>
    <t>Senden 2020</t>
  </si>
  <si>
    <t>Senden 2021</t>
  </si>
  <si>
    <t>Senden 2022</t>
  </si>
  <si>
    <t>Senden 2023</t>
  </si>
  <si>
    <t>Senden 2024</t>
  </si>
  <si>
    <t>Recklinghausen, Kreis 2012</t>
  </si>
  <si>
    <t>05562000</t>
  </si>
  <si>
    <t>Recklinghausen, Kreis 2015</t>
  </si>
  <si>
    <t>Recklinghausen, Kreis 2016</t>
  </si>
  <si>
    <t>Recklinghausen, Kreis 2017</t>
  </si>
  <si>
    <t>Recklinghausen, Kreis 2018</t>
  </si>
  <si>
    <t>Recklinghausen, Kreis 2019</t>
  </si>
  <si>
    <t>Recklinghausen, Kreis 2020</t>
  </si>
  <si>
    <t>Recklinghausen, Kreis 2021</t>
  </si>
  <si>
    <t>Recklinghausen, Kreis 2022</t>
  </si>
  <si>
    <t>Recklinghausen, Kreis 2023</t>
  </si>
  <si>
    <t>Recklinghausen, Kreis 2024</t>
  </si>
  <si>
    <t>Castrop-Rauxel 2012</t>
  </si>
  <si>
    <t>05562004</t>
  </si>
  <si>
    <t>Castrop-Rauxel 2015</t>
  </si>
  <si>
    <t>Castrop-Rauxel 2016</t>
  </si>
  <si>
    <t>Castrop-Rauxel 2017</t>
  </si>
  <si>
    <t>Castrop-Rauxel 2018</t>
  </si>
  <si>
    <t>Castrop-Rauxel 2019</t>
  </si>
  <si>
    <t>Castrop-Rauxel 2020</t>
  </si>
  <si>
    <t>Castrop-Rauxel 2021</t>
  </si>
  <si>
    <t>Castrop-Rauxel 2022</t>
  </si>
  <si>
    <t>Castrop-Rauxel 2023</t>
  </si>
  <si>
    <t>Castrop-Rauxel 2024</t>
  </si>
  <si>
    <t>Datteln 2012</t>
  </si>
  <si>
    <t>05562008</t>
  </si>
  <si>
    <t>Datteln 2015</t>
  </si>
  <si>
    <t>Datteln 2016</t>
  </si>
  <si>
    <t>Datteln 2017</t>
  </si>
  <si>
    <t>Datteln 2018</t>
  </si>
  <si>
    <t>Datteln 2019</t>
  </si>
  <si>
    <t>Datteln 2020</t>
  </si>
  <si>
    <t>Datteln 2021</t>
  </si>
  <si>
    <t>Datteln 2022</t>
  </si>
  <si>
    <t>Datteln 2023</t>
  </si>
  <si>
    <t>Datteln 2024</t>
  </si>
  <si>
    <t>Dorsten 2012</t>
  </si>
  <si>
    <t>05562012</t>
  </si>
  <si>
    <t>Dorsten 2015</t>
  </si>
  <si>
    <t>Dorsten 2016</t>
  </si>
  <si>
    <t>Dorsten 2017</t>
  </si>
  <si>
    <t>Dorsten 2018</t>
  </si>
  <si>
    <t>Dorsten 2019</t>
  </si>
  <si>
    <t>Dorsten 2020</t>
  </si>
  <si>
    <t>Dorsten 2021</t>
  </si>
  <si>
    <t>Dorsten 2022</t>
  </si>
  <si>
    <t>Dorsten 2023</t>
  </si>
  <si>
    <t>Dorsten 2024</t>
  </si>
  <si>
    <t>Gladbeck 2012</t>
  </si>
  <si>
    <t>05562014</t>
  </si>
  <si>
    <t>Gladbeck 2015</t>
  </si>
  <si>
    <t>Gladbeck 2016</t>
  </si>
  <si>
    <t>Gladbeck 2017</t>
  </si>
  <si>
    <t>Gladbeck 2018</t>
  </si>
  <si>
    <t>Gladbeck 2019</t>
  </si>
  <si>
    <t>Gladbeck 2020</t>
  </si>
  <si>
    <t>Gladbeck 2021</t>
  </si>
  <si>
    <t>Gladbeck 2022</t>
  </si>
  <si>
    <t>Gladbeck 2023</t>
  </si>
  <si>
    <t>Gladbeck 2024</t>
  </si>
  <si>
    <t>Haltern am See 2012</t>
  </si>
  <si>
    <t>05562016</t>
  </si>
  <si>
    <t>Haltern am See 2015</t>
  </si>
  <si>
    <t>Haltern am See 2016</t>
  </si>
  <si>
    <t>Haltern am See 2017</t>
  </si>
  <si>
    <t>Haltern am See 2018</t>
  </si>
  <si>
    <t>Haltern am See 2019</t>
  </si>
  <si>
    <t>Haltern am See 2020</t>
  </si>
  <si>
    <t>Haltern am See 2021</t>
  </si>
  <si>
    <t>Haltern am See 2022</t>
  </si>
  <si>
    <t>Haltern am See 2023</t>
  </si>
  <si>
    <t>Haltern am See 2024</t>
  </si>
  <si>
    <t>Herten 2012</t>
  </si>
  <si>
    <t>05562020</t>
  </si>
  <si>
    <t>Herten 2015</t>
  </si>
  <si>
    <t>Herten 2016</t>
  </si>
  <si>
    <t>Herten 2017</t>
  </si>
  <si>
    <t>Herten 2018</t>
  </si>
  <si>
    <t>Herten 2019</t>
  </si>
  <si>
    <t>Herten 2020</t>
  </si>
  <si>
    <t>Herten 2021</t>
  </si>
  <si>
    <t>Herten 2022</t>
  </si>
  <si>
    <t>Herten 2023</t>
  </si>
  <si>
    <t>Herten 2024</t>
  </si>
  <si>
    <t>Marl 2012</t>
  </si>
  <si>
    <t>05562024</t>
  </si>
  <si>
    <t>Marl 2015</t>
  </si>
  <si>
    <t>Marl 2016</t>
  </si>
  <si>
    <t>Marl 2017</t>
  </si>
  <si>
    <t>Marl 2018</t>
  </si>
  <si>
    <t>Marl 2019</t>
  </si>
  <si>
    <t>Marl 2020</t>
  </si>
  <si>
    <t>Marl 2021</t>
  </si>
  <si>
    <t>Marl 2022</t>
  </si>
  <si>
    <t>Marl 2023</t>
  </si>
  <si>
    <t>Marl 2024</t>
  </si>
  <si>
    <t>Oer-Erkenschwick 2012</t>
  </si>
  <si>
    <t>05562028</t>
  </si>
  <si>
    <t>Oer-Erkenschwick 2015</t>
  </si>
  <si>
    <t>Oer-Erkenschwick 2016</t>
  </si>
  <si>
    <t>Oer-Erkenschwick 2017</t>
  </si>
  <si>
    <t>Oer-Erkenschwick 2018</t>
  </si>
  <si>
    <t>Oer-Erkenschwick 2019</t>
  </si>
  <si>
    <t>Oer-Erkenschwick 2020</t>
  </si>
  <si>
    <t>Oer-Erkenschwick 2021</t>
  </si>
  <si>
    <t>Oer-Erkenschwick 2022</t>
  </si>
  <si>
    <t>Oer-Erkenschwick 2023</t>
  </si>
  <si>
    <t>Oer-Erkenschwick 2024</t>
  </si>
  <si>
    <t>Recklinghausen 2012</t>
  </si>
  <si>
    <t>05562032</t>
  </si>
  <si>
    <t>Recklinghausen 2015</t>
  </si>
  <si>
    <t>Recklinghausen 2016</t>
  </si>
  <si>
    <t>Recklinghausen 2017</t>
  </si>
  <si>
    <t>Recklinghausen 2018</t>
  </si>
  <si>
    <t>Recklinghausen 2019</t>
  </si>
  <si>
    <t>Recklinghausen 2020</t>
  </si>
  <si>
    <t>Recklinghausen 2021</t>
  </si>
  <si>
    <t>Recklinghausen 2022</t>
  </si>
  <si>
    <t>Recklinghausen 2023</t>
  </si>
  <si>
    <t>Recklinghausen 2024</t>
  </si>
  <si>
    <t>Waltrop 2012</t>
  </si>
  <si>
    <t>05562036</t>
  </si>
  <si>
    <t>Waltrop 2015</t>
  </si>
  <si>
    <t>Waltrop 2016</t>
  </si>
  <si>
    <t>Waltrop 2017</t>
  </si>
  <si>
    <t>Waltrop 2018</t>
  </si>
  <si>
    <t>Waltrop 2019</t>
  </si>
  <si>
    <t>Waltrop 2020</t>
  </si>
  <si>
    <t>Waltrop 2021</t>
  </si>
  <si>
    <t>Waltrop 2022</t>
  </si>
  <si>
    <t>Waltrop 2023</t>
  </si>
  <si>
    <t>Waltrop 2024</t>
  </si>
  <si>
    <t>Steinfurt, Kreis 2012</t>
  </si>
  <si>
    <t>05566000</t>
  </si>
  <si>
    <t>Steinfurt, Kreis 2015</t>
  </si>
  <si>
    <t>Steinfurt, Kreis 2016</t>
  </si>
  <si>
    <t>Steinfurt, Kreis 2017</t>
  </si>
  <si>
    <t>Steinfurt, Kreis 2018</t>
  </si>
  <si>
    <t>Steinfurt, Kreis 2019</t>
  </si>
  <si>
    <t>Steinfurt, Kreis 2020</t>
  </si>
  <si>
    <t>Steinfurt, Kreis 2021</t>
  </si>
  <si>
    <t>Steinfurt, Kreis 2022</t>
  </si>
  <si>
    <t>Steinfurt, Kreis 2023</t>
  </si>
  <si>
    <t>Steinfurt, Kreis 2024</t>
  </si>
  <si>
    <t>Altenberge 2012</t>
  </si>
  <si>
    <t>05566004</t>
  </si>
  <si>
    <t>Altenberge 2015</t>
  </si>
  <si>
    <t>Altenberge 2016</t>
  </si>
  <si>
    <t>Altenberge 2017</t>
  </si>
  <si>
    <t>Altenberge 2018</t>
  </si>
  <si>
    <t>Altenberge 2019</t>
  </si>
  <si>
    <t>Altenberge 2020</t>
  </si>
  <si>
    <t>Altenberge 2021</t>
  </si>
  <si>
    <t>Altenberge 2022</t>
  </si>
  <si>
    <t>Altenberge 2023</t>
  </si>
  <si>
    <t>Altenberge 2024</t>
  </si>
  <si>
    <t>Emsdetten 2012</t>
  </si>
  <si>
    <t>05566008</t>
  </si>
  <si>
    <t>Emsdetten 2015</t>
  </si>
  <si>
    <t>Emsdetten 2016</t>
  </si>
  <si>
    <t>Emsdetten 2017</t>
  </si>
  <si>
    <t>Emsdetten 2018</t>
  </si>
  <si>
    <t>Emsdetten 2019</t>
  </si>
  <si>
    <t>Emsdetten 2020</t>
  </si>
  <si>
    <t>Emsdetten 2021</t>
  </si>
  <si>
    <t>Emsdetten 2022</t>
  </si>
  <si>
    <t>Emsdetten 2023</t>
  </si>
  <si>
    <t>Emsdetten 2024</t>
  </si>
  <si>
    <t>Greven 2012</t>
  </si>
  <si>
    <t>05566012</t>
  </si>
  <si>
    <t>Greven 2015</t>
  </si>
  <si>
    <t>Greven 2016</t>
  </si>
  <si>
    <t>Greven 2017</t>
  </si>
  <si>
    <t>Greven 2018</t>
  </si>
  <si>
    <t>Greven 2019</t>
  </si>
  <si>
    <t>Greven 2020</t>
  </si>
  <si>
    <t>Greven 2021</t>
  </si>
  <si>
    <t>Greven 2022</t>
  </si>
  <si>
    <t>Greven 2023</t>
  </si>
  <si>
    <t>Greven 2024</t>
  </si>
  <si>
    <t>Hörstel 2012</t>
  </si>
  <si>
    <t>05566016</t>
  </si>
  <si>
    <t>Hörstel 2015</t>
  </si>
  <si>
    <t>Hörstel 2016</t>
  </si>
  <si>
    <t>Hörstel 2017</t>
  </si>
  <si>
    <t>Hörstel 2018</t>
  </si>
  <si>
    <t>Hörstel 2019</t>
  </si>
  <si>
    <t>Hörstel 2020</t>
  </si>
  <si>
    <t>Hörstel 2021</t>
  </si>
  <si>
    <t>Hörstel 2022</t>
  </si>
  <si>
    <t>Hörstel 2023</t>
  </si>
  <si>
    <t>Hörstel 2024</t>
  </si>
  <si>
    <t>Hopsten 2012</t>
  </si>
  <si>
    <t>05566020</t>
  </si>
  <si>
    <t>Hopsten 2015</t>
  </si>
  <si>
    <t>Hopsten 2016</t>
  </si>
  <si>
    <t>Hopsten 2017</t>
  </si>
  <si>
    <t>Hopsten 2018</t>
  </si>
  <si>
    <t>Hopsten 2019</t>
  </si>
  <si>
    <t>Hopsten 2020</t>
  </si>
  <si>
    <t>Hopsten 2021</t>
  </si>
  <si>
    <t>Hopsten 2022</t>
  </si>
  <si>
    <t>Hopsten 2023</t>
  </si>
  <si>
    <t>Hopsten 2024</t>
  </si>
  <si>
    <t>Horstmar 2012</t>
  </si>
  <si>
    <t>05566024</t>
  </si>
  <si>
    <t>Horstmar 2015</t>
  </si>
  <si>
    <t>Horstmar 2016</t>
  </si>
  <si>
    <t>Horstmar 2017</t>
  </si>
  <si>
    <t>Horstmar 2018</t>
  </si>
  <si>
    <t>Horstmar 2019</t>
  </si>
  <si>
    <t>Horstmar 2020</t>
  </si>
  <si>
    <t>Horstmar 2021</t>
  </si>
  <si>
    <t>Horstmar 2022</t>
  </si>
  <si>
    <t>Horstmar 2023</t>
  </si>
  <si>
    <t>Horstmar 2024</t>
  </si>
  <si>
    <t>Ibbenbüren 2012</t>
  </si>
  <si>
    <t>05566028</t>
  </si>
  <si>
    <t>Ibbenbüren 2015</t>
  </si>
  <si>
    <t>Ibbenbüren 2016</t>
  </si>
  <si>
    <t>Ibbenbüren 2017</t>
  </si>
  <si>
    <t>Ibbenbüren 2018</t>
  </si>
  <si>
    <t>Ibbenbüren 2019</t>
  </si>
  <si>
    <t>Ibbenbüren 2020</t>
  </si>
  <si>
    <t>Ibbenbüren 2021</t>
  </si>
  <si>
    <t>Ibbenbüren 2022</t>
  </si>
  <si>
    <t>Ibbenbüren 2023</t>
  </si>
  <si>
    <t>Ibbenbüren 2024</t>
  </si>
  <si>
    <t>Ladbergen 2012</t>
  </si>
  <si>
    <t>05566032</t>
  </si>
  <si>
    <t>Ladbergen 2015</t>
  </si>
  <si>
    <t>Ladbergen 2016</t>
  </si>
  <si>
    <t>Ladbergen 2017</t>
  </si>
  <si>
    <t>Ladbergen 2018</t>
  </si>
  <si>
    <t>Ladbergen 2019</t>
  </si>
  <si>
    <t>Ladbergen 2020</t>
  </si>
  <si>
    <t>Ladbergen 2021</t>
  </si>
  <si>
    <t>Ladbergen 2022</t>
  </si>
  <si>
    <t>Ladbergen 2023</t>
  </si>
  <si>
    <t>Ladbergen 2024</t>
  </si>
  <si>
    <t>Laer 2012</t>
  </si>
  <si>
    <t>05566036</t>
  </si>
  <si>
    <t>Laer 2015</t>
  </si>
  <si>
    <t>Laer 2016</t>
  </si>
  <si>
    <t>Laer 2017</t>
  </si>
  <si>
    <t>Laer 2018</t>
  </si>
  <si>
    <t>Laer 2019</t>
  </si>
  <si>
    <t>Laer 2020</t>
  </si>
  <si>
    <t>Laer 2021</t>
  </si>
  <si>
    <t>Laer 2022</t>
  </si>
  <si>
    <t>Laer 2023</t>
  </si>
  <si>
    <t>Laer 2024</t>
  </si>
  <si>
    <t>Lengerich 2012</t>
  </si>
  <si>
    <t>05566040</t>
  </si>
  <si>
    <t>Lengerich 2015</t>
  </si>
  <si>
    <t>Lengerich 2016</t>
  </si>
  <si>
    <t>Lengerich 2017</t>
  </si>
  <si>
    <t>Lengerich 2018</t>
  </si>
  <si>
    <t>Lengerich 2019</t>
  </si>
  <si>
    <t>Lengerich 2020</t>
  </si>
  <si>
    <t>Lengerich 2021</t>
  </si>
  <si>
    <t>Lengerich 2022</t>
  </si>
  <si>
    <t>Lengerich 2023</t>
  </si>
  <si>
    <t>Lengerich 2024</t>
  </si>
  <si>
    <t>Lienen 2012</t>
  </si>
  <si>
    <t>05566044</t>
  </si>
  <si>
    <t>Lienen 2015</t>
  </si>
  <si>
    <t>Lienen 2016</t>
  </si>
  <si>
    <t>Lienen 2017</t>
  </si>
  <si>
    <t>Lienen 2018</t>
  </si>
  <si>
    <t>Lienen 2019</t>
  </si>
  <si>
    <t>Lienen 2020</t>
  </si>
  <si>
    <t>Lienen 2021</t>
  </si>
  <si>
    <t>Lienen 2022</t>
  </si>
  <si>
    <t>Lienen 2023</t>
  </si>
  <si>
    <t>Lienen 2024</t>
  </si>
  <si>
    <t>Lotte 2012</t>
  </si>
  <si>
    <t>05566048</t>
  </si>
  <si>
    <t>Lotte 2015</t>
  </si>
  <si>
    <t>Lotte 2016</t>
  </si>
  <si>
    <t>Lotte 2017</t>
  </si>
  <si>
    <t>Lotte 2018</t>
  </si>
  <si>
    <t>Lotte 2019</t>
  </si>
  <si>
    <t>Lotte 2020</t>
  </si>
  <si>
    <t>Lotte 2021</t>
  </si>
  <si>
    <t>Lotte 2022</t>
  </si>
  <si>
    <t>Lotte 2023</t>
  </si>
  <si>
    <t>Lotte 2024</t>
  </si>
  <si>
    <t>Metelen 2012</t>
  </si>
  <si>
    <t>05566052</t>
  </si>
  <si>
    <t>Metelen 2015</t>
  </si>
  <si>
    <t>Metelen 2016</t>
  </si>
  <si>
    <t>Metelen 2017</t>
  </si>
  <si>
    <t>Metelen 2018</t>
  </si>
  <si>
    <t>Metelen 2019</t>
  </si>
  <si>
    <t>Metelen 2020</t>
  </si>
  <si>
    <t>Metelen 2021</t>
  </si>
  <si>
    <t>Metelen 2022</t>
  </si>
  <si>
    <t>Metelen 2023</t>
  </si>
  <si>
    <t>Metelen 2024</t>
  </si>
  <si>
    <t>Mettingen 2012</t>
  </si>
  <si>
    <t>05566056</t>
  </si>
  <si>
    <t>Mettingen 2015</t>
  </si>
  <si>
    <t>Mettingen 2016</t>
  </si>
  <si>
    <t>Mettingen 2017</t>
  </si>
  <si>
    <t>Mettingen 2018</t>
  </si>
  <si>
    <t>Mettingen 2019</t>
  </si>
  <si>
    <t>Mettingen 2020</t>
  </si>
  <si>
    <t>Mettingen 2021</t>
  </si>
  <si>
    <t>Mettingen 2022</t>
  </si>
  <si>
    <t>Mettingen 2023</t>
  </si>
  <si>
    <t>Mettingen 2024</t>
  </si>
  <si>
    <t>Neuenkirchen 2012</t>
  </si>
  <si>
    <t>05566060</t>
  </si>
  <si>
    <t>Neuenkirchen 2015</t>
  </si>
  <si>
    <t>Neuenkirchen 2016</t>
  </si>
  <si>
    <t>Neuenkirchen 2017</t>
  </si>
  <si>
    <t>Neuenkirchen 2018</t>
  </si>
  <si>
    <t>Neuenkirchen 2019</t>
  </si>
  <si>
    <t>Neuenkirchen 2020</t>
  </si>
  <si>
    <t>Neuenkirchen 2021</t>
  </si>
  <si>
    <t>Neuenkirchen 2022</t>
  </si>
  <si>
    <t>Neuenkirchen 2023</t>
  </si>
  <si>
    <t>Neuenkirchen 2024</t>
  </si>
  <si>
    <t>Nordwalde 2012</t>
  </si>
  <si>
    <t>05566064</t>
  </si>
  <si>
    <t>Nordwalde 2015</t>
  </si>
  <si>
    <t>Nordwalde 2016</t>
  </si>
  <si>
    <t>Nordwalde 2017</t>
  </si>
  <si>
    <t>Nordwalde 2018</t>
  </si>
  <si>
    <t>Nordwalde 2019</t>
  </si>
  <si>
    <t>Nordwalde 2020</t>
  </si>
  <si>
    <t>Nordwalde 2021</t>
  </si>
  <si>
    <t>Nordwalde 2022</t>
  </si>
  <si>
    <t>Nordwalde 2023</t>
  </si>
  <si>
    <t>Nordwalde 2024</t>
  </si>
  <si>
    <t>Ochtrup 2012</t>
  </si>
  <si>
    <t>05566068</t>
  </si>
  <si>
    <t>Ochtrup 2015</t>
  </si>
  <si>
    <t>Ochtrup 2016</t>
  </si>
  <si>
    <t>Ochtrup 2017</t>
  </si>
  <si>
    <t>Ochtrup 2018</t>
  </si>
  <si>
    <t>Ochtrup 2019</t>
  </si>
  <si>
    <t>Ochtrup 2020</t>
  </si>
  <si>
    <t>Ochtrup 2021</t>
  </si>
  <si>
    <t>Ochtrup 2022</t>
  </si>
  <si>
    <t>Ochtrup 2023</t>
  </si>
  <si>
    <t>Ochtrup 2024</t>
  </si>
  <si>
    <t>Recke 2012</t>
  </si>
  <si>
    <t>05566072</t>
  </si>
  <si>
    <t>Recke 2015</t>
  </si>
  <si>
    <t>Recke 2016</t>
  </si>
  <si>
    <t>Recke 2017</t>
  </si>
  <si>
    <t>Recke 2018</t>
  </si>
  <si>
    <t>Recke 2019</t>
  </si>
  <si>
    <t>Recke 2020</t>
  </si>
  <si>
    <t>Recke 2021</t>
  </si>
  <si>
    <t>Recke 2022</t>
  </si>
  <si>
    <t>Recke 2023</t>
  </si>
  <si>
    <t>Recke 2024</t>
  </si>
  <si>
    <t>Rheine 2012</t>
  </si>
  <si>
    <t>05566076</t>
  </si>
  <si>
    <t>Rheine 2015</t>
  </si>
  <si>
    <t>Rheine 2016</t>
  </si>
  <si>
    <t>Rheine 2017</t>
  </si>
  <si>
    <t>Rheine 2018</t>
  </si>
  <si>
    <t>Rheine 2019</t>
  </si>
  <si>
    <t>Rheine 2020</t>
  </si>
  <si>
    <t>Rheine 2021</t>
  </si>
  <si>
    <t>Rheine 2022</t>
  </si>
  <si>
    <t>Rheine 2023</t>
  </si>
  <si>
    <t>Rheine 2024</t>
  </si>
  <si>
    <t>Saerbeck 2012</t>
  </si>
  <si>
    <t>05566080</t>
  </si>
  <si>
    <t>Saerbeck 2015</t>
  </si>
  <si>
    <t>Saerbeck 2016</t>
  </si>
  <si>
    <t>Saerbeck 2017</t>
  </si>
  <si>
    <t>Saerbeck 2018</t>
  </si>
  <si>
    <t>Saerbeck 2019</t>
  </si>
  <si>
    <t>Saerbeck 2020</t>
  </si>
  <si>
    <t>Saerbeck 2021</t>
  </si>
  <si>
    <t>Saerbeck 2022</t>
  </si>
  <si>
    <t>Saerbeck 2023</t>
  </si>
  <si>
    <t>Saerbeck 2024</t>
  </si>
  <si>
    <t>Steinfurt 2012</t>
  </si>
  <si>
    <t>05566084</t>
  </si>
  <si>
    <t>Steinfurt 2015</t>
  </si>
  <si>
    <t>Steinfurt 2016</t>
  </si>
  <si>
    <t>Steinfurt 2017</t>
  </si>
  <si>
    <t>Steinfurt 2018</t>
  </si>
  <si>
    <t>Steinfurt 2019</t>
  </si>
  <si>
    <t>Steinfurt 2020</t>
  </si>
  <si>
    <t>Steinfurt 2021</t>
  </si>
  <si>
    <t>Steinfurt 2022</t>
  </si>
  <si>
    <t>Steinfurt 2023</t>
  </si>
  <si>
    <t>Steinfurt 2024</t>
  </si>
  <si>
    <t>Tecklenburg 2012</t>
  </si>
  <si>
    <t>05566088</t>
  </si>
  <si>
    <t>Tecklenburg 2015</t>
  </si>
  <si>
    <t>Tecklenburg 2016</t>
  </si>
  <si>
    <t>Tecklenburg 2017</t>
  </si>
  <si>
    <t>Tecklenburg 2018</t>
  </si>
  <si>
    <t>Tecklenburg 2019</t>
  </si>
  <si>
    <t>Tecklenburg 2020</t>
  </si>
  <si>
    <t>Tecklenburg 2021</t>
  </si>
  <si>
    <t>Tecklenburg 2022</t>
  </si>
  <si>
    <t>Tecklenburg 2023</t>
  </si>
  <si>
    <t>Tecklenburg 2024</t>
  </si>
  <si>
    <t>Westerkappeln 2012</t>
  </si>
  <si>
    <t>05566092</t>
  </si>
  <si>
    <t>Westerkappeln 2015</t>
  </si>
  <si>
    <t>Westerkappeln 2016</t>
  </si>
  <si>
    <t>Westerkappeln 2017</t>
  </si>
  <si>
    <t>Westerkappeln 2018</t>
  </si>
  <si>
    <t>Westerkappeln 2019</t>
  </si>
  <si>
    <t>Westerkappeln 2020</t>
  </si>
  <si>
    <t>Westerkappeln 2021</t>
  </si>
  <si>
    <t>Westerkappeln 2022</t>
  </si>
  <si>
    <t>Westerkappeln 2023</t>
  </si>
  <si>
    <t>Westerkappeln 2024</t>
  </si>
  <si>
    <t>Wettringen 2012</t>
  </si>
  <si>
    <t>05566096</t>
  </si>
  <si>
    <t>Wettringen 2015</t>
  </si>
  <si>
    <t>Wettringen 2016</t>
  </si>
  <si>
    <t>Wettringen 2017</t>
  </si>
  <si>
    <t>Wettringen 2018</t>
  </si>
  <si>
    <t>Wettringen 2019</t>
  </si>
  <si>
    <t>Wettringen 2020</t>
  </si>
  <si>
    <t>Wettringen 2021</t>
  </si>
  <si>
    <t>Wettringen 2022</t>
  </si>
  <si>
    <t>Wettringen 2023</t>
  </si>
  <si>
    <t>Wettringen 2024</t>
  </si>
  <si>
    <t>Warendorf, Kreis 2012</t>
  </si>
  <si>
    <t>05570000</t>
  </si>
  <si>
    <t>Warendorf, Kreis 2015</t>
  </si>
  <si>
    <t>Warendorf, Kreis 2016</t>
  </si>
  <si>
    <t>Warendorf, Kreis 2017</t>
  </si>
  <si>
    <t>Warendorf, Kreis 2018</t>
  </si>
  <si>
    <t>Warendorf, Kreis 2019</t>
  </si>
  <si>
    <t>Warendorf, Kreis 2020</t>
  </si>
  <si>
    <t>Warendorf, Kreis 2021</t>
  </si>
  <si>
    <t>Warendorf, Kreis 2022</t>
  </si>
  <si>
    <t>Warendorf, Kreis 2023</t>
  </si>
  <si>
    <t>Warendorf, Kreis 2024</t>
  </si>
  <si>
    <t>Ahlen 2012</t>
  </si>
  <si>
    <t>05570004</t>
  </si>
  <si>
    <t>Ahlen 2015</t>
  </si>
  <si>
    <t>Ahlen 2016</t>
  </si>
  <si>
    <t>Ahlen 2017</t>
  </si>
  <si>
    <t>Ahlen 2018</t>
  </si>
  <si>
    <t>Ahlen 2019</t>
  </si>
  <si>
    <t>Ahlen 2020</t>
  </si>
  <si>
    <t>Ahlen 2021</t>
  </si>
  <si>
    <t>Ahlen 2022</t>
  </si>
  <si>
    <t>Ahlen 2023</t>
  </si>
  <si>
    <t>Ahlen 2024</t>
  </si>
  <si>
    <t>Beckum 2012</t>
  </si>
  <si>
    <t>05570008</t>
  </si>
  <si>
    <t>Beckum 2015</t>
  </si>
  <si>
    <t>Beckum 2016</t>
  </si>
  <si>
    <t>Beckum 2017</t>
  </si>
  <si>
    <t>Beckum 2018</t>
  </si>
  <si>
    <t>Beckum 2019</t>
  </si>
  <si>
    <t>Beckum 2020</t>
  </si>
  <si>
    <t>Beckum 2021</t>
  </si>
  <si>
    <t>Beckum 2022</t>
  </si>
  <si>
    <t>Beckum 2023</t>
  </si>
  <si>
    <t>Beckum 2024</t>
  </si>
  <si>
    <t>Beelen 2012</t>
  </si>
  <si>
    <t>05570012</t>
  </si>
  <si>
    <t>Beelen 2015</t>
  </si>
  <si>
    <t>Beelen 2016</t>
  </si>
  <si>
    <t>Beelen 2017</t>
  </si>
  <si>
    <t>Beelen 2018</t>
  </si>
  <si>
    <t>Beelen 2019</t>
  </si>
  <si>
    <t>Beelen 2020</t>
  </si>
  <si>
    <t>Beelen 2021</t>
  </si>
  <si>
    <t>Beelen 2022</t>
  </si>
  <si>
    <t>Beelen 2023</t>
  </si>
  <si>
    <t>Beelen 2024</t>
  </si>
  <si>
    <t>Drensteinfurt 2012</t>
  </si>
  <si>
    <t>05570016</t>
  </si>
  <si>
    <t>Drensteinfurt 2015</t>
  </si>
  <si>
    <t>Drensteinfurt 2016</t>
  </si>
  <si>
    <t>Drensteinfurt 2017</t>
  </si>
  <si>
    <t>Drensteinfurt 2018</t>
  </si>
  <si>
    <t>Drensteinfurt 2019</t>
  </si>
  <si>
    <t>Drensteinfurt 2020</t>
  </si>
  <si>
    <t>Drensteinfurt 2021</t>
  </si>
  <si>
    <t>Drensteinfurt 2022</t>
  </si>
  <si>
    <t>Drensteinfurt 2023</t>
  </si>
  <si>
    <t>Drensteinfurt 2024</t>
  </si>
  <si>
    <t>Ennigerloh 2012</t>
  </si>
  <si>
    <t>05570020</t>
  </si>
  <si>
    <t>Ennigerloh 2015</t>
  </si>
  <si>
    <t>Ennigerloh 2016</t>
  </si>
  <si>
    <t>Ennigerloh 2017</t>
  </si>
  <si>
    <t>Ennigerloh 2018</t>
  </si>
  <si>
    <t>Ennigerloh 2019</t>
  </si>
  <si>
    <t>Ennigerloh 2020</t>
  </si>
  <si>
    <t>Ennigerloh 2021</t>
  </si>
  <si>
    <t>Ennigerloh 2022</t>
  </si>
  <si>
    <t>Ennigerloh 2023</t>
  </si>
  <si>
    <t>Ennigerloh 2024</t>
  </si>
  <si>
    <t>Everswinkel 2012</t>
  </si>
  <si>
    <t>05570024</t>
  </si>
  <si>
    <t>Everswinkel 2015</t>
  </si>
  <si>
    <t>Everswinkel 2016</t>
  </si>
  <si>
    <t>Everswinkel 2017</t>
  </si>
  <si>
    <t>Everswinkel 2018</t>
  </si>
  <si>
    <t>Everswinkel 2019</t>
  </si>
  <si>
    <t>Everswinkel 2020</t>
  </si>
  <si>
    <t>Everswinkel 2021</t>
  </si>
  <si>
    <t>Everswinkel 2022</t>
  </si>
  <si>
    <t>Everswinkel 2023</t>
  </si>
  <si>
    <t>Everswinkel 2024</t>
  </si>
  <si>
    <t>Oelde 2012</t>
  </si>
  <si>
    <t>05570028</t>
  </si>
  <si>
    <t>Oelde 2015</t>
  </si>
  <si>
    <t>Oelde 2016</t>
  </si>
  <si>
    <t>Oelde 2017</t>
  </si>
  <si>
    <t>Oelde 2018</t>
  </si>
  <si>
    <t>Oelde 2019</t>
  </si>
  <si>
    <t>Oelde 2020</t>
  </si>
  <si>
    <t>Oelde 2021</t>
  </si>
  <si>
    <t>Oelde 2022</t>
  </si>
  <si>
    <t>Oelde 2023</t>
  </si>
  <si>
    <t>Oelde 2024</t>
  </si>
  <si>
    <t>Ostbevern 2012</t>
  </si>
  <si>
    <t>05570032</t>
  </si>
  <si>
    <t>Ostbevern 2015</t>
  </si>
  <si>
    <t>Ostbevern 2016</t>
  </si>
  <si>
    <t>Ostbevern 2017</t>
  </si>
  <si>
    <t>Ostbevern 2018</t>
  </si>
  <si>
    <t>Ostbevern 2019</t>
  </si>
  <si>
    <t>Ostbevern 2020</t>
  </si>
  <si>
    <t>Ostbevern 2021</t>
  </si>
  <si>
    <t>Ostbevern 2022</t>
  </si>
  <si>
    <t>Ostbevern 2023</t>
  </si>
  <si>
    <t>Ostbevern 2024</t>
  </si>
  <si>
    <t>Sassenberg 2012</t>
  </si>
  <si>
    <t>05570036</t>
  </si>
  <si>
    <t>Sassenberg 2015</t>
  </si>
  <si>
    <t>Sassenberg 2016</t>
  </si>
  <si>
    <t>Sassenberg 2017</t>
  </si>
  <si>
    <t>Sassenberg 2018</t>
  </si>
  <si>
    <t>Sassenberg 2019</t>
  </si>
  <si>
    <t>Sassenberg 2020</t>
  </si>
  <si>
    <t>Sassenberg 2021</t>
  </si>
  <si>
    <t>Sassenberg 2022</t>
  </si>
  <si>
    <t>Sassenberg 2023</t>
  </si>
  <si>
    <t>Sassenberg 2024</t>
  </si>
  <si>
    <t>Sendenhorst 2012</t>
  </si>
  <si>
    <t>05570040</t>
  </si>
  <si>
    <t>Sendenhorst 2015</t>
  </si>
  <si>
    <t>Sendenhorst 2016</t>
  </si>
  <si>
    <t>Sendenhorst 2017</t>
  </si>
  <si>
    <t>Sendenhorst 2018</t>
  </si>
  <si>
    <t>Sendenhorst 2019</t>
  </si>
  <si>
    <t>Sendenhorst 2020</t>
  </si>
  <si>
    <t>Sendenhorst 2021</t>
  </si>
  <si>
    <t>Sendenhorst 2022</t>
  </si>
  <si>
    <t>Sendenhorst 2023</t>
  </si>
  <si>
    <t>Sendenhorst 2024</t>
  </si>
  <si>
    <t>Telgte 2012</t>
  </si>
  <si>
    <t>05570044</t>
  </si>
  <si>
    <t>Telgte 2015</t>
  </si>
  <si>
    <t>Telgte 2016</t>
  </si>
  <si>
    <t>Telgte 2017</t>
  </si>
  <si>
    <t>Telgte 2018</t>
  </si>
  <si>
    <t>Telgte 2019</t>
  </si>
  <si>
    <t>Telgte 2020</t>
  </si>
  <si>
    <t>Telgte 2021</t>
  </si>
  <si>
    <t>Telgte 2022</t>
  </si>
  <si>
    <t>Telgte 2023</t>
  </si>
  <si>
    <t>Telgte 2024</t>
  </si>
  <si>
    <t>Wadersloh 2012</t>
  </si>
  <si>
    <t>05570048</t>
  </si>
  <si>
    <t>Wadersloh 2015</t>
  </si>
  <si>
    <t>Wadersloh 2016</t>
  </si>
  <si>
    <t>Wadersloh 2017</t>
  </si>
  <si>
    <t>Wadersloh 2018</t>
  </si>
  <si>
    <t>Wadersloh 2019</t>
  </si>
  <si>
    <t>Wadersloh 2020</t>
  </si>
  <si>
    <t>Wadersloh 2021</t>
  </si>
  <si>
    <t>Wadersloh 2022</t>
  </si>
  <si>
    <t>Wadersloh 2023</t>
  </si>
  <si>
    <t>Wadersloh 2024</t>
  </si>
  <si>
    <t>Warendorf 2012</t>
  </si>
  <si>
    <t>05570052</t>
  </si>
  <si>
    <t>Warendorf 2015</t>
  </si>
  <si>
    <t>Warendorf 2016</t>
  </si>
  <si>
    <t>Warendorf 2017</t>
  </si>
  <si>
    <t>Warendorf 2018</t>
  </si>
  <si>
    <t>Warendorf 2019</t>
  </si>
  <si>
    <t>Warendorf 2020</t>
  </si>
  <si>
    <t>Warendorf 2021</t>
  </si>
  <si>
    <t>Warendorf 2022</t>
  </si>
  <si>
    <t>Warendorf 2023</t>
  </si>
  <si>
    <t>Warendorf 2024</t>
  </si>
  <si>
    <t>Detmold, Regierungsbezirk 2012</t>
  </si>
  <si>
    <t>05700000</t>
  </si>
  <si>
    <t>Detmold, Regierungsbezirk 2015</t>
  </si>
  <si>
    <t>Detmold, Regierungsbezirk 2016</t>
  </si>
  <si>
    <t>Detmold, Regierungsbezirk 2017</t>
  </si>
  <si>
    <t>Detmold, Regierungsbezirk 2018</t>
  </si>
  <si>
    <t>Detmold, Regierungsbezirk 2019</t>
  </si>
  <si>
    <t>Detmold, Regierungsbezirk 2020</t>
  </si>
  <si>
    <t>Detmold, Regierungsbezirk 2021</t>
  </si>
  <si>
    <t>Detmold, Regierungsbezirk 2022</t>
  </si>
  <si>
    <t>Detmold, Regierungsbezirk 2023</t>
  </si>
  <si>
    <t>Detmold, Regierungsbezirk 2024</t>
  </si>
  <si>
    <t>Bielefeld, krfr. Stadt 2012</t>
  </si>
  <si>
    <t>05711000</t>
  </si>
  <si>
    <t>Bielefeld, krfr. Stadt 2015</t>
  </si>
  <si>
    <t>Bielefeld, krfr. Stadt 2016</t>
  </si>
  <si>
    <t>Bielefeld, krfr. Stadt 2017</t>
  </si>
  <si>
    <t>Bielefeld, krfr. Stadt 2018</t>
  </si>
  <si>
    <t>Bielefeld, krfr. Stadt 2019</t>
  </si>
  <si>
    <t>Bielefeld, krfr. Stadt 2020</t>
  </si>
  <si>
    <t>Bielefeld, krfr. Stadt 2021</t>
  </si>
  <si>
    <t>Bielefeld, krfr. Stadt 2022</t>
  </si>
  <si>
    <t>Bielefeld, krfr. Stadt 2023</t>
  </si>
  <si>
    <t>Bielefeld, krfr. Stadt 2024</t>
  </si>
  <si>
    <t>Gütersloh, Kreis 2012</t>
  </si>
  <si>
    <t>05754000</t>
  </si>
  <si>
    <t>Gütersloh, Kreis 2015</t>
  </si>
  <si>
    <t>Gütersloh, Kreis 2016</t>
  </si>
  <si>
    <t>Gütersloh, Kreis 2017</t>
  </si>
  <si>
    <t>Gütersloh, Kreis 2018</t>
  </si>
  <si>
    <t>Gütersloh, Kreis 2019</t>
  </si>
  <si>
    <t>Gütersloh, Kreis 2020</t>
  </si>
  <si>
    <t>Gütersloh, Kreis 2021</t>
  </si>
  <si>
    <t>Gütersloh, Kreis 2022</t>
  </si>
  <si>
    <t>Gütersloh, Kreis 2023</t>
  </si>
  <si>
    <t>Gütersloh, Kreis 2024</t>
  </si>
  <si>
    <t>Borgholzhausen 2012</t>
  </si>
  <si>
    <t>05754004</t>
  </si>
  <si>
    <t>Borgholzhausen 2015</t>
  </si>
  <si>
    <t>Borgholzhausen 2016</t>
  </si>
  <si>
    <t>Borgholzhausen 2017</t>
  </si>
  <si>
    <t>Borgholzhausen 2018</t>
  </si>
  <si>
    <t>Borgholzhausen 2019</t>
  </si>
  <si>
    <t>Borgholzhausen 2020</t>
  </si>
  <si>
    <t>Borgholzhausen 2021</t>
  </si>
  <si>
    <t>Borgholzhausen 2022</t>
  </si>
  <si>
    <t>Borgholzhausen 2023</t>
  </si>
  <si>
    <t>Borgholzhausen 2024</t>
  </si>
  <si>
    <t>Gütersloh 2012</t>
  </si>
  <si>
    <t>05754008</t>
  </si>
  <si>
    <t>Gütersloh 2015</t>
  </si>
  <si>
    <t>Gütersloh 2016</t>
  </si>
  <si>
    <t>Gütersloh 2017</t>
  </si>
  <si>
    <t>Gütersloh 2018</t>
  </si>
  <si>
    <t>Gütersloh 2019</t>
  </si>
  <si>
    <t>Gütersloh 2020</t>
  </si>
  <si>
    <t>Gütersloh 2021</t>
  </si>
  <si>
    <t>Gütersloh 2022</t>
  </si>
  <si>
    <t>Gütersloh 2023</t>
  </si>
  <si>
    <t>Gütersloh 2024</t>
  </si>
  <si>
    <t>Halle (Westf.) 2012</t>
  </si>
  <si>
    <t>05754012</t>
  </si>
  <si>
    <t>Halle (Westf.) 2015</t>
  </si>
  <si>
    <t>Halle (Westf.) 2016</t>
  </si>
  <si>
    <t>Halle (Westf.) 2017</t>
  </si>
  <si>
    <t>Halle (Westf.) 2018</t>
  </si>
  <si>
    <t>Halle (Westf.) 2019</t>
  </si>
  <si>
    <t>Halle (Westf.) 2020</t>
  </si>
  <si>
    <t>Halle (Westf.) 2021</t>
  </si>
  <si>
    <t>Halle (Westf.) 2022</t>
  </si>
  <si>
    <t>Halle (Westf.) 2023</t>
  </si>
  <si>
    <t>Halle (Westf.) 2024</t>
  </si>
  <si>
    <t>Harsewinkel 2012</t>
  </si>
  <si>
    <t>05754016</t>
  </si>
  <si>
    <t>Harsewinkel 2015</t>
  </si>
  <si>
    <t>Harsewinkel 2016</t>
  </si>
  <si>
    <t>Harsewinkel 2017</t>
  </si>
  <si>
    <t>Harsewinkel 2018</t>
  </si>
  <si>
    <t>Harsewinkel 2019</t>
  </si>
  <si>
    <t>Harsewinkel 2020</t>
  </si>
  <si>
    <t>Harsewinkel 2021</t>
  </si>
  <si>
    <t>Harsewinkel 2022</t>
  </si>
  <si>
    <t>Harsewinkel 2023</t>
  </si>
  <si>
    <t>Harsewinkel 2024</t>
  </si>
  <si>
    <t>Herzebrock-Clarholz 2012</t>
  </si>
  <si>
    <t>05754020</t>
  </si>
  <si>
    <t>Herzebrock-Clarholz 2015</t>
  </si>
  <si>
    <t>Herzebrock-Clarholz 2016</t>
  </si>
  <si>
    <t>Herzebrock-Clarholz 2017</t>
  </si>
  <si>
    <t>Herzebrock-Clarholz 2018</t>
  </si>
  <si>
    <t>Herzebrock-Clarholz 2019</t>
  </si>
  <si>
    <t>Herzebrock-Clarholz 2020</t>
  </si>
  <si>
    <t>Herzebrock-Clarholz 2021</t>
  </si>
  <si>
    <t>Herzebrock-Clarholz 2022</t>
  </si>
  <si>
    <t>Herzebrock-Clarholz 2023</t>
  </si>
  <si>
    <t>Herzebrock-Clarholz 2024</t>
  </si>
  <si>
    <t>Langenberg 2012</t>
  </si>
  <si>
    <t>05754024</t>
  </si>
  <si>
    <t>Langenberg 2015</t>
  </si>
  <si>
    <t>Langenberg 2016</t>
  </si>
  <si>
    <t>Langenberg 2017</t>
  </si>
  <si>
    <t>Langenberg 2018</t>
  </si>
  <si>
    <t>Langenberg 2019</t>
  </si>
  <si>
    <t>Langenberg 2020</t>
  </si>
  <si>
    <t>Langenberg 2021</t>
  </si>
  <si>
    <t>Langenberg 2022</t>
  </si>
  <si>
    <t>Langenberg 2023</t>
  </si>
  <si>
    <t>Langenberg 2024</t>
  </si>
  <si>
    <t>Rheda-Wiedenbrück 2012</t>
  </si>
  <si>
    <t>05754028</t>
  </si>
  <si>
    <t>Rheda-Wiedenbrück 2015</t>
  </si>
  <si>
    <t>Rheda-Wiedenbrück 2016</t>
  </si>
  <si>
    <t>Rheda-Wiedenbrück 2017</t>
  </si>
  <si>
    <t>Rheda-Wiedenbrück 2018</t>
  </si>
  <si>
    <t>Rheda-Wiedenbrück 2019</t>
  </si>
  <si>
    <t>Rheda-Wiedenbrück 2020</t>
  </si>
  <si>
    <t>Rheda-Wiedenbrück 2021</t>
  </si>
  <si>
    <t>Rheda-Wiedenbrück 2022</t>
  </si>
  <si>
    <t>Rheda-Wiedenbrück 2023</t>
  </si>
  <si>
    <t>Rheda-Wiedenbrück 2024</t>
  </si>
  <si>
    <t>Rietberg 2012</t>
  </si>
  <si>
    <t>05754032</t>
  </si>
  <si>
    <t>Rietberg 2015</t>
  </si>
  <si>
    <t>Rietberg 2016</t>
  </si>
  <si>
    <t>Rietberg 2017</t>
  </si>
  <si>
    <t>Rietberg 2018</t>
  </si>
  <si>
    <t>Rietberg 2019</t>
  </si>
  <si>
    <t>Rietberg 2020</t>
  </si>
  <si>
    <t>Rietberg 2021</t>
  </si>
  <si>
    <t>Rietberg 2022</t>
  </si>
  <si>
    <t>Rietberg 2023</t>
  </si>
  <si>
    <t>Rietberg 2024</t>
  </si>
  <si>
    <t>Schloss Holte-Stukenbrock 2012</t>
  </si>
  <si>
    <t>05754036</t>
  </si>
  <si>
    <t>Schloss Holte-Stukenbrock 2015</t>
  </si>
  <si>
    <t>Schloss Holte-Stukenbrock 2016</t>
  </si>
  <si>
    <t>Schloss Holte-Stukenbrock 2017</t>
  </si>
  <si>
    <t>Schloss Holte-Stukenbrock 2018</t>
  </si>
  <si>
    <t>Schloss Holte-Stukenbrock 2019</t>
  </si>
  <si>
    <t>Schloss Holte-Stukenbrock 2020</t>
  </si>
  <si>
    <t>Schloss Holte-Stukenbrock 2021</t>
  </si>
  <si>
    <t>Schloss Holte-Stukenbrock 2022</t>
  </si>
  <si>
    <t>Schloss Holte-Stukenbrock 2023</t>
  </si>
  <si>
    <t>Schloss Holte-Stukenbrock 2024</t>
  </si>
  <si>
    <t>Steinhagen 2012</t>
  </si>
  <si>
    <t>05754040</t>
  </si>
  <si>
    <t>Steinhagen 2015</t>
  </si>
  <si>
    <t>Steinhagen 2016</t>
  </si>
  <si>
    <t>Steinhagen 2017</t>
  </si>
  <si>
    <t>Steinhagen 2018</t>
  </si>
  <si>
    <t>Steinhagen 2019</t>
  </si>
  <si>
    <t>Steinhagen 2020</t>
  </si>
  <si>
    <t>Steinhagen 2021</t>
  </si>
  <si>
    <t>Steinhagen 2022</t>
  </si>
  <si>
    <t>Steinhagen 2023</t>
  </si>
  <si>
    <t>Steinhagen 2024</t>
  </si>
  <si>
    <t>Verl 2012</t>
  </si>
  <si>
    <t>05754044</t>
  </si>
  <si>
    <t>Verl 2015</t>
  </si>
  <si>
    <t>Verl 2016</t>
  </si>
  <si>
    <t>Verl 2017</t>
  </si>
  <si>
    <t>Verl 2018</t>
  </si>
  <si>
    <t>Verl 2019</t>
  </si>
  <si>
    <t>Verl 2020</t>
  </si>
  <si>
    <t>Verl 2021</t>
  </si>
  <si>
    <t>Verl 2022</t>
  </si>
  <si>
    <t>Verl 2023</t>
  </si>
  <si>
    <t>Verl 2024</t>
  </si>
  <si>
    <t>Versmold 2012</t>
  </si>
  <si>
    <t>05754048</t>
  </si>
  <si>
    <t>Versmold 2015</t>
  </si>
  <si>
    <t>Versmold 2016</t>
  </si>
  <si>
    <t>Versmold 2017</t>
  </si>
  <si>
    <t>Versmold 2018</t>
  </si>
  <si>
    <t>Versmold 2019</t>
  </si>
  <si>
    <t>Versmold 2020</t>
  </si>
  <si>
    <t>Versmold 2021</t>
  </si>
  <si>
    <t>Versmold 2022</t>
  </si>
  <si>
    <t>Versmold 2023</t>
  </si>
  <si>
    <t>Versmold 2024</t>
  </si>
  <si>
    <t>Werther (Westf.) 2012</t>
  </si>
  <si>
    <t>05754052</t>
  </si>
  <si>
    <t>Werther (Westf.) 2015</t>
  </si>
  <si>
    <t>Werther (Westf.) 2016</t>
  </si>
  <si>
    <t>Werther (Westf.) 2017</t>
  </si>
  <si>
    <t>Werther (Westf.) 2018</t>
  </si>
  <si>
    <t>Werther (Westf.) 2019</t>
  </si>
  <si>
    <t>Werther (Westf.) 2020</t>
  </si>
  <si>
    <t>Werther (Westf.) 2021</t>
  </si>
  <si>
    <t>Werther (Westf.) 2022</t>
  </si>
  <si>
    <t>Werther (Westf.) 2023</t>
  </si>
  <si>
    <t>Werther (Westf.) 2024</t>
  </si>
  <si>
    <t>Herford, Kreis 2012</t>
  </si>
  <si>
    <t>05758000</t>
  </si>
  <si>
    <t>Herford, Kreis 2015</t>
  </si>
  <si>
    <t>Herford, Kreis 2016</t>
  </si>
  <si>
    <t>Herford, Kreis 2017</t>
  </si>
  <si>
    <t>Herford, Kreis 2018</t>
  </si>
  <si>
    <t>Herford, Kreis 2019</t>
  </si>
  <si>
    <t>Herford, Kreis 2020</t>
  </si>
  <si>
    <t>Herford, Kreis 2021</t>
  </si>
  <si>
    <t>Herford, Kreis 2022</t>
  </si>
  <si>
    <t>Herford, Kreis 2023</t>
  </si>
  <si>
    <t>Herford, Kreis 2024</t>
  </si>
  <si>
    <t>Bünde 2012</t>
  </si>
  <si>
    <t>05758004</t>
  </si>
  <si>
    <t>Bünde 2015</t>
  </si>
  <si>
    <t>Bünde 2016</t>
  </si>
  <si>
    <t>Bünde 2017</t>
  </si>
  <si>
    <t>Bünde 2018</t>
  </si>
  <si>
    <t>Bünde 2019</t>
  </si>
  <si>
    <t>Bünde 2020</t>
  </si>
  <si>
    <t>Bünde 2021</t>
  </si>
  <si>
    <t>Bünde 2022</t>
  </si>
  <si>
    <t>Bünde 2023</t>
  </si>
  <si>
    <t>Bünde 2024</t>
  </si>
  <si>
    <t>Enger 2012</t>
  </si>
  <si>
    <t>05758008</t>
  </si>
  <si>
    <t>Enger 2015</t>
  </si>
  <si>
    <t>Enger 2016</t>
  </si>
  <si>
    <t>Enger 2017</t>
  </si>
  <si>
    <t>Enger 2018</t>
  </si>
  <si>
    <t>Enger 2019</t>
  </si>
  <si>
    <t>Enger 2020</t>
  </si>
  <si>
    <t>Enger 2021</t>
  </si>
  <si>
    <t>Enger 2022</t>
  </si>
  <si>
    <t>Enger 2023</t>
  </si>
  <si>
    <t>Enger 2024</t>
  </si>
  <si>
    <t>Herford 2012</t>
  </si>
  <si>
    <t>05758012</t>
  </si>
  <si>
    <t>Herford 2015</t>
  </si>
  <si>
    <t>Herford 2016</t>
  </si>
  <si>
    <t>Herford 2017</t>
  </si>
  <si>
    <t>Herford 2018</t>
  </si>
  <si>
    <t>Herford 2019</t>
  </si>
  <si>
    <t>Herford 2020</t>
  </si>
  <si>
    <t>Herford 2021</t>
  </si>
  <si>
    <t>Herford 2022</t>
  </si>
  <si>
    <t>Herford 2023</t>
  </si>
  <si>
    <t>Herford 2024</t>
  </si>
  <si>
    <t>Hiddenhausen 2012</t>
  </si>
  <si>
    <t>05758016</t>
  </si>
  <si>
    <t>Hiddenhausen 2015</t>
  </si>
  <si>
    <t>Hiddenhausen 2016</t>
  </si>
  <si>
    <t>Hiddenhausen 2017</t>
  </si>
  <si>
    <t>Hiddenhausen 2018</t>
  </si>
  <si>
    <t>Hiddenhausen 2019</t>
  </si>
  <si>
    <t>Hiddenhausen 2020</t>
  </si>
  <si>
    <t>Hiddenhausen 2021</t>
  </si>
  <si>
    <t>Hiddenhausen 2022</t>
  </si>
  <si>
    <t>Hiddenhausen 2023</t>
  </si>
  <si>
    <t>Hiddenhausen 2024</t>
  </si>
  <si>
    <t>Kirchlengern 2012</t>
  </si>
  <si>
    <t>05758020</t>
  </si>
  <si>
    <t>Kirchlengern 2015</t>
  </si>
  <si>
    <t>Kirchlengern 2016</t>
  </si>
  <si>
    <t>Kirchlengern 2017</t>
  </si>
  <si>
    <t>Kirchlengern 2018</t>
  </si>
  <si>
    <t>Kirchlengern 2019</t>
  </si>
  <si>
    <t>Kirchlengern 2020</t>
  </si>
  <si>
    <t>Kirchlengern 2021</t>
  </si>
  <si>
    <t>Kirchlengern 2022</t>
  </si>
  <si>
    <t>Kirchlengern 2023</t>
  </si>
  <si>
    <t>Kirchlengern 2024</t>
  </si>
  <si>
    <t>Löhne 2012</t>
  </si>
  <si>
    <t>05758024</t>
  </si>
  <si>
    <t>Löhne 2015</t>
  </si>
  <si>
    <t>Löhne 2016</t>
  </si>
  <si>
    <t>Löhne 2017</t>
  </si>
  <si>
    <t>Löhne 2018</t>
  </si>
  <si>
    <t>Löhne 2019</t>
  </si>
  <si>
    <t>Löhne 2020</t>
  </si>
  <si>
    <t>Löhne 2021</t>
  </si>
  <si>
    <t>Löhne 2022</t>
  </si>
  <si>
    <t>Löhne 2023</t>
  </si>
  <si>
    <t>Löhne 2024</t>
  </si>
  <si>
    <t>Rödinghausen 2012</t>
  </si>
  <si>
    <t>05758028</t>
  </si>
  <si>
    <t>Rödinghausen 2015</t>
  </si>
  <si>
    <t>Rödinghausen 2016</t>
  </si>
  <si>
    <t>Rödinghausen 2017</t>
  </si>
  <si>
    <t>Rödinghausen 2018</t>
  </si>
  <si>
    <t>Rödinghausen 2019</t>
  </si>
  <si>
    <t>Rödinghausen 2020</t>
  </si>
  <si>
    <t>Rödinghausen 2021</t>
  </si>
  <si>
    <t>Rödinghausen 2022</t>
  </si>
  <si>
    <t>Rödinghausen 2023</t>
  </si>
  <si>
    <t>Rödinghausen 2024</t>
  </si>
  <si>
    <t>Spenge 2012</t>
  </si>
  <si>
    <t>05758032</t>
  </si>
  <si>
    <t>Spenge 2015</t>
  </si>
  <si>
    <t>Spenge 2016</t>
  </si>
  <si>
    <t>Spenge 2017</t>
  </si>
  <si>
    <t>Spenge 2018</t>
  </si>
  <si>
    <t>Spenge 2019</t>
  </si>
  <si>
    <t>Spenge 2020</t>
  </si>
  <si>
    <t>Spenge 2021</t>
  </si>
  <si>
    <t>Spenge 2022</t>
  </si>
  <si>
    <t>Spenge 2023</t>
  </si>
  <si>
    <t>Spenge 2024</t>
  </si>
  <si>
    <t>Vlotho 2012</t>
  </si>
  <si>
    <t>05758036</t>
  </si>
  <si>
    <t>Vlotho 2015</t>
  </si>
  <si>
    <t>Vlotho 2016</t>
  </si>
  <si>
    <t>Vlotho 2017</t>
  </si>
  <si>
    <t>Vlotho 2018</t>
  </si>
  <si>
    <t>Vlotho 2019</t>
  </si>
  <si>
    <t>Vlotho 2020</t>
  </si>
  <si>
    <t>Vlotho 2021</t>
  </si>
  <si>
    <t>Vlotho 2022</t>
  </si>
  <si>
    <t>Vlotho 2023</t>
  </si>
  <si>
    <t>Vlotho 2024</t>
  </si>
  <si>
    <t>Höxter, Kreis 2012</t>
  </si>
  <si>
    <t>05762000</t>
  </si>
  <si>
    <t>Höxter, Kreis 2015</t>
  </si>
  <si>
    <t>Höxter, Kreis 2016</t>
  </si>
  <si>
    <t>Höxter, Kreis 2017</t>
  </si>
  <si>
    <t>Höxter, Kreis 2018</t>
  </si>
  <si>
    <t>Höxter, Kreis 2019</t>
  </si>
  <si>
    <t>Höxter, Kreis 2020</t>
  </si>
  <si>
    <t>Höxter, Kreis 2021</t>
  </si>
  <si>
    <t>Höxter, Kreis 2022</t>
  </si>
  <si>
    <t>Höxter, Kreis 2023</t>
  </si>
  <si>
    <t>Höxter, Kreis 2024</t>
  </si>
  <si>
    <t>Bad Driburg 2012</t>
  </si>
  <si>
    <t>05762004</t>
  </si>
  <si>
    <t>Bad Driburg 2015</t>
  </si>
  <si>
    <t>Bad Driburg 2016</t>
  </si>
  <si>
    <t>Bad Driburg 2017</t>
  </si>
  <si>
    <t>Bad Driburg 2018</t>
  </si>
  <si>
    <t>Bad Driburg 2019</t>
  </si>
  <si>
    <t>Bad Driburg 2020</t>
  </si>
  <si>
    <t>Bad Driburg 2021</t>
  </si>
  <si>
    <t>Bad Driburg 2022</t>
  </si>
  <si>
    <t>Bad Driburg 2023</t>
  </si>
  <si>
    <t>Bad Driburg 2024</t>
  </si>
  <si>
    <t>Beverungen 2012</t>
  </si>
  <si>
    <t>05762008</t>
  </si>
  <si>
    <t>Beverungen 2015</t>
  </si>
  <si>
    <t>Beverungen 2016</t>
  </si>
  <si>
    <t>Beverungen 2017</t>
  </si>
  <si>
    <t>Beverungen 2018</t>
  </si>
  <si>
    <t>Beverungen 2019</t>
  </si>
  <si>
    <t>Beverungen 2020</t>
  </si>
  <si>
    <t>Beverungen 2021</t>
  </si>
  <si>
    <t>Beverungen 2022</t>
  </si>
  <si>
    <t>Beverungen 2023</t>
  </si>
  <si>
    <t>Beverungen 2024</t>
  </si>
  <si>
    <t>Borgentreich 2012</t>
  </si>
  <si>
    <t>05762012</t>
  </si>
  <si>
    <t>Borgentreich 2015</t>
  </si>
  <si>
    <t>Borgentreich 2016</t>
  </si>
  <si>
    <t>Borgentreich 2017</t>
  </si>
  <si>
    <t>Borgentreich 2018</t>
  </si>
  <si>
    <t>Borgentreich 2019</t>
  </si>
  <si>
    <t>Borgentreich 2020</t>
  </si>
  <si>
    <t>Borgentreich 2021</t>
  </si>
  <si>
    <t>Borgentreich 2022</t>
  </si>
  <si>
    <t>Borgentreich 2023</t>
  </si>
  <si>
    <t>Borgentreich 2024</t>
  </si>
  <si>
    <t>Brakel 2012</t>
  </si>
  <si>
    <t>05762016</t>
  </si>
  <si>
    <t>Brakel 2015</t>
  </si>
  <si>
    <t>Brakel 2016</t>
  </si>
  <si>
    <t>Brakel 2017</t>
  </si>
  <si>
    <t>Brakel 2018</t>
  </si>
  <si>
    <t>Brakel 2019</t>
  </si>
  <si>
    <t>Brakel 2020</t>
  </si>
  <si>
    <t>Brakel 2021</t>
  </si>
  <si>
    <t>Brakel 2022</t>
  </si>
  <si>
    <t>Brakel 2023</t>
  </si>
  <si>
    <t>Brakel 2024</t>
  </si>
  <si>
    <t>Höxter 2012</t>
  </si>
  <si>
    <t>05762020</t>
  </si>
  <si>
    <t>Höxter 2015</t>
  </si>
  <si>
    <t>Höxter 2016</t>
  </si>
  <si>
    <t>Höxter 2017</t>
  </si>
  <si>
    <t>Höxter 2018</t>
  </si>
  <si>
    <t>Höxter 2019</t>
  </si>
  <si>
    <t>Höxter 2020</t>
  </si>
  <si>
    <t>Höxter 2021</t>
  </si>
  <si>
    <t>Höxter 2022</t>
  </si>
  <si>
    <t>Höxter 2023</t>
  </si>
  <si>
    <t>Höxter 2024</t>
  </si>
  <si>
    <t>Marienmünster 2012</t>
  </si>
  <si>
    <t>05762024</t>
  </si>
  <si>
    <t>Marienmünster 2015</t>
  </si>
  <si>
    <t>Marienmünster 2016</t>
  </si>
  <si>
    <t>Marienmünster 2017</t>
  </si>
  <si>
    <t>Marienmünster 2018</t>
  </si>
  <si>
    <t>Marienmünster 2019</t>
  </si>
  <si>
    <t>Marienmünster 2020</t>
  </si>
  <si>
    <t>Marienmünster 2021</t>
  </si>
  <si>
    <t>Marienmünster 2022</t>
  </si>
  <si>
    <t>Marienmünster 2023</t>
  </si>
  <si>
    <t>Marienmünster 2024</t>
  </si>
  <si>
    <t>Nieheim 2012</t>
  </si>
  <si>
    <t>05762028</t>
  </si>
  <si>
    <t>Nieheim 2015</t>
  </si>
  <si>
    <t>Nieheim 2016</t>
  </si>
  <si>
    <t>Nieheim 2017</t>
  </si>
  <si>
    <t>Nieheim 2018</t>
  </si>
  <si>
    <t>Nieheim 2019</t>
  </si>
  <si>
    <t>Nieheim 2020</t>
  </si>
  <si>
    <t>Nieheim 2021</t>
  </si>
  <si>
    <t>Nieheim 2022</t>
  </si>
  <si>
    <t>Nieheim 2023</t>
  </si>
  <si>
    <t>Nieheim 2024</t>
  </si>
  <si>
    <t>Steinheim 2012</t>
  </si>
  <si>
    <t>05762032</t>
  </si>
  <si>
    <t>Steinheim 2015</t>
  </si>
  <si>
    <t>Steinheim 2016</t>
  </si>
  <si>
    <t>Steinheim 2017</t>
  </si>
  <si>
    <t>Steinheim 2018</t>
  </si>
  <si>
    <t>Steinheim 2019</t>
  </si>
  <si>
    <t>Steinheim 2020</t>
  </si>
  <si>
    <t>Steinheim 2021</t>
  </si>
  <si>
    <t>Steinheim 2022</t>
  </si>
  <si>
    <t>Steinheim 2023</t>
  </si>
  <si>
    <t>Steinheim 2024</t>
  </si>
  <si>
    <t>Warburg 2012</t>
  </si>
  <si>
    <t>05762036</t>
  </si>
  <si>
    <t>Warburg 2015</t>
  </si>
  <si>
    <t>Warburg 2016</t>
  </si>
  <si>
    <t>Warburg 2017</t>
  </si>
  <si>
    <t>Warburg 2018</t>
  </si>
  <si>
    <t>Warburg 2019</t>
  </si>
  <si>
    <t>Warburg 2020</t>
  </si>
  <si>
    <t>Warburg 2021</t>
  </si>
  <si>
    <t>Warburg 2022</t>
  </si>
  <si>
    <t>Warburg 2023</t>
  </si>
  <si>
    <t>Warburg 2024</t>
  </si>
  <si>
    <t>Willebadessen 2012</t>
  </si>
  <si>
    <t>05762040</t>
  </si>
  <si>
    <t>Willebadessen 2015</t>
  </si>
  <si>
    <t>Willebadessen 2016</t>
  </si>
  <si>
    <t>Willebadessen 2017</t>
  </si>
  <si>
    <t>Willebadessen 2018</t>
  </si>
  <si>
    <t>Willebadessen 2019</t>
  </si>
  <si>
    <t>Willebadessen 2020</t>
  </si>
  <si>
    <t>Willebadessen 2021</t>
  </si>
  <si>
    <t>Willebadessen 2022</t>
  </si>
  <si>
    <t>Willebadessen 2023</t>
  </si>
  <si>
    <t>Willebadessen 2024</t>
  </si>
  <si>
    <t>Lippe, Kreis 2012</t>
  </si>
  <si>
    <t>05766000</t>
  </si>
  <si>
    <t>Lippe, Kreis 2015</t>
  </si>
  <si>
    <t>Lippe, Kreis 2016</t>
  </si>
  <si>
    <t>Lippe, Kreis 2017</t>
  </si>
  <si>
    <t>Lippe, Kreis 2018</t>
  </si>
  <si>
    <t>Lippe, Kreis 2019</t>
  </si>
  <si>
    <t>Lippe, Kreis 2020</t>
  </si>
  <si>
    <t>Lippe, Kreis 2021</t>
  </si>
  <si>
    <t>Lippe, Kreis 2022</t>
  </si>
  <si>
    <t>Lippe, Kreis 2023</t>
  </si>
  <si>
    <t>Lippe, Kreis 2024</t>
  </si>
  <si>
    <t>Augustdorf 2012</t>
  </si>
  <si>
    <t>05766004</t>
  </si>
  <si>
    <t>Augustdorf 2015</t>
  </si>
  <si>
    <t>Augustdorf 2016</t>
  </si>
  <si>
    <t>Augustdorf 2017</t>
  </si>
  <si>
    <t>Augustdorf 2018</t>
  </si>
  <si>
    <t>Augustdorf 2019</t>
  </si>
  <si>
    <t>Augustdorf 2020</t>
  </si>
  <si>
    <t>Augustdorf 2021</t>
  </si>
  <si>
    <t>Augustdorf 2022</t>
  </si>
  <si>
    <t>Augustdorf 2023</t>
  </si>
  <si>
    <t>Augustdorf 2024</t>
  </si>
  <si>
    <t>Bad Salzuflen 2012</t>
  </si>
  <si>
    <t>05766008</t>
  </si>
  <si>
    <t>Bad Salzuflen 2015</t>
  </si>
  <si>
    <t>Bad Salzuflen 2016</t>
  </si>
  <si>
    <t>Bad Salzuflen 2017</t>
  </si>
  <si>
    <t>Bad Salzuflen 2018</t>
  </si>
  <si>
    <t>Bad Salzuflen 2019</t>
  </si>
  <si>
    <t>Bad Salzuflen 2020</t>
  </si>
  <si>
    <t>Bad Salzuflen 2021</t>
  </si>
  <si>
    <t>Bad Salzuflen 2022</t>
  </si>
  <si>
    <t>Bad Salzuflen 2023</t>
  </si>
  <si>
    <t>Bad Salzuflen 2024</t>
  </si>
  <si>
    <t>Barntrup 2012</t>
  </si>
  <si>
    <t>05766012</t>
  </si>
  <si>
    <t>Barntrup 2015</t>
  </si>
  <si>
    <t>Barntrup 2016</t>
  </si>
  <si>
    <t>Barntrup 2017</t>
  </si>
  <si>
    <t>Barntrup 2018</t>
  </si>
  <si>
    <t>Barntrup 2019</t>
  </si>
  <si>
    <t>Barntrup 2020</t>
  </si>
  <si>
    <t>Barntrup 2021</t>
  </si>
  <si>
    <t>Barntrup 2022</t>
  </si>
  <si>
    <t>Barntrup 2023</t>
  </si>
  <si>
    <t>Barntrup 2024</t>
  </si>
  <si>
    <t>Blomberg 2012</t>
  </si>
  <si>
    <t>05766016</t>
  </si>
  <si>
    <t>Blomberg 2015</t>
  </si>
  <si>
    <t>Blomberg 2016</t>
  </si>
  <si>
    <t>Blomberg 2017</t>
  </si>
  <si>
    <t>Blomberg 2018</t>
  </si>
  <si>
    <t>Blomberg 2019</t>
  </si>
  <si>
    <t>Blomberg 2020</t>
  </si>
  <si>
    <t>Blomberg 2021</t>
  </si>
  <si>
    <t>Blomberg 2022</t>
  </si>
  <si>
    <t>Blomberg 2023</t>
  </si>
  <si>
    <t>Blomberg 2024</t>
  </si>
  <si>
    <t>Detmold 2012</t>
  </si>
  <si>
    <t>05766020</t>
  </si>
  <si>
    <t>Detmold 2015</t>
  </si>
  <si>
    <t>Detmold 2016</t>
  </si>
  <si>
    <t>Detmold 2017</t>
  </si>
  <si>
    <t>Detmold 2018</t>
  </si>
  <si>
    <t>Detmold 2019</t>
  </si>
  <si>
    <t>Detmold 2020</t>
  </si>
  <si>
    <t>Detmold 2021</t>
  </si>
  <si>
    <t>Detmold 2022</t>
  </si>
  <si>
    <t>Detmold 2023</t>
  </si>
  <si>
    <t>Detmold 2024</t>
  </si>
  <si>
    <t>Dörentrup 2012</t>
  </si>
  <si>
    <t>05766024</t>
  </si>
  <si>
    <t>Dörentrup 2015</t>
  </si>
  <si>
    <t>Dörentrup 2016</t>
  </si>
  <si>
    <t>Dörentrup 2017</t>
  </si>
  <si>
    <t>Dörentrup 2018</t>
  </si>
  <si>
    <t>Dörentrup 2019</t>
  </si>
  <si>
    <t>Dörentrup 2020</t>
  </si>
  <si>
    <t>Dörentrup 2021</t>
  </si>
  <si>
    <t>Dörentrup 2022</t>
  </si>
  <si>
    <t>Dörentrup 2023</t>
  </si>
  <si>
    <t>Dörentrup 2024</t>
  </si>
  <si>
    <t>Extertal 2012</t>
  </si>
  <si>
    <t>05766028</t>
  </si>
  <si>
    <t>Extertal 2015</t>
  </si>
  <si>
    <t>Extertal 2016</t>
  </si>
  <si>
    <t>Extertal 2017</t>
  </si>
  <si>
    <t>Extertal 2018</t>
  </si>
  <si>
    <t>Extertal 2019</t>
  </si>
  <si>
    <t>Extertal 2020</t>
  </si>
  <si>
    <t>Extertal 2021</t>
  </si>
  <si>
    <t>Extertal 2022</t>
  </si>
  <si>
    <t>Extertal 2023</t>
  </si>
  <si>
    <t>Extertal 2024</t>
  </si>
  <si>
    <t>Horn-Bad Meinberg 2012</t>
  </si>
  <si>
    <t>05766032</t>
  </si>
  <si>
    <t>Horn-Bad Meinberg 2015</t>
  </si>
  <si>
    <t>Horn-Bad Meinberg 2016</t>
  </si>
  <si>
    <t>Horn-Bad Meinberg 2017</t>
  </si>
  <si>
    <t>Horn-Bad Meinberg 2018</t>
  </si>
  <si>
    <t>Horn-Bad Meinberg 2019</t>
  </si>
  <si>
    <t>Horn-Bad Meinberg 2020</t>
  </si>
  <si>
    <t>Horn-Bad Meinberg 2021</t>
  </si>
  <si>
    <t>Horn-Bad Meinberg 2022</t>
  </si>
  <si>
    <t>Horn-Bad Meinberg 2023</t>
  </si>
  <si>
    <t>Horn-Bad Meinberg 2024</t>
  </si>
  <si>
    <t>Kalletal 2012</t>
  </si>
  <si>
    <t>05766036</t>
  </si>
  <si>
    <t>Kalletal 2015</t>
  </si>
  <si>
    <t>Kalletal 2016</t>
  </si>
  <si>
    <t>Kalletal 2017</t>
  </si>
  <si>
    <t>Kalletal 2018</t>
  </si>
  <si>
    <t>Kalletal 2019</t>
  </si>
  <si>
    <t>Kalletal 2020</t>
  </si>
  <si>
    <t>Kalletal 2021</t>
  </si>
  <si>
    <t>Kalletal 2022</t>
  </si>
  <si>
    <t>Kalletal 2023</t>
  </si>
  <si>
    <t>Kalletal 2024</t>
  </si>
  <si>
    <t>Lage 2012</t>
  </si>
  <si>
    <t>05766040</t>
  </si>
  <si>
    <t>Lage 2015</t>
  </si>
  <si>
    <t>Lage 2016</t>
  </si>
  <si>
    <t>Lage 2017</t>
  </si>
  <si>
    <t>Lage 2018</t>
  </si>
  <si>
    <t>Lage 2019</t>
  </si>
  <si>
    <t>Lage 2020</t>
  </si>
  <si>
    <t>Lage 2021</t>
  </si>
  <si>
    <t>Lage 2022</t>
  </si>
  <si>
    <t>Lage 2023</t>
  </si>
  <si>
    <t>Lage 2024</t>
  </si>
  <si>
    <t>Lemgo 2012</t>
  </si>
  <si>
    <t>05766044</t>
  </si>
  <si>
    <t>Lemgo 2015</t>
  </si>
  <si>
    <t>Lemgo 2016</t>
  </si>
  <si>
    <t>Lemgo 2017</t>
  </si>
  <si>
    <t>Lemgo 2018</t>
  </si>
  <si>
    <t>Lemgo 2019</t>
  </si>
  <si>
    <t>Lemgo 2020</t>
  </si>
  <si>
    <t>Lemgo 2021</t>
  </si>
  <si>
    <t>Lemgo 2022</t>
  </si>
  <si>
    <t>Lemgo 2023</t>
  </si>
  <si>
    <t>Lemgo 2024</t>
  </si>
  <si>
    <t>Leopoldshöhe 2012</t>
  </si>
  <si>
    <t>05766048</t>
  </si>
  <si>
    <t>Leopoldshöhe 2015</t>
  </si>
  <si>
    <t>Leopoldshöhe 2016</t>
  </si>
  <si>
    <t>Leopoldshöhe 2017</t>
  </si>
  <si>
    <t>Leopoldshöhe 2018</t>
  </si>
  <si>
    <t>Leopoldshöhe 2019</t>
  </si>
  <si>
    <t>Leopoldshöhe 2020</t>
  </si>
  <si>
    <t>Leopoldshöhe 2021</t>
  </si>
  <si>
    <t>Leopoldshöhe 2022</t>
  </si>
  <si>
    <t>Leopoldshöhe 2023</t>
  </si>
  <si>
    <t>Leopoldshöhe 2024</t>
  </si>
  <si>
    <t>Lügde 2012</t>
  </si>
  <si>
    <t>05766052</t>
  </si>
  <si>
    <t>Lügde 2015</t>
  </si>
  <si>
    <t>Lügde 2016</t>
  </si>
  <si>
    <t>Lügde 2017</t>
  </si>
  <si>
    <t>Lügde 2018</t>
  </si>
  <si>
    <t>Lügde 2019</t>
  </si>
  <si>
    <t>Lügde 2020</t>
  </si>
  <si>
    <t>Lügde 2021</t>
  </si>
  <si>
    <t>Lügde 2022</t>
  </si>
  <si>
    <t>Lügde 2023</t>
  </si>
  <si>
    <t>Lügde 2024</t>
  </si>
  <si>
    <t>Oerlinghausen 2012</t>
  </si>
  <si>
    <t>05766056</t>
  </si>
  <si>
    <t>Oerlinghausen 2015</t>
  </si>
  <si>
    <t>Oerlinghausen 2016</t>
  </si>
  <si>
    <t>Oerlinghausen 2017</t>
  </si>
  <si>
    <t>Oerlinghausen 2018</t>
  </si>
  <si>
    <t>Oerlinghausen 2019</t>
  </si>
  <si>
    <t>Oerlinghausen 2020</t>
  </si>
  <si>
    <t>Oerlinghausen 2021</t>
  </si>
  <si>
    <t>Oerlinghausen 2022</t>
  </si>
  <si>
    <t>Oerlinghausen 2023</t>
  </si>
  <si>
    <t>Oerlinghausen 2024</t>
  </si>
  <si>
    <t>Schieder-Schwalenberg 2012</t>
  </si>
  <si>
    <t>05766060</t>
  </si>
  <si>
    <t>Schieder-Schwalenberg 2015</t>
  </si>
  <si>
    <t>Schieder-Schwalenberg 2016</t>
  </si>
  <si>
    <t>Schieder-Schwalenberg 2017</t>
  </si>
  <si>
    <t>Schieder-Schwalenberg 2018</t>
  </si>
  <si>
    <t>Schieder-Schwalenberg 2019</t>
  </si>
  <si>
    <t>Schieder-Schwalenberg 2020</t>
  </si>
  <si>
    <t>Schieder-Schwalenberg 2021</t>
  </si>
  <si>
    <t>Schieder-Schwalenberg 2022</t>
  </si>
  <si>
    <t>Schieder-Schwalenberg 2023</t>
  </si>
  <si>
    <t>Schieder-Schwalenberg 2024</t>
  </si>
  <si>
    <t>Schlangen 2012</t>
  </si>
  <si>
    <t>05766064</t>
  </si>
  <si>
    <t>Schlangen 2015</t>
  </si>
  <si>
    <t>Schlangen 2016</t>
  </si>
  <si>
    <t>Schlangen 2017</t>
  </si>
  <si>
    <t>Schlangen 2018</t>
  </si>
  <si>
    <t>Schlangen 2019</t>
  </si>
  <si>
    <t>Schlangen 2020</t>
  </si>
  <si>
    <t>Schlangen 2021</t>
  </si>
  <si>
    <t>Schlangen 2022</t>
  </si>
  <si>
    <t>Schlangen 2023</t>
  </si>
  <si>
    <t>Schlangen 2024</t>
  </si>
  <si>
    <t>Minden-Lübbecke, Kreis 2012</t>
  </si>
  <si>
    <t>05770000</t>
  </si>
  <si>
    <t>Minden-Lübbecke, Kreis 2015</t>
  </si>
  <si>
    <t>Minden-Lübbecke, Kreis 2016</t>
  </si>
  <si>
    <t>Minden-Lübbecke, Kreis 2017</t>
  </si>
  <si>
    <t>Minden-Lübbecke, Kreis 2018</t>
  </si>
  <si>
    <t>Minden-Lübbecke, Kreis 2019</t>
  </si>
  <si>
    <t>Minden-Lübbecke, Kreis 2020</t>
  </si>
  <si>
    <t>Minden-Lübbecke, Kreis 2021</t>
  </si>
  <si>
    <t>Minden-Lübbecke, Kreis 2022</t>
  </si>
  <si>
    <t>Minden-Lübbecke, Kreis 2023</t>
  </si>
  <si>
    <t>Minden-Lübbecke, Kreis 2024</t>
  </si>
  <si>
    <t>Bad Oeynhausen 2012</t>
  </si>
  <si>
    <t>05770004</t>
  </si>
  <si>
    <t>Bad Oeynhausen 2015</t>
  </si>
  <si>
    <t>Bad Oeynhausen 2016</t>
  </si>
  <si>
    <t>Bad Oeynhausen 2017</t>
  </si>
  <si>
    <t>Bad Oeynhausen 2018</t>
  </si>
  <si>
    <t>Bad Oeynhausen 2019</t>
  </si>
  <si>
    <t>Bad Oeynhausen 2020</t>
  </si>
  <si>
    <t>Bad Oeynhausen 2021</t>
  </si>
  <si>
    <t>Bad Oeynhausen 2022</t>
  </si>
  <si>
    <t>Bad Oeynhausen 2023</t>
  </si>
  <si>
    <t>Bad Oeynhausen 2024</t>
  </si>
  <si>
    <t>Espelkamp 2012</t>
  </si>
  <si>
    <t>05770008</t>
  </si>
  <si>
    <t>Espelkamp 2015</t>
  </si>
  <si>
    <t>Espelkamp 2016</t>
  </si>
  <si>
    <t>Espelkamp 2017</t>
  </si>
  <si>
    <t>Espelkamp 2018</t>
  </si>
  <si>
    <t>Espelkamp 2019</t>
  </si>
  <si>
    <t>Espelkamp 2020</t>
  </si>
  <si>
    <t>Espelkamp 2021</t>
  </si>
  <si>
    <t>Espelkamp 2022</t>
  </si>
  <si>
    <t>Espelkamp 2023</t>
  </si>
  <si>
    <t>Espelkamp 2024</t>
  </si>
  <si>
    <t>Hille 2012</t>
  </si>
  <si>
    <t>05770012</t>
  </si>
  <si>
    <t>Hille 2015</t>
  </si>
  <si>
    <t>Hille 2016</t>
  </si>
  <si>
    <t>Hille 2017</t>
  </si>
  <si>
    <t>Hille 2018</t>
  </si>
  <si>
    <t>Hille 2019</t>
  </si>
  <si>
    <t>Hille 2020</t>
  </si>
  <si>
    <t>Hille 2021</t>
  </si>
  <si>
    <t>Hille 2022</t>
  </si>
  <si>
    <t>Hille 2023</t>
  </si>
  <si>
    <t>Hille 2024</t>
  </si>
  <si>
    <t>Hüllhorst 2012</t>
  </si>
  <si>
    <t>05770016</t>
  </si>
  <si>
    <t>Hüllhorst 2015</t>
  </si>
  <si>
    <t>Hüllhorst 2016</t>
  </si>
  <si>
    <t>Hüllhorst 2017</t>
  </si>
  <si>
    <t>Hüllhorst 2018</t>
  </si>
  <si>
    <t>Hüllhorst 2019</t>
  </si>
  <si>
    <t>Hüllhorst 2020</t>
  </si>
  <si>
    <t>Hüllhorst 2021</t>
  </si>
  <si>
    <t>Hüllhorst 2022</t>
  </si>
  <si>
    <t>Hüllhorst 2023</t>
  </si>
  <si>
    <t>Hüllhorst 2024</t>
  </si>
  <si>
    <t>Lübbecke 2012</t>
  </si>
  <si>
    <t>05770020</t>
  </si>
  <si>
    <t>Lübbecke 2015</t>
  </si>
  <si>
    <t>Lübbecke 2016</t>
  </si>
  <si>
    <t>Lübbecke 2017</t>
  </si>
  <si>
    <t>Lübbecke 2018</t>
  </si>
  <si>
    <t>Lübbecke 2019</t>
  </si>
  <si>
    <t>Lübbecke 2020</t>
  </si>
  <si>
    <t>Lübbecke 2021</t>
  </si>
  <si>
    <t>Lübbecke 2022</t>
  </si>
  <si>
    <t>Lübbecke 2023</t>
  </si>
  <si>
    <t>Lübbecke 2024</t>
  </si>
  <si>
    <t>Minden 2012</t>
  </si>
  <si>
    <t>05770024</t>
  </si>
  <si>
    <t>Minden 2015</t>
  </si>
  <si>
    <t>Minden 2016</t>
  </si>
  <si>
    <t>Minden 2017</t>
  </si>
  <si>
    <t>Minden 2018</t>
  </si>
  <si>
    <t>Minden 2019</t>
  </si>
  <si>
    <t>Minden 2020</t>
  </si>
  <si>
    <t>Minden 2021</t>
  </si>
  <si>
    <t>Minden 2022</t>
  </si>
  <si>
    <t>Minden 2023</t>
  </si>
  <si>
    <t>Minden 2024</t>
  </si>
  <si>
    <t>Petershagen 2012</t>
  </si>
  <si>
    <t>05770028</t>
  </si>
  <si>
    <t>Petershagen 2015</t>
  </si>
  <si>
    <t>Petershagen 2016</t>
  </si>
  <si>
    <t>Petershagen 2017</t>
  </si>
  <si>
    <t>Petershagen 2018</t>
  </si>
  <si>
    <t>Petershagen 2019</t>
  </si>
  <si>
    <t>Petershagen 2020</t>
  </si>
  <si>
    <t>Petershagen 2021</t>
  </si>
  <si>
    <t>Petershagen 2022</t>
  </si>
  <si>
    <t>Petershagen 2023</t>
  </si>
  <si>
    <t>Petershagen 2024</t>
  </si>
  <si>
    <t>Porta Westfalica 2012</t>
  </si>
  <si>
    <t>05770032</t>
  </si>
  <si>
    <t>Porta Westfalica 2015</t>
  </si>
  <si>
    <t>Porta Westfalica 2016</t>
  </si>
  <si>
    <t>Porta Westfalica 2017</t>
  </si>
  <si>
    <t>Porta Westfalica 2018</t>
  </si>
  <si>
    <t>Porta Westfalica 2019</t>
  </si>
  <si>
    <t>Porta Westfalica 2020</t>
  </si>
  <si>
    <t>Porta Westfalica 2021</t>
  </si>
  <si>
    <t>Porta Westfalica 2022</t>
  </si>
  <si>
    <t>Porta Westfalica 2023</t>
  </si>
  <si>
    <t>Porta Westfalica 2024</t>
  </si>
  <si>
    <t>Preussisch Oldendorf 2012</t>
  </si>
  <si>
    <t>05770036</t>
  </si>
  <si>
    <t>Preussisch Oldendorf 2015</t>
  </si>
  <si>
    <t>Preussisch Oldendorf 2016</t>
  </si>
  <si>
    <t>Preussisch Oldendorf 2017</t>
  </si>
  <si>
    <t>Preussisch Oldendorf 2018</t>
  </si>
  <si>
    <t>Preussisch Oldendorf 2019</t>
  </si>
  <si>
    <t>Preussisch Oldendorf 2020</t>
  </si>
  <si>
    <t>Preussisch Oldendorf 2021</t>
  </si>
  <si>
    <t>Preussisch Oldendorf 2022</t>
  </si>
  <si>
    <t>Preussisch Oldendorf 2023</t>
  </si>
  <si>
    <t>Preussisch Oldendorf 2024</t>
  </si>
  <si>
    <t>Rahden 2012</t>
  </si>
  <si>
    <t>05770040</t>
  </si>
  <si>
    <t>Rahden 2015</t>
  </si>
  <si>
    <t>Rahden 2016</t>
  </si>
  <si>
    <t>Rahden 2017</t>
  </si>
  <si>
    <t>Rahden 2018</t>
  </si>
  <si>
    <t>Rahden 2019</t>
  </si>
  <si>
    <t>Rahden 2020</t>
  </si>
  <si>
    <t>Rahden 2021</t>
  </si>
  <si>
    <t>Rahden 2022</t>
  </si>
  <si>
    <t>Rahden 2023</t>
  </si>
  <si>
    <t>Rahden 2024</t>
  </si>
  <si>
    <t>Stemwede 2012</t>
  </si>
  <si>
    <t>05770044</t>
  </si>
  <si>
    <t>Stemwede 2015</t>
  </si>
  <si>
    <t>Stemwede 2016</t>
  </si>
  <si>
    <t>Stemwede 2017</t>
  </si>
  <si>
    <t>Stemwede 2018</t>
  </si>
  <si>
    <t>Stemwede 2019</t>
  </si>
  <si>
    <t>Stemwede 2020</t>
  </si>
  <si>
    <t>Stemwede 2021</t>
  </si>
  <si>
    <t>Stemwede 2022</t>
  </si>
  <si>
    <t>Stemwede 2023</t>
  </si>
  <si>
    <t>Stemwede 2024</t>
  </si>
  <si>
    <t>Paderborn, Kreis 2012</t>
  </si>
  <si>
    <t>05774000</t>
  </si>
  <si>
    <t>Paderborn, Kreis 2015</t>
  </si>
  <si>
    <t>Paderborn, Kreis 2016</t>
  </si>
  <si>
    <t>Paderborn, Kreis 2017</t>
  </si>
  <si>
    <t>Paderborn, Kreis 2018</t>
  </si>
  <si>
    <t>Paderborn, Kreis 2019</t>
  </si>
  <si>
    <t>Paderborn, Kreis 2020</t>
  </si>
  <si>
    <t>Paderborn, Kreis 2021</t>
  </si>
  <si>
    <t>Paderborn, Kreis 2022</t>
  </si>
  <si>
    <t>Paderborn, Kreis 2023</t>
  </si>
  <si>
    <t>Paderborn, Kreis 2024</t>
  </si>
  <si>
    <t>Altenbeken 2012</t>
  </si>
  <si>
    <t>05774004</t>
  </si>
  <si>
    <t>Altenbeken 2015</t>
  </si>
  <si>
    <t>Altenbeken 2016</t>
  </si>
  <si>
    <t>Altenbeken 2017</t>
  </si>
  <si>
    <t>Altenbeken 2018</t>
  </si>
  <si>
    <t>Altenbeken 2019</t>
  </si>
  <si>
    <t>Altenbeken 2020</t>
  </si>
  <si>
    <t>Altenbeken 2021</t>
  </si>
  <si>
    <t>Altenbeken 2022</t>
  </si>
  <si>
    <t>Altenbeken 2023</t>
  </si>
  <si>
    <t>Altenbeken 2024</t>
  </si>
  <si>
    <t>Bad Lippspringe 2012</t>
  </si>
  <si>
    <t>05774008</t>
  </si>
  <si>
    <t>Bad Lippspringe 2015</t>
  </si>
  <si>
    <t>Bad Lippspringe 2016</t>
  </si>
  <si>
    <t>Bad Lippspringe 2017</t>
  </si>
  <si>
    <t>Bad Lippspringe 2018</t>
  </si>
  <si>
    <t>Bad Lippspringe 2019</t>
  </si>
  <si>
    <t>Bad Lippspringe 2020</t>
  </si>
  <si>
    <t>Bad Lippspringe 2021</t>
  </si>
  <si>
    <t>Bad Lippspringe 2022</t>
  </si>
  <si>
    <t>Bad Lippspringe 2023</t>
  </si>
  <si>
    <t>Bad Lippspringe 2024</t>
  </si>
  <si>
    <t>Borchen 2012</t>
  </si>
  <si>
    <t>05774012</t>
  </si>
  <si>
    <t>Borchen 2015</t>
  </si>
  <si>
    <t>Borchen 2016</t>
  </si>
  <si>
    <t>Borchen 2017</t>
  </si>
  <si>
    <t>Borchen 2018</t>
  </si>
  <si>
    <t>Borchen 2019</t>
  </si>
  <si>
    <t>Borchen 2020</t>
  </si>
  <si>
    <t>Borchen 2021</t>
  </si>
  <si>
    <t>Borchen 2022</t>
  </si>
  <si>
    <t>Borchen 2023</t>
  </si>
  <si>
    <t>Borchen 2024</t>
  </si>
  <si>
    <t>Büren 2012</t>
  </si>
  <si>
    <t>05774016</t>
  </si>
  <si>
    <t>Büren 2015</t>
  </si>
  <si>
    <t>Büren 2016</t>
  </si>
  <si>
    <t>Büren 2017</t>
  </si>
  <si>
    <t>Büren 2018</t>
  </si>
  <si>
    <t>Büren 2019</t>
  </si>
  <si>
    <t>Büren 2020</t>
  </si>
  <si>
    <t>Büren 2021</t>
  </si>
  <si>
    <t>Büren 2022</t>
  </si>
  <si>
    <t>Büren 2023</t>
  </si>
  <si>
    <t>Büren 2024</t>
  </si>
  <si>
    <t>Delbrück 2012</t>
  </si>
  <si>
    <t>05774020</t>
  </si>
  <si>
    <t>Delbrück 2015</t>
  </si>
  <si>
    <t>Delbrück 2016</t>
  </si>
  <si>
    <t>Delbrück 2017</t>
  </si>
  <si>
    <t>Delbrück 2018</t>
  </si>
  <si>
    <t>Delbrück 2019</t>
  </si>
  <si>
    <t>Delbrück 2020</t>
  </si>
  <si>
    <t>Delbrück 2021</t>
  </si>
  <si>
    <t>Delbrück 2022</t>
  </si>
  <si>
    <t>Delbrück 2023</t>
  </si>
  <si>
    <t>Delbrück 2024</t>
  </si>
  <si>
    <t>Hövelhof 2012</t>
  </si>
  <si>
    <t>05774024</t>
  </si>
  <si>
    <t>Hövelhof 2015</t>
  </si>
  <si>
    <t>Hövelhof 2016</t>
  </si>
  <si>
    <t>Hövelhof 2017</t>
  </si>
  <si>
    <t>Hövelhof 2018</t>
  </si>
  <si>
    <t>Hövelhof 2019</t>
  </si>
  <si>
    <t>Hövelhof 2020</t>
  </si>
  <si>
    <t>Hövelhof 2021</t>
  </si>
  <si>
    <t>Hövelhof 2022</t>
  </si>
  <si>
    <t>Hövelhof 2023</t>
  </si>
  <si>
    <t>Hövelhof 2024</t>
  </si>
  <si>
    <t>Lichtenau 2012</t>
  </si>
  <si>
    <t>05774028</t>
  </si>
  <si>
    <t>Lichtenau 2015</t>
  </si>
  <si>
    <t>Lichtenau 2016</t>
  </si>
  <si>
    <t>Lichtenau 2017</t>
  </si>
  <si>
    <t>Lichtenau 2018</t>
  </si>
  <si>
    <t>Lichtenau 2019</t>
  </si>
  <si>
    <t>Lichtenau 2020</t>
  </si>
  <si>
    <t>Lichtenau 2021</t>
  </si>
  <si>
    <t>Lichtenau 2022</t>
  </si>
  <si>
    <t>Lichtenau 2023</t>
  </si>
  <si>
    <t>Lichtenau 2024</t>
  </si>
  <si>
    <t>Paderborn 2012</t>
  </si>
  <si>
    <t>05774032</t>
  </si>
  <si>
    <t>Paderborn 2015</t>
  </si>
  <si>
    <t>Paderborn 2016</t>
  </si>
  <si>
    <t>Paderborn 2017</t>
  </si>
  <si>
    <t>Paderborn 2018</t>
  </si>
  <si>
    <t>Paderborn 2019</t>
  </si>
  <si>
    <t>Paderborn 2020</t>
  </si>
  <si>
    <t>Paderborn 2021</t>
  </si>
  <si>
    <t>Paderborn 2022</t>
  </si>
  <si>
    <t>Paderborn 2023</t>
  </si>
  <si>
    <t>Paderborn 2024</t>
  </si>
  <si>
    <t>Salzkotten 2012</t>
  </si>
  <si>
    <t>05774036</t>
  </si>
  <si>
    <t>Salzkotten 2015</t>
  </si>
  <si>
    <t>Salzkotten 2016</t>
  </si>
  <si>
    <t>Salzkotten 2017</t>
  </si>
  <si>
    <t>Salzkotten 2018</t>
  </si>
  <si>
    <t>Salzkotten 2019</t>
  </si>
  <si>
    <t>Salzkotten 2020</t>
  </si>
  <si>
    <t>Salzkotten 2021</t>
  </si>
  <si>
    <t>Salzkotten 2022</t>
  </si>
  <si>
    <t>Salzkotten 2023</t>
  </si>
  <si>
    <t>Salzkotten 2024</t>
  </si>
  <si>
    <t>Bad Wünnenberg 2012</t>
  </si>
  <si>
    <t>05774040</t>
  </si>
  <si>
    <t>Bad Wünnenberg 2015</t>
  </si>
  <si>
    <t>Bad Wünnenberg 2016</t>
  </si>
  <si>
    <t>Bad Wünnenberg 2017</t>
  </si>
  <si>
    <t>Bad Wünnenberg 2018</t>
  </si>
  <si>
    <t>Bad Wünnenberg 2019</t>
  </si>
  <si>
    <t>Bad Wünnenberg 2020</t>
  </si>
  <si>
    <t>Bad Wünnenberg 2021</t>
  </si>
  <si>
    <t>Bad Wünnenberg 2022</t>
  </si>
  <si>
    <t>Bad Wünnenberg 2023</t>
  </si>
  <si>
    <t>Bad Wünnenberg 2024</t>
  </si>
  <si>
    <t>Arnsberg, Regierungsbezirk 2012</t>
  </si>
  <si>
    <t>05900000</t>
  </si>
  <si>
    <t>Arnsberg, Regierungsbezirk 2015</t>
  </si>
  <si>
    <t>Arnsberg, Regierungsbezirk 2016</t>
  </si>
  <si>
    <t>Arnsberg, Regierungsbezirk 2017</t>
  </si>
  <si>
    <t>Arnsberg, Regierungsbezirk 2018</t>
  </si>
  <si>
    <t>Arnsberg, Regierungsbezirk 2019</t>
  </si>
  <si>
    <t>Arnsberg, Regierungsbezirk 2020</t>
  </si>
  <si>
    <t>Arnsberg, Regierungsbezirk 2021</t>
  </si>
  <si>
    <t>Arnsberg, Regierungsbezirk 2022</t>
  </si>
  <si>
    <t>Arnsberg, Regierungsbezirk 2023</t>
  </si>
  <si>
    <t>Arnsberg, Regierungsbezirk 2024</t>
  </si>
  <si>
    <t>Bochum, krfr. Stadt 2012</t>
  </si>
  <si>
    <t>05911000</t>
  </si>
  <si>
    <t>Bochum, krfr. Stadt 2015</t>
  </si>
  <si>
    <t>Bochum, krfr. Stadt 2016</t>
  </si>
  <si>
    <t>Bochum, krfr. Stadt 2017</t>
  </si>
  <si>
    <t>Bochum, krfr. Stadt 2018</t>
  </si>
  <si>
    <t>Bochum, krfr. Stadt 2019</t>
  </si>
  <si>
    <t>Bochum, krfr. Stadt 2020</t>
  </si>
  <si>
    <t>Bochum, krfr. Stadt 2021</t>
  </si>
  <si>
    <t>Bochum, krfr. Stadt 2022</t>
  </si>
  <si>
    <t>Bochum, krfr. Stadt 2023</t>
  </si>
  <si>
    <t>Bochum, krfr. Stadt 2024</t>
  </si>
  <si>
    <t>Dortmund, krfr. Stadt 2012</t>
  </si>
  <si>
    <t>05913000</t>
  </si>
  <si>
    <t>Dortmund, krfr. Stadt 2015</t>
  </si>
  <si>
    <t>Dortmund, krfr. Stadt 2016</t>
  </si>
  <si>
    <t>Dortmund, krfr. Stadt 2017</t>
  </si>
  <si>
    <t>Dortmund, krfr. Stadt 2018</t>
  </si>
  <si>
    <t>Dortmund, krfr. Stadt 2019</t>
  </si>
  <si>
    <t>Dortmund, krfr. Stadt 2020</t>
  </si>
  <si>
    <t>Dortmund, krfr. Stadt 2021</t>
  </si>
  <si>
    <t>Dortmund, krfr. Stadt 2022</t>
  </si>
  <si>
    <t>Dortmund, krfr. Stadt 2023</t>
  </si>
  <si>
    <t>Dortmund, krfr. Stadt 2024</t>
  </si>
  <si>
    <t>Hagen, krfr. Stadt 2012</t>
  </si>
  <si>
    <t>05914000</t>
  </si>
  <si>
    <t>Hagen, krfr. Stadt 2015</t>
  </si>
  <si>
    <t>Hagen, krfr. Stadt 2016</t>
  </si>
  <si>
    <t>Hagen, krfr. Stadt 2017</t>
  </si>
  <si>
    <t>Hagen, krfr. Stadt 2018</t>
  </si>
  <si>
    <t>Hagen, krfr. Stadt 2019</t>
  </si>
  <si>
    <t>Hagen, krfr. Stadt 2020</t>
  </si>
  <si>
    <t>Hagen, krfr. Stadt 2021</t>
  </si>
  <si>
    <t>Hagen, krfr. Stadt 2022</t>
  </si>
  <si>
    <t>Hagen, krfr. Stadt 2023</t>
  </si>
  <si>
    <t>Hagen, krfr. Stadt 2024</t>
  </si>
  <si>
    <t>Hamm, krfr. Stadt 2012</t>
  </si>
  <si>
    <t>05915000</t>
  </si>
  <si>
    <t>Hamm, krfr. Stadt 2015</t>
  </si>
  <si>
    <t>Hamm, krfr. Stadt 2016</t>
  </si>
  <si>
    <t>Hamm, krfr. Stadt 2017</t>
  </si>
  <si>
    <t>Hamm, krfr. Stadt 2018</t>
  </si>
  <si>
    <t>Hamm, krfr. Stadt 2019</t>
  </si>
  <si>
    <t>Hamm, krfr. Stadt 2020</t>
  </si>
  <si>
    <t>Hamm, krfr. Stadt 2021</t>
  </si>
  <si>
    <t>Hamm, krfr. Stadt 2022</t>
  </si>
  <si>
    <t>Hamm, krfr. Stadt 2023</t>
  </si>
  <si>
    <t>Hamm, krfr. Stadt 2024</t>
  </si>
  <si>
    <t>Herne, krfr. Stadt 2012</t>
  </si>
  <si>
    <t>05916000</t>
  </si>
  <si>
    <t>Herne, krfr. Stadt 2015</t>
  </si>
  <si>
    <t>Herne, krfr. Stadt 2016</t>
  </si>
  <si>
    <t>Herne, krfr. Stadt 2017</t>
  </si>
  <si>
    <t>Herne, krfr. Stadt 2018</t>
  </si>
  <si>
    <t>Herne, krfr. Stadt 2019</t>
  </si>
  <si>
    <t>Herne, krfr. Stadt 2020</t>
  </si>
  <si>
    <t>Herne, krfr. Stadt 2021</t>
  </si>
  <si>
    <t>Herne, krfr. Stadt 2022</t>
  </si>
  <si>
    <t>Herne, krfr. Stadt 2023</t>
  </si>
  <si>
    <t>Herne, krfr. Stadt 2024</t>
  </si>
  <si>
    <t>Ennepe-Ruhr-Kreis 2012</t>
  </si>
  <si>
    <t>05954000</t>
  </si>
  <si>
    <t>Ennepe-Ruhr-Kreis 2015</t>
  </si>
  <si>
    <t>Ennepe-Ruhr-Kreis 2016</t>
  </si>
  <si>
    <t>Ennepe-Ruhr-Kreis 2017</t>
  </si>
  <si>
    <t>Ennepe-Ruhr-Kreis 2018</t>
  </si>
  <si>
    <t>Ennepe-Ruhr-Kreis 2019</t>
  </si>
  <si>
    <t>Ennepe-Ruhr-Kreis 2020</t>
  </si>
  <si>
    <t>Ennepe-Ruhr-Kreis 2021</t>
  </si>
  <si>
    <t>Ennepe-Ruhr-Kreis 2022</t>
  </si>
  <si>
    <t>Ennepe-Ruhr-Kreis 2023</t>
  </si>
  <si>
    <t>Ennepe-Ruhr-Kreis 2024</t>
  </si>
  <si>
    <t>Breckerfeld 2012</t>
  </si>
  <si>
    <t>05954004</t>
  </si>
  <si>
    <t>Breckerfeld 2015</t>
  </si>
  <si>
    <t>Breckerfeld 2016</t>
  </si>
  <si>
    <t>Breckerfeld 2017</t>
  </si>
  <si>
    <t>Breckerfeld 2018</t>
  </si>
  <si>
    <t>Breckerfeld 2019</t>
  </si>
  <si>
    <t>Breckerfeld 2020</t>
  </si>
  <si>
    <t>Breckerfeld 2021</t>
  </si>
  <si>
    <t>Breckerfeld 2022</t>
  </si>
  <si>
    <t>Breckerfeld 2023</t>
  </si>
  <si>
    <t>Breckerfeld 2024</t>
  </si>
  <si>
    <t>Ennepetal 2012</t>
  </si>
  <si>
    <t>05954008</t>
  </si>
  <si>
    <t>Ennepetal 2015</t>
  </si>
  <si>
    <t>Ennepetal 2016</t>
  </si>
  <si>
    <t>Ennepetal 2017</t>
  </si>
  <si>
    <t>Ennepetal 2018</t>
  </si>
  <si>
    <t>Ennepetal 2019</t>
  </si>
  <si>
    <t>Ennepetal 2020</t>
  </si>
  <si>
    <t>Ennepetal 2021</t>
  </si>
  <si>
    <t>Ennepetal 2022</t>
  </si>
  <si>
    <t>Ennepetal 2023</t>
  </si>
  <si>
    <t>Ennepetal 2024</t>
  </si>
  <si>
    <t>Gevelsberg 2012</t>
  </si>
  <si>
    <t>05954012</t>
  </si>
  <si>
    <t>Gevelsberg 2015</t>
  </si>
  <si>
    <t>Gevelsberg 2016</t>
  </si>
  <si>
    <t>Gevelsberg 2017</t>
  </si>
  <si>
    <t>Gevelsberg 2018</t>
  </si>
  <si>
    <t>Gevelsberg 2019</t>
  </si>
  <si>
    <t>Gevelsberg 2020</t>
  </si>
  <si>
    <t>Gevelsberg 2021</t>
  </si>
  <si>
    <t>Gevelsberg 2022</t>
  </si>
  <si>
    <t>Gevelsberg 2023</t>
  </si>
  <si>
    <t>Gevelsberg 2024</t>
  </si>
  <si>
    <t>Hattingen 2012</t>
  </si>
  <si>
    <t>05954016</t>
  </si>
  <si>
    <t>Hattingen 2015</t>
  </si>
  <si>
    <t>Hattingen 2016</t>
  </si>
  <si>
    <t>Hattingen 2017</t>
  </si>
  <si>
    <t>Hattingen 2018</t>
  </si>
  <si>
    <t>Hattingen 2019</t>
  </si>
  <si>
    <t>Hattingen 2020</t>
  </si>
  <si>
    <t>Hattingen 2021</t>
  </si>
  <si>
    <t>Hattingen 2022</t>
  </si>
  <si>
    <t>Hattingen 2023</t>
  </si>
  <si>
    <t>Hattingen 2024</t>
  </si>
  <si>
    <t>Herdecke 2012</t>
  </si>
  <si>
    <t>05954020</t>
  </si>
  <si>
    <t>Herdecke 2015</t>
  </si>
  <si>
    <t>Herdecke 2016</t>
  </si>
  <si>
    <t>Herdecke 2017</t>
  </si>
  <si>
    <t>Herdecke 2018</t>
  </si>
  <si>
    <t>Herdecke 2019</t>
  </si>
  <si>
    <t>Herdecke 2020</t>
  </si>
  <si>
    <t>Herdecke 2021</t>
  </si>
  <si>
    <t>Herdecke 2022</t>
  </si>
  <si>
    <t>Herdecke 2023</t>
  </si>
  <si>
    <t>Herdecke 2024</t>
  </si>
  <si>
    <t>Schwelm 2012</t>
  </si>
  <si>
    <t>05954024</t>
  </si>
  <si>
    <t>Schwelm 2015</t>
  </si>
  <si>
    <t>Schwelm 2016</t>
  </si>
  <si>
    <t>Schwelm 2017</t>
  </si>
  <si>
    <t>Schwelm 2018</t>
  </si>
  <si>
    <t>Schwelm 2019</t>
  </si>
  <si>
    <t>Schwelm 2020</t>
  </si>
  <si>
    <t>Schwelm 2021</t>
  </si>
  <si>
    <t>Schwelm 2022</t>
  </si>
  <si>
    <t>Schwelm 2023</t>
  </si>
  <si>
    <t>Schwelm 2024</t>
  </si>
  <si>
    <t>Sprockhövel 2012</t>
  </si>
  <si>
    <t>05954028</t>
  </si>
  <si>
    <t>Sprockhövel 2015</t>
  </si>
  <si>
    <t>Sprockhövel 2016</t>
  </si>
  <si>
    <t>Sprockhövel 2017</t>
  </si>
  <si>
    <t>Sprockhövel 2018</t>
  </si>
  <si>
    <t>Sprockhövel 2019</t>
  </si>
  <si>
    <t>Sprockhövel 2020</t>
  </si>
  <si>
    <t>Sprockhövel 2021</t>
  </si>
  <si>
    <t>Sprockhövel 2022</t>
  </si>
  <si>
    <t>Sprockhövel 2023</t>
  </si>
  <si>
    <t>Sprockhövel 2024</t>
  </si>
  <si>
    <t>Wetter (Ruhr) 2012</t>
  </si>
  <si>
    <t>05954032</t>
  </si>
  <si>
    <t>Wetter (Ruhr) 2015</t>
  </si>
  <si>
    <t>Wetter (Ruhr) 2016</t>
  </si>
  <si>
    <t>Wetter (Ruhr) 2017</t>
  </si>
  <si>
    <t>Wetter (Ruhr) 2018</t>
  </si>
  <si>
    <t>Wetter (Ruhr) 2019</t>
  </si>
  <si>
    <t>Wetter (Ruhr) 2020</t>
  </si>
  <si>
    <t>Wetter (Ruhr) 2021</t>
  </si>
  <si>
    <t>Wetter (Ruhr) 2022</t>
  </si>
  <si>
    <t>Wetter (Ruhr) 2023</t>
  </si>
  <si>
    <t>Wetter (Ruhr) 2024</t>
  </si>
  <si>
    <t>Witten 2012</t>
  </si>
  <si>
    <t>05954036</t>
  </si>
  <si>
    <t>Witten 2015</t>
  </si>
  <si>
    <t>Witten 2016</t>
  </si>
  <si>
    <t>Witten 2017</t>
  </si>
  <si>
    <t>Witten 2018</t>
  </si>
  <si>
    <t>Witten 2019</t>
  </si>
  <si>
    <t>Witten 2020</t>
  </si>
  <si>
    <t>Witten 2021</t>
  </si>
  <si>
    <t>Witten 2022</t>
  </si>
  <si>
    <t>Witten 2023</t>
  </si>
  <si>
    <t>Witten 2024</t>
  </si>
  <si>
    <t>Hochsauerlandkreis 2012</t>
  </si>
  <si>
    <t>05958000</t>
  </si>
  <si>
    <t>Hochsauerlandkreis 2015</t>
  </si>
  <si>
    <t>Hochsauerlandkreis 2016</t>
  </si>
  <si>
    <t>Hochsauerlandkreis 2017</t>
  </si>
  <si>
    <t>Hochsauerlandkreis 2018</t>
  </si>
  <si>
    <t>Hochsauerlandkreis 2019</t>
  </si>
  <si>
    <t>Hochsauerlandkreis 2020</t>
  </si>
  <si>
    <t>Hochsauerlandkreis 2021</t>
  </si>
  <si>
    <t>Hochsauerlandkreis 2022</t>
  </si>
  <si>
    <t>Hochsauerlandkreis 2023</t>
  </si>
  <si>
    <t>Hochsauerlandkreis 2024</t>
  </si>
  <si>
    <t>Arnsberg 2012</t>
  </si>
  <si>
    <t>05958004</t>
  </si>
  <si>
    <t>Arnsberg 2015</t>
  </si>
  <si>
    <t>Arnsberg 2016</t>
  </si>
  <si>
    <t>Arnsberg 2017</t>
  </si>
  <si>
    <t>Arnsberg 2018</t>
  </si>
  <si>
    <t>Arnsberg 2019</t>
  </si>
  <si>
    <t>Arnsberg 2020</t>
  </si>
  <si>
    <t>Arnsberg 2021</t>
  </si>
  <si>
    <t>Arnsberg 2022</t>
  </si>
  <si>
    <t>Arnsberg 2023</t>
  </si>
  <si>
    <t>Arnsberg 2024</t>
  </si>
  <si>
    <t>Bestwig 2012</t>
  </si>
  <si>
    <t>05958008</t>
  </si>
  <si>
    <t>Bestwig 2015</t>
  </si>
  <si>
    <t>Bestwig 2016</t>
  </si>
  <si>
    <t>Bestwig 2017</t>
  </si>
  <si>
    <t>Bestwig 2018</t>
  </si>
  <si>
    <t>Bestwig 2019</t>
  </si>
  <si>
    <t>Bestwig 2020</t>
  </si>
  <si>
    <t>Bestwig 2021</t>
  </si>
  <si>
    <t>Bestwig 2022</t>
  </si>
  <si>
    <t>Bestwig 2023</t>
  </si>
  <si>
    <t>Bestwig 2024</t>
  </si>
  <si>
    <t>Brilon 2012</t>
  </si>
  <si>
    <t>05958012</t>
  </si>
  <si>
    <t>Brilon 2015</t>
  </si>
  <si>
    <t>Brilon 2016</t>
  </si>
  <si>
    <t>Brilon 2017</t>
  </si>
  <si>
    <t>Brilon 2018</t>
  </si>
  <si>
    <t>Brilon 2019</t>
  </si>
  <si>
    <t>Brilon 2020</t>
  </si>
  <si>
    <t>Brilon 2021</t>
  </si>
  <si>
    <t>Brilon 2022</t>
  </si>
  <si>
    <t>Brilon 2023</t>
  </si>
  <si>
    <t>Brilon 2024</t>
  </si>
  <si>
    <t>Eslohe (Sauerland) 2012</t>
  </si>
  <si>
    <t>05958016</t>
  </si>
  <si>
    <t>Eslohe (Sauerland) 2015</t>
  </si>
  <si>
    <t>Eslohe (Sauerland) 2016</t>
  </si>
  <si>
    <t>Eslohe (Sauerland) 2017</t>
  </si>
  <si>
    <t>Eslohe (Sauerland) 2018</t>
  </si>
  <si>
    <t>Eslohe (Sauerland) 2019</t>
  </si>
  <si>
    <t>Eslohe (Sauerland) 2020</t>
  </si>
  <si>
    <t>Eslohe (Sauerland) 2021</t>
  </si>
  <si>
    <t>Eslohe (Sauerland) 2022</t>
  </si>
  <si>
    <t>Eslohe (Sauerland) 2023</t>
  </si>
  <si>
    <t>Eslohe (Sauerland) 2024</t>
  </si>
  <si>
    <t>Hallenberg 2012</t>
  </si>
  <si>
    <t>05958020</t>
  </si>
  <si>
    <t>Hallenberg 2015</t>
  </si>
  <si>
    <t>Hallenberg 2016</t>
  </si>
  <si>
    <t>Hallenberg 2017</t>
  </si>
  <si>
    <t>Hallenberg 2018</t>
  </si>
  <si>
    <t>Hallenberg 2019</t>
  </si>
  <si>
    <t>Hallenberg 2020</t>
  </si>
  <si>
    <t>Hallenberg 2021</t>
  </si>
  <si>
    <t>Hallenberg 2022</t>
  </si>
  <si>
    <t>Hallenberg 2023</t>
  </si>
  <si>
    <t>Hallenberg 2024</t>
  </si>
  <si>
    <t>Marsberg 2012</t>
  </si>
  <si>
    <t>05958024</t>
  </si>
  <si>
    <t>Marsberg 2015</t>
  </si>
  <si>
    <t>Marsberg 2016</t>
  </si>
  <si>
    <t>Marsberg 2017</t>
  </si>
  <si>
    <t>Marsberg 2018</t>
  </si>
  <si>
    <t>Marsberg 2019</t>
  </si>
  <si>
    <t>Marsberg 2020</t>
  </si>
  <si>
    <t>Marsberg 2021</t>
  </si>
  <si>
    <t>Marsberg 2022</t>
  </si>
  <si>
    <t>Marsberg 2023</t>
  </si>
  <si>
    <t>Marsberg 2024</t>
  </si>
  <si>
    <t>Medebach 2012</t>
  </si>
  <si>
    <t>05958028</t>
  </si>
  <si>
    <t>Medebach 2015</t>
  </si>
  <si>
    <t>Medebach 2016</t>
  </si>
  <si>
    <t>Medebach 2017</t>
  </si>
  <si>
    <t>Medebach 2018</t>
  </si>
  <si>
    <t>Medebach 2019</t>
  </si>
  <si>
    <t>Medebach 2020</t>
  </si>
  <si>
    <t>Medebach 2021</t>
  </si>
  <si>
    <t>Medebach 2022</t>
  </si>
  <si>
    <t>Medebach 2023</t>
  </si>
  <si>
    <t>Medebach 2024</t>
  </si>
  <si>
    <t>Meschede 2012</t>
  </si>
  <si>
    <t>05958032</t>
  </si>
  <si>
    <t>Meschede 2015</t>
  </si>
  <si>
    <t>Meschede 2016</t>
  </si>
  <si>
    <t>Meschede 2017</t>
  </si>
  <si>
    <t>Meschede 2018</t>
  </si>
  <si>
    <t>Meschede 2019</t>
  </si>
  <si>
    <t>Meschede 2020</t>
  </si>
  <si>
    <t>Meschede 2021</t>
  </si>
  <si>
    <t>Meschede 2022</t>
  </si>
  <si>
    <t>Meschede 2023</t>
  </si>
  <si>
    <t>Meschede 2024</t>
  </si>
  <si>
    <t>Olsberg 2012</t>
  </si>
  <si>
    <t>05958036</t>
  </si>
  <si>
    <t>Olsberg 2015</t>
  </si>
  <si>
    <t>Olsberg 2016</t>
  </si>
  <si>
    <t>Olsberg 2017</t>
  </si>
  <si>
    <t>Olsberg 2018</t>
  </si>
  <si>
    <t>Olsberg 2019</t>
  </si>
  <si>
    <t>Olsberg 2020</t>
  </si>
  <si>
    <t>Olsberg 2021</t>
  </si>
  <si>
    <t>Olsberg 2022</t>
  </si>
  <si>
    <t>Olsberg 2023</t>
  </si>
  <si>
    <t>Olsberg 2024</t>
  </si>
  <si>
    <t>Schmallenberg 2012</t>
  </si>
  <si>
    <t>05958040</t>
  </si>
  <si>
    <t>Schmallenberg 2015</t>
  </si>
  <si>
    <t>Schmallenberg 2016</t>
  </si>
  <si>
    <t>Schmallenberg 2017</t>
  </si>
  <si>
    <t>Schmallenberg 2018</t>
  </si>
  <si>
    <t>Schmallenberg 2019</t>
  </si>
  <si>
    <t>Schmallenberg 2020</t>
  </si>
  <si>
    <t>Schmallenberg 2021</t>
  </si>
  <si>
    <t>Schmallenberg 2022</t>
  </si>
  <si>
    <t>Schmallenberg 2023</t>
  </si>
  <si>
    <t>Schmallenberg 2024</t>
  </si>
  <si>
    <t>Sundern (Sauerland) 2012</t>
  </si>
  <si>
    <t>05958044</t>
  </si>
  <si>
    <t>Sundern (Sauerland) 2015</t>
  </si>
  <si>
    <t>Sundern (Sauerland) 2016</t>
  </si>
  <si>
    <t>Sundern (Sauerland) 2017</t>
  </si>
  <si>
    <t>Sundern (Sauerland) 2018</t>
  </si>
  <si>
    <t>Sundern (Sauerland) 2019</t>
  </si>
  <si>
    <t>Sundern (Sauerland) 2020</t>
  </si>
  <si>
    <t>Sundern (Sauerland) 2021</t>
  </si>
  <si>
    <t>Sundern (Sauerland) 2022</t>
  </si>
  <si>
    <t>Sundern (Sauerland) 2023</t>
  </si>
  <si>
    <t>Sundern (Sauerland) 2024</t>
  </si>
  <si>
    <t>Winterberg 2012</t>
  </si>
  <si>
    <t>05958048</t>
  </si>
  <si>
    <t>Winterberg 2015</t>
  </si>
  <si>
    <t>Winterberg 2016</t>
  </si>
  <si>
    <t>Winterberg 2017</t>
  </si>
  <si>
    <t>Winterberg 2018</t>
  </si>
  <si>
    <t>Winterberg 2019</t>
  </si>
  <si>
    <t>Winterberg 2020</t>
  </si>
  <si>
    <t>Winterberg 2021</t>
  </si>
  <si>
    <t>Winterberg 2022</t>
  </si>
  <si>
    <t>Winterberg 2023</t>
  </si>
  <si>
    <t>Winterberg 2024</t>
  </si>
  <si>
    <t>Märkischer Kreis 2012</t>
  </si>
  <si>
    <t>05962000</t>
  </si>
  <si>
    <t>Märkischer Kreis 2015</t>
  </si>
  <si>
    <t>Märkischer Kreis 2016</t>
  </si>
  <si>
    <t>Märkischer Kreis 2017</t>
  </si>
  <si>
    <t>Märkischer Kreis 2018</t>
  </si>
  <si>
    <t>Märkischer Kreis 2019</t>
  </si>
  <si>
    <t>Märkischer Kreis 2020</t>
  </si>
  <si>
    <t>Märkischer Kreis 2021</t>
  </si>
  <si>
    <t>Märkischer Kreis 2022</t>
  </si>
  <si>
    <t>Märkischer Kreis 2023</t>
  </si>
  <si>
    <t>Märkischer Kreis 2024</t>
  </si>
  <si>
    <t>Altena 2012</t>
  </si>
  <si>
    <t>05962004</t>
  </si>
  <si>
    <t>Altena 2015</t>
  </si>
  <si>
    <t>Altena 2016</t>
  </si>
  <si>
    <t>Altena 2017</t>
  </si>
  <si>
    <t>Altena 2018</t>
  </si>
  <si>
    <t>Altena 2019</t>
  </si>
  <si>
    <t>Altena 2020</t>
  </si>
  <si>
    <t>Altena 2021</t>
  </si>
  <si>
    <t>Altena 2022</t>
  </si>
  <si>
    <t>Altena 2023</t>
  </si>
  <si>
    <t>Altena 2024</t>
  </si>
  <si>
    <t>Balve 2012</t>
  </si>
  <si>
    <t>05962008</t>
  </si>
  <si>
    <t>Balve 2015</t>
  </si>
  <si>
    <t>Balve 2016</t>
  </si>
  <si>
    <t>Balve 2017</t>
  </si>
  <si>
    <t>Balve 2018</t>
  </si>
  <si>
    <t>Balve 2019</t>
  </si>
  <si>
    <t>Balve 2020</t>
  </si>
  <si>
    <t>Balve 2021</t>
  </si>
  <si>
    <t>Balve 2022</t>
  </si>
  <si>
    <t>Balve 2023</t>
  </si>
  <si>
    <t>Balve 2024</t>
  </si>
  <si>
    <t>Halver 2012</t>
  </si>
  <si>
    <t>05962012</t>
  </si>
  <si>
    <t>Halver 2015</t>
  </si>
  <si>
    <t>Halver 2016</t>
  </si>
  <si>
    <t>Halver 2017</t>
  </si>
  <si>
    <t>Halver 2018</t>
  </si>
  <si>
    <t>Halver 2019</t>
  </si>
  <si>
    <t>Halver 2020</t>
  </si>
  <si>
    <t>Halver 2021</t>
  </si>
  <si>
    <t>Halver 2022</t>
  </si>
  <si>
    <t>Halver 2023</t>
  </si>
  <si>
    <t>Halver 2024</t>
  </si>
  <si>
    <t>Hemer 2012</t>
  </si>
  <si>
    <t>05962016</t>
  </si>
  <si>
    <t>Hemer 2015</t>
  </si>
  <si>
    <t>Hemer 2016</t>
  </si>
  <si>
    <t>Hemer 2017</t>
  </si>
  <si>
    <t>Hemer 2018</t>
  </si>
  <si>
    <t>Hemer 2019</t>
  </si>
  <si>
    <t>Hemer 2020</t>
  </si>
  <si>
    <t>Hemer 2021</t>
  </si>
  <si>
    <t>Hemer 2022</t>
  </si>
  <si>
    <t>Hemer 2023</t>
  </si>
  <si>
    <t>Hemer 2024</t>
  </si>
  <si>
    <t>Herscheid 2012</t>
  </si>
  <si>
    <t>05962020</t>
  </si>
  <si>
    <t>Herscheid 2015</t>
  </si>
  <si>
    <t>Herscheid 2016</t>
  </si>
  <si>
    <t>Herscheid 2017</t>
  </si>
  <si>
    <t>Herscheid 2018</t>
  </si>
  <si>
    <t>Herscheid 2019</t>
  </si>
  <si>
    <t>Herscheid 2020</t>
  </si>
  <si>
    <t>Herscheid 2021</t>
  </si>
  <si>
    <t>Herscheid 2022</t>
  </si>
  <si>
    <t>Herscheid 2023</t>
  </si>
  <si>
    <t>Herscheid 2024</t>
  </si>
  <si>
    <t>Iserlohn 2012</t>
  </si>
  <si>
    <t>05962024</t>
  </si>
  <si>
    <t>Iserlohn 2015</t>
  </si>
  <si>
    <t>Iserlohn 2016</t>
  </si>
  <si>
    <t>Iserlohn 2017</t>
  </si>
  <si>
    <t>Iserlohn 2018</t>
  </si>
  <si>
    <t>Iserlohn 2019</t>
  </si>
  <si>
    <t>Iserlohn 2020</t>
  </si>
  <si>
    <t>Iserlohn 2021</t>
  </si>
  <si>
    <t>Iserlohn 2022</t>
  </si>
  <si>
    <t>Iserlohn 2023</t>
  </si>
  <si>
    <t>Iserlohn 2024</t>
  </si>
  <si>
    <t>Kierspe 2012</t>
  </si>
  <si>
    <t>05962028</t>
  </si>
  <si>
    <t>Kierspe 2015</t>
  </si>
  <si>
    <t>Kierspe 2016</t>
  </si>
  <si>
    <t>Kierspe 2017</t>
  </si>
  <si>
    <t>Kierspe 2018</t>
  </si>
  <si>
    <t>Kierspe 2019</t>
  </si>
  <si>
    <t>Kierspe 2020</t>
  </si>
  <si>
    <t>Kierspe 2021</t>
  </si>
  <si>
    <t>Kierspe 2022</t>
  </si>
  <si>
    <t>Kierspe 2023</t>
  </si>
  <si>
    <t>Kierspe 2024</t>
  </si>
  <si>
    <t>Lüdenscheid 2012</t>
  </si>
  <si>
    <t>05962032</t>
  </si>
  <si>
    <t>Lüdenscheid 2015</t>
  </si>
  <si>
    <t>Lüdenscheid 2016</t>
  </si>
  <si>
    <t>Lüdenscheid 2017</t>
  </si>
  <si>
    <t>Lüdenscheid 2018</t>
  </si>
  <si>
    <t>Lüdenscheid 2019</t>
  </si>
  <si>
    <t>Lüdenscheid 2020</t>
  </si>
  <si>
    <t>Lüdenscheid 2021</t>
  </si>
  <si>
    <t>Lüdenscheid 2022</t>
  </si>
  <si>
    <t>Lüdenscheid 2023</t>
  </si>
  <si>
    <t>Lüdenscheid 2024</t>
  </si>
  <si>
    <t>Meinerzhagen 2012</t>
  </si>
  <si>
    <t>05962036</t>
  </si>
  <si>
    <t>Meinerzhagen 2015</t>
  </si>
  <si>
    <t>Meinerzhagen 2016</t>
  </si>
  <si>
    <t>Meinerzhagen 2017</t>
  </si>
  <si>
    <t>Meinerzhagen 2018</t>
  </si>
  <si>
    <t>Meinerzhagen 2019</t>
  </si>
  <si>
    <t>Meinerzhagen 2020</t>
  </si>
  <si>
    <t>Meinerzhagen 2021</t>
  </si>
  <si>
    <t>Meinerzhagen 2022</t>
  </si>
  <si>
    <t>Meinerzhagen 2023</t>
  </si>
  <si>
    <t>Meinerzhagen 2024</t>
  </si>
  <si>
    <t>Menden (Sauerland) 2012</t>
  </si>
  <si>
    <t>05962040</t>
  </si>
  <si>
    <t>Menden (Sauerland) 2015</t>
  </si>
  <si>
    <t>Menden (Sauerland) 2016</t>
  </si>
  <si>
    <t>Menden (Sauerland) 2017</t>
  </si>
  <si>
    <t>Menden (Sauerland) 2018</t>
  </si>
  <si>
    <t>Menden (Sauerland) 2019</t>
  </si>
  <si>
    <t>Menden (Sauerland) 2020</t>
  </si>
  <si>
    <t>Menden (Sauerland) 2021</t>
  </si>
  <si>
    <t>Menden (Sauerland) 2022</t>
  </si>
  <si>
    <t>Menden (Sauerland) 2023</t>
  </si>
  <si>
    <t>Menden (Sauerland) 2024</t>
  </si>
  <si>
    <t>Nachrodt-Wiblingwerde 2012</t>
  </si>
  <si>
    <t>05962044</t>
  </si>
  <si>
    <t>Nachrodt-Wiblingwerde 2015</t>
  </si>
  <si>
    <t>Nachrodt-Wiblingwerde 2016</t>
  </si>
  <si>
    <t>Nachrodt-Wiblingwerde 2017</t>
  </si>
  <si>
    <t>Nachrodt-Wiblingwerde 2018</t>
  </si>
  <si>
    <t>Nachrodt-Wiblingwerde 2019</t>
  </si>
  <si>
    <t>Nachrodt-Wiblingwerde 2020</t>
  </si>
  <si>
    <t>Nachrodt-Wiblingwerde 2021</t>
  </si>
  <si>
    <t>Nachrodt-Wiblingwerde 2022</t>
  </si>
  <si>
    <t>Nachrodt-Wiblingwerde 2023</t>
  </si>
  <si>
    <t>Nachrodt-Wiblingwerde 2024</t>
  </si>
  <si>
    <t>Neunrade 2012</t>
  </si>
  <si>
    <t>05962048</t>
  </si>
  <si>
    <t>Neunrade 2015</t>
  </si>
  <si>
    <t>Neunrade 2016</t>
  </si>
  <si>
    <t>Neunrade 2017</t>
  </si>
  <si>
    <t>Neunrade 2018</t>
  </si>
  <si>
    <t>Neunrade 2019</t>
  </si>
  <si>
    <t>Neunrade 2020</t>
  </si>
  <si>
    <t>Neunrade 2021</t>
  </si>
  <si>
    <t>Neunrade 2022</t>
  </si>
  <si>
    <t>Neunrade 2023</t>
  </si>
  <si>
    <t>Neunrade 2024</t>
  </si>
  <si>
    <t>Plettenberg 2012</t>
  </si>
  <si>
    <t>05962052</t>
  </si>
  <si>
    <t>Plettenberg 2015</t>
  </si>
  <si>
    <t>Plettenberg 2016</t>
  </si>
  <si>
    <t>Plettenberg 2017</t>
  </si>
  <si>
    <t>Plettenberg 2018</t>
  </si>
  <si>
    <t>Plettenberg 2019</t>
  </si>
  <si>
    <t>Plettenberg 2020</t>
  </si>
  <si>
    <t>Plettenberg 2021</t>
  </si>
  <si>
    <t>Plettenberg 2022</t>
  </si>
  <si>
    <t>Plettenberg 2023</t>
  </si>
  <si>
    <t>Plettenberg 2024</t>
  </si>
  <si>
    <t>Schalksmühle 2012</t>
  </si>
  <si>
    <t>05962056</t>
  </si>
  <si>
    <t>Schalksmühle 2015</t>
  </si>
  <si>
    <t>Schalksmühle 2016</t>
  </si>
  <si>
    <t>Schalksmühle 2017</t>
  </si>
  <si>
    <t>Schalksmühle 2018</t>
  </si>
  <si>
    <t>Schalksmühle 2019</t>
  </si>
  <si>
    <t>Schalksmühle 2020</t>
  </si>
  <si>
    <t>Schalksmühle 2021</t>
  </si>
  <si>
    <t>Schalksmühle 2022</t>
  </si>
  <si>
    <t>Schalksmühle 2023</t>
  </si>
  <si>
    <t>Schalksmühle 2024</t>
  </si>
  <si>
    <t>Werdohl 2012</t>
  </si>
  <si>
    <t>05962060</t>
  </si>
  <si>
    <t>Werdohl 2015</t>
  </si>
  <si>
    <t>Werdohl 2016</t>
  </si>
  <si>
    <t>Werdohl 2017</t>
  </si>
  <si>
    <t>Werdohl 2018</t>
  </si>
  <si>
    <t>Werdohl 2019</t>
  </si>
  <si>
    <t>Werdohl 2020</t>
  </si>
  <si>
    <t>Werdohl 2021</t>
  </si>
  <si>
    <t>Werdohl 2022</t>
  </si>
  <si>
    <t>Werdohl 2023</t>
  </si>
  <si>
    <t>Werdohl 2024</t>
  </si>
  <si>
    <t>Olpe, Kreis 2012</t>
  </si>
  <si>
    <t>05966000</t>
  </si>
  <si>
    <t>Olpe, Kreis 2015</t>
  </si>
  <si>
    <t>Olpe, Kreis 2016</t>
  </si>
  <si>
    <t>Olpe, Kreis 2017</t>
  </si>
  <si>
    <t>Olpe, Kreis 2018</t>
  </si>
  <si>
    <t>Olpe, Kreis 2019</t>
  </si>
  <si>
    <t>Olpe, Kreis 2020</t>
  </si>
  <si>
    <t>Olpe, Kreis 2021</t>
  </si>
  <si>
    <t>Olpe, Kreis 2022</t>
  </si>
  <si>
    <t>Olpe, Kreis 2023</t>
  </si>
  <si>
    <t>Olpe, Kreis 2024</t>
  </si>
  <si>
    <t>Attendorn 2012</t>
  </si>
  <si>
    <t>05966004</t>
  </si>
  <si>
    <t>Attendorn 2015</t>
  </si>
  <si>
    <t>Attendorn 2016</t>
  </si>
  <si>
    <t>Attendorn 2017</t>
  </si>
  <si>
    <t>Attendorn 2018</t>
  </si>
  <si>
    <t>Attendorn 2019</t>
  </si>
  <si>
    <t>Attendorn 2020</t>
  </si>
  <si>
    <t>Attendorn 2021</t>
  </si>
  <si>
    <t>Attendorn 2022</t>
  </si>
  <si>
    <t>Attendorn 2023</t>
  </si>
  <si>
    <t>Attendorn 2024</t>
  </si>
  <si>
    <t>Drolshagen 2012</t>
  </si>
  <si>
    <t>05966008</t>
  </si>
  <si>
    <t>Drolshagen 2015</t>
  </si>
  <si>
    <t>Drolshagen 2016</t>
  </si>
  <si>
    <t>Drolshagen 2017</t>
  </si>
  <si>
    <t>Drolshagen 2018</t>
  </si>
  <si>
    <t>Drolshagen 2019</t>
  </si>
  <si>
    <t>Drolshagen 2020</t>
  </si>
  <si>
    <t>Drolshagen 2021</t>
  </si>
  <si>
    <t>Drolshagen 2022</t>
  </si>
  <si>
    <t>Drolshagen 2023</t>
  </si>
  <si>
    <t>Drolshagen 2024</t>
  </si>
  <si>
    <t>Finnentrop 2012</t>
  </si>
  <si>
    <t>05966012</t>
  </si>
  <si>
    <t>Finnentrop 2015</t>
  </si>
  <si>
    <t>Finnentrop 2016</t>
  </si>
  <si>
    <t>Finnentrop 2017</t>
  </si>
  <si>
    <t>Finnentrop 2018</t>
  </si>
  <si>
    <t>Finnentrop 2019</t>
  </si>
  <si>
    <t>Finnentrop 2020</t>
  </si>
  <si>
    <t>Finnentrop 2021</t>
  </si>
  <si>
    <t>Finnentrop 2022</t>
  </si>
  <si>
    <t>Finnentrop 2023</t>
  </si>
  <si>
    <t>Finnentrop 2024</t>
  </si>
  <si>
    <t>Kirchhundem 2012</t>
  </si>
  <si>
    <t>05966016</t>
  </si>
  <si>
    <t>Kirchhundem 2015</t>
  </si>
  <si>
    <t>Kirchhundem 2016</t>
  </si>
  <si>
    <t>Kirchhundem 2017</t>
  </si>
  <si>
    <t>Kirchhundem 2018</t>
  </si>
  <si>
    <t>Kirchhundem 2019</t>
  </si>
  <si>
    <t>Kirchhundem 2020</t>
  </si>
  <si>
    <t>Kirchhundem 2021</t>
  </si>
  <si>
    <t>Kirchhundem 2022</t>
  </si>
  <si>
    <t>Kirchhundem 2023</t>
  </si>
  <si>
    <t>Kirchhundem 2024</t>
  </si>
  <si>
    <t>Lennestadt 2012</t>
  </si>
  <si>
    <t>05966020</t>
  </si>
  <si>
    <t>Lennestadt 2015</t>
  </si>
  <si>
    <t>Lennestadt 2016</t>
  </si>
  <si>
    <t>Lennestadt 2017</t>
  </si>
  <si>
    <t>Lennestadt 2018</t>
  </si>
  <si>
    <t>Lennestadt 2019</t>
  </si>
  <si>
    <t>Lennestadt 2020</t>
  </si>
  <si>
    <t>Lennestadt 2021</t>
  </si>
  <si>
    <t>Lennestadt 2022</t>
  </si>
  <si>
    <t>Lennestadt 2023</t>
  </si>
  <si>
    <t>Lennestadt 2024</t>
  </si>
  <si>
    <t>Olpe 2012</t>
  </si>
  <si>
    <t>05966024</t>
  </si>
  <si>
    <t>Olpe 2015</t>
  </si>
  <si>
    <t>Olpe 2016</t>
  </si>
  <si>
    <t>Olpe 2017</t>
  </si>
  <si>
    <t>Olpe 2018</t>
  </si>
  <si>
    <t>Olpe 2019</t>
  </si>
  <si>
    <t>Olpe 2020</t>
  </si>
  <si>
    <t>Olpe 2021</t>
  </si>
  <si>
    <t>Olpe 2022</t>
  </si>
  <si>
    <t>Olpe 2023</t>
  </si>
  <si>
    <t>Olpe 2024</t>
  </si>
  <si>
    <t>Wenden 2012</t>
  </si>
  <si>
    <t>05966028</t>
  </si>
  <si>
    <t>Wenden 2015</t>
  </si>
  <si>
    <t>Wenden 2016</t>
  </si>
  <si>
    <t>Wenden 2017</t>
  </si>
  <si>
    <t>Wenden 2018</t>
  </si>
  <si>
    <t>Wenden 2019</t>
  </si>
  <si>
    <t>Wenden 2020</t>
  </si>
  <si>
    <t>Wenden 2021</t>
  </si>
  <si>
    <t>Wenden 2022</t>
  </si>
  <si>
    <t>Wenden 2023</t>
  </si>
  <si>
    <t>Wenden 2024</t>
  </si>
  <si>
    <t>Siegen-Wittgenstein, Kreis 2012</t>
  </si>
  <si>
    <t>05970000</t>
  </si>
  <si>
    <t>Siegen-Wittgenstein, Kreis 2015</t>
  </si>
  <si>
    <t>Siegen-Wittgenstein, Kreis 2016</t>
  </si>
  <si>
    <t>Siegen-Wittgenstein, Kreis 2017</t>
  </si>
  <si>
    <t>Siegen-Wittgenstein, Kreis 2018</t>
  </si>
  <si>
    <t>Siegen-Wittgenstein, Kreis 2019</t>
  </si>
  <si>
    <t>Siegen-Wittgenstein, Kreis 2020</t>
  </si>
  <si>
    <t>Siegen-Wittgenstein, Kreis 2021</t>
  </si>
  <si>
    <t>Siegen-Wittgenstein, Kreis 2022</t>
  </si>
  <si>
    <t>Siegen-Wittgenstein, Kreis 2023</t>
  </si>
  <si>
    <t>Siegen-Wittgenstein, Kreis 2024</t>
  </si>
  <si>
    <t>Bad Berleburg 2012</t>
  </si>
  <si>
    <t>05970004</t>
  </si>
  <si>
    <t>Bad Berleburg 2015</t>
  </si>
  <si>
    <t>Bad Berleburg 2016</t>
  </si>
  <si>
    <t>Bad Berleburg 2017</t>
  </si>
  <si>
    <t>Bad Berleburg 2018</t>
  </si>
  <si>
    <t>Bad Berleburg 2019</t>
  </si>
  <si>
    <t>Bad Berleburg 2020</t>
  </si>
  <si>
    <t>Bad Berleburg 2021</t>
  </si>
  <si>
    <t>Bad Berleburg 2022</t>
  </si>
  <si>
    <t>Bad Berleburg 2023</t>
  </si>
  <si>
    <t>Bad Berleburg 2024</t>
  </si>
  <si>
    <t>Burbach 2012</t>
  </si>
  <si>
    <t>05970008</t>
  </si>
  <si>
    <t>Burbach 2015</t>
  </si>
  <si>
    <t>Burbach 2016</t>
  </si>
  <si>
    <t>Burbach 2017</t>
  </si>
  <si>
    <t>Burbach 2018</t>
  </si>
  <si>
    <t>Burbach 2019</t>
  </si>
  <si>
    <t>Burbach 2020</t>
  </si>
  <si>
    <t>Burbach 2021</t>
  </si>
  <si>
    <t>Burbach 2022</t>
  </si>
  <si>
    <t>Burbach 2023</t>
  </si>
  <si>
    <t>Burbach 2024</t>
  </si>
  <si>
    <t>Erndtebrück 2012</t>
  </si>
  <si>
    <t>05970012</t>
  </si>
  <si>
    <t>Erndtebrück 2015</t>
  </si>
  <si>
    <t>Erndtebrück 2016</t>
  </si>
  <si>
    <t>Erndtebrück 2017</t>
  </si>
  <si>
    <t>Erndtebrück 2018</t>
  </si>
  <si>
    <t>Erndtebrück 2019</t>
  </si>
  <si>
    <t>Erndtebrück 2020</t>
  </si>
  <si>
    <t>Erndtebrück 2021</t>
  </si>
  <si>
    <t>Erndtebrück 2022</t>
  </si>
  <si>
    <t>Erndtebrück 2023</t>
  </si>
  <si>
    <t>Erndtebrück 2024</t>
  </si>
  <si>
    <t>Freudenberg 2012</t>
  </si>
  <si>
    <t>05970016</t>
  </si>
  <si>
    <t>Freudenberg 2015</t>
  </si>
  <si>
    <t>Freudenberg 2016</t>
  </si>
  <si>
    <t>Freudenberg 2017</t>
  </si>
  <si>
    <t>Freudenberg 2018</t>
  </si>
  <si>
    <t>Freudenberg 2019</t>
  </si>
  <si>
    <t>Freudenberg 2020</t>
  </si>
  <si>
    <t>Freudenberg 2021</t>
  </si>
  <si>
    <t>Freudenberg 2022</t>
  </si>
  <si>
    <t>Freudenberg 2023</t>
  </si>
  <si>
    <t>Freudenberg 2024</t>
  </si>
  <si>
    <t>Hilchenbach 2012</t>
  </si>
  <si>
    <t>05970020</t>
  </si>
  <si>
    <t>Hilchenbach 2015</t>
  </si>
  <si>
    <t>Hilchenbach 2016</t>
  </si>
  <si>
    <t>Hilchenbach 2017</t>
  </si>
  <si>
    <t>Hilchenbach 2018</t>
  </si>
  <si>
    <t>Hilchenbach 2019</t>
  </si>
  <si>
    <t>Hilchenbach 2020</t>
  </si>
  <si>
    <t>Hilchenbach 2021</t>
  </si>
  <si>
    <t>Hilchenbach 2022</t>
  </si>
  <si>
    <t>Hilchenbach 2023</t>
  </si>
  <si>
    <t>Hilchenbach 2024</t>
  </si>
  <si>
    <t>Kreuztal 2012</t>
  </si>
  <si>
    <t>05970024</t>
  </si>
  <si>
    <t>Kreuztal 2015</t>
  </si>
  <si>
    <t>Kreuztal 2016</t>
  </si>
  <si>
    <t>Kreuztal 2017</t>
  </si>
  <si>
    <t>Kreuztal 2018</t>
  </si>
  <si>
    <t>Kreuztal 2019</t>
  </si>
  <si>
    <t>Kreuztal 2020</t>
  </si>
  <si>
    <t>Kreuztal 2021</t>
  </si>
  <si>
    <t>Kreuztal 2022</t>
  </si>
  <si>
    <t>Kreuztal 2023</t>
  </si>
  <si>
    <t>Kreuztal 2024</t>
  </si>
  <si>
    <t>Bad Laasphe 2012</t>
  </si>
  <si>
    <t>05970028</t>
  </si>
  <si>
    <t>Bad Laasphe 2015</t>
  </si>
  <si>
    <t>Bad Laasphe 2016</t>
  </si>
  <si>
    <t>Bad Laasphe 2017</t>
  </si>
  <si>
    <t>Bad Laasphe 2018</t>
  </si>
  <si>
    <t>Bad Laasphe 2019</t>
  </si>
  <si>
    <t>Bad Laasphe 2020</t>
  </si>
  <si>
    <t>Bad Laasphe 2021</t>
  </si>
  <si>
    <t>Bad Laasphe 2022</t>
  </si>
  <si>
    <t>Bad Laasphe 2023</t>
  </si>
  <si>
    <t>Bad Laasphe 2024</t>
  </si>
  <si>
    <t>Netphen 2012</t>
  </si>
  <si>
    <t>05970032</t>
  </si>
  <si>
    <t>Netphen 2015</t>
  </si>
  <si>
    <t>Netphen 2016</t>
  </si>
  <si>
    <t>Netphen 2017</t>
  </si>
  <si>
    <t>Netphen 2018</t>
  </si>
  <si>
    <t>Netphen 2019</t>
  </si>
  <si>
    <t>Netphen 2020</t>
  </si>
  <si>
    <t>Netphen 2021</t>
  </si>
  <si>
    <t>Netphen 2022</t>
  </si>
  <si>
    <t>Netphen 2023</t>
  </si>
  <si>
    <t>Netphen 2024</t>
  </si>
  <si>
    <t>Neunkirchen 2012</t>
  </si>
  <si>
    <t>05970036</t>
  </si>
  <si>
    <t>Neunkirchen 2015</t>
  </si>
  <si>
    <t>Neunkirchen 2016</t>
  </si>
  <si>
    <t>Neunkirchen 2017</t>
  </si>
  <si>
    <t>Neunkirchen 2018</t>
  </si>
  <si>
    <t>Neunkirchen 2019</t>
  </si>
  <si>
    <t>Neunkirchen 2020</t>
  </si>
  <si>
    <t>Neunkirchen 2021</t>
  </si>
  <si>
    <t>Neunkirchen 2022</t>
  </si>
  <si>
    <t>Neunkirchen 2023</t>
  </si>
  <si>
    <t>Neunkirchen 2024</t>
  </si>
  <si>
    <t>Siegen 2012</t>
  </si>
  <si>
    <t>05970040</t>
  </si>
  <si>
    <t>Siegen 2015</t>
  </si>
  <si>
    <t>Siegen 2016</t>
  </si>
  <si>
    <t>Siegen 2017</t>
  </si>
  <si>
    <t>Siegen 2018</t>
  </si>
  <si>
    <t>Siegen 2019</t>
  </si>
  <si>
    <t>Siegen 2020</t>
  </si>
  <si>
    <t>Siegen 2021</t>
  </si>
  <si>
    <t>Siegen 2022</t>
  </si>
  <si>
    <t>Siegen 2023</t>
  </si>
  <si>
    <t>Siegen 2024</t>
  </si>
  <si>
    <t>Wilnsdorf 2012</t>
  </si>
  <si>
    <t>05970044</t>
  </si>
  <si>
    <t>Wilnsdorf 2015</t>
  </si>
  <si>
    <t>Wilnsdorf 2016</t>
  </si>
  <si>
    <t>Wilnsdorf 2017</t>
  </si>
  <si>
    <t>Wilnsdorf 2018</t>
  </si>
  <si>
    <t>Wilnsdorf 2019</t>
  </si>
  <si>
    <t>Wilnsdorf 2020</t>
  </si>
  <si>
    <t>Wilnsdorf 2021</t>
  </si>
  <si>
    <t>Wilnsdorf 2022</t>
  </si>
  <si>
    <t>Wilnsdorf 2023</t>
  </si>
  <si>
    <t>Wilnsdorf 2024</t>
  </si>
  <si>
    <t>Soest, Kreis 2012</t>
  </si>
  <si>
    <t>05974000</t>
  </si>
  <si>
    <t>Soest, Kreis 2015</t>
  </si>
  <si>
    <t>Soest, Kreis 2016</t>
  </si>
  <si>
    <t>Soest, Kreis 2017</t>
  </si>
  <si>
    <t>Soest, Kreis 2018</t>
  </si>
  <si>
    <t>Soest, Kreis 2019</t>
  </si>
  <si>
    <t>Soest, Kreis 2020</t>
  </si>
  <si>
    <t>Soest, Kreis 2021</t>
  </si>
  <si>
    <t>Soest, Kreis 2022</t>
  </si>
  <si>
    <t>Soest, Kreis 2023</t>
  </si>
  <si>
    <t>Soest, Kreis 2024</t>
  </si>
  <si>
    <t>Anröchte 2012</t>
  </si>
  <si>
    <t>05974004</t>
  </si>
  <si>
    <t>Anröchte 2015</t>
  </si>
  <si>
    <t>Anröchte 2016</t>
  </si>
  <si>
    <t>Anröchte 2017</t>
  </si>
  <si>
    <t>Anröchte 2018</t>
  </si>
  <si>
    <t>Anröchte 2019</t>
  </si>
  <si>
    <t>Anröchte 2020</t>
  </si>
  <si>
    <t>Anröchte 2021</t>
  </si>
  <si>
    <t>Anröchte 2022</t>
  </si>
  <si>
    <t>Anröchte 2023</t>
  </si>
  <si>
    <t>Anröchte 2024</t>
  </si>
  <si>
    <t>Bad Sassendorf 2012</t>
  </si>
  <si>
    <t>05974008</t>
  </si>
  <si>
    <t>Bad Sassendorf 2015</t>
  </si>
  <si>
    <t>Bad Sassendorf 2016</t>
  </si>
  <si>
    <t>Bad Sassendorf 2017</t>
  </si>
  <si>
    <t>Bad Sassendorf 2018</t>
  </si>
  <si>
    <t>Bad Sassendorf 2019</t>
  </si>
  <si>
    <t>Bad Sassendorf 2020</t>
  </si>
  <si>
    <t>Bad Sassendorf 2021</t>
  </si>
  <si>
    <t>Bad Sassendorf 2022</t>
  </si>
  <si>
    <t>Bad Sassendorf 2023</t>
  </si>
  <si>
    <t>Bad Sassendorf 2024</t>
  </si>
  <si>
    <t>Ense 2012</t>
  </si>
  <si>
    <t>05974012</t>
  </si>
  <si>
    <t>Ense 2015</t>
  </si>
  <si>
    <t>Ense 2016</t>
  </si>
  <si>
    <t>Ense 2017</t>
  </si>
  <si>
    <t>Ense 2018</t>
  </si>
  <si>
    <t>Ense 2019</t>
  </si>
  <si>
    <t>Ense 2020</t>
  </si>
  <si>
    <t>Ense 2021</t>
  </si>
  <si>
    <t>Ense 2022</t>
  </si>
  <si>
    <t>Ense 2023</t>
  </si>
  <si>
    <t>Ense 2024</t>
  </si>
  <si>
    <t>Erwitte 2012</t>
  </si>
  <si>
    <t>05974016</t>
  </si>
  <si>
    <t>Erwitte 2015</t>
  </si>
  <si>
    <t>Erwitte 2016</t>
  </si>
  <si>
    <t>Erwitte 2017</t>
  </si>
  <si>
    <t>Erwitte 2018</t>
  </si>
  <si>
    <t>Erwitte 2019</t>
  </si>
  <si>
    <t>Erwitte 2020</t>
  </si>
  <si>
    <t>Erwitte 2021</t>
  </si>
  <si>
    <t>Erwitte 2022</t>
  </si>
  <si>
    <t>Erwitte 2023</t>
  </si>
  <si>
    <t>Erwitte 2024</t>
  </si>
  <si>
    <t>Geseke 2012</t>
  </si>
  <si>
    <t>05974020</t>
  </si>
  <si>
    <t>Geseke 2015</t>
  </si>
  <si>
    <t>Geseke 2016</t>
  </si>
  <si>
    <t>Geseke 2017</t>
  </si>
  <si>
    <t>Geseke 2018</t>
  </si>
  <si>
    <t>Geseke 2019</t>
  </si>
  <si>
    <t>Geseke 2020</t>
  </si>
  <si>
    <t>Geseke 2021</t>
  </si>
  <si>
    <t>Geseke 2022</t>
  </si>
  <si>
    <t>Geseke 2023</t>
  </si>
  <si>
    <t>Geseke 2024</t>
  </si>
  <si>
    <t>Lippetal 2012</t>
  </si>
  <si>
    <t>05974024</t>
  </si>
  <si>
    <t>Lippetal 2015</t>
  </si>
  <si>
    <t>Lippetal 2016</t>
  </si>
  <si>
    <t>Lippetal 2017</t>
  </si>
  <si>
    <t>Lippetal 2018</t>
  </si>
  <si>
    <t>Lippetal 2019</t>
  </si>
  <si>
    <t>Lippetal 2020</t>
  </si>
  <si>
    <t>Lippetal 2021</t>
  </si>
  <si>
    <t>Lippetal 2022</t>
  </si>
  <si>
    <t>Lippetal 2023</t>
  </si>
  <si>
    <t>Lippetal 2024</t>
  </si>
  <si>
    <t>Lippstadt 2012</t>
  </si>
  <si>
    <t>05974028</t>
  </si>
  <si>
    <t>Lippstadt 2015</t>
  </si>
  <si>
    <t>Lippstadt 2016</t>
  </si>
  <si>
    <t>Lippstadt 2017</t>
  </si>
  <si>
    <t>Lippstadt 2018</t>
  </si>
  <si>
    <t>Lippstadt 2019</t>
  </si>
  <si>
    <t>Lippstadt 2020</t>
  </si>
  <si>
    <t>Lippstadt 2021</t>
  </si>
  <si>
    <t>Lippstadt 2022</t>
  </si>
  <si>
    <t>Lippstadt 2023</t>
  </si>
  <si>
    <t>Lippstadt 2024</t>
  </si>
  <si>
    <t>Möhnesee 2012</t>
  </si>
  <si>
    <t>05974032</t>
  </si>
  <si>
    <t>Möhnesee 2015</t>
  </si>
  <si>
    <t>Möhnesee 2016</t>
  </si>
  <si>
    <t>Möhnesee 2017</t>
  </si>
  <si>
    <t>Möhnesee 2018</t>
  </si>
  <si>
    <t>Möhnesee 2019</t>
  </si>
  <si>
    <t>Möhnesee 2020</t>
  </si>
  <si>
    <t>Möhnesee 2021</t>
  </si>
  <si>
    <t>Möhnesee 2022</t>
  </si>
  <si>
    <t>Möhnesee 2023</t>
  </si>
  <si>
    <t>Möhnesee 2024</t>
  </si>
  <si>
    <t>Rüthen 2012</t>
  </si>
  <si>
    <t>05974036</t>
  </si>
  <si>
    <t>Rüthen 2015</t>
  </si>
  <si>
    <t>Rüthen 2016</t>
  </si>
  <si>
    <t>Rüthen 2017</t>
  </si>
  <si>
    <t>Rüthen 2018</t>
  </si>
  <si>
    <t>Rüthen 2019</t>
  </si>
  <si>
    <t>Rüthen 2020</t>
  </si>
  <si>
    <t>Rüthen 2021</t>
  </si>
  <si>
    <t>Rüthen 2022</t>
  </si>
  <si>
    <t>Rüthen 2023</t>
  </si>
  <si>
    <t>Rüthen 2024</t>
  </si>
  <si>
    <t>Soest 2012</t>
  </si>
  <si>
    <t>05974040</t>
  </si>
  <si>
    <t>Soest 2015</t>
  </si>
  <si>
    <t>Soest 2016</t>
  </si>
  <si>
    <t>Soest 2017</t>
  </si>
  <si>
    <t>Soest 2018</t>
  </si>
  <si>
    <t>Soest 2019</t>
  </si>
  <si>
    <t>Soest 2020</t>
  </si>
  <si>
    <t>Soest 2021</t>
  </si>
  <si>
    <t>Soest 2022</t>
  </si>
  <si>
    <t>Soest 2023</t>
  </si>
  <si>
    <t>Soest 2024</t>
  </si>
  <si>
    <t>Warstein 2012</t>
  </si>
  <si>
    <t>05974044</t>
  </si>
  <si>
    <t>Warstein 2015</t>
  </si>
  <si>
    <t>Warstein 2016</t>
  </si>
  <si>
    <t>Warstein 2017</t>
  </si>
  <si>
    <t>Warstein 2018</t>
  </si>
  <si>
    <t>Warstein 2019</t>
  </si>
  <si>
    <t>Warstein 2020</t>
  </si>
  <si>
    <t>Warstein 2021</t>
  </si>
  <si>
    <t>Warstein 2022</t>
  </si>
  <si>
    <t>Warstein 2023</t>
  </si>
  <si>
    <t>Warstein 2024</t>
  </si>
  <si>
    <t>Welver 2012</t>
  </si>
  <si>
    <t>05974048</t>
  </si>
  <si>
    <t>Welver 2015</t>
  </si>
  <si>
    <t>Welver 2016</t>
  </si>
  <si>
    <t>Welver 2017</t>
  </si>
  <si>
    <t>Welver 2018</t>
  </si>
  <si>
    <t>Welver 2019</t>
  </si>
  <si>
    <t>Welver 2020</t>
  </si>
  <si>
    <t>Welver 2021</t>
  </si>
  <si>
    <t>Welver 2022</t>
  </si>
  <si>
    <t>Welver 2023</t>
  </si>
  <si>
    <t>Welver 2024</t>
  </si>
  <si>
    <t>Werl 2012</t>
  </si>
  <si>
    <t>05974052</t>
  </si>
  <si>
    <t>Werl 2015</t>
  </si>
  <si>
    <t>Werl 2016</t>
  </si>
  <si>
    <t>Werl 2017</t>
  </si>
  <si>
    <t>Werl 2018</t>
  </si>
  <si>
    <t>Werl 2019</t>
  </si>
  <si>
    <t>Werl 2020</t>
  </si>
  <si>
    <t>Werl 2021</t>
  </si>
  <si>
    <t>Werl 2022</t>
  </si>
  <si>
    <t>Werl 2023</t>
  </si>
  <si>
    <t>Werl 2024</t>
  </si>
  <si>
    <t>Wickede (Ruhr) 2012</t>
  </si>
  <si>
    <t>05974056</t>
  </si>
  <si>
    <t>Wickede (Ruhr) 2015</t>
  </si>
  <si>
    <t>Wickede (Ruhr) 2016</t>
  </si>
  <si>
    <t>Wickede (Ruhr) 2017</t>
  </si>
  <si>
    <t>Wickede (Ruhr) 2018</t>
  </si>
  <si>
    <t>Wickede (Ruhr) 2019</t>
  </si>
  <si>
    <t>Wickede (Ruhr) 2020</t>
  </si>
  <si>
    <t>Wickede (Ruhr) 2021</t>
  </si>
  <si>
    <t>Wickede (Ruhr) 2022</t>
  </si>
  <si>
    <t>Wickede (Ruhr) 2023</t>
  </si>
  <si>
    <t>Wickede (Ruhr) 2024</t>
  </si>
  <si>
    <t>Unna, Kreis 2012</t>
  </si>
  <si>
    <t>05978000</t>
  </si>
  <si>
    <t>Unna, Kreis 2015</t>
  </si>
  <si>
    <t>Unna, Kreis 2016</t>
  </si>
  <si>
    <t>Unna, Kreis 2017</t>
  </si>
  <si>
    <t>Unna, Kreis 2018</t>
  </si>
  <si>
    <t>Unna, Kreis 2019</t>
  </si>
  <si>
    <t>Unna, Kreis 2020</t>
  </si>
  <si>
    <t>Unna, Kreis 2021</t>
  </si>
  <si>
    <t>Unna, Kreis 2022</t>
  </si>
  <si>
    <t>Unna, Kreis 2023</t>
  </si>
  <si>
    <t>Unna, Kreis 2024</t>
  </si>
  <si>
    <t>Bergkamen 2012</t>
  </si>
  <si>
    <t>05978004</t>
  </si>
  <si>
    <t>Bergkamen 2015</t>
  </si>
  <si>
    <t>Bergkamen 2016</t>
  </si>
  <si>
    <t>Bergkamen 2017</t>
  </si>
  <si>
    <t>Bergkamen 2018</t>
  </si>
  <si>
    <t>Bergkamen 2019</t>
  </si>
  <si>
    <t>Bergkamen 2020</t>
  </si>
  <si>
    <t>Bergkamen 2021</t>
  </si>
  <si>
    <t>Bergkamen 2022</t>
  </si>
  <si>
    <t>Bergkamen 2023</t>
  </si>
  <si>
    <t>Bergkamen 2024</t>
  </si>
  <si>
    <t>Bönen 2012</t>
  </si>
  <si>
    <t>05978008</t>
  </si>
  <si>
    <t>Bönen 2015</t>
  </si>
  <si>
    <t>Bönen 2016</t>
  </si>
  <si>
    <t>Bönen 2017</t>
  </si>
  <si>
    <t>Bönen 2018</t>
  </si>
  <si>
    <t>Bönen 2019</t>
  </si>
  <si>
    <t>Bönen 2020</t>
  </si>
  <si>
    <t>Bönen 2021</t>
  </si>
  <si>
    <t>Bönen 2022</t>
  </si>
  <si>
    <t>Bönen 2023</t>
  </si>
  <si>
    <t>Bönen 2024</t>
  </si>
  <si>
    <t>Fröndenberg/Ruhr 2012</t>
  </si>
  <si>
    <t>05978012</t>
  </si>
  <si>
    <t>Fröndenberg/Ruhr 2015</t>
  </si>
  <si>
    <t>Fröndenberg/Ruhr 2016</t>
  </si>
  <si>
    <t>Fröndenberg/Ruhr 2017</t>
  </si>
  <si>
    <t>Fröndenberg/Ruhr 2018</t>
  </si>
  <si>
    <t>Fröndenberg/Ruhr 2019</t>
  </si>
  <si>
    <t>Fröndenberg/Ruhr 2020</t>
  </si>
  <si>
    <t>Fröndenberg/Ruhr 2021</t>
  </si>
  <si>
    <t>Fröndenberg/Ruhr 2022</t>
  </si>
  <si>
    <t>Fröndenberg/Ruhr 2023</t>
  </si>
  <si>
    <t>Fröndenberg/Ruhr 2024</t>
  </si>
  <si>
    <t>Holzwickede 2012</t>
  </si>
  <si>
    <t>05978016</t>
  </si>
  <si>
    <t>Holzwickede 2015</t>
  </si>
  <si>
    <t>Holzwickede 2016</t>
  </si>
  <si>
    <t>Holzwickede 2017</t>
  </si>
  <si>
    <t>Holzwickede 2018</t>
  </si>
  <si>
    <t>Holzwickede 2019</t>
  </si>
  <si>
    <t>Holzwickede 2020</t>
  </si>
  <si>
    <t>Holzwickede 2021</t>
  </si>
  <si>
    <t>Holzwickede 2022</t>
  </si>
  <si>
    <t>Holzwickede 2023</t>
  </si>
  <si>
    <t>Holzwickede 2024</t>
  </si>
  <si>
    <t>Kamen 2012</t>
  </si>
  <si>
    <t>05978020</t>
  </si>
  <si>
    <t>Kamen 2015</t>
  </si>
  <si>
    <t>Kamen 2016</t>
  </si>
  <si>
    <t>Kamen 2017</t>
  </si>
  <si>
    <t>Kamen 2018</t>
  </si>
  <si>
    <t>Kamen 2019</t>
  </si>
  <si>
    <t>Kamen 2020</t>
  </si>
  <si>
    <t>Kamen 2021</t>
  </si>
  <si>
    <t>Kamen 2022</t>
  </si>
  <si>
    <t>Kamen 2023</t>
  </si>
  <si>
    <t>Kamen 2024</t>
  </si>
  <si>
    <t>Lünen 2012</t>
  </si>
  <si>
    <t>05978024</t>
  </si>
  <si>
    <t>Lünen 2015</t>
  </si>
  <si>
    <t>Lünen 2016</t>
  </si>
  <si>
    <t>Lünen 2017</t>
  </si>
  <si>
    <t>Lünen 2018</t>
  </si>
  <si>
    <t>Lünen 2019</t>
  </si>
  <si>
    <t>Lünen 2020</t>
  </si>
  <si>
    <t>Lünen 2021</t>
  </si>
  <si>
    <t>Lünen 2022</t>
  </si>
  <si>
    <t>Lünen 2023</t>
  </si>
  <si>
    <t>Lünen 2024</t>
  </si>
  <si>
    <t>Schwerte 2012</t>
  </si>
  <si>
    <t>05978028</t>
  </si>
  <si>
    <t>Schwerte 2015</t>
  </si>
  <si>
    <t>Schwerte 2016</t>
  </si>
  <si>
    <t>Schwerte 2017</t>
  </si>
  <si>
    <t>Schwerte 2018</t>
  </si>
  <si>
    <t>Schwerte 2019</t>
  </si>
  <si>
    <t>Schwerte 2020</t>
  </si>
  <si>
    <t>Schwerte 2021</t>
  </si>
  <si>
    <t>Schwerte 2022</t>
  </si>
  <si>
    <t>Schwerte 2023</t>
  </si>
  <si>
    <t>Schwerte 2024</t>
  </si>
  <si>
    <t>Selm 2012</t>
  </si>
  <si>
    <t>05978032</t>
  </si>
  <si>
    <t>Selm 2015</t>
  </si>
  <si>
    <t>Selm 2016</t>
  </si>
  <si>
    <t>Selm 2017</t>
  </si>
  <si>
    <t>Selm 2018</t>
  </si>
  <si>
    <t>Selm 2019</t>
  </si>
  <si>
    <t>Selm 2020</t>
  </si>
  <si>
    <t>Selm 2021</t>
  </si>
  <si>
    <t>Selm 2022</t>
  </si>
  <si>
    <t>Selm 2023</t>
  </si>
  <si>
    <t>Selm 2024</t>
  </si>
  <si>
    <t>Unna 2012</t>
  </si>
  <si>
    <t>05978036</t>
  </si>
  <si>
    <t>Unna 2015</t>
  </si>
  <si>
    <t>Unna 2016</t>
  </si>
  <si>
    <t>Unna 2017</t>
  </si>
  <si>
    <t>Unna 2018</t>
  </si>
  <si>
    <t>Unna 2019</t>
  </si>
  <si>
    <t>Unna 2020</t>
  </si>
  <si>
    <t>Unna 2021</t>
  </si>
  <si>
    <t>Unna 2022</t>
  </si>
  <si>
    <t>Unna 2023</t>
  </si>
  <si>
    <t>Unna 2024</t>
  </si>
  <si>
    <t>Werne 2012</t>
  </si>
  <si>
    <t>05978040</t>
  </si>
  <si>
    <t>Werne 2015</t>
  </si>
  <si>
    <t>Werne 2016</t>
  </si>
  <si>
    <t>Werne 2017</t>
  </si>
  <si>
    <t>Werne 2018</t>
  </si>
  <si>
    <t>Werne 2019</t>
  </si>
  <si>
    <t>Werne 2020</t>
  </si>
  <si>
    <t>Werne 2021</t>
  </si>
  <si>
    <t>Werne 2022</t>
  </si>
  <si>
    <t>Werne 2023</t>
  </si>
  <si>
    <t>Werne 2024</t>
  </si>
  <si>
    <t>Emscher-Lippe-Region 2012</t>
  </si>
  <si>
    <t>Emscher-Lippe-Region 2015</t>
  </si>
  <si>
    <t>Emscher-Lippe-Region 2016</t>
  </si>
  <si>
    <t>Emscher-Lippe-Region 2017</t>
  </si>
  <si>
    <t>Emscher-Lippe-Region 2018</t>
  </si>
  <si>
    <t>Emscher-Lippe-Region 2019</t>
  </si>
  <si>
    <t>Emscher-Lippe-Region 2020</t>
  </si>
  <si>
    <t>Emscher-Lippe-Region 2021</t>
  </si>
  <si>
    <t>Emscher-Lippe-Region 2022</t>
  </si>
  <si>
    <t>Emscher-Lippe-Region 2023</t>
  </si>
  <si>
    <t>Emscher-Lippe-Region 2024</t>
  </si>
  <si>
    <t>Münsterland 2012</t>
  </si>
  <si>
    <t>Münsterland 2015</t>
  </si>
  <si>
    <t>Münsterland 2016</t>
  </si>
  <si>
    <t>Münsterland 2017</t>
  </si>
  <si>
    <t>Münsterland 2018</t>
  </si>
  <si>
    <t>Münsterland 2019</t>
  </si>
  <si>
    <t>Münsterland 2020</t>
  </si>
  <si>
    <t>Münsterland 2021</t>
  </si>
  <si>
    <t>Münsterland 2022</t>
  </si>
  <si>
    <t>Münsterland 2023</t>
  </si>
  <si>
    <t>Münsterland 2024</t>
  </si>
  <si>
    <t>GKZ</t>
  </si>
  <si>
    <t>Anzahl_0_99</t>
  </si>
  <si>
    <t>kW_ber_0_99</t>
  </si>
  <si>
    <t>Anzahl_0_100</t>
  </si>
  <si>
    <t>kW_ber_0_100</t>
  </si>
  <si>
    <t>Anzahl_0_500</t>
  </si>
  <si>
    <t>kW_ber_0_500</t>
  </si>
  <si>
    <t>Anzahl_0_1000</t>
  </si>
  <si>
    <t>kW_ber_0_1000</t>
  </si>
  <si>
    <t>Anzahl_0_2000</t>
  </si>
  <si>
    <t>kW_ber_0_2000</t>
  </si>
  <si>
    <t>Anzahl_2004_99</t>
  </si>
  <si>
    <t>kW_ber_2004_99</t>
  </si>
  <si>
    <t>Anzahl_2004_100</t>
  </si>
  <si>
    <t>kW_ber_2004_100</t>
  </si>
  <si>
    <t>Anzahl_2004_500</t>
  </si>
  <si>
    <t>kW_ber_2004_500</t>
  </si>
  <si>
    <t>Anzahl_2004_1000</t>
  </si>
  <si>
    <t>kW_ber_2004_1000</t>
  </si>
  <si>
    <t>Anzahl_2004_2000</t>
  </si>
  <si>
    <t>kW_ber_2004_2000</t>
  </si>
  <si>
    <t>Anzahl_2005_99</t>
  </si>
  <si>
    <t>kW_ber_2005_99</t>
  </si>
  <si>
    <t>Anzahl_2005_100</t>
  </si>
  <si>
    <t>kW_ber_2005_100</t>
  </si>
  <si>
    <t>Anzahl_2005_500</t>
  </si>
  <si>
    <t>kW_ber_2005_500</t>
  </si>
  <si>
    <t>Anzahl_2005_1000</t>
  </si>
  <si>
    <t>kW_ber_2005_1000</t>
  </si>
  <si>
    <t>Anzahl_2005_2000</t>
  </si>
  <si>
    <t>kW_ber_2005_2000</t>
  </si>
  <si>
    <t>Anzahl_2010_99</t>
  </si>
  <si>
    <t>kW_ber_2010_99</t>
  </si>
  <si>
    <t>Anzahl_2010_100</t>
  </si>
  <si>
    <t>kW_ber_2010_100</t>
  </si>
  <si>
    <t>Anzahl_2010_500</t>
  </si>
  <si>
    <t>kW_ber_2010_500</t>
  </si>
  <si>
    <t>Anzahl_2010_1000</t>
  </si>
  <si>
    <t>kW_ber_2010_1000</t>
  </si>
  <si>
    <t>Anzahl_2010_2000</t>
  </si>
  <si>
    <t>kW_ber_2010_2000</t>
  </si>
  <si>
    <t>Anzahl_2015_99</t>
  </si>
  <si>
    <t>kW_ber_2015_99</t>
  </si>
  <si>
    <t>Anzahl_2015_100</t>
  </si>
  <si>
    <t>kW_ber_2015_100</t>
  </si>
  <si>
    <t>Anzahl_2015_500</t>
  </si>
  <si>
    <t>kW_ber_2015_500</t>
  </si>
  <si>
    <t>Anzahl_2015_1000</t>
  </si>
  <si>
    <t>kW_ber_2015_1000</t>
  </si>
  <si>
    <t>Anzahl_2015_2000</t>
  </si>
  <si>
    <t>kW_ber_2015_2000</t>
  </si>
  <si>
    <t>Anzahl_0_49</t>
  </si>
  <si>
    <t>kW_ber_0_49</t>
  </si>
  <si>
    <t>Anzahl_2004_49</t>
  </si>
  <si>
    <t>kW_ber_2004_49</t>
  </si>
  <si>
    <t>Anzahl_2005_49</t>
  </si>
  <si>
    <t>kW_ber_2005_49</t>
  </si>
  <si>
    <t>Anzahl_2010_49</t>
  </si>
  <si>
    <t>kW_ber_2010_49</t>
  </si>
  <si>
    <t>Anzahl_2015_49</t>
  </si>
  <si>
    <t>kW_ber_2015_49</t>
  </si>
  <si>
    <t>Auswertung der LANUK-Daten zu erneuerbaren Energien im Regierungsbezirk Münster (2012, 2015 bis 2024)</t>
  </si>
  <si>
    <t>Impressum</t>
  </si>
  <si>
    <t>Titel:</t>
  </si>
  <si>
    <t>Auswertung der LANUK-Daten zu erneuerbaren Energien</t>
  </si>
  <si>
    <t>im Regierungsbezirk Münster (2012, 2015 bis 2024)</t>
  </si>
  <si>
    <t>Regionale Ebene:</t>
  </si>
  <si>
    <t>Regierungsbezirk Münster mit kreisfreien Städten und Kreisen, Gemeinden und
Vergleichsregionen</t>
  </si>
  <si>
    <t>Quelle:</t>
  </si>
  <si>
    <t>Energieatlas NRW © Landesamt für Natur, Umwelt und Klima NRW unter Verwendung von Daten von IT.NRW und der Bundesnetzagentur; IT.NRW, Landesdatenbank NRW - Bevölkerungsstand und Gebietsfläche; eigene Berechnungen</t>
  </si>
  <si>
    <t>Stand:</t>
  </si>
  <si>
    <t>Herausgeber:</t>
  </si>
  <si>
    <t xml:space="preserve">Bezirksregierung Münster </t>
  </si>
  <si>
    <t>Dezernat 32 / Statistik</t>
  </si>
  <si>
    <t>Domplatz 1-3</t>
  </si>
  <si>
    <t>48161 Münster</t>
  </si>
  <si>
    <t xml:space="preserve">E-Mail: </t>
  </si>
  <si>
    <t>poststelle@brms.nrw.de</t>
  </si>
  <si>
    <t xml:space="preserve">Internet: </t>
  </si>
  <si>
    <t>https://www.bezreg-muenster.de/de/index.html</t>
  </si>
  <si>
    <t>Twitter:</t>
  </si>
  <si>
    <t>https://twitter.com/BezRegMuenster</t>
  </si>
  <si>
    <t>Instagram:</t>
  </si>
  <si>
    <t>https://www.instagram.com/bezregmuenster/</t>
  </si>
  <si>
    <t>Titelbild:</t>
  </si>
  <si>
    <t>apops/Fotolia</t>
  </si>
  <si>
    <t>Weitere statistische Auswertungen zum kostenlosen Download
finden Sie in unserer Internet-Rubrik</t>
  </si>
  <si>
    <t>Startseite | Regionalplanung | Raumbeobachtung – Statistische Daten des Regierungsbezirks.</t>
  </si>
  <si>
    <t xml:space="preserve">Region: </t>
  </si>
  <si>
    <t>Jahr:</t>
  </si>
  <si>
    <t>Vergleichsregion:</t>
  </si>
  <si>
    <t>Vergleichsjahr:</t>
  </si>
  <si>
    <t>1. Wichtige Hinweise zu den Daten</t>
  </si>
  <si>
    <r>
      <t xml:space="preserve">Die Auswertungen beruhen auf Daten des Landesamtes für Natur, Umwelt und Klima (kurz LANUK, ehemals LANUV). Diese Auswertungen werden 1x jährlich für das vorherige Jahr veröffentlicht. </t>
    </r>
    <r>
      <rPr>
        <b/>
        <sz val="10"/>
        <color theme="1"/>
        <rFont val="Arial"/>
        <family val="2"/>
      </rPr>
      <t xml:space="preserve">Nachträgliche Aktualisierungen bzw. Korrekturen der Daten, die nach Veröffentlichung dieser jährlichen Auswertungen stattgefunden haben, sind hier daher nicht berücksichtigt. </t>
    </r>
    <r>
      <rPr>
        <sz val="10"/>
        <color theme="1"/>
        <rFont val="Arial"/>
        <family val="2"/>
      </rPr>
      <t>Gerade Daten früherer Jahre eignen sich daher vorwiegend zur Ableitung von Trends. Nachträglich korrigierte Daten für NRW (gesamt) finden Sie im Energieatlas des LANUK unter: https://www.energieatlas.nrw.de/site/werkzeuge/energiestatistik
Zahlen zu Anlagen und Erträgen beziehen sich auf das jeweils ausgewählte Jahr. Die Zahlen zum Stromverbrauch beziehen sich aus methodischen Gründen bis einschl. 2021 auf den Zeitraum zwei Jahre vor dem ausgewählten Jahr, 2022 und 2023 auf 2022, 2024 auf 2024. Die Daten zu Einwohnern und Flächen wurden für die ausgewählten Jahre der amtlichen Statistik von IT.NRW entnommen. Ab 2023 beruhen die Einwohnerzahlen auf dem Zensus 2022, zuvor auf dem Zensus 2011.
Hinweise zu Solarenergie: Eine Unterscheidung nach Freiflächen- und Dachflächen-PV wird erst seit dem Jahr 2019 veröffentlicht. Im Jahr 2023 wurde zusätzlich die Kategorie "PV-Stecker" (v.a. Balkonkraftwerke) eingeführt, sodass es zu einem deutlichen Anstieg der Gesamtanlagen kam.</t>
    </r>
  </si>
  <si>
    <t>Eine ausführliche Erläuterung zu methodischen Hintergründen des LANUK finden Sie unter: https://www.energieatlas.nrw.de/site/service/download_daten</t>
  </si>
  <si>
    <t>Rundungsbedingte Abweichungen in Gesamtsummen sind möglich.</t>
  </si>
  <si>
    <t>Für den Inhalt externer Links wird keine Haftung übernommen.</t>
  </si>
  <si>
    <t>Quellen:</t>
  </si>
  <si>
    <t>Energieatlas NRW © Landesamt für Natur, Umwelt und Klima NRW unter Verwendung von Daten von IT.NRW und der Bundesnetzagentur</t>
  </si>
  <si>
    <t>IT.NRW, Landesdatenbank NRW - Bevölkerungsstand und Gebietsfläche</t>
  </si>
  <si>
    <t>Energieart</t>
  </si>
  <si>
    <t>Quelle: Bezirksregierung Münster, Dez. 32</t>
  </si>
  <si>
    <t>Veränd.</t>
  </si>
  <si>
    <r>
      <rPr>
        <b/>
        <sz val="9"/>
        <color rgb="FFFF0000"/>
        <rFont val="Arial"/>
        <family val="2"/>
      </rPr>
      <t>!</t>
    </r>
    <r>
      <rPr>
        <sz val="9"/>
        <color theme="1"/>
        <rFont val="Arial"/>
        <family val="2"/>
      </rPr>
      <t xml:space="preserve"> Hinweis zu den Erträgen aus Wasserkraft: Im Jahr 2017 scheint ein Fehler in den Daten vorzuliegen. Da nachträgliche Korrekturen des LANUK nicht auf Ebene der Kommunen veröffentlicht werden, kann an dieser Stelle  keine Korrektur stattfinden.</t>
    </r>
  </si>
  <si>
    <t>Eine Unterscheidung nach Freiflächen- und Dachflächen-PV wird erst seit dem Jahr 2019 veröffentlicht.</t>
  </si>
  <si>
    <t>Quellenangabe für alle Tabellen des Abschnitts 8:</t>
  </si>
  <si>
    <t>Bezirksregierung Münster, Dez. 32</t>
  </si>
  <si>
    <t>© Bezirksregierung Münster, Dezernat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</si>
</sst>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1">
    <font>
      <sz val="11"/>
      <color theme="1"/>
      <name val="Calibri"/>
      <family val="2"/>
      <scheme val="minor"/>
    </font>
    <font>
      <sz val="10"/>
      <name val="Arial"/>
      <family val="2"/>
    </font>
    <font>
      <sz val="10"/>
      <color indexed="8"/>
      <name val="Arial"/>
      <family val="2"/>
    </font>
    <font>
      <sz val="11"/>
      <name val="Calibri"/>
      <family val="2"/>
    </font>
    <font>
      <sz val="11"/>
      <color indexed="8"/>
      <name val="Calibri"/>
      <family val="2"/>
    </font>
    <font>
      <sz val="11"/>
      <color theme="1"/>
      <name val="Calibri"/>
      <family val="2"/>
      <scheme val="minor"/>
    </font>
    <font>
      <sz val="11"/>
      <color theme="1"/>
      <name val="Arial"/>
      <family val="2"/>
    </font>
    <font>
      <sz val="10"/>
      <color theme="1"/>
      <name val="Arial"/>
      <family val="2"/>
    </font>
    <font>
      <sz val="9"/>
      <color theme="1"/>
      <name val="Arial"/>
      <family val="2"/>
    </font>
    <font>
      <sz val="8"/>
      <color theme="1"/>
      <name val="Arial"/>
      <family val="2"/>
    </font>
    <font>
      <u/>
      <sz val="10"/>
      <color theme="1"/>
      <name val="Arial"/>
      <family val="2"/>
    </font>
    <font>
      <b/>
      <u/>
      <sz val="11"/>
      <color theme="1"/>
      <name val="Calibri"/>
      <family val="2"/>
      <scheme val="minor"/>
    </font>
    <font>
      <b/>
      <sz val="10"/>
      <color theme="1"/>
      <name val="Arial"/>
      <family val="2"/>
    </font>
    <font>
      <b/>
      <u/>
      <sz val="12"/>
      <color theme="1"/>
      <name val="Arial"/>
      <family val="2"/>
    </font>
    <font>
      <b/>
      <u/>
      <sz val="18"/>
      <color theme="1"/>
      <name val="Arial"/>
      <family val="2"/>
    </font>
    <font>
      <b/>
      <sz val="11"/>
      <color theme="1"/>
      <name val="Arial"/>
      <family val="2"/>
    </font>
    <font>
      <b/>
      <u/>
      <sz val="11"/>
      <color theme="1"/>
      <name val="Arial"/>
      <family val="2"/>
    </font>
    <font>
      <b/>
      <sz val="11"/>
      <color theme="1"/>
      <name val="Calibri"/>
      <family val="2"/>
      <scheme val="minor"/>
    </font>
    <font>
      <b/>
      <sz val="9"/>
      <color theme="1"/>
      <name val="Arial"/>
      <family val="2"/>
    </font>
    <font>
      <u/>
      <sz val="9"/>
      <color theme="1"/>
      <name val="Arial"/>
      <family val="2"/>
    </font>
    <font>
      <u/>
      <sz val="11"/>
      <color theme="1"/>
      <name val="Calibri"/>
      <family val="2"/>
      <scheme val="minor"/>
    </font>
    <font>
      <b/>
      <sz val="18"/>
      <name val="Arial"/>
      <family val="2"/>
    </font>
    <font>
      <b/>
      <sz val="22"/>
      <name val="Arial"/>
      <family val="2"/>
    </font>
    <font>
      <sz val="9"/>
      <color rgb="FF000000"/>
      <name val="Arial"/>
      <family val="2"/>
    </font>
    <font>
      <b/>
      <sz val="11"/>
      <color rgb="FF000000"/>
      <name val="Arial"/>
      <family val="2"/>
    </font>
    <font>
      <sz val="10"/>
      <color rgb="FF000000"/>
      <name val="Arial"/>
      <family val="2"/>
    </font>
    <font>
      <b/>
      <sz val="10"/>
      <name val="Arial"/>
      <family val="2"/>
    </font>
    <font>
      <u/>
      <sz val="10"/>
      <color theme="10"/>
      <name val="Arial"/>
      <family val="2"/>
    </font>
    <font>
      <sz val="9"/>
      <name val="Arial"/>
      <family val="2"/>
    </font>
    <font>
      <u/>
      <sz val="9"/>
      <color theme="10"/>
      <name val="Arial"/>
      <family val="2"/>
    </font>
    <font>
      <b/>
      <sz val="9"/>
      <color rgb="FFFF0000"/>
      <name val="Arial"/>
      <family val="2"/>
    </font>
  </fonts>
  <fills count="32">
    <fill>
      <patternFill patternType="none"/>
    </fill>
    <fill>
      <patternFill patternType="gray125"/>
    </fill>
    <fill>
      <patternFill patternType="solid">
        <fgColor indexed="22"/>
        <bgColor indexed="64"/>
      </patternFill>
    </fill>
    <fill>
      <patternFill patternType="solid">
        <fgColor indexed="22"/>
        <bgColor indexed="0"/>
      </patternFill>
    </fill>
    <fill>
      <patternFill patternType="solid">
        <fgColor rgb="FF92D050"/>
        <bgColor indexed="0"/>
      </patternFill>
    </fill>
    <fill>
      <patternFill patternType="solid">
        <fgColor indexed="50"/>
        <bgColor indexed="0"/>
      </patternFill>
    </fill>
    <fill>
      <patternFill patternType="solid">
        <fgColor rgb="FFFF9900"/>
        <bgColor indexed="0"/>
      </patternFill>
    </fill>
    <fill>
      <patternFill patternType="solid">
        <fgColor indexed="52"/>
        <bgColor indexed="0"/>
      </patternFill>
    </fill>
    <fill>
      <patternFill patternType="solid">
        <fgColor rgb="FFFFCC00"/>
        <bgColor indexed="0"/>
      </patternFill>
    </fill>
    <fill>
      <patternFill patternType="solid">
        <fgColor indexed="51"/>
        <bgColor indexed="0"/>
      </patternFill>
    </fill>
    <fill>
      <patternFill patternType="solid">
        <fgColor theme="0" tint="-0.34998626667073579"/>
        <bgColor indexed="0"/>
      </patternFill>
    </fill>
    <fill>
      <patternFill patternType="solid">
        <fgColor indexed="55"/>
        <bgColor indexed="0"/>
      </patternFill>
    </fill>
    <fill>
      <patternFill patternType="solid">
        <fgColor rgb="FFFFFF00"/>
        <bgColor indexed="0"/>
      </patternFill>
    </fill>
    <fill>
      <patternFill patternType="solid">
        <fgColor indexed="13"/>
        <bgColor indexed="0"/>
      </patternFill>
    </fill>
    <fill>
      <patternFill patternType="solid">
        <fgColor rgb="FF99CCFF"/>
        <bgColor indexed="0"/>
      </patternFill>
    </fill>
    <fill>
      <patternFill patternType="solid">
        <fgColor indexed="44"/>
        <bgColor indexed="0"/>
      </patternFill>
    </fill>
    <fill>
      <patternFill patternType="solid">
        <fgColor rgb="FF3366FF"/>
        <bgColor indexed="0"/>
      </patternFill>
    </fill>
    <fill>
      <patternFill patternType="solid">
        <fgColor indexed="23"/>
        <bgColor indexed="64"/>
      </patternFill>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rgb="FF00B0F0"/>
        <bgColor indexed="64"/>
      </patternFill>
    </fill>
    <fill>
      <patternFill patternType="solid">
        <fgColor rgb="FF0070C0"/>
        <bgColor indexed="64"/>
      </patternFill>
    </fill>
    <fill>
      <patternFill patternType="solid">
        <fgColor rgb="FFFFC000"/>
        <bgColor indexed="64"/>
      </patternFill>
    </fill>
    <fill>
      <patternFill patternType="solid">
        <fgColor theme="9"/>
        <bgColor indexed="0"/>
      </patternFill>
    </fill>
    <fill>
      <patternFill patternType="solid">
        <fgColor rgb="FF00B0F0"/>
        <bgColor indexed="0"/>
      </patternFill>
    </fill>
    <fill>
      <patternFill patternType="solid">
        <fgColor rgb="FFFFFFC9"/>
        <bgColor indexed="0"/>
      </patternFill>
    </fill>
    <fill>
      <patternFill patternType="solid">
        <fgColor rgb="FF0070C0"/>
        <bgColor indexed="0"/>
      </patternFill>
    </fill>
    <fill>
      <patternFill patternType="solid">
        <fgColor rgb="FFFFFF97"/>
        <bgColor indexed="0"/>
      </patternFill>
    </fill>
    <fill>
      <patternFill patternType="solid">
        <fgColor rgb="FF66FFFF"/>
        <bgColor indexed="0"/>
      </patternFill>
    </fill>
    <fill>
      <patternFill patternType="solid">
        <fgColor theme="4" tint="0.79998168889431442"/>
        <bgColor theme="4" tint="0.79998168889431442"/>
      </patternFill>
    </fill>
    <fill>
      <patternFill patternType="solid">
        <fgColor theme="9" tint="0.59999389629810485"/>
        <bgColor indexed="64"/>
      </patternFill>
    </fill>
  </fills>
  <borders count="20">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3">
    <xf numFmtId="0" fontId="0" fillId="0" borderId="0"/>
    <xf numFmtId="0" fontId="2" fillId="0" borderId="0"/>
    <xf numFmtId="0" fontId="2" fillId="0" borderId="0"/>
    <xf numFmtId="0" fontId="2" fillId="0" borderId="0"/>
    <xf numFmtId="0" fontId="2" fillId="0" borderId="0"/>
    <xf numFmtId="0" fontId="2" fillId="0" borderId="0"/>
    <xf numFmtId="9" fontId="5"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27" fillId="0" borderId="0" applyNumberFormat="0" applyFill="0" applyBorder="0" applyAlignment="0" applyProtection="0"/>
  </cellStyleXfs>
  <cellXfs count="270">
    <xf numFmtId="0" fontId="0" fillId="0" borderId="0" xfId="0"/>
    <xf numFmtId="3" fontId="1" fillId="2" borderId="0" xfId="0" applyNumberFormat="1" applyFont="1" applyFill="1"/>
    <xf numFmtId="164" fontId="2" fillId="3" borderId="0" xfId="1" applyNumberFormat="1" applyFill="1" applyAlignment="1">
      <alignment horizontal="left"/>
    </xf>
    <xf numFmtId="3" fontId="2" fillId="3" borderId="0" xfId="1" applyNumberFormat="1" applyFill="1" applyAlignment="1">
      <alignment horizontal="center"/>
    </xf>
    <xf numFmtId="3" fontId="2" fillId="6" borderId="0" xfId="1" applyNumberFormat="1" applyFill="1" applyAlignment="1">
      <alignment horizontal="center"/>
    </xf>
    <xf numFmtId="3" fontId="2" fillId="7" borderId="0" xfId="1" applyNumberFormat="1" applyFill="1" applyAlignment="1">
      <alignment horizontal="center"/>
    </xf>
    <xf numFmtId="3" fontId="2" fillId="8" borderId="0" xfId="1" applyNumberFormat="1" applyFill="1" applyAlignment="1">
      <alignment horizontal="center"/>
    </xf>
    <xf numFmtId="3" fontId="2" fillId="9" borderId="0" xfId="1" applyNumberFormat="1" applyFill="1" applyAlignment="1">
      <alignment horizontal="center"/>
    </xf>
    <xf numFmtId="3" fontId="2" fillId="10" borderId="0" xfId="1" applyNumberFormat="1" applyFill="1" applyAlignment="1">
      <alignment horizontal="center"/>
    </xf>
    <xf numFmtId="3" fontId="2" fillId="11" borderId="0" xfId="1" applyNumberFormat="1" applyFill="1" applyAlignment="1">
      <alignment horizontal="center"/>
    </xf>
    <xf numFmtId="3" fontId="2" fillId="12" borderId="0" xfId="1" applyNumberFormat="1" applyFill="1" applyAlignment="1">
      <alignment horizontal="center"/>
    </xf>
    <xf numFmtId="2" fontId="1" fillId="17" borderId="0" xfId="0" applyNumberFormat="1" applyFont="1" applyFill="1"/>
    <xf numFmtId="3" fontId="1" fillId="17" borderId="0" xfId="0" applyNumberFormat="1" applyFont="1" applyFill="1"/>
    <xf numFmtId="3" fontId="1" fillId="0" borderId="0" xfId="0" applyNumberFormat="1" applyFont="1"/>
    <xf numFmtId="4" fontId="0" fillId="0" borderId="0" xfId="0" applyNumberFormat="1"/>
    <xf numFmtId="3" fontId="4" fillId="0" borderId="0" xfId="3" applyNumberFormat="1" applyFont="1" applyAlignment="1">
      <alignment horizontal="right" wrapText="1"/>
    </xf>
    <xf numFmtId="4" fontId="2" fillId="0" borderId="0" xfId="1" applyNumberFormat="1" applyAlignment="1">
      <alignment horizontal="right"/>
    </xf>
    <xf numFmtId="4" fontId="2" fillId="0" borderId="0" xfId="1" applyNumberFormat="1" applyAlignment="1">
      <alignment horizontal="right" wrapText="1"/>
    </xf>
    <xf numFmtId="4" fontId="1" fillId="0" borderId="0" xfId="0" applyNumberFormat="1" applyFont="1"/>
    <xf numFmtId="164" fontId="1" fillId="0" borderId="0" xfId="0" applyNumberFormat="1" applyFont="1"/>
    <xf numFmtId="164" fontId="0" fillId="0" borderId="0" xfId="0" applyNumberFormat="1" applyAlignment="1">
      <alignment horizontal="left"/>
    </xf>
    <xf numFmtId="3" fontId="1" fillId="18" borderId="0" xfId="0" applyNumberFormat="1" applyFont="1" applyFill="1"/>
    <xf numFmtId="3" fontId="0" fillId="0" borderId="0" xfId="0" applyNumberFormat="1"/>
    <xf numFmtId="164" fontId="0" fillId="0" borderId="0" xfId="0" applyNumberFormat="1"/>
    <xf numFmtId="164" fontId="3" fillId="0" borderId="0" xfId="0" applyNumberFormat="1" applyFont="1"/>
    <xf numFmtId="164" fontId="4" fillId="0" borderId="0" xfId="3" applyNumberFormat="1" applyFont="1" applyAlignment="1">
      <alignment horizontal="right" wrapText="1"/>
    </xf>
    <xf numFmtId="164" fontId="2" fillId="0" borderId="0" xfId="1" applyNumberFormat="1" applyAlignment="1">
      <alignment horizontal="right"/>
    </xf>
    <xf numFmtId="164" fontId="2" fillId="0" borderId="0" xfId="1" applyNumberFormat="1" applyAlignment="1">
      <alignment horizontal="right" wrapText="1"/>
    </xf>
    <xf numFmtId="3" fontId="4" fillId="0" borderId="0" xfId="4" applyNumberFormat="1" applyFont="1" applyAlignment="1">
      <alignment horizontal="right" wrapText="1"/>
    </xf>
    <xf numFmtId="3" fontId="1" fillId="0" borderId="0" xfId="0" applyNumberFormat="1" applyFont="1" applyAlignment="1">
      <alignment horizontal="right"/>
    </xf>
    <xf numFmtId="164" fontId="4" fillId="0" borderId="0" xfId="4" applyNumberFormat="1" applyFont="1" applyAlignment="1">
      <alignment horizontal="right" wrapText="1"/>
    </xf>
    <xf numFmtId="164" fontId="2" fillId="0" borderId="0" xfId="1" applyNumberFormat="1" applyAlignment="1">
      <alignment wrapText="1"/>
    </xf>
    <xf numFmtId="4" fontId="2" fillId="0" borderId="0" xfId="1" applyNumberFormat="1" applyAlignment="1">
      <alignment wrapText="1"/>
    </xf>
    <xf numFmtId="164" fontId="2" fillId="0" borderId="0" xfId="5" applyNumberFormat="1" applyAlignment="1">
      <alignment horizontal="right" wrapText="1"/>
    </xf>
    <xf numFmtId="3" fontId="0" fillId="0" borderId="0" xfId="0" applyNumberFormat="1" applyAlignment="1">
      <alignment horizontal="right"/>
    </xf>
    <xf numFmtId="164" fontId="0" fillId="0" borderId="0" xfId="0" applyNumberFormat="1" applyAlignment="1">
      <alignment horizontal="right"/>
    </xf>
    <xf numFmtId="3" fontId="4" fillId="0" borderId="0" xfId="7" applyNumberFormat="1" applyFont="1" applyAlignment="1">
      <alignment horizontal="right" wrapText="1"/>
    </xf>
    <xf numFmtId="3" fontId="2" fillId="0" borderId="0" xfId="7" applyNumberFormat="1"/>
    <xf numFmtId="164" fontId="2" fillId="0" borderId="0" xfId="7" applyNumberFormat="1"/>
    <xf numFmtId="3" fontId="4" fillId="0" borderId="0" xfId="8" applyNumberFormat="1" applyFont="1" applyAlignment="1">
      <alignment horizontal="right" wrapText="1"/>
    </xf>
    <xf numFmtId="3" fontId="4" fillId="0" borderId="0" xfId="9" applyNumberFormat="1" applyFont="1" applyAlignment="1">
      <alignment horizontal="right" wrapText="1"/>
    </xf>
    <xf numFmtId="164" fontId="4" fillId="0" borderId="0" xfId="9" applyNumberFormat="1" applyFont="1" applyAlignment="1">
      <alignment horizontal="right" wrapText="1"/>
    </xf>
    <xf numFmtId="3" fontId="4" fillId="0" borderId="0" xfId="10" applyNumberFormat="1" applyFont="1" applyAlignment="1">
      <alignment horizontal="right" wrapText="1"/>
    </xf>
    <xf numFmtId="164" fontId="4" fillId="0" borderId="0" xfId="10" applyNumberFormat="1" applyFont="1" applyAlignment="1">
      <alignment horizontal="right" wrapText="1"/>
    </xf>
    <xf numFmtId="164" fontId="4" fillId="0" borderId="0" xfId="5" applyNumberFormat="1" applyFont="1" applyAlignment="1">
      <alignment horizontal="right" wrapText="1"/>
    </xf>
    <xf numFmtId="164" fontId="4" fillId="0" borderId="0" xfId="7" applyNumberFormat="1" applyFont="1" applyAlignment="1">
      <alignment horizontal="right" wrapText="1"/>
    </xf>
    <xf numFmtId="164" fontId="2" fillId="0" borderId="0" xfId="10" applyNumberFormat="1"/>
    <xf numFmtId="164" fontId="1" fillId="0" borderId="0" xfId="0" applyNumberFormat="1" applyFont="1" applyAlignment="1">
      <alignment horizontal="right"/>
    </xf>
    <xf numFmtId="3" fontId="0" fillId="0" borderId="4" xfId="0" applyNumberFormat="1" applyBorder="1"/>
    <xf numFmtId="3" fontId="0" fillId="0" borderId="1" xfId="0" applyNumberFormat="1" applyBorder="1"/>
    <xf numFmtId="164" fontId="0" fillId="0" borderId="4" xfId="0" applyNumberFormat="1" applyBorder="1"/>
    <xf numFmtId="4" fontId="0" fillId="0" borderId="5" xfId="0" applyNumberFormat="1" applyBorder="1"/>
    <xf numFmtId="164" fontId="0" fillId="0" borderId="5" xfId="0" applyNumberFormat="1" applyBorder="1"/>
    <xf numFmtId="4" fontId="0" fillId="0" borderId="4" xfId="0" applyNumberFormat="1" applyBorder="1"/>
    <xf numFmtId="4" fontId="0" fillId="0" borderId="6" xfId="0" applyNumberFormat="1" applyBorder="1"/>
    <xf numFmtId="3" fontId="1" fillId="0" borderId="4" xfId="0" applyNumberFormat="1" applyFont="1" applyBorder="1"/>
    <xf numFmtId="164" fontId="1" fillId="0" borderId="4" xfId="0" applyNumberFormat="1" applyFont="1" applyBorder="1"/>
    <xf numFmtId="4" fontId="0" fillId="0" borderId="1" xfId="0" applyNumberFormat="1" applyBorder="1"/>
    <xf numFmtId="164" fontId="0" fillId="0" borderId="1" xfId="0" applyNumberFormat="1" applyBorder="1"/>
    <xf numFmtId="164" fontId="0" fillId="0" borderId="2" xfId="0" applyNumberFormat="1" applyBorder="1"/>
    <xf numFmtId="4" fontId="0" fillId="0" borderId="3" xfId="0" applyNumberFormat="1" applyBorder="1"/>
    <xf numFmtId="3" fontId="0" fillId="0" borderId="3" xfId="0" applyNumberFormat="1" applyBorder="1"/>
    <xf numFmtId="164" fontId="0" fillId="0" borderId="3" xfId="0" applyNumberFormat="1" applyBorder="1"/>
    <xf numFmtId="3" fontId="4" fillId="0" borderId="4" xfId="4" applyNumberFormat="1" applyFont="1" applyBorder="1" applyAlignment="1">
      <alignment horizontal="right" wrapText="1"/>
    </xf>
    <xf numFmtId="164" fontId="4" fillId="0" borderId="4" xfId="4" applyNumberFormat="1" applyFont="1" applyBorder="1" applyAlignment="1">
      <alignment horizontal="right" wrapText="1"/>
    </xf>
    <xf numFmtId="49" fontId="1" fillId="2" borderId="0" xfId="0" applyNumberFormat="1" applyFont="1" applyFill="1"/>
    <xf numFmtId="49" fontId="2" fillId="3" borderId="0" xfId="1" applyNumberFormat="1" applyFill="1" applyAlignment="1">
      <alignment horizontal="left"/>
    </xf>
    <xf numFmtId="49" fontId="2" fillId="3" borderId="0" xfId="1" applyNumberFormat="1" applyFill="1" applyAlignment="1">
      <alignment horizontal="center"/>
    </xf>
    <xf numFmtId="49" fontId="2" fillId="4" borderId="0" xfId="1" applyNumberFormat="1" applyFill="1" applyAlignment="1">
      <alignment horizontal="center"/>
    </xf>
    <xf numFmtId="49" fontId="2" fillId="5" borderId="0" xfId="1" applyNumberFormat="1" applyFill="1" applyAlignment="1">
      <alignment horizontal="center"/>
    </xf>
    <xf numFmtId="49" fontId="2" fillId="6" borderId="0" xfId="1" applyNumberFormat="1" applyFill="1" applyAlignment="1">
      <alignment horizontal="center"/>
    </xf>
    <xf numFmtId="49" fontId="2" fillId="7" borderId="0" xfId="1" applyNumberFormat="1" applyFill="1" applyAlignment="1">
      <alignment horizontal="center"/>
    </xf>
    <xf numFmtId="49" fontId="2" fillId="8" borderId="0" xfId="1" applyNumberFormat="1" applyFill="1" applyAlignment="1">
      <alignment horizontal="center"/>
    </xf>
    <xf numFmtId="49" fontId="2" fillId="9" borderId="0" xfId="1" applyNumberFormat="1" applyFill="1" applyAlignment="1">
      <alignment horizontal="center"/>
    </xf>
    <xf numFmtId="49" fontId="2" fillId="10" borderId="0" xfId="1" applyNumberFormat="1" applyFill="1" applyAlignment="1">
      <alignment horizontal="center"/>
    </xf>
    <xf numFmtId="49" fontId="2" fillId="11" borderId="0" xfId="1" applyNumberFormat="1" applyFill="1" applyAlignment="1">
      <alignment horizontal="center"/>
    </xf>
    <xf numFmtId="49" fontId="2" fillId="12" borderId="0" xfId="1" applyNumberFormat="1" applyFill="1" applyAlignment="1">
      <alignment horizontal="center"/>
    </xf>
    <xf numFmtId="49" fontId="2" fillId="13" borderId="0" xfId="1" applyNumberFormat="1" applyFill="1" applyAlignment="1">
      <alignment horizontal="center"/>
    </xf>
    <xf numFmtId="49" fontId="2" fillId="13" borderId="0" xfId="2" applyNumberFormat="1" applyFill="1" applyAlignment="1">
      <alignment horizontal="center"/>
    </xf>
    <xf numFmtId="49" fontId="2" fillId="14" borderId="0" xfId="1" applyNumberFormat="1" applyFill="1" applyAlignment="1">
      <alignment horizontal="center"/>
    </xf>
    <xf numFmtId="49" fontId="2" fillId="15" borderId="0" xfId="1" applyNumberFormat="1" applyFill="1" applyAlignment="1">
      <alignment horizontal="center"/>
    </xf>
    <xf numFmtId="49" fontId="2" fillId="16" borderId="0" xfId="1" applyNumberFormat="1" applyFill="1" applyAlignment="1">
      <alignment horizontal="center"/>
    </xf>
    <xf numFmtId="49" fontId="1" fillId="17" borderId="0" xfId="0" applyNumberFormat="1" applyFont="1" applyFill="1"/>
    <xf numFmtId="3" fontId="2" fillId="0" borderId="0" xfId="1" applyNumberFormat="1" applyAlignment="1">
      <alignment horizontal="right"/>
    </xf>
    <xf numFmtId="3" fontId="0" fillId="0" borderId="1" xfId="0" applyNumberFormat="1" applyBorder="1" applyAlignment="1">
      <alignment horizontal="right"/>
    </xf>
    <xf numFmtId="0" fontId="6" fillId="0" borderId="0" xfId="0" applyFont="1"/>
    <xf numFmtId="0" fontId="11" fillId="0" borderId="0" xfId="0" applyFont="1"/>
    <xf numFmtId="0" fontId="0" fillId="19" borderId="0" xfId="0" applyFill="1"/>
    <xf numFmtId="0" fontId="0" fillId="20" borderId="0" xfId="0" applyFill="1"/>
    <xf numFmtId="0" fontId="0" fillId="21" borderId="0" xfId="0" applyFill="1"/>
    <xf numFmtId="0" fontId="0" fillId="22" borderId="0" xfId="0" applyFill="1"/>
    <xf numFmtId="0" fontId="0" fillId="23" borderId="0" xfId="0" applyFill="1"/>
    <xf numFmtId="3" fontId="2" fillId="24" borderId="0" xfId="1" applyNumberFormat="1" applyFill="1" applyAlignment="1">
      <alignment horizontal="center"/>
    </xf>
    <xf numFmtId="3" fontId="2" fillId="12" borderId="0" xfId="2" applyNumberFormat="1" applyFill="1" applyAlignment="1">
      <alignment horizontal="center"/>
    </xf>
    <xf numFmtId="3" fontId="2" fillId="26" borderId="0" xfId="1" applyNumberFormat="1" applyFill="1" applyAlignment="1">
      <alignment horizontal="center"/>
    </xf>
    <xf numFmtId="3" fontId="2" fillId="27" borderId="0" xfId="1" applyNumberFormat="1" applyFill="1" applyAlignment="1">
      <alignment horizontal="center"/>
    </xf>
    <xf numFmtId="3" fontId="2" fillId="28" borderId="0" xfId="1" applyNumberFormat="1" applyFill="1" applyAlignment="1">
      <alignment horizontal="center"/>
    </xf>
    <xf numFmtId="3" fontId="1" fillId="25" borderId="0" xfId="1" applyNumberFormat="1" applyFont="1" applyFill="1" applyAlignment="1">
      <alignment horizontal="center"/>
    </xf>
    <xf numFmtId="165" fontId="0" fillId="0" borderId="0" xfId="6" applyNumberFormat="1" applyFont="1"/>
    <xf numFmtId="49" fontId="2" fillId="29" borderId="0" xfId="1" applyNumberFormat="1" applyFill="1" applyAlignment="1">
      <alignment horizontal="center"/>
    </xf>
    <xf numFmtId="3" fontId="2" fillId="29" borderId="0" xfId="1" applyNumberFormat="1" applyFill="1" applyAlignment="1">
      <alignment horizontal="center"/>
    </xf>
    <xf numFmtId="0" fontId="0" fillId="30" borderId="8" xfId="0" applyFill="1" applyBorder="1"/>
    <xf numFmtId="0" fontId="0" fillId="0" borderId="8" xfId="0" applyBorder="1"/>
    <xf numFmtId="0" fontId="0" fillId="0" borderId="0" xfId="0" applyAlignment="1">
      <alignment horizontal="left"/>
    </xf>
    <xf numFmtId="0" fontId="17" fillId="0" borderId="0" xfId="0" applyFont="1"/>
    <xf numFmtId="16" fontId="17" fillId="0" borderId="0" xfId="0" applyNumberFormat="1" applyFont="1"/>
    <xf numFmtId="0" fontId="6" fillId="0" borderId="0" xfId="0" applyFont="1" applyProtection="1">
      <protection locked="0"/>
    </xf>
    <xf numFmtId="0" fontId="12" fillId="0" borderId="0" xfId="0" applyFont="1" applyAlignment="1" applyProtection="1">
      <alignment horizontal="left"/>
      <protection locked="0"/>
    </xf>
    <xf numFmtId="0" fontId="9" fillId="0" borderId="0" xfId="0" applyFont="1" applyAlignment="1" applyProtection="1">
      <alignment vertical="top" wrapText="1"/>
      <protection locked="0"/>
    </xf>
    <xf numFmtId="0" fontId="7" fillId="0" borderId="0" xfId="0" applyFont="1" applyAlignment="1" applyProtection="1">
      <alignment horizontal="left"/>
      <protection locked="0"/>
    </xf>
    <xf numFmtId="1" fontId="0" fillId="0" borderId="0" xfId="0" applyNumberFormat="1"/>
    <xf numFmtId="3" fontId="0" fillId="0" borderId="0" xfId="0" applyNumberFormat="1" applyAlignment="1">
      <alignment horizontal="left"/>
    </xf>
    <xf numFmtId="3" fontId="4" fillId="0" borderId="4" xfId="7" applyNumberFormat="1" applyFont="1" applyBorder="1" applyAlignment="1">
      <alignment horizontal="right" wrapText="1"/>
    </xf>
    <xf numFmtId="3" fontId="2" fillId="0" borderId="4" xfId="7" applyNumberFormat="1" applyBorder="1"/>
    <xf numFmtId="164" fontId="2" fillId="0" borderId="4" xfId="7" applyNumberFormat="1" applyBorder="1"/>
    <xf numFmtId="164" fontId="2" fillId="0" borderId="4" xfId="1" applyNumberFormat="1" applyBorder="1" applyAlignment="1">
      <alignment horizontal="right" wrapText="1"/>
    </xf>
    <xf numFmtId="3" fontId="4" fillId="0" borderId="4" xfId="8" applyNumberFormat="1" applyFont="1" applyBorder="1" applyAlignment="1">
      <alignment horizontal="right" wrapText="1"/>
    </xf>
    <xf numFmtId="3" fontId="4" fillId="0" borderId="4" xfId="9" applyNumberFormat="1" applyFont="1" applyBorder="1" applyAlignment="1">
      <alignment horizontal="right" wrapText="1"/>
    </xf>
    <xf numFmtId="164" fontId="4" fillId="0" borderId="4" xfId="9" applyNumberFormat="1" applyFont="1" applyBorder="1" applyAlignment="1">
      <alignment horizontal="right" wrapText="1"/>
    </xf>
    <xf numFmtId="164" fontId="1" fillId="0" borderId="5" xfId="0" applyNumberFormat="1" applyFont="1" applyBorder="1"/>
    <xf numFmtId="3" fontId="4" fillId="0" borderId="4" xfId="10" applyNumberFormat="1" applyFont="1" applyBorder="1" applyAlignment="1">
      <alignment horizontal="right" wrapText="1"/>
    </xf>
    <xf numFmtId="164" fontId="4" fillId="0" borderId="4" xfId="10" applyNumberFormat="1" applyFont="1" applyBorder="1" applyAlignment="1">
      <alignment horizontal="right" wrapText="1"/>
    </xf>
    <xf numFmtId="164" fontId="2" fillId="0" borderId="4" xfId="10" applyNumberFormat="1" applyBorder="1"/>
    <xf numFmtId="164" fontId="4" fillId="0" borderId="4" xfId="5" applyNumberFormat="1" applyFont="1" applyBorder="1" applyAlignment="1">
      <alignment horizontal="right" wrapText="1"/>
    </xf>
    <xf numFmtId="0" fontId="0" fillId="31" borderId="0" xfId="0" applyFill="1"/>
    <xf numFmtId="0" fontId="20" fillId="0" borderId="0" xfId="0" applyFont="1"/>
    <xf numFmtId="0" fontId="1" fillId="0" borderId="0" xfId="11" applyProtection="1">
      <protection hidden="1"/>
    </xf>
    <xf numFmtId="0" fontId="21" fillId="0" borderId="0" xfId="11" applyFont="1" applyAlignment="1" applyProtection="1">
      <alignment horizontal="left" vertical="center" wrapText="1"/>
      <protection hidden="1"/>
    </xf>
    <xf numFmtId="0" fontId="22" fillId="0" borderId="0" xfId="11" applyFont="1" applyAlignment="1" applyProtection="1">
      <alignment wrapText="1"/>
      <protection hidden="1"/>
    </xf>
    <xf numFmtId="49" fontId="23" fillId="0" borderId="0" xfId="11" applyNumberFormat="1" applyFont="1" applyProtection="1">
      <protection hidden="1"/>
    </xf>
    <xf numFmtId="49" fontId="1" fillId="0" borderId="0" xfId="11" applyNumberFormat="1" applyProtection="1">
      <protection hidden="1"/>
    </xf>
    <xf numFmtId="49" fontId="24" fillId="0" borderId="0" xfId="11" applyNumberFormat="1" applyFont="1" applyAlignment="1" applyProtection="1">
      <alignment vertical="center"/>
      <protection hidden="1"/>
    </xf>
    <xf numFmtId="49" fontId="25" fillId="0" borderId="0" xfId="11" applyNumberFormat="1" applyFont="1" applyAlignment="1" applyProtection="1">
      <alignment horizontal="center" vertical="center"/>
      <protection hidden="1"/>
    </xf>
    <xf numFmtId="0" fontId="25" fillId="0" borderId="0" xfId="11" applyFont="1" applyAlignment="1" applyProtection="1">
      <alignment horizontal="center" vertical="center"/>
      <protection hidden="1"/>
    </xf>
    <xf numFmtId="49" fontId="1" fillId="0" borderId="0" xfId="11" applyNumberFormat="1" applyAlignment="1" applyProtection="1">
      <alignment horizontal="left" indent="1"/>
      <protection hidden="1"/>
    </xf>
    <xf numFmtId="14" fontId="1" fillId="0" borderId="0" xfId="11" applyNumberFormat="1" applyAlignment="1" applyProtection="1">
      <alignment horizontal="left" indent="1"/>
      <protection hidden="1"/>
    </xf>
    <xf numFmtId="49" fontId="27" fillId="0" borderId="0" xfId="12" quotePrefix="1" applyNumberFormat="1" applyAlignment="1" applyProtection="1">
      <alignment horizontal="left" indent="1"/>
      <protection locked="0" hidden="1"/>
    </xf>
    <xf numFmtId="0" fontId="27" fillId="0" borderId="0" xfId="12" quotePrefix="1" applyAlignment="1" applyProtection="1">
      <alignment horizontal="left" indent="1"/>
      <protection locked="0" hidden="1"/>
    </xf>
    <xf numFmtId="49" fontId="27" fillId="0" borderId="0" xfId="12" applyNumberFormat="1" applyAlignment="1" applyProtection="1">
      <alignment horizontal="left" indent="1"/>
      <protection locked="0" hidden="1"/>
    </xf>
    <xf numFmtId="0" fontId="0" fillId="0" borderId="1" xfId="0" applyBorder="1"/>
    <xf numFmtId="0" fontId="0" fillId="0" borderId="4" xfId="0" applyBorder="1"/>
    <xf numFmtId="0" fontId="0" fillId="0" borderId="5" xfId="0" applyBorder="1"/>
    <xf numFmtId="0" fontId="0" fillId="0" borderId="6" xfId="0" applyBorder="1"/>
    <xf numFmtId="49" fontId="1" fillId="0" borderId="0" xfId="11" applyNumberFormat="1" applyAlignment="1" applyProtection="1">
      <alignment horizontal="left" vertical="top" wrapText="1" indent="1"/>
      <protection hidden="1"/>
    </xf>
    <xf numFmtId="4" fontId="2" fillId="0" borderId="1" xfId="1" applyNumberFormat="1" applyBorder="1" applyAlignment="1">
      <alignment horizontal="right" wrapText="1"/>
    </xf>
    <xf numFmtId="164" fontId="1" fillId="0" borderId="1" xfId="0" applyNumberFormat="1" applyFont="1" applyBorder="1"/>
    <xf numFmtId="164" fontId="2" fillId="0" borderId="1" xfId="1" applyNumberFormat="1" applyBorder="1" applyAlignment="1">
      <alignment horizontal="right" wrapText="1"/>
    </xf>
    <xf numFmtId="3" fontId="1" fillId="0" borderId="1" xfId="0" applyNumberFormat="1" applyFont="1" applyBorder="1"/>
    <xf numFmtId="164" fontId="1" fillId="0" borderId="2" xfId="0" applyNumberFormat="1" applyFont="1" applyBorder="1"/>
    <xf numFmtId="0" fontId="0" fillId="0" borderId="2" xfId="0" applyBorder="1"/>
    <xf numFmtId="164" fontId="4" fillId="0" borderId="2" xfId="5" applyNumberFormat="1" applyFont="1" applyBorder="1" applyAlignment="1">
      <alignment horizontal="right" wrapText="1"/>
    </xf>
    <xf numFmtId="0" fontId="0" fillId="0" borderId="3" xfId="0" applyBorder="1"/>
    <xf numFmtId="0" fontId="9" fillId="0" borderId="0" xfId="0" applyFont="1" applyAlignment="1" applyProtection="1">
      <alignment vertical="top" wrapText="1"/>
      <protection hidden="1"/>
    </xf>
    <xf numFmtId="0" fontId="6" fillId="0" borderId="0" xfId="0" applyFont="1" applyProtection="1">
      <protection hidden="1"/>
    </xf>
    <xf numFmtId="0" fontId="14" fillId="0" borderId="0" xfId="0" applyFont="1" applyProtection="1">
      <protection hidden="1"/>
    </xf>
    <xf numFmtId="0" fontId="16" fillId="0" borderId="0" xfId="0" applyFont="1" applyAlignment="1" applyProtection="1">
      <alignment horizontal="left" vertical="top" wrapText="1"/>
      <protection hidden="1"/>
    </xf>
    <xf numFmtId="0" fontId="7" fillId="0" borderId="0" xfId="0" applyFont="1" applyAlignment="1" applyProtection="1">
      <alignment horizontal="left"/>
      <protection hidden="1"/>
    </xf>
    <xf numFmtId="14" fontId="6" fillId="0" borderId="0" xfId="0" applyNumberFormat="1" applyFont="1" applyAlignment="1" applyProtection="1">
      <alignment horizontal="left"/>
      <protection hidden="1"/>
    </xf>
    <xf numFmtId="0" fontId="13" fillId="0" borderId="0" xfId="0" applyFont="1" applyProtection="1">
      <protection hidden="1"/>
    </xf>
    <xf numFmtId="0" fontId="7" fillId="0" borderId="0" xfId="0" applyFont="1" applyAlignment="1" applyProtection="1">
      <alignment horizontal="left" vertical="top" wrapText="1"/>
      <protection hidden="1"/>
    </xf>
    <xf numFmtId="0" fontId="7" fillId="0" borderId="0" xfId="0" applyFont="1" applyAlignment="1" applyProtection="1">
      <alignment horizontal="left" vertical="top"/>
      <protection hidden="1"/>
    </xf>
    <xf numFmtId="0" fontId="7" fillId="0" borderId="0" xfId="0" applyFont="1" applyAlignment="1" applyProtection="1">
      <alignment vertical="top" wrapText="1"/>
      <protection hidden="1"/>
    </xf>
    <xf numFmtId="0" fontId="10" fillId="0" borderId="0" xfId="0" applyFont="1" applyProtection="1">
      <protection hidden="1"/>
    </xf>
    <xf numFmtId="0" fontId="7" fillId="0" borderId="0" xfId="0" applyFont="1" applyProtection="1">
      <protection hidden="1"/>
    </xf>
    <xf numFmtId="0" fontId="6" fillId="0" borderId="0" xfId="0" applyFont="1" applyAlignment="1" applyProtection="1">
      <alignment horizontal="left"/>
      <protection hidden="1"/>
    </xf>
    <xf numFmtId="0" fontId="7" fillId="18" borderId="7" xfId="0" applyFont="1" applyFill="1" applyBorder="1" applyAlignment="1" applyProtection="1">
      <alignment horizontal="right" vertical="center"/>
      <protection hidden="1"/>
    </xf>
    <xf numFmtId="3" fontId="7" fillId="0" borderId="7" xfId="0" applyNumberFormat="1" applyFont="1" applyBorder="1" applyProtection="1">
      <protection hidden="1"/>
    </xf>
    <xf numFmtId="0" fontId="8" fillId="0" borderId="0" xfId="0" applyFont="1" applyProtection="1">
      <protection hidden="1"/>
    </xf>
    <xf numFmtId="0" fontId="8" fillId="0" borderId="0" xfId="0" applyFont="1" applyAlignment="1" applyProtection="1">
      <alignment horizontal="left"/>
      <protection hidden="1"/>
    </xf>
    <xf numFmtId="0" fontId="12" fillId="18" borderId="7" xfId="0" applyFont="1" applyFill="1" applyBorder="1" applyAlignment="1" applyProtection="1">
      <alignment horizontal="right"/>
      <protection hidden="1"/>
    </xf>
    <xf numFmtId="164" fontId="7" fillId="0" borderId="7" xfId="0" applyNumberFormat="1" applyFont="1" applyBorder="1" applyProtection="1">
      <protection hidden="1"/>
    </xf>
    <xf numFmtId="165" fontId="7" fillId="0" borderId="7" xfId="6" applyNumberFormat="1" applyFont="1" applyBorder="1" applyProtection="1">
      <protection hidden="1"/>
    </xf>
    <xf numFmtId="0" fontId="8" fillId="0" borderId="0" xfId="0" applyFont="1" applyAlignment="1" applyProtection="1">
      <alignment horizontal="left" vertical="top" wrapText="1"/>
      <protection hidden="1"/>
    </xf>
    <xf numFmtId="0" fontId="6" fillId="0" borderId="0" xfId="0" applyFont="1" applyAlignment="1" applyProtection="1">
      <alignment horizontal="left" wrapText="1"/>
      <protection hidden="1"/>
    </xf>
    <xf numFmtId="0" fontId="19" fillId="0" borderId="0" xfId="0" applyFont="1" applyAlignment="1" applyProtection="1">
      <alignment horizontal="left"/>
      <protection hidden="1"/>
    </xf>
    <xf numFmtId="0" fontId="16" fillId="0" borderId="0" xfId="0" applyFont="1" applyProtection="1">
      <protection hidden="1"/>
    </xf>
    <xf numFmtId="3" fontId="8" fillId="0" borderId="7" xfId="0" applyNumberFormat="1" applyFont="1" applyBorder="1" applyProtection="1">
      <protection hidden="1"/>
    </xf>
    <xf numFmtId="165" fontId="8" fillId="0" borderId="7" xfId="0" applyNumberFormat="1" applyFont="1" applyBorder="1" applyProtection="1">
      <protection hidden="1"/>
    </xf>
    <xf numFmtId="3" fontId="8" fillId="0" borderId="0" xfId="0" applyNumberFormat="1" applyFont="1" applyProtection="1">
      <protection hidden="1"/>
    </xf>
    <xf numFmtId="165" fontId="8" fillId="0" borderId="0" xfId="0" applyNumberFormat="1" applyFont="1" applyProtection="1">
      <protection hidden="1"/>
    </xf>
    <xf numFmtId="0" fontId="8" fillId="0" borderId="0" xfId="0" applyFont="1" applyAlignment="1" applyProtection="1">
      <alignment vertical="top"/>
      <protection hidden="1"/>
    </xf>
    <xf numFmtId="0" fontId="0" fillId="0" borderId="0" xfId="0" applyAlignment="1">
      <alignment horizontal="center"/>
    </xf>
    <xf numFmtId="49" fontId="1" fillId="0" borderId="0" xfId="11" applyNumberFormat="1" applyAlignment="1" applyProtection="1">
      <alignment horizontal="left" wrapText="1" indent="1"/>
      <protection hidden="1"/>
    </xf>
    <xf numFmtId="0" fontId="1" fillId="0" borderId="0" xfId="11" applyAlignment="1" applyProtection="1">
      <alignment horizontal="left" wrapText="1" indent="1"/>
      <protection hidden="1"/>
    </xf>
    <xf numFmtId="49" fontId="1" fillId="0" borderId="0" xfId="11" applyNumberFormat="1" applyAlignment="1" applyProtection="1">
      <alignment vertical="top"/>
      <protection hidden="1"/>
    </xf>
    <xf numFmtId="0" fontId="1" fillId="0" borderId="0" xfId="11" applyAlignment="1" applyProtection="1">
      <alignment vertical="top"/>
      <protection hidden="1"/>
    </xf>
    <xf numFmtId="0" fontId="1" fillId="0" borderId="0" xfId="11" applyAlignment="1" applyProtection="1">
      <alignment horizontal="left" indent="1"/>
      <protection hidden="1"/>
    </xf>
    <xf numFmtId="49" fontId="1" fillId="0" borderId="0" xfId="11" applyNumberFormat="1" applyAlignment="1" applyProtection="1">
      <alignment horizontal="left" vertical="top" wrapText="1" indent="1"/>
      <protection hidden="1"/>
    </xf>
    <xf numFmtId="49" fontId="28" fillId="0" borderId="0" xfId="11" applyNumberFormat="1" applyFont="1" applyAlignment="1" applyProtection="1">
      <alignment horizontal="center" wrapText="1"/>
      <protection hidden="1"/>
    </xf>
    <xf numFmtId="0" fontId="28" fillId="0" borderId="0" xfId="11" applyFont="1" applyAlignment="1" applyProtection="1">
      <alignment horizontal="center"/>
      <protection hidden="1"/>
    </xf>
    <xf numFmtId="49" fontId="29" fillId="0" borderId="0" xfId="12" applyNumberFormat="1" applyFont="1" applyAlignment="1" applyProtection="1">
      <alignment horizontal="center" vertical="top"/>
      <protection locked="0" hidden="1"/>
    </xf>
    <xf numFmtId="0" fontId="29" fillId="0" borderId="0" xfId="12" applyFont="1" applyAlignment="1" applyProtection="1">
      <alignment horizontal="center" vertical="top"/>
      <protection locked="0" hidden="1"/>
    </xf>
    <xf numFmtId="49" fontId="1" fillId="0" borderId="0" xfId="11" applyNumberFormat="1" applyAlignment="1" applyProtection="1">
      <alignment horizontal="right"/>
      <protection hidden="1"/>
    </xf>
    <xf numFmtId="3" fontId="7" fillId="0" borderId="7" xfId="0" applyNumberFormat="1" applyFont="1" applyBorder="1" applyAlignment="1" applyProtection="1">
      <alignment horizontal="center" vertical="center"/>
      <protection hidden="1"/>
    </xf>
    <xf numFmtId="164" fontId="7" fillId="0" borderId="7" xfId="0" applyNumberFormat="1" applyFont="1" applyBorder="1" applyAlignment="1" applyProtection="1">
      <alignment horizontal="center" vertical="center"/>
      <protection hidden="1"/>
    </xf>
    <xf numFmtId="0" fontId="15" fillId="18" borderId="7" xfId="0" applyFont="1" applyFill="1" applyBorder="1" applyAlignment="1" applyProtection="1">
      <alignment horizontal="center" vertical="center" wrapText="1"/>
      <protection hidden="1"/>
    </xf>
    <xf numFmtId="0" fontId="8" fillId="0" borderId="0" xfId="0" applyFont="1" applyAlignment="1" applyProtection="1">
      <alignment horizontal="left" vertical="top" wrapText="1"/>
      <protection hidden="1"/>
    </xf>
    <xf numFmtId="0" fontId="7" fillId="0" borderId="7" xfId="0" applyFont="1" applyBorder="1" applyAlignment="1" applyProtection="1">
      <alignment horizontal="left" vertical="center" wrapText="1"/>
      <protection hidden="1"/>
    </xf>
    <xf numFmtId="0" fontId="7" fillId="0" borderId="15" xfId="0" applyFont="1" applyBorder="1" applyAlignment="1" applyProtection="1">
      <alignment horizontal="left" vertical="top" wrapText="1"/>
      <protection hidden="1"/>
    </xf>
    <xf numFmtId="0" fontId="7" fillId="0" borderId="16"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12" fillId="18" borderId="7" xfId="0" applyFont="1" applyFill="1" applyBorder="1" applyAlignment="1" applyProtection="1">
      <alignment horizontal="center" vertical="center"/>
      <protection hidden="1"/>
    </xf>
    <xf numFmtId="0" fontId="18" fillId="18" borderId="9" xfId="0" applyFont="1" applyFill="1" applyBorder="1" applyAlignment="1" applyProtection="1">
      <alignment horizontal="center"/>
      <protection hidden="1"/>
    </xf>
    <xf numFmtId="0" fontId="18" fillId="18" borderId="19" xfId="0" applyFont="1" applyFill="1" applyBorder="1" applyAlignment="1" applyProtection="1">
      <alignment horizontal="center"/>
      <protection hidden="1"/>
    </xf>
    <xf numFmtId="0" fontId="18" fillId="18" borderId="10" xfId="0" applyFont="1" applyFill="1" applyBorder="1" applyAlignment="1" applyProtection="1">
      <alignment horizontal="center"/>
      <protection hidden="1"/>
    </xf>
    <xf numFmtId="0" fontId="18" fillId="18" borderId="11" xfId="0" applyFont="1" applyFill="1" applyBorder="1" applyAlignment="1" applyProtection="1">
      <alignment horizontal="center"/>
      <protection hidden="1"/>
    </xf>
    <xf numFmtId="0" fontId="18" fillId="18" borderId="18" xfId="0" applyFont="1" applyFill="1" applyBorder="1" applyAlignment="1" applyProtection="1">
      <alignment horizontal="center"/>
      <protection hidden="1"/>
    </xf>
    <xf numFmtId="0" fontId="18" fillId="18" borderId="12" xfId="0" applyFont="1" applyFill="1" applyBorder="1" applyAlignment="1" applyProtection="1">
      <alignment horizontal="center"/>
      <protection hidden="1"/>
    </xf>
    <xf numFmtId="0" fontId="8" fillId="0" borderId="7" xfId="0" applyFont="1" applyBorder="1" applyAlignment="1" applyProtection="1">
      <alignment horizontal="left"/>
      <protection hidden="1"/>
    </xf>
    <xf numFmtId="0" fontId="8" fillId="22" borderId="13" xfId="0" applyFont="1" applyFill="1" applyBorder="1" applyAlignment="1" applyProtection="1">
      <alignment horizontal="center" vertical="center" wrapText="1"/>
      <protection hidden="1"/>
    </xf>
    <xf numFmtId="0" fontId="8" fillId="22" borderId="1" xfId="0" applyFont="1" applyFill="1" applyBorder="1" applyAlignment="1" applyProtection="1">
      <alignment horizontal="center" vertical="center" wrapText="1"/>
      <protection hidden="1"/>
    </xf>
    <xf numFmtId="0" fontId="8" fillId="22" borderId="14" xfId="0" applyFont="1" applyFill="1" applyBorder="1" applyAlignment="1" applyProtection="1">
      <alignment horizontal="center" vertical="center" wrapText="1"/>
      <protection hidden="1"/>
    </xf>
    <xf numFmtId="0" fontId="18" fillId="22" borderId="9" xfId="0" applyFont="1" applyFill="1" applyBorder="1" applyAlignment="1" applyProtection="1">
      <alignment horizontal="left" vertical="center" wrapText="1"/>
      <protection hidden="1"/>
    </xf>
    <xf numFmtId="0" fontId="18" fillId="22" borderId="10" xfId="0" applyFont="1" applyFill="1" applyBorder="1" applyAlignment="1" applyProtection="1">
      <alignment horizontal="left" vertical="center" wrapText="1"/>
      <protection hidden="1"/>
    </xf>
    <xf numFmtId="0" fontId="18" fillId="22" borderId="2" xfId="0" applyFont="1" applyFill="1" applyBorder="1" applyAlignment="1" applyProtection="1">
      <alignment horizontal="left" vertical="center" wrapText="1"/>
      <protection hidden="1"/>
    </xf>
    <xf numFmtId="0" fontId="18" fillId="22" borderId="3" xfId="0" applyFont="1" applyFill="1" applyBorder="1" applyAlignment="1" applyProtection="1">
      <alignment horizontal="left" vertical="center" wrapText="1"/>
      <protection hidden="1"/>
    </xf>
    <xf numFmtId="0" fontId="18" fillId="22" borderId="11" xfId="0" applyFont="1" applyFill="1" applyBorder="1" applyAlignment="1" applyProtection="1">
      <alignment horizontal="left" vertical="center" wrapText="1"/>
      <protection hidden="1"/>
    </xf>
    <xf numFmtId="0" fontId="18" fillId="22" borderId="12" xfId="0" applyFont="1" applyFill="1" applyBorder="1" applyAlignment="1" applyProtection="1">
      <alignment horizontal="left" vertical="center" wrapText="1"/>
      <protection hidden="1"/>
    </xf>
    <xf numFmtId="0" fontId="18" fillId="22" borderId="7" xfId="0" applyFont="1" applyFill="1" applyBorder="1" applyAlignment="1" applyProtection="1">
      <alignment horizontal="center"/>
      <protection hidden="1"/>
    </xf>
    <xf numFmtId="0" fontId="18" fillId="22" borderId="7" xfId="0" applyFont="1" applyFill="1" applyBorder="1" applyAlignment="1" applyProtection="1">
      <alignment horizontal="center" vertical="center"/>
      <protection hidden="1"/>
    </xf>
    <xf numFmtId="0" fontId="8" fillId="21" borderId="13" xfId="0" applyFont="1" applyFill="1" applyBorder="1" applyAlignment="1" applyProtection="1">
      <alignment horizontal="center" vertical="center" wrapText="1"/>
      <protection hidden="1"/>
    </xf>
    <xf numFmtId="0" fontId="8" fillId="21" borderId="1" xfId="0" applyFont="1" applyFill="1" applyBorder="1" applyAlignment="1" applyProtection="1">
      <alignment horizontal="center" vertical="center" wrapText="1"/>
      <protection hidden="1"/>
    </xf>
    <xf numFmtId="0" fontId="8" fillId="21" borderId="14" xfId="0" applyFont="1" applyFill="1" applyBorder="1" applyAlignment="1" applyProtection="1">
      <alignment horizontal="center" vertical="center" wrapText="1"/>
      <protection hidden="1"/>
    </xf>
    <xf numFmtId="0" fontId="18" fillId="21" borderId="9" xfId="0" applyFont="1" applyFill="1" applyBorder="1" applyAlignment="1" applyProtection="1">
      <alignment horizontal="left" vertical="center" wrapText="1"/>
      <protection hidden="1"/>
    </xf>
    <xf numFmtId="0" fontId="18" fillId="21" borderId="10" xfId="0" applyFont="1" applyFill="1" applyBorder="1" applyAlignment="1" applyProtection="1">
      <alignment horizontal="left" vertical="center" wrapText="1"/>
      <protection hidden="1"/>
    </xf>
    <xf numFmtId="0" fontId="18" fillId="21" borderId="2" xfId="0" applyFont="1" applyFill="1" applyBorder="1" applyAlignment="1" applyProtection="1">
      <alignment horizontal="left" vertical="center" wrapText="1"/>
      <protection hidden="1"/>
    </xf>
    <xf numFmtId="0" fontId="18" fillId="21" borderId="3" xfId="0" applyFont="1" applyFill="1" applyBorder="1" applyAlignment="1" applyProtection="1">
      <alignment horizontal="left" vertical="center" wrapText="1"/>
      <protection hidden="1"/>
    </xf>
    <xf numFmtId="0" fontId="18" fillId="21" borderId="11" xfId="0" applyFont="1" applyFill="1" applyBorder="1" applyAlignment="1" applyProtection="1">
      <alignment horizontal="left" vertical="center" wrapText="1"/>
      <protection hidden="1"/>
    </xf>
    <xf numFmtId="0" fontId="18" fillId="21" borderId="12" xfId="0" applyFont="1" applyFill="1" applyBorder="1" applyAlignment="1" applyProtection="1">
      <alignment horizontal="left" vertical="center" wrapText="1"/>
      <protection hidden="1"/>
    </xf>
    <xf numFmtId="0" fontId="18" fillId="21" borderId="7" xfId="0" applyFont="1" applyFill="1" applyBorder="1" applyAlignment="1" applyProtection="1">
      <alignment horizontal="center"/>
      <protection hidden="1"/>
    </xf>
    <xf numFmtId="0" fontId="18" fillId="21" borderId="7" xfId="0" applyFont="1" applyFill="1" applyBorder="1" applyAlignment="1" applyProtection="1">
      <alignment horizontal="center" vertical="center"/>
      <protection hidden="1"/>
    </xf>
    <xf numFmtId="0" fontId="7" fillId="0" borderId="0" xfId="0" applyFont="1" applyAlignment="1" applyProtection="1">
      <alignment horizontal="left" vertical="top" wrapText="1"/>
      <protection hidden="1"/>
    </xf>
    <xf numFmtId="0" fontId="8" fillId="19" borderId="13" xfId="0" applyFont="1" applyFill="1" applyBorder="1" applyAlignment="1" applyProtection="1">
      <alignment horizontal="center" vertical="center" wrapText="1"/>
      <protection hidden="1"/>
    </xf>
    <xf numFmtId="0" fontId="8" fillId="19" borderId="1" xfId="0" applyFont="1" applyFill="1" applyBorder="1" applyAlignment="1" applyProtection="1">
      <alignment horizontal="center" vertical="center" wrapText="1"/>
      <protection hidden="1"/>
    </xf>
    <xf numFmtId="0" fontId="8" fillId="19" borderId="14" xfId="0" applyFont="1" applyFill="1" applyBorder="1" applyAlignment="1" applyProtection="1">
      <alignment horizontal="center" vertical="center" wrapText="1"/>
      <protection hidden="1"/>
    </xf>
    <xf numFmtId="0" fontId="18" fillId="19" borderId="9" xfId="0" applyFont="1" applyFill="1" applyBorder="1" applyAlignment="1" applyProtection="1">
      <alignment horizontal="left" vertical="center" wrapText="1"/>
      <protection hidden="1"/>
    </xf>
    <xf numFmtId="0" fontId="18" fillId="19" borderId="10" xfId="0" applyFont="1" applyFill="1" applyBorder="1" applyAlignment="1" applyProtection="1">
      <alignment horizontal="left" vertical="center" wrapText="1"/>
      <protection hidden="1"/>
    </xf>
    <xf numFmtId="0" fontId="18" fillId="19" borderId="2" xfId="0" applyFont="1" applyFill="1" applyBorder="1" applyAlignment="1" applyProtection="1">
      <alignment horizontal="left" vertical="center" wrapText="1"/>
      <protection hidden="1"/>
    </xf>
    <xf numFmtId="0" fontId="18" fillId="19" borderId="3" xfId="0" applyFont="1" applyFill="1" applyBorder="1" applyAlignment="1" applyProtection="1">
      <alignment horizontal="left" vertical="center" wrapText="1"/>
      <protection hidden="1"/>
    </xf>
    <xf numFmtId="0" fontId="18" fillId="19" borderId="11" xfId="0" applyFont="1" applyFill="1" applyBorder="1" applyAlignment="1" applyProtection="1">
      <alignment horizontal="left" vertical="center" wrapText="1"/>
      <protection hidden="1"/>
    </xf>
    <xf numFmtId="0" fontId="18" fillId="19" borderId="12" xfId="0" applyFont="1" applyFill="1" applyBorder="1" applyAlignment="1" applyProtection="1">
      <alignment horizontal="left" vertical="center" wrapText="1"/>
      <protection hidden="1"/>
    </xf>
    <xf numFmtId="0" fontId="18" fillId="19" borderId="7" xfId="0" applyFont="1" applyFill="1" applyBorder="1" applyAlignment="1" applyProtection="1">
      <alignment horizontal="center"/>
      <protection hidden="1"/>
    </xf>
    <xf numFmtId="0" fontId="18" fillId="19" borderId="7" xfId="0" applyFont="1" applyFill="1" applyBorder="1" applyAlignment="1" applyProtection="1">
      <alignment horizontal="center" vertical="center"/>
      <protection hidden="1"/>
    </xf>
    <xf numFmtId="0" fontId="8" fillId="20" borderId="13" xfId="0" applyFont="1" applyFill="1" applyBorder="1" applyAlignment="1" applyProtection="1">
      <alignment horizontal="center" vertical="center" wrapText="1"/>
      <protection hidden="1"/>
    </xf>
    <xf numFmtId="0" fontId="8" fillId="20" borderId="1" xfId="0" applyFont="1" applyFill="1" applyBorder="1" applyAlignment="1" applyProtection="1">
      <alignment horizontal="center" vertical="center" wrapText="1"/>
      <protection hidden="1"/>
    </xf>
    <xf numFmtId="0" fontId="8" fillId="20" borderId="14" xfId="0" applyFont="1" applyFill="1" applyBorder="1" applyAlignment="1" applyProtection="1">
      <alignment horizontal="center" vertical="center" wrapText="1"/>
      <protection hidden="1"/>
    </xf>
    <xf numFmtId="0" fontId="18" fillId="20" borderId="9" xfId="0" applyFont="1" applyFill="1" applyBorder="1" applyAlignment="1" applyProtection="1">
      <alignment horizontal="left" vertical="center" wrapText="1"/>
      <protection hidden="1"/>
    </xf>
    <xf numFmtId="0" fontId="18" fillId="20" borderId="10" xfId="0" applyFont="1" applyFill="1" applyBorder="1" applyAlignment="1" applyProtection="1">
      <alignment horizontal="left" vertical="center" wrapText="1"/>
      <protection hidden="1"/>
    </xf>
    <xf numFmtId="0" fontId="18" fillId="20" borderId="2" xfId="0" applyFont="1" applyFill="1" applyBorder="1" applyAlignment="1" applyProtection="1">
      <alignment horizontal="left" vertical="center" wrapText="1"/>
      <protection hidden="1"/>
    </xf>
    <xf numFmtId="0" fontId="18" fillId="20" borderId="3" xfId="0" applyFont="1" applyFill="1" applyBorder="1" applyAlignment="1" applyProtection="1">
      <alignment horizontal="left" vertical="center" wrapText="1"/>
      <protection hidden="1"/>
    </xf>
    <xf numFmtId="0" fontId="18" fillId="20" borderId="11" xfId="0" applyFont="1" applyFill="1" applyBorder="1" applyAlignment="1" applyProtection="1">
      <alignment horizontal="left" vertical="center" wrapText="1"/>
      <protection hidden="1"/>
    </xf>
    <xf numFmtId="0" fontId="18" fillId="20" borderId="12" xfId="0" applyFont="1" applyFill="1" applyBorder="1" applyAlignment="1" applyProtection="1">
      <alignment horizontal="left" vertical="center" wrapText="1"/>
      <protection hidden="1"/>
    </xf>
    <xf numFmtId="0" fontId="18" fillId="20" borderId="7" xfId="0" applyFont="1" applyFill="1" applyBorder="1" applyAlignment="1" applyProtection="1">
      <alignment horizontal="center"/>
      <protection hidden="1"/>
    </xf>
    <xf numFmtId="0" fontId="18" fillId="20" borderId="7" xfId="0" applyFont="1" applyFill="1" applyBorder="1" applyAlignment="1" applyProtection="1">
      <alignment horizontal="center" vertical="center"/>
      <protection hidden="1"/>
    </xf>
    <xf numFmtId="0" fontId="6" fillId="0" borderId="0" xfId="0" applyFont="1" applyAlignment="1" applyProtection="1">
      <alignment horizontal="left" wrapText="1"/>
      <protection hidden="1"/>
    </xf>
    <xf numFmtId="0" fontId="7" fillId="0" borderId="7" xfId="0" applyFont="1" applyBorder="1" applyAlignment="1" applyProtection="1">
      <alignment horizontal="left"/>
      <protection hidden="1"/>
    </xf>
    <xf numFmtId="0" fontId="7" fillId="18" borderId="7" xfId="0" applyFont="1" applyFill="1" applyBorder="1" applyAlignment="1" applyProtection="1">
      <alignment horizontal="center"/>
      <protection hidden="1"/>
    </xf>
    <xf numFmtId="0" fontId="15" fillId="0" borderId="0" xfId="0" applyFont="1" applyAlignment="1" applyProtection="1">
      <alignment horizontal="left"/>
      <protection locked="0"/>
    </xf>
    <xf numFmtId="0" fontId="12" fillId="22" borderId="7" xfId="0" applyFont="1" applyFill="1" applyBorder="1" applyAlignment="1" applyProtection="1">
      <alignment horizontal="center" vertical="center"/>
      <protection hidden="1"/>
    </xf>
    <xf numFmtId="0" fontId="12" fillId="21" borderId="7" xfId="0" applyFont="1" applyFill="1" applyBorder="1" applyAlignment="1" applyProtection="1">
      <alignment horizontal="center" vertical="center"/>
      <protection hidden="1"/>
    </xf>
    <xf numFmtId="0" fontId="12" fillId="23" borderId="7" xfId="0" applyFont="1" applyFill="1" applyBorder="1" applyAlignment="1" applyProtection="1">
      <alignment horizontal="center" vertical="center"/>
      <protection hidden="1"/>
    </xf>
    <xf numFmtId="0" fontId="12" fillId="20" borderId="7" xfId="0" applyFont="1" applyFill="1" applyBorder="1" applyAlignment="1" applyProtection="1">
      <alignment horizontal="center" vertical="center"/>
      <protection hidden="1"/>
    </xf>
    <xf numFmtId="14" fontId="7" fillId="0" borderId="0" xfId="0" applyNumberFormat="1" applyFont="1" applyAlignment="1" applyProtection="1">
      <alignment horizontal="left"/>
      <protection hidden="1"/>
    </xf>
    <xf numFmtId="0" fontId="12" fillId="18" borderId="7" xfId="0" applyFont="1" applyFill="1" applyBorder="1" applyAlignment="1" applyProtection="1">
      <alignment horizontal="left" vertical="center"/>
      <protection hidden="1"/>
    </xf>
    <xf numFmtId="0" fontId="12" fillId="19" borderId="7" xfId="0" applyFont="1" applyFill="1" applyBorder="1" applyAlignment="1" applyProtection="1">
      <alignment horizontal="center" vertical="center"/>
      <protection hidden="1"/>
    </xf>
    <xf numFmtId="0" fontId="12" fillId="18" borderId="7" xfId="0" applyFont="1" applyFill="1" applyBorder="1" applyAlignment="1" applyProtection="1">
      <alignment horizontal="left"/>
      <protection hidden="1"/>
    </xf>
    <xf numFmtId="0" fontId="13" fillId="0" borderId="0" xfId="0" applyFont="1" applyAlignment="1" applyProtection="1">
      <alignment horizontal="left" vertical="top" wrapText="1"/>
      <protection hidden="1"/>
    </xf>
    <xf numFmtId="0" fontId="1" fillId="0" borderId="0" xfId="11" applyAlignment="1" applyProtection="1">
      <protection hidden="1"/>
    </xf>
    <xf numFmtId="49" fontId="26" fillId="0" borderId="0" xfId="11" applyNumberFormat="1" applyFont="1" applyAlignment="1" applyProtection="1">
      <protection hidden="1"/>
    </xf>
    <xf numFmtId="49" fontId="1" fillId="0" borderId="0" xfId="11" applyNumberFormat="1" applyAlignment="1" applyProtection="1">
      <protection hidden="1"/>
    </xf>
  </cellXfs>
  <cellStyles count="13">
    <cellStyle name="Link" xfId="12" builtinId="8"/>
    <cellStyle name="Prozent" xfId="6" builtinId="5"/>
    <cellStyle name="Standard" xfId="0" builtinId="0"/>
    <cellStyle name="Standard 2" xfId="11" xr:uid="{00000000-0005-0000-0000-000003000000}"/>
    <cellStyle name="Standard_Kreise %" xfId="2" xr:uid="{00000000-0005-0000-0000-000004000000}"/>
    <cellStyle name="Standard_Kreise_1" xfId="4" xr:uid="{00000000-0005-0000-0000-000005000000}"/>
    <cellStyle name="Standard_RBZ_2" xfId="3" xr:uid="{00000000-0005-0000-0000-000006000000}"/>
    <cellStyle name="Standard_Tabelle1" xfId="1" xr:uid="{00000000-0005-0000-0000-000007000000}"/>
    <cellStyle name="Standard_Tabelle1_1" xfId="5" xr:uid="{00000000-0005-0000-0000-000008000000}"/>
    <cellStyle name="Standard_Unterschiede_Klaergas" xfId="8" xr:uid="{00000000-0005-0000-0000-000009000000}"/>
    <cellStyle name="Standard_Vergleich Wind_1" xfId="10" xr:uid="{00000000-0005-0000-0000-00000A000000}"/>
    <cellStyle name="Standard_Vergleich_Dep" xfId="7" xr:uid="{00000000-0005-0000-0000-00000B000000}"/>
    <cellStyle name="Standard_Vergleich_sol" xfId="9" xr:uid="{00000000-0005-0000-0000-00000C000000}"/>
  </cellStyles>
  <dxfs count="0"/>
  <tableStyles count="0" defaultTableStyle="TableStyleMedium2" defaultPivotStyle="PivotStyleLight16"/>
  <colors>
    <mruColors>
      <color rgb="FFCFC507"/>
      <color rgb="FFBEB502"/>
      <color rgb="FFD8D303"/>
      <color rgb="FF66FFFF"/>
      <color rgb="FF993366"/>
      <color rgb="FF336699"/>
      <color rgb="FF3366FF"/>
      <color rgb="FFCC3300"/>
      <color rgb="FFFFFF97"/>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Tabelle1!$P$35</c:f>
          <c:strCache>
            <c:ptCount val="1"/>
            <c:pt idx="0">
              <c:v>Deckungsgrad des Ertrags erneuerbarer Energien am Stromverbrauch gesamt (in Prozent)</c:v>
            </c:pt>
          </c:strCache>
        </c:strRef>
      </c:tx>
      <c:layout>
        <c:manualLayout>
          <c:xMode val="edge"/>
          <c:yMode val="edge"/>
          <c:x val="0.1715157177001565"/>
          <c:y val="1.3912944426250516E-2"/>
        </c:manualLayout>
      </c:layout>
      <c:overlay val="0"/>
      <c:spPr>
        <a:noFill/>
        <a:ln>
          <a:noFill/>
        </a:ln>
        <a:effectLst/>
      </c:spPr>
      <c:txPr>
        <a:bodyPr rot="0" spcFirstLastPara="1" vertOverflow="ellipsis" vert="horz" wrap="square" anchor="ctr" anchorCtr="1"/>
        <a:lstStyle/>
        <a:p>
          <a:pPr algn="ct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825850940374229"/>
          <c:y val="0.15298349880178019"/>
          <c:w val="0.83494490107128816"/>
          <c:h val="0.68901417322834646"/>
        </c:manualLayout>
      </c:layout>
      <c:barChart>
        <c:barDir val="col"/>
        <c:grouping val="clustered"/>
        <c:varyColors val="0"/>
        <c:ser>
          <c:idx val="0"/>
          <c:order val="0"/>
          <c:tx>
            <c:strRef>
              <c:f>Tabelle1!$O$37</c:f>
              <c:strCache>
                <c:ptCount val="1"/>
                <c:pt idx="0">
                  <c:v>2023</c:v>
                </c:pt>
              </c:strCache>
            </c:strRef>
          </c:tx>
          <c:spPr>
            <a:solidFill>
              <a:schemeClr val="bg2">
                <a:lumMod val="25000"/>
              </a:schemeClr>
            </a:solidFill>
            <a:ln w="6350">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Tabelle1!$N$38:$N$39</c:f>
              <c:strCache>
                <c:ptCount val="2"/>
                <c:pt idx="0">
                  <c:v>Nordrhein-Westfalen</c:v>
                </c:pt>
                <c:pt idx="1">
                  <c:v>Münster, Regierungsbezirk</c:v>
                </c:pt>
              </c:strCache>
            </c:strRef>
          </c:cat>
          <c:val>
            <c:numRef>
              <c:f>Tabelle1!$O$38:$O$39</c:f>
              <c:numCache>
                <c:formatCode>General</c:formatCode>
                <c:ptCount val="2"/>
                <c:pt idx="0">
                  <c:v>26.817548342845459</c:v>
                </c:pt>
                <c:pt idx="1">
                  <c:v>49.422577090072203</c:v>
                </c:pt>
              </c:numCache>
            </c:numRef>
          </c:val>
          <c:extLst>
            <c:ext xmlns:c16="http://schemas.microsoft.com/office/drawing/2014/chart" uri="{C3380CC4-5D6E-409C-BE32-E72D297353CC}">
              <c16:uniqueId val="{00000000-C459-4D77-A22B-110727C8B71B}"/>
            </c:ext>
          </c:extLst>
        </c:ser>
        <c:ser>
          <c:idx val="1"/>
          <c:order val="1"/>
          <c:tx>
            <c:strRef>
              <c:f>Tabelle1!$P$37</c:f>
              <c:strCache>
                <c:ptCount val="1"/>
                <c:pt idx="0">
                  <c:v>2024</c:v>
                </c:pt>
              </c:strCache>
            </c:strRef>
          </c:tx>
          <c:spPr>
            <a:solidFill>
              <a:schemeClr val="bg2">
                <a:lumMod val="75000"/>
              </a:schemeClr>
            </a:solidFill>
            <a:ln w="6350">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Tabelle1!$N$38:$N$39</c:f>
              <c:strCache>
                <c:ptCount val="2"/>
                <c:pt idx="0">
                  <c:v>Nordrhein-Westfalen</c:v>
                </c:pt>
                <c:pt idx="1">
                  <c:v>Münster, Regierungsbezirk</c:v>
                </c:pt>
              </c:strCache>
            </c:strRef>
          </c:cat>
          <c:val>
            <c:numRef>
              <c:f>Tabelle1!$P$38:$P$39</c:f>
              <c:numCache>
                <c:formatCode>General</c:formatCode>
                <c:ptCount val="2"/>
                <c:pt idx="0">
                  <c:v>29.453008088146593</c:v>
                </c:pt>
                <c:pt idx="1">
                  <c:v>52.102641249414404</c:v>
                </c:pt>
              </c:numCache>
            </c:numRef>
          </c:val>
          <c:extLst>
            <c:ext xmlns:c16="http://schemas.microsoft.com/office/drawing/2014/chart" uri="{C3380CC4-5D6E-409C-BE32-E72D297353CC}">
              <c16:uniqueId val="{00000001-C459-4D77-A22B-110727C8B71B}"/>
            </c:ext>
          </c:extLst>
        </c:ser>
        <c:dLbls>
          <c:dLblPos val="outEnd"/>
          <c:showLegendKey val="0"/>
          <c:showVal val="1"/>
          <c:showCatName val="0"/>
          <c:showSerName val="0"/>
          <c:showPercent val="0"/>
          <c:showBubbleSize val="0"/>
        </c:dLbls>
        <c:gapWidth val="219"/>
        <c:overlap val="-27"/>
        <c:axId val="825265584"/>
        <c:axId val="825267880"/>
      </c:barChart>
      <c:catAx>
        <c:axId val="82526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25267880"/>
        <c:crosses val="autoZero"/>
        <c:auto val="1"/>
        <c:lblAlgn val="ctr"/>
        <c:lblOffset val="100"/>
        <c:noMultiLvlLbl val="0"/>
      </c:catAx>
      <c:valAx>
        <c:axId val="825267880"/>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25265584"/>
        <c:crosses val="autoZero"/>
        <c:crossBetween val="between"/>
      </c:valAx>
      <c:spPr>
        <a:noFill/>
        <a:ln>
          <a:noFill/>
        </a:ln>
        <a:effectLst/>
      </c:spPr>
    </c:plotArea>
    <c:legend>
      <c:legendPos val="b"/>
      <c:layout>
        <c:manualLayout>
          <c:xMode val="edge"/>
          <c:yMode val="edge"/>
          <c:x val="0.38425907460257419"/>
          <c:y val="0.92382195896399022"/>
          <c:w val="0.22565920526309757"/>
          <c:h val="6.1711494923894009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oddFooter>&amp;L&amp;"Arial,Standard"&amp;9Bezirksregierung Münster 
Dezernat 32 
Domplatz 1-3, 48143 Münster &amp;Z&amp;"Arial,Standard"&amp;9Bearbeiter: Marcel Peiß 
E-Mail: marcel.peiss@brms.nrw.de 
Tel.: +49 (0)251 411-5630&amp;RSeite &amp;S von &amp;A</c:oddFooter>
    </c:headerFooter>
    <c:pageMargins b="0.78740157499999996" l="0.7" r="0.7" t="0.78740157499999996" header="0.3" footer="0.3"/>
    <c:pageSetup orientation="portrait"/>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Tabelle1!$N$325</c:f>
          <c:strCache>
            <c:ptCount val="1"/>
            <c:pt idx="0">
              <c:v>Erträge aus Solarenergie (in GWh / Jahr)</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2"/>
          <c:order val="0"/>
          <c:tx>
            <c:strRef>
              <c:f>Tabelle1!$N$327</c:f>
              <c:strCache>
                <c:ptCount val="1"/>
                <c:pt idx="0">
                  <c:v>Nordrhein-Westfalen</c:v>
                </c:pt>
              </c:strCache>
            </c:strRef>
          </c:tx>
          <c:spPr>
            <a:ln w="28575" cap="rnd">
              <a:solidFill>
                <a:schemeClr val="bg2">
                  <a:lumMod val="25000"/>
                </a:schemeClr>
              </a:solidFill>
              <a:round/>
            </a:ln>
            <a:effectLst/>
          </c:spPr>
          <c:marker>
            <c:symbol val="none"/>
          </c:marker>
          <c:cat>
            <c:numRef>
              <c:f>Tabelle1!$O$326:$X$326</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Tabelle1!$O$327:$X$327</c:f>
              <c:numCache>
                <c:formatCode>#,##0</c:formatCode>
                <c:ptCount val="10"/>
                <c:pt idx="0">
                  <c:v>3805.6044854182678</c:v>
                </c:pt>
                <c:pt idx="1">
                  <c:v>3931.2532730496027</c:v>
                </c:pt>
                <c:pt idx="2">
                  <c:v>4094.5274132496024</c:v>
                </c:pt>
                <c:pt idx="3">
                  <c:v>4349.9286017376035</c:v>
                </c:pt>
                <c:pt idx="4">
                  <c:v>4775.0385169536021</c:v>
                </c:pt>
                <c:pt idx="5">
                  <c:v>5290.0191070896026</c:v>
                </c:pt>
                <c:pt idx="6">
                  <c:v>5902.1650158607963</c:v>
                </c:pt>
                <c:pt idx="7">
                  <c:v>7734.3463944380064</c:v>
                </c:pt>
                <c:pt idx="8">
                  <c:v>9160</c:v>
                </c:pt>
                <c:pt idx="9">
                  <c:v>10984.680380389616</c:v>
                </c:pt>
              </c:numCache>
            </c:numRef>
          </c:val>
          <c:smooth val="0"/>
          <c:extLst>
            <c:ext xmlns:c16="http://schemas.microsoft.com/office/drawing/2014/chart" uri="{C3380CC4-5D6E-409C-BE32-E72D297353CC}">
              <c16:uniqueId val="{00000003-A708-4705-8EDB-D6C1F994DC2D}"/>
            </c:ext>
          </c:extLst>
        </c:ser>
        <c:dLbls>
          <c:showLegendKey val="0"/>
          <c:showVal val="0"/>
          <c:showCatName val="0"/>
          <c:showSerName val="0"/>
          <c:showPercent val="0"/>
          <c:showBubbleSize val="0"/>
        </c:dLbls>
        <c:marker val="1"/>
        <c:smooth val="0"/>
        <c:axId val="295388728"/>
        <c:axId val="295384136"/>
      </c:lineChart>
      <c:lineChart>
        <c:grouping val="standard"/>
        <c:varyColors val="0"/>
        <c:ser>
          <c:idx val="0"/>
          <c:order val="1"/>
          <c:tx>
            <c:strRef>
              <c:f>Tabelle1!$N$328</c:f>
              <c:strCache>
                <c:ptCount val="1"/>
                <c:pt idx="0">
                  <c:v>Münster, Regierungsbezirk</c:v>
                </c:pt>
              </c:strCache>
            </c:strRef>
          </c:tx>
          <c:spPr>
            <a:ln w="28575" cap="rnd">
              <a:solidFill>
                <a:schemeClr val="bg2">
                  <a:lumMod val="75000"/>
                </a:schemeClr>
              </a:solidFill>
              <a:round/>
            </a:ln>
            <a:effectLst/>
          </c:spPr>
          <c:marker>
            <c:symbol val="none"/>
          </c:marker>
          <c:cat>
            <c:numRef>
              <c:f>Tabelle1!$O$326:$W$326</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Tabelle1!$O$328:$X$328</c:f>
              <c:numCache>
                <c:formatCode>#,##0</c:formatCode>
                <c:ptCount val="10"/>
                <c:pt idx="0">
                  <c:v>1101.5843245867545</c:v>
                </c:pt>
                <c:pt idx="1">
                  <c:v>1120.7942775840011</c:v>
                </c:pt>
                <c:pt idx="2">
                  <c:v>1168.0950183840009</c:v>
                </c:pt>
                <c:pt idx="3">
                  <c:v>1237.6871201760009</c:v>
                </c:pt>
                <c:pt idx="4">
                  <c:v>1351.0792119120008</c:v>
                </c:pt>
                <c:pt idx="5">
                  <c:v>1486.8177215280009</c:v>
                </c:pt>
                <c:pt idx="6">
                  <c:v>1641.25</c:v>
                </c:pt>
                <c:pt idx="7">
                  <c:v>2097.0674028268022</c:v>
                </c:pt>
                <c:pt idx="8">
                  <c:v>2376.9428676503794</c:v>
                </c:pt>
                <c:pt idx="9">
                  <c:v>2725.8304526770876</c:v>
                </c:pt>
              </c:numCache>
            </c:numRef>
          </c:val>
          <c:smooth val="0"/>
          <c:extLst>
            <c:ext xmlns:c16="http://schemas.microsoft.com/office/drawing/2014/chart" uri="{C3380CC4-5D6E-409C-BE32-E72D297353CC}">
              <c16:uniqueId val="{00000001-FC43-4CBD-AF70-2B54FB039CA6}"/>
            </c:ext>
          </c:extLst>
        </c:ser>
        <c:dLbls>
          <c:showLegendKey val="0"/>
          <c:showVal val="0"/>
          <c:showCatName val="0"/>
          <c:showSerName val="0"/>
          <c:showPercent val="0"/>
          <c:showBubbleSize val="0"/>
        </c:dLbls>
        <c:marker val="1"/>
        <c:smooth val="0"/>
        <c:axId val="513976016"/>
        <c:axId val="513981424"/>
      </c:lineChart>
      <c:catAx>
        <c:axId val="29538872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4136"/>
        <c:crosses val="autoZero"/>
        <c:auto val="1"/>
        <c:lblAlgn val="ctr"/>
        <c:lblOffset val="100"/>
        <c:noMultiLvlLbl val="0"/>
      </c:catAx>
      <c:valAx>
        <c:axId val="29538413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8728"/>
        <c:crosses val="autoZero"/>
        <c:crossBetween val="midCat"/>
      </c:valAx>
      <c:valAx>
        <c:axId val="51398142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13976016"/>
        <c:crosses val="max"/>
        <c:crossBetween val="between"/>
      </c:valAx>
      <c:catAx>
        <c:axId val="513976016"/>
        <c:scaling>
          <c:orientation val="minMax"/>
        </c:scaling>
        <c:delete val="1"/>
        <c:axPos val="b"/>
        <c:numFmt formatCode="General" sourceLinked="1"/>
        <c:majorTickMark val="out"/>
        <c:minorTickMark val="none"/>
        <c:tickLblPos val="nextTo"/>
        <c:crossAx val="5139814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Tabelle1!$N$330</c:f>
          <c:strCache>
            <c:ptCount val="1"/>
            <c:pt idx="0">
              <c:v>Erträge aus Biomasse (in GWh / Jahr)</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Tabelle1!$N$332</c:f>
              <c:strCache>
                <c:ptCount val="1"/>
                <c:pt idx="0">
                  <c:v>Nordrhein-Westfalen</c:v>
                </c:pt>
              </c:strCache>
            </c:strRef>
          </c:tx>
          <c:spPr>
            <a:ln w="28575" cap="rnd">
              <a:solidFill>
                <a:schemeClr val="bg2">
                  <a:lumMod val="25000"/>
                </a:schemeClr>
              </a:solidFill>
              <a:round/>
            </a:ln>
            <a:effectLst/>
          </c:spPr>
          <c:marker>
            <c:symbol val="none"/>
          </c:marker>
          <c:cat>
            <c:numRef>
              <c:f>Tabelle1!$O$331:$X$331</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Tabelle1!$O$332:$X$332</c:f>
              <c:numCache>
                <c:formatCode>#,##0</c:formatCode>
                <c:ptCount val="10"/>
                <c:pt idx="0">
                  <c:v>4707.1360499815182</c:v>
                </c:pt>
                <c:pt idx="1">
                  <c:v>4719.931157</c:v>
                </c:pt>
                <c:pt idx="2">
                  <c:v>5019.8035444999996</c:v>
                </c:pt>
                <c:pt idx="3">
                  <c:v>5221.1658715610001</c:v>
                </c:pt>
                <c:pt idx="4">
                  <c:v>5349.2035304609999</c:v>
                </c:pt>
                <c:pt idx="5">
                  <c:v>6218.0748790610005</c:v>
                </c:pt>
                <c:pt idx="6">
                  <c:v>6935.1707368110001</c:v>
                </c:pt>
                <c:pt idx="7">
                  <c:v>6431.6707474580007</c:v>
                </c:pt>
                <c:pt idx="8">
                  <c:v>6705.9688640000004</c:v>
                </c:pt>
                <c:pt idx="9">
                  <c:v>7001.1533776580045</c:v>
                </c:pt>
              </c:numCache>
            </c:numRef>
          </c:val>
          <c:smooth val="0"/>
          <c:extLst>
            <c:ext xmlns:c16="http://schemas.microsoft.com/office/drawing/2014/chart" uri="{C3380CC4-5D6E-409C-BE32-E72D297353CC}">
              <c16:uniqueId val="{00000003-0E4E-4592-AD45-EC3D8DFBEDDC}"/>
            </c:ext>
          </c:extLst>
        </c:ser>
        <c:dLbls>
          <c:showLegendKey val="0"/>
          <c:showVal val="0"/>
          <c:showCatName val="0"/>
          <c:showSerName val="0"/>
          <c:showPercent val="0"/>
          <c:showBubbleSize val="0"/>
        </c:dLbls>
        <c:marker val="1"/>
        <c:smooth val="0"/>
        <c:axId val="295388728"/>
        <c:axId val="295384136"/>
      </c:lineChart>
      <c:lineChart>
        <c:grouping val="standard"/>
        <c:varyColors val="0"/>
        <c:ser>
          <c:idx val="1"/>
          <c:order val="1"/>
          <c:tx>
            <c:strRef>
              <c:f>Tabelle1!$N$333</c:f>
              <c:strCache>
                <c:ptCount val="1"/>
                <c:pt idx="0">
                  <c:v>Münster, Regierungsbezirk</c:v>
                </c:pt>
              </c:strCache>
            </c:strRef>
          </c:tx>
          <c:spPr>
            <a:ln w="28575" cap="rnd">
              <a:solidFill>
                <a:schemeClr val="bg2">
                  <a:lumMod val="75000"/>
                </a:schemeClr>
              </a:solidFill>
              <a:round/>
            </a:ln>
            <a:effectLst/>
          </c:spPr>
          <c:marker>
            <c:symbol val="none"/>
          </c:marker>
          <c:cat>
            <c:numRef>
              <c:f>Tabelle1!$O$331:$W$331</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Tabelle1!$O$333:$X$333</c:f>
              <c:numCache>
                <c:formatCode>#,##0</c:formatCode>
                <c:ptCount val="10"/>
                <c:pt idx="0">
                  <c:v>1323.9829739087922</c:v>
                </c:pt>
                <c:pt idx="1">
                  <c:v>1325.2501249999996</c:v>
                </c:pt>
                <c:pt idx="2">
                  <c:v>1440.6505294999995</c:v>
                </c:pt>
                <c:pt idx="3">
                  <c:v>1508.5887070800002</c:v>
                </c:pt>
                <c:pt idx="4">
                  <c:v>1575.07948358</c:v>
                </c:pt>
                <c:pt idx="5">
                  <c:v>1828.7975390800007</c:v>
                </c:pt>
                <c:pt idx="6">
                  <c:v>1834.2</c:v>
                </c:pt>
                <c:pt idx="7">
                  <c:v>1702.2066494400001</c:v>
                </c:pt>
                <c:pt idx="8">
                  <c:v>1754.3406789999999</c:v>
                </c:pt>
                <c:pt idx="9">
                  <c:v>1758.8294816400009</c:v>
                </c:pt>
              </c:numCache>
            </c:numRef>
          </c:val>
          <c:smooth val="0"/>
          <c:extLst>
            <c:ext xmlns:c16="http://schemas.microsoft.com/office/drawing/2014/chart" uri="{C3380CC4-5D6E-409C-BE32-E72D297353CC}">
              <c16:uniqueId val="{00000001-0D5F-4BE4-8DD9-0F07611CC1CE}"/>
            </c:ext>
          </c:extLst>
        </c:ser>
        <c:dLbls>
          <c:showLegendKey val="0"/>
          <c:showVal val="0"/>
          <c:showCatName val="0"/>
          <c:showSerName val="0"/>
          <c:showPercent val="0"/>
          <c:showBubbleSize val="0"/>
        </c:dLbls>
        <c:marker val="1"/>
        <c:smooth val="0"/>
        <c:axId val="1804458240"/>
        <c:axId val="1804459072"/>
      </c:lineChart>
      <c:catAx>
        <c:axId val="29538872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4136"/>
        <c:crosses val="autoZero"/>
        <c:auto val="1"/>
        <c:lblAlgn val="ctr"/>
        <c:lblOffset val="100"/>
        <c:noMultiLvlLbl val="0"/>
      </c:catAx>
      <c:valAx>
        <c:axId val="29538413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8728"/>
        <c:crosses val="autoZero"/>
        <c:crossBetween val="midCat"/>
      </c:valAx>
      <c:valAx>
        <c:axId val="180445907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4458240"/>
        <c:crosses val="max"/>
        <c:crossBetween val="between"/>
      </c:valAx>
      <c:catAx>
        <c:axId val="1804458240"/>
        <c:scaling>
          <c:orientation val="minMax"/>
        </c:scaling>
        <c:delete val="1"/>
        <c:axPos val="b"/>
        <c:numFmt formatCode="General" sourceLinked="1"/>
        <c:majorTickMark val="out"/>
        <c:minorTickMark val="none"/>
        <c:tickLblPos val="nextTo"/>
        <c:crossAx val="180445907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Tabelle1!$N$335</c:f>
          <c:strCache>
            <c:ptCount val="1"/>
            <c:pt idx="0">
              <c:v>Erträge aus Wasserkraft (in GWh / Jahr)</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Tabelle1!$N$337</c:f>
              <c:strCache>
                <c:ptCount val="1"/>
                <c:pt idx="0">
                  <c:v>Nordrhein-Westfalen</c:v>
                </c:pt>
              </c:strCache>
            </c:strRef>
          </c:tx>
          <c:spPr>
            <a:ln w="28575" cap="rnd">
              <a:solidFill>
                <a:schemeClr val="bg2">
                  <a:lumMod val="25000"/>
                </a:schemeClr>
              </a:solidFill>
              <a:round/>
            </a:ln>
            <a:effectLst/>
          </c:spPr>
          <c:marker>
            <c:symbol val="none"/>
          </c:marker>
          <c:cat>
            <c:numRef>
              <c:f>Tabelle1!$O$336:$X$336</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Tabelle1!$O$337:$X$337</c:f>
              <c:numCache>
                <c:formatCode>#,##0</c:formatCode>
                <c:ptCount val="10"/>
                <c:pt idx="0">
                  <c:v>511.96832510770315</c:v>
                </c:pt>
                <c:pt idx="1">
                  <c:v>529.08165074297472</c:v>
                </c:pt>
                <c:pt idx="2">
                  <c:v>381.49564592176802</c:v>
                </c:pt>
                <c:pt idx="3">
                  <c:v>543.28088278799987</c:v>
                </c:pt>
                <c:pt idx="4">
                  <c:v>548.76101058999996</c:v>
                </c:pt>
                <c:pt idx="5">
                  <c:v>588.20873459999996</c:v>
                </c:pt>
                <c:pt idx="6">
                  <c:v>658.82323537666673</c:v>
                </c:pt>
                <c:pt idx="7">
                  <c:v>641.18362626945338</c:v>
                </c:pt>
                <c:pt idx="8">
                  <c:v>627.79476180011397</c:v>
                </c:pt>
                <c:pt idx="9">
                  <c:v>590.49984880011516</c:v>
                </c:pt>
              </c:numCache>
            </c:numRef>
          </c:val>
          <c:smooth val="0"/>
          <c:extLst>
            <c:ext xmlns:c16="http://schemas.microsoft.com/office/drawing/2014/chart" uri="{C3380CC4-5D6E-409C-BE32-E72D297353CC}">
              <c16:uniqueId val="{00000002-A78B-4E06-A3CE-93D6A15EF5C1}"/>
            </c:ext>
          </c:extLst>
        </c:ser>
        <c:dLbls>
          <c:showLegendKey val="0"/>
          <c:showVal val="0"/>
          <c:showCatName val="0"/>
          <c:showSerName val="0"/>
          <c:showPercent val="0"/>
          <c:showBubbleSize val="0"/>
        </c:dLbls>
        <c:marker val="1"/>
        <c:smooth val="0"/>
        <c:axId val="295388728"/>
        <c:axId val="295384136"/>
      </c:lineChart>
      <c:lineChart>
        <c:grouping val="standard"/>
        <c:varyColors val="0"/>
        <c:ser>
          <c:idx val="1"/>
          <c:order val="1"/>
          <c:tx>
            <c:strRef>
              <c:f>Tabelle1!$N$338</c:f>
              <c:strCache>
                <c:ptCount val="1"/>
                <c:pt idx="0">
                  <c:v>Münster, Regierungsbezirk</c:v>
                </c:pt>
              </c:strCache>
            </c:strRef>
          </c:tx>
          <c:spPr>
            <a:ln w="28575" cap="rnd">
              <a:solidFill>
                <a:schemeClr val="bg2">
                  <a:lumMod val="75000"/>
                </a:schemeClr>
              </a:solidFill>
              <a:round/>
            </a:ln>
            <a:effectLst/>
          </c:spPr>
          <c:marker>
            <c:symbol val="none"/>
          </c:marker>
          <c:cat>
            <c:numRef>
              <c:f>Tabelle1!$O$336:$W$336</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Tabelle1!$O$338:$X$338</c:f>
              <c:numCache>
                <c:formatCode>#,##0</c:formatCode>
                <c:ptCount val="10"/>
                <c:pt idx="0">
                  <c:v>3.4802318920565201</c:v>
                </c:pt>
                <c:pt idx="1">
                  <c:v>4.7202760000000001</c:v>
                </c:pt>
                <c:pt idx="2">
                  <c:v>226.211028</c:v>
                </c:pt>
                <c:pt idx="3">
                  <c:v>4.9140450000000007</c:v>
                </c:pt>
                <c:pt idx="4">
                  <c:v>4.9140450000000007</c:v>
                </c:pt>
                <c:pt idx="5">
                  <c:v>4.9427110000000001</c:v>
                </c:pt>
                <c:pt idx="6">
                  <c:v>5.05</c:v>
                </c:pt>
                <c:pt idx="7">
                  <c:v>5.0500554000000006</c:v>
                </c:pt>
                <c:pt idx="8">
                  <c:v>4.9751729999999998</c:v>
                </c:pt>
                <c:pt idx="9">
                  <c:v>4.9751733999999992</c:v>
                </c:pt>
              </c:numCache>
            </c:numRef>
          </c:val>
          <c:smooth val="0"/>
          <c:extLst>
            <c:ext xmlns:c16="http://schemas.microsoft.com/office/drawing/2014/chart" uri="{C3380CC4-5D6E-409C-BE32-E72D297353CC}">
              <c16:uniqueId val="{00000001-CAC2-4985-A137-C80424AA0F24}"/>
            </c:ext>
          </c:extLst>
        </c:ser>
        <c:dLbls>
          <c:showLegendKey val="0"/>
          <c:showVal val="0"/>
          <c:showCatName val="0"/>
          <c:showSerName val="0"/>
          <c:showPercent val="0"/>
          <c:showBubbleSize val="0"/>
        </c:dLbls>
        <c:marker val="1"/>
        <c:smooth val="0"/>
        <c:axId val="1788801680"/>
        <c:axId val="1788814992"/>
      </c:lineChart>
      <c:catAx>
        <c:axId val="29538872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4136"/>
        <c:crosses val="autoZero"/>
        <c:auto val="1"/>
        <c:lblAlgn val="ctr"/>
        <c:lblOffset val="100"/>
        <c:noMultiLvlLbl val="0"/>
      </c:catAx>
      <c:valAx>
        <c:axId val="29538413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8728"/>
        <c:crosses val="autoZero"/>
        <c:crossBetween val="midCat"/>
      </c:valAx>
      <c:valAx>
        <c:axId val="1788814992"/>
        <c:scaling>
          <c:orientation val="minMax"/>
        </c:scaling>
        <c:delete val="0"/>
        <c:axPos val="r"/>
        <c:numFmt formatCode="#,##0.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88801680"/>
        <c:crosses val="max"/>
        <c:crossBetween val="between"/>
      </c:valAx>
      <c:catAx>
        <c:axId val="1788801680"/>
        <c:scaling>
          <c:orientation val="minMax"/>
        </c:scaling>
        <c:delete val="1"/>
        <c:axPos val="b"/>
        <c:numFmt formatCode="General" sourceLinked="1"/>
        <c:majorTickMark val="out"/>
        <c:minorTickMark val="none"/>
        <c:tickLblPos val="nextTo"/>
        <c:crossAx val="178881499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Tabelle1!$N$340</c:f>
          <c:strCache>
            <c:ptCount val="1"/>
            <c:pt idx="0">
              <c:v>Erträge aus Windenergie (in GWh / Jahr)</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1"/>
          <c:order val="0"/>
          <c:tx>
            <c:strRef>
              <c:f>Tabelle1!$N$342</c:f>
              <c:strCache>
                <c:ptCount val="1"/>
                <c:pt idx="0">
                  <c:v>Nordrhein-Westfalen</c:v>
                </c:pt>
              </c:strCache>
            </c:strRef>
          </c:tx>
          <c:spPr>
            <a:ln w="28575" cap="rnd">
              <a:solidFill>
                <a:schemeClr val="bg2">
                  <a:lumMod val="25000"/>
                </a:schemeClr>
              </a:solidFill>
              <a:round/>
            </a:ln>
            <a:effectLst/>
          </c:spPr>
          <c:marker>
            <c:symbol val="none"/>
          </c:marker>
          <c:cat>
            <c:numRef>
              <c:f>Tabelle1!$O$341:$X$341</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Tabelle1!$O$342:$X$342</c:f>
              <c:numCache>
                <c:formatCode>#,##0</c:formatCode>
                <c:ptCount val="10"/>
                <c:pt idx="0">
                  <c:v>6895.0932923880737</c:v>
                </c:pt>
                <c:pt idx="1">
                  <c:v>8387.1240865591499</c:v>
                </c:pt>
                <c:pt idx="2">
                  <c:v>10611.579692025218</c:v>
                </c:pt>
                <c:pt idx="3">
                  <c:v>11353.754932315662</c:v>
                </c:pt>
                <c:pt idx="4">
                  <c:v>11548.913586977287</c:v>
                </c:pt>
                <c:pt idx="5">
                  <c:v>12300.842135819017</c:v>
                </c:pt>
                <c:pt idx="6">
                  <c:v>11384.120209283868</c:v>
                </c:pt>
                <c:pt idx="7">
                  <c:v>13860.088383051134</c:v>
                </c:pt>
                <c:pt idx="8">
                  <c:v>17921.927941000002</c:v>
                </c:pt>
                <c:pt idx="9">
                  <c:v>16999.335595232147</c:v>
                </c:pt>
              </c:numCache>
            </c:numRef>
          </c:val>
          <c:smooth val="0"/>
          <c:extLst>
            <c:ext xmlns:c16="http://schemas.microsoft.com/office/drawing/2014/chart" uri="{C3380CC4-5D6E-409C-BE32-E72D297353CC}">
              <c16:uniqueId val="{00000002-F3CD-4F28-B14F-60942F26C935}"/>
            </c:ext>
          </c:extLst>
        </c:ser>
        <c:dLbls>
          <c:showLegendKey val="0"/>
          <c:showVal val="0"/>
          <c:showCatName val="0"/>
          <c:showSerName val="0"/>
          <c:showPercent val="0"/>
          <c:showBubbleSize val="0"/>
        </c:dLbls>
        <c:marker val="1"/>
        <c:smooth val="0"/>
        <c:axId val="295388728"/>
        <c:axId val="295384136"/>
      </c:lineChart>
      <c:lineChart>
        <c:grouping val="standard"/>
        <c:varyColors val="0"/>
        <c:ser>
          <c:idx val="2"/>
          <c:order val="1"/>
          <c:tx>
            <c:strRef>
              <c:f>Tabelle1!$N$343</c:f>
              <c:strCache>
                <c:ptCount val="1"/>
                <c:pt idx="0">
                  <c:v>Münster, Regierungsbezirk</c:v>
                </c:pt>
              </c:strCache>
            </c:strRef>
          </c:tx>
          <c:spPr>
            <a:ln w="28575" cap="rnd">
              <a:solidFill>
                <a:schemeClr val="bg2">
                  <a:lumMod val="75000"/>
                </a:schemeClr>
              </a:solidFill>
              <a:round/>
            </a:ln>
            <a:effectLst/>
          </c:spPr>
          <c:marker>
            <c:symbol val="none"/>
          </c:marker>
          <c:cat>
            <c:numRef>
              <c:f>Tabelle1!$O$341:$X$341</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Tabelle1!$O$343:$X$343</c:f>
              <c:numCache>
                <c:formatCode>#,##0</c:formatCode>
                <c:ptCount val="10"/>
                <c:pt idx="0">
                  <c:v>1729.0545434463427</c:v>
                </c:pt>
                <c:pt idx="1">
                  <c:v>1954.7464352535856</c:v>
                </c:pt>
                <c:pt idx="2">
                  <c:v>2829.0517769671687</c:v>
                </c:pt>
                <c:pt idx="3">
                  <c:v>3183.7076697450643</c:v>
                </c:pt>
                <c:pt idx="4">
                  <c:v>3375.5477678536558</c:v>
                </c:pt>
                <c:pt idx="5">
                  <c:v>3609.2126332419466</c:v>
                </c:pt>
                <c:pt idx="6">
                  <c:v>3394.56</c:v>
                </c:pt>
                <c:pt idx="7">
                  <c:v>4034.7867629683674</c:v>
                </c:pt>
                <c:pt idx="8">
                  <c:v>5174.6943140000003</c:v>
                </c:pt>
                <c:pt idx="9">
                  <c:v>4835.6292163345615</c:v>
                </c:pt>
              </c:numCache>
            </c:numRef>
          </c:val>
          <c:smooth val="0"/>
          <c:extLst>
            <c:ext xmlns:c16="http://schemas.microsoft.com/office/drawing/2014/chart" uri="{C3380CC4-5D6E-409C-BE32-E72D297353CC}">
              <c16:uniqueId val="{00000001-0FA5-4538-8F33-4AB353164708}"/>
            </c:ext>
          </c:extLst>
        </c:ser>
        <c:dLbls>
          <c:showLegendKey val="0"/>
          <c:showVal val="0"/>
          <c:showCatName val="0"/>
          <c:showSerName val="0"/>
          <c:showPercent val="0"/>
          <c:showBubbleSize val="0"/>
        </c:dLbls>
        <c:marker val="1"/>
        <c:smooth val="0"/>
        <c:axId val="384366960"/>
        <c:axId val="384370704"/>
      </c:lineChart>
      <c:catAx>
        <c:axId val="29538872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4136"/>
        <c:crosses val="autoZero"/>
        <c:auto val="1"/>
        <c:lblAlgn val="ctr"/>
        <c:lblOffset val="100"/>
        <c:noMultiLvlLbl val="0"/>
      </c:catAx>
      <c:valAx>
        <c:axId val="29538413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8728"/>
        <c:crosses val="autoZero"/>
        <c:crossBetween val="midCat"/>
      </c:valAx>
      <c:valAx>
        <c:axId val="38437070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4366960"/>
        <c:crosses val="max"/>
        <c:crossBetween val="between"/>
      </c:valAx>
      <c:catAx>
        <c:axId val="384366960"/>
        <c:scaling>
          <c:orientation val="minMax"/>
        </c:scaling>
        <c:delete val="1"/>
        <c:axPos val="b"/>
        <c:numFmt formatCode="General" sourceLinked="1"/>
        <c:majorTickMark val="out"/>
        <c:minorTickMark val="none"/>
        <c:tickLblPos val="nextTo"/>
        <c:crossAx val="38437070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Tabelle1!$N$53</c:f>
          <c:strCache>
            <c:ptCount val="1"/>
            <c:pt idx="0">
              <c:v>Erträge aus erneuerbaren Energien nach Energieart (in GWh / Jahr) (Nordrhein-Westfalen)</c:v>
            </c:pt>
          </c:strCache>
        </c:strRef>
      </c:tx>
      <c:layout>
        <c:manualLayout>
          <c:xMode val="edge"/>
          <c:yMode val="edge"/>
          <c:x val="0.171219215851208"/>
          <c:y val="2.176735158738718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561559854687038"/>
          <c:y val="0.18735999772180376"/>
          <c:w val="0.81708157341259491"/>
          <c:h val="0.6621714541489796"/>
        </c:manualLayout>
      </c:layout>
      <c:barChart>
        <c:barDir val="col"/>
        <c:grouping val="clustered"/>
        <c:varyColors val="0"/>
        <c:ser>
          <c:idx val="0"/>
          <c:order val="0"/>
          <c:tx>
            <c:strRef>
              <c:f>Tabelle1!$O$45</c:f>
              <c:strCache>
                <c:ptCount val="1"/>
                <c:pt idx="0">
                  <c:v>2023</c:v>
                </c:pt>
              </c:strCache>
            </c:strRef>
          </c:tx>
          <c:spPr>
            <a:solidFill>
              <a:schemeClr val="accent1"/>
            </a:solidFill>
            <a:ln w="6350">
              <a:solidFill>
                <a:schemeClr val="tx1"/>
              </a:solidFill>
            </a:ln>
            <a:effectLst/>
          </c:spPr>
          <c:invertIfNegative val="0"/>
          <c:dPt>
            <c:idx val="0"/>
            <c:invertIfNegative val="0"/>
            <c:bubble3D val="0"/>
            <c:spPr>
              <a:solidFill>
                <a:srgbClr val="FFFF00"/>
              </a:solidFill>
              <a:ln w="6350">
                <a:solidFill>
                  <a:schemeClr val="tx1"/>
                </a:solidFill>
              </a:ln>
              <a:effectLst/>
            </c:spPr>
            <c:extLst>
              <c:ext xmlns:c16="http://schemas.microsoft.com/office/drawing/2014/chart" uri="{C3380CC4-5D6E-409C-BE32-E72D297353CC}">
                <c16:uniqueId val="{00000002-F5D1-4408-BB13-13F09455236C}"/>
              </c:ext>
            </c:extLst>
          </c:dPt>
          <c:dPt>
            <c:idx val="1"/>
            <c:invertIfNegative val="0"/>
            <c:bubble3D val="0"/>
            <c:spPr>
              <a:solidFill>
                <a:schemeClr val="accent6"/>
              </a:solidFill>
              <a:ln w="6350">
                <a:solidFill>
                  <a:schemeClr val="tx1"/>
                </a:solidFill>
              </a:ln>
              <a:effectLst/>
            </c:spPr>
            <c:extLst>
              <c:ext xmlns:c16="http://schemas.microsoft.com/office/drawing/2014/chart" uri="{C3380CC4-5D6E-409C-BE32-E72D297353CC}">
                <c16:uniqueId val="{00000004-F5D1-4408-BB13-13F09455236C}"/>
              </c:ext>
            </c:extLst>
          </c:dPt>
          <c:dPt>
            <c:idx val="2"/>
            <c:invertIfNegative val="0"/>
            <c:bubble3D val="0"/>
            <c:spPr>
              <a:solidFill>
                <a:srgbClr val="0070C0"/>
              </a:solidFill>
              <a:ln w="6350">
                <a:solidFill>
                  <a:schemeClr val="tx1"/>
                </a:solidFill>
              </a:ln>
              <a:effectLst/>
            </c:spPr>
            <c:extLst>
              <c:ext xmlns:c16="http://schemas.microsoft.com/office/drawing/2014/chart" uri="{C3380CC4-5D6E-409C-BE32-E72D297353CC}">
                <c16:uniqueId val="{00000006-F5D1-4408-BB13-13F09455236C}"/>
              </c:ext>
            </c:extLst>
          </c:dPt>
          <c:dPt>
            <c:idx val="3"/>
            <c:invertIfNegative val="0"/>
            <c:bubble3D val="0"/>
            <c:spPr>
              <a:solidFill>
                <a:srgbClr val="00B0F0"/>
              </a:solidFill>
              <a:ln w="6350">
                <a:solidFill>
                  <a:schemeClr val="tx1"/>
                </a:solidFill>
              </a:ln>
              <a:effectLst/>
            </c:spPr>
            <c:extLst>
              <c:ext xmlns:c16="http://schemas.microsoft.com/office/drawing/2014/chart" uri="{C3380CC4-5D6E-409C-BE32-E72D297353CC}">
                <c16:uniqueId val="{00000008-F5D1-4408-BB13-13F09455236C}"/>
              </c:ext>
            </c:extLst>
          </c:dPt>
          <c:dPt>
            <c:idx val="4"/>
            <c:invertIfNegative val="0"/>
            <c:bubble3D val="0"/>
            <c:spPr>
              <a:solidFill>
                <a:srgbClr val="FFC000"/>
              </a:solidFill>
              <a:ln w="6350">
                <a:solidFill>
                  <a:schemeClr val="tx1"/>
                </a:solidFill>
              </a:ln>
              <a:effectLst/>
            </c:spPr>
            <c:extLst>
              <c:ext xmlns:c16="http://schemas.microsoft.com/office/drawing/2014/chart" uri="{C3380CC4-5D6E-409C-BE32-E72D297353CC}">
                <c16:uniqueId val="{0000000A-F5D1-4408-BB13-13F09455236C}"/>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Tabelle1!$N$46:$N$50</c:f>
              <c:strCache>
                <c:ptCount val="5"/>
                <c:pt idx="0">
                  <c:v>Solarenergie</c:v>
                </c:pt>
                <c:pt idx="1">
                  <c:v>Biomasse</c:v>
                </c:pt>
                <c:pt idx="2">
                  <c:v>Wasserkraft</c:v>
                </c:pt>
                <c:pt idx="3">
                  <c:v>Windenergie</c:v>
                </c:pt>
                <c:pt idx="4">
                  <c:v>Sonstige</c:v>
                </c:pt>
              </c:strCache>
            </c:strRef>
          </c:cat>
          <c:val>
            <c:numRef>
              <c:f>Tabelle1!$O$46:$O$50</c:f>
              <c:numCache>
                <c:formatCode>General</c:formatCode>
                <c:ptCount val="5"/>
                <c:pt idx="0">
                  <c:v>9160</c:v>
                </c:pt>
                <c:pt idx="1">
                  <c:v>6705.9688640000004</c:v>
                </c:pt>
                <c:pt idx="2">
                  <c:v>627.79476180011397</c:v>
                </c:pt>
                <c:pt idx="3">
                  <c:v>17921.927941000002</c:v>
                </c:pt>
                <c:pt idx="4">
                  <c:v>952.16207113709993</c:v>
                </c:pt>
              </c:numCache>
            </c:numRef>
          </c:val>
          <c:extLst>
            <c:ext xmlns:c16="http://schemas.microsoft.com/office/drawing/2014/chart" uri="{C3380CC4-5D6E-409C-BE32-E72D297353CC}">
              <c16:uniqueId val="{00000000-F5D1-4408-BB13-13F09455236C}"/>
            </c:ext>
          </c:extLst>
        </c:ser>
        <c:ser>
          <c:idx val="1"/>
          <c:order val="1"/>
          <c:tx>
            <c:strRef>
              <c:f>Tabelle1!$P$45</c:f>
              <c:strCache>
                <c:ptCount val="1"/>
                <c:pt idx="0">
                  <c:v>2024</c:v>
                </c:pt>
              </c:strCache>
            </c:strRef>
          </c:tx>
          <c:spPr>
            <a:solidFill>
              <a:schemeClr val="accent2"/>
            </a:solidFill>
            <a:ln w="6350">
              <a:solidFill>
                <a:schemeClr val="tx1"/>
              </a:solidFill>
            </a:ln>
            <a:effectLst/>
          </c:spPr>
          <c:invertIfNegative val="0"/>
          <c:dPt>
            <c:idx val="0"/>
            <c:invertIfNegative val="0"/>
            <c:bubble3D val="0"/>
            <c:spPr>
              <a:solidFill>
                <a:srgbClr val="FFFF00"/>
              </a:solidFill>
              <a:ln w="6350">
                <a:solidFill>
                  <a:schemeClr val="tx1"/>
                </a:solidFill>
              </a:ln>
              <a:effectLst/>
            </c:spPr>
            <c:extLst>
              <c:ext xmlns:c16="http://schemas.microsoft.com/office/drawing/2014/chart" uri="{C3380CC4-5D6E-409C-BE32-E72D297353CC}">
                <c16:uniqueId val="{00000003-F5D1-4408-BB13-13F09455236C}"/>
              </c:ext>
            </c:extLst>
          </c:dPt>
          <c:dPt>
            <c:idx val="1"/>
            <c:invertIfNegative val="0"/>
            <c:bubble3D val="0"/>
            <c:spPr>
              <a:solidFill>
                <a:schemeClr val="accent6"/>
              </a:solidFill>
              <a:ln w="6350">
                <a:solidFill>
                  <a:schemeClr val="tx1"/>
                </a:solidFill>
              </a:ln>
              <a:effectLst/>
            </c:spPr>
            <c:extLst>
              <c:ext xmlns:c16="http://schemas.microsoft.com/office/drawing/2014/chart" uri="{C3380CC4-5D6E-409C-BE32-E72D297353CC}">
                <c16:uniqueId val="{00000005-F5D1-4408-BB13-13F09455236C}"/>
              </c:ext>
            </c:extLst>
          </c:dPt>
          <c:dPt>
            <c:idx val="2"/>
            <c:invertIfNegative val="0"/>
            <c:bubble3D val="0"/>
            <c:spPr>
              <a:solidFill>
                <a:srgbClr val="0070C0"/>
              </a:solidFill>
              <a:ln w="6350">
                <a:solidFill>
                  <a:schemeClr val="tx1"/>
                </a:solidFill>
              </a:ln>
              <a:effectLst/>
            </c:spPr>
            <c:extLst>
              <c:ext xmlns:c16="http://schemas.microsoft.com/office/drawing/2014/chart" uri="{C3380CC4-5D6E-409C-BE32-E72D297353CC}">
                <c16:uniqueId val="{00000007-F5D1-4408-BB13-13F09455236C}"/>
              </c:ext>
            </c:extLst>
          </c:dPt>
          <c:dPt>
            <c:idx val="3"/>
            <c:invertIfNegative val="0"/>
            <c:bubble3D val="0"/>
            <c:spPr>
              <a:solidFill>
                <a:srgbClr val="00B0F0"/>
              </a:solidFill>
              <a:ln w="6350">
                <a:solidFill>
                  <a:schemeClr val="tx1"/>
                </a:solidFill>
              </a:ln>
              <a:effectLst/>
            </c:spPr>
            <c:extLst>
              <c:ext xmlns:c16="http://schemas.microsoft.com/office/drawing/2014/chart" uri="{C3380CC4-5D6E-409C-BE32-E72D297353CC}">
                <c16:uniqueId val="{00000009-F5D1-4408-BB13-13F09455236C}"/>
              </c:ext>
            </c:extLst>
          </c:dPt>
          <c:dPt>
            <c:idx val="4"/>
            <c:invertIfNegative val="0"/>
            <c:bubble3D val="0"/>
            <c:spPr>
              <a:solidFill>
                <a:srgbClr val="FFC000"/>
              </a:solidFill>
              <a:ln w="6350">
                <a:solidFill>
                  <a:schemeClr val="tx1"/>
                </a:solidFill>
              </a:ln>
              <a:effectLst/>
            </c:spPr>
            <c:extLst>
              <c:ext xmlns:c16="http://schemas.microsoft.com/office/drawing/2014/chart" uri="{C3380CC4-5D6E-409C-BE32-E72D297353CC}">
                <c16:uniqueId val="{0000000B-F5D1-4408-BB13-13F09455236C}"/>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Tabelle1!$N$46:$N$50</c:f>
              <c:strCache>
                <c:ptCount val="5"/>
                <c:pt idx="0">
                  <c:v>Solarenergie</c:v>
                </c:pt>
                <c:pt idx="1">
                  <c:v>Biomasse</c:v>
                </c:pt>
                <c:pt idx="2">
                  <c:v>Wasserkraft</c:v>
                </c:pt>
                <c:pt idx="3">
                  <c:v>Windenergie</c:v>
                </c:pt>
                <c:pt idx="4">
                  <c:v>Sonstige</c:v>
                </c:pt>
              </c:strCache>
            </c:strRef>
          </c:cat>
          <c:val>
            <c:numRef>
              <c:f>Tabelle1!$P$46:$P$50</c:f>
              <c:numCache>
                <c:formatCode>General</c:formatCode>
                <c:ptCount val="5"/>
                <c:pt idx="0">
                  <c:v>10984.680380389616</c:v>
                </c:pt>
                <c:pt idx="1">
                  <c:v>7001.1533776580045</c:v>
                </c:pt>
                <c:pt idx="2">
                  <c:v>590.49984880011516</c:v>
                </c:pt>
                <c:pt idx="3">
                  <c:v>16999.335595232147</c:v>
                </c:pt>
                <c:pt idx="4">
                  <c:v>847.10494213260017</c:v>
                </c:pt>
              </c:numCache>
            </c:numRef>
          </c:val>
          <c:extLst>
            <c:ext xmlns:c16="http://schemas.microsoft.com/office/drawing/2014/chart" uri="{C3380CC4-5D6E-409C-BE32-E72D297353CC}">
              <c16:uniqueId val="{00000001-F5D1-4408-BB13-13F09455236C}"/>
            </c:ext>
          </c:extLst>
        </c:ser>
        <c:dLbls>
          <c:dLblPos val="outEnd"/>
          <c:showLegendKey val="0"/>
          <c:showVal val="1"/>
          <c:showCatName val="0"/>
          <c:showSerName val="0"/>
          <c:showPercent val="0"/>
          <c:showBubbleSize val="0"/>
        </c:dLbls>
        <c:gapWidth val="200"/>
        <c:overlap val="-65"/>
        <c:axId val="736716632"/>
        <c:axId val="736716960"/>
      </c:barChart>
      <c:catAx>
        <c:axId val="736716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6716960"/>
        <c:crosses val="autoZero"/>
        <c:auto val="1"/>
        <c:lblAlgn val="ctr"/>
        <c:lblOffset val="100"/>
        <c:noMultiLvlLbl val="0"/>
      </c:catAx>
      <c:valAx>
        <c:axId val="736716960"/>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67166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Tabelle1!$S$53</c:f>
          <c:strCache>
            <c:ptCount val="1"/>
            <c:pt idx="0">
              <c:v>Erträge aus erneuerbaren Energien nach Energieart (in GWh / Jahr) (Münster, Regierungsbezirk)</c:v>
            </c:pt>
          </c:strCache>
        </c:strRef>
      </c:tx>
      <c:layout>
        <c:manualLayout>
          <c:xMode val="edge"/>
          <c:yMode val="edge"/>
          <c:x val="0.16321133736929003"/>
          <c:y val="1.795994210554988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953346891241243"/>
          <c:y val="0.18735999772180376"/>
          <c:w val="0.82370408996888633"/>
          <c:h val="0.6584315786838878"/>
        </c:manualLayout>
      </c:layout>
      <c:barChart>
        <c:barDir val="col"/>
        <c:grouping val="clustered"/>
        <c:varyColors val="0"/>
        <c:ser>
          <c:idx val="0"/>
          <c:order val="0"/>
          <c:tx>
            <c:strRef>
              <c:f>Tabelle1!$T$45</c:f>
              <c:strCache>
                <c:ptCount val="1"/>
                <c:pt idx="0">
                  <c:v>2023</c:v>
                </c:pt>
              </c:strCache>
            </c:strRef>
          </c:tx>
          <c:spPr>
            <a:solidFill>
              <a:srgbClr val="FFFF00"/>
            </a:solidFill>
            <a:ln w="6350">
              <a:solidFill>
                <a:schemeClr val="tx1"/>
              </a:solidFill>
            </a:ln>
            <a:effectLst/>
          </c:spPr>
          <c:invertIfNegative val="0"/>
          <c:dPt>
            <c:idx val="1"/>
            <c:invertIfNegative val="0"/>
            <c:bubble3D val="0"/>
            <c:spPr>
              <a:solidFill>
                <a:schemeClr val="accent6"/>
              </a:solidFill>
              <a:ln w="6350">
                <a:solidFill>
                  <a:schemeClr val="tx1"/>
                </a:solidFill>
              </a:ln>
              <a:effectLst/>
            </c:spPr>
            <c:extLst>
              <c:ext xmlns:c16="http://schemas.microsoft.com/office/drawing/2014/chart" uri="{C3380CC4-5D6E-409C-BE32-E72D297353CC}">
                <c16:uniqueId val="{00000003-0C96-4891-801B-2FFF8D7FC6B8}"/>
              </c:ext>
            </c:extLst>
          </c:dPt>
          <c:dPt>
            <c:idx val="2"/>
            <c:invertIfNegative val="0"/>
            <c:bubble3D val="0"/>
            <c:spPr>
              <a:solidFill>
                <a:srgbClr val="0070C0"/>
              </a:solidFill>
              <a:ln w="6350">
                <a:solidFill>
                  <a:schemeClr val="tx1"/>
                </a:solidFill>
              </a:ln>
              <a:effectLst/>
            </c:spPr>
            <c:extLst>
              <c:ext xmlns:c16="http://schemas.microsoft.com/office/drawing/2014/chart" uri="{C3380CC4-5D6E-409C-BE32-E72D297353CC}">
                <c16:uniqueId val="{00000009-0C96-4891-801B-2FFF8D7FC6B8}"/>
              </c:ext>
            </c:extLst>
          </c:dPt>
          <c:dPt>
            <c:idx val="3"/>
            <c:invertIfNegative val="0"/>
            <c:bubble3D val="0"/>
            <c:spPr>
              <a:solidFill>
                <a:srgbClr val="00B0F0"/>
              </a:solidFill>
              <a:ln w="6350">
                <a:solidFill>
                  <a:schemeClr val="tx1"/>
                </a:solidFill>
              </a:ln>
              <a:effectLst/>
            </c:spPr>
            <c:extLst>
              <c:ext xmlns:c16="http://schemas.microsoft.com/office/drawing/2014/chart" uri="{C3380CC4-5D6E-409C-BE32-E72D297353CC}">
                <c16:uniqueId val="{00000008-0C96-4891-801B-2FFF8D7FC6B8}"/>
              </c:ext>
            </c:extLst>
          </c:dPt>
          <c:dPt>
            <c:idx val="4"/>
            <c:invertIfNegative val="0"/>
            <c:bubble3D val="0"/>
            <c:spPr>
              <a:solidFill>
                <a:srgbClr val="FFC000"/>
              </a:solidFill>
              <a:ln w="6350">
                <a:solidFill>
                  <a:schemeClr val="tx1"/>
                </a:solidFill>
              </a:ln>
              <a:effectLst/>
            </c:spPr>
            <c:extLst>
              <c:ext xmlns:c16="http://schemas.microsoft.com/office/drawing/2014/chart" uri="{C3380CC4-5D6E-409C-BE32-E72D297353CC}">
                <c16:uniqueId val="{00000005-0C96-4891-801B-2FFF8D7FC6B8}"/>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Tabelle1!$S$46:$S$50</c:f>
              <c:strCache>
                <c:ptCount val="5"/>
                <c:pt idx="0">
                  <c:v>Solarenergie</c:v>
                </c:pt>
                <c:pt idx="1">
                  <c:v>Biomasse</c:v>
                </c:pt>
                <c:pt idx="2">
                  <c:v>Wasserkraft</c:v>
                </c:pt>
                <c:pt idx="3">
                  <c:v>Windenergie</c:v>
                </c:pt>
                <c:pt idx="4">
                  <c:v>Sonstige</c:v>
                </c:pt>
              </c:strCache>
            </c:strRef>
          </c:cat>
          <c:val>
            <c:numRef>
              <c:f>Tabelle1!$T$46:$T$50</c:f>
              <c:numCache>
                <c:formatCode>General</c:formatCode>
                <c:ptCount val="5"/>
                <c:pt idx="0">
                  <c:v>2376.9428676503794</c:v>
                </c:pt>
                <c:pt idx="1">
                  <c:v>1754.3406789999999</c:v>
                </c:pt>
                <c:pt idx="2">
                  <c:v>4.9751729999999998</c:v>
                </c:pt>
                <c:pt idx="3">
                  <c:v>5174.6943140000003</c:v>
                </c:pt>
                <c:pt idx="4">
                  <c:v>232.21027386679998</c:v>
                </c:pt>
              </c:numCache>
            </c:numRef>
          </c:val>
          <c:extLst>
            <c:ext xmlns:c16="http://schemas.microsoft.com/office/drawing/2014/chart" uri="{C3380CC4-5D6E-409C-BE32-E72D297353CC}">
              <c16:uniqueId val="{00000000-0C96-4891-801B-2FFF8D7FC6B8}"/>
            </c:ext>
          </c:extLst>
        </c:ser>
        <c:ser>
          <c:idx val="1"/>
          <c:order val="1"/>
          <c:tx>
            <c:strRef>
              <c:f>Tabelle1!$U$45</c:f>
              <c:strCache>
                <c:ptCount val="1"/>
                <c:pt idx="0">
                  <c:v>2024</c:v>
                </c:pt>
              </c:strCache>
            </c:strRef>
          </c:tx>
          <c:spPr>
            <a:solidFill>
              <a:schemeClr val="accent2"/>
            </a:solidFill>
            <a:ln w="6350">
              <a:solidFill>
                <a:schemeClr val="tx1"/>
              </a:solidFill>
            </a:ln>
            <a:effectLst/>
          </c:spPr>
          <c:invertIfNegative val="0"/>
          <c:dPt>
            <c:idx val="0"/>
            <c:invertIfNegative val="0"/>
            <c:bubble3D val="0"/>
            <c:spPr>
              <a:solidFill>
                <a:srgbClr val="FFFF00"/>
              </a:solidFill>
              <a:ln w="6350">
                <a:solidFill>
                  <a:schemeClr val="tx1"/>
                </a:solidFill>
              </a:ln>
              <a:effectLst/>
            </c:spPr>
            <c:extLst>
              <c:ext xmlns:c16="http://schemas.microsoft.com/office/drawing/2014/chart" uri="{C3380CC4-5D6E-409C-BE32-E72D297353CC}">
                <c16:uniqueId val="{00000002-0C96-4891-801B-2FFF8D7FC6B8}"/>
              </c:ext>
            </c:extLst>
          </c:dPt>
          <c:dPt>
            <c:idx val="1"/>
            <c:invertIfNegative val="0"/>
            <c:bubble3D val="0"/>
            <c:spPr>
              <a:solidFill>
                <a:schemeClr val="accent6"/>
              </a:solidFill>
              <a:ln w="6350">
                <a:solidFill>
                  <a:schemeClr val="tx1"/>
                </a:solidFill>
              </a:ln>
              <a:effectLst/>
            </c:spPr>
            <c:extLst>
              <c:ext xmlns:c16="http://schemas.microsoft.com/office/drawing/2014/chart" uri="{C3380CC4-5D6E-409C-BE32-E72D297353CC}">
                <c16:uniqueId val="{00000004-0C96-4891-801B-2FFF8D7FC6B8}"/>
              </c:ext>
            </c:extLst>
          </c:dPt>
          <c:dPt>
            <c:idx val="2"/>
            <c:invertIfNegative val="0"/>
            <c:bubble3D val="0"/>
            <c:spPr>
              <a:solidFill>
                <a:srgbClr val="0070C0"/>
              </a:solidFill>
              <a:ln w="6350">
                <a:solidFill>
                  <a:schemeClr val="tx1"/>
                </a:solidFill>
              </a:ln>
              <a:effectLst/>
            </c:spPr>
            <c:extLst>
              <c:ext xmlns:c16="http://schemas.microsoft.com/office/drawing/2014/chart" uri="{C3380CC4-5D6E-409C-BE32-E72D297353CC}">
                <c16:uniqueId val="{0000000A-0C96-4891-801B-2FFF8D7FC6B8}"/>
              </c:ext>
            </c:extLst>
          </c:dPt>
          <c:dPt>
            <c:idx val="3"/>
            <c:invertIfNegative val="0"/>
            <c:bubble3D val="0"/>
            <c:spPr>
              <a:solidFill>
                <a:srgbClr val="00B0F0"/>
              </a:solidFill>
              <a:ln w="6350">
                <a:solidFill>
                  <a:schemeClr val="tx1"/>
                </a:solidFill>
              </a:ln>
              <a:effectLst/>
            </c:spPr>
            <c:extLst>
              <c:ext xmlns:c16="http://schemas.microsoft.com/office/drawing/2014/chart" uri="{C3380CC4-5D6E-409C-BE32-E72D297353CC}">
                <c16:uniqueId val="{00000007-0C96-4891-801B-2FFF8D7FC6B8}"/>
              </c:ext>
            </c:extLst>
          </c:dPt>
          <c:dPt>
            <c:idx val="4"/>
            <c:invertIfNegative val="0"/>
            <c:bubble3D val="0"/>
            <c:spPr>
              <a:solidFill>
                <a:srgbClr val="FFC000"/>
              </a:solidFill>
              <a:ln w="6350">
                <a:solidFill>
                  <a:schemeClr val="tx1"/>
                </a:solidFill>
              </a:ln>
              <a:effectLst/>
            </c:spPr>
            <c:extLst>
              <c:ext xmlns:c16="http://schemas.microsoft.com/office/drawing/2014/chart" uri="{C3380CC4-5D6E-409C-BE32-E72D297353CC}">
                <c16:uniqueId val="{00000006-0C96-4891-801B-2FFF8D7FC6B8}"/>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Tabelle1!$S$46:$S$50</c:f>
              <c:strCache>
                <c:ptCount val="5"/>
                <c:pt idx="0">
                  <c:v>Solarenergie</c:v>
                </c:pt>
                <c:pt idx="1">
                  <c:v>Biomasse</c:v>
                </c:pt>
                <c:pt idx="2">
                  <c:v>Wasserkraft</c:v>
                </c:pt>
                <c:pt idx="3">
                  <c:v>Windenergie</c:v>
                </c:pt>
                <c:pt idx="4">
                  <c:v>Sonstige</c:v>
                </c:pt>
              </c:strCache>
            </c:strRef>
          </c:cat>
          <c:val>
            <c:numRef>
              <c:f>Tabelle1!$U$46:$U$50</c:f>
              <c:numCache>
                <c:formatCode>General</c:formatCode>
                <c:ptCount val="5"/>
                <c:pt idx="0">
                  <c:v>2725.8304526770876</c:v>
                </c:pt>
                <c:pt idx="1">
                  <c:v>1758.8294816400009</c:v>
                </c:pt>
                <c:pt idx="2">
                  <c:v>4.9751733999999992</c:v>
                </c:pt>
                <c:pt idx="3">
                  <c:v>4835.6292163345615</c:v>
                </c:pt>
                <c:pt idx="4">
                  <c:v>174.74421977840001</c:v>
                </c:pt>
              </c:numCache>
            </c:numRef>
          </c:val>
          <c:extLst>
            <c:ext xmlns:c16="http://schemas.microsoft.com/office/drawing/2014/chart" uri="{C3380CC4-5D6E-409C-BE32-E72D297353CC}">
              <c16:uniqueId val="{00000001-0C96-4891-801B-2FFF8D7FC6B8}"/>
            </c:ext>
          </c:extLst>
        </c:ser>
        <c:dLbls>
          <c:dLblPos val="outEnd"/>
          <c:showLegendKey val="0"/>
          <c:showVal val="1"/>
          <c:showCatName val="0"/>
          <c:showSerName val="0"/>
          <c:showPercent val="0"/>
          <c:showBubbleSize val="0"/>
        </c:dLbls>
        <c:gapWidth val="200"/>
        <c:overlap val="-65"/>
        <c:axId val="736716632"/>
        <c:axId val="736716960"/>
      </c:barChart>
      <c:catAx>
        <c:axId val="736716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6716960"/>
        <c:crosses val="autoZero"/>
        <c:auto val="1"/>
        <c:lblAlgn val="ctr"/>
        <c:lblOffset val="100"/>
        <c:noMultiLvlLbl val="0"/>
      </c:catAx>
      <c:valAx>
        <c:axId val="736716960"/>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67166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oddFooter>&amp;L&amp;"Arial,Standard"&amp;9Bezirksregierung Münster, Dezernat 32, Domplatz 1-3, 48143 Münster
Bearbeiter: Marcel Peiß, E-Mail: marcel.peiss@brms.nrw.de, Tel.: +49 (0)251 411-5630&amp;R&amp;"Arial,Standard"&amp;9Seite &amp;S von &amp;A</c:oddFooter>
    </c:headerFooter>
    <c:pageMargins b="0.78740157499999996" l="0.7" r="0.7" t="0.78740157499999996" header="0.3" footer="0.3"/>
    <c:pageSetup orientation="portrait"/>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Tabelle1!$N$74</c:f>
          <c:strCache>
            <c:ptCount val="1"/>
            <c:pt idx="0">
              <c:v>Ertragsanteile der erneuerbaren Energiearten am Gesamtertrag erneuerbarer Energien (in Prozent)</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9.0794256186726666E-2"/>
          <c:y val="0.13597078750929051"/>
          <c:w val="0.88465217238470195"/>
          <c:h val="0.69455475726272919"/>
        </c:manualLayout>
      </c:layout>
      <c:barChart>
        <c:barDir val="col"/>
        <c:grouping val="percentStacked"/>
        <c:varyColors val="0"/>
        <c:ser>
          <c:idx val="0"/>
          <c:order val="0"/>
          <c:tx>
            <c:strRef>
              <c:f>Tabelle1!$O$67</c:f>
              <c:strCache>
                <c:ptCount val="1"/>
                <c:pt idx="0">
                  <c:v>Solarenergie</c:v>
                </c:pt>
              </c:strCache>
            </c:strRef>
          </c:tx>
          <c:spPr>
            <a:solidFill>
              <a:srgbClr val="FFFF00"/>
            </a:solidFill>
            <a:ln w="6350">
              <a:solidFill>
                <a:schemeClr val="tx1"/>
              </a:solidFill>
            </a:ln>
            <a:effectLst/>
          </c:spPr>
          <c:invertIfNegative val="0"/>
          <c:dLbls>
            <c:numFmt formatCode="0.0%" sourceLinked="0"/>
            <c:spPr>
              <a:no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Tabelle1!$N$68:$N$71</c:f>
              <c:strCache>
                <c:ptCount val="4"/>
                <c:pt idx="0">
                  <c:v>Nordrhein-Westfalen 2023</c:v>
                </c:pt>
                <c:pt idx="1">
                  <c:v>Nordrhein-Westfalen 2024</c:v>
                </c:pt>
                <c:pt idx="2">
                  <c:v>Münster, Regierungsbezirk 2023</c:v>
                </c:pt>
                <c:pt idx="3">
                  <c:v>Münster, Regierungsbezirk 2024</c:v>
                </c:pt>
              </c:strCache>
            </c:strRef>
          </c:cat>
          <c:val>
            <c:numRef>
              <c:f>Tabelle1!$O$68:$O$71</c:f>
              <c:numCache>
                <c:formatCode>General</c:formatCode>
                <c:ptCount val="4"/>
                <c:pt idx="0">
                  <c:v>0.25899225024428835</c:v>
                </c:pt>
                <c:pt idx="1">
                  <c:v>0.30158824083242058</c:v>
                </c:pt>
                <c:pt idx="2">
                  <c:v>0.24907284838959573</c:v>
                </c:pt>
                <c:pt idx="3">
                  <c:v>0.28692926328444479</c:v>
                </c:pt>
              </c:numCache>
            </c:numRef>
          </c:val>
          <c:extLst>
            <c:ext xmlns:c16="http://schemas.microsoft.com/office/drawing/2014/chart" uri="{C3380CC4-5D6E-409C-BE32-E72D297353CC}">
              <c16:uniqueId val="{00000000-61E1-4C87-AFED-5FECA3EDAA75}"/>
            </c:ext>
          </c:extLst>
        </c:ser>
        <c:ser>
          <c:idx val="1"/>
          <c:order val="1"/>
          <c:tx>
            <c:strRef>
              <c:f>Tabelle1!$P$67</c:f>
              <c:strCache>
                <c:ptCount val="1"/>
                <c:pt idx="0">
                  <c:v>Biomasse</c:v>
                </c:pt>
              </c:strCache>
            </c:strRef>
          </c:tx>
          <c:spPr>
            <a:solidFill>
              <a:schemeClr val="accent6"/>
            </a:solidFill>
            <a:ln w="6350">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Tabelle1!$N$68:$N$71</c:f>
              <c:strCache>
                <c:ptCount val="4"/>
                <c:pt idx="0">
                  <c:v>Nordrhein-Westfalen 2023</c:v>
                </c:pt>
                <c:pt idx="1">
                  <c:v>Nordrhein-Westfalen 2024</c:v>
                </c:pt>
                <c:pt idx="2">
                  <c:v>Münster, Regierungsbezirk 2023</c:v>
                </c:pt>
                <c:pt idx="3">
                  <c:v>Münster, Regierungsbezirk 2024</c:v>
                </c:pt>
              </c:strCache>
            </c:strRef>
          </c:cat>
          <c:val>
            <c:numRef>
              <c:f>Tabelle1!$P$68:$P$71</c:f>
              <c:numCache>
                <c:formatCode>General</c:formatCode>
                <c:ptCount val="4"/>
                <c:pt idx="0">
                  <c:v>0.18960632818291423</c:v>
                </c:pt>
                <c:pt idx="1">
                  <c:v>0.19221911406137293</c:v>
                </c:pt>
                <c:pt idx="2">
                  <c:v>0.18383219719378588</c:v>
                </c:pt>
                <c:pt idx="3">
                  <c:v>0.18513977893023098</c:v>
                </c:pt>
              </c:numCache>
            </c:numRef>
          </c:val>
          <c:extLst>
            <c:ext xmlns:c16="http://schemas.microsoft.com/office/drawing/2014/chart" uri="{C3380CC4-5D6E-409C-BE32-E72D297353CC}">
              <c16:uniqueId val="{00000001-61E1-4C87-AFED-5FECA3EDAA75}"/>
            </c:ext>
          </c:extLst>
        </c:ser>
        <c:ser>
          <c:idx val="2"/>
          <c:order val="2"/>
          <c:tx>
            <c:strRef>
              <c:f>Tabelle1!$Q$67</c:f>
              <c:strCache>
                <c:ptCount val="1"/>
                <c:pt idx="0">
                  <c:v>Wasserkraft</c:v>
                </c:pt>
              </c:strCache>
            </c:strRef>
          </c:tx>
          <c:spPr>
            <a:solidFill>
              <a:srgbClr val="0070C0"/>
            </a:solidFill>
            <a:ln w="6350">
              <a:solidFill>
                <a:schemeClr val="tx1"/>
              </a:solidFill>
            </a:ln>
            <a:effectLst/>
          </c:spPr>
          <c:invertIfNegative val="0"/>
          <c:dLbls>
            <c:numFmt formatCode="0.0%" sourceLinked="0"/>
            <c:spPr>
              <a:no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Tabelle1!$N$68:$N$71</c:f>
              <c:strCache>
                <c:ptCount val="4"/>
                <c:pt idx="0">
                  <c:v>Nordrhein-Westfalen 2023</c:v>
                </c:pt>
                <c:pt idx="1">
                  <c:v>Nordrhein-Westfalen 2024</c:v>
                </c:pt>
                <c:pt idx="2">
                  <c:v>Münster, Regierungsbezirk 2023</c:v>
                </c:pt>
                <c:pt idx="3">
                  <c:v>Münster, Regierungsbezirk 2024</c:v>
                </c:pt>
              </c:strCache>
            </c:strRef>
          </c:cat>
          <c:val>
            <c:numRef>
              <c:f>Tabelle1!$Q$68:$Q$71</c:f>
              <c:numCache>
                <c:formatCode>General</c:formatCode>
                <c:ptCount val="4"/>
                <c:pt idx="0">
                  <c:v>1.7750434284955079E-2</c:v>
                </c:pt>
                <c:pt idx="1">
                  <c:v>1.6212379827579514E-2</c:v>
                </c:pt>
                <c:pt idx="2">
                  <c:v>5.21333738057384E-4</c:v>
                </c:pt>
                <c:pt idx="3">
                  <c:v>5.2370199216622961E-4</c:v>
                </c:pt>
              </c:numCache>
            </c:numRef>
          </c:val>
          <c:extLst>
            <c:ext xmlns:c16="http://schemas.microsoft.com/office/drawing/2014/chart" uri="{C3380CC4-5D6E-409C-BE32-E72D297353CC}">
              <c16:uniqueId val="{00000002-61E1-4C87-AFED-5FECA3EDAA75}"/>
            </c:ext>
          </c:extLst>
        </c:ser>
        <c:ser>
          <c:idx val="3"/>
          <c:order val="3"/>
          <c:tx>
            <c:strRef>
              <c:f>Tabelle1!$R$67</c:f>
              <c:strCache>
                <c:ptCount val="1"/>
                <c:pt idx="0">
                  <c:v>Windenergie</c:v>
                </c:pt>
              </c:strCache>
            </c:strRef>
          </c:tx>
          <c:spPr>
            <a:solidFill>
              <a:srgbClr val="00B0F0"/>
            </a:solidFill>
            <a:ln w="6350">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Tabelle1!$N$68:$N$71</c:f>
              <c:strCache>
                <c:ptCount val="4"/>
                <c:pt idx="0">
                  <c:v>Nordrhein-Westfalen 2023</c:v>
                </c:pt>
                <c:pt idx="1">
                  <c:v>Nordrhein-Westfalen 2024</c:v>
                </c:pt>
                <c:pt idx="2">
                  <c:v>Münster, Regierungsbezirk 2023</c:v>
                </c:pt>
                <c:pt idx="3">
                  <c:v>Münster, Regierungsbezirk 2024</c:v>
                </c:pt>
              </c:strCache>
            </c:strRef>
          </c:cat>
          <c:val>
            <c:numRef>
              <c:f>Tabelle1!$R$68:$R$71</c:f>
              <c:numCache>
                <c:formatCode>General</c:formatCode>
                <c:ptCount val="4"/>
                <c:pt idx="0">
                  <c:v>0.50672930634886204</c:v>
                </c:pt>
                <c:pt idx="1">
                  <c:v>0.46672270288707024</c:v>
                </c:pt>
                <c:pt idx="2">
                  <c:v>0.54224098941321452</c:v>
                </c:pt>
                <c:pt idx="3">
                  <c:v>0.50901314393818597</c:v>
                </c:pt>
              </c:numCache>
            </c:numRef>
          </c:val>
          <c:extLst>
            <c:ext xmlns:c16="http://schemas.microsoft.com/office/drawing/2014/chart" uri="{C3380CC4-5D6E-409C-BE32-E72D297353CC}">
              <c16:uniqueId val="{00000003-61E1-4C87-AFED-5FECA3EDAA75}"/>
            </c:ext>
          </c:extLst>
        </c:ser>
        <c:ser>
          <c:idx val="4"/>
          <c:order val="4"/>
          <c:tx>
            <c:strRef>
              <c:f>Tabelle1!$S$67</c:f>
              <c:strCache>
                <c:ptCount val="1"/>
                <c:pt idx="0">
                  <c:v>Sonstige</c:v>
                </c:pt>
              </c:strCache>
            </c:strRef>
          </c:tx>
          <c:spPr>
            <a:solidFill>
              <a:srgbClr val="FFC000"/>
            </a:solidFill>
            <a:ln w="6350">
              <a:solidFill>
                <a:schemeClr val="tx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Tabelle1!$N$68:$N$71</c:f>
              <c:strCache>
                <c:ptCount val="4"/>
                <c:pt idx="0">
                  <c:v>Nordrhein-Westfalen 2023</c:v>
                </c:pt>
                <c:pt idx="1">
                  <c:v>Nordrhein-Westfalen 2024</c:v>
                </c:pt>
                <c:pt idx="2">
                  <c:v>Münster, Regierungsbezirk 2023</c:v>
                </c:pt>
                <c:pt idx="3">
                  <c:v>Münster, Regierungsbezirk 2024</c:v>
                </c:pt>
              </c:strCache>
            </c:strRef>
          </c:cat>
          <c:val>
            <c:numRef>
              <c:f>Tabelle1!$S$68:$S$71</c:f>
              <c:numCache>
                <c:formatCode>General</c:formatCode>
                <c:ptCount val="4"/>
                <c:pt idx="0">
                  <c:v>2.6921680938980314E-2</c:v>
                </c:pt>
                <c:pt idx="1">
                  <c:v>2.3257562391556706E-2</c:v>
                </c:pt>
                <c:pt idx="2">
                  <c:v>2.4332631265346495E-2</c:v>
                </c:pt>
                <c:pt idx="3">
                  <c:v>1.8394111854972042E-2</c:v>
                </c:pt>
              </c:numCache>
            </c:numRef>
          </c:val>
          <c:extLst>
            <c:ext xmlns:c16="http://schemas.microsoft.com/office/drawing/2014/chart" uri="{C3380CC4-5D6E-409C-BE32-E72D297353CC}">
              <c16:uniqueId val="{00000004-61E1-4C87-AFED-5FECA3EDAA75}"/>
            </c:ext>
          </c:extLst>
        </c:ser>
        <c:dLbls>
          <c:dLblPos val="ctr"/>
          <c:showLegendKey val="0"/>
          <c:showVal val="1"/>
          <c:showCatName val="0"/>
          <c:showSerName val="0"/>
          <c:showPercent val="0"/>
          <c:showBubbleSize val="0"/>
        </c:dLbls>
        <c:gapWidth val="150"/>
        <c:overlap val="100"/>
        <c:axId val="820600648"/>
        <c:axId val="820606224"/>
      </c:barChart>
      <c:catAx>
        <c:axId val="820600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20606224"/>
        <c:crosses val="autoZero"/>
        <c:auto val="1"/>
        <c:lblAlgn val="ctr"/>
        <c:lblOffset val="100"/>
        <c:noMultiLvlLbl val="0"/>
      </c:catAx>
      <c:valAx>
        <c:axId val="820606224"/>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820600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Tabelle1!$N$294</c:f>
          <c:strCache>
            <c:ptCount val="1"/>
            <c:pt idx="0">
              <c:v>Anzahl der Anlagen - Solarenergie</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1"/>
          <c:order val="0"/>
          <c:tx>
            <c:strRef>
              <c:f>Tabelle1!$N$296</c:f>
              <c:strCache>
                <c:ptCount val="1"/>
                <c:pt idx="0">
                  <c:v>Nordrhein-Westfalen</c:v>
                </c:pt>
              </c:strCache>
            </c:strRef>
          </c:tx>
          <c:spPr>
            <a:ln w="28575" cap="rnd">
              <a:solidFill>
                <a:schemeClr val="bg2">
                  <a:lumMod val="25000"/>
                </a:schemeClr>
              </a:solidFill>
              <a:round/>
            </a:ln>
            <a:effectLst/>
          </c:spPr>
          <c:marker>
            <c:symbol val="none"/>
          </c:marker>
          <c:cat>
            <c:numRef>
              <c:f>Tabelle1!$O$295:$X$295</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Tabelle1!$O$296:$X$296</c:f>
              <c:numCache>
                <c:formatCode>#,##0</c:formatCode>
                <c:ptCount val="10"/>
                <c:pt idx="0">
                  <c:v>232495</c:v>
                </c:pt>
                <c:pt idx="1">
                  <c:v>241024</c:v>
                </c:pt>
                <c:pt idx="2">
                  <c:v>251972</c:v>
                </c:pt>
                <c:pt idx="3">
                  <c:v>263897</c:v>
                </c:pt>
                <c:pt idx="4">
                  <c:v>282314</c:v>
                </c:pt>
                <c:pt idx="5">
                  <c:v>315521</c:v>
                </c:pt>
                <c:pt idx="6">
                  <c:v>360193</c:v>
                </c:pt>
                <c:pt idx="7">
                  <c:v>441480</c:v>
                </c:pt>
                <c:pt idx="8">
                  <c:v>658007</c:v>
                </c:pt>
                <c:pt idx="9">
                  <c:v>872301</c:v>
                </c:pt>
              </c:numCache>
            </c:numRef>
          </c:val>
          <c:smooth val="0"/>
          <c:extLst>
            <c:ext xmlns:c16="http://schemas.microsoft.com/office/drawing/2014/chart" uri="{C3380CC4-5D6E-409C-BE32-E72D297353CC}">
              <c16:uniqueId val="{00000001-39FB-477C-B1F8-A959C1CE10F8}"/>
            </c:ext>
          </c:extLst>
        </c:ser>
        <c:dLbls>
          <c:showLegendKey val="0"/>
          <c:showVal val="0"/>
          <c:showCatName val="0"/>
          <c:showSerName val="0"/>
          <c:showPercent val="0"/>
          <c:showBubbleSize val="0"/>
        </c:dLbls>
        <c:marker val="1"/>
        <c:smooth val="0"/>
        <c:axId val="295388728"/>
        <c:axId val="295384136"/>
      </c:lineChart>
      <c:lineChart>
        <c:grouping val="standard"/>
        <c:varyColors val="0"/>
        <c:ser>
          <c:idx val="2"/>
          <c:order val="1"/>
          <c:tx>
            <c:strRef>
              <c:f>Tabelle1!$N$297</c:f>
              <c:strCache>
                <c:ptCount val="1"/>
                <c:pt idx="0">
                  <c:v>Münster, Regierungsbezirk</c:v>
                </c:pt>
              </c:strCache>
            </c:strRef>
          </c:tx>
          <c:spPr>
            <a:ln w="28575" cap="rnd">
              <a:solidFill>
                <a:schemeClr val="bg2">
                  <a:lumMod val="75000"/>
                </a:schemeClr>
              </a:solidFill>
              <a:round/>
            </a:ln>
            <a:effectLst/>
          </c:spPr>
          <c:marker>
            <c:symbol val="none"/>
          </c:marker>
          <c:cat>
            <c:numRef>
              <c:f>Tabelle1!$O$295:$X$295</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Tabelle1!$O$297:$X$297</c:f>
              <c:numCache>
                <c:formatCode>#,##0</c:formatCode>
                <c:ptCount val="10"/>
                <c:pt idx="0">
                  <c:v>58567</c:v>
                </c:pt>
                <c:pt idx="1">
                  <c:v>60185</c:v>
                </c:pt>
                <c:pt idx="2">
                  <c:v>62424</c:v>
                </c:pt>
                <c:pt idx="3">
                  <c:v>64988</c:v>
                </c:pt>
                <c:pt idx="4">
                  <c:v>68936</c:v>
                </c:pt>
                <c:pt idx="5">
                  <c:v>76163</c:v>
                </c:pt>
                <c:pt idx="6">
                  <c:v>85656</c:v>
                </c:pt>
                <c:pt idx="7">
                  <c:v>102366</c:v>
                </c:pt>
                <c:pt idx="8">
                  <c:v>144130</c:v>
                </c:pt>
                <c:pt idx="9">
                  <c:v>183134</c:v>
                </c:pt>
              </c:numCache>
            </c:numRef>
          </c:val>
          <c:smooth val="0"/>
          <c:extLst>
            <c:ext xmlns:c16="http://schemas.microsoft.com/office/drawing/2014/chart" uri="{C3380CC4-5D6E-409C-BE32-E72D297353CC}">
              <c16:uniqueId val="{00000003-F206-44BE-8018-910DC5FA93B7}"/>
            </c:ext>
          </c:extLst>
        </c:ser>
        <c:dLbls>
          <c:showLegendKey val="0"/>
          <c:showVal val="0"/>
          <c:showCatName val="0"/>
          <c:showSerName val="0"/>
          <c:showPercent val="0"/>
          <c:showBubbleSize val="0"/>
        </c:dLbls>
        <c:marker val="1"/>
        <c:smooth val="0"/>
        <c:axId val="1801911552"/>
        <c:axId val="1801909888"/>
      </c:lineChart>
      <c:catAx>
        <c:axId val="29538872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4136"/>
        <c:crosses val="autoZero"/>
        <c:auto val="1"/>
        <c:lblAlgn val="ctr"/>
        <c:lblOffset val="100"/>
        <c:noMultiLvlLbl val="0"/>
      </c:catAx>
      <c:valAx>
        <c:axId val="29538413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8728"/>
        <c:crosses val="autoZero"/>
        <c:crossBetween val="midCat"/>
      </c:valAx>
      <c:valAx>
        <c:axId val="18019098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01911552"/>
        <c:crosses val="max"/>
        <c:crossBetween val="between"/>
      </c:valAx>
      <c:catAx>
        <c:axId val="1801911552"/>
        <c:scaling>
          <c:orientation val="minMax"/>
        </c:scaling>
        <c:delete val="1"/>
        <c:axPos val="b"/>
        <c:numFmt formatCode="General" sourceLinked="1"/>
        <c:majorTickMark val="out"/>
        <c:minorTickMark val="none"/>
        <c:tickLblPos val="nextTo"/>
        <c:crossAx val="18019098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Tabelle1!$N$299</c:f>
          <c:strCache>
            <c:ptCount val="1"/>
            <c:pt idx="0">
              <c:v>Anzahl der Anlagen - Biomasse</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2"/>
          <c:order val="0"/>
          <c:tx>
            <c:strRef>
              <c:f>Tabelle1!$N$301</c:f>
              <c:strCache>
                <c:ptCount val="1"/>
                <c:pt idx="0">
                  <c:v>Nordrhein-Westfalen</c:v>
                </c:pt>
              </c:strCache>
            </c:strRef>
          </c:tx>
          <c:spPr>
            <a:ln w="28575" cap="rnd">
              <a:solidFill>
                <a:schemeClr val="bg2">
                  <a:lumMod val="25000"/>
                </a:schemeClr>
              </a:solidFill>
              <a:round/>
            </a:ln>
            <a:effectLst/>
          </c:spPr>
          <c:marker>
            <c:symbol val="none"/>
          </c:marker>
          <c:cat>
            <c:numRef>
              <c:f>Tabelle1!$O$300:$X$300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Tabelle1!$O$301:$X$301</c:f>
              <c:numCache>
                <c:formatCode>#,##0</c:formatCode>
                <c:ptCount val="10"/>
                <c:pt idx="0">
                  <c:v>1265</c:v>
                </c:pt>
                <c:pt idx="1">
                  <c:v>1285</c:v>
                </c:pt>
                <c:pt idx="2">
                  <c:v>1316</c:v>
                </c:pt>
                <c:pt idx="3">
                  <c:v>1343</c:v>
                </c:pt>
                <c:pt idx="4">
                  <c:v>1367</c:v>
                </c:pt>
                <c:pt idx="5">
                  <c:v>1395</c:v>
                </c:pt>
                <c:pt idx="6">
                  <c:v>1416</c:v>
                </c:pt>
                <c:pt idx="7">
                  <c:v>1421</c:v>
                </c:pt>
                <c:pt idx="8">
                  <c:v>1420</c:v>
                </c:pt>
                <c:pt idx="9">
                  <c:v>1424</c:v>
                </c:pt>
              </c:numCache>
            </c:numRef>
          </c:val>
          <c:smooth val="0"/>
          <c:extLst>
            <c:ext xmlns:c16="http://schemas.microsoft.com/office/drawing/2014/chart" uri="{C3380CC4-5D6E-409C-BE32-E72D297353CC}">
              <c16:uniqueId val="{00000002-F36E-407D-B413-EBD62CE2FDBF}"/>
            </c:ext>
          </c:extLst>
        </c:ser>
        <c:dLbls>
          <c:showLegendKey val="0"/>
          <c:showVal val="0"/>
          <c:showCatName val="0"/>
          <c:showSerName val="0"/>
          <c:showPercent val="0"/>
          <c:showBubbleSize val="0"/>
        </c:dLbls>
        <c:marker val="1"/>
        <c:smooth val="0"/>
        <c:axId val="295388728"/>
        <c:axId val="295384136"/>
      </c:lineChart>
      <c:lineChart>
        <c:grouping val="standard"/>
        <c:varyColors val="0"/>
        <c:ser>
          <c:idx val="0"/>
          <c:order val="1"/>
          <c:tx>
            <c:strRef>
              <c:f>Tabelle1!$N$302</c:f>
              <c:strCache>
                <c:ptCount val="1"/>
                <c:pt idx="0">
                  <c:v>Münster, Regierungsbezirk</c:v>
                </c:pt>
              </c:strCache>
            </c:strRef>
          </c:tx>
          <c:spPr>
            <a:ln w="28575" cap="rnd">
              <a:solidFill>
                <a:schemeClr val="bg2">
                  <a:lumMod val="75000"/>
                </a:schemeClr>
              </a:solidFill>
              <a:round/>
            </a:ln>
            <a:effectLst/>
          </c:spPr>
          <c:marker>
            <c:symbol val="none"/>
          </c:marker>
          <c:cat>
            <c:numRef>
              <c:f>Tabelle1!$O$300:$W$300</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Tabelle1!$O$302:$X$302</c:f>
              <c:numCache>
                <c:formatCode>#,##0</c:formatCode>
                <c:ptCount val="10"/>
                <c:pt idx="0">
                  <c:v>430</c:v>
                </c:pt>
                <c:pt idx="1">
                  <c:v>433</c:v>
                </c:pt>
                <c:pt idx="2">
                  <c:v>439</c:v>
                </c:pt>
                <c:pt idx="3">
                  <c:v>446</c:v>
                </c:pt>
                <c:pt idx="4">
                  <c:v>452</c:v>
                </c:pt>
                <c:pt idx="5">
                  <c:v>458</c:v>
                </c:pt>
                <c:pt idx="6">
                  <c:v>448</c:v>
                </c:pt>
                <c:pt idx="7">
                  <c:v>446</c:v>
                </c:pt>
                <c:pt idx="8">
                  <c:v>443</c:v>
                </c:pt>
                <c:pt idx="9">
                  <c:v>445</c:v>
                </c:pt>
              </c:numCache>
            </c:numRef>
          </c:val>
          <c:smooth val="0"/>
          <c:extLst>
            <c:ext xmlns:c16="http://schemas.microsoft.com/office/drawing/2014/chart" uri="{C3380CC4-5D6E-409C-BE32-E72D297353CC}">
              <c16:uniqueId val="{00000001-786F-41B0-82C9-25E391F76056}"/>
            </c:ext>
          </c:extLst>
        </c:ser>
        <c:dLbls>
          <c:showLegendKey val="0"/>
          <c:showVal val="0"/>
          <c:showCatName val="0"/>
          <c:showSerName val="0"/>
          <c:showPercent val="0"/>
          <c:showBubbleSize val="0"/>
        </c:dLbls>
        <c:marker val="1"/>
        <c:smooth val="0"/>
        <c:axId val="1791858768"/>
        <c:axId val="1791859184"/>
      </c:lineChart>
      <c:catAx>
        <c:axId val="29538872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4136"/>
        <c:crosses val="autoZero"/>
        <c:auto val="1"/>
        <c:lblAlgn val="ctr"/>
        <c:lblOffset val="100"/>
        <c:noMultiLvlLbl val="0"/>
      </c:catAx>
      <c:valAx>
        <c:axId val="29538413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8728"/>
        <c:crosses val="autoZero"/>
        <c:crossBetween val="midCat"/>
      </c:valAx>
      <c:valAx>
        <c:axId val="1791859184"/>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91858768"/>
        <c:crosses val="max"/>
        <c:crossBetween val="between"/>
      </c:valAx>
      <c:catAx>
        <c:axId val="1791858768"/>
        <c:scaling>
          <c:orientation val="minMax"/>
        </c:scaling>
        <c:delete val="1"/>
        <c:axPos val="b"/>
        <c:numFmt formatCode="General" sourceLinked="1"/>
        <c:majorTickMark val="out"/>
        <c:minorTickMark val="none"/>
        <c:tickLblPos val="nextTo"/>
        <c:crossAx val="179185918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Tabelle1!$N$304</c:f>
          <c:strCache>
            <c:ptCount val="1"/>
            <c:pt idx="0">
              <c:v>Anzahl der Anlagen - Wasserkraft</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2"/>
          <c:order val="0"/>
          <c:tx>
            <c:strRef>
              <c:f>Tabelle1!$N$306</c:f>
              <c:strCache>
                <c:ptCount val="1"/>
                <c:pt idx="0">
                  <c:v>Nordrhein-Westfalen</c:v>
                </c:pt>
              </c:strCache>
            </c:strRef>
          </c:tx>
          <c:spPr>
            <a:ln w="28575" cap="rnd">
              <a:solidFill>
                <a:schemeClr val="bg2">
                  <a:lumMod val="25000"/>
                </a:schemeClr>
              </a:solidFill>
              <a:round/>
            </a:ln>
            <a:effectLst/>
          </c:spPr>
          <c:marker>
            <c:symbol val="none"/>
          </c:marker>
          <c:cat>
            <c:numRef>
              <c:f>Tabelle1!$O$305:$X$305</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Tabelle1!$O$306:$X$306</c:f>
              <c:numCache>
                <c:formatCode>#,##0</c:formatCode>
                <c:ptCount val="10"/>
                <c:pt idx="0">
                  <c:v>439</c:v>
                </c:pt>
                <c:pt idx="1">
                  <c:v>428</c:v>
                </c:pt>
                <c:pt idx="2">
                  <c:v>437</c:v>
                </c:pt>
                <c:pt idx="3">
                  <c:v>438</c:v>
                </c:pt>
                <c:pt idx="4">
                  <c:v>448</c:v>
                </c:pt>
                <c:pt idx="5">
                  <c:v>450</c:v>
                </c:pt>
                <c:pt idx="6">
                  <c:v>473</c:v>
                </c:pt>
                <c:pt idx="7">
                  <c:v>476</c:v>
                </c:pt>
                <c:pt idx="8">
                  <c:v>475</c:v>
                </c:pt>
                <c:pt idx="9">
                  <c:v>470</c:v>
                </c:pt>
              </c:numCache>
            </c:numRef>
          </c:val>
          <c:smooth val="0"/>
          <c:extLst>
            <c:ext xmlns:c16="http://schemas.microsoft.com/office/drawing/2014/chart" uri="{C3380CC4-5D6E-409C-BE32-E72D297353CC}">
              <c16:uniqueId val="{00000002-77C7-4262-A56A-A9714D0258A3}"/>
            </c:ext>
          </c:extLst>
        </c:ser>
        <c:dLbls>
          <c:showLegendKey val="0"/>
          <c:showVal val="0"/>
          <c:showCatName val="0"/>
          <c:showSerName val="0"/>
          <c:showPercent val="0"/>
          <c:showBubbleSize val="0"/>
        </c:dLbls>
        <c:marker val="1"/>
        <c:smooth val="0"/>
        <c:axId val="295388728"/>
        <c:axId val="295384136"/>
      </c:lineChart>
      <c:lineChart>
        <c:grouping val="standard"/>
        <c:varyColors val="0"/>
        <c:ser>
          <c:idx val="0"/>
          <c:order val="1"/>
          <c:tx>
            <c:strRef>
              <c:f>Tabelle1!$N$307</c:f>
              <c:strCache>
                <c:ptCount val="1"/>
                <c:pt idx="0">
                  <c:v>Münster, Regierungsbezirk</c:v>
                </c:pt>
              </c:strCache>
            </c:strRef>
          </c:tx>
          <c:spPr>
            <a:ln w="28575" cap="rnd">
              <a:solidFill>
                <a:schemeClr val="bg2">
                  <a:lumMod val="75000"/>
                </a:schemeClr>
              </a:solidFill>
              <a:round/>
            </a:ln>
            <a:effectLst/>
          </c:spPr>
          <c:marker>
            <c:symbol val="none"/>
          </c:marker>
          <c:cat>
            <c:numRef>
              <c:f>Tabelle1!$O$305:$X$305</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Tabelle1!$O$307:$X$307</c:f>
              <c:numCache>
                <c:formatCode>#,##0</c:formatCode>
                <c:ptCount val="10"/>
                <c:pt idx="0">
                  <c:v>28</c:v>
                </c:pt>
                <c:pt idx="1">
                  <c:v>28</c:v>
                </c:pt>
                <c:pt idx="2">
                  <c:v>27</c:v>
                </c:pt>
                <c:pt idx="3">
                  <c:v>28</c:v>
                </c:pt>
                <c:pt idx="4">
                  <c:v>28</c:v>
                </c:pt>
                <c:pt idx="5">
                  <c:v>29</c:v>
                </c:pt>
                <c:pt idx="6">
                  <c:v>31</c:v>
                </c:pt>
                <c:pt idx="7">
                  <c:v>31</c:v>
                </c:pt>
                <c:pt idx="8">
                  <c:v>30</c:v>
                </c:pt>
                <c:pt idx="9">
                  <c:v>30</c:v>
                </c:pt>
              </c:numCache>
            </c:numRef>
          </c:val>
          <c:smooth val="0"/>
          <c:extLst>
            <c:ext xmlns:c16="http://schemas.microsoft.com/office/drawing/2014/chart" uri="{C3380CC4-5D6E-409C-BE32-E72D297353CC}">
              <c16:uniqueId val="{00000001-6A6F-4F46-81F4-0D98BEBB08A9}"/>
            </c:ext>
          </c:extLst>
        </c:ser>
        <c:dLbls>
          <c:showLegendKey val="0"/>
          <c:showVal val="0"/>
          <c:showCatName val="0"/>
          <c:showSerName val="0"/>
          <c:showPercent val="0"/>
          <c:showBubbleSize val="0"/>
        </c:dLbls>
        <c:marker val="1"/>
        <c:smooth val="0"/>
        <c:axId val="491375584"/>
        <c:axId val="491373088"/>
      </c:lineChart>
      <c:catAx>
        <c:axId val="29538872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4136"/>
        <c:crosses val="autoZero"/>
        <c:auto val="1"/>
        <c:lblAlgn val="ctr"/>
        <c:lblOffset val="100"/>
        <c:noMultiLvlLbl val="0"/>
      </c:catAx>
      <c:valAx>
        <c:axId val="29538413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8728"/>
        <c:crosses val="autoZero"/>
        <c:crossBetween val="midCat"/>
      </c:valAx>
      <c:valAx>
        <c:axId val="491373088"/>
        <c:scaling>
          <c:orientation val="minMax"/>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91375584"/>
        <c:crosses val="max"/>
        <c:crossBetween val="between"/>
      </c:valAx>
      <c:catAx>
        <c:axId val="491375584"/>
        <c:scaling>
          <c:orientation val="minMax"/>
        </c:scaling>
        <c:delete val="1"/>
        <c:axPos val="b"/>
        <c:numFmt formatCode="General" sourceLinked="1"/>
        <c:majorTickMark val="out"/>
        <c:minorTickMark val="none"/>
        <c:tickLblPos val="nextTo"/>
        <c:crossAx val="49137308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Tabelle1!$N$309</c:f>
          <c:strCache>
            <c:ptCount val="1"/>
            <c:pt idx="0">
              <c:v>Anzahl der Anlagen - Windenergie</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Tabelle1!$N$311</c:f>
              <c:strCache>
                <c:ptCount val="1"/>
                <c:pt idx="0">
                  <c:v>Nordrhein-Westfalen</c:v>
                </c:pt>
              </c:strCache>
            </c:strRef>
          </c:tx>
          <c:spPr>
            <a:ln w="28575" cap="rnd">
              <a:solidFill>
                <a:schemeClr val="bg2">
                  <a:lumMod val="25000"/>
                </a:schemeClr>
              </a:solidFill>
              <a:round/>
            </a:ln>
            <a:effectLst/>
          </c:spPr>
          <c:marker>
            <c:symbol val="none"/>
          </c:marker>
          <c:cat>
            <c:numRef>
              <c:f>Tabelle1!$O$310:$X$310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Tabelle1!$O$311:$X$311</c:f>
              <c:numCache>
                <c:formatCode>#,##0</c:formatCode>
                <c:ptCount val="10"/>
                <c:pt idx="0">
                  <c:v>3101</c:v>
                </c:pt>
                <c:pt idx="1">
                  <c:v>3271</c:v>
                </c:pt>
                <c:pt idx="2">
                  <c:v>3557</c:v>
                </c:pt>
                <c:pt idx="3">
                  <c:v>3660</c:v>
                </c:pt>
                <c:pt idx="4">
                  <c:v>3708</c:v>
                </c:pt>
                <c:pt idx="5">
                  <c:v>3764</c:v>
                </c:pt>
                <c:pt idx="6">
                  <c:v>3808</c:v>
                </c:pt>
                <c:pt idx="7">
                  <c:v>3770</c:v>
                </c:pt>
                <c:pt idx="8">
                  <c:v>3791</c:v>
                </c:pt>
                <c:pt idx="9">
                  <c:v>3817</c:v>
                </c:pt>
              </c:numCache>
            </c:numRef>
          </c:val>
          <c:smooth val="0"/>
          <c:extLst>
            <c:ext xmlns:c16="http://schemas.microsoft.com/office/drawing/2014/chart" uri="{C3380CC4-5D6E-409C-BE32-E72D297353CC}">
              <c16:uniqueId val="{00000002-05EF-4EDE-8D82-F2DCA72B8A84}"/>
            </c:ext>
          </c:extLst>
        </c:ser>
        <c:dLbls>
          <c:showLegendKey val="0"/>
          <c:showVal val="0"/>
          <c:showCatName val="0"/>
          <c:showSerName val="0"/>
          <c:showPercent val="0"/>
          <c:showBubbleSize val="0"/>
        </c:dLbls>
        <c:marker val="1"/>
        <c:smooth val="0"/>
        <c:axId val="295388728"/>
        <c:axId val="295384136"/>
      </c:lineChart>
      <c:lineChart>
        <c:grouping val="standard"/>
        <c:varyColors val="0"/>
        <c:ser>
          <c:idx val="1"/>
          <c:order val="1"/>
          <c:tx>
            <c:strRef>
              <c:f>Tabelle1!$N$312</c:f>
              <c:strCache>
                <c:ptCount val="1"/>
                <c:pt idx="0">
                  <c:v>Münster, Regierungsbezirk</c:v>
                </c:pt>
              </c:strCache>
            </c:strRef>
          </c:tx>
          <c:spPr>
            <a:ln w="28575" cap="rnd">
              <a:solidFill>
                <a:schemeClr val="bg2">
                  <a:lumMod val="75000"/>
                </a:schemeClr>
              </a:solidFill>
              <a:round/>
            </a:ln>
            <a:effectLst/>
          </c:spPr>
          <c:marker>
            <c:symbol val="none"/>
          </c:marker>
          <c:cat>
            <c:numRef>
              <c:f>Tabelle1!$O$310:$X$310</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Tabelle1!$O$312:$X$312</c:f>
              <c:numCache>
                <c:formatCode>#,##0</c:formatCode>
                <c:ptCount val="10"/>
                <c:pt idx="0">
                  <c:v>840</c:v>
                </c:pt>
                <c:pt idx="1">
                  <c:v>856</c:v>
                </c:pt>
                <c:pt idx="2">
                  <c:v>970</c:v>
                </c:pt>
                <c:pt idx="3">
                  <c:v>1008</c:v>
                </c:pt>
                <c:pt idx="4">
                  <c:v>1029</c:v>
                </c:pt>
                <c:pt idx="5">
                  <c:v>1050</c:v>
                </c:pt>
                <c:pt idx="6">
                  <c:v>1074</c:v>
                </c:pt>
                <c:pt idx="7">
                  <c:v>1053</c:v>
                </c:pt>
                <c:pt idx="8">
                  <c:v>1066</c:v>
                </c:pt>
                <c:pt idx="9">
                  <c:v>1085</c:v>
                </c:pt>
              </c:numCache>
            </c:numRef>
          </c:val>
          <c:smooth val="0"/>
          <c:extLst>
            <c:ext xmlns:c16="http://schemas.microsoft.com/office/drawing/2014/chart" uri="{C3380CC4-5D6E-409C-BE32-E72D297353CC}">
              <c16:uniqueId val="{00000001-2BAE-416E-9A72-D095864D91A4}"/>
            </c:ext>
          </c:extLst>
        </c:ser>
        <c:dLbls>
          <c:showLegendKey val="0"/>
          <c:showVal val="0"/>
          <c:showCatName val="0"/>
          <c:showSerName val="0"/>
          <c:showPercent val="0"/>
          <c:showBubbleSize val="0"/>
        </c:dLbls>
        <c:marker val="1"/>
        <c:smooth val="0"/>
        <c:axId val="117642144"/>
        <c:axId val="117653376"/>
      </c:lineChart>
      <c:catAx>
        <c:axId val="29538872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4136"/>
        <c:crosses val="autoZero"/>
        <c:auto val="1"/>
        <c:lblAlgn val="ctr"/>
        <c:lblOffset val="100"/>
        <c:noMultiLvlLbl val="0"/>
      </c:catAx>
      <c:valAx>
        <c:axId val="29538413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8728"/>
        <c:crosses val="autoZero"/>
        <c:crossBetween val="midCat"/>
      </c:valAx>
      <c:valAx>
        <c:axId val="11765337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7642144"/>
        <c:crosses val="max"/>
        <c:crossBetween val="between"/>
      </c:valAx>
      <c:catAx>
        <c:axId val="117642144"/>
        <c:scaling>
          <c:orientation val="minMax"/>
        </c:scaling>
        <c:delete val="1"/>
        <c:axPos val="b"/>
        <c:numFmt formatCode="General" sourceLinked="1"/>
        <c:majorTickMark val="out"/>
        <c:minorTickMark val="none"/>
        <c:tickLblPos val="nextTo"/>
        <c:crossAx val="1176533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Tabelle1!$N$317</c:f>
          <c:strCache>
            <c:ptCount val="1"/>
            <c:pt idx="0">
              <c:v>Ertrag aus erneuerbaren Energien (in GWh / Jahr)</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Tabelle1!$N$319</c:f>
              <c:strCache>
                <c:ptCount val="1"/>
                <c:pt idx="0">
                  <c:v>Nordrhein-Westfalen</c:v>
                </c:pt>
              </c:strCache>
            </c:strRef>
          </c:tx>
          <c:spPr>
            <a:ln w="28575" cap="rnd">
              <a:solidFill>
                <a:schemeClr val="bg2">
                  <a:lumMod val="25000"/>
                </a:schemeClr>
              </a:solidFill>
              <a:round/>
            </a:ln>
            <a:effectLst/>
          </c:spPr>
          <c:marker>
            <c:symbol val="none"/>
          </c:marker>
          <c:cat>
            <c:numRef>
              <c:f>Tabelle1!$O$318:$X$318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Tabelle1!$O$319:$X$319</c:f>
              <c:numCache>
                <c:formatCode>#,##0</c:formatCode>
                <c:ptCount val="10"/>
                <c:pt idx="0">
                  <c:v>17312.350004777163</c:v>
                </c:pt>
                <c:pt idx="1">
                  <c:v>18921.414222041029</c:v>
                </c:pt>
                <c:pt idx="2">
                  <c:v>21273.983383632327</c:v>
                </c:pt>
                <c:pt idx="3">
                  <c:v>22719.975257721464</c:v>
                </c:pt>
                <c:pt idx="4">
                  <c:v>23304.272993410894</c:v>
                </c:pt>
                <c:pt idx="5">
                  <c:v>25483.274619828422</c:v>
                </c:pt>
                <c:pt idx="6">
                  <c:v>25866.299967138133</c:v>
                </c:pt>
                <c:pt idx="7">
                  <c:v>29680.006544574699</c:v>
                </c:pt>
                <c:pt idx="8">
                  <c:v>35367.853637937216</c:v>
                </c:pt>
                <c:pt idx="9">
                  <c:v>36422.774144212482</c:v>
                </c:pt>
              </c:numCache>
            </c:numRef>
          </c:val>
          <c:smooth val="0"/>
          <c:extLst>
            <c:ext xmlns:c16="http://schemas.microsoft.com/office/drawing/2014/chart" uri="{C3380CC4-5D6E-409C-BE32-E72D297353CC}">
              <c16:uniqueId val="{00000002-ABA9-4CBA-9028-608A6A3EC79D}"/>
            </c:ext>
          </c:extLst>
        </c:ser>
        <c:dLbls>
          <c:showLegendKey val="0"/>
          <c:showVal val="0"/>
          <c:showCatName val="0"/>
          <c:showSerName val="0"/>
          <c:showPercent val="0"/>
          <c:showBubbleSize val="0"/>
        </c:dLbls>
        <c:marker val="1"/>
        <c:smooth val="0"/>
        <c:axId val="295388728"/>
        <c:axId val="295384136"/>
      </c:lineChart>
      <c:lineChart>
        <c:grouping val="standard"/>
        <c:varyColors val="0"/>
        <c:ser>
          <c:idx val="1"/>
          <c:order val="1"/>
          <c:tx>
            <c:strRef>
              <c:f>Tabelle1!$N$320</c:f>
              <c:strCache>
                <c:ptCount val="1"/>
                <c:pt idx="0">
                  <c:v>Münster, Regierungsbezirk</c:v>
                </c:pt>
              </c:strCache>
            </c:strRef>
          </c:tx>
          <c:spPr>
            <a:ln w="28575" cap="rnd">
              <a:solidFill>
                <a:schemeClr val="bg2">
                  <a:lumMod val="75000"/>
                </a:schemeClr>
              </a:solidFill>
              <a:round/>
            </a:ln>
            <a:effectLst/>
          </c:spPr>
          <c:marker>
            <c:symbol val="none"/>
          </c:marker>
          <c:cat>
            <c:numRef>
              <c:f>Tabelle1!$O$318:$W$318</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Tabelle1!$O$320:$X$320</c:f>
              <c:numCache>
                <c:formatCode>#,##0</c:formatCode>
                <c:ptCount val="10"/>
                <c:pt idx="0">
                  <c:v>4777.8175338679466</c:v>
                </c:pt>
                <c:pt idx="1">
                  <c:v>4969.0529267911861</c:v>
                </c:pt>
                <c:pt idx="2">
                  <c:v>6139.5397275297091</c:v>
                </c:pt>
                <c:pt idx="3">
                  <c:v>6362.6067396910639</c:v>
                </c:pt>
                <c:pt idx="4">
                  <c:v>6648.6148531896561</c:v>
                </c:pt>
                <c:pt idx="5">
                  <c:v>7244.3036253939481</c:v>
                </c:pt>
                <c:pt idx="6">
                  <c:v>7130.57</c:v>
                </c:pt>
                <c:pt idx="7">
                  <c:v>8186.4423259665709</c:v>
                </c:pt>
                <c:pt idx="8">
                  <c:v>9543.1633075171776</c:v>
                </c:pt>
                <c:pt idx="9">
                  <c:v>9500.0085438300503</c:v>
                </c:pt>
              </c:numCache>
            </c:numRef>
          </c:val>
          <c:smooth val="0"/>
          <c:extLst>
            <c:ext xmlns:c16="http://schemas.microsoft.com/office/drawing/2014/chart" uri="{C3380CC4-5D6E-409C-BE32-E72D297353CC}">
              <c16:uniqueId val="{00000001-1D11-49DC-B207-30CC5773EB77}"/>
            </c:ext>
          </c:extLst>
        </c:ser>
        <c:dLbls>
          <c:showLegendKey val="0"/>
          <c:showVal val="0"/>
          <c:showCatName val="0"/>
          <c:showSerName val="0"/>
          <c:showPercent val="0"/>
          <c:showBubbleSize val="0"/>
        </c:dLbls>
        <c:marker val="1"/>
        <c:smooth val="0"/>
        <c:axId val="1791271936"/>
        <c:axId val="1791269440"/>
      </c:lineChart>
      <c:catAx>
        <c:axId val="295388728"/>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4136"/>
        <c:crosses val="autoZero"/>
        <c:auto val="1"/>
        <c:lblAlgn val="ctr"/>
        <c:lblOffset val="100"/>
        <c:noMultiLvlLbl val="0"/>
      </c:catAx>
      <c:valAx>
        <c:axId val="295384136"/>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95388728"/>
        <c:crosses val="autoZero"/>
        <c:crossBetween val="midCat"/>
      </c:valAx>
      <c:valAx>
        <c:axId val="17912694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91271936"/>
        <c:crosses val="max"/>
        <c:crossBetween val="between"/>
      </c:valAx>
      <c:catAx>
        <c:axId val="1791271936"/>
        <c:scaling>
          <c:orientation val="minMax"/>
        </c:scaling>
        <c:delete val="1"/>
        <c:axPos val="b"/>
        <c:numFmt formatCode="General" sourceLinked="1"/>
        <c:majorTickMark val="out"/>
        <c:minorTickMark val="none"/>
        <c:tickLblPos val="nextTo"/>
        <c:crossAx val="17912694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chart" Target="../charts/chart3.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image" Target="../media/image3.jpg"/><Relationship Id="rId10" Type="http://schemas.openxmlformats.org/officeDocument/2006/relationships/chart" Target="../charts/chart9.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oneCellAnchor>
    <xdr:from>
      <xdr:col>1</xdr:col>
      <xdr:colOff>4578879</xdr:colOff>
      <xdr:row>0</xdr:row>
      <xdr:rowOff>32368</xdr:rowOff>
    </xdr:from>
    <xdr:ext cx="2014540" cy="776834"/>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4813829" y="32368"/>
          <a:ext cx="2014540" cy="776834"/>
        </a:xfrm>
        <a:prstGeom prst="rect">
          <a:avLst/>
        </a:prstGeom>
      </xdr:spPr>
    </xdr:pic>
    <xdr:clientData/>
  </xdr:oneCellAnchor>
  <xdr:oneCellAnchor>
    <xdr:from>
      <xdr:col>2</xdr:col>
      <xdr:colOff>0</xdr:colOff>
      <xdr:row>0</xdr:row>
      <xdr:rowOff>1181437</xdr:rowOff>
    </xdr:from>
    <xdr:ext cx="184731"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5810250" y="11814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695915</xdr:colOff>
      <xdr:row>4</xdr:row>
      <xdr:rowOff>113288</xdr:rowOff>
    </xdr:from>
    <xdr:ext cx="1127296" cy="264560"/>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7261815" y="1942088"/>
          <a:ext cx="112729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DE" sz="1100" b="0" i="0">
              <a:solidFill>
                <a:schemeClr val="bg1"/>
              </a:solidFill>
              <a:effectLst/>
              <a:latin typeface="+mn-lt"/>
              <a:ea typeface="+mn-ea"/>
              <a:cs typeface="+mn-cs"/>
            </a:rPr>
            <a:t>©</a:t>
          </a:r>
          <a:r>
            <a:rPr lang="de-DE" sz="1100">
              <a:solidFill>
                <a:schemeClr val="bg1"/>
              </a:solidFill>
              <a:effectLst/>
              <a:latin typeface="+mn-lt"/>
              <a:ea typeface="+mn-ea"/>
              <a:cs typeface="+mn-cs"/>
            </a:rPr>
            <a:t> apops/Fotolia</a:t>
          </a:r>
          <a:endParaRPr lang="de-DE" sz="1100">
            <a:solidFill>
              <a:schemeClr val="bg1"/>
            </a:solidFill>
          </a:endParaRPr>
        </a:p>
      </xdr:txBody>
    </xdr:sp>
    <xdr:clientData/>
  </xdr:oneCellAnchor>
  <xdr:twoCellAnchor editAs="oneCell">
    <xdr:from>
      <xdr:col>0</xdr:col>
      <xdr:colOff>234668</xdr:colOff>
      <xdr:row>1</xdr:row>
      <xdr:rowOff>105196</xdr:rowOff>
    </xdr:from>
    <xdr:to>
      <xdr:col>3</xdr:col>
      <xdr:colOff>2135</xdr:colOff>
      <xdr:row>22</xdr:row>
      <xdr:rowOff>6068</xdr:rowOff>
    </xdr:to>
    <xdr:pic>
      <xdr:nvPicPr>
        <xdr:cNvPr id="5" name="Grafik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4668" y="1324396"/>
          <a:ext cx="6333367" cy="33679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293671</xdr:colOff>
      <xdr:row>1</xdr:row>
      <xdr:rowOff>32368</xdr:rowOff>
    </xdr:from>
    <xdr:ext cx="1389472" cy="535800"/>
    <xdr:pic>
      <xdr:nvPicPr>
        <xdr:cNvPr id="2" name="Grafik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883" t="16057" r="14838" b="15701"/>
        <a:stretch/>
      </xdr:blipFill>
      <xdr:spPr>
        <a:xfrm>
          <a:off x="4878371" y="235568"/>
          <a:ext cx="1389472" cy="5358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31750</xdr:colOff>
      <xdr:row>102</xdr:row>
      <xdr:rowOff>171450</xdr:rowOff>
    </xdr:from>
    <xdr:to>
      <xdr:col>8</xdr:col>
      <xdr:colOff>0</xdr:colOff>
      <xdr:row>121</xdr:row>
      <xdr:rowOff>171450</xdr:rowOff>
    </xdr:to>
    <xdr:graphicFrame macro="">
      <xdr:nvGraphicFramePr>
        <xdr:cNvPr id="6" name="Diagramm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69850</xdr:colOff>
      <xdr:row>128</xdr:row>
      <xdr:rowOff>12701</xdr:rowOff>
    </xdr:from>
    <xdr:to>
      <xdr:col>8</xdr:col>
      <xdr:colOff>25300</xdr:colOff>
      <xdr:row>147</xdr:row>
      <xdr:rowOff>0</xdr:rowOff>
    </xdr:to>
    <xdr:graphicFrame macro="">
      <xdr:nvGraphicFramePr>
        <xdr:cNvPr id="7" name="Diagramm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44450</xdr:colOff>
      <xdr:row>145</xdr:row>
      <xdr:rowOff>97367</xdr:rowOff>
    </xdr:from>
    <xdr:to>
      <xdr:col>7</xdr:col>
      <xdr:colOff>209550</xdr:colOff>
      <xdr:row>147</xdr:row>
      <xdr:rowOff>0</xdr:rowOff>
    </xdr:to>
    <xdr:sp macro="" textlink="Tabelle1!N55">
      <xdr:nvSpPr>
        <xdr:cNvPr id="10" name="Textfeld 9">
          <a:extLst>
            <a:ext uri="{FF2B5EF4-FFF2-40B4-BE49-F238E27FC236}">
              <a16:creationId xmlns:a16="http://schemas.microsoft.com/office/drawing/2014/main" id="{00000000-0008-0000-0900-00000A000000}"/>
            </a:ext>
          </a:extLst>
        </xdr:cNvPr>
        <xdr:cNvSpPr txBox="1"/>
      </xdr:nvSpPr>
      <xdr:spPr>
        <a:xfrm>
          <a:off x="1352550" y="16829617"/>
          <a:ext cx="2578100" cy="2582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563BA3D-4C72-4135-8059-29CBB88DF7A1}" type="TxLink">
            <a:rPr lang="en-US" sz="1000" b="0" i="0" u="none" strike="noStrike">
              <a:solidFill>
                <a:srgbClr val="000000"/>
              </a:solidFill>
              <a:latin typeface="Arial" panose="020B0604020202020204" pitchFamily="34" charset="0"/>
              <a:cs typeface="Arial" panose="020B0604020202020204" pitchFamily="34" charset="0"/>
            </a:rPr>
            <a:pPr/>
            <a:t>Linke Säule: 2023 | Rechte Säule: 2024</a:t>
          </a:fld>
          <a:endParaRPr lang="de-DE" sz="1000">
            <a:latin typeface="Arial" panose="020B0604020202020204" pitchFamily="34" charset="0"/>
            <a:cs typeface="Arial" panose="020B0604020202020204" pitchFamily="34" charset="0"/>
          </a:endParaRPr>
        </a:p>
      </xdr:txBody>
    </xdr:sp>
    <xdr:clientData/>
  </xdr:twoCellAnchor>
  <xdr:twoCellAnchor>
    <xdr:from>
      <xdr:col>8</xdr:col>
      <xdr:colOff>42333</xdr:colOff>
      <xdr:row>128</xdr:row>
      <xdr:rowOff>12701</xdr:rowOff>
    </xdr:from>
    <xdr:to>
      <xdr:col>15</xdr:col>
      <xdr:colOff>112983</xdr:colOff>
      <xdr:row>147</xdr:row>
      <xdr:rowOff>0</xdr:rowOff>
    </xdr:to>
    <xdr:graphicFrame macro="">
      <xdr:nvGraphicFramePr>
        <xdr:cNvPr id="11" name="Diagramm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145</xdr:row>
      <xdr:rowOff>84667</xdr:rowOff>
    </xdr:from>
    <xdr:to>
      <xdr:col>14</xdr:col>
      <xdr:colOff>82550</xdr:colOff>
      <xdr:row>147</xdr:row>
      <xdr:rowOff>0</xdr:rowOff>
    </xdr:to>
    <xdr:sp macro="" textlink="Tabelle1!N55">
      <xdr:nvSpPr>
        <xdr:cNvPr id="12" name="Textfeld 11">
          <a:extLst>
            <a:ext uri="{FF2B5EF4-FFF2-40B4-BE49-F238E27FC236}">
              <a16:creationId xmlns:a16="http://schemas.microsoft.com/office/drawing/2014/main" id="{00000000-0008-0000-0900-00000C000000}"/>
            </a:ext>
          </a:extLst>
        </xdr:cNvPr>
        <xdr:cNvSpPr txBox="1"/>
      </xdr:nvSpPr>
      <xdr:spPr>
        <a:xfrm>
          <a:off x="5530850" y="16816917"/>
          <a:ext cx="2495550" cy="2709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563BA3D-4C72-4135-8059-29CBB88DF7A1}" type="TxLink">
            <a:rPr lang="en-US" sz="1000" b="0" i="0" u="none" strike="noStrike">
              <a:solidFill>
                <a:srgbClr val="000000"/>
              </a:solidFill>
              <a:latin typeface="Arial" panose="020B0604020202020204" pitchFamily="34" charset="0"/>
              <a:cs typeface="Arial" panose="020B0604020202020204" pitchFamily="34" charset="0"/>
            </a:rPr>
            <a:pPr/>
            <a:t>Linke Säule: 2023 | Rechte Säule: 2024</a:t>
          </a:fld>
          <a:endParaRPr lang="de-DE" sz="1000">
            <a:latin typeface="Arial" panose="020B0604020202020204" pitchFamily="34" charset="0"/>
            <a:cs typeface="Arial" panose="020B0604020202020204" pitchFamily="34" charset="0"/>
          </a:endParaRPr>
        </a:p>
      </xdr:txBody>
    </xdr:sp>
    <xdr:clientData/>
  </xdr:twoCellAnchor>
  <xdr:twoCellAnchor>
    <xdr:from>
      <xdr:col>1</xdr:col>
      <xdr:colOff>222250</xdr:colOff>
      <xdr:row>197</xdr:row>
      <xdr:rowOff>19050</xdr:rowOff>
    </xdr:from>
    <xdr:to>
      <xdr:col>10</xdr:col>
      <xdr:colOff>444500</xdr:colOff>
      <xdr:row>223</xdr:row>
      <xdr:rowOff>38100</xdr:rowOff>
    </xdr:to>
    <xdr:graphicFrame macro="">
      <xdr:nvGraphicFramePr>
        <xdr:cNvPr id="14" name="Diagramm 13">
          <a:extLst>
            <a:ext uri="{FF2B5EF4-FFF2-40B4-BE49-F238E27FC236}">
              <a16:creationId xmlns:a16="http://schemas.microsoft.com/office/drawing/2014/main" id="{00000000-0008-0000-09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120650</xdr:colOff>
      <xdr:row>200</xdr:row>
      <xdr:rowOff>120650</xdr:rowOff>
    </xdr:from>
    <xdr:to>
      <xdr:col>6</xdr:col>
      <xdr:colOff>124740</xdr:colOff>
      <xdr:row>218</xdr:row>
      <xdr:rowOff>148095</xdr:rowOff>
    </xdr:to>
    <xdr:cxnSp macro="">
      <xdr:nvCxnSpPr>
        <xdr:cNvPr id="16" name="Gerader Verbinder 15">
          <a:extLst>
            <a:ext uri="{FF2B5EF4-FFF2-40B4-BE49-F238E27FC236}">
              <a16:creationId xmlns:a16="http://schemas.microsoft.com/office/drawing/2014/main" id="{00000000-0008-0000-0900-000010000000}"/>
            </a:ext>
          </a:extLst>
        </xdr:cNvPr>
        <xdr:cNvCxnSpPr/>
      </xdr:nvCxnSpPr>
      <xdr:spPr>
        <a:xfrm>
          <a:off x="3302000" y="18357850"/>
          <a:ext cx="4090" cy="322784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7348</xdr:colOff>
      <xdr:row>3</xdr:row>
      <xdr:rowOff>77604</xdr:rowOff>
    </xdr:from>
    <xdr:to>
      <xdr:col>15</xdr:col>
      <xdr:colOff>342900</xdr:colOff>
      <xdr:row>5</xdr:row>
      <xdr:rowOff>141060</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347948" y="1665104"/>
          <a:ext cx="1542052" cy="536531"/>
        </a:xfrm>
        <a:prstGeom prst="rect">
          <a:avLst/>
        </a:prstGeom>
      </xdr:spPr>
    </xdr:pic>
    <xdr:clientData/>
  </xdr:twoCellAnchor>
  <xdr:twoCellAnchor editAs="oneCell">
    <xdr:from>
      <xdr:col>3</xdr:col>
      <xdr:colOff>0</xdr:colOff>
      <xdr:row>0</xdr:row>
      <xdr:rowOff>88900</xdr:rowOff>
    </xdr:from>
    <xdr:to>
      <xdr:col>6</xdr:col>
      <xdr:colOff>0</xdr:colOff>
      <xdr:row>1</xdr:row>
      <xdr:rowOff>6350</xdr:rowOff>
    </xdr:to>
    <xdr:sp macro="" textlink="">
      <xdr:nvSpPr>
        <xdr:cNvPr id="2058" name="Drop Down 10" hidden="1">
          <a:extLst>
            <a:ext uri="{63B3BB69-23CF-44E3-9099-C40C66FF867C}">
              <a14:compatExt xmlns:a14="http://schemas.microsoft.com/office/drawing/2010/main" spid="_x0000_s2058"/>
            </a:ext>
            <a:ext uri="{FF2B5EF4-FFF2-40B4-BE49-F238E27FC236}">
              <a16:creationId xmlns:a16="http://schemas.microsoft.com/office/drawing/2014/main" id="{00000000-0008-0000-0900-00000A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1</xdr:row>
      <xdr:rowOff>88900</xdr:rowOff>
    </xdr:from>
    <xdr:to>
      <xdr:col>6</xdr:col>
      <xdr:colOff>0</xdr:colOff>
      <xdr:row>2</xdr:row>
      <xdr:rowOff>38100</xdr:rowOff>
    </xdr:to>
    <xdr:sp macro="" textlink="">
      <xdr:nvSpPr>
        <xdr:cNvPr id="2059" name="Drop Down 11" hidden="1">
          <a:extLst>
            <a:ext uri="{63B3BB69-23CF-44E3-9099-C40C66FF867C}">
              <a14:compatExt xmlns:a14="http://schemas.microsoft.com/office/drawing/2010/main" spid="_x0000_s2059"/>
            </a:ext>
            <a:ext uri="{FF2B5EF4-FFF2-40B4-BE49-F238E27FC236}">
              <a16:creationId xmlns:a16="http://schemas.microsoft.com/office/drawing/2014/main" id="{00000000-0008-0000-0900-00000B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6350</xdr:colOff>
      <xdr:row>0</xdr:row>
      <xdr:rowOff>76200</xdr:rowOff>
    </xdr:from>
    <xdr:to>
      <xdr:col>10</xdr:col>
      <xdr:colOff>482600</xdr:colOff>
      <xdr:row>1</xdr:row>
      <xdr:rowOff>0</xdr:rowOff>
    </xdr:to>
    <xdr:sp macro="" textlink="">
      <xdr:nvSpPr>
        <xdr:cNvPr id="2060" name="Drop Down 12" hidden="1">
          <a:extLst>
            <a:ext uri="{63B3BB69-23CF-44E3-9099-C40C66FF867C}">
              <a14:compatExt xmlns:a14="http://schemas.microsoft.com/office/drawing/2010/main" spid="_x0000_s2060"/>
            </a:ext>
            <a:ext uri="{FF2B5EF4-FFF2-40B4-BE49-F238E27FC236}">
              <a16:creationId xmlns:a16="http://schemas.microsoft.com/office/drawing/2014/main" id="{00000000-0008-0000-0900-00000C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6350</xdr:colOff>
      <xdr:row>1</xdr:row>
      <xdr:rowOff>69850</xdr:rowOff>
    </xdr:from>
    <xdr:to>
      <xdr:col>10</xdr:col>
      <xdr:colOff>482600</xdr:colOff>
      <xdr:row>2</xdr:row>
      <xdr:rowOff>19050</xdr:rowOff>
    </xdr:to>
    <xdr:sp macro="" textlink="">
      <xdr:nvSpPr>
        <xdr:cNvPr id="2061" name="Drop Down 13" hidden="1">
          <a:extLst>
            <a:ext uri="{63B3BB69-23CF-44E3-9099-C40C66FF867C}">
              <a14:compatExt xmlns:a14="http://schemas.microsoft.com/office/drawing/2010/main" spid="_x0000_s2061"/>
            </a:ext>
            <a:ext uri="{FF2B5EF4-FFF2-40B4-BE49-F238E27FC236}">
              <a16:creationId xmlns:a16="http://schemas.microsoft.com/office/drawing/2014/main" id="{00000000-0008-0000-0900-00000D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xdr:col>
      <xdr:colOff>25400</xdr:colOff>
      <xdr:row>40</xdr:row>
      <xdr:rowOff>0</xdr:rowOff>
    </xdr:from>
    <xdr:to>
      <xdr:col>7</xdr:col>
      <xdr:colOff>588300</xdr:colOff>
      <xdr:row>57</xdr:row>
      <xdr:rowOff>37400</xdr:rowOff>
    </xdr:to>
    <xdr:graphicFrame macro="">
      <xdr:nvGraphicFramePr>
        <xdr:cNvPr id="15" name="Diagramm 14">
          <a:extLst>
            <a:ext uri="{FF2B5EF4-FFF2-40B4-BE49-F238E27FC236}">
              <a16:creationId xmlns:a16="http://schemas.microsoft.com/office/drawing/2014/main" id="{00000000-0008-0000-09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28074</xdr:colOff>
      <xdr:row>39</xdr:row>
      <xdr:rowOff>176798</xdr:rowOff>
    </xdr:from>
    <xdr:to>
      <xdr:col>15</xdr:col>
      <xdr:colOff>89324</xdr:colOff>
      <xdr:row>57</xdr:row>
      <xdr:rowOff>37066</xdr:rowOff>
    </xdr:to>
    <xdr:graphicFrame macro="">
      <xdr:nvGraphicFramePr>
        <xdr:cNvPr id="17" name="Diagramm 16">
          <a:extLst>
            <a:ext uri="{FF2B5EF4-FFF2-40B4-BE49-F238E27FC236}">
              <a16:creationId xmlns:a16="http://schemas.microsoft.com/office/drawing/2014/main" id="{00000000-0008-0000-09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25400</xdr:colOff>
      <xdr:row>57</xdr:row>
      <xdr:rowOff>63500</xdr:rowOff>
    </xdr:from>
    <xdr:to>
      <xdr:col>7</xdr:col>
      <xdr:colOff>588300</xdr:colOff>
      <xdr:row>74</xdr:row>
      <xdr:rowOff>100900</xdr:rowOff>
    </xdr:to>
    <xdr:graphicFrame macro="">
      <xdr:nvGraphicFramePr>
        <xdr:cNvPr id="18" name="Diagramm 17">
          <a:extLst>
            <a:ext uri="{FF2B5EF4-FFF2-40B4-BE49-F238E27FC236}">
              <a16:creationId xmlns:a16="http://schemas.microsoft.com/office/drawing/2014/main" id="{00000000-0008-0000-0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27071</xdr:colOff>
      <xdr:row>57</xdr:row>
      <xdr:rowOff>64169</xdr:rowOff>
    </xdr:from>
    <xdr:to>
      <xdr:col>15</xdr:col>
      <xdr:colOff>89324</xdr:colOff>
      <xdr:row>74</xdr:row>
      <xdr:rowOff>101569</xdr:rowOff>
    </xdr:to>
    <xdr:graphicFrame macro="">
      <xdr:nvGraphicFramePr>
        <xdr:cNvPr id="19" name="Diagramm 18">
          <a:extLst>
            <a:ext uri="{FF2B5EF4-FFF2-40B4-BE49-F238E27FC236}">
              <a16:creationId xmlns:a16="http://schemas.microsoft.com/office/drawing/2014/main" id="{00000000-0008-0000-09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57150</xdr:colOff>
      <xdr:row>81</xdr:row>
      <xdr:rowOff>133350</xdr:rowOff>
    </xdr:from>
    <xdr:to>
      <xdr:col>15</xdr:col>
      <xdr:colOff>118400</xdr:colOff>
      <xdr:row>98</xdr:row>
      <xdr:rowOff>170750</xdr:rowOff>
    </xdr:to>
    <xdr:graphicFrame macro="">
      <xdr:nvGraphicFramePr>
        <xdr:cNvPr id="20" name="Diagramm 19">
          <a:extLst>
            <a:ext uri="{FF2B5EF4-FFF2-40B4-BE49-F238E27FC236}">
              <a16:creationId xmlns:a16="http://schemas.microsoft.com/office/drawing/2014/main" id="{00000000-0008-0000-09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19050</xdr:colOff>
      <xdr:row>153</xdr:row>
      <xdr:rowOff>1002</xdr:rowOff>
    </xdr:from>
    <xdr:to>
      <xdr:col>7</xdr:col>
      <xdr:colOff>581950</xdr:colOff>
      <xdr:row>170</xdr:row>
      <xdr:rowOff>38402</xdr:rowOff>
    </xdr:to>
    <xdr:graphicFrame macro="">
      <xdr:nvGraphicFramePr>
        <xdr:cNvPr id="21" name="Diagramm 20">
          <a:extLst>
            <a:ext uri="{FF2B5EF4-FFF2-40B4-BE49-F238E27FC236}">
              <a16:creationId xmlns:a16="http://schemas.microsoft.com/office/drawing/2014/main" id="{00000000-0008-0000-09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21724</xdr:colOff>
      <xdr:row>153</xdr:row>
      <xdr:rowOff>0</xdr:rowOff>
    </xdr:from>
    <xdr:to>
      <xdr:col>15</xdr:col>
      <xdr:colOff>82974</xdr:colOff>
      <xdr:row>170</xdr:row>
      <xdr:rowOff>38068</xdr:rowOff>
    </xdr:to>
    <xdr:graphicFrame macro="">
      <xdr:nvGraphicFramePr>
        <xdr:cNvPr id="22" name="Diagramm 21">
          <a:extLst>
            <a:ext uri="{FF2B5EF4-FFF2-40B4-BE49-F238E27FC236}">
              <a16:creationId xmlns:a16="http://schemas.microsoft.com/office/drawing/2014/main" id="{00000000-0008-0000-09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19050</xdr:colOff>
      <xdr:row>170</xdr:row>
      <xdr:rowOff>64502</xdr:rowOff>
    </xdr:from>
    <xdr:to>
      <xdr:col>7</xdr:col>
      <xdr:colOff>581950</xdr:colOff>
      <xdr:row>187</xdr:row>
      <xdr:rowOff>101902</xdr:rowOff>
    </xdr:to>
    <xdr:graphicFrame macro="">
      <xdr:nvGraphicFramePr>
        <xdr:cNvPr id="23" name="Diagramm 22">
          <a:extLst>
            <a:ext uri="{FF2B5EF4-FFF2-40B4-BE49-F238E27FC236}">
              <a16:creationId xmlns:a16="http://schemas.microsoft.com/office/drawing/2014/main" id="{00000000-0008-0000-09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20721</xdr:colOff>
      <xdr:row>170</xdr:row>
      <xdr:rowOff>65171</xdr:rowOff>
    </xdr:from>
    <xdr:to>
      <xdr:col>15</xdr:col>
      <xdr:colOff>82974</xdr:colOff>
      <xdr:row>187</xdr:row>
      <xdr:rowOff>102571</xdr:rowOff>
    </xdr:to>
    <xdr:graphicFrame macro="">
      <xdr:nvGraphicFramePr>
        <xdr:cNvPr id="24" name="Diagramm 23">
          <a:extLst>
            <a:ext uri="{FF2B5EF4-FFF2-40B4-BE49-F238E27FC236}">
              <a16:creationId xmlns:a16="http://schemas.microsoft.com/office/drawing/2014/main" id="{00000000-0008-0000-09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495301</xdr:colOff>
      <xdr:row>184</xdr:row>
      <xdr:rowOff>73025</xdr:rowOff>
    </xdr:from>
    <xdr:to>
      <xdr:col>3</xdr:col>
      <xdr:colOff>95251</xdr:colOff>
      <xdr:row>186</xdr:row>
      <xdr:rowOff>0</xdr:rowOff>
    </xdr:to>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1212851" y="33226375"/>
          <a:ext cx="254000" cy="28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000" b="1">
              <a:solidFill>
                <a:srgbClr val="FF0000"/>
              </a:solidFill>
            </a:rPr>
            <a:t>!</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0.00907</cdr:x>
      <cdr:y>0.22578</cdr:y>
    </cdr:from>
    <cdr:to>
      <cdr:x>0.0517</cdr:x>
      <cdr:y>0.66938</cdr:y>
    </cdr:to>
    <cdr:sp macro="" textlink="">
      <cdr:nvSpPr>
        <cdr:cNvPr id="2" name="Textfeld 1"/>
        <cdr:cNvSpPr txBox="1"/>
      </cdr:nvSpPr>
      <cdr:spPr>
        <a:xfrm xmlns:a="http://schemas.openxmlformats.org/drawingml/2006/main" rot="16200000">
          <a:off x="-653653" y="1483841"/>
          <a:ext cx="1557724" cy="1756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900">
              <a:solidFill>
                <a:sysClr val="windowText" lastClr="000000"/>
              </a:solidFill>
              <a:latin typeface="Arial" panose="020B0604020202020204" pitchFamily="34" charset="0"/>
              <a:cs typeface="Arial" panose="020B0604020202020204" pitchFamily="34" charset="0"/>
            </a:rPr>
            <a:t>Deckungsgrad in Prozent</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0.24864</cdr:y>
    </cdr:from>
    <cdr:to>
      <cdr:x>0.04745</cdr:x>
      <cdr:y>0.57414</cdr:y>
    </cdr:to>
    <cdr:sp macro="" textlink="">
      <cdr:nvSpPr>
        <cdr:cNvPr id="2" name="Textfeld 1"/>
        <cdr:cNvSpPr txBox="1"/>
      </cdr:nvSpPr>
      <cdr:spPr>
        <a:xfrm xmlns:a="http://schemas.openxmlformats.org/drawingml/2006/main" rot="16200000">
          <a:off x="-449966" y="1294306"/>
          <a:ext cx="1105345" cy="2054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900">
              <a:solidFill>
                <a:sysClr val="windowText" lastClr="000000"/>
              </a:solidFill>
              <a:latin typeface="Arial" panose="020B0604020202020204" pitchFamily="34" charset="0"/>
              <a:cs typeface="Arial" panose="020B0604020202020204" pitchFamily="34" charset="0"/>
            </a:rPr>
            <a:t>Ertrag</a:t>
          </a:r>
          <a:r>
            <a:rPr lang="de-DE" sz="900" baseline="0">
              <a:solidFill>
                <a:sysClr val="windowText" lastClr="000000"/>
              </a:solidFill>
              <a:latin typeface="Arial" panose="020B0604020202020204" pitchFamily="34" charset="0"/>
              <a:cs typeface="Arial" panose="020B0604020202020204" pitchFamily="34" charset="0"/>
            </a:rPr>
            <a:t> in GWh/a</a:t>
          </a:r>
          <a:endParaRPr lang="de-DE" sz="9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0.0033</cdr:x>
      <cdr:y>0.25612</cdr:y>
    </cdr:from>
    <cdr:to>
      <cdr:x>0.05075</cdr:x>
      <cdr:y>0.58162</cdr:y>
    </cdr:to>
    <cdr:sp macro="" textlink="">
      <cdr:nvSpPr>
        <cdr:cNvPr id="2" name="Textfeld 1"/>
        <cdr:cNvSpPr txBox="1"/>
      </cdr:nvSpPr>
      <cdr:spPr>
        <a:xfrm xmlns:a="http://schemas.openxmlformats.org/drawingml/2006/main" rot="16200000">
          <a:off x="-434842" y="1318953"/>
          <a:ext cx="1105345" cy="2069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900">
              <a:solidFill>
                <a:sysClr val="windowText" lastClr="000000"/>
              </a:solidFill>
              <a:latin typeface="Arial" panose="020B0604020202020204" pitchFamily="34" charset="0"/>
              <a:cs typeface="Arial" panose="020B0604020202020204" pitchFamily="34" charset="0"/>
            </a:rPr>
            <a:t>Ertrag</a:t>
          </a:r>
          <a:r>
            <a:rPr lang="de-DE" sz="900" baseline="0">
              <a:solidFill>
                <a:sysClr val="windowText" lastClr="000000"/>
              </a:solidFill>
              <a:latin typeface="Arial" panose="020B0604020202020204" pitchFamily="34" charset="0"/>
              <a:cs typeface="Arial" panose="020B0604020202020204" pitchFamily="34" charset="0"/>
            </a:rPr>
            <a:t> in GWh/a</a:t>
          </a:r>
          <a:endParaRPr lang="de-DE" sz="900">
            <a:solidFill>
              <a:sysClr val="windowText" lastClr="000000"/>
            </a:solidFill>
            <a:latin typeface="Arial" panose="020B0604020202020204" pitchFamily="34" charset="0"/>
            <a:cs typeface="Arial" panose="020B0604020202020204" pitchFamily="34" charset="0"/>
          </a:endParaRP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1:D436" totalsRowShown="0">
  <autoFilter ref="B1:D436" xr:uid="{00000000-0009-0000-0100-000001000000}"/>
  <tableColumns count="3">
    <tableColumn id="1" xr3:uid="{00000000-0010-0000-0000-000001000000}" name="Kommune"/>
    <tableColumn id="2" xr3:uid="{00000000-0010-0000-0000-000002000000}" name="Jahr"/>
    <tableColumn id="3" xr3:uid="{00000000-0010-0000-0000-000003000000}" name="VglKommune"/>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hyperlink" Target="https://twitter.com/BezRegMuenster" TargetMode="External"/><Relationship Id="rId7" Type="http://schemas.openxmlformats.org/officeDocument/2006/relationships/drawing" Target="../drawings/drawing2.xml"/><Relationship Id="rId2" Type="http://schemas.openxmlformats.org/officeDocument/2006/relationships/hyperlink" Target="https://www.bezreg-muenster.de/de/index.html" TargetMode="External"/><Relationship Id="rId1" Type="http://schemas.openxmlformats.org/officeDocument/2006/relationships/hyperlink" Target="mailto:poststelle@brms.nrw.de" TargetMode="External"/><Relationship Id="rId6" Type="http://schemas.openxmlformats.org/officeDocument/2006/relationships/printerSettings" Target="../printerSettings/printerSettings4.bin"/><Relationship Id="rId5" Type="http://schemas.openxmlformats.org/officeDocument/2006/relationships/hyperlink" Target="https://www.bezreg-muenster.de/themen/regionalplanung-und-regionalrat/raumbeobachtung-statistik" TargetMode="External"/><Relationship Id="rId4" Type="http://schemas.openxmlformats.org/officeDocument/2006/relationships/hyperlink" Target="https://www.instagram.com/bezregmuens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BY352"/>
  <sheetViews>
    <sheetView topLeftCell="L40" workbookViewId="0" xr3:uid="{AEA406A1-0E4B-5B11-9CD5-51D6E497D94C}">
      <selection activeCell="Z62" sqref="Z62"/>
    </sheetView>
  </sheetViews>
  <sheetFormatPr defaultColWidth="11.42578125" defaultRowHeight="14.45"/>
  <sheetData>
    <row r="1" spans="1:77">
      <c r="A1" t="s">
        <v>0</v>
      </c>
      <c r="B1" t="s">
        <v>1</v>
      </c>
      <c r="C1" t="s">
        <v>2</v>
      </c>
      <c r="D1" t="s">
        <v>3</v>
      </c>
      <c r="F1" t="str">
        <f>VLOOKUP(R1,A:D,2,FALSE)</f>
        <v>Nordrhein-Westfalen</v>
      </c>
      <c r="G1">
        <f>VLOOKUP(R3,A:D,3,FALSE)</f>
        <v>2023</v>
      </c>
      <c r="I1" t="s">
        <v>4</v>
      </c>
      <c r="J1" t="s">
        <v>4</v>
      </c>
      <c r="L1" t="str">
        <f>VLOOKUP(F1,I:J,2,FALSE)</f>
        <v>Nordrhein-Westfalen</v>
      </c>
      <c r="M1">
        <f>VLOOKUP(R3,A:D,3,FALSE)</f>
        <v>2023</v>
      </c>
      <c r="O1" t="str">
        <f>CONCATENATE(L1," ",M1)</f>
        <v>Nordrhein-Westfalen 2023</v>
      </c>
      <c r="Q1" t="s">
        <v>5</v>
      </c>
      <c r="R1">
        <v>1</v>
      </c>
    </row>
    <row r="2" spans="1:77">
      <c r="A2">
        <v>1</v>
      </c>
      <c r="B2" s="101" t="s">
        <v>4</v>
      </c>
      <c r="C2">
        <v>2012</v>
      </c>
      <c r="D2" s="101" t="s">
        <v>4</v>
      </c>
      <c r="F2" t="str">
        <f>VLOOKUP(R2,A:D,4,FALSE)</f>
        <v xml:space="preserve">  Münster, Regierungsbezirk</v>
      </c>
      <c r="G2">
        <f>VLOOKUP(R3,A:D,3,FALSE)</f>
        <v>2023</v>
      </c>
      <c r="I2" t="s">
        <v>6</v>
      </c>
      <c r="J2" t="s">
        <v>7</v>
      </c>
      <c r="L2" t="str">
        <f t="shared" ref="L2:L4" si="0">VLOOKUP(F2,I:J,2,FALSE)</f>
        <v>Münster, Regierungsbezirk</v>
      </c>
      <c r="M2">
        <f>VLOOKUP(R3,A:D,3,FALSE)</f>
        <v>2023</v>
      </c>
      <c r="O2" t="str">
        <f t="shared" ref="O2:O4" si="1">CONCATENATE(L2," ",M2)</f>
        <v>Münster, Regierungsbezirk 2023</v>
      </c>
      <c r="Q2" t="s">
        <v>8</v>
      </c>
      <c r="R2">
        <v>2</v>
      </c>
    </row>
    <row r="3" spans="1:77">
      <c r="A3">
        <v>2</v>
      </c>
      <c r="B3" s="102" t="s">
        <v>6</v>
      </c>
      <c r="C3">
        <v>2015</v>
      </c>
      <c r="D3" s="102" t="s">
        <v>6</v>
      </c>
      <c r="F3" t="str">
        <f>VLOOKUP(R1,A:D,2,FALSE)</f>
        <v>Nordrhein-Westfalen</v>
      </c>
      <c r="G3">
        <f>VLOOKUP(R4,A:D,3,FALSE)</f>
        <v>2024</v>
      </c>
      <c r="I3" t="s">
        <v>9</v>
      </c>
      <c r="J3" t="s">
        <v>10</v>
      </c>
      <c r="L3" t="str">
        <f t="shared" si="0"/>
        <v>Nordrhein-Westfalen</v>
      </c>
      <c r="M3">
        <f>VLOOKUP(R4,A:D,3,FALSE)</f>
        <v>2024</v>
      </c>
      <c r="O3" t="str">
        <f t="shared" si="1"/>
        <v>Nordrhein-Westfalen 2024</v>
      </c>
      <c r="Q3" t="s">
        <v>2</v>
      </c>
      <c r="R3">
        <v>10</v>
      </c>
    </row>
    <row r="4" spans="1:77">
      <c r="A4">
        <v>3</v>
      </c>
      <c r="B4" s="102" t="s">
        <v>9</v>
      </c>
      <c r="C4">
        <v>2016</v>
      </c>
      <c r="D4" s="102" t="s">
        <v>9</v>
      </c>
      <c r="F4" t="str">
        <f>VLOOKUP(R2,A:D,4,FALSE)</f>
        <v xml:space="preserve">  Münster, Regierungsbezirk</v>
      </c>
      <c r="G4">
        <f>VLOOKUP(R4,A:D,3,FALSE)</f>
        <v>2024</v>
      </c>
      <c r="I4" t="s">
        <v>11</v>
      </c>
      <c r="J4" t="s">
        <v>12</v>
      </c>
      <c r="L4" t="str">
        <f t="shared" si="0"/>
        <v>Münster, Regierungsbezirk</v>
      </c>
      <c r="M4">
        <f>VLOOKUP(R4,A:D,3,FALSE)</f>
        <v>2024</v>
      </c>
      <c r="O4" t="str">
        <f t="shared" si="1"/>
        <v>Münster, Regierungsbezirk 2024</v>
      </c>
      <c r="Q4" t="s">
        <v>13</v>
      </c>
      <c r="R4">
        <v>11</v>
      </c>
    </row>
    <row r="5" spans="1:77">
      <c r="A5">
        <v>4</v>
      </c>
      <c r="B5" s="101" t="s">
        <v>11</v>
      </c>
      <c r="C5">
        <v>2017</v>
      </c>
      <c r="D5" s="101" t="s">
        <v>11</v>
      </c>
      <c r="I5" t="s">
        <v>14</v>
      </c>
      <c r="J5" t="s">
        <v>15</v>
      </c>
    </row>
    <row r="6" spans="1:77">
      <c r="A6">
        <v>5</v>
      </c>
      <c r="B6" s="101" t="s">
        <v>14</v>
      </c>
      <c r="C6">
        <v>2018</v>
      </c>
      <c r="D6" s="101" t="s">
        <v>14</v>
      </c>
      <c r="I6" t="s">
        <v>16</v>
      </c>
      <c r="J6" t="s">
        <v>17</v>
      </c>
    </row>
    <row r="7" spans="1:77">
      <c r="A7">
        <v>6</v>
      </c>
      <c r="B7" s="102" t="s">
        <v>16</v>
      </c>
      <c r="C7">
        <v>2019</v>
      </c>
      <c r="D7" s="102" t="s">
        <v>16</v>
      </c>
      <c r="I7" t="s">
        <v>18</v>
      </c>
      <c r="J7" t="s">
        <v>19</v>
      </c>
    </row>
    <row r="8" spans="1:77">
      <c r="A8">
        <v>7</v>
      </c>
      <c r="B8" s="101" t="s">
        <v>18</v>
      </c>
      <c r="C8">
        <v>2020</v>
      </c>
      <c r="D8" s="101" t="s">
        <v>18</v>
      </c>
      <c r="I8" t="s">
        <v>20</v>
      </c>
      <c r="J8" t="s">
        <v>21</v>
      </c>
      <c r="O8" s="1" t="s">
        <v>22</v>
      </c>
      <c r="P8" s="2" t="s">
        <v>23</v>
      </c>
      <c r="Q8" s="3" t="s">
        <v>24</v>
      </c>
      <c r="R8" s="3" t="s">
        <v>2</v>
      </c>
      <c r="S8" s="99" t="s">
        <v>25</v>
      </c>
      <c r="T8" s="99" t="s">
        <v>26</v>
      </c>
      <c r="U8" s="100" t="s">
        <v>27</v>
      </c>
      <c r="V8" s="3" t="s">
        <v>28</v>
      </c>
      <c r="W8" s="92" t="s">
        <v>29</v>
      </c>
      <c r="X8" s="92" t="s">
        <v>30</v>
      </c>
      <c r="Y8" s="92" t="s">
        <v>31</v>
      </c>
      <c r="Z8" s="92" t="s">
        <v>32</v>
      </c>
      <c r="AA8" s="92" t="s">
        <v>33</v>
      </c>
      <c r="AB8" s="92" t="s">
        <v>34</v>
      </c>
      <c r="AC8" s="4" t="s">
        <v>35</v>
      </c>
      <c r="AD8" s="4" t="s">
        <v>30</v>
      </c>
      <c r="AE8" s="5" t="s">
        <v>36</v>
      </c>
      <c r="AF8" s="5" t="s">
        <v>37</v>
      </c>
      <c r="AG8" s="5" t="s">
        <v>38</v>
      </c>
      <c r="AH8" s="5" t="s">
        <v>39</v>
      </c>
      <c r="AI8" s="6" t="s">
        <v>40</v>
      </c>
      <c r="AJ8" s="6" t="s">
        <v>41</v>
      </c>
      <c r="AK8" s="7" t="s">
        <v>42</v>
      </c>
      <c r="AL8" s="7" t="s">
        <v>43</v>
      </c>
      <c r="AM8" s="7" t="s">
        <v>44</v>
      </c>
      <c r="AN8" s="7" t="s">
        <v>45</v>
      </c>
      <c r="AO8" s="8" t="s">
        <v>46</v>
      </c>
      <c r="AP8" s="8" t="s">
        <v>47</v>
      </c>
      <c r="AQ8" s="9" t="s">
        <v>48</v>
      </c>
      <c r="AR8" s="9" t="s">
        <v>49</v>
      </c>
      <c r="AS8" s="9" t="s">
        <v>50</v>
      </c>
      <c r="AT8" s="9" t="s">
        <v>51</v>
      </c>
      <c r="AU8" s="94" t="s">
        <v>52</v>
      </c>
      <c r="AV8" s="94" t="s">
        <v>53</v>
      </c>
      <c r="AW8" s="94" t="s">
        <v>54</v>
      </c>
      <c r="AX8" s="94" t="s">
        <v>55</v>
      </c>
      <c r="AY8" s="94" t="s">
        <v>56</v>
      </c>
      <c r="AZ8" s="96" t="s">
        <v>57</v>
      </c>
      <c r="BA8" s="96" t="s">
        <v>58</v>
      </c>
      <c r="BB8" s="96" t="s">
        <v>59</v>
      </c>
      <c r="BC8" s="96" t="s">
        <v>60</v>
      </c>
      <c r="BD8" s="96" t="s">
        <v>61</v>
      </c>
      <c r="BE8" s="10" t="s">
        <v>62</v>
      </c>
      <c r="BF8" s="10" t="s">
        <v>63</v>
      </c>
      <c r="BG8" s="93" t="s">
        <v>64</v>
      </c>
      <c r="BH8" s="10" t="s">
        <v>65</v>
      </c>
      <c r="BI8" s="10" t="s">
        <v>66</v>
      </c>
      <c r="BJ8" s="95" t="s">
        <v>67</v>
      </c>
      <c r="BK8" s="95" t="s">
        <v>68</v>
      </c>
      <c r="BL8" s="95" t="s">
        <v>69</v>
      </c>
      <c r="BM8" s="95" t="s">
        <v>70</v>
      </c>
      <c r="BN8" s="95" t="s">
        <v>71</v>
      </c>
      <c r="BO8" s="95" t="s">
        <v>72</v>
      </c>
      <c r="BP8" s="97" t="s">
        <v>73</v>
      </c>
      <c r="BQ8" s="97" t="s">
        <v>74</v>
      </c>
      <c r="BR8" s="97" t="s">
        <v>75</v>
      </c>
      <c r="BS8" s="97" t="s">
        <v>76</v>
      </c>
      <c r="BT8" s="97" t="s">
        <v>77</v>
      </c>
      <c r="BU8" s="8" t="s">
        <v>78</v>
      </c>
      <c r="BV8" s="11" t="s">
        <v>79</v>
      </c>
      <c r="BW8" s="11" t="s">
        <v>80</v>
      </c>
      <c r="BX8" s="12" t="s">
        <v>81</v>
      </c>
      <c r="BY8" t="s">
        <v>82</v>
      </c>
    </row>
    <row r="9" spans="1:77">
      <c r="A9">
        <v>8</v>
      </c>
      <c r="B9" s="102" t="s">
        <v>20</v>
      </c>
      <c r="C9">
        <v>2021</v>
      </c>
      <c r="D9" s="102" t="s">
        <v>20</v>
      </c>
      <c r="I9" t="s">
        <v>83</v>
      </c>
      <c r="J9" t="s">
        <v>84</v>
      </c>
      <c r="L9" t="s">
        <v>5</v>
      </c>
      <c r="M9" t="s">
        <v>2</v>
      </c>
      <c r="O9" t="str">
        <f>VLOOKUP($O$1,Datengrundlage!$A:$BK,2,FALSE)</f>
        <v>05000000</v>
      </c>
      <c r="P9" t="str">
        <f>VLOOKUP($O$1,Datengrundlage!$A:$BK,3,FALSE)</f>
        <v>NRW</v>
      </c>
      <c r="Q9" t="str">
        <f>VLOOKUP($O$1,Datengrundlage!$A:$BK,4,FALSE)</f>
        <v>Land</v>
      </c>
      <c r="R9">
        <f>VLOOKUP($O$1,Datengrundlage!$A:$BK,5,FALSE)</f>
        <v>2023</v>
      </c>
      <c r="S9">
        <f>VLOOKUP($O$1,Datengrundlage!$A:$BK,6,FALSE)</f>
        <v>34112.65</v>
      </c>
      <c r="T9">
        <f>VLOOKUP($O$1,Datengrundlage!$A:$BK,7,FALSE)</f>
        <v>8163.11</v>
      </c>
      <c r="U9">
        <f>VLOOKUP($O$1,Datengrundlage!$A:$BK,8,FALSE)</f>
        <v>18017520</v>
      </c>
      <c r="V9">
        <f>VLOOKUP($O$1,Datengrundlage!$A:$BK,9,FALSE)</f>
        <v>131463.9356</v>
      </c>
      <c r="W9">
        <f>VLOOKUP($O$1,Datengrundlage!$A:$BK,10,FALSE)</f>
        <v>1420</v>
      </c>
      <c r="X9">
        <f>VLOOKUP($O$1,Datengrundlage!$A:$BK,11,FALSE)</f>
        <v>2293</v>
      </c>
      <c r="Y9">
        <f>VLOOKUP($O$1,Datengrundlage!$A:$BK,12,FALSE)</f>
        <v>1133147.831</v>
      </c>
      <c r="Z9">
        <f>VLOOKUP($O$1,Datengrundlage!$A:$BK,13,FALSE)</f>
        <v>1133.147831</v>
      </c>
      <c r="AA9">
        <f>VLOOKUP($O$1,Datengrundlage!$A:$BK,14,FALSE)</f>
        <v>6705.9688640000004</v>
      </c>
      <c r="AB9">
        <f>VLOOKUP($O$1,Datengrundlage!$A:$BK,15,FALSE)</f>
        <v>5.1009950625576748</v>
      </c>
      <c r="AC9">
        <f>VLOOKUP($O$1,Datengrundlage!$A:$BK,16,FALSE)</f>
        <v>45</v>
      </c>
      <c r="AD9">
        <f>VLOOKUP($O$1,Datengrundlage!$A:$BK,17,FALSE)</f>
        <v>75</v>
      </c>
      <c r="AE9">
        <f>VLOOKUP($O$1,Datengrundlage!$A:$BK,18,FALSE)</f>
        <v>34605.727987999999</v>
      </c>
      <c r="AF9">
        <f>VLOOKUP($O$1,Datengrundlage!$A:$BK,19,FALSE)</f>
        <v>34.605727999999999</v>
      </c>
      <c r="AG9">
        <f>VLOOKUP($O$1,Datengrundlage!$A:$BK,20,FALSE)</f>
        <v>112.449155</v>
      </c>
      <c r="AH9">
        <f>VLOOKUP($O$1,Datengrundlage!$A:$BK,21,FALSE)</f>
        <v>8.5536124022746823E-2</v>
      </c>
      <c r="AI9">
        <f>VLOOKUP($O$1,Datengrundlage!$A:$BK,22,FALSE)</f>
        <v>37</v>
      </c>
      <c r="AJ9">
        <f>VLOOKUP($O$1,Datengrundlage!$A:$BK,23,FALSE)</f>
        <v>85</v>
      </c>
      <c r="AK9">
        <f>VLOOKUP($O$1,Datengrundlage!$A:$BK,24,FALSE)</f>
        <v>122907</v>
      </c>
      <c r="AL9">
        <f>VLOOKUP($O$1,Datengrundlage!$A:$BK,25,FALSE)</f>
        <v>122.907</v>
      </c>
      <c r="AM9">
        <f>VLOOKUP($O$1,Datengrundlage!$A:$BK,26,FALSE)</f>
        <v>402.13582000000002</v>
      </c>
      <c r="AN9">
        <f>VLOOKUP($O$1,Datengrundlage!$A:$BK,27,FALSE)</f>
        <v>0.30589059894233078</v>
      </c>
      <c r="AO9">
        <f>VLOOKUP($O$1,Datengrundlage!$A:$BK,28,FALSE)</f>
        <v>278</v>
      </c>
      <c r="AP9">
        <f>VLOOKUP($O$1,Datengrundlage!$A:$BK,29,FALSE)</f>
        <v>373</v>
      </c>
      <c r="AQ9">
        <f>VLOOKUP($O$1,Datengrundlage!$A:$BK,30,FALSE)</f>
        <v>158974.31485343352</v>
      </c>
      <c r="AR9">
        <f>VLOOKUP($O$1,Datengrundlage!$A:$BK,31,FALSE)</f>
        <v>158.97431485343344</v>
      </c>
      <c r="AS9">
        <f>VLOOKUP($O$1,Datengrundlage!$A:$BK,32,FALSE)</f>
        <v>437.5770961371</v>
      </c>
      <c r="AT9">
        <f>VLOOKUP($O$1,Datengrundlage!$A:$BK,33,FALSE)</f>
        <v>0.33284953332638556</v>
      </c>
      <c r="AU9">
        <f>VLOOKUP($O$1,Datengrundlage!$A:$BK,34,FALSE)</f>
        <v>859</v>
      </c>
      <c r="AV9">
        <f>VLOOKUP($O$1,Datengrundlage!$A:$BK,35,FALSE)</f>
        <v>534781.67500000005</v>
      </c>
      <c r="AW9">
        <f>VLOOKUP($O$1,Datengrundlage!$A:$BK,36,FALSE)</f>
        <v>534.78167499999995</v>
      </c>
      <c r="AX9">
        <f>VLOOKUP($O$1,Datengrundlage!$A:$BK,37,FALSE)</f>
        <v>501.61838499999999</v>
      </c>
      <c r="AY9">
        <f>VLOOKUP($O$1,Datengrundlage!$A:$BK,38,FALSE)</f>
        <v>0.38156349322011324</v>
      </c>
      <c r="AZ9">
        <f>VLOOKUP($O$1,Datengrundlage!$A:$BK,39,FALSE)</f>
        <v>577112</v>
      </c>
      <c r="BA9">
        <f>VLOOKUP($O$1,Datengrundlage!$A:$BK,40,FALSE)</f>
        <v>9171345.6851579994</v>
      </c>
      <c r="BB9">
        <f>VLOOKUP($O$1,Datengrundlage!$A:$BK,41,FALSE)</f>
        <v>9171.3456850000002</v>
      </c>
      <c r="BC9">
        <f>VLOOKUP($O$1,Datengrundlage!$A:$BK,42,FALSE)</f>
        <v>8602.6051860000007</v>
      </c>
      <c r="BD9">
        <f>VLOOKUP($O$1,Datengrundlage!$A:$BK,43,FALSE)</f>
        <v>6.5436997201839446</v>
      </c>
      <c r="BE9">
        <f>VLOOKUP($O$1,Datengrundlage!$A:$BK,44,FALSE)</f>
        <v>658007</v>
      </c>
      <c r="BF9">
        <f>VLOOKUP($O$1,Datengrundlage!$A:$BK,45,FALSE)</f>
        <v>9765390</v>
      </c>
      <c r="BG9">
        <f>VLOOKUP($O$1,Datengrundlage!$A:$BK,46,FALSE)</f>
        <v>9765</v>
      </c>
      <c r="BH9">
        <f>VLOOKUP($O$1,Datengrundlage!$A:$BK,47,FALSE)</f>
        <v>9160</v>
      </c>
      <c r="BI9">
        <f>VLOOKUP($O$1,Datengrundlage!$A:$BK,48,FALSE)</f>
        <v>6.9676903845863567</v>
      </c>
      <c r="BJ9">
        <f>VLOOKUP($O$1,Datengrundlage!$A:$BK,49,FALSE)</f>
        <v>475</v>
      </c>
      <c r="BK9">
        <f>VLOOKUP($O$1,Datengrundlage!$A:$BK,50,FALSE)</f>
        <v>643</v>
      </c>
      <c r="BL9">
        <f>VLOOKUP($O$1,Datengrundlage!$A:$BK,51,FALSE)</f>
        <v>228844.12</v>
      </c>
      <c r="BM9">
        <f>VLOOKUP($O$1,Datengrundlage!$A:$BK,52,FALSE)</f>
        <v>228.84406000000001</v>
      </c>
      <c r="BN9">
        <f>VLOOKUP($O$1,Datengrundlage!$A:$BK,53,FALSE)</f>
        <v>627.79476180011397</v>
      </c>
      <c r="BO9">
        <f>VLOOKUP($O$1,Datengrundlage!$A:$BK,54,FALSE)</f>
        <v>0.47754143289173978</v>
      </c>
      <c r="BP9">
        <f>VLOOKUP($O$1,Datengrundlage!$A:$BK,55,FALSE)</f>
        <v>3791</v>
      </c>
      <c r="BQ9">
        <f>VLOOKUP($O$1,Datengrundlage!$A:$BK,56,FALSE)</f>
        <v>7189905.0999999996</v>
      </c>
      <c r="BR9">
        <f>VLOOKUP($O$1,Datengrundlage!$A:$BK,57,FALSE)</f>
        <v>7189.9050999999999</v>
      </c>
      <c r="BS9">
        <f>VLOOKUP($O$1,Datengrundlage!$A:$BK,58,FALSE)</f>
        <v>17921.927941000002</v>
      </c>
      <c r="BT9">
        <f>VLOOKUP($O$1,Datengrundlage!$A:$BK,59,FALSE)</f>
        <v>13.632581330540969</v>
      </c>
      <c r="BU9">
        <f>VLOOKUP($O$1,Datengrundlage!$A:$BK,60,FALSE)</f>
        <v>664053</v>
      </c>
      <c r="BV9">
        <f>VLOOKUP($O$1,Datengrundlage!$A:$BK,61,FALSE)</f>
        <v>18633.384033853428</v>
      </c>
      <c r="BW9">
        <f>VLOOKUP($O$1,Datengrundlage!$A:$BK,62,FALSE)</f>
        <v>35367.853637937216</v>
      </c>
      <c r="BX9">
        <f>VLOOKUP($O$1,Datengrundlage!$A:$BK,63,FALSE)</f>
        <v>26.817548342845459</v>
      </c>
      <c r="BY9" t="str">
        <f>VLOOKUP($O$1,Datengrundlage!$A:$BL,64,FALSE)</f>
        <v>Nordrhein-Westfalen</v>
      </c>
    </row>
    <row r="10" spans="1:77">
      <c r="A10">
        <v>9</v>
      </c>
      <c r="B10" s="101" t="s">
        <v>83</v>
      </c>
      <c r="C10">
        <v>2022</v>
      </c>
      <c r="D10" s="101" t="s">
        <v>83</v>
      </c>
      <c r="I10" t="s">
        <v>85</v>
      </c>
      <c r="J10" t="s">
        <v>86</v>
      </c>
      <c r="L10" t="s">
        <v>87</v>
      </c>
      <c r="M10" t="s">
        <v>2</v>
      </c>
      <c r="O10" t="str">
        <f>VLOOKUP($O$2,Datengrundlage!$A:$BK,2,FALSE)</f>
        <v>05500000</v>
      </c>
      <c r="P10" t="str">
        <f>VLOOKUP($O$2,Datengrundlage!$A:$BK,3,FALSE)</f>
        <v>Münster, RB</v>
      </c>
      <c r="Q10" t="str">
        <f>VLOOKUP($O$2,Datengrundlage!$A:$BK,4,FALSE)</f>
        <v>RegBez</v>
      </c>
      <c r="R10">
        <f>VLOOKUP($O$2,Datengrundlage!$A:$BK,5,FALSE)</f>
        <v>2023</v>
      </c>
      <c r="S10">
        <f>VLOOKUP($O$2,Datengrundlage!$A:$BK,6,FALSE)</f>
        <v>6918.35</v>
      </c>
      <c r="T10">
        <f>VLOOKUP($O$2,Datengrundlage!$A:$BK,7,FALSE)</f>
        <v>1406.86</v>
      </c>
      <c r="U10">
        <f>VLOOKUP($O$2,Datengrundlage!$A:$BK,8,FALSE)</f>
        <v>2654384</v>
      </c>
      <c r="V10">
        <f>VLOOKUP($O$2,Datengrundlage!$A:$BK,9,FALSE)</f>
        <v>19309.470998496727</v>
      </c>
      <c r="W10">
        <f>VLOOKUP($O$2,Datengrundlage!$A:$BK,10,FALSE)</f>
        <v>443</v>
      </c>
      <c r="X10">
        <f>VLOOKUP($O$2,Datengrundlage!$A:$BK,11,FALSE)</f>
        <v>770</v>
      </c>
      <c r="Y10">
        <f>VLOOKUP($O$2,Datengrundlage!$A:$BK,12,FALSE)</f>
        <v>296441.48</v>
      </c>
      <c r="Z10">
        <f>VLOOKUP($O$2,Datengrundlage!$A:$BK,13,FALSE)</f>
        <v>296.44148000000001</v>
      </c>
      <c r="AA10">
        <f>VLOOKUP($O$2,Datengrundlage!$A:$BK,14,FALSE)</f>
        <v>1754.3406789999999</v>
      </c>
      <c r="AB10">
        <f>VLOOKUP($O$2,Datengrundlage!$A:$BK,15,FALSE)</f>
        <v>9.0853896470627191</v>
      </c>
      <c r="AC10">
        <f>VLOOKUP($O$2,Datengrundlage!$A:$BK,16,FALSE)</f>
        <v>12</v>
      </c>
      <c r="AD10">
        <f>VLOOKUP($O$2,Datengrundlage!$A:$BK,17,FALSE)</f>
        <v>19</v>
      </c>
      <c r="AE10">
        <f>VLOOKUP($O$2,Datengrundlage!$A:$BK,18,FALSE)</f>
        <v>6475.6146319999998</v>
      </c>
      <c r="AF10">
        <f>VLOOKUP($O$2,Datengrundlage!$A:$BK,19,FALSE)</f>
        <v>6.4756150000000003</v>
      </c>
      <c r="AG10">
        <f>VLOOKUP($O$2,Datengrundlage!$A:$BK,20,FALSE)</f>
        <v>22.785104</v>
      </c>
      <c r="AH10">
        <f>VLOOKUP($O$2,Datengrundlage!$A:$BK,21,FALSE)</f>
        <v>0.11799962827450766</v>
      </c>
      <c r="AI10">
        <f>VLOOKUP($O$2,Datengrundlage!$A:$BK,22,FALSE)</f>
        <v>13</v>
      </c>
      <c r="AJ10">
        <f>VLOOKUP($O$2,Datengrundlage!$A:$BK,23,FALSE)</f>
        <v>35</v>
      </c>
      <c r="AK10">
        <f>VLOOKUP($O$2,Datengrundlage!$A:$BK,24,FALSE)</f>
        <v>49115</v>
      </c>
      <c r="AL10">
        <f>VLOOKUP($O$2,Datengrundlage!$A:$BK,25,FALSE)</f>
        <v>49.115000000000002</v>
      </c>
      <c r="AM10">
        <f>VLOOKUP($O$2,Datengrundlage!$A:$BK,26,FALSE)</f>
        <v>138.79695000000001</v>
      </c>
      <c r="AN10">
        <f>VLOOKUP($O$2,Datengrundlage!$A:$BK,27,FALSE)</f>
        <v>0.71880244679310779</v>
      </c>
      <c r="AO10">
        <f>VLOOKUP($O$2,Datengrundlage!$A:$BK,28,FALSE)</f>
        <v>55</v>
      </c>
      <c r="AP10">
        <f>VLOOKUP($O$2,Datengrundlage!$A:$BK,29,FALSE)</f>
        <v>68</v>
      </c>
      <c r="AQ10">
        <f>VLOOKUP($O$2,Datengrundlage!$A:$BK,30,FALSE)</f>
        <v>25182.533286695281</v>
      </c>
      <c r="AR10">
        <f>VLOOKUP($O$2,Datengrundlage!$A:$BK,31,FALSE)</f>
        <v>25.182533286695275</v>
      </c>
      <c r="AS10">
        <f>VLOOKUP($O$2,Datengrundlage!$A:$BK,32,FALSE)</f>
        <v>70.628219866799995</v>
      </c>
      <c r="AT10">
        <f>VLOOKUP($O$2,Datengrundlage!$A:$BK,33,FALSE)</f>
        <v>0.3657698332196595</v>
      </c>
      <c r="AU10">
        <f>VLOOKUP($O$2,Datengrundlage!$A:$BK,34,FALSE)</f>
        <v>136</v>
      </c>
      <c r="AV10">
        <f>VLOOKUP($O$2,Datengrundlage!$A:$BK,35,FALSE)</f>
        <v>87768.429000000004</v>
      </c>
      <c r="AW10">
        <f>VLOOKUP($O$2,Datengrundlage!$A:$BK,36,FALSE)</f>
        <v>87.768428999999998</v>
      </c>
      <c r="AX10">
        <f>VLOOKUP($O$2,Datengrundlage!$A:$BK,37,FALSE)</f>
        <v>82.325665999999998</v>
      </c>
      <c r="AY10">
        <f>VLOOKUP($O$2,Datengrundlage!$A:$BK,38,FALSE)</f>
        <v>0.4263486348559688</v>
      </c>
      <c r="AZ10">
        <f>VLOOKUP($O$2,Datengrundlage!$A:$BK,39,FALSE)</f>
        <v>130164</v>
      </c>
      <c r="BA10">
        <f>VLOOKUP($O$2,Datengrundlage!$A:$BK,40,FALSE)</f>
        <v>2435850.02</v>
      </c>
      <c r="BB10">
        <f>VLOOKUP($O$2,Datengrundlage!$A:$BK,41,FALSE)</f>
        <v>2435.8500199999999</v>
      </c>
      <c r="BC10">
        <f>VLOOKUP($O$2,Datengrundlage!$A:$BK,42,FALSE)</f>
        <v>2284.7962269999998</v>
      </c>
      <c r="BD10">
        <f>VLOOKUP($O$2,Datengrundlage!$A:$BK,43,FALSE)</f>
        <v>11.832515904645316</v>
      </c>
      <c r="BE10">
        <f>VLOOKUP($O$2,Datengrundlage!$A:$BK,44,FALSE)</f>
        <v>144130</v>
      </c>
      <c r="BF10">
        <f>VLOOKUP($O$2,Datengrundlage!$A:$BK,45,FALSE)</f>
        <v>2534088.7140000798</v>
      </c>
      <c r="BG10">
        <f>VLOOKUP($O$2,Datengrundlage!$A:$BK,46,FALSE)</f>
        <v>2534.0887140003701</v>
      </c>
      <c r="BH10">
        <f>VLOOKUP($O$2,Datengrundlage!$A:$BK,47,FALSE)</f>
        <v>2376.9428676503794</v>
      </c>
      <c r="BI10">
        <f>VLOOKUP($O$2,Datengrundlage!$A:$BK,48,FALSE)</f>
        <v>12.309725459777889</v>
      </c>
      <c r="BJ10">
        <f>VLOOKUP($O$2,Datengrundlage!$A:$BK,49,FALSE)</f>
        <v>30</v>
      </c>
      <c r="BK10">
        <f>VLOOKUP($O$2,Datengrundlage!$A:$BK,50,FALSE)</f>
        <v>31</v>
      </c>
      <c r="BL10">
        <f>VLOOKUP($O$2,Datengrundlage!$A:$BK,51,FALSE)</f>
        <v>1422</v>
      </c>
      <c r="BM10">
        <f>VLOOKUP($O$2,Datengrundlage!$A:$BK,52,FALSE)</f>
        <v>1.4219999999999999</v>
      </c>
      <c r="BN10">
        <f>VLOOKUP($O$2,Datengrundlage!$A:$BK,53,FALSE)</f>
        <v>4.9751729999999998</v>
      </c>
      <c r="BO10">
        <f>VLOOKUP($O$2,Datengrundlage!$A:$BK,54,FALSE)</f>
        <v>2.6153256090719189E-2</v>
      </c>
      <c r="BP10">
        <f>VLOOKUP($O$2,Datengrundlage!$A:$BK,55,FALSE)</f>
        <v>1066</v>
      </c>
      <c r="BQ10">
        <f>VLOOKUP($O$2,Datengrundlage!$A:$BK,56,FALSE)</f>
        <v>2099695.7999999998</v>
      </c>
      <c r="BR10">
        <f>VLOOKUP($O$2,Datengrundlage!$A:$BK,57,FALSE)</f>
        <v>2099.6958</v>
      </c>
      <c r="BS10">
        <f>VLOOKUP($O$2,Datengrundlage!$A:$BK,58,FALSE)</f>
        <v>5174.6943140000003</v>
      </c>
      <c r="BT10">
        <f>VLOOKUP($O$2,Datengrundlage!$A:$BK,59,FALSE)</f>
        <v>26.798736818853602</v>
      </c>
      <c r="BU10">
        <f>VLOOKUP($O$2,Datengrundlage!$A:$BK,60,FALSE)</f>
        <v>145749</v>
      </c>
      <c r="BV10">
        <f>VLOOKUP($O$2,Datengrundlage!$A:$BK,61,FALSE)</f>
        <v>5012.4211422870667</v>
      </c>
      <c r="BW10">
        <f>VLOOKUP($O$2,Datengrundlage!$A:$BK,62,FALSE)</f>
        <v>9543.1633075171776</v>
      </c>
      <c r="BX10">
        <f>VLOOKUP($O$2,Datengrundlage!$A:$BK,63,FALSE)</f>
        <v>49.422577090072203</v>
      </c>
      <c r="BY10" t="str">
        <f>VLOOKUP($O$2,Datengrundlage!$A:$BL,64,FALSE)</f>
        <v>Münster, Regierungsbezirk</v>
      </c>
    </row>
    <row r="11" spans="1:77">
      <c r="A11">
        <v>10</v>
      </c>
      <c r="B11" s="102" t="s">
        <v>85</v>
      </c>
      <c r="C11">
        <v>2023</v>
      </c>
      <c r="D11" s="102" t="s">
        <v>85</v>
      </c>
      <c r="I11" t="s">
        <v>88</v>
      </c>
      <c r="J11" t="s">
        <v>89</v>
      </c>
      <c r="L11" t="s">
        <v>5</v>
      </c>
      <c r="M11" t="s">
        <v>90</v>
      </c>
      <c r="O11" t="str">
        <f>VLOOKUP($O$3,Datengrundlage!$A:$BK,2,FALSE)</f>
        <v>05000000</v>
      </c>
      <c r="P11" t="str">
        <f>VLOOKUP($O$3,Datengrundlage!$A:$BK,3,FALSE)</f>
        <v>NRW</v>
      </c>
      <c r="Q11" t="str">
        <f>VLOOKUP($O$3,Datengrundlage!$A:$BK,4,FALSE)</f>
        <v>Land</v>
      </c>
      <c r="R11">
        <f>VLOOKUP($O$3,Datengrundlage!$A:$BK,5,FALSE)</f>
        <v>2024</v>
      </c>
      <c r="S11">
        <f>VLOOKUP($O$3,Datengrundlage!$A:$BK,6,FALSE)</f>
        <v>34112.44</v>
      </c>
      <c r="T11">
        <f>VLOOKUP($O$3,Datengrundlage!$A:$BK,7,FALSE)</f>
        <v>8179.67</v>
      </c>
      <c r="U11">
        <f>VLOOKUP($O$3,Datengrundlage!$A:$BK,8,FALSE)</f>
        <v>18034454</v>
      </c>
      <c r="V11">
        <f>VLOOKUP($O$3,Datengrundlage!$A:$BK,9,FALSE)</f>
        <v>123664.02112547167</v>
      </c>
      <c r="W11">
        <f>VLOOKUP($O$3,Datengrundlage!$A:$BK,10,FALSE)</f>
        <v>1424</v>
      </c>
      <c r="X11">
        <f>VLOOKUP($O$3,Datengrundlage!$A:$BK,11,FALSE)</f>
        <v>2284</v>
      </c>
      <c r="Y11">
        <f>VLOOKUP($O$3,Datengrundlage!$A:$BK,12,FALSE)</f>
        <v>1183026.9310000001</v>
      </c>
      <c r="Z11">
        <f>VLOOKUP($O$3,Datengrundlage!$A:$BK,13,FALSE)</f>
        <v>1183.0269310000044</v>
      </c>
      <c r="AA11">
        <f>VLOOKUP($O$3,Datengrundlage!$A:$BK,14,FALSE)</f>
        <v>7001.1533776580045</v>
      </c>
      <c r="AB11">
        <f>VLOOKUP($O$3,Datengrundlage!$A:$BK,15,FALSE)</f>
        <v>5.6614311211459896</v>
      </c>
      <c r="AC11">
        <f>VLOOKUP($O$3,Datengrundlage!$A:$BK,16,FALSE)</f>
        <v>45</v>
      </c>
      <c r="AD11">
        <f>VLOOKUP($O$3,Datengrundlage!$A:$BK,17,FALSE)</f>
        <v>71</v>
      </c>
      <c r="AE11">
        <f>VLOOKUP($O$3,Datengrundlage!$A:$BK,18,FALSE)</f>
        <v>33016.671629094002</v>
      </c>
      <c r="AF11">
        <f>VLOOKUP($O$3,Datengrundlage!$A:$BK,19,FALSE)</f>
        <v>33.016671629093999</v>
      </c>
      <c r="AG11">
        <f>VLOOKUP($O$3,Datengrundlage!$A:$BK,20,FALSE)</f>
        <v>102.67169972500002</v>
      </c>
      <c r="AH11">
        <f>VLOOKUP($O$3,Datengrundlage!$A:$BK,21,FALSE)</f>
        <v>8.3024713890572518E-2</v>
      </c>
      <c r="AI11">
        <f>VLOOKUP($O$3,Datengrundlage!$A:$BK,22,FALSE)</f>
        <v>37</v>
      </c>
      <c r="AJ11">
        <f>VLOOKUP($O$3,Datengrundlage!$A:$BK,23,FALSE)</f>
        <v>88</v>
      </c>
      <c r="AK11">
        <f>VLOOKUP($O$3,Datengrundlage!$A:$BK,24,FALSE)</f>
        <v>112170</v>
      </c>
      <c r="AL11">
        <f>VLOOKUP($O$3,Datengrundlage!$A:$BK,25,FALSE)</f>
        <v>112.17</v>
      </c>
      <c r="AM11">
        <f>VLOOKUP($O$3,Datengrundlage!$A:$BK,26,FALSE)</f>
        <v>309.04363426999998</v>
      </c>
      <c r="AN11">
        <f>VLOOKUP($O$3,Datengrundlage!$A:$BK,27,FALSE)</f>
        <v>0.24990585900198001</v>
      </c>
      <c r="AO11">
        <f>VLOOKUP($O$3,Datengrundlage!$A:$BK,28,FALSE)</f>
        <v>277</v>
      </c>
      <c r="AP11">
        <f>VLOOKUP($O$3,Datengrundlage!$A:$BK,29,FALSE)</f>
        <v>380</v>
      </c>
      <c r="AQ11">
        <f>VLOOKUP($O$3,Datengrundlage!$A:$BK,30,FALSE)</f>
        <v>152031.73691716735</v>
      </c>
      <c r="AR11">
        <f>VLOOKUP($O$3,Datengrundlage!$A:$BK,31,FALSE)</f>
        <v>152.03173691716742</v>
      </c>
      <c r="AS11">
        <f>VLOOKUP($O$3,Datengrundlage!$A:$BK,32,FALSE)</f>
        <v>435.38960813760019</v>
      </c>
      <c r="AT11">
        <f>VLOOKUP($O$3,Datengrundlage!$A:$BK,33,FALSE)</f>
        <v>0.35207460033654114</v>
      </c>
      <c r="AU11">
        <f>VLOOKUP($O$3,Datengrundlage!$A:$BK,34,FALSE)</f>
        <v>1209</v>
      </c>
      <c r="AV11">
        <f>VLOOKUP($O$3,Datengrundlage!$A:$BK,35,FALSE)</f>
        <v>762592.9849999994</v>
      </c>
      <c r="AW11">
        <f>VLOOKUP($O$3,Datengrundlage!$A:$BK,36,FALSE)</f>
        <v>762.59298499999977</v>
      </c>
      <c r="AX11">
        <f>VLOOKUP($O$3,Datengrundlage!$A:$BK,37,FALSE)</f>
        <v>687.81602254709298</v>
      </c>
      <c r="AY11">
        <f>VLOOKUP($O$3,Datengrundlage!$A:$BK,38,FALSE)</f>
        <v>0.55619736143726306</v>
      </c>
      <c r="AZ11">
        <f>VLOOKUP($O$3,Datengrundlage!$A:$BK,39,FALSE)</f>
        <v>704612</v>
      </c>
      <c r="BA11">
        <f>VLOOKUP($O$3,Datengrundlage!$A:$BK,40,FALSE)</f>
        <v>11270897.701002613</v>
      </c>
      <c r="BB11">
        <f>VLOOKUP($O$3,Datengrundlage!$A:$BK,41,FALSE)</f>
        <v>11270.89770099001</v>
      </c>
      <c r="BC11">
        <f>VLOOKUP($O$3,Datengrundlage!$A:$BK,42,FALSE)</f>
        <v>10165.716417181153</v>
      </c>
      <c r="BD11">
        <f>VLOOKUP($O$3,Datengrundlage!$A:$BK,43,FALSE)</f>
        <v>8.2204317186700884</v>
      </c>
      <c r="BE11">
        <f>VLOOKUP($O$3,Datengrundlage!$A:$BK,44,FALSE)</f>
        <v>872301</v>
      </c>
      <c r="BF11">
        <f>VLOOKUP($O$3,Datengrundlage!$A:$BK,45,FALSE)</f>
        <v>12178896.574019736</v>
      </c>
      <c r="BG11">
        <f>VLOOKUP($O$3,Datengrundlage!$A:$BK,46,FALSE)</f>
        <v>12178.896573960374</v>
      </c>
      <c r="BH11">
        <f>VLOOKUP($O$3,Datengrundlage!$A:$BK,47,FALSE)</f>
        <v>10984.680380389616</v>
      </c>
      <c r="BI11">
        <f>VLOOKUP($O$3,Datengrundlage!$A:$BK,48,FALSE)</f>
        <v>8.8826808965271873</v>
      </c>
      <c r="BJ11">
        <f>VLOOKUP($O$3,Datengrundlage!$A:$BK,49,FALSE)</f>
        <v>470</v>
      </c>
      <c r="BK11">
        <f>VLOOKUP($O$3,Datengrundlage!$A:$BK,50,FALSE)</f>
        <v>611</v>
      </c>
      <c r="BL11">
        <f>VLOOKUP($O$3,Datengrundlage!$A:$BK,51,FALSE)</f>
        <v>216775.56</v>
      </c>
      <c r="BM11">
        <f>VLOOKUP($O$3,Datengrundlage!$A:$BK,52,FALSE)</f>
        <v>216.7755599999999</v>
      </c>
      <c r="BN11">
        <f>VLOOKUP($O$3,Datengrundlage!$A:$BK,53,FALSE)</f>
        <v>590.49984880011516</v>
      </c>
      <c r="BO11">
        <f>VLOOKUP($O$3,Datengrundlage!$A:$BK,54,FALSE)</f>
        <v>0.47750335418980411</v>
      </c>
      <c r="BP11">
        <f>VLOOKUP($O$3,Datengrundlage!$A:$BK,55,FALSE)</f>
        <v>3817</v>
      </c>
      <c r="BQ11">
        <f>VLOOKUP($O$3,Datengrundlage!$A:$BK,56,FALSE)</f>
        <v>7809965.8999999994</v>
      </c>
      <c r="BR11">
        <f>VLOOKUP($O$3,Datengrundlage!$A:$BK,57,FALSE)</f>
        <v>7809.9659000002493</v>
      </c>
      <c r="BS11">
        <f>VLOOKUP($O$3,Datengrundlage!$A:$BK,58,FALSE)</f>
        <v>16999.335595232147</v>
      </c>
      <c r="BT11">
        <f>VLOOKUP($O$3,Datengrundlage!$A:$BK,59,FALSE)</f>
        <v>13.746387543054519</v>
      </c>
      <c r="BU11">
        <f>VLOOKUP($O$3,Datengrundlage!$A:$BK,60,FALSE)</f>
        <v>878371</v>
      </c>
      <c r="BV11">
        <f>VLOOKUP($O$3,Datengrundlage!$A:$BK,61,FALSE)</f>
        <v>21685.883373506887</v>
      </c>
      <c r="BW11">
        <f>VLOOKUP($O$3,Datengrundlage!$A:$BK,62,FALSE)</f>
        <v>36422.774144212482</v>
      </c>
      <c r="BX11">
        <f>VLOOKUP($O$3,Datengrundlage!$A:$BK,63,FALSE)</f>
        <v>29.453008088146593</v>
      </c>
      <c r="BY11" t="str">
        <f>VLOOKUP($O$3,Datengrundlage!$A:$BL,64,FALSE)</f>
        <v>Nordrhein-Westfalen</v>
      </c>
    </row>
    <row r="12" spans="1:77">
      <c r="A12">
        <v>11</v>
      </c>
      <c r="B12" s="101" t="s">
        <v>88</v>
      </c>
      <c r="C12">
        <v>2024</v>
      </c>
      <c r="D12" s="101" t="s">
        <v>88</v>
      </c>
      <c r="I12" t="s">
        <v>91</v>
      </c>
      <c r="J12" t="s">
        <v>92</v>
      </c>
      <c r="L12" t="s">
        <v>87</v>
      </c>
      <c r="M12" t="s">
        <v>90</v>
      </c>
      <c r="O12" t="str">
        <f>VLOOKUP($O$4,Datengrundlage!$A:$BK,2,FALSE)</f>
        <v>05500000</v>
      </c>
      <c r="P12" t="str">
        <f>VLOOKUP($O$4,Datengrundlage!$A:$BK,3,FALSE)</f>
        <v>Münster, RB</v>
      </c>
      <c r="Q12" t="str">
        <f>VLOOKUP($O$4,Datengrundlage!$A:$BK,4,FALSE)</f>
        <v>RegBez</v>
      </c>
      <c r="R12">
        <f>VLOOKUP($O$4,Datengrundlage!$A:$BK,5,FALSE)</f>
        <v>2024</v>
      </c>
      <c r="S12">
        <f>VLOOKUP($O$4,Datengrundlage!$A:$BK,6,FALSE)</f>
        <v>6918.35</v>
      </c>
      <c r="T12">
        <f>VLOOKUP($O$4,Datengrundlage!$A:$BK,7,FALSE)</f>
        <v>1409.88</v>
      </c>
      <c r="U12">
        <f>VLOOKUP($O$4,Datengrundlage!$A:$BK,8,FALSE)</f>
        <v>2659034</v>
      </c>
      <c r="V12">
        <f>VLOOKUP($O$4,Datengrundlage!$A:$BK,9,FALSE)</f>
        <v>18233.257117146288</v>
      </c>
      <c r="W12">
        <f>VLOOKUP($O$4,Datengrundlage!$A:$BK,10,FALSE)</f>
        <v>445</v>
      </c>
      <c r="X12">
        <f>VLOOKUP($O$4,Datengrundlage!$A:$BK,11,FALSE)</f>
        <v>769</v>
      </c>
      <c r="Y12">
        <f>VLOOKUP($O$4,Datengrundlage!$A:$BK,12,FALSE)</f>
        <v>297199.98</v>
      </c>
      <c r="Z12">
        <f>VLOOKUP($O$4,Datengrundlage!$A:$BK,13,FALSE)</f>
        <v>297.19997999999936</v>
      </c>
      <c r="AA12">
        <f>VLOOKUP($O$4,Datengrundlage!$A:$BK,14,FALSE)</f>
        <v>1758.8294816400009</v>
      </c>
      <c r="AB12">
        <f>VLOOKUP($O$4,Datengrundlage!$A:$BK,15,FALSE)</f>
        <v>9.6462714825977169</v>
      </c>
      <c r="AC12">
        <f>VLOOKUP($O$4,Datengrundlage!$A:$BK,16,FALSE)</f>
        <v>12</v>
      </c>
      <c r="AD12">
        <f>VLOOKUP($O$4,Datengrundlage!$A:$BK,17,FALSE)</f>
        <v>17</v>
      </c>
      <c r="AE12">
        <f>VLOOKUP($O$4,Datengrundlage!$A:$BK,18,FALSE)</f>
        <v>6133.3330497660572</v>
      </c>
      <c r="AF12">
        <f>VLOOKUP($O$4,Datengrundlage!$A:$BK,19,FALSE)</f>
        <v>6.1333330497660574</v>
      </c>
      <c r="AG12">
        <f>VLOOKUP($O$4,Datengrundlage!$A:$BK,20,FALSE)</f>
        <v>24.792485749999997</v>
      </c>
      <c r="AH12">
        <f>VLOOKUP($O$4,Datengrundlage!$A:$BK,21,FALSE)</f>
        <v>0.1359739819973553</v>
      </c>
      <c r="AI12">
        <f>VLOOKUP($O$4,Datengrundlage!$A:$BK,22,FALSE)</f>
        <v>13</v>
      </c>
      <c r="AJ12">
        <f>VLOOKUP($O$4,Datengrundlage!$A:$BK,23,FALSE)</f>
        <v>36</v>
      </c>
      <c r="AK12">
        <f>VLOOKUP($O$4,Datengrundlage!$A:$BK,24,FALSE)</f>
        <v>45560</v>
      </c>
      <c r="AL12">
        <f>VLOOKUP($O$4,Datengrundlage!$A:$BK,25,FALSE)</f>
        <v>45.56</v>
      </c>
      <c r="AM12">
        <f>VLOOKUP($O$4,Datengrundlage!$A:$BK,26,FALSE)</f>
        <v>81.580654559999999</v>
      </c>
      <c r="AN12">
        <f>VLOOKUP($O$4,Datengrundlage!$A:$BK,27,FALSE)</f>
        <v>0.44742776365108539</v>
      </c>
      <c r="AO12">
        <f>VLOOKUP($O$4,Datengrundlage!$A:$BK,28,FALSE)</f>
        <v>55</v>
      </c>
      <c r="AP12">
        <f>VLOOKUP($O$4,Datengrundlage!$A:$BK,29,FALSE)</f>
        <v>67</v>
      </c>
      <c r="AQ12">
        <f>VLOOKUP($O$4,Datengrundlage!$A:$BK,30,FALSE)</f>
        <v>24665.315321459228</v>
      </c>
      <c r="AR12">
        <f>VLOOKUP($O$4,Datengrundlage!$A:$BK,31,FALSE)</f>
        <v>24.665315321459232</v>
      </c>
      <c r="AS12">
        <f>VLOOKUP($O$4,Datengrundlage!$A:$BK,32,FALSE)</f>
        <v>68.371079468400012</v>
      </c>
      <c r="AT12">
        <f>VLOOKUP($O$4,Datengrundlage!$A:$BK,33,FALSE)</f>
        <v>0.37498006543276818</v>
      </c>
      <c r="AU12">
        <f>VLOOKUP($O$4,Datengrundlage!$A:$BK,34,FALSE)</f>
        <v>180</v>
      </c>
      <c r="AV12">
        <f>VLOOKUP($O$4,Datengrundlage!$A:$BK,35,FALSE)</f>
        <v>104808.96900000004</v>
      </c>
      <c r="AW12">
        <f>VLOOKUP($O$4,Datengrundlage!$A:$BK,36,FALSE)</f>
        <v>104.80896900000005</v>
      </c>
      <c r="AX12">
        <f>VLOOKUP($O$4,Datengrundlage!$A:$BK,37,FALSE)</f>
        <v>94.531800846347565</v>
      </c>
      <c r="AY12">
        <f>VLOOKUP($O$4,Datengrundlage!$A:$BK,38,FALSE)</f>
        <v>0.51845811332003455</v>
      </c>
      <c r="AZ12">
        <f>VLOOKUP($O$4,Datengrundlage!$A:$BK,39,FALSE)</f>
        <v>154487</v>
      </c>
      <c r="BA12">
        <f>VLOOKUP($O$4,Datengrundlage!$A:$BK,40,FALSE)</f>
        <v>2892176.9079998694</v>
      </c>
      <c r="BB12">
        <f>VLOOKUP($O$4,Datengrundlage!$A:$BK,41,FALSE)</f>
        <v>2892.1769080008603</v>
      </c>
      <c r="BC12">
        <f>VLOOKUP($O$4,Datengrundlage!$A:$BK,42,FALSE)</f>
        <v>2608.5810602663937</v>
      </c>
      <c r="BD12">
        <f>VLOOKUP($O$4,Datengrundlage!$A:$BK,43,FALSE)</f>
        <v>14.306720096725462</v>
      </c>
      <c r="BE12">
        <f>VLOOKUP($O$4,Datengrundlage!$A:$BK,44,FALSE)</f>
        <v>183134</v>
      </c>
      <c r="BF12">
        <f>VLOOKUP($O$4,Datengrundlage!$A:$BK,45,FALSE)</f>
        <v>3022173.2459992603</v>
      </c>
      <c r="BG12">
        <f>VLOOKUP($O$4,Datengrundlage!$A:$BK,46,FALSE)</f>
        <v>3022.1732459996792</v>
      </c>
      <c r="BH12">
        <f>VLOOKUP($O$4,Datengrundlage!$A:$BK,47,FALSE)</f>
        <v>2725.8304526770876</v>
      </c>
      <c r="BI12">
        <f>VLOOKUP($O$4,Datengrundlage!$A:$BK,48,FALSE)</f>
        <v>14.949772468868201</v>
      </c>
      <c r="BJ12">
        <f>VLOOKUP($O$4,Datengrundlage!$A:$BK,49,FALSE)</f>
        <v>30</v>
      </c>
      <c r="BK12">
        <f>VLOOKUP($O$4,Datengrundlage!$A:$BK,50,FALSE)</f>
        <v>31</v>
      </c>
      <c r="BL12">
        <f>VLOOKUP($O$4,Datengrundlage!$A:$BK,51,FALSE)</f>
        <v>1422</v>
      </c>
      <c r="BM12">
        <f>VLOOKUP($O$4,Datengrundlage!$A:$BK,52,FALSE)</f>
        <v>1.4220000000000002</v>
      </c>
      <c r="BN12">
        <f>VLOOKUP($O$4,Datengrundlage!$A:$BK,53,FALSE)</f>
        <v>4.9751733999999992</v>
      </c>
      <c r="BO12">
        <f>VLOOKUP($O$4,Datengrundlage!$A:$BK,54,FALSE)</f>
        <v>2.7286257019440697E-2</v>
      </c>
      <c r="BP12">
        <f>VLOOKUP($O$4,Datengrundlage!$A:$BK,55,FALSE)</f>
        <v>1085</v>
      </c>
      <c r="BQ12">
        <f>VLOOKUP($O$4,Datengrundlage!$A:$BK,56,FALSE)</f>
        <v>2270939.2000000002</v>
      </c>
      <c r="BR12">
        <f>VLOOKUP($O$4,Datengrundlage!$A:$BK,57,FALSE)</f>
        <v>2270.9391999999852</v>
      </c>
      <c r="BS12">
        <f>VLOOKUP($O$4,Datengrundlage!$A:$BK,58,FALSE)</f>
        <v>4835.6292163345615</v>
      </c>
      <c r="BT12">
        <f>VLOOKUP($O$4,Datengrundlage!$A:$BK,59,FALSE)</f>
        <v>26.520929229847841</v>
      </c>
      <c r="BU12">
        <f>VLOOKUP($O$4,Datengrundlage!$A:$BK,60,FALSE)</f>
        <v>184774</v>
      </c>
      <c r="BV12">
        <f>VLOOKUP($O$4,Datengrundlage!$A:$BK,61,FALSE)</f>
        <v>5668.0930743708886</v>
      </c>
      <c r="BW12">
        <f>VLOOKUP($O$4,Datengrundlage!$A:$BK,62,FALSE)</f>
        <v>9500.0085438300503</v>
      </c>
      <c r="BX12">
        <f>VLOOKUP($O$4,Datengrundlage!$A:$BK,63,FALSE)</f>
        <v>52.102641249414404</v>
      </c>
      <c r="BY12" t="str">
        <f>VLOOKUP($O$4,Datengrundlage!$A:$BL,64,FALSE)</f>
        <v>Münster, Regierungsbezirk</v>
      </c>
    </row>
    <row r="13" spans="1:77">
      <c r="A13">
        <v>12</v>
      </c>
      <c r="B13" s="102" t="s">
        <v>91</v>
      </c>
      <c r="D13" s="102" t="s">
        <v>91</v>
      </c>
      <c r="I13" t="s">
        <v>93</v>
      </c>
      <c r="J13" t="s">
        <v>94</v>
      </c>
    </row>
    <row r="14" spans="1:77">
      <c r="A14">
        <v>13</v>
      </c>
      <c r="B14" s="101" t="s">
        <v>93</v>
      </c>
      <c r="D14" s="101" t="s">
        <v>93</v>
      </c>
      <c r="I14" t="s">
        <v>95</v>
      </c>
      <c r="J14" t="s">
        <v>96</v>
      </c>
    </row>
    <row r="15" spans="1:77">
      <c r="A15">
        <v>14</v>
      </c>
      <c r="B15" s="102" t="s">
        <v>95</v>
      </c>
      <c r="D15" s="102" t="s">
        <v>95</v>
      </c>
      <c r="I15" t="s">
        <v>97</v>
      </c>
      <c r="J15" t="s">
        <v>98</v>
      </c>
    </row>
    <row r="16" spans="1:77">
      <c r="A16">
        <v>15</v>
      </c>
      <c r="B16" s="101" t="s">
        <v>97</v>
      </c>
      <c r="D16" s="101" t="s">
        <v>97</v>
      </c>
      <c r="I16" t="s">
        <v>99</v>
      </c>
      <c r="J16" t="s">
        <v>100</v>
      </c>
    </row>
    <row r="17" spans="1:26">
      <c r="A17">
        <v>16</v>
      </c>
      <c r="B17" s="102" t="s">
        <v>99</v>
      </c>
      <c r="D17" s="102" t="s">
        <v>99</v>
      </c>
      <c r="I17" t="s">
        <v>101</v>
      </c>
      <c r="J17" t="s">
        <v>102</v>
      </c>
      <c r="N17" s="86" t="s">
        <v>103</v>
      </c>
    </row>
    <row r="18" spans="1:26">
      <c r="A18">
        <v>17</v>
      </c>
      <c r="B18" s="101" t="s">
        <v>101</v>
      </c>
      <c r="D18" s="101" t="s">
        <v>101</v>
      </c>
      <c r="I18" t="s">
        <v>104</v>
      </c>
      <c r="J18" t="s">
        <v>105</v>
      </c>
    </row>
    <row r="19" spans="1:26">
      <c r="A19">
        <v>18</v>
      </c>
      <c r="B19" s="102" t="s">
        <v>104</v>
      </c>
      <c r="D19" s="102" t="s">
        <v>104</v>
      </c>
      <c r="I19" t="s">
        <v>106</v>
      </c>
      <c r="J19" t="s">
        <v>107</v>
      </c>
      <c r="O19" s="181" t="s">
        <v>108</v>
      </c>
      <c r="P19" s="181"/>
      <c r="Q19" s="181" t="s">
        <v>109</v>
      </c>
      <c r="R19" s="181"/>
      <c r="S19" s="181" t="s">
        <v>110</v>
      </c>
      <c r="T19" s="181"/>
      <c r="U19" s="181" t="s">
        <v>111</v>
      </c>
      <c r="V19" s="181"/>
      <c r="W19" s="181" t="s">
        <v>112</v>
      </c>
      <c r="X19" s="181"/>
      <c r="Y19" s="181" t="s">
        <v>113</v>
      </c>
      <c r="Z19" s="181"/>
    </row>
    <row r="20" spans="1:26">
      <c r="A20">
        <v>19</v>
      </c>
      <c r="B20" s="101" t="s">
        <v>106</v>
      </c>
      <c r="D20" s="101" t="s">
        <v>106</v>
      </c>
      <c r="I20" t="s">
        <v>114</v>
      </c>
      <c r="J20" t="s">
        <v>115</v>
      </c>
      <c r="O20">
        <f>$M$1</f>
        <v>2023</v>
      </c>
      <c r="P20">
        <f>$M$3</f>
        <v>2024</v>
      </c>
      <c r="Q20">
        <f>$M$1</f>
        <v>2023</v>
      </c>
      <c r="R20">
        <f>$M$3</f>
        <v>2024</v>
      </c>
      <c r="S20">
        <f>$M$1</f>
        <v>2023</v>
      </c>
      <c r="T20">
        <f>$M$3</f>
        <v>2024</v>
      </c>
      <c r="U20">
        <f>$M$1</f>
        <v>2023</v>
      </c>
      <c r="V20">
        <f>$M$3</f>
        <v>2024</v>
      </c>
      <c r="W20">
        <f>$M$1</f>
        <v>2023</v>
      </c>
      <c r="X20">
        <f>$M$3</f>
        <v>2024</v>
      </c>
      <c r="Y20">
        <f>$M$1</f>
        <v>2023</v>
      </c>
      <c r="Z20">
        <f>$M$3</f>
        <v>2024</v>
      </c>
    </row>
    <row r="21" spans="1:26">
      <c r="A21">
        <v>20</v>
      </c>
      <c r="B21" s="102" t="s">
        <v>114</v>
      </c>
      <c r="D21" s="102" t="s">
        <v>114</v>
      </c>
      <c r="I21" t="s">
        <v>116</v>
      </c>
      <c r="J21" t="s">
        <v>117</v>
      </c>
      <c r="N21" t="str">
        <f>L1</f>
        <v>Nordrhein-Westfalen</v>
      </c>
      <c r="O21">
        <f>BE9</f>
        <v>658007</v>
      </c>
      <c r="P21">
        <f>BE11</f>
        <v>872301</v>
      </c>
      <c r="Q21">
        <f>W9</f>
        <v>1420</v>
      </c>
      <c r="R21">
        <f>W11</f>
        <v>1424</v>
      </c>
      <c r="S21">
        <f>BJ9</f>
        <v>475</v>
      </c>
      <c r="T21">
        <f>BJ11</f>
        <v>470</v>
      </c>
      <c r="U21">
        <f>BP9</f>
        <v>3791</v>
      </c>
      <c r="V21">
        <f>BP11</f>
        <v>3817</v>
      </c>
      <c r="W21">
        <f>SUM(AC9,AI9,AO9)</f>
        <v>360</v>
      </c>
      <c r="X21">
        <f>SUM(AC11,AI11,AO11)</f>
        <v>359</v>
      </c>
      <c r="Y21">
        <f>BU9</f>
        <v>664053</v>
      </c>
      <c r="Z21">
        <f>BU11</f>
        <v>878371</v>
      </c>
    </row>
    <row r="22" spans="1:26">
      <c r="A22">
        <v>21</v>
      </c>
      <c r="B22" s="101" t="s">
        <v>116</v>
      </c>
      <c r="D22" s="101" t="s">
        <v>116</v>
      </c>
      <c r="I22" t="s">
        <v>118</v>
      </c>
      <c r="J22" t="s">
        <v>119</v>
      </c>
      <c r="N22" t="str">
        <f>L2</f>
        <v>Münster, Regierungsbezirk</v>
      </c>
      <c r="O22">
        <f>BE10</f>
        <v>144130</v>
      </c>
      <c r="P22">
        <f>BE12</f>
        <v>183134</v>
      </c>
      <c r="Q22">
        <f>W10</f>
        <v>443</v>
      </c>
      <c r="R22">
        <f>W12</f>
        <v>445</v>
      </c>
      <c r="S22">
        <f>BJ10</f>
        <v>30</v>
      </c>
      <c r="T22">
        <f>BJ12</f>
        <v>30</v>
      </c>
      <c r="U22">
        <f>BP10</f>
        <v>1066</v>
      </c>
      <c r="V22">
        <f>BP12</f>
        <v>1085</v>
      </c>
      <c r="W22">
        <f>SUM(AC10,AI10,AO10)</f>
        <v>80</v>
      </c>
      <c r="X22">
        <f>SUM(AC12,AI12,AO12)</f>
        <v>80</v>
      </c>
      <c r="Y22">
        <f>BU10</f>
        <v>145749</v>
      </c>
      <c r="Z22">
        <f>BU12</f>
        <v>184774</v>
      </c>
    </row>
    <row r="23" spans="1:26">
      <c r="A23">
        <v>22</v>
      </c>
      <c r="B23" s="102" t="s">
        <v>118</v>
      </c>
      <c r="D23" s="102" t="s">
        <v>118</v>
      </c>
      <c r="I23" t="s">
        <v>120</v>
      </c>
      <c r="J23" t="s">
        <v>121</v>
      </c>
    </row>
    <row r="24" spans="1:26">
      <c r="A24">
        <v>23</v>
      </c>
      <c r="B24" s="101" t="s">
        <v>120</v>
      </c>
      <c r="D24" s="101" t="s">
        <v>120</v>
      </c>
      <c r="I24" t="s">
        <v>122</v>
      </c>
      <c r="J24" t="s">
        <v>123</v>
      </c>
      <c r="N24" t="s">
        <v>124</v>
      </c>
    </row>
    <row r="25" spans="1:26">
      <c r="A25">
        <v>24</v>
      </c>
      <c r="B25" s="102" t="s">
        <v>122</v>
      </c>
      <c r="D25" s="102" t="s">
        <v>122</v>
      </c>
      <c r="I25" t="s">
        <v>125</v>
      </c>
      <c r="J25" t="s">
        <v>126</v>
      </c>
    </row>
    <row r="26" spans="1:26">
      <c r="A26">
        <v>25</v>
      </c>
      <c r="B26" s="101" t="s">
        <v>125</v>
      </c>
      <c r="D26" s="101" t="s">
        <v>125</v>
      </c>
      <c r="I26" t="s">
        <v>127</v>
      </c>
      <c r="J26" t="s">
        <v>128</v>
      </c>
    </row>
    <row r="27" spans="1:26">
      <c r="A27">
        <v>26</v>
      </c>
      <c r="B27" s="102" t="s">
        <v>127</v>
      </c>
      <c r="D27" s="102" t="s">
        <v>127</v>
      </c>
      <c r="I27" t="s">
        <v>129</v>
      </c>
      <c r="J27" t="s">
        <v>130</v>
      </c>
      <c r="N27" s="86" t="s">
        <v>131</v>
      </c>
    </row>
    <row r="28" spans="1:26">
      <c r="A28">
        <v>27</v>
      </c>
      <c r="B28" s="101" t="s">
        <v>129</v>
      </c>
      <c r="D28" s="101" t="s">
        <v>129</v>
      </c>
      <c r="I28" t="s">
        <v>132</v>
      </c>
      <c r="J28" t="s">
        <v>133</v>
      </c>
    </row>
    <row r="29" spans="1:26">
      <c r="A29">
        <v>28</v>
      </c>
      <c r="B29" s="102" t="s">
        <v>132</v>
      </c>
      <c r="D29" s="102" t="s">
        <v>132</v>
      </c>
      <c r="I29" t="s">
        <v>134</v>
      </c>
      <c r="J29" t="s">
        <v>135</v>
      </c>
      <c r="O29">
        <f>M1</f>
        <v>2023</v>
      </c>
      <c r="P29">
        <f>M3</f>
        <v>2024</v>
      </c>
      <c r="Q29" t="s">
        <v>136</v>
      </c>
    </row>
    <row r="30" spans="1:26">
      <c r="A30">
        <v>29</v>
      </c>
      <c r="B30" s="101" t="s">
        <v>134</v>
      </c>
      <c r="D30" s="101" t="s">
        <v>134</v>
      </c>
      <c r="I30" t="s">
        <v>137</v>
      </c>
      <c r="J30" t="s">
        <v>138</v>
      </c>
      <c r="N30" t="str">
        <f>L1</f>
        <v>Nordrhein-Westfalen</v>
      </c>
      <c r="O30">
        <f>BW9</f>
        <v>35367.853637937216</v>
      </c>
      <c r="P30">
        <f>BW11</f>
        <v>36422.774144212482</v>
      </c>
      <c r="Q30" s="98">
        <f>(O30-P30)/P30</f>
        <v>-2.8963211371500965E-2</v>
      </c>
    </row>
    <row r="31" spans="1:26">
      <c r="A31">
        <v>30</v>
      </c>
      <c r="B31" s="102" t="s">
        <v>137</v>
      </c>
      <c r="D31" s="102" t="s">
        <v>137</v>
      </c>
      <c r="I31" t="s">
        <v>139</v>
      </c>
      <c r="J31" t="s">
        <v>140</v>
      </c>
      <c r="N31" t="str">
        <f>L2</f>
        <v>Münster, Regierungsbezirk</v>
      </c>
      <c r="O31">
        <f>BW10</f>
        <v>9543.1633075171776</v>
      </c>
      <c r="P31">
        <f>BW12</f>
        <v>9500.0085438300503</v>
      </c>
      <c r="Q31" s="98">
        <f>(O31-P31)/P31</f>
        <v>4.5426026185160619E-3</v>
      </c>
    </row>
    <row r="32" spans="1:26">
      <c r="A32">
        <v>31</v>
      </c>
      <c r="B32" s="101" t="s">
        <v>139</v>
      </c>
      <c r="D32" s="101" t="s">
        <v>139</v>
      </c>
      <c r="I32" t="s">
        <v>141</v>
      </c>
      <c r="J32" t="s">
        <v>142</v>
      </c>
    </row>
    <row r="33" spans="1:21">
      <c r="A33">
        <v>32</v>
      </c>
      <c r="B33" s="102" t="s">
        <v>141</v>
      </c>
      <c r="D33" s="102" t="s">
        <v>141</v>
      </c>
      <c r="I33" t="s">
        <v>143</v>
      </c>
      <c r="J33" t="s">
        <v>144</v>
      </c>
    </row>
    <row r="34" spans="1:21">
      <c r="A34">
        <v>33</v>
      </c>
      <c r="B34" s="101" t="s">
        <v>143</v>
      </c>
      <c r="D34" s="101" t="s">
        <v>143</v>
      </c>
      <c r="I34" t="s">
        <v>145</v>
      </c>
      <c r="J34" t="s">
        <v>146</v>
      </c>
      <c r="N34" s="86" t="s">
        <v>147</v>
      </c>
    </row>
    <row r="35" spans="1:21">
      <c r="A35">
        <v>34</v>
      </c>
      <c r="B35" s="102" t="s">
        <v>145</v>
      </c>
      <c r="D35" s="102" t="s">
        <v>145</v>
      </c>
      <c r="I35" t="s">
        <v>148</v>
      </c>
      <c r="J35" t="s">
        <v>149</v>
      </c>
      <c r="N35" t="s">
        <v>150</v>
      </c>
      <c r="P35" t="s">
        <v>151</v>
      </c>
    </row>
    <row r="36" spans="1:21">
      <c r="A36">
        <v>35</v>
      </c>
      <c r="B36" s="101" t="s">
        <v>148</v>
      </c>
      <c r="D36" s="101" t="s">
        <v>148</v>
      </c>
      <c r="I36" t="s">
        <v>152</v>
      </c>
      <c r="J36" t="s">
        <v>153</v>
      </c>
    </row>
    <row r="37" spans="1:21">
      <c r="A37">
        <v>36</v>
      </c>
      <c r="B37" s="102" t="s">
        <v>152</v>
      </c>
      <c r="D37" s="102" t="s">
        <v>152</v>
      </c>
      <c r="I37" t="s">
        <v>154</v>
      </c>
      <c r="J37" t="s">
        <v>155</v>
      </c>
      <c r="O37">
        <f>M1</f>
        <v>2023</v>
      </c>
      <c r="P37">
        <f>M3</f>
        <v>2024</v>
      </c>
    </row>
    <row r="38" spans="1:21">
      <c r="A38">
        <v>37</v>
      </c>
      <c r="B38" s="101" t="s">
        <v>154</v>
      </c>
      <c r="D38" s="101" t="s">
        <v>154</v>
      </c>
      <c r="I38" t="s">
        <v>156</v>
      </c>
      <c r="J38" t="s">
        <v>157</v>
      </c>
      <c r="N38" t="str">
        <f>L1</f>
        <v>Nordrhein-Westfalen</v>
      </c>
      <c r="O38">
        <f>BX9</f>
        <v>26.817548342845459</v>
      </c>
      <c r="P38">
        <f>BX11</f>
        <v>29.453008088146593</v>
      </c>
    </row>
    <row r="39" spans="1:21">
      <c r="A39">
        <v>38</v>
      </c>
      <c r="B39" s="102" t="s">
        <v>156</v>
      </c>
      <c r="D39" s="102" t="s">
        <v>156</v>
      </c>
      <c r="I39" t="s">
        <v>158</v>
      </c>
      <c r="J39" t="s">
        <v>159</v>
      </c>
      <c r="N39" t="str">
        <f>L2</f>
        <v>Münster, Regierungsbezirk</v>
      </c>
      <c r="O39">
        <f>BX10</f>
        <v>49.422577090072203</v>
      </c>
      <c r="P39">
        <f>BX12</f>
        <v>52.102641249414404</v>
      </c>
    </row>
    <row r="40" spans="1:21">
      <c r="A40">
        <v>39</v>
      </c>
      <c r="B40" s="101" t="s">
        <v>158</v>
      </c>
      <c r="D40" s="101" t="s">
        <v>158</v>
      </c>
      <c r="I40" t="s">
        <v>160</v>
      </c>
      <c r="J40" t="s">
        <v>161</v>
      </c>
    </row>
    <row r="41" spans="1:21">
      <c r="A41">
        <v>40</v>
      </c>
      <c r="B41" s="102" t="s">
        <v>160</v>
      </c>
      <c r="D41" s="102" t="s">
        <v>160</v>
      </c>
      <c r="I41" t="s">
        <v>162</v>
      </c>
      <c r="J41" t="s">
        <v>163</v>
      </c>
    </row>
    <row r="42" spans="1:21">
      <c r="A42">
        <v>41</v>
      </c>
      <c r="B42" s="101" t="s">
        <v>162</v>
      </c>
      <c r="D42" s="101" t="s">
        <v>162</v>
      </c>
      <c r="I42" t="s">
        <v>164</v>
      </c>
      <c r="J42" t="s">
        <v>165</v>
      </c>
      <c r="N42" s="86" t="s">
        <v>166</v>
      </c>
    </row>
    <row r="43" spans="1:21">
      <c r="A43">
        <v>42</v>
      </c>
      <c r="B43" s="102" t="s">
        <v>164</v>
      </c>
      <c r="D43" s="102" t="s">
        <v>164</v>
      </c>
      <c r="I43" t="s">
        <v>167</v>
      </c>
      <c r="J43" t="s">
        <v>168</v>
      </c>
    </row>
    <row r="44" spans="1:21">
      <c r="A44">
        <v>43</v>
      </c>
      <c r="B44" s="101" t="s">
        <v>167</v>
      </c>
      <c r="D44" s="101" t="s">
        <v>167</v>
      </c>
      <c r="I44" t="s">
        <v>169</v>
      </c>
      <c r="J44" t="s">
        <v>170</v>
      </c>
      <c r="N44" t="str">
        <f>L1</f>
        <v>Nordrhein-Westfalen</v>
      </c>
      <c r="S44" t="str">
        <f>L2</f>
        <v>Münster, Regierungsbezirk</v>
      </c>
    </row>
    <row r="45" spans="1:21">
      <c r="A45">
        <v>44</v>
      </c>
      <c r="B45" s="102" t="s">
        <v>169</v>
      </c>
      <c r="D45" s="102" t="s">
        <v>169</v>
      </c>
      <c r="I45" t="s">
        <v>171</v>
      </c>
      <c r="J45" t="s">
        <v>172</v>
      </c>
      <c r="O45">
        <f>M1</f>
        <v>2023</v>
      </c>
      <c r="P45">
        <f>M3</f>
        <v>2024</v>
      </c>
      <c r="T45">
        <f>M1</f>
        <v>2023</v>
      </c>
      <c r="U45">
        <f>M3</f>
        <v>2024</v>
      </c>
    </row>
    <row r="46" spans="1:21">
      <c r="A46">
        <v>45</v>
      </c>
      <c r="B46" s="101" t="s">
        <v>171</v>
      </c>
      <c r="D46" s="101" t="s">
        <v>171</v>
      </c>
      <c r="I46" t="s">
        <v>173</v>
      </c>
      <c r="J46" t="s">
        <v>174</v>
      </c>
      <c r="N46" t="s">
        <v>108</v>
      </c>
      <c r="O46">
        <f>BH9</f>
        <v>9160</v>
      </c>
      <c r="P46">
        <f>BH11</f>
        <v>10984.680380389616</v>
      </c>
      <c r="S46" t="s">
        <v>108</v>
      </c>
      <c r="T46">
        <f>BH10</f>
        <v>2376.9428676503794</v>
      </c>
      <c r="U46">
        <f>BH12</f>
        <v>2725.8304526770876</v>
      </c>
    </row>
    <row r="47" spans="1:21">
      <c r="A47">
        <v>46</v>
      </c>
      <c r="B47" s="102" t="s">
        <v>173</v>
      </c>
      <c r="D47" s="102" t="s">
        <v>173</v>
      </c>
      <c r="I47" t="s">
        <v>175</v>
      </c>
      <c r="J47" t="s">
        <v>176</v>
      </c>
      <c r="N47" t="s">
        <v>109</v>
      </c>
      <c r="O47">
        <f>AA9</f>
        <v>6705.9688640000004</v>
      </c>
      <c r="P47">
        <f>AA11</f>
        <v>7001.1533776580045</v>
      </c>
      <c r="S47" t="s">
        <v>109</v>
      </c>
      <c r="T47">
        <f>AA10</f>
        <v>1754.3406789999999</v>
      </c>
      <c r="U47">
        <f>AA12</f>
        <v>1758.8294816400009</v>
      </c>
    </row>
    <row r="48" spans="1:21">
      <c r="A48">
        <v>47</v>
      </c>
      <c r="B48" s="101" t="s">
        <v>175</v>
      </c>
      <c r="D48" s="101" t="s">
        <v>175</v>
      </c>
      <c r="I48" t="s">
        <v>177</v>
      </c>
      <c r="J48" t="s">
        <v>178</v>
      </c>
      <c r="N48" t="s">
        <v>110</v>
      </c>
      <c r="O48">
        <f>BN9</f>
        <v>627.79476180011397</v>
      </c>
      <c r="P48">
        <f>BN11</f>
        <v>590.49984880011516</v>
      </c>
      <c r="S48" t="s">
        <v>110</v>
      </c>
      <c r="T48">
        <f>BN10</f>
        <v>4.9751729999999998</v>
      </c>
      <c r="U48">
        <f>BN12</f>
        <v>4.9751733999999992</v>
      </c>
    </row>
    <row r="49" spans="1:21">
      <c r="A49">
        <v>48</v>
      </c>
      <c r="B49" s="102" t="s">
        <v>177</v>
      </c>
      <c r="D49" s="102" t="s">
        <v>177</v>
      </c>
      <c r="I49" t="s">
        <v>179</v>
      </c>
      <c r="J49" t="s">
        <v>180</v>
      </c>
      <c r="N49" t="s">
        <v>111</v>
      </c>
      <c r="O49">
        <f>BS9</f>
        <v>17921.927941000002</v>
      </c>
      <c r="P49">
        <f>BS11</f>
        <v>16999.335595232147</v>
      </c>
      <c r="S49" t="s">
        <v>111</v>
      </c>
      <c r="T49">
        <f>BS10</f>
        <v>5174.6943140000003</v>
      </c>
      <c r="U49">
        <f>BS12</f>
        <v>4835.6292163345615</v>
      </c>
    </row>
    <row r="50" spans="1:21">
      <c r="A50">
        <v>49</v>
      </c>
      <c r="B50" s="101" t="s">
        <v>179</v>
      </c>
      <c r="D50" s="101" t="s">
        <v>179</v>
      </c>
      <c r="I50" t="s">
        <v>181</v>
      </c>
      <c r="J50" t="s">
        <v>182</v>
      </c>
      <c r="N50" t="s">
        <v>112</v>
      </c>
      <c r="O50">
        <f>SUM(AG9,AM9,AS9)</f>
        <v>952.16207113709993</v>
      </c>
      <c r="P50">
        <f>SUM(AG11,AM11,AS11)</f>
        <v>847.10494213260017</v>
      </c>
      <c r="S50" t="s">
        <v>112</v>
      </c>
      <c r="T50">
        <f>SUM(AG10,AM10,AS10)</f>
        <v>232.21027386679998</v>
      </c>
      <c r="U50">
        <f>SUM(AG12,AM12,AS12)</f>
        <v>174.74421977840001</v>
      </c>
    </row>
    <row r="51" spans="1:21">
      <c r="A51">
        <v>50</v>
      </c>
      <c r="B51" s="102" t="s">
        <v>181</v>
      </c>
      <c r="D51" s="102" t="s">
        <v>181</v>
      </c>
      <c r="I51" t="s">
        <v>183</v>
      </c>
      <c r="J51" t="s">
        <v>184</v>
      </c>
    </row>
    <row r="52" spans="1:21">
      <c r="A52">
        <v>51</v>
      </c>
      <c r="B52" s="101" t="s">
        <v>183</v>
      </c>
      <c r="D52" s="101" t="s">
        <v>183</v>
      </c>
      <c r="I52" t="s">
        <v>185</v>
      </c>
      <c r="J52" t="s">
        <v>186</v>
      </c>
      <c r="N52" t="s">
        <v>150</v>
      </c>
      <c r="S52" t="s">
        <v>150</v>
      </c>
    </row>
    <row r="53" spans="1:21">
      <c r="A53">
        <v>52</v>
      </c>
      <c r="B53" s="102" t="s">
        <v>185</v>
      </c>
      <c r="D53" s="102" t="s">
        <v>185</v>
      </c>
      <c r="I53" t="s">
        <v>187</v>
      </c>
      <c r="J53" t="s">
        <v>188</v>
      </c>
      <c r="N53" t="str">
        <f>"Erträge aus erneuerbaren Energien nach Energieart (in GWh / Jahr) ("&amp;N44&amp;")"</f>
        <v>Erträge aus erneuerbaren Energien nach Energieart (in GWh / Jahr) (Nordrhein-Westfalen)</v>
      </c>
      <c r="S53" t="str">
        <f>"Erträge aus erneuerbaren Energien nach Energieart (in GWh / Jahr) ("&amp;S44&amp;")"</f>
        <v>Erträge aus erneuerbaren Energien nach Energieart (in GWh / Jahr) (Münster, Regierungsbezirk)</v>
      </c>
    </row>
    <row r="54" spans="1:21">
      <c r="A54">
        <v>53</v>
      </c>
      <c r="B54" s="101" t="s">
        <v>187</v>
      </c>
      <c r="D54" s="101" t="s">
        <v>187</v>
      </c>
      <c r="I54" t="s">
        <v>189</v>
      </c>
      <c r="J54" t="s">
        <v>190</v>
      </c>
      <c r="N54" t="s">
        <v>191</v>
      </c>
      <c r="S54" t="s">
        <v>191</v>
      </c>
    </row>
    <row r="55" spans="1:21">
      <c r="A55">
        <v>54</v>
      </c>
      <c r="B55" s="102" t="s">
        <v>189</v>
      </c>
      <c r="D55" s="102" t="s">
        <v>189</v>
      </c>
      <c r="I55" t="s">
        <v>192</v>
      </c>
      <c r="J55" t="s">
        <v>193</v>
      </c>
      <c r="N55" t="str">
        <f>"Linke Säule: "&amp;O45&amp;" | "&amp;"Rechte Säule: "&amp;P45</f>
        <v>Linke Säule: 2023 | Rechte Säule: 2024</v>
      </c>
    </row>
    <row r="56" spans="1:21">
      <c r="A56">
        <v>55</v>
      </c>
      <c r="B56" s="101" t="s">
        <v>192</v>
      </c>
      <c r="D56" s="101" t="s">
        <v>192</v>
      </c>
      <c r="I56" t="s">
        <v>194</v>
      </c>
      <c r="J56" t="s">
        <v>195</v>
      </c>
    </row>
    <row r="57" spans="1:21">
      <c r="A57">
        <v>56</v>
      </c>
      <c r="B57" s="102" t="s">
        <v>194</v>
      </c>
      <c r="D57" s="102" t="s">
        <v>194</v>
      </c>
      <c r="I57" t="s">
        <v>196</v>
      </c>
      <c r="J57" t="s">
        <v>197</v>
      </c>
    </row>
    <row r="58" spans="1:21">
      <c r="A58">
        <v>57</v>
      </c>
      <c r="B58" s="101" t="s">
        <v>196</v>
      </c>
      <c r="D58" s="101" t="s">
        <v>196</v>
      </c>
      <c r="I58" t="s">
        <v>198</v>
      </c>
      <c r="J58" t="s">
        <v>199</v>
      </c>
      <c r="N58" s="86" t="s">
        <v>200</v>
      </c>
    </row>
    <row r="59" spans="1:21">
      <c r="A59">
        <v>58</v>
      </c>
      <c r="B59" s="102" t="s">
        <v>198</v>
      </c>
      <c r="D59" s="102" t="s">
        <v>198</v>
      </c>
      <c r="I59" t="s">
        <v>201</v>
      </c>
      <c r="J59" t="s">
        <v>202</v>
      </c>
    </row>
    <row r="60" spans="1:21">
      <c r="A60">
        <v>59</v>
      </c>
      <c r="B60" s="101" t="s">
        <v>201</v>
      </c>
      <c r="D60" s="101" t="s">
        <v>201</v>
      </c>
      <c r="I60" t="s">
        <v>203</v>
      </c>
      <c r="J60" t="s">
        <v>204</v>
      </c>
      <c r="O60" t="s">
        <v>108</v>
      </c>
      <c r="P60" t="s">
        <v>109</v>
      </c>
      <c r="Q60" t="s">
        <v>110</v>
      </c>
      <c r="R60" t="s">
        <v>111</v>
      </c>
      <c r="S60" t="s">
        <v>112</v>
      </c>
      <c r="T60" t="s">
        <v>113</v>
      </c>
    </row>
    <row r="61" spans="1:21">
      <c r="A61">
        <v>60</v>
      </c>
      <c r="B61" s="102" t="s">
        <v>203</v>
      </c>
      <c r="D61" s="102" t="s">
        <v>203</v>
      </c>
      <c r="I61" t="s">
        <v>205</v>
      </c>
      <c r="J61" t="s">
        <v>206</v>
      </c>
      <c r="N61" t="str">
        <f>O1</f>
        <v>Nordrhein-Westfalen 2023</v>
      </c>
      <c r="O61">
        <f>O46</f>
        <v>9160</v>
      </c>
      <c r="P61">
        <f>O47</f>
        <v>6705.9688640000004</v>
      </c>
      <c r="Q61">
        <f>O48</f>
        <v>627.79476180011397</v>
      </c>
      <c r="R61">
        <f>O49</f>
        <v>17921.927941000002</v>
      </c>
      <c r="S61">
        <f>O50</f>
        <v>952.16207113709993</v>
      </c>
      <c r="T61">
        <f>SUM(O61:S61)</f>
        <v>35367.853637937216</v>
      </c>
    </row>
    <row r="62" spans="1:21">
      <c r="A62">
        <v>61</v>
      </c>
      <c r="B62" s="101" t="s">
        <v>205</v>
      </c>
      <c r="D62" s="101" t="s">
        <v>205</v>
      </c>
      <c r="I62" t="s">
        <v>207</v>
      </c>
      <c r="J62" t="s">
        <v>208</v>
      </c>
      <c r="N62" t="str">
        <f>O3</f>
        <v>Nordrhein-Westfalen 2024</v>
      </c>
      <c r="O62">
        <f>P46</f>
        <v>10984.680380389616</v>
      </c>
      <c r="P62">
        <f>P47</f>
        <v>7001.1533776580045</v>
      </c>
      <c r="Q62">
        <f>P48</f>
        <v>590.49984880011516</v>
      </c>
      <c r="R62">
        <f>P49</f>
        <v>16999.335595232147</v>
      </c>
      <c r="S62">
        <f>P50</f>
        <v>847.10494213260017</v>
      </c>
      <c r="T62">
        <f t="shared" ref="T62:T64" si="2">SUM(O62:S62)</f>
        <v>36422.774144212482</v>
      </c>
    </row>
    <row r="63" spans="1:21">
      <c r="A63">
        <v>62</v>
      </c>
      <c r="B63" s="102" t="s">
        <v>207</v>
      </c>
      <c r="D63" s="102" t="s">
        <v>207</v>
      </c>
      <c r="I63" t="s">
        <v>209</v>
      </c>
      <c r="J63" t="s">
        <v>210</v>
      </c>
      <c r="N63" t="str">
        <f>O2</f>
        <v>Münster, Regierungsbezirk 2023</v>
      </c>
      <c r="O63">
        <f>T46</f>
        <v>2376.9428676503794</v>
      </c>
      <c r="P63">
        <f>T47</f>
        <v>1754.3406789999999</v>
      </c>
      <c r="Q63">
        <f>T48</f>
        <v>4.9751729999999998</v>
      </c>
      <c r="R63">
        <f>T49</f>
        <v>5174.6943140000003</v>
      </c>
      <c r="S63">
        <f>T50</f>
        <v>232.21027386679998</v>
      </c>
      <c r="T63">
        <f t="shared" si="2"/>
        <v>9543.1633075171794</v>
      </c>
    </row>
    <row r="64" spans="1:21">
      <c r="A64">
        <v>63</v>
      </c>
      <c r="B64" s="101" t="s">
        <v>209</v>
      </c>
      <c r="D64" s="101" t="s">
        <v>209</v>
      </c>
      <c r="I64" t="s">
        <v>211</v>
      </c>
      <c r="J64" t="s">
        <v>212</v>
      </c>
      <c r="N64" t="str">
        <f>O4</f>
        <v>Münster, Regierungsbezirk 2024</v>
      </c>
      <c r="O64">
        <f>U46</f>
        <v>2725.8304526770876</v>
      </c>
      <c r="P64">
        <f>U47</f>
        <v>1758.8294816400009</v>
      </c>
      <c r="Q64">
        <f>U48</f>
        <v>4.9751733999999992</v>
      </c>
      <c r="R64">
        <f>U49</f>
        <v>4835.6292163345615</v>
      </c>
      <c r="S64">
        <f>U50</f>
        <v>174.74421977840001</v>
      </c>
      <c r="T64">
        <f t="shared" si="2"/>
        <v>9500.0085438300503</v>
      </c>
    </row>
    <row r="65" spans="1:20">
      <c r="A65">
        <v>64</v>
      </c>
      <c r="B65" s="102" t="s">
        <v>211</v>
      </c>
      <c r="D65" s="102" t="s">
        <v>211</v>
      </c>
      <c r="I65" t="s">
        <v>213</v>
      </c>
      <c r="J65" t="s">
        <v>214</v>
      </c>
    </row>
    <row r="66" spans="1:20">
      <c r="A66">
        <v>65</v>
      </c>
      <c r="B66" s="101" t="s">
        <v>213</v>
      </c>
      <c r="D66" s="101" t="s">
        <v>213</v>
      </c>
      <c r="I66" t="s">
        <v>215</v>
      </c>
      <c r="J66" t="s">
        <v>216</v>
      </c>
    </row>
    <row r="67" spans="1:20">
      <c r="A67">
        <v>66</v>
      </c>
      <c r="B67" s="102" t="s">
        <v>215</v>
      </c>
      <c r="D67" s="102" t="s">
        <v>215</v>
      </c>
      <c r="I67" t="s">
        <v>217</v>
      </c>
      <c r="J67" t="s">
        <v>218</v>
      </c>
      <c r="O67" t="str">
        <f t="shared" ref="O67:T67" si="3">O60</f>
        <v>Solarenergie</v>
      </c>
      <c r="P67" t="str">
        <f t="shared" si="3"/>
        <v>Biomasse</v>
      </c>
      <c r="Q67" t="str">
        <f t="shared" si="3"/>
        <v>Wasserkraft</v>
      </c>
      <c r="R67" t="str">
        <f t="shared" si="3"/>
        <v>Windenergie</v>
      </c>
      <c r="S67" t="str">
        <f t="shared" si="3"/>
        <v>Sonstige</v>
      </c>
      <c r="T67" t="str">
        <f t="shared" si="3"/>
        <v>Gesamt</v>
      </c>
    </row>
    <row r="68" spans="1:20">
      <c r="A68">
        <v>67</v>
      </c>
      <c r="B68" s="101" t="s">
        <v>217</v>
      </c>
      <c r="D68" s="101" t="s">
        <v>217</v>
      </c>
      <c r="I68" t="s">
        <v>219</v>
      </c>
      <c r="J68" t="s">
        <v>220</v>
      </c>
      <c r="N68" t="str">
        <f t="shared" ref="N68:N71" si="4">N61</f>
        <v>Nordrhein-Westfalen 2023</v>
      </c>
      <c r="O68">
        <f>O61/$T$61</f>
        <v>0.25899225024428835</v>
      </c>
      <c r="P68">
        <f t="shared" ref="P68:T68" si="5">P61/$T$61</f>
        <v>0.18960632818291423</v>
      </c>
      <c r="Q68">
        <f t="shared" si="5"/>
        <v>1.7750434284955079E-2</v>
      </c>
      <c r="R68">
        <f t="shared" si="5"/>
        <v>0.50672930634886204</v>
      </c>
      <c r="S68">
        <f t="shared" si="5"/>
        <v>2.6921680938980314E-2</v>
      </c>
      <c r="T68">
        <f t="shared" si="5"/>
        <v>1</v>
      </c>
    </row>
    <row r="69" spans="1:20">
      <c r="A69">
        <v>68</v>
      </c>
      <c r="B69" s="102" t="s">
        <v>219</v>
      </c>
      <c r="D69" s="102" t="s">
        <v>219</v>
      </c>
      <c r="I69" t="s">
        <v>221</v>
      </c>
      <c r="J69" t="s">
        <v>222</v>
      </c>
      <c r="N69" t="str">
        <f t="shared" si="4"/>
        <v>Nordrhein-Westfalen 2024</v>
      </c>
      <c r="O69">
        <f>O62/$T$62</f>
        <v>0.30158824083242058</v>
      </c>
      <c r="P69">
        <f t="shared" ref="P69:T69" si="6">P62/$T$62</f>
        <v>0.19221911406137293</v>
      </c>
      <c r="Q69">
        <f t="shared" si="6"/>
        <v>1.6212379827579514E-2</v>
      </c>
      <c r="R69">
        <f t="shared" si="6"/>
        <v>0.46672270288707024</v>
      </c>
      <c r="S69">
        <f t="shared" si="6"/>
        <v>2.3257562391556706E-2</v>
      </c>
      <c r="T69">
        <f t="shared" si="6"/>
        <v>1</v>
      </c>
    </row>
    <row r="70" spans="1:20">
      <c r="A70">
        <v>69</v>
      </c>
      <c r="B70" s="101" t="s">
        <v>221</v>
      </c>
      <c r="D70" s="101" t="s">
        <v>221</v>
      </c>
      <c r="I70" t="s">
        <v>223</v>
      </c>
      <c r="J70" t="s">
        <v>224</v>
      </c>
      <c r="N70" t="str">
        <f t="shared" si="4"/>
        <v>Münster, Regierungsbezirk 2023</v>
      </c>
      <c r="O70">
        <f>O63/$T$63</f>
        <v>0.24907284838959573</v>
      </c>
      <c r="P70">
        <f t="shared" ref="P70:T70" si="7">P63/$T$63</f>
        <v>0.18383219719378588</v>
      </c>
      <c r="Q70">
        <f t="shared" si="7"/>
        <v>5.21333738057384E-4</v>
      </c>
      <c r="R70">
        <f t="shared" si="7"/>
        <v>0.54224098941321452</v>
      </c>
      <c r="S70">
        <f t="shared" si="7"/>
        <v>2.4332631265346495E-2</v>
      </c>
      <c r="T70">
        <f t="shared" si="7"/>
        <v>1</v>
      </c>
    </row>
    <row r="71" spans="1:20">
      <c r="A71">
        <v>70</v>
      </c>
      <c r="B71" s="102" t="s">
        <v>223</v>
      </c>
      <c r="D71" s="102" t="s">
        <v>223</v>
      </c>
      <c r="I71" t="s">
        <v>225</v>
      </c>
      <c r="J71" t="s">
        <v>226</v>
      </c>
      <c r="N71" t="str">
        <f t="shared" si="4"/>
        <v>Münster, Regierungsbezirk 2024</v>
      </c>
      <c r="O71">
        <f>O64/$T$64</f>
        <v>0.28692926328444479</v>
      </c>
      <c r="P71">
        <f t="shared" ref="P71:T71" si="8">P64/$T$64</f>
        <v>0.18513977893023098</v>
      </c>
      <c r="Q71">
        <f t="shared" si="8"/>
        <v>5.2370199216622961E-4</v>
      </c>
      <c r="R71">
        <f t="shared" si="8"/>
        <v>0.50901314393818597</v>
      </c>
      <c r="S71">
        <f t="shared" si="8"/>
        <v>1.8394111854972042E-2</v>
      </c>
      <c r="T71">
        <f t="shared" si="8"/>
        <v>1</v>
      </c>
    </row>
    <row r="72" spans="1:20">
      <c r="A72">
        <v>71</v>
      </c>
      <c r="B72" s="101" t="s">
        <v>225</v>
      </c>
      <c r="D72" s="101" t="s">
        <v>225</v>
      </c>
      <c r="I72" t="s">
        <v>227</v>
      </c>
      <c r="J72" t="s">
        <v>228</v>
      </c>
    </row>
    <row r="73" spans="1:20">
      <c r="A73">
        <v>72</v>
      </c>
      <c r="B73" s="102" t="s">
        <v>227</v>
      </c>
      <c r="D73" s="102" t="s">
        <v>227</v>
      </c>
      <c r="I73" t="s">
        <v>229</v>
      </c>
      <c r="J73" t="s">
        <v>230</v>
      </c>
      <c r="N73" t="s">
        <v>150</v>
      </c>
    </row>
    <row r="74" spans="1:20">
      <c r="A74">
        <v>73</v>
      </c>
      <c r="B74" s="101" t="s">
        <v>229</v>
      </c>
      <c r="D74" s="101" t="s">
        <v>229</v>
      </c>
      <c r="I74" t="s">
        <v>231</v>
      </c>
      <c r="J74" t="s">
        <v>232</v>
      </c>
      <c r="N74" t="s">
        <v>233</v>
      </c>
    </row>
    <row r="75" spans="1:20">
      <c r="A75">
        <v>74</v>
      </c>
      <c r="B75" s="102" t="s">
        <v>231</v>
      </c>
      <c r="D75" s="102" t="s">
        <v>231</v>
      </c>
      <c r="I75" t="s">
        <v>234</v>
      </c>
      <c r="J75" t="s">
        <v>235</v>
      </c>
    </row>
    <row r="76" spans="1:20">
      <c r="A76">
        <v>75</v>
      </c>
      <c r="B76" s="101" t="s">
        <v>234</v>
      </c>
      <c r="D76" s="101" t="s">
        <v>234</v>
      </c>
      <c r="I76" t="s">
        <v>236</v>
      </c>
      <c r="J76" t="s">
        <v>237</v>
      </c>
    </row>
    <row r="77" spans="1:20">
      <c r="A77">
        <v>76</v>
      </c>
      <c r="B77" s="102" t="s">
        <v>236</v>
      </c>
      <c r="D77" s="102" t="s">
        <v>236</v>
      </c>
      <c r="I77" t="s">
        <v>238</v>
      </c>
      <c r="J77" t="s">
        <v>239</v>
      </c>
      <c r="N77" s="86" t="s">
        <v>240</v>
      </c>
    </row>
    <row r="78" spans="1:20">
      <c r="A78">
        <v>77</v>
      </c>
      <c r="B78" s="101" t="s">
        <v>238</v>
      </c>
      <c r="D78" s="101" t="s">
        <v>238</v>
      </c>
      <c r="I78" t="s">
        <v>241</v>
      </c>
      <c r="J78" t="s">
        <v>242</v>
      </c>
    </row>
    <row r="79" spans="1:20">
      <c r="A79">
        <v>78</v>
      </c>
      <c r="B79" s="102" t="s">
        <v>241</v>
      </c>
      <c r="D79" s="102" t="s">
        <v>241</v>
      </c>
      <c r="I79" t="s">
        <v>243</v>
      </c>
      <c r="J79" t="s">
        <v>244</v>
      </c>
      <c r="N79" t="s">
        <v>245</v>
      </c>
    </row>
    <row r="80" spans="1:20">
      <c r="A80">
        <v>79</v>
      </c>
      <c r="B80" s="101" t="s">
        <v>243</v>
      </c>
      <c r="D80" s="101" t="s">
        <v>243</v>
      </c>
      <c r="I80" t="s">
        <v>246</v>
      </c>
      <c r="J80" t="s">
        <v>247</v>
      </c>
    </row>
    <row r="81" spans="1:26">
      <c r="A81">
        <v>80</v>
      </c>
      <c r="B81" s="102" t="s">
        <v>246</v>
      </c>
      <c r="D81" s="102" t="s">
        <v>246</v>
      </c>
      <c r="I81" t="s">
        <v>248</v>
      </c>
      <c r="J81" t="s">
        <v>249</v>
      </c>
    </row>
    <row r="82" spans="1:26">
      <c r="A82">
        <v>81</v>
      </c>
      <c r="B82" s="101" t="s">
        <v>248</v>
      </c>
      <c r="D82" s="101" t="s">
        <v>248</v>
      </c>
      <c r="I82" t="s">
        <v>250</v>
      </c>
      <c r="J82" t="s">
        <v>251</v>
      </c>
      <c r="N82" s="104" t="s">
        <v>252</v>
      </c>
    </row>
    <row r="83" spans="1:26">
      <c r="A83">
        <v>82</v>
      </c>
      <c r="B83" s="102" t="s">
        <v>250</v>
      </c>
      <c r="D83" s="102" t="s">
        <v>250</v>
      </c>
      <c r="I83" t="s">
        <v>253</v>
      </c>
      <c r="J83" t="s">
        <v>254</v>
      </c>
      <c r="N83" t="str">
        <f>O1</f>
        <v>Nordrhein-Westfalen 2023</v>
      </c>
      <c r="Q83" t="str">
        <f>VLOOKUP(N83,Datengrundlage!A:C,2,FALSE)</f>
        <v>05000000</v>
      </c>
    </row>
    <row r="84" spans="1:26">
      <c r="A84">
        <v>83</v>
      </c>
      <c r="B84" s="101" t="s">
        <v>253</v>
      </c>
      <c r="D84" s="101" t="s">
        <v>253</v>
      </c>
      <c r="I84" t="s">
        <v>255</v>
      </c>
      <c r="J84" t="s">
        <v>256</v>
      </c>
    </row>
    <row r="85" spans="1:26">
      <c r="A85">
        <v>84</v>
      </c>
      <c r="B85" s="102" t="s">
        <v>255</v>
      </c>
      <c r="D85" s="102" t="s">
        <v>255</v>
      </c>
      <c r="I85" t="s">
        <v>257</v>
      </c>
      <c r="J85" t="s">
        <v>258</v>
      </c>
      <c r="N85" t="s">
        <v>259</v>
      </c>
    </row>
    <row r="86" spans="1:26">
      <c r="A86">
        <v>85</v>
      </c>
      <c r="B86" s="101" t="s">
        <v>257</v>
      </c>
      <c r="D86" s="101" t="s">
        <v>257</v>
      </c>
      <c r="I86" t="s">
        <v>260</v>
      </c>
      <c r="J86" t="s">
        <v>261</v>
      </c>
      <c r="O86" t="s">
        <v>262</v>
      </c>
    </row>
    <row r="87" spans="1:26">
      <c r="A87">
        <v>86</v>
      </c>
      <c r="B87" s="102" t="s">
        <v>260</v>
      </c>
      <c r="D87" s="102" t="s">
        <v>260</v>
      </c>
      <c r="I87" t="s">
        <v>263</v>
      </c>
      <c r="J87" t="s">
        <v>264</v>
      </c>
      <c r="O87" t="s">
        <v>265</v>
      </c>
      <c r="Q87" t="s">
        <v>266</v>
      </c>
      <c r="S87" t="s">
        <v>267</v>
      </c>
      <c r="U87" t="s">
        <v>268</v>
      </c>
      <c r="W87" t="s">
        <v>269</v>
      </c>
      <c r="Y87" t="s">
        <v>113</v>
      </c>
    </row>
    <row r="88" spans="1:26">
      <c r="A88">
        <v>87</v>
      </c>
      <c r="B88" s="101" t="s">
        <v>263</v>
      </c>
      <c r="D88" s="101" t="s">
        <v>263</v>
      </c>
      <c r="I88" t="s">
        <v>270</v>
      </c>
      <c r="J88" t="s">
        <v>271</v>
      </c>
      <c r="N88" t="s">
        <v>272</v>
      </c>
      <c r="O88" t="s">
        <v>273</v>
      </c>
      <c r="P88" t="s">
        <v>274</v>
      </c>
      <c r="Q88" t="s">
        <v>273</v>
      </c>
      <c r="R88" t="s">
        <v>274</v>
      </c>
      <c r="S88" t="s">
        <v>273</v>
      </c>
      <c r="T88" t="s">
        <v>274</v>
      </c>
      <c r="U88" t="s">
        <v>273</v>
      </c>
      <c r="V88" t="s">
        <v>274</v>
      </c>
      <c r="W88" t="s">
        <v>273</v>
      </c>
      <c r="X88" t="s">
        <v>274</v>
      </c>
      <c r="Y88" t="s">
        <v>273</v>
      </c>
      <c r="Z88" t="s">
        <v>274</v>
      </c>
    </row>
    <row r="89" spans="1:26">
      <c r="A89">
        <v>88</v>
      </c>
      <c r="B89" s="102" t="s">
        <v>270</v>
      </c>
      <c r="D89" s="102" t="s">
        <v>270</v>
      </c>
      <c r="I89" t="s">
        <v>275</v>
      </c>
      <c r="J89" t="s">
        <v>276</v>
      </c>
      <c r="N89" t="s">
        <v>277</v>
      </c>
      <c r="O89">
        <f>VLOOKUP($Q$83,Alter_Biomasse!A:AY,12,FALSE)</f>
        <v>20</v>
      </c>
      <c r="P89">
        <f t="shared" ref="P89:P94" si="9">O89/$Y$94</f>
        <v>1.4044943820224719E-2</v>
      </c>
      <c r="Q89">
        <f>VLOOKUP($Q$83,Alter_Biomasse!A:AY,14,FALSE)</f>
        <v>28</v>
      </c>
      <c r="R89">
        <f t="shared" ref="R89:R94" si="10">Q89/$Y$94</f>
        <v>1.9662921348314606E-2</v>
      </c>
      <c r="S89">
        <f>VLOOKUP($Q$83,Alter_Biomasse!A:AY,16,FALSE)</f>
        <v>18</v>
      </c>
      <c r="T89">
        <f t="shared" ref="T89:T94" si="11">S89/$Y$94</f>
        <v>1.2640449438202247E-2</v>
      </c>
      <c r="U89">
        <f>VLOOKUP($Q$83,Alter_Biomasse!A:AY,18,FALSE)</f>
        <v>7</v>
      </c>
      <c r="V89">
        <f t="shared" ref="V89:V94" si="12">U89/$Y$94</f>
        <v>4.9157303370786515E-3</v>
      </c>
      <c r="W89">
        <f>VLOOKUP($Q$83,Alter_Biomasse!A:AY,20,FALSE)</f>
        <v>10</v>
      </c>
      <c r="X89">
        <f t="shared" ref="X89:X94" si="13">W89/$Y$94</f>
        <v>7.0224719101123594E-3</v>
      </c>
      <c r="Y89">
        <f>SUM(O89,Q89,S89,U89,W89)</f>
        <v>83</v>
      </c>
      <c r="Z89">
        <f t="shared" ref="Z89:Z94" si="14">Y89/$Y$94</f>
        <v>5.8286516853932581E-2</v>
      </c>
    </row>
    <row r="90" spans="1:26">
      <c r="A90">
        <v>89</v>
      </c>
      <c r="B90" s="101" t="s">
        <v>275</v>
      </c>
      <c r="D90" s="101" t="s">
        <v>275</v>
      </c>
      <c r="I90" t="s">
        <v>278</v>
      </c>
      <c r="J90" t="s">
        <v>279</v>
      </c>
      <c r="N90" t="s">
        <v>280</v>
      </c>
      <c r="O90">
        <f>VLOOKUP($Q$83,Alter_Biomasse!A:AY,22,FALSE)</f>
        <v>67</v>
      </c>
      <c r="P90">
        <f t="shared" si="9"/>
        <v>4.7050561797752806E-2</v>
      </c>
      <c r="Q90">
        <f>VLOOKUP($Q$83,Alter_Biomasse!A:AY,24,FALSE)</f>
        <v>185</v>
      </c>
      <c r="R90">
        <f t="shared" si="10"/>
        <v>0.12991573033707865</v>
      </c>
      <c r="S90">
        <f>VLOOKUP($Q$83,Alter_Biomasse!A:AY,26,FALSE)</f>
        <v>116</v>
      </c>
      <c r="T90">
        <f t="shared" si="11"/>
        <v>8.1460674157303375E-2</v>
      </c>
      <c r="U90">
        <f>VLOOKUP($Q$83,Alter_Biomasse!A:AY,28,FALSE)</f>
        <v>48</v>
      </c>
      <c r="V90">
        <f t="shared" si="12"/>
        <v>3.3707865168539325E-2</v>
      </c>
      <c r="W90">
        <f>VLOOKUP($Q$83,Alter_Biomasse!A:AY,30,FALSE)</f>
        <v>29</v>
      </c>
      <c r="X90">
        <f t="shared" si="13"/>
        <v>2.0365168539325844E-2</v>
      </c>
      <c r="Y90">
        <f t="shared" ref="Y90:Y94" si="15">SUM(O90,Q90,S90,U90,W90)</f>
        <v>445</v>
      </c>
      <c r="Z90">
        <f t="shared" si="14"/>
        <v>0.3125</v>
      </c>
    </row>
    <row r="91" spans="1:26">
      <c r="A91">
        <v>90</v>
      </c>
      <c r="B91" s="102" t="s">
        <v>278</v>
      </c>
      <c r="D91" s="102" t="s">
        <v>278</v>
      </c>
      <c r="I91" t="s">
        <v>281</v>
      </c>
      <c r="J91" t="s">
        <v>282</v>
      </c>
      <c r="N91" t="s">
        <v>283</v>
      </c>
      <c r="O91">
        <f>VLOOKUP($Q$83,Alter_Biomasse!A:AY,32,FALSE)</f>
        <v>85</v>
      </c>
      <c r="P91">
        <f t="shared" si="9"/>
        <v>5.9691011235955056E-2</v>
      </c>
      <c r="Q91">
        <f>VLOOKUP($Q$83,Alter_Biomasse!A:AY,34,FALSE)</f>
        <v>249</v>
      </c>
      <c r="R91">
        <f t="shared" si="10"/>
        <v>0.17485955056179775</v>
      </c>
      <c r="S91">
        <f>VLOOKUP($Q$83,Alter_Biomasse!A:AY,36,FALSE)</f>
        <v>157</v>
      </c>
      <c r="T91">
        <f t="shared" si="11"/>
        <v>0.11025280898876405</v>
      </c>
      <c r="U91">
        <f>VLOOKUP($Q$83,Alter_Biomasse!A:AY,38,FALSE)</f>
        <v>62</v>
      </c>
      <c r="V91">
        <f t="shared" si="12"/>
        <v>4.3539325842696631E-2</v>
      </c>
      <c r="W91">
        <f>VLOOKUP($Q$83,Alter_Biomasse!A:AY,40,FALSE)</f>
        <v>25</v>
      </c>
      <c r="X91">
        <f t="shared" si="13"/>
        <v>1.75561797752809E-2</v>
      </c>
      <c r="Y91">
        <f t="shared" si="15"/>
        <v>578</v>
      </c>
      <c r="Z91">
        <f t="shared" si="14"/>
        <v>0.4058988764044944</v>
      </c>
    </row>
    <row r="92" spans="1:26">
      <c r="A92">
        <v>91</v>
      </c>
      <c r="B92" s="101" t="s">
        <v>281</v>
      </c>
      <c r="D92" s="101" t="s">
        <v>281</v>
      </c>
      <c r="N92" t="s">
        <v>284</v>
      </c>
      <c r="O92">
        <f>VLOOKUP($Q$83,Alter_Biomasse!A:AY,42,FALSE)</f>
        <v>127</v>
      </c>
      <c r="P92">
        <f t="shared" si="9"/>
        <v>8.9185393258426962E-2</v>
      </c>
      <c r="Q92">
        <f>VLOOKUP($Q$83,Alter_Biomasse!A:AY,44,FALSE)</f>
        <v>59</v>
      </c>
      <c r="R92">
        <f t="shared" si="10"/>
        <v>4.1432584269662918E-2</v>
      </c>
      <c r="S92">
        <f>VLOOKUP($Q$83,Alter_Biomasse!A:AY,46,FALSE)</f>
        <v>61</v>
      </c>
      <c r="T92">
        <f t="shared" si="11"/>
        <v>4.2837078651685394E-2</v>
      </c>
      <c r="U92">
        <f>VLOOKUP($Q$83,Alter_Biomasse!A:AY,48,FALSE)</f>
        <v>34</v>
      </c>
      <c r="V92">
        <f t="shared" si="12"/>
        <v>2.3876404494382022E-2</v>
      </c>
      <c r="W92">
        <f>VLOOKUP($Q$83,Alter_Biomasse!A:AY,50,FALSE)</f>
        <v>12</v>
      </c>
      <c r="X92">
        <f t="shared" si="13"/>
        <v>8.4269662921348312E-3</v>
      </c>
      <c r="Y92">
        <f t="shared" si="15"/>
        <v>293</v>
      </c>
      <c r="Z92">
        <f t="shared" si="14"/>
        <v>0.20575842696629212</v>
      </c>
    </row>
    <row r="93" spans="1:26">
      <c r="N93" t="s">
        <v>285</v>
      </c>
      <c r="O93">
        <f>VLOOKUP($Q$83,Alter_Biomasse!A:AY,2,FALSE)</f>
        <v>0</v>
      </c>
      <c r="P93">
        <f t="shared" si="9"/>
        <v>0</v>
      </c>
      <c r="Q93">
        <f>VLOOKUP($Q$83,Alter_Biomasse!A:AY,4,FALSE)</f>
        <v>5</v>
      </c>
      <c r="R93">
        <f t="shared" si="10"/>
        <v>3.5112359550561797E-3</v>
      </c>
      <c r="S93">
        <f>VLOOKUP($Q$83,Alter_Biomasse!A:AY,6,FALSE)</f>
        <v>8</v>
      </c>
      <c r="T93">
        <f t="shared" si="11"/>
        <v>5.6179775280898875E-3</v>
      </c>
      <c r="U93">
        <f>VLOOKUP($Q$83,Alter_Biomasse!A:AY,8,FALSE)</f>
        <v>6</v>
      </c>
      <c r="V93">
        <f t="shared" si="12"/>
        <v>4.2134831460674156E-3</v>
      </c>
      <c r="W93">
        <f>VLOOKUP($Q$83,Alter_Biomasse!A:AY,10,FALSE)</f>
        <v>6</v>
      </c>
      <c r="X93">
        <f t="shared" si="13"/>
        <v>4.2134831460674156E-3</v>
      </c>
      <c r="Y93">
        <f t="shared" si="15"/>
        <v>25</v>
      </c>
      <c r="Z93">
        <f t="shared" si="14"/>
        <v>1.75561797752809E-2</v>
      </c>
    </row>
    <row r="94" spans="1:26">
      <c r="N94" t="s">
        <v>113</v>
      </c>
      <c r="O94">
        <f>SUM(O89:O93)</f>
        <v>299</v>
      </c>
      <c r="P94">
        <f t="shared" si="9"/>
        <v>0.20997191011235955</v>
      </c>
      <c r="Q94">
        <f>SUM(Q89:Q93)</f>
        <v>526</v>
      </c>
      <c r="R94">
        <f t="shared" si="10"/>
        <v>0.3693820224719101</v>
      </c>
      <c r="S94">
        <f>SUM(S89:S93)</f>
        <v>360</v>
      </c>
      <c r="T94">
        <f t="shared" si="11"/>
        <v>0.25280898876404495</v>
      </c>
      <c r="U94">
        <f>SUM(U89:U93)</f>
        <v>157</v>
      </c>
      <c r="V94">
        <f t="shared" si="12"/>
        <v>0.11025280898876405</v>
      </c>
      <c r="W94">
        <f>SUM(W89:W93)</f>
        <v>82</v>
      </c>
      <c r="X94">
        <f t="shared" si="13"/>
        <v>5.758426966292135E-2</v>
      </c>
      <c r="Y94">
        <f t="shared" si="15"/>
        <v>1424</v>
      </c>
      <c r="Z94">
        <f t="shared" si="14"/>
        <v>1</v>
      </c>
    </row>
    <row r="96" spans="1:26">
      <c r="N96" t="s">
        <v>286</v>
      </c>
    </row>
    <row r="97" spans="14:26">
      <c r="O97" t="s">
        <v>287</v>
      </c>
    </row>
    <row r="98" spans="14:26">
      <c r="O98" t="s">
        <v>265</v>
      </c>
      <c r="Q98" t="s">
        <v>266</v>
      </c>
      <c r="S98" t="s">
        <v>267</v>
      </c>
      <c r="U98" t="s">
        <v>268</v>
      </c>
      <c r="W98" t="s">
        <v>269</v>
      </c>
      <c r="Y98" t="s">
        <v>113</v>
      </c>
    </row>
    <row r="99" spans="14:26">
      <c r="N99" t="s">
        <v>272</v>
      </c>
      <c r="O99" t="s">
        <v>288</v>
      </c>
      <c r="P99" t="s">
        <v>274</v>
      </c>
      <c r="Q99" t="s">
        <v>288</v>
      </c>
      <c r="R99" t="s">
        <v>274</v>
      </c>
      <c r="S99" t="s">
        <v>288</v>
      </c>
      <c r="T99" t="s">
        <v>274</v>
      </c>
      <c r="U99" t="s">
        <v>288</v>
      </c>
      <c r="V99" t="s">
        <v>274</v>
      </c>
      <c r="W99" t="s">
        <v>288</v>
      </c>
      <c r="X99" t="s">
        <v>274</v>
      </c>
      <c r="Y99" t="s">
        <v>288</v>
      </c>
      <c r="Z99" t="s">
        <v>274</v>
      </c>
    </row>
    <row r="100" spans="14:26">
      <c r="N100" t="s">
        <v>277</v>
      </c>
      <c r="O100">
        <f>VLOOKUP($Q$83,Alter_Biomasse!A:AY,13,FALSE)</f>
        <v>1115.5</v>
      </c>
      <c r="P100">
        <f>O100/$Y$105</f>
        <v>9.4292020812838104E-4</v>
      </c>
      <c r="Q100">
        <f>VLOOKUP($Q$83,Alter_Biomasse!A:AY,15,FALSE)</f>
        <v>7810</v>
      </c>
      <c r="R100">
        <f>Q100/$Y$105</f>
        <v>6.6017093908405699E-3</v>
      </c>
      <c r="S100">
        <f>VLOOKUP($Q$83,Alter_Biomasse!A:AY,17,FALSE)</f>
        <v>11672</v>
      </c>
      <c r="T100">
        <f>S100/$Y$105</f>
        <v>9.8662166465929759E-3</v>
      </c>
      <c r="U100">
        <f>VLOOKUP($Q$83,Alter_Biomasse!A:AY,19,FALSE)</f>
        <v>10275</v>
      </c>
      <c r="V100">
        <f>U100/$Y$105</f>
        <v>8.685347502034169E-3</v>
      </c>
      <c r="W100">
        <f>VLOOKUP($Q$83,Alter_Biomasse!A:AY,21,FALSE)</f>
        <v>174349</v>
      </c>
      <c r="X100">
        <f>W100/$Y$105</f>
        <v>0.14737534322454066</v>
      </c>
      <c r="Y100">
        <f>SUM(O100,Q100,S100,U100,W100)</f>
        <v>205221.5</v>
      </c>
      <c r="Z100">
        <f>Y100/$Y$105</f>
        <v>0.17347153697213677</v>
      </c>
    </row>
    <row r="101" spans="14:26">
      <c r="N101" t="s">
        <v>280</v>
      </c>
      <c r="O101">
        <f>VLOOKUP($Q$83,Alter_Biomasse!A:AY,23,FALSE)</f>
        <v>1442.6610000000001</v>
      </c>
      <c r="P101">
        <f t="shared" ref="P101:R105" si="16">O101/$Y$105</f>
        <v>1.2194658990396221E-3</v>
      </c>
      <c r="Q101">
        <f>VLOOKUP($Q$83,Alter_Biomasse!A:AY,25,FALSE)</f>
        <v>55176.3</v>
      </c>
      <c r="R101">
        <f t="shared" si="16"/>
        <v>4.6639935705740918E-2</v>
      </c>
      <c r="S101">
        <f>VLOOKUP($Q$83,Alter_Biomasse!A:AY,27,FALSE)</f>
        <v>77763</v>
      </c>
      <c r="T101">
        <f t="shared" ref="T101" si="17">S101/$Y$105</f>
        <v>6.5732231416124873E-2</v>
      </c>
      <c r="U101">
        <f>VLOOKUP($Q$83,Alter_Biomasse!A:AY,29,FALSE)</f>
        <v>62647</v>
      </c>
      <c r="V101">
        <f t="shared" ref="V101" si="18">U101/$Y$105</f>
        <v>5.2954838438923076E-2</v>
      </c>
      <c r="W101">
        <f>VLOOKUP($Q$83,Alter_Biomasse!A:AY,31,FALSE)</f>
        <v>201038</v>
      </c>
      <c r="X101">
        <f t="shared" ref="X101" si="19">W101/$Y$105</f>
        <v>0.16993526920816984</v>
      </c>
      <c r="Y101">
        <f t="shared" ref="Y101:Y105" si="20">SUM(O101,Q101,S101,U101,W101)</f>
        <v>398066.96100000001</v>
      </c>
      <c r="Z101">
        <f t="shared" ref="Z101" si="21">Y101/$Y$105</f>
        <v>0.33648174066799835</v>
      </c>
    </row>
    <row r="102" spans="14:26">
      <c r="N102" t="s">
        <v>283</v>
      </c>
      <c r="O102">
        <f>VLOOKUP($Q$83,Alter_Biomasse!A:AY,33,FALSE)</f>
        <v>4199.7700000000004</v>
      </c>
      <c r="P102">
        <f t="shared" si="16"/>
        <v>3.5500206207900774E-3</v>
      </c>
      <c r="Q102">
        <f>VLOOKUP($Q$83,Alter_Biomasse!A:AY,35,FALSE)</f>
        <v>66165</v>
      </c>
      <c r="R102">
        <f t="shared" si="16"/>
        <v>5.5928566177332439E-2</v>
      </c>
      <c r="S102">
        <f>VLOOKUP($Q$83,Alter_Biomasse!A:AY,37,FALSE)</f>
        <v>104776.5</v>
      </c>
      <c r="T102">
        <f t="shared" ref="T102" si="22">S102/$Y$105</f>
        <v>8.8566453775852372E-2</v>
      </c>
      <c r="U102">
        <f>VLOOKUP($Q$83,Alter_Biomasse!A:AY,39,FALSE)</f>
        <v>85333.7</v>
      </c>
      <c r="V102">
        <f t="shared" ref="V102" si="23">U102/$Y$105</f>
        <v>7.2131663078767214E-2</v>
      </c>
      <c r="W102">
        <f>VLOOKUP($Q$83,Alter_Biomasse!A:AY,41,FALSE)</f>
        <v>80814</v>
      </c>
      <c r="X102">
        <f t="shared" ref="X102" si="24">W102/$Y$105</f>
        <v>6.8311209053955171E-2</v>
      </c>
      <c r="Y102">
        <f t="shared" si="20"/>
        <v>341288.97000000003</v>
      </c>
      <c r="Z102">
        <f t="shared" ref="Z102" si="25">Y102/$Y$105</f>
        <v>0.28848791270669727</v>
      </c>
    </row>
    <row r="103" spans="14:26">
      <c r="N103" t="s">
        <v>284</v>
      </c>
      <c r="O103">
        <f>VLOOKUP($Q$83,Alter_Biomasse!A:AY,43,FALSE)</f>
        <v>8060.2</v>
      </c>
      <c r="P103">
        <f t="shared" si="16"/>
        <v>6.8132007723499567E-3</v>
      </c>
      <c r="Q103">
        <f>VLOOKUP($Q$83,Alter_Biomasse!A:AY,45,FALSE)</f>
        <v>16371.3</v>
      </c>
      <c r="R103">
        <f t="shared" si="16"/>
        <v>1.3838484628715522E-2</v>
      </c>
      <c r="S103">
        <f>VLOOKUP($Q$83,Alter_Biomasse!A:AY,47,FALSE)</f>
        <v>42886</v>
      </c>
      <c r="T103">
        <f t="shared" ref="T103" si="26">S103/$Y$105</f>
        <v>3.6251076688295608E-2</v>
      </c>
      <c r="U103">
        <f>VLOOKUP($Q$83,Alter_Biomasse!A:AY,49,FALSE)</f>
        <v>42980</v>
      </c>
      <c r="V103">
        <f t="shared" ref="V103" si="27">U103/$Y$105</f>
        <v>3.6330533881988182E-2</v>
      </c>
      <c r="W103">
        <f>VLOOKUP($Q$83,Alter_Biomasse!A:AY,51,FALSE)</f>
        <v>86011</v>
      </c>
      <c r="X103">
        <f t="shared" ref="X103" si="28">W103/$Y$105</f>
        <v>7.2704177518001067E-2</v>
      </c>
      <c r="Y103">
        <f t="shared" si="20"/>
        <v>196308.5</v>
      </c>
      <c r="Z103">
        <f t="shared" ref="Z103" si="29">Y103/$Y$105</f>
        <v>0.16593747348935034</v>
      </c>
    </row>
    <row r="104" spans="14:26">
      <c r="N104" t="s">
        <v>285</v>
      </c>
      <c r="O104">
        <f>VLOOKUP($Q$83,Alter_Biomasse!A:AY,3,FALSE)</f>
        <v>0</v>
      </c>
      <c r="P104">
        <f t="shared" si="16"/>
        <v>0</v>
      </c>
      <c r="Q104">
        <f>VLOOKUP($Q$83,Alter_Biomasse!A:AY,5,FALSE)</f>
        <v>1988</v>
      </c>
      <c r="R104">
        <f t="shared" si="16"/>
        <v>1.6804351176685087E-3</v>
      </c>
      <c r="S104">
        <f>VLOOKUP($Q$83,Alter_Biomasse!A:AY,7,FALSE)</f>
        <v>5394</v>
      </c>
      <c r="T104">
        <f t="shared" ref="T104" si="30">S104/$Y$105</f>
        <v>4.5594904550824633E-3</v>
      </c>
      <c r="U104">
        <f>VLOOKUP($Q$83,Alter_Biomasse!A:AY,9,FALSE)</f>
        <v>8476</v>
      </c>
      <c r="V104">
        <f t="shared" ref="V104" si="31">U104/$Y$105</f>
        <v>7.164672061045413E-3</v>
      </c>
      <c r="W104">
        <f>VLOOKUP($Q$83,Alter_Biomasse!A:AY,11,FALSE)</f>
        <v>26283</v>
      </c>
      <c r="X104">
        <f t="shared" ref="X104" si="32">W104/$Y$105</f>
        <v>2.2216738530020833E-2</v>
      </c>
      <c r="Y104">
        <f t="shared" si="20"/>
        <v>42141</v>
      </c>
      <c r="Z104">
        <f t="shared" ref="Z104" si="33">Y104/$Y$105</f>
        <v>3.562133616381722E-2</v>
      </c>
    </row>
    <row r="105" spans="14:26">
      <c r="N105" t="s">
        <v>113</v>
      </c>
      <c r="O105">
        <f>SUM(O100:O104)</f>
        <v>14818.131000000001</v>
      </c>
      <c r="P105">
        <f t="shared" si="16"/>
        <v>1.2525607500308037E-2</v>
      </c>
      <c r="Q105">
        <f>SUM(Q100:Q104)</f>
        <v>147510.6</v>
      </c>
      <c r="R105">
        <f t="shared" si="16"/>
        <v>0.12468913102029795</v>
      </c>
      <c r="S105">
        <f>SUM(S100:S104)</f>
        <v>242491.5</v>
      </c>
      <c r="T105">
        <f t="shared" ref="T105" si="34">S105/$Y$105</f>
        <v>0.20497546898194829</v>
      </c>
      <c r="U105">
        <f>SUM(U100:U104)</f>
        <v>209711.7</v>
      </c>
      <c r="V105">
        <f t="shared" ref="V105" si="35">U105/$Y$105</f>
        <v>0.17726705496275807</v>
      </c>
      <c r="W105">
        <f>SUM(W100:W104)</f>
        <v>568495</v>
      </c>
      <c r="X105">
        <f t="shared" ref="X105" si="36">W105/$Y$105</f>
        <v>0.48054273753468757</v>
      </c>
      <c r="Y105">
        <f t="shared" si="20"/>
        <v>1183026.9310000001</v>
      </c>
      <c r="Z105">
        <f t="shared" ref="Z105" si="37">Y105/$Y$105</f>
        <v>1</v>
      </c>
    </row>
    <row r="108" spans="14:26">
      <c r="N108" t="str">
        <f>O2</f>
        <v>Münster, Regierungsbezirk 2023</v>
      </c>
      <c r="Q108" t="str">
        <f>VLOOKUP(N108,Datengrundlage!A:C,2,FALSE)</f>
        <v>05500000</v>
      </c>
    </row>
    <row r="110" spans="14:26">
      <c r="N110" t="s">
        <v>259</v>
      </c>
    </row>
    <row r="111" spans="14:26">
      <c r="O111" t="str">
        <f>$O$86</f>
        <v>Anzahl der Anlagen nach installierter Nennleistung (Stand 2023)</v>
      </c>
    </row>
    <row r="112" spans="14:26">
      <c r="O112" t="s">
        <v>265</v>
      </c>
      <c r="Q112" t="s">
        <v>266</v>
      </c>
      <c r="S112" t="s">
        <v>267</v>
      </c>
      <c r="U112" t="s">
        <v>268</v>
      </c>
      <c r="W112" t="s">
        <v>269</v>
      </c>
      <c r="Y112" t="s">
        <v>113</v>
      </c>
    </row>
    <row r="113" spans="14:26">
      <c r="N113" t="s">
        <v>272</v>
      </c>
      <c r="O113" t="s">
        <v>273</v>
      </c>
      <c r="P113" t="s">
        <v>274</v>
      </c>
      <c r="Q113" t="s">
        <v>273</v>
      </c>
      <c r="R113" t="s">
        <v>274</v>
      </c>
      <c r="S113" t="s">
        <v>273</v>
      </c>
      <c r="T113" t="s">
        <v>274</v>
      </c>
      <c r="U113" t="s">
        <v>273</v>
      </c>
      <c r="V113" t="s">
        <v>274</v>
      </c>
      <c r="W113" t="s">
        <v>273</v>
      </c>
      <c r="X113" t="s">
        <v>274</v>
      </c>
      <c r="Y113" t="s">
        <v>273</v>
      </c>
      <c r="Z113" t="s">
        <v>274</v>
      </c>
    </row>
    <row r="114" spans="14:26">
      <c r="N114" t="s">
        <v>277</v>
      </c>
      <c r="O114">
        <f>VLOOKUP($Q$108,Alter_Biomasse!A:AY,12,FALSE)</f>
        <v>6</v>
      </c>
      <c r="P114">
        <f t="shared" ref="P114:P119" si="38">O114/$Y$119</f>
        <v>1.3483146067415731E-2</v>
      </c>
      <c r="Q114">
        <f>VLOOKUP($Q$108,Alter_Biomasse!A:AY,14,FALSE)</f>
        <v>12</v>
      </c>
      <c r="R114">
        <f t="shared" ref="R114:R119" si="39">Q114/$Y$119</f>
        <v>2.6966292134831461E-2</v>
      </c>
      <c r="S114">
        <f>VLOOKUP($Q$108,Alter_Biomasse!A:AY,16,FALSE)</f>
        <v>5</v>
      </c>
      <c r="T114">
        <f t="shared" ref="T114:T119" si="40">S114/$Y$119</f>
        <v>1.1235955056179775E-2</v>
      </c>
      <c r="U114">
        <f>VLOOKUP($Q$108,Alter_Biomasse!A:AY,18,FALSE)</f>
        <v>1</v>
      </c>
      <c r="V114">
        <f t="shared" ref="V114:V119" si="41">U114/$Y$119</f>
        <v>2.2471910112359553E-3</v>
      </c>
      <c r="W114">
        <f>VLOOKUP($Q$108,Alter_Biomasse!A:AY,20,FALSE)</f>
        <v>1</v>
      </c>
      <c r="X114">
        <f t="shared" ref="X114:X119" si="42">W114/$Y$119</f>
        <v>2.2471910112359553E-3</v>
      </c>
      <c r="Y114">
        <f>SUM(O114,Q114,S114,U114,W114)</f>
        <v>25</v>
      </c>
      <c r="Z114">
        <f t="shared" ref="Z114:Z119" si="43">Y114/$Y$119</f>
        <v>5.6179775280898875E-2</v>
      </c>
    </row>
    <row r="115" spans="14:26">
      <c r="N115" t="s">
        <v>280</v>
      </c>
      <c r="O115">
        <f>VLOOKUP($Q$108,Alter_Biomasse!A:AY,22,FALSE)</f>
        <v>17</v>
      </c>
      <c r="P115">
        <f t="shared" si="38"/>
        <v>3.8202247191011236E-2</v>
      </c>
      <c r="Q115">
        <f>VLOOKUP($Q$108,Alter_Biomasse!A:AY,24,FALSE)</f>
        <v>61</v>
      </c>
      <c r="R115">
        <f t="shared" si="39"/>
        <v>0.13707865168539327</v>
      </c>
      <c r="S115">
        <f>VLOOKUP($Q$108,Alter_Biomasse!A:AY,26,FALSE)</f>
        <v>47</v>
      </c>
      <c r="T115">
        <f t="shared" si="40"/>
        <v>0.10561797752808989</v>
      </c>
      <c r="U115">
        <f>VLOOKUP($Q$108,Alter_Biomasse!A:AY,28,FALSE)</f>
        <v>16</v>
      </c>
      <c r="V115">
        <f t="shared" si="41"/>
        <v>3.5955056179775284E-2</v>
      </c>
      <c r="W115">
        <f>VLOOKUP($Q$108,Alter_Biomasse!A:AY,30,FALSE)</f>
        <v>11</v>
      </c>
      <c r="X115">
        <f t="shared" si="42"/>
        <v>2.4719101123595506E-2</v>
      </c>
      <c r="Y115">
        <f t="shared" ref="Y115:Y119" si="44">SUM(O115,Q115,S115,U115,W115)</f>
        <v>152</v>
      </c>
      <c r="Z115">
        <f t="shared" si="43"/>
        <v>0.34157303370786518</v>
      </c>
    </row>
    <row r="116" spans="14:26">
      <c r="N116" t="s">
        <v>283</v>
      </c>
      <c r="O116">
        <f>VLOOKUP($Q$108,Alter_Biomasse!A:AY,32,FALSE)</f>
        <v>24</v>
      </c>
      <c r="P116">
        <f t="shared" si="38"/>
        <v>5.3932584269662923E-2</v>
      </c>
      <c r="Q116">
        <f>VLOOKUP($Q$108,Alter_Biomasse!A:AY,34,FALSE)</f>
        <v>85</v>
      </c>
      <c r="R116">
        <f t="shared" si="39"/>
        <v>0.19101123595505617</v>
      </c>
      <c r="S116">
        <f>VLOOKUP($Q$108,Alter_Biomasse!A:AY,36,FALSE)</f>
        <v>46</v>
      </c>
      <c r="T116">
        <f t="shared" si="40"/>
        <v>0.10337078651685393</v>
      </c>
      <c r="U116">
        <f>VLOOKUP($Q$108,Alter_Biomasse!A:AY,38,FALSE)</f>
        <v>11</v>
      </c>
      <c r="V116">
        <f t="shared" si="41"/>
        <v>2.4719101123595506E-2</v>
      </c>
      <c r="W116">
        <f>VLOOKUP($Q$108,Alter_Biomasse!A:AY,40,FALSE)</f>
        <v>7</v>
      </c>
      <c r="X116">
        <f t="shared" si="42"/>
        <v>1.5730337078651686E-2</v>
      </c>
      <c r="Y116">
        <f t="shared" si="44"/>
        <v>173</v>
      </c>
      <c r="Z116">
        <f t="shared" si="43"/>
        <v>0.38876404494382022</v>
      </c>
    </row>
    <row r="117" spans="14:26">
      <c r="N117" t="s">
        <v>284</v>
      </c>
      <c r="O117">
        <f>VLOOKUP($Q$108,Alter_Biomasse!A:AY,42,FALSE)</f>
        <v>29</v>
      </c>
      <c r="P117">
        <f t="shared" si="38"/>
        <v>6.5168539325842698E-2</v>
      </c>
      <c r="Q117">
        <f>VLOOKUP($Q$108,Alter_Biomasse!A:AY,44,FALSE)</f>
        <v>19</v>
      </c>
      <c r="R117">
        <f t="shared" si="39"/>
        <v>4.2696629213483148E-2</v>
      </c>
      <c r="S117">
        <f>VLOOKUP($Q$108,Alter_Biomasse!A:AY,46,FALSE)</f>
        <v>24</v>
      </c>
      <c r="T117">
        <f t="shared" si="40"/>
        <v>5.3932584269662923E-2</v>
      </c>
      <c r="U117">
        <f>VLOOKUP($Q$108,Alter_Biomasse!A:AY,48,FALSE)</f>
        <v>15</v>
      </c>
      <c r="V117">
        <f t="shared" si="41"/>
        <v>3.3707865168539325E-2</v>
      </c>
      <c r="W117">
        <f>VLOOKUP($Q$108,Alter_Biomasse!A:AY,50,FALSE)</f>
        <v>3</v>
      </c>
      <c r="X117">
        <f t="shared" si="42"/>
        <v>6.7415730337078653E-3</v>
      </c>
      <c r="Y117">
        <f t="shared" si="44"/>
        <v>90</v>
      </c>
      <c r="Z117">
        <f t="shared" si="43"/>
        <v>0.20224719101123595</v>
      </c>
    </row>
    <row r="118" spans="14:26">
      <c r="N118" t="s">
        <v>285</v>
      </c>
      <c r="O118">
        <f>VLOOKUP($Q$108,Alter_Biomasse!A:AY,2,FALSE)</f>
        <v>0</v>
      </c>
      <c r="P118">
        <f t="shared" si="38"/>
        <v>0</v>
      </c>
      <c r="Q118">
        <f>VLOOKUP($Q$108,Alter_Biomasse!A:AY,4,FALSE)</f>
        <v>0</v>
      </c>
      <c r="R118">
        <f t="shared" si="39"/>
        <v>0</v>
      </c>
      <c r="S118">
        <f>VLOOKUP($Q$108,Alter_Biomasse!A:AY,6,FALSE)</f>
        <v>1</v>
      </c>
      <c r="T118">
        <f t="shared" si="40"/>
        <v>2.2471910112359553E-3</v>
      </c>
      <c r="U118">
        <f>VLOOKUP($Q$108,Alter_Biomasse!A:AY,8,FALSE)</f>
        <v>1</v>
      </c>
      <c r="V118">
        <f t="shared" si="41"/>
        <v>2.2471910112359553E-3</v>
      </c>
      <c r="W118">
        <f>VLOOKUP($Q$108,Alter_Biomasse!A:AY,10,FALSE)</f>
        <v>3</v>
      </c>
      <c r="X118">
        <f t="shared" si="42"/>
        <v>6.7415730337078653E-3</v>
      </c>
      <c r="Y118">
        <f t="shared" si="44"/>
        <v>5</v>
      </c>
      <c r="Z118">
        <f t="shared" si="43"/>
        <v>1.1235955056179775E-2</v>
      </c>
    </row>
    <row r="119" spans="14:26">
      <c r="N119" t="s">
        <v>113</v>
      </c>
      <c r="O119">
        <f>SUM(O114:O118)</f>
        <v>76</v>
      </c>
      <c r="P119">
        <f t="shared" si="38"/>
        <v>0.17078651685393259</v>
      </c>
      <c r="Q119">
        <f>SUM(Q114:Q118)</f>
        <v>177</v>
      </c>
      <c r="R119">
        <f t="shared" si="39"/>
        <v>0.39775280898876403</v>
      </c>
      <c r="S119">
        <f>SUM(S114:S118)</f>
        <v>123</v>
      </c>
      <c r="T119">
        <f t="shared" si="40"/>
        <v>0.27640449438202247</v>
      </c>
      <c r="U119">
        <f>SUM(U114:U118)</f>
        <v>44</v>
      </c>
      <c r="V119">
        <f t="shared" si="41"/>
        <v>9.8876404494382023E-2</v>
      </c>
      <c r="W119">
        <f>SUM(W114:W118)</f>
        <v>25</v>
      </c>
      <c r="X119">
        <f t="shared" si="42"/>
        <v>5.6179775280898875E-2</v>
      </c>
      <c r="Y119">
        <f t="shared" si="44"/>
        <v>445</v>
      </c>
      <c r="Z119">
        <f t="shared" si="43"/>
        <v>1</v>
      </c>
    </row>
    <row r="121" spans="14:26">
      <c r="N121" t="s">
        <v>286</v>
      </c>
    </row>
    <row r="122" spans="14:26">
      <c r="O122" t="str">
        <f>$O$97</f>
        <v>installierte Nennleistung (Stand 2023)</v>
      </c>
    </row>
    <row r="123" spans="14:26">
      <c r="O123" t="s">
        <v>265</v>
      </c>
      <c r="Q123" t="s">
        <v>266</v>
      </c>
      <c r="S123" t="s">
        <v>267</v>
      </c>
      <c r="U123" t="s">
        <v>268</v>
      </c>
      <c r="W123" t="s">
        <v>269</v>
      </c>
      <c r="Y123" t="s">
        <v>113</v>
      </c>
    </row>
    <row r="124" spans="14:26">
      <c r="N124" t="s">
        <v>272</v>
      </c>
      <c r="O124" t="s">
        <v>288</v>
      </c>
      <c r="P124" t="s">
        <v>274</v>
      </c>
      <c r="Q124" t="s">
        <v>288</v>
      </c>
      <c r="R124" t="s">
        <v>274</v>
      </c>
      <c r="S124" t="s">
        <v>288</v>
      </c>
      <c r="T124" t="s">
        <v>274</v>
      </c>
      <c r="U124" t="s">
        <v>288</v>
      </c>
      <c r="V124" t="s">
        <v>274</v>
      </c>
      <c r="W124" t="s">
        <v>288</v>
      </c>
      <c r="X124" t="s">
        <v>274</v>
      </c>
      <c r="Y124" t="s">
        <v>288</v>
      </c>
      <c r="Z124" t="s">
        <v>274</v>
      </c>
    </row>
    <row r="125" spans="14:26">
      <c r="N125" t="s">
        <v>277</v>
      </c>
      <c r="O125">
        <f>VLOOKUP($Q$108,Alter_Biomasse!A:AY,13,FALSE)</f>
        <v>345</v>
      </c>
      <c r="P125">
        <f t="shared" ref="P125:P130" si="45">O125/$Y$130</f>
        <v>1.1608345330305877E-3</v>
      </c>
      <c r="Q125">
        <f>VLOOKUP($Q$108,Alter_Biomasse!A:AY,15,FALSE)</f>
        <v>3563</v>
      </c>
      <c r="R125">
        <f t="shared" ref="R125:R130" si="46">Q125/$Y$130</f>
        <v>1.1988560699095607E-2</v>
      </c>
      <c r="S125">
        <f>VLOOKUP($Q$108,Alter_Biomasse!A:AY,17,FALSE)</f>
        <v>3312</v>
      </c>
      <c r="T125">
        <f t="shared" ref="T125:T130" si="47">S125/$Y$130</f>
        <v>1.1144011517093643E-2</v>
      </c>
      <c r="U125">
        <f>VLOOKUP($Q$108,Alter_Biomasse!A:AY,19,FALSE)</f>
        <v>1471</v>
      </c>
      <c r="V125">
        <f t="shared" ref="V125:V130" si="48">U125/$Y$130</f>
        <v>4.949529269820274E-3</v>
      </c>
      <c r="W125">
        <f>VLOOKUP($Q$108,Alter_Biomasse!A:AY,21,FALSE)</f>
        <v>20000</v>
      </c>
      <c r="X125">
        <f t="shared" ref="X125:X130" si="49">W125/$Y$130</f>
        <v>6.7294755538005083E-2</v>
      </c>
      <c r="Y125">
        <f>SUM(O125,Q125,S125,U125,W125)</f>
        <v>28691</v>
      </c>
      <c r="Z125">
        <f t="shared" ref="Z125:Z130" si="50">Y125/$Y$130</f>
        <v>9.6537691557045197E-2</v>
      </c>
    </row>
    <row r="126" spans="14:26">
      <c r="N126" t="s">
        <v>280</v>
      </c>
      <c r="O126">
        <f>VLOOKUP($Q$108,Alter_Biomasse!A:AY,23,FALSE)</f>
        <v>407.1</v>
      </c>
      <c r="P126">
        <f t="shared" si="45"/>
        <v>1.3697847489760936E-3</v>
      </c>
      <c r="Q126">
        <f>VLOOKUP($Q$108,Alter_Biomasse!A:AY,25,FALSE)</f>
        <v>16973</v>
      </c>
      <c r="R126">
        <f t="shared" si="46"/>
        <v>5.7109694287328018E-2</v>
      </c>
      <c r="S126">
        <f>VLOOKUP($Q$108,Alter_Biomasse!A:AY,27,FALSE)</f>
        <v>30682</v>
      </c>
      <c r="T126">
        <f t="shared" si="47"/>
        <v>0.10323688447085361</v>
      </c>
      <c r="U126">
        <f>VLOOKUP($Q$108,Alter_Biomasse!A:AY,29,FALSE)</f>
        <v>19893</v>
      </c>
      <c r="V126">
        <f t="shared" si="48"/>
        <v>6.6934728595876763E-2</v>
      </c>
      <c r="W126">
        <f>VLOOKUP($Q$108,Alter_Biomasse!A:AY,31,FALSE)</f>
        <v>43194</v>
      </c>
      <c r="X126">
        <f t="shared" si="49"/>
        <v>0.14533648353542958</v>
      </c>
      <c r="Y126">
        <f t="shared" ref="Y126:Y130" si="51">SUM(O126,Q126,S126,U126,W126)</f>
        <v>111149.1</v>
      </c>
      <c r="Z126">
        <f t="shared" si="50"/>
        <v>0.37398757563846408</v>
      </c>
    </row>
    <row r="127" spans="14:26">
      <c r="N127" t="s">
        <v>283</v>
      </c>
      <c r="O127">
        <f>VLOOKUP($Q$108,Alter_Biomasse!A:AY,33,FALSE)</f>
        <v>1362.28</v>
      </c>
      <c r="P127">
        <f t="shared" si="45"/>
        <v>4.5837149787156788E-3</v>
      </c>
      <c r="Q127">
        <f>VLOOKUP($Q$108,Alter_Biomasse!A:AY,35,FALSE)</f>
        <v>22512</v>
      </c>
      <c r="R127">
        <f t="shared" si="46"/>
        <v>7.5746976833578533E-2</v>
      </c>
      <c r="S127">
        <f>VLOOKUP($Q$108,Alter_Biomasse!A:AY,37,FALSE)</f>
        <v>29591.5</v>
      </c>
      <c r="T127">
        <f t="shared" si="47"/>
        <v>9.9567637925143879E-2</v>
      </c>
      <c r="U127">
        <f>VLOOKUP($Q$108,Alter_Biomasse!A:AY,39,FALSE)</f>
        <v>15403.7</v>
      </c>
      <c r="V127">
        <f t="shared" si="48"/>
        <v>5.1829411294038452E-2</v>
      </c>
      <c r="W127">
        <f>VLOOKUP($Q$108,Alter_Biomasse!A:AY,41,FALSE)</f>
        <v>19660</v>
      </c>
      <c r="X127">
        <f t="shared" si="49"/>
        <v>6.6150744693858995E-2</v>
      </c>
      <c r="Y127">
        <f t="shared" si="51"/>
        <v>88529.48</v>
      </c>
      <c r="Z127">
        <f t="shared" si="50"/>
        <v>0.29787848572533554</v>
      </c>
    </row>
    <row r="128" spans="14:26">
      <c r="N128" t="s">
        <v>284</v>
      </c>
      <c r="O128">
        <f>VLOOKUP($Q$108,Alter_Biomasse!A:AY,43,FALSE)</f>
        <v>2321.5</v>
      </c>
      <c r="P128">
        <f t="shared" si="45"/>
        <v>7.8112387490739408E-3</v>
      </c>
      <c r="Q128">
        <f>VLOOKUP($Q$108,Alter_Biomasse!A:AY,45,FALSE)</f>
        <v>5891.9</v>
      </c>
      <c r="R128">
        <f t="shared" si="46"/>
        <v>1.9824698507718608E-2</v>
      </c>
      <c r="S128">
        <f>VLOOKUP($Q$108,Alter_Biomasse!A:AY,47,FALSE)</f>
        <v>15654</v>
      </c>
      <c r="T128">
        <f t="shared" si="47"/>
        <v>5.2671605159596582E-2</v>
      </c>
      <c r="U128">
        <f>VLOOKUP($Q$108,Alter_Biomasse!A:AY,49,FALSE)</f>
        <v>19013</v>
      </c>
      <c r="V128">
        <f t="shared" si="48"/>
        <v>6.3973759352204534E-2</v>
      </c>
      <c r="W128">
        <f>VLOOKUP($Q$108,Alter_Biomasse!A:AY,51,FALSE)</f>
        <v>7481</v>
      </c>
      <c r="X128">
        <f t="shared" si="49"/>
        <v>2.5171603308990802E-2</v>
      </c>
      <c r="Y128">
        <f t="shared" si="51"/>
        <v>50361.4</v>
      </c>
      <c r="Z128">
        <f t="shared" si="50"/>
        <v>0.16945290507758448</v>
      </c>
    </row>
    <row r="129" spans="14:26">
      <c r="N129" t="s">
        <v>285</v>
      </c>
      <c r="O129">
        <f>VLOOKUP($Q$108,Alter_Biomasse!A:AY,3,FALSE)</f>
        <v>0</v>
      </c>
      <c r="P129">
        <f t="shared" si="45"/>
        <v>0</v>
      </c>
      <c r="Q129">
        <f>VLOOKUP($Q$108,Alter_Biomasse!A:AY,5,FALSE)</f>
        <v>0</v>
      </c>
      <c r="R129">
        <f t="shared" si="46"/>
        <v>0</v>
      </c>
      <c r="S129">
        <f>VLOOKUP($Q$108,Alter_Biomasse!A:AY,7,FALSE)</f>
        <v>938</v>
      </c>
      <c r="T129">
        <f t="shared" si="47"/>
        <v>3.1561240347324384E-3</v>
      </c>
      <c r="U129">
        <f>VLOOKUP($Q$108,Alter_Biomasse!A:AY,9,FALSE)</f>
        <v>1315</v>
      </c>
      <c r="V129">
        <f t="shared" si="48"/>
        <v>4.4246301766238342E-3</v>
      </c>
      <c r="W129">
        <f>VLOOKUP($Q$108,Alter_Biomasse!A:AY,11,FALSE)</f>
        <v>16216</v>
      </c>
      <c r="X129">
        <f t="shared" si="49"/>
        <v>5.4562587790214528E-2</v>
      </c>
      <c r="Y129">
        <f t="shared" si="51"/>
        <v>18469</v>
      </c>
      <c r="Z129">
        <f t="shared" si="50"/>
        <v>6.2143342001570796E-2</v>
      </c>
    </row>
    <row r="130" spans="14:26">
      <c r="N130" t="s">
        <v>113</v>
      </c>
      <c r="O130">
        <f>SUM(O125:O129)</f>
        <v>4435.88</v>
      </c>
      <c r="P130">
        <f t="shared" si="45"/>
        <v>1.49255730097963E-2</v>
      </c>
      <c r="Q130">
        <f>SUM(Q125:Q129)</f>
        <v>48939.9</v>
      </c>
      <c r="R130">
        <f t="shared" si="46"/>
        <v>0.16466993032772076</v>
      </c>
      <c r="S130">
        <f>SUM(S125:S129)</f>
        <v>80177.5</v>
      </c>
      <c r="T130">
        <f t="shared" si="47"/>
        <v>0.26977626310742014</v>
      </c>
      <c r="U130">
        <f>SUM(U125:U129)</f>
        <v>57095.7</v>
      </c>
      <c r="V130">
        <f t="shared" si="48"/>
        <v>0.19211205868856385</v>
      </c>
      <c r="W130">
        <f>SUM(W125:W129)</f>
        <v>106551</v>
      </c>
      <c r="X130">
        <f t="shared" si="49"/>
        <v>0.358516174866499</v>
      </c>
      <c r="Y130">
        <f t="shared" si="51"/>
        <v>297199.98</v>
      </c>
      <c r="Z130">
        <f t="shared" si="50"/>
        <v>1</v>
      </c>
    </row>
    <row r="132" spans="14:26">
      <c r="N132" s="105" t="s">
        <v>289</v>
      </c>
    </row>
    <row r="133" spans="14:26">
      <c r="N133" t="str">
        <f>O1</f>
        <v>Nordrhein-Westfalen 2023</v>
      </c>
      <c r="Q133" t="str">
        <f>VLOOKUP(N133,Datengrundlage!A:C,2,FALSE)</f>
        <v>05000000</v>
      </c>
    </row>
    <row r="135" spans="14:26">
      <c r="N135" t="s">
        <v>259</v>
      </c>
    </row>
    <row r="136" spans="14:26">
      <c r="O136" t="str">
        <f>$O$86</f>
        <v>Anzahl der Anlagen nach installierter Nennleistung (Stand 2023)</v>
      </c>
    </row>
    <row r="137" spans="14:26">
      <c r="O137" t="s">
        <v>290</v>
      </c>
      <c r="Q137" t="s">
        <v>291</v>
      </c>
      <c r="S137" t="s">
        <v>266</v>
      </c>
      <c r="U137" t="s">
        <v>267</v>
      </c>
      <c r="W137" t="s">
        <v>292</v>
      </c>
      <c r="Y137" t="s">
        <v>113</v>
      </c>
    </row>
    <row r="138" spans="14:26">
      <c r="N138" t="s">
        <v>272</v>
      </c>
      <c r="O138" t="s">
        <v>273</v>
      </c>
      <c r="P138" t="s">
        <v>274</v>
      </c>
      <c r="Q138" t="s">
        <v>273</v>
      </c>
      <c r="R138" t="s">
        <v>274</v>
      </c>
      <c r="S138" t="s">
        <v>273</v>
      </c>
      <c r="T138" t="s">
        <v>274</v>
      </c>
      <c r="U138" t="s">
        <v>273</v>
      </c>
      <c r="V138" t="s">
        <v>274</v>
      </c>
      <c r="W138" t="s">
        <v>273</v>
      </c>
      <c r="X138" t="s">
        <v>274</v>
      </c>
      <c r="Y138" t="s">
        <v>273</v>
      </c>
      <c r="Z138" t="s">
        <v>274</v>
      </c>
    </row>
    <row r="139" spans="14:26">
      <c r="N139" t="s">
        <v>277</v>
      </c>
      <c r="O139">
        <f>VLOOKUP($Q$133,Alter_PVFrei!A:AY,12,FALSE)</f>
        <v>81</v>
      </c>
      <c r="P139">
        <f t="shared" ref="P139:P144" si="52">O139/$Y$144</f>
        <v>6.699751861042183E-2</v>
      </c>
      <c r="Q139">
        <f>VLOOKUP($Q$133,Alter_PVFrei!A:AY,14,FALSE)</f>
        <v>3</v>
      </c>
      <c r="R139">
        <f t="shared" ref="R139:R144" si="53">Q139/$Y$144</f>
        <v>2.4813895781637717E-3</v>
      </c>
      <c r="S139">
        <f>VLOOKUP($Q$133,Alter_PVFrei!A:AY,16,FALSE)</f>
        <v>1</v>
      </c>
      <c r="T139">
        <f t="shared" ref="T139:T144" si="54">S139/$Y$144</f>
        <v>8.271298593879239E-4</v>
      </c>
      <c r="U139">
        <f>VLOOKUP($Q$133,Alter_PVFrei!A:AY,18,FALSE)</f>
        <v>0</v>
      </c>
      <c r="V139">
        <f t="shared" ref="V139:V144" si="55">U139/$Y$144</f>
        <v>0</v>
      </c>
      <c r="W139">
        <f>VLOOKUP($Q$133,Alter_PVFrei!A:AY,20,FALSE)</f>
        <v>0</v>
      </c>
      <c r="X139">
        <f t="shared" ref="X139:X144" si="56">W139/$Y$144</f>
        <v>0</v>
      </c>
      <c r="Y139">
        <f>SUM(O139,Q139,S139,U139,W139)</f>
        <v>85</v>
      </c>
      <c r="Z139">
        <f t="shared" ref="Z139:Z144" si="57">Y139/$Y$144</f>
        <v>7.0306038047973529E-2</v>
      </c>
    </row>
    <row r="140" spans="14:26">
      <c r="N140" t="s">
        <v>280</v>
      </c>
      <c r="O140">
        <f>VLOOKUP($Q$133,Alter_PVFrei!A:AY,22,FALSE)</f>
        <v>66</v>
      </c>
      <c r="P140">
        <f t="shared" si="52"/>
        <v>5.4590570719602979E-2</v>
      </c>
      <c r="Q140">
        <f>VLOOKUP($Q$133,Alter_PVFrei!A:AY,24,FALSE)</f>
        <v>5</v>
      </c>
      <c r="R140">
        <f t="shared" si="53"/>
        <v>4.1356492969396195E-3</v>
      </c>
      <c r="S140">
        <f>VLOOKUP($Q$133,Alter_PVFrei!A:AY,26,FALSE)</f>
        <v>7</v>
      </c>
      <c r="T140">
        <f t="shared" si="54"/>
        <v>5.7899090157154673E-3</v>
      </c>
      <c r="U140">
        <f>VLOOKUP($Q$133,Alter_PVFrei!A:AY,28,FALSE)</f>
        <v>1</v>
      </c>
      <c r="V140">
        <f t="shared" si="55"/>
        <v>8.271298593879239E-4</v>
      </c>
      <c r="W140">
        <f>VLOOKUP($Q$133,Alter_PVFrei!A:AY,30,FALSE)</f>
        <v>7</v>
      </c>
      <c r="X140">
        <f t="shared" si="56"/>
        <v>5.7899090157154673E-3</v>
      </c>
      <c r="Y140">
        <f t="shared" ref="Y140:Y144" si="58">SUM(O140,Q140,S140,U140,W140)</f>
        <v>86</v>
      </c>
      <c r="Z140">
        <f t="shared" si="57"/>
        <v>7.1133167907361461E-2</v>
      </c>
    </row>
    <row r="141" spans="14:26">
      <c r="N141" t="s">
        <v>283</v>
      </c>
      <c r="O141">
        <f>VLOOKUP($Q$133,Alter_PVFrei!A:AY,32,FALSE)</f>
        <v>46</v>
      </c>
      <c r="P141">
        <f t="shared" si="52"/>
        <v>3.8047973531844498E-2</v>
      </c>
      <c r="Q141">
        <f>VLOOKUP($Q$133,Alter_PVFrei!A:AY,34,FALSE)</f>
        <v>15</v>
      </c>
      <c r="R141">
        <f t="shared" si="53"/>
        <v>1.2406947890818859E-2</v>
      </c>
      <c r="S141">
        <f>VLOOKUP($Q$133,Alter_PVFrei!A:AY,36,FALSE)</f>
        <v>40</v>
      </c>
      <c r="T141">
        <f t="shared" si="54"/>
        <v>3.3085194375516956E-2</v>
      </c>
      <c r="U141">
        <f>VLOOKUP($Q$133,Alter_PVFrei!A:AY,38,FALSE)</f>
        <v>43</v>
      </c>
      <c r="V141">
        <f t="shared" si="55"/>
        <v>3.556658395368073E-2</v>
      </c>
      <c r="W141">
        <f>VLOOKUP($Q$133,Alter_PVFrei!A:AY,40,FALSE)</f>
        <v>77</v>
      </c>
      <c r="X141">
        <f t="shared" si="56"/>
        <v>6.3688999172870145E-2</v>
      </c>
      <c r="Y141">
        <f t="shared" si="58"/>
        <v>221</v>
      </c>
      <c r="Z141">
        <f t="shared" si="57"/>
        <v>0.18279569892473119</v>
      </c>
    </row>
    <row r="142" spans="14:26">
      <c r="N142" t="s">
        <v>284</v>
      </c>
      <c r="O142">
        <f>VLOOKUP($Q$133,Alter_PVFrei!A:AY,42,FALSE)</f>
        <v>524</v>
      </c>
      <c r="P142">
        <f t="shared" si="52"/>
        <v>0.43341604631927211</v>
      </c>
      <c r="Q142">
        <f>VLOOKUP($Q$133,Alter_PVFrei!A:AY,44,FALSE)</f>
        <v>33</v>
      </c>
      <c r="R142">
        <f t="shared" si="53"/>
        <v>2.729528535980149E-2</v>
      </c>
      <c r="S142">
        <f>VLOOKUP($Q$133,Alter_PVFrei!A:AY,46,FALSE)</f>
        <v>59</v>
      </c>
      <c r="T142">
        <f t="shared" si="54"/>
        <v>4.8800661703887513E-2</v>
      </c>
      <c r="U142">
        <f>VLOOKUP($Q$133,Alter_PVFrei!A:AY,48,FALSE)</f>
        <v>126</v>
      </c>
      <c r="V142">
        <f t="shared" si="55"/>
        <v>0.10421836228287841</v>
      </c>
      <c r="W142">
        <f>VLOOKUP($Q$133,Alter_PVFrei!A:AY,50,FALSE)</f>
        <v>75</v>
      </c>
      <c r="X142">
        <f t="shared" si="56"/>
        <v>6.2034739454094295E-2</v>
      </c>
      <c r="Y142">
        <f t="shared" si="58"/>
        <v>817</v>
      </c>
      <c r="Z142">
        <f t="shared" si="57"/>
        <v>0.67576509511993388</v>
      </c>
    </row>
    <row r="143" spans="14:26">
      <c r="N143" t="s">
        <v>285</v>
      </c>
      <c r="O143">
        <f>VLOOKUP($Q$133,Alter_PVFrei!A:AY,2,FALSE)</f>
        <v>0</v>
      </c>
      <c r="P143">
        <f t="shared" si="52"/>
        <v>0</v>
      </c>
      <c r="Q143">
        <f>VLOOKUP($Q$133,Alter_PVFrei!A:AY,4,FALSE)</f>
        <v>0</v>
      </c>
      <c r="R143">
        <f t="shared" si="53"/>
        <v>0</v>
      </c>
      <c r="S143">
        <f>VLOOKUP($Q$133,Alter_PVFrei!A:AY,6,FALSE)</f>
        <v>0</v>
      </c>
      <c r="T143">
        <f t="shared" si="54"/>
        <v>0</v>
      </c>
      <c r="U143">
        <f>VLOOKUP($Q$133,Alter_PVFrei!A:AY,8,FALSE)</f>
        <v>0</v>
      </c>
      <c r="V143">
        <f t="shared" si="55"/>
        <v>0</v>
      </c>
      <c r="W143">
        <f>VLOOKUP($Q$133,Alter_PVFrei!A:AY,10,FALSE)</f>
        <v>0</v>
      </c>
      <c r="X143">
        <f t="shared" si="56"/>
        <v>0</v>
      </c>
      <c r="Y143">
        <f t="shared" si="58"/>
        <v>0</v>
      </c>
      <c r="Z143">
        <f t="shared" si="57"/>
        <v>0</v>
      </c>
    </row>
    <row r="144" spans="14:26">
      <c r="N144" t="s">
        <v>113</v>
      </c>
      <c r="O144">
        <f>SUM(O139:O143)</f>
        <v>717</v>
      </c>
      <c r="P144">
        <f t="shared" si="52"/>
        <v>0.59305210918114148</v>
      </c>
      <c r="Q144">
        <f>SUM(Q139:Q143)</f>
        <v>56</v>
      </c>
      <c r="R144">
        <f t="shared" si="53"/>
        <v>4.6319272125723739E-2</v>
      </c>
      <c r="S144">
        <f>SUM(S139:S143)</f>
        <v>107</v>
      </c>
      <c r="T144">
        <f t="shared" si="54"/>
        <v>8.850289495450786E-2</v>
      </c>
      <c r="U144">
        <f>SUM(U139:U143)</f>
        <v>170</v>
      </c>
      <c r="V144">
        <f t="shared" si="55"/>
        <v>0.14061207609594706</v>
      </c>
      <c r="W144">
        <f>SUM(W139:W143)</f>
        <v>159</v>
      </c>
      <c r="X144">
        <f t="shared" si="56"/>
        <v>0.13151364764267989</v>
      </c>
      <c r="Y144">
        <f t="shared" si="58"/>
        <v>1209</v>
      </c>
      <c r="Z144">
        <f t="shared" si="57"/>
        <v>1</v>
      </c>
    </row>
    <row r="146" spans="14:26">
      <c r="N146" t="s">
        <v>286</v>
      </c>
    </row>
    <row r="147" spans="14:26">
      <c r="O147" t="str">
        <f>$O$97</f>
        <v>installierte Nennleistung (Stand 2023)</v>
      </c>
    </row>
    <row r="148" spans="14:26">
      <c r="O148" t="s">
        <v>290</v>
      </c>
      <c r="Q148" t="s">
        <v>291</v>
      </c>
      <c r="S148" t="s">
        <v>266</v>
      </c>
      <c r="U148" t="s">
        <v>267</v>
      </c>
      <c r="W148" t="s">
        <v>292</v>
      </c>
      <c r="Y148" t="s">
        <v>113</v>
      </c>
    </row>
    <row r="149" spans="14:26">
      <c r="N149" t="s">
        <v>272</v>
      </c>
      <c r="O149" t="s">
        <v>288</v>
      </c>
      <c r="P149" t="s">
        <v>274</v>
      </c>
      <c r="Q149" t="s">
        <v>288</v>
      </c>
      <c r="R149" t="s">
        <v>274</v>
      </c>
      <c r="S149" t="s">
        <v>288</v>
      </c>
      <c r="T149" t="s">
        <v>274</v>
      </c>
      <c r="U149" t="s">
        <v>288</v>
      </c>
      <c r="V149" t="s">
        <v>274</v>
      </c>
      <c r="W149" t="s">
        <v>288</v>
      </c>
      <c r="X149" t="s">
        <v>274</v>
      </c>
      <c r="Y149" t="s">
        <v>288</v>
      </c>
      <c r="Z149" t="s">
        <v>274</v>
      </c>
    </row>
    <row r="150" spans="14:26">
      <c r="N150" t="s">
        <v>277</v>
      </c>
      <c r="O150">
        <f>VLOOKUP($Q$133,Alter_PVFrei!A:AY,13,FALSE)</f>
        <v>642.82399999999996</v>
      </c>
      <c r="P150">
        <f t="shared" ref="P150:P155" si="59">O150/$Y$155</f>
        <v>8.4294507377352809E-4</v>
      </c>
      <c r="Q150">
        <f>VLOOKUP($Q$133,Alter_PVFrei!A:AY,15,FALSE)</f>
        <v>192.1</v>
      </c>
      <c r="R150">
        <f t="shared" ref="R150:R155" si="60">Q150/$Y$155</f>
        <v>2.5190370719185151E-4</v>
      </c>
      <c r="S150">
        <f>VLOOKUP($Q$133,Alter_PVFrei!A:AY,17,FALSE)</f>
        <v>357</v>
      </c>
      <c r="T150">
        <f t="shared" ref="T150:T155" si="61">S150/$Y$155</f>
        <v>4.6813963283441428E-4</v>
      </c>
      <c r="U150">
        <f>VLOOKUP($Q$133,Alter_PVFrei!A:AY,19,FALSE)</f>
        <v>0</v>
      </c>
      <c r="V150">
        <f t="shared" ref="V150:V155" si="62">U150/$Y$155</f>
        <v>0</v>
      </c>
      <c r="W150">
        <f>VLOOKUP($Q$133,Alter_PVFrei!A:AY,21,FALSE)</f>
        <v>0</v>
      </c>
      <c r="X150">
        <f t="shared" ref="X150:X155" si="63">W150/$Y$155</f>
        <v>0</v>
      </c>
      <c r="Y150">
        <f>SUM(O150,Q150,S150,U150,W150)</f>
        <v>1191.924</v>
      </c>
      <c r="Z150">
        <f t="shared" ref="Z150:Z155" si="64">Y150/$Y$155</f>
        <v>1.5629884137997939E-3</v>
      </c>
    </row>
    <row r="151" spans="14:26">
      <c r="N151" t="s">
        <v>280</v>
      </c>
      <c r="O151">
        <f>VLOOKUP($Q$133,Alter_PVFrei!A:AY,23,FALSE)</f>
        <v>708.90099999999995</v>
      </c>
      <c r="P151">
        <f t="shared" si="59"/>
        <v>9.2959286794383499E-4</v>
      </c>
      <c r="Q151">
        <f>VLOOKUP($Q$133,Alter_PVFrei!A:AY,25,FALSE)</f>
        <v>396.11799999999999</v>
      </c>
      <c r="R151">
        <f t="shared" si="60"/>
        <v>5.1943567249048328E-4</v>
      </c>
      <c r="S151">
        <f>VLOOKUP($Q$133,Alter_PVFrei!A:AY,27,FALSE)</f>
        <v>1632.38</v>
      </c>
      <c r="T151">
        <f t="shared" si="61"/>
        <v>2.1405651928466142E-3</v>
      </c>
      <c r="U151">
        <f>VLOOKUP($Q$133,Alter_PVFrei!A:AY,29,FALSE)</f>
        <v>526</v>
      </c>
      <c r="V151">
        <f t="shared" si="62"/>
        <v>6.8975195201933311E-4</v>
      </c>
      <c r="W151">
        <f>VLOOKUP($Q$133,Alter_PVFrei!A:AY,31,FALSE)</f>
        <v>10558</v>
      </c>
      <c r="X151">
        <f t="shared" si="63"/>
        <v>1.3844869029315815E-2</v>
      </c>
      <c r="Y151">
        <f t="shared" ref="Y151:Y155" si="65">SUM(O151,Q151,S151,U151,W151)</f>
        <v>13821.399000000001</v>
      </c>
      <c r="Z151">
        <f t="shared" si="64"/>
        <v>1.8124214714616081E-2</v>
      </c>
    </row>
    <row r="152" spans="14:26">
      <c r="N152" t="s">
        <v>283</v>
      </c>
      <c r="O152">
        <f>VLOOKUP($Q$133,Alter_PVFrei!A:AY,33,FALSE)</f>
        <v>558.62699999999995</v>
      </c>
      <c r="P152">
        <f t="shared" si="59"/>
        <v>7.3253624277700368E-4</v>
      </c>
      <c r="Q152">
        <f>VLOOKUP($Q$133,Alter_PVFrei!A:AY,35,FALSE)</f>
        <v>1177.29</v>
      </c>
      <c r="R152">
        <f t="shared" si="60"/>
        <v>1.5437986228000772E-3</v>
      </c>
      <c r="S152">
        <f>VLOOKUP($Q$133,Alter_PVFrei!A:AY,37,FALSE)</f>
        <v>10612.99</v>
      </c>
      <c r="T152">
        <f t="shared" si="61"/>
        <v>1.3916978268558292E-2</v>
      </c>
      <c r="U152">
        <f>VLOOKUP($Q$133,Alter_PVFrei!A:AY,39,FALSE)</f>
        <v>32278.544999999998</v>
      </c>
      <c r="V152">
        <f t="shared" si="62"/>
        <v>4.2327356315767839E-2</v>
      </c>
      <c r="W152">
        <f>VLOOKUP($Q$133,Alter_PVFrei!A:AY,41,FALSE)</f>
        <v>178975.595</v>
      </c>
      <c r="X152">
        <f t="shared" si="63"/>
        <v>0.23469347151154296</v>
      </c>
      <c r="Y152">
        <f t="shared" si="65"/>
        <v>223603.04699999999</v>
      </c>
      <c r="Z152">
        <f t="shared" si="64"/>
        <v>0.29321414096144616</v>
      </c>
    </row>
    <row r="153" spans="14:26">
      <c r="N153" t="s">
        <v>284</v>
      </c>
      <c r="O153">
        <f>VLOOKUP($Q$133,Alter_PVFrei!A:AY,43,FALSE)</f>
        <v>4433.6099999999997</v>
      </c>
      <c r="P153">
        <f t="shared" si="59"/>
        <v>5.8138615056890402E-3</v>
      </c>
      <c r="Q153">
        <f>VLOOKUP($Q$133,Alter_PVFrei!A:AY,45,FALSE)</f>
        <v>2769.2950000000001</v>
      </c>
      <c r="R153">
        <f t="shared" si="60"/>
        <v>3.6314194524094661E-3</v>
      </c>
      <c r="S153">
        <f>VLOOKUP($Q$133,Alter_PVFrei!A:AY,47,FALSE)</f>
        <v>15784.83</v>
      </c>
      <c r="T153">
        <f t="shared" si="61"/>
        <v>2.0698892214435986E-2</v>
      </c>
      <c r="U153">
        <f>VLOOKUP($Q$133,Alter_PVFrei!A:AY,49,FALSE)</f>
        <v>97167.645000000004</v>
      </c>
      <c r="V153">
        <f t="shared" si="62"/>
        <v>0.12741743880583953</v>
      </c>
      <c r="W153">
        <f>VLOOKUP($Q$133,Alter_PVFrei!A:AY,51,FALSE)</f>
        <v>403821.23499999999</v>
      </c>
      <c r="X153">
        <f t="shared" si="63"/>
        <v>0.52953704393176393</v>
      </c>
      <c r="Y153">
        <f t="shared" si="65"/>
        <v>523976.61499999999</v>
      </c>
      <c r="Z153">
        <f t="shared" si="64"/>
        <v>0.68709865591013797</v>
      </c>
    </row>
    <row r="154" spans="14:26">
      <c r="N154" t="s">
        <v>285</v>
      </c>
      <c r="O154">
        <f>VLOOKUP($Q$133,Alter_PVFrei!A:AY,3,FALSE)</f>
        <v>0</v>
      </c>
      <c r="P154">
        <f t="shared" si="59"/>
        <v>0</v>
      </c>
      <c r="Q154">
        <f>VLOOKUP($Q$133,Alter_PVFrei!A:AY,5,FALSE)</f>
        <v>0</v>
      </c>
      <c r="R154">
        <f t="shared" si="60"/>
        <v>0</v>
      </c>
      <c r="S154">
        <f>VLOOKUP($Q$133,Alter_PVFrei!A:AY,7,FALSE)</f>
        <v>0</v>
      </c>
      <c r="T154">
        <f t="shared" si="61"/>
        <v>0</v>
      </c>
      <c r="U154">
        <f>VLOOKUP($Q$133,Alter_PVFrei!A:AY,9,FALSE)</f>
        <v>0</v>
      </c>
      <c r="V154">
        <f t="shared" si="62"/>
        <v>0</v>
      </c>
      <c r="W154">
        <f>VLOOKUP($Q$133,Alter_PVFrei!A:AY,11,FALSE)</f>
        <v>0</v>
      </c>
      <c r="X154">
        <f t="shared" si="63"/>
        <v>0</v>
      </c>
      <c r="Y154">
        <f t="shared" si="65"/>
        <v>0</v>
      </c>
      <c r="Z154">
        <f t="shared" si="64"/>
        <v>0</v>
      </c>
    </row>
    <row r="155" spans="14:26">
      <c r="N155" t="s">
        <v>113</v>
      </c>
      <c r="O155">
        <f>SUM(O150:O154)</f>
        <v>6343.9619999999995</v>
      </c>
      <c r="P155">
        <f t="shared" si="59"/>
        <v>8.3189356901834065E-3</v>
      </c>
      <c r="Q155">
        <f>SUM(Q150:Q154)</f>
        <v>4534.8029999999999</v>
      </c>
      <c r="R155">
        <f t="shared" si="60"/>
        <v>5.9465574548918775E-3</v>
      </c>
      <c r="S155">
        <f>SUM(S150:S154)</f>
        <v>28387.199999999997</v>
      </c>
      <c r="T155">
        <f t="shared" si="61"/>
        <v>3.7224575308675303E-2</v>
      </c>
      <c r="U155">
        <f>SUM(U150:U154)</f>
        <v>129972.19</v>
      </c>
      <c r="V155">
        <f t="shared" si="62"/>
        <v>0.17043454707362671</v>
      </c>
      <c r="W155">
        <f>SUM(W150:W154)</f>
        <v>593354.82999999996</v>
      </c>
      <c r="X155">
        <f t="shared" si="63"/>
        <v>0.7780753844726227</v>
      </c>
      <c r="Y155">
        <f t="shared" si="65"/>
        <v>762592.98499999999</v>
      </c>
      <c r="Z155">
        <f t="shared" si="64"/>
        <v>1</v>
      </c>
    </row>
    <row r="158" spans="14:26">
      <c r="N158" t="str">
        <f>O2</f>
        <v>Münster, Regierungsbezirk 2023</v>
      </c>
      <c r="Q158" t="str">
        <f>VLOOKUP(N158,Datengrundlage!A:C,2,FALSE)</f>
        <v>05500000</v>
      </c>
    </row>
    <row r="160" spans="14:26">
      <c r="N160" t="s">
        <v>259</v>
      </c>
    </row>
    <row r="161" spans="14:26">
      <c r="O161" t="str">
        <f>$O$86</f>
        <v>Anzahl der Anlagen nach installierter Nennleistung (Stand 2023)</v>
      </c>
    </row>
    <row r="162" spans="14:26">
      <c r="O162" t="s">
        <v>290</v>
      </c>
      <c r="Q162" t="s">
        <v>291</v>
      </c>
      <c r="S162" t="s">
        <v>266</v>
      </c>
      <c r="U162" t="s">
        <v>267</v>
      </c>
      <c r="W162" t="s">
        <v>292</v>
      </c>
      <c r="Y162" t="s">
        <v>113</v>
      </c>
    </row>
    <row r="163" spans="14:26">
      <c r="N163" t="s">
        <v>272</v>
      </c>
      <c r="O163" t="s">
        <v>273</v>
      </c>
      <c r="P163" t="s">
        <v>274</v>
      </c>
      <c r="Q163" t="s">
        <v>273</v>
      </c>
      <c r="R163" t="s">
        <v>274</v>
      </c>
      <c r="S163" t="s">
        <v>273</v>
      </c>
      <c r="T163" t="s">
        <v>274</v>
      </c>
      <c r="U163" t="s">
        <v>273</v>
      </c>
      <c r="V163" t="s">
        <v>274</v>
      </c>
      <c r="W163" t="s">
        <v>273</v>
      </c>
      <c r="X163" t="s">
        <v>274</v>
      </c>
      <c r="Y163" t="s">
        <v>273</v>
      </c>
      <c r="Z163" t="s">
        <v>274</v>
      </c>
    </row>
    <row r="164" spans="14:26">
      <c r="N164" t="s">
        <v>277</v>
      </c>
      <c r="O164">
        <f>VLOOKUP($Q$158,Alter_PVFrei!A:AY,12,FALSE)</f>
        <v>10</v>
      </c>
      <c r="P164">
        <f t="shared" ref="P164:P169" si="66">O164/$Y$169</f>
        <v>5.5555555555555552E-2</v>
      </c>
      <c r="Q164">
        <f>VLOOKUP($Q$158,Alter_PVFrei!A:AY,14,FALSE)</f>
        <v>1</v>
      </c>
      <c r="R164">
        <f t="shared" ref="R164:R169" si="67">Q164/$Y$169</f>
        <v>5.5555555555555558E-3</v>
      </c>
      <c r="S164">
        <f>VLOOKUP($Q$158,Alter_PVFrei!A:AY,16,FALSE)</f>
        <v>0</v>
      </c>
      <c r="T164">
        <f t="shared" ref="T164:T169" si="68">S164/$Y$169</f>
        <v>0</v>
      </c>
      <c r="U164">
        <f>VLOOKUP($Q$158,Alter_PVFrei!A:AY,18,FALSE)</f>
        <v>0</v>
      </c>
      <c r="V164">
        <f t="shared" ref="V164:V169" si="69">U164/$Y$169</f>
        <v>0</v>
      </c>
      <c r="W164">
        <f>VLOOKUP($Q$158,Alter_PVFrei!A:AY,20,FALSE)</f>
        <v>0</v>
      </c>
      <c r="X164">
        <f t="shared" ref="X164:X169" si="70">W164/$Y$169</f>
        <v>0</v>
      </c>
      <c r="Y164">
        <f>SUM(O164,Q164,S164,U164,W164)</f>
        <v>11</v>
      </c>
      <c r="Z164">
        <f t="shared" ref="Z164:Z169" si="71">Y164/$Y$169</f>
        <v>6.1111111111111109E-2</v>
      </c>
    </row>
    <row r="165" spans="14:26">
      <c r="N165" t="s">
        <v>280</v>
      </c>
      <c r="O165">
        <f>VLOOKUP($Q$158,Alter_PVFrei!A:AY,22,FALSE)</f>
        <v>10</v>
      </c>
      <c r="P165">
        <f t="shared" si="66"/>
        <v>5.5555555555555552E-2</v>
      </c>
      <c r="Q165">
        <f>VLOOKUP($Q$158,Alter_PVFrei!A:AY,24,FALSE)</f>
        <v>0</v>
      </c>
      <c r="R165">
        <f t="shared" si="67"/>
        <v>0</v>
      </c>
      <c r="S165">
        <f>VLOOKUP($Q$158,Alter_PVFrei!A:AY,26,FALSE)</f>
        <v>3</v>
      </c>
      <c r="T165">
        <f t="shared" si="68"/>
        <v>1.6666666666666666E-2</v>
      </c>
      <c r="U165">
        <f>VLOOKUP($Q$158,Alter_PVFrei!A:AY,28,FALSE)</f>
        <v>0</v>
      </c>
      <c r="V165">
        <f t="shared" si="69"/>
        <v>0</v>
      </c>
      <c r="W165">
        <f>VLOOKUP($Q$158,Alter_PVFrei!A:AY,30,FALSE)</f>
        <v>4</v>
      </c>
      <c r="X165">
        <f t="shared" si="70"/>
        <v>2.2222222222222223E-2</v>
      </c>
      <c r="Y165">
        <f t="shared" ref="Y165:Y169" si="72">SUM(O165,Q165,S165,U165,W165)</f>
        <v>17</v>
      </c>
      <c r="Z165">
        <f t="shared" si="71"/>
        <v>9.4444444444444442E-2</v>
      </c>
    </row>
    <row r="166" spans="14:26">
      <c r="N166" t="s">
        <v>283</v>
      </c>
      <c r="O166">
        <f>VLOOKUP($Q$158,Alter_PVFrei!A:AY,32,FALSE)</f>
        <v>15</v>
      </c>
      <c r="P166">
        <f t="shared" si="66"/>
        <v>8.3333333333333329E-2</v>
      </c>
      <c r="Q166">
        <f>VLOOKUP($Q$158,Alter_PVFrei!A:AY,34,FALSE)</f>
        <v>1</v>
      </c>
      <c r="R166">
        <f t="shared" si="67"/>
        <v>5.5555555555555558E-3</v>
      </c>
      <c r="S166">
        <f>VLOOKUP($Q$158,Alter_PVFrei!A:AY,36,FALSE)</f>
        <v>10</v>
      </c>
      <c r="T166">
        <f t="shared" si="68"/>
        <v>5.5555555555555552E-2</v>
      </c>
      <c r="U166">
        <f>VLOOKUP($Q$158,Alter_PVFrei!A:AY,38,FALSE)</f>
        <v>9</v>
      </c>
      <c r="V166">
        <f t="shared" si="69"/>
        <v>0.05</v>
      </c>
      <c r="W166">
        <f>VLOOKUP($Q$158,Alter_PVFrei!A:AY,40,FALSE)</f>
        <v>7</v>
      </c>
      <c r="X166">
        <f t="shared" si="70"/>
        <v>3.888888888888889E-2</v>
      </c>
      <c r="Y166">
        <f t="shared" si="72"/>
        <v>42</v>
      </c>
      <c r="Z166">
        <f t="shared" si="71"/>
        <v>0.23333333333333334</v>
      </c>
    </row>
    <row r="167" spans="14:26">
      <c r="N167" t="s">
        <v>284</v>
      </c>
      <c r="O167">
        <f>VLOOKUP($Q$158,Alter_PVFrei!A:AY,42,FALSE)</f>
        <v>57</v>
      </c>
      <c r="P167">
        <f t="shared" si="66"/>
        <v>0.31666666666666665</v>
      </c>
      <c r="Q167">
        <f>VLOOKUP($Q$158,Alter_PVFrei!A:AY,44,FALSE)</f>
        <v>7</v>
      </c>
      <c r="R167">
        <f t="shared" si="67"/>
        <v>3.888888888888889E-2</v>
      </c>
      <c r="S167">
        <f>VLOOKUP($Q$158,Alter_PVFrei!A:AY,46,FALSE)</f>
        <v>5</v>
      </c>
      <c r="T167">
        <f t="shared" si="68"/>
        <v>2.7777777777777776E-2</v>
      </c>
      <c r="U167">
        <f>VLOOKUP($Q$158,Alter_PVFrei!A:AY,48,FALSE)</f>
        <v>28</v>
      </c>
      <c r="V167">
        <f t="shared" si="69"/>
        <v>0.15555555555555556</v>
      </c>
      <c r="W167">
        <f>VLOOKUP($Q$158,Alter_PVFrei!A:AY,50,FALSE)</f>
        <v>13</v>
      </c>
      <c r="X167">
        <f t="shared" si="70"/>
        <v>7.2222222222222215E-2</v>
      </c>
      <c r="Y167">
        <f t="shared" si="72"/>
        <v>110</v>
      </c>
      <c r="Z167">
        <f t="shared" si="71"/>
        <v>0.61111111111111116</v>
      </c>
    </row>
    <row r="168" spans="14:26">
      <c r="N168" t="s">
        <v>285</v>
      </c>
      <c r="O168">
        <f>VLOOKUP($Q$158,Alter_PVFrei!A:AY,2,FALSE)</f>
        <v>0</v>
      </c>
      <c r="P168">
        <f t="shared" si="66"/>
        <v>0</v>
      </c>
      <c r="Q168">
        <f>VLOOKUP($Q$158,Alter_PVFrei!A:AY,4,FALSE)</f>
        <v>0</v>
      </c>
      <c r="R168">
        <f t="shared" si="67"/>
        <v>0</v>
      </c>
      <c r="S168">
        <f>VLOOKUP($Q$158,Alter_PVFrei!A:AY,6,FALSE)</f>
        <v>0</v>
      </c>
      <c r="T168">
        <f t="shared" si="68"/>
        <v>0</v>
      </c>
      <c r="U168">
        <f>VLOOKUP($Q$158,Alter_PVFrei!A:AY,8,FALSE)</f>
        <v>0</v>
      </c>
      <c r="V168">
        <f t="shared" si="69"/>
        <v>0</v>
      </c>
      <c r="W168">
        <f>VLOOKUP($Q$158,Alter_PVFrei!A:AY,10,FALSE)</f>
        <v>0</v>
      </c>
      <c r="X168">
        <f t="shared" si="70"/>
        <v>0</v>
      </c>
      <c r="Y168">
        <f t="shared" si="72"/>
        <v>0</v>
      </c>
      <c r="Z168">
        <f t="shared" si="71"/>
        <v>0</v>
      </c>
    </row>
    <row r="169" spans="14:26">
      <c r="N169" t="s">
        <v>113</v>
      </c>
      <c r="O169">
        <f>SUM(O164:O168)</f>
        <v>92</v>
      </c>
      <c r="P169">
        <f t="shared" si="66"/>
        <v>0.51111111111111107</v>
      </c>
      <c r="Q169">
        <f>SUM(Q164:Q168)</f>
        <v>9</v>
      </c>
      <c r="R169">
        <f t="shared" si="67"/>
        <v>0.05</v>
      </c>
      <c r="S169">
        <f>SUM(S164:S168)</f>
        <v>18</v>
      </c>
      <c r="T169">
        <f t="shared" si="68"/>
        <v>0.1</v>
      </c>
      <c r="U169">
        <f>SUM(U164:U168)</f>
        <v>37</v>
      </c>
      <c r="V169">
        <f t="shared" si="69"/>
        <v>0.20555555555555555</v>
      </c>
      <c r="W169">
        <f>SUM(W164:W168)</f>
        <v>24</v>
      </c>
      <c r="X169">
        <f t="shared" si="70"/>
        <v>0.13333333333333333</v>
      </c>
      <c r="Y169">
        <f t="shared" si="72"/>
        <v>180</v>
      </c>
      <c r="Z169">
        <f t="shared" si="71"/>
        <v>1</v>
      </c>
    </row>
    <row r="171" spans="14:26">
      <c r="N171" t="s">
        <v>286</v>
      </c>
    </row>
    <row r="172" spans="14:26">
      <c r="O172" t="str">
        <f>$O$97</f>
        <v>installierte Nennleistung (Stand 2023)</v>
      </c>
    </row>
    <row r="173" spans="14:26">
      <c r="O173" t="s">
        <v>290</v>
      </c>
      <c r="Q173" t="s">
        <v>291</v>
      </c>
      <c r="S173" t="s">
        <v>266</v>
      </c>
      <c r="U173" t="s">
        <v>267</v>
      </c>
      <c r="W173" t="s">
        <v>292</v>
      </c>
      <c r="Y173" t="s">
        <v>113</v>
      </c>
    </row>
    <row r="174" spans="14:26">
      <c r="N174" t="s">
        <v>272</v>
      </c>
      <c r="O174" t="s">
        <v>288</v>
      </c>
      <c r="P174" t="s">
        <v>274</v>
      </c>
      <c r="Q174" t="s">
        <v>288</v>
      </c>
      <c r="R174" t="s">
        <v>274</v>
      </c>
      <c r="S174" t="s">
        <v>288</v>
      </c>
      <c r="T174" t="s">
        <v>274</v>
      </c>
      <c r="U174" t="s">
        <v>288</v>
      </c>
      <c r="V174" t="s">
        <v>274</v>
      </c>
      <c r="W174" t="s">
        <v>288</v>
      </c>
      <c r="X174" t="s">
        <v>274</v>
      </c>
      <c r="Y174" t="s">
        <v>288</v>
      </c>
      <c r="Z174" t="s">
        <v>274</v>
      </c>
    </row>
    <row r="175" spans="14:26">
      <c r="N175" t="s">
        <v>277</v>
      </c>
      <c r="O175">
        <f>VLOOKUP($Q$158,Alter_PVFrei!A:AY,13,FALSE)</f>
        <v>41.124000000000002</v>
      </c>
      <c r="P175">
        <f t="shared" ref="P175:P180" si="73">O175/$Y$180</f>
        <v>3.9237100023376817E-4</v>
      </c>
      <c r="Q175">
        <f>VLOOKUP($Q$158,Alter_PVFrei!A:AY,15,FALSE)</f>
        <v>52.8</v>
      </c>
      <c r="R175">
        <f t="shared" ref="R175:R180" si="74">Q175/$Y$180</f>
        <v>5.0377367990329144E-4</v>
      </c>
      <c r="S175">
        <f>VLOOKUP($Q$158,Alter_PVFrei!A:AY,17,FALSE)</f>
        <v>0</v>
      </c>
      <c r="T175">
        <f t="shared" ref="T175:T180" si="75">S175/$Y$180</f>
        <v>0</v>
      </c>
      <c r="U175">
        <f>VLOOKUP($Q$158,Alter_PVFrei!A:AY,19,FALSE)</f>
        <v>0</v>
      </c>
      <c r="V175">
        <f t="shared" ref="V175:V180" si="76">U175/$Y$180</f>
        <v>0</v>
      </c>
      <c r="W175">
        <f>VLOOKUP($Q$158,Alter_PVFrei!A:AY,21,FALSE)</f>
        <v>0</v>
      </c>
      <c r="X175">
        <f t="shared" ref="X175:X180" si="77">W175/$Y$180</f>
        <v>0</v>
      </c>
      <c r="Y175">
        <f>SUM(O175,Q175,S175,U175,W175)</f>
        <v>93.924000000000007</v>
      </c>
      <c r="Z175">
        <f t="shared" ref="Z175:Z180" si="78">Y175/$Y$180</f>
        <v>8.961446801370596E-4</v>
      </c>
    </row>
    <row r="176" spans="14:26">
      <c r="N176" t="s">
        <v>280</v>
      </c>
      <c r="O176">
        <f>VLOOKUP($Q$158,Alter_PVFrei!A:AY,23,FALSE)</f>
        <v>82.75</v>
      </c>
      <c r="P176">
        <f t="shared" si="73"/>
        <v>7.895316668938895E-4</v>
      </c>
      <c r="Q176">
        <f>VLOOKUP($Q$158,Alter_PVFrei!A:AY,25,FALSE)</f>
        <v>0</v>
      </c>
      <c r="R176">
        <f t="shared" si="74"/>
        <v>0</v>
      </c>
      <c r="S176">
        <f>VLOOKUP($Q$158,Alter_PVFrei!A:AY,27,FALSE)</f>
        <v>598.42999999999995</v>
      </c>
      <c r="T176">
        <f t="shared" si="75"/>
        <v>5.7097212739493685E-3</v>
      </c>
      <c r="U176">
        <f>VLOOKUP($Q$158,Alter_PVFrei!A:AY,29,FALSE)</f>
        <v>0</v>
      </c>
      <c r="V176">
        <f t="shared" si="76"/>
        <v>0</v>
      </c>
      <c r="W176">
        <f>VLOOKUP($Q$158,Alter_PVFrei!A:AY,31,FALSE)</f>
        <v>4813.8999999999996</v>
      </c>
      <c r="X176">
        <f t="shared" si="77"/>
        <v>4.5930229501637394E-2</v>
      </c>
      <c r="Y176">
        <f t="shared" ref="Y176:Y180" si="79">SUM(O176,Q176,S176,U176,W176)</f>
        <v>5495.08</v>
      </c>
      <c r="Z176">
        <f t="shared" si="78"/>
        <v>5.2429482442480656E-2</v>
      </c>
    </row>
    <row r="177" spans="14:26">
      <c r="N177" t="s">
        <v>283</v>
      </c>
      <c r="O177">
        <f>VLOOKUP($Q$158,Alter_PVFrei!A:AY,33,FALSE)</f>
        <v>165.595</v>
      </c>
      <c r="P177">
        <f t="shared" si="73"/>
        <v>1.5799697447648777E-3</v>
      </c>
      <c r="Q177">
        <f>VLOOKUP($Q$158,Alter_PVFrei!A:AY,35,FALSE)</f>
        <v>70.03</v>
      </c>
      <c r="R177">
        <f t="shared" si="74"/>
        <v>6.6816800764446017E-4</v>
      </c>
      <c r="S177">
        <f>VLOOKUP($Q$158,Alter_PVFrei!A:AY,37,FALSE)</f>
        <v>2545.8200000000002</v>
      </c>
      <c r="T177">
        <f t="shared" si="75"/>
        <v>2.4290096775973435E-2</v>
      </c>
      <c r="U177">
        <f>VLOOKUP($Q$158,Alter_PVFrei!A:AY,39,FALSE)</f>
        <v>6858</v>
      </c>
      <c r="V177">
        <f t="shared" si="76"/>
        <v>6.5433331378347961E-2</v>
      </c>
      <c r="W177">
        <f>VLOOKUP($Q$158,Alter_PVFrei!A:AY,41,FALSE)</f>
        <v>15839.45</v>
      </c>
      <c r="X177">
        <f t="shared" si="77"/>
        <v>0.15112685632848843</v>
      </c>
      <c r="Y177">
        <f t="shared" si="79"/>
        <v>25478.895</v>
      </c>
      <c r="Z177">
        <f t="shared" si="78"/>
        <v>0.24309842223521919</v>
      </c>
    </row>
    <row r="178" spans="14:26">
      <c r="N178" t="s">
        <v>284</v>
      </c>
      <c r="O178">
        <f>VLOOKUP($Q$158,Alter_PVFrei!A:AY,43,FALSE)</f>
        <v>602.86500000000001</v>
      </c>
      <c r="P178">
        <f t="shared" si="73"/>
        <v>5.7520363548276094E-3</v>
      </c>
      <c r="Q178">
        <f>VLOOKUP($Q$158,Alter_PVFrei!A:AY,45,FALSE)</f>
        <v>640.58000000000004</v>
      </c>
      <c r="R178">
        <f t="shared" si="74"/>
        <v>6.1118815127358039E-3</v>
      </c>
      <c r="S178">
        <f>VLOOKUP($Q$158,Alter_PVFrei!A:AY,47,FALSE)</f>
        <v>1238.51</v>
      </c>
      <c r="T178">
        <f t="shared" si="75"/>
        <v>1.181683220259518E-2</v>
      </c>
      <c r="U178">
        <f>VLOOKUP($Q$158,Alter_PVFrei!A:AY,49,FALSE)</f>
        <v>21992.584999999999</v>
      </c>
      <c r="V178">
        <f t="shared" si="76"/>
        <v>0.20983495219765017</v>
      </c>
      <c r="W178">
        <f>VLOOKUP($Q$158,Alter_PVFrei!A:AY,51,FALSE)</f>
        <v>49266.53</v>
      </c>
      <c r="X178">
        <f t="shared" si="77"/>
        <v>0.47006024837435423</v>
      </c>
      <c r="Y178">
        <f t="shared" si="79"/>
        <v>73741.070000000007</v>
      </c>
      <c r="Z178">
        <f t="shared" si="78"/>
        <v>0.70357595064216305</v>
      </c>
    </row>
    <row r="179" spans="14:26">
      <c r="N179" t="s">
        <v>285</v>
      </c>
      <c r="O179">
        <f>VLOOKUP($Q$158,Alter_PVFrei!A:AY,3,FALSE)</f>
        <v>0</v>
      </c>
      <c r="P179">
        <f t="shared" si="73"/>
        <v>0</v>
      </c>
      <c r="Q179">
        <f>VLOOKUP($Q$158,Alter_PVFrei!A:AY,5,FALSE)</f>
        <v>0</v>
      </c>
      <c r="R179">
        <f t="shared" si="74"/>
        <v>0</v>
      </c>
      <c r="S179">
        <f>VLOOKUP($Q$158,Alter_PVFrei!A:AY,7,FALSE)</f>
        <v>0</v>
      </c>
      <c r="T179">
        <f t="shared" si="75"/>
        <v>0</v>
      </c>
      <c r="U179">
        <f>VLOOKUP($Q$158,Alter_PVFrei!A:AY,9,FALSE)</f>
        <v>0</v>
      </c>
      <c r="V179">
        <f t="shared" si="76"/>
        <v>0</v>
      </c>
      <c r="W179">
        <f>VLOOKUP($Q$158,Alter_PVFrei!A:AY,11,FALSE)</f>
        <v>0</v>
      </c>
      <c r="X179">
        <f t="shared" si="77"/>
        <v>0</v>
      </c>
      <c r="Y179">
        <f t="shared" si="79"/>
        <v>0</v>
      </c>
      <c r="Z179">
        <f t="shared" si="78"/>
        <v>0</v>
      </c>
    </row>
    <row r="180" spans="14:26">
      <c r="N180" t="s">
        <v>113</v>
      </c>
      <c r="O180">
        <f>SUM(O175:O179)</f>
        <v>892.33400000000006</v>
      </c>
      <c r="P180">
        <f t="shared" si="73"/>
        <v>8.5139087667201463E-3</v>
      </c>
      <c r="Q180">
        <f>SUM(Q175:Q179)</f>
        <v>763.41000000000008</v>
      </c>
      <c r="R180">
        <f t="shared" si="74"/>
        <v>7.2838232002835563E-3</v>
      </c>
      <c r="S180">
        <f>SUM(S175:S179)</f>
        <v>4382.76</v>
      </c>
      <c r="T180">
        <f t="shared" si="75"/>
        <v>4.1816650252517983E-2</v>
      </c>
      <c r="U180">
        <f>SUM(U175:U179)</f>
        <v>28850.584999999999</v>
      </c>
      <c r="V180">
        <f t="shared" si="76"/>
        <v>0.27526828357599814</v>
      </c>
      <c r="W180">
        <f>SUM(W175:W179)</f>
        <v>69919.88</v>
      </c>
      <c r="X180">
        <f t="shared" si="77"/>
        <v>0.66711733420448016</v>
      </c>
      <c r="Y180">
        <f t="shared" si="79"/>
        <v>104808.96900000001</v>
      </c>
      <c r="Z180">
        <f t="shared" si="78"/>
        <v>1</v>
      </c>
    </row>
    <row r="182" spans="14:26">
      <c r="N182" s="104" t="s">
        <v>293</v>
      </c>
    </row>
    <row r="183" spans="14:26">
      <c r="N183" t="str">
        <f>O1</f>
        <v>Nordrhein-Westfalen 2023</v>
      </c>
      <c r="Q183" t="str">
        <f>VLOOKUP(N183,Datengrundlage!A:C,2,FALSE)</f>
        <v>05000000</v>
      </c>
    </row>
    <row r="185" spans="14:26">
      <c r="N185" t="s">
        <v>259</v>
      </c>
    </row>
    <row r="186" spans="14:26">
      <c r="O186" t="str">
        <f>$O$86</f>
        <v>Anzahl der Anlagen nach installierter Nennleistung (Stand 2023)</v>
      </c>
    </row>
    <row r="187" spans="14:26">
      <c r="O187" t="s">
        <v>265</v>
      </c>
      <c r="Q187" t="s">
        <v>266</v>
      </c>
      <c r="S187" t="s">
        <v>267</v>
      </c>
      <c r="U187" t="s">
        <v>268</v>
      </c>
      <c r="W187" t="s">
        <v>269</v>
      </c>
      <c r="Y187" t="s">
        <v>113</v>
      </c>
    </row>
    <row r="188" spans="14:26">
      <c r="N188" t="s">
        <v>272</v>
      </c>
      <c r="O188" t="s">
        <v>273</v>
      </c>
      <c r="P188" t="s">
        <v>274</v>
      </c>
      <c r="Q188" t="s">
        <v>273</v>
      </c>
      <c r="R188" t="s">
        <v>274</v>
      </c>
      <c r="S188" t="s">
        <v>273</v>
      </c>
      <c r="T188" t="s">
        <v>274</v>
      </c>
      <c r="U188" t="s">
        <v>273</v>
      </c>
      <c r="V188" t="s">
        <v>274</v>
      </c>
      <c r="W188" t="s">
        <v>273</v>
      </c>
      <c r="X188" t="s">
        <v>274</v>
      </c>
      <c r="Y188" t="s">
        <v>273</v>
      </c>
      <c r="Z188" t="s">
        <v>274</v>
      </c>
    </row>
    <row r="189" spans="14:26">
      <c r="N189" t="s">
        <v>277</v>
      </c>
      <c r="O189">
        <f>VLOOKUP($Q$183,Alter_Wind!A:AY,12,FALSE)</f>
        <v>78</v>
      </c>
      <c r="P189">
        <f t="shared" ref="P189:P194" si="80">O189/$Y$194</f>
        <v>2.0434896515588157E-2</v>
      </c>
      <c r="Q189">
        <f>VLOOKUP($Q$183,Alter_Wind!A:AY,14,FALSE)</f>
        <v>105</v>
      </c>
      <c r="R189">
        <f t="shared" ref="R189:R194" si="81">Q189/$Y$194</f>
        <v>2.7508514540214829E-2</v>
      </c>
      <c r="S189">
        <f>VLOOKUP($Q$183,Alter_Wind!A:AY,16,FALSE)</f>
        <v>511</v>
      </c>
      <c r="T189">
        <f t="shared" ref="T189:T194" si="82">S189/$Y$194</f>
        <v>0.13387477076237883</v>
      </c>
      <c r="U189">
        <f>VLOOKUP($Q$183,Alter_Wind!A:AY,18,FALSE)</f>
        <v>638</v>
      </c>
      <c r="V189">
        <f t="shared" ref="V189:V194" si="83">U189/$Y$194</f>
        <v>0.16714697406340057</v>
      </c>
      <c r="W189">
        <f>VLOOKUP($Q$183,Alter_Wind!A:AY,20,FALSE)</f>
        <v>95</v>
      </c>
      <c r="X189">
        <f t="shared" ref="X189:X194" si="84">W189/$Y$194</f>
        <v>2.4888656012575321E-2</v>
      </c>
      <c r="Y189">
        <f>SUM(O189,Q189,S189,U189,W189)</f>
        <v>1427</v>
      </c>
      <c r="Z189">
        <f t="shared" ref="Z189:Z194" si="85">Y189/$Y$194</f>
        <v>0.37385381189415773</v>
      </c>
    </row>
    <row r="190" spans="14:26">
      <c r="N190" t="s">
        <v>280</v>
      </c>
      <c r="O190">
        <f>VLOOKUP($Q$183,Alter_Wind!A:AY,22,FALSE)</f>
        <v>5</v>
      </c>
      <c r="P190">
        <f t="shared" si="80"/>
        <v>1.3099292638197536E-3</v>
      </c>
      <c r="Q190">
        <f>VLOOKUP($Q$183,Alter_Wind!A:AY,24,FALSE)</f>
        <v>1</v>
      </c>
      <c r="R190">
        <f t="shared" si="81"/>
        <v>2.6198585276395077E-4</v>
      </c>
      <c r="S190">
        <f>VLOOKUP($Q$183,Alter_Wind!A:AY,26,FALSE)</f>
        <v>132</v>
      </c>
      <c r="T190">
        <f t="shared" si="82"/>
        <v>3.4582132564841501E-2</v>
      </c>
      <c r="U190">
        <f>VLOOKUP($Q$183,Alter_Wind!A:AY,28,FALSE)</f>
        <v>117</v>
      </c>
      <c r="V190">
        <f t="shared" si="83"/>
        <v>3.0652344773382238E-2</v>
      </c>
      <c r="W190">
        <f>VLOOKUP($Q$183,Alter_Wind!A:AY,30,FALSE)</f>
        <v>243</v>
      </c>
      <c r="X190">
        <f t="shared" si="84"/>
        <v>6.3662562221640032E-2</v>
      </c>
      <c r="Y190">
        <f t="shared" ref="Y190:Y194" si="86">SUM(O190,Q190,S190,U190,W190)</f>
        <v>498</v>
      </c>
      <c r="Z190">
        <f t="shared" si="85"/>
        <v>0.13046895467644748</v>
      </c>
    </row>
    <row r="191" spans="14:26">
      <c r="N191" t="s">
        <v>283</v>
      </c>
      <c r="O191">
        <f>VLOOKUP($Q$183,Alter_Wind!A:AY,32,FALSE)</f>
        <v>32</v>
      </c>
      <c r="P191">
        <f t="shared" si="80"/>
        <v>8.3835472884464246E-3</v>
      </c>
      <c r="Q191">
        <f>VLOOKUP($Q$183,Alter_Wind!A:AY,34,FALSE)</f>
        <v>0</v>
      </c>
      <c r="R191">
        <f t="shared" si="81"/>
        <v>0</v>
      </c>
      <c r="S191">
        <f>VLOOKUP($Q$183,Alter_Wind!A:AY,36,FALSE)</f>
        <v>67</v>
      </c>
      <c r="T191">
        <f t="shared" si="82"/>
        <v>1.75530521351847E-2</v>
      </c>
      <c r="U191">
        <f>VLOOKUP($Q$183,Alter_Wind!A:AY,38,FALSE)</f>
        <v>5</v>
      </c>
      <c r="V191">
        <f t="shared" si="83"/>
        <v>1.3099292638197536E-3</v>
      </c>
      <c r="W191">
        <f>VLOOKUP($Q$183,Alter_Wind!A:AY,40,FALSE)</f>
        <v>367</v>
      </c>
      <c r="X191">
        <f t="shared" si="84"/>
        <v>9.614880796436992E-2</v>
      </c>
      <c r="Y191">
        <f t="shared" si="86"/>
        <v>471</v>
      </c>
      <c r="Z191">
        <f t="shared" si="85"/>
        <v>0.1233953366518208</v>
      </c>
    </row>
    <row r="192" spans="14:26">
      <c r="N192" t="s">
        <v>284</v>
      </c>
      <c r="O192">
        <f>VLOOKUP($Q$183,Alter_Wind!A:AY,42,FALSE)</f>
        <v>42</v>
      </c>
      <c r="P192">
        <f t="shared" si="80"/>
        <v>1.1003405816085931E-2</v>
      </c>
      <c r="Q192">
        <f>VLOOKUP($Q$183,Alter_Wind!A:AY,44,FALSE)</f>
        <v>0</v>
      </c>
      <c r="R192">
        <f t="shared" si="81"/>
        <v>0</v>
      </c>
      <c r="S192">
        <f>VLOOKUP($Q$183,Alter_Wind!A:AY,46,FALSE)</f>
        <v>48</v>
      </c>
      <c r="T192">
        <f t="shared" si="82"/>
        <v>1.2575320932669635E-2</v>
      </c>
      <c r="U192">
        <f>VLOOKUP($Q$183,Alter_Wind!A:AY,48,FALSE)</f>
        <v>1</v>
      </c>
      <c r="V192">
        <f t="shared" si="83"/>
        <v>2.6198585276395077E-4</v>
      </c>
      <c r="W192">
        <f>VLOOKUP($Q$183,Alter_Wind!A:AY,50,FALSE)</f>
        <v>1330</v>
      </c>
      <c r="X192">
        <f t="shared" si="84"/>
        <v>0.34844118417605452</v>
      </c>
      <c r="Y192">
        <f t="shared" si="86"/>
        <v>1421</v>
      </c>
      <c r="Z192">
        <f t="shared" si="85"/>
        <v>0.37228189677757401</v>
      </c>
    </row>
    <row r="193" spans="14:26">
      <c r="N193" t="s">
        <v>285</v>
      </c>
      <c r="O193">
        <f>VLOOKUP($Q$183,Alter_Wind!A:AY,2,FALSE)</f>
        <v>0</v>
      </c>
      <c r="P193">
        <f t="shared" si="80"/>
        <v>0</v>
      </c>
      <c r="Q193">
        <f>VLOOKUP($Q$183,Alter_Wind!A:AY,4,FALSE)</f>
        <v>0</v>
      </c>
      <c r="R193">
        <f t="shared" si="81"/>
        <v>0</v>
      </c>
      <c r="S193">
        <f>VLOOKUP($Q$183,Alter_Wind!A:AY,6,FALSE)</f>
        <v>0</v>
      </c>
      <c r="T193">
        <f t="shared" si="82"/>
        <v>0</v>
      </c>
      <c r="U193">
        <f>VLOOKUP($Q$183,Alter_Wind!A:AY,8,FALSE)</f>
        <v>0</v>
      </c>
      <c r="V193">
        <f t="shared" si="83"/>
        <v>0</v>
      </c>
      <c r="W193">
        <f>VLOOKUP($Q$183,Alter_Wind!A:AY,10,FALSE)</f>
        <v>0</v>
      </c>
      <c r="X193">
        <f t="shared" si="84"/>
        <v>0</v>
      </c>
      <c r="Y193">
        <f t="shared" si="86"/>
        <v>0</v>
      </c>
      <c r="Z193">
        <f t="shared" si="85"/>
        <v>0</v>
      </c>
    </row>
    <row r="194" spans="14:26">
      <c r="N194" t="s">
        <v>113</v>
      </c>
      <c r="O194">
        <f>SUM(O189:O193)</f>
        <v>157</v>
      </c>
      <c r="P194">
        <f t="shared" si="80"/>
        <v>4.1131778883940269E-2</v>
      </c>
      <c r="Q194">
        <f>SUM(Q189:Q193)</f>
        <v>106</v>
      </c>
      <c r="R194">
        <f t="shared" si="81"/>
        <v>2.7770500392978778E-2</v>
      </c>
      <c r="S194">
        <f>SUM(S189:S193)</f>
        <v>758</v>
      </c>
      <c r="T194">
        <f t="shared" si="82"/>
        <v>0.19858527639507467</v>
      </c>
      <c r="U194">
        <f>SUM(U189:U193)</f>
        <v>761</v>
      </c>
      <c r="V194">
        <f t="shared" si="83"/>
        <v>0.19937123395336651</v>
      </c>
      <c r="W194">
        <f>SUM(W189:W193)</f>
        <v>2035</v>
      </c>
      <c r="X194">
        <f t="shared" si="84"/>
        <v>0.5331412103746398</v>
      </c>
      <c r="Y194">
        <f t="shared" si="86"/>
        <v>3817</v>
      </c>
      <c r="Z194">
        <f t="shared" si="85"/>
        <v>1</v>
      </c>
    </row>
    <row r="196" spans="14:26">
      <c r="N196" t="s">
        <v>286</v>
      </c>
    </row>
    <row r="197" spans="14:26">
      <c r="O197" t="str">
        <f>$O$97</f>
        <v>installierte Nennleistung (Stand 2023)</v>
      </c>
    </row>
    <row r="198" spans="14:26">
      <c r="O198" t="s">
        <v>265</v>
      </c>
      <c r="Q198" t="s">
        <v>266</v>
      </c>
      <c r="S198" t="s">
        <v>267</v>
      </c>
      <c r="U198" t="s">
        <v>268</v>
      </c>
      <c r="W198" t="s">
        <v>269</v>
      </c>
      <c r="Y198" t="s">
        <v>113</v>
      </c>
    </row>
    <row r="199" spans="14:26">
      <c r="N199" t="s">
        <v>272</v>
      </c>
      <c r="O199" t="s">
        <v>288</v>
      </c>
      <c r="P199" t="s">
        <v>274</v>
      </c>
      <c r="Q199" t="s">
        <v>288</v>
      </c>
      <c r="R199" t="s">
        <v>274</v>
      </c>
      <c r="S199" t="s">
        <v>288</v>
      </c>
      <c r="T199" t="s">
        <v>274</v>
      </c>
      <c r="U199" t="s">
        <v>288</v>
      </c>
      <c r="V199" t="s">
        <v>274</v>
      </c>
      <c r="W199" t="s">
        <v>288</v>
      </c>
      <c r="X199" t="s">
        <v>274</v>
      </c>
      <c r="Y199" t="s">
        <v>288</v>
      </c>
      <c r="Z199" t="s">
        <v>274</v>
      </c>
    </row>
    <row r="200" spans="14:26">
      <c r="N200" t="s">
        <v>277</v>
      </c>
      <c r="O200">
        <f>VLOOKUP($Q$183,Alter_Wind!A:AY,13,FALSE)</f>
        <v>4825</v>
      </c>
      <c r="P200">
        <f t="shared" ref="P200:P205" si="87">O200/$Y$205</f>
        <v>6.1780039270081832E-4</v>
      </c>
      <c r="Q200">
        <f>VLOOKUP($Q$183,Alter_Wind!A:AY,15,FALSE)</f>
        <v>23744</v>
      </c>
      <c r="R200">
        <f t="shared" ref="R200:R205" si="88">Q200/$Y$205</f>
        <v>3.0402181397488561E-3</v>
      </c>
      <c r="S200">
        <f>VLOOKUP($Q$183,Alter_Wind!A:AY,17,FALSE)</f>
        <v>309245</v>
      </c>
      <c r="T200">
        <f t="shared" ref="T200:T205" si="89">S200/$Y$205</f>
        <v>3.9596203614666231E-2</v>
      </c>
      <c r="U200">
        <f>VLOOKUP($Q$183,Alter_Wind!A:AY,19,FALSE)</f>
        <v>891700</v>
      </c>
      <c r="V200">
        <f t="shared" ref="V200:V205" si="90">U200/$Y$205</f>
        <v>0.11417463423239786</v>
      </c>
      <c r="W200">
        <f>VLOOKUP($Q$183,Alter_Wind!A:AY,21,FALSE)</f>
        <v>191000</v>
      </c>
      <c r="X200">
        <f t="shared" ref="X200:X205" si="91">W200/$Y$205</f>
        <v>2.4455932643700787E-2</v>
      </c>
      <c r="Y200">
        <f>SUM(O200,Q200,S200,U200,W200)</f>
        <v>1420514</v>
      </c>
      <c r="Z200">
        <f t="shared" ref="Z200:Z205" si="92">Y200/$Y$205</f>
        <v>0.18188478902321456</v>
      </c>
    </row>
    <row r="201" spans="14:26">
      <c r="N201" t="s">
        <v>280</v>
      </c>
      <c r="O201">
        <f>VLOOKUP($Q$183,Alter_Wind!A:AY,23,FALSE)</f>
        <v>108.6</v>
      </c>
      <c r="P201">
        <f t="shared" si="87"/>
        <v>1.3905310393224635E-5</v>
      </c>
      <c r="Q201">
        <f>VLOOKUP($Q$183,Alter_Wind!A:AY,25,FALSE)</f>
        <v>275</v>
      </c>
      <c r="R201">
        <f t="shared" si="88"/>
        <v>3.5211421345642491E-5</v>
      </c>
      <c r="S201">
        <f>VLOOKUP($Q$183,Alter_Wind!A:AY,27,FALSE)</f>
        <v>103550</v>
      </c>
      <c r="T201">
        <f t="shared" si="89"/>
        <v>1.3258700655786474E-2</v>
      </c>
      <c r="U201">
        <f>VLOOKUP($Q$183,Alter_Wind!A:AY,29,FALSE)</f>
        <v>168500</v>
      </c>
      <c r="V201">
        <f t="shared" si="90"/>
        <v>2.15749981699664E-2</v>
      </c>
      <c r="W201">
        <f>VLOOKUP($Q$183,Alter_Wind!A:AY,31,FALSE)</f>
        <v>493500</v>
      </c>
      <c r="X201">
        <f t="shared" si="91"/>
        <v>6.3188496123907534E-2</v>
      </c>
      <c r="Y201">
        <f t="shared" ref="Y201:Y205" si="93">SUM(O201,Q201,S201,U201,W201)</f>
        <v>765933.6</v>
      </c>
      <c r="Z201">
        <f t="shared" si="92"/>
        <v>9.8071311681399265E-2</v>
      </c>
    </row>
    <row r="202" spans="14:26">
      <c r="N202" t="s">
        <v>283</v>
      </c>
      <c r="O202">
        <f>VLOOKUP($Q$183,Alter_Wind!A:AY,33,FALSE)</f>
        <v>213.2</v>
      </c>
      <c r="P202">
        <f t="shared" si="87"/>
        <v>2.7298454657785377E-5</v>
      </c>
      <c r="Q202">
        <f>VLOOKUP($Q$183,Alter_Wind!A:AY,35,FALSE)</f>
        <v>0</v>
      </c>
      <c r="R202">
        <f t="shared" si="88"/>
        <v>0</v>
      </c>
      <c r="S202">
        <f>VLOOKUP($Q$183,Alter_Wind!A:AY,37,FALSE)</f>
        <v>53200</v>
      </c>
      <c r="T202">
        <f t="shared" si="89"/>
        <v>6.811809511229748E-3</v>
      </c>
      <c r="U202">
        <f>VLOOKUP($Q$183,Alter_Wind!A:AY,39,FALSE)</f>
        <v>7500</v>
      </c>
      <c r="V202">
        <f t="shared" si="90"/>
        <v>9.6031149124479532E-4</v>
      </c>
      <c r="W202">
        <f>VLOOKUP($Q$183,Alter_Wind!A:AY,41,FALSE)</f>
        <v>880215</v>
      </c>
      <c r="X202">
        <f t="shared" si="91"/>
        <v>0.11270407723547167</v>
      </c>
      <c r="Y202">
        <f t="shared" si="93"/>
        <v>941128.2</v>
      </c>
      <c r="Z202">
        <f t="shared" si="92"/>
        <v>0.12050349669260399</v>
      </c>
    </row>
    <row r="203" spans="14:26">
      <c r="N203" t="s">
        <v>284</v>
      </c>
      <c r="O203">
        <f>VLOOKUP($Q$183,Alter_Wind!A:AY,43,FALSE)</f>
        <v>185.1</v>
      </c>
      <c r="P203">
        <f t="shared" si="87"/>
        <v>2.3700487603921548E-5</v>
      </c>
      <c r="Q203">
        <f>VLOOKUP($Q$183,Alter_Wind!A:AY,45,FALSE)</f>
        <v>0</v>
      </c>
      <c r="R203">
        <f t="shared" si="88"/>
        <v>0</v>
      </c>
      <c r="S203">
        <f>VLOOKUP($Q$183,Alter_Wind!A:AY,47,FALSE)</f>
        <v>38300</v>
      </c>
      <c r="T203">
        <f t="shared" si="89"/>
        <v>4.9039906819567545E-3</v>
      </c>
      <c r="U203">
        <f>VLOOKUP($Q$183,Alter_Wind!A:AY,49,FALSE)</f>
        <v>1850</v>
      </c>
      <c r="V203">
        <f t="shared" si="90"/>
        <v>2.368768345070495E-4</v>
      </c>
      <c r="W203">
        <f>VLOOKUP($Q$183,Alter_Wind!A:AY,51,FALSE)</f>
        <v>4642055</v>
      </c>
      <c r="X203">
        <f t="shared" si="91"/>
        <v>0.59437583459871446</v>
      </c>
      <c r="Y203">
        <f t="shared" si="93"/>
        <v>4682390.0999999996</v>
      </c>
      <c r="Z203">
        <f t="shared" si="92"/>
        <v>0.59954040260278207</v>
      </c>
    </row>
    <row r="204" spans="14:26">
      <c r="N204" t="s">
        <v>285</v>
      </c>
      <c r="O204">
        <f>VLOOKUP($Q$183,Alter_Wind!A:AY,3,FALSE)</f>
        <v>0</v>
      </c>
      <c r="P204">
        <f t="shared" si="87"/>
        <v>0</v>
      </c>
      <c r="Q204">
        <f>VLOOKUP($Q$183,Alter_Wind!A:AY,5,FALSE)</f>
        <v>0</v>
      </c>
      <c r="R204">
        <f t="shared" si="88"/>
        <v>0</v>
      </c>
      <c r="S204">
        <f>VLOOKUP($Q$183,Alter_Wind!A:AY,7,FALSE)</f>
        <v>0</v>
      </c>
      <c r="T204">
        <f t="shared" si="89"/>
        <v>0</v>
      </c>
      <c r="U204">
        <f>VLOOKUP($Q$183,Alter_Wind!A:AY,9,FALSE)</f>
        <v>0</v>
      </c>
      <c r="V204">
        <f t="shared" si="90"/>
        <v>0</v>
      </c>
      <c r="W204">
        <f>VLOOKUP($Q$183,Alter_Wind!A:AY,11,FALSE)</f>
        <v>0</v>
      </c>
      <c r="X204">
        <f t="shared" si="91"/>
        <v>0</v>
      </c>
      <c r="Y204">
        <f t="shared" si="93"/>
        <v>0</v>
      </c>
      <c r="Z204">
        <f t="shared" si="92"/>
        <v>0</v>
      </c>
    </row>
    <row r="205" spans="14:26">
      <c r="N205" t="s">
        <v>113</v>
      </c>
      <c r="O205">
        <f>SUM(O200:O204)</f>
        <v>5331.9000000000005</v>
      </c>
      <c r="P205">
        <f t="shared" si="87"/>
        <v>6.8270464535574997E-4</v>
      </c>
      <c r="Q205">
        <f>SUM(Q200:Q204)</f>
        <v>24019</v>
      </c>
      <c r="R205">
        <f t="shared" si="88"/>
        <v>3.0754295610944983E-3</v>
      </c>
      <c r="S205">
        <f>SUM(S200:S204)</f>
        <v>504295</v>
      </c>
      <c r="T205">
        <f t="shared" si="89"/>
        <v>6.4570704463639203E-2</v>
      </c>
      <c r="U205">
        <f>SUM(U200:U204)</f>
        <v>1069550</v>
      </c>
      <c r="V205">
        <f t="shared" si="90"/>
        <v>0.13694682072811609</v>
      </c>
      <c r="W205">
        <f>SUM(W200:W204)</f>
        <v>6206770</v>
      </c>
      <c r="X205">
        <f t="shared" si="91"/>
        <v>0.79472434060179442</v>
      </c>
      <c r="Y205">
        <f t="shared" si="93"/>
        <v>7809965.9000000004</v>
      </c>
      <c r="Z205">
        <f t="shared" si="92"/>
        <v>1</v>
      </c>
    </row>
    <row r="208" spans="14:26">
      <c r="N208" t="str">
        <f>O2</f>
        <v>Münster, Regierungsbezirk 2023</v>
      </c>
      <c r="Q208" t="str">
        <f>VLOOKUP(N208,Datengrundlage!A:C,2,FALSE)</f>
        <v>05500000</v>
      </c>
    </row>
    <row r="210" spans="14:26">
      <c r="N210" t="s">
        <v>259</v>
      </c>
    </row>
    <row r="211" spans="14:26">
      <c r="O211" t="str">
        <f>$O$86</f>
        <v>Anzahl der Anlagen nach installierter Nennleistung (Stand 2023)</v>
      </c>
    </row>
    <row r="212" spans="14:26">
      <c r="O212" t="s">
        <v>265</v>
      </c>
      <c r="Q212" t="s">
        <v>266</v>
      </c>
      <c r="S212" t="s">
        <v>267</v>
      </c>
      <c r="U212" t="s">
        <v>268</v>
      </c>
      <c r="W212" t="s">
        <v>269</v>
      </c>
      <c r="Y212" t="s">
        <v>113</v>
      </c>
    </row>
    <row r="213" spans="14:26">
      <c r="N213" t="s">
        <v>272</v>
      </c>
      <c r="O213" t="s">
        <v>273</v>
      </c>
      <c r="P213" t="s">
        <v>274</v>
      </c>
      <c r="Q213" t="s">
        <v>273</v>
      </c>
      <c r="R213" t="s">
        <v>274</v>
      </c>
      <c r="S213" t="s">
        <v>273</v>
      </c>
      <c r="T213" t="s">
        <v>274</v>
      </c>
      <c r="U213" t="s">
        <v>273</v>
      </c>
      <c r="V213" t="s">
        <v>274</v>
      </c>
      <c r="W213" t="s">
        <v>273</v>
      </c>
      <c r="X213" t="s">
        <v>274</v>
      </c>
      <c r="Y213" t="s">
        <v>273</v>
      </c>
      <c r="Z213" t="s">
        <v>274</v>
      </c>
    </row>
    <row r="214" spans="14:26">
      <c r="N214" t="s">
        <v>277</v>
      </c>
      <c r="O214">
        <f>VLOOKUP($Q$208,Alter_Wind!A:AY,12,FALSE)</f>
        <v>39</v>
      </c>
      <c r="P214">
        <f t="shared" ref="P214:P219" si="94">O214/$Y$219</f>
        <v>3.5944700460829496E-2</v>
      </c>
      <c r="Q214">
        <f>VLOOKUP($Q$208,Alter_Wind!A:AY,14,FALSE)</f>
        <v>21</v>
      </c>
      <c r="R214">
        <f t="shared" ref="R214:R219" si="95">Q214/$Y$219</f>
        <v>1.935483870967742E-2</v>
      </c>
      <c r="S214">
        <f>VLOOKUP($Q$208,Alter_Wind!A:AY,16,FALSE)</f>
        <v>127</v>
      </c>
      <c r="T214">
        <f t="shared" ref="T214:T219" si="96">S214/$Y$219</f>
        <v>0.11705069124423963</v>
      </c>
      <c r="U214">
        <f>VLOOKUP($Q$208,Alter_Wind!A:AY,18,FALSE)</f>
        <v>209</v>
      </c>
      <c r="V214">
        <f t="shared" ref="V214:V219" si="97">U214/$Y$219</f>
        <v>0.19262672811059908</v>
      </c>
      <c r="W214">
        <f>VLOOKUP($Q$208,Alter_Wind!A:AY,20,FALSE)</f>
        <v>31</v>
      </c>
      <c r="X214">
        <f t="shared" ref="X214:X219" si="98">W214/$Y$219</f>
        <v>2.8571428571428571E-2</v>
      </c>
      <c r="Y214">
        <f>SUM(O214,Q214,S214,U214,W214)</f>
        <v>427</v>
      </c>
      <c r="Z214">
        <f t="shared" ref="Z214:Z219" si="99">Y214/$Y$219</f>
        <v>0.3935483870967742</v>
      </c>
    </row>
    <row r="215" spans="14:26">
      <c r="N215" t="s">
        <v>280</v>
      </c>
      <c r="O215">
        <f>VLOOKUP($Q$208,Alter_Wind!A:AY,22,FALSE)</f>
        <v>2</v>
      </c>
      <c r="P215">
        <f t="shared" si="94"/>
        <v>1.8433179723502304E-3</v>
      </c>
      <c r="Q215">
        <f>VLOOKUP($Q$208,Alter_Wind!A:AY,24,FALSE)</f>
        <v>0</v>
      </c>
      <c r="R215">
        <f t="shared" si="95"/>
        <v>0</v>
      </c>
      <c r="S215">
        <f>VLOOKUP($Q$208,Alter_Wind!A:AY,26,FALSE)</f>
        <v>35</v>
      </c>
      <c r="T215">
        <f t="shared" si="96"/>
        <v>3.2258064516129031E-2</v>
      </c>
      <c r="U215">
        <f>VLOOKUP($Q$208,Alter_Wind!A:AY,28,FALSE)</f>
        <v>28</v>
      </c>
      <c r="V215">
        <f t="shared" si="97"/>
        <v>2.5806451612903226E-2</v>
      </c>
      <c r="W215">
        <f>VLOOKUP($Q$208,Alter_Wind!A:AY,30,FALSE)</f>
        <v>84</v>
      </c>
      <c r="X215">
        <f t="shared" si="98"/>
        <v>7.7419354838709681E-2</v>
      </c>
      <c r="Y215">
        <f t="shared" ref="Y215:Y219" si="100">SUM(O215,Q215,S215,U215,W215)</f>
        <v>149</v>
      </c>
      <c r="Z215">
        <f t="shared" si="99"/>
        <v>0.13732718894009216</v>
      </c>
    </row>
    <row r="216" spans="14:26">
      <c r="N216" t="s">
        <v>283</v>
      </c>
      <c r="O216">
        <f>VLOOKUP($Q$208,Alter_Wind!A:AY,32,FALSE)</f>
        <v>11</v>
      </c>
      <c r="P216">
        <f t="shared" si="94"/>
        <v>1.0138248847926268E-2</v>
      </c>
      <c r="Q216">
        <f>VLOOKUP($Q$208,Alter_Wind!A:AY,34,FALSE)</f>
        <v>0</v>
      </c>
      <c r="R216">
        <f t="shared" si="95"/>
        <v>0</v>
      </c>
      <c r="S216">
        <f>VLOOKUP($Q$208,Alter_Wind!A:AY,36,FALSE)</f>
        <v>24</v>
      </c>
      <c r="T216">
        <f t="shared" si="96"/>
        <v>2.2119815668202765E-2</v>
      </c>
      <c r="U216">
        <f>VLOOKUP($Q$208,Alter_Wind!A:AY,38,FALSE)</f>
        <v>0</v>
      </c>
      <c r="V216">
        <f t="shared" si="97"/>
        <v>0</v>
      </c>
      <c r="W216">
        <f>VLOOKUP($Q$208,Alter_Wind!A:AY,40,FALSE)</f>
        <v>86</v>
      </c>
      <c r="X216">
        <f t="shared" si="98"/>
        <v>7.9262672811059906E-2</v>
      </c>
      <c r="Y216">
        <f t="shared" si="100"/>
        <v>121</v>
      </c>
      <c r="Z216">
        <f t="shared" si="99"/>
        <v>0.11152073732718894</v>
      </c>
    </row>
    <row r="217" spans="14:26">
      <c r="N217" t="s">
        <v>284</v>
      </c>
      <c r="O217">
        <f>VLOOKUP($Q$208,Alter_Wind!A:AY,42,FALSE)</f>
        <v>11</v>
      </c>
      <c r="P217">
        <f t="shared" si="94"/>
        <v>1.0138248847926268E-2</v>
      </c>
      <c r="Q217">
        <f>VLOOKUP($Q$208,Alter_Wind!A:AY,44,FALSE)</f>
        <v>0</v>
      </c>
      <c r="R217">
        <f t="shared" si="95"/>
        <v>0</v>
      </c>
      <c r="S217">
        <f>VLOOKUP($Q$208,Alter_Wind!A:AY,46,FALSE)</f>
        <v>4</v>
      </c>
      <c r="T217">
        <f t="shared" si="96"/>
        <v>3.6866359447004608E-3</v>
      </c>
      <c r="U217">
        <f>VLOOKUP($Q$208,Alter_Wind!A:AY,48,FALSE)</f>
        <v>0</v>
      </c>
      <c r="V217">
        <f t="shared" si="97"/>
        <v>0</v>
      </c>
      <c r="W217">
        <f>VLOOKUP($Q$208,Alter_Wind!A:AY,50,FALSE)</f>
        <v>373</v>
      </c>
      <c r="X217">
        <f t="shared" si="98"/>
        <v>0.34377880184331799</v>
      </c>
      <c r="Y217">
        <f t="shared" si="100"/>
        <v>388</v>
      </c>
      <c r="Z217">
        <f t="shared" si="99"/>
        <v>0.35760368663594472</v>
      </c>
    </row>
    <row r="218" spans="14:26">
      <c r="N218" t="s">
        <v>285</v>
      </c>
      <c r="O218">
        <f>VLOOKUP($Q$208,Alter_Wind!A:AY,2,FALSE)</f>
        <v>0</v>
      </c>
      <c r="P218">
        <f t="shared" si="94"/>
        <v>0</v>
      </c>
      <c r="Q218">
        <f>VLOOKUP($Q$208,Alter_Wind!A:AY,4,FALSE)</f>
        <v>0</v>
      </c>
      <c r="R218">
        <f t="shared" si="95"/>
        <v>0</v>
      </c>
      <c r="S218">
        <f>VLOOKUP($Q$208,Alter_Wind!A:AY,6,FALSE)</f>
        <v>0</v>
      </c>
      <c r="T218">
        <f t="shared" si="96"/>
        <v>0</v>
      </c>
      <c r="U218">
        <f>VLOOKUP($Q$208,Alter_Wind!A:AY,8,FALSE)</f>
        <v>0</v>
      </c>
      <c r="V218">
        <f t="shared" si="97"/>
        <v>0</v>
      </c>
      <c r="W218">
        <f>VLOOKUP($Q$208,Alter_Wind!A:AY,10,FALSE)</f>
        <v>0</v>
      </c>
      <c r="X218">
        <f t="shared" si="98"/>
        <v>0</v>
      </c>
      <c r="Y218">
        <f t="shared" si="100"/>
        <v>0</v>
      </c>
      <c r="Z218">
        <f t="shared" si="99"/>
        <v>0</v>
      </c>
    </row>
    <row r="219" spans="14:26">
      <c r="N219" t="s">
        <v>113</v>
      </c>
      <c r="O219">
        <f>SUM(O214:O218)</f>
        <v>63</v>
      </c>
      <c r="P219">
        <f t="shared" si="94"/>
        <v>5.8064516129032261E-2</v>
      </c>
      <c r="Q219">
        <f>SUM(Q214:Q218)</f>
        <v>21</v>
      </c>
      <c r="R219">
        <f t="shared" si="95"/>
        <v>1.935483870967742E-2</v>
      </c>
      <c r="S219">
        <f>SUM(S214:S218)</f>
        <v>190</v>
      </c>
      <c r="T219">
        <f t="shared" si="96"/>
        <v>0.17511520737327188</v>
      </c>
      <c r="U219">
        <f>SUM(U214:U218)</f>
        <v>237</v>
      </c>
      <c r="V219">
        <f t="shared" si="97"/>
        <v>0.21843317972350229</v>
      </c>
      <c r="W219">
        <f>SUM(W214:W218)</f>
        <v>574</v>
      </c>
      <c r="X219">
        <f t="shared" si="98"/>
        <v>0.52903225806451615</v>
      </c>
      <c r="Y219">
        <f t="shared" si="100"/>
        <v>1085</v>
      </c>
      <c r="Z219">
        <f t="shared" si="99"/>
        <v>1</v>
      </c>
    </row>
    <row r="221" spans="14:26">
      <c r="N221" t="s">
        <v>286</v>
      </c>
    </row>
    <row r="222" spans="14:26">
      <c r="O222" t="str">
        <f>$O$97</f>
        <v>installierte Nennleistung (Stand 2023)</v>
      </c>
    </row>
    <row r="223" spans="14:26">
      <c r="O223" t="s">
        <v>265</v>
      </c>
      <c r="Q223" t="s">
        <v>266</v>
      </c>
      <c r="S223" t="s">
        <v>267</v>
      </c>
      <c r="U223" t="s">
        <v>268</v>
      </c>
      <c r="W223" t="s">
        <v>269</v>
      </c>
      <c r="Y223" t="s">
        <v>113</v>
      </c>
    </row>
    <row r="224" spans="14:26">
      <c r="N224" t="s">
        <v>272</v>
      </c>
      <c r="O224" t="s">
        <v>288</v>
      </c>
      <c r="P224" t="s">
        <v>274</v>
      </c>
      <c r="Q224" t="s">
        <v>288</v>
      </c>
      <c r="R224" t="s">
        <v>274</v>
      </c>
      <c r="S224" t="s">
        <v>288</v>
      </c>
      <c r="T224" t="s">
        <v>274</v>
      </c>
      <c r="U224" t="s">
        <v>288</v>
      </c>
      <c r="V224" t="s">
        <v>274</v>
      </c>
      <c r="W224" t="s">
        <v>288</v>
      </c>
      <c r="X224" t="s">
        <v>274</v>
      </c>
      <c r="Y224" t="s">
        <v>288</v>
      </c>
      <c r="Z224" t="s">
        <v>274</v>
      </c>
    </row>
    <row r="225" spans="14:26">
      <c r="N225" t="s">
        <v>277</v>
      </c>
      <c r="O225">
        <f>VLOOKUP($Q$208,Alter_Wind!A:AY,13,FALSE)</f>
        <v>2457</v>
      </c>
      <c r="P225">
        <f t="shared" ref="P225:P230" si="101">O225/$Y$230</f>
        <v>1.0819312115445451E-3</v>
      </c>
      <c r="Q225">
        <f>VLOOKUP($Q$208,Alter_Wind!A:AY,15,FALSE)</f>
        <v>4980</v>
      </c>
      <c r="R225">
        <f t="shared" ref="R225:R230" si="102">Q225/$Y$230</f>
        <v>2.1929252883564647E-3</v>
      </c>
      <c r="S225">
        <f>VLOOKUP($Q$208,Alter_Wind!A:AY,17,FALSE)</f>
        <v>76055</v>
      </c>
      <c r="T225">
        <f t="shared" ref="T225:T230" si="103">S225/$Y$230</f>
        <v>3.3490548756215044E-2</v>
      </c>
      <c r="U225">
        <f>VLOOKUP($Q$208,Alter_Wind!A:AY,19,FALSE)</f>
        <v>303250</v>
      </c>
      <c r="V225">
        <f t="shared" ref="V225:V230" si="104">U225/$Y$230</f>
        <v>0.13353505897471846</v>
      </c>
      <c r="W225">
        <f>VLOOKUP($Q$208,Alter_Wind!A:AY,21,FALSE)</f>
        <v>62000</v>
      </c>
      <c r="X225">
        <f t="shared" ref="X225:X230" si="105">W225/$Y$230</f>
        <v>2.7301479493594544E-2</v>
      </c>
      <c r="Y225">
        <f>SUM(O225,Q225,S225,U225,W225)</f>
        <v>448742</v>
      </c>
      <c r="Z225">
        <f t="shared" ref="Z225:Z230" si="106">Y225/$Y$230</f>
        <v>0.19760194372442907</v>
      </c>
    </row>
    <row r="226" spans="14:26">
      <c r="N226" t="s">
        <v>280</v>
      </c>
      <c r="O226">
        <f>VLOOKUP($Q$208,Alter_Wind!A:AY,23,FALSE)</f>
        <v>3</v>
      </c>
      <c r="P226">
        <f t="shared" si="101"/>
        <v>1.3210393303352197E-6</v>
      </c>
      <c r="Q226">
        <f>VLOOKUP($Q$208,Alter_Wind!A:AY,25,FALSE)</f>
        <v>0</v>
      </c>
      <c r="R226">
        <f t="shared" si="102"/>
        <v>0</v>
      </c>
      <c r="S226">
        <f>VLOOKUP($Q$208,Alter_Wind!A:AY,27,FALSE)</f>
        <v>27600</v>
      </c>
      <c r="T226">
        <f t="shared" si="103"/>
        <v>1.2153561839084021E-2</v>
      </c>
      <c r="U226">
        <f>VLOOKUP($Q$208,Alter_Wind!A:AY,29,FALSE)</f>
        <v>40400</v>
      </c>
      <c r="V226">
        <f t="shared" si="104"/>
        <v>1.778999631518096E-2</v>
      </c>
      <c r="W226">
        <f>VLOOKUP($Q$208,Alter_Wind!A:AY,31,FALSE)</f>
        <v>169550</v>
      </c>
      <c r="X226">
        <f t="shared" si="105"/>
        <v>7.4660739486112168E-2</v>
      </c>
      <c r="Y226">
        <f t="shared" ref="Y226:Y230" si="107">SUM(O226,Q226,S226,U226,W226)</f>
        <v>237553</v>
      </c>
      <c r="Z226">
        <f t="shared" si="106"/>
        <v>0.10460561867970748</v>
      </c>
    </row>
    <row r="227" spans="14:26">
      <c r="N227" t="s">
        <v>283</v>
      </c>
      <c r="O227">
        <f>VLOOKUP($Q$208,Alter_Wind!A:AY,33,FALSE)</f>
        <v>92.5</v>
      </c>
      <c r="P227">
        <f t="shared" si="101"/>
        <v>4.0732046018669279E-5</v>
      </c>
      <c r="Q227">
        <f>VLOOKUP($Q$208,Alter_Wind!A:AY,35,FALSE)</f>
        <v>0</v>
      </c>
      <c r="R227">
        <f t="shared" si="102"/>
        <v>0</v>
      </c>
      <c r="S227">
        <f>VLOOKUP($Q$208,Alter_Wind!A:AY,37,FALSE)</f>
        <v>18800</v>
      </c>
      <c r="T227">
        <f t="shared" si="103"/>
        <v>8.2785131367673782E-3</v>
      </c>
      <c r="U227">
        <f>VLOOKUP($Q$208,Alter_Wind!A:AY,39,FALSE)</f>
        <v>0</v>
      </c>
      <c r="V227">
        <f t="shared" si="104"/>
        <v>0</v>
      </c>
      <c r="W227">
        <f>VLOOKUP($Q$208,Alter_Wind!A:AY,41,FALSE)</f>
        <v>200990</v>
      </c>
      <c r="X227">
        <f t="shared" si="105"/>
        <v>8.8505231668025278E-2</v>
      </c>
      <c r="Y227">
        <f t="shared" si="107"/>
        <v>219882.5</v>
      </c>
      <c r="Z227">
        <f t="shared" si="106"/>
        <v>9.6824476850811317E-2</v>
      </c>
    </row>
    <row r="228" spans="14:26">
      <c r="N228" t="s">
        <v>284</v>
      </c>
      <c r="O228">
        <f>VLOOKUP($Q$208,Alter_Wind!A:AY,43,FALSE)</f>
        <v>26.7</v>
      </c>
      <c r="P228">
        <f t="shared" si="101"/>
        <v>1.1757250039983455E-5</v>
      </c>
      <c r="Q228">
        <f>VLOOKUP($Q$208,Alter_Wind!A:AY,45,FALSE)</f>
        <v>0</v>
      </c>
      <c r="R228">
        <f t="shared" si="102"/>
        <v>0</v>
      </c>
      <c r="S228">
        <f>VLOOKUP($Q$208,Alter_Wind!A:AY,47,FALSE)</f>
        <v>3150</v>
      </c>
      <c r="T228">
        <f t="shared" si="103"/>
        <v>1.3870912968519807E-3</v>
      </c>
      <c r="U228">
        <f>VLOOKUP($Q$208,Alter_Wind!A:AY,49,FALSE)</f>
        <v>0</v>
      </c>
      <c r="V228">
        <f t="shared" si="104"/>
        <v>0</v>
      </c>
      <c r="W228">
        <f>VLOOKUP($Q$208,Alter_Wind!A:AY,51,FALSE)</f>
        <v>1361585</v>
      </c>
      <c r="X228">
        <f t="shared" si="105"/>
        <v>0.59956911219816011</v>
      </c>
      <c r="Y228">
        <f t="shared" si="107"/>
        <v>1364761.7</v>
      </c>
      <c r="Z228">
        <f t="shared" si="106"/>
        <v>0.60096796074505199</v>
      </c>
    </row>
    <row r="229" spans="14:26">
      <c r="N229" t="s">
        <v>285</v>
      </c>
      <c r="O229">
        <f>VLOOKUP($Q$208,Alter_Wind!A:AY,3,FALSE)</f>
        <v>0</v>
      </c>
      <c r="P229">
        <f t="shared" si="101"/>
        <v>0</v>
      </c>
      <c r="Q229">
        <f>VLOOKUP($Q$208,Alter_Wind!A:AY,5,FALSE)</f>
        <v>0</v>
      </c>
      <c r="R229">
        <f t="shared" si="102"/>
        <v>0</v>
      </c>
      <c r="S229">
        <f>VLOOKUP($Q$208,Alter_Wind!A:AY,7,FALSE)</f>
        <v>0</v>
      </c>
      <c r="T229">
        <f t="shared" si="103"/>
        <v>0</v>
      </c>
      <c r="U229">
        <f>VLOOKUP($Q$208,Alter_Wind!A:AY,9,FALSE)</f>
        <v>0</v>
      </c>
      <c r="V229">
        <f t="shared" si="104"/>
        <v>0</v>
      </c>
      <c r="W229">
        <f>VLOOKUP($Q$208,Alter_Wind!A:AY,11,FALSE)</f>
        <v>0</v>
      </c>
      <c r="X229">
        <f t="shared" si="105"/>
        <v>0</v>
      </c>
      <c r="Y229">
        <f t="shared" si="107"/>
        <v>0</v>
      </c>
      <c r="Z229">
        <f t="shared" si="106"/>
        <v>0</v>
      </c>
    </row>
    <row r="230" spans="14:26">
      <c r="N230" t="s">
        <v>113</v>
      </c>
      <c r="O230">
        <f>SUM(O225:O229)</f>
        <v>2579.1999999999998</v>
      </c>
      <c r="P230">
        <f t="shared" si="101"/>
        <v>1.135741546933533E-3</v>
      </c>
      <c r="Q230">
        <f>SUM(Q225:Q229)</f>
        <v>4980</v>
      </c>
      <c r="R230">
        <f t="shared" si="102"/>
        <v>2.1929252883564647E-3</v>
      </c>
      <c r="S230">
        <f>SUM(S225:S229)</f>
        <v>125605</v>
      </c>
      <c r="T230">
        <f t="shared" si="103"/>
        <v>5.5309715028918426E-2</v>
      </c>
      <c r="U230">
        <f>SUM(U225:U229)</f>
        <v>343650</v>
      </c>
      <c r="V230">
        <f t="shared" si="104"/>
        <v>0.15132505528989942</v>
      </c>
      <c r="W230">
        <f>SUM(W225:W229)</f>
        <v>1794125</v>
      </c>
      <c r="X230">
        <f t="shared" si="105"/>
        <v>0.79003656284589208</v>
      </c>
      <c r="Y230">
        <f t="shared" si="107"/>
        <v>2270939.2000000002</v>
      </c>
      <c r="Z230">
        <f t="shared" si="106"/>
        <v>1</v>
      </c>
    </row>
    <row r="232" spans="14:26">
      <c r="N232" s="104" t="s">
        <v>294</v>
      </c>
    </row>
    <row r="233" spans="14:26">
      <c r="N233" t="str">
        <f>O1</f>
        <v>Nordrhein-Westfalen 2023</v>
      </c>
      <c r="Q233" t="str">
        <f>VLOOKUP(N233,Datengrundlage!A:C,2,FALSE)</f>
        <v>05000000</v>
      </c>
    </row>
    <row r="235" spans="14:26">
      <c r="N235" t="s">
        <v>259</v>
      </c>
    </row>
    <row r="236" spans="14:26">
      <c r="O236" t="str">
        <f>$O$86</f>
        <v>Anzahl der Anlagen nach installierter Nennleistung (Stand 2023)</v>
      </c>
    </row>
    <row r="237" spans="14:26">
      <c r="O237" t="s">
        <v>265</v>
      </c>
      <c r="Q237" t="s">
        <v>266</v>
      </c>
      <c r="S237" t="s">
        <v>267</v>
      </c>
      <c r="U237" t="s">
        <v>268</v>
      </c>
      <c r="W237" t="s">
        <v>269</v>
      </c>
      <c r="Y237" t="s">
        <v>113</v>
      </c>
    </row>
    <row r="238" spans="14:26">
      <c r="N238" t="s">
        <v>272</v>
      </c>
      <c r="O238" t="s">
        <v>273</v>
      </c>
      <c r="P238" t="s">
        <v>274</v>
      </c>
      <c r="Q238" t="s">
        <v>273</v>
      </c>
      <c r="R238" t="s">
        <v>274</v>
      </c>
      <c r="S238" t="s">
        <v>273</v>
      </c>
      <c r="T238" t="s">
        <v>274</v>
      </c>
      <c r="U238" t="s">
        <v>273</v>
      </c>
      <c r="V238" t="s">
        <v>274</v>
      </c>
      <c r="W238" t="s">
        <v>273</v>
      </c>
      <c r="X238" t="s">
        <v>274</v>
      </c>
      <c r="Y238" t="s">
        <v>273</v>
      </c>
      <c r="Z238" t="s">
        <v>274</v>
      </c>
    </row>
    <row r="239" spans="14:26">
      <c r="N239" t="s">
        <v>277</v>
      </c>
      <c r="O239">
        <f>VLOOKUP($Q$233,Alter_Wasser!A:AY,12,FALSE)</f>
        <v>209</v>
      </c>
      <c r="P239">
        <f t="shared" ref="P239:P244" si="108">O239/$Y$244</f>
        <v>0.44468085106382976</v>
      </c>
      <c r="Q239">
        <f>VLOOKUP($Q$233,Alter_Wasser!A:AY,14,FALSE)</f>
        <v>44</v>
      </c>
      <c r="R239">
        <f t="shared" ref="R239:R244" si="109">Q239/$Y$244</f>
        <v>9.3617021276595741E-2</v>
      </c>
      <c r="S239">
        <f>VLOOKUP($Q$233,Alter_Wasser!A:AY,16,FALSE)</f>
        <v>18</v>
      </c>
      <c r="T239">
        <f t="shared" ref="T239:T244" si="110">S239/$Y$244</f>
        <v>3.8297872340425532E-2</v>
      </c>
      <c r="U239">
        <f>VLOOKUP($Q$233,Alter_Wasser!A:AY,18,FALSE)</f>
        <v>12</v>
      </c>
      <c r="V239">
        <f t="shared" ref="V239:V244" si="111">U239/$Y$244</f>
        <v>2.553191489361702E-2</v>
      </c>
      <c r="W239">
        <f>VLOOKUP($Q$233,Alter_Wasser!A:AY,20,FALSE)</f>
        <v>18</v>
      </c>
      <c r="X239">
        <f t="shared" ref="X239:X244" si="112">W239/$Y$244</f>
        <v>3.8297872340425532E-2</v>
      </c>
      <c r="Y239">
        <f>SUM(O239,Q239,S239,U239,W239)</f>
        <v>301</v>
      </c>
      <c r="Z239">
        <f t="shared" ref="Z239:Z244" si="113">Y239/$Y$244</f>
        <v>0.6404255319148936</v>
      </c>
    </row>
    <row r="240" spans="14:26">
      <c r="N240" t="s">
        <v>280</v>
      </c>
      <c r="O240">
        <f>VLOOKUP($Q$233,Alter_Wasser!A:AY,22,FALSE)</f>
        <v>33</v>
      </c>
      <c r="P240">
        <f t="shared" si="108"/>
        <v>7.0212765957446813E-2</v>
      </c>
      <c r="Q240">
        <f>VLOOKUP($Q$233,Alter_Wasser!A:AY,24,FALSE)</f>
        <v>10</v>
      </c>
      <c r="R240">
        <f t="shared" si="109"/>
        <v>2.1276595744680851E-2</v>
      </c>
      <c r="S240">
        <f>VLOOKUP($Q$233,Alter_Wasser!A:AY,26,FALSE)</f>
        <v>0</v>
      </c>
      <c r="T240">
        <f t="shared" si="110"/>
        <v>0</v>
      </c>
      <c r="U240">
        <f>VLOOKUP($Q$233,Alter_Wasser!A:AY,28,FALSE)</f>
        <v>0</v>
      </c>
      <c r="V240">
        <f t="shared" si="111"/>
        <v>0</v>
      </c>
      <c r="W240">
        <f>VLOOKUP($Q$233,Alter_Wasser!A:AY,30,FALSE)</f>
        <v>1</v>
      </c>
      <c r="X240">
        <f t="shared" si="112"/>
        <v>2.1276595744680851E-3</v>
      </c>
      <c r="Y240">
        <f t="shared" ref="Y240:Y244" si="114">SUM(O240,Q240,S240,U240,W240)</f>
        <v>44</v>
      </c>
      <c r="Z240">
        <f t="shared" si="113"/>
        <v>9.3617021276595741E-2</v>
      </c>
    </row>
    <row r="241" spans="14:26">
      <c r="N241" t="s">
        <v>283</v>
      </c>
      <c r="O241">
        <f>VLOOKUP($Q$233,Alter_Wasser!A:AY,32,FALSE)</f>
        <v>47</v>
      </c>
      <c r="P241">
        <f t="shared" si="108"/>
        <v>0.1</v>
      </c>
      <c r="Q241">
        <f>VLOOKUP($Q$233,Alter_Wasser!A:AY,34,FALSE)</f>
        <v>6</v>
      </c>
      <c r="R241">
        <f t="shared" si="109"/>
        <v>1.276595744680851E-2</v>
      </c>
      <c r="S241">
        <f>VLOOKUP($Q$233,Alter_Wasser!A:AY,36,FALSE)</f>
        <v>10</v>
      </c>
      <c r="T241">
        <f t="shared" si="110"/>
        <v>2.1276595744680851E-2</v>
      </c>
      <c r="U241">
        <f>VLOOKUP($Q$233,Alter_Wasser!A:AY,38,FALSE)</f>
        <v>4</v>
      </c>
      <c r="V241">
        <f t="shared" si="111"/>
        <v>8.5106382978723406E-3</v>
      </c>
      <c r="W241">
        <f>VLOOKUP($Q$233,Alter_Wasser!A:AY,40,FALSE)</f>
        <v>2</v>
      </c>
      <c r="X241">
        <f t="shared" si="112"/>
        <v>4.2553191489361703E-3</v>
      </c>
      <c r="Y241">
        <f t="shared" si="114"/>
        <v>69</v>
      </c>
      <c r="Z241">
        <f t="shared" si="113"/>
        <v>0.14680851063829786</v>
      </c>
    </row>
    <row r="242" spans="14:26">
      <c r="N242" t="s">
        <v>284</v>
      </c>
      <c r="O242">
        <f>VLOOKUP($Q$233,Alter_Wasser!A:AY,42,FALSE)</f>
        <v>32</v>
      </c>
      <c r="P242">
        <f t="shared" si="108"/>
        <v>6.8085106382978725E-2</v>
      </c>
      <c r="Q242">
        <f>VLOOKUP($Q$233,Alter_Wasser!A:AY,44,FALSE)</f>
        <v>14</v>
      </c>
      <c r="R242">
        <f t="shared" si="109"/>
        <v>2.9787234042553193E-2</v>
      </c>
      <c r="S242">
        <f>VLOOKUP($Q$233,Alter_Wasser!A:AY,46,FALSE)</f>
        <v>3</v>
      </c>
      <c r="T242">
        <f t="shared" si="110"/>
        <v>6.382978723404255E-3</v>
      </c>
      <c r="U242">
        <f>VLOOKUP($Q$233,Alter_Wasser!A:AY,48,FALSE)</f>
        <v>1</v>
      </c>
      <c r="V242">
        <f t="shared" si="111"/>
        <v>2.1276595744680851E-3</v>
      </c>
      <c r="W242">
        <f>VLOOKUP($Q$233,Alter_Wasser!A:AY,50,FALSE)</f>
        <v>1</v>
      </c>
      <c r="X242">
        <f t="shared" si="112"/>
        <v>2.1276595744680851E-3</v>
      </c>
      <c r="Y242">
        <f t="shared" si="114"/>
        <v>51</v>
      </c>
      <c r="Z242">
        <f t="shared" si="113"/>
        <v>0.10851063829787234</v>
      </c>
    </row>
    <row r="243" spans="14:26">
      <c r="N243" t="s">
        <v>285</v>
      </c>
      <c r="O243">
        <f>VLOOKUP($Q$233,Alter_Wasser!A:AY,2,FALSE)</f>
        <v>0</v>
      </c>
      <c r="P243">
        <f t="shared" si="108"/>
        <v>0</v>
      </c>
      <c r="Q243">
        <f>VLOOKUP($Q$233,Alter_Wasser!A:AY,4,FALSE)</f>
        <v>3</v>
      </c>
      <c r="R243">
        <f t="shared" si="109"/>
        <v>6.382978723404255E-3</v>
      </c>
      <c r="S243">
        <f>VLOOKUP($Q$233,Alter_Wasser!A:AY,6,FALSE)</f>
        <v>0</v>
      </c>
      <c r="T243">
        <f t="shared" si="110"/>
        <v>0</v>
      </c>
      <c r="U243">
        <f>VLOOKUP($Q$233,Alter_Wasser!A:AY,8,FALSE)</f>
        <v>2</v>
      </c>
      <c r="V243">
        <f t="shared" si="111"/>
        <v>4.2553191489361703E-3</v>
      </c>
      <c r="W243">
        <f>VLOOKUP($Q$233,Alter_Wasser!A:AY,10,FALSE)</f>
        <v>0</v>
      </c>
      <c r="X243">
        <f t="shared" si="112"/>
        <v>0</v>
      </c>
      <c r="Y243">
        <f t="shared" si="114"/>
        <v>5</v>
      </c>
      <c r="Z243">
        <f t="shared" si="113"/>
        <v>1.0638297872340425E-2</v>
      </c>
    </row>
    <row r="244" spans="14:26">
      <c r="N244" t="s">
        <v>113</v>
      </c>
      <c r="O244">
        <f>SUM(O239:O243)</f>
        <v>321</v>
      </c>
      <c r="P244">
        <f t="shared" si="108"/>
        <v>0.68297872340425536</v>
      </c>
      <c r="Q244">
        <f>SUM(Q239:Q243)</f>
        <v>77</v>
      </c>
      <c r="R244">
        <f t="shared" si="109"/>
        <v>0.16382978723404254</v>
      </c>
      <c r="S244">
        <f>SUM(S239:S243)</f>
        <v>31</v>
      </c>
      <c r="T244">
        <f t="shared" si="110"/>
        <v>6.5957446808510636E-2</v>
      </c>
      <c r="U244">
        <f>SUM(U239:U243)</f>
        <v>19</v>
      </c>
      <c r="V244">
        <f t="shared" si="111"/>
        <v>4.042553191489362E-2</v>
      </c>
      <c r="W244">
        <f>SUM(W239:W243)</f>
        <v>22</v>
      </c>
      <c r="X244">
        <f t="shared" si="112"/>
        <v>4.6808510638297871E-2</v>
      </c>
      <c r="Y244">
        <f t="shared" si="114"/>
        <v>470</v>
      </c>
      <c r="Z244">
        <f t="shared" si="113"/>
        <v>1</v>
      </c>
    </row>
    <row r="246" spans="14:26">
      <c r="N246" t="s">
        <v>286</v>
      </c>
    </row>
    <row r="247" spans="14:26">
      <c r="O247" t="str">
        <f>$O$97</f>
        <v>installierte Nennleistung (Stand 2023)</v>
      </c>
    </row>
    <row r="248" spans="14:26">
      <c r="O248" t="s">
        <v>265</v>
      </c>
      <c r="Q248" t="s">
        <v>266</v>
      </c>
      <c r="S248" t="s">
        <v>267</v>
      </c>
      <c r="U248" t="s">
        <v>268</v>
      </c>
      <c r="W248" t="s">
        <v>269</v>
      </c>
      <c r="Y248" t="s">
        <v>113</v>
      </c>
    </row>
    <row r="249" spans="14:26">
      <c r="N249" t="s">
        <v>272</v>
      </c>
      <c r="O249" t="s">
        <v>288</v>
      </c>
      <c r="P249" t="s">
        <v>274</v>
      </c>
      <c r="Q249" t="s">
        <v>288</v>
      </c>
      <c r="R249" t="s">
        <v>274</v>
      </c>
      <c r="S249" t="s">
        <v>288</v>
      </c>
      <c r="T249" t="s">
        <v>274</v>
      </c>
      <c r="U249" t="s">
        <v>288</v>
      </c>
      <c r="V249" t="s">
        <v>274</v>
      </c>
      <c r="W249" t="s">
        <v>288</v>
      </c>
      <c r="X249" t="s">
        <v>274</v>
      </c>
      <c r="Y249" t="s">
        <v>288</v>
      </c>
      <c r="Z249" t="s">
        <v>274</v>
      </c>
    </row>
    <row r="250" spans="14:26">
      <c r="N250" t="s">
        <v>277</v>
      </c>
      <c r="O250">
        <f>VLOOKUP($Q$233,Alter_Wasser!A:AY,13,FALSE)</f>
        <v>5977.86</v>
      </c>
      <c r="P250">
        <f t="shared" ref="P250:P255" si="115">O250/$Y$255</f>
        <v>2.7576263671052214E-2</v>
      </c>
      <c r="Q250">
        <f>VLOOKUP($Q$233,Alter_Wasser!A:AY,15,FALSE)</f>
        <v>12141</v>
      </c>
      <c r="R250">
        <f t="shared" ref="R250:R255" si="116">Q250/$Y$255</f>
        <v>5.6007236240100129E-2</v>
      </c>
      <c r="S250">
        <f>VLOOKUP($Q$233,Alter_Wasser!A:AY,17,FALSE)</f>
        <v>11929</v>
      </c>
      <c r="T250">
        <f t="shared" ref="T250:T255" si="117">S250/$Y$255</f>
        <v>5.5029266214327854E-2</v>
      </c>
      <c r="U250">
        <f>VLOOKUP($Q$233,Alter_Wasser!A:AY,19,FALSE)</f>
        <v>19171</v>
      </c>
      <c r="V250">
        <f t="shared" ref="V250:V255" si="118">U250/$Y$255</f>
        <v>8.843709134000162E-2</v>
      </c>
      <c r="W250">
        <f>VLOOKUP($Q$233,Alter_Wasser!A:AY,21,FALSE)</f>
        <v>125814</v>
      </c>
      <c r="X250">
        <f t="shared" ref="X250:X255" si="119">W250/$Y$255</f>
        <v>0.58038830576657263</v>
      </c>
      <c r="Y250">
        <f>SUM(O250,Q250,S250,U250,W250)</f>
        <v>175032.86</v>
      </c>
      <c r="Z250">
        <f t="shared" ref="Z250:Z255" si="120">Y250/$Y$255</f>
        <v>0.80743816323205431</v>
      </c>
    </row>
    <row r="251" spans="14:26">
      <c r="N251" t="s">
        <v>280</v>
      </c>
      <c r="O251">
        <f>VLOOKUP($Q$233,Alter_Wasser!A:AY,23,FALSE)</f>
        <v>1030.0999999999999</v>
      </c>
      <c r="P251">
        <f t="shared" si="115"/>
        <v>4.7519194506982238E-3</v>
      </c>
      <c r="Q251">
        <f>VLOOKUP($Q$233,Alter_Wasser!A:AY,25,FALSE)</f>
        <v>3018</v>
      </c>
      <c r="R251">
        <f t="shared" si="116"/>
        <v>1.3922233668777052E-2</v>
      </c>
      <c r="S251">
        <f>VLOOKUP($Q$233,Alter_Wasser!A:AY,27,FALSE)</f>
        <v>0</v>
      </c>
      <c r="T251">
        <f t="shared" si="117"/>
        <v>0</v>
      </c>
      <c r="U251">
        <f>VLOOKUP($Q$233,Alter_Wasser!A:AY,29,FALSE)</f>
        <v>0</v>
      </c>
      <c r="V251">
        <f t="shared" si="118"/>
        <v>0</v>
      </c>
      <c r="W251">
        <f>VLOOKUP($Q$233,Alter_Wasser!A:AY,31,FALSE)</f>
        <v>2000</v>
      </c>
      <c r="X251">
        <f t="shared" si="119"/>
        <v>9.2261323186063962E-3</v>
      </c>
      <c r="Y251">
        <f t="shared" ref="Y251:Y255" si="121">SUM(O251,Q251,S251,U251,W251)</f>
        <v>6048.1</v>
      </c>
      <c r="Z251">
        <f t="shared" si="120"/>
        <v>2.7900285438081675E-2</v>
      </c>
    </row>
    <row r="252" spans="14:26">
      <c r="N252" t="s">
        <v>283</v>
      </c>
      <c r="O252">
        <f>VLOOKUP($Q$233,Alter_Wasser!A:AY,33,FALSE)</f>
        <v>1493.7</v>
      </c>
      <c r="P252">
        <f t="shared" si="115"/>
        <v>6.8905369221511871E-3</v>
      </c>
      <c r="Q252">
        <f>VLOOKUP($Q$233,Alter_Wasser!A:AY,35,FALSE)</f>
        <v>1770</v>
      </c>
      <c r="R252">
        <f t="shared" si="116"/>
        <v>8.1651271019666603E-3</v>
      </c>
      <c r="S252">
        <f>VLOOKUP($Q$233,Alter_Wasser!A:AY,37,FALSE)</f>
        <v>7141</v>
      </c>
      <c r="T252">
        <f t="shared" si="117"/>
        <v>3.2941905443584142E-2</v>
      </c>
      <c r="U252">
        <f>VLOOKUP($Q$233,Alter_Wasser!A:AY,39,FALSE)</f>
        <v>5651</v>
      </c>
      <c r="V252">
        <f t="shared" si="118"/>
        <v>2.6068436866222372E-2</v>
      </c>
      <c r="W252">
        <f>VLOOKUP($Q$233,Alter_Wasser!A:AY,41,FALSE)</f>
        <v>6505</v>
      </c>
      <c r="X252">
        <f t="shared" si="119"/>
        <v>3.0007995366267304E-2</v>
      </c>
      <c r="Y252">
        <f t="shared" si="121"/>
        <v>22560.7</v>
      </c>
      <c r="Z252">
        <f t="shared" si="120"/>
        <v>0.10407400170019167</v>
      </c>
    </row>
    <row r="253" spans="14:26">
      <c r="N253" t="s">
        <v>284</v>
      </c>
      <c r="O253">
        <f>VLOOKUP($Q$233,Alter_Wasser!A:AY,43,FALSE)</f>
        <v>976.9</v>
      </c>
      <c r="P253">
        <f t="shared" si="115"/>
        <v>4.5065043310232944E-3</v>
      </c>
      <c r="Q253">
        <f>VLOOKUP($Q$233,Alter_Wasser!A:AY,45,FALSE)</f>
        <v>3572</v>
      </c>
      <c r="R253">
        <f t="shared" si="116"/>
        <v>1.6477872321031026E-2</v>
      </c>
      <c r="S253">
        <f>VLOOKUP($Q$233,Alter_Wasser!A:AY,47,FALSE)</f>
        <v>2043.5</v>
      </c>
      <c r="T253">
        <f t="shared" si="117"/>
        <v>9.4268006965360848E-3</v>
      </c>
      <c r="U253">
        <f>VLOOKUP($Q$233,Alter_Wasser!A:AY,49,FALSE)</f>
        <v>1040</v>
      </c>
      <c r="V253">
        <f t="shared" si="118"/>
        <v>4.7975888056753261E-3</v>
      </c>
      <c r="W253">
        <f>VLOOKUP($Q$233,Alter_Wasser!A:AY,51,FALSE)</f>
        <v>2025</v>
      </c>
      <c r="X253">
        <f t="shared" si="119"/>
        <v>9.3414589725889768E-3</v>
      </c>
      <c r="Y253">
        <f t="shared" si="121"/>
        <v>9657.4</v>
      </c>
      <c r="Z253">
        <f t="shared" si="120"/>
        <v>4.4550225126854706E-2</v>
      </c>
    </row>
    <row r="254" spans="14:26">
      <c r="N254" t="s">
        <v>285</v>
      </c>
      <c r="O254">
        <f>VLOOKUP($Q$233,Alter_Wasser!A:AY,3,FALSE)</f>
        <v>0</v>
      </c>
      <c r="P254">
        <f t="shared" si="115"/>
        <v>0</v>
      </c>
      <c r="Q254">
        <f>VLOOKUP($Q$233,Alter_Wasser!A:AY,5,FALSE)</f>
        <v>772.5</v>
      </c>
      <c r="R254">
        <f t="shared" si="116"/>
        <v>3.5635936080617206E-3</v>
      </c>
      <c r="S254">
        <f>VLOOKUP($Q$233,Alter_Wasser!A:AY,7,FALSE)</f>
        <v>0</v>
      </c>
      <c r="T254">
        <f t="shared" si="117"/>
        <v>0</v>
      </c>
      <c r="U254">
        <f>VLOOKUP($Q$233,Alter_Wasser!A:AY,9,FALSE)</f>
        <v>2704</v>
      </c>
      <c r="V254">
        <f t="shared" si="118"/>
        <v>1.2473730894755848E-2</v>
      </c>
      <c r="W254">
        <f>VLOOKUP($Q$233,Alter_Wasser!A:AY,11,FALSE)</f>
        <v>0</v>
      </c>
      <c r="X254">
        <f t="shared" si="119"/>
        <v>0</v>
      </c>
      <c r="Y254">
        <f t="shared" si="121"/>
        <v>3476.5</v>
      </c>
      <c r="Z254">
        <f t="shared" si="120"/>
        <v>1.6037324502817567E-2</v>
      </c>
    </row>
    <row r="255" spans="14:26">
      <c r="N255" t="s">
        <v>113</v>
      </c>
      <c r="O255">
        <f>SUM(O250:O254)</f>
        <v>9478.56</v>
      </c>
      <c r="P255">
        <f t="shared" si="115"/>
        <v>4.3725224374924918E-2</v>
      </c>
      <c r="Q255">
        <f>SUM(Q250:Q254)</f>
        <v>21273.5</v>
      </c>
      <c r="R255">
        <f t="shared" si="116"/>
        <v>9.8136062939936583E-2</v>
      </c>
      <c r="S255">
        <f>SUM(S250:S254)</f>
        <v>21113.5</v>
      </c>
      <c r="T255">
        <f t="shared" si="117"/>
        <v>9.7397972354448081E-2</v>
      </c>
      <c r="U255">
        <f>SUM(U250:U254)</f>
        <v>28566</v>
      </c>
      <c r="V255">
        <f t="shared" si="118"/>
        <v>0.13177684790665517</v>
      </c>
      <c r="W255">
        <f>SUM(W250:W254)</f>
        <v>136344</v>
      </c>
      <c r="X255">
        <f t="shared" si="119"/>
        <v>0.62896389242403528</v>
      </c>
      <c r="Y255">
        <f t="shared" si="121"/>
        <v>216775.56</v>
      </c>
      <c r="Z255">
        <f t="shared" si="120"/>
        <v>1</v>
      </c>
    </row>
    <row r="258" spans="14:26">
      <c r="N258" t="str">
        <f>O2</f>
        <v>Münster, Regierungsbezirk 2023</v>
      </c>
      <c r="Q258" t="str">
        <f>VLOOKUP(N258,Datengrundlage!A:C,2,FALSE)</f>
        <v>05500000</v>
      </c>
    </row>
    <row r="260" spans="14:26">
      <c r="N260" t="s">
        <v>259</v>
      </c>
    </row>
    <row r="261" spans="14:26">
      <c r="O261" t="str">
        <f>$O$86</f>
        <v>Anzahl der Anlagen nach installierter Nennleistung (Stand 2023)</v>
      </c>
    </row>
    <row r="262" spans="14:26">
      <c r="O262" t="s">
        <v>265</v>
      </c>
      <c r="Q262" t="s">
        <v>266</v>
      </c>
      <c r="S262" t="s">
        <v>267</v>
      </c>
      <c r="U262" t="s">
        <v>268</v>
      </c>
      <c r="W262" t="s">
        <v>269</v>
      </c>
      <c r="Y262" t="s">
        <v>113</v>
      </c>
    </row>
    <row r="263" spans="14:26">
      <c r="N263" t="s">
        <v>272</v>
      </c>
      <c r="O263" t="s">
        <v>273</v>
      </c>
      <c r="P263" t="s">
        <v>274</v>
      </c>
      <c r="Q263" t="s">
        <v>273</v>
      </c>
      <c r="R263" t="s">
        <v>274</v>
      </c>
      <c r="S263" t="s">
        <v>273</v>
      </c>
      <c r="T263" t="s">
        <v>274</v>
      </c>
      <c r="U263" t="s">
        <v>273</v>
      </c>
      <c r="V263" t="s">
        <v>274</v>
      </c>
      <c r="W263" t="s">
        <v>273</v>
      </c>
      <c r="X263" t="s">
        <v>274</v>
      </c>
      <c r="Y263" t="s">
        <v>273</v>
      </c>
      <c r="Z263" t="s">
        <v>274</v>
      </c>
    </row>
    <row r="264" spans="14:26">
      <c r="N264" t="s">
        <v>277</v>
      </c>
      <c r="O264">
        <f>VLOOKUP($Q$258,Alter_Wasser!A:AY,12,FALSE)</f>
        <v>14</v>
      </c>
      <c r="P264">
        <f t="shared" ref="P264:P269" si="122">O264/$Y$269</f>
        <v>0.46666666666666667</v>
      </c>
      <c r="Q264">
        <f>VLOOKUP($Q$258,Alter_Wasser!A:AY,14,FALSE)</f>
        <v>3</v>
      </c>
      <c r="R264">
        <f t="shared" ref="R264:R269" si="123">Q264/$Y$269</f>
        <v>0.1</v>
      </c>
      <c r="S264">
        <f>VLOOKUP($Q$258,Alter_Wasser!A:AY,16,FALSE)</f>
        <v>0</v>
      </c>
      <c r="T264">
        <f t="shared" ref="T264:T269" si="124">S264/$Y$269</f>
        <v>0</v>
      </c>
      <c r="U264">
        <f>VLOOKUP($Q$258,Alter_Wasser!A:AY,18,FALSE)</f>
        <v>0</v>
      </c>
      <c r="V264">
        <f t="shared" ref="V264:V269" si="125">U264/$Y$269</f>
        <v>0</v>
      </c>
      <c r="W264">
        <f>VLOOKUP($Q$258,Alter_Wasser!A:AY,20,FALSE)</f>
        <v>0</v>
      </c>
      <c r="X264">
        <f t="shared" ref="X264:X269" si="126">W264/$Y$269</f>
        <v>0</v>
      </c>
      <c r="Y264">
        <f>SUM(O264,Q264,S264,U264,W264)</f>
        <v>17</v>
      </c>
      <c r="Z264">
        <f t="shared" ref="Z264:Z269" si="127">Y264/$Y$269</f>
        <v>0.56666666666666665</v>
      </c>
    </row>
    <row r="265" spans="14:26">
      <c r="N265" t="s">
        <v>280</v>
      </c>
      <c r="O265">
        <f>VLOOKUP($Q$258,Alter_Wasser!A:AY,22,FALSE)</f>
        <v>5</v>
      </c>
      <c r="P265">
        <f t="shared" si="122"/>
        <v>0.16666666666666666</v>
      </c>
      <c r="Q265">
        <f>VLOOKUP($Q$258,Alter_Wasser!A:AY,24,FALSE)</f>
        <v>0</v>
      </c>
      <c r="R265">
        <f t="shared" si="123"/>
        <v>0</v>
      </c>
      <c r="S265">
        <f>VLOOKUP($Q$258,Alter_Wasser!A:AY,26,FALSE)</f>
        <v>0</v>
      </c>
      <c r="T265">
        <f t="shared" si="124"/>
        <v>0</v>
      </c>
      <c r="U265">
        <f>VLOOKUP($Q$258,Alter_Wasser!A:AY,28,FALSE)</f>
        <v>0</v>
      </c>
      <c r="V265">
        <f t="shared" si="125"/>
        <v>0</v>
      </c>
      <c r="W265">
        <f>VLOOKUP($Q$258,Alter_Wasser!A:AY,30,FALSE)</f>
        <v>0</v>
      </c>
      <c r="X265">
        <f t="shared" si="126"/>
        <v>0</v>
      </c>
      <c r="Y265">
        <f t="shared" ref="Y265:Y269" si="128">SUM(O265,Q265,S265,U265,W265)</f>
        <v>5</v>
      </c>
      <c r="Z265">
        <f t="shared" si="127"/>
        <v>0.16666666666666666</v>
      </c>
    </row>
    <row r="266" spans="14:26">
      <c r="N266" t="s">
        <v>283</v>
      </c>
      <c r="O266">
        <f>VLOOKUP($Q$258,Alter_Wasser!A:AY,32,FALSE)</f>
        <v>7</v>
      </c>
      <c r="P266">
        <f t="shared" si="122"/>
        <v>0.23333333333333334</v>
      </c>
      <c r="Q266">
        <f>VLOOKUP($Q$258,Alter_Wasser!A:AY,34,FALSE)</f>
        <v>0</v>
      </c>
      <c r="R266">
        <f t="shared" si="123"/>
        <v>0</v>
      </c>
      <c r="S266">
        <f>VLOOKUP($Q$258,Alter_Wasser!A:AY,36,FALSE)</f>
        <v>0</v>
      </c>
      <c r="T266">
        <f t="shared" si="124"/>
        <v>0</v>
      </c>
      <c r="U266">
        <f>VLOOKUP($Q$258,Alter_Wasser!A:AY,38,FALSE)</f>
        <v>0</v>
      </c>
      <c r="V266">
        <f t="shared" si="125"/>
        <v>0</v>
      </c>
      <c r="W266">
        <f>VLOOKUP($Q$258,Alter_Wasser!A:AY,40,FALSE)</f>
        <v>0</v>
      </c>
      <c r="X266">
        <f t="shared" si="126"/>
        <v>0</v>
      </c>
      <c r="Y266">
        <f t="shared" si="128"/>
        <v>7</v>
      </c>
      <c r="Z266">
        <f t="shared" si="127"/>
        <v>0.23333333333333334</v>
      </c>
    </row>
    <row r="267" spans="14:26">
      <c r="N267" t="s">
        <v>284</v>
      </c>
      <c r="O267">
        <f>VLOOKUP($Q$258,Alter_Wasser!A:AY,42,FALSE)</f>
        <v>1</v>
      </c>
      <c r="P267">
        <f t="shared" si="122"/>
        <v>3.3333333333333333E-2</v>
      </c>
      <c r="Q267">
        <f>VLOOKUP($Q$258,Alter_Wasser!A:AY,44,FALSE)</f>
        <v>0</v>
      </c>
      <c r="R267">
        <f t="shared" si="123"/>
        <v>0</v>
      </c>
      <c r="S267">
        <f>VLOOKUP($Q$258,Alter_Wasser!A:AY,46,FALSE)</f>
        <v>0</v>
      </c>
      <c r="T267">
        <f t="shared" si="124"/>
        <v>0</v>
      </c>
      <c r="U267">
        <f>VLOOKUP($Q$258,Alter_Wasser!A:AY,48,FALSE)</f>
        <v>0</v>
      </c>
      <c r="V267">
        <f t="shared" si="125"/>
        <v>0</v>
      </c>
      <c r="W267">
        <f>VLOOKUP($Q$258,Alter_Wasser!A:AY,50,FALSE)</f>
        <v>0</v>
      </c>
      <c r="X267">
        <f t="shared" si="126"/>
        <v>0</v>
      </c>
      <c r="Y267">
        <f t="shared" si="128"/>
        <v>1</v>
      </c>
      <c r="Z267">
        <f t="shared" si="127"/>
        <v>3.3333333333333333E-2</v>
      </c>
    </row>
    <row r="268" spans="14:26">
      <c r="N268" t="s">
        <v>285</v>
      </c>
      <c r="O268">
        <f>VLOOKUP($Q$258,Alter_Wasser!A:AY,2,FALSE)</f>
        <v>0</v>
      </c>
      <c r="P268">
        <f t="shared" si="122"/>
        <v>0</v>
      </c>
      <c r="Q268">
        <f>VLOOKUP($Q$258,Alter_Wasser!A:AY,4,FALSE)</f>
        <v>0</v>
      </c>
      <c r="R268">
        <f t="shared" si="123"/>
        <v>0</v>
      </c>
      <c r="S268">
        <f>VLOOKUP($Q$258,Alter_Wasser!A:AY,6,FALSE)</f>
        <v>0</v>
      </c>
      <c r="T268">
        <f t="shared" si="124"/>
        <v>0</v>
      </c>
      <c r="U268">
        <f>VLOOKUP($Q$258,Alter_Wasser!A:AY,8,FALSE)</f>
        <v>0</v>
      </c>
      <c r="V268">
        <f t="shared" si="125"/>
        <v>0</v>
      </c>
      <c r="W268">
        <f>VLOOKUP($Q$258,Alter_Wasser!A:AY,10,FALSE)</f>
        <v>0</v>
      </c>
      <c r="X268">
        <f t="shared" si="126"/>
        <v>0</v>
      </c>
      <c r="Y268">
        <f t="shared" si="128"/>
        <v>0</v>
      </c>
      <c r="Z268">
        <f t="shared" si="127"/>
        <v>0</v>
      </c>
    </row>
    <row r="269" spans="14:26">
      <c r="N269" t="s">
        <v>113</v>
      </c>
      <c r="O269">
        <f>SUM(O264:O268)</f>
        <v>27</v>
      </c>
      <c r="P269">
        <f t="shared" si="122"/>
        <v>0.9</v>
      </c>
      <c r="Q269">
        <f>SUM(Q264:Q268)</f>
        <v>3</v>
      </c>
      <c r="R269">
        <f t="shared" si="123"/>
        <v>0.1</v>
      </c>
      <c r="S269">
        <f>SUM(S264:S268)</f>
        <v>0</v>
      </c>
      <c r="T269">
        <f t="shared" si="124"/>
        <v>0</v>
      </c>
      <c r="U269">
        <f>SUM(U264:U268)</f>
        <v>0</v>
      </c>
      <c r="V269">
        <f t="shared" si="125"/>
        <v>0</v>
      </c>
      <c r="W269">
        <f>SUM(W264:W268)</f>
        <v>0</v>
      </c>
      <c r="X269">
        <f t="shared" si="126"/>
        <v>0</v>
      </c>
      <c r="Y269">
        <f t="shared" si="128"/>
        <v>30</v>
      </c>
      <c r="Z269">
        <f t="shared" si="127"/>
        <v>1</v>
      </c>
    </row>
    <row r="271" spans="14:26">
      <c r="N271" t="s">
        <v>286</v>
      </c>
    </row>
    <row r="272" spans="14:26">
      <c r="O272" t="str">
        <f>$O$97</f>
        <v>installierte Nennleistung (Stand 2023)</v>
      </c>
    </row>
    <row r="273" spans="14:26">
      <c r="O273" t="s">
        <v>265</v>
      </c>
      <c r="Q273" t="s">
        <v>266</v>
      </c>
      <c r="S273" t="s">
        <v>267</v>
      </c>
      <c r="U273" t="s">
        <v>268</v>
      </c>
      <c r="W273" t="s">
        <v>269</v>
      </c>
      <c r="Y273" t="s">
        <v>113</v>
      </c>
    </row>
    <row r="274" spans="14:26">
      <c r="N274" t="s">
        <v>272</v>
      </c>
      <c r="O274" t="s">
        <v>288</v>
      </c>
      <c r="P274" t="s">
        <v>274</v>
      </c>
      <c r="Q274" t="s">
        <v>288</v>
      </c>
      <c r="R274" t="s">
        <v>274</v>
      </c>
      <c r="S274" t="s">
        <v>288</v>
      </c>
      <c r="T274" t="s">
        <v>274</v>
      </c>
      <c r="U274" t="s">
        <v>288</v>
      </c>
      <c r="V274" t="s">
        <v>274</v>
      </c>
      <c r="W274" t="s">
        <v>288</v>
      </c>
      <c r="X274" t="s">
        <v>274</v>
      </c>
      <c r="Y274" t="s">
        <v>288</v>
      </c>
      <c r="Z274" t="s">
        <v>274</v>
      </c>
    </row>
    <row r="275" spans="14:26">
      <c r="N275" t="s">
        <v>277</v>
      </c>
      <c r="O275">
        <f>VLOOKUP($Q$258,Alter_Wasser!A:AY,13,FALSE)</f>
        <v>438.6</v>
      </c>
      <c r="P275">
        <f t="shared" ref="P275:P280" si="129">O275/$Y$280</f>
        <v>0.30843881856540084</v>
      </c>
      <c r="Q275">
        <f>VLOOKUP($Q$258,Alter_Wasser!A:AY,15,FALSE)</f>
        <v>445</v>
      </c>
      <c r="R275">
        <f t="shared" ref="R275:R280" si="130">Q275/$Y$280</f>
        <v>0.31293952180028128</v>
      </c>
      <c r="S275">
        <f>VLOOKUP($Q$258,Alter_Wasser!A:AY,17,FALSE)</f>
        <v>0</v>
      </c>
      <c r="T275">
        <f t="shared" ref="T275:T280" si="131">S275/$Y$280</f>
        <v>0</v>
      </c>
      <c r="U275">
        <f>VLOOKUP($Q$258,Alter_Wasser!A:AY,19,FALSE)</f>
        <v>0</v>
      </c>
      <c r="V275">
        <f t="shared" ref="V275:V280" si="132">U275/$Y$280</f>
        <v>0</v>
      </c>
      <c r="W275">
        <f>VLOOKUP($Q$258,Alter_Wasser!A:AY,21,FALSE)</f>
        <v>0</v>
      </c>
      <c r="X275">
        <f t="shared" ref="X275:X280" si="133">W275/$Y$280</f>
        <v>0</v>
      </c>
      <c r="Y275">
        <f>SUM(O275,Q275,S275,U275,W275)</f>
        <v>883.6</v>
      </c>
      <c r="Z275">
        <f t="shared" ref="Z275:Z280" si="134">Y275/$Y$280</f>
        <v>0.62137834036568218</v>
      </c>
    </row>
    <row r="276" spans="14:26">
      <c r="N276" t="s">
        <v>280</v>
      </c>
      <c r="O276">
        <f>VLOOKUP($Q$258,Alter_Wasser!A:AY,23,FALSE)</f>
        <v>142.6</v>
      </c>
      <c r="P276">
        <f t="shared" si="129"/>
        <v>0.10028129395218002</v>
      </c>
      <c r="Q276">
        <f>VLOOKUP($Q$258,Alter_Wasser!A:AY,25,FALSE)</f>
        <v>0</v>
      </c>
      <c r="R276">
        <f t="shared" si="130"/>
        <v>0</v>
      </c>
      <c r="S276">
        <f>VLOOKUP($Q$258,Alter_Wasser!A:AY,27,FALSE)</f>
        <v>0</v>
      </c>
      <c r="T276">
        <f t="shared" si="131"/>
        <v>0</v>
      </c>
      <c r="U276">
        <f>VLOOKUP($Q$258,Alter_Wasser!A:AY,29,FALSE)</f>
        <v>0</v>
      </c>
      <c r="V276">
        <f t="shared" si="132"/>
        <v>0</v>
      </c>
      <c r="W276">
        <f>VLOOKUP($Q$258,Alter_Wasser!A:AY,31,FALSE)</f>
        <v>0</v>
      </c>
      <c r="X276">
        <f t="shared" si="133"/>
        <v>0</v>
      </c>
      <c r="Y276">
        <f t="shared" ref="Y276:Y280" si="135">SUM(O276,Q276,S276,U276,W276)</f>
        <v>142.6</v>
      </c>
      <c r="Z276">
        <f t="shared" si="134"/>
        <v>0.10028129395218002</v>
      </c>
    </row>
    <row r="277" spans="14:26">
      <c r="N277" t="s">
        <v>283</v>
      </c>
      <c r="O277">
        <f>VLOOKUP($Q$258,Alter_Wasser!A:AY,33,FALSE)</f>
        <v>305.8</v>
      </c>
      <c r="P277">
        <f t="shared" si="129"/>
        <v>0.21504922644163152</v>
      </c>
      <c r="Q277">
        <f>VLOOKUP($Q$258,Alter_Wasser!A:AY,35,FALSE)</f>
        <v>0</v>
      </c>
      <c r="R277">
        <f t="shared" si="130"/>
        <v>0</v>
      </c>
      <c r="S277">
        <f>VLOOKUP($Q$258,Alter_Wasser!A:AY,37,FALSE)</f>
        <v>0</v>
      </c>
      <c r="T277">
        <f t="shared" si="131"/>
        <v>0</v>
      </c>
      <c r="U277">
        <f>VLOOKUP($Q$258,Alter_Wasser!A:AY,39,FALSE)</f>
        <v>0</v>
      </c>
      <c r="V277">
        <f t="shared" si="132"/>
        <v>0</v>
      </c>
      <c r="W277">
        <f>VLOOKUP($Q$258,Alter_Wasser!A:AY,41,FALSE)</f>
        <v>0</v>
      </c>
      <c r="X277">
        <f t="shared" si="133"/>
        <v>0</v>
      </c>
      <c r="Y277">
        <f t="shared" si="135"/>
        <v>305.8</v>
      </c>
      <c r="Z277">
        <f t="shared" si="134"/>
        <v>0.21504922644163152</v>
      </c>
    </row>
    <row r="278" spans="14:26">
      <c r="N278" t="s">
        <v>284</v>
      </c>
      <c r="O278">
        <f>VLOOKUP($Q$258,Alter_Wasser!A:AY,43,FALSE)</f>
        <v>90</v>
      </c>
      <c r="P278">
        <f t="shared" si="129"/>
        <v>6.3291139240506333E-2</v>
      </c>
      <c r="Q278">
        <f>VLOOKUP($Q$258,Alter_Wasser!A:AY,45,FALSE)</f>
        <v>0</v>
      </c>
      <c r="R278">
        <f t="shared" si="130"/>
        <v>0</v>
      </c>
      <c r="S278">
        <f>VLOOKUP($Q$258,Alter_Wasser!A:AY,47,FALSE)</f>
        <v>0</v>
      </c>
      <c r="T278">
        <f t="shared" si="131"/>
        <v>0</v>
      </c>
      <c r="U278">
        <f>VLOOKUP($Q$258,Alter_Wasser!A:AY,49,FALSE)</f>
        <v>0</v>
      </c>
      <c r="V278">
        <f t="shared" si="132"/>
        <v>0</v>
      </c>
      <c r="W278">
        <f>VLOOKUP($Q$258,Alter_Wasser!A:AY,51,FALSE)</f>
        <v>0</v>
      </c>
      <c r="X278">
        <f t="shared" si="133"/>
        <v>0</v>
      </c>
      <c r="Y278">
        <f t="shared" si="135"/>
        <v>90</v>
      </c>
      <c r="Z278">
        <f t="shared" si="134"/>
        <v>6.3291139240506333E-2</v>
      </c>
    </row>
    <row r="279" spans="14:26">
      <c r="N279" t="s">
        <v>285</v>
      </c>
      <c r="O279">
        <f>VLOOKUP($Q$258,Alter_Wasser!A:AY,3,FALSE)</f>
        <v>0</v>
      </c>
      <c r="P279">
        <f t="shared" si="129"/>
        <v>0</v>
      </c>
      <c r="Q279">
        <f>VLOOKUP($Q$258,Alter_Wasser!A:AY,5,FALSE)</f>
        <v>0</v>
      </c>
      <c r="R279">
        <f t="shared" si="130"/>
        <v>0</v>
      </c>
      <c r="S279">
        <f>VLOOKUP($Q$258,Alter_Wasser!A:AY,7,FALSE)</f>
        <v>0</v>
      </c>
      <c r="T279">
        <f t="shared" si="131"/>
        <v>0</v>
      </c>
      <c r="U279">
        <f>VLOOKUP($Q$258,Alter_Wasser!A:AY,9,FALSE)</f>
        <v>0</v>
      </c>
      <c r="V279">
        <f t="shared" si="132"/>
        <v>0</v>
      </c>
      <c r="W279">
        <f>VLOOKUP($Q$258,Alter_Wasser!A:AY,11,FALSE)</f>
        <v>0</v>
      </c>
      <c r="X279">
        <f t="shared" si="133"/>
        <v>0</v>
      </c>
      <c r="Y279">
        <f t="shared" si="135"/>
        <v>0</v>
      </c>
      <c r="Z279">
        <f t="shared" si="134"/>
        <v>0</v>
      </c>
    </row>
    <row r="280" spans="14:26">
      <c r="N280" t="s">
        <v>113</v>
      </c>
      <c r="O280">
        <f>SUM(O275:O279)</f>
        <v>977</v>
      </c>
      <c r="P280">
        <f t="shared" si="129"/>
        <v>0.68706047819971872</v>
      </c>
      <c r="Q280">
        <f>SUM(Q275:Q279)</f>
        <v>445</v>
      </c>
      <c r="R280">
        <f t="shared" si="130"/>
        <v>0.31293952180028128</v>
      </c>
      <c r="S280">
        <f>SUM(S275:S279)</f>
        <v>0</v>
      </c>
      <c r="T280">
        <f t="shared" si="131"/>
        <v>0</v>
      </c>
      <c r="U280">
        <f>SUM(U275:U279)</f>
        <v>0</v>
      </c>
      <c r="V280">
        <f t="shared" si="132"/>
        <v>0</v>
      </c>
      <c r="W280">
        <f>SUM(W275:W279)</f>
        <v>0</v>
      </c>
      <c r="X280">
        <f t="shared" si="133"/>
        <v>0</v>
      </c>
      <c r="Y280">
        <f t="shared" si="135"/>
        <v>1422</v>
      </c>
      <c r="Z280">
        <f t="shared" si="134"/>
        <v>1</v>
      </c>
    </row>
    <row r="284" spans="14:26">
      <c r="N284" s="86" t="s">
        <v>295</v>
      </c>
    </row>
    <row r="287" spans="14:26">
      <c r="N287" t="s">
        <v>296</v>
      </c>
      <c r="O287" s="124">
        <v>2015</v>
      </c>
      <c r="P287" s="124">
        <v>2016</v>
      </c>
      <c r="Q287" s="124">
        <v>2017</v>
      </c>
      <c r="R287" s="124">
        <v>2018</v>
      </c>
      <c r="S287" s="124">
        <v>2019</v>
      </c>
      <c r="T287" s="124">
        <v>2020</v>
      </c>
      <c r="U287" s="124">
        <v>2021</v>
      </c>
      <c r="V287" s="124">
        <v>2022</v>
      </c>
      <c r="W287" s="124">
        <v>2023</v>
      </c>
      <c r="X287" s="124">
        <v>2024</v>
      </c>
    </row>
    <row r="288" spans="14:26">
      <c r="O288" t="str">
        <f>CONCATENATE($L$1," ",O287)</f>
        <v>Nordrhein-Westfalen 2015</v>
      </c>
      <c r="P288" t="str">
        <f t="shared" ref="P288:X288" si="136">CONCATENATE($L$1," ",P287)</f>
        <v>Nordrhein-Westfalen 2016</v>
      </c>
      <c r="Q288" t="str">
        <f t="shared" si="136"/>
        <v>Nordrhein-Westfalen 2017</v>
      </c>
      <c r="R288" t="str">
        <f t="shared" si="136"/>
        <v>Nordrhein-Westfalen 2018</v>
      </c>
      <c r="S288" t="str">
        <f t="shared" si="136"/>
        <v>Nordrhein-Westfalen 2019</v>
      </c>
      <c r="T288" t="str">
        <f t="shared" si="136"/>
        <v>Nordrhein-Westfalen 2020</v>
      </c>
      <c r="U288" t="str">
        <f t="shared" si="136"/>
        <v>Nordrhein-Westfalen 2021</v>
      </c>
      <c r="V288" t="str">
        <f t="shared" si="136"/>
        <v>Nordrhein-Westfalen 2022</v>
      </c>
      <c r="W288" t="str">
        <f t="shared" si="136"/>
        <v>Nordrhein-Westfalen 2023</v>
      </c>
      <c r="X288" t="str">
        <f t="shared" si="136"/>
        <v>Nordrhein-Westfalen 2024</v>
      </c>
    </row>
    <row r="289" spans="14:24">
      <c r="O289" t="str">
        <f>CONCATENATE($L$2," ",O287)</f>
        <v>Münster, Regierungsbezirk 2015</v>
      </c>
      <c r="P289" t="str">
        <f t="shared" ref="P289:X289" si="137">CONCATENATE($L$2," ",P287)</f>
        <v>Münster, Regierungsbezirk 2016</v>
      </c>
      <c r="Q289" t="str">
        <f t="shared" si="137"/>
        <v>Münster, Regierungsbezirk 2017</v>
      </c>
      <c r="R289" t="str">
        <f t="shared" si="137"/>
        <v>Münster, Regierungsbezirk 2018</v>
      </c>
      <c r="S289" t="str">
        <f t="shared" si="137"/>
        <v>Münster, Regierungsbezirk 2019</v>
      </c>
      <c r="T289" t="str">
        <f t="shared" si="137"/>
        <v>Münster, Regierungsbezirk 2020</v>
      </c>
      <c r="U289" t="str">
        <f t="shared" si="137"/>
        <v>Münster, Regierungsbezirk 2021</v>
      </c>
      <c r="V289" t="str">
        <f t="shared" si="137"/>
        <v>Münster, Regierungsbezirk 2022</v>
      </c>
      <c r="W289" t="str">
        <f t="shared" si="137"/>
        <v>Münster, Regierungsbezirk 2023</v>
      </c>
      <c r="X289" t="str">
        <f t="shared" si="137"/>
        <v>Münster, Regierungsbezirk 2024</v>
      </c>
    </row>
    <row r="292" spans="14:24">
      <c r="N292" s="125" t="s">
        <v>297</v>
      </c>
    </row>
    <row r="294" spans="14:24">
      <c r="N294" t="s">
        <v>298</v>
      </c>
    </row>
    <row r="295" spans="14:24">
      <c r="N295" t="s">
        <v>5</v>
      </c>
      <c r="O295">
        <f t="shared" ref="O295:X295" si="138">O287</f>
        <v>2015</v>
      </c>
      <c r="P295">
        <f t="shared" si="138"/>
        <v>2016</v>
      </c>
      <c r="Q295">
        <f t="shared" si="138"/>
        <v>2017</v>
      </c>
      <c r="R295">
        <f t="shared" si="138"/>
        <v>2018</v>
      </c>
      <c r="S295">
        <f t="shared" si="138"/>
        <v>2019</v>
      </c>
      <c r="T295">
        <f t="shared" si="138"/>
        <v>2020</v>
      </c>
      <c r="U295">
        <f t="shared" si="138"/>
        <v>2021</v>
      </c>
      <c r="V295">
        <f t="shared" si="138"/>
        <v>2022</v>
      </c>
      <c r="W295">
        <f t="shared" si="138"/>
        <v>2023</v>
      </c>
      <c r="X295">
        <f t="shared" si="138"/>
        <v>2024</v>
      </c>
    </row>
    <row r="296" spans="14:24">
      <c r="N296" t="str">
        <f>L1</f>
        <v>Nordrhein-Westfalen</v>
      </c>
      <c r="O296" s="22">
        <f>VLOOKUP(O288,Datengrundlage!$A:$BL,44,FALSE)</f>
        <v>232495</v>
      </c>
      <c r="P296" s="22">
        <f>VLOOKUP(P288,Datengrundlage!$A:$BL,44,FALSE)</f>
        <v>241024</v>
      </c>
      <c r="Q296" s="22">
        <f>VLOOKUP(Q288,Datengrundlage!$A:$BL,44,FALSE)</f>
        <v>251972</v>
      </c>
      <c r="R296" s="22">
        <f>VLOOKUP(R288,Datengrundlage!$A:$BL,44,FALSE)</f>
        <v>263897</v>
      </c>
      <c r="S296" s="22">
        <f>VLOOKUP(S288,Datengrundlage!$A:$BL,44,FALSE)</f>
        <v>282314</v>
      </c>
      <c r="T296" s="22">
        <f>VLOOKUP(T288,Datengrundlage!$A:$BL,44,FALSE)</f>
        <v>315521</v>
      </c>
      <c r="U296" s="22">
        <f>VLOOKUP(U288,Datengrundlage!$A:$BL,44,FALSE)</f>
        <v>360193</v>
      </c>
      <c r="V296" s="22">
        <f>VLOOKUP(V288,Datengrundlage!$A:$BL,44,FALSE)</f>
        <v>441480</v>
      </c>
      <c r="W296" s="22">
        <f>VLOOKUP(W288,Datengrundlage!$A:$BL,44,FALSE)</f>
        <v>658007</v>
      </c>
      <c r="X296" s="22">
        <f>VLOOKUP(X288,Datengrundlage!$A:$BL,44,FALSE)</f>
        <v>872301</v>
      </c>
    </row>
    <row r="297" spans="14:24">
      <c r="N297" t="str">
        <f>L2</f>
        <v>Münster, Regierungsbezirk</v>
      </c>
      <c r="O297" s="22">
        <f>VLOOKUP(O289,Datengrundlage!$A:$BL,44,FALSE)</f>
        <v>58567</v>
      </c>
      <c r="P297" s="22">
        <f>VLOOKUP(P289,Datengrundlage!$A:$BL,44,FALSE)</f>
        <v>60185</v>
      </c>
      <c r="Q297" s="22">
        <f>VLOOKUP(Q289,Datengrundlage!$A:$BL,44,FALSE)</f>
        <v>62424</v>
      </c>
      <c r="R297" s="22">
        <f>VLOOKUP(R289,Datengrundlage!$A:$BL,44,FALSE)</f>
        <v>64988</v>
      </c>
      <c r="S297" s="22">
        <f>VLOOKUP(S289,Datengrundlage!$A:$BL,44,FALSE)</f>
        <v>68936</v>
      </c>
      <c r="T297" s="22">
        <f>VLOOKUP(T289,Datengrundlage!$A:$BL,44,FALSE)</f>
        <v>76163</v>
      </c>
      <c r="U297" s="22">
        <f>VLOOKUP(U289,Datengrundlage!$A:$BL,44,FALSE)</f>
        <v>85656</v>
      </c>
      <c r="V297" s="22">
        <f>VLOOKUP(V289,Datengrundlage!$A:$BL,44,FALSE)</f>
        <v>102366</v>
      </c>
      <c r="W297" s="22">
        <f>VLOOKUP(W289,Datengrundlage!$A:$BL,44,FALSE)</f>
        <v>144130</v>
      </c>
      <c r="X297" s="22">
        <f>VLOOKUP(X289,Datengrundlage!$A:$BL,44,FALSE)</f>
        <v>183134</v>
      </c>
    </row>
    <row r="299" spans="14:24">
      <c r="N299" t="s">
        <v>299</v>
      </c>
    </row>
    <row r="300" spans="14:24">
      <c r="N300" t="str">
        <f>N295</f>
        <v>Region</v>
      </c>
      <c r="O300">
        <f t="shared" ref="O300:V300" si="139">O295</f>
        <v>2015</v>
      </c>
      <c r="P300">
        <f t="shared" si="139"/>
        <v>2016</v>
      </c>
      <c r="Q300">
        <f t="shared" si="139"/>
        <v>2017</v>
      </c>
      <c r="R300">
        <f t="shared" si="139"/>
        <v>2018</v>
      </c>
      <c r="S300">
        <f t="shared" si="139"/>
        <v>2019</v>
      </c>
      <c r="T300">
        <f t="shared" si="139"/>
        <v>2020</v>
      </c>
      <c r="U300">
        <f t="shared" si="139"/>
        <v>2021</v>
      </c>
      <c r="V300">
        <f t="shared" si="139"/>
        <v>2022</v>
      </c>
      <c r="W300">
        <f t="shared" ref="W300:X300" si="140">W295</f>
        <v>2023</v>
      </c>
      <c r="X300">
        <f t="shared" si="140"/>
        <v>2024</v>
      </c>
    </row>
    <row r="301" spans="14:24">
      <c r="N301" t="str">
        <f t="shared" ref="N301:N302" si="141">N296</f>
        <v>Nordrhein-Westfalen</v>
      </c>
      <c r="O301" s="22">
        <f>VLOOKUP(O288,Datengrundlage!$A:$BL,10,FALSE)</f>
        <v>1265</v>
      </c>
      <c r="P301" s="22">
        <f>VLOOKUP(P288,Datengrundlage!$A:$BL,10,FALSE)</f>
        <v>1285</v>
      </c>
      <c r="Q301" s="22">
        <f>VLOOKUP(Q288,Datengrundlage!$A:$BL,10,FALSE)</f>
        <v>1316</v>
      </c>
      <c r="R301" s="22">
        <f>VLOOKUP(R288,Datengrundlage!$A:$BL,10,FALSE)</f>
        <v>1343</v>
      </c>
      <c r="S301" s="22">
        <f>VLOOKUP(S288,Datengrundlage!$A:$BL,10,FALSE)</f>
        <v>1367</v>
      </c>
      <c r="T301" s="22">
        <f>VLOOKUP(T288,Datengrundlage!$A:$BL,10,FALSE)</f>
        <v>1395</v>
      </c>
      <c r="U301" s="22">
        <f>VLOOKUP(U288,Datengrundlage!$A:$BL,10,FALSE)</f>
        <v>1416</v>
      </c>
      <c r="V301" s="22">
        <f>VLOOKUP(V288,Datengrundlage!$A:$BL,10,FALSE)</f>
        <v>1421</v>
      </c>
      <c r="W301" s="22">
        <f>VLOOKUP(W288,Datengrundlage!$A:$BL,10,FALSE)</f>
        <v>1420</v>
      </c>
      <c r="X301" s="22">
        <f>VLOOKUP(X288,Datengrundlage!$A:$BL,10,FALSE)</f>
        <v>1424</v>
      </c>
    </row>
    <row r="302" spans="14:24">
      <c r="N302" t="str">
        <f t="shared" si="141"/>
        <v>Münster, Regierungsbezirk</v>
      </c>
      <c r="O302" s="22">
        <f>VLOOKUP(O289,Datengrundlage!$A:$BL,10,FALSE)</f>
        <v>430</v>
      </c>
      <c r="P302" s="22">
        <f>VLOOKUP(P289,Datengrundlage!$A:$BL,10,FALSE)</f>
        <v>433</v>
      </c>
      <c r="Q302" s="22">
        <f>VLOOKUP(Q289,Datengrundlage!$A:$BL,10,FALSE)</f>
        <v>439</v>
      </c>
      <c r="R302" s="22">
        <f>VLOOKUP(R289,Datengrundlage!$A:$BL,10,FALSE)</f>
        <v>446</v>
      </c>
      <c r="S302" s="22">
        <f>VLOOKUP(S289,Datengrundlage!$A:$BL,10,FALSE)</f>
        <v>452</v>
      </c>
      <c r="T302" s="22">
        <f>VLOOKUP(T289,Datengrundlage!$A:$BL,10,FALSE)</f>
        <v>458</v>
      </c>
      <c r="U302" s="22">
        <f>VLOOKUP(U289,Datengrundlage!$A:$BL,10,FALSE)</f>
        <v>448</v>
      </c>
      <c r="V302" s="22">
        <f>VLOOKUP(V289,Datengrundlage!$A:$BL,10,FALSE)</f>
        <v>446</v>
      </c>
      <c r="W302" s="22">
        <f>VLOOKUP(W289,Datengrundlage!$A:$BL,10,FALSE)</f>
        <v>443</v>
      </c>
      <c r="X302" s="22">
        <f>VLOOKUP(X289,Datengrundlage!$A:$BL,10,FALSE)</f>
        <v>445</v>
      </c>
    </row>
    <row r="304" spans="14:24">
      <c r="N304" t="s">
        <v>300</v>
      </c>
    </row>
    <row r="305" spans="14:24">
      <c r="N305" t="str">
        <f>N300</f>
        <v>Region</v>
      </c>
      <c r="O305">
        <f t="shared" ref="O305:V305" si="142">O300</f>
        <v>2015</v>
      </c>
      <c r="P305">
        <f t="shared" si="142"/>
        <v>2016</v>
      </c>
      <c r="Q305">
        <f t="shared" si="142"/>
        <v>2017</v>
      </c>
      <c r="R305">
        <f t="shared" si="142"/>
        <v>2018</v>
      </c>
      <c r="S305">
        <f t="shared" si="142"/>
        <v>2019</v>
      </c>
      <c r="T305">
        <f t="shared" si="142"/>
        <v>2020</v>
      </c>
      <c r="U305">
        <f t="shared" si="142"/>
        <v>2021</v>
      </c>
      <c r="V305">
        <f t="shared" si="142"/>
        <v>2022</v>
      </c>
      <c r="W305">
        <f t="shared" ref="W305:X305" si="143">W300</f>
        <v>2023</v>
      </c>
      <c r="X305">
        <f t="shared" si="143"/>
        <v>2024</v>
      </c>
    </row>
    <row r="306" spans="14:24">
      <c r="N306" t="str">
        <f t="shared" ref="N306:N307" si="144">N301</f>
        <v>Nordrhein-Westfalen</v>
      </c>
      <c r="O306" s="22">
        <f>VLOOKUP(O288,Datengrundlage!$A:$BL,49,FALSE)</f>
        <v>439</v>
      </c>
      <c r="P306" s="22">
        <f>VLOOKUP(P288,Datengrundlage!$A:$BL,49,FALSE)</f>
        <v>428</v>
      </c>
      <c r="Q306" s="22">
        <f>VLOOKUP(Q288,Datengrundlage!$A:$BL,49,FALSE)</f>
        <v>437</v>
      </c>
      <c r="R306" s="22">
        <f>VLOOKUP(R288,Datengrundlage!$A:$BL,49,FALSE)</f>
        <v>438</v>
      </c>
      <c r="S306" s="22">
        <f>VLOOKUP(S288,Datengrundlage!$A:$BL,49,FALSE)</f>
        <v>448</v>
      </c>
      <c r="T306" s="22">
        <f>VLOOKUP(T288,Datengrundlage!$A:$BL,49,FALSE)</f>
        <v>450</v>
      </c>
      <c r="U306" s="22">
        <f>VLOOKUP(U288,Datengrundlage!$A:$BL,49,FALSE)</f>
        <v>473</v>
      </c>
      <c r="V306" s="22">
        <f>VLOOKUP(V288,Datengrundlage!$A:$BL,49,FALSE)</f>
        <v>476</v>
      </c>
      <c r="W306" s="22">
        <f>VLOOKUP(W288,Datengrundlage!$A:$BL,49,FALSE)</f>
        <v>475</v>
      </c>
      <c r="X306" s="22">
        <f>VLOOKUP(X288,Datengrundlage!$A:$BL,49,FALSE)</f>
        <v>470</v>
      </c>
    </row>
    <row r="307" spans="14:24">
      <c r="N307" t="str">
        <f t="shared" si="144"/>
        <v>Münster, Regierungsbezirk</v>
      </c>
      <c r="O307" s="22">
        <f>VLOOKUP(O289,Datengrundlage!$A:$BL,49,FALSE)</f>
        <v>28</v>
      </c>
      <c r="P307" s="22">
        <f>VLOOKUP(P289,Datengrundlage!$A:$BL,49,FALSE)</f>
        <v>28</v>
      </c>
      <c r="Q307" s="22">
        <f>VLOOKUP(Q289,Datengrundlage!$A:$BL,49,FALSE)</f>
        <v>27</v>
      </c>
      <c r="R307" s="22">
        <f>VLOOKUP(R289,Datengrundlage!$A:$BL,49,FALSE)</f>
        <v>28</v>
      </c>
      <c r="S307" s="22">
        <f>VLOOKUP(S289,Datengrundlage!$A:$BL,49,FALSE)</f>
        <v>28</v>
      </c>
      <c r="T307" s="22">
        <f>VLOOKUP(T289,Datengrundlage!$A:$BL,49,FALSE)</f>
        <v>29</v>
      </c>
      <c r="U307" s="22">
        <f>VLOOKUP(U289,Datengrundlage!$A:$BL,49,FALSE)</f>
        <v>31</v>
      </c>
      <c r="V307" s="22">
        <f>VLOOKUP(V289,Datengrundlage!$A:$BL,49,FALSE)</f>
        <v>31</v>
      </c>
      <c r="W307" s="22">
        <f>VLOOKUP(W289,Datengrundlage!$A:$BL,49,FALSE)</f>
        <v>30</v>
      </c>
      <c r="X307" s="22">
        <f>VLOOKUP(X289,Datengrundlage!$A:$BL,49,FALSE)</f>
        <v>30</v>
      </c>
    </row>
    <row r="309" spans="14:24">
      <c r="N309" t="s">
        <v>301</v>
      </c>
    </row>
    <row r="310" spans="14:24">
      <c r="N310" t="str">
        <f>N305</f>
        <v>Region</v>
      </c>
      <c r="O310">
        <f t="shared" ref="O310:V310" si="145">O305</f>
        <v>2015</v>
      </c>
      <c r="P310">
        <f t="shared" si="145"/>
        <v>2016</v>
      </c>
      <c r="Q310">
        <f t="shared" si="145"/>
        <v>2017</v>
      </c>
      <c r="R310">
        <f t="shared" si="145"/>
        <v>2018</v>
      </c>
      <c r="S310">
        <f t="shared" si="145"/>
        <v>2019</v>
      </c>
      <c r="T310">
        <f t="shared" si="145"/>
        <v>2020</v>
      </c>
      <c r="U310">
        <f t="shared" si="145"/>
        <v>2021</v>
      </c>
      <c r="V310">
        <f t="shared" si="145"/>
        <v>2022</v>
      </c>
      <c r="W310">
        <f t="shared" ref="W310:X310" si="146">W305</f>
        <v>2023</v>
      </c>
      <c r="X310">
        <f t="shared" si="146"/>
        <v>2024</v>
      </c>
    </row>
    <row r="311" spans="14:24">
      <c r="N311" t="str">
        <f t="shared" ref="N311:N312" si="147">N306</f>
        <v>Nordrhein-Westfalen</v>
      </c>
      <c r="O311" s="22">
        <f>VLOOKUP(O288,Datengrundlage!$A:$BL,55,FALSE)</f>
        <v>3101</v>
      </c>
      <c r="P311" s="22">
        <f>VLOOKUP(P288,Datengrundlage!$A:$BL,55,FALSE)</f>
        <v>3271</v>
      </c>
      <c r="Q311" s="22">
        <f>VLOOKUP(Q288,Datengrundlage!$A:$BL,55,FALSE)</f>
        <v>3557</v>
      </c>
      <c r="R311" s="22">
        <f>VLOOKUP(R288,Datengrundlage!$A:$BL,55,FALSE)</f>
        <v>3660</v>
      </c>
      <c r="S311" s="22">
        <f>VLOOKUP(S288,Datengrundlage!$A:$BL,55,FALSE)</f>
        <v>3708</v>
      </c>
      <c r="T311" s="22">
        <f>VLOOKUP(T288,Datengrundlage!$A:$BL,55,FALSE)</f>
        <v>3764</v>
      </c>
      <c r="U311" s="22">
        <f>VLOOKUP(U288,Datengrundlage!$A:$BL,55,FALSE)</f>
        <v>3808</v>
      </c>
      <c r="V311" s="22">
        <f>VLOOKUP(V288,Datengrundlage!$A:$BL,55,FALSE)</f>
        <v>3770</v>
      </c>
      <c r="W311" s="22">
        <f>VLOOKUP(W288,Datengrundlage!$A:$BL,55,FALSE)</f>
        <v>3791</v>
      </c>
      <c r="X311" s="22">
        <f>VLOOKUP(X288,Datengrundlage!$A:$BL,55,FALSE)</f>
        <v>3817</v>
      </c>
    </row>
    <row r="312" spans="14:24">
      <c r="N312" t="str">
        <f t="shared" si="147"/>
        <v>Münster, Regierungsbezirk</v>
      </c>
      <c r="O312" s="22">
        <f>VLOOKUP(O289,Datengrundlage!$A:$BL,55,FALSE)</f>
        <v>840</v>
      </c>
      <c r="P312" s="22">
        <f>VLOOKUP(P289,Datengrundlage!$A:$BL,55,FALSE)</f>
        <v>856</v>
      </c>
      <c r="Q312" s="22">
        <f>VLOOKUP(Q289,Datengrundlage!$A:$BL,55,FALSE)</f>
        <v>970</v>
      </c>
      <c r="R312" s="22">
        <f>VLOOKUP(R289,Datengrundlage!$A:$BL,55,FALSE)</f>
        <v>1008</v>
      </c>
      <c r="S312" s="22">
        <f>VLOOKUP(S289,Datengrundlage!$A:$BL,55,FALSE)</f>
        <v>1029</v>
      </c>
      <c r="T312" s="22">
        <f>VLOOKUP(T289,Datengrundlage!$A:$BL,55,FALSE)</f>
        <v>1050</v>
      </c>
      <c r="U312" s="22">
        <f>VLOOKUP(U289,Datengrundlage!$A:$BL,55,FALSE)</f>
        <v>1074</v>
      </c>
      <c r="V312" s="22">
        <f>VLOOKUP(V289,Datengrundlage!$A:$BL,55,FALSE)</f>
        <v>1053</v>
      </c>
      <c r="W312" s="22">
        <f>VLOOKUP(W289,Datengrundlage!$A:$BL,55,FALSE)</f>
        <v>1066</v>
      </c>
      <c r="X312" s="22">
        <f>VLOOKUP(X289,Datengrundlage!$A:$BL,55,FALSE)</f>
        <v>1085</v>
      </c>
    </row>
    <row r="315" spans="14:24">
      <c r="N315" s="125" t="s">
        <v>302</v>
      </c>
    </row>
    <row r="317" spans="14:24">
      <c r="N317" t="s">
        <v>303</v>
      </c>
    </row>
    <row r="318" spans="14:24">
      <c r="N318" t="str">
        <f>N310</f>
        <v>Region</v>
      </c>
      <c r="O318">
        <f t="shared" ref="O318:V318" si="148">O310</f>
        <v>2015</v>
      </c>
      <c r="P318">
        <f t="shared" si="148"/>
        <v>2016</v>
      </c>
      <c r="Q318">
        <f t="shared" si="148"/>
        <v>2017</v>
      </c>
      <c r="R318">
        <f t="shared" si="148"/>
        <v>2018</v>
      </c>
      <c r="S318">
        <f t="shared" si="148"/>
        <v>2019</v>
      </c>
      <c r="T318">
        <f t="shared" si="148"/>
        <v>2020</v>
      </c>
      <c r="U318">
        <f t="shared" si="148"/>
        <v>2021</v>
      </c>
      <c r="V318">
        <f t="shared" si="148"/>
        <v>2022</v>
      </c>
      <c r="W318">
        <f t="shared" ref="W318:X318" si="149">W310</f>
        <v>2023</v>
      </c>
      <c r="X318">
        <f t="shared" si="149"/>
        <v>2024</v>
      </c>
    </row>
    <row r="319" spans="14:24">
      <c r="N319" t="str">
        <f t="shared" ref="N319:N320" si="150">N311</f>
        <v>Nordrhein-Westfalen</v>
      </c>
      <c r="O319" s="22">
        <f>VLOOKUP(O288,Datengrundlage!$A:$BL,62,FALSE)</f>
        <v>17312.350004777163</v>
      </c>
      <c r="P319" s="22">
        <f>VLOOKUP(P288,Datengrundlage!$A:$BL,62,FALSE)</f>
        <v>18921.414222041029</v>
      </c>
      <c r="Q319" s="22">
        <f>VLOOKUP(Q288,Datengrundlage!$A:$BL,62,FALSE)</f>
        <v>21273.983383632327</v>
      </c>
      <c r="R319" s="22">
        <f>VLOOKUP(R288,Datengrundlage!$A:$BL,62,FALSE)</f>
        <v>22719.975257721464</v>
      </c>
      <c r="S319" s="22">
        <f>VLOOKUP(S288,Datengrundlage!$A:$BL,62,FALSE)</f>
        <v>23304.272993410894</v>
      </c>
      <c r="T319" s="22">
        <f>VLOOKUP(T288,Datengrundlage!$A:$BL,62,FALSE)</f>
        <v>25483.274619828422</v>
      </c>
      <c r="U319" s="22">
        <f>VLOOKUP(U288,Datengrundlage!$A:$BL,62,FALSE)</f>
        <v>25866.299967138133</v>
      </c>
      <c r="V319" s="22">
        <f>VLOOKUP(V288,Datengrundlage!$A:$BL,62,FALSE)</f>
        <v>29680.006544574699</v>
      </c>
      <c r="W319" s="22">
        <f>VLOOKUP(W288,Datengrundlage!$A:$BL,62,FALSE)</f>
        <v>35367.853637937216</v>
      </c>
      <c r="X319" s="22">
        <f>VLOOKUP(X288,Datengrundlage!$A:$BL,62,FALSE)</f>
        <v>36422.774144212482</v>
      </c>
    </row>
    <row r="320" spans="14:24">
      <c r="N320" t="str">
        <f t="shared" si="150"/>
        <v>Münster, Regierungsbezirk</v>
      </c>
      <c r="O320" s="22">
        <f>VLOOKUP(O289,Datengrundlage!$A:$BL,62,FALSE)</f>
        <v>4777.8175338679466</v>
      </c>
      <c r="P320" s="22">
        <f>VLOOKUP(P289,Datengrundlage!$A:$BL,62,FALSE)</f>
        <v>4969.0529267911861</v>
      </c>
      <c r="Q320" s="22">
        <f>VLOOKUP(Q289,Datengrundlage!$A:$BL,62,FALSE)</f>
        <v>6139.5397275297091</v>
      </c>
      <c r="R320" s="22">
        <f>VLOOKUP(R289,Datengrundlage!$A:$BL,62,FALSE)</f>
        <v>6362.6067396910639</v>
      </c>
      <c r="S320" s="22">
        <f>VLOOKUP(S289,Datengrundlage!$A:$BL,62,FALSE)</f>
        <v>6648.6148531896561</v>
      </c>
      <c r="T320" s="22">
        <f>VLOOKUP(T289,Datengrundlage!$A:$BL,62,FALSE)</f>
        <v>7244.3036253939481</v>
      </c>
      <c r="U320" s="22">
        <f>VLOOKUP(U289,Datengrundlage!$A:$BL,62,FALSE)</f>
        <v>7130.57</v>
      </c>
      <c r="V320" s="22">
        <f>VLOOKUP(V289,Datengrundlage!$A:$BL,62,FALSE)</f>
        <v>8186.4423259665709</v>
      </c>
      <c r="W320" s="22">
        <f>VLOOKUP(W289,Datengrundlage!$A:$BL,62,FALSE)</f>
        <v>9543.1633075171776</v>
      </c>
      <c r="X320" s="22">
        <f>VLOOKUP(X289,Datengrundlage!$A:$BL,62,FALSE)</f>
        <v>9500.0085438300503</v>
      </c>
    </row>
    <row r="323" spans="14:24">
      <c r="N323" s="125" t="s">
        <v>304</v>
      </c>
    </row>
    <row r="325" spans="14:24">
      <c r="N325" t="s">
        <v>305</v>
      </c>
    </row>
    <row r="326" spans="14:24">
      <c r="N326" t="str">
        <f>N318</f>
        <v>Region</v>
      </c>
      <c r="O326">
        <f t="shared" ref="O326:V326" si="151">O318</f>
        <v>2015</v>
      </c>
      <c r="P326">
        <f t="shared" si="151"/>
        <v>2016</v>
      </c>
      <c r="Q326">
        <f t="shared" si="151"/>
        <v>2017</v>
      </c>
      <c r="R326">
        <f t="shared" si="151"/>
        <v>2018</v>
      </c>
      <c r="S326">
        <f t="shared" si="151"/>
        <v>2019</v>
      </c>
      <c r="T326">
        <f t="shared" si="151"/>
        <v>2020</v>
      </c>
      <c r="U326">
        <f t="shared" si="151"/>
        <v>2021</v>
      </c>
      <c r="V326">
        <f t="shared" si="151"/>
        <v>2022</v>
      </c>
      <c r="W326">
        <f t="shared" ref="W326:X326" si="152">W318</f>
        <v>2023</v>
      </c>
      <c r="X326">
        <f t="shared" si="152"/>
        <v>2024</v>
      </c>
    </row>
    <row r="327" spans="14:24">
      <c r="N327" t="str">
        <f t="shared" ref="N327:N328" si="153">N319</f>
        <v>Nordrhein-Westfalen</v>
      </c>
      <c r="O327" s="22">
        <f>VLOOKUP(O288,Datengrundlage!$A:$BL,47,FALSE)</f>
        <v>3805.6044854182678</v>
      </c>
      <c r="P327" s="22">
        <f>VLOOKUP(P288,Datengrundlage!$A:$BL,47,FALSE)</f>
        <v>3931.2532730496027</v>
      </c>
      <c r="Q327" s="22">
        <f>VLOOKUP(Q288,Datengrundlage!$A:$BL,47,FALSE)</f>
        <v>4094.5274132496024</v>
      </c>
      <c r="R327" s="22">
        <f>VLOOKUP(R288,Datengrundlage!$A:$BL,47,FALSE)</f>
        <v>4349.9286017376035</v>
      </c>
      <c r="S327" s="22">
        <f>VLOOKUP(S288,Datengrundlage!$A:$BL,47,FALSE)</f>
        <v>4775.0385169536021</v>
      </c>
      <c r="T327" s="22">
        <f>VLOOKUP(T288,Datengrundlage!$A:$BL,47,FALSE)</f>
        <v>5290.0191070896026</v>
      </c>
      <c r="U327" s="22">
        <f>VLOOKUP(U288,Datengrundlage!$A:$BL,47,FALSE)</f>
        <v>5902.1650158607963</v>
      </c>
      <c r="V327" s="22">
        <f>VLOOKUP(V288,Datengrundlage!$A:$BL,47,FALSE)</f>
        <v>7734.3463944380064</v>
      </c>
      <c r="W327" s="22">
        <f>VLOOKUP(W288,Datengrundlage!$A:$BL,47,FALSE)</f>
        <v>9160</v>
      </c>
      <c r="X327" s="22">
        <f>VLOOKUP(X288,Datengrundlage!$A:$BL,47,FALSE)</f>
        <v>10984.680380389616</v>
      </c>
    </row>
    <row r="328" spans="14:24">
      <c r="N328" t="str">
        <f t="shared" si="153"/>
        <v>Münster, Regierungsbezirk</v>
      </c>
      <c r="O328" s="22">
        <f>VLOOKUP(O289,Datengrundlage!$A:$BL,47,FALSE)</f>
        <v>1101.5843245867545</v>
      </c>
      <c r="P328" s="22">
        <f>VLOOKUP(P289,Datengrundlage!$A:$BL,47,FALSE)</f>
        <v>1120.7942775840011</v>
      </c>
      <c r="Q328" s="22">
        <f>VLOOKUP(Q289,Datengrundlage!$A:$BL,47,FALSE)</f>
        <v>1168.0950183840009</v>
      </c>
      <c r="R328" s="22">
        <f>VLOOKUP(R289,Datengrundlage!$A:$BL,47,FALSE)</f>
        <v>1237.6871201760009</v>
      </c>
      <c r="S328" s="22">
        <f>VLOOKUP(S289,Datengrundlage!$A:$BL,47,FALSE)</f>
        <v>1351.0792119120008</v>
      </c>
      <c r="T328" s="22">
        <f>VLOOKUP(T289,Datengrundlage!$A:$BL,47,FALSE)</f>
        <v>1486.8177215280009</v>
      </c>
      <c r="U328" s="22">
        <f>VLOOKUP(U289,Datengrundlage!$A:$BL,47,FALSE)</f>
        <v>1641.25</v>
      </c>
      <c r="V328" s="22">
        <f>VLOOKUP(V289,Datengrundlage!$A:$BL,47,FALSE)</f>
        <v>2097.0674028268022</v>
      </c>
      <c r="W328" s="22">
        <f>VLOOKUP(W289,Datengrundlage!$A:$BL,47,FALSE)</f>
        <v>2376.9428676503794</v>
      </c>
      <c r="X328" s="22">
        <f>VLOOKUP(X289,Datengrundlage!$A:$BL,47,FALSE)</f>
        <v>2725.8304526770876</v>
      </c>
    </row>
    <row r="330" spans="14:24">
      <c r="N330" t="s">
        <v>306</v>
      </c>
    </row>
    <row r="331" spans="14:24">
      <c r="N331" t="str">
        <f>N326</f>
        <v>Region</v>
      </c>
      <c r="O331">
        <f t="shared" ref="O331:V331" si="154">O326</f>
        <v>2015</v>
      </c>
      <c r="P331">
        <f t="shared" si="154"/>
        <v>2016</v>
      </c>
      <c r="Q331">
        <f t="shared" si="154"/>
        <v>2017</v>
      </c>
      <c r="R331">
        <f t="shared" si="154"/>
        <v>2018</v>
      </c>
      <c r="S331">
        <f t="shared" si="154"/>
        <v>2019</v>
      </c>
      <c r="T331">
        <f t="shared" si="154"/>
        <v>2020</v>
      </c>
      <c r="U331">
        <f t="shared" si="154"/>
        <v>2021</v>
      </c>
      <c r="V331">
        <f t="shared" si="154"/>
        <v>2022</v>
      </c>
      <c r="W331">
        <f t="shared" ref="W331:X331" si="155">W326</f>
        <v>2023</v>
      </c>
      <c r="X331">
        <f t="shared" si="155"/>
        <v>2024</v>
      </c>
    </row>
    <row r="332" spans="14:24">
      <c r="N332" t="str">
        <f t="shared" ref="N332:N333" si="156">N327</f>
        <v>Nordrhein-Westfalen</v>
      </c>
      <c r="O332" s="22">
        <f>VLOOKUP(O288,Datengrundlage!$A:$BL,14,FALSE)</f>
        <v>4707.1360499815182</v>
      </c>
      <c r="P332" s="22">
        <f>VLOOKUP(P288,Datengrundlage!$A:$BL,14,FALSE)</f>
        <v>4719.931157</v>
      </c>
      <c r="Q332" s="22">
        <f>VLOOKUP(Q288,Datengrundlage!$A:$BL,14,FALSE)</f>
        <v>5019.8035444999996</v>
      </c>
      <c r="R332" s="22">
        <f>VLOOKUP(R288,Datengrundlage!$A:$BL,14,FALSE)</f>
        <v>5221.1658715610001</v>
      </c>
      <c r="S332" s="22">
        <f>VLOOKUP(S288,Datengrundlage!$A:$BL,14,FALSE)</f>
        <v>5349.2035304609999</v>
      </c>
      <c r="T332" s="22">
        <f>VLOOKUP(T288,Datengrundlage!$A:$BL,14,FALSE)</f>
        <v>6218.0748790610005</v>
      </c>
      <c r="U332" s="22">
        <f>VLOOKUP(U288,Datengrundlage!$A:$BL,14,FALSE)</f>
        <v>6935.1707368110001</v>
      </c>
      <c r="V332" s="22">
        <f>VLOOKUP(V288,Datengrundlage!$A:$BL,14,FALSE)</f>
        <v>6431.6707474580007</v>
      </c>
      <c r="W332" s="22">
        <f>VLOOKUP(W288,Datengrundlage!$A:$BL,14,FALSE)</f>
        <v>6705.9688640000004</v>
      </c>
      <c r="X332" s="22">
        <f>VLOOKUP(X288,Datengrundlage!$A:$BL,14,FALSE)</f>
        <v>7001.1533776580045</v>
      </c>
    </row>
    <row r="333" spans="14:24">
      <c r="N333" t="str">
        <f t="shared" si="156"/>
        <v>Münster, Regierungsbezirk</v>
      </c>
      <c r="O333" s="22">
        <f>VLOOKUP(O289,Datengrundlage!$A:$BL,14,FALSE)</f>
        <v>1323.9829739087922</v>
      </c>
      <c r="P333" s="22">
        <f>VLOOKUP(P289,Datengrundlage!$A:$BL,14,FALSE)</f>
        <v>1325.2501249999996</v>
      </c>
      <c r="Q333" s="22">
        <f>VLOOKUP(Q289,Datengrundlage!$A:$BL,14,FALSE)</f>
        <v>1440.6505294999995</v>
      </c>
      <c r="R333" s="22">
        <f>VLOOKUP(R289,Datengrundlage!$A:$BL,14,FALSE)</f>
        <v>1508.5887070800002</v>
      </c>
      <c r="S333" s="22">
        <f>VLOOKUP(S289,Datengrundlage!$A:$BL,14,FALSE)</f>
        <v>1575.07948358</v>
      </c>
      <c r="T333" s="22">
        <f>VLOOKUP(T289,Datengrundlage!$A:$BL,14,FALSE)</f>
        <v>1828.7975390800007</v>
      </c>
      <c r="U333" s="22">
        <f>VLOOKUP(U289,Datengrundlage!$A:$BL,14,FALSE)</f>
        <v>1834.2</v>
      </c>
      <c r="V333" s="22">
        <f>VLOOKUP(V289,Datengrundlage!$A:$BL,14,FALSE)</f>
        <v>1702.2066494400001</v>
      </c>
      <c r="W333" s="22">
        <f>VLOOKUP(W289,Datengrundlage!$A:$BL,14,FALSE)</f>
        <v>1754.3406789999999</v>
      </c>
      <c r="X333" s="22">
        <f>VLOOKUP(X289,Datengrundlage!$A:$BL,14,FALSE)</f>
        <v>1758.8294816400009</v>
      </c>
    </row>
    <row r="335" spans="14:24">
      <c r="N335" t="s">
        <v>307</v>
      </c>
    </row>
    <row r="336" spans="14:24">
      <c r="N336" t="str">
        <f>N331</f>
        <v>Region</v>
      </c>
      <c r="O336">
        <f t="shared" ref="O336:V336" si="157">O331</f>
        <v>2015</v>
      </c>
      <c r="P336">
        <f t="shared" si="157"/>
        <v>2016</v>
      </c>
      <c r="Q336">
        <f t="shared" si="157"/>
        <v>2017</v>
      </c>
      <c r="R336">
        <f t="shared" si="157"/>
        <v>2018</v>
      </c>
      <c r="S336">
        <f t="shared" si="157"/>
        <v>2019</v>
      </c>
      <c r="T336">
        <f t="shared" si="157"/>
        <v>2020</v>
      </c>
      <c r="U336">
        <f t="shared" si="157"/>
        <v>2021</v>
      </c>
      <c r="V336">
        <f t="shared" si="157"/>
        <v>2022</v>
      </c>
      <c r="W336">
        <f t="shared" ref="W336:X336" si="158">W331</f>
        <v>2023</v>
      </c>
      <c r="X336">
        <f t="shared" si="158"/>
        <v>2024</v>
      </c>
    </row>
    <row r="337" spans="14:24">
      <c r="N337" t="str">
        <f t="shared" ref="N337:N338" si="159">N332</f>
        <v>Nordrhein-Westfalen</v>
      </c>
      <c r="O337" s="22">
        <f>VLOOKUP(O288,Datengrundlage!$A:$BL,53,FALSE)</f>
        <v>511.96832510770315</v>
      </c>
      <c r="P337" s="22">
        <f>VLOOKUP(P288,Datengrundlage!$A:$BL,53,FALSE)</f>
        <v>529.08165074297472</v>
      </c>
      <c r="Q337" s="22">
        <f>VLOOKUP(Q288,Datengrundlage!$A:$BL,53,FALSE)</f>
        <v>381.49564592176802</v>
      </c>
      <c r="R337" s="22">
        <f>VLOOKUP(R288,Datengrundlage!$A:$BL,53,FALSE)</f>
        <v>543.28088278799987</v>
      </c>
      <c r="S337" s="22">
        <f>VLOOKUP(S288,Datengrundlage!$A:$BL,53,FALSE)</f>
        <v>548.76101058999996</v>
      </c>
      <c r="T337" s="22">
        <f>VLOOKUP(T288,Datengrundlage!$A:$BL,53,FALSE)</f>
        <v>588.20873459999996</v>
      </c>
      <c r="U337" s="22">
        <f>VLOOKUP(U288,Datengrundlage!$A:$BL,53,FALSE)</f>
        <v>658.82323537666673</v>
      </c>
      <c r="V337" s="22">
        <f>VLOOKUP(V288,Datengrundlage!$A:$BL,53,FALSE)</f>
        <v>641.18362626945338</v>
      </c>
      <c r="W337" s="22">
        <f>VLOOKUP(W288,Datengrundlage!$A:$BL,53,FALSE)</f>
        <v>627.79476180011397</v>
      </c>
      <c r="X337" s="22">
        <f>VLOOKUP(X288,Datengrundlage!$A:$BL,53,FALSE)</f>
        <v>590.49984880011516</v>
      </c>
    </row>
    <row r="338" spans="14:24">
      <c r="N338" t="str">
        <f t="shared" si="159"/>
        <v>Münster, Regierungsbezirk</v>
      </c>
      <c r="O338" s="22">
        <f>VLOOKUP(O289,Datengrundlage!$A:$BL,53,FALSE)</f>
        <v>3.4802318920565201</v>
      </c>
      <c r="P338" s="22">
        <f>VLOOKUP(P289,Datengrundlage!$A:$BL,53,FALSE)</f>
        <v>4.7202760000000001</v>
      </c>
      <c r="Q338" s="22">
        <f>VLOOKUP(Q289,Datengrundlage!$A:$BL,53,FALSE)</f>
        <v>226.211028</v>
      </c>
      <c r="R338" s="22">
        <f>VLOOKUP(R289,Datengrundlage!$A:$BL,53,FALSE)</f>
        <v>4.9140450000000007</v>
      </c>
      <c r="S338" s="22">
        <f>VLOOKUP(S289,Datengrundlage!$A:$BL,53,FALSE)</f>
        <v>4.9140450000000007</v>
      </c>
      <c r="T338" s="22">
        <f>VLOOKUP(T289,Datengrundlage!$A:$BL,53,FALSE)</f>
        <v>4.9427110000000001</v>
      </c>
      <c r="U338" s="22">
        <f>VLOOKUP(U289,Datengrundlage!$A:$BL,53,FALSE)</f>
        <v>5.05</v>
      </c>
      <c r="V338" s="22">
        <f>VLOOKUP(V289,Datengrundlage!$A:$BL,53,FALSE)</f>
        <v>5.0500554000000006</v>
      </c>
      <c r="W338" s="22">
        <f>VLOOKUP(W289,Datengrundlage!$A:$BL,53,FALSE)</f>
        <v>4.9751729999999998</v>
      </c>
      <c r="X338" s="22">
        <f>VLOOKUP(X289,Datengrundlage!$A:$BL,53,FALSE)</f>
        <v>4.9751733999999992</v>
      </c>
    </row>
    <row r="340" spans="14:24">
      <c r="N340" t="s">
        <v>308</v>
      </c>
    </row>
    <row r="341" spans="14:24">
      <c r="N341" t="str">
        <f>N336</f>
        <v>Region</v>
      </c>
      <c r="O341">
        <f t="shared" ref="O341:V341" si="160">O336</f>
        <v>2015</v>
      </c>
      <c r="P341">
        <f t="shared" si="160"/>
        <v>2016</v>
      </c>
      <c r="Q341">
        <f t="shared" si="160"/>
        <v>2017</v>
      </c>
      <c r="R341">
        <f t="shared" si="160"/>
        <v>2018</v>
      </c>
      <c r="S341">
        <f t="shared" si="160"/>
        <v>2019</v>
      </c>
      <c r="T341">
        <f t="shared" si="160"/>
        <v>2020</v>
      </c>
      <c r="U341">
        <f t="shared" si="160"/>
        <v>2021</v>
      </c>
      <c r="V341">
        <f t="shared" si="160"/>
        <v>2022</v>
      </c>
      <c r="W341">
        <f t="shared" ref="W341:X341" si="161">W336</f>
        <v>2023</v>
      </c>
      <c r="X341">
        <f t="shared" si="161"/>
        <v>2024</v>
      </c>
    </row>
    <row r="342" spans="14:24">
      <c r="N342" t="str">
        <f t="shared" ref="N342:N343" si="162">N337</f>
        <v>Nordrhein-Westfalen</v>
      </c>
      <c r="O342" s="22">
        <f>VLOOKUP(O288,Datengrundlage!$A:$BL,58,FALSE)</f>
        <v>6895.0932923880737</v>
      </c>
      <c r="P342" s="22">
        <f>VLOOKUP(P288,Datengrundlage!$A:$BL,58,FALSE)</f>
        <v>8387.1240865591499</v>
      </c>
      <c r="Q342" s="22">
        <f>VLOOKUP(Q288,Datengrundlage!$A:$BL,58,FALSE)</f>
        <v>10611.579692025218</v>
      </c>
      <c r="R342" s="22">
        <f>VLOOKUP(R288,Datengrundlage!$A:$BL,58,FALSE)</f>
        <v>11353.754932315662</v>
      </c>
      <c r="S342" s="22">
        <f>VLOOKUP(S288,Datengrundlage!$A:$BL,58,FALSE)</f>
        <v>11548.913586977287</v>
      </c>
      <c r="T342" s="22">
        <f>VLOOKUP(T288,Datengrundlage!$A:$BL,58,FALSE)</f>
        <v>12300.842135819017</v>
      </c>
      <c r="U342" s="22">
        <f>VLOOKUP(U288,Datengrundlage!$A:$BL,58,FALSE)</f>
        <v>11384.120209283868</v>
      </c>
      <c r="V342" s="22">
        <f>VLOOKUP(V288,Datengrundlage!$A:$BL,58,FALSE)</f>
        <v>13860.088383051134</v>
      </c>
      <c r="W342" s="22">
        <f>VLOOKUP(W288,Datengrundlage!$A:$BL,58,FALSE)</f>
        <v>17921.927941000002</v>
      </c>
      <c r="X342" s="22">
        <f>VLOOKUP(X288,Datengrundlage!$A:$BL,58,FALSE)</f>
        <v>16999.335595232147</v>
      </c>
    </row>
    <row r="343" spans="14:24">
      <c r="N343" t="str">
        <f t="shared" si="162"/>
        <v>Münster, Regierungsbezirk</v>
      </c>
      <c r="O343" s="22">
        <f>VLOOKUP(O289,Datengrundlage!$A:$BL,58,FALSE)</f>
        <v>1729.0545434463427</v>
      </c>
      <c r="P343" s="22">
        <f>VLOOKUP(P289,Datengrundlage!$A:$BL,58,FALSE)</f>
        <v>1954.7464352535856</v>
      </c>
      <c r="Q343" s="22">
        <f>VLOOKUP(Q289,Datengrundlage!$A:$BL,58,FALSE)</f>
        <v>2829.0517769671687</v>
      </c>
      <c r="R343" s="22">
        <f>VLOOKUP(R289,Datengrundlage!$A:$BL,58,FALSE)</f>
        <v>3183.7076697450643</v>
      </c>
      <c r="S343" s="22">
        <f>VLOOKUP(S289,Datengrundlage!$A:$BL,58,FALSE)</f>
        <v>3375.5477678536558</v>
      </c>
      <c r="T343" s="22">
        <f>VLOOKUP(T289,Datengrundlage!$A:$BL,58,FALSE)</f>
        <v>3609.2126332419466</v>
      </c>
      <c r="U343" s="22">
        <f>VLOOKUP(U289,Datengrundlage!$A:$BL,58,FALSE)</f>
        <v>3394.56</v>
      </c>
      <c r="V343" s="22">
        <f>VLOOKUP(V289,Datengrundlage!$A:$BL,58,FALSE)</f>
        <v>4034.7867629683674</v>
      </c>
      <c r="W343" s="22">
        <f>VLOOKUP(W289,Datengrundlage!$A:$BL,58,FALSE)</f>
        <v>5174.6943140000003</v>
      </c>
      <c r="X343" s="22">
        <f>VLOOKUP(X289,Datengrundlage!$A:$BL,58,FALSE)</f>
        <v>4835.6292163345615</v>
      </c>
    </row>
    <row r="346" spans="14:24">
      <c r="N346" s="86" t="s">
        <v>309</v>
      </c>
    </row>
    <row r="347" spans="14:24">
      <c r="P347" t="s">
        <v>310</v>
      </c>
      <c r="R347" t="s">
        <v>311</v>
      </c>
    </row>
    <row r="348" spans="14:24">
      <c r="N348" t="s">
        <v>5</v>
      </c>
      <c r="P348">
        <f>M1</f>
        <v>2023</v>
      </c>
      <c r="Q348">
        <f>M3</f>
        <v>2024</v>
      </c>
      <c r="R348">
        <f>P348</f>
        <v>2023</v>
      </c>
      <c r="S348">
        <f>Q348</f>
        <v>2024</v>
      </c>
    </row>
    <row r="349" spans="14:24">
      <c r="N349" t="str">
        <f>L1</f>
        <v>Nordrhein-Westfalen</v>
      </c>
      <c r="O349" t="s">
        <v>273</v>
      </c>
      <c r="P349" s="22">
        <f>AU9</f>
        <v>859</v>
      </c>
      <c r="Q349" s="22">
        <f>AU11</f>
        <v>1209</v>
      </c>
      <c r="R349" s="22">
        <f>AZ9</f>
        <v>577112</v>
      </c>
      <c r="S349" s="22">
        <f>AZ11</f>
        <v>704612</v>
      </c>
    </row>
    <row r="350" spans="14:24">
      <c r="O350" t="s">
        <v>312</v>
      </c>
      <c r="P350" s="23">
        <f>AX9</f>
        <v>501.61838499999999</v>
      </c>
      <c r="Q350" s="23">
        <f>AX11</f>
        <v>687.81602254709298</v>
      </c>
      <c r="R350" s="23">
        <f>BC9</f>
        <v>8602.6051860000007</v>
      </c>
      <c r="S350" s="23">
        <f>BC11</f>
        <v>10165.716417181153</v>
      </c>
    </row>
    <row r="351" spans="14:24">
      <c r="N351" t="str">
        <f>L2</f>
        <v>Münster, Regierungsbezirk</v>
      </c>
      <c r="O351" t="str">
        <f>O349</f>
        <v>Anzahl Anlagen</v>
      </c>
      <c r="P351" s="22">
        <f>AU10</f>
        <v>136</v>
      </c>
      <c r="Q351" s="22">
        <f>AU12</f>
        <v>180</v>
      </c>
      <c r="R351" s="22">
        <f>AZ10</f>
        <v>130164</v>
      </c>
      <c r="S351" s="22">
        <f>AZ12</f>
        <v>154487</v>
      </c>
    </row>
    <row r="352" spans="14:24">
      <c r="O352" t="str">
        <f>O350</f>
        <v>Ertrag in GWh / Jahr</v>
      </c>
      <c r="P352" s="23">
        <f>AX10</f>
        <v>82.325665999999998</v>
      </c>
      <c r="Q352" s="23">
        <f>AX12</f>
        <v>94.531800846347565</v>
      </c>
      <c r="R352" s="23">
        <f>BC10</f>
        <v>2284.7962269999998</v>
      </c>
      <c r="S352" s="23">
        <f>BC12</f>
        <v>2608.5810602663937</v>
      </c>
    </row>
  </sheetData>
  <mergeCells count="6">
    <mergeCell ref="Y19:Z19"/>
    <mergeCell ref="O19:P19"/>
    <mergeCell ref="Q19:R19"/>
    <mergeCell ref="S19:T19"/>
    <mergeCell ref="U19:V19"/>
    <mergeCell ref="W19:X19"/>
  </mergeCells>
  <pageMargins left="0.7" right="0.7" top="0.78740157499999996" bottom="0.78740157499999996" header="0.3" footer="0.3"/>
  <pageSetup paperSize="9" orientation="portrait" horizontalDpi="200" verticalDpi="200" r:id="rId1"/>
  <tableParts count="1">
    <tablePart r:id="rId2"/>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
  <dimension ref="B1:P628"/>
  <sheetViews>
    <sheetView showGridLines="0" zoomScaleNormal="100" zoomScaleSheetLayoutView="100" workbookViewId="0" xr3:uid="{7BE570AB-09E9-518F-B8F7-3F91B7162CA9}"/>
  </sheetViews>
  <sheetFormatPr defaultColWidth="10.85546875" defaultRowHeight="14.1"/>
  <cols>
    <col min="1" max="1" width="0.85546875" style="85" customWidth="1"/>
    <col min="2" max="3" width="9.42578125" style="85" customWidth="1"/>
    <col min="4" max="16" width="8.5703125" style="85" customWidth="1"/>
    <col min="17" max="18" width="6.5703125" style="85" customWidth="1"/>
    <col min="19" max="16384" width="10.85546875" style="85"/>
  </cols>
  <sheetData>
    <row r="1" spans="2:16" s="106" customFormat="1" ht="23.1" customHeight="1">
      <c r="B1" s="257" t="s">
        <v>6093</v>
      </c>
      <c r="C1" s="257"/>
      <c r="H1" s="257" t="s">
        <v>6094</v>
      </c>
      <c r="I1" s="257"/>
    </row>
    <row r="2" spans="2:16" s="106" customFormat="1" ht="20.45" customHeight="1">
      <c r="B2" s="257" t="s">
        <v>6095</v>
      </c>
      <c r="C2" s="257"/>
      <c r="H2" s="257" t="s">
        <v>6096</v>
      </c>
      <c r="I2" s="257"/>
    </row>
    <row r="3" spans="2:16" s="106" customFormat="1" ht="14.1" customHeight="1">
      <c r="B3" s="107"/>
      <c r="C3" s="108"/>
      <c r="D3" s="109"/>
      <c r="E3" s="109"/>
      <c r="F3" s="109"/>
      <c r="G3" s="107"/>
      <c r="I3" s="109"/>
    </row>
    <row r="4" spans="2:16" s="153" customFormat="1">
      <c r="B4" s="152"/>
      <c r="C4" s="152"/>
      <c r="D4" s="152"/>
      <c r="E4" s="152"/>
    </row>
    <row r="5" spans="2:16" s="153" customFormat="1" ht="23.1">
      <c r="B5" s="154" t="s">
        <v>6069</v>
      </c>
      <c r="C5" s="152"/>
      <c r="D5" s="152"/>
      <c r="E5" s="152"/>
    </row>
    <row r="6" spans="2:16" s="153" customFormat="1">
      <c r="C6" s="152"/>
      <c r="D6" s="152"/>
      <c r="E6" s="152"/>
    </row>
    <row r="7" spans="2:16" s="153" customFormat="1" ht="16.5" customHeight="1">
      <c r="B7" s="266" t="str">
        <f>"für "&amp;Tabelle1!L1&amp;" im Vergleich zu "&amp;Tabelle1!L2&amp;" für die Jahre "&amp;Tabelle1!M1&amp;" und "&amp;Tabelle1!M3</f>
        <v>für Nordrhein-Westfalen im Vergleich zu Münster, Regierungsbezirk für die Jahre 2023 und 2024</v>
      </c>
      <c r="C7" s="266"/>
      <c r="D7" s="266"/>
      <c r="E7" s="266"/>
      <c r="F7" s="266"/>
      <c r="G7" s="266"/>
      <c r="H7" s="266"/>
      <c r="I7" s="266"/>
      <c r="J7" s="266"/>
      <c r="K7" s="266"/>
      <c r="L7" s="266"/>
      <c r="M7" s="266"/>
      <c r="N7" s="262">
        <f ca="1">TODAY()</f>
        <v>46008</v>
      </c>
      <c r="O7" s="262"/>
    </row>
    <row r="8" spans="2:16" s="153" customFormat="1" ht="14.1" customHeight="1">
      <c r="B8" s="155"/>
      <c r="C8" s="155"/>
      <c r="D8" s="155"/>
      <c r="E8" s="155"/>
      <c r="F8" s="155"/>
      <c r="G8" s="155"/>
      <c r="H8" s="155"/>
      <c r="I8" s="155"/>
      <c r="N8" s="156"/>
    </row>
    <row r="9" spans="2:16" s="153" customFormat="1">
      <c r="B9" s="152"/>
      <c r="C9" s="152"/>
      <c r="D9" s="152"/>
      <c r="E9" s="152"/>
      <c r="N9" s="157"/>
    </row>
    <row r="10" spans="2:16" s="153" customFormat="1" ht="15.6">
      <c r="B10" s="158" t="s">
        <v>6097</v>
      </c>
    </row>
    <row r="11" spans="2:16" s="153" customFormat="1"/>
    <row r="12" spans="2:16" s="153" customFormat="1">
      <c r="B12" s="231" t="s">
        <v>6098</v>
      </c>
      <c r="C12" s="231"/>
      <c r="D12" s="231"/>
      <c r="E12" s="231"/>
      <c r="F12" s="231"/>
      <c r="G12" s="231"/>
      <c r="H12" s="231"/>
      <c r="I12" s="231"/>
      <c r="J12" s="231"/>
      <c r="K12" s="231"/>
      <c r="L12" s="231"/>
      <c r="M12" s="231"/>
      <c r="N12" s="231"/>
      <c r="O12" s="231"/>
      <c r="P12" s="231"/>
    </row>
    <row r="13" spans="2:16" s="153" customFormat="1">
      <c r="B13" s="231"/>
      <c r="C13" s="231"/>
      <c r="D13" s="231"/>
      <c r="E13" s="231"/>
      <c r="F13" s="231"/>
      <c r="G13" s="231"/>
      <c r="H13" s="231"/>
      <c r="I13" s="231"/>
      <c r="J13" s="231"/>
      <c r="K13" s="231"/>
      <c r="L13" s="231"/>
      <c r="M13" s="231"/>
      <c r="N13" s="231"/>
      <c r="O13" s="231"/>
      <c r="P13" s="231"/>
    </row>
    <row r="14" spans="2:16" s="153" customFormat="1">
      <c r="B14" s="231"/>
      <c r="C14" s="231"/>
      <c r="D14" s="231"/>
      <c r="E14" s="231"/>
      <c r="F14" s="231"/>
      <c r="G14" s="231"/>
      <c r="H14" s="231"/>
      <c r="I14" s="231"/>
      <c r="J14" s="231"/>
      <c r="K14" s="231"/>
      <c r="L14" s="231"/>
      <c r="M14" s="231"/>
      <c r="N14" s="231"/>
      <c r="O14" s="231"/>
      <c r="P14" s="231"/>
    </row>
    <row r="15" spans="2:16" s="153" customFormat="1">
      <c r="B15" s="231"/>
      <c r="C15" s="231"/>
      <c r="D15" s="231"/>
      <c r="E15" s="231"/>
      <c r="F15" s="231"/>
      <c r="G15" s="231"/>
      <c r="H15" s="231"/>
      <c r="I15" s="231"/>
      <c r="J15" s="231"/>
      <c r="K15" s="231"/>
      <c r="L15" s="231"/>
      <c r="M15" s="231"/>
      <c r="N15" s="231"/>
      <c r="O15" s="231"/>
      <c r="P15" s="231"/>
    </row>
    <row r="16" spans="2:16" s="153" customFormat="1">
      <c r="B16" s="231"/>
      <c r="C16" s="231"/>
      <c r="D16" s="231"/>
      <c r="E16" s="231"/>
      <c r="F16" s="231"/>
      <c r="G16" s="231"/>
      <c r="H16" s="231"/>
      <c r="I16" s="231"/>
      <c r="J16" s="231"/>
      <c r="K16" s="231"/>
      <c r="L16" s="231"/>
      <c r="M16" s="231"/>
      <c r="N16" s="231"/>
      <c r="O16" s="231"/>
      <c r="P16" s="231"/>
    </row>
    <row r="17" spans="2:16" s="153" customFormat="1">
      <c r="B17" s="231"/>
      <c r="C17" s="231"/>
      <c r="D17" s="231"/>
      <c r="E17" s="231"/>
      <c r="F17" s="231"/>
      <c r="G17" s="231"/>
      <c r="H17" s="231"/>
      <c r="I17" s="231"/>
      <c r="J17" s="231"/>
      <c r="K17" s="231"/>
      <c r="L17" s="231"/>
      <c r="M17" s="231"/>
      <c r="N17" s="231"/>
      <c r="O17" s="231"/>
      <c r="P17" s="231"/>
    </row>
    <row r="18" spans="2:16" s="153" customFormat="1">
      <c r="B18" s="231"/>
      <c r="C18" s="231"/>
      <c r="D18" s="231"/>
      <c r="E18" s="231"/>
      <c r="F18" s="231"/>
      <c r="G18" s="231"/>
      <c r="H18" s="231"/>
      <c r="I18" s="231"/>
      <c r="J18" s="231"/>
      <c r="K18" s="231"/>
      <c r="L18" s="231"/>
      <c r="M18" s="231"/>
      <c r="N18" s="231"/>
      <c r="O18" s="231"/>
      <c r="P18" s="231"/>
    </row>
    <row r="19" spans="2:16" s="153" customFormat="1">
      <c r="B19" s="231"/>
      <c r="C19" s="231"/>
      <c r="D19" s="231"/>
      <c r="E19" s="231"/>
      <c r="F19" s="231"/>
      <c r="G19" s="231"/>
      <c r="H19" s="231"/>
      <c r="I19" s="231"/>
      <c r="J19" s="231"/>
      <c r="K19" s="231"/>
      <c r="L19" s="231"/>
      <c r="M19" s="231"/>
      <c r="N19" s="231"/>
      <c r="O19" s="231"/>
      <c r="P19" s="231"/>
    </row>
    <row r="20" spans="2:16" s="153" customFormat="1">
      <c r="B20" s="231"/>
      <c r="C20" s="231"/>
      <c r="D20" s="231"/>
      <c r="E20" s="231"/>
      <c r="F20" s="231"/>
      <c r="G20" s="231"/>
      <c r="H20" s="231"/>
      <c r="I20" s="231"/>
      <c r="J20" s="231"/>
      <c r="K20" s="231"/>
      <c r="L20" s="231"/>
      <c r="M20" s="231"/>
      <c r="N20" s="231"/>
      <c r="O20" s="231"/>
      <c r="P20" s="231"/>
    </row>
    <row r="21" spans="2:16" s="153" customFormat="1">
      <c r="B21" s="231" t="s">
        <v>6099</v>
      </c>
      <c r="C21" s="231"/>
      <c r="D21" s="231"/>
      <c r="E21" s="231"/>
      <c r="F21" s="231"/>
      <c r="G21" s="231"/>
      <c r="H21" s="231"/>
      <c r="I21" s="231"/>
      <c r="J21" s="231"/>
      <c r="K21" s="231"/>
      <c r="L21" s="231"/>
      <c r="M21" s="231"/>
      <c r="N21" s="231"/>
      <c r="O21" s="231"/>
      <c r="P21" s="231"/>
    </row>
    <row r="22" spans="2:16" s="153" customFormat="1">
      <c r="B22" s="160" t="s">
        <v>6100</v>
      </c>
      <c r="C22" s="159"/>
      <c r="D22" s="159"/>
      <c r="E22" s="159"/>
      <c r="F22" s="159"/>
      <c r="G22" s="159"/>
      <c r="H22" s="159"/>
      <c r="I22" s="159"/>
      <c r="J22" s="159"/>
      <c r="K22" s="159"/>
      <c r="L22" s="159"/>
      <c r="M22" s="159"/>
      <c r="N22" s="159"/>
      <c r="O22" s="159"/>
      <c r="P22" s="159"/>
    </row>
    <row r="23" spans="2:16" s="153" customFormat="1">
      <c r="B23" s="160" t="s">
        <v>6101</v>
      </c>
      <c r="C23" s="159"/>
      <c r="D23" s="159"/>
      <c r="E23" s="159"/>
      <c r="F23" s="159"/>
      <c r="G23" s="159"/>
      <c r="H23" s="159"/>
      <c r="I23" s="159"/>
      <c r="J23" s="159"/>
      <c r="K23" s="159"/>
      <c r="L23" s="159"/>
      <c r="M23" s="159"/>
      <c r="N23" s="159"/>
      <c r="O23" s="159"/>
      <c r="P23" s="159"/>
    </row>
    <row r="24" spans="2:16" s="153" customFormat="1">
      <c r="C24" s="161"/>
      <c r="D24" s="161"/>
      <c r="E24" s="161"/>
      <c r="F24" s="161"/>
      <c r="G24" s="161"/>
      <c r="H24" s="161"/>
      <c r="I24" s="161"/>
      <c r="J24" s="161"/>
      <c r="K24" s="161"/>
      <c r="L24" s="161"/>
      <c r="M24" s="161"/>
      <c r="N24" s="161"/>
      <c r="O24" s="161"/>
    </row>
    <row r="25" spans="2:16" s="153" customFormat="1">
      <c r="B25" s="162" t="s">
        <v>6102</v>
      </c>
      <c r="C25" s="161"/>
      <c r="D25" s="161"/>
      <c r="E25" s="161"/>
      <c r="F25" s="161"/>
      <c r="G25" s="161"/>
      <c r="H25" s="161"/>
      <c r="I25" s="161"/>
      <c r="J25" s="161"/>
      <c r="K25" s="161"/>
      <c r="L25" s="161"/>
      <c r="M25" s="161"/>
      <c r="N25" s="161"/>
      <c r="O25" s="161"/>
    </row>
    <row r="26" spans="2:16" s="153" customFormat="1">
      <c r="B26" s="163" t="s">
        <v>6103</v>
      </c>
      <c r="C26" s="163"/>
      <c r="D26" s="161"/>
      <c r="E26" s="161"/>
      <c r="F26" s="161"/>
      <c r="G26" s="161"/>
      <c r="H26" s="161"/>
      <c r="I26" s="161"/>
      <c r="J26" s="161"/>
      <c r="K26" s="161"/>
      <c r="L26" s="161"/>
      <c r="M26" s="161"/>
      <c r="N26" s="161"/>
      <c r="O26" s="161"/>
    </row>
    <row r="27" spans="2:16" s="153" customFormat="1">
      <c r="B27" s="163" t="s">
        <v>6104</v>
      </c>
      <c r="C27" s="152"/>
      <c r="D27" s="152"/>
      <c r="E27" s="152"/>
      <c r="N27" s="164"/>
    </row>
    <row r="28" spans="2:16" s="153" customFormat="1">
      <c r="B28" s="152"/>
      <c r="C28" s="152"/>
      <c r="D28" s="152"/>
      <c r="E28" s="152"/>
      <c r="N28" s="164"/>
    </row>
    <row r="29" spans="2:16" s="153" customFormat="1"/>
    <row r="30" spans="2:16" s="153" customFormat="1" ht="15.6">
      <c r="B30" s="158" t="str">
        <f>Tabelle1!N17</f>
        <v>2. Anzahl der Anlagen</v>
      </c>
    </row>
    <row r="31" spans="2:16" s="153" customFormat="1"/>
    <row r="32" spans="2:16" s="153" customFormat="1">
      <c r="B32" s="263" t="s">
        <v>5</v>
      </c>
      <c r="C32" s="265" t="s">
        <v>6105</v>
      </c>
      <c r="D32" s="265"/>
      <c r="E32" s="264" t="str">
        <f>Tabelle1!O19</f>
        <v>Solarenergie</v>
      </c>
      <c r="F32" s="264"/>
      <c r="G32" s="261" t="str">
        <f>Tabelle1!Q19</f>
        <v>Biomasse</v>
      </c>
      <c r="H32" s="261"/>
      <c r="I32" s="258" t="str">
        <f>Tabelle1!S19</f>
        <v>Wasserkraft</v>
      </c>
      <c r="J32" s="258"/>
      <c r="K32" s="259" t="str">
        <f>Tabelle1!U19</f>
        <v>Windenergie</v>
      </c>
      <c r="L32" s="259"/>
      <c r="M32" s="260" t="str">
        <f>Tabelle1!W19</f>
        <v>Sonstige</v>
      </c>
      <c r="N32" s="260"/>
      <c r="O32" s="201" t="str">
        <f>Tabelle1!Y19</f>
        <v>Gesamt</v>
      </c>
      <c r="P32" s="201"/>
    </row>
    <row r="33" spans="2:16" s="153" customFormat="1">
      <c r="B33" s="263"/>
      <c r="C33" s="265" t="s">
        <v>2</v>
      </c>
      <c r="D33" s="265"/>
      <c r="E33" s="165">
        <f>Tabelle1!O20</f>
        <v>2023</v>
      </c>
      <c r="F33" s="165">
        <f>Tabelle1!P20</f>
        <v>2024</v>
      </c>
      <c r="G33" s="165">
        <f>Tabelle1!Q20</f>
        <v>2023</v>
      </c>
      <c r="H33" s="165">
        <f>Tabelle1!R20</f>
        <v>2024</v>
      </c>
      <c r="I33" s="165">
        <f>Tabelle1!S20</f>
        <v>2023</v>
      </c>
      <c r="J33" s="165">
        <f>Tabelle1!T20</f>
        <v>2024</v>
      </c>
      <c r="K33" s="165">
        <f>Tabelle1!U20</f>
        <v>2023</v>
      </c>
      <c r="L33" s="165">
        <f>Tabelle1!V20</f>
        <v>2024</v>
      </c>
      <c r="M33" s="165">
        <f>Tabelle1!W20</f>
        <v>2023</v>
      </c>
      <c r="N33" s="165">
        <f>Tabelle1!X20</f>
        <v>2024</v>
      </c>
      <c r="O33" s="165">
        <f>Tabelle1!Y20</f>
        <v>2023</v>
      </c>
      <c r="P33" s="165">
        <f>Tabelle1!Z20</f>
        <v>2024</v>
      </c>
    </row>
    <row r="34" spans="2:16" s="153" customFormat="1">
      <c r="B34" s="255" t="str">
        <f>Tabelle1!N21</f>
        <v>Nordrhein-Westfalen</v>
      </c>
      <c r="C34" s="255"/>
      <c r="D34" s="255"/>
      <c r="E34" s="166">
        <f>Tabelle1!O21</f>
        <v>658007</v>
      </c>
      <c r="F34" s="166">
        <f>Tabelle1!P21</f>
        <v>872301</v>
      </c>
      <c r="G34" s="166">
        <f>Tabelle1!Q21</f>
        <v>1420</v>
      </c>
      <c r="H34" s="166">
        <f>Tabelle1!R21</f>
        <v>1424</v>
      </c>
      <c r="I34" s="166">
        <f>Tabelle1!S21</f>
        <v>475</v>
      </c>
      <c r="J34" s="166">
        <f>Tabelle1!T21</f>
        <v>470</v>
      </c>
      <c r="K34" s="166">
        <f>Tabelle1!U21</f>
        <v>3791</v>
      </c>
      <c r="L34" s="166">
        <f>Tabelle1!V21</f>
        <v>3817</v>
      </c>
      <c r="M34" s="166">
        <f>Tabelle1!W21</f>
        <v>360</v>
      </c>
      <c r="N34" s="166">
        <f>Tabelle1!X21</f>
        <v>359</v>
      </c>
      <c r="O34" s="166">
        <f>Tabelle1!Y21</f>
        <v>664053</v>
      </c>
      <c r="P34" s="166">
        <f>Tabelle1!Z21</f>
        <v>878371</v>
      </c>
    </row>
    <row r="35" spans="2:16" s="153" customFormat="1">
      <c r="B35" s="255" t="str">
        <f>Tabelle1!N22</f>
        <v>Münster, Regierungsbezirk</v>
      </c>
      <c r="C35" s="255"/>
      <c r="D35" s="255"/>
      <c r="E35" s="166">
        <f>Tabelle1!O22</f>
        <v>144130</v>
      </c>
      <c r="F35" s="166">
        <f>Tabelle1!P22</f>
        <v>183134</v>
      </c>
      <c r="G35" s="166">
        <f>Tabelle1!Q22</f>
        <v>443</v>
      </c>
      <c r="H35" s="166">
        <f>Tabelle1!R22</f>
        <v>445</v>
      </c>
      <c r="I35" s="166">
        <f>Tabelle1!S22</f>
        <v>30</v>
      </c>
      <c r="J35" s="166">
        <f>Tabelle1!T22</f>
        <v>30</v>
      </c>
      <c r="K35" s="166">
        <f>Tabelle1!U22</f>
        <v>1066</v>
      </c>
      <c r="L35" s="166">
        <f>Tabelle1!V22</f>
        <v>1085</v>
      </c>
      <c r="M35" s="166">
        <f>Tabelle1!W22</f>
        <v>80</v>
      </c>
      <c r="N35" s="166">
        <f>Tabelle1!X22</f>
        <v>80</v>
      </c>
      <c r="O35" s="166">
        <f>Tabelle1!Y22</f>
        <v>145749</v>
      </c>
      <c r="P35" s="166">
        <f>Tabelle1!Z22</f>
        <v>184774</v>
      </c>
    </row>
    <row r="36" spans="2:16" s="153" customFormat="1"/>
    <row r="37" spans="2:16" s="153" customFormat="1">
      <c r="B37" s="167" t="str">
        <f>Tabelle1!N24</f>
        <v>Sonstige = Deponie-, Gruben- und Klärgas</v>
      </c>
      <c r="C37" s="167"/>
    </row>
    <row r="38" spans="2:16" s="153" customFormat="1">
      <c r="B38" s="167" t="s">
        <v>6106</v>
      </c>
      <c r="C38" s="167"/>
    </row>
    <row r="39" spans="2:16" s="153" customFormat="1">
      <c r="B39" s="168" t="str">
        <f>"Datenquelle: "&amp;B26</f>
        <v>Datenquelle: Energieatlas NRW © Landesamt für Natur, Umwelt und Klima NRW unter Verwendung von Daten von IT.NRW und der Bundesnetzagentur</v>
      </c>
      <c r="C39" s="167"/>
    </row>
    <row r="40" spans="2:16" s="153" customFormat="1">
      <c r="B40" s="168"/>
      <c r="C40" s="167"/>
    </row>
    <row r="41" spans="2:16" s="153" customFormat="1">
      <c r="B41" s="168"/>
      <c r="C41" s="167"/>
    </row>
    <row r="42" spans="2:16" s="153" customFormat="1">
      <c r="B42" s="168"/>
      <c r="C42" s="167"/>
    </row>
    <row r="43" spans="2:16" s="153" customFormat="1">
      <c r="B43" s="168"/>
      <c r="C43" s="167"/>
    </row>
    <row r="44" spans="2:16" s="153" customFormat="1">
      <c r="B44" s="168"/>
      <c r="C44" s="167"/>
    </row>
    <row r="45" spans="2:16" s="153" customFormat="1">
      <c r="B45" s="168"/>
      <c r="C45" s="167"/>
    </row>
    <row r="46" spans="2:16" s="153" customFormat="1">
      <c r="B46" s="168"/>
      <c r="C46" s="167"/>
    </row>
    <row r="47" spans="2:16" s="153" customFormat="1">
      <c r="B47" s="168"/>
      <c r="C47" s="167"/>
    </row>
    <row r="48" spans="2:16" s="153" customFormat="1">
      <c r="B48" s="168"/>
      <c r="C48" s="167"/>
    </row>
    <row r="49" spans="2:3" s="153" customFormat="1">
      <c r="B49" s="168"/>
      <c r="C49" s="167"/>
    </row>
    <row r="50" spans="2:3" s="153" customFormat="1">
      <c r="B50" s="168"/>
      <c r="C50" s="167"/>
    </row>
    <row r="51" spans="2:3" s="153" customFormat="1">
      <c r="B51" s="168"/>
      <c r="C51" s="167"/>
    </row>
    <row r="52" spans="2:3" s="153" customFormat="1">
      <c r="B52" s="168"/>
      <c r="C52" s="167"/>
    </row>
    <row r="53" spans="2:3" s="153" customFormat="1">
      <c r="B53" s="168"/>
      <c r="C53" s="167"/>
    </row>
    <row r="54" spans="2:3" s="153" customFormat="1">
      <c r="B54" s="168"/>
      <c r="C54" s="167"/>
    </row>
    <row r="55" spans="2:3" s="153" customFormat="1">
      <c r="B55" s="168"/>
      <c r="C55" s="167"/>
    </row>
    <row r="56" spans="2:3" s="153" customFormat="1">
      <c r="B56" s="168"/>
      <c r="C56" s="167"/>
    </row>
    <row r="57" spans="2:3" s="153" customFormat="1">
      <c r="B57" s="168"/>
      <c r="C57" s="167"/>
    </row>
    <row r="58" spans="2:3" s="153" customFormat="1">
      <c r="B58" s="168"/>
      <c r="C58" s="167"/>
    </row>
    <row r="59" spans="2:3" s="153" customFormat="1">
      <c r="B59" s="168"/>
      <c r="C59" s="167"/>
    </row>
    <row r="60" spans="2:3" s="153" customFormat="1">
      <c r="B60" s="168"/>
      <c r="C60" s="167"/>
    </row>
    <row r="61" spans="2:3" s="153" customFormat="1">
      <c r="B61" s="168"/>
      <c r="C61" s="167"/>
    </row>
    <row r="62" spans="2:3" s="153" customFormat="1">
      <c r="B62" s="168"/>
      <c r="C62" s="167"/>
    </row>
    <row r="63" spans="2:3" s="153" customFormat="1">
      <c r="B63" s="168"/>
      <c r="C63" s="167"/>
    </row>
    <row r="64" spans="2:3" s="153" customFormat="1">
      <c r="B64" s="168"/>
      <c r="C64" s="167"/>
    </row>
    <row r="65" spans="2:3" s="153" customFormat="1">
      <c r="B65" s="168"/>
      <c r="C65" s="167"/>
    </row>
    <row r="66" spans="2:3" s="153" customFormat="1">
      <c r="B66" s="168"/>
      <c r="C66" s="167"/>
    </row>
    <row r="67" spans="2:3" s="153" customFormat="1">
      <c r="B67" s="168"/>
      <c r="C67" s="167"/>
    </row>
    <row r="68" spans="2:3" s="153" customFormat="1">
      <c r="B68" s="168"/>
      <c r="C68" s="167"/>
    </row>
    <row r="69" spans="2:3" s="153" customFormat="1">
      <c r="B69" s="168"/>
      <c r="C69" s="167"/>
    </row>
    <row r="70" spans="2:3" s="153" customFormat="1">
      <c r="B70" s="168"/>
      <c r="C70" s="167"/>
    </row>
    <row r="71" spans="2:3" s="153" customFormat="1">
      <c r="B71" s="168"/>
      <c r="C71" s="167"/>
    </row>
    <row r="72" spans="2:3" s="153" customFormat="1">
      <c r="B72" s="168"/>
      <c r="C72" s="167"/>
    </row>
    <row r="73" spans="2:3" s="153" customFormat="1">
      <c r="B73" s="168"/>
      <c r="C73" s="167"/>
    </row>
    <row r="74" spans="2:3" s="153" customFormat="1">
      <c r="B74" s="168"/>
      <c r="C74" s="167"/>
    </row>
    <row r="75" spans="2:3" s="153" customFormat="1">
      <c r="B75" s="168"/>
      <c r="C75" s="167"/>
    </row>
    <row r="76" spans="2:3" s="153" customFormat="1">
      <c r="B76" s="168" t="str">
        <f>B38</f>
        <v>Quelle: Bezirksregierung Münster, Dez. 32</v>
      </c>
      <c r="C76" s="167"/>
    </row>
    <row r="77" spans="2:3" s="153" customFormat="1">
      <c r="B77" s="168" t="str">
        <f>B39</f>
        <v>Datenquelle: Energieatlas NRW © Landesamt für Natur, Umwelt und Klima NRW unter Verwendung von Daten von IT.NRW und der Bundesnetzagentur</v>
      </c>
      <c r="C77" s="167"/>
    </row>
    <row r="78" spans="2:3" s="153" customFormat="1">
      <c r="B78" s="168"/>
      <c r="C78" s="167"/>
    </row>
    <row r="79" spans="2:3" s="153" customFormat="1"/>
    <row r="80" spans="2:3" s="153" customFormat="1"/>
    <row r="81" spans="2:7" s="153" customFormat="1" ht="15.6">
      <c r="B81" s="158" t="str">
        <f>Tabelle1!N27</f>
        <v>3. Ertrag aus erneuerbaren Energien (in GWh / Jahr)</v>
      </c>
    </row>
    <row r="82" spans="2:7" s="153" customFormat="1"/>
    <row r="83" spans="2:7" s="153" customFormat="1">
      <c r="B83" s="256"/>
      <c r="C83" s="256"/>
      <c r="D83" s="256"/>
      <c r="E83" s="169">
        <f>Tabelle1!O29</f>
        <v>2023</v>
      </c>
      <c r="F83" s="169">
        <f>Tabelle1!P29</f>
        <v>2024</v>
      </c>
      <c r="G83" s="169" t="s">
        <v>6107</v>
      </c>
    </row>
    <row r="84" spans="2:7" s="153" customFormat="1">
      <c r="B84" s="255" t="str">
        <f>Tabelle1!N30</f>
        <v>Nordrhein-Westfalen</v>
      </c>
      <c r="C84" s="255"/>
      <c r="D84" s="255"/>
      <c r="E84" s="170">
        <f>Tabelle1!O30</f>
        <v>35367.853637937216</v>
      </c>
      <c r="F84" s="170">
        <f>Tabelle1!P30</f>
        <v>36422.774144212482</v>
      </c>
      <c r="G84" s="171">
        <f>Tabelle1!Q30</f>
        <v>-2.8963211371500965E-2</v>
      </c>
    </row>
    <row r="85" spans="2:7" s="153" customFormat="1">
      <c r="B85" s="255" t="str">
        <f>Tabelle1!N31</f>
        <v>Münster, Regierungsbezirk</v>
      </c>
      <c r="C85" s="255"/>
      <c r="D85" s="255"/>
      <c r="E85" s="170">
        <f>Tabelle1!O31</f>
        <v>9543.1633075171776</v>
      </c>
      <c r="F85" s="170">
        <f>Tabelle1!P31</f>
        <v>9500.0085438300503</v>
      </c>
      <c r="G85" s="171">
        <f>Tabelle1!Q31</f>
        <v>4.5426026185160619E-3</v>
      </c>
    </row>
    <row r="86" spans="2:7" s="153" customFormat="1"/>
    <row r="87" spans="2:7" s="153" customFormat="1">
      <c r="B87" s="167" t="s">
        <v>6106</v>
      </c>
    </row>
    <row r="88" spans="2:7" s="153" customFormat="1" ht="14.1" customHeight="1">
      <c r="B88" s="196" t="str">
        <f>"Datenquelle: "&amp;B26</f>
        <v>Datenquelle: Energieatlas NRW © Landesamt für Natur, Umwelt und Klima NRW unter Verwendung von Daten von IT.NRW und der Bundesnetzagentur</v>
      </c>
      <c r="C88" s="196"/>
      <c r="D88" s="196"/>
      <c r="E88" s="196"/>
      <c r="F88" s="196"/>
      <c r="G88" s="196"/>
    </row>
    <row r="89" spans="2:7" s="153" customFormat="1">
      <c r="B89" s="196"/>
      <c r="C89" s="196"/>
      <c r="D89" s="196"/>
      <c r="E89" s="196"/>
      <c r="F89" s="196"/>
      <c r="G89" s="196"/>
    </row>
    <row r="90" spans="2:7" s="153" customFormat="1">
      <c r="B90" s="196"/>
      <c r="C90" s="196"/>
      <c r="D90" s="196"/>
      <c r="E90" s="196"/>
      <c r="F90" s="196"/>
      <c r="G90" s="196"/>
    </row>
    <row r="91" spans="2:7" s="153" customFormat="1">
      <c r="B91" s="167"/>
    </row>
    <row r="92" spans="2:7" s="153" customFormat="1">
      <c r="B92" s="167"/>
    </row>
    <row r="93" spans="2:7" s="153" customFormat="1">
      <c r="B93" s="167"/>
    </row>
    <row r="94" spans="2:7" s="153" customFormat="1">
      <c r="B94" s="167"/>
    </row>
    <row r="95" spans="2:7" s="153" customFormat="1">
      <c r="B95" s="167"/>
    </row>
    <row r="96" spans="2:7" s="153" customFormat="1">
      <c r="B96" s="167"/>
    </row>
    <row r="97" spans="2:2" s="153" customFormat="1">
      <c r="B97" s="167"/>
    </row>
    <row r="98" spans="2:2" s="153" customFormat="1">
      <c r="B98" s="167"/>
    </row>
    <row r="99" spans="2:2" s="153" customFormat="1">
      <c r="B99" s="167"/>
    </row>
    <row r="100" spans="2:2" s="153" customFormat="1">
      <c r="B100" s="167"/>
    </row>
    <row r="101" spans="2:2" s="153" customFormat="1"/>
    <row r="102" spans="2:2" s="153" customFormat="1" ht="15.6">
      <c r="B102" s="158" t="str">
        <f>Tabelle1!N34</f>
        <v>4. Deckungsgrad des Ertrags erneuerbarer Energien am Stromverbrauch gesamt (in Prozent)</v>
      </c>
    </row>
    <row r="103" spans="2:2" s="153" customFormat="1"/>
    <row r="104" spans="2:2" s="153" customFormat="1"/>
    <row r="105" spans="2:2" s="153" customFormat="1"/>
    <row r="106" spans="2:2" s="153" customFormat="1"/>
    <row r="107" spans="2:2" s="153" customFormat="1"/>
    <row r="108" spans="2:2" s="153" customFormat="1"/>
    <row r="109" spans="2:2" s="153" customFormat="1"/>
    <row r="110" spans="2:2" s="153" customFormat="1"/>
    <row r="111" spans="2:2" s="153" customFormat="1"/>
    <row r="112" spans="2:2" s="153" customFormat="1"/>
    <row r="113" spans="2:2" s="153" customFormat="1"/>
    <row r="114" spans="2:2" s="153" customFormat="1"/>
    <row r="115" spans="2:2" s="153" customFormat="1"/>
    <row r="116" spans="2:2" s="153" customFormat="1"/>
    <row r="117" spans="2:2" s="153" customFormat="1"/>
    <row r="118" spans="2:2" s="153" customFormat="1"/>
    <row r="119" spans="2:2" s="153" customFormat="1"/>
    <row r="120" spans="2:2" s="153" customFormat="1"/>
    <row r="121" spans="2:2" s="153" customFormat="1"/>
    <row r="122" spans="2:2" s="153" customFormat="1"/>
    <row r="123" spans="2:2" s="153" customFormat="1">
      <c r="B123" s="167" t="s">
        <v>6106</v>
      </c>
    </row>
    <row r="124" spans="2:2" s="153" customFormat="1">
      <c r="B124" s="167" t="str">
        <f>"Datenquelle: "&amp;B26</f>
        <v>Datenquelle: Energieatlas NRW © Landesamt für Natur, Umwelt und Klima NRW unter Verwendung von Daten von IT.NRW und der Bundesnetzagentur</v>
      </c>
    </row>
    <row r="125" spans="2:2" s="153" customFormat="1"/>
    <row r="126" spans="2:2" s="153" customFormat="1"/>
    <row r="127" spans="2:2" s="153" customFormat="1" ht="15.6">
      <c r="B127" s="158" t="str">
        <f>Tabelle1!N42</f>
        <v>5. Erträge aus erneuerbaren Energien nach Energieart (in GWh / Jahr)</v>
      </c>
    </row>
    <row r="128" spans="2:2" s="153" customFormat="1"/>
    <row r="129" s="153" customFormat="1"/>
    <row r="130" s="153" customFormat="1"/>
    <row r="131" s="153" customFormat="1"/>
    <row r="132" s="153" customFormat="1"/>
    <row r="133" s="153" customFormat="1"/>
    <row r="134" s="153" customFormat="1"/>
    <row r="135" s="153" customFormat="1"/>
    <row r="136" s="153" customFormat="1"/>
    <row r="137" s="153" customFormat="1"/>
    <row r="138" s="153" customFormat="1"/>
    <row r="139" s="153" customFormat="1"/>
    <row r="140" s="153" customFormat="1"/>
    <row r="141" s="153" customFormat="1"/>
    <row r="142" s="153" customFormat="1"/>
    <row r="143" s="153" customFormat="1"/>
    <row r="144" s="153" customFormat="1"/>
    <row r="145" spans="2:16" s="153" customFormat="1"/>
    <row r="146" spans="2:16" s="153" customFormat="1"/>
    <row r="147" spans="2:16" s="153" customFormat="1"/>
    <row r="148" spans="2:16" s="153" customFormat="1">
      <c r="B148" s="167" t="str">
        <f>Tabelle1!N24</f>
        <v>Sonstige = Deponie-, Gruben- und Klärgas</v>
      </c>
    </row>
    <row r="149" spans="2:16" s="153" customFormat="1">
      <c r="B149" s="167" t="s">
        <v>6106</v>
      </c>
    </row>
    <row r="150" spans="2:16" s="153" customFormat="1">
      <c r="B150" s="167" t="str">
        <f>"Datenquelle: "&amp;B26</f>
        <v>Datenquelle: Energieatlas NRW © Landesamt für Natur, Umwelt und Klima NRW unter Verwendung von Daten von IT.NRW und der Bundesnetzagentur</v>
      </c>
    </row>
    <row r="151" spans="2:16" s="153" customFormat="1">
      <c r="B151" s="196" t="str">
        <f>B192</f>
        <v>! Hinweis zu den Erträgen aus Wasserkraft: Im Jahr 2017 scheint ein Fehler in den Daten vorzuliegen. Da nachträgliche Korrekturen des LANUK nicht auf Ebene der Kommunen veröffentlicht werden, kann an dieser Stelle  keine Korrektur stattfinden.</v>
      </c>
      <c r="C151" s="196"/>
      <c r="D151" s="196"/>
      <c r="E151" s="196"/>
      <c r="F151" s="196"/>
      <c r="G151" s="196"/>
      <c r="H151" s="196"/>
      <c r="I151" s="196"/>
      <c r="J151" s="196"/>
      <c r="K151" s="196"/>
      <c r="L151" s="196"/>
      <c r="M151" s="196"/>
      <c r="N151" s="196"/>
      <c r="O151" s="196"/>
      <c r="P151" s="196"/>
    </row>
    <row r="152" spans="2:16" s="153" customFormat="1">
      <c r="B152" s="196"/>
      <c r="C152" s="196"/>
      <c r="D152" s="196"/>
      <c r="E152" s="196"/>
      <c r="F152" s="196"/>
      <c r="G152" s="196"/>
      <c r="H152" s="196"/>
      <c r="I152" s="196"/>
      <c r="J152" s="196"/>
      <c r="K152" s="196"/>
      <c r="L152" s="196"/>
      <c r="M152" s="196"/>
      <c r="N152" s="196"/>
      <c r="O152" s="196"/>
      <c r="P152" s="196"/>
    </row>
    <row r="153" spans="2:16" s="153" customFormat="1">
      <c r="B153" s="167"/>
    </row>
    <row r="154" spans="2:16" s="153" customFormat="1">
      <c r="B154" s="167"/>
    </row>
    <row r="155" spans="2:16" s="153" customFormat="1">
      <c r="B155" s="167"/>
    </row>
    <row r="156" spans="2:16" s="153" customFormat="1">
      <c r="B156" s="167"/>
    </row>
    <row r="157" spans="2:16" s="153" customFormat="1">
      <c r="B157" s="167"/>
    </row>
    <row r="158" spans="2:16" s="153" customFormat="1">
      <c r="B158" s="167"/>
    </row>
    <row r="159" spans="2:16" s="153" customFormat="1">
      <c r="B159" s="167"/>
    </row>
    <row r="160" spans="2:16" s="153" customFormat="1">
      <c r="B160" s="167"/>
    </row>
    <row r="161" spans="2:2" s="153" customFormat="1">
      <c r="B161" s="167"/>
    </row>
    <row r="162" spans="2:2" s="153" customFormat="1">
      <c r="B162" s="167"/>
    </row>
    <row r="163" spans="2:2" s="153" customFormat="1">
      <c r="B163" s="167"/>
    </row>
    <row r="164" spans="2:2" s="153" customFormat="1">
      <c r="B164" s="167"/>
    </row>
    <row r="165" spans="2:2" s="153" customFormat="1">
      <c r="B165" s="167"/>
    </row>
    <row r="166" spans="2:2" s="153" customFormat="1">
      <c r="B166" s="167"/>
    </row>
    <row r="167" spans="2:2" s="153" customFormat="1">
      <c r="B167" s="167"/>
    </row>
    <row r="168" spans="2:2" s="153" customFormat="1">
      <c r="B168" s="167"/>
    </row>
    <row r="169" spans="2:2" s="153" customFormat="1">
      <c r="B169" s="167"/>
    </row>
    <row r="170" spans="2:2" s="153" customFormat="1">
      <c r="B170" s="167"/>
    </row>
    <row r="171" spans="2:2" s="153" customFormat="1">
      <c r="B171" s="167"/>
    </row>
    <row r="172" spans="2:2" s="153" customFormat="1">
      <c r="B172" s="167"/>
    </row>
    <row r="173" spans="2:2" s="153" customFormat="1">
      <c r="B173" s="167"/>
    </row>
    <row r="174" spans="2:2" s="153" customFormat="1">
      <c r="B174" s="167"/>
    </row>
    <row r="175" spans="2:2" s="153" customFormat="1">
      <c r="B175" s="167"/>
    </row>
    <row r="176" spans="2:2" s="153" customFormat="1">
      <c r="B176" s="167"/>
    </row>
    <row r="177" spans="2:16" s="153" customFormat="1">
      <c r="B177" s="167"/>
    </row>
    <row r="178" spans="2:16" s="153" customFormat="1">
      <c r="B178" s="167"/>
    </row>
    <row r="179" spans="2:16" s="153" customFormat="1">
      <c r="B179" s="167"/>
    </row>
    <row r="180" spans="2:16" s="153" customFormat="1">
      <c r="B180" s="167"/>
    </row>
    <row r="181" spans="2:16" s="153" customFormat="1">
      <c r="B181" s="167"/>
    </row>
    <row r="182" spans="2:16" s="153" customFormat="1">
      <c r="B182" s="167"/>
    </row>
    <row r="183" spans="2:16" s="153" customFormat="1">
      <c r="B183" s="167"/>
    </row>
    <row r="184" spans="2:16" s="153" customFormat="1">
      <c r="B184" s="167"/>
    </row>
    <row r="185" spans="2:16" s="153" customFormat="1">
      <c r="B185" s="167"/>
    </row>
    <row r="186" spans="2:16" s="153" customFormat="1">
      <c r="B186" s="167"/>
    </row>
    <row r="187" spans="2:16" s="153" customFormat="1">
      <c r="B187" s="167"/>
    </row>
    <row r="188" spans="2:16" s="153" customFormat="1"/>
    <row r="189" spans="2:16" s="153" customFormat="1"/>
    <row r="190" spans="2:16" s="153" customFormat="1">
      <c r="B190" s="167" t="str">
        <f>B149</f>
        <v>Quelle: Bezirksregierung Münster, Dez. 32</v>
      </c>
    </row>
    <row r="191" spans="2:16" s="153" customFormat="1">
      <c r="B191" s="167" t="str">
        <f>B150</f>
        <v>Datenquelle: Energieatlas NRW © Landesamt für Natur, Umwelt und Klima NRW unter Verwendung von Daten von IT.NRW und der Bundesnetzagentur</v>
      </c>
    </row>
    <row r="192" spans="2:16" s="153" customFormat="1" ht="14.1" customHeight="1">
      <c r="B192" s="196" t="s">
        <v>6108</v>
      </c>
      <c r="C192" s="196"/>
      <c r="D192" s="196"/>
      <c r="E192" s="196"/>
      <c r="F192" s="196"/>
      <c r="G192" s="196"/>
      <c r="H192" s="196"/>
      <c r="I192" s="196"/>
      <c r="J192" s="196"/>
      <c r="K192" s="196"/>
      <c r="L192" s="196"/>
      <c r="M192" s="196"/>
      <c r="N192" s="196"/>
      <c r="O192" s="196"/>
      <c r="P192" s="196"/>
    </row>
    <row r="193" spans="2:16" s="153" customFormat="1">
      <c r="B193" s="196"/>
      <c r="C193" s="196"/>
      <c r="D193" s="196"/>
      <c r="E193" s="196"/>
      <c r="F193" s="196"/>
      <c r="G193" s="196"/>
      <c r="H193" s="196"/>
      <c r="I193" s="196"/>
      <c r="J193" s="196"/>
      <c r="K193" s="196"/>
      <c r="L193" s="196"/>
      <c r="M193" s="196"/>
      <c r="N193" s="196"/>
      <c r="O193" s="196"/>
      <c r="P193" s="196"/>
    </row>
    <row r="194" spans="2:16" s="153" customFormat="1">
      <c r="B194" s="172"/>
      <c r="C194" s="172"/>
      <c r="D194" s="172"/>
      <c r="E194" s="172"/>
      <c r="F194" s="172"/>
      <c r="G194" s="172"/>
      <c r="H194" s="172"/>
      <c r="I194" s="172"/>
      <c r="J194" s="172"/>
      <c r="K194" s="172"/>
      <c r="L194" s="172"/>
      <c r="M194" s="172"/>
      <c r="N194" s="172"/>
      <c r="O194" s="172"/>
      <c r="P194" s="172"/>
    </row>
    <row r="195" spans="2:16" s="153" customFormat="1"/>
    <row r="196" spans="2:16" s="153" customFormat="1" ht="15.6">
      <c r="B196" s="158" t="str">
        <f>Tabelle1!N58</f>
        <v>6. Ertragsanteile der erneuerbaren Energiearten am Gesamtertrag erneuerbarer Energien (in Prozent)</v>
      </c>
    </row>
    <row r="197" spans="2:16" s="153" customFormat="1"/>
    <row r="198" spans="2:16" s="153" customFormat="1"/>
    <row r="199" spans="2:16" s="153" customFormat="1"/>
    <row r="200" spans="2:16" s="153" customFormat="1"/>
    <row r="201" spans="2:16" s="153" customFormat="1"/>
    <row r="202" spans="2:16" s="153" customFormat="1"/>
    <row r="203" spans="2:16" s="153" customFormat="1"/>
    <row r="204" spans="2:16" s="153" customFormat="1"/>
    <row r="205" spans="2:16" s="153" customFormat="1"/>
    <row r="206" spans="2:16" s="153" customFormat="1"/>
    <row r="207" spans="2:16" s="153" customFormat="1"/>
    <row r="208" spans="2:16" s="153" customFormat="1"/>
    <row r="209" s="153" customFormat="1"/>
    <row r="210" s="153" customFormat="1"/>
    <row r="211" s="153" customFormat="1"/>
    <row r="212" s="153" customFormat="1"/>
    <row r="213" s="153" customFormat="1"/>
    <row r="214" s="153" customFormat="1"/>
    <row r="215" s="153" customFormat="1"/>
    <row r="216" s="153" customFormat="1"/>
    <row r="217" s="153" customFormat="1"/>
    <row r="218" s="153" customFormat="1"/>
    <row r="219" s="153" customFormat="1"/>
    <row r="220" s="153" customFormat="1"/>
    <row r="221" s="153" customFormat="1"/>
    <row r="222" s="153" customFormat="1"/>
    <row r="223" s="153" customFormat="1"/>
    <row r="224" s="153" customFormat="1"/>
    <row r="225" spans="2:15" s="153" customFormat="1">
      <c r="B225" s="167" t="str">
        <f>B148</f>
        <v>Sonstige = Deponie-, Gruben- und Klärgas</v>
      </c>
    </row>
    <row r="226" spans="2:15" s="153" customFormat="1">
      <c r="B226" s="167" t="s">
        <v>6106</v>
      </c>
    </row>
    <row r="227" spans="2:15" s="153" customFormat="1">
      <c r="B227" s="167" t="str">
        <f>"Datenquelle: "&amp;B26</f>
        <v>Datenquelle: Energieatlas NRW © Landesamt für Natur, Umwelt und Klima NRW unter Verwendung von Daten von IT.NRW und der Bundesnetzagentur</v>
      </c>
    </row>
    <row r="228" spans="2:15" s="153" customFormat="1">
      <c r="B228" s="167"/>
    </row>
    <row r="229" spans="2:15" s="153" customFormat="1">
      <c r="B229" s="167"/>
    </row>
    <row r="230" spans="2:15" s="153" customFormat="1" ht="15.6">
      <c r="B230" s="158" t="str">
        <f>Tabelle1!N346</f>
        <v>7. Ergänzende Werte zur Solarenergie</v>
      </c>
    </row>
    <row r="231" spans="2:15" s="153" customFormat="1" ht="15.6">
      <c r="B231" s="158"/>
    </row>
    <row r="232" spans="2:15" s="153" customFormat="1">
      <c r="B232" s="163" t="s">
        <v>6109</v>
      </c>
    </row>
    <row r="233" spans="2:15" s="153" customFormat="1" ht="15.6">
      <c r="B233" s="158"/>
    </row>
    <row r="234" spans="2:15" s="153" customFormat="1">
      <c r="B234" s="202"/>
      <c r="C234" s="203"/>
      <c r="D234" s="203"/>
      <c r="E234" s="203"/>
      <c r="F234" s="203"/>
      <c r="G234" s="204"/>
      <c r="H234" s="195" t="str">
        <f>Tabelle1!P347</f>
        <v>Freiflächen-PV</v>
      </c>
      <c r="I234" s="195"/>
      <c r="J234" s="195"/>
      <c r="K234" s="195"/>
      <c r="L234" s="195" t="str">
        <f>Tabelle1!R347</f>
        <v>Dachflächen-PV</v>
      </c>
      <c r="M234" s="195"/>
      <c r="N234" s="195"/>
      <c r="O234" s="195"/>
    </row>
    <row r="235" spans="2:15" s="153" customFormat="1">
      <c r="B235" s="205"/>
      <c r="C235" s="206"/>
      <c r="D235" s="206"/>
      <c r="E235" s="206"/>
      <c r="F235" s="206"/>
      <c r="G235" s="207"/>
      <c r="H235" s="201">
        <f>Tabelle1!P348</f>
        <v>2023</v>
      </c>
      <c r="I235" s="201"/>
      <c r="J235" s="201">
        <f>Tabelle1!Q348</f>
        <v>2024</v>
      </c>
      <c r="K235" s="201"/>
      <c r="L235" s="201">
        <f>Tabelle1!R348</f>
        <v>2023</v>
      </c>
      <c r="M235" s="201"/>
      <c r="N235" s="201">
        <f>Tabelle1!S348</f>
        <v>2024</v>
      </c>
      <c r="O235" s="201"/>
    </row>
    <row r="236" spans="2:15" s="153" customFormat="1" ht="14.1" customHeight="1">
      <c r="B236" s="197" t="str">
        <f>Tabelle1!N349</f>
        <v>Nordrhein-Westfalen</v>
      </c>
      <c r="C236" s="197"/>
      <c r="D236" s="197"/>
      <c r="E236" s="198" t="str">
        <f>Tabelle1!O349</f>
        <v>Anzahl Anlagen</v>
      </c>
      <c r="F236" s="199"/>
      <c r="G236" s="200"/>
      <c r="H236" s="193">
        <f>Tabelle1!P349</f>
        <v>859</v>
      </c>
      <c r="I236" s="193"/>
      <c r="J236" s="193">
        <f>Tabelle1!Q349</f>
        <v>1209</v>
      </c>
      <c r="K236" s="193"/>
      <c r="L236" s="193">
        <f>Tabelle1!R349</f>
        <v>577112</v>
      </c>
      <c r="M236" s="193"/>
      <c r="N236" s="193">
        <f>Tabelle1!S349</f>
        <v>704612</v>
      </c>
      <c r="O236" s="193"/>
    </row>
    <row r="237" spans="2:15" s="153" customFormat="1" ht="14.1" customHeight="1">
      <c r="B237" s="197"/>
      <c r="C237" s="197"/>
      <c r="D237" s="197"/>
      <c r="E237" s="198" t="str">
        <f>Tabelle1!O350</f>
        <v>Ertrag in GWh / Jahr</v>
      </c>
      <c r="F237" s="199"/>
      <c r="G237" s="200"/>
      <c r="H237" s="194">
        <f>Tabelle1!P350</f>
        <v>501.61838499999999</v>
      </c>
      <c r="I237" s="194"/>
      <c r="J237" s="194">
        <f>Tabelle1!Q350</f>
        <v>687.81602254709298</v>
      </c>
      <c r="K237" s="194"/>
      <c r="L237" s="194">
        <f>Tabelle1!R350</f>
        <v>8602.6051860000007</v>
      </c>
      <c r="M237" s="194"/>
      <c r="N237" s="194">
        <f>Tabelle1!S350</f>
        <v>10165.716417181153</v>
      </c>
      <c r="O237" s="194"/>
    </row>
    <row r="238" spans="2:15" s="153" customFormat="1" ht="14.1" customHeight="1">
      <c r="B238" s="197" t="str">
        <f>Tabelle1!N351</f>
        <v>Münster, Regierungsbezirk</v>
      </c>
      <c r="C238" s="197"/>
      <c r="D238" s="197"/>
      <c r="E238" s="198" t="str">
        <f>Tabelle1!O351</f>
        <v>Anzahl Anlagen</v>
      </c>
      <c r="F238" s="199"/>
      <c r="G238" s="200"/>
      <c r="H238" s="193">
        <f>Tabelle1!P351</f>
        <v>136</v>
      </c>
      <c r="I238" s="193"/>
      <c r="J238" s="193">
        <f>Tabelle1!Q351</f>
        <v>180</v>
      </c>
      <c r="K238" s="193"/>
      <c r="L238" s="193">
        <f>Tabelle1!R351</f>
        <v>130164</v>
      </c>
      <c r="M238" s="193"/>
      <c r="N238" s="193">
        <f>Tabelle1!S351</f>
        <v>154487</v>
      </c>
      <c r="O238" s="193"/>
    </row>
    <row r="239" spans="2:15" s="153" customFormat="1" ht="14.1" customHeight="1">
      <c r="B239" s="197"/>
      <c r="C239" s="197"/>
      <c r="D239" s="197"/>
      <c r="E239" s="198" t="str">
        <f>Tabelle1!O352</f>
        <v>Ertrag in GWh / Jahr</v>
      </c>
      <c r="F239" s="199"/>
      <c r="G239" s="200"/>
      <c r="H239" s="194">
        <f>Tabelle1!P352</f>
        <v>82.325665999999998</v>
      </c>
      <c r="I239" s="194"/>
      <c r="J239" s="194">
        <f>Tabelle1!Q352</f>
        <v>94.531800846347565</v>
      </c>
      <c r="K239" s="194"/>
      <c r="L239" s="194">
        <f>Tabelle1!R352</f>
        <v>2284.7962269999998</v>
      </c>
      <c r="M239" s="194"/>
      <c r="N239" s="194">
        <f>Tabelle1!S352</f>
        <v>2608.5810602663937</v>
      </c>
      <c r="O239" s="194"/>
    </row>
    <row r="240" spans="2:15" s="153" customFormat="1">
      <c r="B240" s="167"/>
    </row>
    <row r="241" spans="2:16" s="153" customFormat="1">
      <c r="B241" s="167" t="str">
        <f>B226</f>
        <v>Quelle: Bezirksregierung Münster, Dez. 32</v>
      </c>
    </row>
    <row r="242" spans="2:16" s="153" customFormat="1">
      <c r="B242" s="167" t="str">
        <f>B227</f>
        <v>Datenquelle: Energieatlas NRW © Landesamt für Natur, Umwelt und Klima NRW unter Verwendung von Daten von IT.NRW und der Bundesnetzagentur</v>
      </c>
    </row>
    <row r="243" spans="2:16" s="153" customFormat="1">
      <c r="B243" s="167"/>
    </row>
    <row r="244" spans="2:16" s="153" customFormat="1"/>
    <row r="245" spans="2:16" s="153" customFormat="1" ht="15.6">
      <c r="B245" s="158" t="str">
        <f>Tabelle1!N77</f>
        <v>8. Alter und Leistung (nach Energiearten) der Anlagen (Stand: 2024)</v>
      </c>
    </row>
    <row r="246" spans="2:16" s="153" customFormat="1"/>
    <row r="247" spans="2:16" s="153" customFormat="1">
      <c r="B247" s="254" t="str">
        <f>Tabelle1!N79</f>
        <v>Im Folgenden werden Angaben zum Alter und zur Leistung der Anlagen (nach Energieart) dargestellt. Sie beziehen sich auf den Datenstand von Ende 2024. Hinweis zur Photovoltaik: Die Daten enthalten nur PV-Freiflächenanlagen.</v>
      </c>
      <c r="C247" s="254"/>
      <c r="D247" s="254"/>
      <c r="E247" s="254"/>
      <c r="F247" s="254"/>
      <c r="G247" s="254"/>
      <c r="H247" s="254"/>
      <c r="I247" s="254"/>
      <c r="J247" s="254"/>
      <c r="K247" s="254"/>
      <c r="L247" s="254"/>
      <c r="M247" s="254"/>
      <c r="N247" s="254"/>
      <c r="O247" s="254"/>
      <c r="P247" s="254"/>
    </row>
    <row r="248" spans="2:16" s="153" customFormat="1">
      <c r="B248" s="254"/>
      <c r="C248" s="254"/>
      <c r="D248" s="254"/>
      <c r="E248" s="254"/>
      <c r="F248" s="254"/>
      <c r="G248" s="254"/>
      <c r="H248" s="254"/>
      <c r="I248" s="254"/>
      <c r="J248" s="254"/>
      <c r="K248" s="254"/>
      <c r="L248" s="254"/>
      <c r="M248" s="254"/>
      <c r="N248" s="254"/>
      <c r="O248" s="254"/>
      <c r="P248" s="254"/>
    </row>
    <row r="249" spans="2:16" s="153" customFormat="1">
      <c r="B249" s="173"/>
      <c r="C249" s="173"/>
      <c r="D249" s="173"/>
      <c r="E249" s="173"/>
      <c r="F249" s="173"/>
      <c r="G249" s="173"/>
      <c r="H249" s="173"/>
      <c r="I249" s="173"/>
      <c r="J249" s="173"/>
      <c r="K249" s="173"/>
      <c r="L249" s="173"/>
      <c r="M249" s="173"/>
      <c r="N249" s="173"/>
      <c r="O249" s="173"/>
      <c r="P249" s="173"/>
    </row>
    <row r="250" spans="2:16" s="153" customFormat="1">
      <c r="B250" s="174" t="s">
        <v>6110</v>
      </c>
      <c r="C250" s="173"/>
      <c r="D250" s="173"/>
      <c r="E250" s="173"/>
      <c r="F250" s="173"/>
      <c r="G250" s="173"/>
      <c r="H250" s="173"/>
      <c r="I250" s="173"/>
      <c r="J250" s="173"/>
      <c r="K250" s="173"/>
      <c r="L250" s="173"/>
      <c r="M250" s="173"/>
      <c r="N250" s="173"/>
      <c r="O250" s="173"/>
      <c r="P250" s="173"/>
    </row>
    <row r="251" spans="2:16" s="153" customFormat="1">
      <c r="B251" s="174"/>
      <c r="C251" s="173"/>
      <c r="D251" s="173"/>
      <c r="E251" s="173"/>
      <c r="F251" s="173"/>
      <c r="G251" s="173"/>
      <c r="H251" s="173"/>
      <c r="I251" s="173"/>
      <c r="J251" s="173"/>
      <c r="K251" s="173"/>
      <c r="L251" s="173"/>
      <c r="M251" s="173"/>
      <c r="N251" s="173"/>
      <c r="O251" s="173"/>
      <c r="P251" s="173"/>
    </row>
    <row r="252" spans="2:16" s="153" customFormat="1">
      <c r="B252" s="168" t="s">
        <v>6111</v>
      </c>
      <c r="C252" s="173"/>
      <c r="D252" s="173"/>
      <c r="E252" s="173"/>
      <c r="F252" s="173"/>
      <c r="G252" s="173"/>
      <c r="H252" s="173"/>
      <c r="I252" s="173"/>
      <c r="J252" s="173"/>
      <c r="K252" s="173"/>
      <c r="L252" s="173"/>
      <c r="M252" s="173"/>
      <c r="N252" s="173"/>
      <c r="O252" s="173"/>
      <c r="P252" s="173"/>
    </row>
    <row r="253" spans="2:16" s="153" customFormat="1">
      <c r="B253" s="167" t="str">
        <f>B39</f>
        <v>Datenquelle: Energieatlas NRW © Landesamt für Natur, Umwelt und Klima NRW unter Verwendung von Daten von IT.NRW und der Bundesnetzagentur</v>
      </c>
    </row>
    <row r="254" spans="2:16" s="153" customFormat="1">
      <c r="B254" s="167"/>
    </row>
    <row r="255" spans="2:16" s="153" customFormat="1">
      <c r="B255" s="163"/>
    </row>
    <row r="256" spans="2:16" s="153" customFormat="1">
      <c r="B256" s="175" t="str">
        <f>Tabelle1!N82</f>
        <v>8.1 Biomasse</v>
      </c>
    </row>
    <row r="257" spans="2:15" s="153" customFormat="1"/>
    <row r="258" spans="2:15" s="153" customFormat="1">
      <c r="B258" s="153" t="str">
        <f>"Region: "&amp;Tabelle1!L1</f>
        <v>Region: Nordrhein-Westfalen</v>
      </c>
    </row>
    <row r="259" spans="2:15" s="153" customFormat="1"/>
    <row r="260" spans="2:15" s="153" customFormat="1" ht="14.1" customHeight="1">
      <c r="B260" s="246" t="str">
        <f>Tabelle1!N88</f>
        <v>Inbetriebnahme</v>
      </c>
      <c r="C260" s="247"/>
      <c r="D260" s="252" t="str">
        <f>Tabelle1!O86</f>
        <v>Anzahl der Anlagen nach installierter Nennleistung (Stand 2023)</v>
      </c>
      <c r="E260" s="252"/>
      <c r="F260" s="252"/>
      <c r="G260" s="252"/>
      <c r="H260" s="252"/>
      <c r="I260" s="252"/>
      <c r="J260" s="252"/>
      <c r="K260" s="252"/>
      <c r="L260" s="252"/>
      <c r="M260" s="252"/>
      <c r="N260" s="252"/>
      <c r="O260" s="252"/>
    </row>
    <row r="261" spans="2:15" s="153" customFormat="1" ht="23.1" customHeight="1">
      <c r="B261" s="248"/>
      <c r="C261" s="249"/>
      <c r="D261" s="253" t="str">
        <f>Tabelle1!O87</f>
        <v>bis 100 kW</v>
      </c>
      <c r="E261" s="253"/>
      <c r="F261" s="253" t="str">
        <f>Tabelle1!Q87</f>
        <v>100 bis 500 kW</v>
      </c>
      <c r="G261" s="253"/>
      <c r="H261" s="253" t="str">
        <f>Tabelle1!S87</f>
        <v>500 bis 1.000 kW</v>
      </c>
      <c r="I261" s="253"/>
      <c r="J261" s="253" t="str">
        <f>Tabelle1!U87</f>
        <v>1.000 bis 2.000 kW</v>
      </c>
      <c r="K261" s="253"/>
      <c r="L261" s="253" t="str">
        <f>Tabelle1!W87</f>
        <v>ab 2.000 kW</v>
      </c>
      <c r="M261" s="253"/>
      <c r="N261" s="253" t="str">
        <f>Tabelle1!Y87</f>
        <v>Gesamt</v>
      </c>
      <c r="O261" s="253"/>
    </row>
    <row r="262" spans="2:15" s="153" customFormat="1">
      <c r="B262" s="248"/>
      <c r="C262" s="249"/>
      <c r="D262" s="243" t="str">
        <f>Tabelle1!O88</f>
        <v>Anzahl Anlagen</v>
      </c>
      <c r="E262" s="243" t="str">
        <f>Tabelle1!P88</f>
        <v>Anteil</v>
      </c>
      <c r="F262" s="243" t="str">
        <f>Tabelle1!Q88</f>
        <v>Anzahl Anlagen</v>
      </c>
      <c r="G262" s="243" t="str">
        <f>Tabelle1!R88</f>
        <v>Anteil</v>
      </c>
      <c r="H262" s="243" t="str">
        <f>Tabelle1!S88</f>
        <v>Anzahl Anlagen</v>
      </c>
      <c r="I262" s="243" t="str">
        <f>Tabelle1!T88</f>
        <v>Anteil</v>
      </c>
      <c r="J262" s="243" t="str">
        <f>Tabelle1!U88</f>
        <v>Anzahl Anlagen</v>
      </c>
      <c r="K262" s="243" t="str">
        <f>Tabelle1!V88</f>
        <v>Anteil</v>
      </c>
      <c r="L262" s="243" t="str">
        <f>Tabelle1!W88</f>
        <v>Anzahl Anlagen</v>
      </c>
      <c r="M262" s="243" t="str">
        <f>Tabelle1!X88</f>
        <v>Anteil</v>
      </c>
      <c r="N262" s="243" t="str">
        <f>Tabelle1!Y88</f>
        <v>Anzahl Anlagen</v>
      </c>
      <c r="O262" s="243" t="str">
        <f>Tabelle1!Z88</f>
        <v>Anteil</v>
      </c>
    </row>
    <row r="263" spans="2:15" s="153" customFormat="1">
      <c r="B263" s="250"/>
      <c r="C263" s="251"/>
      <c r="D263" s="245"/>
      <c r="E263" s="245"/>
      <c r="F263" s="245"/>
      <c r="G263" s="245"/>
      <c r="H263" s="245"/>
      <c r="I263" s="245"/>
      <c r="J263" s="245"/>
      <c r="K263" s="245"/>
      <c r="L263" s="245"/>
      <c r="M263" s="245"/>
      <c r="N263" s="245"/>
      <c r="O263" s="245"/>
    </row>
    <row r="264" spans="2:15" s="153" customFormat="1">
      <c r="B264" s="208" t="str">
        <f>Tabelle1!N89</f>
        <v>vor 2005</v>
      </c>
      <c r="C264" s="208"/>
      <c r="D264" s="176">
        <f>Tabelle1!O89</f>
        <v>20</v>
      </c>
      <c r="E264" s="177">
        <f>IFERROR(Tabelle1!P89,0)</f>
        <v>1.4044943820224719E-2</v>
      </c>
      <c r="F264" s="176">
        <f>Tabelle1!Q89</f>
        <v>28</v>
      </c>
      <c r="G264" s="177">
        <f>IFERROR(Tabelle1!R89,0)</f>
        <v>1.9662921348314606E-2</v>
      </c>
      <c r="H264" s="176">
        <f>Tabelle1!S89</f>
        <v>18</v>
      </c>
      <c r="I264" s="177">
        <f>IFERROR(Tabelle1!T89,0)</f>
        <v>1.2640449438202247E-2</v>
      </c>
      <c r="J264" s="176">
        <f>Tabelle1!U89</f>
        <v>7</v>
      </c>
      <c r="K264" s="177">
        <f>IFERROR(Tabelle1!V89,0)</f>
        <v>4.9157303370786515E-3</v>
      </c>
      <c r="L264" s="176">
        <f>Tabelle1!W89</f>
        <v>10</v>
      </c>
      <c r="M264" s="177">
        <f>IFERROR(Tabelle1!X89,0)</f>
        <v>7.0224719101123594E-3</v>
      </c>
      <c r="N264" s="176">
        <f>Tabelle1!Y89</f>
        <v>83</v>
      </c>
      <c r="O264" s="177">
        <f>IFERROR(Tabelle1!Z89,0)</f>
        <v>5.8286516853932581E-2</v>
      </c>
    </row>
    <row r="265" spans="2:15" s="153" customFormat="1">
      <c r="B265" s="208" t="str">
        <f>Tabelle1!N90</f>
        <v>2005 bis 2009</v>
      </c>
      <c r="C265" s="208"/>
      <c r="D265" s="176">
        <f>Tabelle1!O90</f>
        <v>67</v>
      </c>
      <c r="E265" s="177">
        <f>IFERROR(Tabelle1!P90,0)</f>
        <v>4.7050561797752806E-2</v>
      </c>
      <c r="F265" s="176">
        <f>Tabelle1!Q90</f>
        <v>185</v>
      </c>
      <c r="G265" s="177">
        <f>IFERROR(Tabelle1!R90,0)</f>
        <v>0.12991573033707865</v>
      </c>
      <c r="H265" s="176">
        <f>Tabelle1!S90</f>
        <v>116</v>
      </c>
      <c r="I265" s="177">
        <f>IFERROR(Tabelle1!T90,0)</f>
        <v>8.1460674157303375E-2</v>
      </c>
      <c r="J265" s="176">
        <f>Tabelle1!U90</f>
        <v>48</v>
      </c>
      <c r="K265" s="177">
        <f>IFERROR(Tabelle1!V90,0)</f>
        <v>3.3707865168539325E-2</v>
      </c>
      <c r="L265" s="176">
        <f>Tabelle1!W90</f>
        <v>29</v>
      </c>
      <c r="M265" s="177">
        <f>IFERROR(Tabelle1!X90,0)</f>
        <v>2.0365168539325844E-2</v>
      </c>
      <c r="N265" s="176">
        <f>Tabelle1!Y90</f>
        <v>445</v>
      </c>
      <c r="O265" s="177">
        <f>IFERROR(Tabelle1!Z90,0)</f>
        <v>0.3125</v>
      </c>
    </row>
    <row r="266" spans="2:15" s="153" customFormat="1">
      <c r="B266" s="208" t="str">
        <f>Tabelle1!N91</f>
        <v>2010 bis 2014</v>
      </c>
      <c r="C266" s="208"/>
      <c r="D266" s="176">
        <f>Tabelle1!O91</f>
        <v>85</v>
      </c>
      <c r="E266" s="177">
        <f>IFERROR(Tabelle1!P91,0)</f>
        <v>5.9691011235955056E-2</v>
      </c>
      <c r="F266" s="176">
        <f>Tabelle1!Q91</f>
        <v>249</v>
      </c>
      <c r="G266" s="177">
        <f>IFERROR(Tabelle1!R91,0)</f>
        <v>0.17485955056179775</v>
      </c>
      <c r="H266" s="176">
        <f>Tabelle1!S91</f>
        <v>157</v>
      </c>
      <c r="I266" s="177">
        <f>IFERROR(Tabelle1!T91,0)</f>
        <v>0.11025280898876405</v>
      </c>
      <c r="J266" s="176">
        <f>Tabelle1!U91</f>
        <v>62</v>
      </c>
      <c r="K266" s="177">
        <f>IFERROR(Tabelle1!V91,0)</f>
        <v>4.3539325842696631E-2</v>
      </c>
      <c r="L266" s="176">
        <f>Tabelle1!W91</f>
        <v>25</v>
      </c>
      <c r="M266" s="177">
        <f>IFERROR(Tabelle1!X91,0)</f>
        <v>1.75561797752809E-2</v>
      </c>
      <c r="N266" s="176">
        <f>Tabelle1!Y91</f>
        <v>578</v>
      </c>
      <c r="O266" s="177">
        <f>IFERROR(Tabelle1!Z91,0)</f>
        <v>0.4058988764044944</v>
      </c>
    </row>
    <row r="267" spans="2:15" s="153" customFormat="1">
      <c r="B267" s="208" t="str">
        <f>Tabelle1!N92</f>
        <v>ab 2015</v>
      </c>
      <c r="C267" s="208"/>
      <c r="D267" s="176">
        <f>Tabelle1!O92</f>
        <v>127</v>
      </c>
      <c r="E267" s="177">
        <f>IFERROR(Tabelle1!P92,0)</f>
        <v>8.9185393258426962E-2</v>
      </c>
      <c r="F267" s="176">
        <f>Tabelle1!Q92</f>
        <v>59</v>
      </c>
      <c r="G267" s="177">
        <f>IFERROR(Tabelle1!R92,0)</f>
        <v>4.1432584269662918E-2</v>
      </c>
      <c r="H267" s="176">
        <f>Tabelle1!S92</f>
        <v>61</v>
      </c>
      <c r="I267" s="177">
        <f>IFERROR(Tabelle1!T92,0)</f>
        <v>4.2837078651685394E-2</v>
      </c>
      <c r="J267" s="176">
        <f>Tabelle1!U92</f>
        <v>34</v>
      </c>
      <c r="K267" s="177">
        <f>IFERROR(Tabelle1!V92,0)</f>
        <v>2.3876404494382022E-2</v>
      </c>
      <c r="L267" s="176">
        <f>Tabelle1!W92</f>
        <v>12</v>
      </c>
      <c r="M267" s="177">
        <f>IFERROR(Tabelle1!X92,0)</f>
        <v>8.4269662921348312E-3</v>
      </c>
      <c r="N267" s="176">
        <f>Tabelle1!Y92</f>
        <v>293</v>
      </c>
      <c r="O267" s="177">
        <f>IFERROR(Tabelle1!Z92,0)</f>
        <v>0.20575842696629212</v>
      </c>
    </row>
    <row r="268" spans="2:15" s="153" customFormat="1">
      <c r="B268" s="208" t="str">
        <f>Tabelle1!N93</f>
        <v>keine Angabe</v>
      </c>
      <c r="C268" s="208"/>
      <c r="D268" s="176">
        <f>Tabelle1!O93</f>
        <v>0</v>
      </c>
      <c r="E268" s="177">
        <f>IFERROR(Tabelle1!P93,0)</f>
        <v>0</v>
      </c>
      <c r="F268" s="176">
        <f>Tabelle1!Q93</f>
        <v>5</v>
      </c>
      <c r="G268" s="177">
        <f>IFERROR(Tabelle1!R93,0)</f>
        <v>3.5112359550561797E-3</v>
      </c>
      <c r="H268" s="176">
        <f>Tabelle1!S93</f>
        <v>8</v>
      </c>
      <c r="I268" s="177">
        <f>IFERROR(Tabelle1!T93,0)</f>
        <v>5.6179775280898875E-3</v>
      </c>
      <c r="J268" s="176">
        <f>Tabelle1!U93</f>
        <v>6</v>
      </c>
      <c r="K268" s="177">
        <f>IFERROR(Tabelle1!V93,0)</f>
        <v>4.2134831460674156E-3</v>
      </c>
      <c r="L268" s="176">
        <f>Tabelle1!W93</f>
        <v>6</v>
      </c>
      <c r="M268" s="177">
        <f>IFERROR(Tabelle1!X93,0)</f>
        <v>4.2134831460674156E-3</v>
      </c>
      <c r="N268" s="176">
        <f>Tabelle1!Y93</f>
        <v>25</v>
      </c>
      <c r="O268" s="177">
        <f>IFERROR(Tabelle1!Z93,0)</f>
        <v>1.75561797752809E-2</v>
      </c>
    </row>
    <row r="269" spans="2:15" s="153" customFormat="1">
      <c r="B269" s="208" t="str">
        <f>Tabelle1!N94</f>
        <v>Gesamt</v>
      </c>
      <c r="C269" s="208"/>
      <c r="D269" s="176">
        <f>Tabelle1!O94</f>
        <v>299</v>
      </c>
      <c r="E269" s="177">
        <f>IFERROR(Tabelle1!P94,0)</f>
        <v>0.20997191011235955</v>
      </c>
      <c r="F269" s="176">
        <f>Tabelle1!Q94</f>
        <v>526</v>
      </c>
      <c r="G269" s="177">
        <f>IFERROR(Tabelle1!R94,0)</f>
        <v>0.3693820224719101</v>
      </c>
      <c r="H269" s="176">
        <f>Tabelle1!S94</f>
        <v>360</v>
      </c>
      <c r="I269" s="177">
        <f>IFERROR(Tabelle1!T94,0)</f>
        <v>0.25280898876404495</v>
      </c>
      <c r="J269" s="176">
        <f>Tabelle1!U94</f>
        <v>157</v>
      </c>
      <c r="K269" s="177">
        <f>IFERROR(Tabelle1!V94,0)</f>
        <v>0.11025280898876405</v>
      </c>
      <c r="L269" s="176">
        <f>Tabelle1!W94</f>
        <v>82</v>
      </c>
      <c r="M269" s="177">
        <f>IFERROR(Tabelle1!X94,0)</f>
        <v>5.758426966292135E-2</v>
      </c>
      <c r="N269" s="176">
        <f>Tabelle1!Y94</f>
        <v>1424</v>
      </c>
      <c r="O269" s="177">
        <f>IFERROR(Tabelle1!Z94,0)</f>
        <v>1</v>
      </c>
    </row>
    <row r="270" spans="2:15" s="153" customFormat="1">
      <c r="B270" s="168"/>
      <c r="C270" s="168"/>
      <c r="D270" s="178"/>
      <c r="E270" s="179"/>
      <c r="F270" s="178"/>
      <c r="G270" s="179"/>
      <c r="H270" s="178"/>
      <c r="I270" s="179"/>
      <c r="J270" s="178"/>
      <c r="K270" s="179"/>
      <c r="L270" s="178"/>
      <c r="M270" s="179"/>
      <c r="N270" s="178"/>
      <c r="O270" s="179"/>
    </row>
    <row r="271" spans="2:15" s="153" customFormat="1">
      <c r="B271" s="153" t="str">
        <f>"Region: "&amp;Tabelle1!L1</f>
        <v>Region: Nordrhein-Westfalen</v>
      </c>
    </row>
    <row r="272" spans="2:15" s="153" customFormat="1"/>
    <row r="273" spans="2:15" s="153" customFormat="1">
      <c r="B273" s="246" t="str">
        <f>Tabelle1!N99</f>
        <v>Inbetriebnahme</v>
      </c>
      <c r="C273" s="247"/>
      <c r="D273" s="252" t="str">
        <f>Tabelle1!O97</f>
        <v>installierte Nennleistung (Stand 2023)</v>
      </c>
      <c r="E273" s="252"/>
      <c r="F273" s="252"/>
      <c r="G273" s="252"/>
      <c r="H273" s="252"/>
      <c r="I273" s="252"/>
      <c r="J273" s="252"/>
      <c r="K273" s="252"/>
      <c r="L273" s="252"/>
      <c r="M273" s="252"/>
      <c r="N273" s="252"/>
      <c r="O273" s="252"/>
    </row>
    <row r="274" spans="2:15" s="153" customFormat="1">
      <c r="B274" s="248"/>
      <c r="C274" s="249"/>
      <c r="D274" s="253" t="str">
        <f>Tabelle1!O98</f>
        <v>bis 100 kW</v>
      </c>
      <c r="E274" s="253"/>
      <c r="F274" s="253" t="str">
        <f>Tabelle1!Q98</f>
        <v>100 bis 500 kW</v>
      </c>
      <c r="G274" s="253"/>
      <c r="H274" s="253" t="str">
        <f>Tabelle1!S98</f>
        <v>500 bis 1.000 kW</v>
      </c>
      <c r="I274" s="253"/>
      <c r="J274" s="253" t="str">
        <f>Tabelle1!U98</f>
        <v>1.000 bis 2.000 kW</v>
      </c>
      <c r="K274" s="253"/>
      <c r="L274" s="253" t="str">
        <f>Tabelle1!W98</f>
        <v>ab 2.000 kW</v>
      </c>
      <c r="M274" s="253"/>
      <c r="N274" s="253" t="str">
        <f>Tabelle1!Y98</f>
        <v>Gesamt</v>
      </c>
      <c r="O274" s="253"/>
    </row>
    <row r="275" spans="2:15" s="153" customFormat="1" ht="14.45" customHeight="1">
      <c r="B275" s="248"/>
      <c r="C275" s="249"/>
      <c r="D275" s="243" t="str">
        <f>Tabelle1!O99</f>
        <v>Summe Leistung (in kW)</v>
      </c>
      <c r="E275" s="243" t="str">
        <f>Tabelle1!P99</f>
        <v>Anteil</v>
      </c>
      <c r="F275" s="243" t="str">
        <f>Tabelle1!Q99</f>
        <v>Summe Leistung (in kW)</v>
      </c>
      <c r="G275" s="243" t="str">
        <f>Tabelle1!R99</f>
        <v>Anteil</v>
      </c>
      <c r="H275" s="243" t="str">
        <f>Tabelle1!S99</f>
        <v>Summe Leistung (in kW)</v>
      </c>
      <c r="I275" s="243" t="str">
        <f>Tabelle1!T99</f>
        <v>Anteil</v>
      </c>
      <c r="J275" s="243" t="str">
        <f>Tabelle1!U99</f>
        <v>Summe Leistung (in kW)</v>
      </c>
      <c r="K275" s="243" t="str">
        <f>Tabelle1!V99</f>
        <v>Anteil</v>
      </c>
      <c r="L275" s="243" t="str">
        <f>Tabelle1!W99</f>
        <v>Summe Leistung (in kW)</v>
      </c>
      <c r="M275" s="243" t="str">
        <f>Tabelle1!X99</f>
        <v>Anteil</v>
      </c>
      <c r="N275" s="243" t="str">
        <f>Tabelle1!Y99</f>
        <v>Summe Leistung (in kW)</v>
      </c>
      <c r="O275" s="243" t="str">
        <f>Tabelle1!Z99</f>
        <v>Anteil</v>
      </c>
    </row>
    <row r="276" spans="2:15" s="153" customFormat="1" ht="14.1" customHeight="1">
      <c r="B276" s="248"/>
      <c r="C276" s="249"/>
      <c r="D276" s="244"/>
      <c r="E276" s="244"/>
      <c r="F276" s="244"/>
      <c r="G276" s="244"/>
      <c r="H276" s="244"/>
      <c r="I276" s="244"/>
      <c r="J276" s="244"/>
      <c r="K276" s="244"/>
      <c r="L276" s="244"/>
      <c r="M276" s="244"/>
      <c r="N276" s="244"/>
      <c r="O276" s="244"/>
    </row>
    <row r="277" spans="2:15" s="153" customFormat="1">
      <c r="B277" s="250"/>
      <c r="C277" s="251"/>
      <c r="D277" s="245"/>
      <c r="E277" s="245"/>
      <c r="F277" s="245"/>
      <c r="G277" s="245"/>
      <c r="H277" s="245"/>
      <c r="I277" s="245"/>
      <c r="J277" s="245"/>
      <c r="K277" s="245"/>
      <c r="L277" s="245"/>
      <c r="M277" s="245"/>
      <c r="N277" s="245"/>
      <c r="O277" s="245"/>
    </row>
    <row r="278" spans="2:15" s="153" customFormat="1">
      <c r="B278" s="208" t="str">
        <f>Tabelle1!N100</f>
        <v>vor 2005</v>
      </c>
      <c r="C278" s="208"/>
      <c r="D278" s="176">
        <f>Tabelle1!O100</f>
        <v>1115.5</v>
      </c>
      <c r="E278" s="177">
        <f>IFERROR(Tabelle1!P100,0)</f>
        <v>9.4292020812838104E-4</v>
      </c>
      <c r="F278" s="176">
        <f>Tabelle1!Q100</f>
        <v>7810</v>
      </c>
      <c r="G278" s="177">
        <f>IFERROR(Tabelle1!R100,0)</f>
        <v>6.6017093908405699E-3</v>
      </c>
      <c r="H278" s="176">
        <f>Tabelle1!S100</f>
        <v>11672</v>
      </c>
      <c r="I278" s="177">
        <f>IFERROR(Tabelle1!T100,0)</f>
        <v>9.8662166465929759E-3</v>
      </c>
      <c r="J278" s="176">
        <f>Tabelle1!U100</f>
        <v>10275</v>
      </c>
      <c r="K278" s="177">
        <f>IFERROR(Tabelle1!V100,0)</f>
        <v>8.685347502034169E-3</v>
      </c>
      <c r="L278" s="176">
        <f>Tabelle1!W100</f>
        <v>174349</v>
      </c>
      <c r="M278" s="177">
        <f>IFERROR(Tabelle1!X100,0)</f>
        <v>0.14737534322454066</v>
      </c>
      <c r="N278" s="176">
        <f>Tabelle1!Y100</f>
        <v>205221.5</v>
      </c>
      <c r="O278" s="177">
        <f>IFERROR(Tabelle1!Z100,0)</f>
        <v>0.17347153697213677</v>
      </c>
    </row>
    <row r="279" spans="2:15" s="153" customFormat="1">
      <c r="B279" s="208" t="str">
        <f>Tabelle1!N101</f>
        <v>2005 bis 2009</v>
      </c>
      <c r="C279" s="208"/>
      <c r="D279" s="176">
        <f>Tabelle1!O101</f>
        <v>1442.6610000000001</v>
      </c>
      <c r="E279" s="177">
        <f>IFERROR(Tabelle1!P101,0)</f>
        <v>1.2194658990396221E-3</v>
      </c>
      <c r="F279" s="176">
        <f>Tabelle1!Q101</f>
        <v>55176.3</v>
      </c>
      <c r="G279" s="177">
        <f>IFERROR(Tabelle1!R101,0)</f>
        <v>4.6639935705740918E-2</v>
      </c>
      <c r="H279" s="176">
        <f>Tabelle1!S101</f>
        <v>77763</v>
      </c>
      <c r="I279" s="177">
        <f>IFERROR(Tabelle1!T101,0)</f>
        <v>6.5732231416124873E-2</v>
      </c>
      <c r="J279" s="176">
        <f>Tabelle1!U101</f>
        <v>62647</v>
      </c>
      <c r="K279" s="177">
        <f>IFERROR(Tabelle1!V101,0)</f>
        <v>5.2954838438923076E-2</v>
      </c>
      <c r="L279" s="176">
        <f>Tabelle1!W101</f>
        <v>201038</v>
      </c>
      <c r="M279" s="177">
        <f>IFERROR(Tabelle1!X101,0)</f>
        <v>0.16993526920816984</v>
      </c>
      <c r="N279" s="176">
        <f>Tabelle1!Y101</f>
        <v>398066.96100000001</v>
      </c>
      <c r="O279" s="177">
        <f>IFERROR(Tabelle1!Z101,0)</f>
        <v>0.33648174066799835</v>
      </c>
    </row>
    <row r="280" spans="2:15" s="153" customFormat="1">
      <c r="B280" s="208" t="str">
        <f>Tabelle1!N102</f>
        <v>2010 bis 2014</v>
      </c>
      <c r="C280" s="208"/>
      <c r="D280" s="176">
        <f>Tabelle1!O102</f>
        <v>4199.7700000000004</v>
      </c>
      <c r="E280" s="177">
        <f>IFERROR(Tabelle1!P102,0)</f>
        <v>3.5500206207900774E-3</v>
      </c>
      <c r="F280" s="176">
        <f>Tabelle1!Q102</f>
        <v>66165</v>
      </c>
      <c r="G280" s="177">
        <f>IFERROR(Tabelle1!R102,0)</f>
        <v>5.5928566177332439E-2</v>
      </c>
      <c r="H280" s="176">
        <f>Tabelle1!S102</f>
        <v>104776.5</v>
      </c>
      <c r="I280" s="177">
        <f>IFERROR(Tabelle1!T102,0)</f>
        <v>8.8566453775852372E-2</v>
      </c>
      <c r="J280" s="176">
        <f>Tabelle1!U102</f>
        <v>85333.7</v>
      </c>
      <c r="K280" s="177">
        <f>IFERROR(Tabelle1!V102,0)</f>
        <v>7.2131663078767214E-2</v>
      </c>
      <c r="L280" s="176">
        <f>Tabelle1!W102</f>
        <v>80814</v>
      </c>
      <c r="M280" s="177">
        <f>IFERROR(Tabelle1!X102,0)</f>
        <v>6.8311209053955171E-2</v>
      </c>
      <c r="N280" s="176">
        <f>Tabelle1!Y102</f>
        <v>341288.97000000003</v>
      </c>
      <c r="O280" s="177">
        <f>IFERROR(Tabelle1!Z102,0)</f>
        <v>0.28848791270669727</v>
      </c>
    </row>
    <row r="281" spans="2:15" s="153" customFormat="1">
      <c r="B281" s="208" t="str">
        <f>Tabelle1!N103</f>
        <v>ab 2015</v>
      </c>
      <c r="C281" s="208"/>
      <c r="D281" s="176">
        <f>Tabelle1!O103</f>
        <v>8060.2</v>
      </c>
      <c r="E281" s="177">
        <f>IFERROR(Tabelle1!P103,0)</f>
        <v>6.8132007723499567E-3</v>
      </c>
      <c r="F281" s="176">
        <f>Tabelle1!Q103</f>
        <v>16371.3</v>
      </c>
      <c r="G281" s="177">
        <f>IFERROR(Tabelle1!R103,0)</f>
        <v>1.3838484628715522E-2</v>
      </c>
      <c r="H281" s="176">
        <f>Tabelle1!S103</f>
        <v>42886</v>
      </c>
      <c r="I281" s="177">
        <f>IFERROR(Tabelle1!T103,0)</f>
        <v>3.6251076688295608E-2</v>
      </c>
      <c r="J281" s="176">
        <f>Tabelle1!U103</f>
        <v>42980</v>
      </c>
      <c r="K281" s="177">
        <f>IFERROR(Tabelle1!V103,0)</f>
        <v>3.6330533881988182E-2</v>
      </c>
      <c r="L281" s="176">
        <f>Tabelle1!W103</f>
        <v>86011</v>
      </c>
      <c r="M281" s="177">
        <f>IFERROR(Tabelle1!X103,0)</f>
        <v>7.2704177518001067E-2</v>
      </c>
      <c r="N281" s="176">
        <f>Tabelle1!Y103</f>
        <v>196308.5</v>
      </c>
      <c r="O281" s="177">
        <f>IFERROR(Tabelle1!Z103,0)</f>
        <v>0.16593747348935034</v>
      </c>
    </row>
    <row r="282" spans="2:15" s="153" customFormat="1">
      <c r="B282" s="208" t="str">
        <f>Tabelle1!N104</f>
        <v>keine Angabe</v>
      </c>
      <c r="C282" s="208"/>
      <c r="D282" s="176">
        <f>Tabelle1!O104</f>
        <v>0</v>
      </c>
      <c r="E282" s="177">
        <f>IFERROR(Tabelle1!P104,0)</f>
        <v>0</v>
      </c>
      <c r="F282" s="176">
        <f>Tabelle1!Q104</f>
        <v>1988</v>
      </c>
      <c r="G282" s="177">
        <f>IFERROR(Tabelle1!R104,0)</f>
        <v>1.6804351176685087E-3</v>
      </c>
      <c r="H282" s="176">
        <f>Tabelle1!S104</f>
        <v>5394</v>
      </c>
      <c r="I282" s="177">
        <f>IFERROR(Tabelle1!T104,0)</f>
        <v>4.5594904550824633E-3</v>
      </c>
      <c r="J282" s="176">
        <f>Tabelle1!U104</f>
        <v>8476</v>
      </c>
      <c r="K282" s="177">
        <f>IFERROR(Tabelle1!V104,0)</f>
        <v>7.164672061045413E-3</v>
      </c>
      <c r="L282" s="176">
        <f>Tabelle1!W104</f>
        <v>26283</v>
      </c>
      <c r="M282" s="177">
        <f>IFERROR(Tabelle1!X104,0)</f>
        <v>2.2216738530020833E-2</v>
      </c>
      <c r="N282" s="176">
        <f>Tabelle1!Y104</f>
        <v>42141</v>
      </c>
      <c r="O282" s="177">
        <f>IFERROR(Tabelle1!Z104,0)</f>
        <v>3.562133616381722E-2</v>
      </c>
    </row>
    <row r="283" spans="2:15" s="153" customFormat="1">
      <c r="B283" s="208" t="str">
        <f>Tabelle1!N105</f>
        <v>Gesamt</v>
      </c>
      <c r="C283" s="208"/>
      <c r="D283" s="176">
        <f>Tabelle1!O105</f>
        <v>14818.131000000001</v>
      </c>
      <c r="E283" s="177">
        <f>IFERROR(Tabelle1!P105,0)</f>
        <v>1.2525607500308037E-2</v>
      </c>
      <c r="F283" s="176">
        <f>Tabelle1!Q105</f>
        <v>147510.6</v>
      </c>
      <c r="G283" s="177">
        <f>IFERROR(Tabelle1!R105,0)</f>
        <v>0.12468913102029795</v>
      </c>
      <c r="H283" s="176">
        <f>Tabelle1!S105</f>
        <v>242491.5</v>
      </c>
      <c r="I283" s="177">
        <f>IFERROR(Tabelle1!T105,0)</f>
        <v>0.20497546898194829</v>
      </c>
      <c r="J283" s="176">
        <f>Tabelle1!U105</f>
        <v>209711.7</v>
      </c>
      <c r="K283" s="177">
        <f>IFERROR(Tabelle1!V105,0)</f>
        <v>0.17726705496275807</v>
      </c>
      <c r="L283" s="176">
        <f>Tabelle1!W105</f>
        <v>568495</v>
      </c>
      <c r="M283" s="177">
        <f>IFERROR(Tabelle1!X105,0)</f>
        <v>0.48054273753468757</v>
      </c>
      <c r="N283" s="176">
        <f>Tabelle1!Y105</f>
        <v>1183026.9310000001</v>
      </c>
      <c r="O283" s="177">
        <f>IFERROR(Tabelle1!Z105,0)</f>
        <v>1</v>
      </c>
    </row>
    <row r="284" spans="2:15" s="153" customFormat="1"/>
    <row r="285" spans="2:15" s="153" customFormat="1">
      <c r="B285" s="153" t="str">
        <f>"Region: "&amp;Tabelle1!L2</f>
        <v>Region: Münster, Regierungsbezirk</v>
      </c>
    </row>
    <row r="286" spans="2:15" s="153" customFormat="1"/>
    <row r="287" spans="2:15" s="153" customFormat="1">
      <c r="B287" s="246" t="str">
        <f>Tabelle1!N113</f>
        <v>Inbetriebnahme</v>
      </c>
      <c r="C287" s="247"/>
      <c r="D287" s="252" t="str">
        <f>Tabelle1!O111</f>
        <v>Anzahl der Anlagen nach installierter Nennleistung (Stand 2023)</v>
      </c>
      <c r="E287" s="252"/>
      <c r="F287" s="252"/>
      <c r="G287" s="252"/>
      <c r="H287" s="252"/>
      <c r="I287" s="252"/>
      <c r="J287" s="252"/>
      <c r="K287" s="252"/>
      <c r="L287" s="252"/>
      <c r="M287" s="252"/>
      <c r="N287" s="252"/>
      <c r="O287" s="252"/>
    </row>
    <row r="288" spans="2:15" s="153" customFormat="1">
      <c r="B288" s="248"/>
      <c r="C288" s="249"/>
      <c r="D288" s="253" t="str">
        <f>Tabelle1!O112</f>
        <v>bis 100 kW</v>
      </c>
      <c r="E288" s="253"/>
      <c r="F288" s="253" t="str">
        <f>Tabelle1!Q112</f>
        <v>100 bis 500 kW</v>
      </c>
      <c r="G288" s="253"/>
      <c r="H288" s="253" t="str">
        <f>Tabelle1!S112</f>
        <v>500 bis 1.000 kW</v>
      </c>
      <c r="I288" s="253"/>
      <c r="J288" s="253" t="str">
        <f>Tabelle1!U112</f>
        <v>1.000 bis 2.000 kW</v>
      </c>
      <c r="K288" s="253"/>
      <c r="L288" s="253" t="str">
        <f>Tabelle1!W112</f>
        <v>ab 2.000 kW</v>
      </c>
      <c r="M288" s="253"/>
      <c r="N288" s="253" t="str">
        <f>Tabelle1!Y112</f>
        <v>Gesamt</v>
      </c>
      <c r="O288" s="253"/>
    </row>
    <row r="289" spans="2:15" s="153" customFormat="1">
      <c r="B289" s="248"/>
      <c r="C289" s="249"/>
      <c r="D289" s="243" t="str">
        <f>Tabelle1!O113</f>
        <v>Anzahl Anlagen</v>
      </c>
      <c r="E289" s="243" t="str">
        <f>Tabelle1!P113</f>
        <v>Anteil</v>
      </c>
      <c r="F289" s="243" t="str">
        <f>Tabelle1!Q113</f>
        <v>Anzahl Anlagen</v>
      </c>
      <c r="G289" s="243" t="str">
        <f>Tabelle1!R113</f>
        <v>Anteil</v>
      </c>
      <c r="H289" s="243" t="str">
        <f>Tabelle1!S113</f>
        <v>Anzahl Anlagen</v>
      </c>
      <c r="I289" s="243" t="str">
        <f>Tabelle1!T113</f>
        <v>Anteil</v>
      </c>
      <c r="J289" s="243" t="str">
        <f>Tabelle1!U113</f>
        <v>Anzahl Anlagen</v>
      </c>
      <c r="K289" s="243" t="str">
        <f>Tabelle1!V113</f>
        <v>Anteil</v>
      </c>
      <c r="L289" s="243" t="str">
        <f>Tabelle1!W113</f>
        <v>Anzahl Anlagen</v>
      </c>
      <c r="M289" s="243" t="str">
        <f>Tabelle1!X113</f>
        <v>Anteil</v>
      </c>
      <c r="N289" s="243" t="str">
        <f>Tabelle1!Y113</f>
        <v>Anzahl Anlagen</v>
      </c>
      <c r="O289" s="243" t="str">
        <f>Tabelle1!Z113</f>
        <v>Anteil</v>
      </c>
    </row>
    <row r="290" spans="2:15" s="153" customFormat="1">
      <c r="B290" s="250"/>
      <c r="C290" s="251"/>
      <c r="D290" s="245"/>
      <c r="E290" s="245"/>
      <c r="F290" s="245"/>
      <c r="G290" s="245"/>
      <c r="H290" s="245"/>
      <c r="I290" s="245"/>
      <c r="J290" s="245"/>
      <c r="K290" s="245"/>
      <c r="L290" s="245"/>
      <c r="M290" s="245"/>
      <c r="N290" s="245"/>
      <c r="O290" s="245"/>
    </row>
    <row r="291" spans="2:15" s="153" customFormat="1">
      <c r="B291" s="208" t="str">
        <f>Tabelle1!N114</f>
        <v>vor 2005</v>
      </c>
      <c r="C291" s="208"/>
      <c r="D291" s="176">
        <f>Tabelle1!O114</f>
        <v>6</v>
      </c>
      <c r="E291" s="177">
        <f>IFERROR(Tabelle1!P114,0)</f>
        <v>1.3483146067415731E-2</v>
      </c>
      <c r="F291" s="176">
        <f>Tabelle1!Q114</f>
        <v>12</v>
      </c>
      <c r="G291" s="177">
        <f>IFERROR(Tabelle1!R114,0)</f>
        <v>2.6966292134831461E-2</v>
      </c>
      <c r="H291" s="176">
        <f>Tabelle1!S114</f>
        <v>5</v>
      </c>
      <c r="I291" s="177">
        <f>IFERROR(Tabelle1!T114,0)</f>
        <v>1.1235955056179775E-2</v>
      </c>
      <c r="J291" s="176">
        <f>Tabelle1!U114</f>
        <v>1</v>
      </c>
      <c r="K291" s="177">
        <f>IFERROR(Tabelle1!V114,0)</f>
        <v>2.2471910112359553E-3</v>
      </c>
      <c r="L291" s="176">
        <f>Tabelle1!W114</f>
        <v>1</v>
      </c>
      <c r="M291" s="177">
        <f>IFERROR(Tabelle1!X114,0)</f>
        <v>2.2471910112359553E-3</v>
      </c>
      <c r="N291" s="176">
        <f>Tabelle1!Y114</f>
        <v>25</v>
      </c>
      <c r="O291" s="177">
        <f>IFERROR(Tabelle1!Z114,0)</f>
        <v>5.6179775280898875E-2</v>
      </c>
    </row>
    <row r="292" spans="2:15" s="153" customFormat="1">
      <c r="B292" s="208" t="str">
        <f>Tabelle1!N115</f>
        <v>2005 bis 2009</v>
      </c>
      <c r="C292" s="208"/>
      <c r="D292" s="176">
        <f>Tabelle1!O115</f>
        <v>17</v>
      </c>
      <c r="E292" s="177">
        <f>IFERROR(Tabelle1!P115,0)</f>
        <v>3.8202247191011236E-2</v>
      </c>
      <c r="F292" s="176">
        <f>Tabelle1!Q115</f>
        <v>61</v>
      </c>
      <c r="G292" s="177">
        <f>IFERROR(Tabelle1!R115,0)</f>
        <v>0.13707865168539327</v>
      </c>
      <c r="H292" s="176">
        <f>Tabelle1!S115</f>
        <v>47</v>
      </c>
      <c r="I292" s="177">
        <f>IFERROR(Tabelle1!T115,0)</f>
        <v>0.10561797752808989</v>
      </c>
      <c r="J292" s="176">
        <f>Tabelle1!U115</f>
        <v>16</v>
      </c>
      <c r="K292" s="177">
        <f>IFERROR(Tabelle1!V115,0)</f>
        <v>3.5955056179775284E-2</v>
      </c>
      <c r="L292" s="176">
        <f>Tabelle1!W115</f>
        <v>11</v>
      </c>
      <c r="M292" s="177">
        <f>IFERROR(Tabelle1!X115,0)</f>
        <v>2.4719101123595506E-2</v>
      </c>
      <c r="N292" s="176">
        <f>Tabelle1!Y115</f>
        <v>152</v>
      </c>
      <c r="O292" s="177">
        <f>IFERROR(Tabelle1!Z115,0)</f>
        <v>0.34157303370786518</v>
      </c>
    </row>
    <row r="293" spans="2:15" s="153" customFormat="1">
      <c r="B293" s="208" t="str">
        <f>Tabelle1!N116</f>
        <v>2010 bis 2014</v>
      </c>
      <c r="C293" s="208"/>
      <c r="D293" s="176">
        <f>Tabelle1!O116</f>
        <v>24</v>
      </c>
      <c r="E293" s="177">
        <f>IFERROR(Tabelle1!P116,0)</f>
        <v>5.3932584269662923E-2</v>
      </c>
      <c r="F293" s="176">
        <f>Tabelle1!Q116</f>
        <v>85</v>
      </c>
      <c r="G293" s="177">
        <f>IFERROR(Tabelle1!R116,0)</f>
        <v>0.19101123595505617</v>
      </c>
      <c r="H293" s="176">
        <f>Tabelle1!S116</f>
        <v>46</v>
      </c>
      <c r="I293" s="177">
        <f>IFERROR(Tabelle1!T116,0)</f>
        <v>0.10337078651685393</v>
      </c>
      <c r="J293" s="176">
        <f>Tabelle1!U116</f>
        <v>11</v>
      </c>
      <c r="K293" s="177">
        <f>IFERROR(Tabelle1!V116,0)</f>
        <v>2.4719101123595506E-2</v>
      </c>
      <c r="L293" s="176">
        <f>Tabelle1!W116</f>
        <v>7</v>
      </c>
      <c r="M293" s="177">
        <f>IFERROR(Tabelle1!X116,0)</f>
        <v>1.5730337078651686E-2</v>
      </c>
      <c r="N293" s="176">
        <f>Tabelle1!Y116</f>
        <v>173</v>
      </c>
      <c r="O293" s="177">
        <f>IFERROR(Tabelle1!Z116,0)</f>
        <v>0.38876404494382022</v>
      </c>
    </row>
    <row r="294" spans="2:15" s="153" customFormat="1">
      <c r="B294" s="208" t="str">
        <f>Tabelle1!N117</f>
        <v>ab 2015</v>
      </c>
      <c r="C294" s="208"/>
      <c r="D294" s="176">
        <f>Tabelle1!O117</f>
        <v>29</v>
      </c>
      <c r="E294" s="177">
        <f>IFERROR(Tabelle1!P117,0)</f>
        <v>6.5168539325842698E-2</v>
      </c>
      <c r="F294" s="176">
        <f>Tabelle1!Q117</f>
        <v>19</v>
      </c>
      <c r="G294" s="177">
        <f>IFERROR(Tabelle1!R117,0)</f>
        <v>4.2696629213483148E-2</v>
      </c>
      <c r="H294" s="176">
        <f>Tabelle1!S117</f>
        <v>24</v>
      </c>
      <c r="I294" s="177">
        <f>IFERROR(Tabelle1!T117,0)</f>
        <v>5.3932584269662923E-2</v>
      </c>
      <c r="J294" s="176">
        <f>Tabelle1!U117</f>
        <v>15</v>
      </c>
      <c r="K294" s="177">
        <f>IFERROR(Tabelle1!V117,0)</f>
        <v>3.3707865168539325E-2</v>
      </c>
      <c r="L294" s="176">
        <f>Tabelle1!W117</f>
        <v>3</v>
      </c>
      <c r="M294" s="177">
        <f>IFERROR(Tabelle1!X117,0)</f>
        <v>6.7415730337078653E-3</v>
      </c>
      <c r="N294" s="176">
        <f>Tabelle1!Y117</f>
        <v>90</v>
      </c>
      <c r="O294" s="177">
        <f>IFERROR(Tabelle1!Z117,0)</f>
        <v>0.20224719101123595</v>
      </c>
    </row>
    <row r="295" spans="2:15" s="153" customFormat="1">
      <c r="B295" s="208" t="str">
        <f>Tabelle1!N118</f>
        <v>keine Angabe</v>
      </c>
      <c r="C295" s="208"/>
      <c r="D295" s="176">
        <f>Tabelle1!O118</f>
        <v>0</v>
      </c>
      <c r="E295" s="177">
        <f>IFERROR(Tabelle1!P118,0)</f>
        <v>0</v>
      </c>
      <c r="F295" s="176">
        <f>Tabelle1!Q118</f>
        <v>0</v>
      </c>
      <c r="G295" s="177">
        <f>IFERROR(Tabelle1!R118,0)</f>
        <v>0</v>
      </c>
      <c r="H295" s="176">
        <f>Tabelle1!S118</f>
        <v>1</v>
      </c>
      <c r="I295" s="177">
        <f>IFERROR(Tabelle1!T118,0)</f>
        <v>2.2471910112359553E-3</v>
      </c>
      <c r="J295" s="176">
        <f>Tabelle1!U118</f>
        <v>1</v>
      </c>
      <c r="K295" s="177">
        <f>IFERROR(Tabelle1!V118,0)</f>
        <v>2.2471910112359553E-3</v>
      </c>
      <c r="L295" s="176">
        <f>Tabelle1!W118</f>
        <v>3</v>
      </c>
      <c r="M295" s="177">
        <f>IFERROR(Tabelle1!X118,0)</f>
        <v>6.7415730337078653E-3</v>
      </c>
      <c r="N295" s="176">
        <f>Tabelle1!Y118</f>
        <v>5</v>
      </c>
      <c r="O295" s="177">
        <f>IFERROR(Tabelle1!Z118,0)</f>
        <v>1.1235955056179775E-2</v>
      </c>
    </row>
    <row r="296" spans="2:15" s="153" customFormat="1">
      <c r="B296" s="208" t="str">
        <f>Tabelle1!N119</f>
        <v>Gesamt</v>
      </c>
      <c r="C296" s="208"/>
      <c r="D296" s="176">
        <f>Tabelle1!O119</f>
        <v>76</v>
      </c>
      <c r="E296" s="177">
        <f>IFERROR(Tabelle1!P119,0)</f>
        <v>0.17078651685393259</v>
      </c>
      <c r="F296" s="176">
        <f>Tabelle1!Q119</f>
        <v>177</v>
      </c>
      <c r="G296" s="177">
        <f>IFERROR(Tabelle1!R119,0)</f>
        <v>0.39775280898876403</v>
      </c>
      <c r="H296" s="176">
        <f>Tabelle1!S119</f>
        <v>123</v>
      </c>
      <c r="I296" s="177">
        <f>IFERROR(Tabelle1!T119,0)</f>
        <v>0.27640449438202247</v>
      </c>
      <c r="J296" s="176">
        <f>Tabelle1!U119</f>
        <v>44</v>
      </c>
      <c r="K296" s="177">
        <f>IFERROR(Tabelle1!V119,0)</f>
        <v>9.8876404494382023E-2</v>
      </c>
      <c r="L296" s="176">
        <f>Tabelle1!W119</f>
        <v>25</v>
      </c>
      <c r="M296" s="177">
        <f>IFERROR(Tabelle1!X119,0)</f>
        <v>5.6179775280898875E-2</v>
      </c>
      <c r="N296" s="176">
        <f>Tabelle1!Y119</f>
        <v>445</v>
      </c>
      <c r="O296" s="177">
        <f>IFERROR(Tabelle1!Z119,0)</f>
        <v>1</v>
      </c>
    </row>
    <row r="297" spans="2:15" s="153" customFormat="1">
      <c r="B297" s="168"/>
      <c r="C297" s="168"/>
      <c r="D297" s="178"/>
      <c r="E297" s="179"/>
      <c r="F297" s="178"/>
      <c r="G297" s="179"/>
      <c r="H297" s="178"/>
      <c r="I297" s="179"/>
      <c r="J297" s="178"/>
      <c r="K297" s="179"/>
      <c r="L297" s="178"/>
      <c r="M297" s="179"/>
      <c r="N297" s="178"/>
      <c r="O297" s="179"/>
    </row>
    <row r="298" spans="2:15" s="153" customFormat="1">
      <c r="B298" s="153" t="str">
        <f>"Region: "&amp;Tabelle1!L2</f>
        <v>Region: Münster, Regierungsbezirk</v>
      </c>
    </row>
    <row r="299" spans="2:15" s="153" customFormat="1"/>
    <row r="300" spans="2:15" s="153" customFormat="1">
      <c r="B300" s="246" t="str">
        <f>Tabelle1!N124</f>
        <v>Inbetriebnahme</v>
      </c>
      <c r="C300" s="247"/>
      <c r="D300" s="252" t="str">
        <f>Tabelle1!O122</f>
        <v>installierte Nennleistung (Stand 2023)</v>
      </c>
      <c r="E300" s="252"/>
      <c r="F300" s="252"/>
      <c r="G300" s="252"/>
      <c r="H300" s="252"/>
      <c r="I300" s="252"/>
      <c r="J300" s="252"/>
      <c r="K300" s="252"/>
      <c r="L300" s="252"/>
      <c r="M300" s="252"/>
      <c r="N300" s="252"/>
      <c r="O300" s="252"/>
    </row>
    <row r="301" spans="2:15" s="153" customFormat="1">
      <c r="B301" s="248"/>
      <c r="C301" s="249"/>
      <c r="D301" s="253" t="str">
        <f>Tabelle1!O123</f>
        <v>bis 100 kW</v>
      </c>
      <c r="E301" s="253"/>
      <c r="F301" s="253" t="str">
        <f>Tabelle1!Q123</f>
        <v>100 bis 500 kW</v>
      </c>
      <c r="G301" s="253"/>
      <c r="H301" s="253" t="str">
        <f>Tabelle1!S123</f>
        <v>500 bis 1.000 kW</v>
      </c>
      <c r="I301" s="253"/>
      <c r="J301" s="253" t="str">
        <f>Tabelle1!U123</f>
        <v>1.000 bis 2.000 kW</v>
      </c>
      <c r="K301" s="253"/>
      <c r="L301" s="253" t="str">
        <f>Tabelle1!W123</f>
        <v>ab 2.000 kW</v>
      </c>
      <c r="M301" s="253"/>
      <c r="N301" s="253" t="str">
        <f>Tabelle1!Y123</f>
        <v>Gesamt</v>
      </c>
      <c r="O301" s="253"/>
    </row>
    <row r="302" spans="2:15" s="153" customFormat="1">
      <c r="B302" s="248"/>
      <c r="C302" s="249"/>
      <c r="D302" s="243" t="str">
        <f>Tabelle1!O124</f>
        <v>Summe Leistung (in kW)</v>
      </c>
      <c r="E302" s="243" t="str">
        <f>Tabelle1!P124</f>
        <v>Anteil</v>
      </c>
      <c r="F302" s="243" t="str">
        <f>Tabelle1!Q124</f>
        <v>Summe Leistung (in kW)</v>
      </c>
      <c r="G302" s="243" t="str">
        <f>Tabelle1!R124</f>
        <v>Anteil</v>
      </c>
      <c r="H302" s="243" t="str">
        <f>Tabelle1!S124</f>
        <v>Summe Leistung (in kW)</v>
      </c>
      <c r="I302" s="243" t="str">
        <f>Tabelle1!T124</f>
        <v>Anteil</v>
      </c>
      <c r="J302" s="243" t="str">
        <f>Tabelle1!U124</f>
        <v>Summe Leistung (in kW)</v>
      </c>
      <c r="K302" s="243" t="str">
        <f>Tabelle1!V124</f>
        <v>Anteil</v>
      </c>
      <c r="L302" s="243" t="str">
        <f>Tabelle1!W124</f>
        <v>Summe Leistung (in kW)</v>
      </c>
      <c r="M302" s="243" t="str">
        <f>Tabelle1!X124</f>
        <v>Anteil</v>
      </c>
      <c r="N302" s="243" t="str">
        <f>Tabelle1!Y124</f>
        <v>Summe Leistung (in kW)</v>
      </c>
      <c r="O302" s="243" t="str">
        <f>Tabelle1!Z124</f>
        <v>Anteil</v>
      </c>
    </row>
    <row r="303" spans="2:15" s="153" customFormat="1">
      <c r="B303" s="248"/>
      <c r="C303" s="249"/>
      <c r="D303" s="244"/>
      <c r="E303" s="244"/>
      <c r="F303" s="244"/>
      <c r="G303" s="244"/>
      <c r="H303" s="244"/>
      <c r="I303" s="244"/>
      <c r="J303" s="244"/>
      <c r="K303" s="244"/>
      <c r="L303" s="244"/>
      <c r="M303" s="244"/>
      <c r="N303" s="244"/>
      <c r="O303" s="244"/>
    </row>
    <row r="304" spans="2:15" s="153" customFormat="1">
      <c r="B304" s="250"/>
      <c r="C304" s="251"/>
      <c r="D304" s="245"/>
      <c r="E304" s="245"/>
      <c r="F304" s="245"/>
      <c r="G304" s="245"/>
      <c r="H304" s="245"/>
      <c r="I304" s="245"/>
      <c r="J304" s="245"/>
      <c r="K304" s="245"/>
      <c r="L304" s="245"/>
      <c r="M304" s="245"/>
      <c r="N304" s="245"/>
      <c r="O304" s="245"/>
    </row>
    <row r="305" spans="2:15" s="153" customFormat="1">
      <c r="B305" s="208" t="str">
        <f>Tabelle1!N125</f>
        <v>vor 2005</v>
      </c>
      <c r="C305" s="208"/>
      <c r="D305" s="176">
        <f>Tabelle1!O125</f>
        <v>345</v>
      </c>
      <c r="E305" s="177">
        <f>IFERROR(Tabelle1!P125,0)</f>
        <v>1.1608345330305877E-3</v>
      </c>
      <c r="F305" s="176">
        <f>Tabelle1!Q125</f>
        <v>3563</v>
      </c>
      <c r="G305" s="177">
        <f>IFERROR(Tabelle1!R125,0)</f>
        <v>1.1988560699095607E-2</v>
      </c>
      <c r="H305" s="176">
        <f>Tabelle1!S125</f>
        <v>3312</v>
      </c>
      <c r="I305" s="177">
        <f>IFERROR(Tabelle1!T125,0)</f>
        <v>1.1144011517093643E-2</v>
      </c>
      <c r="J305" s="176">
        <f>Tabelle1!U125</f>
        <v>1471</v>
      </c>
      <c r="K305" s="177">
        <f>IFERROR(Tabelle1!V125,0)</f>
        <v>4.949529269820274E-3</v>
      </c>
      <c r="L305" s="176">
        <f>Tabelle1!W125</f>
        <v>20000</v>
      </c>
      <c r="M305" s="177">
        <f>IFERROR(Tabelle1!X125,0)</f>
        <v>6.7294755538005083E-2</v>
      </c>
      <c r="N305" s="176">
        <f>Tabelle1!Y125</f>
        <v>28691</v>
      </c>
      <c r="O305" s="177">
        <f>IFERROR(Tabelle1!Z125,0)</f>
        <v>9.6537691557045197E-2</v>
      </c>
    </row>
    <row r="306" spans="2:15" s="153" customFormat="1">
      <c r="B306" s="208" t="str">
        <f>Tabelle1!N126</f>
        <v>2005 bis 2009</v>
      </c>
      <c r="C306" s="208"/>
      <c r="D306" s="176">
        <f>Tabelle1!O126</f>
        <v>407.1</v>
      </c>
      <c r="E306" s="177">
        <f>IFERROR(Tabelle1!P126,0)</f>
        <v>1.3697847489760936E-3</v>
      </c>
      <c r="F306" s="176">
        <f>Tabelle1!Q126</f>
        <v>16973</v>
      </c>
      <c r="G306" s="177">
        <f>IFERROR(Tabelle1!R126,0)</f>
        <v>5.7109694287328018E-2</v>
      </c>
      <c r="H306" s="176">
        <f>Tabelle1!S126</f>
        <v>30682</v>
      </c>
      <c r="I306" s="177">
        <f>IFERROR(Tabelle1!T126,0)</f>
        <v>0.10323688447085361</v>
      </c>
      <c r="J306" s="176">
        <f>Tabelle1!U126</f>
        <v>19893</v>
      </c>
      <c r="K306" s="177">
        <f>IFERROR(Tabelle1!V126,0)</f>
        <v>6.6934728595876763E-2</v>
      </c>
      <c r="L306" s="176">
        <f>Tabelle1!W126</f>
        <v>43194</v>
      </c>
      <c r="M306" s="177">
        <f>IFERROR(Tabelle1!X126,0)</f>
        <v>0.14533648353542958</v>
      </c>
      <c r="N306" s="176">
        <f>Tabelle1!Y126</f>
        <v>111149.1</v>
      </c>
      <c r="O306" s="177">
        <f>IFERROR(Tabelle1!Z126,0)</f>
        <v>0.37398757563846408</v>
      </c>
    </row>
    <row r="307" spans="2:15" s="153" customFormat="1">
      <c r="B307" s="208" t="str">
        <f>Tabelle1!N127</f>
        <v>2010 bis 2014</v>
      </c>
      <c r="C307" s="208"/>
      <c r="D307" s="176">
        <f>Tabelle1!O127</f>
        <v>1362.28</v>
      </c>
      <c r="E307" s="177">
        <f>IFERROR(Tabelle1!P127,0)</f>
        <v>4.5837149787156788E-3</v>
      </c>
      <c r="F307" s="176">
        <f>Tabelle1!Q127</f>
        <v>22512</v>
      </c>
      <c r="G307" s="177">
        <f>IFERROR(Tabelle1!R127,0)</f>
        <v>7.5746976833578533E-2</v>
      </c>
      <c r="H307" s="176">
        <f>Tabelle1!S127</f>
        <v>29591.5</v>
      </c>
      <c r="I307" s="177">
        <f>IFERROR(Tabelle1!T127,0)</f>
        <v>9.9567637925143879E-2</v>
      </c>
      <c r="J307" s="176">
        <f>Tabelle1!U127</f>
        <v>15403.7</v>
      </c>
      <c r="K307" s="177">
        <f>IFERROR(Tabelle1!V127,0)</f>
        <v>5.1829411294038452E-2</v>
      </c>
      <c r="L307" s="176">
        <f>Tabelle1!W127</f>
        <v>19660</v>
      </c>
      <c r="M307" s="177">
        <f>IFERROR(Tabelle1!X127,0)</f>
        <v>6.6150744693858995E-2</v>
      </c>
      <c r="N307" s="176">
        <f>Tabelle1!Y127</f>
        <v>88529.48</v>
      </c>
      <c r="O307" s="177">
        <f>IFERROR(Tabelle1!Z127,0)</f>
        <v>0.29787848572533554</v>
      </c>
    </row>
    <row r="308" spans="2:15" s="153" customFormat="1">
      <c r="B308" s="208" t="str">
        <f>Tabelle1!N128</f>
        <v>ab 2015</v>
      </c>
      <c r="C308" s="208"/>
      <c r="D308" s="176">
        <f>Tabelle1!O128</f>
        <v>2321.5</v>
      </c>
      <c r="E308" s="177">
        <f>IFERROR(Tabelle1!P128,0)</f>
        <v>7.8112387490739408E-3</v>
      </c>
      <c r="F308" s="176">
        <f>Tabelle1!Q128</f>
        <v>5891.9</v>
      </c>
      <c r="G308" s="177">
        <f>IFERROR(Tabelle1!R128,0)</f>
        <v>1.9824698507718608E-2</v>
      </c>
      <c r="H308" s="176">
        <f>Tabelle1!S128</f>
        <v>15654</v>
      </c>
      <c r="I308" s="177">
        <f>IFERROR(Tabelle1!T128,0)</f>
        <v>5.2671605159596582E-2</v>
      </c>
      <c r="J308" s="176">
        <f>Tabelle1!U128</f>
        <v>19013</v>
      </c>
      <c r="K308" s="177">
        <f>IFERROR(Tabelle1!V128,0)</f>
        <v>6.3973759352204534E-2</v>
      </c>
      <c r="L308" s="176">
        <f>Tabelle1!W128</f>
        <v>7481</v>
      </c>
      <c r="M308" s="177">
        <f>IFERROR(Tabelle1!X128,0)</f>
        <v>2.5171603308990802E-2</v>
      </c>
      <c r="N308" s="176">
        <f>Tabelle1!Y128</f>
        <v>50361.4</v>
      </c>
      <c r="O308" s="177">
        <f>IFERROR(Tabelle1!Z128,0)</f>
        <v>0.16945290507758448</v>
      </c>
    </row>
    <row r="309" spans="2:15" s="153" customFormat="1">
      <c r="B309" s="208" t="str">
        <f>Tabelle1!N129</f>
        <v>keine Angabe</v>
      </c>
      <c r="C309" s="208"/>
      <c r="D309" s="176">
        <f>Tabelle1!O129</f>
        <v>0</v>
      </c>
      <c r="E309" s="177">
        <f>IFERROR(Tabelle1!P129,0)</f>
        <v>0</v>
      </c>
      <c r="F309" s="176">
        <f>Tabelle1!Q129</f>
        <v>0</v>
      </c>
      <c r="G309" s="177">
        <f>IFERROR(Tabelle1!R129,0)</f>
        <v>0</v>
      </c>
      <c r="H309" s="176">
        <f>Tabelle1!S129</f>
        <v>938</v>
      </c>
      <c r="I309" s="177">
        <f>IFERROR(Tabelle1!T129,0)</f>
        <v>3.1561240347324384E-3</v>
      </c>
      <c r="J309" s="176">
        <f>Tabelle1!U129</f>
        <v>1315</v>
      </c>
      <c r="K309" s="177">
        <f>IFERROR(Tabelle1!V129,0)</f>
        <v>4.4246301766238342E-3</v>
      </c>
      <c r="L309" s="176">
        <f>Tabelle1!W129</f>
        <v>16216</v>
      </c>
      <c r="M309" s="177">
        <f>IFERROR(Tabelle1!X129,0)</f>
        <v>5.4562587790214528E-2</v>
      </c>
      <c r="N309" s="176">
        <f>Tabelle1!Y129</f>
        <v>18469</v>
      </c>
      <c r="O309" s="177">
        <f>IFERROR(Tabelle1!Z129,0)</f>
        <v>6.2143342001570796E-2</v>
      </c>
    </row>
    <row r="310" spans="2:15" s="153" customFormat="1">
      <c r="B310" s="208" t="str">
        <f>Tabelle1!N130</f>
        <v>Gesamt</v>
      </c>
      <c r="C310" s="208"/>
      <c r="D310" s="176">
        <f>Tabelle1!O130</f>
        <v>4435.88</v>
      </c>
      <c r="E310" s="177">
        <f>IFERROR(Tabelle1!P130,0)</f>
        <v>1.49255730097963E-2</v>
      </c>
      <c r="F310" s="176">
        <f>Tabelle1!Q130</f>
        <v>48939.9</v>
      </c>
      <c r="G310" s="177">
        <f>IFERROR(Tabelle1!R130,0)</f>
        <v>0.16466993032772076</v>
      </c>
      <c r="H310" s="176">
        <f>Tabelle1!S130</f>
        <v>80177.5</v>
      </c>
      <c r="I310" s="177">
        <f>IFERROR(Tabelle1!T130,0)</f>
        <v>0.26977626310742014</v>
      </c>
      <c r="J310" s="176">
        <f>Tabelle1!U130</f>
        <v>57095.7</v>
      </c>
      <c r="K310" s="177">
        <f>IFERROR(Tabelle1!V130,0)</f>
        <v>0.19211205868856385</v>
      </c>
      <c r="L310" s="176">
        <f>Tabelle1!W130</f>
        <v>106551</v>
      </c>
      <c r="M310" s="177">
        <f>IFERROR(Tabelle1!X130,0)</f>
        <v>0.358516174866499</v>
      </c>
      <c r="N310" s="176">
        <f>Tabelle1!Y130</f>
        <v>297199.98</v>
      </c>
      <c r="O310" s="177">
        <f>IFERROR(Tabelle1!Z130,0)</f>
        <v>1</v>
      </c>
    </row>
    <row r="311" spans="2:15" s="153" customFormat="1"/>
    <row r="312" spans="2:15" s="153" customFormat="1"/>
    <row r="313" spans="2:15" s="153" customFormat="1">
      <c r="B313" s="175" t="str">
        <f>Tabelle1!N132</f>
        <v>8.2 PV-Freiflächen</v>
      </c>
    </row>
    <row r="314" spans="2:15" s="153" customFormat="1"/>
    <row r="315" spans="2:15" s="153" customFormat="1">
      <c r="B315" s="153" t="str">
        <f>"Region: "&amp;Tabelle1!L1</f>
        <v>Region: Nordrhein-Westfalen</v>
      </c>
    </row>
    <row r="316" spans="2:15" s="153" customFormat="1"/>
    <row r="317" spans="2:15" s="153" customFormat="1">
      <c r="B317" s="235" t="str">
        <f>Tabelle1!N138</f>
        <v>Inbetriebnahme</v>
      </c>
      <c r="C317" s="236"/>
      <c r="D317" s="241" t="str">
        <f>Tabelle1!O136</f>
        <v>Anzahl der Anlagen nach installierter Nennleistung (Stand 2023)</v>
      </c>
      <c r="E317" s="241"/>
      <c r="F317" s="241"/>
      <c r="G317" s="241"/>
      <c r="H317" s="241"/>
      <c r="I317" s="241"/>
      <c r="J317" s="241"/>
      <c r="K317" s="241"/>
      <c r="L317" s="241"/>
      <c r="M317" s="241"/>
      <c r="N317" s="241"/>
      <c r="O317" s="241"/>
    </row>
    <row r="318" spans="2:15" s="153" customFormat="1">
      <c r="B318" s="237"/>
      <c r="C318" s="238"/>
      <c r="D318" s="242" t="str">
        <f>Tabelle1!O137</f>
        <v>bis 50 kW</v>
      </c>
      <c r="E318" s="242"/>
      <c r="F318" s="242" t="str">
        <f>Tabelle1!Q137</f>
        <v>50 bis 100 kW</v>
      </c>
      <c r="G318" s="242"/>
      <c r="H318" s="242" t="str">
        <f>Tabelle1!S137</f>
        <v>100 bis 500 kW</v>
      </c>
      <c r="I318" s="242"/>
      <c r="J318" s="242" t="str">
        <f>Tabelle1!U137</f>
        <v>500 bis 1.000 kW</v>
      </c>
      <c r="K318" s="242"/>
      <c r="L318" s="242" t="str">
        <f>Tabelle1!W137</f>
        <v>ab 1.000 kW</v>
      </c>
      <c r="M318" s="242"/>
      <c r="N318" s="242" t="str">
        <f>Tabelle1!Y137</f>
        <v>Gesamt</v>
      </c>
      <c r="O318" s="242"/>
    </row>
    <row r="319" spans="2:15" s="153" customFormat="1">
      <c r="B319" s="237"/>
      <c r="C319" s="238"/>
      <c r="D319" s="232" t="str">
        <f>Tabelle1!O138</f>
        <v>Anzahl Anlagen</v>
      </c>
      <c r="E319" s="232" t="str">
        <f>Tabelle1!P138</f>
        <v>Anteil</v>
      </c>
      <c r="F319" s="232" t="str">
        <f>Tabelle1!Q138</f>
        <v>Anzahl Anlagen</v>
      </c>
      <c r="G319" s="232" t="str">
        <f>Tabelle1!R138</f>
        <v>Anteil</v>
      </c>
      <c r="H319" s="232" t="str">
        <f>Tabelle1!S138</f>
        <v>Anzahl Anlagen</v>
      </c>
      <c r="I319" s="232" t="str">
        <f>Tabelle1!T138</f>
        <v>Anteil</v>
      </c>
      <c r="J319" s="232" t="str">
        <f>Tabelle1!U138</f>
        <v>Anzahl Anlagen</v>
      </c>
      <c r="K319" s="232" t="str">
        <f>Tabelle1!V138</f>
        <v>Anteil</v>
      </c>
      <c r="L319" s="232" t="str">
        <f>Tabelle1!W138</f>
        <v>Anzahl Anlagen</v>
      </c>
      <c r="M319" s="232" t="str">
        <f>Tabelle1!X138</f>
        <v>Anteil</v>
      </c>
      <c r="N319" s="232" t="str">
        <f>Tabelle1!Y138</f>
        <v>Anzahl Anlagen</v>
      </c>
      <c r="O319" s="232" t="str">
        <f>Tabelle1!Z138</f>
        <v>Anteil</v>
      </c>
    </row>
    <row r="320" spans="2:15" s="153" customFormat="1">
      <c r="B320" s="239"/>
      <c r="C320" s="240"/>
      <c r="D320" s="234"/>
      <c r="E320" s="234"/>
      <c r="F320" s="234"/>
      <c r="G320" s="234"/>
      <c r="H320" s="234"/>
      <c r="I320" s="234"/>
      <c r="J320" s="234"/>
      <c r="K320" s="234"/>
      <c r="L320" s="234"/>
      <c r="M320" s="234"/>
      <c r="N320" s="234"/>
      <c r="O320" s="234"/>
    </row>
    <row r="321" spans="2:15" s="153" customFormat="1">
      <c r="B321" s="208" t="str">
        <f>Tabelle1!N139</f>
        <v>vor 2005</v>
      </c>
      <c r="C321" s="208"/>
      <c r="D321" s="176">
        <f>Tabelle1!O139</f>
        <v>81</v>
      </c>
      <c r="E321" s="177">
        <f>IFERROR(Tabelle1!P139,0)</f>
        <v>6.699751861042183E-2</v>
      </c>
      <c r="F321" s="176">
        <f>Tabelle1!Q139</f>
        <v>3</v>
      </c>
      <c r="G321" s="177">
        <f>IFERROR(Tabelle1!R139,0)</f>
        <v>2.4813895781637717E-3</v>
      </c>
      <c r="H321" s="176">
        <f>Tabelle1!S139</f>
        <v>1</v>
      </c>
      <c r="I321" s="177">
        <f>IFERROR(Tabelle1!T139,0)</f>
        <v>8.271298593879239E-4</v>
      </c>
      <c r="J321" s="176">
        <f>Tabelle1!U139</f>
        <v>0</v>
      </c>
      <c r="K321" s="177">
        <f>IFERROR(Tabelle1!V139,0)</f>
        <v>0</v>
      </c>
      <c r="L321" s="176">
        <f>Tabelle1!W139</f>
        <v>0</v>
      </c>
      <c r="M321" s="177">
        <f>IFERROR(Tabelle1!X139,0)</f>
        <v>0</v>
      </c>
      <c r="N321" s="176">
        <f>Tabelle1!Y139</f>
        <v>85</v>
      </c>
      <c r="O321" s="177">
        <f>IFERROR(Tabelle1!Z139,0)</f>
        <v>7.0306038047973529E-2</v>
      </c>
    </row>
    <row r="322" spans="2:15" s="153" customFormat="1">
      <c r="B322" s="208" t="str">
        <f>Tabelle1!N140</f>
        <v>2005 bis 2009</v>
      </c>
      <c r="C322" s="208"/>
      <c r="D322" s="176">
        <f>Tabelle1!O140</f>
        <v>66</v>
      </c>
      <c r="E322" s="177">
        <f>IFERROR(Tabelle1!P140,0)</f>
        <v>5.4590570719602979E-2</v>
      </c>
      <c r="F322" s="176">
        <f>Tabelle1!Q140</f>
        <v>5</v>
      </c>
      <c r="G322" s="177">
        <f>IFERROR(Tabelle1!R140,0)</f>
        <v>4.1356492969396195E-3</v>
      </c>
      <c r="H322" s="176">
        <f>Tabelle1!S140</f>
        <v>7</v>
      </c>
      <c r="I322" s="177">
        <f>IFERROR(Tabelle1!T140,0)</f>
        <v>5.7899090157154673E-3</v>
      </c>
      <c r="J322" s="176">
        <f>Tabelle1!U140</f>
        <v>1</v>
      </c>
      <c r="K322" s="177">
        <f>IFERROR(Tabelle1!V140,0)</f>
        <v>8.271298593879239E-4</v>
      </c>
      <c r="L322" s="176">
        <f>Tabelle1!W140</f>
        <v>7</v>
      </c>
      <c r="M322" s="177">
        <f>IFERROR(Tabelle1!X140,0)</f>
        <v>5.7899090157154673E-3</v>
      </c>
      <c r="N322" s="176">
        <f>Tabelle1!Y140</f>
        <v>86</v>
      </c>
      <c r="O322" s="177">
        <f>IFERROR(Tabelle1!Z140,0)</f>
        <v>7.1133167907361461E-2</v>
      </c>
    </row>
    <row r="323" spans="2:15" s="153" customFormat="1">
      <c r="B323" s="208" t="str">
        <f>Tabelle1!N141</f>
        <v>2010 bis 2014</v>
      </c>
      <c r="C323" s="208"/>
      <c r="D323" s="176">
        <f>Tabelle1!O141</f>
        <v>46</v>
      </c>
      <c r="E323" s="177">
        <f>IFERROR(Tabelle1!P141,0)</f>
        <v>3.8047973531844498E-2</v>
      </c>
      <c r="F323" s="176">
        <f>Tabelle1!Q141</f>
        <v>15</v>
      </c>
      <c r="G323" s="177">
        <f>IFERROR(Tabelle1!R141,0)</f>
        <v>1.2406947890818859E-2</v>
      </c>
      <c r="H323" s="176">
        <f>Tabelle1!S141</f>
        <v>40</v>
      </c>
      <c r="I323" s="177">
        <f>IFERROR(Tabelle1!T141,0)</f>
        <v>3.3085194375516956E-2</v>
      </c>
      <c r="J323" s="176">
        <f>Tabelle1!U141</f>
        <v>43</v>
      </c>
      <c r="K323" s="177">
        <f>IFERROR(Tabelle1!V141,0)</f>
        <v>3.556658395368073E-2</v>
      </c>
      <c r="L323" s="176">
        <f>Tabelle1!W141</f>
        <v>77</v>
      </c>
      <c r="M323" s="177">
        <f>IFERROR(Tabelle1!X141,0)</f>
        <v>6.3688999172870145E-2</v>
      </c>
      <c r="N323" s="176">
        <f>Tabelle1!Y141</f>
        <v>221</v>
      </c>
      <c r="O323" s="177">
        <f>IFERROR(Tabelle1!Z141,0)</f>
        <v>0.18279569892473119</v>
      </c>
    </row>
    <row r="324" spans="2:15" s="153" customFormat="1">
      <c r="B324" s="208" t="str">
        <f>Tabelle1!N142</f>
        <v>ab 2015</v>
      </c>
      <c r="C324" s="208"/>
      <c r="D324" s="176">
        <f>Tabelle1!O142</f>
        <v>524</v>
      </c>
      <c r="E324" s="177">
        <f>IFERROR(Tabelle1!P142,0)</f>
        <v>0.43341604631927211</v>
      </c>
      <c r="F324" s="176">
        <f>Tabelle1!Q142</f>
        <v>33</v>
      </c>
      <c r="G324" s="177">
        <f>IFERROR(Tabelle1!R142,0)</f>
        <v>2.729528535980149E-2</v>
      </c>
      <c r="H324" s="176">
        <f>Tabelle1!S142</f>
        <v>59</v>
      </c>
      <c r="I324" s="177">
        <f>IFERROR(Tabelle1!T142,0)</f>
        <v>4.8800661703887513E-2</v>
      </c>
      <c r="J324" s="176">
        <f>Tabelle1!U142</f>
        <v>126</v>
      </c>
      <c r="K324" s="177">
        <f>IFERROR(Tabelle1!V142,0)</f>
        <v>0.10421836228287841</v>
      </c>
      <c r="L324" s="176">
        <f>Tabelle1!W142</f>
        <v>75</v>
      </c>
      <c r="M324" s="177">
        <f>IFERROR(Tabelle1!X142,0)</f>
        <v>6.2034739454094295E-2</v>
      </c>
      <c r="N324" s="176">
        <f>Tabelle1!Y142</f>
        <v>817</v>
      </c>
      <c r="O324" s="177">
        <f>IFERROR(Tabelle1!Z142,0)</f>
        <v>0.67576509511993388</v>
      </c>
    </row>
    <row r="325" spans="2:15" s="153" customFormat="1">
      <c r="B325" s="208" t="str">
        <f>Tabelle1!N143</f>
        <v>keine Angabe</v>
      </c>
      <c r="C325" s="208"/>
      <c r="D325" s="176">
        <f>Tabelle1!O143</f>
        <v>0</v>
      </c>
      <c r="E325" s="177">
        <f>IFERROR(Tabelle1!P143,0)</f>
        <v>0</v>
      </c>
      <c r="F325" s="176">
        <f>Tabelle1!Q143</f>
        <v>0</v>
      </c>
      <c r="G325" s="177">
        <f>IFERROR(Tabelle1!R143,0)</f>
        <v>0</v>
      </c>
      <c r="H325" s="176">
        <f>Tabelle1!S143</f>
        <v>0</v>
      </c>
      <c r="I325" s="177">
        <f>IFERROR(Tabelle1!T143,0)</f>
        <v>0</v>
      </c>
      <c r="J325" s="176">
        <f>Tabelle1!U143</f>
        <v>0</v>
      </c>
      <c r="K325" s="177">
        <f>IFERROR(Tabelle1!V143,0)</f>
        <v>0</v>
      </c>
      <c r="L325" s="176">
        <f>Tabelle1!W143</f>
        <v>0</v>
      </c>
      <c r="M325" s="177">
        <f>IFERROR(Tabelle1!X143,0)</f>
        <v>0</v>
      </c>
      <c r="N325" s="176">
        <f>Tabelle1!Y143</f>
        <v>0</v>
      </c>
      <c r="O325" s="177">
        <f>IFERROR(Tabelle1!Z143,0)</f>
        <v>0</v>
      </c>
    </row>
    <row r="326" spans="2:15" s="153" customFormat="1">
      <c r="B326" s="208" t="str">
        <f>Tabelle1!N144</f>
        <v>Gesamt</v>
      </c>
      <c r="C326" s="208"/>
      <c r="D326" s="176">
        <f>Tabelle1!O144</f>
        <v>717</v>
      </c>
      <c r="E326" s="177">
        <f>IFERROR(Tabelle1!P144,0)</f>
        <v>0.59305210918114148</v>
      </c>
      <c r="F326" s="176">
        <f>Tabelle1!Q144</f>
        <v>56</v>
      </c>
      <c r="G326" s="177">
        <f>IFERROR(Tabelle1!R144,0)</f>
        <v>4.6319272125723739E-2</v>
      </c>
      <c r="H326" s="176">
        <f>Tabelle1!S144</f>
        <v>107</v>
      </c>
      <c r="I326" s="177">
        <f>IFERROR(Tabelle1!T144,0)</f>
        <v>8.850289495450786E-2</v>
      </c>
      <c r="J326" s="176">
        <f>Tabelle1!U144</f>
        <v>170</v>
      </c>
      <c r="K326" s="177">
        <f>IFERROR(Tabelle1!V144,0)</f>
        <v>0.14061207609594706</v>
      </c>
      <c r="L326" s="176">
        <f>Tabelle1!W144</f>
        <v>159</v>
      </c>
      <c r="M326" s="177">
        <f>IFERROR(Tabelle1!X144,0)</f>
        <v>0.13151364764267989</v>
      </c>
      <c r="N326" s="176">
        <f>Tabelle1!Y144</f>
        <v>1209</v>
      </c>
      <c r="O326" s="177">
        <f>IFERROR(Tabelle1!Z144,0)</f>
        <v>1</v>
      </c>
    </row>
    <row r="327" spans="2:15" s="153" customFormat="1">
      <c r="B327" s="168"/>
      <c r="C327" s="168"/>
      <c r="D327" s="178"/>
      <c r="E327" s="179"/>
      <c r="F327" s="178"/>
      <c r="G327" s="179"/>
      <c r="H327" s="178"/>
      <c r="I327" s="179"/>
      <c r="J327" s="178"/>
      <c r="K327" s="179"/>
      <c r="L327" s="178"/>
      <c r="M327" s="179"/>
      <c r="N327" s="178"/>
      <c r="O327" s="179"/>
    </row>
    <row r="328" spans="2:15" s="153" customFormat="1">
      <c r="B328" s="153" t="str">
        <f>"Region: "&amp;Tabelle1!L1</f>
        <v>Region: Nordrhein-Westfalen</v>
      </c>
    </row>
    <row r="329" spans="2:15" s="153" customFormat="1"/>
    <row r="330" spans="2:15" s="153" customFormat="1">
      <c r="B330" s="235" t="str">
        <f>Tabelle1!N149</f>
        <v>Inbetriebnahme</v>
      </c>
      <c r="C330" s="236"/>
      <c r="D330" s="241" t="str">
        <f>Tabelle1!O147</f>
        <v>installierte Nennleistung (Stand 2023)</v>
      </c>
      <c r="E330" s="241"/>
      <c r="F330" s="241"/>
      <c r="G330" s="241"/>
      <c r="H330" s="241"/>
      <c r="I330" s="241"/>
      <c r="J330" s="241"/>
      <c r="K330" s="241"/>
      <c r="L330" s="241"/>
      <c r="M330" s="241"/>
      <c r="N330" s="241"/>
      <c r="O330" s="241"/>
    </row>
    <row r="331" spans="2:15" s="153" customFormat="1">
      <c r="B331" s="237"/>
      <c r="C331" s="238"/>
      <c r="D331" s="242" t="str">
        <f>Tabelle1!O148</f>
        <v>bis 50 kW</v>
      </c>
      <c r="E331" s="242"/>
      <c r="F331" s="242" t="str">
        <f>Tabelle1!Q148</f>
        <v>50 bis 100 kW</v>
      </c>
      <c r="G331" s="242"/>
      <c r="H331" s="242" t="str">
        <f>Tabelle1!S148</f>
        <v>100 bis 500 kW</v>
      </c>
      <c r="I331" s="242"/>
      <c r="J331" s="242" t="str">
        <f>Tabelle1!U148</f>
        <v>500 bis 1.000 kW</v>
      </c>
      <c r="K331" s="242"/>
      <c r="L331" s="242" t="str">
        <f>Tabelle1!W148</f>
        <v>ab 1.000 kW</v>
      </c>
      <c r="M331" s="242"/>
      <c r="N331" s="242" t="str">
        <f>Tabelle1!Y148</f>
        <v>Gesamt</v>
      </c>
      <c r="O331" s="242"/>
    </row>
    <row r="332" spans="2:15" s="153" customFormat="1" ht="14.1" customHeight="1">
      <c r="B332" s="237"/>
      <c r="C332" s="238"/>
      <c r="D332" s="232" t="str">
        <f>Tabelle1!O149</f>
        <v>Summe Leistung (in kW)</v>
      </c>
      <c r="E332" s="232" t="str">
        <f>Tabelle1!P149</f>
        <v>Anteil</v>
      </c>
      <c r="F332" s="232" t="str">
        <f>Tabelle1!Q149</f>
        <v>Summe Leistung (in kW)</v>
      </c>
      <c r="G332" s="232" t="str">
        <f>Tabelle1!R149</f>
        <v>Anteil</v>
      </c>
      <c r="H332" s="232" t="str">
        <f>Tabelle1!S149</f>
        <v>Summe Leistung (in kW)</v>
      </c>
      <c r="I332" s="232" t="str">
        <f>Tabelle1!T149</f>
        <v>Anteil</v>
      </c>
      <c r="J332" s="232" t="str">
        <f>Tabelle1!U149</f>
        <v>Summe Leistung (in kW)</v>
      </c>
      <c r="K332" s="232" t="str">
        <f>Tabelle1!V149</f>
        <v>Anteil</v>
      </c>
      <c r="L332" s="232" t="str">
        <f>Tabelle1!W149</f>
        <v>Summe Leistung (in kW)</v>
      </c>
      <c r="M332" s="232" t="str">
        <f>Tabelle1!X149</f>
        <v>Anteil</v>
      </c>
      <c r="N332" s="232" t="str">
        <f>Tabelle1!Y149</f>
        <v>Summe Leistung (in kW)</v>
      </c>
      <c r="O332" s="232" t="str">
        <f>Tabelle1!Z149</f>
        <v>Anteil</v>
      </c>
    </row>
    <row r="333" spans="2:15" s="153" customFormat="1">
      <c r="B333" s="237"/>
      <c r="C333" s="238"/>
      <c r="D333" s="233"/>
      <c r="E333" s="233"/>
      <c r="F333" s="233"/>
      <c r="G333" s="233"/>
      <c r="H333" s="233"/>
      <c r="I333" s="233"/>
      <c r="J333" s="233"/>
      <c r="K333" s="233"/>
      <c r="L333" s="233"/>
      <c r="M333" s="233"/>
      <c r="N333" s="233"/>
      <c r="O333" s="233"/>
    </row>
    <row r="334" spans="2:15" s="153" customFormat="1">
      <c r="B334" s="239"/>
      <c r="C334" s="240"/>
      <c r="D334" s="234"/>
      <c r="E334" s="234"/>
      <c r="F334" s="234"/>
      <c r="G334" s="234"/>
      <c r="H334" s="234"/>
      <c r="I334" s="234"/>
      <c r="J334" s="234"/>
      <c r="K334" s="234"/>
      <c r="L334" s="234"/>
      <c r="M334" s="234"/>
      <c r="N334" s="234"/>
      <c r="O334" s="234"/>
    </row>
    <row r="335" spans="2:15" s="153" customFormat="1">
      <c r="B335" s="208" t="str">
        <f>Tabelle1!N150</f>
        <v>vor 2005</v>
      </c>
      <c r="C335" s="208"/>
      <c r="D335" s="176">
        <f>Tabelle1!O150</f>
        <v>642.82399999999996</v>
      </c>
      <c r="E335" s="177">
        <f>IFERROR(Tabelle1!P150,0)</f>
        <v>8.4294507377352809E-4</v>
      </c>
      <c r="F335" s="176">
        <f>Tabelle1!Q150</f>
        <v>192.1</v>
      </c>
      <c r="G335" s="177">
        <f>IFERROR(Tabelle1!R150,0)</f>
        <v>2.5190370719185151E-4</v>
      </c>
      <c r="H335" s="176">
        <f>Tabelle1!S150</f>
        <v>357</v>
      </c>
      <c r="I335" s="177">
        <f>IFERROR(Tabelle1!T150,0)</f>
        <v>4.6813963283441428E-4</v>
      </c>
      <c r="J335" s="176">
        <f>Tabelle1!U150</f>
        <v>0</v>
      </c>
      <c r="K335" s="177">
        <f>IFERROR(Tabelle1!V150,0)</f>
        <v>0</v>
      </c>
      <c r="L335" s="176">
        <f>Tabelle1!W150</f>
        <v>0</v>
      </c>
      <c r="M335" s="177">
        <f>IFERROR(Tabelle1!X150,0)</f>
        <v>0</v>
      </c>
      <c r="N335" s="176">
        <f>Tabelle1!Y150</f>
        <v>1191.924</v>
      </c>
      <c r="O335" s="177">
        <f>IFERROR(Tabelle1!Z150,0)</f>
        <v>1.5629884137997939E-3</v>
      </c>
    </row>
    <row r="336" spans="2:15" s="153" customFormat="1">
      <c r="B336" s="208" t="str">
        <f>Tabelle1!N151</f>
        <v>2005 bis 2009</v>
      </c>
      <c r="C336" s="208"/>
      <c r="D336" s="176">
        <f>Tabelle1!O151</f>
        <v>708.90099999999995</v>
      </c>
      <c r="E336" s="177">
        <f>IFERROR(Tabelle1!P151,0)</f>
        <v>9.2959286794383499E-4</v>
      </c>
      <c r="F336" s="176">
        <f>Tabelle1!Q151</f>
        <v>396.11799999999999</v>
      </c>
      <c r="G336" s="177">
        <f>IFERROR(Tabelle1!R151,0)</f>
        <v>5.1943567249048328E-4</v>
      </c>
      <c r="H336" s="176">
        <f>Tabelle1!S151</f>
        <v>1632.38</v>
      </c>
      <c r="I336" s="177">
        <f>IFERROR(Tabelle1!T151,0)</f>
        <v>2.1405651928466142E-3</v>
      </c>
      <c r="J336" s="176">
        <f>Tabelle1!U151</f>
        <v>526</v>
      </c>
      <c r="K336" s="177">
        <f>IFERROR(Tabelle1!V151,0)</f>
        <v>6.8975195201933311E-4</v>
      </c>
      <c r="L336" s="176">
        <f>Tabelle1!W151</f>
        <v>10558</v>
      </c>
      <c r="M336" s="177">
        <f>IFERROR(Tabelle1!X151,0)</f>
        <v>1.3844869029315815E-2</v>
      </c>
      <c r="N336" s="176">
        <f>Tabelle1!Y151</f>
        <v>13821.399000000001</v>
      </c>
      <c r="O336" s="177">
        <f>IFERROR(Tabelle1!Z151,0)</f>
        <v>1.8124214714616081E-2</v>
      </c>
    </row>
    <row r="337" spans="2:15" s="153" customFormat="1">
      <c r="B337" s="208" t="str">
        <f>Tabelle1!N152</f>
        <v>2010 bis 2014</v>
      </c>
      <c r="C337" s="208"/>
      <c r="D337" s="176">
        <f>Tabelle1!O152</f>
        <v>558.62699999999995</v>
      </c>
      <c r="E337" s="177">
        <f>IFERROR(Tabelle1!P152,0)</f>
        <v>7.3253624277700368E-4</v>
      </c>
      <c r="F337" s="176">
        <f>Tabelle1!Q152</f>
        <v>1177.29</v>
      </c>
      <c r="G337" s="177">
        <f>IFERROR(Tabelle1!R152,0)</f>
        <v>1.5437986228000772E-3</v>
      </c>
      <c r="H337" s="176">
        <f>Tabelle1!S152</f>
        <v>10612.99</v>
      </c>
      <c r="I337" s="177">
        <f>IFERROR(Tabelle1!T152,0)</f>
        <v>1.3916978268558292E-2</v>
      </c>
      <c r="J337" s="176">
        <f>Tabelle1!U152</f>
        <v>32278.544999999998</v>
      </c>
      <c r="K337" s="177">
        <f>IFERROR(Tabelle1!V152,0)</f>
        <v>4.2327356315767839E-2</v>
      </c>
      <c r="L337" s="176">
        <f>Tabelle1!W152</f>
        <v>178975.595</v>
      </c>
      <c r="M337" s="177">
        <f>IFERROR(Tabelle1!X152,0)</f>
        <v>0.23469347151154296</v>
      </c>
      <c r="N337" s="176">
        <f>Tabelle1!Y152</f>
        <v>223603.04699999999</v>
      </c>
      <c r="O337" s="177">
        <f>IFERROR(Tabelle1!Z152,0)</f>
        <v>0.29321414096144616</v>
      </c>
    </row>
    <row r="338" spans="2:15" s="153" customFormat="1">
      <c r="B338" s="208" t="str">
        <f>Tabelle1!N153</f>
        <v>ab 2015</v>
      </c>
      <c r="C338" s="208"/>
      <c r="D338" s="176">
        <f>Tabelle1!O153</f>
        <v>4433.6099999999997</v>
      </c>
      <c r="E338" s="177">
        <f>IFERROR(Tabelle1!P153,0)</f>
        <v>5.8138615056890402E-3</v>
      </c>
      <c r="F338" s="176">
        <f>Tabelle1!Q153</f>
        <v>2769.2950000000001</v>
      </c>
      <c r="G338" s="177">
        <f>IFERROR(Tabelle1!R153,0)</f>
        <v>3.6314194524094661E-3</v>
      </c>
      <c r="H338" s="176">
        <f>Tabelle1!S153</f>
        <v>15784.83</v>
      </c>
      <c r="I338" s="177">
        <f>IFERROR(Tabelle1!T153,0)</f>
        <v>2.0698892214435986E-2</v>
      </c>
      <c r="J338" s="176">
        <f>Tabelle1!U153</f>
        <v>97167.645000000004</v>
      </c>
      <c r="K338" s="177">
        <f>IFERROR(Tabelle1!V153,0)</f>
        <v>0.12741743880583953</v>
      </c>
      <c r="L338" s="176">
        <f>Tabelle1!W153</f>
        <v>403821.23499999999</v>
      </c>
      <c r="M338" s="177">
        <f>IFERROR(Tabelle1!X153,0)</f>
        <v>0.52953704393176393</v>
      </c>
      <c r="N338" s="176">
        <f>Tabelle1!Y153</f>
        <v>523976.61499999999</v>
      </c>
      <c r="O338" s="177">
        <f>IFERROR(Tabelle1!Z153,0)</f>
        <v>0.68709865591013797</v>
      </c>
    </row>
    <row r="339" spans="2:15" s="153" customFormat="1">
      <c r="B339" s="208" t="str">
        <f>Tabelle1!N154</f>
        <v>keine Angabe</v>
      </c>
      <c r="C339" s="208"/>
      <c r="D339" s="176">
        <f>Tabelle1!O154</f>
        <v>0</v>
      </c>
      <c r="E339" s="177">
        <f>IFERROR(Tabelle1!P154,0)</f>
        <v>0</v>
      </c>
      <c r="F339" s="176">
        <f>Tabelle1!Q154</f>
        <v>0</v>
      </c>
      <c r="G339" s="177">
        <f>IFERROR(Tabelle1!R154,0)</f>
        <v>0</v>
      </c>
      <c r="H339" s="176">
        <f>Tabelle1!S154</f>
        <v>0</v>
      </c>
      <c r="I339" s="177">
        <f>IFERROR(Tabelle1!T154,0)</f>
        <v>0</v>
      </c>
      <c r="J339" s="176">
        <f>Tabelle1!U154</f>
        <v>0</v>
      </c>
      <c r="K339" s="177">
        <f>IFERROR(Tabelle1!V154,0)</f>
        <v>0</v>
      </c>
      <c r="L339" s="176">
        <f>Tabelle1!W154</f>
        <v>0</v>
      </c>
      <c r="M339" s="177">
        <f>IFERROR(Tabelle1!X154,0)</f>
        <v>0</v>
      </c>
      <c r="N339" s="176">
        <f>Tabelle1!Y154</f>
        <v>0</v>
      </c>
      <c r="O339" s="177">
        <f>IFERROR(Tabelle1!Z154,0)</f>
        <v>0</v>
      </c>
    </row>
    <row r="340" spans="2:15" s="153" customFormat="1">
      <c r="B340" s="208" t="str">
        <f>Tabelle1!N155</f>
        <v>Gesamt</v>
      </c>
      <c r="C340" s="208"/>
      <c r="D340" s="176">
        <f>Tabelle1!O155</f>
        <v>6343.9619999999995</v>
      </c>
      <c r="E340" s="177">
        <f>IFERROR(Tabelle1!P155,0)</f>
        <v>8.3189356901834065E-3</v>
      </c>
      <c r="F340" s="176">
        <f>Tabelle1!Q155</f>
        <v>4534.8029999999999</v>
      </c>
      <c r="G340" s="177">
        <f>IFERROR(Tabelle1!R155,0)</f>
        <v>5.9465574548918775E-3</v>
      </c>
      <c r="H340" s="176">
        <f>Tabelle1!S155</f>
        <v>28387.199999999997</v>
      </c>
      <c r="I340" s="177">
        <f>IFERROR(Tabelle1!T155,0)</f>
        <v>3.7224575308675303E-2</v>
      </c>
      <c r="J340" s="176">
        <f>Tabelle1!U155</f>
        <v>129972.19</v>
      </c>
      <c r="K340" s="177">
        <f>IFERROR(Tabelle1!V155,0)</f>
        <v>0.17043454707362671</v>
      </c>
      <c r="L340" s="176">
        <f>Tabelle1!W155</f>
        <v>593354.82999999996</v>
      </c>
      <c r="M340" s="177">
        <f>IFERROR(Tabelle1!X155,0)</f>
        <v>0.7780753844726227</v>
      </c>
      <c r="N340" s="176">
        <f>Tabelle1!Y155</f>
        <v>762592.98499999999</v>
      </c>
      <c r="O340" s="177">
        <f>IFERROR(Tabelle1!Z155,0)</f>
        <v>1</v>
      </c>
    </row>
    <row r="341" spans="2:15" s="153" customFormat="1"/>
    <row r="342" spans="2:15" s="153" customFormat="1">
      <c r="B342" s="153" t="str">
        <f>"Region: "&amp;Tabelle1!L2</f>
        <v>Region: Münster, Regierungsbezirk</v>
      </c>
    </row>
    <row r="343" spans="2:15" s="153" customFormat="1"/>
    <row r="344" spans="2:15" s="153" customFormat="1">
      <c r="B344" s="235" t="str">
        <f>Tabelle1!N163</f>
        <v>Inbetriebnahme</v>
      </c>
      <c r="C344" s="236"/>
      <c r="D344" s="241" t="str">
        <f>Tabelle1!O161</f>
        <v>Anzahl der Anlagen nach installierter Nennleistung (Stand 2023)</v>
      </c>
      <c r="E344" s="241"/>
      <c r="F344" s="241"/>
      <c r="G344" s="241"/>
      <c r="H344" s="241"/>
      <c r="I344" s="241"/>
      <c r="J344" s="241"/>
      <c r="K344" s="241"/>
      <c r="L344" s="241"/>
      <c r="M344" s="241"/>
      <c r="N344" s="241"/>
      <c r="O344" s="241"/>
    </row>
    <row r="345" spans="2:15" s="153" customFormat="1">
      <c r="B345" s="237"/>
      <c r="C345" s="238"/>
      <c r="D345" s="242" t="str">
        <f>Tabelle1!O162</f>
        <v>bis 50 kW</v>
      </c>
      <c r="E345" s="242"/>
      <c r="F345" s="242" t="str">
        <f>Tabelle1!Q162</f>
        <v>50 bis 100 kW</v>
      </c>
      <c r="G345" s="242"/>
      <c r="H345" s="242" t="str">
        <f>Tabelle1!S162</f>
        <v>100 bis 500 kW</v>
      </c>
      <c r="I345" s="242"/>
      <c r="J345" s="242" t="str">
        <f>Tabelle1!U162</f>
        <v>500 bis 1.000 kW</v>
      </c>
      <c r="K345" s="242"/>
      <c r="L345" s="242" t="str">
        <f>Tabelle1!W162</f>
        <v>ab 1.000 kW</v>
      </c>
      <c r="M345" s="242"/>
      <c r="N345" s="242" t="str">
        <f>Tabelle1!Y162</f>
        <v>Gesamt</v>
      </c>
      <c r="O345" s="242"/>
    </row>
    <row r="346" spans="2:15" s="153" customFormat="1">
      <c r="B346" s="237"/>
      <c r="C346" s="238"/>
      <c r="D346" s="232" t="str">
        <f>Tabelle1!O163</f>
        <v>Anzahl Anlagen</v>
      </c>
      <c r="E346" s="232" t="str">
        <f>Tabelle1!P163</f>
        <v>Anteil</v>
      </c>
      <c r="F346" s="232" t="str">
        <f>Tabelle1!Q163</f>
        <v>Anzahl Anlagen</v>
      </c>
      <c r="G346" s="232" t="str">
        <f>Tabelle1!R163</f>
        <v>Anteil</v>
      </c>
      <c r="H346" s="232" t="str">
        <f>Tabelle1!S163</f>
        <v>Anzahl Anlagen</v>
      </c>
      <c r="I346" s="232" t="str">
        <f>Tabelle1!T163</f>
        <v>Anteil</v>
      </c>
      <c r="J346" s="232" t="str">
        <f>Tabelle1!U163</f>
        <v>Anzahl Anlagen</v>
      </c>
      <c r="K346" s="232" t="str">
        <f>Tabelle1!V163</f>
        <v>Anteil</v>
      </c>
      <c r="L346" s="232" t="str">
        <f>Tabelle1!W163</f>
        <v>Anzahl Anlagen</v>
      </c>
      <c r="M346" s="232" t="str">
        <f>Tabelle1!X163</f>
        <v>Anteil</v>
      </c>
      <c r="N346" s="232" t="str">
        <f>Tabelle1!Y163</f>
        <v>Anzahl Anlagen</v>
      </c>
      <c r="O346" s="232" t="str">
        <f>Tabelle1!Z163</f>
        <v>Anteil</v>
      </c>
    </row>
    <row r="347" spans="2:15" s="153" customFormat="1">
      <c r="B347" s="239"/>
      <c r="C347" s="240"/>
      <c r="D347" s="234"/>
      <c r="E347" s="234"/>
      <c r="F347" s="234"/>
      <c r="G347" s="234"/>
      <c r="H347" s="234"/>
      <c r="I347" s="234"/>
      <c r="J347" s="234"/>
      <c r="K347" s="234"/>
      <c r="L347" s="234"/>
      <c r="M347" s="234"/>
      <c r="N347" s="234"/>
      <c r="O347" s="234"/>
    </row>
    <row r="348" spans="2:15" s="153" customFormat="1">
      <c r="B348" s="208" t="str">
        <f>Tabelle1!N164</f>
        <v>vor 2005</v>
      </c>
      <c r="C348" s="208"/>
      <c r="D348" s="176">
        <f>Tabelle1!O164</f>
        <v>10</v>
      </c>
      <c r="E348" s="177">
        <f>IFERROR(Tabelle1!P164,0)</f>
        <v>5.5555555555555552E-2</v>
      </c>
      <c r="F348" s="176">
        <f>Tabelle1!Q164</f>
        <v>1</v>
      </c>
      <c r="G348" s="177">
        <f>IFERROR(Tabelle1!R164,0)</f>
        <v>5.5555555555555558E-3</v>
      </c>
      <c r="H348" s="176">
        <f>Tabelle1!S164</f>
        <v>0</v>
      </c>
      <c r="I348" s="177">
        <f>IFERROR(Tabelle1!T164,0)</f>
        <v>0</v>
      </c>
      <c r="J348" s="176">
        <f>Tabelle1!U164</f>
        <v>0</v>
      </c>
      <c r="K348" s="177">
        <f>IFERROR(Tabelle1!V164,0)</f>
        <v>0</v>
      </c>
      <c r="L348" s="176">
        <f>Tabelle1!W164</f>
        <v>0</v>
      </c>
      <c r="M348" s="177">
        <f>IFERROR(Tabelle1!X164,0)</f>
        <v>0</v>
      </c>
      <c r="N348" s="176">
        <f>Tabelle1!Y164</f>
        <v>11</v>
      </c>
      <c r="O348" s="177">
        <f>IFERROR(Tabelle1!Z164,0)</f>
        <v>6.1111111111111109E-2</v>
      </c>
    </row>
    <row r="349" spans="2:15" s="153" customFormat="1">
      <c r="B349" s="208" t="str">
        <f>Tabelle1!N165</f>
        <v>2005 bis 2009</v>
      </c>
      <c r="C349" s="208"/>
      <c r="D349" s="176">
        <f>Tabelle1!O165</f>
        <v>10</v>
      </c>
      <c r="E349" s="177">
        <f>IFERROR(Tabelle1!P165,0)</f>
        <v>5.5555555555555552E-2</v>
      </c>
      <c r="F349" s="176">
        <f>Tabelle1!Q165</f>
        <v>0</v>
      </c>
      <c r="G349" s="177">
        <f>IFERROR(Tabelle1!R165,0)</f>
        <v>0</v>
      </c>
      <c r="H349" s="176">
        <f>Tabelle1!S165</f>
        <v>3</v>
      </c>
      <c r="I349" s="177">
        <f>IFERROR(Tabelle1!T165,0)</f>
        <v>1.6666666666666666E-2</v>
      </c>
      <c r="J349" s="176">
        <f>Tabelle1!U165</f>
        <v>0</v>
      </c>
      <c r="K349" s="177">
        <f>IFERROR(Tabelle1!V165,0)</f>
        <v>0</v>
      </c>
      <c r="L349" s="176">
        <f>Tabelle1!W165</f>
        <v>4</v>
      </c>
      <c r="M349" s="177">
        <f>IFERROR(Tabelle1!X165,0)</f>
        <v>2.2222222222222223E-2</v>
      </c>
      <c r="N349" s="176">
        <f>Tabelle1!Y165</f>
        <v>17</v>
      </c>
      <c r="O349" s="177">
        <f>IFERROR(Tabelle1!Z165,0)</f>
        <v>9.4444444444444442E-2</v>
      </c>
    </row>
    <row r="350" spans="2:15" s="153" customFormat="1">
      <c r="B350" s="208" t="str">
        <f>Tabelle1!N166</f>
        <v>2010 bis 2014</v>
      </c>
      <c r="C350" s="208"/>
      <c r="D350" s="176">
        <f>Tabelle1!O166</f>
        <v>15</v>
      </c>
      <c r="E350" s="177">
        <f>IFERROR(Tabelle1!P166,0)</f>
        <v>8.3333333333333329E-2</v>
      </c>
      <c r="F350" s="176">
        <f>Tabelle1!Q166</f>
        <v>1</v>
      </c>
      <c r="G350" s="177">
        <f>IFERROR(Tabelle1!R166,0)</f>
        <v>5.5555555555555558E-3</v>
      </c>
      <c r="H350" s="176">
        <f>Tabelle1!S166</f>
        <v>10</v>
      </c>
      <c r="I350" s="177">
        <f>IFERROR(Tabelle1!T166,0)</f>
        <v>5.5555555555555552E-2</v>
      </c>
      <c r="J350" s="176">
        <f>Tabelle1!U166</f>
        <v>9</v>
      </c>
      <c r="K350" s="177">
        <f>IFERROR(Tabelle1!V166,0)</f>
        <v>0.05</v>
      </c>
      <c r="L350" s="176">
        <f>Tabelle1!W166</f>
        <v>7</v>
      </c>
      <c r="M350" s="177">
        <f>IFERROR(Tabelle1!X166,0)</f>
        <v>3.888888888888889E-2</v>
      </c>
      <c r="N350" s="176">
        <f>Tabelle1!Y166</f>
        <v>42</v>
      </c>
      <c r="O350" s="177">
        <f>IFERROR(Tabelle1!Z166,0)</f>
        <v>0.23333333333333334</v>
      </c>
    </row>
    <row r="351" spans="2:15" s="153" customFormat="1">
      <c r="B351" s="208" t="str">
        <f>Tabelle1!N167</f>
        <v>ab 2015</v>
      </c>
      <c r="C351" s="208"/>
      <c r="D351" s="176">
        <f>Tabelle1!O167</f>
        <v>57</v>
      </c>
      <c r="E351" s="177">
        <f>IFERROR(Tabelle1!P167,0)</f>
        <v>0.31666666666666665</v>
      </c>
      <c r="F351" s="176">
        <f>Tabelle1!Q167</f>
        <v>7</v>
      </c>
      <c r="G351" s="177">
        <f>IFERROR(Tabelle1!R167,0)</f>
        <v>3.888888888888889E-2</v>
      </c>
      <c r="H351" s="176">
        <f>Tabelle1!S167</f>
        <v>5</v>
      </c>
      <c r="I351" s="177">
        <f>IFERROR(Tabelle1!T167,0)</f>
        <v>2.7777777777777776E-2</v>
      </c>
      <c r="J351" s="176">
        <f>Tabelle1!U167</f>
        <v>28</v>
      </c>
      <c r="K351" s="177">
        <f>IFERROR(Tabelle1!V167,0)</f>
        <v>0.15555555555555556</v>
      </c>
      <c r="L351" s="176">
        <f>Tabelle1!W167</f>
        <v>13</v>
      </c>
      <c r="M351" s="177">
        <f>IFERROR(Tabelle1!X167,0)</f>
        <v>7.2222222222222215E-2</v>
      </c>
      <c r="N351" s="176">
        <f>Tabelle1!Y167</f>
        <v>110</v>
      </c>
      <c r="O351" s="177">
        <f>IFERROR(Tabelle1!Z167,0)</f>
        <v>0.61111111111111116</v>
      </c>
    </row>
    <row r="352" spans="2:15" s="153" customFormat="1">
      <c r="B352" s="208" t="str">
        <f>Tabelle1!N168</f>
        <v>keine Angabe</v>
      </c>
      <c r="C352" s="208"/>
      <c r="D352" s="176">
        <f>Tabelle1!O168</f>
        <v>0</v>
      </c>
      <c r="E352" s="177">
        <f>IFERROR(Tabelle1!P168,0)</f>
        <v>0</v>
      </c>
      <c r="F352" s="176">
        <f>Tabelle1!Q168</f>
        <v>0</v>
      </c>
      <c r="G352" s="177">
        <f>IFERROR(Tabelle1!R168,0)</f>
        <v>0</v>
      </c>
      <c r="H352" s="176">
        <f>Tabelle1!S168</f>
        <v>0</v>
      </c>
      <c r="I352" s="177">
        <f>IFERROR(Tabelle1!T168,0)</f>
        <v>0</v>
      </c>
      <c r="J352" s="176">
        <f>Tabelle1!U168</f>
        <v>0</v>
      </c>
      <c r="K352" s="177">
        <f>IFERROR(Tabelle1!V168,0)</f>
        <v>0</v>
      </c>
      <c r="L352" s="176">
        <f>Tabelle1!W168</f>
        <v>0</v>
      </c>
      <c r="M352" s="177">
        <f>IFERROR(Tabelle1!X168,0)</f>
        <v>0</v>
      </c>
      <c r="N352" s="176">
        <f>Tabelle1!Y168</f>
        <v>0</v>
      </c>
      <c r="O352" s="177">
        <f>IFERROR(Tabelle1!Z168,0)</f>
        <v>0</v>
      </c>
    </row>
    <row r="353" spans="2:15" s="153" customFormat="1">
      <c r="B353" s="208" t="str">
        <f>Tabelle1!N169</f>
        <v>Gesamt</v>
      </c>
      <c r="C353" s="208"/>
      <c r="D353" s="176">
        <f>Tabelle1!O169</f>
        <v>92</v>
      </c>
      <c r="E353" s="177">
        <f>IFERROR(Tabelle1!P169,0)</f>
        <v>0.51111111111111107</v>
      </c>
      <c r="F353" s="176">
        <f>Tabelle1!Q169</f>
        <v>9</v>
      </c>
      <c r="G353" s="177">
        <f>IFERROR(Tabelle1!R169,0)</f>
        <v>0.05</v>
      </c>
      <c r="H353" s="176">
        <f>Tabelle1!S169</f>
        <v>18</v>
      </c>
      <c r="I353" s="177">
        <f>IFERROR(Tabelle1!T169,0)</f>
        <v>0.1</v>
      </c>
      <c r="J353" s="176">
        <f>Tabelle1!U169</f>
        <v>37</v>
      </c>
      <c r="K353" s="177">
        <f>IFERROR(Tabelle1!V169,0)</f>
        <v>0.20555555555555555</v>
      </c>
      <c r="L353" s="176">
        <f>Tabelle1!W169</f>
        <v>24</v>
      </c>
      <c r="M353" s="177">
        <f>IFERROR(Tabelle1!X169,0)</f>
        <v>0.13333333333333333</v>
      </c>
      <c r="N353" s="176">
        <f>Tabelle1!Y169</f>
        <v>180</v>
      </c>
      <c r="O353" s="177">
        <f>IFERROR(Tabelle1!Z169,0)</f>
        <v>1</v>
      </c>
    </row>
    <row r="354" spans="2:15" s="153" customFormat="1">
      <c r="B354" s="168"/>
      <c r="C354" s="168"/>
      <c r="D354" s="178"/>
      <c r="E354" s="179"/>
      <c r="F354" s="178"/>
      <c r="G354" s="179"/>
      <c r="H354" s="178"/>
      <c r="I354" s="179"/>
      <c r="J354" s="178"/>
      <c r="K354" s="179"/>
      <c r="L354" s="178"/>
      <c r="M354" s="179"/>
      <c r="N354" s="178"/>
      <c r="O354" s="179"/>
    </row>
    <row r="355" spans="2:15" s="153" customFormat="1">
      <c r="B355" s="153" t="str">
        <f>"Region: "&amp;Tabelle1!L2</f>
        <v>Region: Münster, Regierungsbezirk</v>
      </c>
    </row>
    <row r="356" spans="2:15" s="153" customFormat="1"/>
    <row r="357" spans="2:15" s="153" customFormat="1">
      <c r="B357" s="235" t="str">
        <f>Tabelle1!N174</f>
        <v>Inbetriebnahme</v>
      </c>
      <c r="C357" s="236"/>
      <c r="D357" s="241" t="str">
        <f>Tabelle1!O172</f>
        <v>installierte Nennleistung (Stand 2023)</v>
      </c>
      <c r="E357" s="241"/>
      <c r="F357" s="241"/>
      <c r="G357" s="241"/>
      <c r="H357" s="241"/>
      <c r="I357" s="241"/>
      <c r="J357" s="241"/>
      <c r="K357" s="241"/>
      <c r="L357" s="241"/>
      <c r="M357" s="241"/>
      <c r="N357" s="241"/>
      <c r="O357" s="241"/>
    </row>
    <row r="358" spans="2:15" s="153" customFormat="1">
      <c r="B358" s="237"/>
      <c r="C358" s="238"/>
      <c r="D358" s="242" t="str">
        <f>Tabelle1!O173</f>
        <v>bis 50 kW</v>
      </c>
      <c r="E358" s="242"/>
      <c r="F358" s="242" t="str">
        <f>Tabelle1!Q173</f>
        <v>50 bis 100 kW</v>
      </c>
      <c r="G358" s="242"/>
      <c r="H358" s="242" t="str">
        <f>Tabelle1!S173</f>
        <v>100 bis 500 kW</v>
      </c>
      <c r="I358" s="242"/>
      <c r="J358" s="242" t="str">
        <f>Tabelle1!U173</f>
        <v>500 bis 1.000 kW</v>
      </c>
      <c r="K358" s="242"/>
      <c r="L358" s="242" t="str">
        <f>Tabelle1!W173</f>
        <v>ab 1.000 kW</v>
      </c>
      <c r="M358" s="242"/>
      <c r="N358" s="242" t="str">
        <f>Tabelle1!Y173</f>
        <v>Gesamt</v>
      </c>
      <c r="O358" s="242"/>
    </row>
    <row r="359" spans="2:15" s="153" customFormat="1">
      <c r="B359" s="237"/>
      <c r="C359" s="238"/>
      <c r="D359" s="232" t="str">
        <f>Tabelle1!O174</f>
        <v>Summe Leistung (in kW)</v>
      </c>
      <c r="E359" s="232" t="str">
        <f>Tabelle1!P174</f>
        <v>Anteil</v>
      </c>
      <c r="F359" s="232" t="str">
        <f>Tabelle1!Q174</f>
        <v>Summe Leistung (in kW)</v>
      </c>
      <c r="G359" s="232" t="str">
        <f>Tabelle1!R174</f>
        <v>Anteil</v>
      </c>
      <c r="H359" s="232" t="str">
        <f>Tabelle1!S174</f>
        <v>Summe Leistung (in kW)</v>
      </c>
      <c r="I359" s="232" t="str">
        <f>Tabelle1!T174</f>
        <v>Anteil</v>
      </c>
      <c r="J359" s="232" t="str">
        <f>Tabelle1!U174</f>
        <v>Summe Leistung (in kW)</v>
      </c>
      <c r="K359" s="232" t="str">
        <f>Tabelle1!V174</f>
        <v>Anteil</v>
      </c>
      <c r="L359" s="232" t="str">
        <f>Tabelle1!W174</f>
        <v>Summe Leistung (in kW)</v>
      </c>
      <c r="M359" s="232" t="str">
        <f>Tabelle1!X174</f>
        <v>Anteil</v>
      </c>
      <c r="N359" s="232" t="str">
        <f>Tabelle1!Y174</f>
        <v>Summe Leistung (in kW)</v>
      </c>
      <c r="O359" s="232" t="str">
        <f>Tabelle1!Z174</f>
        <v>Anteil</v>
      </c>
    </row>
    <row r="360" spans="2:15" s="153" customFormat="1">
      <c r="B360" s="237"/>
      <c r="C360" s="238"/>
      <c r="D360" s="233"/>
      <c r="E360" s="233"/>
      <c r="F360" s="233"/>
      <c r="G360" s="233"/>
      <c r="H360" s="233"/>
      <c r="I360" s="233"/>
      <c r="J360" s="233"/>
      <c r="K360" s="233"/>
      <c r="L360" s="233"/>
      <c r="M360" s="233"/>
      <c r="N360" s="233"/>
      <c r="O360" s="233"/>
    </row>
    <row r="361" spans="2:15" s="153" customFormat="1">
      <c r="B361" s="239"/>
      <c r="C361" s="240"/>
      <c r="D361" s="234"/>
      <c r="E361" s="234"/>
      <c r="F361" s="234"/>
      <c r="G361" s="234"/>
      <c r="H361" s="234"/>
      <c r="I361" s="234"/>
      <c r="J361" s="234"/>
      <c r="K361" s="234"/>
      <c r="L361" s="234"/>
      <c r="M361" s="234"/>
      <c r="N361" s="234"/>
      <c r="O361" s="234"/>
    </row>
    <row r="362" spans="2:15" s="153" customFormat="1">
      <c r="B362" s="208" t="str">
        <f>Tabelle1!N175</f>
        <v>vor 2005</v>
      </c>
      <c r="C362" s="208"/>
      <c r="D362" s="176">
        <f>Tabelle1!O175</f>
        <v>41.124000000000002</v>
      </c>
      <c r="E362" s="177">
        <f>IFERROR(Tabelle1!P175,0)</f>
        <v>3.9237100023376817E-4</v>
      </c>
      <c r="F362" s="176">
        <f>Tabelle1!Q175</f>
        <v>52.8</v>
      </c>
      <c r="G362" s="177">
        <f>IFERROR(Tabelle1!R175,0)</f>
        <v>5.0377367990329144E-4</v>
      </c>
      <c r="H362" s="176">
        <f>Tabelle1!S175</f>
        <v>0</v>
      </c>
      <c r="I362" s="177">
        <f>IFERROR(Tabelle1!T175,0)</f>
        <v>0</v>
      </c>
      <c r="J362" s="176">
        <f>Tabelle1!U175</f>
        <v>0</v>
      </c>
      <c r="K362" s="177">
        <f>IFERROR(Tabelle1!V175,0)</f>
        <v>0</v>
      </c>
      <c r="L362" s="176">
        <f>Tabelle1!W175</f>
        <v>0</v>
      </c>
      <c r="M362" s="177">
        <f>IFERROR(Tabelle1!X175,0)</f>
        <v>0</v>
      </c>
      <c r="N362" s="176">
        <f>Tabelle1!Y175</f>
        <v>93.924000000000007</v>
      </c>
      <c r="O362" s="177">
        <f>IFERROR(Tabelle1!Z175,0)</f>
        <v>8.961446801370596E-4</v>
      </c>
    </row>
    <row r="363" spans="2:15" s="153" customFormat="1">
      <c r="B363" s="208" t="str">
        <f>Tabelle1!N176</f>
        <v>2005 bis 2009</v>
      </c>
      <c r="C363" s="208"/>
      <c r="D363" s="176">
        <f>Tabelle1!O176</f>
        <v>82.75</v>
      </c>
      <c r="E363" s="177">
        <f>IFERROR(Tabelle1!P176,0)</f>
        <v>7.895316668938895E-4</v>
      </c>
      <c r="F363" s="176">
        <f>Tabelle1!Q176</f>
        <v>0</v>
      </c>
      <c r="G363" s="177">
        <f>IFERROR(Tabelle1!R176,0)</f>
        <v>0</v>
      </c>
      <c r="H363" s="176">
        <f>Tabelle1!S176</f>
        <v>598.42999999999995</v>
      </c>
      <c r="I363" s="177">
        <f>IFERROR(Tabelle1!T176,0)</f>
        <v>5.7097212739493685E-3</v>
      </c>
      <c r="J363" s="176">
        <f>Tabelle1!U176</f>
        <v>0</v>
      </c>
      <c r="K363" s="177">
        <f>IFERROR(Tabelle1!V176,0)</f>
        <v>0</v>
      </c>
      <c r="L363" s="176">
        <f>Tabelle1!W176</f>
        <v>4813.8999999999996</v>
      </c>
      <c r="M363" s="177">
        <f>IFERROR(Tabelle1!X176,0)</f>
        <v>4.5930229501637394E-2</v>
      </c>
      <c r="N363" s="176">
        <f>Tabelle1!Y176</f>
        <v>5495.08</v>
      </c>
      <c r="O363" s="177">
        <f>IFERROR(Tabelle1!Z176,0)</f>
        <v>5.2429482442480656E-2</v>
      </c>
    </row>
    <row r="364" spans="2:15" s="153" customFormat="1">
      <c r="B364" s="208" t="str">
        <f>Tabelle1!N177</f>
        <v>2010 bis 2014</v>
      </c>
      <c r="C364" s="208"/>
      <c r="D364" s="176">
        <f>Tabelle1!O177</f>
        <v>165.595</v>
      </c>
      <c r="E364" s="177">
        <f>IFERROR(Tabelle1!P177,0)</f>
        <v>1.5799697447648777E-3</v>
      </c>
      <c r="F364" s="176">
        <f>Tabelle1!Q177</f>
        <v>70.03</v>
      </c>
      <c r="G364" s="177">
        <f>IFERROR(Tabelle1!R177,0)</f>
        <v>6.6816800764446017E-4</v>
      </c>
      <c r="H364" s="176">
        <f>Tabelle1!S177</f>
        <v>2545.8200000000002</v>
      </c>
      <c r="I364" s="177">
        <f>IFERROR(Tabelle1!T177,0)</f>
        <v>2.4290096775973435E-2</v>
      </c>
      <c r="J364" s="176">
        <f>Tabelle1!U177</f>
        <v>6858</v>
      </c>
      <c r="K364" s="177">
        <f>IFERROR(Tabelle1!V177,0)</f>
        <v>6.5433331378347961E-2</v>
      </c>
      <c r="L364" s="176">
        <f>Tabelle1!W177</f>
        <v>15839.45</v>
      </c>
      <c r="M364" s="177">
        <f>IFERROR(Tabelle1!X177,0)</f>
        <v>0.15112685632848843</v>
      </c>
      <c r="N364" s="176">
        <f>Tabelle1!Y177</f>
        <v>25478.895</v>
      </c>
      <c r="O364" s="177">
        <f>IFERROR(Tabelle1!Z177,0)</f>
        <v>0.24309842223521919</v>
      </c>
    </row>
    <row r="365" spans="2:15" s="153" customFormat="1">
      <c r="B365" s="208" t="str">
        <f>Tabelle1!N178</f>
        <v>ab 2015</v>
      </c>
      <c r="C365" s="208"/>
      <c r="D365" s="176">
        <f>Tabelle1!O178</f>
        <v>602.86500000000001</v>
      </c>
      <c r="E365" s="177">
        <f>IFERROR(Tabelle1!P178,0)</f>
        <v>5.7520363548276094E-3</v>
      </c>
      <c r="F365" s="176">
        <f>Tabelle1!Q178</f>
        <v>640.58000000000004</v>
      </c>
      <c r="G365" s="177">
        <f>IFERROR(Tabelle1!R178,0)</f>
        <v>6.1118815127358039E-3</v>
      </c>
      <c r="H365" s="176">
        <f>Tabelle1!S178</f>
        <v>1238.51</v>
      </c>
      <c r="I365" s="177">
        <f>IFERROR(Tabelle1!T178,0)</f>
        <v>1.181683220259518E-2</v>
      </c>
      <c r="J365" s="176">
        <f>Tabelle1!U178</f>
        <v>21992.584999999999</v>
      </c>
      <c r="K365" s="177">
        <f>IFERROR(Tabelle1!V178,0)</f>
        <v>0.20983495219765017</v>
      </c>
      <c r="L365" s="176">
        <f>Tabelle1!W178</f>
        <v>49266.53</v>
      </c>
      <c r="M365" s="177">
        <f>IFERROR(Tabelle1!X178,0)</f>
        <v>0.47006024837435423</v>
      </c>
      <c r="N365" s="176">
        <f>Tabelle1!Y178</f>
        <v>73741.070000000007</v>
      </c>
      <c r="O365" s="177">
        <f>IFERROR(Tabelle1!Z178,0)</f>
        <v>0.70357595064216305</v>
      </c>
    </row>
    <row r="366" spans="2:15" s="153" customFormat="1">
      <c r="B366" s="208" t="str">
        <f>Tabelle1!N179</f>
        <v>keine Angabe</v>
      </c>
      <c r="C366" s="208"/>
      <c r="D366" s="176">
        <f>Tabelle1!O179</f>
        <v>0</v>
      </c>
      <c r="E366" s="177">
        <f>IFERROR(Tabelle1!P179,0)</f>
        <v>0</v>
      </c>
      <c r="F366" s="176">
        <f>Tabelle1!Q179</f>
        <v>0</v>
      </c>
      <c r="G366" s="177">
        <f>IFERROR(Tabelle1!R179,0)</f>
        <v>0</v>
      </c>
      <c r="H366" s="176">
        <f>Tabelle1!S179</f>
        <v>0</v>
      </c>
      <c r="I366" s="177">
        <f>IFERROR(Tabelle1!T179,0)</f>
        <v>0</v>
      </c>
      <c r="J366" s="176">
        <f>Tabelle1!U179</f>
        <v>0</v>
      </c>
      <c r="K366" s="177">
        <f>IFERROR(Tabelle1!V179,0)</f>
        <v>0</v>
      </c>
      <c r="L366" s="176">
        <f>Tabelle1!W179</f>
        <v>0</v>
      </c>
      <c r="M366" s="177">
        <f>IFERROR(Tabelle1!X179,0)</f>
        <v>0</v>
      </c>
      <c r="N366" s="176">
        <f>Tabelle1!Y179</f>
        <v>0</v>
      </c>
      <c r="O366" s="177">
        <f>IFERROR(Tabelle1!Z179,0)</f>
        <v>0</v>
      </c>
    </row>
    <row r="367" spans="2:15" s="153" customFormat="1">
      <c r="B367" s="208" t="str">
        <f>Tabelle1!N180</f>
        <v>Gesamt</v>
      </c>
      <c r="C367" s="208"/>
      <c r="D367" s="176">
        <f>Tabelle1!O180</f>
        <v>892.33400000000006</v>
      </c>
      <c r="E367" s="177">
        <f>IFERROR(Tabelle1!P180,0)</f>
        <v>8.5139087667201463E-3</v>
      </c>
      <c r="F367" s="176">
        <f>Tabelle1!Q180</f>
        <v>763.41000000000008</v>
      </c>
      <c r="G367" s="177">
        <f>IFERROR(Tabelle1!R180,0)</f>
        <v>7.2838232002835563E-3</v>
      </c>
      <c r="H367" s="176">
        <f>Tabelle1!S180</f>
        <v>4382.76</v>
      </c>
      <c r="I367" s="177">
        <f>IFERROR(Tabelle1!T180,0)</f>
        <v>4.1816650252517983E-2</v>
      </c>
      <c r="J367" s="176">
        <f>Tabelle1!U180</f>
        <v>28850.584999999999</v>
      </c>
      <c r="K367" s="177">
        <f>IFERROR(Tabelle1!V180,0)</f>
        <v>0.27526828357599814</v>
      </c>
      <c r="L367" s="176">
        <f>Tabelle1!W180</f>
        <v>69919.88</v>
      </c>
      <c r="M367" s="177">
        <f>IFERROR(Tabelle1!X180,0)</f>
        <v>0.66711733420448016</v>
      </c>
      <c r="N367" s="176">
        <f>Tabelle1!Y180</f>
        <v>104808.96900000001</v>
      </c>
      <c r="O367" s="177">
        <f>IFERROR(Tabelle1!Z180,0)</f>
        <v>1</v>
      </c>
    </row>
    <row r="368" spans="2:15" s="153" customFormat="1"/>
    <row r="369" spans="2:15" s="153" customFormat="1"/>
    <row r="370" spans="2:15" s="153" customFormat="1">
      <c r="B370" s="175" t="str">
        <f>Tabelle1!N182</f>
        <v>8.3 Windenergie</v>
      </c>
    </row>
    <row r="371" spans="2:15" s="153" customFormat="1"/>
    <row r="372" spans="2:15" s="153" customFormat="1">
      <c r="B372" s="153" t="str">
        <f>"Region: "&amp;Tabelle1!L1</f>
        <v>Region: Nordrhein-Westfalen</v>
      </c>
    </row>
    <row r="373" spans="2:15" s="153" customFormat="1"/>
    <row r="374" spans="2:15" s="153" customFormat="1">
      <c r="B374" s="223" t="str">
        <f>Tabelle1!N188</f>
        <v>Inbetriebnahme</v>
      </c>
      <c r="C374" s="224"/>
      <c r="D374" s="229" t="str">
        <f>Tabelle1!O186</f>
        <v>Anzahl der Anlagen nach installierter Nennleistung (Stand 2023)</v>
      </c>
      <c r="E374" s="229"/>
      <c r="F374" s="229"/>
      <c r="G374" s="229"/>
      <c r="H374" s="229"/>
      <c r="I374" s="229"/>
      <c r="J374" s="229"/>
      <c r="K374" s="229"/>
      <c r="L374" s="229"/>
      <c r="M374" s="229"/>
      <c r="N374" s="229"/>
      <c r="O374" s="229"/>
    </row>
    <row r="375" spans="2:15" s="153" customFormat="1">
      <c r="B375" s="225"/>
      <c r="C375" s="226"/>
      <c r="D375" s="230" t="str">
        <f>Tabelle1!O187</f>
        <v>bis 100 kW</v>
      </c>
      <c r="E375" s="230"/>
      <c r="F375" s="230" t="str">
        <f>Tabelle1!Q187</f>
        <v>100 bis 500 kW</v>
      </c>
      <c r="G375" s="230"/>
      <c r="H375" s="230" t="str">
        <f>Tabelle1!S187</f>
        <v>500 bis 1.000 kW</v>
      </c>
      <c r="I375" s="230"/>
      <c r="J375" s="230" t="str">
        <f>Tabelle1!U187</f>
        <v>1.000 bis 2.000 kW</v>
      </c>
      <c r="K375" s="230"/>
      <c r="L375" s="230" t="str">
        <f>Tabelle1!W187</f>
        <v>ab 2.000 kW</v>
      </c>
      <c r="M375" s="230"/>
      <c r="N375" s="230" t="str">
        <f>Tabelle1!Y187</f>
        <v>Gesamt</v>
      </c>
      <c r="O375" s="230"/>
    </row>
    <row r="376" spans="2:15" s="153" customFormat="1" ht="14.1" customHeight="1">
      <c r="B376" s="225"/>
      <c r="C376" s="226"/>
      <c r="D376" s="220" t="str">
        <f>Tabelle1!O188</f>
        <v>Anzahl Anlagen</v>
      </c>
      <c r="E376" s="220" t="str">
        <f>Tabelle1!P188</f>
        <v>Anteil</v>
      </c>
      <c r="F376" s="220" t="str">
        <f>Tabelle1!Q188</f>
        <v>Anzahl Anlagen</v>
      </c>
      <c r="G376" s="220" t="str">
        <f>Tabelle1!R188</f>
        <v>Anteil</v>
      </c>
      <c r="H376" s="220" t="str">
        <f>Tabelle1!S188</f>
        <v>Anzahl Anlagen</v>
      </c>
      <c r="I376" s="220" t="str">
        <f>Tabelle1!T188</f>
        <v>Anteil</v>
      </c>
      <c r="J376" s="220" t="str">
        <f>Tabelle1!U188</f>
        <v>Anzahl Anlagen</v>
      </c>
      <c r="K376" s="220" t="str">
        <f>Tabelle1!V188</f>
        <v>Anteil</v>
      </c>
      <c r="L376" s="220" t="str">
        <f>Tabelle1!W188</f>
        <v>Anzahl Anlagen</v>
      </c>
      <c r="M376" s="220" t="str">
        <f>Tabelle1!X188</f>
        <v>Anteil</v>
      </c>
      <c r="N376" s="220" t="str">
        <f>Tabelle1!Y188</f>
        <v>Anzahl Anlagen</v>
      </c>
      <c r="O376" s="220" t="str">
        <f>Tabelle1!Z188</f>
        <v>Anteil</v>
      </c>
    </row>
    <row r="377" spans="2:15" s="153" customFormat="1">
      <c r="B377" s="227"/>
      <c r="C377" s="228"/>
      <c r="D377" s="222"/>
      <c r="E377" s="222"/>
      <c r="F377" s="222"/>
      <c r="G377" s="222"/>
      <c r="H377" s="222"/>
      <c r="I377" s="222"/>
      <c r="J377" s="222"/>
      <c r="K377" s="222"/>
      <c r="L377" s="222"/>
      <c r="M377" s="222"/>
      <c r="N377" s="222"/>
      <c r="O377" s="222"/>
    </row>
    <row r="378" spans="2:15" s="153" customFormat="1">
      <c r="B378" s="208" t="str">
        <f>Tabelle1!N189</f>
        <v>vor 2005</v>
      </c>
      <c r="C378" s="208"/>
      <c r="D378" s="176">
        <f>Tabelle1!O189</f>
        <v>78</v>
      </c>
      <c r="E378" s="177">
        <f>IFERROR(Tabelle1!P189,0)</f>
        <v>2.0434896515588157E-2</v>
      </c>
      <c r="F378" s="176">
        <f>Tabelle1!Q189</f>
        <v>105</v>
      </c>
      <c r="G378" s="177">
        <f>IFERROR(Tabelle1!R189,0)</f>
        <v>2.7508514540214829E-2</v>
      </c>
      <c r="H378" s="176">
        <f>Tabelle1!S189</f>
        <v>511</v>
      </c>
      <c r="I378" s="177">
        <f>IFERROR(Tabelle1!T189,0)</f>
        <v>0.13387477076237883</v>
      </c>
      <c r="J378" s="176">
        <f>Tabelle1!U189</f>
        <v>638</v>
      </c>
      <c r="K378" s="177">
        <f>IFERROR(Tabelle1!V189,0)</f>
        <v>0.16714697406340057</v>
      </c>
      <c r="L378" s="176">
        <f>Tabelle1!W189</f>
        <v>95</v>
      </c>
      <c r="M378" s="177">
        <f>IFERROR(Tabelle1!X189,0)</f>
        <v>2.4888656012575321E-2</v>
      </c>
      <c r="N378" s="176">
        <f>Tabelle1!Y189</f>
        <v>1427</v>
      </c>
      <c r="O378" s="177">
        <f>IFERROR(Tabelle1!Z189,0)</f>
        <v>0.37385381189415773</v>
      </c>
    </row>
    <row r="379" spans="2:15" s="153" customFormat="1">
      <c r="B379" s="208" t="str">
        <f>Tabelle1!N190</f>
        <v>2005 bis 2009</v>
      </c>
      <c r="C379" s="208"/>
      <c r="D379" s="176">
        <f>Tabelle1!O190</f>
        <v>5</v>
      </c>
      <c r="E379" s="177">
        <f>IFERROR(Tabelle1!P190,0)</f>
        <v>1.3099292638197536E-3</v>
      </c>
      <c r="F379" s="176">
        <f>Tabelle1!Q190</f>
        <v>1</v>
      </c>
      <c r="G379" s="177">
        <f>IFERROR(Tabelle1!R190,0)</f>
        <v>2.6198585276395077E-4</v>
      </c>
      <c r="H379" s="176">
        <f>Tabelle1!S190</f>
        <v>132</v>
      </c>
      <c r="I379" s="177">
        <f>IFERROR(Tabelle1!T190,0)</f>
        <v>3.4582132564841501E-2</v>
      </c>
      <c r="J379" s="176">
        <f>Tabelle1!U190</f>
        <v>117</v>
      </c>
      <c r="K379" s="177">
        <f>IFERROR(Tabelle1!V190,0)</f>
        <v>3.0652344773382238E-2</v>
      </c>
      <c r="L379" s="176">
        <f>Tabelle1!W190</f>
        <v>243</v>
      </c>
      <c r="M379" s="177">
        <f>IFERROR(Tabelle1!X190,0)</f>
        <v>6.3662562221640032E-2</v>
      </c>
      <c r="N379" s="176">
        <f>Tabelle1!Y190</f>
        <v>498</v>
      </c>
      <c r="O379" s="177">
        <f>IFERROR(Tabelle1!Z190,0)</f>
        <v>0.13046895467644748</v>
      </c>
    </row>
    <row r="380" spans="2:15" s="153" customFormat="1">
      <c r="B380" s="208" t="str">
        <f>Tabelle1!N191</f>
        <v>2010 bis 2014</v>
      </c>
      <c r="C380" s="208"/>
      <c r="D380" s="176">
        <f>Tabelle1!O191</f>
        <v>32</v>
      </c>
      <c r="E380" s="177">
        <f>IFERROR(Tabelle1!P191,0)</f>
        <v>8.3835472884464246E-3</v>
      </c>
      <c r="F380" s="176">
        <f>Tabelle1!Q191</f>
        <v>0</v>
      </c>
      <c r="G380" s="177">
        <f>IFERROR(Tabelle1!R191,0)</f>
        <v>0</v>
      </c>
      <c r="H380" s="176">
        <f>Tabelle1!S191</f>
        <v>67</v>
      </c>
      <c r="I380" s="177">
        <f>IFERROR(Tabelle1!T191,0)</f>
        <v>1.75530521351847E-2</v>
      </c>
      <c r="J380" s="176">
        <f>Tabelle1!U191</f>
        <v>5</v>
      </c>
      <c r="K380" s="177">
        <f>IFERROR(Tabelle1!V191,0)</f>
        <v>1.3099292638197536E-3</v>
      </c>
      <c r="L380" s="176">
        <f>Tabelle1!W191</f>
        <v>367</v>
      </c>
      <c r="M380" s="177">
        <f>IFERROR(Tabelle1!X191,0)</f>
        <v>9.614880796436992E-2</v>
      </c>
      <c r="N380" s="176">
        <f>Tabelle1!Y191</f>
        <v>471</v>
      </c>
      <c r="O380" s="177">
        <f>IFERROR(Tabelle1!Z191,0)</f>
        <v>0.1233953366518208</v>
      </c>
    </row>
    <row r="381" spans="2:15" s="153" customFormat="1">
      <c r="B381" s="208" t="str">
        <f>Tabelle1!N192</f>
        <v>ab 2015</v>
      </c>
      <c r="C381" s="208"/>
      <c r="D381" s="176">
        <f>Tabelle1!O192</f>
        <v>42</v>
      </c>
      <c r="E381" s="177">
        <f>IFERROR(Tabelle1!P192,0)</f>
        <v>1.1003405816085931E-2</v>
      </c>
      <c r="F381" s="176">
        <f>Tabelle1!Q192</f>
        <v>0</v>
      </c>
      <c r="G381" s="177">
        <f>IFERROR(Tabelle1!R192,0)</f>
        <v>0</v>
      </c>
      <c r="H381" s="176">
        <f>Tabelle1!S192</f>
        <v>48</v>
      </c>
      <c r="I381" s="177">
        <f>IFERROR(Tabelle1!T192,0)</f>
        <v>1.2575320932669635E-2</v>
      </c>
      <c r="J381" s="176">
        <f>Tabelle1!U192</f>
        <v>1</v>
      </c>
      <c r="K381" s="177">
        <f>IFERROR(Tabelle1!V192,0)</f>
        <v>2.6198585276395077E-4</v>
      </c>
      <c r="L381" s="176">
        <f>Tabelle1!W192</f>
        <v>1330</v>
      </c>
      <c r="M381" s="177">
        <f>IFERROR(Tabelle1!X192,0)</f>
        <v>0.34844118417605452</v>
      </c>
      <c r="N381" s="176">
        <f>Tabelle1!Y192</f>
        <v>1421</v>
      </c>
      <c r="O381" s="177">
        <f>IFERROR(Tabelle1!Z192,0)</f>
        <v>0.37228189677757401</v>
      </c>
    </row>
    <row r="382" spans="2:15" s="153" customFormat="1">
      <c r="B382" s="208" t="str">
        <f>Tabelle1!N193</f>
        <v>keine Angabe</v>
      </c>
      <c r="C382" s="208"/>
      <c r="D382" s="176">
        <f>Tabelle1!O193</f>
        <v>0</v>
      </c>
      <c r="E382" s="177">
        <f>IFERROR(Tabelle1!P193,0)</f>
        <v>0</v>
      </c>
      <c r="F382" s="176">
        <f>Tabelle1!Q193</f>
        <v>0</v>
      </c>
      <c r="G382" s="177">
        <f>IFERROR(Tabelle1!R193,0)</f>
        <v>0</v>
      </c>
      <c r="H382" s="176">
        <f>Tabelle1!S193</f>
        <v>0</v>
      </c>
      <c r="I382" s="177">
        <f>IFERROR(Tabelle1!T193,0)</f>
        <v>0</v>
      </c>
      <c r="J382" s="176">
        <f>Tabelle1!U193</f>
        <v>0</v>
      </c>
      <c r="K382" s="177">
        <f>IFERROR(Tabelle1!V193,0)</f>
        <v>0</v>
      </c>
      <c r="L382" s="176">
        <f>Tabelle1!W193</f>
        <v>0</v>
      </c>
      <c r="M382" s="177">
        <f>IFERROR(Tabelle1!X193,0)</f>
        <v>0</v>
      </c>
      <c r="N382" s="176">
        <f>Tabelle1!Y193</f>
        <v>0</v>
      </c>
      <c r="O382" s="177">
        <f>IFERROR(Tabelle1!Z193,0)</f>
        <v>0</v>
      </c>
    </row>
    <row r="383" spans="2:15" s="153" customFormat="1">
      <c r="B383" s="208" t="str">
        <f>Tabelle1!N194</f>
        <v>Gesamt</v>
      </c>
      <c r="C383" s="208"/>
      <c r="D383" s="176">
        <f>Tabelle1!O194</f>
        <v>157</v>
      </c>
      <c r="E383" s="177">
        <f>IFERROR(Tabelle1!P194,0)</f>
        <v>4.1131778883940269E-2</v>
      </c>
      <c r="F383" s="176">
        <f>Tabelle1!Q194</f>
        <v>106</v>
      </c>
      <c r="G383" s="177">
        <f>IFERROR(Tabelle1!R194,0)</f>
        <v>2.7770500392978778E-2</v>
      </c>
      <c r="H383" s="176">
        <f>Tabelle1!S194</f>
        <v>758</v>
      </c>
      <c r="I383" s="177">
        <f>IFERROR(Tabelle1!T194,0)</f>
        <v>0.19858527639507467</v>
      </c>
      <c r="J383" s="176">
        <f>Tabelle1!U194</f>
        <v>761</v>
      </c>
      <c r="K383" s="177">
        <f>IFERROR(Tabelle1!V194,0)</f>
        <v>0.19937123395336651</v>
      </c>
      <c r="L383" s="176">
        <f>Tabelle1!W194</f>
        <v>2035</v>
      </c>
      <c r="M383" s="177">
        <f>IFERROR(Tabelle1!X194,0)</f>
        <v>0.5331412103746398</v>
      </c>
      <c r="N383" s="176">
        <f>Tabelle1!Y194</f>
        <v>3817</v>
      </c>
      <c r="O383" s="177">
        <f>IFERROR(Tabelle1!Z194,0)</f>
        <v>1</v>
      </c>
    </row>
    <row r="384" spans="2:15" s="153" customFormat="1">
      <c r="B384" s="168"/>
      <c r="C384" s="168"/>
      <c r="D384" s="178"/>
      <c r="E384" s="179"/>
      <c r="F384" s="178"/>
      <c r="G384" s="179"/>
      <c r="H384" s="178"/>
      <c r="I384" s="179"/>
      <c r="J384" s="178"/>
      <c r="K384" s="179"/>
      <c r="L384" s="178"/>
      <c r="M384" s="179"/>
      <c r="N384" s="178"/>
      <c r="O384" s="179"/>
    </row>
    <row r="385" spans="2:15" s="153" customFormat="1">
      <c r="B385" s="153" t="str">
        <f>"Region: "&amp;Tabelle1!L1</f>
        <v>Region: Nordrhein-Westfalen</v>
      </c>
    </row>
    <row r="386" spans="2:15" s="153" customFormat="1"/>
    <row r="387" spans="2:15" s="153" customFormat="1">
      <c r="B387" s="223" t="str">
        <f>Tabelle1!N199</f>
        <v>Inbetriebnahme</v>
      </c>
      <c r="C387" s="224"/>
      <c r="D387" s="229" t="str">
        <f>Tabelle1!O197</f>
        <v>installierte Nennleistung (Stand 2023)</v>
      </c>
      <c r="E387" s="229"/>
      <c r="F387" s="229"/>
      <c r="G387" s="229"/>
      <c r="H387" s="229"/>
      <c r="I387" s="229"/>
      <c r="J387" s="229"/>
      <c r="K387" s="229"/>
      <c r="L387" s="229"/>
      <c r="M387" s="229"/>
      <c r="N387" s="229"/>
      <c r="O387" s="229"/>
    </row>
    <row r="388" spans="2:15" s="153" customFormat="1">
      <c r="B388" s="225"/>
      <c r="C388" s="226"/>
      <c r="D388" s="230" t="str">
        <f>Tabelle1!O198</f>
        <v>bis 100 kW</v>
      </c>
      <c r="E388" s="230"/>
      <c r="F388" s="230" t="str">
        <f>Tabelle1!Q198</f>
        <v>100 bis 500 kW</v>
      </c>
      <c r="G388" s="230"/>
      <c r="H388" s="230" t="str">
        <f>Tabelle1!S198</f>
        <v>500 bis 1.000 kW</v>
      </c>
      <c r="I388" s="230"/>
      <c r="J388" s="230" t="str">
        <f>Tabelle1!U198</f>
        <v>1.000 bis 2.000 kW</v>
      </c>
      <c r="K388" s="230"/>
      <c r="L388" s="230" t="str">
        <f>Tabelle1!W198</f>
        <v>ab 2.000 kW</v>
      </c>
      <c r="M388" s="230"/>
      <c r="N388" s="230" t="str">
        <f>Tabelle1!Y198</f>
        <v>Gesamt</v>
      </c>
      <c r="O388" s="230"/>
    </row>
    <row r="389" spans="2:15" s="153" customFormat="1">
      <c r="B389" s="225"/>
      <c r="C389" s="226"/>
      <c r="D389" s="220" t="str">
        <f>Tabelle1!O199</f>
        <v>Summe Leistung (in kW)</v>
      </c>
      <c r="E389" s="220" t="str">
        <f>Tabelle1!P199</f>
        <v>Anteil</v>
      </c>
      <c r="F389" s="220" t="str">
        <f>Tabelle1!Q199</f>
        <v>Summe Leistung (in kW)</v>
      </c>
      <c r="G389" s="220" t="str">
        <f>Tabelle1!R199</f>
        <v>Anteil</v>
      </c>
      <c r="H389" s="220" t="str">
        <f>Tabelle1!S199</f>
        <v>Summe Leistung (in kW)</v>
      </c>
      <c r="I389" s="220" t="str">
        <f>Tabelle1!T199</f>
        <v>Anteil</v>
      </c>
      <c r="J389" s="220" t="str">
        <f>Tabelle1!U199</f>
        <v>Summe Leistung (in kW)</v>
      </c>
      <c r="K389" s="220" t="str">
        <f>Tabelle1!V199</f>
        <v>Anteil</v>
      </c>
      <c r="L389" s="220" t="str">
        <f>Tabelle1!W199</f>
        <v>Summe Leistung (in kW)</v>
      </c>
      <c r="M389" s="220" t="str">
        <f>Tabelle1!X199</f>
        <v>Anteil</v>
      </c>
      <c r="N389" s="220" t="str">
        <f>Tabelle1!Y199</f>
        <v>Summe Leistung (in kW)</v>
      </c>
      <c r="O389" s="220" t="str">
        <f>Tabelle1!Z199</f>
        <v>Anteil</v>
      </c>
    </row>
    <row r="390" spans="2:15" s="153" customFormat="1">
      <c r="B390" s="225"/>
      <c r="C390" s="226"/>
      <c r="D390" s="221"/>
      <c r="E390" s="221"/>
      <c r="F390" s="221"/>
      <c r="G390" s="221"/>
      <c r="H390" s="221"/>
      <c r="I390" s="221"/>
      <c r="J390" s="221"/>
      <c r="K390" s="221"/>
      <c r="L390" s="221"/>
      <c r="M390" s="221"/>
      <c r="N390" s="221"/>
      <c r="O390" s="221"/>
    </row>
    <row r="391" spans="2:15" s="153" customFormat="1">
      <c r="B391" s="227"/>
      <c r="C391" s="228"/>
      <c r="D391" s="222"/>
      <c r="E391" s="222"/>
      <c r="F391" s="222"/>
      <c r="G391" s="222"/>
      <c r="H391" s="222"/>
      <c r="I391" s="222"/>
      <c r="J391" s="222"/>
      <c r="K391" s="222"/>
      <c r="L391" s="222"/>
      <c r="M391" s="222"/>
      <c r="N391" s="222"/>
      <c r="O391" s="222"/>
    </row>
    <row r="392" spans="2:15" s="153" customFormat="1">
      <c r="B392" s="208" t="str">
        <f>Tabelle1!N200</f>
        <v>vor 2005</v>
      </c>
      <c r="C392" s="208"/>
      <c r="D392" s="176">
        <f>Tabelle1!O200</f>
        <v>4825</v>
      </c>
      <c r="E392" s="177">
        <f>IFERROR(Tabelle1!P200,0)</f>
        <v>6.1780039270081832E-4</v>
      </c>
      <c r="F392" s="176">
        <f>Tabelle1!Q200</f>
        <v>23744</v>
      </c>
      <c r="G392" s="177">
        <f>IFERROR(Tabelle1!R200,0)</f>
        <v>3.0402181397488561E-3</v>
      </c>
      <c r="H392" s="176">
        <f>Tabelle1!S200</f>
        <v>309245</v>
      </c>
      <c r="I392" s="177">
        <f>IFERROR(Tabelle1!T200,0)</f>
        <v>3.9596203614666231E-2</v>
      </c>
      <c r="J392" s="176">
        <f>Tabelle1!U200</f>
        <v>891700</v>
      </c>
      <c r="K392" s="177">
        <f>IFERROR(Tabelle1!V200,0)</f>
        <v>0.11417463423239786</v>
      </c>
      <c r="L392" s="176">
        <f>Tabelle1!W200</f>
        <v>191000</v>
      </c>
      <c r="M392" s="177">
        <f>IFERROR(Tabelle1!X200,0)</f>
        <v>2.4455932643700787E-2</v>
      </c>
      <c r="N392" s="176">
        <f>Tabelle1!Y200</f>
        <v>1420514</v>
      </c>
      <c r="O392" s="177">
        <f>IFERROR(Tabelle1!Z200,0)</f>
        <v>0.18188478902321456</v>
      </c>
    </row>
    <row r="393" spans="2:15" s="153" customFormat="1">
      <c r="B393" s="208" t="str">
        <f>Tabelle1!N201</f>
        <v>2005 bis 2009</v>
      </c>
      <c r="C393" s="208"/>
      <c r="D393" s="176">
        <f>Tabelle1!O201</f>
        <v>108.6</v>
      </c>
      <c r="E393" s="177">
        <f>IFERROR(Tabelle1!P201,0)</f>
        <v>1.3905310393224635E-5</v>
      </c>
      <c r="F393" s="176">
        <f>Tabelle1!Q201</f>
        <v>275</v>
      </c>
      <c r="G393" s="177">
        <f>IFERROR(Tabelle1!R201,0)</f>
        <v>3.5211421345642491E-5</v>
      </c>
      <c r="H393" s="176">
        <f>Tabelle1!S201</f>
        <v>103550</v>
      </c>
      <c r="I393" s="177">
        <f>IFERROR(Tabelle1!T201,0)</f>
        <v>1.3258700655786474E-2</v>
      </c>
      <c r="J393" s="176">
        <f>Tabelle1!U201</f>
        <v>168500</v>
      </c>
      <c r="K393" s="177">
        <f>IFERROR(Tabelle1!V201,0)</f>
        <v>2.15749981699664E-2</v>
      </c>
      <c r="L393" s="176">
        <f>Tabelle1!W201</f>
        <v>493500</v>
      </c>
      <c r="M393" s="177">
        <f>IFERROR(Tabelle1!X201,0)</f>
        <v>6.3188496123907534E-2</v>
      </c>
      <c r="N393" s="176">
        <f>Tabelle1!Y201</f>
        <v>765933.6</v>
      </c>
      <c r="O393" s="177">
        <f>IFERROR(Tabelle1!Z201,0)</f>
        <v>9.8071311681399265E-2</v>
      </c>
    </row>
    <row r="394" spans="2:15" s="153" customFormat="1">
      <c r="B394" s="208" t="str">
        <f>Tabelle1!N202</f>
        <v>2010 bis 2014</v>
      </c>
      <c r="C394" s="208"/>
      <c r="D394" s="176">
        <f>Tabelle1!O202</f>
        <v>213.2</v>
      </c>
      <c r="E394" s="177">
        <f>IFERROR(Tabelle1!P202,0)</f>
        <v>2.7298454657785377E-5</v>
      </c>
      <c r="F394" s="176">
        <f>Tabelle1!Q202</f>
        <v>0</v>
      </c>
      <c r="G394" s="177">
        <f>IFERROR(Tabelle1!R202,0)</f>
        <v>0</v>
      </c>
      <c r="H394" s="176">
        <f>Tabelle1!S202</f>
        <v>53200</v>
      </c>
      <c r="I394" s="177">
        <f>IFERROR(Tabelle1!T202,0)</f>
        <v>6.811809511229748E-3</v>
      </c>
      <c r="J394" s="176">
        <f>Tabelle1!U202</f>
        <v>7500</v>
      </c>
      <c r="K394" s="177">
        <f>IFERROR(Tabelle1!V202,0)</f>
        <v>9.6031149124479532E-4</v>
      </c>
      <c r="L394" s="176">
        <f>Tabelle1!W202</f>
        <v>880215</v>
      </c>
      <c r="M394" s="177">
        <f>IFERROR(Tabelle1!X202,0)</f>
        <v>0.11270407723547167</v>
      </c>
      <c r="N394" s="176">
        <f>Tabelle1!Y202</f>
        <v>941128.2</v>
      </c>
      <c r="O394" s="177">
        <f>IFERROR(Tabelle1!Z202,0)</f>
        <v>0.12050349669260399</v>
      </c>
    </row>
    <row r="395" spans="2:15" s="153" customFormat="1">
      <c r="B395" s="208" t="str">
        <f>Tabelle1!N203</f>
        <v>ab 2015</v>
      </c>
      <c r="C395" s="208"/>
      <c r="D395" s="176">
        <f>Tabelle1!O203</f>
        <v>185.1</v>
      </c>
      <c r="E395" s="177">
        <f>IFERROR(Tabelle1!P203,0)</f>
        <v>2.3700487603921548E-5</v>
      </c>
      <c r="F395" s="176">
        <f>Tabelle1!Q203</f>
        <v>0</v>
      </c>
      <c r="G395" s="177">
        <f>IFERROR(Tabelle1!R203,0)</f>
        <v>0</v>
      </c>
      <c r="H395" s="176">
        <f>Tabelle1!S203</f>
        <v>38300</v>
      </c>
      <c r="I395" s="177">
        <f>IFERROR(Tabelle1!T203,0)</f>
        <v>4.9039906819567545E-3</v>
      </c>
      <c r="J395" s="176">
        <f>Tabelle1!U203</f>
        <v>1850</v>
      </c>
      <c r="K395" s="177">
        <f>IFERROR(Tabelle1!V203,0)</f>
        <v>2.368768345070495E-4</v>
      </c>
      <c r="L395" s="176">
        <f>Tabelle1!W203</f>
        <v>4642055</v>
      </c>
      <c r="M395" s="177">
        <f>IFERROR(Tabelle1!X203,0)</f>
        <v>0.59437583459871446</v>
      </c>
      <c r="N395" s="176">
        <f>Tabelle1!Y203</f>
        <v>4682390.0999999996</v>
      </c>
      <c r="O395" s="177">
        <f>IFERROR(Tabelle1!Z203,0)</f>
        <v>0.59954040260278207</v>
      </c>
    </row>
    <row r="396" spans="2:15" s="153" customFormat="1">
      <c r="B396" s="208" t="str">
        <f>Tabelle1!N204</f>
        <v>keine Angabe</v>
      </c>
      <c r="C396" s="208"/>
      <c r="D396" s="176">
        <f>Tabelle1!O204</f>
        <v>0</v>
      </c>
      <c r="E396" s="177">
        <f>IFERROR(Tabelle1!P204,0)</f>
        <v>0</v>
      </c>
      <c r="F396" s="176">
        <f>Tabelle1!Q204</f>
        <v>0</v>
      </c>
      <c r="G396" s="177">
        <f>IFERROR(Tabelle1!R204,0)</f>
        <v>0</v>
      </c>
      <c r="H396" s="176">
        <f>Tabelle1!S204</f>
        <v>0</v>
      </c>
      <c r="I396" s="177">
        <f>IFERROR(Tabelle1!T204,0)</f>
        <v>0</v>
      </c>
      <c r="J396" s="176">
        <f>Tabelle1!U204</f>
        <v>0</v>
      </c>
      <c r="K396" s="177">
        <f>IFERROR(Tabelle1!V204,0)</f>
        <v>0</v>
      </c>
      <c r="L396" s="176">
        <f>Tabelle1!W204</f>
        <v>0</v>
      </c>
      <c r="M396" s="177">
        <f>IFERROR(Tabelle1!X204,0)</f>
        <v>0</v>
      </c>
      <c r="N396" s="176">
        <f>Tabelle1!Y204</f>
        <v>0</v>
      </c>
      <c r="O396" s="177">
        <f>IFERROR(Tabelle1!Z204,0)</f>
        <v>0</v>
      </c>
    </row>
    <row r="397" spans="2:15" s="153" customFormat="1">
      <c r="B397" s="208" t="str">
        <f>Tabelle1!N205</f>
        <v>Gesamt</v>
      </c>
      <c r="C397" s="208"/>
      <c r="D397" s="176">
        <f>Tabelle1!O205</f>
        <v>5331.9000000000005</v>
      </c>
      <c r="E397" s="177">
        <f>IFERROR(Tabelle1!P205,0)</f>
        <v>6.8270464535574997E-4</v>
      </c>
      <c r="F397" s="176">
        <f>Tabelle1!Q205</f>
        <v>24019</v>
      </c>
      <c r="G397" s="177">
        <f>IFERROR(Tabelle1!R205,0)</f>
        <v>3.0754295610944983E-3</v>
      </c>
      <c r="H397" s="176">
        <f>Tabelle1!S205</f>
        <v>504295</v>
      </c>
      <c r="I397" s="177">
        <f>IFERROR(Tabelle1!T205,0)</f>
        <v>6.4570704463639203E-2</v>
      </c>
      <c r="J397" s="176">
        <f>Tabelle1!U205</f>
        <v>1069550</v>
      </c>
      <c r="K397" s="177">
        <f>IFERROR(Tabelle1!V205,0)</f>
        <v>0.13694682072811609</v>
      </c>
      <c r="L397" s="176">
        <f>Tabelle1!W205</f>
        <v>6206770</v>
      </c>
      <c r="M397" s="177">
        <f>IFERROR(Tabelle1!X205,0)</f>
        <v>0.79472434060179442</v>
      </c>
      <c r="N397" s="176">
        <f>Tabelle1!Y205</f>
        <v>7809965.9000000004</v>
      </c>
      <c r="O397" s="177">
        <f>IFERROR(Tabelle1!Z205,0)</f>
        <v>1</v>
      </c>
    </row>
    <row r="398" spans="2:15" s="153" customFormat="1"/>
    <row r="399" spans="2:15" s="153" customFormat="1">
      <c r="B399" s="153" t="str">
        <f>"Region: "&amp;Tabelle1!L2</f>
        <v>Region: Münster, Regierungsbezirk</v>
      </c>
    </row>
    <row r="400" spans="2:15" s="153" customFormat="1"/>
    <row r="401" spans="2:15" s="153" customFormat="1">
      <c r="B401" s="223" t="str">
        <f>Tabelle1!N213</f>
        <v>Inbetriebnahme</v>
      </c>
      <c r="C401" s="224"/>
      <c r="D401" s="229" t="str">
        <f>Tabelle1!O211</f>
        <v>Anzahl der Anlagen nach installierter Nennleistung (Stand 2023)</v>
      </c>
      <c r="E401" s="229"/>
      <c r="F401" s="229"/>
      <c r="G401" s="229"/>
      <c r="H401" s="229"/>
      <c r="I401" s="229"/>
      <c r="J401" s="229"/>
      <c r="K401" s="229"/>
      <c r="L401" s="229"/>
      <c r="M401" s="229"/>
      <c r="N401" s="229"/>
      <c r="O401" s="229"/>
    </row>
    <row r="402" spans="2:15" s="153" customFormat="1">
      <c r="B402" s="225"/>
      <c r="C402" s="226"/>
      <c r="D402" s="230" t="str">
        <f>Tabelle1!O212</f>
        <v>bis 100 kW</v>
      </c>
      <c r="E402" s="230"/>
      <c r="F402" s="230" t="str">
        <f>Tabelle1!Q212</f>
        <v>100 bis 500 kW</v>
      </c>
      <c r="G402" s="230"/>
      <c r="H402" s="230" t="str">
        <f>Tabelle1!S212</f>
        <v>500 bis 1.000 kW</v>
      </c>
      <c r="I402" s="230"/>
      <c r="J402" s="230" t="str">
        <f>Tabelle1!U212</f>
        <v>1.000 bis 2.000 kW</v>
      </c>
      <c r="K402" s="230"/>
      <c r="L402" s="230" t="str">
        <f>Tabelle1!W212</f>
        <v>ab 2.000 kW</v>
      </c>
      <c r="M402" s="230"/>
      <c r="N402" s="230" t="str">
        <f>Tabelle1!Y212</f>
        <v>Gesamt</v>
      </c>
      <c r="O402" s="230"/>
    </row>
    <row r="403" spans="2:15" s="153" customFormat="1">
      <c r="B403" s="225"/>
      <c r="C403" s="226"/>
      <c r="D403" s="220" t="str">
        <f>Tabelle1!O213</f>
        <v>Anzahl Anlagen</v>
      </c>
      <c r="E403" s="220" t="str">
        <f>Tabelle1!P213</f>
        <v>Anteil</v>
      </c>
      <c r="F403" s="220" t="str">
        <f>Tabelle1!Q213</f>
        <v>Anzahl Anlagen</v>
      </c>
      <c r="G403" s="220" t="str">
        <f>Tabelle1!R213</f>
        <v>Anteil</v>
      </c>
      <c r="H403" s="220" t="str">
        <f>Tabelle1!S213</f>
        <v>Anzahl Anlagen</v>
      </c>
      <c r="I403" s="220" t="str">
        <f>Tabelle1!T213</f>
        <v>Anteil</v>
      </c>
      <c r="J403" s="220" t="str">
        <f>Tabelle1!U213</f>
        <v>Anzahl Anlagen</v>
      </c>
      <c r="K403" s="220" t="str">
        <f>Tabelle1!V213</f>
        <v>Anteil</v>
      </c>
      <c r="L403" s="220" t="str">
        <f>Tabelle1!W213</f>
        <v>Anzahl Anlagen</v>
      </c>
      <c r="M403" s="220" t="str">
        <f>Tabelle1!X213</f>
        <v>Anteil</v>
      </c>
      <c r="N403" s="220" t="str">
        <f>Tabelle1!Y213</f>
        <v>Anzahl Anlagen</v>
      </c>
      <c r="O403" s="220" t="str">
        <f>Tabelle1!Z213</f>
        <v>Anteil</v>
      </c>
    </row>
    <row r="404" spans="2:15" s="153" customFormat="1">
      <c r="B404" s="227"/>
      <c r="C404" s="228"/>
      <c r="D404" s="222"/>
      <c r="E404" s="222"/>
      <c r="F404" s="222"/>
      <c r="G404" s="222"/>
      <c r="H404" s="222"/>
      <c r="I404" s="222"/>
      <c r="J404" s="222"/>
      <c r="K404" s="222"/>
      <c r="L404" s="222"/>
      <c r="M404" s="222"/>
      <c r="N404" s="222"/>
      <c r="O404" s="222"/>
    </row>
    <row r="405" spans="2:15" s="153" customFormat="1">
      <c r="B405" s="208" t="str">
        <f>Tabelle1!N214</f>
        <v>vor 2005</v>
      </c>
      <c r="C405" s="208"/>
      <c r="D405" s="176">
        <f>Tabelle1!O214</f>
        <v>39</v>
      </c>
      <c r="E405" s="177">
        <f>IFERROR(Tabelle1!P214,0)</f>
        <v>3.5944700460829496E-2</v>
      </c>
      <c r="F405" s="176">
        <f>Tabelle1!Q214</f>
        <v>21</v>
      </c>
      <c r="G405" s="177">
        <f>IFERROR(Tabelle1!R214,0)</f>
        <v>1.935483870967742E-2</v>
      </c>
      <c r="H405" s="176">
        <f>Tabelle1!S214</f>
        <v>127</v>
      </c>
      <c r="I405" s="177">
        <f>IFERROR(Tabelle1!T214,0)</f>
        <v>0.11705069124423963</v>
      </c>
      <c r="J405" s="176">
        <f>Tabelle1!U214</f>
        <v>209</v>
      </c>
      <c r="K405" s="177">
        <f>IFERROR(Tabelle1!V214,0)</f>
        <v>0.19262672811059908</v>
      </c>
      <c r="L405" s="176">
        <f>Tabelle1!W214</f>
        <v>31</v>
      </c>
      <c r="M405" s="177">
        <f>IFERROR(Tabelle1!X214,0)</f>
        <v>2.8571428571428571E-2</v>
      </c>
      <c r="N405" s="176">
        <f>Tabelle1!Y214</f>
        <v>427</v>
      </c>
      <c r="O405" s="177">
        <f>IFERROR(Tabelle1!Z214,0)</f>
        <v>0.3935483870967742</v>
      </c>
    </row>
    <row r="406" spans="2:15" s="153" customFormat="1">
      <c r="B406" s="208" t="str">
        <f>Tabelle1!N215</f>
        <v>2005 bis 2009</v>
      </c>
      <c r="C406" s="208"/>
      <c r="D406" s="176">
        <f>Tabelle1!O215</f>
        <v>2</v>
      </c>
      <c r="E406" s="177">
        <f>IFERROR(Tabelle1!P215,0)</f>
        <v>1.8433179723502304E-3</v>
      </c>
      <c r="F406" s="176">
        <f>Tabelle1!Q215</f>
        <v>0</v>
      </c>
      <c r="G406" s="177">
        <f>IFERROR(Tabelle1!R215,0)</f>
        <v>0</v>
      </c>
      <c r="H406" s="176">
        <f>Tabelle1!S215</f>
        <v>35</v>
      </c>
      <c r="I406" s="177">
        <f>IFERROR(Tabelle1!T215,0)</f>
        <v>3.2258064516129031E-2</v>
      </c>
      <c r="J406" s="176">
        <f>Tabelle1!U215</f>
        <v>28</v>
      </c>
      <c r="K406" s="177">
        <f>IFERROR(Tabelle1!V215,0)</f>
        <v>2.5806451612903226E-2</v>
      </c>
      <c r="L406" s="176">
        <f>Tabelle1!W215</f>
        <v>84</v>
      </c>
      <c r="M406" s="177">
        <f>IFERROR(Tabelle1!X215,0)</f>
        <v>7.7419354838709681E-2</v>
      </c>
      <c r="N406" s="176">
        <f>Tabelle1!Y215</f>
        <v>149</v>
      </c>
      <c r="O406" s="177">
        <f>IFERROR(Tabelle1!Z215,0)</f>
        <v>0.13732718894009216</v>
      </c>
    </row>
    <row r="407" spans="2:15" s="153" customFormat="1">
      <c r="B407" s="208" t="str">
        <f>Tabelle1!N216</f>
        <v>2010 bis 2014</v>
      </c>
      <c r="C407" s="208"/>
      <c r="D407" s="176">
        <f>Tabelle1!O216</f>
        <v>11</v>
      </c>
      <c r="E407" s="177">
        <f>IFERROR(Tabelle1!P216,0)</f>
        <v>1.0138248847926268E-2</v>
      </c>
      <c r="F407" s="176">
        <f>Tabelle1!Q216</f>
        <v>0</v>
      </c>
      <c r="G407" s="177">
        <f>IFERROR(Tabelle1!R216,0)</f>
        <v>0</v>
      </c>
      <c r="H407" s="176">
        <f>Tabelle1!S216</f>
        <v>24</v>
      </c>
      <c r="I407" s="177">
        <f>IFERROR(Tabelle1!T216,0)</f>
        <v>2.2119815668202765E-2</v>
      </c>
      <c r="J407" s="176">
        <f>Tabelle1!U216</f>
        <v>0</v>
      </c>
      <c r="K407" s="177">
        <f>IFERROR(Tabelle1!V216,0)</f>
        <v>0</v>
      </c>
      <c r="L407" s="176">
        <f>Tabelle1!W216</f>
        <v>86</v>
      </c>
      <c r="M407" s="177">
        <f>IFERROR(Tabelle1!X216,0)</f>
        <v>7.9262672811059906E-2</v>
      </c>
      <c r="N407" s="176">
        <f>Tabelle1!Y216</f>
        <v>121</v>
      </c>
      <c r="O407" s="177">
        <f>IFERROR(Tabelle1!Z216,0)</f>
        <v>0.11152073732718894</v>
      </c>
    </row>
    <row r="408" spans="2:15" s="153" customFormat="1">
      <c r="B408" s="208" t="str">
        <f>Tabelle1!N217</f>
        <v>ab 2015</v>
      </c>
      <c r="C408" s="208"/>
      <c r="D408" s="176">
        <f>Tabelle1!O217</f>
        <v>11</v>
      </c>
      <c r="E408" s="177">
        <f>IFERROR(Tabelle1!P217,0)</f>
        <v>1.0138248847926268E-2</v>
      </c>
      <c r="F408" s="176">
        <f>Tabelle1!Q217</f>
        <v>0</v>
      </c>
      <c r="G408" s="177">
        <f>IFERROR(Tabelle1!R217,0)</f>
        <v>0</v>
      </c>
      <c r="H408" s="176">
        <f>Tabelle1!S217</f>
        <v>4</v>
      </c>
      <c r="I408" s="177">
        <f>IFERROR(Tabelle1!T217,0)</f>
        <v>3.6866359447004608E-3</v>
      </c>
      <c r="J408" s="176">
        <f>Tabelle1!U217</f>
        <v>0</v>
      </c>
      <c r="K408" s="177">
        <f>IFERROR(Tabelle1!V217,0)</f>
        <v>0</v>
      </c>
      <c r="L408" s="176">
        <f>Tabelle1!W217</f>
        <v>373</v>
      </c>
      <c r="M408" s="177">
        <f>IFERROR(Tabelle1!X217,0)</f>
        <v>0.34377880184331799</v>
      </c>
      <c r="N408" s="176">
        <f>Tabelle1!Y217</f>
        <v>388</v>
      </c>
      <c r="O408" s="177">
        <f>IFERROR(Tabelle1!Z217,0)</f>
        <v>0.35760368663594472</v>
      </c>
    </row>
    <row r="409" spans="2:15" s="153" customFormat="1">
      <c r="B409" s="208" t="str">
        <f>Tabelle1!N218</f>
        <v>keine Angabe</v>
      </c>
      <c r="C409" s="208"/>
      <c r="D409" s="176">
        <f>Tabelle1!O218</f>
        <v>0</v>
      </c>
      <c r="E409" s="177">
        <f>IFERROR(Tabelle1!P218,0)</f>
        <v>0</v>
      </c>
      <c r="F409" s="176">
        <f>Tabelle1!Q218</f>
        <v>0</v>
      </c>
      <c r="G409" s="177">
        <f>IFERROR(Tabelle1!R218,0)</f>
        <v>0</v>
      </c>
      <c r="H409" s="176">
        <f>Tabelle1!S218</f>
        <v>0</v>
      </c>
      <c r="I409" s="177">
        <f>IFERROR(Tabelle1!T218,0)</f>
        <v>0</v>
      </c>
      <c r="J409" s="176">
        <f>Tabelle1!U218</f>
        <v>0</v>
      </c>
      <c r="K409" s="177">
        <f>IFERROR(Tabelle1!V218,0)</f>
        <v>0</v>
      </c>
      <c r="L409" s="176">
        <f>Tabelle1!W218</f>
        <v>0</v>
      </c>
      <c r="M409" s="177">
        <f>IFERROR(Tabelle1!X218,0)</f>
        <v>0</v>
      </c>
      <c r="N409" s="176">
        <f>Tabelle1!Y218</f>
        <v>0</v>
      </c>
      <c r="O409" s="177">
        <f>IFERROR(Tabelle1!Z218,0)</f>
        <v>0</v>
      </c>
    </row>
    <row r="410" spans="2:15" s="153" customFormat="1">
      <c r="B410" s="208" t="str">
        <f>Tabelle1!N219</f>
        <v>Gesamt</v>
      </c>
      <c r="C410" s="208"/>
      <c r="D410" s="176">
        <f>Tabelle1!O219</f>
        <v>63</v>
      </c>
      <c r="E410" s="177">
        <f>IFERROR(Tabelle1!P219,0)</f>
        <v>5.8064516129032261E-2</v>
      </c>
      <c r="F410" s="176">
        <f>Tabelle1!Q219</f>
        <v>21</v>
      </c>
      <c r="G410" s="177">
        <f>IFERROR(Tabelle1!R219,0)</f>
        <v>1.935483870967742E-2</v>
      </c>
      <c r="H410" s="176">
        <f>Tabelle1!S219</f>
        <v>190</v>
      </c>
      <c r="I410" s="177">
        <f>IFERROR(Tabelle1!T219,0)</f>
        <v>0.17511520737327188</v>
      </c>
      <c r="J410" s="176">
        <f>Tabelle1!U219</f>
        <v>237</v>
      </c>
      <c r="K410" s="177">
        <f>IFERROR(Tabelle1!V219,0)</f>
        <v>0.21843317972350229</v>
      </c>
      <c r="L410" s="176">
        <f>Tabelle1!W219</f>
        <v>574</v>
      </c>
      <c r="M410" s="177">
        <f>IFERROR(Tabelle1!X219,0)</f>
        <v>0.52903225806451615</v>
      </c>
      <c r="N410" s="176">
        <f>Tabelle1!Y219</f>
        <v>1085</v>
      </c>
      <c r="O410" s="177">
        <f>IFERROR(Tabelle1!Z219,0)</f>
        <v>1</v>
      </c>
    </row>
    <row r="411" spans="2:15" s="153" customFormat="1">
      <c r="B411" s="168"/>
      <c r="C411" s="168"/>
      <c r="D411" s="178"/>
      <c r="E411" s="179"/>
      <c r="F411" s="178"/>
      <c r="G411" s="179"/>
      <c r="H411" s="178"/>
      <c r="I411" s="179"/>
      <c r="J411" s="178"/>
      <c r="K411" s="179"/>
      <c r="L411" s="178"/>
      <c r="M411" s="179"/>
      <c r="N411" s="178"/>
      <c r="O411" s="179"/>
    </row>
    <row r="412" spans="2:15" s="153" customFormat="1">
      <c r="B412" s="153" t="str">
        <f>"Region: "&amp;Tabelle1!L2</f>
        <v>Region: Münster, Regierungsbezirk</v>
      </c>
    </row>
    <row r="413" spans="2:15" s="153" customFormat="1"/>
    <row r="414" spans="2:15" s="153" customFormat="1">
      <c r="B414" s="223" t="str">
        <f>Tabelle1!N224</f>
        <v>Inbetriebnahme</v>
      </c>
      <c r="C414" s="224"/>
      <c r="D414" s="229" t="str">
        <f>Tabelle1!O222</f>
        <v>installierte Nennleistung (Stand 2023)</v>
      </c>
      <c r="E414" s="229"/>
      <c r="F414" s="229"/>
      <c r="G414" s="229"/>
      <c r="H414" s="229"/>
      <c r="I414" s="229"/>
      <c r="J414" s="229"/>
      <c r="K414" s="229"/>
      <c r="L414" s="229"/>
      <c r="M414" s="229"/>
      <c r="N414" s="229"/>
      <c r="O414" s="229"/>
    </row>
    <row r="415" spans="2:15" s="153" customFormat="1">
      <c r="B415" s="225"/>
      <c r="C415" s="226"/>
      <c r="D415" s="230" t="str">
        <f>Tabelle1!O223</f>
        <v>bis 100 kW</v>
      </c>
      <c r="E415" s="230"/>
      <c r="F415" s="230" t="str">
        <f>Tabelle1!Q223</f>
        <v>100 bis 500 kW</v>
      </c>
      <c r="G415" s="230"/>
      <c r="H415" s="230" t="str">
        <f>Tabelle1!S223</f>
        <v>500 bis 1.000 kW</v>
      </c>
      <c r="I415" s="230"/>
      <c r="J415" s="230" t="str">
        <f>Tabelle1!U223</f>
        <v>1.000 bis 2.000 kW</v>
      </c>
      <c r="K415" s="230"/>
      <c r="L415" s="230" t="str">
        <f>Tabelle1!W223</f>
        <v>ab 2.000 kW</v>
      </c>
      <c r="M415" s="230"/>
      <c r="N415" s="230" t="str">
        <f>Tabelle1!Y223</f>
        <v>Gesamt</v>
      </c>
      <c r="O415" s="230"/>
    </row>
    <row r="416" spans="2:15" s="153" customFormat="1">
      <c r="B416" s="225"/>
      <c r="C416" s="226"/>
      <c r="D416" s="220" t="str">
        <f>Tabelle1!O224</f>
        <v>Summe Leistung (in kW)</v>
      </c>
      <c r="E416" s="220" t="str">
        <f>Tabelle1!P224</f>
        <v>Anteil</v>
      </c>
      <c r="F416" s="220" t="str">
        <f>Tabelle1!Q224</f>
        <v>Summe Leistung (in kW)</v>
      </c>
      <c r="G416" s="220" t="str">
        <f>Tabelle1!R224</f>
        <v>Anteil</v>
      </c>
      <c r="H416" s="220" t="str">
        <f>Tabelle1!S224</f>
        <v>Summe Leistung (in kW)</v>
      </c>
      <c r="I416" s="220" t="str">
        <f>Tabelle1!T224</f>
        <v>Anteil</v>
      </c>
      <c r="J416" s="220" t="str">
        <f>Tabelle1!U224</f>
        <v>Summe Leistung (in kW)</v>
      </c>
      <c r="K416" s="220" t="str">
        <f>Tabelle1!V224</f>
        <v>Anteil</v>
      </c>
      <c r="L416" s="220" t="str">
        <f>Tabelle1!W224</f>
        <v>Summe Leistung (in kW)</v>
      </c>
      <c r="M416" s="220" t="str">
        <f>Tabelle1!X224</f>
        <v>Anteil</v>
      </c>
      <c r="N416" s="220" t="str">
        <f>Tabelle1!Y224</f>
        <v>Summe Leistung (in kW)</v>
      </c>
      <c r="O416" s="220" t="str">
        <f>Tabelle1!Z224</f>
        <v>Anteil</v>
      </c>
    </row>
    <row r="417" spans="2:15" s="153" customFormat="1">
      <c r="B417" s="225"/>
      <c r="C417" s="226"/>
      <c r="D417" s="221"/>
      <c r="E417" s="221"/>
      <c r="F417" s="221"/>
      <c r="G417" s="221"/>
      <c r="H417" s="221"/>
      <c r="I417" s="221"/>
      <c r="J417" s="221"/>
      <c r="K417" s="221"/>
      <c r="L417" s="221"/>
      <c r="M417" s="221"/>
      <c r="N417" s="221"/>
      <c r="O417" s="221"/>
    </row>
    <row r="418" spans="2:15" s="153" customFormat="1">
      <c r="B418" s="227"/>
      <c r="C418" s="228"/>
      <c r="D418" s="222"/>
      <c r="E418" s="222"/>
      <c r="F418" s="222"/>
      <c r="G418" s="222"/>
      <c r="H418" s="222"/>
      <c r="I418" s="222"/>
      <c r="J418" s="222"/>
      <c r="K418" s="222"/>
      <c r="L418" s="222"/>
      <c r="M418" s="222"/>
      <c r="N418" s="222"/>
      <c r="O418" s="222"/>
    </row>
    <row r="419" spans="2:15" s="153" customFormat="1">
      <c r="B419" s="208" t="str">
        <f>Tabelle1!N225</f>
        <v>vor 2005</v>
      </c>
      <c r="C419" s="208"/>
      <c r="D419" s="176">
        <f>Tabelle1!O225</f>
        <v>2457</v>
      </c>
      <c r="E419" s="177">
        <f>IFERROR(Tabelle1!P225,0)</f>
        <v>1.0819312115445451E-3</v>
      </c>
      <c r="F419" s="176">
        <f>Tabelle1!Q225</f>
        <v>4980</v>
      </c>
      <c r="G419" s="177">
        <f>IFERROR(Tabelle1!R225,0)</f>
        <v>2.1929252883564647E-3</v>
      </c>
      <c r="H419" s="176">
        <f>Tabelle1!S225</f>
        <v>76055</v>
      </c>
      <c r="I419" s="177">
        <f>IFERROR(Tabelle1!T225,0)</f>
        <v>3.3490548756215044E-2</v>
      </c>
      <c r="J419" s="176">
        <f>Tabelle1!U225</f>
        <v>303250</v>
      </c>
      <c r="K419" s="177">
        <f>IFERROR(Tabelle1!V225,0)</f>
        <v>0.13353505897471846</v>
      </c>
      <c r="L419" s="176">
        <f>Tabelle1!W225</f>
        <v>62000</v>
      </c>
      <c r="M419" s="177">
        <f>IFERROR(Tabelle1!X225,0)</f>
        <v>2.7301479493594544E-2</v>
      </c>
      <c r="N419" s="176">
        <f>Tabelle1!Y225</f>
        <v>448742</v>
      </c>
      <c r="O419" s="177">
        <f>IFERROR(Tabelle1!Z225,0)</f>
        <v>0.19760194372442907</v>
      </c>
    </row>
    <row r="420" spans="2:15" s="153" customFormat="1">
      <c r="B420" s="208" t="str">
        <f>Tabelle1!N226</f>
        <v>2005 bis 2009</v>
      </c>
      <c r="C420" s="208"/>
      <c r="D420" s="176">
        <f>Tabelle1!O226</f>
        <v>3</v>
      </c>
      <c r="E420" s="177">
        <f>IFERROR(Tabelle1!P226,0)</f>
        <v>1.3210393303352197E-6</v>
      </c>
      <c r="F420" s="176">
        <f>Tabelle1!Q226</f>
        <v>0</v>
      </c>
      <c r="G420" s="177">
        <f>IFERROR(Tabelle1!R226,0)</f>
        <v>0</v>
      </c>
      <c r="H420" s="176">
        <f>Tabelle1!S226</f>
        <v>27600</v>
      </c>
      <c r="I420" s="177">
        <f>IFERROR(Tabelle1!T226,0)</f>
        <v>1.2153561839084021E-2</v>
      </c>
      <c r="J420" s="176">
        <f>Tabelle1!U226</f>
        <v>40400</v>
      </c>
      <c r="K420" s="177">
        <f>IFERROR(Tabelle1!V226,0)</f>
        <v>1.778999631518096E-2</v>
      </c>
      <c r="L420" s="176">
        <f>Tabelle1!W226</f>
        <v>169550</v>
      </c>
      <c r="M420" s="177">
        <f>IFERROR(Tabelle1!X226,0)</f>
        <v>7.4660739486112168E-2</v>
      </c>
      <c r="N420" s="176">
        <f>Tabelle1!Y226</f>
        <v>237553</v>
      </c>
      <c r="O420" s="177">
        <f>IFERROR(Tabelle1!Z226,0)</f>
        <v>0.10460561867970748</v>
      </c>
    </row>
    <row r="421" spans="2:15" s="153" customFormat="1">
      <c r="B421" s="208" t="str">
        <f>Tabelle1!N227</f>
        <v>2010 bis 2014</v>
      </c>
      <c r="C421" s="208"/>
      <c r="D421" s="176">
        <f>Tabelle1!O227</f>
        <v>92.5</v>
      </c>
      <c r="E421" s="177">
        <f>IFERROR(Tabelle1!P227,0)</f>
        <v>4.0732046018669279E-5</v>
      </c>
      <c r="F421" s="176">
        <f>Tabelle1!Q227</f>
        <v>0</v>
      </c>
      <c r="G421" s="177">
        <f>IFERROR(Tabelle1!R227,0)</f>
        <v>0</v>
      </c>
      <c r="H421" s="176">
        <f>Tabelle1!S227</f>
        <v>18800</v>
      </c>
      <c r="I421" s="177">
        <f>IFERROR(Tabelle1!T227,0)</f>
        <v>8.2785131367673782E-3</v>
      </c>
      <c r="J421" s="176">
        <f>Tabelle1!U227</f>
        <v>0</v>
      </c>
      <c r="K421" s="177">
        <f>IFERROR(Tabelle1!V227,0)</f>
        <v>0</v>
      </c>
      <c r="L421" s="176">
        <f>Tabelle1!W227</f>
        <v>200990</v>
      </c>
      <c r="M421" s="177">
        <f>IFERROR(Tabelle1!X227,0)</f>
        <v>8.8505231668025278E-2</v>
      </c>
      <c r="N421" s="176">
        <f>Tabelle1!Y227</f>
        <v>219882.5</v>
      </c>
      <c r="O421" s="177">
        <f>IFERROR(Tabelle1!Z227,0)</f>
        <v>9.6824476850811317E-2</v>
      </c>
    </row>
    <row r="422" spans="2:15" s="153" customFormat="1">
      <c r="B422" s="208" t="str">
        <f>Tabelle1!N228</f>
        <v>ab 2015</v>
      </c>
      <c r="C422" s="208"/>
      <c r="D422" s="176">
        <f>Tabelle1!O228</f>
        <v>26.7</v>
      </c>
      <c r="E422" s="177">
        <f>IFERROR(Tabelle1!P228,0)</f>
        <v>1.1757250039983455E-5</v>
      </c>
      <c r="F422" s="176">
        <f>Tabelle1!Q228</f>
        <v>0</v>
      </c>
      <c r="G422" s="177">
        <f>IFERROR(Tabelle1!R228,0)</f>
        <v>0</v>
      </c>
      <c r="H422" s="176">
        <f>Tabelle1!S228</f>
        <v>3150</v>
      </c>
      <c r="I422" s="177">
        <f>IFERROR(Tabelle1!T228,0)</f>
        <v>1.3870912968519807E-3</v>
      </c>
      <c r="J422" s="176">
        <f>Tabelle1!U228</f>
        <v>0</v>
      </c>
      <c r="K422" s="177">
        <f>IFERROR(Tabelle1!V228,0)</f>
        <v>0</v>
      </c>
      <c r="L422" s="176">
        <f>Tabelle1!W228</f>
        <v>1361585</v>
      </c>
      <c r="M422" s="177">
        <f>IFERROR(Tabelle1!X228,0)</f>
        <v>0.59956911219816011</v>
      </c>
      <c r="N422" s="176">
        <f>Tabelle1!Y228</f>
        <v>1364761.7</v>
      </c>
      <c r="O422" s="177">
        <f>IFERROR(Tabelle1!Z228,0)</f>
        <v>0.60096796074505199</v>
      </c>
    </row>
    <row r="423" spans="2:15" s="153" customFormat="1">
      <c r="B423" s="208" t="str">
        <f>Tabelle1!N229</f>
        <v>keine Angabe</v>
      </c>
      <c r="C423" s="208"/>
      <c r="D423" s="176">
        <f>Tabelle1!O229</f>
        <v>0</v>
      </c>
      <c r="E423" s="177">
        <f>IFERROR(Tabelle1!P229,0)</f>
        <v>0</v>
      </c>
      <c r="F423" s="176">
        <f>Tabelle1!Q229</f>
        <v>0</v>
      </c>
      <c r="G423" s="177">
        <f>IFERROR(Tabelle1!R229,0)</f>
        <v>0</v>
      </c>
      <c r="H423" s="176">
        <f>Tabelle1!S229</f>
        <v>0</v>
      </c>
      <c r="I423" s="177">
        <f>IFERROR(Tabelle1!T229,0)</f>
        <v>0</v>
      </c>
      <c r="J423" s="176">
        <f>Tabelle1!U229</f>
        <v>0</v>
      </c>
      <c r="K423" s="177">
        <f>IFERROR(Tabelle1!V229,0)</f>
        <v>0</v>
      </c>
      <c r="L423" s="176">
        <f>Tabelle1!W229</f>
        <v>0</v>
      </c>
      <c r="M423" s="177">
        <f>IFERROR(Tabelle1!X229,0)</f>
        <v>0</v>
      </c>
      <c r="N423" s="176">
        <f>Tabelle1!Y229</f>
        <v>0</v>
      </c>
      <c r="O423" s="177">
        <f>IFERROR(Tabelle1!Z229,0)</f>
        <v>0</v>
      </c>
    </row>
    <row r="424" spans="2:15" s="153" customFormat="1">
      <c r="B424" s="208" t="str">
        <f>Tabelle1!N230</f>
        <v>Gesamt</v>
      </c>
      <c r="C424" s="208"/>
      <c r="D424" s="176">
        <f>Tabelle1!O230</f>
        <v>2579.1999999999998</v>
      </c>
      <c r="E424" s="177">
        <f>IFERROR(Tabelle1!P230,0)</f>
        <v>1.135741546933533E-3</v>
      </c>
      <c r="F424" s="176">
        <f>Tabelle1!Q230</f>
        <v>4980</v>
      </c>
      <c r="G424" s="177">
        <f>IFERROR(Tabelle1!R230,0)</f>
        <v>2.1929252883564647E-3</v>
      </c>
      <c r="H424" s="176">
        <f>Tabelle1!S230</f>
        <v>125605</v>
      </c>
      <c r="I424" s="177">
        <f>IFERROR(Tabelle1!T230,0)</f>
        <v>5.5309715028918426E-2</v>
      </c>
      <c r="J424" s="176">
        <f>Tabelle1!U230</f>
        <v>343650</v>
      </c>
      <c r="K424" s="177">
        <f>IFERROR(Tabelle1!V230,0)</f>
        <v>0.15132505528989942</v>
      </c>
      <c r="L424" s="176">
        <f>Tabelle1!W230</f>
        <v>1794125</v>
      </c>
      <c r="M424" s="177">
        <f>IFERROR(Tabelle1!X230,0)</f>
        <v>0.79003656284589208</v>
      </c>
      <c r="N424" s="176">
        <f>Tabelle1!Y230</f>
        <v>2270939.2000000002</v>
      </c>
      <c r="O424" s="177">
        <f>IFERROR(Tabelle1!Z230,0)</f>
        <v>1</v>
      </c>
    </row>
    <row r="425" spans="2:15" s="153" customFormat="1"/>
    <row r="426" spans="2:15" s="153" customFormat="1"/>
    <row r="427" spans="2:15" s="153" customFormat="1">
      <c r="B427" s="175" t="str">
        <f>Tabelle1!N232</f>
        <v>8.4 Wasserkraft</v>
      </c>
    </row>
    <row r="428" spans="2:15" s="153" customFormat="1"/>
    <row r="429" spans="2:15" s="153" customFormat="1">
      <c r="B429" s="153" t="str">
        <f>"Region: "&amp;Tabelle1!L1</f>
        <v>Region: Nordrhein-Westfalen</v>
      </c>
    </row>
    <row r="430" spans="2:15" s="153" customFormat="1"/>
    <row r="431" spans="2:15" s="153" customFormat="1">
      <c r="B431" s="212" t="str">
        <f>Tabelle1!N238</f>
        <v>Inbetriebnahme</v>
      </c>
      <c r="C431" s="213"/>
      <c r="D431" s="218" t="str">
        <f>Tabelle1!O236</f>
        <v>Anzahl der Anlagen nach installierter Nennleistung (Stand 2023)</v>
      </c>
      <c r="E431" s="218"/>
      <c r="F431" s="218"/>
      <c r="G431" s="218"/>
      <c r="H431" s="218"/>
      <c r="I431" s="218"/>
      <c r="J431" s="218"/>
      <c r="K431" s="218"/>
      <c r="L431" s="218"/>
      <c r="M431" s="218"/>
      <c r="N431" s="218"/>
      <c r="O431" s="218"/>
    </row>
    <row r="432" spans="2:15" s="153" customFormat="1">
      <c r="B432" s="214"/>
      <c r="C432" s="215"/>
      <c r="D432" s="219" t="str">
        <f>Tabelle1!O237</f>
        <v>bis 100 kW</v>
      </c>
      <c r="E432" s="219"/>
      <c r="F432" s="219" t="str">
        <f>Tabelle1!Q237</f>
        <v>100 bis 500 kW</v>
      </c>
      <c r="G432" s="219"/>
      <c r="H432" s="219" t="str">
        <f>Tabelle1!S237</f>
        <v>500 bis 1.000 kW</v>
      </c>
      <c r="I432" s="219"/>
      <c r="J432" s="219" t="str">
        <f>Tabelle1!U237</f>
        <v>1.000 bis 2.000 kW</v>
      </c>
      <c r="K432" s="219"/>
      <c r="L432" s="219" t="str">
        <f>Tabelle1!W237</f>
        <v>ab 2.000 kW</v>
      </c>
      <c r="M432" s="219"/>
      <c r="N432" s="219" t="str">
        <f>Tabelle1!Y237</f>
        <v>Gesamt</v>
      </c>
      <c r="O432" s="219"/>
    </row>
    <row r="433" spans="2:15" s="153" customFormat="1">
      <c r="B433" s="214"/>
      <c r="C433" s="215"/>
      <c r="D433" s="209" t="str">
        <f>Tabelle1!O238</f>
        <v>Anzahl Anlagen</v>
      </c>
      <c r="E433" s="209" t="str">
        <f>Tabelle1!P238</f>
        <v>Anteil</v>
      </c>
      <c r="F433" s="209" t="str">
        <f>Tabelle1!Q238</f>
        <v>Anzahl Anlagen</v>
      </c>
      <c r="G433" s="209" t="str">
        <f>Tabelle1!R238</f>
        <v>Anteil</v>
      </c>
      <c r="H433" s="209" t="str">
        <f>Tabelle1!S238</f>
        <v>Anzahl Anlagen</v>
      </c>
      <c r="I433" s="209" t="str">
        <f>Tabelle1!T238</f>
        <v>Anteil</v>
      </c>
      <c r="J433" s="209" t="str">
        <f>Tabelle1!U238</f>
        <v>Anzahl Anlagen</v>
      </c>
      <c r="K433" s="209" t="str">
        <f>Tabelle1!V238</f>
        <v>Anteil</v>
      </c>
      <c r="L433" s="209" t="str">
        <f>Tabelle1!W238</f>
        <v>Anzahl Anlagen</v>
      </c>
      <c r="M433" s="209" t="str">
        <f>Tabelle1!X238</f>
        <v>Anteil</v>
      </c>
      <c r="N433" s="209" t="str">
        <f>Tabelle1!Y238</f>
        <v>Anzahl Anlagen</v>
      </c>
      <c r="O433" s="209" t="str">
        <f>Tabelle1!Z238</f>
        <v>Anteil</v>
      </c>
    </row>
    <row r="434" spans="2:15" s="153" customFormat="1">
      <c r="B434" s="216"/>
      <c r="C434" s="217"/>
      <c r="D434" s="211"/>
      <c r="E434" s="211"/>
      <c r="F434" s="211"/>
      <c r="G434" s="211"/>
      <c r="H434" s="211"/>
      <c r="I434" s="211"/>
      <c r="J434" s="211"/>
      <c r="K434" s="211"/>
      <c r="L434" s="211"/>
      <c r="M434" s="211"/>
      <c r="N434" s="211"/>
      <c r="O434" s="211"/>
    </row>
    <row r="435" spans="2:15" s="153" customFormat="1">
      <c r="B435" s="208" t="str">
        <f>Tabelle1!N239</f>
        <v>vor 2005</v>
      </c>
      <c r="C435" s="208"/>
      <c r="D435" s="176">
        <f>Tabelle1!O239</f>
        <v>209</v>
      </c>
      <c r="E435" s="177">
        <f>IFERROR(Tabelle1!P239,0)</f>
        <v>0.44468085106382976</v>
      </c>
      <c r="F435" s="176">
        <f>Tabelle1!Q239</f>
        <v>44</v>
      </c>
      <c r="G435" s="177">
        <f>IFERROR(Tabelle1!R239,0)</f>
        <v>9.3617021276595741E-2</v>
      </c>
      <c r="H435" s="176">
        <f>Tabelle1!S239</f>
        <v>18</v>
      </c>
      <c r="I435" s="177">
        <f>IFERROR(Tabelle1!T239,0)</f>
        <v>3.8297872340425532E-2</v>
      </c>
      <c r="J435" s="176">
        <f>Tabelle1!U239</f>
        <v>12</v>
      </c>
      <c r="K435" s="177">
        <f>IFERROR(Tabelle1!V239,0)</f>
        <v>2.553191489361702E-2</v>
      </c>
      <c r="L435" s="176">
        <f>Tabelle1!W239</f>
        <v>18</v>
      </c>
      <c r="M435" s="177">
        <f>IFERROR(Tabelle1!X239,0)</f>
        <v>3.8297872340425532E-2</v>
      </c>
      <c r="N435" s="176">
        <f>Tabelle1!Y239</f>
        <v>301</v>
      </c>
      <c r="O435" s="177">
        <f>IFERROR(Tabelle1!Z239,0)</f>
        <v>0.6404255319148936</v>
      </c>
    </row>
    <row r="436" spans="2:15" s="153" customFormat="1">
      <c r="B436" s="208" t="str">
        <f>Tabelle1!N240</f>
        <v>2005 bis 2009</v>
      </c>
      <c r="C436" s="208"/>
      <c r="D436" s="176">
        <f>Tabelle1!O240</f>
        <v>33</v>
      </c>
      <c r="E436" s="177">
        <f>IFERROR(Tabelle1!P240,0)</f>
        <v>7.0212765957446813E-2</v>
      </c>
      <c r="F436" s="176">
        <f>Tabelle1!Q240</f>
        <v>10</v>
      </c>
      <c r="G436" s="177">
        <f>IFERROR(Tabelle1!R240,0)</f>
        <v>2.1276595744680851E-2</v>
      </c>
      <c r="H436" s="176">
        <f>Tabelle1!S240</f>
        <v>0</v>
      </c>
      <c r="I436" s="177">
        <f>IFERROR(Tabelle1!T240,0)</f>
        <v>0</v>
      </c>
      <c r="J436" s="176">
        <f>Tabelle1!U240</f>
        <v>0</v>
      </c>
      <c r="K436" s="177">
        <f>IFERROR(Tabelle1!V240,0)</f>
        <v>0</v>
      </c>
      <c r="L436" s="176">
        <f>Tabelle1!W240</f>
        <v>1</v>
      </c>
      <c r="M436" s="177">
        <f>IFERROR(Tabelle1!X240,0)</f>
        <v>2.1276595744680851E-3</v>
      </c>
      <c r="N436" s="176">
        <f>Tabelle1!Y240</f>
        <v>44</v>
      </c>
      <c r="O436" s="177">
        <f>IFERROR(Tabelle1!Z240,0)</f>
        <v>9.3617021276595741E-2</v>
      </c>
    </row>
    <row r="437" spans="2:15" s="153" customFormat="1">
      <c r="B437" s="208" t="str">
        <f>Tabelle1!N241</f>
        <v>2010 bis 2014</v>
      </c>
      <c r="C437" s="208"/>
      <c r="D437" s="176">
        <f>Tabelle1!O241</f>
        <v>47</v>
      </c>
      <c r="E437" s="177">
        <f>IFERROR(Tabelle1!P241,0)</f>
        <v>0.1</v>
      </c>
      <c r="F437" s="176">
        <f>Tabelle1!Q241</f>
        <v>6</v>
      </c>
      <c r="G437" s="177">
        <f>IFERROR(Tabelle1!R241,0)</f>
        <v>1.276595744680851E-2</v>
      </c>
      <c r="H437" s="176">
        <f>Tabelle1!S241</f>
        <v>10</v>
      </c>
      <c r="I437" s="177">
        <f>IFERROR(Tabelle1!T241,0)</f>
        <v>2.1276595744680851E-2</v>
      </c>
      <c r="J437" s="176">
        <f>Tabelle1!U241</f>
        <v>4</v>
      </c>
      <c r="K437" s="177">
        <f>IFERROR(Tabelle1!V241,0)</f>
        <v>8.5106382978723406E-3</v>
      </c>
      <c r="L437" s="176">
        <f>Tabelle1!W241</f>
        <v>2</v>
      </c>
      <c r="M437" s="177">
        <f>IFERROR(Tabelle1!X241,0)</f>
        <v>4.2553191489361703E-3</v>
      </c>
      <c r="N437" s="176">
        <f>Tabelle1!Y241</f>
        <v>69</v>
      </c>
      <c r="O437" s="177">
        <f>IFERROR(Tabelle1!Z241,0)</f>
        <v>0.14680851063829786</v>
      </c>
    </row>
    <row r="438" spans="2:15" s="153" customFormat="1">
      <c r="B438" s="208" t="str">
        <f>Tabelle1!N242</f>
        <v>ab 2015</v>
      </c>
      <c r="C438" s="208"/>
      <c r="D438" s="176">
        <f>Tabelle1!O242</f>
        <v>32</v>
      </c>
      <c r="E438" s="177">
        <f>IFERROR(Tabelle1!P242,0)</f>
        <v>6.8085106382978725E-2</v>
      </c>
      <c r="F438" s="176">
        <f>Tabelle1!Q242</f>
        <v>14</v>
      </c>
      <c r="G438" s="177">
        <f>IFERROR(Tabelle1!R242,0)</f>
        <v>2.9787234042553193E-2</v>
      </c>
      <c r="H438" s="176">
        <f>Tabelle1!S242</f>
        <v>3</v>
      </c>
      <c r="I438" s="177">
        <f>IFERROR(Tabelle1!T242,0)</f>
        <v>6.382978723404255E-3</v>
      </c>
      <c r="J438" s="176">
        <f>Tabelle1!U242</f>
        <v>1</v>
      </c>
      <c r="K438" s="177">
        <f>IFERROR(Tabelle1!V242,0)</f>
        <v>2.1276595744680851E-3</v>
      </c>
      <c r="L438" s="176">
        <f>Tabelle1!W242</f>
        <v>1</v>
      </c>
      <c r="M438" s="177">
        <f>IFERROR(Tabelle1!X242,0)</f>
        <v>2.1276595744680851E-3</v>
      </c>
      <c r="N438" s="176">
        <f>Tabelle1!Y242</f>
        <v>51</v>
      </c>
      <c r="O438" s="177">
        <f>IFERROR(Tabelle1!Z242,0)</f>
        <v>0.10851063829787234</v>
      </c>
    </row>
    <row r="439" spans="2:15" s="153" customFormat="1">
      <c r="B439" s="208" t="str">
        <f>Tabelle1!N243</f>
        <v>keine Angabe</v>
      </c>
      <c r="C439" s="208"/>
      <c r="D439" s="176">
        <f>Tabelle1!O243</f>
        <v>0</v>
      </c>
      <c r="E439" s="177">
        <f>IFERROR(Tabelle1!P243,0)</f>
        <v>0</v>
      </c>
      <c r="F439" s="176">
        <f>Tabelle1!Q243</f>
        <v>3</v>
      </c>
      <c r="G439" s="177">
        <f>IFERROR(Tabelle1!R243,0)</f>
        <v>6.382978723404255E-3</v>
      </c>
      <c r="H439" s="176">
        <f>Tabelle1!S243</f>
        <v>0</v>
      </c>
      <c r="I439" s="177">
        <f>IFERROR(Tabelle1!T243,0)</f>
        <v>0</v>
      </c>
      <c r="J439" s="176">
        <f>Tabelle1!U243</f>
        <v>2</v>
      </c>
      <c r="K439" s="177">
        <f>IFERROR(Tabelle1!V243,0)</f>
        <v>4.2553191489361703E-3</v>
      </c>
      <c r="L439" s="176">
        <f>Tabelle1!W243</f>
        <v>0</v>
      </c>
      <c r="M439" s="177">
        <f>IFERROR(Tabelle1!X243,0)</f>
        <v>0</v>
      </c>
      <c r="N439" s="176">
        <f>Tabelle1!Y243</f>
        <v>5</v>
      </c>
      <c r="O439" s="177">
        <f>IFERROR(Tabelle1!Z243,0)</f>
        <v>1.0638297872340425E-2</v>
      </c>
    </row>
    <row r="440" spans="2:15" s="153" customFormat="1">
      <c r="B440" s="208" t="str">
        <f>Tabelle1!N244</f>
        <v>Gesamt</v>
      </c>
      <c r="C440" s="208"/>
      <c r="D440" s="176">
        <f>Tabelle1!O244</f>
        <v>321</v>
      </c>
      <c r="E440" s="177">
        <f>IFERROR(Tabelle1!P244,0)</f>
        <v>0.68297872340425536</v>
      </c>
      <c r="F440" s="176">
        <f>Tabelle1!Q244</f>
        <v>77</v>
      </c>
      <c r="G440" s="177">
        <f>IFERROR(Tabelle1!R244,0)</f>
        <v>0.16382978723404254</v>
      </c>
      <c r="H440" s="176">
        <f>Tabelle1!S244</f>
        <v>31</v>
      </c>
      <c r="I440" s="177">
        <f>IFERROR(Tabelle1!T244,0)</f>
        <v>6.5957446808510636E-2</v>
      </c>
      <c r="J440" s="176">
        <f>Tabelle1!U244</f>
        <v>19</v>
      </c>
      <c r="K440" s="177">
        <f>IFERROR(Tabelle1!V244,0)</f>
        <v>4.042553191489362E-2</v>
      </c>
      <c r="L440" s="176">
        <f>Tabelle1!W244</f>
        <v>22</v>
      </c>
      <c r="M440" s="177">
        <f>IFERROR(Tabelle1!X244,0)</f>
        <v>4.6808510638297871E-2</v>
      </c>
      <c r="N440" s="176">
        <f>Tabelle1!Y244</f>
        <v>470</v>
      </c>
      <c r="O440" s="177">
        <f>IFERROR(Tabelle1!Z244,0)</f>
        <v>1</v>
      </c>
    </row>
    <row r="441" spans="2:15" s="153" customFormat="1">
      <c r="B441" s="168"/>
      <c r="C441" s="168"/>
      <c r="D441" s="178"/>
      <c r="E441" s="179"/>
      <c r="F441" s="178"/>
      <c r="G441" s="179"/>
      <c r="H441" s="178"/>
      <c r="I441" s="179"/>
      <c r="J441" s="178"/>
      <c r="K441" s="179"/>
      <c r="L441" s="178"/>
      <c r="M441" s="179"/>
      <c r="N441" s="178"/>
      <c r="O441" s="179"/>
    </row>
    <row r="442" spans="2:15" s="153" customFormat="1">
      <c r="B442" s="153" t="str">
        <f>"Region: "&amp;Tabelle1!L1</f>
        <v>Region: Nordrhein-Westfalen</v>
      </c>
    </row>
    <row r="443" spans="2:15" s="153" customFormat="1"/>
    <row r="444" spans="2:15" s="153" customFormat="1">
      <c r="B444" s="212" t="str">
        <f>Tabelle1!N249</f>
        <v>Inbetriebnahme</v>
      </c>
      <c r="C444" s="213"/>
      <c r="D444" s="218" t="str">
        <f>Tabelle1!O247</f>
        <v>installierte Nennleistung (Stand 2023)</v>
      </c>
      <c r="E444" s="218"/>
      <c r="F444" s="218"/>
      <c r="G444" s="218"/>
      <c r="H444" s="218"/>
      <c r="I444" s="218"/>
      <c r="J444" s="218"/>
      <c r="K444" s="218"/>
      <c r="L444" s="218"/>
      <c r="M444" s="218"/>
      <c r="N444" s="218"/>
      <c r="O444" s="218"/>
    </row>
    <row r="445" spans="2:15" s="153" customFormat="1">
      <c r="B445" s="214"/>
      <c r="C445" s="215"/>
      <c r="D445" s="219" t="str">
        <f>Tabelle1!O248</f>
        <v>bis 100 kW</v>
      </c>
      <c r="E445" s="219"/>
      <c r="F445" s="219" t="str">
        <f>Tabelle1!Q248</f>
        <v>100 bis 500 kW</v>
      </c>
      <c r="G445" s="219"/>
      <c r="H445" s="219" t="str">
        <f>Tabelle1!S248</f>
        <v>500 bis 1.000 kW</v>
      </c>
      <c r="I445" s="219"/>
      <c r="J445" s="219" t="str">
        <f>Tabelle1!U248</f>
        <v>1.000 bis 2.000 kW</v>
      </c>
      <c r="K445" s="219"/>
      <c r="L445" s="219" t="str">
        <f>Tabelle1!W248</f>
        <v>ab 2.000 kW</v>
      </c>
      <c r="M445" s="219"/>
      <c r="N445" s="219" t="str">
        <f>Tabelle1!Y248</f>
        <v>Gesamt</v>
      </c>
      <c r="O445" s="219"/>
    </row>
    <row r="446" spans="2:15" s="153" customFormat="1">
      <c r="B446" s="214"/>
      <c r="C446" s="215"/>
      <c r="D446" s="209" t="str">
        <f>Tabelle1!O249</f>
        <v>Summe Leistung (in kW)</v>
      </c>
      <c r="E446" s="209" t="str">
        <f>Tabelle1!P249</f>
        <v>Anteil</v>
      </c>
      <c r="F446" s="209" t="str">
        <f>Tabelle1!Q249</f>
        <v>Summe Leistung (in kW)</v>
      </c>
      <c r="G446" s="209" t="str">
        <f>Tabelle1!R249</f>
        <v>Anteil</v>
      </c>
      <c r="H446" s="209" t="str">
        <f>Tabelle1!S249</f>
        <v>Summe Leistung (in kW)</v>
      </c>
      <c r="I446" s="209" t="str">
        <f>Tabelle1!T249</f>
        <v>Anteil</v>
      </c>
      <c r="J446" s="209" t="str">
        <f>Tabelle1!U249</f>
        <v>Summe Leistung (in kW)</v>
      </c>
      <c r="K446" s="209" t="str">
        <f>Tabelle1!V249</f>
        <v>Anteil</v>
      </c>
      <c r="L446" s="209" t="str">
        <f>Tabelle1!W249</f>
        <v>Summe Leistung (in kW)</v>
      </c>
      <c r="M446" s="209" t="str">
        <f>Tabelle1!X249</f>
        <v>Anteil</v>
      </c>
      <c r="N446" s="209" t="str">
        <f>Tabelle1!Y249</f>
        <v>Summe Leistung (in kW)</v>
      </c>
      <c r="O446" s="209" t="str">
        <f>Tabelle1!Z249</f>
        <v>Anteil</v>
      </c>
    </row>
    <row r="447" spans="2:15" s="153" customFormat="1">
      <c r="B447" s="214"/>
      <c r="C447" s="215"/>
      <c r="D447" s="210"/>
      <c r="E447" s="210"/>
      <c r="F447" s="210"/>
      <c r="G447" s="210"/>
      <c r="H447" s="210"/>
      <c r="I447" s="210"/>
      <c r="J447" s="210"/>
      <c r="K447" s="210"/>
      <c r="L447" s="210"/>
      <c r="M447" s="210"/>
      <c r="N447" s="210"/>
      <c r="O447" s="210"/>
    </row>
    <row r="448" spans="2:15" s="153" customFormat="1">
      <c r="B448" s="216"/>
      <c r="C448" s="217"/>
      <c r="D448" s="211"/>
      <c r="E448" s="211"/>
      <c r="F448" s="211"/>
      <c r="G448" s="211"/>
      <c r="H448" s="211"/>
      <c r="I448" s="211"/>
      <c r="J448" s="211"/>
      <c r="K448" s="211"/>
      <c r="L448" s="211"/>
      <c r="M448" s="211"/>
      <c r="N448" s="211"/>
      <c r="O448" s="211"/>
    </row>
    <row r="449" spans="2:15" s="153" customFormat="1">
      <c r="B449" s="208" t="str">
        <f>Tabelle1!N250</f>
        <v>vor 2005</v>
      </c>
      <c r="C449" s="208"/>
      <c r="D449" s="176">
        <f>Tabelle1!O250</f>
        <v>5977.86</v>
      </c>
      <c r="E449" s="177">
        <f>IFERROR(Tabelle1!P250,0)</f>
        <v>2.7576263671052214E-2</v>
      </c>
      <c r="F449" s="176">
        <f>Tabelle1!Q250</f>
        <v>12141</v>
      </c>
      <c r="G449" s="177">
        <f>IFERROR(Tabelle1!R250,0)</f>
        <v>5.6007236240100129E-2</v>
      </c>
      <c r="H449" s="176">
        <f>Tabelle1!S250</f>
        <v>11929</v>
      </c>
      <c r="I449" s="177">
        <f>IFERROR(Tabelle1!T250,0)</f>
        <v>5.5029266214327854E-2</v>
      </c>
      <c r="J449" s="176">
        <f>Tabelle1!U250</f>
        <v>19171</v>
      </c>
      <c r="K449" s="177">
        <f>IFERROR(Tabelle1!V250,0)</f>
        <v>8.843709134000162E-2</v>
      </c>
      <c r="L449" s="176">
        <f>Tabelle1!W250</f>
        <v>125814</v>
      </c>
      <c r="M449" s="177">
        <f>IFERROR(Tabelle1!X250,0)</f>
        <v>0.58038830576657263</v>
      </c>
      <c r="N449" s="176">
        <f>Tabelle1!Y250</f>
        <v>175032.86</v>
      </c>
      <c r="O449" s="177">
        <f>IFERROR(Tabelle1!Z250,0)</f>
        <v>0.80743816323205431</v>
      </c>
    </row>
    <row r="450" spans="2:15" s="153" customFormat="1">
      <c r="B450" s="208" t="str">
        <f>Tabelle1!N251</f>
        <v>2005 bis 2009</v>
      </c>
      <c r="C450" s="208"/>
      <c r="D450" s="176">
        <f>Tabelle1!O251</f>
        <v>1030.0999999999999</v>
      </c>
      <c r="E450" s="177">
        <f>IFERROR(Tabelle1!P251,0)</f>
        <v>4.7519194506982238E-3</v>
      </c>
      <c r="F450" s="176">
        <f>Tabelle1!Q251</f>
        <v>3018</v>
      </c>
      <c r="G450" s="177">
        <f>IFERROR(Tabelle1!R251,0)</f>
        <v>1.3922233668777052E-2</v>
      </c>
      <c r="H450" s="176">
        <f>Tabelle1!S251</f>
        <v>0</v>
      </c>
      <c r="I450" s="177">
        <f>IFERROR(Tabelle1!T251,0)</f>
        <v>0</v>
      </c>
      <c r="J450" s="176">
        <f>Tabelle1!U251</f>
        <v>0</v>
      </c>
      <c r="K450" s="177">
        <f>IFERROR(Tabelle1!V251,0)</f>
        <v>0</v>
      </c>
      <c r="L450" s="176">
        <f>Tabelle1!W251</f>
        <v>2000</v>
      </c>
      <c r="M450" s="177">
        <f>IFERROR(Tabelle1!X251,0)</f>
        <v>9.2261323186063962E-3</v>
      </c>
      <c r="N450" s="176">
        <f>Tabelle1!Y251</f>
        <v>6048.1</v>
      </c>
      <c r="O450" s="177">
        <f>IFERROR(Tabelle1!Z251,0)</f>
        <v>2.7900285438081675E-2</v>
      </c>
    </row>
    <row r="451" spans="2:15" s="153" customFormat="1">
      <c r="B451" s="208" t="str">
        <f>Tabelle1!N252</f>
        <v>2010 bis 2014</v>
      </c>
      <c r="C451" s="208"/>
      <c r="D451" s="176">
        <f>Tabelle1!O252</f>
        <v>1493.7</v>
      </c>
      <c r="E451" s="177">
        <f>IFERROR(Tabelle1!P252,0)</f>
        <v>6.8905369221511871E-3</v>
      </c>
      <c r="F451" s="176">
        <f>Tabelle1!Q252</f>
        <v>1770</v>
      </c>
      <c r="G451" s="177">
        <f>IFERROR(Tabelle1!R252,0)</f>
        <v>8.1651271019666603E-3</v>
      </c>
      <c r="H451" s="176">
        <f>Tabelle1!S252</f>
        <v>7141</v>
      </c>
      <c r="I451" s="177">
        <f>IFERROR(Tabelle1!T252,0)</f>
        <v>3.2941905443584142E-2</v>
      </c>
      <c r="J451" s="176">
        <f>Tabelle1!U252</f>
        <v>5651</v>
      </c>
      <c r="K451" s="177">
        <f>IFERROR(Tabelle1!V252,0)</f>
        <v>2.6068436866222372E-2</v>
      </c>
      <c r="L451" s="176">
        <f>Tabelle1!W252</f>
        <v>6505</v>
      </c>
      <c r="M451" s="177">
        <f>IFERROR(Tabelle1!X252,0)</f>
        <v>3.0007995366267304E-2</v>
      </c>
      <c r="N451" s="176">
        <f>Tabelle1!Y252</f>
        <v>22560.7</v>
      </c>
      <c r="O451" s="177">
        <f>IFERROR(Tabelle1!Z252,0)</f>
        <v>0.10407400170019167</v>
      </c>
    </row>
    <row r="452" spans="2:15" s="153" customFormat="1">
      <c r="B452" s="208" t="str">
        <f>Tabelle1!N253</f>
        <v>ab 2015</v>
      </c>
      <c r="C452" s="208"/>
      <c r="D452" s="176">
        <f>Tabelle1!O253</f>
        <v>976.9</v>
      </c>
      <c r="E452" s="177">
        <f>IFERROR(Tabelle1!P253,0)</f>
        <v>4.5065043310232944E-3</v>
      </c>
      <c r="F452" s="176">
        <f>Tabelle1!Q253</f>
        <v>3572</v>
      </c>
      <c r="G452" s="177">
        <f>IFERROR(Tabelle1!R253,0)</f>
        <v>1.6477872321031026E-2</v>
      </c>
      <c r="H452" s="176">
        <f>Tabelle1!S253</f>
        <v>2043.5</v>
      </c>
      <c r="I452" s="177">
        <f>IFERROR(Tabelle1!T253,0)</f>
        <v>9.4268006965360848E-3</v>
      </c>
      <c r="J452" s="176">
        <f>Tabelle1!U253</f>
        <v>1040</v>
      </c>
      <c r="K452" s="177">
        <f>IFERROR(Tabelle1!V253,0)</f>
        <v>4.7975888056753261E-3</v>
      </c>
      <c r="L452" s="176">
        <f>Tabelle1!W253</f>
        <v>2025</v>
      </c>
      <c r="M452" s="177">
        <f>IFERROR(Tabelle1!X253,0)</f>
        <v>9.3414589725889768E-3</v>
      </c>
      <c r="N452" s="176">
        <f>Tabelle1!Y253</f>
        <v>9657.4</v>
      </c>
      <c r="O452" s="177">
        <f>IFERROR(Tabelle1!Z253,0)</f>
        <v>4.4550225126854706E-2</v>
      </c>
    </row>
    <row r="453" spans="2:15" s="153" customFormat="1">
      <c r="B453" s="208" t="str">
        <f>Tabelle1!N254</f>
        <v>keine Angabe</v>
      </c>
      <c r="C453" s="208"/>
      <c r="D453" s="176">
        <f>Tabelle1!O254</f>
        <v>0</v>
      </c>
      <c r="E453" s="177">
        <f>IFERROR(Tabelle1!P254,0)</f>
        <v>0</v>
      </c>
      <c r="F453" s="176">
        <f>Tabelle1!Q254</f>
        <v>772.5</v>
      </c>
      <c r="G453" s="177">
        <f>IFERROR(Tabelle1!R254,0)</f>
        <v>3.5635936080617206E-3</v>
      </c>
      <c r="H453" s="176">
        <f>Tabelle1!S254</f>
        <v>0</v>
      </c>
      <c r="I453" s="177">
        <f>IFERROR(Tabelle1!T254,0)</f>
        <v>0</v>
      </c>
      <c r="J453" s="176">
        <f>Tabelle1!U254</f>
        <v>2704</v>
      </c>
      <c r="K453" s="177">
        <f>IFERROR(Tabelle1!V254,0)</f>
        <v>1.2473730894755848E-2</v>
      </c>
      <c r="L453" s="176">
        <f>Tabelle1!W254</f>
        <v>0</v>
      </c>
      <c r="M453" s="177">
        <f>IFERROR(Tabelle1!X254,0)</f>
        <v>0</v>
      </c>
      <c r="N453" s="176">
        <f>Tabelle1!Y254</f>
        <v>3476.5</v>
      </c>
      <c r="O453" s="177">
        <f>IFERROR(Tabelle1!Z254,0)</f>
        <v>1.6037324502817567E-2</v>
      </c>
    </row>
    <row r="454" spans="2:15" s="153" customFormat="1">
      <c r="B454" s="208" t="str">
        <f>Tabelle1!N255</f>
        <v>Gesamt</v>
      </c>
      <c r="C454" s="208"/>
      <c r="D454" s="176">
        <f>Tabelle1!O255</f>
        <v>9478.56</v>
      </c>
      <c r="E454" s="177">
        <f>IFERROR(Tabelle1!P255,0)</f>
        <v>4.3725224374924918E-2</v>
      </c>
      <c r="F454" s="176">
        <f>Tabelle1!Q255</f>
        <v>21273.5</v>
      </c>
      <c r="G454" s="177">
        <f>IFERROR(Tabelle1!R255,0)</f>
        <v>9.8136062939936583E-2</v>
      </c>
      <c r="H454" s="176">
        <f>Tabelle1!S255</f>
        <v>21113.5</v>
      </c>
      <c r="I454" s="177">
        <f>IFERROR(Tabelle1!T255,0)</f>
        <v>9.7397972354448081E-2</v>
      </c>
      <c r="J454" s="176">
        <f>Tabelle1!U255</f>
        <v>28566</v>
      </c>
      <c r="K454" s="177">
        <f>IFERROR(Tabelle1!V255,0)</f>
        <v>0.13177684790665517</v>
      </c>
      <c r="L454" s="176">
        <f>Tabelle1!W255</f>
        <v>136344</v>
      </c>
      <c r="M454" s="177">
        <f>IFERROR(Tabelle1!X255,0)</f>
        <v>0.62896389242403528</v>
      </c>
      <c r="N454" s="176">
        <f>Tabelle1!Y255</f>
        <v>216775.56</v>
      </c>
      <c r="O454" s="177">
        <f>IFERROR(Tabelle1!Z255,0)</f>
        <v>1</v>
      </c>
    </row>
    <row r="455" spans="2:15" s="153" customFormat="1"/>
    <row r="456" spans="2:15" s="153" customFormat="1">
      <c r="B456" s="153" t="str">
        <f>"Region: "&amp;Tabelle1!L2</f>
        <v>Region: Münster, Regierungsbezirk</v>
      </c>
    </row>
    <row r="457" spans="2:15" s="153" customFormat="1"/>
    <row r="458" spans="2:15" s="153" customFormat="1">
      <c r="B458" s="212" t="str">
        <f>Tabelle1!N263</f>
        <v>Inbetriebnahme</v>
      </c>
      <c r="C458" s="213"/>
      <c r="D458" s="218" t="str">
        <f>Tabelle1!O261</f>
        <v>Anzahl der Anlagen nach installierter Nennleistung (Stand 2023)</v>
      </c>
      <c r="E458" s="218"/>
      <c r="F458" s="218"/>
      <c r="G458" s="218"/>
      <c r="H458" s="218"/>
      <c r="I458" s="218"/>
      <c r="J458" s="218"/>
      <c r="K458" s="218"/>
      <c r="L458" s="218"/>
      <c r="M458" s="218"/>
      <c r="N458" s="218"/>
      <c r="O458" s="218"/>
    </row>
    <row r="459" spans="2:15" s="153" customFormat="1">
      <c r="B459" s="214"/>
      <c r="C459" s="215"/>
      <c r="D459" s="219" t="str">
        <f>Tabelle1!O262</f>
        <v>bis 100 kW</v>
      </c>
      <c r="E459" s="219"/>
      <c r="F459" s="219" t="str">
        <f>Tabelle1!Q262</f>
        <v>100 bis 500 kW</v>
      </c>
      <c r="G459" s="219"/>
      <c r="H459" s="219" t="str">
        <f>Tabelle1!S262</f>
        <v>500 bis 1.000 kW</v>
      </c>
      <c r="I459" s="219"/>
      <c r="J459" s="219" t="str">
        <f>Tabelle1!U262</f>
        <v>1.000 bis 2.000 kW</v>
      </c>
      <c r="K459" s="219"/>
      <c r="L459" s="219" t="str">
        <f>Tabelle1!W262</f>
        <v>ab 2.000 kW</v>
      </c>
      <c r="M459" s="219"/>
      <c r="N459" s="219" t="str">
        <f>Tabelle1!Y262</f>
        <v>Gesamt</v>
      </c>
      <c r="O459" s="219"/>
    </row>
    <row r="460" spans="2:15" s="153" customFormat="1">
      <c r="B460" s="214"/>
      <c r="C460" s="215"/>
      <c r="D460" s="209" t="str">
        <f>Tabelle1!O263</f>
        <v>Anzahl Anlagen</v>
      </c>
      <c r="E460" s="209" t="str">
        <f>Tabelle1!P263</f>
        <v>Anteil</v>
      </c>
      <c r="F460" s="209" t="str">
        <f>Tabelle1!Q263</f>
        <v>Anzahl Anlagen</v>
      </c>
      <c r="G460" s="209" t="str">
        <f>Tabelle1!R263</f>
        <v>Anteil</v>
      </c>
      <c r="H460" s="209" t="str">
        <f>Tabelle1!S263</f>
        <v>Anzahl Anlagen</v>
      </c>
      <c r="I460" s="209" t="str">
        <f>Tabelle1!T263</f>
        <v>Anteil</v>
      </c>
      <c r="J460" s="209" t="str">
        <f>Tabelle1!U263</f>
        <v>Anzahl Anlagen</v>
      </c>
      <c r="K460" s="209" t="str">
        <f>Tabelle1!V263</f>
        <v>Anteil</v>
      </c>
      <c r="L460" s="209" t="str">
        <f>Tabelle1!W263</f>
        <v>Anzahl Anlagen</v>
      </c>
      <c r="M460" s="209" t="str">
        <f>Tabelle1!X263</f>
        <v>Anteil</v>
      </c>
      <c r="N460" s="209" t="str">
        <f>Tabelle1!Y263</f>
        <v>Anzahl Anlagen</v>
      </c>
      <c r="O460" s="209" t="str">
        <f>Tabelle1!Z263</f>
        <v>Anteil</v>
      </c>
    </row>
    <row r="461" spans="2:15" s="153" customFormat="1">
      <c r="B461" s="216"/>
      <c r="C461" s="217"/>
      <c r="D461" s="211"/>
      <c r="E461" s="211"/>
      <c r="F461" s="211"/>
      <c r="G461" s="211"/>
      <c r="H461" s="211"/>
      <c r="I461" s="211"/>
      <c r="J461" s="211"/>
      <c r="K461" s="211"/>
      <c r="L461" s="211"/>
      <c r="M461" s="211"/>
      <c r="N461" s="211"/>
      <c r="O461" s="211"/>
    </row>
    <row r="462" spans="2:15" s="153" customFormat="1">
      <c r="B462" s="208" t="str">
        <f>Tabelle1!N264</f>
        <v>vor 2005</v>
      </c>
      <c r="C462" s="208"/>
      <c r="D462" s="176">
        <f>Tabelle1!O264</f>
        <v>14</v>
      </c>
      <c r="E462" s="177">
        <f>IFERROR(Tabelle1!P264,0)</f>
        <v>0.46666666666666667</v>
      </c>
      <c r="F462" s="176">
        <f>Tabelle1!Q264</f>
        <v>3</v>
      </c>
      <c r="G462" s="177">
        <f>IFERROR(Tabelle1!R264,0)</f>
        <v>0.1</v>
      </c>
      <c r="H462" s="176">
        <f>Tabelle1!S264</f>
        <v>0</v>
      </c>
      <c r="I462" s="177">
        <f>IFERROR(Tabelle1!T264,0)</f>
        <v>0</v>
      </c>
      <c r="J462" s="176">
        <f>Tabelle1!U264</f>
        <v>0</v>
      </c>
      <c r="K462" s="177">
        <f>IFERROR(Tabelle1!V264,0)</f>
        <v>0</v>
      </c>
      <c r="L462" s="176">
        <f>Tabelle1!W264</f>
        <v>0</v>
      </c>
      <c r="M462" s="177">
        <f>IFERROR(Tabelle1!X264,0)</f>
        <v>0</v>
      </c>
      <c r="N462" s="176">
        <f>Tabelle1!Y264</f>
        <v>17</v>
      </c>
      <c r="O462" s="177">
        <f>IFERROR(Tabelle1!Z264,0)</f>
        <v>0.56666666666666665</v>
      </c>
    </row>
    <row r="463" spans="2:15" s="153" customFormat="1">
      <c r="B463" s="208" t="str">
        <f>Tabelle1!N265</f>
        <v>2005 bis 2009</v>
      </c>
      <c r="C463" s="208"/>
      <c r="D463" s="176">
        <f>Tabelle1!O265</f>
        <v>5</v>
      </c>
      <c r="E463" s="177">
        <f>IFERROR(Tabelle1!P265,0)</f>
        <v>0.16666666666666666</v>
      </c>
      <c r="F463" s="176">
        <f>Tabelle1!Q265</f>
        <v>0</v>
      </c>
      <c r="G463" s="177">
        <f>IFERROR(Tabelle1!R265,0)</f>
        <v>0</v>
      </c>
      <c r="H463" s="176">
        <f>Tabelle1!S265</f>
        <v>0</v>
      </c>
      <c r="I463" s="177">
        <f>IFERROR(Tabelle1!T265,0)</f>
        <v>0</v>
      </c>
      <c r="J463" s="176">
        <f>Tabelle1!U265</f>
        <v>0</v>
      </c>
      <c r="K463" s="177">
        <f>IFERROR(Tabelle1!V265,0)</f>
        <v>0</v>
      </c>
      <c r="L463" s="176">
        <f>Tabelle1!W265</f>
        <v>0</v>
      </c>
      <c r="M463" s="177">
        <f>IFERROR(Tabelle1!X265,0)</f>
        <v>0</v>
      </c>
      <c r="N463" s="176">
        <f>Tabelle1!Y265</f>
        <v>5</v>
      </c>
      <c r="O463" s="177">
        <f>IFERROR(Tabelle1!Z265,0)</f>
        <v>0.16666666666666666</v>
      </c>
    </row>
    <row r="464" spans="2:15" s="153" customFormat="1">
      <c r="B464" s="208" t="str">
        <f>Tabelle1!N266</f>
        <v>2010 bis 2014</v>
      </c>
      <c r="C464" s="208"/>
      <c r="D464" s="176">
        <f>Tabelle1!O266</f>
        <v>7</v>
      </c>
      <c r="E464" s="177">
        <f>IFERROR(Tabelle1!P266,0)</f>
        <v>0.23333333333333334</v>
      </c>
      <c r="F464" s="176">
        <f>Tabelle1!Q266</f>
        <v>0</v>
      </c>
      <c r="G464" s="177">
        <f>IFERROR(Tabelle1!R266,0)</f>
        <v>0</v>
      </c>
      <c r="H464" s="176">
        <f>Tabelle1!S266</f>
        <v>0</v>
      </c>
      <c r="I464" s="177">
        <f>IFERROR(Tabelle1!T266,0)</f>
        <v>0</v>
      </c>
      <c r="J464" s="176">
        <f>Tabelle1!U266</f>
        <v>0</v>
      </c>
      <c r="K464" s="177">
        <f>IFERROR(Tabelle1!V266,0)</f>
        <v>0</v>
      </c>
      <c r="L464" s="176">
        <f>Tabelle1!W266</f>
        <v>0</v>
      </c>
      <c r="M464" s="177">
        <f>IFERROR(Tabelle1!X266,0)</f>
        <v>0</v>
      </c>
      <c r="N464" s="176">
        <f>Tabelle1!Y266</f>
        <v>7</v>
      </c>
      <c r="O464" s="177">
        <f>IFERROR(Tabelle1!Z266,0)</f>
        <v>0.23333333333333334</v>
      </c>
    </row>
    <row r="465" spans="2:15" s="153" customFormat="1">
      <c r="B465" s="208" t="str">
        <f>Tabelle1!N267</f>
        <v>ab 2015</v>
      </c>
      <c r="C465" s="208"/>
      <c r="D465" s="176">
        <f>Tabelle1!O267</f>
        <v>1</v>
      </c>
      <c r="E465" s="177">
        <f>IFERROR(Tabelle1!P267,0)</f>
        <v>3.3333333333333333E-2</v>
      </c>
      <c r="F465" s="176">
        <f>Tabelle1!Q267</f>
        <v>0</v>
      </c>
      <c r="G465" s="177">
        <f>IFERROR(Tabelle1!R267,0)</f>
        <v>0</v>
      </c>
      <c r="H465" s="176">
        <f>Tabelle1!S267</f>
        <v>0</v>
      </c>
      <c r="I465" s="177">
        <f>IFERROR(Tabelle1!T267,0)</f>
        <v>0</v>
      </c>
      <c r="J465" s="176">
        <f>Tabelle1!U267</f>
        <v>0</v>
      </c>
      <c r="K465" s="177">
        <f>IFERROR(Tabelle1!V267,0)</f>
        <v>0</v>
      </c>
      <c r="L465" s="176">
        <f>Tabelle1!W267</f>
        <v>0</v>
      </c>
      <c r="M465" s="177">
        <f>IFERROR(Tabelle1!X267,0)</f>
        <v>0</v>
      </c>
      <c r="N465" s="176">
        <f>Tabelle1!Y267</f>
        <v>1</v>
      </c>
      <c r="O465" s="177">
        <f>IFERROR(Tabelle1!Z267,0)</f>
        <v>3.3333333333333333E-2</v>
      </c>
    </row>
    <row r="466" spans="2:15" s="153" customFormat="1">
      <c r="B466" s="208" t="str">
        <f>Tabelle1!N268</f>
        <v>keine Angabe</v>
      </c>
      <c r="C466" s="208"/>
      <c r="D466" s="176">
        <f>Tabelle1!O268</f>
        <v>0</v>
      </c>
      <c r="E466" s="177">
        <f>IFERROR(Tabelle1!P268,0)</f>
        <v>0</v>
      </c>
      <c r="F466" s="176">
        <f>Tabelle1!Q268</f>
        <v>0</v>
      </c>
      <c r="G466" s="177">
        <f>IFERROR(Tabelle1!R268,0)</f>
        <v>0</v>
      </c>
      <c r="H466" s="176">
        <f>Tabelle1!S268</f>
        <v>0</v>
      </c>
      <c r="I466" s="177">
        <f>IFERROR(Tabelle1!T268,0)</f>
        <v>0</v>
      </c>
      <c r="J466" s="176">
        <f>Tabelle1!U268</f>
        <v>0</v>
      </c>
      <c r="K466" s="177">
        <f>IFERROR(Tabelle1!V268,0)</f>
        <v>0</v>
      </c>
      <c r="L466" s="176">
        <f>Tabelle1!W268</f>
        <v>0</v>
      </c>
      <c r="M466" s="177">
        <f>IFERROR(Tabelle1!X268,0)</f>
        <v>0</v>
      </c>
      <c r="N466" s="176">
        <f>Tabelle1!Y268</f>
        <v>0</v>
      </c>
      <c r="O466" s="177">
        <f>IFERROR(Tabelle1!Z268,0)</f>
        <v>0</v>
      </c>
    </row>
    <row r="467" spans="2:15" s="153" customFormat="1">
      <c r="B467" s="208" t="str">
        <f>Tabelle1!N269</f>
        <v>Gesamt</v>
      </c>
      <c r="C467" s="208"/>
      <c r="D467" s="176">
        <f>Tabelle1!O269</f>
        <v>27</v>
      </c>
      <c r="E467" s="177">
        <f>IFERROR(Tabelle1!P269,0)</f>
        <v>0.9</v>
      </c>
      <c r="F467" s="176">
        <f>Tabelle1!Q269</f>
        <v>3</v>
      </c>
      <c r="G467" s="177">
        <f>IFERROR(Tabelle1!R269,0)</f>
        <v>0.1</v>
      </c>
      <c r="H467" s="176">
        <f>Tabelle1!S269</f>
        <v>0</v>
      </c>
      <c r="I467" s="177">
        <f>IFERROR(Tabelle1!T269,0)</f>
        <v>0</v>
      </c>
      <c r="J467" s="176">
        <f>Tabelle1!U269</f>
        <v>0</v>
      </c>
      <c r="K467" s="177">
        <f>IFERROR(Tabelle1!V269,0)</f>
        <v>0</v>
      </c>
      <c r="L467" s="176">
        <f>Tabelle1!W269</f>
        <v>0</v>
      </c>
      <c r="M467" s="177">
        <f>IFERROR(Tabelle1!X269,0)</f>
        <v>0</v>
      </c>
      <c r="N467" s="176">
        <f>Tabelle1!Y269</f>
        <v>30</v>
      </c>
      <c r="O467" s="177">
        <f>IFERROR(Tabelle1!Z269,0)</f>
        <v>1</v>
      </c>
    </row>
    <row r="468" spans="2:15" s="153" customFormat="1">
      <c r="B468" s="168"/>
      <c r="C468" s="168"/>
      <c r="D468" s="178"/>
      <c r="E468" s="179"/>
      <c r="F468" s="178"/>
      <c r="G468" s="179"/>
      <c r="H468" s="178"/>
      <c r="I468" s="179"/>
      <c r="J468" s="178"/>
      <c r="K468" s="179"/>
      <c r="L468" s="178"/>
      <c r="M468" s="179"/>
      <c r="N468" s="178"/>
      <c r="O468" s="179"/>
    </row>
    <row r="469" spans="2:15" s="153" customFormat="1">
      <c r="B469" s="153" t="str">
        <f>"Region: "&amp;Tabelle1!L2</f>
        <v>Region: Münster, Regierungsbezirk</v>
      </c>
    </row>
    <row r="470" spans="2:15" s="153" customFormat="1"/>
    <row r="471" spans="2:15" s="153" customFormat="1">
      <c r="B471" s="212" t="str">
        <f>Tabelle1!N274</f>
        <v>Inbetriebnahme</v>
      </c>
      <c r="C471" s="213"/>
      <c r="D471" s="218" t="str">
        <f>Tabelle1!O272</f>
        <v>installierte Nennleistung (Stand 2023)</v>
      </c>
      <c r="E471" s="218"/>
      <c r="F471" s="218"/>
      <c r="G471" s="218"/>
      <c r="H471" s="218"/>
      <c r="I471" s="218"/>
      <c r="J471" s="218"/>
      <c r="K471" s="218"/>
      <c r="L471" s="218"/>
      <c r="M471" s="218"/>
      <c r="N471" s="218"/>
      <c r="O471" s="218"/>
    </row>
    <row r="472" spans="2:15" s="153" customFormat="1">
      <c r="B472" s="214"/>
      <c r="C472" s="215"/>
      <c r="D472" s="219" t="str">
        <f>Tabelle1!O273</f>
        <v>bis 100 kW</v>
      </c>
      <c r="E472" s="219"/>
      <c r="F472" s="219" t="str">
        <f>Tabelle1!Q273</f>
        <v>100 bis 500 kW</v>
      </c>
      <c r="G472" s="219"/>
      <c r="H472" s="219" t="str">
        <f>Tabelle1!S273</f>
        <v>500 bis 1.000 kW</v>
      </c>
      <c r="I472" s="219"/>
      <c r="J472" s="219" t="str">
        <f>Tabelle1!U273</f>
        <v>1.000 bis 2.000 kW</v>
      </c>
      <c r="K472" s="219"/>
      <c r="L472" s="219" t="str">
        <f>Tabelle1!W273</f>
        <v>ab 2.000 kW</v>
      </c>
      <c r="M472" s="219"/>
      <c r="N472" s="219" t="str">
        <f>Tabelle1!Y273</f>
        <v>Gesamt</v>
      </c>
      <c r="O472" s="219"/>
    </row>
    <row r="473" spans="2:15" s="153" customFormat="1">
      <c r="B473" s="214"/>
      <c r="C473" s="215"/>
      <c r="D473" s="209" t="str">
        <f>Tabelle1!O274</f>
        <v>Summe Leistung (in kW)</v>
      </c>
      <c r="E473" s="209" t="str">
        <f>Tabelle1!P274</f>
        <v>Anteil</v>
      </c>
      <c r="F473" s="209" t="str">
        <f>Tabelle1!Q274</f>
        <v>Summe Leistung (in kW)</v>
      </c>
      <c r="G473" s="209" t="str">
        <f>Tabelle1!R274</f>
        <v>Anteil</v>
      </c>
      <c r="H473" s="209" t="str">
        <f>Tabelle1!S274</f>
        <v>Summe Leistung (in kW)</v>
      </c>
      <c r="I473" s="209" t="str">
        <f>Tabelle1!T274</f>
        <v>Anteil</v>
      </c>
      <c r="J473" s="209" t="str">
        <f>Tabelle1!U274</f>
        <v>Summe Leistung (in kW)</v>
      </c>
      <c r="K473" s="209" t="str">
        <f>Tabelle1!V274</f>
        <v>Anteil</v>
      </c>
      <c r="L473" s="209" t="str">
        <f>Tabelle1!W274</f>
        <v>Summe Leistung (in kW)</v>
      </c>
      <c r="M473" s="209" t="str">
        <f>Tabelle1!X274</f>
        <v>Anteil</v>
      </c>
      <c r="N473" s="209" t="str">
        <f>Tabelle1!Y274</f>
        <v>Summe Leistung (in kW)</v>
      </c>
      <c r="O473" s="209" t="str">
        <f>Tabelle1!Z274</f>
        <v>Anteil</v>
      </c>
    </row>
    <row r="474" spans="2:15" s="153" customFormat="1">
      <c r="B474" s="214"/>
      <c r="C474" s="215"/>
      <c r="D474" s="210"/>
      <c r="E474" s="210"/>
      <c r="F474" s="210"/>
      <c r="G474" s="210"/>
      <c r="H474" s="210"/>
      <c r="I474" s="210"/>
      <c r="J474" s="210"/>
      <c r="K474" s="210"/>
      <c r="L474" s="210"/>
      <c r="M474" s="210"/>
      <c r="N474" s="210"/>
      <c r="O474" s="210"/>
    </row>
    <row r="475" spans="2:15" s="153" customFormat="1">
      <c r="B475" s="216"/>
      <c r="C475" s="217"/>
      <c r="D475" s="211"/>
      <c r="E475" s="211"/>
      <c r="F475" s="211"/>
      <c r="G475" s="211"/>
      <c r="H475" s="211"/>
      <c r="I475" s="211"/>
      <c r="J475" s="211"/>
      <c r="K475" s="211"/>
      <c r="L475" s="211"/>
      <c r="M475" s="211"/>
      <c r="N475" s="211"/>
      <c r="O475" s="211"/>
    </row>
    <row r="476" spans="2:15" s="153" customFormat="1">
      <c r="B476" s="208" t="str">
        <f>Tabelle1!N275</f>
        <v>vor 2005</v>
      </c>
      <c r="C476" s="208"/>
      <c r="D476" s="176">
        <f>Tabelle1!O275</f>
        <v>438.6</v>
      </c>
      <c r="E476" s="177">
        <f>IFERROR(Tabelle1!P275,0)</f>
        <v>0.30843881856540084</v>
      </c>
      <c r="F476" s="176">
        <f>Tabelle1!Q275</f>
        <v>445</v>
      </c>
      <c r="G476" s="177">
        <f>IFERROR(Tabelle1!R275,0)</f>
        <v>0.31293952180028128</v>
      </c>
      <c r="H476" s="176">
        <f>Tabelle1!S275</f>
        <v>0</v>
      </c>
      <c r="I476" s="177">
        <f>IFERROR(Tabelle1!T275,0)</f>
        <v>0</v>
      </c>
      <c r="J476" s="176">
        <f>Tabelle1!U275</f>
        <v>0</v>
      </c>
      <c r="K476" s="177">
        <f>IFERROR(Tabelle1!V275,0)</f>
        <v>0</v>
      </c>
      <c r="L476" s="176">
        <f>Tabelle1!W275</f>
        <v>0</v>
      </c>
      <c r="M476" s="177">
        <f>IFERROR(Tabelle1!X275,0)</f>
        <v>0</v>
      </c>
      <c r="N476" s="176">
        <f>Tabelle1!Y275</f>
        <v>883.6</v>
      </c>
      <c r="O476" s="177">
        <f>IFERROR(Tabelle1!Z275,0)</f>
        <v>0.62137834036568218</v>
      </c>
    </row>
    <row r="477" spans="2:15" s="153" customFormat="1">
      <c r="B477" s="208" t="str">
        <f>Tabelle1!N276</f>
        <v>2005 bis 2009</v>
      </c>
      <c r="C477" s="208"/>
      <c r="D477" s="176">
        <f>Tabelle1!O276</f>
        <v>142.6</v>
      </c>
      <c r="E477" s="177">
        <f>IFERROR(Tabelle1!P276,0)</f>
        <v>0.10028129395218002</v>
      </c>
      <c r="F477" s="176">
        <f>Tabelle1!Q276</f>
        <v>0</v>
      </c>
      <c r="G477" s="177">
        <f>IFERROR(Tabelle1!R276,0)</f>
        <v>0</v>
      </c>
      <c r="H477" s="176">
        <f>Tabelle1!S276</f>
        <v>0</v>
      </c>
      <c r="I477" s="177">
        <f>IFERROR(Tabelle1!T276,0)</f>
        <v>0</v>
      </c>
      <c r="J477" s="176">
        <f>Tabelle1!U276</f>
        <v>0</v>
      </c>
      <c r="K477" s="177">
        <f>IFERROR(Tabelle1!V276,0)</f>
        <v>0</v>
      </c>
      <c r="L477" s="176">
        <f>Tabelle1!W276</f>
        <v>0</v>
      </c>
      <c r="M477" s="177">
        <f>IFERROR(Tabelle1!X276,0)</f>
        <v>0</v>
      </c>
      <c r="N477" s="176">
        <f>Tabelle1!Y276</f>
        <v>142.6</v>
      </c>
      <c r="O477" s="177">
        <f>IFERROR(Tabelle1!Z276,0)</f>
        <v>0.10028129395218002</v>
      </c>
    </row>
    <row r="478" spans="2:15" s="153" customFormat="1">
      <c r="B478" s="208" t="str">
        <f>Tabelle1!N277</f>
        <v>2010 bis 2014</v>
      </c>
      <c r="C478" s="208"/>
      <c r="D478" s="176">
        <f>Tabelle1!O277</f>
        <v>305.8</v>
      </c>
      <c r="E478" s="177">
        <f>IFERROR(Tabelle1!P277,0)</f>
        <v>0.21504922644163152</v>
      </c>
      <c r="F478" s="176">
        <f>Tabelle1!Q277</f>
        <v>0</v>
      </c>
      <c r="G478" s="177">
        <f>IFERROR(Tabelle1!R277,0)</f>
        <v>0</v>
      </c>
      <c r="H478" s="176">
        <f>Tabelle1!S277</f>
        <v>0</v>
      </c>
      <c r="I478" s="177">
        <f>IFERROR(Tabelle1!T277,0)</f>
        <v>0</v>
      </c>
      <c r="J478" s="176">
        <f>Tabelle1!U277</f>
        <v>0</v>
      </c>
      <c r="K478" s="177">
        <f>IFERROR(Tabelle1!V277,0)</f>
        <v>0</v>
      </c>
      <c r="L478" s="176">
        <f>Tabelle1!W277</f>
        <v>0</v>
      </c>
      <c r="M478" s="177">
        <f>IFERROR(Tabelle1!X277,0)</f>
        <v>0</v>
      </c>
      <c r="N478" s="176">
        <f>Tabelle1!Y277</f>
        <v>305.8</v>
      </c>
      <c r="O478" s="177">
        <f>IFERROR(Tabelle1!Z277,0)</f>
        <v>0.21504922644163152</v>
      </c>
    </row>
    <row r="479" spans="2:15" s="153" customFormat="1">
      <c r="B479" s="208" t="str">
        <f>Tabelle1!N278</f>
        <v>ab 2015</v>
      </c>
      <c r="C479" s="208"/>
      <c r="D479" s="176">
        <f>Tabelle1!O278</f>
        <v>90</v>
      </c>
      <c r="E479" s="177">
        <f>IFERROR(Tabelle1!P278,0)</f>
        <v>6.3291139240506333E-2</v>
      </c>
      <c r="F479" s="176">
        <f>Tabelle1!Q278</f>
        <v>0</v>
      </c>
      <c r="G479" s="177">
        <f>IFERROR(Tabelle1!R278,0)</f>
        <v>0</v>
      </c>
      <c r="H479" s="176">
        <f>Tabelle1!S278</f>
        <v>0</v>
      </c>
      <c r="I479" s="177">
        <f>IFERROR(Tabelle1!T278,0)</f>
        <v>0</v>
      </c>
      <c r="J479" s="176">
        <f>Tabelle1!U278</f>
        <v>0</v>
      </c>
      <c r="K479" s="177">
        <f>IFERROR(Tabelle1!V278,0)</f>
        <v>0</v>
      </c>
      <c r="L479" s="176">
        <f>Tabelle1!W278</f>
        <v>0</v>
      </c>
      <c r="M479" s="177">
        <f>IFERROR(Tabelle1!X278,0)</f>
        <v>0</v>
      </c>
      <c r="N479" s="176">
        <f>Tabelle1!Y278</f>
        <v>90</v>
      </c>
      <c r="O479" s="177">
        <f>IFERROR(Tabelle1!Z278,0)</f>
        <v>6.3291139240506333E-2</v>
      </c>
    </row>
    <row r="480" spans="2:15" s="153" customFormat="1">
      <c r="B480" s="208" t="str">
        <f>Tabelle1!N279</f>
        <v>keine Angabe</v>
      </c>
      <c r="C480" s="208"/>
      <c r="D480" s="176">
        <f>Tabelle1!O279</f>
        <v>0</v>
      </c>
      <c r="E480" s="177">
        <f>IFERROR(Tabelle1!P279,0)</f>
        <v>0</v>
      </c>
      <c r="F480" s="176">
        <f>Tabelle1!Q279</f>
        <v>0</v>
      </c>
      <c r="G480" s="177">
        <f>IFERROR(Tabelle1!R279,0)</f>
        <v>0</v>
      </c>
      <c r="H480" s="176">
        <f>Tabelle1!S279</f>
        <v>0</v>
      </c>
      <c r="I480" s="177">
        <f>IFERROR(Tabelle1!T279,0)</f>
        <v>0</v>
      </c>
      <c r="J480" s="176">
        <f>Tabelle1!U279</f>
        <v>0</v>
      </c>
      <c r="K480" s="177">
        <f>IFERROR(Tabelle1!V279,0)</f>
        <v>0</v>
      </c>
      <c r="L480" s="176">
        <f>Tabelle1!W279</f>
        <v>0</v>
      </c>
      <c r="M480" s="177">
        <f>IFERROR(Tabelle1!X279,0)</f>
        <v>0</v>
      </c>
      <c r="N480" s="176">
        <f>Tabelle1!Y279</f>
        <v>0</v>
      </c>
      <c r="O480" s="177">
        <f>IFERROR(Tabelle1!Z279,0)</f>
        <v>0</v>
      </c>
    </row>
    <row r="481" spans="2:15" s="153" customFormat="1">
      <c r="B481" s="208" t="str">
        <f>Tabelle1!N280</f>
        <v>Gesamt</v>
      </c>
      <c r="C481" s="208"/>
      <c r="D481" s="176">
        <f>Tabelle1!O280</f>
        <v>977</v>
      </c>
      <c r="E481" s="177">
        <f>IFERROR(Tabelle1!P280,0)</f>
        <v>0.68706047819971872</v>
      </c>
      <c r="F481" s="176">
        <f>Tabelle1!Q280</f>
        <v>445</v>
      </c>
      <c r="G481" s="177">
        <f>IFERROR(Tabelle1!R280,0)</f>
        <v>0.31293952180028128</v>
      </c>
      <c r="H481" s="176">
        <f>Tabelle1!S280</f>
        <v>0</v>
      </c>
      <c r="I481" s="177">
        <f>IFERROR(Tabelle1!T280,0)</f>
        <v>0</v>
      </c>
      <c r="J481" s="176">
        <f>Tabelle1!U280</f>
        <v>0</v>
      </c>
      <c r="K481" s="177">
        <f>IFERROR(Tabelle1!V280,0)</f>
        <v>0</v>
      </c>
      <c r="L481" s="176">
        <f>Tabelle1!W280</f>
        <v>0</v>
      </c>
      <c r="M481" s="177">
        <f>IFERROR(Tabelle1!X280,0)</f>
        <v>0</v>
      </c>
      <c r="N481" s="176">
        <f>Tabelle1!Y280</f>
        <v>1422</v>
      </c>
      <c r="O481" s="177">
        <f>IFERROR(Tabelle1!Z280,0)</f>
        <v>1</v>
      </c>
    </row>
    <row r="482" spans="2:15" s="153" customFormat="1"/>
    <row r="483" spans="2:15" s="153" customFormat="1">
      <c r="B483" s="174" t="s">
        <v>6110</v>
      </c>
    </row>
    <row r="484" spans="2:15" s="153" customFormat="1">
      <c r="B484" s="174"/>
    </row>
    <row r="485" spans="2:15" s="153" customFormat="1">
      <c r="B485" s="168" t="s">
        <v>6111</v>
      </c>
    </row>
    <row r="486" spans="2:15" s="153" customFormat="1">
      <c r="B486" s="167" t="str">
        <f>B253</f>
        <v>Datenquelle: Energieatlas NRW © Landesamt für Natur, Umwelt und Klima NRW unter Verwendung von Daten von IT.NRW und der Bundesnetzagentur</v>
      </c>
    </row>
    <row r="487" spans="2:15" s="153" customFormat="1"/>
    <row r="488" spans="2:15" s="153" customFormat="1"/>
    <row r="489" spans="2:15" s="153" customFormat="1">
      <c r="B489" s="180" t="s">
        <v>6112</v>
      </c>
    </row>
    <row r="490" spans="2:15" s="153" customFormat="1"/>
    <row r="491" spans="2:15" s="153" customFormat="1"/>
    <row r="492" spans="2:15" s="153" customFormat="1"/>
    <row r="493" spans="2:15" s="153" customFormat="1"/>
    <row r="494" spans="2:15" s="153" customFormat="1"/>
    <row r="495" spans="2:15" s="153" customFormat="1"/>
    <row r="496" spans="2:15" s="153" customFormat="1"/>
    <row r="497" s="153" customFormat="1"/>
    <row r="498" s="153" customFormat="1"/>
    <row r="499" s="153" customFormat="1"/>
    <row r="500" s="153" customFormat="1"/>
    <row r="501" s="153" customFormat="1"/>
    <row r="502" s="153" customFormat="1"/>
    <row r="503" s="153" customFormat="1"/>
    <row r="504" s="153" customFormat="1"/>
    <row r="505" s="153" customFormat="1"/>
    <row r="506" s="153" customFormat="1"/>
    <row r="507" s="153" customFormat="1"/>
    <row r="508" s="153" customFormat="1"/>
    <row r="509" s="153" customFormat="1"/>
    <row r="510" s="153" customFormat="1"/>
    <row r="511" s="153" customFormat="1"/>
    <row r="512" s="153" customFormat="1"/>
    <row r="513" s="153" customFormat="1"/>
    <row r="514" s="153" customFormat="1"/>
    <row r="515" s="153" customFormat="1"/>
    <row r="516" s="153" customFormat="1"/>
    <row r="517" s="153" customFormat="1"/>
    <row r="518" s="153" customFormat="1"/>
    <row r="519" s="153" customFormat="1"/>
    <row r="520" s="153" customFormat="1"/>
    <row r="521" s="153" customFormat="1"/>
    <row r="522" s="153" customFormat="1"/>
    <row r="523" s="153" customFormat="1"/>
    <row r="524" s="153" customFormat="1"/>
    <row r="525" s="153" customFormat="1"/>
    <row r="526" s="153" customFormat="1"/>
    <row r="527" s="153" customFormat="1"/>
    <row r="528" s="153" customFormat="1"/>
    <row r="529" s="153" customFormat="1"/>
    <row r="530" s="153" customFormat="1"/>
    <row r="531" s="153" customFormat="1"/>
    <row r="532" s="153" customFormat="1"/>
    <row r="533" s="153" customFormat="1"/>
    <row r="534" s="153" customFormat="1"/>
    <row r="535" s="153" customFormat="1"/>
    <row r="536" s="153" customFormat="1"/>
    <row r="537" s="153" customFormat="1"/>
    <row r="538" s="153" customFormat="1"/>
    <row r="539" s="153" customFormat="1"/>
    <row r="540" s="153" customFormat="1"/>
    <row r="541" s="153" customFormat="1"/>
    <row r="542" s="153" customFormat="1"/>
    <row r="543" s="153" customFormat="1"/>
    <row r="544" s="153" customFormat="1"/>
    <row r="545" s="153" customFormat="1"/>
    <row r="546" s="153" customFormat="1"/>
    <row r="547" s="153" customFormat="1"/>
    <row r="548" s="153" customFormat="1"/>
    <row r="549" s="153" customFormat="1"/>
    <row r="550" s="153" customFormat="1"/>
    <row r="551" s="153" customFormat="1"/>
    <row r="552" s="153" customFormat="1"/>
    <row r="553" s="153" customFormat="1"/>
    <row r="554" s="153" customFormat="1"/>
    <row r="555" s="153" customFormat="1"/>
    <row r="556" s="153" customFormat="1"/>
    <row r="557" s="153" customFormat="1"/>
    <row r="558" s="153" customFormat="1"/>
    <row r="559" s="153" customFormat="1"/>
    <row r="560" s="153" customFormat="1"/>
    <row r="561" s="153" customFormat="1"/>
    <row r="562" s="153" customFormat="1"/>
    <row r="563" s="153" customFormat="1"/>
    <row r="564" s="153" customFormat="1"/>
    <row r="565" s="153" customFormat="1"/>
    <row r="566" s="153" customFormat="1"/>
    <row r="567" s="153" customFormat="1"/>
    <row r="568" s="153" customFormat="1"/>
    <row r="569" s="153" customFormat="1"/>
    <row r="570" s="153" customFormat="1"/>
    <row r="571" s="153" customFormat="1"/>
    <row r="572" s="153" customFormat="1"/>
    <row r="573" s="153" customFormat="1"/>
    <row r="574" s="153" customFormat="1"/>
    <row r="575" s="153" customFormat="1"/>
    <row r="576" s="153" customFormat="1"/>
    <row r="577" s="153" customFormat="1"/>
    <row r="578" s="153" customFormat="1"/>
    <row r="579" s="153" customFormat="1"/>
    <row r="580" s="153" customFormat="1"/>
    <row r="581" s="153" customFormat="1"/>
    <row r="582" s="153" customFormat="1"/>
    <row r="583" s="153" customFormat="1"/>
    <row r="584" s="153" customFormat="1"/>
    <row r="585" s="153" customFormat="1"/>
    <row r="586" s="153" customFormat="1"/>
    <row r="587" s="153" customFormat="1"/>
    <row r="588" s="153" customFormat="1"/>
    <row r="589" s="153" customFormat="1"/>
    <row r="590" s="153" customFormat="1"/>
    <row r="591" s="153" customFormat="1"/>
    <row r="592" s="153" customFormat="1"/>
    <row r="593" s="153" customFormat="1"/>
    <row r="594" s="153" customFormat="1"/>
    <row r="595" s="153" customFormat="1"/>
    <row r="596" s="153" customFormat="1"/>
    <row r="597" s="153" customFormat="1"/>
    <row r="598" s="153" customFormat="1"/>
    <row r="599" s="153" customFormat="1"/>
    <row r="600" s="153" customFormat="1"/>
    <row r="601" s="153" customFormat="1"/>
    <row r="602" s="153" customFormat="1"/>
    <row r="603" s="153" customFormat="1"/>
    <row r="604" s="153" customFormat="1"/>
    <row r="605" s="153" customFormat="1"/>
    <row r="606" s="153" customFormat="1"/>
    <row r="607" s="153" customFormat="1"/>
    <row r="608" s="153" customFormat="1"/>
    <row r="609" s="153" customFormat="1"/>
    <row r="610" s="153" customFormat="1"/>
    <row r="611" s="153" customFormat="1"/>
    <row r="612" s="153" customFormat="1"/>
    <row r="613" s="153" customFormat="1"/>
    <row r="614" s="153" customFormat="1"/>
    <row r="615" s="153" customFormat="1"/>
    <row r="616" s="153" customFormat="1"/>
    <row r="617" s="153" customFormat="1"/>
    <row r="618" s="153" customFormat="1"/>
    <row r="619" s="153" customFormat="1"/>
    <row r="620" s="153" customFormat="1"/>
    <row r="621" s="153" customFormat="1"/>
    <row r="622" s="153" customFormat="1"/>
    <row r="623" s="153" customFormat="1"/>
    <row r="624" s="153" customFormat="1"/>
    <row r="625" s="153" customFormat="1"/>
    <row r="626" s="153" customFormat="1"/>
    <row r="627" s="153" customFormat="1"/>
    <row r="628" s="153" customFormat="1"/>
  </sheetData>
  <sheetProtection algorithmName="SHA-512" hashValue="8gZeolVR83+p9ABm15IYCGsfxJYqxGxKujb0X1tL/HsTAQ4orycZgHd3OmhBKceUIkSGbe+OdYXu2TUvnEOF4w==" saltValue="E1HHAg5pPfgKHv0kDmgusA==" spinCount="100000" sheet="1" objects="1" scenarios="1"/>
  <mergeCells count="471">
    <mergeCell ref="B34:D34"/>
    <mergeCell ref="B35:D35"/>
    <mergeCell ref="B83:D83"/>
    <mergeCell ref="B84:D84"/>
    <mergeCell ref="B85:D85"/>
    <mergeCell ref="B1:C1"/>
    <mergeCell ref="B2:C2"/>
    <mergeCell ref="H1:I1"/>
    <mergeCell ref="B12:P20"/>
    <mergeCell ref="O32:P32"/>
    <mergeCell ref="I32:J32"/>
    <mergeCell ref="K32:L32"/>
    <mergeCell ref="M32:N32"/>
    <mergeCell ref="H2:I2"/>
    <mergeCell ref="G32:H32"/>
    <mergeCell ref="N7:O7"/>
    <mergeCell ref="B32:B33"/>
    <mergeCell ref="E32:F32"/>
    <mergeCell ref="C32:D32"/>
    <mergeCell ref="C33:D33"/>
    <mergeCell ref="B7:M7"/>
    <mergeCell ref="B247:P248"/>
    <mergeCell ref="D260:O260"/>
    <mergeCell ref="D261:E261"/>
    <mergeCell ref="F261:G261"/>
    <mergeCell ref="H261:I261"/>
    <mergeCell ref="J261:K261"/>
    <mergeCell ref="L261:M261"/>
    <mergeCell ref="N261:O261"/>
    <mergeCell ref="G262:G263"/>
    <mergeCell ref="H262:H263"/>
    <mergeCell ref="I262:I263"/>
    <mergeCell ref="J262:J263"/>
    <mergeCell ref="K262:K263"/>
    <mergeCell ref="L262:L263"/>
    <mergeCell ref="M262:M263"/>
    <mergeCell ref="N262:N263"/>
    <mergeCell ref="O262:O263"/>
    <mergeCell ref="B260:C263"/>
    <mergeCell ref="D262:D263"/>
    <mergeCell ref="E262:E263"/>
    <mergeCell ref="F262:F263"/>
    <mergeCell ref="B264:C264"/>
    <mergeCell ref="B265:C265"/>
    <mergeCell ref="B266:C266"/>
    <mergeCell ref="B267:C267"/>
    <mergeCell ref="B268:C268"/>
    <mergeCell ref="G275:G277"/>
    <mergeCell ref="H275:H277"/>
    <mergeCell ref="I275:I277"/>
    <mergeCell ref="J275:J277"/>
    <mergeCell ref="B273:C277"/>
    <mergeCell ref="D273:O273"/>
    <mergeCell ref="D274:E274"/>
    <mergeCell ref="F274:G274"/>
    <mergeCell ref="H274:I274"/>
    <mergeCell ref="J274:K274"/>
    <mergeCell ref="L274:M274"/>
    <mergeCell ref="N274:O274"/>
    <mergeCell ref="B269:C269"/>
    <mergeCell ref="K275:K277"/>
    <mergeCell ref="L275:L277"/>
    <mergeCell ref="M275:M277"/>
    <mergeCell ref="N275:N277"/>
    <mergeCell ref="O275:O277"/>
    <mergeCell ref="B281:C281"/>
    <mergeCell ref="B282:C282"/>
    <mergeCell ref="B283:C283"/>
    <mergeCell ref="D275:D277"/>
    <mergeCell ref="E275:E277"/>
    <mergeCell ref="B278:C278"/>
    <mergeCell ref="B279:C279"/>
    <mergeCell ref="B280:C280"/>
    <mergeCell ref="F275:F277"/>
    <mergeCell ref="O289:O290"/>
    <mergeCell ref="B287:C290"/>
    <mergeCell ref="D287:O287"/>
    <mergeCell ref="D288:E288"/>
    <mergeCell ref="F288:G288"/>
    <mergeCell ref="H288:I288"/>
    <mergeCell ref="J288:K288"/>
    <mergeCell ref="L288:M288"/>
    <mergeCell ref="N288:O288"/>
    <mergeCell ref="D289:D290"/>
    <mergeCell ref="E289:E290"/>
    <mergeCell ref="F289:F290"/>
    <mergeCell ref="G289:G290"/>
    <mergeCell ref="H289:H290"/>
    <mergeCell ref="I289:I290"/>
    <mergeCell ref="J289:J290"/>
    <mergeCell ref="B291:C291"/>
    <mergeCell ref="B292:C292"/>
    <mergeCell ref="B293:C293"/>
    <mergeCell ref="B294:C294"/>
    <mergeCell ref="B295:C295"/>
    <mergeCell ref="K289:K290"/>
    <mergeCell ref="L289:L290"/>
    <mergeCell ref="M289:M290"/>
    <mergeCell ref="N289:N290"/>
    <mergeCell ref="O302:O304"/>
    <mergeCell ref="B296:C296"/>
    <mergeCell ref="B300:C304"/>
    <mergeCell ref="D300:O300"/>
    <mergeCell ref="D301:E301"/>
    <mergeCell ref="F301:G301"/>
    <mergeCell ref="H301:I301"/>
    <mergeCell ref="J301:K301"/>
    <mergeCell ref="L301:M301"/>
    <mergeCell ref="N301:O301"/>
    <mergeCell ref="D302:D304"/>
    <mergeCell ref="E302:E304"/>
    <mergeCell ref="F302:F304"/>
    <mergeCell ref="G302:G304"/>
    <mergeCell ref="H302:H304"/>
    <mergeCell ref="I302:I304"/>
    <mergeCell ref="J302:J304"/>
    <mergeCell ref="B305:C305"/>
    <mergeCell ref="B306:C306"/>
    <mergeCell ref="B307:C307"/>
    <mergeCell ref="B308:C308"/>
    <mergeCell ref="B309:C309"/>
    <mergeCell ref="K302:K304"/>
    <mergeCell ref="L302:L304"/>
    <mergeCell ref="M302:M304"/>
    <mergeCell ref="N302:N304"/>
    <mergeCell ref="O319:O320"/>
    <mergeCell ref="B310:C310"/>
    <mergeCell ref="B317:C320"/>
    <mergeCell ref="D317:O317"/>
    <mergeCell ref="D318:E318"/>
    <mergeCell ref="F318:G318"/>
    <mergeCell ref="H318:I318"/>
    <mergeCell ref="J318:K318"/>
    <mergeCell ref="L318:M318"/>
    <mergeCell ref="N318:O318"/>
    <mergeCell ref="D319:D320"/>
    <mergeCell ref="E319:E320"/>
    <mergeCell ref="F319:F320"/>
    <mergeCell ref="G319:G320"/>
    <mergeCell ref="H319:H320"/>
    <mergeCell ref="I319:I320"/>
    <mergeCell ref="J319:J320"/>
    <mergeCell ref="B321:C321"/>
    <mergeCell ref="B322:C322"/>
    <mergeCell ref="B323:C323"/>
    <mergeCell ref="B324:C324"/>
    <mergeCell ref="B325:C325"/>
    <mergeCell ref="K319:K320"/>
    <mergeCell ref="L319:L320"/>
    <mergeCell ref="M319:M320"/>
    <mergeCell ref="N319:N320"/>
    <mergeCell ref="O332:O334"/>
    <mergeCell ref="B326:C326"/>
    <mergeCell ref="B330:C334"/>
    <mergeCell ref="D330:O330"/>
    <mergeCell ref="D331:E331"/>
    <mergeCell ref="F331:G331"/>
    <mergeCell ref="H331:I331"/>
    <mergeCell ref="J331:K331"/>
    <mergeCell ref="L331:M331"/>
    <mergeCell ref="N331:O331"/>
    <mergeCell ref="D332:D334"/>
    <mergeCell ref="E332:E334"/>
    <mergeCell ref="F332:F334"/>
    <mergeCell ref="G332:G334"/>
    <mergeCell ref="H332:H334"/>
    <mergeCell ref="I332:I334"/>
    <mergeCell ref="J332:J334"/>
    <mergeCell ref="B335:C335"/>
    <mergeCell ref="B336:C336"/>
    <mergeCell ref="B337:C337"/>
    <mergeCell ref="B338:C338"/>
    <mergeCell ref="B339:C339"/>
    <mergeCell ref="K332:K334"/>
    <mergeCell ref="L332:L334"/>
    <mergeCell ref="M332:M334"/>
    <mergeCell ref="N332:N334"/>
    <mergeCell ref="O346:O347"/>
    <mergeCell ref="B340:C340"/>
    <mergeCell ref="B344:C347"/>
    <mergeCell ref="D344:O344"/>
    <mergeCell ref="D345:E345"/>
    <mergeCell ref="F345:G345"/>
    <mergeCell ref="H345:I345"/>
    <mergeCell ref="J345:K345"/>
    <mergeCell ref="L345:M345"/>
    <mergeCell ref="N345:O345"/>
    <mergeCell ref="D346:D347"/>
    <mergeCell ref="E346:E347"/>
    <mergeCell ref="F346:F347"/>
    <mergeCell ref="G346:G347"/>
    <mergeCell ref="H346:H347"/>
    <mergeCell ref="I346:I347"/>
    <mergeCell ref="J346:J347"/>
    <mergeCell ref="B348:C348"/>
    <mergeCell ref="B349:C349"/>
    <mergeCell ref="B350:C350"/>
    <mergeCell ref="B351:C351"/>
    <mergeCell ref="B352:C352"/>
    <mergeCell ref="K346:K347"/>
    <mergeCell ref="L346:L347"/>
    <mergeCell ref="M346:M347"/>
    <mergeCell ref="N346:N347"/>
    <mergeCell ref="N359:N361"/>
    <mergeCell ref="O359:O361"/>
    <mergeCell ref="B353:C353"/>
    <mergeCell ref="B357:C361"/>
    <mergeCell ref="D357:O357"/>
    <mergeCell ref="D358:E358"/>
    <mergeCell ref="F358:G358"/>
    <mergeCell ref="H358:I358"/>
    <mergeCell ref="J358:K358"/>
    <mergeCell ref="L358:M358"/>
    <mergeCell ref="N358:O358"/>
    <mergeCell ref="D359:D361"/>
    <mergeCell ref="E359:E361"/>
    <mergeCell ref="F359:F361"/>
    <mergeCell ref="G359:G361"/>
    <mergeCell ref="H359:H361"/>
    <mergeCell ref="I359:I361"/>
    <mergeCell ref="J359:J361"/>
    <mergeCell ref="B367:C367"/>
    <mergeCell ref="B21:P21"/>
    <mergeCell ref="B374:C377"/>
    <mergeCell ref="D374:O374"/>
    <mergeCell ref="D375:E375"/>
    <mergeCell ref="F375:G375"/>
    <mergeCell ref="H375:I375"/>
    <mergeCell ref="J375:K375"/>
    <mergeCell ref="L375:M375"/>
    <mergeCell ref="N375:O375"/>
    <mergeCell ref="D376:D377"/>
    <mergeCell ref="E376:E377"/>
    <mergeCell ref="F376:F377"/>
    <mergeCell ref="G376:G377"/>
    <mergeCell ref="H376:H377"/>
    <mergeCell ref="I376:I377"/>
    <mergeCell ref="B362:C362"/>
    <mergeCell ref="B363:C363"/>
    <mergeCell ref="B364:C364"/>
    <mergeCell ref="B365:C365"/>
    <mergeCell ref="B366:C366"/>
    <mergeCell ref="K359:K361"/>
    <mergeCell ref="L359:L361"/>
    <mergeCell ref="M359:M361"/>
    <mergeCell ref="O376:O377"/>
    <mergeCell ref="B378:C378"/>
    <mergeCell ref="B379:C379"/>
    <mergeCell ref="B380:C380"/>
    <mergeCell ref="B381:C381"/>
    <mergeCell ref="J376:J377"/>
    <mergeCell ref="K376:K377"/>
    <mergeCell ref="L376:L377"/>
    <mergeCell ref="M376:M377"/>
    <mergeCell ref="N376:N377"/>
    <mergeCell ref="B382:C382"/>
    <mergeCell ref="B383:C383"/>
    <mergeCell ref="B387:C391"/>
    <mergeCell ref="D387:O387"/>
    <mergeCell ref="D388:E388"/>
    <mergeCell ref="F388:G388"/>
    <mergeCell ref="H388:I388"/>
    <mergeCell ref="J388:K388"/>
    <mergeCell ref="L388:M388"/>
    <mergeCell ref="N388:O388"/>
    <mergeCell ref="D389:D391"/>
    <mergeCell ref="E389:E391"/>
    <mergeCell ref="F389:F391"/>
    <mergeCell ref="G389:G391"/>
    <mergeCell ref="H389:H391"/>
    <mergeCell ref="I389:I391"/>
    <mergeCell ref="O389:O391"/>
    <mergeCell ref="B392:C392"/>
    <mergeCell ref="B393:C393"/>
    <mergeCell ref="B394:C394"/>
    <mergeCell ref="B395:C395"/>
    <mergeCell ref="J389:J391"/>
    <mergeCell ref="K389:K391"/>
    <mergeCell ref="L389:L391"/>
    <mergeCell ref="M389:M391"/>
    <mergeCell ref="N389:N391"/>
    <mergeCell ref="B396:C396"/>
    <mergeCell ref="B397:C397"/>
    <mergeCell ref="B401:C404"/>
    <mergeCell ref="D401:O401"/>
    <mergeCell ref="D402:E402"/>
    <mergeCell ref="F402:G402"/>
    <mergeCell ref="H402:I402"/>
    <mergeCell ref="J402:K402"/>
    <mergeCell ref="L402:M402"/>
    <mergeCell ref="N402:O402"/>
    <mergeCell ref="D403:D404"/>
    <mergeCell ref="E403:E404"/>
    <mergeCell ref="F403:F404"/>
    <mergeCell ref="G403:G404"/>
    <mergeCell ref="H403:H404"/>
    <mergeCell ref="I403:I404"/>
    <mergeCell ref="O403:O404"/>
    <mergeCell ref="B405:C405"/>
    <mergeCell ref="B406:C406"/>
    <mergeCell ref="B407:C407"/>
    <mergeCell ref="B408:C408"/>
    <mergeCell ref="J403:J404"/>
    <mergeCell ref="K403:K404"/>
    <mergeCell ref="L403:L404"/>
    <mergeCell ref="M403:M404"/>
    <mergeCell ref="N403:N404"/>
    <mergeCell ref="B409:C409"/>
    <mergeCell ref="B410:C410"/>
    <mergeCell ref="B414:C418"/>
    <mergeCell ref="D414:O414"/>
    <mergeCell ref="D415:E415"/>
    <mergeCell ref="F415:G415"/>
    <mergeCell ref="H415:I415"/>
    <mergeCell ref="J415:K415"/>
    <mergeCell ref="L415:M415"/>
    <mergeCell ref="N415:O415"/>
    <mergeCell ref="D416:D418"/>
    <mergeCell ref="E416:E418"/>
    <mergeCell ref="F416:F418"/>
    <mergeCell ref="G416:G418"/>
    <mergeCell ref="H416:H418"/>
    <mergeCell ref="I416:I418"/>
    <mergeCell ref="O416:O418"/>
    <mergeCell ref="B419:C419"/>
    <mergeCell ref="B420:C420"/>
    <mergeCell ref="B421:C421"/>
    <mergeCell ref="B422:C422"/>
    <mergeCell ref="J416:J418"/>
    <mergeCell ref="K416:K418"/>
    <mergeCell ref="L416:L418"/>
    <mergeCell ref="M416:M418"/>
    <mergeCell ref="N416:N418"/>
    <mergeCell ref="B423:C423"/>
    <mergeCell ref="B424:C424"/>
    <mergeCell ref="B431:C434"/>
    <mergeCell ref="D431:O431"/>
    <mergeCell ref="D432:E432"/>
    <mergeCell ref="F432:G432"/>
    <mergeCell ref="H432:I432"/>
    <mergeCell ref="J432:K432"/>
    <mergeCell ref="L432:M432"/>
    <mergeCell ref="N432:O432"/>
    <mergeCell ref="D433:D434"/>
    <mergeCell ref="E433:E434"/>
    <mergeCell ref="F433:F434"/>
    <mergeCell ref="G433:G434"/>
    <mergeCell ref="H433:H434"/>
    <mergeCell ref="I433:I434"/>
    <mergeCell ref="O433:O434"/>
    <mergeCell ref="B435:C435"/>
    <mergeCell ref="B436:C436"/>
    <mergeCell ref="B437:C437"/>
    <mergeCell ref="B438:C438"/>
    <mergeCell ref="J433:J434"/>
    <mergeCell ref="K433:K434"/>
    <mergeCell ref="L433:L434"/>
    <mergeCell ref="M433:M434"/>
    <mergeCell ref="N433:N434"/>
    <mergeCell ref="B439:C439"/>
    <mergeCell ref="B440:C440"/>
    <mergeCell ref="B444:C448"/>
    <mergeCell ref="D444:O444"/>
    <mergeCell ref="D445:E445"/>
    <mergeCell ref="F445:G445"/>
    <mergeCell ref="H445:I445"/>
    <mergeCell ref="J445:K445"/>
    <mergeCell ref="L445:M445"/>
    <mergeCell ref="N445:O445"/>
    <mergeCell ref="D446:D448"/>
    <mergeCell ref="E446:E448"/>
    <mergeCell ref="F446:F448"/>
    <mergeCell ref="G446:G448"/>
    <mergeCell ref="H446:H448"/>
    <mergeCell ref="I446:I448"/>
    <mergeCell ref="O446:O448"/>
    <mergeCell ref="B449:C449"/>
    <mergeCell ref="B450:C450"/>
    <mergeCell ref="B451:C451"/>
    <mergeCell ref="B452:C452"/>
    <mergeCell ref="J446:J448"/>
    <mergeCell ref="K446:K448"/>
    <mergeCell ref="L446:L448"/>
    <mergeCell ref="M446:M448"/>
    <mergeCell ref="N446:N448"/>
    <mergeCell ref="D458:O458"/>
    <mergeCell ref="D459:E459"/>
    <mergeCell ref="F459:G459"/>
    <mergeCell ref="H459:I459"/>
    <mergeCell ref="J459:K459"/>
    <mergeCell ref="L459:M459"/>
    <mergeCell ref="N459:O459"/>
    <mergeCell ref="D460:D461"/>
    <mergeCell ref="E460:E461"/>
    <mergeCell ref="F460:F461"/>
    <mergeCell ref="G460:G461"/>
    <mergeCell ref="H460:H461"/>
    <mergeCell ref="I460:I461"/>
    <mergeCell ref="O460:O461"/>
    <mergeCell ref="B481:C481"/>
    <mergeCell ref="O473:O475"/>
    <mergeCell ref="B476:C476"/>
    <mergeCell ref="B477:C477"/>
    <mergeCell ref="B478:C478"/>
    <mergeCell ref="B479:C479"/>
    <mergeCell ref="J473:J475"/>
    <mergeCell ref="K473:K475"/>
    <mergeCell ref="L473:L475"/>
    <mergeCell ref="M473:M475"/>
    <mergeCell ref="N473:N475"/>
    <mergeCell ref="B471:C475"/>
    <mergeCell ref="D471:O471"/>
    <mergeCell ref="D472:E472"/>
    <mergeCell ref="F472:G472"/>
    <mergeCell ref="H472:I472"/>
    <mergeCell ref="J472:K472"/>
    <mergeCell ref="L472:M472"/>
    <mergeCell ref="N472:O472"/>
    <mergeCell ref="D473:D475"/>
    <mergeCell ref="E473:E475"/>
    <mergeCell ref="F473:F475"/>
    <mergeCell ref="G473:G475"/>
    <mergeCell ref="H473:H475"/>
    <mergeCell ref="J237:K237"/>
    <mergeCell ref="B234:G235"/>
    <mergeCell ref="J238:K238"/>
    <mergeCell ref="J239:K239"/>
    <mergeCell ref="H234:K234"/>
    <mergeCell ref="L235:M235"/>
    <mergeCell ref="N235:O235"/>
    <mergeCell ref="L236:M236"/>
    <mergeCell ref="B480:C480"/>
    <mergeCell ref="B466:C466"/>
    <mergeCell ref="B467:C467"/>
    <mergeCell ref="I473:I475"/>
    <mergeCell ref="B462:C462"/>
    <mergeCell ref="B463:C463"/>
    <mergeCell ref="B464:C464"/>
    <mergeCell ref="B465:C465"/>
    <mergeCell ref="J460:J461"/>
    <mergeCell ref="K460:K461"/>
    <mergeCell ref="L460:L461"/>
    <mergeCell ref="M460:M461"/>
    <mergeCell ref="N460:N461"/>
    <mergeCell ref="B453:C453"/>
    <mergeCell ref="B454:C454"/>
    <mergeCell ref="B458:C461"/>
    <mergeCell ref="N236:O236"/>
    <mergeCell ref="L237:M237"/>
    <mergeCell ref="N237:O237"/>
    <mergeCell ref="L238:M238"/>
    <mergeCell ref="N238:O238"/>
    <mergeCell ref="L239:M239"/>
    <mergeCell ref="N239:O239"/>
    <mergeCell ref="L234:O234"/>
    <mergeCell ref="B88:G90"/>
    <mergeCell ref="B192:P193"/>
    <mergeCell ref="B151:P152"/>
    <mergeCell ref="B236:D237"/>
    <mergeCell ref="B238:D239"/>
    <mergeCell ref="E236:G236"/>
    <mergeCell ref="E237:G237"/>
    <mergeCell ref="E238:G238"/>
    <mergeCell ref="E239:G239"/>
    <mergeCell ref="H235:I235"/>
    <mergeCell ref="J235:K235"/>
    <mergeCell ref="H236:I236"/>
    <mergeCell ref="H237:I237"/>
    <mergeCell ref="H238:I238"/>
    <mergeCell ref="H239:I239"/>
    <mergeCell ref="J236:K236"/>
  </mergeCells>
  <pageMargins left="0.39370078740157483" right="0.19685039370078741" top="0.39370078740157483" bottom="0.70866141732283472" header="0.31496062992125984" footer="0.31496062992125984"/>
  <pageSetup paperSize="9" scale="71" orientation="portrait" horizontalDpi="200" verticalDpi="200" r:id="rId1"/>
  <headerFooter>
    <oddFooter>&amp;L&amp;"Arial,Standard"&amp;9Bezirksregierung Münster, Dezernat 32, Domplatz 1-3, 48143 Münster, poststelle@brms.nrw.de
&amp;R&amp;"Arial,Standard"&amp;9Seite &amp;P von &amp;N</oddFooter>
  </headerFooter>
  <rowBreaks count="7" manualBreakCount="7">
    <brk id="79" min="1" max="15" man="1"/>
    <brk id="124" min="1" max="15" man="1"/>
    <brk id="194" min="1" max="15" man="1"/>
    <brk id="243" min="1" max="15" man="1"/>
    <brk id="311" min="1" max="15" man="1"/>
    <brk id="368" min="1" max="15" man="1"/>
    <brk id="425" min="1"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X436"/>
  <sheetViews>
    <sheetView workbookViewId="0" xr3:uid="{958C4451-9541-5A59-BF78-D2F731DF1C81}">
      <selection activeCell="C35" sqref="C35"/>
    </sheetView>
  </sheetViews>
  <sheetFormatPr defaultColWidth="11.42578125" defaultRowHeight="14.45"/>
  <sheetData>
    <row r="1" spans="1:24">
      <c r="A1" s="86" t="s">
        <v>313</v>
      </c>
      <c r="E1" t="s">
        <v>314</v>
      </c>
      <c r="K1" t="s">
        <v>314</v>
      </c>
      <c r="M1" t="s">
        <v>4</v>
      </c>
      <c r="S1" t="s">
        <v>82</v>
      </c>
    </row>
    <row r="2" spans="1:24">
      <c r="A2" t="s">
        <v>314</v>
      </c>
      <c r="E2" t="s">
        <v>315</v>
      </c>
      <c r="H2" s="87" t="s">
        <v>316</v>
      </c>
      <c r="K2" t="s">
        <v>315</v>
      </c>
      <c r="M2" t="s">
        <v>7</v>
      </c>
      <c r="Q2" t="s">
        <v>314</v>
      </c>
      <c r="S2" t="s">
        <v>4</v>
      </c>
    </row>
    <row r="3" spans="1:24">
      <c r="A3" t="s">
        <v>317</v>
      </c>
      <c r="E3" t="s">
        <v>12</v>
      </c>
      <c r="H3" s="88" t="s">
        <v>109</v>
      </c>
      <c r="K3" t="s">
        <v>12</v>
      </c>
      <c r="M3" t="s">
        <v>12</v>
      </c>
      <c r="Q3" t="s">
        <v>317</v>
      </c>
      <c r="S3" t="s">
        <v>271</v>
      </c>
    </row>
    <row r="4" spans="1:24">
      <c r="A4" t="s">
        <v>318</v>
      </c>
      <c r="E4" t="s">
        <v>10</v>
      </c>
      <c r="H4" s="90" t="s">
        <v>110</v>
      </c>
      <c r="K4" t="s">
        <v>10</v>
      </c>
      <c r="M4" t="s">
        <v>10</v>
      </c>
      <c r="Q4" t="s">
        <v>318</v>
      </c>
      <c r="S4" t="s">
        <v>319</v>
      </c>
    </row>
    <row r="5" spans="1:24">
      <c r="A5" t="s">
        <v>320</v>
      </c>
      <c r="E5" t="s">
        <v>321</v>
      </c>
      <c r="H5" s="89" t="s">
        <v>111</v>
      </c>
      <c r="K5" t="s">
        <v>321</v>
      </c>
      <c r="M5" t="s">
        <v>15</v>
      </c>
      <c r="Q5" t="s">
        <v>320</v>
      </c>
      <c r="S5" t="s">
        <v>322</v>
      </c>
      <c r="V5" t="s">
        <v>4</v>
      </c>
      <c r="X5" s="101" t="s">
        <v>4</v>
      </c>
    </row>
    <row r="6" spans="1:24">
      <c r="A6" t="s">
        <v>323</v>
      </c>
      <c r="E6" t="s">
        <v>324</v>
      </c>
      <c r="H6" s="91" t="s">
        <v>112</v>
      </c>
      <c r="K6" t="s">
        <v>324</v>
      </c>
      <c r="M6" t="s">
        <v>17</v>
      </c>
      <c r="Q6" t="s">
        <v>323</v>
      </c>
      <c r="S6" t="s">
        <v>325</v>
      </c>
      <c r="V6" t="s">
        <v>7</v>
      </c>
      <c r="X6" s="102" t="s">
        <v>6</v>
      </c>
    </row>
    <row r="7" spans="1:24">
      <c r="A7" t="s">
        <v>326</v>
      </c>
      <c r="E7" t="s">
        <v>327</v>
      </c>
      <c r="K7" t="s">
        <v>327</v>
      </c>
      <c r="M7" t="s">
        <v>19</v>
      </c>
      <c r="Q7" t="s">
        <v>326</v>
      </c>
      <c r="S7" t="s">
        <v>328</v>
      </c>
      <c r="V7" t="s">
        <v>12</v>
      </c>
      <c r="X7" s="101" t="s">
        <v>329</v>
      </c>
    </row>
    <row r="8" spans="1:24">
      <c r="A8" t="s">
        <v>330</v>
      </c>
      <c r="E8" t="s">
        <v>21</v>
      </c>
      <c r="K8" t="s">
        <v>21</v>
      </c>
      <c r="M8" t="s">
        <v>21</v>
      </c>
      <c r="Q8" t="s">
        <v>330</v>
      </c>
      <c r="S8" t="s">
        <v>331</v>
      </c>
      <c r="V8" t="s">
        <v>10</v>
      </c>
      <c r="X8" s="102" t="s">
        <v>332</v>
      </c>
    </row>
    <row r="9" spans="1:24">
      <c r="A9" t="s">
        <v>333</v>
      </c>
      <c r="E9" t="s">
        <v>84</v>
      </c>
      <c r="K9" t="s">
        <v>84</v>
      </c>
      <c r="M9" t="s">
        <v>84</v>
      </c>
      <c r="Q9" t="s">
        <v>333</v>
      </c>
      <c r="S9" t="s">
        <v>334</v>
      </c>
      <c r="V9" t="s">
        <v>15</v>
      </c>
      <c r="X9" s="101" t="s">
        <v>335</v>
      </c>
    </row>
    <row r="10" spans="1:24">
      <c r="A10" t="s">
        <v>336</v>
      </c>
      <c r="E10" t="s">
        <v>86</v>
      </c>
      <c r="K10" t="s">
        <v>86</v>
      </c>
      <c r="M10" t="s">
        <v>86</v>
      </c>
      <c r="Q10" t="s">
        <v>336</v>
      </c>
      <c r="S10" t="s">
        <v>337</v>
      </c>
      <c r="V10" t="s">
        <v>17</v>
      </c>
      <c r="X10" s="102" t="s">
        <v>338</v>
      </c>
    </row>
    <row r="11" spans="1:24">
      <c r="A11" t="s">
        <v>339</v>
      </c>
      <c r="E11" t="s">
        <v>89</v>
      </c>
      <c r="K11" t="s">
        <v>89</v>
      </c>
      <c r="M11" t="s">
        <v>89</v>
      </c>
      <c r="Q11" t="s">
        <v>339</v>
      </c>
      <c r="S11" t="s">
        <v>340</v>
      </c>
      <c r="V11" t="s">
        <v>19</v>
      </c>
      <c r="X11" s="101" t="s">
        <v>341</v>
      </c>
    </row>
    <row r="12" spans="1:24">
      <c r="A12" t="s">
        <v>342</v>
      </c>
      <c r="E12" t="s">
        <v>92</v>
      </c>
      <c r="K12" t="s">
        <v>92</v>
      </c>
      <c r="M12" t="s">
        <v>92</v>
      </c>
      <c r="Q12" t="s">
        <v>342</v>
      </c>
      <c r="S12" t="s">
        <v>343</v>
      </c>
      <c r="V12" t="s">
        <v>21</v>
      </c>
      <c r="X12" s="102" t="s">
        <v>344</v>
      </c>
    </row>
    <row r="13" spans="1:24">
      <c r="A13" t="s">
        <v>345</v>
      </c>
      <c r="E13" t="s">
        <v>94</v>
      </c>
      <c r="K13" t="s">
        <v>94</v>
      </c>
      <c r="M13" t="s">
        <v>94</v>
      </c>
      <c r="Q13" t="s">
        <v>345</v>
      </c>
      <c r="S13" t="s">
        <v>346</v>
      </c>
      <c r="V13" t="s">
        <v>84</v>
      </c>
      <c r="X13" s="101" t="s">
        <v>347</v>
      </c>
    </row>
    <row r="14" spans="1:24">
      <c r="A14" t="s">
        <v>348</v>
      </c>
      <c r="E14" t="s">
        <v>96</v>
      </c>
      <c r="K14" t="s">
        <v>96</v>
      </c>
      <c r="M14" t="s">
        <v>96</v>
      </c>
      <c r="Q14" t="s">
        <v>348</v>
      </c>
      <c r="S14" t="s">
        <v>348</v>
      </c>
      <c r="V14" t="s">
        <v>86</v>
      </c>
      <c r="X14" s="102" t="s">
        <v>349</v>
      </c>
    </row>
    <row r="15" spans="1:24">
      <c r="A15" t="s">
        <v>350</v>
      </c>
      <c r="E15" t="s">
        <v>98</v>
      </c>
      <c r="K15" t="s">
        <v>98</v>
      </c>
      <c r="M15" t="s">
        <v>98</v>
      </c>
      <c r="Q15" t="s">
        <v>350</v>
      </c>
      <c r="S15" t="s">
        <v>350</v>
      </c>
      <c r="V15" t="s">
        <v>89</v>
      </c>
      <c r="X15" s="101" t="s">
        <v>351</v>
      </c>
    </row>
    <row r="16" spans="1:24">
      <c r="A16" t="s">
        <v>352</v>
      </c>
      <c r="E16" t="s">
        <v>100</v>
      </c>
      <c r="K16" t="s">
        <v>100</v>
      </c>
      <c r="M16" t="s">
        <v>100</v>
      </c>
      <c r="Q16" t="s">
        <v>352</v>
      </c>
      <c r="S16" t="s">
        <v>352</v>
      </c>
      <c r="V16" t="s">
        <v>92</v>
      </c>
      <c r="X16" s="102" t="s">
        <v>353</v>
      </c>
    </row>
    <row r="17" spans="1:24">
      <c r="A17" t="s">
        <v>354</v>
      </c>
      <c r="E17" t="s">
        <v>102</v>
      </c>
      <c r="K17" t="s">
        <v>102</v>
      </c>
      <c r="M17" t="s">
        <v>102</v>
      </c>
      <c r="Q17" t="s">
        <v>354</v>
      </c>
      <c r="S17" t="s">
        <v>354</v>
      </c>
      <c r="V17" t="s">
        <v>94</v>
      </c>
      <c r="X17" s="101" t="s">
        <v>355</v>
      </c>
    </row>
    <row r="18" spans="1:24">
      <c r="A18" t="s">
        <v>356</v>
      </c>
      <c r="E18" t="s">
        <v>105</v>
      </c>
      <c r="K18" t="s">
        <v>105</v>
      </c>
      <c r="M18" t="s">
        <v>105</v>
      </c>
      <c r="Q18" t="s">
        <v>356</v>
      </c>
      <c r="S18" t="s">
        <v>356</v>
      </c>
      <c r="V18" t="s">
        <v>96</v>
      </c>
      <c r="X18" s="102" t="s">
        <v>357</v>
      </c>
    </row>
    <row r="19" spans="1:24">
      <c r="A19" t="s">
        <v>358</v>
      </c>
      <c r="E19" t="s">
        <v>107</v>
      </c>
      <c r="K19" t="s">
        <v>107</v>
      </c>
      <c r="M19" t="s">
        <v>107</v>
      </c>
      <c r="Q19" t="s">
        <v>358</v>
      </c>
      <c r="S19" t="s">
        <v>358</v>
      </c>
      <c r="V19" t="s">
        <v>98</v>
      </c>
      <c r="X19" s="101" t="s">
        <v>359</v>
      </c>
    </row>
    <row r="20" spans="1:24">
      <c r="A20" t="s">
        <v>360</v>
      </c>
      <c r="E20" t="s">
        <v>115</v>
      </c>
      <c r="K20" t="s">
        <v>115</v>
      </c>
      <c r="M20" t="s">
        <v>115</v>
      </c>
      <c r="Q20" t="s">
        <v>360</v>
      </c>
      <c r="S20" t="s">
        <v>360</v>
      </c>
      <c r="V20" t="s">
        <v>100</v>
      </c>
      <c r="X20" s="102" t="s">
        <v>361</v>
      </c>
    </row>
    <row r="21" spans="1:24">
      <c r="A21" t="s">
        <v>362</v>
      </c>
      <c r="E21" t="s">
        <v>117</v>
      </c>
      <c r="K21" t="s">
        <v>117</v>
      </c>
      <c r="M21" t="s">
        <v>117</v>
      </c>
      <c r="Q21" t="s">
        <v>362</v>
      </c>
      <c r="S21" t="s">
        <v>362</v>
      </c>
      <c r="V21" t="s">
        <v>102</v>
      </c>
      <c r="X21" s="101" t="s">
        <v>363</v>
      </c>
    </row>
    <row r="22" spans="1:24">
      <c r="A22" t="s">
        <v>364</v>
      </c>
      <c r="E22" t="s">
        <v>119</v>
      </c>
      <c r="K22" t="s">
        <v>119</v>
      </c>
      <c r="M22" t="s">
        <v>119</v>
      </c>
      <c r="Q22" t="s">
        <v>364</v>
      </c>
      <c r="S22" t="s">
        <v>364</v>
      </c>
      <c r="V22" t="s">
        <v>105</v>
      </c>
      <c r="X22" s="102" t="s">
        <v>365</v>
      </c>
    </row>
    <row r="23" spans="1:24">
      <c r="A23" t="s">
        <v>366</v>
      </c>
      <c r="E23" t="s">
        <v>121</v>
      </c>
      <c r="K23" t="s">
        <v>121</v>
      </c>
      <c r="M23" t="s">
        <v>121</v>
      </c>
      <c r="Q23" t="s">
        <v>366</v>
      </c>
      <c r="S23" t="s">
        <v>366</v>
      </c>
      <c r="V23" t="s">
        <v>107</v>
      </c>
      <c r="X23" s="101" t="s">
        <v>367</v>
      </c>
    </row>
    <row r="24" spans="1:24">
      <c r="A24" t="s">
        <v>368</v>
      </c>
      <c r="E24" t="s">
        <v>123</v>
      </c>
      <c r="K24" t="s">
        <v>123</v>
      </c>
      <c r="M24" t="s">
        <v>123</v>
      </c>
      <c r="Q24" t="s">
        <v>368</v>
      </c>
      <c r="S24" t="s">
        <v>368</v>
      </c>
      <c r="V24" t="s">
        <v>115</v>
      </c>
      <c r="X24" s="102" t="s">
        <v>369</v>
      </c>
    </row>
    <row r="25" spans="1:24">
      <c r="A25" t="s">
        <v>370</v>
      </c>
      <c r="E25" t="s">
        <v>126</v>
      </c>
      <c r="K25" t="s">
        <v>126</v>
      </c>
      <c r="M25" t="s">
        <v>126</v>
      </c>
      <c r="Q25" t="s">
        <v>370</v>
      </c>
      <c r="S25" t="s">
        <v>370</v>
      </c>
      <c r="V25" t="s">
        <v>117</v>
      </c>
      <c r="X25" s="101" t="s">
        <v>371</v>
      </c>
    </row>
    <row r="26" spans="1:24">
      <c r="A26" t="s">
        <v>372</v>
      </c>
      <c r="E26" t="s">
        <v>128</v>
      </c>
      <c r="K26" t="s">
        <v>128</v>
      </c>
      <c r="M26" t="s">
        <v>128</v>
      </c>
      <c r="Q26" t="s">
        <v>372</v>
      </c>
      <c r="S26" t="s">
        <v>372</v>
      </c>
      <c r="V26" t="s">
        <v>119</v>
      </c>
      <c r="X26" s="102" t="s">
        <v>373</v>
      </c>
    </row>
    <row r="27" spans="1:24">
      <c r="A27" t="s">
        <v>374</v>
      </c>
      <c r="E27" t="s">
        <v>130</v>
      </c>
      <c r="K27" t="s">
        <v>130</v>
      </c>
      <c r="M27" t="s">
        <v>130</v>
      </c>
      <c r="Q27" t="s">
        <v>374</v>
      </c>
      <c r="S27" t="s">
        <v>374</v>
      </c>
      <c r="V27" t="s">
        <v>121</v>
      </c>
      <c r="X27" s="101" t="s">
        <v>375</v>
      </c>
    </row>
    <row r="28" spans="1:24">
      <c r="A28" t="s">
        <v>376</v>
      </c>
      <c r="E28" t="s">
        <v>133</v>
      </c>
      <c r="K28" t="s">
        <v>133</v>
      </c>
      <c r="M28" t="s">
        <v>133</v>
      </c>
      <c r="Q28" t="s">
        <v>376</v>
      </c>
      <c r="S28" t="s">
        <v>376</v>
      </c>
      <c r="V28" t="s">
        <v>123</v>
      </c>
      <c r="X28" s="102" t="s">
        <v>377</v>
      </c>
    </row>
    <row r="29" spans="1:24">
      <c r="A29" t="s">
        <v>378</v>
      </c>
      <c r="E29" t="s">
        <v>135</v>
      </c>
      <c r="K29" t="s">
        <v>135</v>
      </c>
      <c r="M29" t="s">
        <v>135</v>
      </c>
      <c r="Q29" t="s">
        <v>378</v>
      </c>
      <c r="S29" t="s">
        <v>378</v>
      </c>
      <c r="V29" t="s">
        <v>126</v>
      </c>
      <c r="X29" s="101" t="s">
        <v>379</v>
      </c>
    </row>
    <row r="30" spans="1:24">
      <c r="A30" t="s">
        <v>380</v>
      </c>
      <c r="E30" t="s">
        <v>138</v>
      </c>
      <c r="K30" t="s">
        <v>138</v>
      </c>
      <c r="M30" t="s">
        <v>138</v>
      </c>
      <c r="Q30" t="s">
        <v>380</v>
      </c>
      <c r="S30" t="s">
        <v>380</v>
      </c>
      <c r="V30" t="s">
        <v>128</v>
      </c>
      <c r="X30" s="102" t="s">
        <v>381</v>
      </c>
    </row>
    <row r="31" spans="1:24">
      <c r="A31" t="s">
        <v>382</v>
      </c>
      <c r="E31" t="s">
        <v>140</v>
      </c>
      <c r="K31" t="s">
        <v>140</v>
      </c>
      <c r="M31" t="s">
        <v>140</v>
      </c>
      <c r="Q31" t="s">
        <v>382</v>
      </c>
      <c r="S31" t="s">
        <v>382</v>
      </c>
      <c r="V31" t="s">
        <v>130</v>
      </c>
      <c r="X31" s="101" t="s">
        <v>383</v>
      </c>
    </row>
    <row r="32" spans="1:24">
      <c r="A32" t="s">
        <v>384</v>
      </c>
      <c r="E32" t="s">
        <v>142</v>
      </c>
      <c r="K32" t="s">
        <v>142</v>
      </c>
      <c r="M32" t="s">
        <v>142</v>
      </c>
      <c r="Q32" t="s">
        <v>384</v>
      </c>
      <c r="S32" t="s">
        <v>384</v>
      </c>
      <c r="V32" t="s">
        <v>133</v>
      </c>
      <c r="X32" s="102" t="s">
        <v>385</v>
      </c>
    </row>
    <row r="33" spans="1:24">
      <c r="A33" t="s">
        <v>386</v>
      </c>
      <c r="E33" t="s">
        <v>144</v>
      </c>
      <c r="K33" t="s">
        <v>144</v>
      </c>
      <c r="M33" t="s">
        <v>144</v>
      </c>
      <c r="Q33" t="s">
        <v>386</v>
      </c>
      <c r="S33" t="s">
        <v>386</v>
      </c>
      <c r="V33" t="s">
        <v>135</v>
      </c>
      <c r="X33" s="101" t="s">
        <v>387</v>
      </c>
    </row>
    <row r="34" spans="1:24">
      <c r="A34" t="s">
        <v>388</v>
      </c>
      <c r="E34" t="s">
        <v>146</v>
      </c>
      <c r="K34" t="s">
        <v>146</v>
      </c>
      <c r="M34" t="s">
        <v>146</v>
      </c>
      <c r="Q34" t="s">
        <v>388</v>
      </c>
      <c r="S34" t="s">
        <v>388</v>
      </c>
      <c r="V34" t="s">
        <v>138</v>
      </c>
      <c r="X34" s="102" t="s">
        <v>389</v>
      </c>
    </row>
    <row r="35" spans="1:24">
      <c r="A35" t="s">
        <v>390</v>
      </c>
      <c r="E35" t="s">
        <v>149</v>
      </c>
      <c r="K35" t="s">
        <v>149</v>
      </c>
      <c r="M35" t="s">
        <v>149</v>
      </c>
      <c r="Q35" t="s">
        <v>390</v>
      </c>
      <c r="S35" t="s">
        <v>390</v>
      </c>
      <c r="V35" t="s">
        <v>140</v>
      </c>
      <c r="X35" s="101" t="s">
        <v>391</v>
      </c>
    </row>
    <row r="36" spans="1:24">
      <c r="A36" t="s">
        <v>392</v>
      </c>
      <c r="E36" t="s">
        <v>153</v>
      </c>
      <c r="K36" t="s">
        <v>153</v>
      </c>
      <c r="M36" t="s">
        <v>153</v>
      </c>
      <c r="Q36" t="s">
        <v>392</v>
      </c>
      <c r="S36" t="s">
        <v>392</v>
      </c>
      <c r="V36" t="s">
        <v>142</v>
      </c>
      <c r="X36" s="102" t="s">
        <v>393</v>
      </c>
    </row>
    <row r="37" spans="1:24">
      <c r="A37" t="s">
        <v>394</v>
      </c>
      <c r="E37" t="s">
        <v>155</v>
      </c>
      <c r="K37" t="s">
        <v>155</v>
      </c>
      <c r="M37" t="s">
        <v>155</v>
      </c>
      <c r="Q37" t="s">
        <v>394</v>
      </c>
      <c r="S37" t="s">
        <v>394</v>
      </c>
      <c r="V37" t="s">
        <v>144</v>
      </c>
      <c r="X37" s="101" t="s">
        <v>395</v>
      </c>
    </row>
    <row r="38" spans="1:24">
      <c r="A38" t="s">
        <v>396</v>
      </c>
      <c r="E38" t="s">
        <v>157</v>
      </c>
      <c r="K38" t="s">
        <v>157</v>
      </c>
      <c r="M38" t="s">
        <v>157</v>
      </c>
      <c r="Q38" t="s">
        <v>396</v>
      </c>
      <c r="S38" t="s">
        <v>396</v>
      </c>
      <c r="V38" t="s">
        <v>146</v>
      </c>
      <c r="X38" s="102" t="s">
        <v>397</v>
      </c>
    </row>
    <row r="39" spans="1:24">
      <c r="A39" t="s">
        <v>398</v>
      </c>
      <c r="E39" t="s">
        <v>159</v>
      </c>
      <c r="K39" t="s">
        <v>159</v>
      </c>
      <c r="M39" t="s">
        <v>159</v>
      </c>
      <c r="Q39" t="s">
        <v>398</v>
      </c>
      <c r="S39" t="s">
        <v>398</v>
      </c>
      <c r="V39" t="s">
        <v>149</v>
      </c>
      <c r="X39" s="101" t="s">
        <v>399</v>
      </c>
    </row>
    <row r="40" spans="1:24">
      <c r="A40" t="s">
        <v>400</v>
      </c>
      <c r="E40" t="s">
        <v>161</v>
      </c>
      <c r="K40" t="s">
        <v>161</v>
      </c>
      <c r="M40" t="s">
        <v>161</v>
      </c>
      <c r="Q40" t="s">
        <v>400</v>
      </c>
      <c r="S40" t="s">
        <v>400</v>
      </c>
      <c r="V40" t="s">
        <v>153</v>
      </c>
      <c r="X40" s="102" t="s">
        <v>401</v>
      </c>
    </row>
    <row r="41" spans="1:24">
      <c r="A41" t="s">
        <v>402</v>
      </c>
      <c r="E41" t="s">
        <v>163</v>
      </c>
      <c r="K41" t="s">
        <v>163</v>
      </c>
      <c r="M41" t="s">
        <v>163</v>
      </c>
      <c r="Q41" t="s">
        <v>402</v>
      </c>
      <c r="S41" t="s">
        <v>402</v>
      </c>
      <c r="V41" t="s">
        <v>155</v>
      </c>
      <c r="X41" s="101" t="s">
        <v>403</v>
      </c>
    </row>
    <row r="42" spans="1:24">
      <c r="A42" t="s">
        <v>404</v>
      </c>
      <c r="E42" t="s">
        <v>165</v>
      </c>
      <c r="K42" t="s">
        <v>165</v>
      </c>
      <c r="M42" t="s">
        <v>165</v>
      </c>
      <c r="Q42" t="s">
        <v>404</v>
      </c>
      <c r="S42" t="s">
        <v>404</v>
      </c>
      <c r="V42" t="s">
        <v>157</v>
      </c>
      <c r="X42" s="102" t="s">
        <v>405</v>
      </c>
    </row>
    <row r="43" spans="1:24">
      <c r="A43" t="s">
        <v>406</v>
      </c>
      <c r="E43" t="s">
        <v>168</v>
      </c>
      <c r="K43" t="s">
        <v>168</v>
      </c>
      <c r="M43" t="s">
        <v>168</v>
      </c>
      <c r="Q43" t="s">
        <v>406</v>
      </c>
      <c r="S43" t="s">
        <v>406</v>
      </c>
      <c r="V43" t="s">
        <v>159</v>
      </c>
      <c r="X43" s="101" t="s">
        <v>407</v>
      </c>
    </row>
    <row r="44" spans="1:24">
      <c r="A44" t="s">
        <v>408</v>
      </c>
      <c r="E44" t="s">
        <v>170</v>
      </c>
      <c r="K44" t="s">
        <v>170</v>
      </c>
      <c r="M44" t="s">
        <v>170</v>
      </c>
      <c r="Q44" t="s">
        <v>408</v>
      </c>
      <c r="S44" t="s">
        <v>408</v>
      </c>
      <c r="V44" t="s">
        <v>161</v>
      </c>
      <c r="X44" s="102" t="s">
        <v>409</v>
      </c>
    </row>
    <row r="45" spans="1:24">
      <c r="A45" t="s">
        <v>410</v>
      </c>
      <c r="E45" t="s">
        <v>172</v>
      </c>
      <c r="K45" t="s">
        <v>172</v>
      </c>
      <c r="M45" t="s">
        <v>172</v>
      </c>
      <c r="Q45" t="s">
        <v>410</v>
      </c>
      <c r="S45" t="s">
        <v>410</v>
      </c>
      <c r="V45" t="s">
        <v>163</v>
      </c>
      <c r="X45" s="101" t="s">
        <v>411</v>
      </c>
    </row>
    <row r="46" spans="1:24">
      <c r="A46" t="s">
        <v>412</v>
      </c>
      <c r="E46" t="s">
        <v>174</v>
      </c>
      <c r="K46" t="s">
        <v>174</v>
      </c>
      <c r="M46" t="s">
        <v>174</v>
      </c>
      <c r="Q46" t="s">
        <v>412</v>
      </c>
      <c r="S46" t="s">
        <v>412</v>
      </c>
      <c r="V46" t="s">
        <v>165</v>
      </c>
      <c r="X46" s="102" t="s">
        <v>413</v>
      </c>
    </row>
    <row r="47" spans="1:24">
      <c r="A47" t="s">
        <v>414</v>
      </c>
      <c r="E47" t="s">
        <v>176</v>
      </c>
      <c r="K47" t="s">
        <v>176</v>
      </c>
      <c r="M47" t="s">
        <v>176</v>
      </c>
      <c r="Q47" t="s">
        <v>414</v>
      </c>
      <c r="S47" t="s">
        <v>414</v>
      </c>
      <c r="V47" t="s">
        <v>168</v>
      </c>
      <c r="X47" s="101" t="s">
        <v>415</v>
      </c>
    </row>
    <row r="48" spans="1:24">
      <c r="A48" t="s">
        <v>416</v>
      </c>
      <c r="E48" t="s">
        <v>178</v>
      </c>
      <c r="K48" t="s">
        <v>178</v>
      </c>
      <c r="M48" t="s">
        <v>178</v>
      </c>
      <c r="Q48" t="s">
        <v>416</v>
      </c>
      <c r="S48" t="s">
        <v>416</v>
      </c>
      <c r="V48" t="s">
        <v>170</v>
      </c>
      <c r="X48" s="102" t="s">
        <v>417</v>
      </c>
    </row>
    <row r="49" spans="1:24">
      <c r="A49" t="s">
        <v>418</v>
      </c>
      <c r="E49" t="s">
        <v>180</v>
      </c>
      <c r="K49" t="s">
        <v>180</v>
      </c>
      <c r="M49" t="s">
        <v>180</v>
      </c>
      <c r="Q49" t="s">
        <v>418</v>
      </c>
      <c r="S49" t="s">
        <v>418</v>
      </c>
      <c r="V49" t="s">
        <v>172</v>
      </c>
      <c r="X49" s="101" t="s">
        <v>419</v>
      </c>
    </row>
    <row r="50" spans="1:24">
      <c r="A50" t="s">
        <v>420</v>
      </c>
      <c r="E50" t="s">
        <v>182</v>
      </c>
      <c r="K50" t="s">
        <v>182</v>
      </c>
      <c r="M50" t="s">
        <v>182</v>
      </c>
      <c r="Q50" t="s">
        <v>420</v>
      </c>
      <c r="S50" t="s">
        <v>420</v>
      </c>
      <c r="V50" t="s">
        <v>174</v>
      </c>
      <c r="X50" s="102" t="s">
        <v>421</v>
      </c>
    </row>
    <row r="51" spans="1:24">
      <c r="A51" t="s">
        <v>422</v>
      </c>
      <c r="E51" t="s">
        <v>184</v>
      </c>
      <c r="K51" t="s">
        <v>184</v>
      </c>
      <c r="M51" t="s">
        <v>184</v>
      </c>
      <c r="Q51" t="s">
        <v>422</v>
      </c>
      <c r="S51" t="s">
        <v>422</v>
      </c>
      <c r="V51" t="s">
        <v>176</v>
      </c>
      <c r="X51" s="101" t="s">
        <v>423</v>
      </c>
    </row>
    <row r="52" spans="1:24">
      <c r="A52" t="s">
        <v>424</v>
      </c>
      <c r="E52" t="s">
        <v>186</v>
      </c>
      <c r="K52" t="s">
        <v>186</v>
      </c>
      <c r="M52" t="s">
        <v>186</v>
      </c>
      <c r="Q52" t="s">
        <v>424</v>
      </c>
      <c r="S52" t="s">
        <v>424</v>
      </c>
      <c r="V52" t="s">
        <v>178</v>
      </c>
      <c r="X52" s="102" t="s">
        <v>425</v>
      </c>
    </row>
    <row r="53" spans="1:24">
      <c r="A53" t="s">
        <v>426</v>
      </c>
      <c r="E53" t="s">
        <v>188</v>
      </c>
      <c r="K53" t="s">
        <v>188</v>
      </c>
      <c r="M53" t="s">
        <v>188</v>
      </c>
      <c r="Q53" t="s">
        <v>426</v>
      </c>
      <c r="S53" t="s">
        <v>426</v>
      </c>
      <c r="V53" t="s">
        <v>180</v>
      </c>
      <c r="X53" s="101" t="s">
        <v>427</v>
      </c>
    </row>
    <row r="54" spans="1:24">
      <c r="A54" t="s">
        <v>428</v>
      </c>
      <c r="E54" t="s">
        <v>190</v>
      </c>
      <c r="K54" t="s">
        <v>190</v>
      </c>
      <c r="M54" t="s">
        <v>190</v>
      </c>
      <c r="Q54" t="s">
        <v>428</v>
      </c>
      <c r="S54" t="s">
        <v>428</v>
      </c>
      <c r="V54" t="s">
        <v>182</v>
      </c>
      <c r="X54" s="102" t="s">
        <v>429</v>
      </c>
    </row>
    <row r="55" spans="1:24">
      <c r="A55" t="s">
        <v>430</v>
      </c>
      <c r="E55" t="s">
        <v>193</v>
      </c>
      <c r="K55" t="s">
        <v>193</v>
      </c>
      <c r="M55" t="s">
        <v>193</v>
      </c>
      <c r="Q55" t="s">
        <v>430</v>
      </c>
      <c r="S55" t="s">
        <v>430</v>
      </c>
      <c r="V55" t="s">
        <v>184</v>
      </c>
      <c r="X55" s="101" t="s">
        <v>431</v>
      </c>
    </row>
    <row r="56" spans="1:24">
      <c r="A56" t="s">
        <v>432</v>
      </c>
      <c r="E56" t="s">
        <v>195</v>
      </c>
      <c r="K56" t="s">
        <v>195</v>
      </c>
      <c r="M56" t="s">
        <v>195</v>
      </c>
      <c r="Q56" t="s">
        <v>432</v>
      </c>
      <c r="S56" t="s">
        <v>432</v>
      </c>
      <c r="V56" t="s">
        <v>186</v>
      </c>
      <c r="X56" s="102" t="s">
        <v>433</v>
      </c>
    </row>
    <row r="57" spans="1:24">
      <c r="A57" t="s">
        <v>434</v>
      </c>
      <c r="E57" t="s">
        <v>197</v>
      </c>
      <c r="K57" t="s">
        <v>197</v>
      </c>
      <c r="M57" t="s">
        <v>197</v>
      </c>
      <c r="Q57" t="s">
        <v>434</v>
      </c>
      <c r="S57" t="s">
        <v>434</v>
      </c>
      <c r="V57" t="s">
        <v>188</v>
      </c>
      <c r="X57" s="101" t="s">
        <v>435</v>
      </c>
    </row>
    <row r="58" spans="1:24">
      <c r="A58" t="s">
        <v>436</v>
      </c>
      <c r="E58" t="s">
        <v>199</v>
      </c>
      <c r="K58" t="s">
        <v>199</v>
      </c>
      <c r="M58" t="s">
        <v>199</v>
      </c>
      <c r="Q58" t="s">
        <v>436</v>
      </c>
      <c r="S58" t="s">
        <v>436</v>
      </c>
      <c r="V58" t="s">
        <v>190</v>
      </c>
      <c r="X58" s="102" t="s">
        <v>437</v>
      </c>
    </row>
    <row r="59" spans="1:24">
      <c r="A59" t="s">
        <v>438</v>
      </c>
      <c r="E59" t="s">
        <v>202</v>
      </c>
      <c r="K59" t="s">
        <v>202</v>
      </c>
      <c r="M59" t="s">
        <v>202</v>
      </c>
      <c r="Q59" t="s">
        <v>438</v>
      </c>
      <c r="S59" t="s">
        <v>438</v>
      </c>
      <c r="V59" t="s">
        <v>193</v>
      </c>
      <c r="X59" s="101" t="s">
        <v>439</v>
      </c>
    </row>
    <row r="60" spans="1:24">
      <c r="A60" t="s">
        <v>440</v>
      </c>
      <c r="E60" t="s">
        <v>204</v>
      </c>
      <c r="K60" t="s">
        <v>204</v>
      </c>
      <c r="M60" t="s">
        <v>204</v>
      </c>
      <c r="Q60" t="s">
        <v>440</v>
      </c>
      <c r="S60" t="s">
        <v>440</v>
      </c>
      <c r="V60" t="s">
        <v>195</v>
      </c>
      <c r="X60" s="102" t="s">
        <v>441</v>
      </c>
    </row>
    <row r="61" spans="1:24">
      <c r="A61" t="s">
        <v>442</v>
      </c>
      <c r="E61" t="s">
        <v>206</v>
      </c>
      <c r="K61" t="s">
        <v>206</v>
      </c>
      <c r="M61" t="s">
        <v>206</v>
      </c>
      <c r="Q61" t="s">
        <v>442</v>
      </c>
      <c r="S61" t="s">
        <v>442</v>
      </c>
      <c r="V61" t="s">
        <v>197</v>
      </c>
      <c r="X61" s="101" t="s">
        <v>443</v>
      </c>
    </row>
    <row r="62" spans="1:24">
      <c r="A62" t="s">
        <v>444</v>
      </c>
      <c r="E62" t="s">
        <v>208</v>
      </c>
      <c r="K62" t="s">
        <v>208</v>
      </c>
      <c r="M62" t="s">
        <v>208</v>
      </c>
      <c r="Q62" t="s">
        <v>444</v>
      </c>
      <c r="S62" t="s">
        <v>444</v>
      </c>
      <c r="V62" t="s">
        <v>199</v>
      </c>
      <c r="X62" s="102" t="s">
        <v>445</v>
      </c>
    </row>
    <row r="63" spans="1:24">
      <c r="A63" t="s">
        <v>446</v>
      </c>
      <c r="E63" t="s">
        <v>210</v>
      </c>
      <c r="K63" t="s">
        <v>210</v>
      </c>
      <c r="M63" t="s">
        <v>210</v>
      </c>
      <c r="Q63" t="s">
        <v>446</v>
      </c>
      <c r="S63" t="s">
        <v>446</v>
      </c>
      <c r="V63" t="s">
        <v>202</v>
      </c>
      <c r="X63" s="101" t="s">
        <v>447</v>
      </c>
    </row>
    <row r="64" spans="1:24">
      <c r="A64" t="s">
        <v>448</v>
      </c>
      <c r="E64" t="s">
        <v>212</v>
      </c>
      <c r="K64" t="s">
        <v>212</v>
      </c>
      <c r="M64" t="s">
        <v>212</v>
      </c>
      <c r="Q64" t="s">
        <v>448</v>
      </c>
      <c r="S64" t="s">
        <v>448</v>
      </c>
      <c r="V64" t="s">
        <v>204</v>
      </c>
      <c r="X64" s="102" t="s">
        <v>449</v>
      </c>
    </row>
    <row r="65" spans="1:24">
      <c r="A65" t="s">
        <v>450</v>
      </c>
      <c r="E65" t="s">
        <v>214</v>
      </c>
      <c r="K65" t="s">
        <v>214</v>
      </c>
      <c r="M65" t="s">
        <v>214</v>
      </c>
      <c r="Q65" t="s">
        <v>450</v>
      </c>
      <c r="S65" t="s">
        <v>450</v>
      </c>
      <c r="V65" t="s">
        <v>206</v>
      </c>
      <c r="X65" s="101" t="s">
        <v>451</v>
      </c>
    </row>
    <row r="66" spans="1:24">
      <c r="A66" t="s">
        <v>452</v>
      </c>
      <c r="E66" t="s">
        <v>216</v>
      </c>
      <c r="K66" t="s">
        <v>216</v>
      </c>
      <c r="M66" t="s">
        <v>216</v>
      </c>
      <c r="Q66" t="s">
        <v>452</v>
      </c>
      <c r="S66" t="s">
        <v>452</v>
      </c>
      <c r="V66" t="s">
        <v>208</v>
      </c>
      <c r="X66" s="102" t="s">
        <v>453</v>
      </c>
    </row>
    <row r="67" spans="1:24">
      <c r="A67" t="s">
        <v>454</v>
      </c>
      <c r="E67" t="s">
        <v>218</v>
      </c>
      <c r="K67" t="s">
        <v>218</v>
      </c>
      <c r="M67" t="s">
        <v>218</v>
      </c>
      <c r="Q67" t="s">
        <v>454</v>
      </c>
      <c r="S67" t="s">
        <v>454</v>
      </c>
      <c r="V67" t="s">
        <v>210</v>
      </c>
      <c r="X67" s="101" t="s">
        <v>455</v>
      </c>
    </row>
    <row r="68" spans="1:24">
      <c r="A68" t="s">
        <v>456</v>
      </c>
      <c r="E68" t="s">
        <v>220</v>
      </c>
      <c r="K68" t="s">
        <v>220</v>
      </c>
      <c r="M68" t="s">
        <v>220</v>
      </c>
      <c r="Q68" t="s">
        <v>456</v>
      </c>
      <c r="S68" t="s">
        <v>456</v>
      </c>
      <c r="V68" t="s">
        <v>212</v>
      </c>
      <c r="X68" s="102" t="s">
        <v>457</v>
      </c>
    </row>
    <row r="69" spans="1:24">
      <c r="A69" t="s">
        <v>458</v>
      </c>
      <c r="E69" t="s">
        <v>222</v>
      </c>
      <c r="K69" t="s">
        <v>222</v>
      </c>
      <c r="M69" t="s">
        <v>222</v>
      </c>
      <c r="Q69" t="s">
        <v>458</v>
      </c>
      <c r="S69" t="s">
        <v>458</v>
      </c>
      <c r="V69" t="s">
        <v>214</v>
      </c>
      <c r="X69" s="101" t="s">
        <v>459</v>
      </c>
    </row>
    <row r="70" spans="1:24">
      <c r="A70" t="s">
        <v>460</v>
      </c>
      <c r="E70" t="s">
        <v>224</v>
      </c>
      <c r="K70" t="s">
        <v>224</v>
      </c>
      <c r="M70" t="s">
        <v>224</v>
      </c>
      <c r="Q70" t="s">
        <v>460</v>
      </c>
      <c r="S70" t="s">
        <v>460</v>
      </c>
      <c r="V70" t="s">
        <v>216</v>
      </c>
      <c r="X70" s="102" t="s">
        <v>461</v>
      </c>
    </row>
    <row r="71" spans="1:24">
      <c r="A71" t="s">
        <v>462</v>
      </c>
      <c r="E71" t="s">
        <v>226</v>
      </c>
      <c r="K71" t="s">
        <v>226</v>
      </c>
      <c r="M71" t="s">
        <v>226</v>
      </c>
      <c r="Q71" t="s">
        <v>462</v>
      </c>
      <c r="S71" t="s">
        <v>462</v>
      </c>
      <c r="V71" t="s">
        <v>218</v>
      </c>
      <c r="X71" s="101" t="s">
        <v>463</v>
      </c>
    </row>
    <row r="72" spans="1:24">
      <c r="A72" t="s">
        <v>464</v>
      </c>
      <c r="E72" t="s">
        <v>228</v>
      </c>
      <c r="K72" t="s">
        <v>228</v>
      </c>
      <c r="M72" t="s">
        <v>228</v>
      </c>
      <c r="Q72" t="s">
        <v>464</v>
      </c>
      <c r="S72" t="s">
        <v>464</v>
      </c>
      <c r="V72" t="s">
        <v>220</v>
      </c>
      <c r="X72" s="102" t="s">
        <v>465</v>
      </c>
    </row>
    <row r="73" spans="1:24">
      <c r="A73" t="s">
        <v>466</v>
      </c>
      <c r="E73" t="s">
        <v>230</v>
      </c>
      <c r="K73" t="s">
        <v>230</v>
      </c>
      <c r="M73" t="s">
        <v>230</v>
      </c>
      <c r="Q73" t="s">
        <v>466</v>
      </c>
      <c r="S73" t="s">
        <v>466</v>
      </c>
      <c r="V73" t="s">
        <v>222</v>
      </c>
      <c r="X73" s="101" t="s">
        <v>467</v>
      </c>
    </row>
    <row r="74" spans="1:24">
      <c r="A74" t="s">
        <v>468</v>
      </c>
      <c r="E74" t="s">
        <v>232</v>
      </c>
      <c r="K74" t="s">
        <v>232</v>
      </c>
      <c r="M74" t="s">
        <v>232</v>
      </c>
      <c r="Q74" t="s">
        <v>468</v>
      </c>
      <c r="S74" t="s">
        <v>468</v>
      </c>
      <c r="V74" t="s">
        <v>224</v>
      </c>
      <c r="X74" s="102" t="s">
        <v>469</v>
      </c>
    </row>
    <row r="75" spans="1:24">
      <c r="A75" t="s">
        <v>470</v>
      </c>
      <c r="E75" t="s">
        <v>235</v>
      </c>
      <c r="K75" t="s">
        <v>235</v>
      </c>
      <c r="M75" t="s">
        <v>235</v>
      </c>
      <c r="Q75" t="s">
        <v>470</v>
      </c>
      <c r="S75" t="s">
        <v>276</v>
      </c>
      <c r="V75" t="s">
        <v>226</v>
      </c>
      <c r="X75" s="101" t="s">
        <v>471</v>
      </c>
    </row>
    <row r="76" spans="1:24">
      <c r="A76" t="s">
        <v>472</v>
      </c>
      <c r="E76" t="s">
        <v>237</v>
      </c>
      <c r="K76" t="s">
        <v>237</v>
      </c>
      <c r="M76" t="s">
        <v>237</v>
      </c>
      <c r="Q76" t="s">
        <v>472</v>
      </c>
      <c r="S76" t="s">
        <v>473</v>
      </c>
      <c r="V76" t="s">
        <v>228</v>
      </c>
      <c r="X76" s="102" t="s">
        <v>474</v>
      </c>
    </row>
    <row r="77" spans="1:24">
      <c r="A77" t="s">
        <v>475</v>
      </c>
      <c r="E77" t="s">
        <v>239</v>
      </c>
      <c r="K77" t="s">
        <v>239</v>
      </c>
      <c r="M77" t="s">
        <v>239</v>
      </c>
      <c r="Q77" t="s">
        <v>475</v>
      </c>
      <c r="S77" t="s">
        <v>476</v>
      </c>
      <c r="V77" t="s">
        <v>230</v>
      </c>
      <c r="X77" s="101" t="s">
        <v>477</v>
      </c>
    </row>
    <row r="78" spans="1:24">
      <c r="A78" t="s">
        <v>478</v>
      </c>
      <c r="E78" t="s">
        <v>242</v>
      </c>
      <c r="K78" t="s">
        <v>242</v>
      </c>
      <c r="M78" t="s">
        <v>242</v>
      </c>
      <c r="Q78" t="s">
        <v>478</v>
      </c>
      <c r="S78" t="s">
        <v>479</v>
      </c>
      <c r="V78" t="s">
        <v>232</v>
      </c>
      <c r="X78" s="102" t="s">
        <v>480</v>
      </c>
    </row>
    <row r="79" spans="1:24">
      <c r="A79" t="s">
        <v>481</v>
      </c>
      <c r="E79" t="s">
        <v>244</v>
      </c>
      <c r="K79" t="s">
        <v>244</v>
      </c>
      <c r="M79" t="s">
        <v>244</v>
      </c>
      <c r="Q79" t="s">
        <v>481</v>
      </c>
      <c r="S79" t="s">
        <v>482</v>
      </c>
      <c r="V79" t="s">
        <v>235</v>
      </c>
      <c r="X79" s="101" t="s">
        <v>483</v>
      </c>
    </row>
    <row r="80" spans="1:24">
      <c r="A80" t="s">
        <v>484</v>
      </c>
      <c r="E80" t="s">
        <v>247</v>
      </c>
      <c r="K80" t="s">
        <v>247</v>
      </c>
      <c r="M80" t="s">
        <v>247</v>
      </c>
      <c r="Q80" t="s">
        <v>484</v>
      </c>
      <c r="S80" t="s">
        <v>484</v>
      </c>
      <c r="V80" t="s">
        <v>237</v>
      </c>
      <c r="X80" s="102" t="s">
        <v>485</v>
      </c>
    </row>
    <row r="81" spans="1:24">
      <c r="A81" t="s">
        <v>486</v>
      </c>
      <c r="E81" t="s">
        <v>249</v>
      </c>
      <c r="K81" t="s">
        <v>249</v>
      </c>
      <c r="M81" t="s">
        <v>249</v>
      </c>
      <c r="Q81" t="s">
        <v>486</v>
      </c>
      <c r="S81" t="s">
        <v>486</v>
      </c>
      <c r="V81" t="s">
        <v>239</v>
      </c>
      <c r="X81" s="101" t="s">
        <v>487</v>
      </c>
    </row>
    <row r="82" spans="1:24">
      <c r="A82" t="s">
        <v>488</v>
      </c>
      <c r="E82" t="s">
        <v>251</v>
      </c>
      <c r="K82" t="s">
        <v>251</v>
      </c>
      <c r="M82" t="s">
        <v>251</v>
      </c>
      <c r="Q82" t="s">
        <v>488</v>
      </c>
      <c r="S82" t="s">
        <v>488</v>
      </c>
      <c r="V82" t="s">
        <v>242</v>
      </c>
      <c r="W82" t="s">
        <v>489</v>
      </c>
      <c r="X82" s="102" t="s">
        <v>490</v>
      </c>
    </row>
    <row r="83" spans="1:24">
      <c r="A83" t="s">
        <v>491</v>
      </c>
      <c r="E83" t="s">
        <v>254</v>
      </c>
      <c r="K83" t="s">
        <v>254</v>
      </c>
      <c r="M83" t="s">
        <v>254</v>
      </c>
      <c r="Q83" t="s">
        <v>491</v>
      </c>
      <c r="S83" t="s">
        <v>491</v>
      </c>
      <c r="V83" t="s">
        <v>244</v>
      </c>
      <c r="X83" s="101" t="s">
        <v>492</v>
      </c>
    </row>
    <row r="84" spans="1:24">
      <c r="A84" t="s">
        <v>493</v>
      </c>
      <c r="E84" t="s">
        <v>256</v>
      </c>
      <c r="K84" t="s">
        <v>256</v>
      </c>
      <c r="M84" t="s">
        <v>256</v>
      </c>
      <c r="Q84" t="s">
        <v>493</v>
      </c>
      <c r="S84" t="s">
        <v>493</v>
      </c>
      <c r="V84" t="s">
        <v>247</v>
      </c>
      <c r="X84" s="102" t="s">
        <v>494</v>
      </c>
    </row>
    <row r="85" spans="1:24">
      <c r="A85" t="s">
        <v>495</v>
      </c>
      <c r="E85" t="s">
        <v>258</v>
      </c>
      <c r="K85" t="s">
        <v>258</v>
      </c>
      <c r="M85" t="s">
        <v>258</v>
      </c>
      <c r="Q85" t="s">
        <v>495</v>
      </c>
      <c r="S85" t="s">
        <v>495</v>
      </c>
      <c r="V85" t="s">
        <v>249</v>
      </c>
      <c r="X85" s="101" t="s">
        <v>496</v>
      </c>
    </row>
    <row r="86" spans="1:24">
      <c r="A86" t="s">
        <v>497</v>
      </c>
      <c r="E86" t="s">
        <v>261</v>
      </c>
      <c r="K86" t="s">
        <v>261</v>
      </c>
      <c r="M86" t="s">
        <v>261</v>
      </c>
      <c r="Q86" t="s">
        <v>497</v>
      </c>
      <c r="S86" t="s">
        <v>497</v>
      </c>
      <c r="V86" t="s">
        <v>251</v>
      </c>
      <c r="X86" s="102" t="s">
        <v>498</v>
      </c>
    </row>
    <row r="87" spans="1:24">
      <c r="A87" t="s">
        <v>499</v>
      </c>
      <c r="E87" t="s">
        <v>264</v>
      </c>
      <c r="K87" t="s">
        <v>264</v>
      </c>
      <c r="M87" t="s">
        <v>264</v>
      </c>
      <c r="Q87" t="s">
        <v>499</v>
      </c>
      <c r="S87" t="s">
        <v>499</v>
      </c>
      <c r="V87" t="s">
        <v>254</v>
      </c>
      <c r="X87" s="101" t="s">
        <v>500</v>
      </c>
    </row>
    <row r="88" spans="1:24">
      <c r="A88" t="s">
        <v>501</v>
      </c>
      <c r="E88" t="s">
        <v>317</v>
      </c>
      <c r="K88" t="s">
        <v>317</v>
      </c>
      <c r="M88" t="s">
        <v>271</v>
      </c>
      <c r="Q88" t="s">
        <v>501</v>
      </c>
      <c r="S88" t="s">
        <v>501</v>
      </c>
      <c r="V88" t="s">
        <v>256</v>
      </c>
      <c r="X88" s="102" t="s">
        <v>502</v>
      </c>
    </row>
    <row r="89" spans="1:24">
      <c r="A89" t="s">
        <v>503</v>
      </c>
      <c r="E89" t="s">
        <v>470</v>
      </c>
      <c r="K89" t="s">
        <v>470</v>
      </c>
      <c r="M89" t="s">
        <v>276</v>
      </c>
      <c r="Q89" t="s">
        <v>503</v>
      </c>
      <c r="S89" t="s">
        <v>503</v>
      </c>
      <c r="V89" t="s">
        <v>258</v>
      </c>
      <c r="X89" s="101" t="s">
        <v>504</v>
      </c>
    </row>
    <row r="90" spans="1:24">
      <c r="A90" t="s">
        <v>505</v>
      </c>
      <c r="E90" t="s">
        <v>506</v>
      </c>
      <c r="K90" t="s">
        <v>506</v>
      </c>
      <c r="M90" t="s">
        <v>279</v>
      </c>
      <c r="Q90" t="s">
        <v>505</v>
      </c>
      <c r="S90" t="s">
        <v>505</v>
      </c>
      <c r="V90" t="s">
        <v>261</v>
      </c>
      <c r="X90" s="102" t="s">
        <v>507</v>
      </c>
    </row>
    <row r="91" spans="1:24">
      <c r="A91" t="s">
        <v>508</v>
      </c>
      <c r="E91" t="s">
        <v>509</v>
      </c>
      <c r="K91" t="s">
        <v>509</v>
      </c>
      <c r="M91" t="s">
        <v>282</v>
      </c>
      <c r="Q91" t="s">
        <v>508</v>
      </c>
      <c r="S91" t="s">
        <v>508</v>
      </c>
      <c r="V91" t="s">
        <v>264</v>
      </c>
      <c r="X91" s="101" t="s">
        <v>510</v>
      </c>
    </row>
    <row r="92" spans="1:24">
      <c r="A92" t="s">
        <v>511</v>
      </c>
      <c r="Q92" t="s">
        <v>511</v>
      </c>
      <c r="S92" t="s">
        <v>511</v>
      </c>
      <c r="V92" t="s">
        <v>271</v>
      </c>
      <c r="X92" s="102" t="s">
        <v>270</v>
      </c>
    </row>
    <row r="93" spans="1:24">
      <c r="A93" t="s">
        <v>512</v>
      </c>
      <c r="Q93" t="s">
        <v>512</v>
      </c>
      <c r="S93" t="s">
        <v>512</v>
      </c>
      <c r="V93" t="s">
        <v>276</v>
      </c>
      <c r="X93" s="101" t="s">
        <v>275</v>
      </c>
    </row>
    <row r="94" spans="1:24">
      <c r="A94" t="s">
        <v>513</v>
      </c>
      <c r="Q94" t="s">
        <v>513</v>
      </c>
      <c r="S94" t="s">
        <v>513</v>
      </c>
      <c r="V94" t="s">
        <v>279</v>
      </c>
      <c r="X94" s="102" t="s">
        <v>278</v>
      </c>
    </row>
    <row r="95" spans="1:24">
      <c r="A95" t="s">
        <v>514</v>
      </c>
      <c r="Q95" t="s">
        <v>514</v>
      </c>
      <c r="S95" t="s">
        <v>514</v>
      </c>
      <c r="V95" t="s">
        <v>282</v>
      </c>
      <c r="X95" s="101" t="s">
        <v>281</v>
      </c>
    </row>
    <row r="96" spans="1:24">
      <c r="A96" t="s">
        <v>515</v>
      </c>
      <c r="Q96" t="s">
        <v>515</v>
      </c>
      <c r="S96" t="s">
        <v>515</v>
      </c>
    </row>
    <row r="97" spans="1:19">
      <c r="A97" t="s">
        <v>516</v>
      </c>
      <c r="Q97" t="s">
        <v>516</v>
      </c>
      <c r="S97" t="s">
        <v>516</v>
      </c>
    </row>
    <row r="98" spans="1:19">
      <c r="A98" t="s">
        <v>517</v>
      </c>
      <c r="Q98" t="s">
        <v>517</v>
      </c>
      <c r="S98" t="s">
        <v>517</v>
      </c>
    </row>
    <row r="99" spans="1:19">
      <c r="A99" t="s">
        <v>518</v>
      </c>
      <c r="Q99" t="s">
        <v>518</v>
      </c>
      <c r="S99" t="s">
        <v>518</v>
      </c>
    </row>
    <row r="100" spans="1:19">
      <c r="A100" t="s">
        <v>519</v>
      </c>
      <c r="Q100" t="s">
        <v>519</v>
      </c>
      <c r="S100" t="s">
        <v>519</v>
      </c>
    </row>
    <row r="101" spans="1:19">
      <c r="A101" t="s">
        <v>520</v>
      </c>
      <c r="Q101" t="s">
        <v>520</v>
      </c>
      <c r="S101" t="s">
        <v>520</v>
      </c>
    </row>
    <row r="102" spans="1:19">
      <c r="A102" t="s">
        <v>521</v>
      </c>
      <c r="Q102" t="s">
        <v>521</v>
      </c>
      <c r="S102" t="s">
        <v>521</v>
      </c>
    </row>
    <row r="103" spans="1:19">
      <c r="A103" t="s">
        <v>522</v>
      </c>
      <c r="Q103" t="s">
        <v>522</v>
      </c>
      <c r="S103" t="s">
        <v>522</v>
      </c>
    </row>
    <row r="104" spans="1:19">
      <c r="A104" t="s">
        <v>523</v>
      </c>
      <c r="Q104" t="s">
        <v>523</v>
      </c>
      <c r="S104" t="s">
        <v>523</v>
      </c>
    </row>
    <row r="105" spans="1:19">
      <c r="A105" t="s">
        <v>524</v>
      </c>
      <c r="Q105" t="s">
        <v>524</v>
      </c>
      <c r="S105" t="s">
        <v>524</v>
      </c>
    </row>
    <row r="106" spans="1:19">
      <c r="A106" t="s">
        <v>525</v>
      </c>
      <c r="Q106" t="s">
        <v>525</v>
      </c>
      <c r="S106" t="s">
        <v>525</v>
      </c>
    </row>
    <row r="107" spans="1:19">
      <c r="A107" t="s">
        <v>526</v>
      </c>
      <c r="Q107" t="s">
        <v>526</v>
      </c>
      <c r="S107" t="s">
        <v>526</v>
      </c>
    </row>
    <row r="108" spans="1:19">
      <c r="A108" t="s">
        <v>527</v>
      </c>
      <c r="Q108" t="s">
        <v>527</v>
      </c>
      <c r="S108" t="s">
        <v>527</v>
      </c>
    </row>
    <row r="109" spans="1:19">
      <c r="A109" t="s">
        <v>528</v>
      </c>
      <c r="Q109" t="s">
        <v>528</v>
      </c>
      <c r="S109" t="s">
        <v>528</v>
      </c>
    </row>
    <row r="110" spans="1:19">
      <c r="A110" t="s">
        <v>529</v>
      </c>
      <c r="Q110" t="s">
        <v>529</v>
      </c>
      <c r="S110" t="s">
        <v>529</v>
      </c>
    </row>
    <row r="111" spans="1:19">
      <c r="A111" t="s">
        <v>530</v>
      </c>
      <c r="Q111" t="s">
        <v>530</v>
      </c>
      <c r="S111" t="s">
        <v>530</v>
      </c>
    </row>
    <row r="112" spans="1:19">
      <c r="A112" t="s">
        <v>531</v>
      </c>
      <c r="Q112" t="s">
        <v>531</v>
      </c>
      <c r="S112" t="s">
        <v>531</v>
      </c>
    </row>
    <row r="113" spans="1:19">
      <c r="A113" t="s">
        <v>532</v>
      </c>
      <c r="Q113" t="s">
        <v>532</v>
      </c>
      <c r="S113" t="s">
        <v>532</v>
      </c>
    </row>
    <row r="114" spans="1:19">
      <c r="A114" t="s">
        <v>533</v>
      </c>
      <c r="Q114" t="s">
        <v>533</v>
      </c>
      <c r="S114" t="s">
        <v>533</v>
      </c>
    </row>
    <row r="115" spans="1:19">
      <c r="A115" t="s">
        <v>534</v>
      </c>
      <c r="Q115" t="s">
        <v>534</v>
      </c>
      <c r="S115" t="s">
        <v>534</v>
      </c>
    </row>
    <row r="116" spans="1:19">
      <c r="A116" t="s">
        <v>535</v>
      </c>
      <c r="Q116" t="s">
        <v>535</v>
      </c>
      <c r="S116" t="s">
        <v>535</v>
      </c>
    </row>
    <row r="117" spans="1:19">
      <c r="A117" t="s">
        <v>536</v>
      </c>
      <c r="Q117" t="s">
        <v>536</v>
      </c>
      <c r="S117" t="s">
        <v>536</v>
      </c>
    </row>
    <row r="118" spans="1:19">
      <c r="A118" t="s">
        <v>537</v>
      </c>
      <c r="Q118" t="s">
        <v>537</v>
      </c>
      <c r="S118" t="s">
        <v>537</v>
      </c>
    </row>
    <row r="119" spans="1:19">
      <c r="A119" t="s">
        <v>538</v>
      </c>
      <c r="Q119" t="s">
        <v>538</v>
      </c>
      <c r="S119" t="s">
        <v>538</v>
      </c>
    </row>
    <row r="120" spans="1:19">
      <c r="A120" t="s">
        <v>539</v>
      </c>
      <c r="Q120" t="s">
        <v>539</v>
      </c>
      <c r="S120" t="s">
        <v>539</v>
      </c>
    </row>
    <row r="121" spans="1:19">
      <c r="A121" t="s">
        <v>540</v>
      </c>
      <c r="Q121" t="s">
        <v>540</v>
      </c>
      <c r="S121" t="s">
        <v>540</v>
      </c>
    </row>
    <row r="122" spans="1:19">
      <c r="A122" t="s">
        <v>541</v>
      </c>
      <c r="Q122" t="s">
        <v>541</v>
      </c>
      <c r="S122" t="s">
        <v>541</v>
      </c>
    </row>
    <row r="123" spans="1:19">
      <c r="A123" t="s">
        <v>542</v>
      </c>
      <c r="Q123" t="s">
        <v>542</v>
      </c>
      <c r="S123" t="s">
        <v>542</v>
      </c>
    </row>
    <row r="124" spans="1:19">
      <c r="A124" t="s">
        <v>543</v>
      </c>
      <c r="Q124" t="s">
        <v>543</v>
      </c>
      <c r="S124" t="s">
        <v>543</v>
      </c>
    </row>
    <row r="125" spans="1:19">
      <c r="A125" t="s">
        <v>544</v>
      </c>
      <c r="Q125" t="s">
        <v>544</v>
      </c>
      <c r="S125" t="s">
        <v>544</v>
      </c>
    </row>
    <row r="126" spans="1:19">
      <c r="A126" t="s">
        <v>545</v>
      </c>
      <c r="Q126" t="s">
        <v>545</v>
      </c>
      <c r="S126" t="s">
        <v>545</v>
      </c>
    </row>
    <row r="127" spans="1:19">
      <c r="A127" t="s">
        <v>546</v>
      </c>
      <c r="Q127" t="s">
        <v>546</v>
      </c>
      <c r="S127" t="s">
        <v>546</v>
      </c>
    </row>
    <row r="128" spans="1:19">
      <c r="A128" t="s">
        <v>547</v>
      </c>
      <c r="Q128" t="s">
        <v>547</v>
      </c>
      <c r="S128" t="s">
        <v>547</v>
      </c>
    </row>
    <row r="129" spans="1:19">
      <c r="A129" t="s">
        <v>548</v>
      </c>
      <c r="Q129" t="s">
        <v>548</v>
      </c>
      <c r="S129" t="s">
        <v>548</v>
      </c>
    </row>
    <row r="130" spans="1:19">
      <c r="A130" t="s">
        <v>549</v>
      </c>
      <c r="Q130" t="s">
        <v>549</v>
      </c>
      <c r="S130" t="s">
        <v>549</v>
      </c>
    </row>
    <row r="131" spans="1:19">
      <c r="A131" t="s">
        <v>550</v>
      </c>
      <c r="Q131" t="s">
        <v>550</v>
      </c>
      <c r="S131" t="s">
        <v>550</v>
      </c>
    </row>
    <row r="132" spans="1:19">
      <c r="A132" t="s">
        <v>551</v>
      </c>
      <c r="Q132" t="s">
        <v>551</v>
      </c>
      <c r="S132" t="s">
        <v>551</v>
      </c>
    </row>
    <row r="133" spans="1:19">
      <c r="A133" t="s">
        <v>552</v>
      </c>
      <c r="Q133" t="s">
        <v>552</v>
      </c>
      <c r="S133" t="s">
        <v>552</v>
      </c>
    </row>
    <row r="134" spans="1:19">
      <c r="A134" t="s">
        <v>553</v>
      </c>
      <c r="Q134" t="s">
        <v>553</v>
      </c>
      <c r="S134" t="s">
        <v>553</v>
      </c>
    </row>
    <row r="135" spans="1:19">
      <c r="A135" t="s">
        <v>554</v>
      </c>
      <c r="Q135" t="s">
        <v>554</v>
      </c>
      <c r="S135" t="s">
        <v>554</v>
      </c>
    </row>
    <row r="136" spans="1:19">
      <c r="A136" t="s">
        <v>555</v>
      </c>
      <c r="Q136" t="s">
        <v>555</v>
      </c>
      <c r="S136" t="s">
        <v>555</v>
      </c>
    </row>
    <row r="137" spans="1:19">
      <c r="A137" t="s">
        <v>556</v>
      </c>
      <c r="Q137" t="s">
        <v>556</v>
      </c>
      <c r="S137" t="s">
        <v>556</v>
      </c>
    </row>
    <row r="138" spans="1:19">
      <c r="A138" t="s">
        <v>557</v>
      </c>
      <c r="Q138" t="s">
        <v>557</v>
      </c>
      <c r="S138" t="s">
        <v>557</v>
      </c>
    </row>
    <row r="139" spans="1:19">
      <c r="A139" t="s">
        <v>558</v>
      </c>
      <c r="Q139" t="s">
        <v>558</v>
      </c>
      <c r="S139" t="s">
        <v>558</v>
      </c>
    </row>
    <row r="140" spans="1:19">
      <c r="A140" t="s">
        <v>559</v>
      </c>
      <c r="Q140" t="s">
        <v>559</v>
      </c>
      <c r="S140" t="s">
        <v>559</v>
      </c>
    </row>
    <row r="141" spans="1:19">
      <c r="A141" t="s">
        <v>560</v>
      </c>
      <c r="Q141" t="s">
        <v>560</v>
      </c>
      <c r="S141" t="s">
        <v>560</v>
      </c>
    </row>
    <row r="142" spans="1:19">
      <c r="A142" t="s">
        <v>561</v>
      </c>
      <c r="Q142" t="s">
        <v>561</v>
      </c>
      <c r="S142" t="s">
        <v>561</v>
      </c>
    </row>
    <row r="143" spans="1:19">
      <c r="A143" t="s">
        <v>562</v>
      </c>
      <c r="Q143" t="s">
        <v>562</v>
      </c>
      <c r="S143" t="s">
        <v>562</v>
      </c>
    </row>
    <row r="144" spans="1:19">
      <c r="A144" t="s">
        <v>563</v>
      </c>
      <c r="Q144" t="s">
        <v>563</v>
      </c>
      <c r="S144" t="s">
        <v>563</v>
      </c>
    </row>
    <row r="145" spans="1:19">
      <c r="A145" t="s">
        <v>564</v>
      </c>
      <c r="Q145" t="s">
        <v>564</v>
      </c>
      <c r="S145" t="s">
        <v>564</v>
      </c>
    </row>
    <row r="146" spans="1:19">
      <c r="A146" t="s">
        <v>565</v>
      </c>
      <c r="Q146" t="s">
        <v>565</v>
      </c>
      <c r="S146" t="s">
        <v>565</v>
      </c>
    </row>
    <row r="147" spans="1:19">
      <c r="A147" t="s">
        <v>566</v>
      </c>
      <c r="Q147" t="s">
        <v>566</v>
      </c>
      <c r="S147" t="s">
        <v>566</v>
      </c>
    </row>
    <row r="148" spans="1:19">
      <c r="A148" t="s">
        <v>567</v>
      </c>
      <c r="Q148" t="s">
        <v>567</v>
      </c>
      <c r="S148" t="s">
        <v>567</v>
      </c>
    </row>
    <row r="149" spans="1:19">
      <c r="A149" t="s">
        <v>568</v>
      </c>
      <c r="Q149" t="s">
        <v>568</v>
      </c>
      <c r="S149" t="s">
        <v>568</v>
      </c>
    </row>
    <row r="150" spans="1:19">
      <c r="A150" t="s">
        <v>569</v>
      </c>
      <c r="Q150" t="s">
        <v>569</v>
      </c>
      <c r="S150" t="s">
        <v>569</v>
      </c>
    </row>
    <row r="151" spans="1:19">
      <c r="A151" t="s">
        <v>570</v>
      </c>
      <c r="Q151" t="s">
        <v>570</v>
      </c>
      <c r="S151" t="s">
        <v>570</v>
      </c>
    </row>
    <row r="152" spans="1:19">
      <c r="A152" t="s">
        <v>571</v>
      </c>
      <c r="Q152" t="s">
        <v>571</v>
      </c>
      <c r="S152" t="s">
        <v>571</v>
      </c>
    </row>
    <row r="153" spans="1:19">
      <c r="A153" t="s">
        <v>572</v>
      </c>
      <c r="Q153" t="s">
        <v>572</v>
      </c>
      <c r="S153" t="s">
        <v>572</v>
      </c>
    </row>
    <row r="154" spans="1:19">
      <c r="A154" t="s">
        <v>573</v>
      </c>
      <c r="Q154" t="s">
        <v>573</v>
      </c>
      <c r="S154" t="s">
        <v>573</v>
      </c>
    </row>
    <row r="155" spans="1:19">
      <c r="A155" t="s">
        <v>574</v>
      </c>
      <c r="Q155" t="s">
        <v>574</v>
      </c>
      <c r="S155" t="s">
        <v>574</v>
      </c>
    </row>
    <row r="156" spans="1:19">
      <c r="A156" t="s">
        <v>575</v>
      </c>
      <c r="Q156" t="s">
        <v>575</v>
      </c>
      <c r="S156" t="s">
        <v>575</v>
      </c>
    </row>
    <row r="157" spans="1:19">
      <c r="A157" t="s">
        <v>576</v>
      </c>
      <c r="Q157" t="s">
        <v>576</v>
      </c>
      <c r="S157" t="s">
        <v>576</v>
      </c>
    </row>
    <row r="158" spans="1:19">
      <c r="A158" t="s">
        <v>577</v>
      </c>
      <c r="Q158" t="s">
        <v>577</v>
      </c>
      <c r="S158" t="s">
        <v>577</v>
      </c>
    </row>
    <row r="159" spans="1:19">
      <c r="A159" t="s">
        <v>578</v>
      </c>
      <c r="Q159" t="s">
        <v>578</v>
      </c>
      <c r="S159" t="s">
        <v>578</v>
      </c>
    </row>
    <row r="160" spans="1:19">
      <c r="A160" t="s">
        <v>579</v>
      </c>
      <c r="Q160" t="s">
        <v>579</v>
      </c>
      <c r="S160" t="s">
        <v>579</v>
      </c>
    </row>
    <row r="161" spans="1:19">
      <c r="A161" t="s">
        <v>580</v>
      </c>
      <c r="Q161" t="s">
        <v>580</v>
      </c>
      <c r="S161" t="s">
        <v>580</v>
      </c>
    </row>
    <row r="162" spans="1:19">
      <c r="A162" t="s">
        <v>581</v>
      </c>
      <c r="Q162" t="s">
        <v>581</v>
      </c>
      <c r="S162" t="s">
        <v>581</v>
      </c>
    </row>
    <row r="163" spans="1:19">
      <c r="A163" t="s">
        <v>582</v>
      </c>
      <c r="Q163" t="s">
        <v>582</v>
      </c>
      <c r="S163" t="s">
        <v>582</v>
      </c>
    </row>
    <row r="164" spans="1:19">
      <c r="A164" t="s">
        <v>583</v>
      </c>
      <c r="Q164" t="s">
        <v>583</v>
      </c>
      <c r="S164" t="s">
        <v>583</v>
      </c>
    </row>
    <row r="165" spans="1:19">
      <c r="A165" t="s">
        <v>584</v>
      </c>
      <c r="Q165" t="s">
        <v>584</v>
      </c>
      <c r="S165" t="s">
        <v>584</v>
      </c>
    </row>
    <row r="166" spans="1:19">
      <c r="A166" t="s">
        <v>585</v>
      </c>
      <c r="Q166" t="s">
        <v>585</v>
      </c>
      <c r="S166" t="s">
        <v>585</v>
      </c>
    </row>
    <row r="167" spans="1:19">
      <c r="A167" t="s">
        <v>586</v>
      </c>
      <c r="Q167" t="s">
        <v>586</v>
      </c>
      <c r="S167" t="s">
        <v>586</v>
      </c>
    </row>
    <row r="168" spans="1:19">
      <c r="A168" t="s">
        <v>587</v>
      </c>
      <c r="Q168" t="s">
        <v>587</v>
      </c>
      <c r="S168" t="s">
        <v>587</v>
      </c>
    </row>
    <row r="169" spans="1:19">
      <c r="A169" t="s">
        <v>588</v>
      </c>
      <c r="Q169" t="s">
        <v>588</v>
      </c>
      <c r="S169" t="s">
        <v>588</v>
      </c>
    </row>
    <row r="170" spans="1:19">
      <c r="A170" t="s">
        <v>589</v>
      </c>
      <c r="Q170" t="s">
        <v>589</v>
      </c>
      <c r="S170" t="s">
        <v>589</v>
      </c>
    </row>
    <row r="171" spans="1:19">
      <c r="A171" t="s">
        <v>590</v>
      </c>
      <c r="Q171" t="s">
        <v>590</v>
      </c>
      <c r="S171" t="s">
        <v>590</v>
      </c>
    </row>
    <row r="172" spans="1:19">
      <c r="A172" t="s">
        <v>591</v>
      </c>
      <c r="Q172" t="s">
        <v>591</v>
      </c>
      <c r="S172" t="s">
        <v>591</v>
      </c>
    </row>
    <row r="173" spans="1:19">
      <c r="A173" t="s">
        <v>592</v>
      </c>
      <c r="Q173" t="s">
        <v>592</v>
      </c>
      <c r="S173" t="s">
        <v>592</v>
      </c>
    </row>
    <row r="174" spans="1:19">
      <c r="A174" t="s">
        <v>593</v>
      </c>
      <c r="Q174" t="s">
        <v>593</v>
      </c>
      <c r="S174" t="s">
        <v>593</v>
      </c>
    </row>
    <row r="175" spans="1:19">
      <c r="A175" t="s">
        <v>594</v>
      </c>
      <c r="Q175" t="s">
        <v>594</v>
      </c>
      <c r="S175" t="s">
        <v>594</v>
      </c>
    </row>
    <row r="176" spans="1:19">
      <c r="A176" t="s">
        <v>595</v>
      </c>
      <c r="Q176" t="s">
        <v>595</v>
      </c>
      <c r="S176" t="s">
        <v>595</v>
      </c>
    </row>
    <row r="177" spans="1:19">
      <c r="A177" t="s">
        <v>596</v>
      </c>
      <c r="Q177" t="s">
        <v>596</v>
      </c>
      <c r="S177" t="s">
        <v>596</v>
      </c>
    </row>
    <row r="178" spans="1:19">
      <c r="A178" t="s">
        <v>597</v>
      </c>
      <c r="Q178" t="s">
        <v>597</v>
      </c>
      <c r="S178" t="s">
        <v>597</v>
      </c>
    </row>
    <row r="179" spans="1:19">
      <c r="A179" t="s">
        <v>598</v>
      </c>
      <c r="Q179" t="s">
        <v>598</v>
      </c>
      <c r="S179" t="s">
        <v>598</v>
      </c>
    </row>
    <row r="180" spans="1:19">
      <c r="A180" t="s">
        <v>599</v>
      </c>
      <c r="Q180" t="s">
        <v>599</v>
      </c>
      <c r="S180" t="s">
        <v>599</v>
      </c>
    </row>
    <row r="181" spans="1:19">
      <c r="A181" t="s">
        <v>600</v>
      </c>
      <c r="Q181" t="s">
        <v>600</v>
      </c>
      <c r="S181" t="s">
        <v>600</v>
      </c>
    </row>
    <row r="182" spans="1:19">
      <c r="A182" t="s">
        <v>601</v>
      </c>
      <c r="Q182" t="s">
        <v>601</v>
      </c>
      <c r="S182" t="s">
        <v>601</v>
      </c>
    </row>
    <row r="183" spans="1:19">
      <c r="A183" t="s">
        <v>315</v>
      </c>
      <c r="Q183" t="s">
        <v>315</v>
      </c>
      <c r="S183" t="s">
        <v>7</v>
      </c>
    </row>
    <row r="184" spans="1:19">
      <c r="A184" t="s">
        <v>321</v>
      </c>
      <c r="Q184" t="s">
        <v>321</v>
      </c>
      <c r="S184" t="s">
        <v>15</v>
      </c>
    </row>
    <row r="185" spans="1:19">
      <c r="A185" t="s">
        <v>324</v>
      </c>
      <c r="Q185" t="s">
        <v>324</v>
      </c>
      <c r="S185" t="s">
        <v>17</v>
      </c>
    </row>
    <row r="186" spans="1:19">
      <c r="A186" t="s">
        <v>327</v>
      </c>
      <c r="Q186" t="s">
        <v>327</v>
      </c>
      <c r="S186" t="s">
        <v>19</v>
      </c>
    </row>
    <row r="187" spans="1:19">
      <c r="A187" t="s">
        <v>21</v>
      </c>
      <c r="Q187" t="s">
        <v>21</v>
      </c>
      <c r="S187" t="s">
        <v>21</v>
      </c>
    </row>
    <row r="188" spans="1:19">
      <c r="A188" t="s">
        <v>84</v>
      </c>
      <c r="Q188" t="s">
        <v>84</v>
      </c>
      <c r="S188" t="s">
        <v>84</v>
      </c>
    </row>
    <row r="189" spans="1:19">
      <c r="A189" t="s">
        <v>86</v>
      </c>
      <c r="Q189" t="s">
        <v>86</v>
      </c>
      <c r="S189" t="s">
        <v>86</v>
      </c>
    </row>
    <row r="190" spans="1:19">
      <c r="A190" t="s">
        <v>89</v>
      </c>
      <c r="Q190" t="s">
        <v>89</v>
      </c>
      <c r="S190" t="s">
        <v>89</v>
      </c>
    </row>
    <row r="191" spans="1:19">
      <c r="A191" t="s">
        <v>92</v>
      </c>
      <c r="Q191" t="s">
        <v>92</v>
      </c>
      <c r="S191" t="s">
        <v>92</v>
      </c>
    </row>
    <row r="192" spans="1:19">
      <c r="A192" t="s">
        <v>94</v>
      </c>
      <c r="Q192" t="s">
        <v>94</v>
      </c>
      <c r="S192" t="s">
        <v>94</v>
      </c>
    </row>
    <row r="193" spans="1:19">
      <c r="A193" t="s">
        <v>96</v>
      </c>
      <c r="Q193" t="s">
        <v>96</v>
      </c>
      <c r="S193" t="s">
        <v>96</v>
      </c>
    </row>
    <row r="194" spans="1:19">
      <c r="A194" t="s">
        <v>98</v>
      </c>
      <c r="Q194" t="s">
        <v>98</v>
      </c>
      <c r="S194" t="s">
        <v>98</v>
      </c>
    </row>
    <row r="195" spans="1:19">
      <c r="A195" t="s">
        <v>100</v>
      </c>
      <c r="Q195" t="s">
        <v>100</v>
      </c>
      <c r="S195" t="s">
        <v>100</v>
      </c>
    </row>
    <row r="196" spans="1:19">
      <c r="A196" t="s">
        <v>102</v>
      </c>
      <c r="Q196" t="s">
        <v>102</v>
      </c>
      <c r="S196" t="s">
        <v>102</v>
      </c>
    </row>
    <row r="197" spans="1:19">
      <c r="A197" t="s">
        <v>105</v>
      </c>
      <c r="Q197" t="s">
        <v>105</v>
      </c>
      <c r="S197" t="s">
        <v>105</v>
      </c>
    </row>
    <row r="198" spans="1:19">
      <c r="A198" t="s">
        <v>107</v>
      </c>
      <c r="Q198" t="s">
        <v>107</v>
      </c>
      <c r="S198" t="s">
        <v>107</v>
      </c>
    </row>
    <row r="199" spans="1:19">
      <c r="A199" t="s">
        <v>115</v>
      </c>
      <c r="Q199" t="s">
        <v>115</v>
      </c>
      <c r="S199" t="s">
        <v>115</v>
      </c>
    </row>
    <row r="200" spans="1:19">
      <c r="A200" t="s">
        <v>117</v>
      </c>
      <c r="Q200" t="s">
        <v>117</v>
      </c>
      <c r="S200" t="s">
        <v>117</v>
      </c>
    </row>
    <row r="201" spans="1:19">
      <c r="A201" t="s">
        <v>119</v>
      </c>
      <c r="Q201" t="s">
        <v>119</v>
      </c>
      <c r="S201" t="s">
        <v>119</v>
      </c>
    </row>
    <row r="202" spans="1:19">
      <c r="A202" t="s">
        <v>121</v>
      </c>
      <c r="Q202" t="s">
        <v>121</v>
      </c>
      <c r="S202" t="s">
        <v>121</v>
      </c>
    </row>
    <row r="203" spans="1:19">
      <c r="A203" t="s">
        <v>123</v>
      </c>
      <c r="Q203" t="s">
        <v>123</v>
      </c>
      <c r="S203" t="s">
        <v>123</v>
      </c>
    </row>
    <row r="204" spans="1:19">
      <c r="A204" t="s">
        <v>126</v>
      </c>
      <c r="Q204" t="s">
        <v>126</v>
      </c>
      <c r="S204" t="s">
        <v>126</v>
      </c>
    </row>
    <row r="205" spans="1:19">
      <c r="A205" t="s">
        <v>128</v>
      </c>
      <c r="Q205" t="s">
        <v>128</v>
      </c>
      <c r="S205" t="s">
        <v>128</v>
      </c>
    </row>
    <row r="206" spans="1:19">
      <c r="A206" t="s">
        <v>130</v>
      </c>
      <c r="Q206" t="s">
        <v>130</v>
      </c>
      <c r="S206" t="s">
        <v>130</v>
      </c>
    </row>
    <row r="207" spans="1:19">
      <c r="A207" t="s">
        <v>133</v>
      </c>
      <c r="Q207" t="s">
        <v>133</v>
      </c>
      <c r="S207" t="s">
        <v>133</v>
      </c>
    </row>
    <row r="208" spans="1:19">
      <c r="A208" t="s">
        <v>135</v>
      </c>
      <c r="Q208" t="s">
        <v>135</v>
      </c>
      <c r="S208" t="s">
        <v>135</v>
      </c>
    </row>
    <row r="209" spans="1:19">
      <c r="A209" t="s">
        <v>138</v>
      </c>
      <c r="Q209" t="s">
        <v>138</v>
      </c>
      <c r="S209" t="s">
        <v>138</v>
      </c>
    </row>
    <row r="210" spans="1:19">
      <c r="A210" t="s">
        <v>140</v>
      </c>
      <c r="Q210" t="s">
        <v>140</v>
      </c>
      <c r="S210" t="s">
        <v>140</v>
      </c>
    </row>
    <row r="211" spans="1:19">
      <c r="A211" t="s">
        <v>142</v>
      </c>
      <c r="Q211" t="s">
        <v>142</v>
      </c>
      <c r="S211" t="s">
        <v>142</v>
      </c>
    </row>
    <row r="212" spans="1:19">
      <c r="A212" t="s">
        <v>144</v>
      </c>
      <c r="Q212" t="s">
        <v>144</v>
      </c>
      <c r="S212" t="s">
        <v>144</v>
      </c>
    </row>
    <row r="213" spans="1:19">
      <c r="A213" t="s">
        <v>146</v>
      </c>
      <c r="Q213" t="s">
        <v>146</v>
      </c>
      <c r="S213" t="s">
        <v>146</v>
      </c>
    </row>
    <row r="214" spans="1:19">
      <c r="A214" t="s">
        <v>149</v>
      </c>
      <c r="Q214" t="s">
        <v>149</v>
      </c>
      <c r="S214" t="s">
        <v>149</v>
      </c>
    </row>
    <row r="215" spans="1:19">
      <c r="A215" t="s">
        <v>153</v>
      </c>
      <c r="Q215" t="s">
        <v>153</v>
      </c>
      <c r="S215" t="s">
        <v>153</v>
      </c>
    </row>
    <row r="216" spans="1:19">
      <c r="A216" t="s">
        <v>155</v>
      </c>
      <c r="Q216" t="s">
        <v>155</v>
      </c>
      <c r="S216" t="s">
        <v>155</v>
      </c>
    </row>
    <row r="217" spans="1:19">
      <c r="A217" t="s">
        <v>157</v>
      </c>
      <c r="Q217" t="s">
        <v>157</v>
      </c>
      <c r="S217" t="s">
        <v>157</v>
      </c>
    </row>
    <row r="218" spans="1:19">
      <c r="A218" t="s">
        <v>159</v>
      </c>
      <c r="Q218" t="s">
        <v>159</v>
      </c>
      <c r="S218" t="s">
        <v>159</v>
      </c>
    </row>
    <row r="219" spans="1:19">
      <c r="A219" t="s">
        <v>161</v>
      </c>
      <c r="Q219" t="s">
        <v>161</v>
      </c>
      <c r="S219" t="s">
        <v>161</v>
      </c>
    </row>
    <row r="220" spans="1:19">
      <c r="A220" t="s">
        <v>163</v>
      </c>
      <c r="Q220" t="s">
        <v>163</v>
      </c>
      <c r="S220" t="s">
        <v>163</v>
      </c>
    </row>
    <row r="221" spans="1:19">
      <c r="A221" t="s">
        <v>165</v>
      </c>
      <c r="Q221" t="s">
        <v>165</v>
      </c>
      <c r="S221" t="s">
        <v>165</v>
      </c>
    </row>
    <row r="222" spans="1:19">
      <c r="A222" t="s">
        <v>168</v>
      </c>
      <c r="Q222" t="s">
        <v>168</v>
      </c>
      <c r="S222" t="s">
        <v>168</v>
      </c>
    </row>
    <row r="223" spans="1:19">
      <c r="A223" t="s">
        <v>170</v>
      </c>
      <c r="Q223" t="s">
        <v>170</v>
      </c>
      <c r="S223" t="s">
        <v>170</v>
      </c>
    </row>
    <row r="224" spans="1:19">
      <c r="A224" t="s">
        <v>172</v>
      </c>
      <c r="Q224" t="s">
        <v>172</v>
      </c>
      <c r="S224" t="s">
        <v>172</v>
      </c>
    </row>
    <row r="225" spans="1:19">
      <c r="A225" t="s">
        <v>174</v>
      </c>
      <c r="Q225" t="s">
        <v>174</v>
      </c>
      <c r="S225" t="s">
        <v>174</v>
      </c>
    </row>
    <row r="226" spans="1:19">
      <c r="A226" t="s">
        <v>176</v>
      </c>
      <c r="Q226" t="s">
        <v>176</v>
      </c>
      <c r="S226" t="s">
        <v>176</v>
      </c>
    </row>
    <row r="227" spans="1:19">
      <c r="A227" t="s">
        <v>178</v>
      </c>
      <c r="Q227" t="s">
        <v>178</v>
      </c>
      <c r="S227" t="s">
        <v>178</v>
      </c>
    </row>
    <row r="228" spans="1:19">
      <c r="A228" t="s">
        <v>180</v>
      </c>
      <c r="Q228" t="s">
        <v>180</v>
      </c>
      <c r="S228" t="s">
        <v>180</v>
      </c>
    </row>
    <row r="229" spans="1:19">
      <c r="A229" t="s">
        <v>182</v>
      </c>
      <c r="Q229" t="s">
        <v>182</v>
      </c>
      <c r="S229" t="s">
        <v>182</v>
      </c>
    </row>
    <row r="230" spans="1:19">
      <c r="A230" t="s">
        <v>184</v>
      </c>
      <c r="Q230" t="s">
        <v>184</v>
      </c>
      <c r="S230" t="s">
        <v>184</v>
      </c>
    </row>
    <row r="231" spans="1:19">
      <c r="A231" t="s">
        <v>186</v>
      </c>
      <c r="Q231" t="s">
        <v>186</v>
      </c>
      <c r="S231" t="s">
        <v>186</v>
      </c>
    </row>
    <row r="232" spans="1:19">
      <c r="A232" t="s">
        <v>188</v>
      </c>
      <c r="Q232" t="s">
        <v>188</v>
      </c>
      <c r="S232" t="s">
        <v>188</v>
      </c>
    </row>
    <row r="233" spans="1:19">
      <c r="A233" t="s">
        <v>190</v>
      </c>
      <c r="Q233" t="s">
        <v>190</v>
      </c>
      <c r="S233" t="s">
        <v>190</v>
      </c>
    </row>
    <row r="234" spans="1:19">
      <c r="A234" t="s">
        <v>193</v>
      </c>
      <c r="Q234" t="s">
        <v>193</v>
      </c>
      <c r="S234" t="s">
        <v>193</v>
      </c>
    </row>
    <row r="235" spans="1:19">
      <c r="A235" t="s">
        <v>195</v>
      </c>
      <c r="Q235" t="s">
        <v>195</v>
      </c>
      <c r="S235" t="s">
        <v>195</v>
      </c>
    </row>
    <row r="236" spans="1:19">
      <c r="A236" t="s">
        <v>197</v>
      </c>
      <c r="Q236" t="s">
        <v>197</v>
      </c>
      <c r="S236" t="s">
        <v>197</v>
      </c>
    </row>
    <row r="237" spans="1:19">
      <c r="A237" t="s">
        <v>199</v>
      </c>
      <c r="Q237" t="s">
        <v>199</v>
      </c>
      <c r="S237" t="s">
        <v>199</v>
      </c>
    </row>
    <row r="238" spans="1:19">
      <c r="A238" t="s">
        <v>202</v>
      </c>
      <c r="Q238" t="s">
        <v>202</v>
      </c>
      <c r="S238" t="s">
        <v>202</v>
      </c>
    </row>
    <row r="239" spans="1:19">
      <c r="A239" t="s">
        <v>204</v>
      </c>
      <c r="Q239" t="s">
        <v>204</v>
      </c>
      <c r="S239" t="s">
        <v>204</v>
      </c>
    </row>
    <row r="240" spans="1:19">
      <c r="A240" t="s">
        <v>206</v>
      </c>
      <c r="Q240" t="s">
        <v>206</v>
      </c>
      <c r="S240" t="s">
        <v>206</v>
      </c>
    </row>
    <row r="241" spans="1:19">
      <c r="A241" t="s">
        <v>208</v>
      </c>
      <c r="Q241" t="s">
        <v>208</v>
      </c>
      <c r="S241" t="s">
        <v>208</v>
      </c>
    </row>
    <row r="242" spans="1:19">
      <c r="A242" t="s">
        <v>210</v>
      </c>
      <c r="Q242" t="s">
        <v>210</v>
      </c>
      <c r="S242" t="s">
        <v>210</v>
      </c>
    </row>
    <row r="243" spans="1:19">
      <c r="A243" t="s">
        <v>212</v>
      </c>
      <c r="Q243" t="s">
        <v>212</v>
      </c>
      <c r="S243" t="s">
        <v>212</v>
      </c>
    </row>
    <row r="244" spans="1:19">
      <c r="A244" t="s">
        <v>214</v>
      </c>
      <c r="Q244" t="s">
        <v>214</v>
      </c>
      <c r="S244" t="s">
        <v>214</v>
      </c>
    </row>
    <row r="245" spans="1:19">
      <c r="A245" t="s">
        <v>216</v>
      </c>
      <c r="Q245" t="s">
        <v>216</v>
      </c>
      <c r="S245" t="s">
        <v>216</v>
      </c>
    </row>
    <row r="246" spans="1:19">
      <c r="A246" t="s">
        <v>218</v>
      </c>
      <c r="Q246" t="s">
        <v>218</v>
      </c>
      <c r="S246" t="s">
        <v>218</v>
      </c>
    </row>
    <row r="247" spans="1:19">
      <c r="A247" t="s">
        <v>220</v>
      </c>
      <c r="Q247" t="s">
        <v>220</v>
      </c>
      <c r="S247" t="s">
        <v>220</v>
      </c>
    </row>
    <row r="248" spans="1:19">
      <c r="A248" t="s">
        <v>222</v>
      </c>
      <c r="Q248" t="s">
        <v>222</v>
      </c>
      <c r="S248" t="s">
        <v>222</v>
      </c>
    </row>
    <row r="249" spans="1:19">
      <c r="A249" t="s">
        <v>224</v>
      </c>
      <c r="Q249" t="s">
        <v>224</v>
      </c>
      <c r="S249" t="s">
        <v>224</v>
      </c>
    </row>
    <row r="250" spans="1:19">
      <c r="A250" t="s">
        <v>226</v>
      </c>
      <c r="Q250" t="s">
        <v>226</v>
      </c>
      <c r="S250" t="s">
        <v>226</v>
      </c>
    </row>
    <row r="251" spans="1:19">
      <c r="A251" t="s">
        <v>228</v>
      </c>
      <c r="Q251" t="s">
        <v>228</v>
      </c>
      <c r="S251" t="s">
        <v>228</v>
      </c>
    </row>
    <row r="252" spans="1:19">
      <c r="A252" t="s">
        <v>230</v>
      </c>
      <c r="Q252" t="s">
        <v>230</v>
      </c>
      <c r="S252" t="s">
        <v>230</v>
      </c>
    </row>
    <row r="253" spans="1:19">
      <c r="A253" t="s">
        <v>232</v>
      </c>
      <c r="Q253" t="s">
        <v>232</v>
      </c>
      <c r="S253" t="s">
        <v>232</v>
      </c>
    </row>
    <row r="254" spans="1:19">
      <c r="A254" t="s">
        <v>235</v>
      </c>
      <c r="Q254" t="s">
        <v>235</v>
      </c>
      <c r="S254" t="s">
        <v>235</v>
      </c>
    </row>
    <row r="255" spans="1:19">
      <c r="A255" t="s">
        <v>237</v>
      </c>
      <c r="Q255" t="s">
        <v>237</v>
      </c>
      <c r="S255" t="s">
        <v>237</v>
      </c>
    </row>
    <row r="256" spans="1:19">
      <c r="A256" t="s">
        <v>239</v>
      </c>
      <c r="Q256" t="s">
        <v>239</v>
      </c>
      <c r="S256" t="s">
        <v>239</v>
      </c>
    </row>
    <row r="257" spans="1:19">
      <c r="A257" t="s">
        <v>242</v>
      </c>
      <c r="Q257" t="s">
        <v>242</v>
      </c>
      <c r="S257" t="s">
        <v>242</v>
      </c>
    </row>
    <row r="258" spans="1:19">
      <c r="A258" t="s">
        <v>244</v>
      </c>
      <c r="Q258" t="s">
        <v>244</v>
      </c>
      <c r="S258" t="s">
        <v>244</v>
      </c>
    </row>
    <row r="259" spans="1:19">
      <c r="A259" t="s">
        <v>247</v>
      </c>
      <c r="Q259" t="s">
        <v>247</v>
      </c>
      <c r="S259" t="s">
        <v>247</v>
      </c>
    </row>
    <row r="260" spans="1:19">
      <c r="A260" t="s">
        <v>249</v>
      </c>
      <c r="Q260" t="s">
        <v>249</v>
      </c>
      <c r="S260" t="s">
        <v>249</v>
      </c>
    </row>
    <row r="261" spans="1:19">
      <c r="A261" t="s">
        <v>251</v>
      </c>
      <c r="Q261" t="s">
        <v>251</v>
      </c>
      <c r="S261" t="s">
        <v>251</v>
      </c>
    </row>
    <row r="262" spans="1:19">
      <c r="A262" t="s">
        <v>254</v>
      </c>
      <c r="Q262" t="s">
        <v>254</v>
      </c>
      <c r="S262" t="s">
        <v>254</v>
      </c>
    </row>
    <row r="263" spans="1:19">
      <c r="A263" t="s">
        <v>256</v>
      </c>
      <c r="Q263" t="s">
        <v>256</v>
      </c>
      <c r="S263" t="s">
        <v>256</v>
      </c>
    </row>
    <row r="264" spans="1:19">
      <c r="A264" t="s">
        <v>258</v>
      </c>
      <c r="Q264" t="s">
        <v>258</v>
      </c>
      <c r="S264" t="s">
        <v>258</v>
      </c>
    </row>
    <row r="265" spans="1:19">
      <c r="A265" t="s">
        <v>261</v>
      </c>
      <c r="Q265" t="s">
        <v>261</v>
      </c>
      <c r="S265" t="s">
        <v>261</v>
      </c>
    </row>
    <row r="266" spans="1:19">
      <c r="A266" t="s">
        <v>264</v>
      </c>
      <c r="Q266" t="s">
        <v>264</v>
      </c>
      <c r="S266" t="s">
        <v>264</v>
      </c>
    </row>
    <row r="267" spans="1:19">
      <c r="A267" t="s">
        <v>506</v>
      </c>
      <c r="Q267" t="s">
        <v>506</v>
      </c>
      <c r="S267" t="s">
        <v>279</v>
      </c>
    </row>
    <row r="268" spans="1:19">
      <c r="A268" t="s">
        <v>602</v>
      </c>
      <c r="Q268" t="s">
        <v>602</v>
      </c>
      <c r="S268" t="s">
        <v>603</v>
      </c>
    </row>
    <row r="269" spans="1:19">
      <c r="A269" t="s">
        <v>604</v>
      </c>
      <c r="Q269" t="s">
        <v>604</v>
      </c>
      <c r="S269" t="s">
        <v>604</v>
      </c>
    </row>
    <row r="270" spans="1:19">
      <c r="A270" t="s">
        <v>605</v>
      </c>
      <c r="Q270" t="s">
        <v>605</v>
      </c>
      <c r="S270" t="s">
        <v>605</v>
      </c>
    </row>
    <row r="271" spans="1:19">
      <c r="A271" t="s">
        <v>606</v>
      </c>
      <c r="Q271" t="s">
        <v>606</v>
      </c>
      <c r="S271" t="s">
        <v>606</v>
      </c>
    </row>
    <row r="272" spans="1:19">
      <c r="A272" t="s">
        <v>607</v>
      </c>
      <c r="Q272" t="s">
        <v>607</v>
      </c>
      <c r="S272" t="s">
        <v>607</v>
      </c>
    </row>
    <row r="273" spans="1:19">
      <c r="A273" t="s">
        <v>608</v>
      </c>
      <c r="Q273" t="s">
        <v>608</v>
      </c>
      <c r="S273" t="s">
        <v>608</v>
      </c>
    </row>
    <row r="274" spans="1:19">
      <c r="A274" t="s">
        <v>609</v>
      </c>
      <c r="Q274" t="s">
        <v>609</v>
      </c>
      <c r="S274" t="s">
        <v>609</v>
      </c>
    </row>
    <row r="275" spans="1:19">
      <c r="A275" t="s">
        <v>610</v>
      </c>
      <c r="Q275" t="s">
        <v>610</v>
      </c>
      <c r="S275" t="s">
        <v>610</v>
      </c>
    </row>
    <row r="276" spans="1:19">
      <c r="A276" t="s">
        <v>611</v>
      </c>
      <c r="Q276" t="s">
        <v>611</v>
      </c>
      <c r="S276" t="s">
        <v>611</v>
      </c>
    </row>
    <row r="277" spans="1:19">
      <c r="A277" t="s">
        <v>612</v>
      </c>
      <c r="Q277" t="s">
        <v>612</v>
      </c>
      <c r="S277" t="s">
        <v>612</v>
      </c>
    </row>
    <row r="278" spans="1:19">
      <c r="A278" t="s">
        <v>613</v>
      </c>
      <c r="Q278" t="s">
        <v>613</v>
      </c>
      <c r="S278" t="s">
        <v>613</v>
      </c>
    </row>
    <row r="279" spans="1:19">
      <c r="A279" t="s">
        <v>614</v>
      </c>
      <c r="Q279" t="s">
        <v>614</v>
      </c>
      <c r="S279" t="s">
        <v>614</v>
      </c>
    </row>
    <row r="280" spans="1:19">
      <c r="A280" t="s">
        <v>615</v>
      </c>
      <c r="Q280" t="s">
        <v>615</v>
      </c>
      <c r="S280" t="s">
        <v>615</v>
      </c>
    </row>
    <row r="281" spans="1:19">
      <c r="A281" t="s">
        <v>616</v>
      </c>
      <c r="Q281" t="s">
        <v>616</v>
      </c>
      <c r="S281" t="s">
        <v>616</v>
      </c>
    </row>
    <row r="282" spans="1:19">
      <c r="A282" t="s">
        <v>617</v>
      </c>
      <c r="Q282" t="s">
        <v>617</v>
      </c>
      <c r="S282" t="s">
        <v>617</v>
      </c>
    </row>
    <row r="283" spans="1:19">
      <c r="A283" t="s">
        <v>618</v>
      </c>
      <c r="Q283" t="s">
        <v>618</v>
      </c>
      <c r="S283" t="s">
        <v>618</v>
      </c>
    </row>
    <row r="284" spans="1:19">
      <c r="A284" t="s">
        <v>619</v>
      </c>
      <c r="Q284" t="s">
        <v>619</v>
      </c>
      <c r="S284" t="s">
        <v>619</v>
      </c>
    </row>
    <row r="285" spans="1:19">
      <c r="A285" t="s">
        <v>620</v>
      </c>
      <c r="Q285" t="s">
        <v>620</v>
      </c>
      <c r="S285" t="s">
        <v>620</v>
      </c>
    </row>
    <row r="286" spans="1:19">
      <c r="A286" t="s">
        <v>621</v>
      </c>
      <c r="Q286" t="s">
        <v>621</v>
      </c>
      <c r="S286" t="s">
        <v>621</v>
      </c>
    </row>
    <row r="287" spans="1:19">
      <c r="A287" t="s">
        <v>622</v>
      </c>
      <c r="Q287" t="s">
        <v>622</v>
      </c>
      <c r="S287" t="s">
        <v>622</v>
      </c>
    </row>
    <row r="288" spans="1:19">
      <c r="A288" t="s">
        <v>623</v>
      </c>
      <c r="Q288" t="s">
        <v>623</v>
      </c>
      <c r="S288" t="s">
        <v>623</v>
      </c>
    </row>
    <row r="289" spans="1:19">
      <c r="A289" t="s">
        <v>624</v>
      </c>
      <c r="Q289" t="s">
        <v>624</v>
      </c>
      <c r="S289" t="s">
        <v>624</v>
      </c>
    </row>
    <row r="290" spans="1:19">
      <c r="A290" t="s">
        <v>625</v>
      </c>
      <c r="Q290" t="s">
        <v>625</v>
      </c>
      <c r="S290" t="s">
        <v>625</v>
      </c>
    </row>
    <row r="291" spans="1:19">
      <c r="A291" t="s">
        <v>626</v>
      </c>
      <c r="Q291" t="s">
        <v>626</v>
      </c>
      <c r="S291" t="s">
        <v>626</v>
      </c>
    </row>
    <row r="292" spans="1:19">
      <c r="A292" t="s">
        <v>627</v>
      </c>
      <c r="Q292" t="s">
        <v>627</v>
      </c>
      <c r="S292" t="s">
        <v>627</v>
      </c>
    </row>
    <row r="293" spans="1:19">
      <c r="A293" t="s">
        <v>628</v>
      </c>
      <c r="Q293" t="s">
        <v>628</v>
      </c>
      <c r="S293" t="s">
        <v>628</v>
      </c>
    </row>
    <row r="294" spans="1:19">
      <c r="A294" t="s">
        <v>629</v>
      </c>
      <c r="Q294" t="s">
        <v>629</v>
      </c>
      <c r="S294" t="s">
        <v>629</v>
      </c>
    </row>
    <row r="295" spans="1:19">
      <c r="A295" t="s">
        <v>630</v>
      </c>
      <c r="Q295" t="s">
        <v>630</v>
      </c>
      <c r="S295" t="s">
        <v>630</v>
      </c>
    </row>
    <row r="296" spans="1:19">
      <c r="A296" t="s">
        <v>631</v>
      </c>
      <c r="Q296" t="s">
        <v>631</v>
      </c>
      <c r="S296" t="s">
        <v>631</v>
      </c>
    </row>
    <row r="297" spans="1:19">
      <c r="A297" t="s">
        <v>632</v>
      </c>
      <c r="Q297" t="s">
        <v>632</v>
      </c>
      <c r="S297" t="s">
        <v>632</v>
      </c>
    </row>
    <row r="298" spans="1:19">
      <c r="A298" t="s">
        <v>633</v>
      </c>
      <c r="Q298" t="s">
        <v>633</v>
      </c>
      <c r="S298" t="s">
        <v>633</v>
      </c>
    </row>
    <row r="299" spans="1:19">
      <c r="A299" t="s">
        <v>634</v>
      </c>
      <c r="Q299" t="s">
        <v>634</v>
      </c>
      <c r="S299" t="s">
        <v>634</v>
      </c>
    </row>
    <row r="300" spans="1:19">
      <c r="A300" t="s">
        <v>635</v>
      </c>
      <c r="Q300" t="s">
        <v>635</v>
      </c>
      <c r="S300" t="s">
        <v>635</v>
      </c>
    </row>
    <row r="301" spans="1:19">
      <c r="A301" t="s">
        <v>636</v>
      </c>
      <c r="Q301" t="s">
        <v>636</v>
      </c>
      <c r="S301" t="s">
        <v>636</v>
      </c>
    </row>
    <row r="302" spans="1:19">
      <c r="A302" t="s">
        <v>637</v>
      </c>
      <c r="Q302" t="s">
        <v>637</v>
      </c>
      <c r="S302" t="s">
        <v>637</v>
      </c>
    </row>
    <row r="303" spans="1:19">
      <c r="A303" t="s">
        <v>638</v>
      </c>
      <c r="Q303" t="s">
        <v>638</v>
      </c>
      <c r="S303" t="s">
        <v>638</v>
      </c>
    </row>
    <row r="304" spans="1:19">
      <c r="A304" t="s">
        <v>639</v>
      </c>
      <c r="Q304" t="s">
        <v>639</v>
      </c>
      <c r="S304" t="s">
        <v>639</v>
      </c>
    </row>
    <row r="305" spans="1:19">
      <c r="A305" t="s">
        <v>640</v>
      </c>
      <c r="Q305" t="s">
        <v>640</v>
      </c>
      <c r="S305" t="s">
        <v>640</v>
      </c>
    </row>
    <row r="306" spans="1:19">
      <c r="A306" t="s">
        <v>641</v>
      </c>
      <c r="Q306" t="s">
        <v>641</v>
      </c>
      <c r="S306" t="s">
        <v>641</v>
      </c>
    </row>
    <row r="307" spans="1:19">
      <c r="A307" t="s">
        <v>642</v>
      </c>
      <c r="Q307" t="s">
        <v>642</v>
      </c>
      <c r="S307" t="s">
        <v>642</v>
      </c>
    </row>
    <row r="308" spans="1:19">
      <c r="A308" t="s">
        <v>643</v>
      </c>
      <c r="Q308" t="s">
        <v>643</v>
      </c>
      <c r="S308" t="s">
        <v>643</v>
      </c>
    </row>
    <row r="309" spans="1:19">
      <c r="A309" t="s">
        <v>644</v>
      </c>
      <c r="Q309" t="s">
        <v>644</v>
      </c>
      <c r="S309" t="s">
        <v>644</v>
      </c>
    </row>
    <row r="310" spans="1:19">
      <c r="A310" t="s">
        <v>645</v>
      </c>
      <c r="Q310" t="s">
        <v>645</v>
      </c>
      <c r="S310" t="s">
        <v>645</v>
      </c>
    </row>
    <row r="311" spans="1:19">
      <c r="A311" t="s">
        <v>646</v>
      </c>
      <c r="Q311" t="s">
        <v>646</v>
      </c>
      <c r="S311" t="s">
        <v>646</v>
      </c>
    </row>
    <row r="312" spans="1:19">
      <c r="A312" t="s">
        <v>647</v>
      </c>
      <c r="Q312" t="s">
        <v>647</v>
      </c>
      <c r="S312" t="s">
        <v>647</v>
      </c>
    </row>
    <row r="313" spans="1:19">
      <c r="A313" t="s">
        <v>648</v>
      </c>
      <c r="Q313" t="s">
        <v>648</v>
      </c>
      <c r="S313" t="s">
        <v>648</v>
      </c>
    </row>
    <row r="314" spans="1:19">
      <c r="A314" t="s">
        <v>649</v>
      </c>
      <c r="Q314" t="s">
        <v>649</v>
      </c>
      <c r="S314" t="s">
        <v>649</v>
      </c>
    </row>
    <row r="315" spans="1:19">
      <c r="A315" t="s">
        <v>650</v>
      </c>
      <c r="Q315" t="s">
        <v>650</v>
      </c>
      <c r="S315" t="s">
        <v>650</v>
      </c>
    </row>
    <row r="316" spans="1:19">
      <c r="A316" t="s">
        <v>651</v>
      </c>
      <c r="Q316" t="s">
        <v>651</v>
      </c>
      <c r="S316" t="s">
        <v>651</v>
      </c>
    </row>
    <row r="317" spans="1:19">
      <c r="A317" t="s">
        <v>652</v>
      </c>
      <c r="Q317" t="s">
        <v>652</v>
      </c>
      <c r="S317" t="s">
        <v>652</v>
      </c>
    </row>
    <row r="318" spans="1:19">
      <c r="A318" t="s">
        <v>653</v>
      </c>
      <c r="Q318" t="s">
        <v>653</v>
      </c>
      <c r="S318" t="s">
        <v>653</v>
      </c>
    </row>
    <row r="319" spans="1:19">
      <c r="A319" t="s">
        <v>654</v>
      </c>
      <c r="Q319" t="s">
        <v>654</v>
      </c>
      <c r="S319" t="s">
        <v>654</v>
      </c>
    </row>
    <row r="320" spans="1:19">
      <c r="A320" t="s">
        <v>655</v>
      </c>
      <c r="Q320" t="s">
        <v>655</v>
      </c>
      <c r="S320" t="s">
        <v>655</v>
      </c>
    </row>
    <row r="321" spans="1:19">
      <c r="A321" t="s">
        <v>656</v>
      </c>
      <c r="Q321" t="s">
        <v>656</v>
      </c>
      <c r="S321" t="s">
        <v>656</v>
      </c>
    </row>
    <row r="322" spans="1:19">
      <c r="A322" t="s">
        <v>657</v>
      </c>
      <c r="Q322" t="s">
        <v>657</v>
      </c>
      <c r="S322" t="s">
        <v>657</v>
      </c>
    </row>
    <row r="323" spans="1:19">
      <c r="A323" t="s">
        <v>658</v>
      </c>
      <c r="Q323" t="s">
        <v>658</v>
      </c>
      <c r="S323" t="s">
        <v>658</v>
      </c>
    </row>
    <row r="324" spans="1:19">
      <c r="A324" t="s">
        <v>659</v>
      </c>
      <c r="Q324" t="s">
        <v>659</v>
      </c>
      <c r="S324" t="s">
        <v>659</v>
      </c>
    </row>
    <row r="325" spans="1:19">
      <c r="A325" t="s">
        <v>660</v>
      </c>
      <c r="Q325" t="s">
        <v>660</v>
      </c>
      <c r="S325" t="s">
        <v>660</v>
      </c>
    </row>
    <row r="326" spans="1:19">
      <c r="A326" t="s">
        <v>661</v>
      </c>
      <c r="Q326" t="s">
        <v>661</v>
      </c>
      <c r="S326" t="s">
        <v>661</v>
      </c>
    </row>
    <row r="327" spans="1:19">
      <c r="A327" t="s">
        <v>662</v>
      </c>
      <c r="Q327" t="s">
        <v>662</v>
      </c>
      <c r="S327" t="s">
        <v>662</v>
      </c>
    </row>
    <row r="328" spans="1:19">
      <c r="A328" t="s">
        <v>663</v>
      </c>
      <c r="Q328" t="s">
        <v>663</v>
      </c>
      <c r="S328" t="s">
        <v>663</v>
      </c>
    </row>
    <row r="329" spans="1:19">
      <c r="A329" t="s">
        <v>664</v>
      </c>
      <c r="Q329" t="s">
        <v>664</v>
      </c>
      <c r="S329" t="s">
        <v>664</v>
      </c>
    </row>
    <row r="330" spans="1:19">
      <c r="A330" t="s">
        <v>665</v>
      </c>
      <c r="Q330" t="s">
        <v>665</v>
      </c>
      <c r="S330" t="s">
        <v>665</v>
      </c>
    </row>
    <row r="331" spans="1:19">
      <c r="A331" t="s">
        <v>666</v>
      </c>
      <c r="Q331" t="s">
        <v>666</v>
      </c>
      <c r="S331" t="s">
        <v>666</v>
      </c>
    </row>
    <row r="332" spans="1:19">
      <c r="A332" t="s">
        <v>667</v>
      </c>
      <c r="Q332" t="s">
        <v>667</v>
      </c>
      <c r="S332" t="s">
        <v>667</v>
      </c>
    </row>
    <row r="333" spans="1:19">
      <c r="A333" t="s">
        <v>668</v>
      </c>
      <c r="Q333" t="s">
        <v>668</v>
      </c>
      <c r="S333" t="s">
        <v>668</v>
      </c>
    </row>
    <row r="334" spans="1:19">
      <c r="A334" t="s">
        <v>669</v>
      </c>
      <c r="Q334" t="s">
        <v>669</v>
      </c>
      <c r="S334" t="s">
        <v>669</v>
      </c>
    </row>
    <row r="335" spans="1:19">
      <c r="A335" t="s">
        <v>670</v>
      </c>
      <c r="Q335" t="s">
        <v>670</v>
      </c>
      <c r="S335" t="s">
        <v>670</v>
      </c>
    </row>
    <row r="336" spans="1:19">
      <c r="A336" t="s">
        <v>671</v>
      </c>
      <c r="Q336" t="s">
        <v>671</v>
      </c>
      <c r="S336" t="s">
        <v>671</v>
      </c>
    </row>
    <row r="337" spans="1:19">
      <c r="A337" t="s">
        <v>672</v>
      </c>
      <c r="Q337" t="s">
        <v>672</v>
      </c>
      <c r="S337" t="s">
        <v>672</v>
      </c>
    </row>
    <row r="338" spans="1:19">
      <c r="A338" t="s">
        <v>673</v>
      </c>
      <c r="Q338" t="s">
        <v>673</v>
      </c>
      <c r="S338" t="s">
        <v>673</v>
      </c>
    </row>
    <row r="339" spans="1:19">
      <c r="A339" t="s">
        <v>674</v>
      </c>
      <c r="Q339" t="s">
        <v>674</v>
      </c>
      <c r="S339" t="s">
        <v>674</v>
      </c>
    </row>
    <row r="340" spans="1:19">
      <c r="A340" t="s">
        <v>675</v>
      </c>
      <c r="Q340" t="s">
        <v>675</v>
      </c>
      <c r="S340" t="s">
        <v>675</v>
      </c>
    </row>
    <row r="341" spans="1:19">
      <c r="A341" t="s">
        <v>676</v>
      </c>
      <c r="Q341" t="s">
        <v>676</v>
      </c>
      <c r="S341" t="s">
        <v>676</v>
      </c>
    </row>
    <row r="342" spans="1:19">
      <c r="A342" t="s">
        <v>677</v>
      </c>
      <c r="Q342" t="s">
        <v>677</v>
      </c>
      <c r="S342" t="s">
        <v>677</v>
      </c>
    </row>
    <row r="343" spans="1:19">
      <c r="A343" t="s">
        <v>678</v>
      </c>
      <c r="Q343" t="s">
        <v>678</v>
      </c>
      <c r="S343" t="s">
        <v>678</v>
      </c>
    </row>
    <row r="344" spans="1:19">
      <c r="A344" t="s">
        <v>509</v>
      </c>
      <c r="Q344" t="s">
        <v>509</v>
      </c>
      <c r="S344" t="s">
        <v>282</v>
      </c>
    </row>
    <row r="345" spans="1:19">
      <c r="A345" t="s">
        <v>679</v>
      </c>
      <c r="Q345" t="s">
        <v>679</v>
      </c>
      <c r="S345" t="s">
        <v>680</v>
      </c>
    </row>
    <row r="346" spans="1:19">
      <c r="A346" t="s">
        <v>681</v>
      </c>
      <c r="Q346" t="s">
        <v>681</v>
      </c>
      <c r="S346" t="s">
        <v>682</v>
      </c>
    </row>
    <row r="347" spans="1:19">
      <c r="A347" t="s">
        <v>683</v>
      </c>
      <c r="Q347" t="s">
        <v>683</v>
      </c>
      <c r="S347" t="s">
        <v>684</v>
      </c>
    </row>
    <row r="348" spans="1:19">
      <c r="A348" t="s">
        <v>685</v>
      </c>
      <c r="Q348" t="s">
        <v>685</v>
      </c>
      <c r="S348" t="s">
        <v>686</v>
      </c>
    </row>
    <row r="349" spans="1:19">
      <c r="A349" t="s">
        <v>687</v>
      </c>
      <c r="Q349" t="s">
        <v>687</v>
      </c>
      <c r="S349" t="s">
        <v>688</v>
      </c>
    </row>
    <row r="350" spans="1:19">
      <c r="A350" t="s">
        <v>689</v>
      </c>
      <c r="Q350" t="s">
        <v>689</v>
      </c>
      <c r="S350" t="s">
        <v>689</v>
      </c>
    </row>
    <row r="351" spans="1:19">
      <c r="A351" t="s">
        <v>690</v>
      </c>
      <c r="Q351" t="s">
        <v>690</v>
      </c>
      <c r="S351" t="s">
        <v>690</v>
      </c>
    </row>
    <row r="352" spans="1:19">
      <c r="A352" t="s">
        <v>691</v>
      </c>
      <c r="Q352" t="s">
        <v>691</v>
      </c>
      <c r="S352" t="s">
        <v>691</v>
      </c>
    </row>
    <row r="353" spans="1:19">
      <c r="A353" t="s">
        <v>692</v>
      </c>
      <c r="Q353" t="s">
        <v>692</v>
      </c>
      <c r="S353" t="s">
        <v>692</v>
      </c>
    </row>
    <row r="354" spans="1:19">
      <c r="A354" t="s">
        <v>693</v>
      </c>
      <c r="Q354" t="s">
        <v>693</v>
      </c>
      <c r="S354" t="s">
        <v>693</v>
      </c>
    </row>
    <row r="355" spans="1:19">
      <c r="A355" t="s">
        <v>694</v>
      </c>
      <c r="Q355" t="s">
        <v>694</v>
      </c>
      <c r="S355" t="s">
        <v>694</v>
      </c>
    </row>
    <row r="356" spans="1:19">
      <c r="A356" t="s">
        <v>695</v>
      </c>
      <c r="Q356" t="s">
        <v>695</v>
      </c>
      <c r="S356" t="s">
        <v>695</v>
      </c>
    </row>
    <row r="357" spans="1:19">
      <c r="A357" t="s">
        <v>696</v>
      </c>
      <c r="Q357" t="s">
        <v>696</v>
      </c>
      <c r="S357" t="s">
        <v>696</v>
      </c>
    </row>
    <row r="358" spans="1:19">
      <c r="A358" t="s">
        <v>697</v>
      </c>
      <c r="Q358" t="s">
        <v>697</v>
      </c>
      <c r="S358" t="s">
        <v>697</v>
      </c>
    </row>
    <row r="359" spans="1:19">
      <c r="A359" t="s">
        <v>698</v>
      </c>
      <c r="Q359" t="s">
        <v>698</v>
      </c>
      <c r="S359" t="s">
        <v>698</v>
      </c>
    </row>
    <row r="360" spans="1:19">
      <c r="A360" t="s">
        <v>699</v>
      </c>
      <c r="Q360" t="s">
        <v>699</v>
      </c>
      <c r="S360" t="s">
        <v>699</v>
      </c>
    </row>
    <row r="361" spans="1:19">
      <c r="A361" t="s">
        <v>700</v>
      </c>
      <c r="Q361" t="s">
        <v>700</v>
      </c>
      <c r="S361" t="s">
        <v>700</v>
      </c>
    </row>
    <row r="362" spans="1:19">
      <c r="A362" t="s">
        <v>701</v>
      </c>
      <c r="Q362" t="s">
        <v>701</v>
      </c>
      <c r="S362" t="s">
        <v>701</v>
      </c>
    </row>
    <row r="363" spans="1:19">
      <c r="A363" t="s">
        <v>702</v>
      </c>
      <c r="Q363" t="s">
        <v>702</v>
      </c>
      <c r="S363" t="s">
        <v>702</v>
      </c>
    </row>
    <row r="364" spans="1:19">
      <c r="A364" t="s">
        <v>703</v>
      </c>
      <c r="Q364" t="s">
        <v>703</v>
      </c>
      <c r="S364" t="s">
        <v>703</v>
      </c>
    </row>
    <row r="365" spans="1:19">
      <c r="A365" t="s">
        <v>704</v>
      </c>
      <c r="Q365" t="s">
        <v>704</v>
      </c>
      <c r="S365" t="s">
        <v>704</v>
      </c>
    </row>
    <row r="366" spans="1:19">
      <c r="A366" t="s">
        <v>705</v>
      </c>
      <c r="Q366" t="s">
        <v>705</v>
      </c>
      <c r="S366" t="s">
        <v>705</v>
      </c>
    </row>
    <row r="367" spans="1:19">
      <c r="A367" t="s">
        <v>706</v>
      </c>
      <c r="Q367" t="s">
        <v>706</v>
      </c>
      <c r="S367" t="s">
        <v>706</v>
      </c>
    </row>
    <row r="368" spans="1:19">
      <c r="A368" t="s">
        <v>707</v>
      </c>
      <c r="Q368" t="s">
        <v>707</v>
      </c>
      <c r="S368" t="s">
        <v>707</v>
      </c>
    </row>
    <row r="369" spans="1:19">
      <c r="A369" t="s">
        <v>708</v>
      </c>
      <c r="Q369" t="s">
        <v>708</v>
      </c>
      <c r="S369" t="s">
        <v>708</v>
      </c>
    </row>
    <row r="370" spans="1:19">
      <c r="A370" t="s">
        <v>709</v>
      </c>
      <c r="Q370" t="s">
        <v>709</v>
      </c>
      <c r="S370" t="s">
        <v>709</v>
      </c>
    </row>
    <row r="371" spans="1:19">
      <c r="A371" t="s">
        <v>710</v>
      </c>
      <c r="Q371" t="s">
        <v>710</v>
      </c>
      <c r="S371" t="s">
        <v>710</v>
      </c>
    </row>
    <row r="372" spans="1:19">
      <c r="A372" t="s">
        <v>711</v>
      </c>
      <c r="Q372" t="s">
        <v>711</v>
      </c>
      <c r="S372" t="s">
        <v>711</v>
      </c>
    </row>
    <row r="373" spans="1:19">
      <c r="A373" t="s">
        <v>712</v>
      </c>
      <c r="Q373" t="s">
        <v>712</v>
      </c>
      <c r="S373" t="s">
        <v>712</v>
      </c>
    </row>
    <row r="374" spans="1:19">
      <c r="A374" t="s">
        <v>713</v>
      </c>
      <c r="Q374" t="s">
        <v>713</v>
      </c>
      <c r="S374" t="s">
        <v>713</v>
      </c>
    </row>
    <row r="375" spans="1:19">
      <c r="A375" t="s">
        <v>714</v>
      </c>
      <c r="Q375" t="s">
        <v>714</v>
      </c>
      <c r="S375" t="s">
        <v>714</v>
      </c>
    </row>
    <row r="376" spans="1:19">
      <c r="A376" t="s">
        <v>715</v>
      </c>
      <c r="Q376" t="s">
        <v>715</v>
      </c>
      <c r="S376" t="s">
        <v>715</v>
      </c>
    </row>
    <row r="377" spans="1:19">
      <c r="A377" t="s">
        <v>716</v>
      </c>
      <c r="Q377" t="s">
        <v>716</v>
      </c>
      <c r="S377" t="s">
        <v>716</v>
      </c>
    </row>
    <row r="378" spans="1:19">
      <c r="A378" t="s">
        <v>717</v>
      </c>
      <c r="Q378" t="s">
        <v>717</v>
      </c>
      <c r="S378" t="s">
        <v>717</v>
      </c>
    </row>
    <row r="379" spans="1:19">
      <c r="A379" t="s">
        <v>718</v>
      </c>
      <c r="Q379" t="s">
        <v>718</v>
      </c>
      <c r="S379" t="s">
        <v>718</v>
      </c>
    </row>
    <row r="380" spans="1:19">
      <c r="A380" t="s">
        <v>719</v>
      </c>
      <c r="Q380" t="s">
        <v>719</v>
      </c>
      <c r="S380" t="s">
        <v>719</v>
      </c>
    </row>
    <row r="381" spans="1:19">
      <c r="A381" t="s">
        <v>720</v>
      </c>
      <c r="Q381" t="s">
        <v>720</v>
      </c>
      <c r="S381" t="s">
        <v>720</v>
      </c>
    </row>
    <row r="382" spans="1:19">
      <c r="A382" t="s">
        <v>721</v>
      </c>
      <c r="Q382" t="s">
        <v>721</v>
      </c>
      <c r="S382" t="s">
        <v>721</v>
      </c>
    </row>
    <row r="383" spans="1:19">
      <c r="A383" t="s">
        <v>722</v>
      </c>
      <c r="Q383" t="s">
        <v>722</v>
      </c>
      <c r="S383" t="s">
        <v>722</v>
      </c>
    </row>
    <row r="384" spans="1:19">
      <c r="A384" t="s">
        <v>723</v>
      </c>
      <c r="Q384" t="s">
        <v>723</v>
      </c>
      <c r="S384" t="s">
        <v>723</v>
      </c>
    </row>
    <row r="385" spans="1:19">
      <c r="A385" t="s">
        <v>724</v>
      </c>
      <c r="Q385" t="s">
        <v>724</v>
      </c>
      <c r="S385" t="s">
        <v>724</v>
      </c>
    </row>
    <row r="386" spans="1:19">
      <c r="A386" t="s">
        <v>725</v>
      </c>
      <c r="Q386" t="s">
        <v>725</v>
      </c>
      <c r="S386" t="s">
        <v>725</v>
      </c>
    </row>
    <row r="387" spans="1:19">
      <c r="A387" t="s">
        <v>726</v>
      </c>
      <c r="Q387" t="s">
        <v>726</v>
      </c>
      <c r="S387" t="s">
        <v>726</v>
      </c>
    </row>
    <row r="388" spans="1:19">
      <c r="A388" t="s">
        <v>727</v>
      </c>
      <c r="Q388" t="s">
        <v>727</v>
      </c>
      <c r="S388" t="s">
        <v>727</v>
      </c>
    </row>
    <row r="389" spans="1:19">
      <c r="A389" t="s">
        <v>728</v>
      </c>
      <c r="Q389" t="s">
        <v>728</v>
      </c>
      <c r="S389" t="s">
        <v>728</v>
      </c>
    </row>
    <row r="390" spans="1:19">
      <c r="A390" t="s">
        <v>729</v>
      </c>
      <c r="Q390" t="s">
        <v>729</v>
      </c>
      <c r="S390" t="s">
        <v>729</v>
      </c>
    </row>
    <row r="391" spans="1:19">
      <c r="A391" t="s">
        <v>730</v>
      </c>
      <c r="Q391" t="s">
        <v>730</v>
      </c>
      <c r="S391" t="s">
        <v>730</v>
      </c>
    </row>
    <row r="392" spans="1:19">
      <c r="A392" t="s">
        <v>731</v>
      </c>
      <c r="Q392" t="s">
        <v>731</v>
      </c>
      <c r="S392" t="s">
        <v>731</v>
      </c>
    </row>
    <row r="393" spans="1:19">
      <c r="A393" t="s">
        <v>732</v>
      </c>
      <c r="Q393" t="s">
        <v>732</v>
      </c>
      <c r="S393" t="s">
        <v>732</v>
      </c>
    </row>
    <row r="394" spans="1:19">
      <c r="A394" t="s">
        <v>733</v>
      </c>
      <c r="Q394" t="s">
        <v>733</v>
      </c>
      <c r="S394" t="s">
        <v>733</v>
      </c>
    </row>
    <row r="395" spans="1:19">
      <c r="A395" t="s">
        <v>734</v>
      </c>
      <c r="Q395" t="s">
        <v>734</v>
      </c>
      <c r="S395" t="s">
        <v>734</v>
      </c>
    </row>
    <row r="396" spans="1:19">
      <c r="A396" t="s">
        <v>735</v>
      </c>
      <c r="Q396" t="s">
        <v>735</v>
      </c>
      <c r="S396" t="s">
        <v>735</v>
      </c>
    </row>
    <row r="397" spans="1:19">
      <c r="A397" t="s">
        <v>736</v>
      </c>
      <c r="Q397" t="s">
        <v>736</v>
      </c>
      <c r="S397" t="s">
        <v>736</v>
      </c>
    </row>
    <row r="398" spans="1:19">
      <c r="A398" t="s">
        <v>737</v>
      </c>
      <c r="Q398" t="s">
        <v>737</v>
      </c>
      <c r="S398" t="s">
        <v>737</v>
      </c>
    </row>
    <row r="399" spans="1:19">
      <c r="A399" t="s">
        <v>738</v>
      </c>
      <c r="Q399" t="s">
        <v>738</v>
      </c>
      <c r="S399" t="s">
        <v>738</v>
      </c>
    </row>
    <row r="400" spans="1:19">
      <c r="A400" t="s">
        <v>739</v>
      </c>
      <c r="Q400" t="s">
        <v>739</v>
      </c>
      <c r="S400" t="s">
        <v>739</v>
      </c>
    </row>
    <row r="401" spans="1:19">
      <c r="A401" t="s">
        <v>740</v>
      </c>
      <c r="Q401" t="s">
        <v>740</v>
      </c>
      <c r="S401" t="s">
        <v>740</v>
      </c>
    </row>
    <row r="402" spans="1:19">
      <c r="A402" t="s">
        <v>741</v>
      </c>
      <c r="Q402" t="s">
        <v>741</v>
      </c>
      <c r="S402" t="s">
        <v>741</v>
      </c>
    </row>
    <row r="403" spans="1:19">
      <c r="A403" t="s">
        <v>742</v>
      </c>
      <c r="Q403" t="s">
        <v>742</v>
      </c>
      <c r="S403" t="s">
        <v>742</v>
      </c>
    </row>
    <row r="404" spans="1:19">
      <c r="A404" t="s">
        <v>743</v>
      </c>
      <c r="Q404" t="s">
        <v>743</v>
      </c>
      <c r="S404" t="s">
        <v>743</v>
      </c>
    </row>
    <row r="405" spans="1:19">
      <c r="A405" t="s">
        <v>744</v>
      </c>
      <c r="Q405" t="s">
        <v>744</v>
      </c>
      <c r="S405" t="s">
        <v>744</v>
      </c>
    </row>
    <row r="406" spans="1:19">
      <c r="A406" t="s">
        <v>745</v>
      </c>
      <c r="Q406" t="s">
        <v>745</v>
      </c>
      <c r="S406" t="s">
        <v>745</v>
      </c>
    </row>
    <row r="407" spans="1:19">
      <c r="A407" t="s">
        <v>746</v>
      </c>
      <c r="Q407" t="s">
        <v>746</v>
      </c>
      <c r="S407" t="s">
        <v>746</v>
      </c>
    </row>
    <row r="408" spans="1:19">
      <c r="A408" t="s">
        <v>747</v>
      </c>
      <c r="Q408" t="s">
        <v>747</v>
      </c>
      <c r="S408" t="s">
        <v>747</v>
      </c>
    </row>
    <row r="409" spans="1:19">
      <c r="A409" t="s">
        <v>748</v>
      </c>
      <c r="Q409" t="s">
        <v>748</v>
      </c>
      <c r="S409" t="s">
        <v>748</v>
      </c>
    </row>
    <row r="410" spans="1:19">
      <c r="A410" t="s">
        <v>749</v>
      </c>
      <c r="Q410" t="s">
        <v>749</v>
      </c>
      <c r="S410" t="s">
        <v>749</v>
      </c>
    </row>
    <row r="411" spans="1:19">
      <c r="A411" t="s">
        <v>750</v>
      </c>
      <c r="Q411" t="s">
        <v>750</v>
      </c>
      <c r="S411" t="s">
        <v>750</v>
      </c>
    </row>
    <row r="412" spans="1:19">
      <c r="A412" t="s">
        <v>751</v>
      </c>
      <c r="Q412" t="s">
        <v>751</v>
      </c>
      <c r="S412" t="s">
        <v>751</v>
      </c>
    </row>
    <row r="413" spans="1:19">
      <c r="A413" t="s">
        <v>752</v>
      </c>
      <c r="Q413" t="s">
        <v>752</v>
      </c>
      <c r="S413" t="s">
        <v>752</v>
      </c>
    </row>
    <row r="414" spans="1:19">
      <c r="A414" t="s">
        <v>753</v>
      </c>
      <c r="Q414" t="s">
        <v>753</v>
      </c>
      <c r="S414" t="s">
        <v>753</v>
      </c>
    </row>
    <row r="415" spans="1:19">
      <c r="A415" t="s">
        <v>754</v>
      </c>
      <c r="Q415" t="s">
        <v>754</v>
      </c>
      <c r="S415" t="s">
        <v>754</v>
      </c>
    </row>
    <row r="416" spans="1:19">
      <c r="A416" t="s">
        <v>755</v>
      </c>
      <c r="Q416" t="s">
        <v>755</v>
      </c>
      <c r="S416" t="s">
        <v>755</v>
      </c>
    </row>
    <row r="417" spans="1:19">
      <c r="A417" t="s">
        <v>756</v>
      </c>
      <c r="Q417" t="s">
        <v>756</v>
      </c>
      <c r="S417" t="s">
        <v>756</v>
      </c>
    </row>
    <row r="418" spans="1:19">
      <c r="A418" t="s">
        <v>757</v>
      </c>
      <c r="Q418" t="s">
        <v>757</v>
      </c>
      <c r="S418" t="s">
        <v>757</v>
      </c>
    </row>
    <row r="419" spans="1:19">
      <c r="A419" t="s">
        <v>758</v>
      </c>
      <c r="Q419" t="s">
        <v>758</v>
      </c>
      <c r="S419" t="s">
        <v>758</v>
      </c>
    </row>
    <row r="420" spans="1:19">
      <c r="A420" t="s">
        <v>759</v>
      </c>
      <c r="Q420" t="s">
        <v>759</v>
      </c>
      <c r="S420" t="s">
        <v>759</v>
      </c>
    </row>
    <row r="421" spans="1:19">
      <c r="A421" t="s">
        <v>760</v>
      </c>
      <c r="Q421" t="s">
        <v>760</v>
      </c>
      <c r="S421" t="s">
        <v>760</v>
      </c>
    </row>
    <row r="422" spans="1:19">
      <c r="A422" t="s">
        <v>761</v>
      </c>
      <c r="Q422" t="s">
        <v>761</v>
      </c>
      <c r="S422" t="s">
        <v>761</v>
      </c>
    </row>
    <row r="423" spans="1:19">
      <c r="A423" t="s">
        <v>762</v>
      </c>
      <c r="Q423" t="s">
        <v>762</v>
      </c>
      <c r="S423" t="s">
        <v>762</v>
      </c>
    </row>
    <row r="424" spans="1:19">
      <c r="A424" t="s">
        <v>763</v>
      </c>
      <c r="Q424" t="s">
        <v>763</v>
      </c>
      <c r="S424" t="s">
        <v>763</v>
      </c>
    </row>
    <row r="425" spans="1:19">
      <c r="A425" t="s">
        <v>764</v>
      </c>
      <c r="Q425" t="s">
        <v>764</v>
      </c>
      <c r="S425" t="s">
        <v>764</v>
      </c>
    </row>
    <row r="426" spans="1:19">
      <c r="A426" t="s">
        <v>765</v>
      </c>
      <c r="Q426" t="s">
        <v>765</v>
      </c>
      <c r="S426" t="s">
        <v>765</v>
      </c>
    </row>
    <row r="427" spans="1:19">
      <c r="A427" t="s">
        <v>766</v>
      </c>
      <c r="Q427" t="s">
        <v>766</v>
      </c>
      <c r="S427" t="s">
        <v>766</v>
      </c>
    </row>
    <row r="428" spans="1:19">
      <c r="A428" t="s">
        <v>767</v>
      </c>
      <c r="Q428" t="s">
        <v>767</v>
      </c>
      <c r="S428" t="s">
        <v>767</v>
      </c>
    </row>
    <row r="429" spans="1:19">
      <c r="A429" t="s">
        <v>768</v>
      </c>
      <c r="Q429" t="s">
        <v>768</v>
      </c>
      <c r="S429" t="s">
        <v>768</v>
      </c>
    </row>
    <row r="430" spans="1:19">
      <c r="A430" t="s">
        <v>769</v>
      </c>
      <c r="Q430" t="s">
        <v>769</v>
      </c>
      <c r="S430" t="s">
        <v>769</v>
      </c>
    </row>
    <row r="431" spans="1:19">
      <c r="A431" t="s">
        <v>770</v>
      </c>
      <c r="Q431" t="s">
        <v>770</v>
      </c>
      <c r="S431" t="s">
        <v>770</v>
      </c>
    </row>
    <row r="432" spans="1:19">
      <c r="A432" t="s">
        <v>771</v>
      </c>
      <c r="Q432" t="s">
        <v>771</v>
      </c>
      <c r="S432" t="s">
        <v>771</v>
      </c>
    </row>
    <row r="433" spans="1:19">
      <c r="A433" t="s">
        <v>772</v>
      </c>
      <c r="Q433" t="s">
        <v>772</v>
      </c>
      <c r="S433" t="s">
        <v>772</v>
      </c>
    </row>
    <row r="434" spans="1:19">
      <c r="A434" t="s">
        <v>773</v>
      </c>
      <c r="Q434" t="s">
        <v>773</v>
      </c>
      <c r="S434" t="s">
        <v>773</v>
      </c>
    </row>
    <row r="435" spans="1:19">
      <c r="A435" t="s">
        <v>774</v>
      </c>
      <c r="Q435" t="s">
        <v>10</v>
      </c>
      <c r="S435" t="s">
        <v>10</v>
      </c>
    </row>
    <row r="436" spans="1:19">
      <c r="A436" t="s">
        <v>12</v>
      </c>
      <c r="Q436" t="s">
        <v>12</v>
      </c>
      <c r="S436" t="s">
        <v>12</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BL4786"/>
  <sheetViews>
    <sheetView workbookViewId="0" xr3:uid="{842E5F09-E766-5B8D-85AF-A39847EA96FD}">
      <pane xSplit="5" ySplit="1" topLeftCell="F2" activePane="bottomRight" state="frozen"/>
      <selection pane="bottomRight" activeCell="H23" sqref="H23"/>
      <selection pane="bottomLeft" activeCell="A2" sqref="A2"/>
      <selection pane="topRight" activeCell="F1" sqref="F1"/>
    </sheetView>
  </sheetViews>
  <sheetFormatPr defaultColWidth="8.7109375" defaultRowHeight="14.45"/>
  <cols>
    <col min="1" max="1" width="49" customWidth="1"/>
    <col min="3" max="3" width="17" customWidth="1"/>
    <col min="6" max="6" width="12.85546875" customWidth="1"/>
    <col min="7" max="7" width="16.140625" customWidth="1"/>
    <col min="8" max="8" width="14.140625" customWidth="1"/>
    <col min="9" max="9" width="13.7109375" customWidth="1"/>
    <col min="10" max="10" width="24.42578125" customWidth="1"/>
    <col min="11" max="14" width="8.7109375" customWidth="1"/>
    <col min="15" max="15" width="13.140625" customWidth="1"/>
    <col min="16" max="21" width="8.7109375" customWidth="1"/>
    <col min="22" max="22" width="12.7109375" customWidth="1"/>
    <col min="23" max="41" width="8.7109375" customWidth="1"/>
    <col min="42" max="43" width="12.28515625" customWidth="1"/>
    <col min="44" max="48" width="8.7109375" customWidth="1"/>
    <col min="49" max="49" width="11.7109375" customWidth="1"/>
    <col min="50" max="53" width="8.7109375" customWidth="1"/>
    <col min="54" max="54" width="11.42578125" customWidth="1"/>
    <col min="55" max="57" width="8.7109375" customWidth="1"/>
    <col min="58" max="58" width="11.28515625" customWidth="1"/>
    <col min="59" max="63" width="8.7109375" customWidth="1"/>
  </cols>
  <sheetData>
    <row r="1" spans="1:64" s="13" customFormat="1" ht="12.6">
      <c r="A1" s="21" t="s">
        <v>775</v>
      </c>
      <c r="B1" s="65" t="s">
        <v>22</v>
      </c>
      <c r="C1" s="66" t="s">
        <v>23</v>
      </c>
      <c r="D1" s="67" t="s">
        <v>24</v>
      </c>
      <c r="E1" s="67" t="s">
        <v>2</v>
      </c>
      <c r="F1" s="99" t="s">
        <v>776</v>
      </c>
      <c r="G1" s="99" t="s">
        <v>777</v>
      </c>
      <c r="H1" s="99" t="s">
        <v>778</v>
      </c>
      <c r="I1" s="67" t="s">
        <v>28</v>
      </c>
      <c r="J1" s="68" t="s">
        <v>29</v>
      </c>
      <c r="K1" s="68" t="s">
        <v>30</v>
      </c>
      <c r="L1" s="69" t="s">
        <v>31</v>
      </c>
      <c r="M1" s="69" t="s">
        <v>32</v>
      </c>
      <c r="N1" s="69" t="s">
        <v>33</v>
      </c>
      <c r="O1" s="69" t="s">
        <v>34</v>
      </c>
      <c r="P1" s="70" t="s">
        <v>35</v>
      </c>
      <c r="Q1" s="70" t="s">
        <v>30</v>
      </c>
      <c r="R1" s="71" t="s">
        <v>36</v>
      </c>
      <c r="S1" s="71" t="s">
        <v>37</v>
      </c>
      <c r="T1" s="71" t="s">
        <v>38</v>
      </c>
      <c r="U1" s="71" t="s">
        <v>39</v>
      </c>
      <c r="V1" s="72" t="s">
        <v>40</v>
      </c>
      <c r="W1" s="72" t="s">
        <v>41</v>
      </c>
      <c r="X1" s="73" t="s">
        <v>42</v>
      </c>
      <c r="Y1" s="73" t="s">
        <v>43</v>
      </c>
      <c r="Z1" s="73" t="s">
        <v>44</v>
      </c>
      <c r="AA1" s="73" t="s">
        <v>45</v>
      </c>
      <c r="AB1" s="74" t="s">
        <v>46</v>
      </c>
      <c r="AC1" s="74" t="s">
        <v>47</v>
      </c>
      <c r="AD1" s="75" t="s">
        <v>48</v>
      </c>
      <c r="AE1" s="75" t="s">
        <v>49</v>
      </c>
      <c r="AF1" s="75" t="s">
        <v>50</v>
      </c>
      <c r="AG1" s="75" t="s">
        <v>51</v>
      </c>
      <c r="AH1" s="76" t="s">
        <v>52</v>
      </c>
      <c r="AI1" s="76" t="s">
        <v>53</v>
      </c>
      <c r="AJ1" s="76" t="s">
        <v>54</v>
      </c>
      <c r="AK1" s="76" t="s">
        <v>55</v>
      </c>
      <c r="AL1" s="76" t="s">
        <v>56</v>
      </c>
      <c r="AM1" s="76" t="s">
        <v>57</v>
      </c>
      <c r="AN1" s="76" t="s">
        <v>58</v>
      </c>
      <c r="AO1" s="76" t="s">
        <v>59</v>
      </c>
      <c r="AP1" s="76" t="s">
        <v>60</v>
      </c>
      <c r="AQ1" s="76" t="s">
        <v>61</v>
      </c>
      <c r="AR1" s="76" t="s">
        <v>62</v>
      </c>
      <c r="AS1" s="77" t="s">
        <v>63</v>
      </c>
      <c r="AT1" s="78" t="s">
        <v>64</v>
      </c>
      <c r="AU1" s="77" t="s">
        <v>65</v>
      </c>
      <c r="AV1" s="77" t="s">
        <v>66</v>
      </c>
      <c r="AW1" s="79" t="s">
        <v>67</v>
      </c>
      <c r="AX1" s="79" t="s">
        <v>68</v>
      </c>
      <c r="AY1" s="80" t="s">
        <v>69</v>
      </c>
      <c r="AZ1" s="80" t="s">
        <v>70</v>
      </c>
      <c r="BA1" s="80" t="s">
        <v>71</v>
      </c>
      <c r="BB1" s="80" t="s">
        <v>72</v>
      </c>
      <c r="BC1" s="81" t="s">
        <v>73</v>
      </c>
      <c r="BD1" s="81" t="s">
        <v>74</v>
      </c>
      <c r="BE1" s="81" t="s">
        <v>75</v>
      </c>
      <c r="BF1" s="81" t="s">
        <v>76</v>
      </c>
      <c r="BG1" s="81" t="s">
        <v>77</v>
      </c>
      <c r="BH1" s="74" t="s">
        <v>78</v>
      </c>
      <c r="BI1" s="82" t="s">
        <v>79</v>
      </c>
      <c r="BJ1" s="82" t="s">
        <v>80</v>
      </c>
      <c r="BK1" s="82" t="s">
        <v>81</v>
      </c>
      <c r="BL1" s="13" t="s">
        <v>82</v>
      </c>
    </row>
    <row r="2" spans="1:64">
      <c r="A2" t="s">
        <v>779</v>
      </c>
      <c r="B2" t="s">
        <v>780</v>
      </c>
      <c r="C2" s="103" t="s">
        <v>314</v>
      </c>
      <c r="D2" t="s">
        <v>781</v>
      </c>
      <c r="E2">
        <v>2012</v>
      </c>
      <c r="F2" s="23">
        <v>34109.699999999997</v>
      </c>
      <c r="G2" s="23">
        <v>7727.26</v>
      </c>
      <c r="H2" s="22">
        <v>17554329</v>
      </c>
      <c r="I2" s="34">
        <v>144908.82944700011</v>
      </c>
      <c r="J2" s="22">
        <v>1405</v>
      </c>
      <c r="K2" s="22" t="s">
        <v>782</v>
      </c>
      <c r="L2" s="23">
        <v>628610.99100000004</v>
      </c>
      <c r="M2" s="23">
        <v>628.61099100000001</v>
      </c>
      <c r="N2" s="23">
        <v>3756.1708850000023</v>
      </c>
      <c r="O2" s="14">
        <v>2.592092489694569</v>
      </c>
      <c r="P2" s="22">
        <v>67</v>
      </c>
      <c r="Q2" s="22" t="s">
        <v>782</v>
      </c>
      <c r="R2" s="23">
        <v>55321</v>
      </c>
      <c r="S2" s="23">
        <v>55.320999999999998</v>
      </c>
      <c r="T2" s="23">
        <v>127.02284500000005</v>
      </c>
      <c r="U2" s="14">
        <v>8.7657077546443224E-2</v>
      </c>
      <c r="V2" s="22">
        <v>77</v>
      </c>
      <c r="W2" s="22" t="s">
        <v>782</v>
      </c>
      <c r="X2" s="23">
        <v>198923</v>
      </c>
      <c r="Y2" s="23">
        <v>198.923</v>
      </c>
      <c r="Z2" s="23">
        <v>903.47294899999986</v>
      </c>
      <c r="AA2" s="14">
        <v>0.62347681121145337</v>
      </c>
      <c r="AB2" s="22">
        <v>48</v>
      </c>
      <c r="AC2" s="22" t="s">
        <v>782</v>
      </c>
      <c r="AD2" s="23">
        <v>22862.3</v>
      </c>
      <c r="AE2" s="23">
        <v>22.862299999999998</v>
      </c>
      <c r="AF2" s="23">
        <v>34.70302199999999</v>
      </c>
      <c r="AG2" s="14">
        <v>2.3948176334343034E-2</v>
      </c>
      <c r="AH2" s="22" t="s">
        <v>782</v>
      </c>
      <c r="AI2" s="23" t="s">
        <v>782</v>
      </c>
      <c r="AJ2" s="23" t="s">
        <v>782</v>
      </c>
      <c r="AK2" s="23" t="s">
        <v>782</v>
      </c>
      <c r="AL2" s="14" t="s">
        <v>782</v>
      </c>
      <c r="AM2" s="22" t="s">
        <v>782</v>
      </c>
      <c r="AN2" s="23" t="s">
        <v>782</v>
      </c>
      <c r="AO2" s="23" t="s">
        <v>782</v>
      </c>
      <c r="AP2" s="23" t="s">
        <v>782</v>
      </c>
      <c r="AQ2" s="14" t="s">
        <v>782</v>
      </c>
      <c r="AR2" s="22">
        <v>192756</v>
      </c>
      <c r="AS2" s="23">
        <v>3619481.8129999996</v>
      </c>
      <c r="AT2" s="23">
        <v>3619.4818129999994</v>
      </c>
      <c r="AU2" s="23">
        <v>2960.0391089999985</v>
      </c>
      <c r="AV2" s="14">
        <v>2.0426906492144581</v>
      </c>
      <c r="AW2" s="22">
        <v>428</v>
      </c>
      <c r="AX2" s="22" t="s">
        <v>782</v>
      </c>
      <c r="AY2" s="23">
        <v>197456.17</v>
      </c>
      <c r="AZ2" s="23">
        <v>197.45617000000001</v>
      </c>
      <c r="BA2" s="23">
        <v>435.78902000000005</v>
      </c>
      <c r="BB2" s="14">
        <v>0.30073324148918634</v>
      </c>
      <c r="BC2" s="22">
        <v>2889</v>
      </c>
      <c r="BD2" s="23">
        <v>3203343</v>
      </c>
      <c r="BE2" s="23">
        <v>3203.3429999999998</v>
      </c>
      <c r="BF2" s="23">
        <v>5115.7387709999994</v>
      </c>
      <c r="BG2" s="14">
        <v>3.530315433864617</v>
      </c>
      <c r="BH2" s="22">
        <v>197670</v>
      </c>
      <c r="BI2" s="23">
        <v>7925.9982739999978</v>
      </c>
      <c r="BJ2" s="23">
        <v>13332.936600999999</v>
      </c>
      <c r="BK2" s="14">
        <v>9.2009138793550704</v>
      </c>
      <c r="BL2" t="s">
        <v>4</v>
      </c>
    </row>
    <row r="3" spans="1:64">
      <c r="A3" t="s">
        <v>783</v>
      </c>
      <c r="B3" t="s">
        <v>780</v>
      </c>
      <c r="C3" s="103" t="s">
        <v>314</v>
      </c>
      <c r="D3" t="s">
        <v>781</v>
      </c>
      <c r="E3">
        <v>2015</v>
      </c>
      <c r="F3" s="23">
        <v>34112.519999999997</v>
      </c>
      <c r="G3" s="23">
        <v>7828.09</v>
      </c>
      <c r="H3" s="22">
        <v>17865516</v>
      </c>
      <c r="I3" s="34">
        <v>143700</v>
      </c>
      <c r="J3" s="22">
        <v>1265</v>
      </c>
      <c r="K3" s="22">
        <v>1647</v>
      </c>
      <c r="L3" s="23">
        <v>786968.18099999998</v>
      </c>
      <c r="M3" s="24">
        <v>786.96818099999996</v>
      </c>
      <c r="N3" s="23">
        <v>4707.1360499815182</v>
      </c>
      <c r="O3" s="14">
        <v>3.2756687891311884</v>
      </c>
      <c r="P3" s="22">
        <v>57</v>
      </c>
      <c r="Q3" s="22">
        <v>79</v>
      </c>
      <c r="R3" s="23">
        <v>55939</v>
      </c>
      <c r="S3" s="23">
        <v>55.939</v>
      </c>
      <c r="T3" s="23">
        <v>145.88090735</v>
      </c>
      <c r="U3" s="14">
        <v>0.10151768082811413</v>
      </c>
      <c r="V3" s="22">
        <v>43</v>
      </c>
      <c r="W3" s="22">
        <v>108</v>
      </c>
      <c r="X3" s="23">
        <v>175930</v>
      </c>
      <c r="Y3" s="23">
        <v>175.93</v>
      </c>
      <c r="Z3" s="23">
        <v>834.809798</v>
      </c>
      <c r="AA3" s="14">
        <v>0.58093931663187193</v>
      </c>
      <c r="AB3" s="22">
        <v>281</v>
      </c>
      <c r="AC3" s="22" t="s">
        <v>782</v>
      </c>
      <c r="AD3" s="23">
        <v>35742.300000000003</v>
      </c>
      <c r="AE3" s="23">
        <v>35.7423</v>
      </c>
      <c r="AF3" s="23">
        <v>411.85714653160005</v>
      </c>
      <c r="AG3" s="14">
        <v>0.28660900941656231</v>
      </c>
      <c r="AH3" s="22" t="s">
        <v>782</v>
      </c>
      <c r="AI3" s="23" t="s">
        <v>782</v>
      </c>
      <c r="AJ3" s="23" t="s">
        <v>782</v>
      </c>
      <c r="AK3" s="23" t="s">
        <v>782</v>
      </c>
      <c r="AL3" s="14" t="s">
        <v>782</v>
      </c>
      <c r="AM3" s="22" t="s">
        <v>782</v>
      </c>
      <c r="AN3" s="23" t="s">
        <v>782</v>
      </c>
      <c r="AO3" s="23" t="s">
        <v>782</v>
      </c>
      <c r="AP3" s="23" t="s">
        <v>782</v>
      </c>
      <c r="AQ3" s="14" t="s">
        <v>782</v>
      </c>
      <c r="AR3" s="22">
        <v>232495</v>
      </c>
      <c r="AS3" s="23">
        <v>4284805.2219999991</v>
      </c>
      <c r="AT3" s="23">
        <v>4284.805221999999</v>
      </c>
      <c r="AU3" s="23">
        <v>3805.6044854182678</v>
      </c>
      <c r="AV3" s="14">
        <v>2.6482981805276742</v>
      </c>
      <c r="AW3" s="22">
        <v>439</v>
      </c>
      <c r="AX3" s="22" t="s">
        <v>782</v>
      </c>
      <c r="AY3" s="23">
        <v>196476.82</v>
      </c>
      <c r="AZ3" s="23">
        <v>196.47682</v>
      </c>
      <c r="BA3" s="23">
        <v>511.96832510770315</v>
      </c>
      <c r="BB3" s="14">
        <v>0.35627580035330769</v>
      </c>
      <c r="BC3" s="22">
        <v>3101</v>
      </c>
      <c r="BD3" s="23">
        <v>4009991.5</v>
      </c>
      <c r="BE3" s="23">
        <v>4009.9915000000001</v>
      </c>
      <c r="BF3" s="23">
        <v>6895.0932923880737</v>
      </c>
      <c r="BG3" s="14">
        <v>4.7982555966514084</v>
      </c>
      <c r="BH3" s="22">
        <v>237681</v>
      </c>
      <c r="BI3" s="23">
        <v>9545.8530229999997</v>
      </c>
      <c r="BJ3" s="23">
        <v>17312.350004777163</v>
      </c>
      <c r="BK3" s="14">
        <v>12.047564373540128</v>
      </c>
      <c r="BL3" t="s">
        <v>4</v>
      </c>
    </row>
    <row r="4" spans="1:64">
      <c r="A4" t="s">
        <v>784</v>
      </c>
      <c r="B4" t="s">
        <v>780</v>
      </c>
      <c r="C4" s="103" t="s">
        <v>314</v>
      </c>
      <c r="D4" t="s">
        <v>781</v>
      </c>
      <c r="E4">
        <v>2016</v>
      </c>
      <c r="F4" s="23">
        <v>34112.74</v>
      </c>
      <c r="G4" s="23">
        <v>7798.77</v>
      </c>
      <c r="H4" s="22">
        <v>17890100</v>
      </c>
      <c r="I4" s="34">
        <v>151900</v>
      </c>
      <c r="J4" s="22">
        <v>1285</v>
      </c>
      <c r="K4" s="22">
        <v>1667</v>
      </c>
      <c r="L4" s="23">
        <v>789154.18099999998</v>
      </c>
      <c r="M4" s="24">
        <v>789.15418099999999</v>
      </c>
      <c r="N4" s="23">
        <v>4719.931157</v>
      </c>
      <c r="O4" s="14">
        <v>3.1072621178406847</v>
      </c>
      <c r="P4" s="22">
        <v>57</v>
      </c>
      <c r="Q4" s="22">
        <v>79</v>
      </c>
      <c r="R4" s="23">
        <v>53776.127999999997</v>
      </c>
      <c r="S4" s="23">
        <v>53.776128</v>
      </c>
      <c r="T4" s="23">
        <v>158.147598332</v>
      </c>
      <c r="U4" s="14">
        <v>0.10411296796050033</v>
      </c>
      <c r="V4" s="22">
        <v>41</v>
      </c>
      <c r="W4" s="22">
        <v>80</v>
      </c>
      <c r="X4" s="23">
        <v>229808</v>
      </c>
      <c r="Y4" s="23">
        <v>229.80799999999999</v>
      </c>
      <c r="Z4" s="23">
        <v>789.692455</v>
      </c>
      <c r="AA4" s="14">
        <v>0.51987653390388411</v>
      </c>
      <c r="AB4" s="22">
        <v>281</v>
      </c>
      <c r="AC4" s="22" t="s">
        <v>782</v>
      </c>
      <c r="AD4" s="23">
        <v>49632.3</v>
      </c>
      <c r="AE4" s="23">
        <v>49.632300000000001</v>
      </c>
      <c r="AF4" s="23">
        <v>406.18400135730002</v>
      </c>
      <c r="AG4" s="14">
        <v>0.26740223920822909</v>
      </c>
      <c r="AH4" s="22" t="s">
        <v>782</v>
      </c>
      <c r="AI4" s="23" t="s">
        <v>782</v>
      </c>
      <c r="AJ4" s="23" t="s">
        <v>782</v>
      </c>
      <c r="AK4" s="23" t="s">
        <v>782</v>
      </c>
      <c r="AL4" s="14" t="s">
        <v>782</v>
      </c>
      <c r="AM4" s="22" t="s">
        <v>782</v>
      </c>
      <c r="AN4" s="23" t="s">
        <v>782</v>
      </c>
      <c r="AO4" s="23" t="s">
        <v>782</v>
      </c>
      <c r="AP4" s="23" t="s">
        <v>782</v>
      </c>
      <c r="AQ4" s="14" t="s">
        <v>782</v>
      </c>
      <c r="AR4" s="22">
        <v>241024</v>
      </c>
      <c r="AS4" s="23">
        <v>4427087.0192000009</v>
      </c>
      <c r="AT4" s="23">
        <v>4427.0870192000011</v>
      </c>
      <c r="AU4" s="23">
        <v>3931.2532730496027</v>
      </c>
      <c r="AV4" s="14">
        <v>2.588053504311786</v>
      </c>
      <c r="AW4" s="22">
        <v>428</v>
      </c>
      <c r="AX4" s="22" t="s">
        <v>782</v>
      </c>
      <c r="AY4" s="23">
        <v>186400.02000000002</v>
      </c>
      <c r="AZ4" s="23">
        <v>186.40002000000001</v>
      </c>
      <c r="BA4" s="23">
        <v>529.08165074297472</v>
      </c>
      <c r="BB4" s="14">
        <v>0.34830918416259032</v>
      </c>
      <c r="BC4" s="22">
        <v>3271</v>
      </c>
      <c r="BD4" s="23">
        <v>4550744.8</v>
      </c>
      <c r="BE4" s="23">
        <v>4550.7447999999995</v>
      </c>
      <c r="BF4" s="23">
        <v>8387.1240865591499</v>
      </c>
      <c r="BG4" s="14">
        <v>5.5214773446735679</v>
      </c>
      <c r="BH4" s="22">
        <v>246387</v>
      </c>
      <c r="BI4" s="23">
        <v>10286.602448199999</v>
      </c>
      <c r="BJ4" s="23">
        <v>18921.414222041029</v>
      </c>
      <c r="BK4" s="14">
        <v>12.456493892061243</v>
      </c>
      <c r="BL4" t="s">
        <v>4</v>
      </c>
    </row>
    <row r="5" spans="1:64">
      <c r="A5" t="s">
        <v>785</v>
      </c>
      <c r="B5" t="s">
        <v>780</v>
      </c>
      <c r="C5" s="103" t="s">
        <v>314</v>
      </c>
      <c r="D5" t="s">
        <v>781</v>
      </c>
      <c r="E5">
        <v>2017</v>
      </c>
      <c r="F5" s="23">
        <v>34112.449999999997</v>
      </c>
      <c r="G5" s="23">
        <v>7821.61</v>
      </c>
      <c r="H5" s="22">
        <v>17912134</v>
      </c>
      <c r="I5" s="34">
        <v>140700.00000000003</v>
      </c>
      <c r="J5" s="22">
        <v>1316</v>
      </c>
      <c r="K5" s="22">
        <v>1749</v>
      </c>
      <c r="L5" s="23">
        <v>837647.68099999998</v>
      </c>
      <c r="M5" s="24">
        <v>837.64768100000003</v>
      </c>
      <c r="N5" s="23">
        <v>5019.8035444999996</v>
      </c>
      <c r="O5" s="14">
        <v>3.5677352839374543</v>
      </c>
      <c r="P5" s="22">
        <v>58</v>
      </c>
      <c r="Q5" s="22">
        <v>80</v>
      </c>
      <c r="R5" s="23">
        <v>53574.127999999997</v>
      </c>
      <c r="S5" s="23">
        <v>53.574127999999995</v>
      </c>
      <c r="T5" s="23">
        <v>125.952774928</v>
      </c>
      <c r="U5" s="14">
        <v>8.9518674433546525E-2</v>
      </c>
      <c r="V5" s="22">
        <v>40</v>
      </c>
      <c r="W5" s="22">
        <v>108</v>
      </c>
      <c r="X5" s="23">
        <v>172480</v>
      </c>
      <c r="Y5" s="23">
        <v>172.48</v>
      </c>
      <c r="Z5" s="23">
        <v>675.65160333333324</v>
      </c>
      <c r="AA5" s="14">
        <v>0.48020725183605767</v>
      </c>
      <c r="AB5" s="22">
        <v>283</v>
      </c>
      <c r="AC5" s="22" t="s">
        <v>782</v>
      </c>
      <c r="AD5" s="23">
        <v>54758.3</v>
      </c>
      <c r="AE5" s="23">
        <v>54.758300000000006</v>
      </c>
      <c r="AF5" s="23">
        <v>364.97270967440409</v>
      </c>
      <c r="AG5" s="14">
        <v>0.25939780360654158</v>
      </c>
      <c r="AH5" s="22" t="s">
        <v>782</v>
      </c>
      <c r="AI5" s="23" t="s">
        <v>782</v>
      </c>
      <c r="AJ5" s="23" t="s">
        <v>782</v>
      </c>
      <c r="AK5" s="23" t="s">
        <v>782</v>
      </c>
      <c r="AL5" s="14" t="s">
        <v>782</v>
      </c>
      <c r="AM5" s="22" t="s">
        <v>782</v>
      </c>
      <c r="AN5" s="23" t="s">
        <v>782</v>
      </c>
      <c r="AO5" s="23" t="s">
        <v>782</v>
      </c>
      <c r="AP5" s="23" t="s">
        <v>782</v>
      </c>
      <c r="AQ5" s="14" t="s">
        <v>782</v>
      </c>
      <c r="AR5" s="22">
        <v>251972</v>
      </c>
      <c r="AS5" s="23">
        <v>4610954.2941999994</v>
      </c>
      <c r="AT5" s="23">
        <v>4610.9542941999998</v>
      </c>
      <c r="AU5" s="23">
        <v>4094.5274132496024</v>
      </c>
      <c r="AV5" s="14">
        <v>2.9101118786422187</v>
      </c>
      <c r="AW5" s="22">
        <v>437</v>
      </c>
      <c r="AX5" s="22" t="s">
        <v>782</v>
      </c>
      <c r="AY5" s="23">
        <v>237248.53602099995</v>
      </c>
      <c r="AZ5" s="23">
        <v>237.24853602099995</v>
      </c>
      <c r="BA5" s="23">
        <v>381.49564592176802</v>
      </c>
      <c r="BB5" s="14">
        <v>0.27114118402399995</v>
      </c>
      <c r="BC5" s="22">
        <v>3557</v>
      </c>
      <c r="BD5" s="23">
        <v>5456973.8999999994</v>
      </c>
      <c r="BE5" s="23">
        <v>5456.973899999999</v>
      </c>
      <c r="BF5" s="23">
        <v>10611.579692025218</v>
      </c>
      <c r="BG5" s="14">
        <v>7.5419898308636917</v>
      </c>
      <c r="BH5" s="22">
        <v>257663</v>
      </c>
      <c r="BI5" s="23">
        <v>11423.636839220999</v>
      </c>
      <c r="BJ5" s="23">
        <v>21273.983383632327</v>
      </c>
      <c r="BK5" s="14">
        <v>15.120101907343514</v>
      </c>
      <c r="BL5" t="s">
        <v>4</v>
      </c>
    </row>
    <row r="6" spans="1:64">
      <c r="A6" t="s">
        <v>786</v>
      </c>
      <c r="B6" t="s">
        <v>780</v>
      </c>
      <c r="C6" s="103" t="s">
        <v>314</v>
      </c>
      <c r="D6" t="s">
        <v>781</v>
      </c>
      <c r="E6">
        <v>2018</v>
      </c>
      <c r="F6" s="23">
        <v>34112.31</v>
      </c>
      <c r="G6" s="23">
        <v>7840.44</v>
      </c>
      <c r="H6" s="22">
        <v>17932651</v>
      </c>
      <c r="I6" s="34">
        <v>140710.00000000003</v>
      </c>
      <c r="J6" s="22">
        <v>1343</v>
      </c>
      <c r="K6" s="22">
        <v>1753</v>
      </c>
      <c r="L6" s="23">
        <v>873008.68099999998</v>
      </c>
      <c r="M6" s="24">
        <v>873.00868100000002</v>
      </c>
      <c r="N6" s="23">
        <v>5221.1658715610001</v>
      </c>
      <c r="O6" s="14">
        <v>3.7105862209942426</v>
      </c>
      <c r="P6" s="22">
        <v>52</v>
      </c>
      <c r="Q6" s="22">
        <v>74</v>
      </c>
      <c r="R6" s="23">
        <v>53730.127999999997</v>
      </c>
      <c r="S6" s="23">
        <v>53.730127999999993</v>
      </c>
      <c r="T6" s="23">
        <v>273.48104044999997</v>
      </c>
      <c r="U6" s="14">
        <v>0.19435792797242551</v>
      </c>
      <c r="V6" s="22">
        <v>41</v>
      </c>
      <c r="W6" s="22">
        <v>103</v>
      </c>
      <c r="X6" s="23">
        <v>160945.99999899999</v>
      </c>
      <c r="Y6" s="23">
        <v>160.94599999899998</v>
      </c>
      <c r="Z6" s="23">
        <v>558.80080899999996</v>
      </c>
      <c r="AA6" s="14">
        <v>0.3971294215052234</v>
      </c>
      <c r="AB6" s="22">
        <v>283</v>
      </c>
      <c r="AC6" s="22" t="s">
        <v>782</v>
      </c>
      <c r="AD6" s="23">
        <v>54938.3</v>
      </c>
      <c r="AE6" s="23">
        <v>54.938300000000005</v>
      </c>
      <c r="AF6" s="23">
        <v>419.56311986920002</v>
      </c>
      <c r="AG6" s="14">
        <v>0.29817576566640602</v>
      </c>
      <c r="AH6" s="22" t="s">
        <v>782</v>
      </c>
      <c r="AI6" s="23" t="s">
        <v>782</v>
      </c>
      <c r="AJ6" s="23" t="s">
        <v>782</v>
      </c>
      <c r="AK6" s="23" t="s">
        <v>782</v>
      </c>
      <c r="AL6" s="14" t="s">
        <v>782</v>
      </c>
      <c r="AM6" s="22" t="s">
        <v>782</v>
      </c>
      <c r="AN6" s="23" t="s">
        <v>782</v>
      </c>
      <c r="AO6" s="23" t="s">
        <v>782</v>
      </c>
      <c r="AP6" s="23" t="s">
        <v>782</v>
      </c>
      <c r="AQ6" s="14" t="s">
        <v>782</v>
      </c>
      <c r="AR6" s="22">
        <v>263897</v>
      </c>
      <c r="AS6" s="23">
        <v>4898568.2452000016</v>
      </c>
      <c r="AT6" s="23">
        <v>4898.5682452000019</v>
      </c>
      <c r="AU6" s="23">
        <v>4349.9286017376035</v>
      </c>
      <c r="AV6" s="14">
        <v>3.0914139732340291</v>
      </c>
      <c r="AW6" s="22">
        <v>438</v>
      </c>
      <c r="AX6" s="22" t="s">
        <v>782</v>
      </c>
      <c r="AY6" s="23">
        <v>186609.42</v>
      </c>
      <c r="AZ6" s="23">
        <v>186.60942</v>
      </c>
      <c r="BA6" s="23">
        <v>543.28088278799987</v>
      </c>
      <c r="BB6" s="14">
        <v>0.3860996963883162</v>
      </c>
      <c r="BC6" s="22">
        <v>3660</v>
      </c>
      <c r="BD6" s="23">
        <v>5788818.6999999993</v>
      </c>
      <c r="BE6" s="23">
        <v>5788.8186999999989</v>
      </c>
      <c r="BF6" s="23">
        <v>11353.754932315662</v>
      </c>
      <c r="BG6" s="14">
        <v>8.0689040809577559</v>
      </c>
      <c r="BH6" s="22">
        <v>269714</v>
      </c>
      <c r="BI6" s="23">
        <v>12016.619474198998</v>
      </c>
      <c r="BJ6" s="23">
        <v>22719.975257721464</v>
      </c>
      <c r="BK6" s="14">
        <v>16.146667086718399</v>
      </c>
      <c r="BL6" t="s">
        <v>4</v>
      </c>
    </row>
    <row r="7" spans="1:64">
      <c r="A7" t="s">
        <v>787</v>
      </c>
      <c r="B7" t="s">
        <v>780</v>
      </c>
      <c r="C7" s="103" t="s">
        <v>314</v>
      </c>
      <c r="D7" t="s">
        <v>781</v>
      </c>
      <c r="E7">
        <v>2019</v>
      </c>
      <c r="F7" s="23">
        <v>34112.44</v>
      </c>
      <c r="G7" s="23">
        <v>7869.91</v>
      </c>
      <c r="H7" s="22">
        <v>17947221</v>
      </c>
      <c r="I7" s="34">
        <v>143800</v>
      </c>
      <c r="J7" s="22">
        <v>1367</v>
      </c>
      <c r="K7" s="22">
        <v>1858</v>
      </c>
      <c r="L7" s="23">
        <v>894366.08100000001</v>
      </c>
      <c r="M7" s="23">
        <v>894.36608100000001</v>
      </c>
      <c r="N7" s="23">
        <v>5349.2035304609999</v>
      </c>
      <c r="O7" s="14">
        <v>3.7198911894721833</v>
      </c>
      <c r="P7" s="22">
        <v>46</v>
      </c>
      <c r="Q7" s="22">
        <v>76</v>
      </c>
      <c r="R7" s="23">
        <v>49044.152776690775</v>
      </c>
      <c r="S7" s="23">
        <v>49.044152776690773</v>
      </c>
      <c r="T7" s="23">
        <v>138.630529053</v>
      </c>
      <c r="U7" s="14">
        <v>9.6405096698887346E-2</v>
      </c>
      <c r="V7" s="22">
        <v>42</v>
      </c>
      <c r="W7" s="22">
        <v>107</v>
      </c>
      <c r="X7" s="23">
        <v>166360</v>
      </c>
      <c r="Y7" s="23">
        <v>166.36</v>
      </c>
      <c r="Z7" s="23">
        <v>497.5626759999999</v>
      </c>
      <c r="AA7" s="14">
        <v>0.34601020584144637</v>
      </c>
      <c r="AB7" s="22">
        <v>273</v>
      </c>
      <c r="AC7" s="22">
        <v>298</v>
      </c>
      <c r="AD7" s="23">
        <v>239969.53996566529</v>
      </c>
      <c r="AE7" s="23">
        <v>239.96953996566529</v>
      </c>
      <c r="AF7" s="23">
        <v>446.16314337599994</v>
      </c>
      <c r="AG7" s="14">
        <v>0.31026644184700969</v>
      </c>
      <c r="AH7" s="22">
        <v>355</v>
      </c>
      <c r="AI7" s="23">
        <v>271518.29000000004</v>
      </c>
      <c r="AJ7" s="23">
        <v>271.51829000000004</v>
      </c>
      <c r="AK7" s="23">
        <v>241.10824152000001</v>
      </c>
      <c r="AL7" s="14">
        <v>0.16766915265646734</v>
      </c>
      <c r="AM7" s="22">
        <v>281959</v>
      </c>
      <c r="AN7" s="23">
        <v>5105777.3372</v>
      </c>
      <c r="AO7" s="23">
        <v>5105.7773372000001</v>
      </c>
      <c r="AP7" s="23">
        <v>4533.9302754336013</v>
      </c>
      <c r="AQ7" s="14">
        <v>3.1529417770748269</v>
      </c>
      <c r="AR7" s="22">
        <v>282314</v>
      </c>
      <c r="AS7" s="23">
        <v>5377295.6271999991</v>
      </c>
      <c r="AT7" s="23">
        <v>5377.2956271999992</v>
      </c>
      <c r="AU7" s="23">
        <v>4775.0385169536021</v>
      </c>
      <c r="AV7" s="14">
        <v>3.3206109297312949</v>
      </c>
      <c r="AW7" s="22">
        <v>448</v>
      </c>
      <c r="AX7" s="22" t="s">
        <v>782</v>
      </c>
      <c r="AY7" s="23">
        <v>188276.40000000002</v>
      </c>
      <c r="AZ7" s="23">
        <v>188.27640000000002</v>
      </c>
      <c r="BA7" s="23">
        <v>548.76101058999996</v>
      </c>
      <c r="BB7" s="14">
        <v>0.38161405465229487</v>
      </c>
      <c r="BC7" s="22">
        <v>3708</v>
      </c>
      <c r="BD7" s="23">
        <v>5937477.6999999993</v>
      </c>
      <c r="BE7" s="23">
        <v>5937.4776999999995</v>
      </c>
      <c r="BF7" s="23">
        <v>11548.913586977287</v>
      </c>
      <c r="BG7" s="14">
        <v>8.0312333706378922</v>
      </c>
      <c r="BH7" s="22">
        <v>288198</v>
      </c>
      <c r="BI7" s="23">
        <v>12852.789500942356</v>
      </c>
      <c r="BJ7" s="23">
        <v>23304.272993410894</v>
      </c>
      <c r="BK7" s="14">
        <v>16.206031288881011</v>
      </c>
      <c r="BL7" t="s">
        <v>4</v>
      </c>
    </row>
    <row r="8" spans="1:64">
      <c r="A8" t="s">
        <v>788</v>
      </c>
      <c r="B8" t="s">
        <v>780</v>
      </c>
      <c r="C8" s="103" t="s">
        <v>314</v>
      </c>
      <c r="D8" t="s">
        <v>781</v>
      </c>
      <c r="E8">
        <v>2020</v>
      </c>
      <c r="F8" s="23">
        <v>34112.44</v>
      </c>
      <c r="G8" s="23">
        <v>7890.84</v>
      </c>
      <c r="H8" s="22">
        <v>17925570</v>
      </c>
      <c r="I8" s="34">
        <v>144515.47099999999</v>
      </c>
      <c r="J8" s="22">
        <v>1395</v>
      </c>
      <c r="K8" s="22">
        <v>2137</v>
      </c>
      <c r="L8" s="23">
        <v>1037115.181</v>
      </c>
      <c r="M8" s="23">
        <v>1037.1151809999999</v>
      </c>
      <c r="N8" s="23">
        <v>6218.0748790610005</v>
      </c>
      <c r="O8" s="14">
        <v>4.3027053339230372</v>
      </c>
      <c r="P8" s="22">
        <v>43</v>
      </c>
      <c r="Q8" s="22">
        <v>69</v>
      </c>
      <c r="R8" s="23">
        <v>41051.984869417269</v>
      </c>
      <c r="S8" s="23">
        <v>41.051984869417268</v>
      </c>
      <c r="T8" s="23">
        <v>96.743606728000003</v>
      </c>
      <c r="U8" s="14">
        <v>6.694342554369144E-2</v>
      </c>
      <c r="V8" s="22">
        <v>42</v>
      </c>
      <c r="W8" s="22">
        <v>108</v>
      </c>
      <c r="X8" s="23">
        <v>166960</v>
      </c>
      <c r="Y8" s="23">
        <v>166.96</v>
      </c>
      <c r="Z8" s="23">
        <v>544.12672099999997</v>
      </c>
      <c r="AA8" s="14">
        <v>0.37651797225225803</v>
      </c>
      <c r="AB8" s="22">
        <v>273</v>
      </c>
      <c r="AC8" s="22">
        <v>303</v>
      </c>
      <c r="AD8" s="23">
        <v>233056.69222660945</v>
      </c>
      <c r="AE8" s="23">
        <v>233.05669222660944</v>
      </c>
      <c r="AF8" s="23">
        <v>445.25943553080003</v>
      </c>
      <c r="AG8" s="14">
        <v>0.30810503017410507</v>
      </c>
      <c r="AH8" s="22">
        <v>459</v>
      </c>
      <c r="AI8" s="23">
        <v>303583.56200000003</v>
      </c>
      <c r="AJ8" s="23">
        <v>303.58356199999997</v>
      </c>
      <c r="AK8" s="23">
        <v>269.58220305600003</v>
      </c>
      <c r="AL8" s="14">
        <v>0.18654210597009371</v>
      </c>
      <c r="AM8" s="22">
        <v>315062</v>
      </c>
      <c r="AN8" s="23">
        <v>5653645.1621999992</v>
      </c>
      <c r="AO8" s="23">
        <v>5653.6451621999986</v>
      </c>
      <c r="AP8" s="23">
        <v>5020.4369040336023</v>
      </c>
      <c r="AQ8" s="14">
        <v>3.4739788545086658</v>
      </c>
      <c r="AR8" s="22">
        <v>315521</v>
      </c>
      <c r="AS8" s="23">
        <v>5957228.7241999991</v>
      </c>
      <c r="AT8" s="23">
        <v>5957.2287241999993</v>
      </c>
      <c r="AU8" s="23">
        <v>5290.0191070896026</v>
      </c>
      <c r="AV8" s="14">
        <v>3.6605209604787596</v>
      </c>
      <c r="AW8" s="22">
        <v>450</v>
      </c>
      <c r="AX8" s="22">
        <v>497</v>
      </c>
      <c r="AY8" s="23">
        <v>202377.66</v>
      </c>
      <c r="AZ8" s="23">
        <v>202.37765999999999</v>
      </c>
      <c r="BA8" s="23">
        <v>588.20873459999996</v>
      </c>
      <c r="BB8" s="14">
        <v>0.40702129019805772</v>
      </c>
      <c r="BC8" s="22">
        <v>3764</v>
      </c>
      <c r="BD8" s="23">
        <v>6187380</v>
      </c>
      <c r="BE8" s="23">
        <v>6187.38</v>
      </c>
      <c r="BF8" s="23">
        <v>12300.842135819017</v>
      </c>
      <c r="BG8" s="14">
        <v>8.5117821993044718</v>
      </c>
      <c r="BH8" s="22">
        <v>321488</v>
      </c>
      <c r="BI8" s="23">
        <v>13825.170242296024</v>
      </c>
      <c r="BJ8" s="23">
        <v>25483.274619828422</v>
      </c>
      <c r="BK8" s="14">
        <v>17.633596211874384</v>
      </c>
      <c r="BL8" t="s">
        <v>4</v>
      </c>
    </row>
    <row r="9" spans="1:64">
      <c r="A9" t="s">
        <v>789</v>
      </c>
      <c r="B9" t="s">
        <v>780</v>
      </c>
      <c r="C9" s="103" t="s">
        <v>314</v>
      </c>
      <c r="D9" t="s">
        <v>781</v>
      </c>
      <c r="E9">
        <v>2021</v>
      </c>
      <c r="F9" s="23">
        <v>34112.449999999997</v>
      </c>
      <c r="G9" s="23">
        <v>7910.57</v>
      </c>
      <c r="H9" s="22">
        <v>17924591</v>
      </c>
      <c r="I9" s="34">
        <v>134400</v>
      </c>
      <c r="J9" s="22">
        <v>1416</v>
      </c>
      <c r="K9" s="22">
        <v>2360</v>
      </c>
      <c r="L9" s="23">
        <v>1159412.2310000001</v>
      </c>
      <c r="M9" s="23">
        <v>1159.412231</v>
      </c>
      <c r="N9" s="23">
        <v>6935.1707368110001</v>
      </c>
      <c r="O9" s="14">
        <v>5.160097274412947</v>
      </c>
      <c r="P9" s="22">
        <v>45</v>
      </c>
      <c r="Q9" s="22">
        <v>75</v>
      </c>
      <c r="R9" s="23">
        <v>38578.407592513831</v>
      </c>
      <c r="S9" s="23">
        <v>38.578407592513834</v>
      </c>
      <c r="T9" s="23">
        <v>115.93852537499998</v>
      </c>
      <c r="U9" s="14">
        <v>8.6263783761160701E-2</v>
      </c>
      <c r="V9" s="22">
        <v>39</v>
      </c>
      <c r="W9" s="22">
        <v>100</v>
      </c>
      <c r="X9" s="23">
        <v>154410</v>
      </c>
      <c r="Y9" s="23">
        <v>154.41</v>
      </c>
      <c r="Z9" s="23">
        <v>418.67159900000001</v>
      </c>
      <c r="AA9" s="14">
        <v>0.31151160639880954</v>
      </c>
      <c r="AB9" s="22">
        <v>276</v>
      </c>
      <c r="AC9" s="22">
        <v>333</v>
      </c>
      <c r="AD9" s="23">
        <v>204865.65270515019</v>
      </c>
      <c r="AE9" s="23">
        <v>204.86565270515018</v>
      </c>
      <c r="AF9" s="23">
        <v>451.4106454308</v>
      </c>
      <c r="AG9" s="14">
        <v>0.33587101594553576</v>
      </c>
      <c r="AH9" s="22">
        <v>581</v>
      </c>
      <c r="AI9" s="23">
        <v>337849.19400000002</v>
      </c>
      <c r="AJ9" s="23">
        <v>337.84919400000001</v>
      </c>
      <c r="AK9" s="23">
        <v>302.3152</v>
      </c>
      <c r="AL9" s="14">
        <v>0.22489999999999999</v>
      </c>
      <c r="AM9" s="22">
        <v>359612</v>
      </c>
      <c r="AN9" s="23">
        <v>6258053.675202</v>
      </c>
      <c r="AO9" s="23">
        <v>6258.0536750000001</v>
      </c>
      <c r="AP9" s="23">
        <v>5599.8498159999999</v>
      </c>
      <c r="AQ9" s="14">
        <v>4.1665000000000001</v>
      </c>
      <c r="AR9" s="22">
        <v>360193</v>
      </c>
      <c r="AS9" s="23">
        <v>6595902.8691999987</v>
      </c>
      <c r="AT9" s="23">
        <v>6595.9028691999983</v>
      </c>
      <c r="AU9" s="23">
        <v>5902.1650158607963</v>
      </c>
      <c r="AV9" s="14">
        <v>4.3914918272773784</v>
      </c>
      <c r="AW9" s="22">
        <v>473</v>
      </c>
      <c r="AX9" s="22">
        <v>650</v>
      </c>
      <c r="AY9" s="23">
        <v>232080.53000000003</v>
      </c>
      <c r="AZ9" s="23">
        <v>232.08053000000004</v>
      </c>
      <c r="BA9" s="23">
        <v>658.82323537666673</v>
      </c>
      <c r="BB9" s="14">
        <v>0.49019585965525797</v>
      </c>
      <c r="BC9" s="22">
        <v>3808</v>
      </c>
      <c r="BD9" s="23">
        <v>6449339</v>
      </c>
      <c r="BE9" s="23">
        <v>6449.3389999999999</v>
      </c>
      <c r="BF9" s="23">
        <v>11384.120209283868</v>
      </c>
      <c r="BG9" s="14">
        <v>8.4703275366695454</v>
      </c>
      <c r="BH9" s="22">
        <v>366250</v>
      </c>
      <c r="BI9" s="23">
        <v>14834.588690497661</v>
      </c>
      <c r="BJ9" s="23">
        <v>25866.299967138133</v>
      </c>
      <c r="BK9" s="14">
        <v>19.245758904120635</v>
      </c>
      <c r="BL9" t="s">
        <v>4</v>
      </c>
    </row>
    <row r="10" spans="1:64">
      <c r="A10" t="s">
        <v>790</v>
      </c>
      <c r="B10" t="s">
        <v>780</v>
      </c>
      <c r="C10" t="s">
        <v>314</v>
      </c>
      <c r="D10" s="111" t="s">
        <v>781</v>
      </c>
      <c r="E10" s="110">
        <v>2022</v>
      </c>
      <c r="F10" s="23"/>
      <c r="G10" s="23"/>
      <c r="H10" s="22">
        <v>18139116</v>
      </c>
      <c r="I10" s="34">
        <v>131463.9356</v>
      </c>
      <c r="J10" s="22">
        <v>1421</v>
      </c>
      <c r="K10" s="22">
        <v>2255</v>
      </c>
      <c r="L10" s="23">
        <v>1086798.031</v>
      </c>
      <c r="M10" s="23">
        <v>1086.798031</v>
      </c>
      <c r="N10" s="23">
        <v>6431.6707474580007</v>
      </c>
      <c r="O10" s="14">
        <v>4.8923461161450277</v>
      </c>
      <c r="P10" s="22">
        <v>44</v>
      </c>
      <c r="Q10" s="22">
        <v>71</v>
      </c>
      <c r="R10" s="23">
        <v>31613</v>
      </c>
      <c r="S10" s="23">
        <v>31.613</v>
      </c>
      <c r="T10" s="23">
        <v>77.700818000000012</v>
      </c>
      <c r="U10" s="14">
        <v>5.9104284110599849E-2</v>
      </c>
      <c r="V10" s="22">
        <v>38</v>
      </c>
      <c r="W10" s="22">
        <v>94</v>
      </c>
      <c r="X10" s="23">
        <v>146010</v>
      </c>
      <c r="Y10" s="23">
        <v>146.01</v>
      </c>
      <c r="Z10" s="23">
        <v>507.20988699999998</v>
      </c>
      <c r="AA10" s="14">
        <v>0.38581675246910835</v>
      </c>
      <c r="AB10" s="22">
        <v>276</v>
      </c>
      <c r="AC10" s="22">
        <v>338</v>
      </c>
      <c r="AD10" s="23">
        <v>193712.10339871256</v>
      </c>
      <c r="AE10" s="23">
        <v>193.71210339871254</v>
      </c>
      <c r="AF10" s="23">
        <v>427.80668835809996</v>
      </c>
      <c r="AG10" s="14">
        <v>0.32541752717625161</v>
      </c>
      <c r="AH10" s="22">
        <v>695</v>
      </c>
      <c r="AI10" s="23">
        <v>431745.84999999992</v>
      </c>
      <c r="AJ10" s="23">
        <v>431.74585000000002</v>
      </c>
      <c r="AK10" s="23">
        <v>442.26487059331293</v>
      </c>
      <c r="AL10" s="14">
        <v>0.3</v>
      </c>
      <c r="AM10" s="22">
        <v>440785</v>
      </c>
      <c r="AN10" s="23">
        <v>7118643.4761546487</v>
      </c>
      <c r="AO10" s="23">
        <v>7118.6434761575692</v>
      </c>
      <c r="AP10" s="23">
        <v>7292.0815238466321</v>
      </c>
      <c r="AQ10" s="14">
        <v>5.5</v>
      </c>
      <c r="AR10" s="22">
        <v>441480</v>
      </c>
      <c r="AS10" s="23">
        <v>7550389.3261550022</v>
      </c>
      <c r="AT10" s="23">
        <v>7550.389326155002</v>
      </c>
      <c r="AU10" s="23">
        <v>7734.3463944380064</v>
      </c>
      <c r="AV10" s="14">
        <v>5.8832457427495477</v>
      </c>
      <c r="AW10" s="22">
        <v>476</v>
      </c>
      <c r="AX10" s="22">
        <v>651</v>
      </c>
      <c r="AY10" s="23">
        <v>229060.63</v>
      </c>
      <c r="AZ10" s="23">
        <v>229.06063</v>
      </c>
      <c r="BA10" s="23">
        <v>641.18362626945338</v>
      </c>
      <c r="BB10" s="14">
        <v>0.48772587199911377</v>
      </c>
      <c r="BC10" s="22">
        <v>3770</v>
      </c>
      <c r="BD10" s="23">
        <v>6786957.7999999998</v>
      </c>
      <c r="BE10" s="23">
        <v>6786.9578000000001</v>
      </c>
      <c r="BF10" s="23">
        <v>13860.088383051134</v>
      </c>
      <c r="BG10" s="14">
        <v>10.542882593460966</v>
      </c>
      <c r="BH10" s="22">
        <v>447505</v>
      </c>
      <c r="BI10" s="23">
        <v>16024.540890553715</v>
      </c>
      <c r="BJ10" s="23">
        <v>29680.006544574699</v>
      </c>
      <c r="BK10" s="14">
        <v>22.576538888110615</v>
      </c>
      <c r="BL10" t="s">
        <v>4</v>
      </c>
    </row>
    <row r="11" spans="1:64">
      <c r="A11" t="s">
        <v>791</v>
      </c>
      <c r="B11" t="s">
        <v>780</v>
      </c>
      <c r="C11" t="s">
        <v>314</v>
      </c>
      <c r="D11" t="s">
        <v>781</v>
      </c>
      <c r="E11">
        <v>2023</v>
      </c>
      <c r="F11">
        <v>34112.65</v>
      </c>
      <c r="G11">
        <v>8163.11</v>
      </c>
      <c r="H11">
        <v>18017520</v>
      </c>
      <c r="I11">
        <v>131463.9356</v>
      </c>
      <c r="J11">
        <v>1420</v>
      </c>
      <c r="K11">
        <v>2293</v>
      </c>
      <c r="L11">
        <v>1133147.831</v>
      </c>
      <c r="M11">
        <v>1133.147831</v>
      </c>
      <c r="N11">
        <v>6705.9688640000004</v>
      </c>
      <c r="O11">
        <v>5.1009950625576748</v>
      </c>
      <c r="P11">
        <v>45</v>
      </c>
      <c r="Q11">
        <v>75</v>
      </c>
      <c r="R11">
        <v>34605.727987999999</v>
      </c>
      <c r="S11">
        <v>34.605727999999999</v>
      </c>
      <c r="T11">
        <v>112.449155</v>
      </c>
      <c r="U11">
        <v>8.5536124022746823E-2</v>
      </c>
      <c r="V11">
        <v>37</v>
      </c>
      <c r="W11">
        <v>85</v>
      </c>
      <c r="X11">
        <v>122907</v>
      </c>
      <c r="Y11">
        <v>122.907</v>
      </c>
      <c r="Z11">
        <v>402.13582000000002</v>
      </c>
      <c r="AA11">
        <v>0.30589059894233078</v>
      </c>
      <c r="AB11">
        <v>278</v>
      </c>
      <c r="AC11">
        <v>373</v>
      </c>
      <c r="AD11">
        <v>158974.31485343352</v>
      </c>
      <c r="AE11">
        <v>158.97431485343344</v>
      </c>
      <c r="AF11">
        <v>437.5770961371</v>
      </c>
      <c r="AG11">
        <v>0.33284953332638556</v>
      </c>
      <c r="AH11">
        <v>859</v>
      </c>
      <c r="AI11">
        <v>534781.67500000005</v>
      </c>
      <c r="AJ11">
        <v>534.78167499999995</v>
      </c>
      <c r="AK11">
        <v>501.61838499999999</v>
      </c>
      <c r="AL11">
        <v>0.38156349322011324</v>
      </c>
      <c r="AM11">
        <v>577112</v>
      </c>
      <c r="AN11">
        <v>9171345.6851579994</v>
      </c>
      <c r="AO11">
        <v>9171.3456850000002</v>
      </c>
      <c r="AP11">
        <v>8602.6051860000007</v>
      </c>
      <c r="AQ11">
        <v>6.5436997201839446</v>
      </c>
      <c r="AR11">
        <v>658007</v>
      </c>
      <c r="AS11">
        <v>9765390</v>
      </c>
      <c r="AT11">
        <v>9765</v>
      </c>
      <c r="AU11">
        <v>9160</v>
      </c>
      <c r="AV11">
        <v>6.9676903845863567</v>
      </c>
      <c r="AW11">
        <v>475</v>
      </c>
      <c r="AX11">
        <v>643</v>
      </c>
      <c r="AY11">
        <v>228844.12</v>
      </c>
      <c r="AZ11">
        <v>228.84406000000001</v>
      </c>
      <c r="BA11">
        <v>627.79476180011397</v>
      </c>
      <c r="BB11">
        <v>0.47754143289173978</v>
      </c>
      <c r="BC11">
        <v>3791</v>
      </c>
      <c r="BD11">
        <v>7189905.0999999996</v>
      </c>
      <c r="BE11">
        <v>7189.9050999999999</v>
      </c>
      <c r="BF11">
        <v>17921.927941000002</v>
      </c>
      <c r="BG11">
        <v>13.632581330540969</v>
      </c>
      <c r="BH11">
        <v>664053</v>
      </c>
      <c r="BI11">
        <v>18633.384033853428</v>
      </c>
      <c r="BJ11">
        <v>35367.853637937216</v>
      </c>
      <c r="BK11">
        <v>26.817548342845459</v>
      </c>
      <c r="BL11" t="s">
        <v>4</v>
      </c>
    </row>
    <row r="12" spans="1:64">
      <c r="A12" t="s">
        <v>792</v>
      </c>
      <c r="B12" t="s">
        <v>780</v>
      </c>
      <c r="C12" t="s">
        <v>314</v>
      </c>
      <c r="D12" t="s">
        <v>781</v>
      </c>
      <c r="E12">
        <v>2024</v>
      </c>
      <c r="F12">
        <v>34112.44</v>
      </c>
      <c r="G12">
        <v>8179.67</v>
      </c>
      <c r="H12">
        <v>18034454</v>
      </c>
      <c r="I12">
        <v>123664.02112547167</v>
      </c>
      <c r="J12">
        <v>1424</v>
      </c>
      <c r="K12">
        <v>2284</v>
      </c>
      <c r="L12">
        <v>1183026.9310000001</v>
      </c>
      <c r="M12">
        <v>1183.0269310000044</v>
      </c>
      <c r="N12">
        <v>7001.1533776580045</v>
      </c>
      <c r="O12">
        <v>5.6614311211459896</v>
      </c>
      <c r="P12">
        <v>45</v>
      </c>
      <c r="Q12">
        <v>71</v>
      </c>
      <c r="R12">
        <v>33016.671629094002</v>
      </c>
      <c r="S12">
        <v>33.016671629093999</v>
      </c>
      <c r="T12">
        <v>102.67169972500002</v>
      </c>
      <c r="U12">
        <v>8.3024713890572518E-2</v>
      </c>
      <c r="V12">
        <v>37</v>
      </c>
      <c r="W12">
        <v>88</v>
      </c>
      <c r="X12">
        <v>112170</v>
      </c>
      <c r="Y12">
        <v>112.17</v>
      </c>
      <c r="Z12">
        <v>309.04363426999998</v>
      </c>
      <c r="AA12">
        <v>0.24990585900198001</v>
      </c>
      <c r="AB12">
        <v>277</v>
      </c>
      <c r="AC12">
        <v>380</v>
      </c>
      <c r="AD12">
        <v>152031.73691716735</v>
      </c>
      <c r="AE12">
        <v>152.03173691716742</v>
      </c>
      <c r="AF12">
        <v>435.38960813760019</v>
      </c>
      <c r="AG12">
        <v>0.35207460033654114</v>
      </c>
      <c r="AH12">
        <v>1209</v>
      </c>
      <c r="AI12">
        <v>762592.9849999994</v>
      </c>
      <c r="AJ12">
        <v>762.59298499999977</v>
      </c>
      <c r="AK12">
        <v>687.81602254709298</v>
      </c>
      <c r="AL12">
        <v>0.55619736143726306</v>
      </c>
      <c r="AM12">
        <v>704612</v>
      </c>
      <c r="AN12">
        <v>11270897.701002613</v>
      </c>
      <c r="AO12">
        <v>11270.89770099001</v>
      </c>
      <c r="AP12">
        <v>10165.716417181153</v>
      </c>
      <c r="AQ12">
        <v>8.2204317186700884</v>
      </c>
      <c r="AR12">
        <v>872301</v>
      </c>
      <c r="AS12">
        <v>12178896.574019736</v>
      </c>
      <c r="AT12">
        <v>12178.896573960374</v>
      </c>
      <c r="AU12">
        <v>10984.680380389616</v>
      </c>
      <c r="AV12">
        <v>8.8826808965271873</v>
      </c>
      <c r="AW12">
        <v>470</v>
      </c>
      <c r="AX12">
        <v>611</v>
      </c>
      <c r="AY12">
        <v>216775.56</v>
      </c>
      <c r="AZ12">
        <v>216.7755599999999</v>
      </c>
      <c r="BA12">
        <v>590.49984880011516</v>
      </c>
      <c r="BB12">
        <v>0.47750335418980411</v>
      </c>
      <c r="BC12">
        <v>3817</v>
      </c>
      <c r="BD12">
        <v>7809965.8999999994</v>
      </c>
      <c r="BE12">
        <v>7809.9659000002493</v>
      </c>
      <c r="BF12">
        <v>16999.335595232147</v>
      </c>
      <c r="BG12">
        <v>13.746387543054519</v>
      </c>
      <c r="BH12">
        <v>878371</v>
      </c>
      <c r="BI12">
        <v>21685.883373506887</v>
      </c>
      <c r="BJ12">
        <v>36422.774144212482</v>
      </c>
      <c r="BK12">
        <v>29.453008088146593</v>
      </c>
      <c r="BL12" t="s">
        <v>4</v>
      </c>
    </row>
    <row r="13" spans="1:64">
      <c r="A13" t="s">
        <v>793</v>
      </c>
      <c r="B13" t="s">
        <v>794</v>
      </c>
      <c r="C13" t="s">
        <v>317</v>
      </c>
      <c r="D13" t="s">
        <v>795</v>
      </c>
      <c r="E13">
        <v>2012</v>
      </c>
      <c r="F13" s="23">
        <v>5292.32</v>
      </c>
      <c r="G13" s="23">
        <v>1757.87</v>
      </c>
      <c r="H13" s="22">
        <v>5081061</v>
      </c>
      <c r="I13" s="34">
        <v>41901.436408999994</v>
      </c>
      <c r="J13" s="22">
        <v>225</v>
      </c>
      <c r="K13" s="22" t="s">
        <v>782</v>
      </c>
      <c r="L13" s="23">
        <v>97429.111000000004</v>
      </c>
      <c r="M13" s="23">
        <v>97.429111000000006</v>
      </c>
      <c r="N13" s="23">
        <v>464.29075399999994</v>
      </c>
      <c r="O13" s="14">
        <v>1.1080545055020479</v>
      </c>
      <c r="P13" s="22">
        <v>15</v>
      </c>
      <c r="Q13" s="22" t="s">
        <v>782</v>
      </c>
      <c r="R13" s="23">
        <v>11654</v>
      </c>
      <c r="S13" s="23">
        <v>11.654</v>
      </c>
      <c r="T13" s="23">
        <v>22.394704999999998</v>
      </c>
      <c r="U13" s="14">
        <v>5.3446151061279243E-2</v>
      </c>
      <c r="V13" s="22">
        <v>15</v>
      </c>
      <c r="W13" s="22" t="s">
        <v>782</v>
      </c>
      <c r="X13" s="23">
        <v>37372</v>
      </c>
      <c r="Y13" s="23">
        <v>37.372</v>
      </c>
      <c r="Z13" s="23">
        <v>121.63076499999998</v>
      </c>
      <c r="AA13" s="14">
        <v>0.29027827068447454</v>
      </c>
      <c r="AB13" s="22">
        <v>8</v>
      </c>
      <c r="AC13" s="22" t="s">
        <v>782</v>
      </c>
      <c r="AD13" s="23">
        <v>6305</v>
      </c>
      <c r="AE13" s="23">
        <v>6.3049999999999997</v>
      </c>
      <c r="AF13" s="23">
        <v>9.0742600000000007</v>
      </c>
      <c r="AG13" s="14">
        <v>2.1656202692972464E-2</v>
      </c>
      <c r="AH13" s="22" t="s">
        <v>782</v>
      </c>
      <c r="AI13" s="23" t="s">
        <v>782</v>
      </c>
      <c r="AJ13" s="23" t="s">
        <v>782</v>
      </c>
      <c r="AK13" s="23" t="s">
        <v>782</v>
      </c>
      <c r="AL13" s="14" t="s">
        <v>782</v>
      </c>
      <c r="AM13" s="22" t="s">
        <v>782</v>
      </c>
      <c r="AN13" s="23" t="s">
        <v>782</v>
      </c>
      <c r="AO13" s="23" t="s">
        <v>782</v>
      </c>
      <c r="AP13" s="23" t="s">
        <v>782</v>
      </c>
      <c r="AQ13" s="14" t="s">
        <v>782</v>
      </c>
      <c r="AR13" s="22">
        <v>30714</v>
      </c>
      <c r="AS13" s="23">
        <v>646087.51300000027</v>
      </c>
      <c r="AT13" s="23">
        <v>646.08751300000029</v>
      </c>
      <c r="AU13" s="23">
        <v>530.28686899999991</v>
      </c>
      <c r="AV13" s="14">
        <v>1.2655577336869051</v>
      </c>
      <c r="AW13" s="22">
        <v>28</v>
      </c>
      <c r="AX13" s="22" t="s">
        <v>782</v>
      </c>
      <c r="AY13" s="23">
        <v>31488.62</v>
      </c>
      <c r="AZ13" s="23">
        <v>31.488619999999997</v>
      </c>
      <c r="BA13" s="23">
        <v>74.75845099999998</v>
      </c>
      <c r="BB13" s="14">
        <v>0.17841500771067276</v>
      </c>
      <c r="BC13" s="22">
        <v>288</v>
      </c>
      <c r="BD13" s="23">
        <v>349731</v>
      </c>
      <c r="BE13" s="23">
        <v>349.73099999999999</v>
      </c>
      <c r="BF13" s="23">
        <v>558.52040699999998</v>
      </c>
      <c r="BG13" s="14">
        <v>1.3329385693327582</v>
      </c>
      <c r="BH13" s="22">
        <v>31293</v>
      </c>
      <c r="BI13" s="23">
        <v>1180.0672440000003</v>
      </c>
      <c r="BJ13" s="23">
        <v>1780.9562109999999</v>
      </c>
      <c r="BK13" s="14">
        <v>4.2503464406711098</v>
      </c>
      <c r="BL13" t="s">
        <v>271</v>
      </c>
    </row>
    <row r="14" spans="1:64">
      <c r="A14" t="s">
        <v>796</v>
      </c>
      <c r="B14" t="s">
        <v>794</v>
      </c>
      <c r="C14" t="s">
        <v>317</v>
      </c>
      <c r="D14" t="s">
        <v>795</v>
      </c>
      <c r="E14">
        <v>2015</v>
      </c>
      <c r="F14" s="23">
        <v>5292.42</v>
      </c>
      <c r="G14" s="23">
        <v>1785.99</v>
      </c>
      <c r="H14" s="22">
        <v>5173623</v>
      </c>
      <c r="I14" s="83">
        <v>41617.938226672733</v>
      </c>
      <c r="J14" s="15">
        <v>200</v>
      </c>
      <c r="K14" s="15">
        <v>288</v>
      </c>
      <c r="L14" s="25">
        <v>142165.21099999998</v>
      </c>
      <c r="M14" s="23">
        <v>142.16521099999997</v>
      </c>
      <c r="N14" s="25">
        <v>850.34059306055929</v>
      </c>
      <c r="O14" s="16">
        <v>2.0432069182023538</v>
      </c>
      <c r="P14" s="15">
        <v>9</v>
      </c>
      <c r="Q14" s="15">
        <v>17</v>
      </c>
      <c r="R14" s="25">
        <v>11654</v>
      </c>
      <c r="S14" s="26">
        <v>11.654</v>
      </c>
      <c r="T14" s="25">
        <v>26.897930499999998</v>
      </c>
      <c r="U14" s="17">
        <v>6.4630617580092531E-2</v>
      </c>
      <c r="V14" s="15">
        <v>9</v>
      </c>
      <c r="W14" s="15">
        <v>17</v>
      </c>
      <c r="X14" s="25">
        <v>27000</v>
      </c>
      <c r="Y14" s="27">
        <v>27</v>
      </c>
      <c r="Z14" s="25">
        <v>88.519200999999995</v>
      </c>
      <c r="AA14" s="17">
        <v>0.21269482528874645</v>
      </c>
      <c r="AB14" s="15">
        <v>49</v>
      </c>
      <c r="AC14" s="22" t="s">
        <v>782</v>
      </c>
      <c r="AD14" s="25">
        <v>11395</v>
      </c>
      <c r="AE14" s="27">
        <v>11.395</v>
      </c>
      <c r="AF14" s="25">
        <v>143.35638970000002</v>
      </c>
      <c r="AG14" s="16">
        <v>0.34445817310604687</v>
      </c>
      <c r="AH14" s="22" t="s">
        <v>782</v>
      </c>
      <c r="AI14" s="23" t="s">
        <v>782</v>
      </c>
      <c r="AJ14" s="23" t="s">
        <v>782</v>
      </c>
      <c r="AK14" s="23" t="s">
        <v>782</v>
      </c>
      <c r="AL14" s="14" t="s">
        <v>782</v>
      </c>
      <c r="AM14" s="22" t="s">
        <v>782</v>
      </c>
      <c r="AN14" s="23" t="s">
        <v>782</v>
      </c>
      <c r="AO14" s="23" t="s">
        <v>782</v>
      </c>
      <c r="AP14" s="23" t="s">
        <v>782</v>
      </c>
      <c r="AQ14" s="14" t="s">
        <v>782</v>
      </c>
      <c r="AR14" s="15">
        <v>37529</v>
      </c>
      <c r="AS14" s="25">
        <v>765506.07299999997</v>
      </c>
      <c r="AT14" s="26">
        <v>765.50607300000001</v>
      </c>
      <c r="AU14" s="25">
        <v>679.89399612987188</v>
      </c>
      <c r="AV14" s="16">
        <v>1.6336561230564064</v>
      </c>
      <c r="AW14" s="15">
        <v>23</v>
      </c>
      <c r="AX14" s="22" t="s">
        <v>782</v>
      </c>
      <c r="AY14" s="25">
        <v>32130.62</v>
      </c>
      <c r="AZ14" s="26">
        <v>32.13062</v>
      </c>
      <c r="BA14" s="25">
        <v>83.724175228772864</v>
      </c>
      <c r="BB14" s="16">
        <v>0.2011732892022855</v>
      </c>
      <c r="BC14" s="15">
        <v>313</v>
      </c>
      <c r="BD14" s="25">
        <v>405523.6</v>
      </c>
      <c r="BE14" s="25">
        <v>405.52359999999993</v>
      </c>
      <c r="BF14" s="25">
        <v>647.13682982249179</v>
      </c>
      <c r="BG14" s="16">
        <v>1.554946874825589</v>
      </c>
      <c r="BH14" s="13">
        <v>38132</v>
      </c>
      <c r="BI14" s="19">
        <v>1395.3745039999999</v>
      </c>
      <c r="BJ14" s="19">
        <v>2519.8691154416961</v>
      </c>
      <c r="BK14" s="18">
        <v>6.0547668212615209</v>
      </c>
      <c r="BL14" t="s">
        <v>271</v>
      </c>
    </row>
    <row r="15" spans="1:64">
      <c r="A15" t="s">
        <v>797</v>
      </c>
      <c r="B15" t="s">
        <v>794</v>
      </c>
      <c r="C15" t="s">
        <v>317</v>
      </c>
      <c r="D15" t="s">
        <v>795</v>
      </c>
      <c r="E15">
        <v>2016</v>
      </c>
      <c r="F15" s="23">
        <v>5292.33</v>
      </c>
      <c r="G15" s="23">
        <v>1773.45</v>
      </c>
      <c r="H15" s="22">
        <v>5190790</v>
      </c>
      <c r="I15" s="83">
        <v>43988.280758305555</v>
      </c>
      <c r="J15" s="15">
        <v>208</v>
      </c>
      <c r="K15" s="15">
        <v>296</v>
      </c>
      <c r="L15" s="25">
        <v>142695.21099999998</v>
      </c>
      <c r="M15" s="23">
        <v>142.69521099999997</v>
      </c>
      <c r="N15" s="25">
        <v>853.46005699999978</v>
      </c>
      <c r="O15" s="16">
        <v>1.940198712673842</v>
      </c>
      <c r="P15" s="15">
        <v>9</v>
      </c>
      <c r="Q15" s="15">
        <v>17</v>
      </c>
      <c r="R15" s="25">
        <v>11654</v>
      </c>
      <c r="S15" s="26">
        <v>11.654</v>
      </c>
      <c r="T15" s="25">
        <v>25.559294249999997</v>
      </c>
      <c r="U15" s="17">
        <v>5.8104781113033327E-2</v>
      </c>
      <c r="V15" s="15">
        <v>9</v>
      </c>
      <c r="W15" s="15">
        <v>15</v>
      </c>
      <c r="X15" s="25">
        <v>37152</v>
      </c>
      <c r="Y15" s="27">
        <v>37.152000000000001</v>
      </c>
      <c r="Z15" s="25">
        <v>109.58174500000001</v>
      </c>
      <c r="AA15" s="17">
        <v>0.24911577154401421</v>
      </c>
      <c r="AB15" s="15">
        <v>49</v>
      </c>
      <c r="AC15" s="22" t="s">
        <v>782</v>
      </c>
      <c r="AD15" s="25">
        <v>11395</v>
      </c>
      <c r="AE15" s="27">
        <v>11.395</v>
      </c>
      <c r="AF15" s="25">
        <v>137.9286451017</v>
      </c>
      <c r="AG15" s="16">
        <v>0.31355770838044694</v>
      </c>
      <c r="AH15" s="22" t="s">
        <v>782</v>
      </c>
      <c r="AI15" s="23" t="s">
        <v>782</v>
      </c>
      <c r="AJ15" s="23" t="s">
        <v>782</v>
      </c>
      <c r="AK15" s="23" t="s">
        <v>782</v>
      </c>
      <c r="AL15" s="14" t="s">
        <v>782</v>
      </c>
      <c r="AM15" s="22" t="s">
        <v>782</v>
      </c>
      <c r="AN15" s="23" t="s">
        <v>782</v>
      </c>
      <c r="AO15" s="23" t="s">
        <v>782</v>
      </c>
      <c r="AP15" s="23" t="s">
        <v>782</v>
      </c>
      <c r="AQ15" s="14" t="s">
        <v>782</v>
      </c>
      <c r="AR15" s="15">
        <v>39414</v>
      </c>
      <c r="AS15" s="25">
        <v>794281.04220000003</v>
      </c>
      <c r="AT15" s="26">
        <v>794.2810422</v>
      </c>
      <c r="AU15" s="25">
        <v>705.32156547360034</v>
      </c>
      <c r="AV15" s="16">
        <v>1.603430625872839</v>
      </c>
      <c r="AW15" s="15">
        <v>22</v>
      </c>
      <c r="AX15" s="22" t="s">
        <v>782</v>
      </c>
      <c r="AY15" s="25">
        <v>31561.119999999999</v>
      </c>
      <c r="AZ15" s="26">
        <v>31.561119999999999</v>
      </c>
      <c r="BA15" s="25">
        <v>82.416820999999999</v>
      </c>
      <c r="BB15" s="16">
        <v>0.18736085970906838</v>
      </c>
      <c r="BC15" s="15">
        <v>320</v>
      </c>
      <c r="BD15" s="25">
        <v>439426.9</v>
      </c>
      <c r="BE15" s="25">
        <v>439.42689999999999</v>
      </c>
      <c r="BF15" s="25">
        <v>727.83394524095513</v>
      </c>
      <c r="BG15" s="16">
        <v>1.6546087564550491</v>
      </c>
      <c r="BH15" s="13">
        <v>40031</v>
      </c>
      <c r="BI15" s="19">
        <v>1468.1652732</v>
      </c>
      <c r="BJ15" s="19">
        <v>2642.1020730662549</v>
      </c>
      <c r="BK15" s="18">
        <v>6.0063772157482926</v>
      </c>
      <c r="BL15" t="s">
        <v>271</v>
      </c>
    </row>
    <row r="16" spans="1:64">
      <c r="A16" t="s">
        <v>798</v>
      </c>
      <c r="B16" t="s">
        <v>794</v>
      </c>
      <c r="C16" t="s">
        <v>317</v>
      </c>
      <c r="D16" t="s">
        <v>795</v>
      </c>
      <c r="E16">
        <v>2017</v>
      </c>
      <c r="F16" s="23">
        <v>5292.33</v>
      </c>
      <c r="G16" s="23">
        <v>1774.82</v>
      </c>
      <c r="H16" s="22">
        <v>5198820</v>
      </c>
      <c r="I16" s="83">
        <v>40836.785499706515</v>
      </c>
      <c r="J16" s="15">
        <v>210</v>
      </c>
      <c r="K16" s="15">
        <v>310</v>
      </c>
      <c r="L16" s="25">
        <v>148258.21099999998</v>
      </c>
      <c r="M16" s="23">
        <v>148.25821099999999</v>
      </c>
      <c r="N16" s="25">
        <v>888.22162899999989</v>
      </c>
      <c r="O16" s="16">
        <v>2.1750527572900746</v>
      </c>
      <c r="P16" s="15">
        <v>9</v>
      </c>
      <c r="Q16" s="15">
        <v>17</v>
      </c>
      <c r="R16" s="25">
        <v>11654</v>
      </c>
      <c r="S16" s="26">
        <v>11.654</v>
      </c>
      <c r="T16" s="25">
        <v>27.398554000000004</v>
      </c>
      <c r="U16" s="17">
        <v>6.7092827372999056E-2</v>
      </c>
      <c r="V16" s="15">
        <v>9</v>
      </c>
      <c r="W16" s="15">
        <v>18</v>
      </c>
      <c r="X16" s="25">
        <v>26050</v>
      </c>
      <c r="Y16" s="27">
        <v>26.05</v>
      </c>
      <c r="Z16" s="25">
        <v>115.81771000000001</v>
      </c>
      <c r="AA16" s="17">
        <v>0.2836112308615289</v>
      </c>
      <c r="AB16" s="15">
        <v>49</v>
      </c>
      <c r="AC16" s="22" t="s">
        <v>782</v>
      </c>
      <c r="AD16" s="25">
        <v>12953</v>
      </c>
      <c r="AE16" s="27">
        <v>12.952999999999999</v>
      </c>
      <c r="AF16" s="25">
        <v>107.98296580447203</v>
      </c>
      <c r="AG16" s="16">
        <v>0.26442572421682914</v>
      </c>
      <c r="AH16" s="22" t="s">
        <v>782</v>
      </c>
      <c r="AI16" s="23" t="s">
        <v>782</v>
      </c>
      <c r="AJ16" s="23" t="s">
        <v>782</v>
      </c>
      <c r="AK16" s="23" t="s">
        <v>782</v>
      </c>
      <c r="AL16" s="14" t="s">
        <v>782</v>
      </c>
      <c r="AM16" s="22" t="s">
        <v>782</v>
      </c>
      <c r="AN16" s="23" t="s">
        <v>782</v>
      </c>
      <c r="AO16" s="23" t="s">
        <v>782</v>
      </c>
      <c r="AP16" s="23" t="s">
        <v>782</v>
      </c>
      <c r="AQ16" s="14" t="s">
        <v>782</v>
      </c>
      <c r="AR16" s="15">
        <v>41747</v>
      </c>
      <c r="AS16" s="25">
        <v>828851.82719999994</v>
      </c>
      <c r="AT16" s="26">
        <v>828.85182719999989</v>
      </c>
      <c r="AU16" s="25">
        <v>736.0204225536005</v>
      </c>
      <c r="AV16" s="16">
        <v>1.8023466184890831</v>
      </c>
      <c r="AW16" s="15">
        <v>24</v>
      </c>
      <c r="AX16" s="22" t="s">
        <v>782</v>
      </c>
      <c r="AY16" s="25">
        <v>957</v>
      </c>
      <c r="AZ16" s="26">
        <v>0.95699999999999996</v>
      </c>
      <c r="BA16" s="25">
        <v>1.538856</v>
      </c>
      <c r="BB16" s="16">
        <v>3.7683083552476466E-3</v>
      </c>
      <c r="BC16" s="15">
        <v>374</v>
      </c>
      <c r="BD16" s="25">
        <v>592653.4</v>
      </c>
      <c r="BE16" s="25">
        <v>592.65340000000015</v>
      </c>
      <c r="BF16" s="25">
        <v>1096.3503082850812</v>
      </c>
      <c r="BG16" s="16">
        <v>2.6847125572431758</v>
      </c>
      <c r="BH16" s="13">
        <v>42422</v>
      </c>
      <c r="BI16" s="19">
        <v>1621.3774382000001</v>
      </c>
      <c r="BJ16" s="19">
        <v>2973.3304456431533</v>
      </c>
      <c r="BK16" s="18">
        <v>7.2810100238289372</v>
      </c>
      <c r="BL16" t="s">
        <v>271</v>
      </c>
    </row>
    <row r="17" spans="1:64">
      <c r="A17" t="s">
        <v>799</v>
      </c>
      <c r="B17" t="s">
        <v>794</v>
      </c>
      <c r="C17" t="s">
        <v>317</v>
      </c>
      <c r="D17" t="s">
        <v>795</v>
      </c>
      <c r="E17">
        <v>2018</v>
      </c>
      <c r="F17" s="23">
        <v>5292.18</v>
      </c>
      <c r="G17" s="23">
        <v>1777.22</v>
      </c>
      <c r="H17" s="22">
        <v>5202321</v>
      </c>
      <c r="I17" s="83">
        <v>40839.687900950274</v>
      </c>
      <c r="J17" s="15">
        <v>218</v>
      </c>
      <c r="K17" s="15">
        <v>328</v>
      </c>
      <c r="L17" s="25">
        <v>161485.21099999998</v>
      </c>
      <c r="M17" s="23">
        <v>161.48521099999999</v>
      </c>
      <c r="N17" s="25">
        <v>965.84304699100016</v>
      </c>
      <c r="O17" s="16">
        <v>2.3649618707505513</v>
      </c>
      <c r="P17" s="15">
        <v>8</v>
      </c>
      <c r="Q17" s="15">
        <v>16</v>
      </c>
      <c r="R17" s="25">
        <v>11654</v>
      </c>
      <c r="S17" s="26">
        <v>11.654</v>
      </c>
      <c r="T17" s="25">
        <v>55.307404249999998</v>
      </c>
      <c r="U17" s="17">
        <v>0.13542562906978797</v>
      </c>
      <c r="V17" s="15">
        <v>10</v>
      </c>
      <c r="W17" s="15">
        <v>17</v>
      </c>
      <c r="X17" s="25">
        <v>23518</v>
      </c>
      <c r="Y17" s="27">
        <v>23.518000000000001</v>
      </c>
      <c r="Z17" s="25">
        <v>90.770780999999999</v>
      </c>
      <c r="AA17" s="17">
        <v>0.22226120145714415</v>
      </c>
      <c r="AB17" s="15">
        <v>49</v>
      </c>
      <c r="AC17" s="22" t="s">
        <v>782</v>
      </c>
      <c r="AD17" s="25">
        <v>12953</v>
      </c>
      <c r="AE17" s="27">
        <v>12.952999999999999</v>
      </c>
      <c r="AF17" s="25">
        <v>134.71103858939998</v>
      </c>
      <c r="AG17" s="16">
        <v>0.32985325185667119</v>
      </c>
      <c r="AH17" s="22" t="s">
        <v>782</v>
      </c>
      <c r="AI17" s="23" t="s">
        <v>782</v>
      </c>
      <c r="AJ17" s="23" t="s">
        <v>782</v>
      </c>
      <c r="AK17" s="23" t="s">
        <v>782</v>
      </c>
      <c r="AL17" s="14" t="s">
        <v>782</v>
      </c>
      <c r="AM17" s="22" t="s">
        <v>782</v>
      </c>
      <c r="AN17" s="23" t="s">
        <v>782</v>
      </c>
      <c r="AO17" s="23" t="s">
        <v>782</v>
      </c>
      <c r="AP17" s="23" t="s">
        <v>782</v>
      </c>
      <c r="AQ17" s="14" t="s">
        <v>782</v>
      </c>
      <c r="AR17" s="15">
        <v>44101</v>
      </c>
      <c r="AS17" s="25">
        <v>879742.60920000041</v>
      </c>
      <c r="AT17" s="26">
        <v>879.7426092000004</v>
      </c>
      <c r="AU17" s="25">
        <v>781.21143696960041</v>
      </c>
      <c r="AV17" s="16">
        <v>1.9128731807752695</v>
      </c>
      <c r="AW17" s="15">
        <v>24</v>
      </c>
      <c r="AX17" s="22" t="s">
        <v>782</v>
      </c>
      <c r="AY17" s="25">
        <v>31670.12</v>
      </c>
      <c r="AZ17" s="26">
        <v>31.670120000000001</v>
      </c>
      <c r="BA17" s="25">
        <v>84.523836899999992</v>
      </c>
      <c r="BB17" s="16">
        <v>0.20696494328016954</v>
      </c>
      <c r="BC17" s="15">
        <v>391</v>
      </c>
      <c r="BD17" s="25">
        <v>642953.4</v>
      </c>
      <c r="BE17" s="25">
        <v>642.9534000000001</v>
      </c>
      <c r="BF17" s="25">
        <v>1194.0455827306653</v>
      </c>
      <c r="BG17" s="16">
        <v>2.9237382656464468</v>
      </c>
      <c r="BH17" s="13">
        <v>44801</v>
      </c>
      <c r="BI17" s="19">
        <v>1763.9763402000005</v>
      </c>
      <c r="BJ17" s="19">
        <v>3306.4131274306665</v>
      </c>
      <c r="BK17" s="18">
        <v>8.0960783428360426</v>
      </c>
      <c r="BL17" t="s">
        <v>271</v>
      </c>
    </row>
    <row r="18" spans="1:64">
      <c r="A18" t="s">
        <v>800</v>
      </c>
      <c r="B18" t="s">
        <v>794</v>
      </c>
      <c r="C18" t="s">
        <v>317</v>
      </c>
      <c r="D18" t="s">
        <v>795</v>
      </c>
      <c r="E18">
        <v>2019</v>
      </c>
      <c r="F18" s="23">
        <v>5292.31</v>
      </c>
      <c r="G18" s="23">
        <v>1781.39</v>
      </c>
      <c r="H18" s="22">
        <v>5207457</v>
      </c>
      <c r="I18" s="34">
        <v>41716.852672814523</v>
      </c>
      <c r="J18" s="22">
        <v>222</v>
      </c>
      <c r="K18" s="22">
        <v>327</v>
      </c>
      <c r="L18" s="23">
        <v>161164.611</v>
      </c>
      <c r="M18" s="23">
        <v>161.16461100000001</v>
      </c>
      <c r="N18" s="23">
        <v>963.9255383909998</v>
      </c>
      <c r="O18" s="14">
        <v>2.3106382112549873</v>
      </c>
      <c r="P18" s="22">
        <v>8</v>
      </c>
      <c r="Q18" s="22">
        <v>16</v>
      </c>
      <c r="R18" s="23">
        <v>11361.290833687792</v>
      </c>
      <c r="S18" s="23">
        <v>11.361290833687791</v>
      </c>
      <c r="T18" s="23">
        <v>21.452079999999999</v>
      </c>
      <c r="U18" s="14">
        <v>5.1423054774167087E-2</v>
      </c>
      <c r="V18" s="22">
        <v>10</v>
      </c>
      <c r="W18" s="22">
        <v>19</v>
      </c>
      <c r="X18" s="23">
        <v>24800</v>
      </c>
      <c r="Y18" s="23">
        <v>24.8</v>
      </c>
      <c r="Z18" s="23">
        <v>108.149001</v>
      </c>
      <c r="AA18" s="14">
        <v>0.25924535066969973</v>
      </c>
      <c r="AB18" s="22">
        <v>50</v>
      </c>
      <c r="AC18" s="22">
        <v>57</v>
      </c>
      <c r="AD18" s="23">
        <v>86564.690010729624</v>
      </c>
      <c r="AE18" s="23">
        <v>86.56469001072962</v>
      </c>
      <c r="AF18" s="23">
        <v>152.88766266899998</v>
      </c>
      <c r="AG18" s="14">
        <v>0.36648896758367333</v>
      </c>
      <c r="AH18" s="22">
        <v>42</v>
      </c>
      <c r="AI18" s="23">
        <v>33664.850000000006</v>
      </c>
      <c r="AJ18" s="23">
        <v>33.664850000000008</v>
      </c>
      <c r="AK18" s="23">
        <v>29.894386799999999</v>
      </c>
      <c r="AL18" s="14">
        <v>7.1660216158831114E-2</v>
      </c>
      <c r="AM18" s="22">
        <v>47808</v>
      </c>
      <c r="AN18" s="23">
        <v>932742.05719999981</v>
      </c>
      <c r="AO18" s="23">
        <v>932.74205719999986</v>
      </c>
      <c r="AP18" s="23">
        <v>828.27494679360041</v>
      </c>
      <c r="AQ18" s="14">
        <v>1.9854684467444483</v>
      </c>
      <c r="AR18" s="22">
        <v>47850</v>
      </c>
      <c r="AS18" s="23">
        <v>966406.90719999978</v>
      </c>
      <c r="AT18" s="23">
        <v>966.40690719999975</v>
      </c>
      <c r="AU18" s="23">
        <v>858.1693335936003</v>
      </c>
      <c r="AV18" s="14">
        <v>2.0571286629032794</v>
      </c>
      <c r="AW18" s="22">
        <v>26</v>
      </c>
      <c r="AX18" s="22" t="s">
        <v>782</v>
      </c>
      <c r="AY18" s="23">
        <v>32043.7</v>
      </c>
      <c r="AZ18" s="23">
        <v>32.043700000000001</v>
      </c>
      <c r="BA18" s="23">
        <v>83.42013098999999</v>
      </c>
      <c r="BB18" s="14">
        <v>0.19996746073886371</v>
      </c>
      <c r="BC18" s="22">
        <v>399</v>
      </c>
      <c r="BD18" s="23">
        <v>655705.4</v>
      </c>
      <c r="BE18" s="23">
        <v>655.70540000000017</v>
      </c>
      <c r="BF18" s="23">
        <v>1158.5692790277542</v>
      </c>
      <c r="BG18" s="14">
        <v>2.7772212062938175</v>
      </c>
      <c r="BH18" s="22">
        <v>48565</v>
      </c>
      <c r="BI18" s="23">
        <v>1938.0465990444172</v>
      </c>
      <c r="BJ18" s="23">
        <v>3346.5730256713546</v>
      </c>
      <c r="BK18" s="14">
        <v>8.0221129142184893</v>
      </c>
      <c r="BL18" t="s">
        <v>271</v>
      </c>
    </row>
    <row r="19" spans="1:64">
      <c r="A19" t="s">
        <v>801</v>
      </c>
      <c r="B19" t="s">
        <v>794</v>
      </c>
      <c r="C19" t="s">
        <v>317</v>
      </c>
      <c r="D19" t="s">
        <v>795</v>
      </c>
      <c r="E19">
        <v>2020</v>
      </c>
      <c r="F19" s="23">
        <v>5292.33</v>
      </c>
      <c r="G19" s="23">
        <v>1782.6</v>
      </c>
      <c r="H19" s="22">
        <v>5200090</v>
      </c>
      <c r="I19" s="34">
        <v>41931.734225997832</v>
      </c>
      <c r="J19" s="22">
        <v>230</v>
      </c>
      <c r="K19" s="22">
        <v>355</v>
      </c>
      <c r="L19" s="23">
        <v>168678.611</v>
      </c>
      <c r="M19" s="23">
        <v>168.67861100000002</v>
      </c>
      <c r="N19" s="23">
        <v>1013.582800391</v>
      </c>
      <c r="O19" s="14">
        <v>2.417221274293432</v>
      </c>
      <c r="P19" s="22">
        <v>7</v>
      </c>
      <c r="Q19" s="22">
        <v>15</v>
      </c>
      <c r="R19" s="23">
        <v>11344</v>
      </c>
      <c r="S19" s="23">
        <v>11.343999999999999</v>
      </c>
      <c r="T19" s="23">
        <v>18.702300249999997</v>
      </c>
      <c r="U19" s="14">
        <v>4.4601780954732134E-2</v>
      </c>
      <c r="V19" s="22">
        <v>10</v>
      </c>
      <c r="W19" s="22">
        <v>19</v>
      </c>
      <c r="X19" s="23">
        <v>24800</v>
      </c>
      <c r="Y19" s="23">
        <v>24.8</v>
      </c>
      <c r="Z19" s="23">
        <v>117.41710550000001</v>
      </c>
      <c r="AA19" s="14">
        <v>0.2800196740424844</v>
      </c>
      <c r="AB19" s="22">
        <v>50</v>
      </c>
      <c r="AC19" s="22">
        <v>61</v>
      </c>
      <c r="AD19" s="23">
        <v>80853.199413948503</v>
      </c>
      <c r="AE19" s="23">
        <v>80.853199413948502</v>
      </c>
      <c r="AF19" s="23">
        <v>143.45838044369998</v>
      </c>
      <c r="AG19" s="14">
        <v>0.34212365191124205</v>
      </c>
      <c r="AH19" s="22">
        <v>54</v>
      </c>
      <c r="AI19" s="23">
        <v>35023.305000000008</v>
      </c>
      <c r="AJ19" s="23">
        <v>35.023305000000008</v>
      </c>
      <c r="AK19" s="23">
        <v>31.100694839999999</v>
      </c>
      <c r="AL19" s="14">
        <v>7.416982725393087E-2</v>
      </c>
      <c r="AM19" s="22">
        <v>54602</v>
      </c>
      <c r="AN19" s="23">
        <v>1047147.8161999997</v>
      </c>
      <c r="AO19" s="23">
        <v>1047.1478161999992</v>
      </c>
      <c r="AP19" s="23">
        <v>929.86726078560037</v>
      </c>
      <c r="AQ19" s="14">
        <v>2.2175740592409823</v>
      </c>
      <c r="AR19" s="22">
        <v>54656</v>
      </c>
      <c r="AS19" s="23">
        <v>1082171.1211999995</v>
      </c>
      <c r="AT19" s="23">
        <v>1082.1711211999996</v>
      </c>
      <c r="AU19" s="23">
        <v>960.96795562560055</v>
      </c>
      <c r="AV19" s="14">
        <v>2.2917438864949133</v>
      </c>
      <c r="AW19" s="22">
        <v>26</v>
      </c>
      <c r="AX19" s="22">
        <v>32</v>
      </c>
      <c r="AY19" s="23">
        <v>34213.699999999997</v>
      </c>
      <c r="AZ19" s="23">
        <v>34.213699999999996</v>
      </c>
      <c r="BA19" s="23">
        <v>92.488409999999988</v>
      </c>
      <c r="BB19" s="14">
        <v>0.22056900747657801</v>
      </c>
      <c r="BC19" s="22">
        <v>406</v>
      </c>
      <c r="BD19" s="23">
        <v>672177.9</v>
      </c>
      <c r="BE19" s="23">
        <v>672.17790000000014</v>
      </c>
      <c r="BF19" s="23">
        <v>1204.2384826660912</v>
      </c>
      <c r="BG19" s="14">
        <v>2.8719024025470876</v>
      </c>
      <c r="BH19" s="22">
        <v>55385</v>
      </c>
      <c r="BI19" s="23">
        <v>2074.238531613948</v>
      </c>
      <c r="BJ19" s="23">
        <v>3550.8554348763914</v>
      </c>
      <c r="BK19" s="14">
        <v>8.4681816777204695</v>
      </c>
      <c r="BL19" t="s">
        <v>271</v>
      </c>
    </row>
    <row r="20" spans="1:64">
      <c r="A20" t="s">
        <v>802</v>
      </c>
      <c r="B20" t="s">
        <v>794</v>
      </c>
      <c r="C20" t="s">
        <v>317</v>
      </c>
      <c r="D20" t="s">
        <v>795</v>
      </c>
      <c r="E20">
        <v>2021</v>
      </c>
      <c r="F20" s="23">
        <v>5292.34</v>
      </c>
      <c r="G20" s="23">
        <v>1784.87</v>
      </c>
      <c r="H20" s="22">
        <v>5197679</v>
      </c>
      <c r="I20" s="34">
        <v>38988.559999999998</v>
      </c>
      <c r="J20" s="22">
        <v>236</v>
      </c>
      <c r="K20" s="22">
        <v>380</v>
      </c>
      <c r="L20" s="23">
        <v>177621.31099999999</v>
      </c>
      <c r="M20" s="23">
        <v>177.62</v>
      </c>
      <c r="N20" s="23">
        <v>1062.3499999999999</v>
      </c>
      <c r="O20" s="14">
        <v>2.72</v>
      </c>
      <c r="P20" s="22">
        <v>7</v>
      </c>
      <c r="Q20" s="22">
        <v>10</v>
      </c>
      <c r="R20" s="23">
        <v>3001</v>
      </c>
      <c r="S20" s="23">
        <v>3</v>
      </c>
      <c r="T20" s="23">
        <v>12.51</v>
      </c>
      <c r="U20" s="14">
        <v>0.03</v>
      </c>
      <c r="V20" s="22">
        <v>10</v>
      </c>
      <c r="W20" s="22">
        <v>19</v>
      </c>
      <c r="X20" s="23">
        <v>25100</v>
      </c>
      <c r="Y20" s="23">
        <v>25.1</v>
      </c>
      <c r="Z20" s="23">
        <v>99.61</v>
      </c>
      <c r="AA20" s="14">
        <v>0.26</v>
      </c>
      <c r="AB20" s="22">
        <v>50</v>
      </c>
      <c r="AC20" s="22">
        <v>70294.321349999998</v>
      </c>
      <c r="AD20" s="23">
        <v>70290</v>
      </c>
      <c r="AE20" s="23">
        <v>70.290000000000006</v>
      </c>
      <c r="AF20" s="23">
        <v>144.48283309999999</v>
      </c>
      <c r="AG20" s="14">
        <v>0.34212365191124205</v>
      </c>
      <c r="AH20" s="22">
        <v>66</v>
      </c>
      <c r="AI20" s="23">
        <v>42288.214999999997</v>
      </c>
      <c r="AJ20" s="23">
        <v>42.288215000000001</v>
      </c>
      <c r="AK20" s="23">
        <v>37.840463999999997</v>
      </c>
      <c r="AL20" s="14">
        <v>9.74E-2</v>
      </c>
      <c r="AM20" s="22">
        <v>64009</v>
      </c>
      <c r="AN20" s="23">
        <v>1170644.8992000001</v>
      </c>
      <c r="AO20" s="23">
        <v>1170.6448989999999</v>
      </c>
      <c r="AP20" s="23">
        <v>1047.5198780000001</v>
      </c>
      <c r="AQ20" s="14">
        <v>2.6879</v>
      </c>
      <c r="AR20" s="22">
        <v>64074</v>
      </c>
      <c r="AS20" s="23">
        <v>1212928.7039999999</v>
      </c>
      <c r="AT20" s="23">
        <v>1212.93</v>
      </c>
      <c r="AU20" s="23">
        <v>1085.3599999999999</v>
      </c>
      <c r="AV20" s="14">
        <v>2.78</v>
      </c>
      <c r="AW20" s="22">
        <v>27</v>
      </c>
      <c r="AX20" s="22">
        <v>34</v>
      </c>
      <c r="AY20" s="23">
        <v>31897.200000000001</v>
      </c>
      <c r="AZ20" s="23">
        <v>31.9</v>
      </c>
      <c r="BA20" s="23">
        <v>87.8</v>
      </c>
      <c r="BB20" s="14">
        <v>0.23</v>
      </c>
      <c r="BC20" s="22">
        <v>417</v>
      </c>
      <c r="BD20" s="23">
        <v>718657.9</v>
      </c>
      <c r="BE20" s="23">
        <v>718.66</v>
      </c>
      <c r="BF20" s="23">
        <v>1166.5899999999999</v>
      </c>
      <c r="BG20" s="14">
        <v>2.99</v>
      </c>
      <c r="BH20" s="22">
        <v>64821</v>
      </c>
      <c r="BI20" s="23">
        <v>2239.5</v>
      </c>
      <c r="BJ20" s="23">
        <v>3658.7</v>
      </c>
      <c r="BK20" s="14">
        <v>9.4</v>
      </c>
      <c r="BL20" t="s">
        <v>271</v>
      </c>
    </row>
    <row r="21" spans="1:64">
      <c r="A21" t="s">
        <v>803</v>
      </c>
      <c r="B21" t="s">
        <v>794</v>
      </c>
      <c r="C21" t="s">
        <v>317</v>
      </c>
      <c r="D21" s="111" t="s">
        <v>795</v>
      </c>
      <c r="E21" s="110">
        <v>2022</v>
      </c>
      <c r="F21" s="23"/>
      <c r="G21" s="23"/>
      <c r="H21" s="22">
        <v>5261157</v>
      </c>
      <c r="I21" s="34">
        <v>38130.436181646844</v>
      </c>
      <c r="J21" s="22">
        <v>239</v>
      </c>
      <c r="K21" s="22">
        <v>343</v>
      </c>
      <c r="L21" s="23">
        <v>154591.31099999999</v>
      </c>
      <c r="M21" s="23">
        <v>154.59131100000002</v>
      </c>
      <c r="N21" s="23">
        <v>914.87137849800024</v>
      </c>
      <c r="O21" s="14">
        <v>2.72</v>
      </c>
      <c r="P21" s="22">
        <v>7</v>
      </c>
      <c r="Q21" s="22">
        <v>10</v>
      </c>
      <c r="R21" s="23">
        <v>3495</v>
      </c>
      <c r="S21" s="23">
        <v>3.4950000000000001</v>
      </c>
      <c r="T21" s="23">
        <v>8.2167449999999995</v>
      </c>
      <c r="U21" s="14">
        <v>2.1549045389506794E-2</v>
      </c>
      <c r="V21" s="22">
        <v>10</v>
      </c>
      <c r="W21" s="22">
        <v>16</v>
      </c>
      <c r="X21" s="23">
        <v>20750</v>
      </c>
      <c r="Y21" s="23">
        <v>20.75</v>
      </c>
      <c r="Z21" s="23">
        <v>106.97485500000001</v>
      </c>
      <c r="AA21" s="14">
        <v>0.28054978047035756</v>
      </c>
      <c r="AB21" s="22">
        <v>49</v>
      </c>
      <c r="AC21" s="22">
        <v>64</v>
      </c>
      <c r="AD21" s="23">
        <v>68523.0417575108</v>
      </c>
      <c r="AE21" s="23">
        <v>68.523041757510796</v>
      </c>
      <c r="AF21" s="23">
        <v>140.03772127799999</v>
      </c>
      <c r="AG21" s="14">
        <v>0.36725968885035659</v>
      </c>
      <c r="AH21" s="22">
        <v>76</v>
      </c>
      <c r="AI21" s="23">
        <v>53333.749999999993</v>
      </c>
      <c r="AJ21" s="23">
        <v>53.333750000000002</v>
      </c>
      <c r="AK21" s="23">
        <v>54.633169124859286</v>
      </c>
      <c r="AL21" s="14">
        <v>0.1</v>
      </c>
      <c r="AM21" s="22">
        <v>81091</v>
      </c>
      <c r="AN21" s="23">
        <v>1338124.6602000874</v>
      </c>
      <c r="AO21" s="23">
        <v>1338.1246602002425</v>
      </c>
      <c r="AP21" s="23">
        <v>1370.7266200269289</v>
      </c>
      <c r="AQ21" s="14">
        <v>3.5948359297465751</v>
      </c>
      <c r="AR21" s="22">
        <v>81166</v>
      </c>
      <c r="AS21" s="23">
        <v>1391454.0002000004</v>
      </c>
      <c r="AT21" s="23">
        <v>1391.4540002000003</v>
      </c>
      <c r="AU21" s="23">
        <v>1425.3552717067255</v>
      </c>
      <c r="AV21" s="14">
        <v>3.7381037681199816</v>
      </c>
      <c r="AW21" s="22">
        <v>28</v>
      </c>
      <c r="AX21" s="22">
        <v>35</v>
      </c>
      <c r="AY21" s="23">
        <v>32247.200000000001</v>
      </c>
      <c r="AZ21" s="23">
        <v>32.247199999999999</v>
      </c>
      <c r="BA21" s="23">
        <v>88.716747339998989</v>
      </c>
      <c r="BB21" s="14">
        <v>0.23266648961833966</v>
      </c>
      <c r="BC21" s="22">
        <v>415</v>
      </c>
      <c r="BD21" s="23">
        <v>733212.7</v>
      </c>
      <c r="BE21" s="23">
        <v>733.21269999999993</v>
      </c>
      <c r="BF21" s="23">
        <v>1369.3478744440831</v>
      </c>
      <c r="BG21" s="14">
        <v>3.5912200634704128</v>
      </c>
      <c r="BH21" s="22">
        <v>81914</v>
      </c>
      <c r="BI21" s="23">
        <v>2404.273252957511</v>
      </c>
      <c r="BJ21" s="23">
        <v>4053.5205932668077</v>
      </c>
      <c r="BK21" s="14">
        <v>10.630669352840687</v>
      </c>
      <c r="BL21" t="s">
        <v>271</v>
      </c>
    </row>
    <row r="22" spans="1:64">
      <c r="A22" t="s">
        <v>804</v>
      </c>
      <c r="B22" t="s">
        <v>794</v>
      </c>
      <c r="C22" t="s">
        <v>317</v>
      </c>
      <c r="D22" t="s">
        <v>795</v>
      </c>
      <c r="E22">
        <v>2023</v>
      </c>
      <c r="F22">
        <v>5292.31</v>
      </c>
      <c r="G22">
        <v>1828.09</v>
      </c>
      <c r="H22">
        <v>5238909</v>
      </c>
      <c r="I22">
        <v>38130.436181646844</v>
      </c>
      <c r="J22">
        <v>237</v>
      </c>
      <c r="K22">
        <v>348</v>
      </c>
      <c r="L22">
        <v>154074.21100000001</v>
      </c>
      <c r="M22">
        <v>154.07421099999999</v>
      </c>
      <c r="N22">
        <v>911.81118100000003</v>
      </c>
      <c r="O22">
        <v>2.3912949137436779</v>
      </c>
      <c r="P22">
        <v>7</v>
      </c>
      <c r="Q22">
        <v>11</v>
      </c>
      <c r="R22">
        <v>3806</v>
      </c>
      <c r="S22">
        <v>3.806</v>
      </c>
      <c r="T22">
        <v>9.9515189999999993</v>
      </c>
      <c r="U22">
        <v>2.6098623557812645E-2</v>
      </c>
      <c r="V22">
        <v>11</v>
      </c>
      <c r="W22">
        <v>23</v>
      </c>
      <c r="X22">
        <v>33770</v>
      </c>
      <c r="Y22">
        <v>33.770000000000003</v>
      </c>
      <c r="Z22">
        <v>132.264962</v>
      </c>
      <c r="AA22">
        <v>0.34687503014629167</v>
      </c>
      <c r="AB22">
        <v>50</v>
      </c>
      <c r="AC22">
        <v>72</v>
      </c>
      <c r="AD22">
        <v>47756.523652360498</v>
      </c>
      <c r="AE22">
        <v>47.756523652360492</v>
      </c>
      <c r="AF22">
        <v>136.69736904600003</v>
      </c>
      <c r="AG22">
        <v>0.35849935834669522</v>
      </c>
      <c r="AH22">
        <v>103</v>
      </c>
      <c r="AI22">
        <v>64564.72</v>
      </c>
      <c r="AJ22">
        <v>64.564719999999994</v>
      </c>
      <c r="AK22">
        <v>60.560882999999997</v>
      </c>
      <c r="AL22">
        <v>0.15882557102546208</v>
      </c>
      <c r="AM22">
        <v>110854</v>
      </c>
      <c r="AN22">
        <v>1759453.7901999999</v>
      </c>
      <c r="AO22">
        <v>1759.45379</v>
      </c>
      <c r="AP22">
        <v>1650.3451970000001</v>
      </c>
      <c r="AQ22">
        <v>4.3281571423364769</v>
      </c>
      <c r="AR22">
        <v>129835</v>
      </c>
      <c r="AS22">
        <v>1838127.78420073</v>
      </c>
      <c r="AT22">
        <v>1838.1277842006</v>
      </c>
      <c r="AU22">
        <v>1724.1403990098511</v>
      </c>
      <c r="AV22">
        <v>4.5216907322967472</v>
      </c>
      <c r="AW22">
        <v>28</v>
      </c>
      <c r="AX22">
        <v>35</v>
      </c>
      <c r="AY22">
        <v>32247.200000000001</v>
      </c>
      <c r="AZ22">
        <v>32.247199999999999</v>
      </c>
      <c r="BA22">
        <v>88.716746999999998</v>
      </c>
      <c r="BB22">
        <v>0.23266648961833966</v>
      </c>
      <c r="BC22">
        <v>417</v>
      </c>
      <c r="BD22">
        <v>762740.3</v>
      </c>
      <c r="BE22">
        <v>762.74030000000005</v>
      </c>
      <c r="BF22">
        <v>1726.842553</v>
      </c>
      <c r="BG22">
        <v>4.5287773388524037</v>
      </c>
      <c r="BH22">
        <v>130585</v>
      </c>
      <c r="BI22">
        <v>2872.5220188529606</v>
      </c>
      <c r="BJ22">
        <v>4730.4247300558509</v>
      </c>
      <c r="BK22">
        <v>12.405902486561967</v>
      </c>
      <c r="BL22" t="s">
        <v>271</v>
      </c>
    </row>
    <row r="23" spans="1:64">
      <c r="A23" t="s">
        <v>805</v>
      </c>
      <c r="B23" t="s">
        <v>794</v>
      </c>
      <c r="C23" t="s">
        <v>317</v>
      </c>
      <c r="D23" t="s">
        <v>795</v>
      </c>
      <c r="E23">
        <v>2024</v>
      </c>
      <c r="F23">
        <v>5292.33</v>
      </c>
      <c r="G23">
        <v>1830.1</v>
      </c>
      <c r="H23">
        <v>5244379</v>
      </c>
      <c r="I23">
        <v>35961.22152885692</v>
      </c>
      <c r="J23">
        <v>239</v>
      </c>
      <c r="K23">
        <v>343</v>
      </c>
      <c r="L23">
        <v>207004.21100000001</v>
      </c>
      <c r="M23">
        <v>207.00421100000003</v>
      </c>
      <c r="N23">
        <v>1225.0509206980009</v>
      </c>
      <c r="O23">
        <v>3.4065887325739599</v>
      </c>
      <c r="P23">
        <v>7</v>
      </c>
      <c r="Q23">
        <v>11</v>
      </c>
      <c r="R23">
        <v>3806</v>
      </c>
      <c r="S23">
        <v>3.806</v>
      </c>
      <c r="T23">
        <v>9.3031459999999999</v>
      </c>
      <c r="U23">
        <v>2.5869938796530403E-2</v>
      </c>
      <c r="V23">
        <v>11</v>
      </c>
      <c r="W23">
        <v>24</v>
      </c>
      <c r="X23">
        <v>30200</v>
      </c>
      <c r="Y23">
        <v>30.200000000000003</v>
      </c>
      <c r="Z23">
        <v>144.37616500000001</v>
      </c>
      <c r="AA23">
        <v>0.40147736606818546</v>
      </c>
      <c r="AB23">
        <v>50</v>
      </c>
      <c r="AC23">
        <v>81</v>
      </c>
      <c r="AD23">
        <v>49735.222857725319</v>
      </c>
      <c r="AE23">
        <v>49.735222857725311</v>
      </c>
      <c r="AF23">
        <v>143.0740502541</v>
      </c>
      <c r="AG23">
        <v>0.39785648031808618</v>
      </c>
      <c r="AH23">
        <v>156</v>
      </c>
      <c r="AI23">
        <v>76098.850000000035</v>
      </c>
      <c r="AJ23">
        <v>76.098850000000013</v>
      </c>
      <c r="AK23">
        <v>68.636886723273449</v>
      </c>
      <c r="AL23">
        <v>0.19086361309555652</v>
      </c>
      <c r="AM23">
        <v>139522</v>
      </c>
      <c r="AN23">
        <v>2181576.1579999151</v>
      </c>
      <c r="AO23">
        <v>2181.5761580005083</v>
      </c>
      <c r="AP23">
        <v>1967.6591122576469</v>
      </c>
      <c r="AQ23">
        <v>5.4716136677356957</v>
      </c>
      <c r="AR23">
        <v>180068</v>
      </c>
      <c r="AS23">
        <v>2293470.1289988845</v>
      </c>
      <c r="AT23">
        <v>2293.4701289988716</v>
      </c>
      <c r="AU23">
        <v>2068.5811868035016</v>
      </c>
      <c r="AV23">
        <v>5.7522550649275859</v>
      </c>
      <c r="AW23">
        <v>28</v>
      </c>
      <c r="AX23">
        <v>34</v>
      </c>
      <c r="AY23">
        <v>31687.200000000001</v>
      </c>
      <c r="AZ23">
        <v>31.687199999999997</v>
      </c>
      <c r="BA23">
        <v>86.028747339998986</v>
      </c>
      <c r="BB23">
        <v>0.23922643248079212</v>
      </c>
      <c r="BC23">
        <v>428</v>
      </c>
      <c r="BD23">
        <v>850517.3</v>
      </c>
      <c r="BE23">
        <v>850.51729999999782</v>
      </c>
      <c r="BF23">
        <v>1712.0273687741847</v>
      </c>
      <c r="BG23">
        <v>4.7607597739703476</v>
      </c>
      <c r="BH23">
        <v>180831</v>
      </c>
      <c r="BI23">
        <v>3466.4200628565945</v>
      </c>
      <c r="BJ23">
        <v>5388.4415848697863</v>
      </c>
      <c r="BK23">
        <v>14.984033789135488</v>
      </c>
      <c r="BL23" t="s">
        <v>271</v>
      </c>
    </row>
    <row r="24" spans="1:64">
      <c r="A24" t="s">
        <v>806</v>
      </c>
      <c r="B24" t="s">
        <v>807</v>
      </c>
      <c r="C24" t="s">
        <v>318</v>
      </c>
      <c r="D24" t="s">
        <v>808</v>
      </c>
      <c r="E24">
        <v>2012</v>
      </c>
      <c r="F24" s="23">
        <v>217.41</v>
      </c>
      <c r="G24" s="23">
        <v>130.18</v>
      </c>
      <c r="H24" s="22">
        <v>593682</v>
      </c>
      <c r="I24" s="34">
        <v>4842.2609089999996</v>
      </c>
      <c r="J24" s="22">
        <v>5</v>
      </c>
      <c r="K24" s="22" t="s">
        <v>782</v>
      </c>
      <c r="L24" s="23">
        <v>4944</v>
      </c>
      <c r="M24" s="23">
        <v>4.944</v>
      </c>
      <c r="N24" s="23">
        <v>24.550335999999998</v>
      </c>
      <c r="O24" s="14">
        <v>0.50700151151231576</v>
      </c>
      <c r="P24" s="22">
        <v>0</v>
      </c>
      <c r="Q24" s="22" t="s">
        <v>782</v>
      </c>
      <c r="R24" s="23">
        <v>0</v>
      </c>
      <c r="S24" s="23">
        <v>0</v>
      </c>
      <c r="T24" s="23">
        <v>0</v>
      </c>
      <c r="U24" s="14">
        <v>0</v>
      </c>
      <c r="V24" s="22">
        <v>0</v>
      </c>
      <c r="W24" s="22" t="s">
        <v>782</v>
      </c>
      <c r="X24" s="23">
        <v>0</v>
      </c>
      <c r="Y24" s="23">
        <v>0</v>
      </c>
      <c r="Z24" s="23">
        <v>0</v>
      </c>
      <c r="AA24" s="14">
        <v>0</v>
      </c>
      <c r="AB24" s="22">
        <v>0</v>
      </c>
      <c r="AC24" s="22" t="s">
        <v>782</v>
      </c>
      <c r="AD24" s="23">
        <v>0</v>
      </c>
      <c r="AE24" s="23">
        <v>0</v>
      </c>
      <c r="AF24" s="23">
        <v>0</v>
      </c>
      <c r="AG24" s="14">
        <v>0</v>
      </c>
      <c r="AH24" s="22" t="s">
        <v>782</v>
      </c>
      <c r="AI24" s="23" t="s">
        <v>782</v>
      </c>
      <c r="AJ24" s="23" t="s">
        <v>782</v>
      </c>
      <c r="AK24" s="23" t="s">
        <v>782</v>
      </c>
      <c r="AL24" s="14" t="s">
        <v>782</v>
      </c>
      <c r="AM24" s="22" t="s">
        <v>782</v>
      </c>
      <c r="AN24" s="23" t="s">
        <v>782</v>
      </c>
      <c r="AO24" s="23" t="s">
        <v>782</v>
      </c>
      <c r="AP24" s="23" t="s">
        <v>782</v>
      </c>
      <c r="AQ24" s="14" t="s">
        <v>782</v>
      </c>
      <c r="AR24" s="22">
        <v>1001</v>
      </c>
      <c r="AS24" s="23">
        <v>19073.409000000029</v>
      </c>
      <c r="AT24" s="23">
        <v>19.07340900000003</v>
      </c>
      <c r="AU24" s="23">
        <v>15.388349</v>
      </c>
      <c r="AV24" s="14">
        <v>0.31779264457639328</v>
      </c>
      <c r="AW24" s="22">
        <v>0</v>
      </c>
      <c r="AX24" s="22" t="s">
        <v>782</v>
      </c>
      <c r="AY24" s="23">
        <v>0</v>
      </c>
      <c r="AZ24" s="23">
        <v>0</v>
      </c>
      <c r="BA24" s="23">
        <v>0</v>
      </c>
      <c r="BB24" s="14">
        <v>0</v>
      </c>
      <c r="BC24" s="22">
        <v>0</v>
      </c>
      <c r="BD24" s="23">
        <v>0</v>
      </c>
      <c r="BE24" s="23">
        <v>0</v>
      </c>
      <c r="BF24" s="23">
        <v>0</v>
      </c>
      <c r="BG24" s="14">
        <v>0</v>
      </c>
      <c r="BH24" s="22">
        <v>1006</v>
      </c>
      <c r="BI24" s="23">
        <v>24.017409000000029</v>
      </c>
      <c r="BJ24" s="23">
        <v>39.938685</v>
      </c>
      <c r="BK24" s="14">
        <v>0.8247941560887091</v>
      </c>
      <c r="BL24" t="s">
        <v>319</v>
      </c>
    </row>
    <row r="25" spans="1:64">
      <c r="A25" t="s">
        <v>809</v>
      </c>
      <c r="B25" t="s">
        <v>807</v>
      </c>
      <c r="C25" t="s">
        <v>318</v>
      </c>
      <c r="D25" t="s">
        <v>808</v>
      </c>
      <c r="E25">
        <v>2015</v>
      </c>
      <c r="F25" s="23">
        <v>217.41</v>
      </c>
      <c r="G25" s="23">
        <v>131.88999999999999</v>
      </c>
      <c r="H25" s="22">
        <v>612178</v>
      </c>
      <c r="I25" s="29">
        <v>4925.1642609084038</v>
      </c>
      <c r="J25" s="28">
        <v>5</v>
      </c>
      <c r="K25" s="28">
        <v>6</v>
      </c>
      <c r="L25" s="30">
        <v>5444</v>
      </c>
      <c r="M25" s="31">
        <v>5.444</v>
      </c>
      <c r="N25" s="30">
        <v>32.56249652118958</v>
      </c>
      <c r="O25" s="32">
        <v>0.66114539122363625</v>
      </c>
      <c r="P25" s="28">
        <v>0</v>
      </c>
      <c r="Q25" s="28">
        <v>0</v>
      </c>
      <c r="R25" s="30">
        <v>0</v>
      </c>
      <c r="S25" s="31">
        <v>0</v>
      </c>
      <c r="T25" s="30">
        <v>0</v>
      </c>
      <c r="U25" s="32">
        <v>0</v>
      </c>
      <c r="V25" s="28">
        <v>0</v>
      </c>
      <c r="W25" s="28">
        <v>0</v>
      </c>
      <c r="X25" s="30">
        <v>0</v>
      </c>
      <c r="Y25" s="31">
        <v>0</v>
      </c>
      <c r="Z25" s="30">
        <v>0</v>
      </c>
      <c r="AA25" s="18">
        <v>0</v>
      </c>
      <c r="AB25" s="28">
        <v>1</v>
      </c>
      <c r="AC25" s="22" t="s">
        <v>782</v>
      </c>
      <c r="AD25" s="30">
        <v>0</v>
      </c>
      <c r="AE25" s="19">
        <v>0</v>
      </c>
      <c r="AF25" s="30">
        <v>9.1123200000000004</v>
      </c>
      <c r="AG25" s="18">
        <v>0.18501555516281021</v>
      </c>
      <c r="AH25" s="22" t="s">
        <v>782</v>
      </c>
      <c r="AI25" s="23" t="s">
        <v>782</v>
      </c>
      <c r="AJ25" s="23" t="s">
        <v>782</v>
      </c>
      <c r="AK25" s="23" t="s">
        <v>782</v>
      </c>
      <c r="AL25" s="14" t="s">
        <v>782</v>
      </c>
      <c r="AM25" s="22" t="s">
        <v>782</v>
      </c>
      <c r="AN25" s="23" t="s">
        <v>782</v>
      </c>
      <c r="AO25" s="23" t="s">
        <v>782</v>
      </c>
      <c r="AP25" s="23" t="s">
        <v>782</v>
      </c>
      <c r="AQ25" s="14" t="s">
        <v>782</v>
      </c>
      <c r="AR25" s="28">
        <v>1187</v>
      </c>
      <c r="AS25" s="30">
        <v>23146.723999999998</v>
      </c>
      <c r="AT25" s="33">
        <v>23.146723999999999</v>
      </c>
      <c r="AU25" s="30">
        <v>20.558058561182989</v>
      </c>
      <c r="AV25" s="18">
        <v>0.41740858724966123</v>
      </c>
      <c r="AW25" s="28">
        <v>0</v>
      </c>
      <c r="AX25" s="22" t="s">
        <v>782</v>
      </c>
      <c r="AY25" s="30">
        <v>0</v>
      </c>
      <c r="AZ25" s="19">
        <v>0</v>
      </c>
      <c r="BA25" s="30">
        <v>0</v>
      </c>
      <c r="BB25" s="18">
        <v>0</v>
      </c>
      <c r="BC25" s="28">
        <v>0</v>
      </c>
      <c r="BD25" s="30">
        <v>0</v>
      </c>
      <c r="BE25" s="19">
        <v>0</v>
      </c>
      <c r="BF25" s="30">
        <v>0</v>
      </c>
      <c r="BG25" s="18">
        <v>0</v>
      </c>
      <c r="BH25" s="13">
        <v>1193</v>
      </c>
      <c r="BI25" s="19">
        <v>28.590723999999998</v>
      </c>
      <c r="BJ25" s="19">
        <v>62.232875082372573</v>
      </c>
      <c r="BK25" s="18">
        <v>1.2635695336361079</v>
      </c>
      <c r="BL25" t="s">
        <v>319</v>
      </c>
    </row>
    <row r="26" spans="1:64">
      <c r="A26" t="s">
        <v>810</v>
      </c>
      <c r="B26" t="s">
        <v>807</v>
      </c>
      <c r="C26" t="s">
        <v>318</v>
      </c>
      <c r="D26" t="s">
        <v>808</v>
      </c>
      <c r="E26">
        <v>2016</v>
      </c>
      <c r="F26" s="23">
        <v>217.41</v>
      </c>
      <c r="G26" s="23">
        <v>131.51</v>
      </c>
      <c r="H26" s="22">
        <v>613230</v>
      </c>
      <c r="I26" s="29">
        <v>5204.9903400495123</v>
      </c>
      <c r="J26" s="28">
        <v>6</v>
      </c>
      <c r="K26" s="28">
        <v>7</v>
      </c>
      <c r="L26" s="30">
        <v>5494</v>
      </c>
      <c r="M26" s="31">
        <v>5.4939999999999998</v>
      </c>
      <c r="N26" s="30">
        <v>32.859614000000001</v>
      </c>
      <c r="O26" s="32">
        <v>0.63130979796760633</v>
      </c>
      <c r="P26" s="28">
        <v>0</v>
      </c>
      <c r="Q26" s="28">
        <v>0</v>
      </c>
      <c r="R26" s="30">
        <v>0</v>
      </c>
      <c r="S26" s="31">
        <v>0</v>
      </c>
      <c r="T26" s="30">
        <v>0</v>
      </c>
      <c r="U26" s="32">
        <v>0</v>
      </c>
      <c r="V26" s="28">
        <v>0</v>
      </c>
      <c r="W26" s="28">
        <v>0</v>
      </c>
      <c r="X26" s="30">
        <v>0</v>
      </c>
      <c r="Y26" s="31">
        <v>0</v>
      </c>
      <c r="Z26" s="30">
        <v>0</v>
      </c>
      <c r="AA26" s="18">
        <v>0</v>
      </c>
      <c r="AB26" s="28">
        <v>1</v>
      </c>
      <c r="AC26" s="22" t="s">
        <v>782</v>
      </c>
      <c r="AD26" s="30">
        <v>0</v>
      </c>
      <c r="AE26" s="19">
        <v>0</v>
      </c>
      <c r="AF26" s="30">
        <v>8.936928</v>
      </c>
      <c r="AG26" s="18">
        <v>0.17169922355542716</v>
      </c>
      <c r="AH26" s="22" t="s">
        <v>782</v>
      </c>
      <c r="AI26" s="23" t="s">
        <v>782</v>
      </c>
      <c r="AJ26" s="23" t="s">
        <v>782</v>
      </c>
      <c r="AK26" s="23" t="s">
        <v>782</v>
      </c>
      <c r="AL26" s="14" t="s">
        <v>782</v>
      </c>
      <c r="AM26" s="22" t="s">
        <v>782</v>
      </c>
      <c r="AN26" s="23" t="s">
        <v>782</v>
      </c>
      <c r="AO26" s="23" t="s">
        <v>782</v>
      </c>
      <c r="AP26" s="23" t="s">
        <v>782</v>
      </c>
      <c r="AQ26" s="14" t="s">
        <v>782</v>
      </c>
      <c r="AR26" s="28">
        <v>1261</v>
      </c>
      <c r="AS26" s="30">
        <v>24716.688000000024</v>
      </c>
      <c r="AT26" s="33">
        <v>24.716688000000023</v>
      </c>
      <c r="AU26" s="30">
        <v>21.948418943999989</v>
      </c>
      <c r="AV26" s="18">
        <v>0.42168030121245537</v>
      </c>
      <c r="AW26" s="28">
        <v>0</v>
      </c>
      <c r="AX26" s="22" t="s">
        <v>782</v>
      </c>
      <c r="AY26" s="30">
        <v>0</v>
      </c>
      <c r="AZ26" s="19">
        <v>0</v>
      </c>
      <c r="BA26" s="30">
        <v>0</v>
      </c>
      <c r="BB26" s="18">
        <v>0</v>
      </c>
      <c r="BC26" s="28">
        <v>0</v>
      </c>
      <c r="BD26" s="30">
        <v>0</v>
      </c>
      <c r="BE26" s="19">
        <v>0</v>
      </c>
      <c r="BF26" s="30">
        <v>0</v>
      </c>
      <c r="BG26" s="18">
        <v>0</v>
      </c>
      <c r="BH26" s="13">
        <v>1268</v>
      </c>
      <c r="BI26" s="19">
        <v>30.210688000000022</v>
      </c>
      <c r="BJ26" s="19">
        <v>63.744960943999992</v>
      </c>
      <c r="BK26" s="18">
        <v>1.2246893227354889</v>
      </c>
      <c r="BL26" t="s">
        <v>319</v>
      </c>
    </row>
    <row r="27" spans="1:64">
      <c r="A27" t="s">
        <v>811</v>
      </c>
      <c r="B27" t="s">
        <v>807</v>
      </c>
      <c r="C27" t="s">
        <v>318</v>
      </c>
      <c r="D27" t="s">
        <v>808</v>
      </c>
      <c r="E27">
        <v>2017</v>
      </c>
      <c r="F27" s="23">
        <v>217.41</v>
      </c>
      <c r="G27" s="23">
        <v>132.93</v>
      </c>
      <c r="H27" s="22">
        <v>617280</v>
      </c>
      <c r="I27" s="29">
        <v>4848.7408591293488</v>
      </c>
      <c r="J27" s="28">
        <v>6</v>
      </c>
      <c r="K27" s="28">
        <v>7</v>
      </c>
      <c r="L27" s="30">
        <v>5494</v>
      </c>
      <c r="M27" s="31">
        <v>5.4939999999999998</v>
      </c>
      <c r="N27" s="30">
        <v>32.859614000000001</v>
      </c>
      <c r="O27" s="32">
        <v>0.67769375503190632</v>
      </c>
      <c r="P27" s="28">
        <v>0</v>
      </c>
      <c r="Q27" s="28">
        <v>0</v>
      </c>
      <c r="R27" s="30">
        <v>0</v>
      </c>
      <c r="S27" s="31">
        <v>0</v>
      </c>
      <c r="T27" s="30">
        <v>0</v>
      </c>
      <c r="U27" s="32">
        <v>0</v>
      </c>
      <c r="V27" s="28">
        <v>0</v>
      </c>
      <c r="W27" s="28">
        <v>0</v>
      </c>
      <c r="X27" s="30">
        <v>0</v>
      </c>
      <c r="Y27" s="31">
        <v>0</v>
      </c>
      <c r="Z27" s="30">
        <v>0</v>
      </c>
      <c r="AA27" s="18">
        <v>0</v>
      </c>
      <c r="AB27" s="28">
        <v>1</v>
      </c>
      <c r="AC27" s="22" t="s">
        <v>782</v>
      </c>
      <c r="AD27" s="30">
        <v>0</v>
      </c>
      <c r="AE27" s="19">
        <v>0</v>
      </c>
      <c r="AF27" s="30">
        <v>8.8852259999999994</v>
      </c>
      <c r="AG27" s="18">
        <v>0.18324811034746558</v>
      </c>
      <c r="AH27" s="22" t="s">
        <v>782</v>
      </c>
      <c r="AI27" s="23" t="s">
        <v>782</v>
      </c>
      <c r="AJ27" s="23" t="s">
        <v>782</v>
      </c>
      <c r="AK27" s="23" t="s">
        <v>782</v>
      </c>
      <c r="AL27" s="14" t="s">
        <v>782</v>
      </c>
      <c r="AM27" s="22" t="s">
        <v>782</v>
      </c>
      <c r="AN27" s="23" t="s">
        <v>782</v>
      </c>
      <c r="AO27" s="23" t="s">
        <v>782</v>
      </c>
      <c r="AP27" s="23" t="s">
        <v>782</v>
      </c>
      <c r="AQ27" s="14" t="s">
        <v>782</v>
      </c>
      <c r="AR27" s="28">
        <v>1341</v>
      </c>
      <c r="AS27" s="30">
        <v>25827.284000000021</v>
      </c>
      <c r="AT27" s="33">
        <v>25.82728400000002</v>
      </c>
      <c r="AU27" s="30">
        <v>22.934628192000019</v>
      </c>
      <c r="AV27" s="18">
        <v>0.47300173093016595</v>
      </c>
      <c r="AW27" s="28">
        <v>0</v>
      </c>
      <c r="AX27" s="22" t="s">
        <v>782</v>
      </c>
      <c r="AY27" s="30">
        <v>0</v>
      </c>
      <c r="AZ27" s="19">
        <v>0</v>
      </c>
      <c r="BA27" s="30">
        <v>0</v>
      </c>
      <c r="BB27" s="18">
        <v>0</v>
      </c>
      <c r="BC27" s="28">
        <v>0</v>
      </c>
      <c r="BD27" s="30">
        <v>0</v>
      </c>
      <c r="BE27" s="19">
        <v>0</v>
      </c>
      <c r="BF27" s="30">
        <v>0</v>
      </c>
      <c r="BG27" s="18">
        <v>0</v>
      </c>
      <c r="BH27" s="13">
        <v>1348</v>
      </c>
      <c r="BI27" s="19">
        <v>31.32128400000002</v>
      </c>
      <c r="BJ27" s="19">
        <v>64.679468192000016</v>
      </c>
      <c r="BK27" s="18">
        <v>1.3339435963095378</v>
      </c>
      <c r="BL27" t="s">
        <v>319</v>
      </c>
    </row>
    <row r="28" spans="1:64">
      <c r="A28" t="s">
        <v>812</v>
      </c>
      <c r="B28" t="s">
        <v>807</v>
      </c>
      <c r="C28" t="s">
        <v>318</v>
      </c>
      <c r="D28" t="s">
        <v>808</v>
      </c>
      <c r="E28">
        <v>2018</v>
      </c>
      <c r="F28" s="23">
        <v>217.41</v>
      </c>
      <c r="G28" s="23">
        <v>133.11000000000001</v>
      </c>
      <c r="H28" s="22">
        <v>619294</v>
      </c>
      <c r="I28" s="29">
        <v>4849.0854746843679</v>
      </c>
      <c r="J28" s="28">
        <v>6</v>
      </c>
      <c r="K28" s="28">
        <v>7</v>
      </c>
      <c r="L28" s="30">
        <v>5494</v>
      </c>
      <c r="M28" s="31">
        <v>5.4939999999999998</v>
      </c>
      <c r="N28" s="30">
        <v>32.859614000000001</v>
      </c>
      <c r="O28" s="32">
        <v>0.677645592587515</v>
      </c>
      <c r="P28" s="28">
        <v>0</v>
      </c>
      <c r="Q28" s="28">
        <v>0</v>
      </c>
      <c r="R28" s="30">
        <v>0</v>
      </c>
      <c r="S28" s="31">
        <v>0</v>
      </c>
      <c r="T28" s="30">
        <v>0</v>
      </c>
      <c r="U28" s="32">
        <v>0</v>
      </c>
      <c r="V28" s="28">
        <v>0</v>
      </c>
      <c r="W28" s="28">
        <v>0</v>
      </c>
      <c r="X28" s="30">
        <v>0</v>
      </c>
      <c r="Y28" s="31">
        <v>0</v>
      </c>
      <c r="Z28" s="30">
        <v>0</v>
      </c>
      <c r="AA28" s="18">
        <v>0</v>
      </c>
      <c r="AB28" s="28">
        <v>1</v>
      </c>
      <c r="AC28" s="22" t="s">
        <v>782</v>
      </c>
      <c r="AD28" s="30">
        <v>0</v>
      </c>
      <c r="AE28" s="19">
        <v>0</v>
      </c>
      <c r="AF28" s="30">
        <v>10.356045</v>
      </c>
      <c r="AG28" s="18">
        <v>0.21356697162930677</v>
      </c>
      <c r="AH28" s="22" t="s">
        <v>782</v>
      </c>
      <c r="AI28" s="23" t="s">
        <v>782</v>
      </c>
      <c r="AJ28" s="23" t="s">
        <v>782</v>
      </c>
      <c r="AK28" s="23" t="s">
        <v>782</v>
      </c>
      <c r="AL28" s="14" t="s">
        <v>782</v>
      </c>
      <c r="AM28" s="22" t="s">
        <v>782</v>
      </c>
      <c r="AN28" s="23" t="s">
        <v>782</v>
      </c>
      <c r="AO28" s="23" t="s">
        <v>782</v>
      </c>
      <c r="AP28" s="23" t="s">
        <v>782</v>
      </c>
      <c r="AQ28" s="14" t="s">
        <v>782</v>
      </c>
      <c r="AR28" s="28">
        <v>1431</v>
      </c>
      <c r="AS28" s="30">
        <v>26851.524000000038</v>
      </c>
      <c r="AT28" s="33">
        <v>26.851524000000037</v>
      </c>
      <c r="AU28" s="30">
        <v>23.844153312000021</v>
      </c>
      <c r="AV28" s="18">
        <v>0.49172474761443674</v>
      </c>
      <c r="AW28" s="28">
        <v>0</v>
      </c>
      <c r="AX28" s="22" t="s">
        <v>782</v>
      </c>
      <c r="AY28" s="30">
        <v>0</v>
      </c>
      <c r="AZ28" s="19">
        <v>0</v>
      </c>
      <c r="BA28" s="30">
        <v>0</v>
      </c>
      <c r="BB28" s="18">
        <v>0</v>
      </c>
      <c r="BC28" s="28">
        <v>0</v>
      </c>
      <c r="BD28" s="30">
        <v>0</v>
      </c>
      <c r="BE28" s="19">
        <v>0</v>
      </c>
      <c r="BF28" s="30">
        <v>0</v>
      </c>
      <c r="BG28" s="18">
        <v>0</v>
      </c>
      <c r="BH28" s="13">
        <v>1438</v>
      </c>
      <c r="BI28" s="19">
        <v>32.34552400000004</v>
      </c>
      <c r="BJ28" s="19">
        <v>67.05981231200002</v>
      </c>
      <c r="BK28" s="18">
        <v>1.3829373118312585</v>
      </c>
      <c r="BL28" t="s">
        <v>319</v>
      </c>
    </row>
    <row r="29" spans="1:64">
      <c r="A29" t="s">
        <v>813</v>
      </c>
      <c r="B29" t="s">
        <v>807</v>
      </c>
      <c r="C29" t="s">
        <v>318</v>
      </c>
      <c r="D29" t="s">
        <v>808</v>
      </c>
      <c r="E29">
        <v>2019</v>
      </c>
      <c r="F29" s="23">
        <v>217.41</v>
      </c>
      <c r="G29" s="23">
        <v>133.12</v>
      </c>
      <c r="H29" s="22">
        <v>621877</v>
      </c>
      <c r="I29" s="34">
        <v>4966.051990862924</v>
      </c>
      <c r="J29" s="22">
        <v>8</v>
      </c>
      <c r="K29" s="22">
        <v>9</v>
      </c>
      <c r="L29" s="23">
        <v>5654</v>
      </c>
      <c r="M29" s="23">
        <v>5.6539999999999999</v>
      </c>
      <c r="N29" s="23">
        <v>33.816573999999996</v>
      </c>
      <c r="O29" s="14">
        <v>0.68095489258306929</v>
      </c>
      <c r="P29" s="22">
        <v>0</v>
      </c>
      <c r="Q29" s="22">
        <v>0</v>
      </c>
      <c r="R29" s="23">
        <v>0</v>
      </c>
      <c r="S29" s="23">
        <v>0</v>
      </c>
      <c r="T29" s="23">
        <v>0</v>
      </c>
      <c r="U29" s="14">
        <v>0</v>
      </c>
      <c r="V29" s="22">
        <v>0</v>
      </c>
      <c r="W29" s="22">
        <v>0</v>
      </c>
      <c r="X29" s="23">
        <v>0</v>
      </c>
      <c r="Y29" s="23">
        <v>0</v>
      </c>
      <c r="Z29" s="23">
        <v>0</v>
      </c>
      <c r="AA29" s="14">
        <v>0</v>
      </c>
      <c r="AB29" s="22">
        <v>1</v>
      </c>
      <c r="AC29" s="22">
        <v>1</v>
      </c>
      <c r="AD29" s="23">
        <v>6791.5021459227464</v>
      </c>
      <c r="AE29" s="23">
        <v>6.7915021459227463</v>
      </c>
      <c r="AF29" s="23">
        <v>9.4945199999999996</v>
      </c>
      <c r="AG29" s="14">
        <v>0.19118849374652214</v>
      </c>
      <c r="AH29" s="22">
        <v>1</v>
      </c>
      <c r="AI29" s="23">
        <v>2004.48</v>
      </c>
      <c r="AJ29" s="23">
        <v>2.00448</v>
      </c>
      <c r="AK29" s="23">
        <v>1.7799782399999999</v>
      </c>
      <c r="AL29" s="14">
        <v>3.5842923982169241E-2</v>
      </c>
      <c r="AM29" s="22">
        <v>1562</v>
      </c>
      <c r="AN29" s="23">
        <v>27195.029000000028</v>
      </c>
      <c r="AO29" s="23">
        <v>27.195029000000027</v>
      </c>
      <c r="AP29" s="23">
        <v>24.149185752000061</v>
      </c>
      <c r="AQ29" s="14">
        <v>0.48628539927556791</v>
      </c>
      <c r="AR29" s="22">
        <v>1563</v>
      </c>
      <c r="AS29" s="23">
        <v>29199.509000000027</v>
      </c>
      <c r="AT29" s="23">
        <v>29.199509000000027</v>
      </c>
      <c r="AU29" s="23">
        <v>25.92916399200006</v>
      </c>
      <c r="AV29" s="14">
        <v>0.52212832325773717</v>
      </c>
      <c r="AW29" s="22">
        <v>0</v>
      </c>
      <c r="AX29" s="22" t="s">
        <v>782</v>
      </c>
      <c r="AY29" s="23">
        <v>0</v>
      </c>
      <c r="AZ29" s="23">
        <v>0</v>
      </c>
      <c r="BA29" s="23">
        <v>0</v>
      </c>
      <c r="BB29" s="14">
        <v>0</v>
      </c>
      <c r="BC29" s="22">
        <v>0</v>
      </c>
      <c r="BD29" s="23">
        <v>0</v>
      </c>
      <c r="BE29" s="23">
        <v>0</v>
      </c>
      <c r="BF29" s="23">
        <v>0</v>
      </c>
      <c r="BG29" s="14">
        <v>0</v>
      </c>
      <c r="BH29" s="22">
        <v>1572</v>
      </c>
      <c r="BI29" s="23">
        <v>41.645011145922773</v>
      </c>
      <c r="BJ29" s="23">
        <v>69.240257992000053</v>
      </c>
      <c r="BK29" s="14">
        <v>1.3942717095873285</v>
      </c>
      <c r="BL29" t="s">
        <v>319</v>
      </c>
    </row>
    <row r="30" spans="1:64">
      <c r="A30" t="s">
        <v>814</v>
      </c>
      <c r="B30" t="s">
        <v>807</v>
      </c>
      <c r="C30" t="s">
        <v>318</v>
      </c>
      <c r="D30" t="s">
        <v>808</v>
      </c>
      <c r="E30">
        <v>2020</v>
      </c>
      <c r="F30" s="23">
        <v>217.41</v>
      </c>
      <c r="G30" s="23">
        <v>133.9</v>
      </c>
      <c r="H30" s="22">
        <v>620523</v>
      </c>
      <c r="I30" s="34">
        <v>5007.5077115876047</v>
      </c>
      <c r="J30" s="22">
        <v>8</v>
      </c>
      <c r="K30" s="22">
        <v>9</v>
      </c>
      <c r="L30" s="23">
        <v>5654</v>
      </c>
      <c r="M30" s="23">
        <v>5.6539999999999999</v>
      </c>
      <c r="N30" s="23">
        <v>33.816573999999996</v>
      </c>
      <c r="O30" s="14">
        <v>0.67531746225266676</v>
      </c>
      <c r="P30" s="22">
        <v>0</v>
      </c>
      <c r="Q30" s="22">
        <v>0</v>
      </c>
      <c r="R30" s="23">
        <v>0</v>
      </c>
      <c r="S30" s="23">
        <v>0</v>
      </c>
      <c r="T30" s="23">
        <v>0</v>
      </c>
      <c r="U30" s="14">
        <v>0</v>
      </c>
      <c r="V30" s="22">
        <v>0</v>
      </c>
      <c r="W30" s="22">
        <v>0</v>
      </c>
      <c r="X30" s="23">
        <v>0</v>
      </c>
      <c r="Y30" s="23">
        <v>0</v>
      </c>
      <c r="Z30" s="23">
        <v>0</v>
      </c>
      <c r="AA30" s="14">
        <v>0</v>
      </c>
      <c r="AB30" s="22">
        <v>1</v>
      </c>
      <c r="AC30" s="22">
        <v>1</v>
      </c>
      <c r="AD30" s="23">
        <v>7263.6266094420607</v>
      </c>
      <c r="AE30" s="23">
        <v>7.2636266094420607</v>
      </c>
      <c r="AF30" s="23">
        <v>10.15455</v>
      </c>
      <c r="AG30" s="14">
        <v>0.2027865074776001</v>
      </c>
      <c r="AH30" s="22">
        <v>1</v>
      </c>
      <c r="AI30" s="23">
        <v>2004.48</v>
      </c>
      <c r="AJ30" s="23">
        <v>2.00448</v>
      </c>
      <c r="AK30" s="23">
        <v>1.7799782399999999</v>
      </c>
      <c r="AL30" s="14">
        <v>3.5546190690451618E-2</v>
      </c>
      <c r="AM30" s="22">
        <v>1877</v>
      </c>
      <c r="AN30" s="23">
        <v>32123.843999999968</v>
      </c>
      <c r="AO30" s="23">
        <v>32.12384399999997</v>
      </c>
      <c r="AP30" s="23">
        <v>28.525973472000079</v>
      </c>
      <c r="AQ30" s="14">
        <v>0.56966409469504475</v>
      </c>
      <c r="AR30" s="22">
        <v>1878</v>
      </c>
      <c r="AS30" s="23">
        <v>34128.323999999971</v>
      </c>
      <c r="AT30" s="23">
        <v>34.128323999999971</v>
      </c>
      <c r="AU30" s="23">
        <v>30.305951712000077</v>
      </c>
      <c r="AV30" s="14">
        <v>0.60521028538549626</v>
      </c>
      <c r="AW30" s="22">
        <v>0</v>
      </c>
      <c r="AX30" s="22">
        <v>0</v>
      </c>
      <c r="AY30" s="23">
        <v>0</v>
      </c>
      <c r="AZ30" s="23">
        <v>0</v>
      </c>
      <c r="BA30" s="23">
        <v>0</v>
      </c>
      <c r="BB30" s="14">
        <v>0</v>
      </c>
      <c r="BC30" s="22">
        <v>0</v>
      </c>
      <c r="BD30" s="23">
        <v>0</v>
      </c>
      <c r="BE30" s="23">
        <v>0</v>
      </c>
      <c r="BF30" s="23">
        <v>0</v>
      </c>
      <c r="BG30" s="14">
        <v>0</v>
      </c>
      <c r="BH30" s="22">
        <v>1887</v>
      </c>
      <c r="BI30" s="23">
        <v>47.045950609442031</v>
      </c>
      <c r="BJ30" s="23">
        <v>74.27707571200007</v>
      </c>
      <c r="BK30" s="14">
        <v>1.483314255115763</v>
      </c>
      <c r="BL30" t="s">
        <v>319</v>
      </c>
    </row>
    <row r="31" spans="1:64">
      <c r="A31" t="s">
        <v>815</v>
      </c>
      <c r="B31" t="s">
        <v>807</v>
      </c>
      <c r="C31" t="s">
        <v>318</v>
      </c>
      <c r="D31" t="s">
        <v>808</v>
      </c>
      <c r="E31">
        <v>2021</v>
      </c>
      <c r="F31" s="23">
        <v>217.41</v>
      </c>
      <c r="G31" s="23">
        <v>134.13999999999999</v>
      </c>
      <c r="H31" s="22">
        <v>619477</v>
      </c>
      <c r="I31" s="34">
        <v>4652.4799999999996</v>
      </c>
      <c r="J31" s="22">
        <v>8</v>
      </c>
      <c r="K31" s="22">
        <v>9</v>
      </c>
      <c r="L31" s="23">
        <v>5654</v>
      </c>
      <c r="M31" s="23">
        <v>5.65</v>
      </c>
      <c r="N31" s="23">
        <v>33.82</v>
      </c>
      <c r="O31" s="14">
        <v>0.73</v>
      </c>
      <c r="P31" s="22">
        <v>0</v>
      </c>
      <c r="Q31" s="22">
        <v>0</v>
      </c>
      <c r="R31" s="23">
        <v>0</v>
      </c>
      <c r="S31" s="23">
        <v>0</v>
      </c>
      <c r="T31" s="23">
        <v>0</v>
      </c>
      <c r="U31" s="14">
        <v>0</v>
      </c>
      <c r="V31" s="22">
        <v>0</v>
      </c>
      <c r="W31" s="22">
        <v>0</v>
      </c>
      <c r="X31" s="23">
        <v>0</v>
      </c>
      <c r="Y31" s="23">
        <v>0</v>
      </c>
      <c r="Z31" s="23">
        <v>0</v>
      </c>
      <c r="AA31" s="14">
        <v>0</v>
      </c>
      <c r="AB31" s="22">
        <v>1</v>
      </c>
      <c r="AC31" s="22">
        <v>0</v>
      </c>
      <c r="AD31" s="23">
        <v>6855.8240340000002</v>
      </c>
      <c r="AE31" s="23">
        <v>6.86</v>
      </c>
      <c r="AF31" s="23">
        <v>9.58</v>
      </c>
      <c r="AG31" s="14">
        <v>0.21</v>
      </c>
      <c r="AH31" s="22">
        <v>1</v>
      </c>
      <c r="AI31" s="23">
        <v>2004.48</v>
      </c>
      <c r="AJ31" s="23">
        <v>2</v>
      </c>
      <c r="AK31" s="23">
        <v>1.79</v>
      </c>
      <c r="AL31" s="14">
        <v>0.04</v>
      </c>
      <c r="AM31" s="22">
        <v>2329</v>
      </c>
      <c r="AN31" s="23">
        <v>37467.622000000003</v>
      </c>
      <c r="AO31" s="23">
        <v>37</v>
      </c>
      <c r="AP31" s="23">
        <v>33.53</v>
      </c>
      <c r="AQ31" s="14">
        <v>0.72</v>
      </c>
      <c r="AR31" s="22">
        <v>2330</v>
      </c>
      <c r="AS31" s="23">
        <v>39472.101999999999</v>
      </c>
      <c r="AT31" s="23">
        <v>39</v>
      </c>
      <c r="AU31" s="23">
        <v>35.32</v>
      </c>
      <c r="AV31" s="14">
        <v>0.76</v>
      </c>
      <c r="AW31" s="22">
        <v>0</v>
      </c>
      <c r="AX31" s="22">
        <v>0</v>
      </c>
      <c r="AY31" s="23">
        <v>0</v>
      </c>
      <c r="AZ31" s="23">
        <v>0</v>
      </c>
      <c r="BA31" s="23">
        <v>0</v>
      </c>
      <c r="BB31" s="14">
        <v>0</v>
      </c>
      <c r="BC31" s="22">
        <v>0</v>
      </c>
      <c r="BD31" s="23">
        <v>0</v>
      </c>
      <c r="BE31" s="23">
        <v>0</v>
      </c>
      <c r="BF31" s="23">
        <v>0</v>
      </c>
      <c r="BG31" s="14">
        <v>0</v>
      </c>
      <c r="BH31" s="22">
        <v>2339</v>
      </c>
      <c r="BI31" s="23">
        <v>51.98</v>
      </c>
      <c r="BJ31" s="23">
        <v>78.72</v>
      </c>
      <c r="BK31" s="14">
        <v>1.69</v>
      </c>
      <c r="BL31" t="s">
        <v>319</v>
      </c>
    </row>
    <row r="32" spans="1:64">
      <c r="A32" t="s">
        <v>816</v>
      </c>
      <c r="B32" t="s">
        <v>807</v>
      </c>
      <c r="C32" t="s">
        <v>318</v>
      </c>
      <c r="D32" s="111" t="s">
        <v>808</v>
      </c>
      <c r="E32" s="110">
        <v>2022</v>
      </c>
      <c r="F32" s="23"/>
      <c r="G32" s="23"/>
      <c r="H32" s="22">
        <v>629047</v>
      </c>
      <c r="I32" s="34">
        <v>4559.0421439155689</v>
      </c>
      <c r="J32" s="22">
        <v>8</v>
      </c>
      <c r="K32" s="22">
        <v>9</v>
      </c>
      <c r="L32" s="23">
        <v>5905</v>
      </c>
      <c r="M32" s="23">
        <v>5.9050000000000002</v>
      </c>
      <c r="N32" s="23">
        <v>34.945790000000002</v>
      </c>
      <c r="O32" s="14">
        <v>0.76651605527793032</v>
      </c>
      <c r="P32" s="22">
        <v>0</v>
      </c>
      <c r="Q32" s="22">
        <v>0</v>
      </c>
      <c r="R32" s="23">
        <v>0</v>
      </c>
      <c r="S32" s="23">
        <v>0</v>
      </c>
      <c r="T32" s="23">
        <v>0</v>
      </c>
      <c r="U32" s="14">
        <v>0</v>
      </c>
      <c r="V32" s="22">
        <v>0</v>
      </c>
      <c r="W32" s="22">
        <v>0</v>
      </c>
      <c r="X32" s="23">
        <v>0</v>
      </c>
      <c r="Y32" s="23">
        <v>0</v>
      </c>
      <c r="Z32" s="23">
        <v>0</v>
      </c>
      <c r="AA32" s="14">
        <v>0</v>
      </c>
      <c r="AB32" s="22">
        <v>1</v>
      </c>
      <c r="AC32" s="22">
        <v>1</v>
      </c>
      <c r="AD32" s="23">
        <v>6988.8841201716696</v>
      </c>
      <c r="AE32" s="23">
        <v>6.9888841201716696</v>
      </c>
      <c r="AF32" s="23">
        <v>9.7704599999999999</v>
      </c>
      <c r="AG32" s="14">
        <v>0.21430949071263827</v>
      </c>
      <c r="AH32" s="22">
        <v>2</v>
      </c>
      <c r="AI32" s="23">
        <v>2008.8</v>
      </c>
      <c r="AJ32" s="23">
        <v>2.0087999999999999</v>
      </c>
      <c r="AK32" s="23">
        <v>2.0577422389765814</v>
      </c>
      <c r="AL32" s="14">
        <v>4.5135407263624756E-2</v>
      </c>
      <c r="AM32" s="22">
        <v>3044</v>
      </c>
      <c r="AN32" s="23">
        <v>45050.632999999856</v>
      </c>
      <c r="AO32" s="23">
        <v>45.050632999999756</v>
      </c>
      <c r="AP32" s="23">
        <v>46.148242939432656</v>
      </c>
      <c r="AQ32" s="14">
        <v>1.0122354977793182</v>
      </c>
      <c r="AR32" s="22">
        <v>3046</v>
      </c>
      <c r="AS32" s="23">
        <v>47059.432999999903</v>
      </c>
      <c r="AT32" s="23">
        <v>47.0594329999998</v>
      </c>
      <c r="AU32" s="23">
        <v>48.205985178409279</v>
      </c>
      <c r="AV32" s="14">
        <v>1.0573709050429436</v>
      </c>
      <c r="AW32" s="22">
        <v>0</v>
      </c>
      <c r="AX32" s="22">
        <v>0</v>
      </c>
      <c r="AY32" s="23">
        <v>0</v>
      </c>
      <c r="AZ32" s="23">
        <v>0</v>
      </c>
      <c r="BA32" s="23">
        <v>0</v>
      </c>
      <c r="BB32" s="14">
        <v>0</v>
      </c>
      <c r="BC32" s="22">
        <v>0</v>
      </c>
      <c r="BD32" s="23">
        <v>0</v>
      </c>
      <c r="BE32" s="23">
        <v>0</v>
      </c>
      <c r="BF32" s="23">
        <v>0</v>
      </c>
      <c r="BG32" s="14">
        <v>0</v>
      </c>
      <c r="BH32" s="22">
        <v>3055</v>
      </c>
      <c r="BI32" s="23">
        <v>59.953317120171469</v>
      </c>
      <c r="BJ32" s="23">
        <v>92.922235178409281</v>
      </c>
      <c r="BK32" s="14">
        <v>2.0381964510335124</v>
      </c>
      <c r="BL32" t="s">
        <v>319</v>
      </c>
    </row>
    <row r="33" spans="1:64">
      <c r="A33" t="s">
        <v>817</v>
      </c>
      <c r="B33" t="s">
        <v>807</v>
      </c>
      <c r="C33" t="s">
        <v>318</v>
      </c>
      <c r="D33" t="s">
        <v>808</v>
      </c>
      <c r="E33">
        <v>2023</v>
      </c>
      <c r="F33">
        <v>217.41</v>
      </c>
      <c r="G33">
        <v>134.19999999999999</v>
      </c>
      <c r="H33">
        <v>616319</v>
      </c>
      <c r="I33">
        <v>4559.0421439155689</v>
      </c>
      <c r="J33">
        <v>8</v>
      </c>
      <c r="K33">
        <v>9</v>
      </c>
      <c r="L33">
        <v>5905</v>
      </c>
      <c r="M33">
        <v>5.9050000000000002</v>
      </c>
      <c r="N33">
        <v>34.945790000000002</v>
      </c>
      <c r="O33">
        <v>0.76651605527793032</v>
      </c>
      <c r="P33">
        <v>0</v>
      </c>
      <c r="Q33">
        <v>0</v>
      </c>
      <c r="R33">
        <v>0</v>
      </c>
      <c r="S33">
        <v>0</v>
      </c>
      <c r="T33">
        <v>0</v>
      </c>
      <c r="U33">
        <v>0</v>
      </c>
      <c r="V33">
        <v>0</v>
      </c>
      <c r="W33">
        <v>0</v>
      </c>
      <c r="X33">
        <v>0</v>
      </c>
      <c r="Y33">
        <v>0</v>
      </c>
      <c r="Z33">
        <v>0</v>
      </c>
      <c r="AA33">
        <v>0</v>
      </c>
      <c r="AB33">
        <v>1</v>
      </c>
      <c r="AC33">
        <v>1</v>
      </c>
      <c r="AD33">
        <v>740</v>
      </c>
      <c r="AE33">
        <v>0.74</v>
      </c>
      <c r="AF33">
        <v>8.9452440000000006</v>
      </c>
      <c r="AG33">
        <v>0.19620884645556946</v>
      </c>
      <c r="AH33">
        <v>2</v>
      </c>
      <c r="AI33">
        <v>2008.8</v>
      </c>
      <c r="AJ33">
        <v>2.0087999999999999</v>
      </c>
      <c r="AK33">
        <v>1.8842289999999999</v>
      </c>
      <c r="AL33">
        <v>4.1329492918039029E-2</v>
      </c>
      <c r="AM33">
        <v>4415</v>
      </c>
      <c r="AN33">
        <v>63787.428</v>
      </c>
      <c r="AO33">
        <v>63.787427999999998</v>
      </c>
      <c r="AP33">
        <v>59.831792999999998</v>
      </c>
      <c r="AQ33">
        <v>1.3123763964290314</v>
      </c>
      <c r="AR33">
        <v>5073</v>
      </c>
      <c r="AS33">
        <v>66273.403999999602</v>
      </c>
      <c r="AT33">
        <v>66.273403999999104</v>
      </c>
      <c r="AU33">
        <v>62.163607012823903</v>
      </c>
      <c r="AV33">
        <v>1.3635234123857913</v>
      </c>
      <c r="AW33">
        <v>0</v>
      </c>
      <c r="AX33">
        <v>0</v>
      </c>
      <c r="AY33">
        <v>0</v>
      </c>
      <c r="AZ33">
        <v>0</v>
      </c>
      <c r="BA33">
        <v>0</v>
      </c>
      <c r="BB33">
        <v>0</v>
      </c>
      <c r="BC33">
        <v>0</v>
      </c>
      <c r="BD33">
        <v>0</v>
      </c>
      <c r="BE33">
        <v>0</v>
      </c>
      <c r="BF33">
        <v>0</v>
      </c>
      <c r="BG33">
        <v>0</v>
      </c>
      <c r="BH33">
        <v>5082</v>
      </c>
      <c r="BI33">
        <v>72.9184039999991</v>
      </c>
      <c r="BJ33">
        <v>106.05464101282391</v>
      </c>
      <c r="BK33">
        <v>2.3262483141192911</v>
      </c>
      <c r="BL33" t="s">
        <v>319</v>
      </c>
    </row>
    <row r="34" spans="1:64">
      <c r="A34" t="s">
        <v>818</v>
      </c>
      <c r="B34" t="s">
        <v>807</v>
      </c>
      <c r="C34" t="s">
        <v>318</v>
      </c>
      <c r="D34" t="s">
        <v>808</v>
      </c>
      <c r="E34">
        <v>2024</v>
      </c>
      <c r="F34">
        <v>217.41</v>
      </c>
      <c r="G34">
        <v>134.25</v>
      </c>
      <c r="H34">
        <v>618685</v>
      </c>
      <c r="I34">
        <v>4242.3837677598913</v>
      </c>
      <c r="J34">
        <v>9</v>
      </c>
      <c r="K34">
        <v>10</v>
      </c>
      <c r="L34">
        <v>60905</v>
      </c>
      <c r="M34">
        <v>60.905000000000001</v>
      </c>
      <c r="N34">
        <v>360.43579</v>
      </c>
      <c r="O34">
        <v>8.4960675349349906</v>
      </c>
      <c r="P34">
        <v>0</v>
      </c>
      <c r="Q34">
        <v>0</v>
      </c>
      <c r="R34">
        <v>0</v>
      </c>
      <c r="S34">
        <v>0</v>
      </c>
      <c r="T34">
        <v>0</v>
      </c>
      <c r="U34">
        <v>0</v>
      </c>
      <c r="V34">
        <v>0</v>
      </c>
      <c r="W34">
        <v>0</v>
      </c>
      <c r="X34">
        <v>0</v>
      </c>
      <c r="Y34">
        <v>0</v>
      </c>
      <c r="Z34">
        <v>0</v>
      </c>
      <c r="AA34">
        <v>0</v>
      </c>
      <c r="AB34">
        <v>1</v>
      </c>
      <c r="AC34">
        <v>1</v>
      </c>
      <c r="AD34">
        <v>740</v>
      </c>
      <c r="AE34">
        <v>0.74</v>
      </c>
      <c r="AF34">
        <v>8.9902680000000004</v>
      </c>
      <c r="AG34">
        <v>0.2119154817704561</v>
      </c>
      <c r="AH34">
        <v>4</v>
      </c>
      <c r="AI34">
        <v>2022.71</v>
      </c>
      <c r="AJ34">
        <v>2.02271</v>
      </c>
      <c r="AK34">
        <v>1.8243707643943683</v>
      </c>
      <c r="AL34">
        <v>4.3003435433133674E-2</v>
      </c>
      <c r="AM34">
        <v>5969</v>
      </c>
      <c r="AN34">
        <v>86456.440999999788</v>
      </c>
      <c r="AO34">
        <v>86.456440999999614</v>
      </c>
      <c r="AP34">
        <v>77.978851814637792</v>
      </c>
      <c r="AQ34">
        <v>1.8380904718531161</v>
      </c>
      <c r="AR34">
        <v>7698</v>
      </c>
      <c r="AS34">
        <v>90031.912000002398</v>
      </c>
      <c r="AT34">
        <v>90.031912000000091</v>
      </c>
      <c r="AU34">
        <v>81.203725751752899</v>
      </c>
      <c r="AV34">
        <v>1.9141060827373226</v>
      </c>
      <c r="AW34">
        <v>0</v>
      </c>
      <c r="AX34">
        <v>0</v>
      </c>
      <c r="AY34">
        <v>0</v>
      </c>
      <c r="AZ34">
        <v>0</v>
      </c>
      <c r="BA34">
        <v>0</v>
      </c>
      <c r="BB34">
        <v>0</v>
      </c>
      <c r="BC34">
        <v>0</v>
      </c>
      <c r="BD34">
        <v>0</v>
      </c>
      <c r="BE34">
        <v>0</v>
      </c>
      <c r="BF34">
        <v>0</v>
      </c>
      <c r="BG34">
        <v>0</v>
      </c>
      <c r="BH34">
        <v>7708</v>
      </c>
      <c r="BI34">
        <v>151.6769120000001</v>
      </c>
      <c r="BJ34">
        <v>450.62978375175294</v>
      </c>
      <c r="BK34">
        <v>10.622089099442771</v>
      </c>
      <c r="BL34" t="s">
        <v>319</v>
      </c>
    </row>
    <row r="35" spans="1:64">
      <c r="A35" t="s">
        <v>819</v>
      </c>
      <c r="B35" t="s">
        <v>820</v>
      </c>
      <c r="C35" t="s">
        <v>320</v>
      </c>
      <c r="D35" t="s">
        <v>808</v>
      </c>
      <c r="E35">
        <v>2012</v>
      </c>
      <c r="F35" s="23">
        <v>232.8</v>
      </c>
      <c r="G35" s="23">
        <v>142.49</v>
      </c>
      <c r="H35" s="22">
        <v>486816</v>
      </c>
      <c r="I35" s="34">
        <v>3956.6891030000002</v>
      </c>
      <c r="J35" s="22">
        <v>1</v>
      </c>
      <c r="K35" s="22" t="s">
        <v>782</v>
      </c>
      <c r="L35" s="23">
        <v>14</v>
      </c>
      <c r="M35" s="23">
        <v>1.4E-2</v>
      </c>
      <c r="N35" s="23">
        <v>3.1024999999999997E-2</v>
      </c>
      <c r="O35" s="14">
        <v>7.8411518298156268E-4</v>
      </c>
      <c r="P35" s="22">
        <v>0</v>
      </c>
      <c r="Q35" s="22" t="s">
        <v>782</v>
      </c>
      <c r="R35" s="23">
        <v>0</v>
      </c>
      <c r="S35" s="23">
        <v>0</v>
      </c>
      <c r="T35" s="23">
        <v>0</v>
      </c>
      <c r="U35" s="14">
        <v>0</v>
      </c>
      <c r="V35" s="22">
        <v>7</v>
      </c>
      <c r="W35" s="22" t="s">
        <v>782</v>
      </c>
      <c r="X35" s="23">
        <v>13148</v>
      </c>
      <c r="Y35" s="23">
        <v>13.148</v>
      </c>
      <c r="Z35" s="23">
        <v>28.888535999999998</v>
      </c>
      <c r="AA35" s="14">
        <v>0.73011892640481735</v>
      </c>
      <c r="AB35" s="22">
        <v>2</v>
      </c>
      <c r="AC35" s="22" t="s">
        <v>782</v>
      </c>
      <c r="AD35" s="23">
        <v>4500</v>
      </c>
      <c r="AE35" s="23">
        <v>4.5</v>
      </c>
      <c r="AF35" s="23">
        <v>7.6680000000000001</v>
      </c>
      <c r="AG35" s="14">
        <v>0.19379839558751402</v>
      </c>
      <c r="AH35" s="22" t="s">
        <v>782</v>
      </c>
      <c r="AI35" s="23" t="s">
        <v>782</v>
      </c>
      <c r="AJ35" s="23" t="s">
        <v>782</v>
      </c>
      <c r="AK35" s="23" t="s">
        <v>782</v>
      </c>
      <c r="AL35" s="14" t="s">
        <v>782</v>
      </c>
      <c r="AM35" s="22" t="s">
        <v>782</v>
      </c>
      <c r="AN35" s="23" t="s">
        <v>782</v>
      </c>
      <c r="AO35" s="23" t="s">
        <v>782</v>
      </c>
      <c r="AP35" s="23" t="s">
        <v>782</v>
      </c>
      <c r="AQ35" s="14" t="s">
        <v>782</v>
      </c>
      <c r="AR35" s="22">
        <v>962</v>
      </c>
      <c r="AS35" s="23">
        <v>13453.610999999995</v>
      </c>
      <c r="AT35" s="23">
        <v>13.453610999999995</v>
      </c>
      <c r="AU35" s="23">
        <v>9.6147860000000005</v>
      </c>
      <c r="AV35" s="14">
        <v>0.24300079560736718</v>
      </c>
      <c r="AW35" s="22">
        <v>0</v>
      </c>
      <c r="AX35" s="22" t="s">
        <v>782</v>
      </c>
      <c r="AY35" s="23">
        <v>0</v>
      </c>
      <c r="AZ35" s="23">
        <v>0</v>
      </c>
      <c r="BA35" s="23">
        <v>0</v>
      </c>
      <c r="BB35" s="14">
        <v>0</v>
      </c>
      <c r="BC35" s="22">
        <v>0</v>
      </c>
      <c r="BD35" s="23">
        <v>0</v>
      </c>
      <c r="BE35" s="23">
        <v>0</v>
      </c>
      <c r="BF35" s="23">
        <v>0</v>
      </c>
      <c r="BG35" s="14">
        <v>0</v>
      </c>
      <c r="BH35" s="22">
        <v>972</v>
      </c>
      <c r="BI35" s="23">
        <v>31.115610999999994</v>
      </c>
      <c r="BJ35" s="23">
        <v>46.202347000000003</v>
      </c>
      <c r="BK35" s="14">
        <v>1.16770223278268</v>
      </c>
      <c r="BL35" t="s">
        <v>322</v>
      </c>
    </row>
    <row r="36" spans="1:64">
      <c r="A36" t="s">
        <v>821</v>
      </c>
      <c r="B36" t="s">
        <v>820</v>
      </c>
      <c r="C36" t="s">
        <v>320</v>
      </c>
      <c r="D36" t="s">
        <v>808</v>
      </c>
      <c r="E36">
        <v>2015</v>
      </c>
      <c r="F36" s="23">
        <v>232.8</v>
      </c>
      <c r="G36" s="23">
        <v>146.63999999999999</v>
      </c>
      <c r="H36" s="22">
        <v>491231</v>
      </c>
      <c r="I36" s="29">
        <v>3955.1498409862556</v>
      </c>
      <c r="J36" s="28">
        <v>1</v>
      </c>
      <c r="K36" s="28">
        <v>1</v>
      </c>
      <c r="L36" s="30">
        <v>14</v>
      </c>
      <c r="M36" s="31">
        <v>1.4E-2</v>
      </c>
      <c r="N36" s="30">
        <v>8.3738969745895328E-2</v>
      </c>
      <c r="O36" s="32">
        <v>2.1172135851372496E-3</v>
      </c>
      <c r="P36" s="28">
        <v>0</v>
      </c>
      <c r="Q36" s="28">
        <v>0</v>
      </c>
      <c r="R36" s="30">
        <v>0</v>
      </c>
      <c r="S36" s="31">
        <v>0</v>
      </c>
      <c r="T36" s="30">
        <v>0</v>
      </c>
      <c r="U36" s="32">
        <v>0</v>
      </c>
      <c r="V36" s="28">
        <v>3</v>
      </c>
      <c r="W36" s="28">
        <v>3</v>
      </c>
      <c r="X36" s="30">
        <v>5400</v>
      </c>
      <c r="Y36" s="31">
        <v>5.4</v>
      </c>
      <c r="Z36" s="30">
        <v>23.752991999999999</v>
      </c>
      <c r="AA36" s="18">
        <v>0.60055858703135656</v>
      </c>
      <c r="AB36" s="28">
        <v>6</v>
      </c>
      <c r="AC36" s="22" t="s">
        <v>782</v>
      </c>
      <c r="AD36" s="30">
        <v>1800</v>
      </c>
      <c r="AE36" s="19">
        <v>1.8</v>
      </c>
      <c r="AF36" s="30">
        <v>14.938089991</v>
      </c>
      <c r="AG36" s="18">
        <v>0.37768708118717037</v>
      </c>
      <c r="AH36" s="22" t="s">
        <v>782</v>
      </c>
      <c r="AI36" s="23" t="s">
        <v>782</v>
      </c>
      <c r="AJ36" s="23" t="s">
        <v>782</v>
      </c>
      <c r="AK36" s="23" t="s">
        <v>782</v>
      </c>
      <c r="AL36" s="14" t="s">
        <v>782</v>
      </c>
      <c r="AM36" s="22" t="s">
        <v>782</v>
      </c>
      <c r="AN36" s="23" t="s">
        <v>782</v>
      </c>
      <c r="AO36" s="23" t="s">
        <v>782</v>
      </c>
      <c r="AP36" s="23" t="s">
        <v>782</v>
      </c>
      <c r="AQ36" s="14" t="s">
        <v>782</v>
      </c>
      <c r="AR36" s="28">
        <v>1359</v>
      </c>
      <c r="AS36" s="30">
        <v>19564.660000000007</v>
      </c>
      <c r="AT36" s="33">
        <v>19.564660000000007</v>
      </c>
      <c r="AU36" s="30">
        <v>17.376602667817465</v>
      </c>
      <c r="AV36" s="18">
        <v>0.4393411973358875</v>
      </c>
      <c r="AW36" s="28">
        <v>0</v>
      </c>
      <c r="AX36" s="22" t="s">
        <v>782</v>
      </c>
      <c r="AY36" s="30">
        <v>0</v>
      </c>
      <c r="AZ36" s="19">
        <v>0</v>
      </c>
      <c r="BA36" s="30">
        <v>0</v>
      </c>
      <c r="BB36" s="18">
        <v>0</v>
      </c>
      <c r="BC36" s="28">
        <v>0</v>
      </c>
      <c r="BD36" s="30">
        <v>0</v>
      </c>
      <c r="BE36" s="19">
        <v>0</v>
      </c>
      <c r="BF36" s="30">
        <v>0</v>
      </c>
      <c r="BG36" s="18">
        <v>0</v>
      </c>
      <c r="BH36" s="13">
        <v>1369</v>
      </c>
      <c r="BI36" s="19">
        <v>26.778660000000009</v>
      </c>
      <c r="BJ36" s="19">
        <v>56.151423628563357</v>
      </c>
      <c r="BK36" s="18">
        <v>1.4197040791395517</v>
      </c>
      <c r="BL36" t="s">
        <v>322</v>
      </c>
    </row>
    <row r="37" spans="1:64">
      <c r="A37" t="s">
        <v>822</v>
      </c>
      <c r="B37" t="s">
        <v>820</v>
      </c>
      <c r="C37" t="s">
        <v>320</v>
      </c>
      <c r="D37" t="s">
        <v>808</v>
      </c>
      <c r="E37">
        <v>2016</v>
      </c>
      <c r="F37" s="23">
        <v>232.8</v>
      </c>
      <c r="G37" s="23">
        <v>142.94</v>
      </c>
      <c r="H37" s="22">
        <v>499845</v>
      </c>
      <c r="I37" s="29">
        <v>4176.6489644071853</v>
      </c>
      <c r="J37" s="28">
        <v>1</v>
      </c>
      <c r="K37" s="28">
        <v>1</v>
      </c>
      <c r="L37" s="30">
        <v>14</v>
      </c>
      <c r="M37" s="31">
        <v>1.4E-2</v>
      </c>
      <c r="N37" s="30">
        <v>8.3734000000000003E-2</v>
      </c>
      <c r="O37" s="32">
        <v>2.0048129664132506E-3</v>
      </c>
      <c r="P37" s="28">
        <v>0</v>
      </c>
      <c r="Q37" s="28">
        <v>0</v>
      </c>
      <c r="R37" s="30">
        <v>0</v>
      </c>
      <c r="S37" s="31">
        <v>0</v>
      </c>
      <c r="T37" s="30">
        <v>0</v>
      </c>
      <c r="U37" s="32">
        <v>0</v>
      </c>
      <c r="V37" s="28">
        <v>2</v>
      </c>
      <c r="W37" s="28">
        <v>5</v>
      </c>
      <c r="X37" s="30">
        <v>5460</v>
      </c>
      <c r="Y37" s="31">
        <v>5.46</v>
      </c>
      <c r="Z37" s="30">
        <v>25.737565000000004</v>
      </c>
      <c r="AA37" s="18">
        <v>0.61622523748899927</v>
      </c>
      <c r="AB37" s="28">
        <v>6</v>
      </c>
      <c r="AC37" s="22" t="s">
        <v>782</v>
      </c>
      <c r="AD37" s="30">
        <v>1800</v>
      </c>
      <c r="AE37" s="19">
        <v>1.8</v>
      </c>
      <c r="AF37" s="30">
        <v>17.980930363199995</v>
      </c>
      <c r="AG37" s="18">
        <v>0.43051093152503245</v>
      </c>
      <c r="AH37" s="22" t="s">
        <v>782</v>
      </c>
      <c r="AI37" s="23" t="s">
        <v>782</v>
      </c>
      <c r="AJ37" s="23" t="s">
        <v>782</v>
      </c>
      <c r="AK37" s="23" t="s">
        <v>782</v>
      </c>
      <c r="AL37" s="14" t="s">
        <v>782</v>
      </c>
      <c r="AM37" s="22" t="s">
        <v>782</v>
      </c>
      <c r="AN37" s="23" t="s">
        <v>782</v>
      </c>
      <c r="AO37" s="23" t="s">
        <v>782</v>
      </c>
      <c r="AP37" s="23" t="s">
        <v>782</v>
      </c>
      <c r="AQ37" s="14" t="s">
        <v>782</v>
      </c>
      <c r="AR37" s="28">
        <v>1473</v>
      </c>
      <c r="AS37" s="30">
        <v>20609.881000000008</v>
      </c>
      <c r="AT37" s="33">
        <v>20.609881000000009</v>
      </c>
      <c r="AU37" s="30">
        <v>18.301574328000012</v>
      </c>
      <c r="AV37" s="18">
        <v>0.43818799434578898</v>
      </c>
      <c r="AW37" s="28">
        <v>0</v>
      </c>
      <c r="AX37" s="22" t="s">
        <v>782</v>
      </c>
      <c r="AY37" s="30">
        <v>0</v>
      </c>
      <c r="AZ37" s="19">
        <v>0</v>
      </c>
      <c r="BA37" s="30">
        <v>0</v>
      </c>
      <c r="BB37" s="18">
        <v>0</v>
      </c>
      <c r="BC37" s="28">
        <v>0</v>
      </c>
      <c r="BD37" s="30">
        <v>0</v>
      </c>
      <c r="BE37" s="19">
        <v>0</v>
      </c>
      <c r="BF37" s="30">
        <v>0</v>
      </c>
      <c r="BG37" s="18">
        <v>0</v>
      </c>
      <c r="BH37" s="13">
        <v>1482</v>
      </c>
      <c r="BI37" s="19">
        <v>27.883881000000009</v>
      </c>
      <c r="BJ37" s="19">
        <v>62.103803691200014</v>
      </c>
      <c r="BK37" s="18">
        <v>1.4869289763262339</v>
      </c>
      <c r="BL37" t="s">
        <v>322</v>
      </c>
    </row>
    <row r="38" spans="1:64">
      <c r="A38" t="s">
        <v>823</v>
      </c>
      <c r="B38" t="s">
        <v>820</v>
      </c>
      <c r="C38" t="s">
        <v>320</v>
      </c>
      <c r="D38" t="s">
        <v>808</v>
      </c>
      <c r="E38">
        <v>2017</v>
      </c>
      <c r="F38" s="23">
        <v>232.8</v>
      </c>
      <c r="G38" s="23">
        <v>141.69999999999999</v>
      </c>
      <c r="H38" s="22">
        <v>498110</v>
      </c>
      <c r="I38" s="29">
        <v>3912.6592621515679</v>
      </c>
      <c r="J38" s="28">
        <v>1</v>
      </c>
      <c r="K38" s="28">
        <v>1</v>
      </c>
      <c r="L38" s="30">
        <v>14</v>
      </c>
      <c r="M38" s="31">
        <v>1.4E-2</v>
      </c>
      <c r="N38" s="30">
        <v>8.3734000000000003E-2</v>
      </c>
      <c r="O38" s="32">
        <v>2.1400790201688748E-3</v>
      </c>
      <c r="P38" s="28">
        <v>0</v>
      </c>
      <c r="Q38" s="28">
        <v>0</v>
      </c>
      <c r="R38" s="30">
        <v>0</v>
      </c>
      <c r="S38" s="31">
        <v>0</v>
      </c>
      <c r="T38" s="30">
        <v>0</v>
      </c>
      <c r="U38" s="32">
        <v>0</v>
      </c>
      <c r="V38" s="28">
        <v>3</v>
      </c>
      <c r="W38" s="28">
        <v>4</v>
      </c>
      <c r="X38" s="30">
        <v>5400</v>
      </c>
      <c r="Y38" s="31">
        <v>5.4</v>
      </c>
      <c r="Z38" s="30">
        <v>24.153153</v>
      </c>
      <c r="AA38" s="18">
        <v>0.61730785590356274</v>
      </c>
      <c r="AB38" s="28">
        <v>6</v>
      </c>
      <c r="AC38" s="22" t="s">
        <v>782</v>
      </c>
      <c r="AD38" s="30">
        <v>1800</v>
      </c>
      <c r="AE38" s="19">
        <v>1.8</v>
      </c>
      <c r="AF38" s="30">
        <v>16.928536001999998</v>
      </c>
      <c r="AG38" s="18">
        <v>0.43266062459757892</v>
      </c>
      <c r="AH38" s="22" t="s">
        <v>782</v>
      </c>
      <c r="AI38" s="23" t="s">
        <v>782</v>
      </c>
      <c r="AJ38" s="23" t="s">
        <v>782</v>
      </c>
      <c r="AK38" s="23" t="s">
        <v>782</v>
      </c>
      <c r="AL38" s="14" t="s">
        <v>782</v>
      </c>
      <c r="AM38" s="22" t="s">
        <v>782</v>
      </c>
      <c r="AN38" s="23" t="s">
        <v>782</v>
      </c>
      <c r="AO38" s="23" t="s">
        <v>782</v>
      </c>
      <c r="AP38" s="23" t="s">
        <v>782</v>
      </c>
      <c r="AQ38" s="14" t="s">
        <v>782</v>
      </c>
      <c r="AR38" s="28">
        <v>1605</v>
      </c>
      <c r="AS38" s="30">
        <v>22680.024000000005</v>
      </c>
      <c r="AT38" s="33">
        <v>22.680024000000007</v>
      </c>
      <c r="AU38" s="30">
        <v>20.139861312000004</v>
      </c>
      <c r="AV38" s="18">
        <v>0.51473588581606033</v>
      </c>
      <c r="AW38" s="28">
        <v>0</v>
      </c>
      <c r="AX38" s="22" t="s">
        <v>782</v>
      </c>
      <c r="AY38" s="30">
        <v>0</v>
      </c>
      <c r="AZ38" s="19">
        <v>0</v>
      </c>
      <c r="BA38" s="30">
        <v>0</v>
      </c>
      <c r="BB38" s="18">
        <v>0</v>
      </c>
      <c r="BC38" s="28">
        <v>0</v>
      </c>
      <c r="BD38" s="30">
        <v>0</v>
      </c>
      <c r="BE38" s="19">
        <v>0</v>
      </c>
      <c r="BF38" s="30">
        <v>0</v>
      </c>
      <c r="BG38" s="18">
        <v>0</v>
      </c>
      <c r="BH38" s="13">
        <v>1615</v>
      </c>
      <c r="BI38" s="19">
        <v>29.894024000000009</v>
      </c>
      <c r="BJ38" s="19">
        <v>61.305284314000005</v>
      </c>
      <c r="BK38" s="18">
        <v>1.5668444453373711</v>
      </c>
      <c r="BL38" t="s">
        <v>322</v>
      </c>
    </row>
    <row r="39" spans="1:64">
      <c r="A39" t="s">
        <v>824</v>
      </c>
      <c r="B39" t="s">
        <v>820</v>
      </c>
      <c r="C39" t="s">
        <v>320</v>
      </c>
      <c r="D39" t="s">
        <v>808</v>
      </c>
      <c r="E39">
        <v>2018</v>
      </c>
      <c r="F39" s="23">
        <v>232.8</v>
      </c>
      <c r="G39" s="23">
        <v>141.61000000000001</v>
      </c>
      <c r="H39" s="22">
        <v>498590</v>
      </c>
      <c r="I39" s="29">
        <v>3912.9373473869728</v>
      </c>
      <c r="J39" s="28">
        <v>1</v>
      </c>
      <c r="K39" s="28">
        <v>1</v>
      </c>
      <c r="L39" s="30">
        <v>14</v>
      </c>
      <c r="M39" s="31">
        <v>1.4E-2</v>
      </c>
      <c r="N39" s="30">
        <v>8.3734000000000003E-2</v>
      </c>
      <c r="O39" s="32">
        <v>2.139926928702727E-3</v>
      </c>
      <c r="P39" s="28">
        <v>0</v>
      </c>
      <c r="Q39" s="28">
        <v>0</v>
      </c>
      <c r="R39" s="30">
        <v>0</v>
      </c>
      <c r="S39" s="31">
        <v>0</v>
      </c>
      <c r="T39" s="30">
        <v>0</v>
      </c>
      <c r="U39" s="32">
        <v>0</v>
      </c>
      <c r="V39" s="28">
        <v>3</v>
      </c>
      <c r="W39" s="28">
        <v>4</v>
      </c>
      <c r="X39" s="30">
        <v>5408</v>
      </c>
      <c r="Y39" s="31">
        <v>5.4080000000000004</v>
      </c>
      <c r="Z39" s="30">
        <v>23.842583000000001</v>
      </c>
      <c r="AA39" s="18">
        <v>0.60932698081460168</v>
      </c>
      <c r="AB39" s="28">
        <v>6</v>
      </c>
      <c r="AC39" s="22" t="s">
        <v>782</v>
      </c>
      <c r="AD39" s="30">
        <v>1800</v>
      </c>
      <c r="AE39" s="19">
        <v>1.8</v>
      </c>
      <c r="AF39" s="30">
        <v>17.4764198154</v>
      </c>
      <c r="AG39" s="18">
        <v>0.44663173119985189</v>
      </c>
      <c r="AH39" s="22" t="s">
        <v>782</v>
      </c>
      <c r="AI39" s="23" t="s">
        <v>782</v>
      </c>
      <c r="AJ39" s="23" t="s">
        <v>782</v>
      </c>
      <c r="AK39" s="23" t="s">
        <v>782</v>
      </c>
      <c r="AL39" s="14" t="s">
        <v>782</v>
      </c>
      <c r="AM39" s="22" t="s">
        <v>782</v>
      </c>
      <c r="AN39" s="23" t="s">
        <v>782</v>
      </c>
      <c r="AO39" s="23" t="s">
        <v>782</v>
      </c>
      <c r="AP39" s="23" t="s">
        <v>782</v>
      </c>
      <c r="AQ39" s="14" t="s">
        <v>782</v>
      </c>
      <c r="AR39" s="28">
        <v>1720</v>
      </c>
      <c r="AS39" s="30">
        <v>23726.151000000013</v>
      </c>
      <c r="AT39" s="33">
        <v>23.726151000000012</v>
      </c>
      <c r="AU39" s="30">
        <v>21.068822087999994</v>
      </c>
      <c r="AV39" s="18">
        <v>0.53844005711130483</v>
      </c>
      <c r="AW39" s="28">
        <v>0</v>
      </c>
      <c r="AX39" s="22" t="s">
        <v>782</v>
      </c>
      <c r="AY39" s="30">
        <v>0</v>
      </c>
      <c r="AZ39" s="19">
        <v>0</v>
      </c>
      <c r="BA39" s="30">
        <v>0</v>
      </c>
      <c r="BB39" s="18">
        <v>0</v>
      </c>
      <c r="BC39" s="28">
        <v>0</v>
      </c>
      <c r="BD39" s="30">
        <v>0</v>
      </c>
      <c r="BE39" s="19">
        <v>0</v>
      </c>
      <c r="BF39" s="30">
        <v>0</v>
      </c>
      <c r="BG39" s="18">
        <v>0</v>
      </c>
      <c r="BH39" s="13">
        <v>1730</v>
      </c>
      <c r="BI39" s="19">
        <v>30.948151000000014</v>
      </c>
      <c r="BJ39" s="19">
        <v>62.471558903399995</v>
      </c>
      <c r="BK39" s="18">
        <v>1.596538696054461</v>
      </c>
      <c r="BL39" t="s">
        <v>322</v>
      </c>
    </row>
    <row r="40" spans="1:64">
      <c r="A40" t="s">
        <v>825</v>
      </c>
      <c r="B40" t="s">
        <v>820</v>
      </c>
      <c r="C40" t="s">
        <v>320</v>
      </c>
      <c r="D40" t="s">
        <v>808</v>
      </c>
      <c r="E40">
        <v>2019</v>
      </c>
      <c r="F40" s="23">
        <v>232.8</v>
      </c>
      <c r="G40" s="23">
        <v>141.55000000000001</v>
      </c>
      <c r="H40" s="22">
        <v>498686</v>
      </c>
      <c r="I40" s="34">
        <v>3998.1395946421976</v>
      </c>
      <c r="J40" s="22">
        <v>1</v>
      </c>
      <c r="K40" s="22">
        <v>1</v>
      </c>
      <c r="L40" s="23">
        <v>14</v>
      </c>
      <c r="M40" s="23">
        <v>1.4E-2</v>
      </c>
      <c r="N40" s="23">
        <v>8.3734000000000003E-2</v>
      </c>
      <c r="O40" s="14">
        <v>2.0943240729315643E-3</v>
      </c>
      <c r="P40" s="22">
        <v>0</v>
      </c>
      <c r="Q40" s="22">
        <v>0</v>
      </c>
      <c r="R40" s="23">
        <v>0</v>
      </c>
      <c r="S40" s="23">
        <v>0</v>
      </c>
      <c r="T40" s="23">
        <v>0</v>
      </c>
      <c r="U40" s="14">
        <v>0</v>
      </c>
      <c r="V40" s="22">
        <v>3</v>
      </c>
      <c r="W40" s="22">
        <v>4</v>
      </c>
      <c r="X40" s="23">
        <v>5400</v>
      </c>
      <c r="Y40" s="23">
        <v>5.4</v>
      </c>
      <c r="Z40" s="23">
        <v>22.759002000000002</v>
      </c>
      <c r="AA40" s="14">
        <v>0.56923980419539999</v>
      </c>
      <c r="AB40" s="22">
        <v>6</v>
      </c>
      <c r="AC40" s="22">
        <v>6</v>
      </c>
      <c r="AD40" s="23">
        <v>9255.7513433476379</v>
      </c>
      <c r="AE40" s="23">
        <v>9.2557513433476384</v>
      </c>
      <c r="AF40" s="23">
        <v>18.253571216999998</v>
      </c>
      <c r="AG40" s="14">
        <v>0.45655162319647696</v>
      </c>
      <c r="AH40" s="22">
        <v>0</v>
      </c>
      <c r="AI40" s="23">
        <v>0</v>
      </c>
      <c r="AJ40" s="23">
        <v>0</v>
      </c>
      <c r="AK40" s="23">
        <v>0</v>
      </c>
      <c r="AL40" s="14">
        <v>0</v>
      </c>
      <c r="AM40" s="22">
        <v>1884</v>
      </c>
      <c r="AN40" s="23">
        <v>26802.071000000011</v>
      </c>
      <c r="AO40" s="23">
        <v>26.802071000000012</v>
      </c>
      <c r="AP40" s="23">
        <v>23.800239047999998</v>
      </c>
      <c r="AQ40" s="14">
        <v>0.59528284304765344</v>
      </c>
      <c r="AR40" s="22">
        <v>1884</v>
      </c>
      <c r="AS40" s="23">
        <v>26802.071000000011</v>
      </c>
      <c r="AT40" s="23">
        <v>26.802071000000012</v>
      </c>
      <c r="AU40" s="23">
        <v>23.800239047999998</v>
      </c>
      <c r="AV40" s="14">
        <v>0.59528284304765344</v>
      </c>
      <c r="AW40" s="22">
        <v>0</v>
      </c>
      <c r="AX40" s="22" t="s">
        <v>782</v>
      </c>
      <c r="AY40" s="23">
        <v>0</v>
      </c>
      <c r="AZ40" s="23">
        <v>0</v>
      </c>
      <c r="BA40" s="23">
        <v>0</v>
      </c>
      <c r="BB40" s="14">
        <v>0</v>
      </c>
      <c r="BC40" s="22">
        <v>0</v>
      </c>
      <c r="BD40" s="23">
        <v>0</v>
      </c>
      <c r="BE40" s="23">
        <v>0</v>
      </c>
      <c r="BF40" s="23">
        <v>0</v>
      </c>
      <c r="BG40" s="14">
        <v>0</v>
      </c>
      <c r="BH40" s="22">
        <v>1894</v>
      </c>
      <c r="BI40" s="23">
        <v>41.471822343347654</v>
      </c>
      <c r="BJ40" s="23">
        <v>64.896546264999998</v>
      </c>
      <c r="BK40" s="14">
        <v>1.6231685945124616</v>
      </c>
      <c r="BL40" t="s">
        <v>322</v>
      </c>
    </row>
    <row r="41" spans="1:64">
      <c r="A41" t="s">
        <v>826</v>
      </c>
      <c r="B41" t="s">
        <v>820</v>
      </c>
      <c r="C41" t="s">
        <v>320</v>
      </c>
      <c r="D41" t="s">
        <v>808</v>
      </c>
      <c r="E41">
        <v>2020</v>
      </c>
      <c r="F41" s="23">
        <v>232.8</v>
      </c>
      <c r="G41" s="23">
        <v>141.72</v>
      </c>
      <c r="H41" s="22">
        <v>495885</v>
      </c>
      <c r="I41" s="34">
        <v>4015.5432515767206</v>
      </c>
      <c r="J41" s="22">
        <v>1</v>
      </c>
      <c r="K41" s="22">
        <v>1</v>
      </c>
      <c r="L41" s="23">
        <v>14</v>
      </c>
      <c r="M41" s="23">
        <v>1.4E-2</v>
      </c>
      <c r="N41" s="23">
        <v>8.3734000000000003E-2</v>
      </c>
      <c r="O41" s="14">
        <v>2.085247119854119E-3</v>
      </c>
      <c r="P41" s="22">
        <v>0</v>
      </c>
      <c r="Q41" s="22">
        <v>0</v>
      </c>
      <c r="R41" s="23">
        <v>0</v>
      </c>
      <c r="S41" s="23">
        <v>0</v>
      </c>
      <c r="T41" s="23">
        <v>0</v>
      </c>
      <c r="U41" s="14">
        <v>0</v>
      </c>
      <c r="V41" s="22">
        <v>3</v>
      </c>
      <c r="W41" s="22">
        <v>4</v>
      </c>
      <c r="X41" s="23">
        <v>5400</v>
      </c>
      <c r="Y41" s="23">
        <v>5.4</v>
      </c>
      <c r="Z41" s="23">
        <v>21.392139</v>
      </c>
      <c r="AA41" s="14">
        <v>0.5327333727908492</v>
      </c>
      <c r="AB41" s="22">
        <v>6</v>
      </c>
      <c r="AC41" s="22">
        <v>8</v>
      </c>
      <c r="AD41" s="23">
        <v>9395.7722832618019</v>
      </c>
      <c r="AE41" s="23">
        <v>9.3957722832618025</v>
      </c>
      <c r="AF41" s="23">
        <v>17.745730758000001</v>
      </c>
      <c r="AG41" s="14">
        <v>0.441926027095638</v>
      </c>
      <c r="AH41" s="22">
        <v>0</v>
      </c>
      <c r="AI41" s="23">
        <v>0</v>
      </c>
      <c r="AJ41" s="23">
        <v>0</v>
      </c>
      <c r="AK41" s="23">
        <v>0</v>
      </c>
      <c r="AL41" s="14">
        <v>0</v>
      </c>
      <c r="AM41" s="22">
        <v>2188</v>
      </c>
      <c r="AN41" s="23">
        <v>29804.256999999991</v>
      </c>
      <c r="AO41" s="23">
        <v>29.804256999999989</v>
      </c>
      <c r="AP41" s="23">
        <v>26.466180216000019</v>
      </c>
      <c r="AQ41" s="14">
        <v>0.65909339179967641</v>
      </c>
      <c r="AR41" s="22">
        <v>2188</v>
      </c>
      <c r="AS41" s="23">
        <v>29804.256999999991</v>
      </c>
      <c r="AT41" s="23">
        <v>29.804256999999989</v>
      </c>
      <c r="AU41" s="23">
        <v>26.466180216000019</v>
      </c>
      <c r="AV41" s="14">
        <v>0.65909339179967641</v>
      </c>
      <c r="AW41" s="22">
        <v>0</v>
      </c>
      <c r="AX41" s="22">
        <v>0</v>
      </c>
      <c r="AY41" s="23">
        <v>0</v>
      </c>
      <c r="AZ41" s="23">
        <v>0</v>
      </c>
      <c r="BA41" s="23">
        <v>0</v>
      </c>
      <c r="BB41" s="14">
        <v>0</v>
      </c>
      <c r="BC41" s="22">
        <v>0</v>
      </c>
      <c r="BD41" s="23">
        <v>0</v>
      </c>
      <c r="BE41" s="23">
        <v>0</v>
      </c>
      <c r="BF41" s="23">
        <v>0</v>
      </c>
      <c r="BG41" s="14">
        <v>0</v>
      </c>
      <c r="BH41" s="22">
        <v>2198</v>
      </c>
      <c r="BI41" s="23">
        <v>44.614029283261793</v>
      </c>
      <c r="BJ41" s="23">
        <v>65.687783974000013</v>
      </c>
      <c r="BK41" s="14">
        <v>1.6358380388060176</v>
      </c>
      <c r="BL41" t="s">
        <v>322</v>
      </c>
    </row>
    <row r="42" spans="1:64">
      <c r="A42" t="s">
        <v>827</v>
      </c>
      <c r="B42" t="s">
        <v>820</v>
      </c>
      <c r="C42" t="s">
        <v>320</v>
      </c>
      <c r="D42" t="s">
        <v>808</v>
      </c>
      <c r="E42">
        <v>2021</v>
      </c>
      <c r="F42" s="23">
        <v>232.79</v>
      </c>
      <c r="G42" s="23">
        <v>141.69999999999999</v>
      </c>
      <c r="H42" s="22">
        <v>495152</v>
      </c>
      <c r="I42" s="34">
        <v>3717.98</v>
      </c>
      <c r="J42" s="22">
        <v>1</v>
      </c>
      <c r="K42" s="22">
        <v>1</v>
      </c>
      <c r="L42" s="23">
        <v>14</v>
      </c>
      <c r="M42" s="23">
        <v>0.01</v>
      </c>
      <c r="N42" s="23">
        <v>0.08</v>
      </c>
      <c r="O42" s="14">
        <v>0</v>
      </c>
      <c r="P42" s="22">
        <v>0</v>
      </c>
      <c r="Q42" s="22">
        <v>0</v>
      </c>
      <c r="R42" s="23">
        <v>0</v>
      </c>
      <c r="S42" s="23">
        <v>0</v>
      </c>
      <c r="T42" s="23">
        <v>0</v>
      </c>
      <c r="U42" s="14">
        <v>0</v>
      </c>
      <c r="V42" s="22">
        <v>3</v>
      </c>
      <c r="W42" s="22">
        <v>4</v>
      </c>
      <c r="X42" s="23">
        <v>5400</v>
      </c>
      <c r="Y42" s="23">
        <v>5.4</v>
      </c>
      <c r="Z42" s="23">
        <v>16.59</v>
      </c>
      <c r="AA42" s="14">
        <v>0.45</v>
      </c>
      <c r="AB42" s="22">
        <v>6</v>
      </c>
      <c r="AC42" s="22">
        <v>0</v>
      </c>
      <c r="AD42" s="23">
        <v>7814.7395280000001</v>
      </c>
      <c r="AE42" s="23">
        <v>7.81</v>
      </c>
      <c r="AF42" s="23">
        <v>18.61</v>
      </c>
      <c r="AG42" s="14">
        <v>0.5</v>
      </c>
      <c r="AH42" s="22">
        <v>1</v>
      </c>
      <c r="AI42" s="23">
        <v>5.52</v>
      </c>
      <c r="AJ42" s="23">
        <v>0</v>
      </c>
      <c r="AK42" s="23">
        <v>0</v>
      </c>
      <c r="AL42" s="14">
        <v>0</v>
      </c>
      <c r="AM42" s="22">
        <v>2647</v>
      </c>
      <c r="AN42" s="23">
        <v>34672.690999999999</v>
      </c>
      <c r="AO42" s="23">
        <v>35</v>
      </c>
      <c r="AP42" s="23">
        <v>31.03</v>
      </c>
      <c r="AQ42" s="14">
        <v>0.83</v>
      </c>
      <c r="AR42" s="22">
        <v>2648</v>
      </c>
      <c r="AS42" s="23">
        <v>34678.211000000003</v>
      </c>
      <c r="AT42" s="23">
        <v>35</v>
      </c>
      <c r="AU42" s="23">
        <v>31.03</v>
      </c>
      <c r="AV42" s="14">
        <v>0.83</v>
      </c>
      <c r="AW42" s="22">
        <v>0</v>
      </c>
      <c r="AX42" s="22">
        <v>0</v>
      </c>
      <c r="AY42" s="23">
        <v>0</v>
      </c>
      <c r="AZ42" s="23">
        <v>0</v>
      </c>
      <c r="BA42" s="23">
        <v>0</v>
      </c>
      <c r="BB42" s="14">
        <v>0</v>
      </c>
      <c r="BC42" s="22">
        <v>0</v>
      </c>
      <c r="BD42" s="23">
        <v>0</v>
      </c>
      <c r="BE42" s="23">
        <v>0</v>
      </c>
      <c r="BF42" s="23">
        <v>0</v>
      </c>
      <c r="BG42" s="14">
        <v>0</v>
      </c>
      <c r="BH42" s="22">
        <v>2658</v>
      </c>
      <c r="BI42" s="23">
        <v>47.91</v>
      </c>
      <c r="BJ42" s="23">
        <v>66.319999999999993</v>
      </c>
      <c r="BK42" s="14">
        <v>1.78</v>
      </c>
      <c r="BL42" t="s">
        <v>322</v>
      </c>
    </row>
    <row r="43" spans="1:64">
      <c r="A43" t="s">
        <v>828</v>
      </c>
      <c r="B43" t="s">
        <v>820</v>
      </c>
      <c r="C43" t="s">
        <v>320</v>
      </c>
      <c r="D43" s="111" t="s">
        <v>808</v>
      </c>
      <c r="E43" s="110">
        <v>2022</v>
      </c>
      <c r="F43" s="23"/>
      <c r="G43" s="23"/>
      <c r="H43" s="22">
        <v>502211</v>
      </c>
      <c r="I43" s="34">
        <v>3639.793392446004</v>
      </c>
      <c r="J43" s="22">
        <v>1</v>
      </c>
      <c r="K43" s="22">
        <v>1</v>
      </c>
      <c r="L43" s="23">
        <v>14</v>
      </c>
      <c r="M43" s="23">
        <v>1.4E-2</v>
      </c>
      <c r="N43" s="23">
        <v>8.2851999999999995E-2</v>
      </c>
      <c r="O43" s="14">
        <v>2.2762830487013446E-3</v>
      </c>
      <c r="P43" s="22">
        <v>0</v>
      </c>
      <c r="Q43" s="22">
        <v>0</v>
      </c>
      <c r="R43" s="23">
        <v>0</v>
      </c>
      <c r="S43" s="23">
        <v>0</v>
      </c>
      <c r="T43" s="23">
        <v>0</v>
      </c>
      <c r="U43" s="14">
        <v>0</v>
      </c>
      <c r="V43" s="22">
        <v>3</v>
      </c>
      <c r="W43" s="22">
        <v>4</v>
      </c>
      <c r="X43" s="23">
        <v>5400</v>
      </c>
      <c r="Y43" s="23">
        <v>5.4</v>
      </c>
      <c r="Z43" s="23">
        <v>19.8733</v>
      </c>
      <c r="AA43" s="14">
        <v>0.54600077139666436</v>
      </c>
      <c r="AB43" s="22">
        <v>6</v>
      </c>
      <c r="AC43" s="22">
        <v>11</v>
      </c>
      <c r="AD43" s="23">
        <v>7772.5290021459296</v>
      </c>
      <c r="AE43" s="23">
        <v>7.7725290021459301</v>
      </c>
      <c r="AF43" s="23">
        <v>17.780724507000002</v>
      </c>
      <c r="AG43" s="14">
        <v>0.488509170435387</v>
      </c>
      <c r="AH43" s="22">
        <v>1</v>
      </c>
      <c r="AI43" s="23">
        <v>5.52</v>
      </c>
      <c r="AJ43" s="23">
        <v>5.5199999999999997E-3</v>
      </c>
      <c r="AK43" s="23">
        <v>5.6544888287289596E-3</v>
      </c>
      <c r="AL43" s="14">
        <v>1.5535191751444566E-4</v>
      </c>
      <c r="AM43" s="22">
        <v>3469</v>
      </c>
      <c r="AN43" s="23">
        <v>46619.891999999942</v>
      </c>
      <c r="AO43" s="23">
        <v>46.619891999999652</v>
      </c>
      <c r="AP43" s="23">
        <v>47.755735237418769</v>
      </c>
      <c r="AQ43" s="14">
        <v>1.3120452203834045</v>
      </c>
      <c r="AR43" s="22">
        <v>3470</v>
      </c>
      <c r="AS43" s="23">
        <v>46625.411999999895</v>
      </c>
      <c r="AT43" s="23">
        <v>46.625411999999699</v>
      </c>
      <c r="AU43" s="23">
        <v>47.761389726247529</v>
      </c>
      <c r="AV43" s="14">
        <v>1.3122005723009198</v>
      </c>
      <c r="AW43" s="22">
        <v>0</v>
      </c>
      <c r="AX43" s="22">
        <v>0</v>
      </c>
      <c r="AY43" s="23">
        <v>0</v>
      </c>
      <c r="AZ43" s="23">
        <v>0</v>
      </c>
      <c r="BA43" s="23">
        <v>0</v>
      </c>
      <c r="BB43" s="14">
        <v>0</v>
      </c>
      <c r="BC43" s="22">
        <v>0</v>
      </c>
      <c r="BD43" s="23">
        <v>0</v>
      </c>
      <c r="BE43" s="23">
        <v>0</v>
      </c>
      <c r="BF43" s="23">
        <v>0</v>
      </c>
      <c r="BG43" s="14">
        <v>0</v>
      </c>
      <c r="BH43" s="22">
        <v>3480</v>
      </c>
      <c r="BI43" s="23">
        <v>59.81194100214563</v>
      </c>
      <c r="BJ43" s="23">
        <v>85.498266233247534</v>
      </c>
      <c r="BK43" s="14">
        <v>2.3489867971816727</v>
      </c>
      <c r="BL43" t="s">
        <v>322</v>
      </c>
    </row>
    <row r="44" spans="1:64">
      <c r="A44" t="s">
        <v>829</v>
      </c>
      <c r="B44" t="s">
        <v>820</v>
      </c>
      <c r="C44" t="s">
        <v>320</v>
      </c>
      <c r="D44" t="s">
        <v>808</v>
      </c>
      <c r="E44">
        <v>2023</v>
      </c>
      <c r="F44">
        <v>232.84</v>
      </c>
      <c r="G44">
        <v>142.16999999999999</v>
      </c>
      <c r="H44">
        <v>503185</v>
      </c>
      <c r="I44">
        <v>3639.793392446004</v>
      </c>
      <c r="J44">
        <v>2</v>
      </c>
      <c r="K44">
        <v>2</v>
      </c>
      <c r="L44">
        <v>384</v>
      </c>
      <c r="M44">
        <v>0.38400000000000001</v>
      </c>
      <c r="N44">
        <v>2.2725119999999999</v>
      </c>
      <c r="O44">
        <v>6.2435192192951162E-2</v>
      </c>
      <c r="P44">
        <v>0</v>
      </c>
      <c r="Q44">
        <v>0</v>
      </c>
      <c r="R44">
        <v>0</v>
      </c>
      <c r="S44">
        <v>0</v>
      </c>
      <c r="T44">
        <v>0</v>
      </c>
      <c r="U44">
        <v>0</v>
      </c>
      <c r="V44">
        <v>3</v>
      </c>
      <c r="W44">
        <v>9</v>
      </c>
      <c r="X44">
        <v>12150</v>
      </c>
      <c r="Y44">
        <v>12.15</v>
      </c>
      <c r="Z44">
        <v>49.831617000000001</v>
      </c>
      <c r="AA44">
        <v>0.54600077139666436</v>
      </c>
      <c r="AB44">
        <v>6</v>
      </c>
      <c r="AC44">
        <v>9</v>
      </c>
      <c r="AD44">
        <v>7012.0189592274701</v>
      </c>
      <c r="AE44">
        <v>7.0120189592274702</v>
      </c>
      <c r="AF44">
        <v>16.262575581</v>
      </c>
      <c r="AG44">
        <v>0.44679941489951625</v>
      </c>
      <c r="AH44">
        <v>2</v>
      </c>
      <c r="AI44">
        <v>158.52000000000001</v>
      </c>
      <c r="AJ44">
        <v>0.15851999999999999</v>
      </c>
      <c r="AK44">
        <v>0.14868999999999999</v>
      </c>
      <c r="AL44">
        <v>4.0851219827089617E-3</v>
      </c>
      <c r="AM44">
        <v>4691</v>
      </c>
      <c r="AN44">
        <v>63473.523999999998</v>
      </c>
      <c r="AO44">
        <v>63.473523999999998</v>
      </c>
      <c r="AP44">
        <v>59.537354999999998</v>
      </c>
      <c r="AQ44">
        <v>1.6357344656859731</v>
      </c>
      <c r="AR44">
        <v>5823</v>
      </c>
      <c r="AS44">
        <v>64447.2219999995</v>
      </c>
      <c r="AT44">
        <v>64.447221999999002</v>
      </c>
      <c r="AU44">
        <v>60.450671606912003</v>
      </c>
      <c r="AV44">
        <v>1.6608270055209948</v>
      </c>
      <c r="AW44">
        <v>0</v>
      </c>
      <c r="AX44">
        <v>0</v>
      </c>
      <c r="AY44">
        <v>0</v>
      </c>
      <c r="AZ44">
        <v>0</v>
      </c>
      <c r="BA44">
        <v>0</v>
      </c>
      <c r="BB44">
        <v>0</v>
      </c>
      <c r="BC44">
        <v>0</v>
      </c>
      <c r="BD44">
        <v>0</v>
      </c>
      <c r="BE44">
        <v>0</v>
      </c>
      <c r="BF44">
        <v>0</v>
      </c>
      <c r="BG44">
        <v>0</v>
      </c>
      <c r="BH44">
        <v>5834</v>
      </c>
      <c r="BI44">
        <v>83.993240959226469</v>
      </c>
      <c r="BJ44">
        <v>128.817376187912</v>
      </c>
      <c r="BK44">
        <v>3.53913978895776</v>
      </c>
      <c r="BL44" t="s">
        <v>322</v>
      </c>
    </row>
    <row r="45" spans="1:64">
      <c r="A45" t="s">
        <v>830</v>
      </c>
      <c r="B45" t="s">
        <v>820</v>
      </c>
      <c r="C45" t="s">
        <v>320</v>
      </c>
      <c r="D45" t="s">
        <v>808</v>
      </c>
      <c r="E45">
        <v>2024</v>
      </c>
      <c r="F45">
        <v>232.84</v>
      </c>
      <c r="G45">
        <v>142.19999999999999</v>
      </c>
      <c r="H45">
        <v>502270</v>
      </c>
      <c r="I45">
        <v>3444.1146868483324</v>
      </c>
      <c r="J45">
        <v>2</v>
      </c>
      <c r="K45">
        <v>2</v>
      </c>
      <c r="L45">
        <v>384</v>
      </c>
      <c r="M45">
        <v>0.38400000000000001</v>
      </c>
      <c r="N45">
        <v>2.2725119999999999</v>
      </c>
      <c r="O45">
        <v>6.5982471741658166E-2</v>
      </c>
      <c r="P45">
        <v>0</v>
      </c>
      <c r="Q45">
        <v>0</v>
      </c>
      <c r="R45">
        <v>0</v>
      </c>
      <c r="S45">
        <v>0</v>
      </c>
      <c r="T45">
        <v>0</v>
      </c>
      <c r="U45">
        <v>0</v>
      </c>
      <c r="V45">
        <v>3</v>
      </c>
      <c r="W45">
        <v>4</v>
      </c>
      <c r="X45">
        <v>4050</v>
      </c>
      <c r="Y45">
        <v>4.0500000000000007</v>
      </c>
      <c r="Z45">
        <v>17.468902</v>
      </c>
      <c r="AA45">
        <v>0.50721022928494808</v>
      </c>
      <c r="AB45">
        <v>6</v>
      </c>
      <c r="AC45">
        <v>8</v>
      </c>
      <c r="AD45">
        <v>6838.2437596566524</v>
      </c>
      <c r="AE45">
        <v>6.8382437596566525</v>
      </c>
      <c r="AF45">
        <v>16.692300828</v>
      </c>
      <c r="AG45">
        <v>0.48466158492750205</v>
      </c>
      <c r="AH45">
        <v>4</v>
      </c>
      <c r="AI45">
        <v>162.4</v>
      </c>
      <c r="AJ45">
        <v>0.16239999999999999</v>
      </c>
      <c r="AK45">
        <v>0.14647567478167681</v>
      </c>
      <c r="AL45">
        <v>4.2529267489554747E-3</v>
      </c>
      <c r="AM45">
        <v>6059</v>
      </c>
      <c r="AN45">
        <v>86233.322999999946</v>
      </c>
      <c r="AO45">
        <v>86.233322999999999</v>
      </c>
      <c r="AP45">
        <v>77.77761191558622</v>
      </c>
      <c r="AQ45">
        <v>2.2582758992488596</v>
      </c>
      <c r="AR45">
        <v>8634</v>
      </c>
      <c r="AS45">
        <v>88702.512000005387</v>
      </c>
      <c r="AT45">
        <v>88.702512000001761</v>
      </c>
      <c r="AU45">
        <v>80.004681650430754</v>
      </c>
      <c r="AV45">
        <v>2.3229389531055968</v>
      </c>
      <c r="AW45">
        <v>0</v>
      </c>
      <c r="AX45">
        <v>0</v>
      </c>
      <c r="AY45">
        <v>0</v>
      </c>
      <c r="AZ45">
        <v>0</v>
      </c>
      <c r="BA45">
        <v>0</v>
      </c>
      <c r="BB45">
        <v>0</v>
      </c>
      <c r="BC45">
        <v>0</v>
      </c>
      <c r="BD45">
        <v>0</v>
      </c>
      <c r="BE45">
        <v>0</v>
      </c>
      <c r="BF45">
        <v>0</v>
      </c>
      <c r="BG45">
        <v>0</v>
      </c>
      <c r="BH45">
        <v>8645</v>
      </c>
      <c r="BI45">
        <v>99.974755759658422</v>
      </c>
      <c r="BJ45">
        <v>116.43839647843075</v>
      </c>
      <c r="BK45">
        <v>3.3807932390597046</v>
      </c>
      <c r="BL45" t="s">
        <v>322</v>
      </c>
    </row>
    <row r="46" spans="1:64">
      <c r="A46" t="s">
        <v>831</v>
      </c>
      <c r="B46" t="s">
        <v>832</v>
      </c>
      <c r="C46" t="s">
        <v>323</v>
      </c>
      <c r="D46" t="s">
        <v>808</v>
      </c>
      <c r="E46">
        <v>2012</v>
      </c>
      <c r="F46" s="23">
        <v>210.3</v>
      </c>
      <c r="G46" s="23">
        <v>142.12</v>
      </c>
      <c r="H46" s="22">
        <v>566862</v>
      </c>
      <c r="I46" s="34">
        <v>4663.8864790000007</v>
      </c>
      <c r="J46" s="22">
        <v>8</v>
      </c>
      <c r="K46" s="22" t="s">
        <v>782</v>
      </c>
      <c r="L46" s="23">
        <v>1662</v>
      </c>
      <c r="M46" s="23">
        <v>1.6619999999999999</v>
      </c>
      <c r="N46" s="23">
        <v>8.2400210000000005</v>
      </c>
      <c r="O46" s="14">
        <v>0.17667713476951463</v>
      </c>
      <c r="P46" s="22">
        <v>0</v>
      </c>
      <c r="Q46" s="22" t="s">
        <v>782</v>
      </c>
      <c r="R46" s="23">
        <v>0</v>
      </c>
      <c r="S46" s="23">
        <v>0</v>
      </c>
      <c r="T46" s="23">
        <v>0</v>
      </c>
      <c r="U46" s="14">
        <v>0</v>
      </c>
      <c r="V46" s="22">
        <v>0</v>
      </c>
      <c r="W46" s="22" t="s">
        <v>782</v>
      </c>
      <c r="X46" s="23">
        <v>0</v>
      </c>
      <c r="Y46" s="23">
        <v>0</v>
      </c>
      <c r="Z46" s="23">
        <v>0</v>
      </c>
      <c r="AA46" s="14">
        <v>0</v>
      </c>
      <c r="AB46" s="22">
        <v>3</v>
      </c>
      <c r="AC46" s="22" t="s">
        <v>782</v>
      </c>
      <c r="AD46" s="23">
        <v>750</v>
      </c>
      <c r="AE46" s="23">
        <v>0.75</v>
      </c>
      <c r="AF46" s="23">
        <v>1.0010950000000001</v>
      </c>
      <c r="AG46" s="14">
        <v>2.1464823479465309E-2</v>
      </c>
      <c r="AH46" s="22" t="s">
        <v>782</v>
      </c>
      <c r="AI46" s="23" t="s">
        <v>782</v>
      </c>
      <c r="AJ46" s="23" t="s">
        <v>782</v>
      </c>
      <c r="AK46" s="23" t="s">
        <v>782</v>
      </c>
      <c r="AL46" s="14" t="s">
        <v>782</v>
      </c>
      <c r="AM46" s="22" t="s">
        <v>782</v>
      </c>
      <c r="AN46" s="23" t="s">
        <v>782</v>
      </c>
      <c r="AO46" s="23" t="s">
        <v>782</v>
      </c>
      <c r="AP46" s="23" t="s">
        <v>782</v>
      </c>
      <c r="AQ46" s="14" t="s">
        <v>782</v>
      </c>
      <c r="AR46" s="22">
        <v>1313</v>
      </c>
      <c r="AS46" s="23">
        <v>16045.255999999978</v>
      </c>
      <c r="AT46" s="23">
        <v>16.045255999999977</v>
      </c>
      <c r="AU46" s="23">
        <v>13.108692999999999</v>
      </c>
      <c r="AV46" s="14">
        <v>0.28106801181856123</v>
      </c>
      <c r="AW46" s="22">
        <v>7</v>
      </c>
      <c r="AX46" s="22" t="s">
        <v>782</v>
      </c>
      <c r="AY46" s="23">
        <v>17900</v>
      </c>
      <c r="AZ46" s="23">
        <v>17.899999999999999</v>
      </c>
      <c r="BA46" s="23">
        <v>48.959531999999996</v>
      </c>
      <c r="BB46" s="14">
        <v>1.0497582267589323</v>
      </c>
      <c r="BC46" s="22">
        <v>0</v>
      </c>
      <c r="BD46" s="23">
        <v>0</v>
      </c>
      <c r="BE46" s="23">
        <v>0</v>
      </c>
      <c r="BF46" s="23">
        <v>0</v>
      </c>
      <c r="BG46" s="14">
        <v>0</v>
      </c>
      <c r="BH46" s="22">
        <v>1331</v>
      </c>
      <c r="BI46" s="23">
        <v>36.357255999999971</v>
      </c>
      <c r="BJ46" s="23">
        <v>71.309341000000003</v>
      </c>
      <c r="BK46" s="14">
        <v>1.5289681968264732</v>
      </c>
      <c r="BL46" t="s">
        <v>325</v>
      </c>
    </row>
    <row r="47" spans="1:64">
      <c r="A47" t="s">
        <v>833</v>
      </c>
      <c r="B47" t="s">
        <v>832</v>
      </c>
      <c r="C47" t="s">
        <v>323</v>
      </c>
      <c r="D47" t="s">
        <v>808</v>
      </c>
      <c r="E47">
        <v>2015</v>
      </c>
      <c r="F47" s="23">
        <v>210.34</v>
      </c>
      <c r="G47" s="23">
        <v>142.27000000000001</v>
      </c>
      <c r="H47" s="22">
        <v>582624</v>
      </c>
      <c r="I47" s="29">
        <v>4674.6968295561119</v>
      </c>
      <c r="J47" s="28">
        <v>7</v>
      </c>
      <c r="K47" s="28">
        <v>10</v>
      </c>
      <c r="L47" s="30">
        <v>6050</v>
      </c>
      <c r="M47" s="31">
        <v>6.05</v>
      </c>
      <c r="N47" s="30">
        <v>36.187197640190476</v>
      </c>
      <c r="O47" s="32">
        <v>0.77410790388361184</v>
      </c>
      <c r="P47" s="28">
        <v>0</v>
      </c>
      <c r="Q47" s="28">
        <v>0</v>
      </c>
      <c r="R47" s="30">
        <v>0</v>
      </c>
      <c r="S47" s="31">
        <v>0</v>
      </c>
      <c r="T47" s="30">
        <v>0</v>
      </c>
      <c r="U47" s="32">
        <v>0</v>
      </c>
      <c r="V47" s="28">
        <v>0</v>
      </c>
      <c r="W47" s="28">
        <v>0</v>
      </c>
      <c r="X47" s="30">
        <v>0</v>
      </c>
      <c r="Y47" s="31">
        <v>0</v>
      </c>
      <c r="Z47" s="30">
        <v>0</v>
      </c>
      <c r="AA47" s="18">
        <v>0</v>
      </c>
      <c r="AB47" s="28">
        <v>1</v>
      </c>
      <c r="AC47" s="22" t="s">
        <v>782</v>
      </c>
      <c r="AD47" s="30">
        <v>750</v>
      </c>
      <c r="AE47" s="19">
        <v>0.75</v>
      </c>
      <c r="AF47" s="30">
        <v>5.9043626460000009</v>
      </c>
      <c r="AG47" s="18">
        <v>0.12630471795880402</v>
      </c>
      <c r="AH47" s="22" t="s">
        <v>782</v>
      </c>
      <c r="AI47" s="23" t="s">
        <v>782</v>
      </c>
      <c r="AJ47" s="23" t="s">
        <v>782</v>
      </c>
      <c r="AK47" s="23" t="s">
        <v>782</v>
      </c>
      <c r="AL47" s="14" t="s">
        <v>782</v>
      </c>
      <c r="AM47" s="22" t="s">
        <v>782</v>
      </c>
      <c r="AN47" s="23" t="s">
        <v>782</v>
      </c>
      <c r="AO47" s="23" t="s">
        <v>782</v>
      </c>
      <c r="AP47" s="23" t="s">
        <v>782</v>
      </c>
      <c r="AQ47" s="14" t="s">
        <v>782</v>
      </c>
      <c r="AR47" s="28">
        <v>1621</v>
      </c>
      <c r="AS47" s="30">
        <v>21052.522000000015</v>
      </c>
      <c r="AT47" s="33">
        <v>21.052522000000014</v>
      </c>
      <c r="AU47" s="30">
        <v>18.698066306773846</v>
      </c>
      <c r="AV47" s="18">
        <v>0.39998457629495793</v>
      </c>
      <c r="AW47" s="28">
        <v>4</v>
      </c>
      <c r="AX47" s="22" t="s">
        <v>782</v>
      </c>
      <c r="AY47" s="30">
        <v>17900</v>
      </c>
      <c r="AZ47" s="19">
        <v>17.899999999999999</v>
      </c>
      <c r="BA47" s="30">
        <v>46.642820356253146</v>
      </c>
      <c r="BB47" s="18">
        <v>0.9977720921140919</v>
      </c>
      <c r="BC47" s="28">
        <v>0</v>
      </c>
      <c r="BD47" s="30">
        <v>0</v>
      </c>
      <c r="BE47" s="19">
        <v>0</v>
      </c>
      <c r="BF47" s="30">
        <v>0</v>
      </c>
      <c r="BG47" s="18">
        <v>0</v>
      </c>
      <c r="BH47" s="13">
        <v>1633</v>
      </c>
      <c r="BI47" s="19">
        <v>45.752522000000013</v>
      </c>
      <c r="BJ47" s="19">
        <v>107.43244694921748</v>
      </c>
      <c r="BK47" s="18">
        <v>2.2981692902514657</v>
      </c>
      <c r="BL47" t="s">
        <v>325</v>
      </c>
    </row>
    <row r="48" spans="1:64">
      <c r="A48" t="s">
        <v>834</v>
      </c>
      <c r="B48" t="s">
        <v>832</v>
      </c>
      <c r="C48" t="s">
        <v>323</v>
      </c>
      <c r="D48" t="s">
        <v>808</v>
      </c>
      <c r="E48">
        <v>2016</v>
      </c>
      <c r="F48" s="23">
        <v>210.34</v>
      </c>
      <c r="G48" s="23">
        <v>142.15</v>
      </c>
      <c r="H48" s="22">
        <v>583084</v>
      </c>
      <c r="I48" s="29">
        <v>4953.710018787031</v>
      </c>
      <c r="J48" s="28">
        <v>7</v>
      </c>
      <c r="K48" s="28">
        <v>10</v>
      </c>
      <c r="L48" s="30">
        <v>6050</v>
      </c>
      <c r="M48" s="31">
        <v>6.05</v>
      </c>
      <c r="N48" s="30">
        <v>36.185049999999997</v>
      </c>
      <c r="O48" s="32">
        <v>0.73046362953761057</v>
      </c>
      <c r="P48" s="28">
        <v>0</v>
      </c>
      <c r="Q48" s="28">
        <v>0</v>
      </c>
      <c r="R48" s="30">
        <v>0</v>
      </c>
      <c r="S48" s="31">
        <v>0</v>
      </c>
      <c r="T48" s="30">
        <v>0</v>
      </c>
      <c r="U48" s="32">
        <v>0</v>
      </c>
      <c r="V48" s="28">
        <v>0</v>
      </c>
      <c r="W48" s="28">
        <v>0</v>
      </c>
      <c r="X48" s="30">
        <v>0</v>
      </c>
      <c r="Y48" s="31">
        <v>0</v>
      </c>
      <c r="Z48" s="30">
        <v>0</v>
      </c>
      <c r="AA48" s="18">
        <v>0</v>
      </c>
      <c r="AB48" s="28">
        <v>1</v>
      </c>
      <c r="AC48" s="22" t="s">
        <v>782</v>
      </c>
      <c r="AD48" s="30">
        <v>750</v>
      </c>
      <c r="AE48" s="19">
        <v>0.75</v>
      </c>
      <c r="AF48" s="30">
        <v>1.0485</v>
      </c>
      <c r="AG48" s="18">
        <v>2.1165954325617478E-2</v>
      </c>
      <c r="AH48" s="22" t="s">
        <v>782</v>
      </c>
      <c r="AI48" s="23" t="s">
        <v>782</v>
      </c>
      <c r="AJ48" s="23" t="s">
        <v>782</v>
      </c>
      <c r="AK48" s="23" t="s">
        <v>782</v>
      </c>
      <c r="AL48" s="14" t="s">
        <v>782</v>
      </c>
      <c r="AM48" s="22" t="s">
        <v>782</v>
      </c>
      <c r="AN48" s="23" t="s">
        <v>782</v>
      </c>
      <c r="AO48" s="23" t="s">
        <v>782</v>
      </c>
      <c r="AP48" s="23" t="s">
        <v>782</v>
      </c>
      <c r="AQ48" s="14" t="s">
        <v>782</v>
      </c>
      <c r="AR48" s="28">
        <v>1719</v>
      </c>
      <c r="AS48" s="30">
        <v>22171.692000000014</v>
      </c>
      <c r="AT48" s="33">
        <v>22.171692000000014</v>
      </c>
      <c r="AU48" s="30">
        <v>19.688462496000003</v>
      </c>
      <c r="AV48" s="18">
        <v>0.39744882969191109</v>
      </c>
      <c r="AW48" s="28">
        <v>4</v>
      </c>
      <c r="AX48" s="22" t="s">
        <v>782</v>
      </c>
      <c r="AY48" s="30">
        <v>17533</v>
      </c>
      <c r="AZ48" s="19">
        <v>17.533000000000001</v>
      </c>
      <c r="BA48" s="30">
        <v>55.797592000000002</v>
      </c>
      <c r="BB48" s="18">
        <v>1.1263798605163942</v>
      </c>
      <c r="BC48" s="28">
        <v>0</v>
      </c>
      <c r="BD48" s="30">
        <v>0</v>
      </c>
      <c r="BE48" s="19">
        <v>0</v>
      </c>
      <c r="BF48" s="30">
        <v>0</v>
      </c>
      <c r="BG48" s="18">
        <v>0</v>
      </c>
      <c r="BH48" s="13">
        <v>1731</v>
      </c>
      <c r="BI48" s="19">
        <v>46.50469200000002</v>
      </c>
      <c r="BJ48" s="19">
        <v>112.71960449599999</v>
      </c>
      <c r="BK48" s="18">
        <v>2.275458274071533</v>
      </c>
      <c r="BL48" t="s">
        <v>325</v>
      </c>
    </row>
    <row r="49" spans="1:64">
      <c r="A49" t="s">
        <v>835</v>
      </c>
      <c r="B49" t="s">
        <v>832</v>
      </c>
      <c r="C49" t="s">
        <v>323</v>
      </c>
      <c r="D49" t="s">
        <v>808</v>
      </c>
      <c r="E49">
        <v>2017</v>
      </c>
      <c r="F49" s="23">
        <v>210.34</v>
      </c>
      <c r="G49" s="23">
        <v>141.11000000000001</v>
      </c>
      <c r="H49" s="22">
        <v>583393</v>
      </c>
      <c r="I49" s="29">
        <v>4582.558119540643</v>
      </c>
      <c r="J49" s="28">
        <v>7</v>
      </c>
      <c r="K49" s="28">
        <v>10</v>
      </c>
      <c r="L49" s="30">
        <v>6050</v>
      </c>
      <c r="M49" s="31">
        <v>6.05</v>
      </c>
      <c r="N49" s="30">
        <v>36.185049999999997</v>
      </c>
      <c r="O49" s="32">
        <v>0.78962555533561229</v>
      </c>
      <c r="P49" s="28">
        <v>0</v>
      </c>
      <c r="Q49" s="28">
        <v>0</v>
      </c>
      <c r="R49" s="30">
        <v>0</v>
      </c>
      <c r="S49" s="31">
        <v>0</v>
      </c>
      <c r="T49" s="30">
        <v>0</v>
      </c>
      <c r="U49" s="32">
        <v>0</v>
      </c>
      <c r="V49" s="28">
        <v>0</v>
      </c>
      <c r="W49" s="28">
        <v>0</v>
      </c>
      <c r="X49" s="30">
        <v>0</v>
      </c>
      <c r="Y49" s="31">
        <v>0</v>
      </c>
      <c r="Z49" s="30">
        <v>0</v>
      </c>
      <c r="AA49" s="18">
        <v>0</v>
      </c>
      <c r="AB49" s="28">
        <v>1</v>
      </c>
      <c r="AC49" s="22" t="s">
        <v>782</v>
      </c>
      <c r="AD49" s="30">
        <v>969</v>
      </c>
      <c r="AE49" s="19">
        <v>0.96899999999999997</v>
      </c>
      <c r="AF49" s="30">
        <v>1.3546619999999999E-6</v>
      </c>
      <c r="AG49" s="18">
        <v>2.9561261737708012E-8</v>
      </c>
      <c r="AH49" s="22" t="s">
        <v>782</v>
      </c>
      <c r="AI49" s="23" t="s">
        <v>782</v>
      </c>
      <c r="AJ49" s="23" t="s">
        <v>782</v>
      </c>
      <c r="AK49" s="23" t="s">
        <v>782</v>
      </c>
      <c r="AL49" s="14" t="s">
        <v>782</v>
      </c>
      <c r="AM49" s="22" t="s">
        <v>782</v>
      </c>
      <c r="AN49" s="23" t="s">
        <v>782</v>
      </c>
      <c r="AO49" s="23" t="s">
        <v>782</v>
      </c>
      <c r="AP49" s="23" t="s">
        <v>782</v>
      </c>
      <c r="AQ49" s="14" t="s">
        <v>782</v>
      </c>
      <c r="AR49" s="28">
        <v>1845</v>
      </c>
      <c r="AS49" s="30">
        <v>23099.911000000007</v>
      </c>
      <c r="AT49" s="33">
        <v>23.099911000000006</v>
      </c>
      <c r="AU49" s="30">
        <v>20.512720967999989</v>
      </c>
      <c r="AV49" s="18">
        <v>0.44762598603018244</v>
      </c>
      <c r="AW49" s="28">
        <v>4</v>
      </c>
      <c r="AX49" s="22" t="s">
        <v>782</v>
      </c>
      <c r="AY49" s="30">
        <v>0</v>
      </c>
      <c r="AZ49" s="19">
        <v>0</v>
      </c>
      <c r="BA49" s="30">
        <v>0</v>
      </c>
      <c r="BB49" s="18">
        <v>0</v>
      </c>
      <c r="BC49" s="28">
        <v>0</v>
      </c>
      <c r="BD49" s="30">
        <v>0</v>
      </c>
      <c r="BE49" s="19">
        <v>0</v>
      </c>
      <c r="BF49" s="30">
        <v>0</v>
      </c>
      <c r="BG49" s="18">
        <v>0</v>
      </c>
      <c r="BH49" s="13">
        <v>1857</v>
      </c>
      <c r="BI49" s="19">
        <v>30.118911000000004</v>
      </c>
      <c r="BJ49" s="19">
        <v>56.697772322661983</v>
      </c>
      <c r="BK49" s="18">
        <v>1.2372515709270564</v>
      </c>
      <c r="BL49" t="s">
        <v>325</v>
      </c>
    </row>
    <row r="50" spans="1:64">
      <c r="A50" t="s">
        <v>836</v>
      </c>
      <c r="B50" t="s">
        <v>832</v>
      </c>
      <c r="C50" t="s">
        <v>323</v>
      </c>
      <c r="D50" t="s">
        <v>808</v>
      </c>
      <c r="E50">
        <v>2018</v>
      </c>
      <c r="F50" s="23">
        <v>210.34</v>
      </c>
      <c r="G50" s="23">
        <v>140.72</v>
      </c>
      <c r="H50" s="22">
        <v>583109</v>
      </c>
      <c r="I50" s="29">
        <v>4582.883816635137</v>
      </c>
      <c r="J50" s="28">
        <v>7</v>
      </c>
      <c r="K50" s="28">
        <v>10</v>
      </c>
      <c r="L50" s="30">
        <v>6050</v>
      </c>
      <c r="M50" s="31">
        <v>6.05</v>
      </c>
      <c r="N50" s="30">
        <v>36.185049999999997</v>
      </c>
      <c r="O50" s="32">
        <v>0.78956943810475932</v>
      </c>
      <c r="P50" s="28">
        <v>0</v>
      </c>
      <c r="Q50" s="28">
        <v>0</v>
      </c>
      <c r="R50" s="30">
        <v>0</v>
      </c>
      <c r="S50" s="31">
        <v>0</v>
      </c>
      <c r="T50" s="30">
        <v>0</v>
      </c>
      <c r="U50" s="32">
        <v>0</v>
      </c>
      <c r="V50" s="28">
        <v>0</v>
      </c>
      <c r="W50" s="28">
        <v>0</v>
      </c>
      <c r="X50" s="30">
        <v>0</v>
      </c>
      <c r="Y50" s="31">
        <v>0</v>
      </c>
      <c r="Z50" s="30">
        <v>0</v>
      </c>
      <c r="AA50" s="18">
        <v>0</v>
      </c>
      <c r="AB50" s="28">
        <v>1</v>
      </c>
      <c r="AC50" s="22" t="s">
        <v>782</v>
      </c>
      <c r="AD50" s="30">
        <v>969</v>
      </c>
      <c r="AE50" s="19">
        <v>0.96899999999999997</v>
      </c>
      <c r="AF50" s="30">
        <v>0</v>
      </c>
      <c r="AG50" s="18">
        <v>0</v>
      </c>
      <c r="AH50" s="22" t="s">
        <v>782</v>
      </c>
      <c r="AI50" s="23" t="s">
        <v>782</v>
      </c>
      <c r="AJ50" s="23" t="s">
        <v>782</v>
      </c>
      <c r="AK50" s="23" t="s">
        <v>782</v>
      </c>
      <c r="AL50" s="14" t="s">
        <v>782</v>
      </c>
      <c r="AM50" s="22" t="s">
        <v>782</v>
      </c>
      <c r="AN50" s="23" t="s">
        <v>782</v>
      </c>
      <c r="AO50" s="23" t="s">
        <v>782</v>
      </c>
      <c r="AP50" s="23" t="s">
        <v>782</v>
      </c>
      <c r="AQ50" s="14" t="s">
        <v>782</v>
      </c>
      <c r="AR50" s="28">
        <v>1955</v>
      </c>
      <c r="AS50" s="30">
        <v>25492.086000000014</v>
      </c>
      <c r="AT50" s="33">
        <v>25.492086000000015</v>
      </c>
      <c r="AU50" s="30">
        <v>22.636972367999991</v>
      </c>
      <c r="AV50" s="18">
        <v>0.49394602337138449</v>
      </c>
      <c r="AW50" s="28">
        <v>4</v>
      </c>
      <c r="AX50" s="22" t="s">
        <v>782</v>
      </c>
      <c r="AY50" s="30">
        <v>17533</v>
      </c>
      <c r="AZ50" s="19">
        <v>17.533000000000001</v>
      </c>
      <c r="BA50" s="30">
        <v>57.557592</v>
      </c>
      <c r="BB50" s="18">
        <v>1.255925183856399</v>
      </c>
      <c r="BC50" s="28">
        <v>0</v>
      </c>
      <c r="BD50" s="30">
        <v>0</v>
      </c>
      <c r="BE50" s="19">
        <v>0</v>
      </c>
      <c r="BF50" s="30">
        <v>0</v>
      </c>
      <c r="BG50" s="18">
        <v>0</v>
      </c>
      <c r="BH50" s="13">
        <v>1967</v>
      </c>
      <c r="BI50" s="19">
        <v>50.044086000000014</v>
      </c>
      <c r="BJ50" s="19">
        <v>116.37961436799999</v>
      </c>
      <c r="BK50" s="18">
        <v>2.5394406453325429</v>
      </c>
      <c r="BL50" t="s">
        <v>325</v>
      </c>
    </row>
    <row r="51" spans="1:64">
      <c r="A51" t="s">
        <v>837</v>
      </c>
      <c r="B51" t="s">
        <v>832</v>
      </c>
      <c r="C51" t="s">
        <v>323</v>
      </c>
      <c r="D51" t="s">
        <v>808</v>
      </c>
      <c r="E51">
        <v>2019</v>
      </c>
      <c r="F51" s="23">
        <v>210.34</v>
      </c>
      <c r="G51" s="23">
        <v>140.36000000000001</v>
      </c>
      <c r="H51" s="22">
        <v>582760</v>
      </c>
      <c r="I51" s="34">
        <v>4675.8883669793158</v>
      </c>
      <c r="J51" s="22">
        <v>7</v>
      </c>
      <c r="K51" s="22">
        <v>10</v>
      </c>
      <c r="L51" s="23">
        <v>6050</v>
      </c>
      <c r="M51" s="23">
        <v>6.05</v>
      </c>
      <c r="N51" s="23">
        <v>36.185049999999997</v>
      </c>
      <c r="O51" s="14">
        <v>0.77386471104689791</v>
      </c>
      <c r="P51" s="22">
        <v>0</v>
      </c>
      <c r="Q51" s="22">
        <v>0</v>
      </c>
      <c r="R51" s="23">
        <v>0</v>
      </c>
      <c r="S51" s="23">
        <v>0</v>
      </c>
      <c r="T51" s="23">
        <v>0</v>
      </c>
      <c r="U51" s="14">
        <v>0</v>
      </c>
      <c r="V51" s="22">
        <v>0</v>
      </c>
      <c r="W51" s="22">
        <v>0</v>
      </c>
      <c r="X51" s="23">
        <v>0</v>
      </c>
      <c r="Y51" s="23">
        <v>0</v>
      </c>
      <c r="Z51" s="23">
        <v>0</v>
      </c>
      <c r="AA51" s="14">
        <v>0</v>
      </c>
      <c r="AB51" s="22">
        <v>1</v>
      </c>
      <c r="AC51" s="22">
        <v>3</v>
      </c>
      <c r="AD51" s="23">
        <v>969</v>
      </c>
      <c r="AE51" s="23">
        <v>0.96899999999999997</v>
      </c>
      <c r="AF51" s="23">
        <v>5.1475294079999996</v>
      </c>
      <c r="AG51" s="14">
        <v>0.11008666169944022</v>
      </c>
      <c r="AH51" s="22">
        <v>4</v>
      </c>
      <c r="AI51" s="23">
        <v>619.05000000000007</v>
      </c>
      <c r="AJ51" s="23">
        <v>0.6190500000000001</v>
      </c>
      <c r="AK51" s="23">
        <v>0.5497164000000001</v>
      </c>
      <c r="AL51" s="14">
        <v>1.1756405560963468E-2</v>
      </c>
      <c r="AM51" s="22">
        <v>2137</v>
      </c>
      <c r="AN51" s="23">
        <v>29544.161000000007</v>
      </c>
      <c r="AO51" s="23">
        <v>29.544161000000006</v>
      </c>
      <c r="AP51" s="23">
        <v>26.23521496799998</v>
      </c>
      <c r="AQ51" s="14">
        <v>0.56107445064922001</v>
      </c>
      <c r="AR51" s="22">
        <v>2141</v>
      </c>
      <c r="AS51" s="23">
        <v>30163.211000000007</v>
      </c>
      <c r="AT51" s="23">
        <v>30.163211000000008</v>
      </c>
      <c r="AU51" s="23">
        <v>26.784931367999981</v>
      </c>
      <c r="AV51" s="14">
        <v>0.57283085621018348</v>
      </c>
      <c r="AW51" s="22">
        <v>4</v>
      </c>
      <c r="AX51" s="22" t="s">
        <v>782</v>
      </c>
      <c r="AY51" s="23">
        <v>17533</v>
      </c>
      <c r="AZ51" s="23">
        <v>17.533000000000001</v>
      </c>
      <c r="BA51" s="23">
        <v>55.797592000000002</v>
      </c>
      <c r="BB51" s="14">
        <v>1.1933046219417331</v>
      </c>
      <c r="BC51" s="22">
        <v>0</v>
      </c>
      <c r="BD51" s="23">
        <v>0</v>
      </c>
      <c r="BE51" s="23">
        <v>0</v>
      </c>
      <c r="BF51" s="23">
        <v>0</v>
      </c>
      <c r="BG51" s="14">
        <v>0</v>
      </c>
      <c r="BH51" s="22">
        <v>2153</v>
      </c>
      <c r="BI51" s="23">
        <v>54.715211000000011</v>
      </c>
      <c r="BJ51" s="23">
        <v>123.91510277599997</v>
      </c>
      <c r="BK51" s="14">
        <v>2.6500868508982545</v>
      </c>
      <c r="BL51" t="s">
        <v>325</v>
      </c>
    </row>
    <row r="52" spans="1:64">
      <c r="A52" t="s">
        <v>838</v>
      </c>
      <c r="B52" t="s">
        <v>832</v>
      </c>
      <c r="C52" t="s">
        <v>323</v>
      </c>
      <c r="D52" t="s">
        <v>808</v>
      </c>
      <c r="E52">
        <v>2020</v>
      </c>
      <c r="F52" s="23">
        <v>210.34</v>
      </c>
      <c r="G52" s="23">
        <v>140.13999999999999</v>
      </c>
      <c r="H52" s="22">
        <v>582415</v>
      </c>
      <c r="I52" s="34">
        <v>4692.52793398822</v>
      </c>
      <c r="J52" s="22">
        <v>8</v>
      </c>
      <c r="K52" s="22">
        <v>11</v>
      </c>
      <c r="L52" s="23">
        <v>6067</v>
      </c>
      <c r="M52" s="23">
        <v>6.0670000000000002</v>
      </c>
      <c r="N52" s="23">
        <v>36.286726999999999</v>
      </c>
      <c r="O52" s="14">
        <v>0.7732873945655897</v>
      </c>
      <c r="P52" s="22">
        <v>0</v>
      </c>
      <c r="Q52" s="22">
        <v>0</v>
      </c>
      <c r="R52" s="23">
        <v>0</v>
      </c>
      <c r="S52" s="23">
        <v>0</v>
      </c>
      <c r="T52" s="23">
        <v>0</v>
      </c>
      <c r="U52" s="14">
        <v>0</v>
      </c>
      <c r="V52" s="22">
        <v>0</v>
      </c>
      <c r="W52" s="22">
        <v>0</v>
      </c>
      <c r="X52" s="23">
        <v>0</v>
      </c>
      <c r="Y52" s="23">
        <v>0</v>
      </c>
      <c r="Z52" s="23">
        <v>0</v>
      </c>
      <c r="AA52" s="14">
        <v>0</v>
      </c>
      <c r="AB52" s="22">
        <v>1</v>
      </c>
      <c r="AC52" s="22">
        <v>3</v>
      </c>
      <c r="AD52" s="23">
        <v>969</v>
      </c>
      <c r="AE52" s="23">
        <v>0.96899999999999997</v>
      </c>
      <c r="AF52" s="23">
        <v>5.5021381800000002</v>
      </c>
      <c r="AG52" s="14">
        <v>0.11725317904125263</v>
      </c>
      <c r="AH52" s="22">
        <v>4</v>
      </c>
      <c r="AI52" s="23">
        <v>619.05000000000007</v>
      </c>
      <c r="AJ52" s="23">
        <v>0.6190500000000001</v>
      </c>
      <c r="AK52" s="23">
        <v>0.5497164000000001</v>
      </c>
      <c r="AL52" s="14">
        <v>1.1714717690189462E-2</v>
      </c>
      <c r="AM52" s="22">
        <v>2441</v>
      </c>
      <c r="AN52" s="23">
        <v>33975.661999999982</v>
      </c>
      <c r="AO52" s="23">
        <v>33.975661999999986</v>
      </c>
      <c r="AP52" s="23">
        <v>30.170387855999994</v>
      </c>
      <c r="AQ52" s="14">
        <v>0.64294530113447657</v>
      </c>
      <c r="AR52" s="22">
        <v>2445</v>
      </c>
      <c r="AS52" s="23">
        <v>34594.711999999985</v>
      </c>
      <c r="AT52" s="23">
        <v>34.594711999999987</v>
      </c>
      <c r="AU52" s="23">
        <v>30.720104255999996</v>
      </c>
      <c r="AV52" s="14">
        <v>0.65466001882466607</v>
      </c>
      <c r="AW52" s="22">
        <v>4</v>
      </c>
      <c r="AX52" s="22">
        <v>5</v>
      </c>
      <c r="AY52" s="23">
        <v>19533</v>
      </c>
      <c r="AZ52" s="23">
        <v>19.533000000000001</v>
      </c>
      <c r="BA52" s="23">
        <v>64.214371</v>
      </c>
      <c r="BB52" s="14">
        <v>1.3684387584545215</v>
      </c>
      <c r="BC52" s="22">
        <v>0</v>
      </c>
      <c r="BD52" s="23">
        <v>0</v>
      </c>
      <c r="BE52" s="23">
        <v>0</v>
      </c>
      <c r="BF52" s="23">
        <v>0</v>
      </c>
      <c r="BG52" s="14">
        <v>0</v>
      </c>
      <c r="BH52" s="22">
        <v>2458</v>
      </c>
      <c r="BI52" s="23">
        <v>61.16371199999999</v>
      </c>
      <c r="BJ52" s="23">
        <v>136.723340436</v>
      </c>
      <c r="BK52" s="14">
        <v>2.9136393508860299</v>
      </c>
      <c r="BL52" t="s">
        <v>325</v>
      </c>
    </row>
    <row r="53" spans="1:64">
      <c r="A53" t="s">
        <v>839</v>
      </c>
      <c r="B53" t="s">
        <v>832</v>
      </c>
      <c r="C53" t="s">
        <v>323</v>
      </c>
      <c r="D53" t="s">
        <v>808</v>
      </c>
      <c r="E53">
        <v>2021</v>
      </c>
      <c r="F53" s="23">
        <v>210.34</v>
      </c>
      <c r="G53" s="23">
        <v>140.07</v>
      </c>
      <c r="H53" s="22">
        <v>579432</v>
      </c>
      <c r="I53" s="34">
        <v>4366.76</v>
      </c>
      <c r="J53" s="22">
        <v>8</v>
      </c>
      <c r="K53" s="22">
        <v>11</v>
      </c>
      <c r="L53" s="23">
        <v>6068</v>
      </c>
      <c r="M53" s="23">
        <v>6.07</v>
      </c>
      <c r="N53" s="23">
        <v>36.29</v>
      </c>
      <c r="O53" s="14">
        <v>0.83</v>
      </c>
      <c r="P53" s="22">
        <v>0</v>
      </c>
      <c r="Q53" s="22">
        <v>0</v>
      </c>
      <c r="R53" s="23">
        <v>0</v>
      </c>
      <c r="S53" s="23">
        <v>0</v>
      </c>
      <c r="T53" s="23">
        <v>0</v>
      </c>
      <c r="U53" s="14">
        <v>0</v>
      </c>
      <c r="V53" s="22">
        <v>0</v>
      </c>
      <c r="W53" s="22">
        <v>0</v>
      </c>
      <c r="X53" s="23">
        <v>0</v>
      </c>
      <c r="Y53" s="23">
        <v>0</v>
      </c>
      <c r="Z53" s="23">
        <v>0</v>
      </c>
      <c r="AA53" s="14">
        <v>0</v>
      </c>
      <c r="AB53" s="22">
        <v>1</v>
      </c>
      <c r="AC53" s="22">
        <v>0</v>
      </c>
      <c r="AD53" s="23">
        <v>969</v>
      </c>
      <c r="AE53" s="23">
        <v>0.97</v>
      </c>
      <c r="AF53" s="23">
        <v>5.5</v>
      </c>
      <c r="AG53" s="14">
        <v>0.13</v>
      </c>
      <c r="AH53" s="22">
        <v>4</v>
      </c>
      <c r="AI53" s="23">
        <v>619.04999999999995</v>
      </c>
      <c r="AJ53" s="23">
        <v>1</v>
      </c>
      <c r="AK53" s="23">
        <v>0.55000000000000004</v>
      </c>
      <c r="AL53" s="14">
        <v>0.01</v>
      </c>
      <c r="AM53" s="22">
        <v>2890</v>
      </c>
      <c r="AN53" s="23">
        <v>40488.726999999999</v>
      </c>
      <c r="AO53" s="23">
        <v>40</v>
      </c>
      <c r="AP53" s="23">
        <v>36.229999999999997</v>
      </c>
      <c r="AQ53" s="14">
        <v>0.83</v>
      </c>
      <c r="AR53" s="22">
        <v>2894</v>
      </c>
      <c r="AS53" s="23">
        <v>41107.777000000002</v>
      </c>
      <c r="AT53" s="23">
        <v>41</v>
      </c>
      <c r="AU53" s="23">
        <v>36.78</v>
      </c>
      <c r="AV53" s="14">
        <v>0.84</v>
      </c>
      <c r="AW53" s="22">
        <v>4</v>
      </c>
      <c r="AX53" s="22">
        <v>7</v>
      </c>
      <c r="AY53" s="23">
        <v>16632</v>
      </c>
      <c r="AZ53" s="23">
        <v>16.63</v>
      </c>
      <c r="BA53" s="23">
        <v>55.8</v>
      </c>
      <c r="BB53" s="14">
        <v>1.28</v>
      </c>
      <c r="BC53" s="22">
        <v>0</v>
      </c>
      <c r="BD53" s="23">
        <v>0</v>
      </c>
      <c r="BE53" s="23">
        <v>0</v>
      </c>
      <c r="BF53" s="23">
        <v>0</v>
      </c>
      <c r="BG53" s="14">
        <v>0</v>
      </c>
      <c r="BH53" s="22">
        <v>2907</v>
      </c>
      <c r="BI53" s="23">
        <v>64.78</v>
      </c>
      <c r="BJ53" s="23">
        <v>134.37</v>
      </c>
      <c r="BK53" s="14">
        <v>3.08</v>
      </c>
      <c r="BL53" t="s">
        <v>325</v>
      </c>
    </row>
    <row r="54" spans="1:64">
      <c r="A54" t="s">
        <v>840</v>
      </c>
      <c r="B54" t="s">
        <v>832</v>
      </c>
      <c r="C54" t="s">
        <v>323</v>
      </c>
      <c r="D54" s="111" t="s">
        <v>808</v>
      </c>
      <c r="E54" s="110">
        <v>2022</v>
      </c>
      <c r="F54" s="23"/>
      <c r="G54" s="23"/>
      <c r="H54" s="22">
        <v>584580</v>
      </c>
      <c r="I54" s="34">
        <v>4236.7658640612908</v>
      </c>
      <c r="J54" s="22">
        <v>8</v>
      </c>
      <c r="K54" s="22">
        <v>11</v>
      </c>
      <c r="L54" s="23">
        <v>6068</v>
      </c>
      <c r="M54" s="23">
        <v>6.0679999999999996</v>
      </c>
      <c r="N54" s="23">
        <v>35.910423999999999</v>
      </c>
      <c r="O54" s="14">
        <v>0.84759047708095159</v>
      </c>
      <c r="P54" s="22">
        <v>0</v>
      </c>
      <c r="Q54" s="22">
        <v>0</v>
      </c>
      <c r="R54" s="23">
        <v>0</v>
      </c>
      <c r="S54" s="23">
        <v>0</v>
      </c>
      <c r="T54" s="23">
        <v>0</v>
      </c>
      <c r="U54" s="14">
        <v>0</v>
      </c>
      <c r="V54" s="22">
        <v>0</v>
      </c>
      <c r="W54" s="22">
        <v>0</v>
      </c>
      <c r="X54" s="23">
        <v>0</v>
      </c>
      <c r="Y54" s="23">
        <v>0</v>
      </c>
      <c r="Z54" s="23">
        <v>0</v>
      </c>
      <c r="AA54" s="14">
        <v>0</v>
      </c>
      <c r="AB54" s="22">
        <v>1</v>
      </c>
      <c r="AC54" s="22">
        <v>3</v>
      </c>
      <c r="AD54" s="23">
        <v>969</v>
      </c>
      <c r="AE54" s="23">
        <v>0.96899999999999997</v>
      </c>
      <c r="AF54" s="23">
        <v>5.370731793</v>
      </c>
      <c r="AG54" s="14">
        <v>0.12676489485901657</v>
      </c>
      <c r="AH54" s="22">
        <v>4</v>
      </c>
      <c r="AI54" s="23">
        <v>619.05000000000007</v>
      </c>
      <c r="AJ54" s="23">
        <v>0.61904999999999999</v>
      </c>
      <c r="AK54" s="23">
        <v>0.63413248359142416</v>
      </c>
      <c r="AL54" s="14">
        <v>1.4967371432311243E-2</v>
      </c>
      <c r="AM54" s="22">
        <v>3829</v>
      </c>
      <c r="AN54" s="23">
        <v>49593.732000000076</v>
      </c>
      <c r="AO54" s="23">
        <v>49.593731999999946</v>
      </c>
      <c r="AP54" s="23">
        <v>50.802029632061313</v>
      </c>
      <c r="AQ54" s="14">
        <v>1.199075692687992</v>
      </c>
      <c r="AR54" s="22">
        <v>3833</v>
      </c>
      <c r="AS54" s="23">
        <v>50212.782000000101</v>
      </c>
      <c r="AT54" s="23">
        <v>50.212781999999905</v>
      </c>
      <c r="AU54" s="23">
        <v>51.436162115652721</v>
      </c>
      <c r="AV54" s="14">
        <v>1.2140430641203028</v>
      </c>
      <c r="AW54" s="22">
        <v>4</v>
      </c>
      <c r="AX54" s="22">
        <v>7</v>
      </c>
      <c r="AY54" s="23">
        <v>16632</v>
      </c>
      <c r="AZ54" s="23">
        <v>16.631999999999998</v>
      </c>
      <c r="BA54" s="23">
        <v>55.797591999999</v>
      </c>
      <c r="BB54" s="14">
        <v>1.3169854976718582</v>
      </c>
      <c r="BC54" s="22">
        <v>0</v>
      </c>
      <c r="BD54" s="23">
        <v>0</v>
      </c>
      <c r="BE54" s="23">
        <v>0</v>
      </c>
      <c r="BF54" s="23">
        <v>0</v>
      </c>
      <c r="BG54" s="14">
        <v>0</v>
      </c>
      <c r="BH54" s="22">
        <v>3846</v>
      </c>
      <c r="BI54" s="23">
        <v>73.881781999999887</v>
      </c>
      <c r="BJ54" s="23">
        <v>148.51490990865173</v>
      </c>
      <c r="BK54" s="14">
        <v>3.5053839337321295</v>
      </c>
      <c r="BL54" t="s">
        <v>325</v>
      </c>
    </row>
    <row r="55" spans="1:64">
      <c r="A55" t="s">
        <v>841</v>
      </c>
      <c r="B55" t="s">
        <v>832</v>
      </c>
      <c r="C55" t="s">
        <v>323</v>
      </c>
      <c r="D55" t="s">
        <v>808</v>
      </c>
      <c r="E55">
        <v>2023</v>
      </c>
      <c r="F55">
        <v>210.34</v>
      </c>
      <c r="G55">
        <v>139.06</v>
      </c>
      <c r="H55">
        <v>574082</v>
      </c>
      <c r="I55">
        <v>4236.7658640612908</v>
      </c>
      <c r="J55">
        <v>8</v>
      </c>
      <c r="K55">
        <v>11</v>
      </c>
      <c r="L55">
        <v>6068</v>
      </c>
      <c r="M55">
        <v>6.0679999999999996</v>
      </c>
      <c r="N55">
        <v>35.910423999999999</v>
      </c>
      <c r="O55">
        <v>0.8475904770809517</v>
      </c>
      <c r="P55">
        <v>0</v>
      </c>
      <c r="Q55">
        <v>0</v>
      </c>
      <c r="R55">
        <v>0</v>
      </c>
      <c r="S55">
        <v>0</v>
      </c>
      <c r="T55">
        <v>0</v>
      </c>
      <c r="U55">
        <v>0</v>
      </c>
      <c r="V55">
        <v>0</v>
      </c>
      <c r="W55">
        <v>0</v>
      </c>
      <c r="X55">
        <v>0</v>
      </c>
      <c r="Y55">
        <v>0</v>
      </c>
      <c r="Z55">
        <v>0</v>
      </c>
      <c r="AA55">
        <v>0</v>
      </c>
      <c r="AB55">
        <v>1</v>
      </c>
      <c r="AC55">
        <v>3</v>
      </c>
      <c r="AD55">
        <v>969</v>
      </c>
      <c r="AE55">
        <v>0.96899999999999997</v>
      </c>
      <c r="AF55">
        <v>4.6742052000000003</v>
      </c>
      <c r="AG55">
        <v>0.11032484092758875</v>
      </c>
      <c r="AH55">
        <v>4</v>
      </c>
      <c r="AI55">
        <v>619.04999999999995</v>
      </c>
      <c r="AJ55">
        <v>0.61904999999999999</v>
      </c>
      <c r="AK55">
        <v>0.58066099999999998</v>
      </c>
      <c r="AL55">
        <v>1.3705288860201219E-2</v>
      </c>
      <c r="AM55">
        <v>5454</v>
      </c>
      <c r="AN55">
        <v>70065.279999999999</v>
      </c>
      <c r="AO55">
        <v>70.065280000000001</v>
      </c>
      <c r="AP55">
        <v>65.720337999999998</v>
      </c>
      <c r="AQ55">
        <v>1.5511911705453936</v>
      </c>
      <c r="AR55">
        <v>7513</v>
      </c>
      <c r="AS55">
        <v>72172.191000001403</v>
      </c>
      <c r="AT55">
        <v>72.172190999999003</v>
      </c>
      <c r="AU55">
        <v>67.696593924440904</v>
      </c>
      <c r="AV55">
        <v>1.5978365596900868</v>
      </c>
      <c r="AW55">
        <v>4</v>
      </c>
      <c r="AX55">
        <v>7</v>
      </c>
      <c r="AY55">
        <v>16632</v>
      </c>
      <c r="AZ55">
        <v>16.632000000000001</v>
      </c>
      <c r="BA55">
        <v>55.797592000000002</v>
      </c>
      <c r="BB55">
        <v>1.316985497671882</v>
      </c>
      <c r="BC55">
        <v>0</v>
      </c>
      <c r="BD55">
        <v>0</v>
      </c>
      <c r="BE55">
        <v>0</v>
      </c>
      <c r="BF55">
        <v>0</v>
      </c>
      <c r="BG55">
        <v>0</v>
      </c>
      <c r="BH55">
        <v>7526</v>
      </c>
      <c r="BI55">
        <v>95.841190999999014</v>
      </c>
      <c r="BJ55">
        <v>164.07881512444089</v>
      </c>
      <c r="BK55">
        <v>3.8727373753705088</v>
      </c>
      <c r="BL55" t="s">
        <v>325</v>
      </c>
    </row>
    <row r="56" spans="1:64">
      <c r="A56" t="s">
        <v>842</v>
      </c>
      <c r="B56" t="s">
        <v>832</v>
      </c>
      <c r="C56" t="s">
        <v>323</v>
      </c>
      <c r="D56" t="s">
        <v>808</v>
      </c>
      <c r="E56">
        <v>2024</v>
      </c>
      <c r="F56">
        <v>210.34</v>
      </c>
      <c r="G56">
        <v>139.19999999999999</v>
      </c>
      <c r="H56">
        <v>574682</v>
      </c>
      <c r="I56">
        <v>3940.6508779488581</v>
      </c>
      <c r="J56">
        <v>8</v>
      </c>
      <c r="K56">
        <v>11</v>
      </c>
      <c r="L56">
        <v>6068</v>
      </c>
      <c r="M56">
        <v>6.0679999999999996</v>
      </c>
      <c r="N56">
        <v>35.910423999999999</v>
      </c>
      <c r="O56">
        <v>0.91128153983261961</v>
      </c>
      <c r="P56">
        <v>0</v>
      </c>
      <c r="Q56">
        <v>0</v>
      </c>
      <c r="R56">
        <v>0</v>
      </c>
      <c r="S56">
        <v>0</v>
      </c>
      <c r="T56">
        <v>0</v>
      </c>
      <c r="U56">
        <v>0</v>
      </c>
      <c r="V56">
        <v>0</v>
      </c>
      <c r="W56">
        <v>0</v>
      </c>
      <c r="X56">
        <v>0</v>
      </c>
      <c r="Y56">
        <v>0</v>
      </c>
      <c r="Z56">
        <v>0</v>
      </c>
      <c r="AA56">
        <v>0</v>
      </c>
      <c r="AB56">
        <v>1</v>
      </c>
      <c r="AC56">
        <v>4</v>
      </c>
      <c r="AD56">
        <v>1292</v>
      </c>
      <c r="AE56">
        <v>1.292</v>
      </c>
      <c r="AF56">
        <v>6.4063587000000002</v>
      </c>
      <c r="AG56">
        <v>0.1625710802204981</v>
      </c>
      <c r="AH56">
        <v>6</v>
      </c>
      <c r="AI56">
        <v>522.54000000000008</v>
      </c>
      <c r="AJ56">
        <v>0.52254000000000012</v>
      </c>
      <c r="AK56">
        <v>0.47130171859862929</v>
      </c>
      <c r="AL56">
        <v>1.1959996792305179E-2</v>
      </c>
      <c r="AM56">
        <v>7047</v>
      </c>
      <c r="AN56">
        <v>93150.703000000183</v>
      </c>
      <c r="AO56">
        <v>93.150702999999808</v>
      </c>
      <c r="AP56">
        <v>84.016699989609009</v>
      </c>
      <c r="AQ56">
        <v>2.1320513435927726</v>
      </c>
      <c r="AR56">
        <v>10944</v>
      </c>
      <c r="AS56">
        <v>96867.386000008686</v>
      </c>
      <c r="AT56">
        <v>96.867386000001432</v>
      </c>
      <c r="AU56">
        <v>87.368939216056333</v>
      </c>
      <c r="AV56">
        <v>2.2171195044188385</v>
      </c>
      <c r="AW56">
        <v>4</v>
      </c>
      <c r="AX56">
        <v>7</v>
      </c>
      <c r="AY56">
        <v>16632</v>
      </c>
      <c r="AZ56">
        <v>16.631999999999998</v>
      </c>
      <c r="BA56">
        <v>55.797591999999</v>
      </c>
      <c r="BB56">
        <v>1.4159486269700226</v>
      </c>
      <c r="BC56">
        <v>1</v>
      </c>
      <c r="BD56">
        <v>1</v>
      </c>
      <c r="BE56">
        <v>1E-3</v>
      </c>
      <c r="BF56">
        <v>1.6401600000000001E-3</v>
      </c>
      <c r="BG56">
        <v>4.1621550621955054E-5</v>
      </c>
      <c r="BH56">
        <v>10958</v>
      </c>
      <c r="BI56">
        <v>120.86038600000143</v>
      </c>
      <c r="BJ56">
        <v>185.48495407605535</v>
      </c>
      <c r="BK56">
        <v>4.7069623729926011</v>
      </c>
      <c r="BL56" t="s">
        <v>325</v>
      </c>
    </row>
    <row r="57" spans="1:64">
      <c r="A57" t="s">
        <v>843</v>
      </c>
      <c r="B57" t="s">
        <v>844</v>
      </c>
      <c r="C57" t="s">
        <v>326</v>
      </c>
      <c r="D57" t="s">
        <v>808</v>
      </c>
      <c r="E57">
        <v>2012</v>
      </c>
      <c r="F57" s="23">
        <v>137.75</v>
      </c>
      <c r="G57" s="23">
        <v>76.58</v>
      </c>
      <c r="H57" s="22">
        <v>222026</v>
      </c>
      <c r="I57" s="34">
        <v>1904.222141</v>
      </c>
      <c r="J57" s="22">
        <v>1</v>
      </c>
      <c r="K57" s="22" t="s">
        <v>782</v>
      </c>
      <c r="L57" s="23">
        <v>427</v>
      </c>
      <c r="M57" s="23">
        <v>0.42699999999999999</v>
      </c>
      <c r="N57" s="23">
        <v>1.6981630000000001</v>
      </c>
      <c r="O57" s="14">
        <v>8.9178828637514501E-2</v>
      </c>
      <c r="P57" s="22">
        <v>0</v>
      </c>
      <c r="Q57" s="22" t="s">
        <v>782</v>
      </c>
      <c r="R57" s="23">
        <v>0</v>
      </c>
      <c r="S57" s="23">
        <v>0</v>
      </c>
      <c r="T57" s="23">
        <v>0</v>
      </c>
      <c r="U57" s="14">
        <v>0</v>
      </c>
      <c r="V57" s="22">
        <v>0</v>
      </c>
      <c r="W57" s="22" t="s">
        <v>782</v>
      </c>
      <c r="X57" s="23">
        <v>0</v>
      </c>
      <c r="Y57" s="23">
        <v>0</v>
      </c>
      <c r="Z57" s="23">
        <v>0</v>
      </c>
      <c r="AA57" s="14">
        <v>0</v>
      </c>
      <c r="AB57" s="22">
        <v>0</v>
      </c>
      <c r="AC57" s="22" t="s">
        <v>782</v>
      </c>
      <c r="AD57" s="23">
        <v>0</v>
      </c>
      <c r="AE57" s="23">
        <v>0</v>
      </c>
      <c r="AF57" s="23">
        <v>0</v>
      </c>
      <c r="AG57" s="14">
        <v>0</v>
      </c>
      <c r="AH57" s="22" t="s">
        <v>782</v>
      </c>
      <c r="AI57" s="23" t="s">
        <v>782</v>
      </c>
      <c r="AJ57" s="23" t="s">
        <v>782</v>
      </c>
      <c r="AK57" s="23" t="s">
        <v>782</v>
      </c>
      <c r="AL57" s="14" t="s">
        <v>782</v>
      </c>
      <c r="AM57" s="22" t="s">
        <v>782</v>
      </c>
      <c r="AN57" s="23" t="s">
        <v>782</v>
      </c>
      <c r="AO57" s="23" t="s">
        <v>782</v>
      </c>
      <c r="AP57" s="23" t="s">
        <v>782</v>
      </c>
      <c r="AQ57" s="14" t="s">
        <v>782</v>
      </c>
      <c r="AR57" s="22">
        <v>1118</v>
      </c>
      <c r="AS57" s="23">
        <v>19987.416000000016</v>
      </c>
      <c r="AT57" s="23">
        <v>19.987416000000017</v>
      </c>
      <c r="AU57" s="23">
        <v>15.138938</v>
      </c>
      <c r="AV57" s="14">
        <v>0.79501953443571471</v>
      </c>
      <c r="AW57" s="22">
        <v>0</v>
      </c>
      <c r="AX57" s="22" t="s">
        <v>782</v>
      </c>
      <c r="AY57" s="23">
        <v>0</v>
      </c>
      <c r="AZ57" s="23">
        <v>0</v>
      </c>
      <c r="BA57" s="23">
        <v>0</v>
      </c>
      <c r="BB57" s="14">
        <v>0</v>
      </c>
      <c r="BC57" s="22">
        <v>6</v>
      </c>
      <c r="BD57" s="23">
        <v>3830</v>
      </c>
      <c r="BE57" s="23">
        <v>3.83</v>
      </c>
      <c r="BF57" s="23">
        <v>6.1165099999999999</v>
      </c>
      <c r="BG57" s="14">
        <v>0.32120779757281476</v>
      </c>
      <c r="BH57" s="22">
        <v>1125</v>
      </c>
      <c r="BI57" s="23">
        <v>24.244416000000015</v>
      </c>
      <c r="BJ57" s="23">
        <v>22.953611000000002</v>
      </c>
      <c r="BK57" s="14">
        <v>1.205406160646044</v>
      </c>
      <c r="BL57" t="s">
        <v>328</v>
      </c>
    </row>
    <row r="58" spans="1:64">
      <c r="A58" t="s">
        <v>845</v>
      </c>
      <c r="B58" t="s">
        <v>844</v>
      </c>
      <c r="C58" t="s">
        <v>326</v>
      </c>
      <c r="D58" t="s">
        <v>808</v>
      </c>
      <c r="E58">
        <v>2015</v>
      </c>
      <c r="F58" s="23">
        <v>137.77000000000001</v>
      </c>
      <c r="G58" s="23">
        <v>76.98</v>
      </c>
      <c r="H58" s="22">
        <v>225144</v>
      </c>
      <c r="I58" s="29">
        <v>1812.7379720874665</v>
      </c>
      <c r="J58" s="28">
        <v>3</v>
      </c>
      <c r="K58" s="28">
        <v>3</v>
      </c>
      <c r="L58" s="30">
        <v>497</v>
      </c>
      <c r="M58" s="31">
        <v>0.497</v>
      </c>
      <c r="N58" s="30">
        <v>2.9727334259792841</v>
      </c>
      <c r="O58" s="32">
        <v>0.16399134743980787</v>
      </c>
      <c r="P58" s="28">
        <v>0</v>
      </c>
      <c r="Q58" s="28">
        <v>0</v>
      </c>
      <c r="R58" s="30">
        <v>0</v>
      </c>
      <c r="S58" s="31">
        <v>0</v>
      </c>
      <c r="T58" s="30">
        <v>0</v>
      </c>
      <c r="U58" s="32">
        <v>0</v>
      </c>
      <c r="V58" s="28">
        <v>0</v>
      </c>
      <c r="W58" s="28">
        <v>0</v>
      </c>
      <c r="X58" s="30">
        <v>0</v>
      </c>
      <c r="Y58" s="31">
        <v>0</v>
      </c>
      <c r="Z58" s="30">
        <v>0</v>
      </c>
      <c r="AA58" s="18">
        <v>0</v>
      </c>
      <c r="AB58" s="28">
        <v>1</v>
      </c>
      <c r="AC58" s="22" t="s">
        <v>782</v>
      </c>
      <c r="AD58" s="30">
        <v>0</v>
      </c>
      <c r="AE58" s="19">
        <v>0</v>
      </c>
      <c r="AF58" s="30">
        <v>12.9271086</v>
      </c>
      <c r="AG58" s="18">
        <v>0.71312615496842768</v>
      </c>
      <c r="AH58" s="22" t="s">
        <v>782</v>
      </c>
      <c r="AI58" s="23" t="s">
        <v>782</v>
      </c>
      <c r="AJ58" s="23" t="s">
        <v>782</v>
      </c>
      <c r="AK58" s="23" t="s">
        <v>782</v>
      </c>
      <c r="AL58" s="14" t="s">
        <v>782</v>
      </c>
      <c r="AM58" s="22" t="s">
        <v>782</v>
      </c>
      <c r="AN58" s="23" t="s">
        <v>782</v>
      </c>
      <c r="AO58" s="23" t="s">
        <v>782</v>
      </c>
      <c r="AP58" s="23" t="s">
        <v>782</v>
      </c>
      <c r="AQ58" s="14" t="s">
        <v>782</v>
      </c>
      <c r="AR58" s="28">
        <v>1318</v>
      </c>
      <c r="AS58" s="30">
        <v>23593.393000000004</v>
      </c>
      <c r="AT58" s="33">
        <v>23.593393000000003</v>
      </c>
      <c r="AU58" s="30">
        <v>20.954773338594475</v>
      </c>
      <c r="AV58" s="18">
        <v>1.1559736520807755</v>
      </c>
      <c r="AW58" s="28">
        <v>0</v>
      </c>
      <c r="AX58" s="22" t="s">
        <v>782</v>
      </c>
      <c r="AY58" s="30">
        <v>0</v>
      </c>
      <c r="AZ58" s="19">
        <v>0</v>
      </c>
      <c r="BA58" s="30">
        <v>0</v>
      </c>
      <c r="BB58" s="18">
        <v>0</v>
      </c>
      <c r="BC58" s="28">
        <v>5</v>
      </c>
      <c r="BD58" s="30">
        <v>3750</v>
      </c>
      <c r="BE58" s="19">
        <v>3.75</v>
      </c>
      <c r="BF58" s="30">
        <v>5.9512499999999999</v>
      </c>
      <c r="BG58" s="18">
        <v>0.32830172322957474</v>
      </c>
      <c r="BH58" s="13">
        <v>1327</v>
      </c>
      <c r="BI58" s="19">
        <v>27.840393000000002</v>
      </c>
      <c r="BJ58" s="19">
        <v>42.805865364573762</v>
      </c>
      <c r="BK58" s="18">
        <v>2.3613928777185862</v>
      </c>
      <c r="BL58" t="s">
        <v>328</v>
      </c>
    </row>
    <row r="59" spans="1:64">
      <c r="A59" t="s">
        <v>846</v>
      </c>
      <c r="B59" t="s">
        <v>844</v>
      </c>
      <c r="C59" t="s">
        <v>326</v>
      </c>
      <c r="D59" t="s">
        <v>808</v>
      </c>
      <c r="E59">
        <v>2016</v>
      </c>
      <c r="F59" s="23">
        <v>137.77000000000001</v>
      </c>
      <c r="G59" s="23">
        <v>77.180000000000007</v>
      </c>
      <c r="H59" s="22">
        <v>226812</v>
      </c>
      <c r="I59" s="29">
        <v>1914.2673293063576</v>
      </c>
      <c r="J59" s="28">
        <v>4</v>
      </c>
      <c r="K59" s="28">
        <v>4</v>
      </c>
      <c r="L59" s="30">
        <v>572</v>
      </c>
      <c r="M59" s="31">
        <v>0.57199999999999995</v>
      </c>
      <c r="N59" s="30">
        <v>3.4211319999999996</v>
      </c>
      <c r="O59" s="32">
        <v>0.17871756716652842</v>
      </c>
      <c r="P59" s="28">
        <v>0</v>
      </c>
      <c r="Q59" s="28">
        <v>0</v>
      </c>
      <c r="R59" s="30">
        <v>0</v>
      </c>
      <c r="S59" s="31">
        <v>0</v>
      </c>
      <c r="T59" s="30">
        <v>0</v>
      </c>
      <c r="U59" s="32">
        <v>0</v>
      </c>
      <c r="V59" s="28">
        <v>0</v>
      </c>
      <c r="W59" s="28">
        <v>0</v>
      </c>
      <c r="X59" s="30">
        <v>0</v>
      </c>
      <c r="Y59" s="31">
        <v>0</v>
      </c>
      <c r="Z59" s="30">
        <v>0</v>
      </c>
      <c r="AA59" s="18">
        <v>0</v>
      </c>
      <c r="AB59" s="28">
        <v>1</v>
      </c>
      <c r="AC59" s="22" t="s">
        <v>782</v>
      </c>
      <c r="AD59" s="30">
        <v>0</v>
      </c>
      <c r="AE59" s="19">
        <v>0</v>
      </c>
      <c r="AF59" s="30">
        <v>13.044937248</v>
      </c>
      <c r="AG59" s="18">
        <v>0.68145849058223684</v>
      </c>
      <c r="AH59" s="22" t="s">
        <v>782</v>
      </c>
      <c r="AI59" s="23" t="s">
        <v>782</v>
      </c>
      <c r="AJ59" s="23" t="s">
        <v>782</v>
      </c>
      <c r="AK59" s="23" t="s">
        <v>782</v>
      </c>
      <c r="AL59" s="14" t="s">
        <v>782</v>
      </c>
      <c r="AM59" s="22" t="s">
        <v>782</v>
      </c>
      <c r="AN59" s="23" t="s">
        <v>782</v>
      </c>
      <c r="AO59" s="23" t="s">
        <v>782</v>
      </c>
      <c r="AP59" s="23" t="s">
        <v>782</v>
      </c>
      <c r="AQ59" s="14" t="s">
        <v>782</v>
      </c>
      <c r="AR59" s="28">
        <v>1369</v>
      </c>
      <c r="AS59" s="30">
        <v>24001.885999999988</v>
      </c>
      <c r="AT59" s="33">
        <v>24.001885999999988</v>
      </c>
      <c r="AU59" s="30">
        <v>21.313674767999991</v>
      </c>
      <c r="AV59" s="18">
        <v>1.1134116140258783</v>
      </c>
      <c r="AW59" s="28">
        <v>0</v>
      </c>
      <c r="AX59" s="22" t="s">
        <v>782</v>
      </c>
      <c r="AY59" s="30">
        <v>0</v>
      </c>
      <c r="AZ59" s="19">
        <v>0</v>
      </c>
      <c r="BA59" s="30">
        <v>0</v>
      </c>
      <c r="BB59" s="18">
        <v>0</v>
      </c>
      <c r="BC59" s="28">
        <v>5</v>
      </c>
      <c r="BD59" s="30">
        <v>3750</v>
      </c>
      <c r="BE59" s="19">
        <v>3.75</v>
      </c>
      <c r="BF59" s="30">
        <v>6.0299999999999994</v>
      </c>
      <c r="BG59" s="18">
        <v>0.315003025318569</v>
      </c>
      <c r="BH59" s="13">
        <v>1379</v>
      </c>
      <c r="BI59" s="19">
        <v>28.323885999999987</v>
      </c>
      <c r="BJ59" s="19">
        <v>43.809744015999996</v>
      </c>
      <c r="BK59" s="18">
        <v>2.2885906970932126</v>
      </c>
      <c r="BL59" t="s">
        <v>328</v>
      </c>
    </row>
    <row r="60" spans="1:64">
      <c r="A60" t="s">
        <v>847</v>
      </c>
      <c r="B60" t="s">
        <v>844</v>
      </c>
      <c r="C60" t="s">
        <v>326</v>
      </c>
      <c r="D60" t="s">
        <v>808</v>
      </c>
      <c r="E60">
        <v>2017</v>
      </c>
      <c r="F60" s="23">
        <v>137.77000000000001</v>
      </c>
      <c r="G60" s="23">
        <v>77.05</v>
      </c>
      <c r="H60" s="22">
        <v>226699</v>
      </c>
      <c r="I60" s="29">
        <v>1780.7230171458077</v>
      </c>
      <c r="J60" s="28">
        <v>5</v>
      </c>
      <c r="K60" s="28">
        <v>5</v>
      </c>
      <c r="L60" s="30">
        <v>672</v>
      </c>
      <c r="M60" s="31">
        <v>0.67200000000000004</v>
      </c>
      <c r="N60" s="30">
        <v>4.0192319999999997</v>
      </c>
      <c r="O60" s="32">
        <v>0.22570787041558751</v>
      </c>
      <c r="P60" s="28">
        <v>0</v>
      </c>
      <c r="Q60" s="28">
        <v>0</v>
      </c>
      <c r="R60" s="30">
        <v>0</v>
      </c>
      <c r="S60" s="31">
        <v>0</v>
      </c>
      <c r="T60" s="30">
        <v>0</v>
      </c>
      <c r="U60" s="32">
        <v>0</v>
      </c>
      <c r="V60" s="28">
        <v>0</v>
      </c>
      <c r="W60" s="28">
        <v>0</v>
      </c>
      <c r="X60" s="30">
        <v>0</v>
      </c>
      <c r="Y60" s="31">
        <v>0</v>
      </c>
      <c r="Z60" s="30">
        <v>0</v>
      </c>
      <c r="AA60" s="18">
        <v>0</v>
      </c>
      <c r="AB60" s="28">
        <v>1</v>
      </c>
      <c r="AC60" s="22" t="s">
        <v>782</v>
      </c>
      <c r="AD60" s="30">
        <v>0</v>
      </c>
      <c r="AE60" s="19">
        <v>0</v>
      </c>
      <c r="AF60" s="30">
        <v>15.803154675</v>
      </c>
      <c r="AG60" s="18">
        <v>0.88745720265523009</v>
      </c>
      <c r="AH60" s="22" t="s">
        <v>782</v>
      </c>
      <c r="AI60" s="23" t="s">
        <v>782</v>
      </c>
      <c r="AJ60" s="23" t="s">
        <v>782</v>
      </c>
      <c r="AK60" s="23" t="s">
        <v>782</v>
      </c>
      <c r="AL60" s="14" t="s">
        <v>782</v>
      </c>
      <c r="AM60" s="22" t="s">
        <v>782</v>
      </c>
      <c r="AN60" s="23" t="s">
        <v>782</v>
      </c>
      <c r="AO60" s="23" t="s">
        <v>782</v>
      </c>
      <c r="AP60" s="23" t="s">
        <v>782</v>
      </c>
      <c r="AQ60" s="14" t="s">
        <v>782</v>
      </c>
      <c r="AR60" s="28">
        <v>1449</v>
      </c>
      <c r="AS60" s="30">
        <v>24818.660999999975</v>
      </c>
      <c r="AT60" s="33">
        <v>24.818660999999974</v>
      </c>
      <c r="AU60" s="30">
        <v>22.03897096799998</v>
      </c>
      <c r="AV60" s="18">
        <v>1.2376417194474554</v>
      </c>
      <c r="AW60" s="28">
        <v>0</v>
      </c>
      <c r="AX60" s="22" t="s">
        <v>782</v>
      </c>
      <c r="AY60" s="30">
        <v>0</v>
      </c>
      <c r="AZ60" s="19">
        <v>0</v>
      </c>
      <c r="BA60" s="30">
        <v>0</v>
      </c>
      <c r="BB60" s="18">
        <v>0</v>
      </c>
      <c r="BC60" s="28">
        <v>5</v>
      </c>
      <c r="BD60" s="30">
        <v>3750</v>
      </c>
      <c r="BE60" s="19">
        <v>3.75</v>
      </c>
      <c r="BF60" s="30">
        <v>6.0299999999999994</v>
      </c>
      <c r="BG60" s="18">
        <v>0.33862649844696513</v>
      </c>
      <c r="BH60" s="13">
        <v>1460</v>
      </c>
      <c r="BI60" s="19">
        <v>29.240660999999974</v>
      </c>
      <c r="BJ60" s="19">
        <v>47.891357642999978</v>
      </c>
      <c r="BK60" s="18">
        <v>2.6894332909652383</v>
      </c>
      <c r="BL60" t="s">
        <v>328</v>
      </c>
    </row>
    <row r="61" spans="1:64">
      <c r="A61" t="s">
        <v>848</v>
      </c>
      <c r="B61" t="s">
        <v>844</v>
      </c>
      <c r="C61" t="s">
        <v>326</v>
      </c>
      <c r="D61" t="s">
        <v>808</v>
      </c>
      <c r="E61">
        <v>2018</v>
      </c>
      <c r="F61" s="23">
        <v>137.77000000000001</v>
      </c>
      <c r="G61" s="23">
        <v>77.400000000000006</v>
      </c>
      <c r="H61" s="22">
        <v>227020</v>
      </c>
      <c r="I61" s="29">
        <v>1780.8495788385685</v>
      </c>
      <c r="J61" s="28">
        <v>5</v>
      </c>
      <c r="K61" s="28">
        <v>5</v>
      </c>
      <c r="L61" s="30">
        <v>672</v>
      </c>
      <c r="M61" s="31">
        <v>0.67200000000000004</v>
      </c>
      <c r="N61" s="30">
        <v>4.0192319999999997</v>
      </c>
      <c r="O61" s="32">
        <v>0.22569182977381255</v>
      </c>
      <c r="P61" s="28">
        <v>0</v>
      </c>
      <c r="Q61" s="28">
        <v>0</v>
      </c>
      <c r="R61" s="30">
        <v>0</v>
      </c>
      <c r="S61" s="31">
        <v>0</v>
      </c>
      <c r="T61" s="30">
        <v>0</v>
      </c>
      <c r="U61" s="32">
        <v>0</v>
      </c>
      <c r="V61" s="28">
        <v>0</v>
      </c>
      <c r="W61" s="28">
        <v>0</v>
      </c>
      <c r="X61" s="30">
        <v>0</v>
      </c>
      <c r="Y61" s="31">
        <v>0</v>
      </c>
      <c r="Z61" s="30">
        <v>0</v>
      </c>
      <c r="AA61" s="18">
        <v>0</v>
      </c>
      <c r="AB61" s="28">
        <v>1</v>
      </c>
      <c r="AC61" s="22" t="s">
        <v>782</v>
      </c>
      <c r="AD61" s="30">
        <v>0</v>
      </c>
      <c r="AE61" s="19">
        <v>0</v>
      </c>
      <c r="AF61" s="30">
        <v>14.713208999999997</v>
      </c>
      <c r="AG61" s="18">
        <v>0.82619044162032118</v>
      </c>
      <c r="AH61" s="22" t="s">
        <v>782</v>
      </c>
      <c r="AI61" s="23" t="s">
        <v>782</v>
      </c>
      <c r="AJ61" s="23" t="s">
        <v>782</v>
      </c>
      <c r="AK61" s="23" t="s">
        <v>782</v>
      </c>
      <c r="AL61" s="14" t="s">
        <v>782</v>
      </c>
      <c r="AM61" s="22" t="s">
        <v>782</v>
      </c>
      <c r="AN61" s="23" t="s">
        <v>782</v>
      </c>
      <c r="AO61" s="23" t="s">
        <v>782</v>
      </c>
      <c r="AP61" s="23" t="s">
        <v>782</v>
      </c>
      <c r="AQ61" s="14" t="s">
        <v>782</v>
      </c>
      <c r="AR61" s="28">
        <v>1517</v>
      </c>
      <c r="AS61" s="30">
        <v>25604.100999999966</v>
      </c>
      <c r="AT61" s="33">
        <v>25.604100999999964</v>
      </c>
      <c r="AU61" s="30">
        <v>22.736441687999971</v>
      </c>
      <c r="AV61" s="18">
        <v>1.2767188177020647</v>
      </c>
      <c r="AW61" s="28">
        <v>0</v>
      </c>
      <c r="AX61" s="22" t="s">
        <v>782</v>
      </c>
      <c r="AY61" s="30">
        <v>0</v>
      </c>
      <c r="AZ61" s="19">
        <v>0</v>
      </c>
      <c r="BA61" s="30">
        <v>0</v>
      </c>
      <c r="BB61" s="18">
        <v>0</v>
      </c>
      <c r="BC61" s="28">
        <v>5</v>
      </c>
      <c r="BD61" s="30">
        <v>3750</v>
      </c>
      <c r="BE61" s="19">
        <v>3.75</v>
      </c>
      <c r="BF61" s="30">
        <v>6.0299999999999994</v>
      </c>
      <c r="BG61" s="18">
        <v>0.33860243288670311</v>
      </c>
      <c r="BH61" s="13">
        <v>1528</v>
      </c>
      <c r="BI61" s="19">
        <v>30.026100999999965</v>
      </c>
      <c r="BJ61" s="19">
        <v>47.498882687999966</v>
      </c>
      <c r="BK61" s="18">
        <v>2.6672035219829011</v>
      </c>
      <c r="BL61" t="s">
        <v>328</v>
      </c>
    </row>
    <row r="62" spans="1:64">
      <c r="A62" t="s">
        <v>849</v>
      </c>
      <c r="B62" t="s">
        <v>844</v>
      </c>
      <c r="C62" t="s">
        <v>326</v>
      </c>
      <c r="D62" t="s">
        <v>808</v>
      </c>
      <c r="E62">
        <v>2019</v>
      </c>
      <c r="F62" s="23">
        <v>137.78</v>
      </c>
      <c r="G62" s="23">
        <v>77.25</v>
      </c>
      <c r="H62" s="22">
        <v>227417</v>
      </c>
      <c r="I62" s="34">
        <v>1820.4489676400885</v>
      </c>
      <c r="J62" s="22">
        <v>5</v>
      </c>
      <c r="K62" s="22">
        <v>5</v>
      </c>
      <c r="L62" s="23">
        <v>672</v>
      </c>
      <c r="M62" s="23">
        <v>0.67200000000000004</v>
      </c>
      <c r="N62" s="23">
        <v>4.0192319999999997</v>
      </c>
      <c r="O62" s="14">
        <v>0.22078245924192372</v>
      </c>
      <c r="P62" s="22">
        <v>0</v>
      </c>
      <c r="Q62" s="22">
        <v>0</v>
      </c>
      <c r="R62" s="23">
        <v>0</v>
      </c>
      <c r="S62" s="23">
        <v>0</v>
      </c>
      <c r="T62" s="23">
        <v>0</v>
      </c>
      <c r="U62" s="14">
        <v>0</v>
      </c>
      <c r="V62" s="22">
        <v>0</v>
      </c>
      <c r="W62" s="22">
        <v>0</v>
      </c>
      <c r="X62" s="23">
        <v>0</v>
      </c>
      <c r="Y62" s="23">
        <v>0</v>
      </c>
      <c r="Z62" s="23">
        <v>0</v>
      </c>
      <c r="AA62" s="14">
        <v>0</v>
      </c>
      <c r="AB62" s="22">
        <v>1</v>
      </c>
      <c r="AC62" s="22">
        <v>1</v>
      </c>
      <c r="AD62" s="23">
        <v>15933.302826180257</v>
      </c>
      <c r="AE62" s="23">
        <v>15.933302826180258</v>
      </c>
      <c r="AF62" s="23">
        <v>22.274757350999998</v>
      </c>
      <c r="AG62" s="14">
        <v>1.2235859256123802</v>
      </c>
      <c r="AH62" s="22">
        <v>0</v>
      </c>
      <c r="AI62" s="23">
        <v>0</v>
      </c>
      <c r="AJ62" s="23">
        <v>0</v>
      </c>
      <c r="AK62" s="23">
        <v>0</v>
      </c>
      <c r="AL62" s="14">
        <v>0</v>
      </c>
      <c r="AM62" s="22">
        <v>1638</v>
      </c>
      <c r="AN62" s="23">
        <v>27715.274999999961</v>
      </c>
      <c r="AO62" s="23">
        <v>27.715274999999963</v>
      </c>
      <c r="AP62" s="23">
        <v>24.61116419999998</v>
      </c>
      <c r="AQ62" s="14">
        <v>1.3519282681076357</v>
      </c>
      <c r="AR62" s="22">
        <v>1638</v>
      </c>
      <c r="AS62" s="23">
        <v>27715.274999999961</v>
      </c>
      <c r="AT62" s="23">
        <v>27.715274999999963</v>
      </c>
      <c r="AU62" s="23">
        <v>24.61116419999998</v>
      </c>
      <c r="AV62" s="14">
        <v>1.3519282681076357</v>
      </c>
      <c r="AW62" s="22">
        <v>0</v>
      </c>
      <c r="AX62" s="22" t="s">
        <v>782</v>
      </c>
      <c r="AY62" s="23">
        <v>0</v>
      </c>
      <c r="AZ62" s="23">
        <v>0</v>
      </c>
      <c r="BA62" s="23">
        <v>0</v>
      </c>
      <c r="BB62" s="14">
        <v>0</v>
      </c>
      <c r="BC62" s="22">
        <v>5</v>
      </c>
      <c r="BD62" s="23">
        <v>3750</v>
      </c>
      <c r="BE62" s="23">
        <v>3.75</v>
      </c>
      <c r="BF62" s="23">
        <v>3.9722579448201332</v>
      </c>
      <c r="BG62" s="14">
        <v>0.21820210373540488</v>
      </c>
      <c r="BH62" s="22">
        <v>1649</v>
      </c>
      <c r="BI62" s="23">
        <v>48.070577826180219</v>
      </c>
      <c r="BJ62" s="23">
        <v>54.877411495820112</v>
      </c>
      <c r="BK62" s="14">
        <v>3.0144987566973445</v>
      </c>
      <c r="BL62" t="s">
        <v>328</v>
      </c>
    </row>
    <row r="63" spans="1:64">
      <c r="A63" t="s">
        <v>850</v>
      </c>
      <c r="B63" t="s">
        <v>844</v>
      </c>
      <c r="C63" t="s">
        <v>326</v>
      </c>
      <c r="D63" t="s">
        <v>808</v>
      </c>
      <c r="E63">
        <v>2020</v>
      </c>
      <c r="F63" s="23">
        <v>137.78</v>
      </c>
      <c r="G63" s="23">
        <v>77.61</v>
      </c>
      <c r="H63" s="22">
        <v>226844</v>
      </c>
      <c r="I63" s="34">
        <v>1831.218040297548</v>
      </c>
      <c r="J63" s="22">
        <v>5</v>
      </c>
      <c r="K63" s="22">
        <v>6</v>
      </c>
      <c r="L63" s="23">
        <v>922</v>
      </c>
      <c r="M63" s="23">
        <v>0.92200000000000004</v>
      </c>
      <c r="N63" s="23">
        <v>5.5144820000000001</v>
      </c>
      <c r="O63" s="14">
        <v>0.30113737843604749</v>
      </c>
      <c r="P63" s="22">
        <v>0</v>
      </c>
      <c r="Q63" s="22">
        <v>0</v>
      </c>
      <c r="R63" s="23">
        <v>0</v>
      </c>
      <c r="S63" s="23">
        <v>0</v>
      </c>
      <c r="T63" s="23">
        <v>0</v>
      </c>
      <c r="U63" s="14">
        <v>0</v>
      </c>
      <c r="V63" s="22">
        <v>0</v>
      </c>
      <c r="W63" s="22">
        <v>0</v>
      </c>
      <c r="X63" s="23">
        <v>0</v>
      </c>
      <c r="Y63" s="23">
        <v>0</v>
      </c>
      <c r="Z63" s="23">
        <v>0</v>
      </c>
      <c r="AA63" s="14">
        <v>0</v>
      </c>
      <c r="AB63" s="22">
        <v>1</v>
      </c>
      <c r="AC63" s="22">
        <v>1</v>
      </c>
      <c r="AD63" s="23">
        <v>11714.933008583692</v>
      </c>
      <c r="AE63" s="23">
        <v>11.714933008583692</v>
      </c>
      <c r="AF63" s="23">
        <v>16.377476346000002</v>
      </c>
      <c r="AG63" s="14">
        <v>0.8943487878340739</v>
      </c>
      <c r="AH63" s="22">
        <v>0</v>
      </c>
      <c r="AI63" s="23">
        <v>0</v>
      </c>
      <c r="AJ63" s="23">
        <v>0</v>
      </c>
      <c r="AK63" s="23">
        <v>0</v>
      </c>
      <c r="AL63" s="14">
        <v>0</v>
      </c>
      <c r="AM63" s="22">
        <v>1850</v>
      </c>
      <c r="AN63" s="23">
        <v>33144.014999999934</v>
      </c>
      <c r="AO63" s="23">
        <v>33.144014999999932</v>
      </c>
      <c r="AP63" s="23">
        <v>29.431885319999996</v>
      </c>
      <c r="AQ63" s="14">
        <v>1.607229978753252</v>
      </c>
      <c r="AR63" s="22">
        <v>1850</v>
      </c>
      <c r="AS63" s="23">
        <v>33144.014999999934</v>
      </c>
      <c r="AT63" s="23">
        <v>33.144014999999932</v>
      </c>
      <c r="AU63" s="23">
        <v>29.431885319999996</v>
      </c>
      <c r="AV63" s="14">
        <v>1.607229978753252</v>
      </c>
      <c r="AW63" s="22">
        <v>0</v>
      </c>
      <c r="AX63" s="22">
        <v>0</v>
      </c>
      <c r="AY63" s="23">
        <v>0</v>
      </c>
      <c r="AZ63" s="23">
        <v>0</v>
      </c>
      <c r="BA63" s="23">
        <v>0</v>
      </c>
      <c r="BB63" s="14">
        <v>0</v>
      </c>
      <c r="BC63" s="22">
        <v>5</v>
      </c>
      <c r="BD63" s="23">
        <v>3750</v>
      </c>
      <c r="BE63" s="23">
        <v>3.75</v>
      </c>
      <c r="BF63" s="23">
        <v>3.9722579448201332</v>
      </c>
      <c r="BG63" s="14">
        <v>0.21691889536948292</v>
      </c>
      <c r="BH63" s="22">
        <v>1861</v>
      </c>
      <c r="BI63" s="23">
        <v>49.530948008583621</v>
      </c>
      <c r="BJ63" s="23">
        <v>55.296101610820138</v>
      </c>
      <c r="BK63" s="14">
        <v>3.0196350403928562</v>
      </c>
      <c r="BL63" t="s">
        <v>328</v>
      </c>
    </row>
    <row r="64" spans="1:64">
      <c r="A64" t="s">
        <v>851</v>
      </c>
      <c r="B64" t="s">
        <v>844</v>
      </c>
      <c r="C64" t="s">
        <v>326</v>
      </c>
      <c r="D64" t="s">
        <v>808</v>
      </c>
      <c r="E64">
        <v>2021</v>
      </c>
      <c r="F64" s="23">
        <v>137.78</v>
      </c>
      <c r="G64" s="23">
        <v>77.42</v>
      </c>
      <c r="H64" s="22">
        <v>227050</v>
      </c>
      <c r="I64" s="34">
        <v>1700.8</v>
      </c>
      <c r="J64" s="22">
        <v>6</v>
      </c>
      <c r="K64" s="22">
        <v>8</v>
      </c>
      <c r="L64" s="23">
        <v>1191</v>
      </c>
      <c r="M64" s="23">
        <v>1.19</v>
      </c>
      <c r="N64" s="23">
        <v>7.12</v>
      </c>
      <c r="O64" s="14">
        <v>0.42</v>
      </c>
      <c r="P64" s="22">
        <v>0</v>
      </c>
      <c r="Q64" s="22">
        <v>0</v>
      </c>
      <c r="R64" s="23">
        <v>0</v>
      </c>
      <c r="S64" s="23">
        <v>0</v>
      </c>
      <c r="T64" s="23">
        <v>0</v>
      </c>
      <c r="U64" s="14">
        <v>0</v>
      </c>
      <c r="V64" s="22">
        <v>0</v>
      </c>
      <c r="W64" s="22">
        <v>0</v>
      </c>
      <c r="X64" s="23">
        <v>0</v>
      </c>
      <c r="Y64" s="23">
        <v>0</v>
      </c>
      <c r="Z64" s="23">
        <v>0</v>
      </c>
      <c r="AA64" s="14">
        <v>0</v>
      </c>
      <c r="AB64" s="22">
        <v>1</v>
      </c>
      <c r="AC64" s="22">
        <v>0</v>
      </c>
      <c r="AD64" s="23">
        <v>11206.55654</v>
      </c>
      <c r="AE64" s="23">
        <v>11.21</v>
      </c>
      <c r="AF64" s="23">
        <v>15.67</v>
      </c>
      <c r="AG64" s="14">
        <v>0.92</v>
      </c>
      <c r="AH64" s="22">
        <v>0</v>
      </c>
      <c r="AI64" s="23">
        <v>0</v>
      </c>
      <c r="AJ64" s="23">
        <v>0</v>
      </c>
      <c r="AK64" s="23">
        <v>0</v>
      </c>
      <c r="AL64" s="14">
        <v>0</v>
      </c>
      <c r="AM64" s="22">
        <v>2173</v>
      </c>
      <c r="AN64" s="23">
        <v>37188.51</v>
      </c>
      <c r="AO64" s="23">
        <v>37</v>
      </c>
      <c r="AP64" s="23">
        <v>33.28</v>
      </c>
      <c r="AQ64" s="14">
        <v>1.96</v>
      </c>
      <c r="AR64" s="22">
        <v>2173</v>
      </c>
      <c r="AS64" s="23">
        <v>37188.51</v>
      </c>
      <c r="AT64" s="23">
        <v>37</v>
      </c>
      <c r="AU64" s="23">
        <v>33.28</v>
      </c>
      <c r="AV64" s="14">
        <v>1.96</v>
      </c>
      <c r="AW64" s="22">
        <v>0</v>
      </c>
      <c r="AX64" s="22">
        <v>0</v>
      </c>
      <c r="AY64" s="23">
        <v>0</v>
      </c>
      <c r="AZ64" s="23">
        <v>0</v>
      </c>
      <c r="BA64" s="23">
        <v>0</v>
      </c>
      <c r="BB64" s="14">
        <v>0</v>
      </c>
      <c r="BC64" s="22">
        <v>5</v>
      </c>
      <c r="BD64" s="23">
        <v>3750</v>
      </c>
      <c r="BE64" s="23">
        <v>3.75</v>
      </c>
      <c r="BF64" s="23">
        <v>3.46</v>
      </c>
      <c r="BG64" s="14">
        <v>0.2</v>
      </c>
      <c r="BH64" s="22">
        <v>2185</v>
      </c>
      <c r="BI64" s="23">
        <v>53.34</v>
      </c>
      <c r="BJ64" s="23">
        <v>59.53</v>
      </c>
      <c r="BK64" s="14">
        <v>3.5</v>
      </c>
      <c r="BL64" t="s">
        <v>328</v>
      </c>
    </row>
    <row r="65" spans="1:64">
      <c r="A65" t="s">
        <v>852</v>
      </c>
      <c r="B65" t="s">
        <v>844</v>
      </c>
      <c r="C65" t="s">
        <v>326</v>
      </c>
      <c r="D65" s="111" t="s">
        <v>808</v>
      </c>
      <c r="E65" s="110">
        <v>2022</v>
      </c>
      <c r="F65" s="23"/>
      <c r="G65" s="23"/>
      <c r="H65" s="22">
        <v>228426</v>
      </c>
      <c r="I65" s="34">
        <v>1655.5261542715532</v>
      </c>
      <c r="J65" s="22">
        <v>6</v>
      </c>
      <c r="K65" s="22">
        <v>7</v>
      </c>
      <c r="L65" s="23">
        <v>1056</v>
      </c>
      <c r="M65" s="23">
        <v>1.056</v>
      </c>
      <c r="N65" s="23">
        <v>6.2494079999999999</v>
      </c>
      <c r="O65" s="14">
        <v>0.37748772400094138</v>
      </c>
      <c r="P65" s="22">
        <v>0</v>
      </c>
      <c r="Q65" s="22">
        <v>0</v>
      </c>
      <c r="R65" s="23">
        <v>0</v>
      </c>
      <c r="S65" s="23">
        <v>0</v>
      </c>
      <c r="T65" s="23">
        <v>0</v>
      </c>
      <c r="U65" s="14">
        <v>0</v>
      </c>
      <c r="V65" s="22">
        <v>0</v>
      </c>
      <c r="W65" s="22">
        <v>0</v>
      </c>
      <c r="X65" s="23">
        <v>0</v>
      </c>
      <c r="Y65" s="23">
        <v>0</v>
      </c>
      <c r="Z65" s="23">
        <v>0</v>
      </c>
      <c r="AA65" s="14">
        <v>0</v>
      </c>
      <c r="AB65" s="22">
        <v>1</v>
      </c>
      <c r="AC65" s="22">
        <v>1</v>
      </c>
      <c r="AD65" s="23">
        <v>11267.101008583701</v>
      </c>
      <c r="AE65" s="23">
        <v>11.267101008583699</v>
      </c>
      <c r="AF65" s="23">
        <v>15.75140721</v>
      </c>
      <c r="AG65" s="14">
        <v>0.95144417799492664</v>
      </c>
      <c r="AH65" s="22">
        <v>0</v>
      </c>
      <c r="AI65" s="23">
        <v>0</v>
      </c>
      <c r="AJ65" s="23">
        <v>0</v>
      </c>
      <c r="AK65" s="23">
        <v>0</v>
      </c>
      <c r="AL65" s="14">
        <v>0</v>
      </c>
      <c r="AM65" s="22">
        <v>2835</v>
      </c>
      <c r="AN65" s="23">
        <v>42441.310000000034</v>
      </c>
      <c r="AO65" s="23">
        <v>42.441309999999774</v>
      </c>
      <c r="AP65" s="23">
        <v>43.475346607178246</v>
      </c>
      <c r="AQ65" s="14">
        <v>2.626074284299531</v>
      </c>
      <c r="AR65" s="22">
        <v>2835</v>
      </c>
      <c r="AS65" s="23">
        <v>42441.31</v>
      </c>
      <c r="AT65" s="23">
        <v>42.441309999999802</v>
      </c>
      <c r="AU65" s="23">
        <v>43.475346607178203</v>
      </c>
      <c r="AV65" s="14">
        <v>2.6260742842995288</v>
      </c>
      <c r="AW65" s="22">
        <v>0</v>
      </c>
      <c r="AX65" s="22">
        <v>0</v>
      </c>
      <c r="AY65" s="23">
        <v>0</v>
      </c>
      <c r="AZ65" s="23">
        <v>0</v>
      </c>
      <c r="BA65" s="23">
        <v>0</v>
      </c>
      <c r="BB65" s="14">
        <v>0</v>
      </c>
      <c r="BC65" s="22">
        <v>5</v>
      </c>
      <c r="BD65" s="23">
        <v>3750</v>
      </c>
      <c r="BE65" s="23">
        <v>3.75</v>
      </c>
      <c r="BF65" s="23">
        <v>3.8689792382548092</v>
      </c>
      <c r="BG65" s="14">
        <v>0.23370088284453563</v>
      </c>
      <c r="BH65" s="22">
        <v>2847</v>
      </c>
      <c r="BI65" s="23">
        <v>58.514411008583501</v>
      </c>
      <c r="BJ65" s="23">
        <v>69.345141055433018</v>
      </c>
      <c r="BK65" s="14">
        <v>4.1887070691399328</v>
      </c>
      <c r="BL65" t="s">
        <v>328</v>
      </c>
    </row>
    <row r="66" spans="1:64">
      <c r="A66" t="s">
        <v>853</v>
      </c>
      <c r="B66" t="s">
        <v>844</v>
      </c>
      <c r="C66" t="s">
        <v>326</v>
      </c>
      <c r="D66" t="s">
        <v>808</v>
      </c>
      <c r="E66">
        <v>2023</v>
      </c>
      <c r="F66">
        <v>137.77000000000001</v>
      </c>
      <c r="G66">
        <v>77.489999999999995</v>
      </c>
      <c r="H66">
        <v>230393</v>
      </c>
      <c r="I66">
        <v>1655.5261542715532</v>
      </c>
      <c r="J66">
        <v>6</v>
      </c>
      <c r="K66">
        <v>7</v>
      </c>
      <c r="L66">
        <v>1056</v>
      </c>
      <c r="M66">
        <v>1.056</v>
      </c>
      <c r="N66">
        <v>6.2494079999999999</v>
      </c>
      <c r="O66">
        <v>0.37748772400094138</v>
      </c>
      <c r="P66">
        <v>0</v>
      </c>
      <c r="Q66">
        <v>0</v>
      </c>
      <c r="R66">
        <v>0</v>
      </c>
      <c r="S66">
        <v>0</v>
      </c>
      <c r="T66">
        <v>0</v>
      </c>
      <c r="U66">
        <v>0</v>
      </c>
      <c r="V66">
        <v>0</v>
      </c>
      <c r="W66">
        <v>0</v>
      </c>
      <c r="X66">
        <v>0</v>
      </c>
      <c r="Y66">
        <v>0</v>
      </c>
      <c r="Z66">
        <v>0</v>
      </c>
      <c r="AA66">
        <v>0</v>
      </c>
      <c r="AB66">
        <v>1</v>
      </c>
      <c r="AC66">
        <v>1</v>
      </c>
      <c r="AD66">
        <v>11153.601521459201</v>
      </c>
      <c r="AE66">
        <v>11.153601521459199</v>
      </c>
      <c r="AF66">
        <v>15.592734927</v>
      </c>
      <c r="AG66">
        <v>0.94185977592489012</v>
      </c>
      <c r="AH66">
        <v>1</v>
      </c>
      <c r="AI66">
        <v>6.94</v>
      </c>
      <c r="AJ66">
        <v>6.94E-3</v>
      </c>
      <c r="AK66">
        <v>6.5100000000000002E-3</v>
      </c>
      <c r="AL66">
        <v>3.9322845991910413E-4</v>
      </c>
      <c r="AM66">
        <v>3916</v>
      </c>
      <c r="AN66">
        <v>59145.553</v>
      </c>
      <c r="AO66">
        <v>59.145553</v>
      </c>
      <c r="AP66">
        <v>55.477773999999997</v>
      </c>
      <c r="AQ66">
        <v>3.3510659953548565</v>
      </c>
      <c r="AR66">
        <v>4935</v>
      </c>
      <c r="AS66">
        <v>59921.745999999897</v>
      </c>
      <c r="AT66">
        <v>59.921745999998898</v>
      </c>
      <c r="AU66">
        <v>56.205832883825302</v>
      </c>
      <c r="AV66">
        <v>3.3950434874619297</v>
      </c>
      <c r="AW66">
        <v>0</v>
      </c>
      <c r="AX66">
        <v>0</v>
      </c>
      <c r="AY66">
        <v>0</v>
      </c>
      <c r="AZ66">
        <v>0</v>
      </c>
      <c r="BA66">
        <v>0</v>
      </c>
      <c r="BB66">
        <v>0</v>
      </c>
      <c r="BC66">
        <v>6</v>
      </c>
      <c r="BD66">
        <v>3751</v>
      </c>
      <c r="BE66">
        <v>3.7509999999999999</v>
      </c>
      <c r="BF66">
        <v>4.6216059999999999</v>
      </c>
      <c r="BG66">
        <v>0.27916236708646558</v>
      </c>
      <c r="BH66">
        <v>4948</v>
      </c>
      <c r="BI66">
        <v>75.882347521458101</v>
      </c>
      <c r="BJ66">
        <v>82.669581810825306</v>
      </c>
      <c r="BK66">
        <v>4.9935533544742272</v>
      </c>
      <c r="BL66" t="s">
        <v>328</v>
      </c>
    </row>
    <row r="67" spans="1:64">
      <c r="A67" t="s">
        <v>854</v>
      </c>
      <c r="B67" t="s">
        <v>844</v>
      </c>
      <c r="C67" t="s">
        <v>326</v>
      </c>
      <c r="D67" t="s">
        <v>808</v>
      </c>
      <c r="E67">
        <v>2024</v>
      </c>
      <c r="F67">
        <v>137.78</v>
      </c>
      <c r="G67">
        <v>77.510000000000005</v>
      </c>
      <c r="H67">
        <v>231406</v>
      </c>
      <c r="I67">
        <v>1586.773654060217</v>
      </c>
      <c r="J67">
        <v>6</v>
      </c>
      <c r="K67">
        <v>7</v>
      </c>
      <c r="L67">
        <v>1056</v>
      </c>
      <c r="M67">
        <v>1.056</v>
      </c>
      <c r="N67">
        <v>6.2494079999999999</v>
      </c>
      <c r="O67">
        <v>0.39384369560265203</v>
      </c>
      <c r="P67">
        <v>0</v>
      </c>
      <c r="Q67">
        <v>0</v>
      </c>
      <c r="R67">
        <v>0</v>
      </c>
      <c r="S67">
        <v>0</v>
      </c>
      <c r="T67">
        <v>0</v>
      </c>
      <c r="U67">
        <v>0</v>
      </c>
      <c r="V67">
        <v>0</v>
      </c>
      <c r="W67">
        <v>0</v>
      </c>
      <c r="X67">
        <v>0</v>
      </c>
      <c r="Y67">
        <v>0</v>
      </c>
      <c r="Z67">
        <v>0</v>
      </c>
      <c r="AA67">
        <v>0</v>
      </c>
      <c r="AB67">
        <v>1</v>
      </c>
      <c r="AC67">
        <v>1</v>
      </c>
      <c r="AD67">
        <v>11889.658236051502</v>
      </c>
      <c r="AE67">
        <v>11.889658236051503</v>
      </c>
      <c r="AF67">
        <v>16.621742214000001</v>
      </c>
      <c r="AG67">
        <v>1.0475181618669109</v>
      </c>
      <c r="AH67">
        <v>2</v>
      </c>
      <c r="AI67">
        <v>16.54</v>
      </c>
      <c r="AJ67">
        <v>1.6539999999999999E-2</v>
      </c>
      <c r="AK67">
        <v>1.491815062123728E-2</v>
      </c>
      <c r="AL67">
        <v>9.4015618314968231E-4</v>
      </c>
      <c r="AM67">
        <v>5066</v>
      </c>
      <c r="AN67">
        <v>76805.93000000008</v>
      </c>
      <c r="AO67">
        <v>76.805929999999776</v>
      </c>
      <c r="AP67">
        <v>69.274633152611756</v>
      </c>
      <c r="AQ67">
        <v>4.3657539293870089</v>
      </c>
      <c r="AR67">
        <v>6958</v>
      </c>
      <c r="AS67">
        <v>78468.426000004081</v>
      </c>
      <c r="AT67">
        <v>78.46842600000079</v>
      </c>
      <c r="AU67">
        <v>70.774111129348839</v>
      </c>
      <c r="AV67">
        <v>4.4602524719422281</v>
      </c>
      <c r="AW67">
        <v>0</v>
      </c>
      <c r="AX67">
        <v>0</v>
      </c>
      <c r="AY67">
        <v>0</v>
      </c>
      <c r="AZ67">
        <v>0</v>
      </c>
      <c r="BA67">
        <v>0</v>
      </c>
      <c r="BB67">
        <v>0</v>
      </c>
      <c r="BC67">
        <v>6</v>
      </c>
      <c r="BD67">
        <v>3751</v>
      </c>
      <c r="BE67">
        <v>3.7509999999999999</v>
      </c>
      <c r="BF67">
        <v>4.0533432637165365</v>
      </c>
      <c r="BG67">
        <v>0.25544558629045117</v>
      </c>
      <c r="BH67">
        <v>6971</v>
      </c>
      <c r="BI67">
        <v>95.165084236052294</v>
      </c>
      <c r="BJ67">
        <v>97.698604607065377</v>
      </c>
      <c r="BK67">
        <v>6.1570599157022414</v>
      </c>
      <c r="BL67" t="s">
        <v>328</v>
      </c>
    </row>
    <row r="68" spans="1:64">
      <c r="A68" t="s">
        <v>855</v>
      </c>
      <c r="B68" t="s">
        <v>856</v>
      </c>
      <c r="C68" t="s">
        <v>330</v>
      </c>
      <c r="D68" t="s">
        <v>808</v>
      </c>
      <c r="E68">
        <v>2012</v>
      </c>
      <c r="F68" s="23">
        <v>170.45</v>
      </c>
      <c r="G68" s="23">
        <v>83.76</v>
      </c>
      <c r="H68" s="22">
        <v>255087</v>
      </c>
      <c r="I68" s="34">
        <v>2090.228431</v>
      </c>
      <c r="J68" s="22">
        <v>0</v>
      </c>
      <c r="K68" s="22" t="s">
        <v>782</v>
      </c>
      <c r="L68" s="23">
        <v>0</v>
      </c>
      <c r="M68" s="23">
        <v>0</v>
      </c>
      <c r="N68" s="23">
        <v>0</v>
      </c>
      <c r="O68" s="14">
        <v>0</v>
      </c>
      <c r="P68" s="22">
        <v>0</v>
      </c>
      <c r="Q68" s="22" t="s">
        <v>782</v>
      </c>
      <c r="R68" s="23">
        <v>0</v>
      </c>
      <c r="S68" s="23">
        <v>0</v>
      </c>
      <c r="T68" s="23">
        <v>0</v>
      </c>
      <c r="U68" s="14">
        <v>0</v>
      </c>
      <c r="V68" s="22">
        <v>0</v>
      </c>
      <c r="W68" s="22" t="s">
        <v>782</v>
      </c>
      <c r="X68" s="23">
        <v>0</v>
      </c>
      <c r="Y68" s="23">
        <v>0</v>
      </c>
      <c r="Z68" s="23">
        <v>0</v>
      </c>
      <c r="AA68" s="14">
        <v>0</v>
      </c>
      <c r="AB68" s="22">
        <v>0</v>
      </c>
      <c r="AC68" s="22" t="s">
        <v>782</v>
      </c>
      <c r="AD68" s="23">
        <v>0</v>
      </c>
      <c r="AE68" s="23">
        <v>0</v>
      </c>
      <c r="AF68" s="23">
        <v>0</v>
      </c>
      <c r="AG68" s="14">
        <v>0</v>
      </c>
      <c r="AH68" s="22" t="s">
        <v>782</v>
      </c>
      <c r="AI68" s="23" t="s">
        <v>782</v>
      </c>
      <c r="AJ68" s="23" t="s">
        <v>782</v>
      </c>
      <c r="AK68" s="23" t="s">
        <v>782</v>
      </c>
      <c r="AL68" s="14" t="s">
        <v>782</v>
      </c>
      <c r="AM68" s="22" t="s">
        <v>782</v>
      </c>
      <c r="AN68" s="23" t="s">
        <v>782</v>
      </c>
      <c r="AO68" s="23" t="s">
        <v>782</v>
      </c>
      <c r="AP68" s="23" t="s">
        <v>782</v>
      </c>
      <c r="AQ68" s="14" t="s">
        <v>782</v>
      </c>
      <c r="AR68" s="22">
        <v>1065</v>
      </c>
      <c r="AS68" s="23">
        <v>25339.759999999987</v>
      </c>
      <c r="AT68" s="23">
        <v>25.339759999999988</v>
      </c>
      <c r="AU68" s="23">
        <v>21.612278999999997</v>
      </c>
      <c r="AV68" s="14">
        <v>1.0339673252679051</v>
      </c>
      <c r="AW68" s="22">
        <v>0</v>
      </c>
      <c r="AX68" s="22" t="s">
        <v>782</v>
      </c>
      <c r="AY68" s="23">
        <v>0</v>
      </c>
      <c r="AZ68" s="23">
        <v>0</v>
      </c>
      <c r="BA68" s="23">
        <v>0</v>
      </c>
      <c r="BB68" s="14">
        <v>0</v>
      </c>
      <c r="BC68" s="22">
        <v>13</v>
      </c>
      <c r="BD68" s="23">
        <v>26200</v>
      </c>
      <c r="BE68" s="23">
        <v>26.2</v>
      </c>
      <c r="BF68" s="23">
        <v>41.8414</v>
      </c>
      <c r="BG68" s="14">
        <v>2.0017620743959732</v>
      </c>
      <c r="BH68" s="22">
        <v>1078</v>
      </c>
      <c r="BI68" s="23">
        <v>51.539759999999987</v>
      </c>
      <c r="BJ68" s="23">
        <v>63.453679000000001</v>
      </c>
      <c r="BK68" s="14">
        <v>3.0357293996638783</v>
      </c>
      <c r="BL68" t="s">
        <v>331</v>
      </c>
    </row>
    <row r="69" spans="1:64">
      <c r="A69" t="s">
        <v>857</v>
      </c>
      <c r="B69" t="s">
        <v>856</v>
      </c>
      <c r="C69" t="s">
        <v>330</v>
      </c>
      <c r="D69" t="s">
        <v>808</v>
      </c>
      <c r="E69">
        <v>2015</v>
      </c>
      <c r="F69" s="23">
        <v>170.47</v>
      </c>
      <c r="G69" s="23">
        <v>84.21</v>
      </c>
      <c r="H69" s="22">
        <v>259996</v>
      </c>
      <c r="I69" s="29">
        <v>2092.6165678408179</v>
      </c>
      <c r="J69" s="28">
        <v>0</v>
      </c>
      <c r="K69" s="28">
        <v>0</v>
      </c>
      <c r="L69" s="30">
        <v>0</v>
      </c>
      <c r="M69" s="31">
        <v>0</v>
      </c>
      <c r="N69" s="30">
        <v>0</v>
      </c>
      <c r="O69" s="32">
        <v>0</v>
      </c>
      <c r="P69" s="28">
        <v>0</v>
      </c>
      <c r="Q69" s="28">
        <v>0</v>
      </c>
      <c r="R69" s="30">
        <v>0</v>
      </c>
      <c r="S69" s="31">
        <v>0</v>
      </c>
      <c r="T69" s="30">
        <v>0</v>
      </c>
      <c r="U69" s="32">
        <v>0</v>
      </c>
      <c r="V69" s="28">
        <v>0</v>
      </c>
      <c r="W69" s="28">
        <v>0</v>
      </c>
      <c r="X69" s="30">
        <v>0</v>
      </c>
      <c r="Y69" s="31">
        <v>0</v>
      </c>
      <c r="Z69" s="30">
        <v>0</v>
      </c>
      <c r="AA69" s="18">
        <v>0</v>
      </c>
      <c r="AB69" s="28">
        <v>1</v>
      </c>
      <c r="AC69" s="22" t="s">
        <v>782</v>
      </c>
      <c r="AD69" s="30">
        <v>0</v>
      </c>
      <c r="AE69" s="19">
        <v>0</v>
      </c>
      <c r="AF69" s="30">
        <v>13.309409399999998</v>
      </c>
      <c r="AG69" s="18">
        <v>0.63601758700270516</v>
      </c>
      <c r="AH69" s="22" t="s">
        <v>782</v>
      </c>
      <c r="AI69" s="23" t="s">
        <v>782</v>
      </c>
      <c r="AJ69" s="23" t="s">
        <v>782</v>
      </c>
      <c r="AK69" s="23" t="s">
        <v>782</v>
      </c>
      <c r="AL69" s="14" t="s">
        <v>782</v>
      </c>
      <c r="AM69" s="22" t="s">
        <v>782</v>
      </c>
      <c r="AN69" s="23" t="s">
        <v>782</v>
      </c>
      <c r="AO69" s="23" t="s">
        <v>782</v>
      </c>
      <c r="AP69" s="23" t="s">
        <v>782</v>
      </c>
      <c r="AQ69" s="14" t="s">
        <v>782</v>
      </c>
      <c r="AR69" s="28">
        <v>1345</v>
      </c>
      <c r="AS69" s="30">
        <v>30287.741999999991</v>
      </c>
      <c r="AT69" s="33">
        <v>30.287741999999991</v>
      </c>
      <c r="AU69" s="30">
        <v>26.900444906242516</v>
      </c>
      <c r="AV69" s="18">
        <v>1.2854932585188625</v>
      </c>
      <c r="AW69" s="28">
        <v>0</v>
      </c>
      <c r="AX69" s="22" t="s">
        <v>782</v>
      </c>
      <c r="AY69" s="30">
        <v>0</v>
      </c>
      <c r="AZ69" s="19">
        <v>0</v>
      </c>
      <c r="BA69" s="30">
        <v>0</v>
      </c>
      <c r="BB69" s="18">
        <v>0</v>
      </c>
      <c r="BC69" s="28">
        <v>13</v>
      </c>
      <c r="BD69" s="30">
        <v>26200</v>
      </c>
      <c r="BE69" s="19">
        <v>26.2</v>
      </c>
      <c r="BF69" s="30">
        <v>41.5794</v>
      </c>
      <c r="BG69" s="18">
        <v>1.9869574120261331</v>
      </c>
      <c r="BH69" s="13">
        <v>1359</v>
      </c>
      <c r="BI69" s="19">
        <v>56.48774199999999</v>
      </c>
      <c r="BJ69" s="19">
        <v>81.789254306242512</v>
      </c>
      <c r="BK69" s="18">
        <v>3.908468257547701</v>
      </c>
      <c r="BL69" t="s">
        <v>331</v>
      </c>
    </row>
    <row r="70" spans="1:64">
      <c r="A70" t="s">
        <v>858</v>
      </c>
      <c r="B70" t="s">
        <v>856</v>
      </c>
      <c r="C70" t="s">
        <v>330</v>
      </c>
      <c r="D70" t="s">
        <v>808</v>
      </c>
      <c r="E70">
        <v>2016</v>
      </c>
      <c r="F70" s="23">
        <v>170.47</v>
      </c>
      <c r="G70" s="23">
        <v>84.44</v>
      </c>
      <c r="H70" s="22">
        <v>260925</v>
      </c>
      <c r="I70" s="29">
        <v>2210.5934359802427</v>
      </c>
      <c r="J70" s="28">
        <v>0</v>
      </c>
      <c r="K70" s="28">
        <v>0</v>
      </c>
      <c r="L70" s="30">
        <v>0</v>
      </c>
      <c r="M70" s="31">
        <v>0</v>
      </c>
      <c r="N70" s="30">
        <v>0</v>
      </c>
      <c r="O70" s="32">
        <v>0</v>
      </c>
      <c r="P70" s="28">
        <v>0</v>
      </c>
      <c r="Q70" s="28">
        <v>0</v>
      </c>
      <c r="R70" s="30">
        <v>0</v>
      </c>
      <c r="S70" s="31">
        <v>0</v>
      </c>
      <c r="T70" s="30">
        <v>0</v>
      </c>
      <c r="U70" s="32">
        <v>0</v>
      </c>
      <c r="V70" s="28">
        <v>0</v>
      </c>
      <c r="W70" s="28">
        <v>0</v>
      </c>
      <c r="X70" s="30">
        <v>0</v>
      </c>
      <c r="Y70" s="31">
        <v>0</v>
      </c>
      <c r="Z70" s="30">
        <v>0</v>
      </c>
      <c r="AA70" s="18">
        <v>0</v>
      </c>
      <c r="AB70" s="28">
        <v>1</v>
      </c>
      <c r="AC70" s="22" t="s">
        <v>782</v>
      </c>
      <c r="AD70" s="30">
        <v>0</v>
      </c>
      <c r="AE70" s="19">
        <v>0</v>
      </c>
      <c r="AF70" s="30">
        <v>12.873864465</v>
      </c>
      <c r="AG70" s="18">
        <v>0.58237142368476025</v>
      </c>
      <c r="AH70" s="22" t="s">
        <v>782</v>
      </c>
      <c r="AI70" s="23" t="s">
        <v>782</v>
      </c>
      <c r="AJ70" s="23" t="s">
        <v>782</v>
      </c>
      <c r="AK70" s="23" t="s">
        <v>782</v>
      </c>
      <c r="AL70" s="14" t="s">
        <v>782</v>
      </c>
      <c r="AM70" s="22" t="s">
        <v>782</v>
      </c>
      <c r="AN70" s="23" t="s">
        <v>782</v>
      </c>
      <c r="AO70" s="23" t="s">
        <v>782</v>
      </c>
      <c r="AP70" s="23" t="s">
        <v>782</v>
      </c>
      <c r="AQ70" s="14" t="s">
        <v>782</v>
      </c>
      <c r="AR70" s="28">
        <v>1413</v>
      </c>
      <c r="AS70" s="30">
        <v>30767.136999999992</v>
      </c>
      <c r="AT70" s="33">
        <v>30.767136999999991</v>
      </c>
      <c r="AU70" s="30">
        <v>27.321217656000016</v>
      </c>
      <c r="AV70" s="18">
        <v>1.2359223189263193</v>
      </c>
      <c r="AW70" s="28">
        <v>0</v>
      </c>
      <c r="AX70" s="22" t="s">
        <v>782</v>
      </c>
      <c r="AY70" s="30">
        <v>0</v>
      </c>
      <c r="AZ70" s="19">
        <v>0</v>
      </c>
      <c r="BA70" s="30">
        <v>0</v>
      </c>
      <c r="BB70" s="18">
        <v>0</v>
      </c>
      <c r="BC70" s="28">
        <v>14</v>
      </c>
      <c r="BD70" s="30">
        <v>26209.9</v>
      </c>
      <c r="BE70" s="19">
        <v>26.209900000000001</v>
      </c>
      <c r="BF70" s="30">
        <v>42.145519200000003</v>
      </c>
      <c r="BG70" s="18">
        <v>1.9065251218983843</v>
      </c>
      <c r="BH70" s="13">
        <v>1428</v>
      </c>
      <c r="BI70" s="19">
        <v>56.977036999999996</v>
      </c>
      <c r="BJ70" s="19">
        <v>82.340601321000008</v>
      </c>
      <c r="BK70" s="18">
        <v>3.7248188645094631</v>
      </c>
      <c r="BL70" t="s">
        <v>331</v>
      </c>
    </row>
    <row r="71" spans="1:64">
      <c r="A71" t="s">
        <v>859</v>
      </c>
      <c r="B71" t="s">
        <v>856</v>
      </c>
      <c r="C71" t="s">
        <v>330</v>
      </c>
      <c r="D71" t="s">
        <v>808</v>
      </c>
      <c r="E71">
        <v>2017</v>
      </c>
      <c r="F71" s="23">
        <v>170.47</v>
      </c>
      <c r="G71" s="23">
        <v>84.56</v>
      </c>
      <c r="H71" s="22">
        <v>262188</v>
      </c>
      <c r="I71" s="29">
        <v>2059.4894834976112</v>
      </c>
      <c r="J71" s="28">
        <v>0</v>
      </c>
      <c r="K71" s="28">
        <v>0</v>
      </c>
      <c r="L71" s="30">
        <v>0</v>
      </c>
      <c r="M71" s="31">
        <v>0</v>
      </c>
      <c r="N71" s="30">
        <v>0</v>
      </c>
      <c r="O71" s="32">
        <v>0</v>
      </c>
      <c r="P71" s="28">
        <v>0</v>
      </c>
      <c r="Q71" s="28">
        <v>0</v>
      </c>
      <c r="R71" s="30">
        <v>0</v>
      </c>
      <c r="S71" s="31">
        <v>0</v>
      </c>
      <c r="T71" s="30">
        <v>0</v>
      </c>
      <c r="U71" s="32">
        <v>0</v>
      </c>
      <c r="V71" s="28">
        <v>0</v>
      </c>
      <c r="W71" s="28">
        <v>0</v>
      </c>
      <c r="X71" s="30">
        <v>0</v>
      </c>
      <c r="Y71" s="31">
        <v>0</v>
      </c>
      <c r="Z71" s="30">
        <v>0</v>
      </c>
      <c r="AA71" s="18">
        <v>0</v>
      </c>
      <c r="AB71" s="28">
        <v>1</v>
      </c>
      <c r="AC71" s="22" t="s">
        <v>782</v>
      </c>
      <c r="AD71" s="30">
        <v>0</v>
      </c>
      <c r="AE71" s="19">
        <v>0</v>
      </c>
      <c r="AF71" s="30">
        <v>12.465328491000001</v>
      </c>
      <c r="AG71" s="18">
        <v>0.60526303197383913</v>
      </c>
      <c r="AH71" s="22" t="s">
        <v>782</v>
      </c>
      <c r="AI71" s="23" t="s">
        <v>782</v>
      </c>
      <c r="AJ71" s="23" t="s">
        <v>782</v>
      </c>
      <c r="AK71" s="23" t="s">
        <v>782</v>
      </c>
      <c r="AL71" s="14" t="s">
        <v>782</v>
      </c>
      <c r="AM71" s="22" t="s">
        <v>782</v>
      </c>
      <c r="AN71" s="23" t="s">
        <v>782</v>
      </c>
      <c r="AO71" s="23" t="s">
        <v>782</v>
      </c>
      <c r="AP71" s="23" t="s">
        <v>782</v>
      </c>
      <c r="AQ71" s="14" t="s">
        <v>782</v>
      </c>
      <c r="AR71" s="28">
        <v>1497</v>
      </c>
      <c r="AS71" s="30">
        <v>31907.601999999988</v>
      </c>
      <c r="AT71" s="33">
        <v>31.907601999999986</v>
      </c>
      <c r="AU71" s="30">
        <v>28.333950575999996</v>
      </c>
      <c r="AV71" s="18">
        <v>1.3757754435279135</v>
      </c>
      <c r="AW71" s="28">
        <v>0</v>
      </c>
      <c r="AX71" s="22" t="s">
        <v>782</v>
      </c>
      <c r="AY71" s="30">
        <v>0</v>
      </c>
      <c r="AZ71" s="19">
        <v>0</v>
      </c>
      <c r="BA71" s="30">
        <v>0</v>
      </c>
      <c r="BB71" s="18">
        <v>0</v>
      </c>
      <c r="BC71" s="28">
        <v>14</v>
      </c>
      <c r="BD71" s="30">
        <v>26209.9</v>
      </c>
      <c r="BE71" s="19">
        <v>26.209900000000001</v>
      </c>
      <c r="BF71" s="30">
        <v>42.145519200000003</v>
      </c>
      <c r="BG71" s="18">
        <v>2.0464061379145608</v>
      </c>
      <c r="BH71" s="13">
        <v>1512</v>
      </c>
      <c r="BI71" s="19">
        <v>58.117501999999988</v>
      </c>
      <c r="BJ71" s="19">
        <v>82.94479826700001</v>
      </c>
      <c r="BK71" s="18">
        <v>4.0274446134163133</v>
      </c>
      <c r="BL71" t="s">
        <v>331</v>
      </c>
    </row>
    <row r="72" spans="1:64">
      <c r="A72" t="s">
        <v>860</v>
      </c>
      <c r="B72" t="s">
        <v>856</v>
      </c>
      <c r="C72" t="s">
        <v>330</v>
      </c>
      <c r="D72" t="s">
        <v>808</v>
      </c>
      <c r="E72">
        <v>2018</v>
      </c>
      <c r="F72" s="23">
        <v>170.47</v>
      </c>
      <c r="G72" s="23">
        <v>85.25</v>
      </c>
      <c r="H72" s="22">
        <v>261454</v>
      </c>
      <c r="I72" s="29">
        <v>2059.6358580166943</v>
      </c>
      <c r="J72" s="28">
        <v>0</v>
      </c>
      <c r="K72" s="28">
        <v>0</v>
      </c>
      <c r="L72" s="30">
        <v>0</v>
      </c>
      <c r="M72" s="31">
        <v>0</v>
      </c>
      <c r="N72" s="30">
        <v>0</v>
      </c>
      <c r="O72" s="32">
        <v>0</v>
      </c>
      <c r="P72" s="28">
        <v>0</v>
      </c>
      <c r="Q72" s="28">
        <v>0</v>
      </c>
      <c r="R72" s="30">
        <v>0</v>
      </c>
      <c r="S72" s="31">
        <v>0</v>
      </c>
      <c r="T72" s="30">
        <v>0</v>
      </c>
      <c r="U72" s="32">
        <v>0</v>
      </c>
      <c r="V72" s="28">
        <v>0</v>
      </c>
      <c r="W72" s="28">
        <v>0</v>
      </c>
      <c r="X72" s="30">
        <v>0</v>
      </c>
      <c r="Y72" s="31">
        <v>0</v>
      </c>
      <c r="Z72" s="30">
        <v>0</v>
      </c>
      <c r="AA72" s="18">
        <v>0</v>
      </c>
      <c r="AB72" s="28">
        <v>1</v>
      </c>
      <c r="AC72" s="22" t="s">
        <v>782</v>
      </c>
      <c r="AD72" s="30">
        <v>0</v>
      </c>
      <c r="AE72" s="19">
        <v>0</v>
      </c>
      <c r="AF72" s="30">
        <v>12.726993299999998</v>
      </c>
      <c r="AG72" s="18">
        <v>0.61792443797591134</v>
      </c>
      <c r="AH72" s="22" t="s">
        <v>782</v>
      </c>
      <c r="AI72" s="23" t="s">
        <v>782</v>
      </c>
      <c r="AJ72" s="23" t="s">
        <v>782</v>
      </c>
      <c r="AK72" s="23" t="s">
        <v>782</v>
      </c>
      <c r="AL72" s="14" t="s">
        <v>782</v>
      </c>
      <c r="AM72" s="22" t="s">
        <v>782</v>
      </c>
      <c r="AN72" s="23" t="s">
        <v>782</v>
      </c>
      <c r="AO72" s="23" t="s">
        <v>782</v>
      </c>
      <c r="AP72" s="23" t="s">
        <v>782</v>
      </c>
      <c r="AQ72" s="14" t="s">
        <v>782</v>
      </c>
      <c r="AR72" s="28">
        <v>1585</v>
      </c>
      <c r="AS72" s="30">
        <v>35138.146999999983</v>
      </c>
      <c r="AT72" s="33">
        <v>35.138146999999982</v>
      </c>
      <c r="AU72" s="30">
        <v>31.202674536000011</v>
      </c>
      <c r="AV72" s="18">
        <v>1.5149607351488972</v>
      </c>
      <c r="AW72" s="28">
        <v>0</v>
      </c>
      <c r="AX72" s="22" t="s">
        <v>782</v>
      </c>
      <c r="AY72" s="30">
        <v>0</v>
      </c>
      <c r="AZ72" s="19">
        <v>0</v>
      </c>
      <c r="BA72" s="30">
        <v>0</v>
      </c>
      <c r="BB72" s="18">
        <v>0</v>
      </c>
      <c r="BC72" s="28">
        <v>15</v>
      </c>
      <c r="BD72" s="30">
        <v>28509.9</v>
      </c>
      <c r="BE72" s="19">
        <v>28.509900000000002</v>
      </c>
      <c r="BF72" s="30">
        <v>45.862051716979529</v>
      </c>
      <c r="BG72" s="18">
        <v>2.2267068005478374</v>
      </c>
      <c r="BH72" s="13">
        <v>1601</v>
      </c>
      <c r="BI72" s="19">
        <v>63.648046999999984</v>
      </c>
      <c r="BJ72" s="19">
        <v>89.791719552979544</v>
      </c>
      <c r="BK72" s="18">
        <v>4.3595919736726465</v>
      </c>
      <c r="BL72" t="s">
        <v>331</v>
      </c>
    </row>
    <row r="73" spans="1:64">
      <c r="A73" t="s">
        <v>861</v>
      </c>
      <c r="B73" t="s">
        <v>856</v>
      </c>
      <c r="C73" t="s">
        <v>330</v>
      </c>
      <c r="D73" t="s">
        <v>808</v>
      </c>
      <c r="E73">
        <v>2019</v>
      </c>
      <c r="F73" s="23">
        <v>170.47</v>
      </c>
      <c r="G73" s="23">
        <v>85.39</v>
      </c>
      <c r="H73" s="22">
        <v>261034</v>
      </c>
      <c r="I73" s="34">
        <v>2096.5715108156624</v>
      </c>
      <c r="J73" s="22">
        <v>0</v>
      </c>
      <c r="K73" s="22">
        <v>0</v>
      </c>
      <c r="L73" s="23">
        <v>0</v>
      </c>
      <c r="M73" s="23">
        <v>0</v>
      </c>
      <c r="N73" s="23">
        <v>0</v>
      </c>
      <c r="O73" s="14">
        <v>0</v>
      </c>
      <c r="P73" s="22">
        <v>0</v>
      </c>
      <c r="Q73" s="22">
        <v>0</v>
      </c>
      <c r="R73" s="23">
        <v>0</v>
      </c>
      <c r="S73" s="23">
        <v>0</v>
      </c>
      <c r="T73" s="23">
        <v>0</v>
      </c>
      <c r="U73" s="14">
        <v>0</v>
      </c>
      <c r="V73" s="22">
        <v>0</v>
      </c>
      <c r="W73" s="22">
        <v>0</v>
      </c>
      <c r="X73" s="23">
        <v>0</v>
      </c>
      <c r="Y73" s="23">
        <v>0</v>
      </c>
      <c r="Z73" s="23">
        <v>0</v>
      </c>
      <c r="AA73" s="14">
        <v>0</v>
      </c>
      <c r="AB73" s="22">
        <v>1</v>
      </c>
      <c r="AC73" s="22">
        <v>1</v>
      </c>
      <c r="AD73" s="23">
        <v>9245.8884120171679</v>
      </c>
      <c r="AE73" s="23">
        <v>9.2458884120171678</v>
      </c>
      <c r="AF73" s="23">
        <v>12.925751999999999</v>
      </c>
      <c r="AG73" s="14">
        <v>0.61651853673101231</v>
      </c>
      <c r="AH73" s="22">
        <v>0</v>
      </c>
      <c r="AI73" s="23">
        <v>0</v>
      </c>
      <c r="AJ73" s="23">
        <v>0</v>
      </c>
      <c r="AK73" s="23">
        <v>0</v>
      </c>
      <c r="AL73" s="14">
        <v>0</v>
      </c>
      <c r="AM73" s="22">
        <v>1711</v>
      </c>
      <c r="AN73" s="23">
        <v>37367.211999999978</v>
      </c>
      <c r="AO73" s="23">
        <v>37.367211999999981</v>
      </c>
      <c r="AP73" s="23">
        <v>33.182084256000003</v>
      </c>
      <c r="AQ73" s="14">
        <v>1.5826831608090799</v>
      </c>
      <c r="AR73" s="22">
        <v>1711</v>
      </c>
      <c r="AS73" s="23">
        <v>37367.211999999978</v>
      </c>
      <c r="AT73" s="23">
        <v>37.367211999999981</v>
      </c>
      <c r="AU73" s="23">
        <v>33.182084256000003</v>
      </c>
      <c r="AV73" s="14">
        <v>1.5826831608090799</v>
      </c>
      <c r="AW73" s="22">
        <v>0</v>
      </c>
      <c r="AX73" s="22" t="s">
        <v>782</v>
      </c>
      <c r="AY73" s="23">
        <v>0</v>
      </c>
      <c r="AZ73" s="23">
        <v>0</v>
      </c>
      <c r="BA73" s="23">
        <v>0</v>
      </c>
      <c r="BB73" s="14">
        <v>0</v>
      </c>
      <c r="BC73" s="22">
        <v>15</v>
      </c>
      <c r="BD73" s="23">
        <v>28509.9</v>
      </c>
      <c r="BE73" s="23">
        <v>28.509900000000002</v>
      </c>
      <c r="BF73" s="23">
        <v>43.138268805461117</v>
      </c>
      <c r="BG73" s="14">
        <v>2.0575624815524827</v>
      </c>
      <c r="BH73" s="22">
        <v>1727</v>
      </c>
      <c r="BI73" s="23">
        <v>75.123000412017149</v>
      </c>
      <c r="BJ73" s="23">
        <v>89.246105061461122</v>
      </c>
      <c r="BK73" s="14">
        <v>4.2567641790925741</v>
      </c>
      <c r="BL73" t="s">
        <v>331</v>
      </c>
    </row>
    <row r="74" spans="1:64">
      <c r="A74" t="s">
        <v>862</v>
      </c>
      <c r="B74" t="s">
        <v>856</v>
      </c>
      <c r="C74" t="s">
        <v>330</v>
      </c>
      <c r="D74" t="s">
        <v>808</v>
      </c>
      <c r="E74">
        <v>2020</v>
      </c>
      <c r="F74" s="23">
        <v>170.47</v>
      </c>
      <c r="G74" s="23">
        <v>85.27</v>
      </c>
      <c r="H74" s="22">
        <v>259665</v>
      </c>
      <c r="I74" s="34">
        <v>2101.9104549397371</v>
      </c>
      <c r="J74" s="22">
        <v>0</v>
      </c>
      <c r="K74" s="22">
        <v>0</v>
      </c>
      <c r="L74" s="23">
        <v>0</v>
      </c>
      <c r="M74" s="23">
        <v>0</v>
      </c>
      <c r="N74" s="23">
        <v>0</v>
      </c>
      <c r="O74" s="14">
        <v>0</v>
      </c>
      <c r="P74" s="22">
        <v>0</v>
      </c>
      <c r="Q74" s="22">
        <v>0</v>
      </c>
      <c r="R74" s="23">
        <v>0</v>
      </c>
      <c r="S74" s="23">
        <v>0</v>
      </c>
      <c r="T74" s="23">
        <v>0</v>
      </c>
      <c r="U74" s="14">
        <v>0</v>
      </c>
      <c r="V74" s="22">
        <v>0</v>
      </c>
      <c r="W74" s="22">
        <v>0</v>
      </c>
      <c r="X74" s="23">
        <v>0</v>
      </c>
      <c r="Y74" s="23">
        <v>0</v>
      </c>
      <c r="Z74" s="23">
        <v>0</v>
      </c>
      <c r="AA74" s="14">
        <v>0</v>
      </c>
      <c r="AB74" s="22">
        <v>1</v>
      </c>
      <c r="AC74" s="22">
        <v>1</v>
      </c>
      <c r="AD74" s="23">
        <v>9329.6901287553665</v>
      </c>
      <c r="AE74" s="23">
        <v>9.3296901287553666</v>
      </c>
      <c r="AF74" s="23">
        <v>13.042906800000001</v>
      </c>
      <c r="AG74" s="14">
        <v>0.62052628214240213</v>
      </c>
      <c r="AH74" s="22">
        <v>0</v>
      </c>
      <c r="AI74" s="23">
        <v>0</v>
      </c>
      <c r="AJ74" s="23">
        <v>0</v>
      </c>
      <c r="AK74" s="23">
        <v>0</v>
      </c>
      <c r="AL74" s="14">
        <v>0</v>
      </c>
      <c r="AM74" s="22">
        <v>1997</v>
      </c>
      <c r="AN74" s="23">
        <v>40416.13700000001</v>
      </c>
      <c r="AO74" s="23">
        <v>40.416137000000006</v>
      </c>
      <c r="AP74" s="23">
        <v>35.889529656000001</v>
      </c>
      <c r="AQ74" s="14">
        <v>1.707471865495287</v>
      </c>
      <c r="AR74" s="22">
        <v>1997</v>
      </c>
      <c r="AS74" s="23">
        <v>40416.13700000001</v>
      </c>
      <c r="AT74" s="23">
        <v>40.416137000000006</v>
      </c>
      <c r="AU74" s="23">
        <v>35.889529656000001</v>
      </c>
      <c r="AV74" s="14">
        <v>1.707471865495287</v>
      </c>
      <c r="AW74" s="22">
        <v>0</v>
      </c>
      <c r="AX74" s="22">
        <v>0</v>
      </c>
      <c r="AY74" s="23">
        <v>0</v>
      </c>
      <c r="AZ74" s="23">
        <v>0</v>
      </c>
      <c r="BA74" s="23">
        <v>0</v>
      </c>
      <c r="BB74" s="14">
        <v>0</v>
      </c>
      <c r="BC74" s="22">
        <v>15</v>
      </c>
      <c r="BD74" s="23">
        <v>28509.9</v>
      </c>
      <c r="BE74" s="23">
        <v>28.509900000000002</v>
      </c>
      <c r="BF74" s="23">
        <v>43.138268805461117</v>
      </c>
      <c r="BG74" s="14">
        <v>2.0523361832128053</v>
      </c>
      <c r="BH74" s="22">
        <v>2013</v>
      </c>
      <c r="BI74" s="23">
        <v>78.255727128755382</v>
      </c>
      <c r="BJ74" s="23">
        <v>92.070705261461114</v>
      </c>
      <c r="BK74" s="14">
        <v>4.380334330850495</v>
      </c>
      <c r="BL74" t="s">
        <v>331</v>
      </c>
    </row>
    <row r="75" spans="1:64">
      <c r="A75" t="s">
        <v>863</v>
      </c>
      <c r="B75" t="s">
        <v>856</v>
      </c>
      <c r="C75" t="s">
        <v>330</v>
      </c>
      <c r="D75" t="s">
        <v>808</v>
      </c>
      <c r="E75">
        <v>2021</v>
      </c>
      <c r="F75" s="23">
        <v>170.47</v>
      </c>
      <c r="G75" s="23">
        <v>85.63</v>
      </c>
      <c r="H75" s="22">
        <v>261001</v>
      </c>
      <c r="I75" s="34">
        <v>1946.88</v>
      </c>
      <c r="J75" s="22">
        <v>0</v>
      </c>
      <c r="K75" s="22">
        <v>0</v>
      </c>
      <c r="L75" s="23">
        <v>0</v>
      </c>
      <c r="M75" s="23">
        <v>0</v>
      </c>
      <c r="N75" s="23">
        <v>0</v>
      </c>
      <c r="O75" s="14">
        <v>0</v>
      </c>
      <c r="P75" s="22">
        <v>0</v>
      </c>
      <c r="Q75" s="22">
        <v>0</v>
      </c>
      <c r="R75" s="23">
        <v>0</v>
      </c>
      <c r="S75" s="23">
        <v>0</v>
      </c>
      <c r="T75" s="23">
        <v>0</v>
      </c>
      <c r="U75" s="14">
        <v>0</v>
      </c>
      <c r="V75" s="22">
        <v>0</v>
      </c>
      <c r="W75" s="22">
        <v>0</v>
      </c>
      <c r="X75" s="23">
        <v>0</v>
      </c>
      <c r="Y75" s="23">
        <v>0</v>
      </c>
      <c r="Z75" s="23">
        <v>0</v>
      </c>
      <c r="AA75" s="14">
        <v>0</v>
      </c>
      <c r="AB75" s="22">
        <v>1</v>
      </c>
      <c r="AC75" s="22">
        <v>0</v>
      </c>
      <c r="AD75" s="23">
        <v>9934.4015020000006</v>
      </c>
      <c r="AE75" s="23">
        <v>9.93</v>
      </c>
      <c r="AF75" s="23">
        <v>13.89</v>
      </c>
      <c r="AG75" s="14">
        <v>0.71</v>
      </c>
      <c r="AH75" s="22">
        <v>0</v>
      </c>
      <c r="AI75" s="23">
        <v>0</v>
      </c>
      <c r="AJ75" s="23">
        <v>0</v>
      </c>
      <c r="AK75" s="23">
        <v>0</v>
      </c>
      <c r="AL75" s="14">
        <v>0</v>
      </c>
      <c r="AM75" s="22">
        <v>2377</v>
      </c>
      <c r="AN75" s="23">
        <v>46052.762000000002</v>
      </c>
      <c r="AO75" s="23">
        <v>46</v>
      </c>
      <c r="AP75" s="23">
        <v>41.21</v>
      </c>
      <c r="AQ75" s="14">
        <v>2.12</v>
      </c>
      <c r="AR75" s="22">
        <v>2377</v>
      </c>
      <c r="AS75" s="23">
        <v>46052.762000000002</v>
      </c>
      <c r="AT75" s="23">
        <v>46</v>
      </c>
      <c r="AU75" s="23">
        <v>41.21</v>
      </c>
      <c r="AV75" s="14">
        <v>2.12</v>
      </c>
      <c r="AW75" s="22">
        <v>0</v>
      </c>
      <c r="AX75" s="22">
        <v>0</v>
      </c>
      <c r="AY75" s="23">
        <v>0</v>
      </c>
      <c r="AZ75" s="23">
        <v>0</v>
      </c>
      <c r="BA75" s="23">
        <v>0</v>
      </c>
      <c r="BB75" s="14">
        <v>0</v>
      </c>
      <c r="BC75" s="22">
        <v>15</v>
      </c>
      <c r="BD75" s="23">
        <v>28509.9</v>
      </c>
      <c r="BE75" s="23">
        <v>28.51</v>
      </c>
      <c r="BF75" s="23">
        <v>37.619999999999997</v>
      </c>
      <c r="BG75" s="14">
        <v>1.93</v>
      </c>
      <c r="BH75" s="22">
        <v>2393</v>
      </c>
      <c r="BI75" s="23">
        <v>84.5</v>
      </c>
      <c r="BJ75" s="23">
        <v>92.71</v>
      </c>
      <c r="BK75" s="14">
        <v>4.76</v>
      </c>
      <c r="BL75" t="s">
        <v>331</v>
      </c>
    </row>
    <row r="76" spans="1:64">
      <c r="A76" t="s">
        <v>864</v>
      </c>
      <c r="B76" t="s">
        <v>856</v>
      </c>
      <c r="C76" t="s">
        <v>330</v>
      </c>
      <c r="D76" s="111" t="s">
        <v>808</v>
      </c>
      <c r="E76" s="110">
        <v>2022</v>
      </c>
      <c r="F76" s="23"/>
      <c r="G76" s="23"/>
      <c r="H76" s="22">
        <v>268465</v>
      </c>
      <c r="I76" s="34">
        <v>1945.7103351042022</v>
      </c>
      <c r="J76" s="22">
        <v>0</v>
      </c>
      <c r="K76" s="22">
        <v>0</v>
      </c>
      <c r="L76" s="23">
        <v>0</v>
      </c>
      <c r="M76" s="23">
        <v>0</v>
      </c>
      <c r="N76" s="23">
        <v>0</v>
      </c>
      <c r="O76" s="14">
        <v>0</v>
      </c>
      <c r="P76" s="22">
        <v>0</v>
      </c>
      <c r="Q76" s="22">
        <v>0</v>
      </c>
      <c r="R76" s="23">
        <v>0</v>
      </c>
      <c r="S76" s="23">
        <v>0</v>
      </c>
      <c r="T76" s="23">
        <v>0</v>
      </c>
      <c r="U76" s="14">
        <v>0</v>
      </c>
      <c r="V76" s="22">
        <v>0</v>
      </c>
      <c r="W76" s="22">
        <v>0</v>
      </c>
      <c r="X76" s="23">
        <v>0</v>
      </c>
      <c r="Y76" s="23">
        <v>0</v>
      </c>
      <c r="Z76" s="23">
        <v>0</v>
      </c>
      <c r="AA76" s="14">
        <v>0</v>
      </c>
      <c r="AB76" s="22">
        <v>1</v>
      </c>
      <c r="AC76" s="22">
        <v>1</v>
      </c>
      <c r="AD76" s="23">
        <v>10440.0223175966</v>
      </c>
      <c r="AE76" s="23">
        <v>10.4400223175966</v>
      </c>
      <c r="AF76" s="23">
        <v>14.5951512</v>
      </c>
      <c r="AG76" s="14">
        <v>0.75011942613844207</v>
      </c>
      <c r="AH76" s="22">
        <v>0</v>
      </c>
      <c r="AI76" s="23">
        <v>0</v>
      </c>
      <c r="AJ76" s="23">
        <v>0</v>
      </c>
      <c r="AK76" s="23">
        <v>0</v>
      </c>
      <c r="AL76" s="14">
        <v>0</v>
      </c>
      <c r="AM76" s="22">
        <v>3143</v>
      </c>
      <c r="AN76" s="23">
        <v>52589.61800000006</v>
      </c>
      <c r="AO76" s="23">
        <v>52.589617999999902</v>
      </c>
      <c r="AP76" s="23">
        <v>53.870907153645462</v>
      </c>
      <c r="AQ76" s="14">
        <v>2.7687012903059087</v>
      </c>
      <c r="AR76" s="22">
        <v>3143</v>
      </c>
      <c r="AS76" s="23">
        <v>52589.618000000097</v>
      </c>
      <c r="AT76" s="23">
        <v>52.589617999999902</v>
      </c>
      <c r="AU76" s="23">
        <v>53.870907153645497</v>
      </c>
      <c r="AV76" s="14">
        <v>2.7687012903059105</v>
      </c>
      <c r="AW76" s="22">
        <v>0</v>
      </c>
      <c r="AX76" s="22">
        <v>0</v>
      </c>
      <c r="AY76" s="23">
        <v>0</v>
      </c>
      <c r="AZ76" s="23">
        <v>0</v>
      </c>
      <c r="BA76" s="23">
        <v>0</v>
      </c>
      <c r="BB76" s="14">
        <v>0</v>
      </c>
      <c r="BC76" s="22">
        <v>14</v>
      </c>
      <c r="BD76" s="23">
        <v>27009.9</v>
      </c>
      <c r="BE76" s="23">
        <v>27.009900000000002</v>
      </c>
      <c r="BF76" s="23">
        <v>48.534654949302002</v>
      </c>
      <c r="BG76" s="14">
        <v>2.4944440122276852</v>
      </c>
      <c r="BH76" s="22">
        <v>3158</v>
      </c>
      <c r="BI76" s="23">
        <v>90.039540317596504</v>
      </c>
      <c r="BJ76" s="23">
        <v>117.0007133029475</v>
      </c>
      <c r="BK76" s="14">
        <v>6.0132647286720378</v>
      </c>
      <c r="BL76" t="s">
        <v>331</v>
      </c>
    </row>
    <row r="77" spans="1:64">
      <c r="A77" t="s">
        <v>865</v>
      </c>
      <c r="B77" t="s">
        <v>856</v>
      </c>
      <c r="C77" t="s">
        <v>330</v>
      </c>
      <c r="D77" t="s">
        <v>808</v>
      </c>
      <c r="E77">
        <v>2023</v>
      </c>
      <c r="F77">
        <v>170.47</v>
      </c>
      <c r="G77">
        <v>87.88</v>
      </c>
      <c r="H77">
        <v>267667</v>
      </c>
      <c r="I77">
        <v>1945.7103351042022</v>
      </c>
      <c r="J77">
        <v>0</v>
      </c>
      <c r="K77">
        <v>0</v>
      </c>
      <c r="L77">
        <v>0</v>
      </c>
      <c r="M77">
        <v>0</v>
      </c>
      <c r="N77">
        <v>0</v>
      </c>
      <c r="O77">
        <v>0</v>
      </c>
      <c r="P77">
        <v>0</v>
      </c>
      <c r="Q77">
        <v>0</v>
      </c>
      <c r="R77">
        <v>0</v>
      </c>
      <c r="S77">
        <v>0</v>
      </c>
      <c r="T77">
        <v>0</v>
      </c>
      <c r="U77">
        <v>0</v>
      </c>
      <c r="V77">
        <v>0</v>
      </c>
      <c r="W77">
        <v>0</v>
      </c>
      <c r="X77">
        <v>0</v>
      </c>
      <c r="Y77">
        <v>0</v>
      </c>
      <c r="Z77">
        <v>0</v>
      </c>
      <c r="AA77">
        <v>0</v>
      </c>
      <c r="AB77">
        <v>1</v>
      </c>
      <c r="AC77">
        <v>4</v>
      </c>
      <c r="AD77">
        <v>3276</v>
      </c>
      <c r="AE77">
        <v>3.2759999999999998</v>
      </c>
      <c r="AF77">
        <v>14.5304103</v>
      </c>
      <c r="AG77">
        <v>0.74679206035166723</v>
      </c>
      <c r="AH77">
        <v>0</v>
      </c>
      <c r="AI77">
        <v>0</v>
      </c>
      <c r="AJ77">
        <v>0</v>
      </c>
      <c r="AK77">
        <v>0</v>
      </c>
      <c r="AL77">
        <v>0</v>
      </c>
      <c r="AM77">
        <v>4550</v>
      </c>
      <c r="AN77">
        <v>68566.767999999996</v>
      </c>
      <c r="AO77">
        <v>68.566767999999996</v>
      </c>
      <c r="AP77">
        <v>64.314752999999996</v>
      </c>
      <c r="AQ77">
        <v>3.3054639141111224</v>
      </c>
      <c r="AR77">
        <v>5372</v>
      </c>
      <c r="AS77">
        <v>69197.044999999896</v>
      </c>
      <c r="AT77">
        <v>69.197044999999505</v>
      </c>
      <c r="AU77">
        <v>64.905944952348094</v>
      </c>
      <c r="AV77">
        <v>3.3358482905356035</v>
      </c>
      <c r="AW77">
        <v>0</v>
      </c>
      <c r="AX77">
        <v>0</v>
      </c>
      <c r="AY77">
        <v>0</v>
      </c>
      <c r="AZ77">
        <v>0</v>
      </c>
      <c r="BA77">
        <v>0</v>
      </c>
      <c r="BB77">
        <v>0</v>
      </c>
      <c r="BC77">
        <v>15</v>
      </c>
      <c r="BD77">
        <v>32709.9</v>
      </c>
      <c r="BE77">
        <v>32.709899999999998</v>
      </c>
      <c r="BF77">
        <v>71.479104000000007</v>
      </c>
      <c r="BG77">
        <v>3.6736765339827397</v>
      </c>
      <c r="BH77">
        <v>5388</v>
      </c>
      <c r="BI77">
        <v>105.18294499999951</v>
      </c>
      <c r="BJ77">
        <v>150.91545925234809</v>
      </c>
      <c r="BK77">
        <v>7.7563168848700101</v>
      </c>
      <c r="BL77" t="s">
        <v>331</v>
      </c>
    </row>
    <row r="78" spans="1:64">
      <c r="A78" t="s">
        <v>866</v>
      </c>
      <c r="B78" t="s">
        <v>856</v>
      </c>
      <c r="C78" t="s">
        <v>330</v>
      </c>
      <c r="D78" t="s">
        <v>808</v>
      </c>
      <c r="E78">
        <v>2024</v>
      </c>
      <c r="F78">
        <v>170.47</v>
      </c>
      <c r="G78">
        <v>87.98</v>
      </c>
      <c r="H78">
        <v>267213</v>
      </c>
      <c r="I78">
        <v>1832.3057674493864</v>
      </c>
      <c r="J78">
        <v>0</v>
      </c>
      <c r="K78">
        <v>0</v>
      </c>
      <c r="L78">
        <v>0</v>
      </c>
      <c r="M78">
        <v>0</v>
      </c>
      <c r="N78">
        <v>0</v>
      </c>
      <c r="O78">
        <v>0</v>
      </c>
      <c r="P78">
        <v>0</v>
      </c>
      <c r="Q78">
        <v>0</v>
      </c>
      <c r="R78">
        <v>0</v>
      </c>
      <c r="S78">
        <v>0</v>
      </c>
      <c r="T78">
        <v>0</v>
      </c>
      <c r="U78">
        <v>0</v>
      </c>
      <c r="V78">
        <v>0</v>
      </c>
      <c r="W78">
        <v>0</v>
      </c>
      <c r="X78">
        <v>0</v>
      </c>
      <c r="Y78">
        <v>0</v>
      </c>
      <c r="Z78">
        <v>0</v>
      </c>
      <c r="AA78">
        <v>0</v>
      </c>
      <c r="AB78">
        <v>1</v>
      </c>
      <c r="AC78">
        <v>4</v>
      </c>
      <c r="AD78">
        <v>3276</v>
      </c>
      <c r="AE78">
        <v>3.2759999999999998</v>
      </c>
      <c r="AF78">
        <v>13.7746602</v>
      </c>
      <c r="AG78">
        <v>0.75176645976368106</v>
      </c>
      <c r="AH78">
        <v>2</v>
      </c>
      <c r="AI78">
        <v>1.06</v>
      </c>
      <c r="AJ78">
        <v>1.06E-3</v>
      </c>
      <c r="AK78">
        <v>9.5606043884591989E-4</v>
      </c>
      <c r="AL78">
        <v>5.2177996480182405E-5</v>
      </c>
      <c r="AM78">
        <v>6027</v>
      </c>
      <c r="AN78">
        <v>90151.389000000258</v>
      </c>
      <c r="AO78">
        <v>90.151388999999909</v>
      </c>
      <c r="AP78">
        <v>81.311487292367318</v>
      </c>
      <c r="AQ78">
        <v>4.4376592999297744</v>
      </c>
      <c r="AR78">
        <v>7939</v>
      </c>
      <c r="AS78">
        <v>91878.724000004033</v>
      </c>
      <c r="AT78">
        <v>91.878724000000389</v>
      </c>
      <c r="AU78">
        <v>82.869446403815758</v>
      </c>
      <c r="AV78">
        <v>4.5226865447884288</v>
      </c>
      <c r="AW78">
        <v>0</v>
      </c>
      <c r="AX78">
        <v>0</v>
      </c>
      <c r="AY78">
        <v>0</v>
      </c>
      <c r="AZ78">
        <v>0</v>
      </c>
      <c r="BA78">
        <v>0</v>
      </c>
      <c r="BB78">
        <v>0</v>
      </c>
      <c r="BC78">
        <v>15</v>
      </c>
      <c r="BD78">
        <v>32709.9</v>
      </c>
      <c r="BE78">
        <v>32.709900000000005</v>
      </c>
      <c r="BF78">
        <v>61.865492527110213</v>
      </c>
      <c r="BG78">
        <v>3.3763738359688986</v>
      </c>
      <c r="BH78">
        <v>7955</v>
      </c>
      <c r="BI78">
        <v>127.86462400000039</v>
      </c>
      <c r="BJ78">
        <v>158.50959913092598</v>
      </c>
      <c r="BK78">
        <v>8.6508268405210096</v>
      </c>
      <c r="BL78" t="s">
        <v>331</v>
      </c>
    </row>
    <row r="79" spans="1:64">
      <c r="A79" t="s">
        <v>867</v>
      </c>
      <c r="B79" t="s">
        <v>868</v>
      </c>
      <c r="C79" t="s">
        <v>333</v>
      </c>
      <c r="D79" t="s">
        <v>808</v>
      </c>
      <c r="E79">
        <v>2012</v>
      </c>
      <c r="F79" s="23">
        <v>91.28</v>
      </c>
      <c r="G79" s="23">
        <v>50.77</v>
      </c>
      <c r="H79" s="22">
        <v>166654</v>
      </c>
      <c r="I79" s="34">
        <v>1355.5725970000001</v>
      </c>
      <c r="J79" s="22">
        <v>3</v>
      </c>
      <c r="K79" s="22" t="s">
        <v>782</v>
      </c>
      <c r="L79" s="23">
        <v>3041</v>
      </c>
      <c r="M79" s="23">
        <v>3.0409999999999999</v>
      </c>
      <c r="N79" s="23">
        <v>21.013472</v>
      </c>
      <c r="O79" s="14">
        <v>1.5501546760759728</v>
      </c>
      <c r="P79" s="22">
        <v>0</v>
      </c>
      <c r="Q79" s="22" t="s">
        <v>782</v>
      </c>
      <c r="R79" s="23">
        <v>0</v>
      </c>
      <c r="S79" s="23">
        <v>0</v>
      </c>
      <c r="T79" s="23">
        <v>0</v>
      </c>
      <c r="U79" s="14">
        <v>0</v>
      </c>
      <c r="V79" s="22">
        <v>0</v>
      </c>
      <c r="W79" s="22" t="s">
        <v>782</v>
      </c>
      <c r="X79" s="23">
        <v>0</v>
      </c>
      <c r="Y79" s="23">
        <v>0</v>
      </c>
      <c r="Z79" s="23">
        <v>0</v>
      </c>
      <c r="AA79" s="14">
        <v>0</v>
      </c>
      <c r="AB79" s="22">
        <v>0</v>
      </c>
      <c r="AC79" s="22" t="s">
        <v>782</v>
      </c>
      <c r="AD79" s="23">
        <v>0</v>
      </c>
      <c r="AE79" s="23">
        <v>0</v>
      </c>
      <c r="AF79" s="23">
        <v>0</v>
      </c>
      <c r="AG79" s="14">
        <v>0</v>
      </c>
      <c r="AH79" s="22" t="s">
        <v>782</v>
      </c>
      <c r="AI79" s="23" t="s">
        <v>782</v>
      </c>
      <c r="AJ79" s="23" t="s">
        <v>782</v>
      </c>
      <c r="AK79" s="23" t="s">
        <v>782</v>
      </c>
      <c r="AL79" s="14" t="s">
        <v>782</v>
      </c>
      <c r="AM79" s="22" t="s">
        <v>782</v>
      </c>
      <c r="AN79" s="23" t="s">
        <v>782</v>
      </c>
      <c r="AO79" s="23" t="s">
        <v>782</v>
      </c>
      <c r="AP79" s="23" t="s">
        <v>782</v>
      </c>
      <c r="AQ79" s="14" t="s">
        <v>782</v>
      </c>
      <c r="AR79" s="22">
        <v>533</v>
      </c>
      <c r="AS79" s="23">
        <v>7106.0240000000049</v>
      </c>
      <c r="AT79" s="23">
        <v>7.106024000000005</v>
      </c>
      <c r="AU79" s="23">
        <v>5.7173759999999998</v>
      </c>
      <c r="AV79" s="14">
        <v>0.42176833705941319</v>
      </c>
      <c r="AW79" s="22">
        <v>4</v>
      </c>
      <c r="AX79" s="22" t="s">
        <v>782</v>
      </c>
      <c r="AY79" s="23">
        <v>11550</v>
      </c>
      <c r="AZ79" s="23">
        <v>11.55</v>
      </c>
      <c r="BA79" s="23">
        <v>19.217794000000001</v>
      </c>
      <c r="BB79" s="14">
        <v>1.4176882922043901</v>
      </c>
      <c r="BC79" s="22">
        <v>0</v>
      </c>
      <c r="BD79" s="23">
        <v>0</v>
      </c>
      <c r="BE79" s="23">
        <v>0</v>
      </c>
      <c r="BF79" s="23">
        <v>0</v>
      </c>
      <c r="BG79" s="14">
        <v>0</v>
      </c>
      <c r="BH79" s="22">
        <v>540</v>
      </c>
      <c r="BI79" s="23">
        <v>21.697024000000006</v>
      </c>
      <c r="BJ79" s="23">
        <v>45.948642000000007</v>
      </c>
      <c r="BK79" s="14">
        <v>3.3896113053397761</v>
      </c>
      <c r="BL79" t="s">
        <v>334</v>
      </c>
    </row>
    <row r="80" spans="1:64">
      <c r="A80" t="s">
        <v>869</v>
      </c>
      <c r="B80" t="s">
        <v>868</v>
      </c>
      <c r="C80" t="s">
        <v>333</v>
      </c>
      <c r="D80" t="s">
        <v>808</v>
      </c>
      <c r="E80">
        <v>2015</v>
      </c>
      <c r="F80" s="23">
        <v>91.28</v>
      </c>
      <c r="G80" s="23">
        <v>50.85</v>
      </c>
      <c r="H80" s="22">
        <v>169278</v>
      </c>
      <c r="I80" s="29">
        <v>1361.4517619756959</v>
      </c>
      <c r="J80" s="28">
        <v>6</v>
      </c>
      <c r="K80" s="28">
        <v>13</v>
      </c>
      <c r="L80" s="30">
        <v>15271</v>
      </c>
      <c r="M80" s="31">
        <v>15.271000000000001</v>
      </c>
      <c r="N80" s="30">
        <v>91.341271927826256</v>
      </c>
      <c r="O80" s="32">
        <v>6.7091082092599938</v>
      </c>
      <c r="P80" s="28">
        <v>0</v>
      </c>
      <c r="Q80" s="28">
        <v>0</v>
      </c>
      <c r="R80" s="30">
        <v>0</v>
      </c>
      <c r="S80" s="31">
        <v>0</v>
      </c>
      <c r="T80" s="30">
        <v>0</v>
      </c>
      <c r="U80" s="32">
        <v>0</v>
      </c>
      <c r="V80" s="28">
        <v>0</v>
      </c>
      <c r="W80" s="28">
        <v>0</v>
      </c>
      <c r="X80" s="30">
        <v>0</v>
      </c>
      <c r="Y80" s="31">
        <v>0</v>
      </c>
      <c r="Z80" s="30">
        <v>0</v>
      </c>
      <c r="AA80" s="18">
        <v>0</v>
      </c>
      <c r="AB80" s="28">
        <v>0</v>
      </c>
      <c r="AC80" s="22" t="s">
        <v>782</v>
      </c>
      <c r="AD80" s="30">
        <v>0</v>
      </c>
      <c r="AE80" s="19">
        <v>0</v>
      </c>
      <c r="AF80" s="30">
        <v>0</v>
      </c>
      <c r="AG80" s="18">
        <v>0</v>
      </c>
      <c r="AH80" s="22" t="s">
        <v>782</v>
      </c>
      <c r="AI80" s="23" t="s">
        <v>782</v>
      </c>
      <c r="AJ80" s="23" t="s">
        <v>782</v>
      </c>
      <c r="AK80" s="23" t="s">
        <v>782</v>
      </c>
      <c r="AL80" s="14" t="s">
        <v>782</v>
      </c>
      <c r="AM80" s="22" t="s">
        <v>782</v>
      </c>
      <c r="AN80" s="23" t="s">
        <v>782</v>
      </c>
      <c r="AO80" s="23" t="s">
        <v>782</v>
      </c>
      <c r="AP80" s="23" t="s">
        <v>782</v>
      </c>
      <c r="AQ80" s="14" t="s">
        <v>782</v>
      </c>
      <c r="AR80" s="28">
        <v>680</v>
      </c>
      <c r="AS80" s="30">
        <v>9914.0790000000106</v>
      </c>
      <c r="AT80" s="33">
        <v>9.9140790000000099</v>
      </c>
      <c r="AU80" s="30">
        <v>8.8053158910174361</v>
      </c>
      <c r="AV80" s="18">
        <v>0.64675930039852747</v>
      </c>
      <c r="AW80" s="28">
        <v>2</v>
      </c>
      <c r="AX80" s="22" t="s">
        <v>782</v>
      </c>
      <c r="AY80" s="30">
        <v>11550</v>
      </c>
      <c r="AZ80" s="19">
        <v>11.55</v>
      </c>
      <c r="BA80" s="30">
        <v>30.096344978476196</v>
      </c>
      <c r="BB80" s="18">
        <v>2.2106067816021131</v>
      </c>
      <c r="BC80" s="28">
        <v>0</v>
      </c>
      <c r="BD80" s="30">
        <v>0</v>
      </c>
      <c r="BE80" s="19">
        <v>0</v>
      </c>
      <c r="BF80" s="30">
        <v>0</v>
      </c>
      <c r="BG80" s="18">
        <v>0</v>
      </c>
      <c r="BH80" s="13">
        <v>688</v>
      </c>
      <c r="BI80" s="19">
        <v>36.735079000000013</v>
      </c>
      <c r="BJ80" s="19">
        <v>130.2429327973199</v>
      </c>
      <c r="BK80" s="18">
        <v>9.5664742912606364</v>
      </c>
      <c r="BL80" t="s">
        <v>334</v>
      </c>
    </row>
    <row r="81" spans="1:64">
      <c r="A81" t="s">
        <v>870</v>
      </c>
      <c r="B81" t="s">
        <v>868</v>
      </c>
      <c r="C81" t="s">
        <v>333</v>
      </c>
      <c r="D81" t="s">
        <v>808</v>
      </c>
      <c r="E81">
        <v>2016</v>
      </c>
      <c r="F81" s="23">
        <v>91.28</v>
      </c>
      <c r="G81" s="23">
        <v>50.67</v>
      </c>
      <c r="H81" s="22">
        <v>170936</v>
      </c>
      <c r="I81" s="29">
        <v>1439.2715105457912</v>
      </c>
      <c r="J81" s="28">
        <v>6</v>
      </c>
      <c r="K81" s="28">
        <v>13</v>
      </c>
      <c r="L81" s="30">
        <v>15271</v>
      </c>
      <c r="M81" s="31">
        <v>15.271000000000001</v>
      </c>
      <c r="N81" s="30">
        <v>91.335851000000019</v>
      </c>
      <c r="O81" s="32">
        <v>6.3459778318938742</v>
      </c>
      <c r="P81" s="28">
        <v>0</v>
      </c>
      <c r="Q81" s="28">
        <v>0</v>
      </c>
      <c r="R81" s="30">
        <v>0</v>
      </c>
      <c r="S81" s="31">
        <v>0</v>
      </c>
      <c r="T81" s="30">
        <v>0</v>
      </c>
      <c r="U81" s="32">
        <v>0</v>
      </c>
      <c r="V81" s="28">
        <v>0</v>
      </c>
      <c r="W81" s="28">
        <v>0</v>
      </c>
      <c r="X81" s="30">
        <v>0</v>
      </c>
      <c r="Y81" s="31">
        <v>0</v>
      </c>
      <c r="Z81" s="30">
        <v>0</v>
      </c>
      <c r="AA81" s="18">
        <v>0</v>
      </c>
      <c r="AB81" s="28">
        <v>0</v>
      </c>
      <c r="AC81" s="22" t="s">
        <v>782</v>
      </c>
      <c r="AD81" s="30">
        <v>0</v>
      </c>
      <c r="AE81" s="19">
        <v>0</v>
      </c>
      <c r="AF81" s="30">
        <v>0</v>
      </c>
      <c r="AG81" s="18">
        <v>0</v>
      </c>
      <c r="AH81" s="22" t="s">
        <v>782</v>
      </c>
      <c r="AI81" s="23" t="s">
        <v>782</v>
      </c>
      <c r="AJ81" s="23" t="s">
        <v>782</v>
      </c>
      <c r="AK81" s="23" t="s">
        <v>782</v>
      </c>
      <c r="AL81" s="14" t="s">
        <v>782</v>
      </c>
      <c r="AM81" s="22" t="s">
        <v>782</v>
      </c>
      <c r="AN81" s="23" t="s">
        <v>782</v>
      </c>
      <c r="AO81" s="23" t="s">
        <v>782</v>
      </c>
      <c r="AP81" s="23" t="s">
        <v>782</v>
      </c>
      <c r="AQ81" s="14" t="s">
        <v>782</v>
      </c>
      <c r="AR81" s="28">
        <v>723</v>
      </c>
      <c r="AS81" s="30">
        <v>10376.308000000005</v>
      </c>
      <c r="AT81" s="33">
        <v>10.376308000000005</v>
      </c>
      <c r="AU81" s="30">
        <v>9.2141615040000122</v>
      </c>
      <c r="AV81" s="18">
        <v>0.64019619901361613</v>
      </c>
      <c r="AW81" s="28">
        <v>2</v>
      </c>
      <c r="AX81" s="22" t="s">
        <v>782</v>
      </c>
      <c r="AY81" s="30">
        <v>11550</v>
      </c>
      <c r="AZ81" s="19">
        <v>11.55</v>
      </c>
      <c r="BA81" s="30">
        <v>18.051212000000003</v>
      </c>
      <c r="BB81" s="18">
        <v>1.2541908783530871</v>
      </c>
      <c r="BC81" s="28">
        <v>0</v>
      </c>
      <c r="BD81" s="30">
        <v>0</v>
      </c>
      <c r="BE81" s="19">
        <v>0</v>
      </c>
      <c r="BF81" s="30">
        <v>0</v>
      </c>
      <c r="BG81" s="18">
        <v>0</v>
      </c>
      <c r="BH81" s="13">
        <v>731</v>
      </c>
      <c r="BI81" s="19">
        <v>37.197308000000007</v>
      </c>
      <c r="BJ81" s="19">
        <v>118.60122450400004</v>
      </c>
      <c r="BK81" s="18">
        <v>8.2403649092605775</v>
      </c>
      <c r="BL81" t="s">
        <v>334</v>
      </c>
    </row>
    <row r="82" spans="1:64">
      <c r="A82" t="s">
        <v>871</v>
      </c>
      <c r="B82" t="s">
        <v>868</v>
      </c>
      <c r="C82" t="s">
        <v>333</v>
      </c>
      <c r="D82" t="s">
        <v>808</v>
      </c>
      <c r="E82">
        <v>2017</v>
      </c>
      <c r="F82" s="23">
        <v>91.28</v>
      </c>
      <c r="G82" s="23">
        <v>50.71</v>
      </c>
      <c r="H82" s="22">
        <v>171265</v>
      </c>
      <c r="I82" s="29">
        <v>1345.2883670923857</v>
      </c>
      <c r="J82" s="28">
        <v>6</v>
      </c>
      <c r="K82" s="28">
        <v>13</v>
      </c>
      <c r="L82" s="30">
        <v>15271</v>
      </c>
      <c r="M82" s="31">
        <v>15.271000000000001</v>
      </c>
      <c r="N82" s="30">
        <v>91.335851000000005</v>
      </c>
      <c r="O82" s="32">
        <v>6.7893139667450679</v>
      </c>
      <c r="P82" s="28">
        <v>0</v>
      </c>
      <c r="Q82" s="28">
        <v>0</v>
      </c>
      <c r="R82" s="30">
        <v>0</v>
      </c>
      <c r="S82" s="31">
        <v>0</v>
      </c>
      <c r="T82" s="30">
        <v>0</v>
      </c>
      <c r="U82" s="32">
        <v>0</v>
      </c>
      <c r="V82" s="28">
        <v>0</v>
      </c>
      <c r="W82" s="28">
        <v>0</v>
      </c>
      <c r="X82" s="30">
        <v>0</v>
      </c>
      <c r="Y82" s="31">
        <v>0</v>
      </c>
      <c r="Z82" s="30">
        <v>0</v>
      </c>
      <c r="AA82" s="18">
        <v>0</v>
      </c>
      <c r="AB82" s="28">
        <v>0</v>
      </c>
      <c r="AC82" s="22" t="s">
        <v>782</v>
      </c>
      <c r="AD82" s="30">
        <v>0</v>
      </c>
      <c r="AE82" s="19">
        <v>0</v>
      </c>
      <c r="AF82" s="30">
        <v>0</v>
      </c>
      <c r="AG82" s="18">
        <v>0</v>
      </c>
      <c r="AH82" s="22" t="s">
        <v>782</v>
      </c>
      <c r="AI82" s="23" t="s">
        <v>782</v>
      </c>
      <c r="AJ82" s="23" t="s">
        <v>782</v>
      </c>
      <c r="AK82" s="23" t="s">
        <v>782</v>
      </c>
      <c r="AL82" s="14" t="s">
        <v>782</v>
      </c>
      <c r="AM82" s="22" t="s">
        <v>782</v>
      </c>
      <c r="AN82" s="23" t="s">
        <v>782</v>
      </c>
      <c r="AO82" s="23" t="s">
        <v>782</v>
      </c>
      <c r="AP82" s="23" t="s">
        <v>782</v>
      </c>
      <c r="AQ82" s="14" t="s">
        <v>782</v>
      </c>
      <c r="AR82" s="28">
        <v>777</v>
      </c>
      <c r="AS82" s="30">
        <v>11217.275999999998</v>
      </c>
      <c r="AT82" s="33">
        <v>11.217275999999998</v>
      </c>
      <c r="AU82" s="30">
        <v>9.960941088000018</v>
      </c>
      <c r="AV82" s="18">
        <v>0.74043166741483946</v>
      </c>
      <c r="AW82" s="28">
        <v>2</v>
      </c>
      <c r="AX82" s="22" t="s">
        <v>782</v>
      </c>
      <c r="AY82" s="30">
        <v>0</v>
      </c>
      <c r="AZ82" s="19">
        <v>0</v>
      </c>
      <c r="BA82" s="30">
        <v>0</v>
      </c>
      <c r="BB82" s="18">
        <v>0</v>
      </c>
      <c r="BC82" s="28">
        <v>0</v>
      </c>
      <c r="BD82" s="30">
        <v>0</v>
      </c>
      <c r="BE82" s="19">
        <v>0</v>
      </c>
      <c r="BF82" s="30">
        <v>0</v>
      </c>
      <c r="BG82" s="18">
        <v>0</v>
      </c>
      <c r="BH82" s="13">
        <v>785</v>
      </c>
      <c r="BI82" s="19">
        <v>26.488275999999999</v>
      </c>
      <c r="BJ82" s="19">
        <v>101.29679208800002</v>
      </c>
      <c r="BK82" s="18">
        <v>7.5297456341599069</v>
      </c>
      <c r="BL82" t="s">
        <v>334</v>
      </c>
    </row>
    <row r="83" spans="1:64">
      <c r="A83" t="s">
        <v>872</v>
      </c>
      <c r="B83" t="s">
        <v>868</v>
      </c>
      <c r="C83" t="s">
        <v>333</v>
      </c>
      <c r="D83" t="s">
        <v>808</v>
      </c>
      <c r="E83">
        <v>2018</v>
      </c>
      <c r="F83" s="23">
        <v>91.28</v>
      </c>
      <c r="G83" s="23">
        <v>50.77</v>
      </c>
      <c r="H83" s="22">
        <v>170880</v>
      </c>
      <c r="I83" s="29">
        <v>1345.3839810488244</v>
      </c>
      <c r="J83" s="28">
        <v>6</v>
      </c>
      <c r="K83" s="28">
        <v>13</v>
      </c>
      <c r="L83" s="30">
        <v>15271</v>
      </c>
      <c r="M83" s="31">
        <v>15.271000000000001</v>
      </c>
      <c r="N83" s="30">
        <v>91.335851000000005</v>
      </c>
      <c r="O83" s="32">
        <v>6.7888314627320812</v>
      </c>
      <c r="P83" s="28">
        <v>0</v>
      </c>
      <c r="Q83" s="28">
        <v>0</v>
      </c>
      <c r="R83" s="30">
        <v>0</v>
      </c>
      <c r="S83" s="31">
        <v>0</v>
      </c>
      <c r="T83" s="30">
        <v>0</v>
      </c>
      <c r="U83" s="32">
        <v>0</v>
      </c>
      <c r="V83" s="28">
        <v>0</v>
      </c>
      <c r="W83" s="28">
        <v>0</v>
      </c>
      <c r="X83" s="30">
        <v>0</v>
      </c>
      <c r="Y83" s="31">
        <v>0</v>
      </c>
      <c r="Z83" s="30">
        <v>0</v>
      </c>
      <c r="AA83" s="18">
        <v>0</v>
      </c>
      <c r="AB83" s="28">
        <v>0</v>
      </c>
      <c r="AC83" s="22" t="s">
        <v>782</v>
      </c>
      <c r="AD83" s="30">
        <v>0</v>
      </c>
      <c r="AE83" s="19">
        <v>0</v>
      </c>
      <c r="AF83" s="30">
        <v>0</v>
      </c>
      <c r="AG83" s="18">
        <v>0</v>
      </c>
      <c r="AH83" s="22" t="s">
        <v>782</v>
      </c>
      <c r="AI83" s="23" t="s">
        <v>782</v>
      </c>
      <c r="AJ83" s="23" t="s">
        <v>782</v>
      </c>
      <c r="AK83" s="23" t="s">
        <v>782</v>
      </c>
      <c r="AL83" s="14" t="s">
        <v>782</v>
      </c>
      <c r="AM83" s="22" t="s">
        <v>782</v>
      </c>
      <c r="AN83" s="23" t="s">
        <v>782</v>
      </c>
      <c r="AO83" s="23" t="s">
        <v>782</v>
      </c>
      <c r="AP83" s="23" t="s">
        <v>782</v>
      </c>
      <c r="AQ83" s="14" t="s">
        <v>782</v>
      </c>
      <c r="AR83" s="28">
        <v>844</v>
      </c>
      <c r="AS83" s="30">
        <v>12540.13100000001</v>
      </c>
      <c r="AT83" s="33">
        <v>12.540131000000009</v>
      </c>
      <c r="AU83" s="30">
        <v>11.13563632800002</v>
      </c>
      <c r="AV83" s="18">
        <v>0.82769205556609826</v>
      </c>
      <c r="AW83" s="28">
        <v>2</v>
      </c>
      <c r="AX83" s="22" t="s">
        <v>782</v>
      </c>
      <c r="AY83" s="30">
        <v>11550</v>
      </c>
      <c r="AZ83" s="19">
        <v>11.55</v>
      </c>
      <c r="BA83" s="30">
        <v>18.051212000000003</v>
      </c>
      <c r="BB83" s="18">
        <v>1.3417145033886739</v>
      </c>
      <c r="BC83" s="28">
        <v>1</v>
      </c>
      <c r="BD83" s="30">
        <v>2300</v>
      </c>
      <c r="BE83" s="19">
        <v>2.2999999999999998</v>
      </c>
      <c r="BF83" s="30">
        <v>4.0086005775866544</v>
      </c>
      <c r="BG83" s="18">
        <v>0.29795215596826563</v>
      </c>
      <c r="BH83" s="13">
        <v>853</v>
      </c>
      <c r="BI83" s="19">
        <v>41.661131000000012</v>
      </c>
      <c r="BJ83" s="19">
        <v>124.53129990558668</v>
      </c>
      <c r="BK83" s="18">
        <v>9.2561901776551192</v>
      </c>
      <c r="BL83" t="s">
        <v>334</v>
      </c>
    </row>
    <row r="84" spans="1:64">
      <c r="A84" t="s">
        <v>873</v>
      </c>
      <c r="B84" t="s">
        <v>868</v>
      </c>
      <c r="C84" t="s">
        <v>333</v>
      </c>
      <c r="D84" t="s">
        <v>808</v>
      </c>
      <c r="E84">
        <v>2019</v>
      </c>
      <c r="F84" s="23">
        <v>91.28</v>
      </c>
      <c r="G84" s="23">
        <v>50.79</v>
      </c>
      <c r="H84" s="22">
        <v>170632</v>
      </c>
      <c r="I84" s="34">
        <v>1370.26834459668</v>
      </c>
      <c r="J84" s="22">
        <v>7</v>
      </c>
      <c r="K84" s="22">
        <v>14</v>
      </c>
      <c r="L84" s="23">
        <v>15289</v>
      </c>
      <c r="M84" s="23">
        <v>15.289</v>
      </c>
      <c r="N84" s="23">
        <v>91.443509000000006</v>
      </c>
      <c r="O84" s="14">
        <v>6.6734015538332514</v>
      </c>
      <c r="P84" s="22">
        <v>0</v>
      </c>
      <c r="Q84" s="22">
        <v>0</v>
      </c>
      <c r="R84" s="23">
        <v>0</v>
      </c>
      <c r="S84" s="23">
        <v>0</v>
      </c>
      <c r="T84" s="23">
        <v>0</v>
      </c>
      <c r="U84" s="14">
        <v>0</v>
      </c>
      <c r="V84" s="22">
        <v>0</v>
      </c>
      <c r="W84" s="22">
        <v>0</v>
      </c>
      <c r="X84" s="23">
        <v>0</v>
      </c>
      <c r="Y84" s="23">
        <v>0</v>
      </c>
      <c r="Z84" s="23">
        <v>0</v>
      </c>
      <c r="AA84" s="14">
        <v>0</v>
      </c>
      <c r="AB84" s="22">
        <v>0</v>
      </c>
      <c r="AC84" s="22">
        <v>0</v>
      </c>
      <c r="AD84" s="23">
        <v>0</v>
      </c>
      <c r="AE84" s="23">
        <v>0</v>
      </c>
      <c r="AF84" s="23">
        <v>0</v>
      </c>
      <c r="AG84" s="14">
        <v>0</v>
      </c>
      <c r="AH84" s="22">
        <v>0</v>
      </c>
      <c r="AI84" s="23">
        <v>0</v>
      </c>
      <c r="AJ84" s="23">
        <v>0</v>
      </c>
      <c r="AK84" s="23">
        <v>0</v>
      </c>
      <c r="AL84" s="14">
        <v>0</v>
      </c>
      <c r="AM84" s="22">
        <v>938</v>
      </c>
      <c r="AN84" s="23">
        <v>14226.316000000008</v>
      </c>
      <c r="AO84" s="23">
        <v>14.226316000000008</v>
      </c>
      <c r="AP84" s="23">
        <v>12.632968608000009</v>
      </c>
      <c r="AQ84" s="14">
        <v>0.9219339159234794</v>
      </c>
      <c r="AR84" s="22">
        <v>938</v>
      </c>
      <c r="AS84" s="23">
        <v>14226.316000000008</v>
      </c>
      <c r="AT84" s="23">
        <v>14.226316000000008</v>
      </c>
      <c r="AU84" s="23">
        <v>12.632968608000009</v>
      </c>
      <c r="AV84" s="14">
        <v>0.9219339159234794</v>
      </c>
      <c r="AW84" s="22">
        <v>2</v>
      </c>
      <c r="AX84" s="22" t="s">
        <v>782</v>
      </c>
      <c r="AY84" s="23">
        <v>11550</v>
      </c>
      <c r="AZ84" s="23">
        <v>11.55</v>
      </c>
      <c r="BA84" s="23">
        <v>18.051212000000003</v>
      </c>
      <c r="BB84" s="14">
        <v>1.3173486836487589</v>
      </c>
      <c r="BC84" s="22">
        <v>1</v>
      </c>
      <c r="BD84" s="23">
        <v>2300</v>
      </c>
      <c r="BE84" s="23">
        <v>2.2999999999999998</v>
      </c>
      <c r="BF84" s="23">
        <v>4.0086004468875593</v>
      </c>
      <c r="BG84" s="14">
        <v>0.29254127213071079</v>
      </c>
      <c r="BH84" s="22">
        <v>948</v>
      </c>
      <c r="BI84" s="23">
        <v>43.365316000000007</v>
      </c>
      <c r="BJ84" s="23">
        <v>126.13629005488758</v>
      </c>
      <c r="BK84" s="14">
        <v>9.2052254255361987</v>
      </c>
      <c r="BL84" t="s">
        <v>334</v>
      </c>
    </row>
    <row r="85" spans="1:64">
      <c r="A85" t="s">
        <v>874</v>
      </c>
      <c r="B85" t="s">
        <v>868</v>
      </c>
      <c r="C85" t="s">
        <v>333</v>
      </c>
      <c r="D85" t="s">
        <v>808</v>
      </c>
      <c r="E85">
        <v>2020</v>
      </c>
      <c r="F85" s="23">
        <v>91.28</v>
      </c>
      <c r="G85" s="23">
        <v>50.79</v>
      </c>
      <c r="H85" s="22">
        <v>170921</v>
      </c>
      <c r="I85" s="34">
        <v>1373.9711483840313</v>
      </c>
      <c r="J85" s="22">
        <v>8</v>
      </c>
      <c r="K85" s="22">
        <v>14</v>
      </c>
      <c r="L85" s="23">
        <v>12712</v>
      </c>
      <c r="M85" s="23">
        <v>12.712</v>
      </c>
      <c r="N85" s="23">
        <v>76.030472000000017</v>
      </c>
      <c r="O85" s="14">
        <v>5.5336294426139689</v>
      </c>
      <c r="P85" s="22">
        <v>0</v>
      </c>
      <c r="Q85" s="22">
        <v>0</v>
      </c>
      <c r="R85" s="23">
        <v>0</v>
      </c>
      <c r="S85" s="23">
        <v>0</v>
      </c>
      <c r="T85" s="23">
        <v>0</v>
      </c>
      <c r="U85" s="14">
        <v>0</v>
      </c>
      <c r="V85" s="22">
        <v>0</v>
      </c>
      <c r="W85" s="22">
        <v>0</v>
      </c>
      <c r="X85" s="23">
        <v>0</v>
      </c>
      <c r="Y85" s="23">
        <v>0</v>
      </c>
      <c r="Z85" s="23">
        <v>0</v>
      </c>
      <c r="AA85" s="14">
        <v>0</v>
      </c>
      <c r="AB85" s="22">
        <v>0</v>
      </c>
      <c r="AC85" s="22">
        <v>0</v>
      </c>
      <c r="AD85" s="23">
        <v>0</v>
      </c>
      <c r="AE85" s="23">
        <v>0</v>
      </c>
      <c r="AF85" s="23">
        <v>0</v>
      </c>
      <c r="AG85" s="14">
        <v>0</v>
      </c>
      <c r="AH85" s="22">
        <v>0</v>
      </c>
      <c r="AI85" s="23">
        <v>0</v>
      </c>
      <c r="AJ85" s="23">
        <v>0</v>
      </c>
      <c r="AK85" s="23">
        <v>0</v>
      </c>
      <c r="AL85" s="14">
        <v>0</v>
      </c>
      <c r="AM85" s="22">
        <v>1086</v>
      </c>
      <c r="AN85" s="23">
        <v>15721.621000000019</v>
      </c>
      <c r="AO85" s="23">
        <v>15.721621000000018</v>
      </c>
      <c r="AP85" s="23">
        <v>13.960799448000007</v>
      </c>
      <c r="AQ85" s="14">
        <v>1.0160911649724029</v>
      </c>
      <c r="AR85" s="22">
        <v>1086</v>
      </c>
      <c r="AS85" s="23">
        <v>15721.621000000019</v>
      </c>
      <c r="AT85" s="23">
        <v>15.721621000000018</v>
      </c>
      <c r="AU85" s="23">
        <v>13.960799448000007</v>
      </c>
      <c r="AV85" s="14">
        <v>1.0160911649724029</v>
      </c>
      <c r="AW85" s="22">
        <v>2</v>
      </c>
      <c r="AX85" s="22">
        <v>4</v>
      </c>
      <c r="AY85" s="23">
        <v>11550</v>
      </c>
      <c r="AZ85" s="23">
        <v>11.55</v>
      </c>
      <c r="BA85" s="23">
        <v>18.05121201</v>
      </c>
      <c r="BB85" s="14">
        <v>1.3137984761347115</v>
      </c>
      <c r="BC85" s="22">
        <v>1</v>
      </c>
      <c r="BD85" s="23">
        <v>2300</v>
      </c>
      <c r="BE85" s="23">
        <v>2.2999999999999998</v>
      </c>
      <c r="BF85" s="23">
        <v>4.0086004468875593</v>
      </c>
      <c r="BG85" s="14">
        <v>0.29175288371973418</v>
      </c>
      <c r="BH85" s="22">
        <v>1097</v>
      </c>
      <c r="BI85" s="23">
        <v>42.283621000000011</v>
      </c>
      <c r="BJ85" s="23">
        <v>112.05108390488758</v>
      </c>
      <c r="BK85" s="14">
        <v>8.1552719674408181</v>
      </c>
      <c r="BL85" t="s">
        <v>334</v>
      </c>
    </row>
    <row r="86" spans="1:64">
      <c r="A86" t="s">
        <v>875</v>
      </c>
      <c r="B86" t="s">
        <v>868</v>
      </c>
      <c r="C86" t="s">
        <v>333</v>
      </c>
      <c r="D86" t="s">
        <v>808</v>
      </c>
      <c r="E86">
        <v>2021</v>
      </c>
      <c r="F86" s="23">
        <v>91.28</v>
      </c>
      <c r="G86" s="23">
        <v>50.98</v>
      </c>
      <c r="H86" s="22">
        <v>170739</v>
      </c>
      <c r="I86" s="34">
        <v>1281.51</v>
      </c>
      <c r="J86" s="22">
        <v>8</v>
      </c>
      <c r="K86" s="22">
        <v>12</v>
      </c>
      <c r="L86" s="23">
        <v>7278</v>
      </c>
      <c r="M86" s="23">
        <v>7.28</v>
      </c>
      <c r="N86" s="23">
        <v>43.53</v>
      </c>
      <c r="O86" s="14">
        <v>3.4</v>
      </c>
      <c r="P86" s="22">
        <v>0</v>
      </c>
      <c r="Q86" s="22">
        <v>0</v>
      </c>
      <c r="R86" s="23">
        <v>0</v>
      </c>
      <c r="S86" s="23">
        <v>0</v>
      </c>
      <c r="T86" s="23">
        <v>0</v>
      </c>
      <c r="U86" s="14">
        <v>0</v>
      </c>
      <c r="V86" s="22">
        <v>0</v>
      </c>
      <c r="W86" s="22">
        <v>0</v>
      </c>
      <c r="X86" s="23">
        <v>0</v>
      </c>
      <c r="Y86" s="23">
        <v>0</v>
      </c>
      <c r="Z86" s="23">
        <v>0</v>
      </c>
      <c r="AA86" s="14">
        <v>0</v>
      </c>
      <c r="AB86" s="22">
        <v>0</v>
      </c>
      <c r="AC86" s="22">
        <v>0</v>
      </c>
      <c r="AD86" s="23">
        <v>0</v>
      </c>
      <c r="AE86" s="23">
        <v>0</v>
      </c>
      <c r="AF86" s="23">
        <v>0</v>
      </c>
      <c r="AG86" s="14">
        <v>0</v>
      </c>
      <c r="AH86" s="22">
        <v>0</v>
      </c>
      <c r="AI86" s="23">
        <v>0</v>
      </c>
      <c r="AJ86" s="23">
        <v>0</v>
      </c>
      <c r="AK86" s="23">
        <v>0</v>
      </c>
      <c r="AL86" s="14">
        <v>0</v>
      </c>
      <c r="AM86" s="22">
        <v>1277</v>
      </c>
      <c r="AN86" s="23">
        <v>18320.116000000002</v>
      </c>
      <c r="AO86" s="23">
        <v>18</v>
      </c>
      <c r="AP86" s="23">
        <v>16.39</v>
      </c>
      <c r="AQ86" s="14">
        <v>1.28</v>
      </c>
      <c r="AR86" s="22">
        <v>1277</v>
      </c>
      <c r="AS86" s="23">
        <v>18320.116000000002</v>
      </c>
      <c r="AT86" s="23">
        <v>18</v>
      </c>
      <c r="AU86" s="23">
        <v>16.39</v>
      </c>
      <c r="AV86" s="14">
        <v>1.28</v>
      </c>
      <c r="AW86" s="22">
        <v>2</v>
      </c>
      <c r="AX86" s="22">
        <v>4</v>
      </c>
      <c r="AY86" s="23">
        <v>11550</v>
      </c>
      <c r="AZ86" s="23">
        <v>11.55</v>
      </c>
      <c r="BA86" s="23">
        <v>18.05</v>
      </c>
      <c r="BB86" s="14">
        <v>1.41</v>
      </c>
      <c r="BC86" s="22">
        <v>1</v>
      </c>
      <c r="BD86" s="23">
        <v>2300</v>
      </c>
      <c r="BE86" s="23">
        <v>2.2999999999999998</v>
      </c>
      <c r="BF86" s="23">
        <v>3.5</v>
      </c>
      <c r="BG86" s="14">
        <v>0.27</v>
      </c>
      <c r="BH86" s="22">
        <v>1288</v>
      </c>
      <c r="BI86" s="23">
        <v>39.450000000000003</v>
      </c>
      <c r="BJ86" s="23">
        <v>81.47</v>
      </c>
      <c r="BK86" s="14">
        <v>6.36</v>
      </c>
      <c r="BL86" t="s">
        <v>334</v>
      </c>
    </row>
    <row r="87" spans="1:64">
      <c r="A87" t="s">
        <v>876</v>
      </c>
      <c r="B87" t="s">
        <v>868</v>
      </c>
      <c r="C87" t="s">
        <v>333</v>
      </c>
      <c r="D87" s="111" t="s">
        <v>808</v>
      </c>
      <c r="E87" s="110">
        <v>2022</v>
      </c>
      <c r="F87" s="23"/>
      <c r="G87" s="23"/>
      <c r="H87" s="22">
        <v>172404</v>
      </c>
      <c r="I87" s="34">
        <v>1249.5045708502221</v>
      </c>
      <c r="J87" s="22">
        <v>8</v>
      </c>
      <c r="K87" s="22">
        <v>12</v>
      </c>
      <c r="L87" s="23">
        <v>7278</v>
      </c>
      <c r="M87" s="23">
        <v>7.2779999999999996</v>
      </c>
      <c r="N87" s="23">
        <v>43.071203999999994</v>
      </c>
      <c r="O87" s="14">
        <v>3.4470625402108221</v>
      </c>
      <c r="P87" s="22">
        <v>0</v>
      </c>
      <c r="Q87" s="22">
        <v>0</v>
      </c>
      <c r="R87" s="23">
        <v>0</v>
      </c>
      <c r="S87" s="23">
        <v>0</v>
      </c>
      <c r="T87" s="23">
        <v>0</v>
      </c>
      <c r="U87" s="14">
        <v>0</v>
      </c>
      <c r="V87" s="22">
        <v>0</v>
      </c>
      <c r="W87" s="22">
        <v>0</v>
      </c>
      <c r="X87" s="23">
        <v>0</v>
      </c>
      <c r="Y87" s="23">
        <v>0</v>
      </c>
      <c r="Z87" s="23">
        <v>0</v>
      </c>
      <c r="AA87" s="14">
        <v>0</v>
      </c>
      <c r="AB87" s="22">
        <v>0</v>
      </c>
      <c r="AC87" s="22">
        <v>0</v>
      </c>
      <c r="AD87" s="23">
        <v>0</v>
      </c>
      <c r="AE87" s="23">
        <v>0</v>
      </c>
      <c r="AF87" s="23">
        <v>0</v>
      </c>
      <c r="AG87" s="14">
        <v>0</v>
      </c>
      <c r="AH87" s="22">
        <v>0</v>
      </c>
      <c r="AI87" s="23">
        <v>0</v>
      </c>
      <c r="AJ87" s="23">
        <v>0</v>
      </c>
      <c r="AK87" s="23">
        <v>0</v>
      </c>
      <c r="AL87" s="14">
        <v>0</v>
      </c>
      <c r="AM87" s="22">
        <v>1706</v>
      </c>
      <c r="AN87" s="23">
        <v>21580.611000000041</v>
      </c>
      <c r="AO87" s="23">
        <v>21.58061100000004</v>
      </c>
      <c r="AP87" s="23">
        <v>22.106399242145876</v>
      </c>
      <c r="AQ87" s="14">
        <v>1.7692131551870702</v>
      </c>
      <c r="AR87" s="22">
        <v>1706</v>
      </c>
      <c r="AS87" s="23">
        <v>21580.611000000001</v>
      </c>
      <c r="AT87" s="23">
        <v>21.580611000000001</v>
      </c>
      <c r="AU87" s="23">
        <v>22.106399242145901</v>
      </c>
      <c r="AV87" s="14">
        <v>1.7692131551870722</v>
      </c>
      <c r="AW87" s="22">
        <v>2</v>
      </c>
      <c r="AX87" s="22">
        <v>4</v>
      </c>
      <c r="AY87" s="23">
        <v>11550</v>
      </c>
      <c r="AZ87" s="23">
        <v>11.55</v>
      </c>
      <c r="BA87" s="23">
        <v>18.05121201</v>
      </c>
      <c r="BB87" s="14">
        <v>1.4446695459238779</v>
      </c>
      <c r="BC87" s="22">
        <v>1</v>
      </c>
      <c r="BD87" s="23">
        <v>2300</v>
      </c>
      <c r="BE87" s="23">
        <v>2.2999999999999998</v>
      </c>
      <c r="BF87" s="23">
        <v>3.9043768352684798</v>
      </c>
      <c r="BG87" s="14">
        <v>0.31247399380153984</v>
      </c>
      <c r="BH87" s="22">
        <v>1717</v>
      </c>
      <c r="BI87" s="23">
        <v>42.708610999999998</v>
      </c>
      <c r="BJ87" s="23">
        <v>87.133192087414372</v>
      </c>
      <c r="BK87" s="14">
        <v>6.9734192351233126</v>
      </c>
      <c r="BL87" t="s">
        <v>334</v>
      </c>
    </row>
    <row r="88" spans="1:64">
      <c r="A88" t="s">
        <v>877</v>
      </c>
      <c r="B88" t="s">
        <v>868</v>
      </c>
      <c r="C88" t="s">
        <v>333</v>
      </c>
      <c r="D88" t="s">
        <v>808</v>
      </c>
      <c r="E88">
        <v>2023</v>
      </c>
      <c r="F88">
        <v>91.28</v>
      </c>
      <c r="G88">
        <v>51.06</v>
      </c>
      <c r="H88">
        <v>172887</v>
      </c>
      <c r="I88">
        <v>1249.5045708502221</v>
      </c>
      <c r="J88">
        <v>8</v>
      </c>
      <c r="K88">
        <v>10</v>
      </c>
      <c r="L88">
        <v>7178</v>
      </c>
      <c r="M88">
        <v>7.1779999999999999</v>
      </c>
      <c r="N88">
        <v>42.479404000000002</v>
      </c>
      <c r="O88">
        <v>3.3996997682925643</v>
      </c>
      <c r="P88">
        <v>0</v>
      </c>
      <c r="Q88">
        <v>0</v>
      </c>
      <c r="R88">
        <v>0</v>
      </c>
      <c r="S88">
        <v>0</v>
      </c>
      <c r="T88">
        <v>0</v>
      </c>
      <c r="U88">
        <v>0</v>
      </c>
      <c r="V88">
        <v>0</v>
      </c>
      <c r="W88">
        <v>0</v>
      </c>
      <c r="X88">
        <v>0</v>
      </c>
      <c r="Y88">
        <v>0</v>
      </c>
      <c r="Z88">
        <v>0</v>
      </c>
      <c r="AA88">
        <v>0</v>
      </c>
      <c r="AB88">
        <v>0</v>
      </c>
      <c r="AC88">
        <v>0</v>
      </c>
      <c r="AD88">
        <v>0</v>
      </c>
      <c r="AE88">
        <v>0</v>
      </c>
      <c r="AF88">
        <v>0</v>
      </c>
      <c r="AG88">
        <v>0</v>
      </c>
      <c r="AH88">
        <v>1</v>
      </c>
      <c r="AI88">
        <v>5</v>
      </c>
      <c r="AJ88">
        <v>5.0000000000000001E-3</v>
      </c>
      <c r="AK88">
        <v>4.6899999999999997E-3</v>
      </c>
      <c r="AL88">
        <v>3.7534876697639462E-4</v>
      </c>
      <c r="AM88">
        <v>2330</v>
      </c>
      <c r="AN88">
        <v>29299.446</v>
      </c>
      <c r="AO88">
        <v>29.299446</v>
      </c>
      <c r="AP88">
        <v>27.482506000000001</v>
      </c>
      <c r="AQ88">
        <v>2.1994722261239588</v>
      </c>
      <c r="AR88">
        <v>2858</v>
      </c>
      <c r="AS88">
        <v>29698.405999999901</v>
      </c>
      <c r="AT88">
        <v>29.698405999999999</v>
      </c>
      <c r="AU88">
        <v>27.8567257461414</v>
      </c>
      <c r="AV88">
        <v>2.229421676079693</v>
      </c>
      <c r="AW88">
        <v>2</v>
      </c>
      <c r="AX88">
        <v>4</v>
      </c>
      <c r="AY88">
        <v>11550</v>
      </c>
      <c r="AZ88">
        <v>11.55</v>
      </c>
      <c r="BA88">
        <v>18.051212</v>
      </c>
      <c r="BB88">
        <v>1.4446695451235603</v>
      </c>
      <c r="BC88">
        <v>1</v>
      </c>
      <c r="BD88">
        <v>2300</v>
      </c>
      <c r="BE88">
        <v>2.2999999999999998</v>
      </c>
      <c r="BF88">
        <v>4.6620020000000002</v>
      </c>
      <c r="BG88">
        <v>0.37310803887878163</v>
      </c>
      <c r="BH88">
        <v>2869</v>
      </c>
      <c r="BI88">
        <v>50.726405999999997</v>
      </c>
      <c r="BJ88">
        <v>93.049343746141403</v>
      </c>
      <c r="BK88">
        <v>7.4468990283745997</v>
      </c>
      <c r="BL88" t="s">
        <v>334</v>
      </c>
    </row>
    <row r="89" spans="1:64">
      <c r="A89" t="s">
        <v>878</v>
      </c>
      <c r="B89" t="s">
        <v>868</v>
      </c>
      <c r="C89" t="s">
        <v>333</v>
      </c>
      <c r="D89" t="s">
        <v>808</v>
      </c>
      <c r="E89">
        <v>2024</v>
      </c>
      <c r="F89">
        <v>91.28</v>
      </c>
      <c r="G89">
        <v>51.25</v>
      </c>
      <c r="H89">
        <v>173050</v>
      </c>
      <c r="I89">
        <v>1186.6208345294442</v>
      </c>
      <c r="J89">
        <v>8</v>
      </c>
      <c r="K89">
        <v>10</v>
      </c>
      <c r="L89">
        <v>7178</v>
      </c>
      <c r="M89">
        <v>7.177999999999999</v>
      </c>
      <c r="N89">
        <v>42.479403999999995</v>
      </c>
      <c r="O89">
        <v>3.5798633197642489</v>
      </c>
      <c r="P89">
        <v>0</v>
      </c>
      <c r="Q89">
        <v>0</v>
      </c>
      <c r="R89">
        <v>0</v>
      </c>
      <c r="S89">
        <v>0</v>
      </c>
      <c r="T89">
        <v>0</v>
      </c>
      <c r="U89">
        <v>0</v>
      </c>
      <c r="V89">
        <v>0</v>
      </c>
      <c r="W89">
        <v>0</v>
      </c>
      <c r="X89">
        <v>0</v>
      </c>
      <c r="Y89">
        <v>0</v>
      </c>
      <c r="Z89">
        <v>0</v>
      </c>
      <c r="AA89">
        <v>0</v>
      </c>
      <c r="AB89">
        <v>0</v>
      </c>
      <c r="AC89">
        <v>0</v>
      </c>
      <c r="AD89">
        <v>0</v>
      </c>
      <c r="AE89">
        <v>0</v>
      </c>
      <c r="AF89">
        <v>0</v>
      </c>
      <c r="AG89">
        <v>0</v>
      </c>
      <c r="AH89">
        <v>2</v>
      </c>
      <c r="AI89">
        <v>18.02</v>
      </c>
      <c r="AJ89">
        <v>1.8020000000000001E-2</v>
      </c>
      <c r="AK89">
        <v>1.625302746038064E-2</v>
      </c>
      <c r="AL89">
        <v>1.369690046511428E-3</v>
      </c>
      <c r="AM89">
        <v>3040</v>
      </c>
      <c r="AN89">
        <v>37808.899999999965</v>
      </c>
      <c r="AO89">
        <v>37.808899999999817</v>
      </c>
      <c r="AP89">
        <v>34.101503326680543</v>
      </c>
      <c r="AQ89">
        <v>2.8738331853244032</v>
      </c>
      <c r="AR89">
        <v>4139</v>
      </c>
      <c r="AS89">
        <v>38808.242000000319</v>
      </c>
      <c r="AT89">
        <v>38.808241999999119</v>
      </c>
      <c r="AU89">
        <v>35.002853657885964</v>
      </c>
      <c r="AV89">
        <v>2.9497926076585692</v>
      </c>
      <c r="AW89">
        <v>2</v>
      </c>
      <c r="AX89">
        <v>4</v>
      </c>
      <c r="AY89">
        <v>11550</v>
      </c>
      <c r="AZ89">
        <v>11.55</v>
      </c>
      <c r="BA89">
        <v>18.05121201</v>
      </c>
      <c r="BB89">
        <v>1.5212283051778901</v>
      </c>
      <c r="BC89">
        <v>1</v>
      </c>
      <c r="BD89">
        <v>2300</v>
      </c>
      <c r="BE89">
        <v>2.2999999999999998</v>
      </c>
      <c r="BF89">
        <v>4.0887724558253105</v>
      </c>
      <c r="BG89">
        <v>0.34457278490704385</v>
      </c>
      <c r="BH89">
        <v>4150</v>
      </c>
      <c r="BI89">
        <v>59.836241999999118</v>
      </c>
      <c r="BJ89">
        <v>99.62224212371126</v>
      </c>
      <c r="BK89">
        <v>8.3954570175077521</v>
      </c>
      <c r="BL89" t="s">
        <v>334</v>
      </c>
    </row>
    <row r="90" spans="1:64">
      <c r="A90" t="s">
        <v>879</v>
      </c>
      <c r="B90" t="s">
        <v>880</v>
      </c>
      <c r="C90" t="s">
        <v>336</v>
      </c>
      <c r="D90" t="s">
        <v>808</v>
      </c>
      <c r="E90">
        <v>2012</v>
      </c>
      <c r="F90" s="23">
        <v>77.099999999999994</v>
      </c>
      <c r="G90" s="23">
        <v>58.32</v>
      </c>
      <c r="H90" s="22">
        <v>210005</v>
      </c>
      <c r="I90" s="34">
        <v>1723.5987479999999</v>
      </c>
      <c r="J90" s="22">
        <v>1</v>
      </c>
      <c r="K90" s="22" t="s">
        <v>782</v>
      </c>
      <c r="L90" s="23">
        <v>3145</v>
      </c>
      <c r="M90" s="23">
        <v>3.145</v>
      </c>
      <c r="N90" s="23">
        <v>13.298658</v>
      </c>
      <c r="O90" s="14">
        <v>0.77156345207556398</v>
      </c>
      <c r="P90" s="22">
        <v>0</v>
      </c>
      <c r="Q90" s="22" t="s">
        <v>782</v>
      </c>
      <c r="R90" s="23">
        <v>0</v>
      </c>
      <c r="S90" s="23">
        <v>0</v>
      </c>
      <c r="T90" s="23">
        <v>0</v>
      </c>
      <c r="U90" s="14">
        <v>0</v>
      </c>
      <c r="V90" s="22">
        <v>2</v>
      </c>
      <c r="W90" s="22" t="s">
        <v>782</v>
      </c>
      <c r="X90" s="23">
        <v>5410</v>
      </c>
      <c r="Y90" s="23">
        <v>5.41</v>
      </c>
      <c r="Z90" s="23">
        <v>9.8605419999999988</v>
      </c>
      <c r="AA90" s="14">
        <v>0.57209034361633215</v>
      </c>
      <c r="AB90" s="22">
        <v>0</v>
      </c>
      <c r="AC90" s="22" t="s">
        <v>782</v>
      </c>
      <c r="AD90" s="23">
        <v>0</v>
      </c>
      <c r="AE90" s="23">
        <v>0</v>
      </c>
      <c r="AF90" s="23">
        <v>0</v>
      </c>
      <c r="AG90" s="14">
        <v>0</v>
      </c>
      <c r="AH90" s="22" t="s">
        <v>782</v>
      </c>
      <c r="AI90" s="23" t="s">
        <v>782</v>
      </c>
      <c r="AJ90" s="23" t="s">
        <v>782</v>
      </c>
      <c r="AK90" s="23" t="s">
        <v>782</v>
      </c>
      <c r="AL90" s="14" t="s">
        <v>782</v>
      </c>
      <c r="AM90" s="22" t="s">
        <v>782</v>
      </c>
      <c r="AN90" s="23" t="s">
        <v>782</v>
      </c>
      <c r="AO90" s="23" t="s">
        <v>782</v>
      </c>
      <c r="AP90" s="23" t="s">
        <v>782</v>
      </c>
      <c r="AQ90" s="14" t="s">
        <v>782</v>
      </c>
      <c r="AR90" s="22">
        <v>502</v>
      </c>
      <c r="AS90" s="23">
        <v>6438.0529999999899</v>
      </c>
      <c r="AT90" s="23">
        <v>6.4380529999999903</v>
      </c>
      <c r="AU90" s="23">
        <v>4.767544</v>
      </c>
      <c r="AV90" s="14">
        <v>0.27660405332343629</v>
      </c>
      <c r="AW90" s="22">
        <v>0</v>
      </c>
      <c r="AX90" s="22" t="s">
        <v>782</v>
      </c>
      <c r="AY90" s="23">
        <v>0</v>
      </c>
      <c r="AZ90" s="23">
        <v>0</v>
      </c>
      <c r="BA90" s="23">
        <v>0</v>
      </c>
      <c r="BB90" s="14">
        <v>0</v>
      </c>
      <c r="BC90" s="22">
        <v>0</v>
      </c>
      <c r="BD90" s="23">
        <v>0</v>
      </c>
      <c r="BE90" s="23">
        <v>0</v>
      </c>
      <c r="BF90" s="23">
        <v>0</v>
      </c>
      <c r="BG90" s="14">
        <v>0</v>
      </c>
      <c r="BH90" s="22">
        <v>505</v>
      </c>
      <c r="BI90" s="23">
        <v>14.993052999999989</v>
      </c>
      <c r="BJ90" s="23">
        <v>27.926743999999999</v>
      </c>
      <c r="BK90" s="14">
        <v>1.6202578490153323</v>
      </c>
      <c r="BL90" t="s">
        <v>337</v>
      </c>
    </row>
    <row r="91" spans="1:64">
      <c r="A91" t="s">
        <v>881</v>
      </c>
      <c r="B91" t="s">
        <v>880</v>
      </c>
      <c r="C91" t="s">
        <v>336</v>
      </c>
      <c r="D91" t="s">
        <v>808</v>
      </c>
      <c r="E91">
        <v>2015</v>
      </c>
      <c r="F91" s="23">
        <v>77.09</v>
      </c>
      <c r="G91" s="23">
        <v>58.36</v>
      </c>
      <c r="H91" s="22">
        <v>210934</v>
      </c>
      <c r="I91" s="29">
        <v>1705.1305872095732</v>
      </c>
      <c r="J91" s="28">
        <v>1</v>
      </c>
      <c r="K91" s="28">
        <v>1</v>
      </c>
      <c r="L91" s="30">
        <v>3145</v>
      </c>
      <c r="M91" s="31">
        <v>3.145</v>
      </c>
      <c r="N91" s="30">
        <v>18.811361417917201</v>
      </c>
      <c r="O91" s="32">
        <v>1.1032211584862706</v>
      </c>
      <c r="P91" s="28">
        <v>0</v>
      </c>
      <c r="Q91" s="28">
        <v>0</v>
      </c>
      <c r="R91" s="30">
        <v>0</v>
      </c>
      <c r="S91" s="31">
        <v>0</v>
      </c>
      <c r="T91" s="30">
        <v>0</v>
      </c>
      <c r="U91" s="32">
        <v>0</v>
      </c>
      <c r="V91" s="28">
        <v>2</v>
      </c>
      <c r="W91" s="28">
        <v>3</v>
      </c>
      <c r="X91" s="30">
        <v>5400</v>
      </c>
      <c r="Y91" s="31">
        <v>5.4</v>
      </c>
      <c r="Z91" s="30">
        <v>9.7294040000000006</v>
      </c>
      <c r="AA91" s="18">
        <v>0.57059582843575984</v>
      </c>
      <c r="AB91" s="28">
        <v>0</v>
      </c>
      <c r="AC91" s="22" t="s">
        <v>782</v>
      </c>
      <c r="AD91" s="30">
        <v>0</v>
      </c>
      <c r="AE91" s="19">
        <v>0</v>
      </c>
      <c r="AF91" s="30">
        <v>0</v>
      </c>
      <c r="AG91" s="18">
        <v>0</v>
      </c>
      <c r="AH91" s="22" t="s">
        <v>782</v>
      </c>
      <c r="AI91" s="23" t="s">
        <v>782</v>
      </c>
      <c r="AJ91" s="23" t="s">
        <v>782</v>
      </c>
      <c r="AK91" s="23" t="s">
        <v>782</v>
      </c>
      <c r="AL91" s="14" t="s">
        <v>782</v>
      </c>
      <c r="AM91" s="22" t="s">
        <v>782</v>
      </c>
      <c r="AN91" s="23" t="s">
        <v>782</v>
      </c>
      <c r="AO91" s="23" t="s">
        <v>782</v>
      </c>
      <c r="AP91" s="23" t="s">
        <v>782</v>
      </c>
      <c r="AQ91" s="14" t="s">
        <v>782</v>
      </c>
      <c r="AR91" s="28">
        <v>664</v>
      </c>
      <c r="AS91" s="30">
        <v>8112.1930000000002</v>
      </c>
      <c r="AT91" s="33">
        <v>8.1121929999999995</v>
      </c>
      <c r="AU91" s="30">
        <v>7.2049478256023924</v>
      </c>
      <c r="AV91" s="18">
        <v>0.42254522202860767</v>
      </c>
      <c r="AW91" s="28">
        <v>0</v>
      </c>
      <c r="AX91" s="22" t="s">
        <v>782</v>
      </c>
      <c r="AY91" s="30">
        <v>0</v>
      </c>
      <c r="AZ91" s="19">
        <v>0</v>
      </c>
      <c r="BA91" s="30">
        <v>0</v>
      </c>
      <c r="BB91" s="18">
        <v>0</v>
      </c>
      <c r="BC91" s="28">
        <v>0</v>
      </c>
      <c r="BD91" s="30">
        <v>0</v>
      </c>
      <c r="BE91" s="19">
        <v>0</v>
      </c>
      <c r="BF91" s="30">
        <v>0</v>
      </c>
      <c r="BG91" s="18">
        <v>0</v>
      </c>
      <c r="BH91" s="13">
        <v>667</v>
      </c>
      <c r="BI91" s="19">
        <v>16.657192999999999</v>
      </c>
      <c r="BJ91" s="19">
        <v>35.745713243519589</v>
      </c>
      <c r="BK91" s="18">
        <v>2.0963622089506377</v>
      </c>
      <c r="BL91" t="s">
        <v>337</v>
      </c>
    </row>
    <row r="92" spans="1:64">
      <c r="A92" t="s">
        <v>882</v>
      </c>
      <c r="B92" t="s">
        <v>880</v>
      </c>
      <c r="C92" t="s">
        <v>336</v>
      </c>
      <c r="D92" t="s">
        <v>808</v>
      </c>
      <c r="E92">
        <v>2016</v>
      </c>
      <c r="F92" s="23">
        <v>77.09</v>
      </c>
      <c r="G92" s="23">
        <v>57.03</v>
      </c>
      <c r="H92" s="22">
        <v>211382</v>
      </c>
      <c r="I92" s="29">
        <v>1793.4480369892481</v>
      </c>
      <c r="J92" s="28">
        <v>1</v>
      </c>
      <c r="K92" s="28">
        <v>1</v>
      </c>
      <c r="L92" s="30">
        <v>3145</v>
      </c>
      <c r="M92" s="31">
        <v>3.145</v>
      </c>
      <c r="N92" s="30">
        <v>18.810244999999998</v>
      </c>
      <c r="O92" s="32">
        <v>1.048831335619721</v>
      </c>
      <c r="P92" s="28">
        <v>0</v>
      </c>
      <c r="Q92" s="28">
        <v>0</v>
      </c>
      <c r="R92" s="30">
        <v>0</v>
      </c>
      <c r="S92" s="31">
        <v>0</v>
      </c>
      <c r="T92" s="30">
        <v>0</v>
      </c>
      <c r="U92" s="32">
        <v>0</v>
      </c>
      <c r="V92" s="28">
        <v>2</v>
      </c>
      <c r="W92" s="28">
        <v>3</v>
      </c>
      <c r="X92" s="30">
        <v>8800</v>
      </c>
      <c r="Y92" s="31">
        <v>8.8000000000000007</v>
      </c>
      <c r="Z92" s="30">
        <v>12.146768</v>
      </c>
      <c r="AA92" s="18">
        <v>0.67728575065890362</v>
      </c>
      <c r="AB92" s="28">
        <v>0</v>
      </c>
      <c r="AC92" s="22" t="s">
        <v>782</v>
      </c>
      <c r="AD92" s="30">
        <v>0</v>
      </c>
      <c r="AE92" s="19">
        <v>0</v>
      </c>
      <c r="AF92" s="30">
        <v>0</v>
      </c>
      <c r="AG92" s="18">
        <v>0</v>
      </c>
      <c r="AH92" s="22" t="s">
        <v>782</v>
      </c>
      <c r="AI92" s="23" t="s">
        <v>782</v>
      </c>
      <c r="AJ92" s="23" t="s">
        <v>782</v>
      </c>
      <c r="AK92" s="23" t="s">
        <v>782</v>
      </c>
      <c r="AL92" s="14" t="s">
        <v>782</v>
      </c>
      <c r="AM92" s="22" t="s">
        <v>782</v>
      </c>
      <c r="AN92" s="23" t="s">
        <v>782</v>
      </c>
      <c r="AO92" s="23" t="s">
        <v>782</v>
      </c>
      <c r="AP92" s="23" t="s">
        <v>782</v>
      </c>
      <c r="AQ92" s="14" t="s">
        <v>782</v>
      </c>
      <c r="AR92" s="28">
        <v>733</v>
      </c>
      <c r="AS92" s="30">
        <v>8797.3980000000156</v>
      </c>
      <c r="AT92" s="33">
        <v>8.7973980000000154</v>
      </c>
      <c r="AU92" s="30">
        <v>7.8120894240000069</v>
      </c>
      <c r="AV92" s="18">
        <v>0.43559050849973646</v>
      </c>
      <c r="AW92" s="28">
        <v>0</v>
      </c>
      <c r="AX92" s="22" t="s">
        <v>782</v>
      </c>
      <c r="AY92" s="30">
        <v>0</v>
      </c>
      <c r="AZ92" s="19">
        <v>0</v>
      </c>
      <c r="BA92" s="30">
        <v>0</v>
      </c>
      <c r="BB92" s="18">
        <v>0</v>
      </c>
      <c r="BC92" s="28">
        <v>0</v>
      </c>
      <c r="BD92" s="30">
        <v>0</v>
      </c>
      <c r="BE92" s="19">
        <v>0</v>
      </c>
      <c r="BF92" s="30">
        <v>0</v>
      </c>
      <c r="BG92" s="18">
        <v>0</v>
      </c>
      <c r="BH92" s="13">
        <v>736</v>
      </c>
      <c r="BI92" s="19">
        <v>20.742398000000016</v>
      </c>
      <c r="BJ92" s="19">
        <v>38.769102424000003</v>
      </c>
      <c r="BK92" s="18">
        <v>2.1617075947783606</v>
      </c>
      <c r="BL92" t="s">
        <v>337</v>
      </c>
    </row>
    <row r="93" spans="1:64">
      <c r="A93" t="s">
        <v>883</v>
      </c>
      <c r="B93" t="s">
        <v>880</v>
      </c>
      <c r="C93" t="s">
        <v>336</v>
      </c>
      <c r="D93" t="s">
        <v>808</v>
      </c>
      <c r="E93">
        <v>2017</v>
      </c>
      <c r="F93" s="23">
        <v>77.09</v>
      </c>
      <c r="G93" s="23">
        <v>56.76</v>
      </c>
      <c r="H93" s="22">
        <v>211422</v>
      </c>
      <c r="I93" s="29">
        <v>1660.7220222894716</v>
      </c>
      <c r="J93" s="28">
        <v>1</v>
      </c>
      <c r="K93" s="28">
        <v>1</v>
      </c>
      <c r="L93" s="30">
        <v>3145</v>
      </c>
      <c r="M93" s="31">
        <v>3.145</v>
      </c>
      <c r="N93" s="30">
        <v>18.810244999999998</v>
      </c>
      <c r="O93" s="32">
        <v>1.1326546374129605</v>
      </c>
      <c r="P93" s="28">
        <v>0</v>
      </c>
      <c r="Q93" s="28">
        <v>0</v>
      </c>
      <c r="R93" s="30">
        <v>0</v>
      </c>
      <c r="S93" s="31">
        <v>0</v>
      </c>
      <c r="T93" s="30">
        <v>0</v>
      </c>
      <c r="U93" s="32">
        <v>0</v>
      </c>
      <c r="V93" s="28">
        <v>2</v>
      </c>
      <c r="W93" s="28">
        <v>5</v>
      </c>
      <c r="X93" s="30">
        <v>8500</v>
      </c>
      <c r="Y93" s="31">
        <v>8.5</v>
      </c>
      <c r="Z93" s="30">
        <v>28.317561999999999</v>
      </c>
      <c r="AA93" s="18">
        <v>1.7051355747641259</v>
      </c>
      <c r="AB93" s="28">
        <v>0</v>
      </c>
      <c r="AC93" s="22" t="s">
        <v>782</v>
      </c>
      <c r="AD93" s="30">
        <v>0</v>
      </c>
      <c r="AE93" s="19">
        <v>0</v>
      </c>
      <c r="AF93" s="30">
        <v>0</v>
      </c>
      <c r="AG93" s="18">
        <v>0</v>
      </c>
      <c r="AH93" s="22" t="s">
        <v>782</v>
      </c>
      <c r="AI93" s="23" t="s">
        <v>782</v>
      </c>
      <c r="AJ93" s="23" t="s">
        <v>782</v>
      </c>
      <c r="AK93" s="23" t="s">
        <v>782</v>
      </c>
      <c r="AL93" s="14" t="s">
        <v>782</v>
      </c>
      <c r="AM93" s="22" t="s">
        <v>782</v>
      </c>
      <c r="AN93" s="23" t="s">
        <v>782</v>
      </c>
      <c r="AO93" s="23" t="s">
        <v>782</v>
      </c>
      <c r="AP93" s="23" t="s">
        <v>782</v>
      </c>
      <c r="AQ93" s="14" t="s">
        <v>782</v>
      </c>
      <c r="AR93" s="28">
        <v>794</v>
      </c>
      <c r="AS93" s="30">
        <v>9921.9480000000167</v>
      </c>
      <c r="AT93" s="33">
        <v>9.9219480000000164</v>
      </c>
      <c r="AU93" s="30">
        <v>8.8106898240000078</v>
      </c>
      <c r="AV93" s="18">
        <v>0.53053368990998206</v>
      </c>
      <c r="AW93" s="28">
        <v>0</v>
      </c>
      <c r="AX93" s="22" t="s">
        <v>782</v>
      </c>
      <c r="AY93" s="30">
        <v>0</v>
      </c>
      <c r="AZ93" s="19">
        <v>0</v>
      </c>
      <c r="BA93" s="30">
        <v>0</v>
      </c>
      <c r="BB93" s="18">
        <v>0</v>
      </c>
      <c r="BC93" s="28">
        <v>0</v>
      </c>
      <c r="BD93" s="30">
        <v>0</v>
      </c>
      <c r="BE93" s="19">
        <v>0</v>
      </c>
      <c r="BF93" s="30">
        <v>0</v>
      </c>
      <c r="BG93" s="18">
        <v>0</v>
      </c>
      <c r="BH93" s="13">
        <v>797</v>
      </c>
      <c r="BI93" s="19">
        <v>21.566948000000018</v>
      </c>
      <c r="BJ93" s="19">
        <v>55.938496824000005</v>
      </c>
      <c r="BK93" s="18">
        <v>3.3683239020870683</v>
      </c>
      <c r="BL93" t="s">
        <v>337</v>
      </c>
    </row>
    <row r="94" spans="1:64">
      <c r="A94" t="s">
        <v>884</v>
      </c>
      <c r="B94" t="s">
        <v>880</v>
      </c>
      <c r="C94" t="s">
        <v>336</v>
      </c>
      <c r="D94" t="s">
        <v>808</v>
      </c>
      <c r="E94">
        <v>2018</v>
      </c>
      <c r="F94" s="23">
        <v>77.09</v>
      </c>
      <c r="G94" s="23">
        <v>56.56</v>
      </c>
      <c r="H94" s="22">
        <v>210829</v>
      </c>
      <c r="I94" s="29">
        <v>1660.8400551268767</v>
      </c>
      <c r="J94" s="28">
        <v>1</v>
      </c>
      <c r="K94" s="28">
        <v>1</v>
      </c>
      <c r="L94" s="30">
        <v>3145</v>
      </c>
      <c r="M94" s="31">
        <v>3.145</v>
      </c>
      <c r="N94" s="30">
        <v>18.810244999999998</v>
      </c>
      <c r="O94" s="32">
        <v>1.1325741417383521</v>
      </c>
      <c r="P94" s="28">
        <v>0</v>
      </c>
      <c r="Q94" s="28">
        <v>0</v>
      </c>
      <c r="R94" s="30">
        <v>0</v>
      </c>
      <c r="S94" s="31">
        <v>0</v>
      </c>
      <c r="T94" s="30">
        <v>0</v>
      </c>
      <c r="U94" s="32">
        <v>0</v>
      </c>
      <c r="V94" s="28">
        <v>2</v>
      </c>
      <c r="W94" s="28">
        <v>3</v>
      </c>
      <c r="X94" s="30">
        <v>3216</v>
      </c>
      <c r="Y94" s="31">
        <v>3.2160000000000002</v>
      </c>
      <c r="Z94" s="30">
        <v>8.9777120000000004</v>
      </c>
      <c r="AA94" s="18">
        <v>0.54055247356821268</v>
      </c>
      <c r="AB94" s="28">
        <v>0</v>
      </c>
      <c r="AC94" s="22" t="s">
        <v>782</v>
      </c>
      <c r="AD94" s="30">
        <v>0</v>
      </c>
      <c r="AE94" s="19">
        <v>0</v>
      </c>
      <c r="AF94" s="30">
        <v>0</v>
      </c>
      <c r="AG94" s="18">
        <v>0</v>
      </c>
      <c r="AH94" s="22" t="s">
        <v>782</v>
      </c>
      <c r="AI94" s="23" t="s">
        <v>782</v>
      </c>
      <c r="AJ94" s="23" t="s">
        <v>782</v>
      </c>
      <c r="AK94" s="23" t="s">
        <v>782</v>
      </c>
      <c r="AL94" s="14" t="s">
        <v>782</v>
      </c>
      <c r="AM94" s="22" t="s">
        <v>782</v>
      </c>
      <c r="AN94" s="23" t="s">
        <v>782</v>
      </c>
      <c r="AO94" s="23" t="s">
        <v>782</v>
      </c>
      <c r="AP94" s="23" t="s">
        <v>782</v>
      </c>
      <c r="AQ94" s="14" t="s">
        <v>782</v>
      </c>
      <c r="AR94" s="28">
        <v>845</v>
      </c>
      <c r="AS94" s="30">
        <v>11409.683000000014</v>
      </c>
      <c r="AT94" s="33">
        <v>11.409683000000014</v>
      </c>
      <c r="AU94" s="30">
        <v>10.131798504000004</v>
      </c>
      <c r="AV94" s="18">
        <v>0.61004059197175409</v>
      </c>
      <c r="AW94" s="28">
        <v>0</v>
      </c>
      <c r="AX94" s="22" t="s">
        <v>782</v>
      </c>
      <c r="AY94" s="30">
        <v>0</v>
      </c>
      <c r="AZ94" s="19">
        <v>0</v>
      </c>
      <c r="BA94" s="30">
        <v>0</v>
      </c>
      <c r="BB94" s="18">
        <v>0</v>
      </c>
      <c r="BC94" s="28">
        <v>0</v>
      </c>
      <c r="BD94" s="30">
        <v>0</v>
      </c>
      <c r="BE94" s="19">
        <v>0</v>
      </c>
      <c r="BF94" s="30">
        <v>0</v>
      </c>
      <c r="BG94" s="18">
        <v>0</v>
      </c>
      <c r="BH94" s="13">
        <v>848</v>
      </c>
      <c r="BI94" s="19">
        <v>17.770683000000012</v>
      </c>
      <c r="BJ94" s="19">
        <v>37.919755504000001</v>
      </c>
      <c r="BK94" s="18">
        <v>2.2831672072783191</v>
      </c>
      <c r="BL94" t="s">
        <v>337</v>
      </c>
    </row>
    <row r="95" spans="1:64">
      <c r="A95" t="s">
        <v>885</v>
      </c>
      <c r="B95" t="s">
        <v>880</v>
      </c>
      <c r="C95" t="s">
        <v>336</v>
      </c>
      <c r="D95" t="s">
        <v>808</v>
      </c>
      <c r="E95">
        <v>2019</v>
      </c>
      <c r="F95" s="23">
        <v>77.09</v>
      </c>
      <c r="G95" s="23">
        <v>56.56</v>
      </c>
      <c r="H95" s="22">
        <v>210764</v>
      </c>
      <c r="I95" s="34">
        <v>1690.615079722457</v>
      </c>
      <c r="J95" s="22">
        <v>1</v>
      </c>
      <c r="K95" s="22">
        <v>1</v>
      </c>
      <c r="L95" s="23">
        <v>3145</v>
      </c>
      <c r="M95" s="23">
        <v>3.145</v>
      </c>
      <c r="N95" s="23">
        <v>18.810244999999998</v>
      </c>
      <c r="O95" s="14">
        <v>1.1126273050331492</v>
      </c>
      <c r="P95" s="22">
        <v>0</v>
      </c>
      <c r="Q95" s="22">
        <v>0</v>
      </c>
      <c r="R95" s="23">
        <v>0</v>
      </c>
      <c r="S95" s="23">
        <v>0</v>
      </c>
      <c r="T95" s="23">
        <v>0</v>
      </c>
      <c r="U95" s="14">
        <v>0</v>
      </c>
      <c r="V95" s="22">
        <v>2</v>
      </c>
      <c r="W95" s="22">
        <v>4</v>
      </c>
      <c r="X95" s="23">
        <v>4550</v>
      </c>
      <c r="Y95" s="23">
        <v>4.55</v>
      </c>
      <c r="Z95" s="23">
        <v>9.3133379999999999</v>
      </c>
      <c r="AA95" s="14">
        <v>0.55088459293341574</v>
      </c>
      <c r="AB95" s="22">
        <v>0</v>
      </c>
      <c r="AC95" s="22">
        <v>0</v>
      </c>
      <c r="AD95" s="23">
        <v>0</v>
      </c>
      <c r="AE95" s="23">
        <v>0</v>
      </c>
      <c r="AF95" s="23">
        <v>0</v>
      </c>
      <c r="AG95" s="14">
        <v>0</v>
      </c>
      <c r="AH95" s="22">
        <v>0</v>
      </c>
      <c r="AI95" s="23">
        <v>0</v>
      </c>
      <c r="AJ95" s="23">
        <v>0</v>
      </c>
      <c r="AK95" s="23">
        <v>0</v>
      </c>
      <c r="AL95" s="14">
        <v>0</v>
      </c>
      <c r="AM95" s="22">
        <v>941</v>
      </c>
      <c r="AN95" s="23">
        <v>13070.063000000022</v>
      </c>
      <c r="AO95" s="23">
        <v>13.070063000000022</v>
      </c>
      <c r="AP95" s="23">
        <v>11.606215943999997</v>
      </c>
      <c r="AQ95" s="14">
        <v>0.6865084834038836</v>
      </c>
      <c r="AR95" s="22">
        <v>941</v>
      </c>
      <c r="AS95" s="23">
        <v>13070.063000000022</v>
      </c>
      <c r="AT95" s="23">
        <v>13.070063000000022</v>
      </c>
      <c r="AU95" s="23">
        <v>11.606215943999997</v>
      </c>
      <c r="AV95" s="14">
        <v>0.6865084834038836</v>
      </c>
      <c r="AW95" s="22">
        <v>0</v>
      </c>
      <c r="AX95" s="22" t="s">
        <v>782</v>
      </c>
      <c r="AY95" s="23">
        <v>0</v>
      </c>
      <c r="AZ95" s="23">
        <v>0</v>
      </c>
      <c r="BA95" s="23">
        <v>0</v>
      </c>
      <c r="BB95" s="14">
        <v>0</v>
      </c>
      <c r="BC95" s="22">
        <v>0</v>
      </c>
      <c r="BD95" s="23">
        <v>0</v>
      </c>
      <c r="BE95" s="23">
        <v>0</v>
      </c>
      <c r="BF95" s="23">
        <v>0</v>
      </c>
      <c r="BG95" s="14">
        <v>0</v>
      </c>
      <c r="BH95" s="22">
        <v>944</v>
      </c>
      <c r="BI95" s="23">
        <v>20.765063000000023</v>
      </c>
      <c r="BJ95" s="23">
        <v>39.729798943999995</v>
      </c>
      <c r="BK95" s="14">
        <v>2.3500203813704483</v>
      </c>
      <c r="BL95" t="s">
        <v>337</v>
      </c>
    </row>
    <row r="96" spans="1:64">
      <c r="A96" t="s">
        <v>886</v>
      </c>
      <c r="B96" t="s">
        <v>880</v>
      </c>
      <c r="C96" t="s">
        <v>336</v>
      </c>
      <c r="D96" t="s">
        <v>808</v>
      </c>
      <c r="E96">
        <v>2020</v>
      </c>
      <c r="F96" s="23">
        <v>77.09</v>
      </c>
      <c r="G96" s="23">
        <v>56.58</v>
      </c>
      <c r="H96" s="22">
        <v>209566</v>
      </c>
      <c r="I96" s="34">
        <v>1697.1239575109707</v>
      </c>
      <c r="J96" s="22">
        <v>1</v>
      </c>
      <c r="K96" s="22">
        <v>1</v>
      </c>
      <c r="L96" s="23">
        <v>3145</v>
      </c>
      <c r="M96" s="23">
        <v>3.145</v>
      </c>
      <c r="N96" s="23">
        <v>18.810244999999998</v>
      </c>
      <c r="O96" s="14">
        <v>1.1083601122211135</v>
      </c>
      <c r="P96" s="22">
        <v>0</v>
      </c>
      <c r="Q96" s="22">
        <v>0</v>
      </c>
      <c r="R96" s="23">
        <v>0</v>
      </c>
      <c r="S96" s="23">
        <v>0</v>
      </c>
      <c r="T96" s="23">
        <v>0</v>
      </c>
      <c r="U96" s="14">
        <v>0</v>
      </c>
      <c r="V96" s="22">
        <v>2</v>
      </c>
      <c r="W96" s="22">
        <v>4</v>
      </c>
      <c r="X96" s="23">
        <v>4550</v>
      </c>
      <c r="Y96" s="23">
        <v>4.55</v>
      </c>
      <c r="Z96" s="23">
        <v>10.0952535</v>
      </c>
      <c r="AA96" s="14">
        <v>0.59484479347082353</v>
      </c>
      <c r="AB96" s="22">
        <v>0</v>
      </c>
      <c r="AC96" s="22">
        <v>0</v>
      </c>
      <c r="AD96" s="23">
        <v>0</v>
      </c>
      <c r="AE96" s="23">
        <v>0</v>
      </c>
      <c r="AF96" s="23">
        <v>0</v>
      </c>
      <c r="AG96" s="14">
        <v>0</v>
      </c>
      <c r="AH96" s="22">
        <v>1</v>
      </c>
      <c r="AI96" s="23">
        <v>6.5</v>
      </c>
      <c r="AJ96" s="23">
        <v>6.4999999999999997E-3</v>
      </c>
      <c r="AK96" s="23">
        <v>5.7720000000000002E-3</v>
      </c>
      <c r="AL96" s="14">
        <v>3.4010479755794079E-4</v>
      </c>
      <c r="AM96" s="22">
        <v>1079</v>
      </c>
      <c r="AN96" s="23">
        <v>15110.950000000028</v>
      </c>
      <c r="AO96" s="23">
        <v>15.110950000000027</v>
      </c>
      <c r="AP96" s="23">
        <v>13.418523599999991</v>
      </c>
      <c r="AQ96" s="14">
        <v>0.79066255240894812</v>
      </c>
      <c r="AR96" s="22">
        <v>1080</v>
      </c>
      <c r="AS96" s="23">
        <v>15117.450000000028</v>
      </c>
      <c r="AT96" s="23">
        <v>15.117450000000028</v>
      </c>
      <c r="AU96" s="23">
        <v>13.424295599999992</v>
      </c>
      <c r="AV96" s="14">
        <v>0.79100265720650587</v>
      </c>
      <c r="AW96" s="22">
        <v>0</v>
      </c>
      <c r="AX96" s="22">
        <v>0</v>
      </c>
      <c r="AY96" s="23">
        <v>0</v>
      </c>
      <c r="AZ96" s="23">
        <v>0</v>
      </c>
      <c r="BA96" s="23">
        <v>0</v>
      </c>
      <c r="BB96" s="14">
        <v>0</v>
      </c>
      <c r="BC96" s="22">
        <v>0</v>
      </c>
      <c r="BD96" s="23">
        <v>0</v>
      </c>
      <c r="BE96" s="23">
        <v>0</v>
      </c>
      <c r="BF96" s="23">
        <v>0</v>
      </c>
      <c r="BG96" s="14">
        <v>0</v>
      </c>
      <c r="BH96" s="22">
        <v>1083</v>
      </c>
      <c r="BI96" s="23">
        <v>22.812450000000027</v>
      </c>
      <c r="BJ96" s="23">
        <v>42.329794099999994</v>
      </c>
      <c r="BK96" s="14">
        <v>2.4942075628984433</v>
      </c>
      <c r="BL96" t="s">
        <v>337</v>
      </c>
    </row>
    <row r="97" spans="1:64">
      <c r="A97" t="s">
        <v>887</v>
      </c>
      <c r="B97" t="s">
        <v>880</v>
      </c>
      <c r="C97" t="s">
        <v>336</v>
      </c>
      <c r="D97" t="s">
        <v>808</v>
      </c>
      <c r="E97">
        <v>2021</v>
      </c>
      <c r="F97" s="23">
        <v>77.09</v>
      </c>
      <c r="G97" s="23">
        <v>56.54</v>
      </c>
      <c r="H97" s="22">
        <v>208752</v>
      </c>
      <c r="I97" s="34">
        <v>1571.26</v>
      </c>
      <c r="J97" s="22">
        <v>1</v>
      </c>
      <c r="K97" s="22">
        <v>1</v>
      </c>
      <c r="L97" s="23">
        <v>3145</v>
      </c>
      <c r="M97" s="23">
        <v>3.15</v>
      </c>
      <c r="N97" s="23">
        <v>18.809999999999999</v>
      </c>
      <c r="O97" s="14">
        <v>1.2</v>
      </c>
      <c r="P97" s="22">
        <v>0</v>
      </c>
      <c r="Q97" s="22">
        <v>0</v>
      </c>
      <c r="R97" s="23">
        <v>0</v>
      </c>
      <c r="S97" s="23">
        <v>0</v>
      </c>
      <c r="T97" s="23">
        <v>0</v>
      </c>
      <c r="U97" s="14">
        <v>0</v>
      </c>
      <c r="V97" s="22">
        <v>2</v>
      </c>
      <c r="W97" s="22">
        <v>4</v>
      </c>
      <c r="X97" s="23">
        <v>4850</v>
      </c>
      <c r="Y97" s="23">
        <v>4.8499999999999996</v>
      </c>
      <c r="Z97" s="23">
        <v>8.64</v>
      </c>
      <c r="AA97" s="14">
        <v>0.55000000000000004</v>
      </c>
      <c r="AB97" s="22">
        <v>0</v>
      </c>
      <c r="AC97" s="22">
        <v>0</v>
      </c>
      <c r="AD97" s="23">
        <v>0</v>
      </c>
      <c r="AE97" s="23">
        <v>0</v>
      </c>
      <c r="AF97" s="23">
        <v>0</v>
      </c>
      <c r="AG97" s="14">
        <v>0</v>
      </c>
      <c r="AH97" s="22">
        <v>1</v>
      </c>
      <c r="AI97" s="23">
        <v>6.5</v>
      </c>
      <c r="AJ97" s="23">
        <v>0</v>
      </c>
      <c r="AK97" s="23">
        <v>0.01</v>
      </c>
      <c r="AL97" s="14">
        <v>0</v>
      </c>
      <c r="AM97" s="22">
        <v>1303</v>
      </c>
      <c r="AN97" s="23">
        <v>17750.810000000001</v>
      </c>
      <c r="AO97" s="23">
        <v>18</v>
      </c>
      <c r="AP97" s="23">
        <v>15.88</v>
      </c>
      <c r="AQ97" s="14">
        <v>1.01</v>
      </c>
      <c r="AR97" s="22">
        <v>1304</v>
      </c>
      <c r="AS97" s="23">
        <v>17757.310000000001</v>
      </c>
      <c r="AT97" s="23">
        <v>18</v>
      </c>
      <c r="AU97" s="23">
        <v>15.89</v>
      </c>
      <c r="AV97" s="14">
        <v>1.01</v>
      </c>
      <c r="AW97" s="22">
        <v>0</v>
      </c>
      <c r="AX97" s="22">
        <v>0</v>
      </c>
      <c r="AY97" s="23">
        <v>0</v>
      </c>
      <c r="AZ97" s="23">
        <v>0</v>
      </c>
      <c r="BA97" s="23">
        <v>0</v>
      </c>
      <c r="BB97" s="14">
        <v>0</v>
      </c>
      <c r="BC97" s="22">
        <v>0</v>
      </c>
      <c r="BD97" s="23">
        <v>0</v>
      </c>
      <c r="BE97" s="23">
        <v>0</v>
      </c>
      <c r="BF97" s="23">
        <v>0</v>
      </c>
      <c r="BG97" s="14">
        <v>0</v>
      </c>
      <c r="BH97" s="22">
        <v>1307</v>
      </c>
      <c r="BI97" s="23">
        <v>25.75</v>
      </c>
      <c r="BJ97" s="23">
        <v>43.34</v>
      </c>
      <c r="BK97" s="14">
        <v>2.76</v>
      </c>
      <c r="BL97" t="s">
        <v>337</v>
      </c>
    </row>
    <row r="98" spans="1:64">
      <c r="A98" t="s">
        <v>888</v>
      </c>
      <c r="B98" t="s">
        <v>880</v>
      </c>
      <c r="C98" t="s">
        <v>336</v>
      </c>
      <c r="D98" s="111" t="s">
        <v>808</v>
      </c>
      <c r="E98" s="110">
        <v>2022</v>
      </c>
      <c r="F98" s="23"/>
      <c r="G98" s="23"/>
      <c r="H98" s="22">
        <v>210824</v>
      </c>
      <c r="I98" s="34">
        <v>1527.9549873838614</v>
      </c>
      <c r="J98" s="22">
        <v>1</v>
      </c>
      <c r="K98" s="22">
        <v>1</v>
      </c>
      <c r="L98" s="23">
        <v>3145</v>
      </c>
      <c r="M98" s="23">
        <v>3.145</v>
      </c>
      <c r="N98" s="23">
        <v>18.612110000000001</v>
      </c>
      <c r="O98" s="14">
        <v>1.2181059097733853</v>
      </c>
      <c r="P98" s="22">
        <v>0</v>
      </c>
      <c r="Q98" s="22">
        <v>0</v>
      </c>
      <c r="R98" s="23">
        <v>0</v>
      </c>
      <c r="S98" s="23">
        <v>0</v>
      </c>
      <c r="T98" s="23">
        <v>0</v>
      </c>
      <c r="U98" s="14">
        <v>0</v>
      </c>
      <c r="V98" s="22">
        <v>2</v>
      </c>
      <c r="W98" s="22">
        <v>1</v>
      </c>
      <c r="X98" s="23">
        <v>500</v>
      </c>
      <c r="Y98" s="23">
        <v>0.5</v>
      </c>
      <c r="Z98" s="23">
        <v>0.28662399999999999</v>
      </c>
      <c r="AA98" s="14">
        <v>1.8758667785806489E-2</v>
      </c>
      <c r="AB98" s="22">
        <v>0</v>
      </c>
      <c r="AC98" s="22">
        <v>0</v>
      </c>
      <c r="AD98" s="23">
        <v>0</v>
      </c>
      <c r="AE98" s="23">
        <v>0</v>
      </c>
      <c r="AF98" s="23">
        <v>0</v>
      </c>
      <c r="AG98" s="14">
        <v>0</v>
      </c>
      <c r="AH98" s="22">
        <v>1</v>
      </c>
      <c r="AI98" s="23">
        <v>6.5</v>
      </c>
      <c r="AJ98" s="23">
        <v>6.4999999999999997E-3</v>
      </c>
      <c r="AK98" s="23">
        <v>6.6583654686120002E-3</v>
      </c>
      <c r="AL98" s="14">
        <v>4.3576973952697001E-4</v>
      </c>
      <c r="AM98" s="22">
        <v>1721</v>
      </c>
      <c r="AN98" s="23">
        <v>21098.66500000003</v>
      </c>
      <c r="AO98" s="23">
        <v>21.098664999999944</v>
      </c>
      <c r="AP98" s="23">
        <v>21.612711149201932</v>
      </c>
      <c r="AQ98" s="14">
        <v>1.4144861156025839</v>
      </c>
      <c r="AR98" s="22">
        <v>1722</v>
      </c>
      <c r="AS98" s="23">
        <v>21105.165000000001</v>
      </c>
      <c r="AT98" s="23">
        <v>21.1051649999999</v>
      </c>
      <c r="AU98" s="23">
        <v>21.619369514670513</v>
      </c>
      <c r="AV98" s="14">
        <v>1.4149218853421088</v>
      </c>
      <c r="AW98" s="22">
        <v>0</v>
      </c>
      <c r="AX98" s="22">
        <v>0</v>
      </c>
      <c r="AY98" s="23">
        <v>0</v>
      </c>
      <c r="AZ98" s="23">
        <v>0</v>
      </c>
      <c r="BA98" s="23">
        <v>0</v>
      </c>
      <c r="BB98" s="14">
        <v>0</v>
      </c>
      <c r="BC98" s="22">
        <v>0</v>
      </c>
      <c r="BD98" s="23">
        <v>0</v>
      </c>
      <c r="BE98" s="23">
        <v>0</v>
      </c>
      <c r="BF98" s="23">
        <v>0</v>
      </c>
      <c r="BG98" s="14">
        <v>0</v>
      </c>
      <c r="BH98" s="22">
        <v>1725</v>
      </c>
      <c r="BI98" s="23">
        <v>24.7501649999999</v>
      </c>
      <c r="BJ98" s="23">
        <v>40.518103514670514</v>
      </c>
      <c r="BK98" s="14">
        <v>2.6517864629013008</v>
      </c>
      <c r="BL98" t="s">
        <v>337</v>
      </c>
    </row>
    <row r="99" spans="1:64">
      <c r="A99" t="s">
        <v>889</v>
      </c>
      <c r="B99" t="s">
        <v>880</v>
      </c>
      <c r="C99" t="s">
        <v>336</v>
      </c>
      <c r="D99" t="s">
        <v>808</v>
      </c>
      <c r="E99">
        <v>2023</v>
      </c>
      <c r="F99">
        <v>77.09</v>
      </c>
      <c r="G99">
        <v>55.91</v>
      </c>
      <c r="H99">
        <v>213510</v>
      </c>
      <c r="I99">
        <v>1527.9549873838614</v>
      </c>
      <c r="J99">
        <v>1</v>
      </c>
      <c r="K99">
        <v>1</v>
      </c>
      <c r="L99">
        <v>3145</v>
      </c>
      <c r="M99">
        <v>3.145</v>
      </c>
      <c r="N99">
        <v>18.612110000000001</v>
      </c>
      <c r="O99">
        <v>1.2181059097733855</v>
      </c>
      <c r="P99">
        <v>0</v>
      </c>
      <c r="Q99">
        <v>0</v>
      </c>
      <c r="R99">
        <v>0</v>
      </c>
      <c r="S99">
        <v>0</v>
      </c>
      <c r="T99">
        <v>0</v>
      </c>
      <c r="U99">
        <v>0</v>
      </c>
      <c r="V99">
        <v>2</v>
      </c>
      <c r="W99">
        <v>3</v>
      </c>
      <c r="X99">
        <v>4050</v>
      </c>
      <c r="Y99">
        <v>4.05</v>
      </c>
      <c r="Z99">
        <v>14.123042</v>
      </c>
      <c r="AA99">
        <v>1.8758667785806489E-2</v>
      </c>
      <c r="AB99">
        <v>0</v>
      </c>
      <c r="AC99">
        <v>0</v>
      </c>
      <c r="AD99">
        <v>0</v>
      </c>
      <c r="AE99">
        <v>0</v>
      </c>
      <c r="AF99">
        <v>0</v>
      </c>
      <c r="AG99">
        <v>0</v>
      </c>
      <c r="AH99">
        <v>1</v>
      </c>
      <c r="AI99">
        <v>6.5</v>
      </c>
      <c r="AJ99">
        <v>6.4999999999999997E-3</v>
      </c>
      <c r="AK99">
        <v>6.097E-3</v>
      </c>
      <c r="AL99">
        <v>3.9903007944227338E-4</v>
      </c>
      <c r="AM99">
        <v>2236</v>
      </c>
      <c r="AN99">
        <v>33640.43</v>
      </c>
      <c r="AO99">
        <v>33.640430000000002</v>
      </c>
      <c r="AP99">
        <v>31.554293999999999</v>
      </c>
      <c r="AQ99">
        <v>2.0651324326004348</v>
      </c>
      <c r="AR99">
        <v>2980</v>
      </c>
      <c r="AS99">
        <v>34202.065999999701</v>
      </c>
      <c r="AT99">
        <v>34.202065999999903</v>
      </c>
      <c r="AU99">
        <v>32.081101339695998</v>
      </c>
      <c r="AV99">
        <v>2.0996103684065144</v>
      </c>
      <c r="AW99">
        <v>0</v>
      </c>
      <c r="AX99">
        <v>0</v>
      </c>
      <c r="AY99">
        <v>0</v>
      </c>
      <c r="AZ99">
        <v>0</v>
      </c>
      <c r="BA99">
        <v>0</v>
      </c>
      <c r="BB99">
        <v>0</v>
      </c>
      <c r="BC99">
        <v>1</v>
      </c>
      <c r="BD99">
        <v>1</v>
      </c>
      <c r="BE99">
        <v>1E-3</v>
      </c>
      <c r="BF99">
        <v>1.8699999999999999E-3</v>
      </c>
      <c r="BG99">
        <v>1.2238580425734806E-4</v>
      </c>
      <c r="BH99">
        <v>2984</v>
      </c>
      <c r="BI99">
        <v>41.398065999999901</v>
      </c>
      <c r="BJ99">
        <v>64.818123339696001</v>
      </c>
      <c r="BK99">
        <v>4.2421487461928766</v>
      </c>
      <c r="BL99" t="s">
        <v>337</v>
      </c>
    </row>
    <row r="100" spans="1:64">
      <c r="A100" t="s">
        <v>890</v>
      </c>
      <c r="B100" t="s">
        <v>880</v>
      </c>
      <c r="C100" t="s">
        <v>336</v>
      </c>
      <c r="D100" t="s">
        <v>808</v>
      </c>
      <c r="E100">
        <v>2024</v>
      </c>
      <c r="F100">
        <v>77.09</v>
      </c>
      <c r="G100">
        <v>55.85</v>
      </c>
      <c r="H100">
        <v>213646</v>
      </c>
      <c r="I100">
        <v>1464.991590949885</v>
      </c>
      <c r="J100">
        <v>1</v>
      </c>
      <c r="K100">
        <v>1</v>
      </c>
      <c r="L100">
        <v>3145</v>
      </c>
      <c r="M100">
        <v>3.145</v>
      </c>
      <c r="N100">
        <v>18.612110000000001</v>
      </c>
      <c r="O100">
        <v>1.2704584869277036</v>
      </c>
      <c r="P100">
        <v>0</v>
      </c>
      <c r="Q100">
        <v>0</v>
      </c>
      <c r="R100">
        <v>0</v>
      </c>
      <c r="S100">
        <v>0</v>
      </c>
      <c r="T100">
        <v>0</v>
      </c>
      <c r="U100">
        <v>0</v>
      </c>
      <c r="V100">
        <v>2</v>
      </c>
      <c r="W100">
        <v>4</v>
      </c>
      <c r="X100">
        <v>4550</v>
      </c>
      <c r="Y100">
        <v>4.55</v>
      </c>
      <c r="Z100">
        <v>16.389683000000002</v>
      </c>
      <c r="AA100">
        <v>1.1187561144547666</v>
      </c>
      <c r="AB100">
        <v>1</v>
      </c>
      <c r="AC100">
        <v>5</v>
      </c>
      <c r="AD100">
        <v>6275</v>
      </c>
      <c r="AE100">
        <v>6.2750000000000004</v>
      </c>
      <c r="AF100">
        <v>19.251281112000001</v>
      </c>
      <c r="AG100">
        <v>1.314088164800842</v>
      </c>
      <c r="AH100">
        <v>3</v>
      </c>
      <c r="AI100">
        <v>11.4</v>
      </c>
      <c r="AJ100">
        <v>1.14E-2</v>
      </c>
      <c r="AK100">
        <v>1.0282159436644799E-2</v>
      </c>
      <c r="AL100">
        <v>7.0185791510092934E-4</v>
      </c>
      <c r="AM100">
        <v>2972</v>
      </c>
      <c r="AN100">
        <v>43429.252999999975</v>
      </c>
      <c r="AO100">
        <v>43.429252999999918</v>
      </c>
      <c r="AP100">
        <v>39.170745926349397</v>
      </c>
      <c r="AQ100">
        <v>2.6737864004360259</v>
      </c>
      <c r="AR100">
        <v>4564</v>
      </c>
      <c r="AS100">
        <v>44862.277000000242</v>
      </c>
      <c r="AT100">
        <v>44.862276999998748</v>
      </c>
      <c r="AU100">
        <v>40.463253053064378</v>
      </c>
      <c r="AV100">
        <v>2.7620126492895727</v>
      </c>
      <c r="AW100">
        <v>0</v>
      </c>
      <c r="AX100">
        <v>0</v>
      </c>
      <c r="AY100">
        <v>0</v>
      </c>
      <c r="AZ100">
        <v>0</v>
      </c>
      <c r="BA100">
        <v>0</v>
      </c>
      <c r="BB100">
        <v>0</v>
      </c>
      <c r="BC100">
        <v>1</v>
      </c>
      <c r="BD100">
        <v>1</v>
      </c>
      <c r="BE100">
        <v>1E-3</v>
      </c>
      <c r="BF100">
        <v>1.6401600000000001E-3</v>
      </c>
      <c r="BG100">
        <v>1.119569566222928E-4</v>
      </c>
      <c r="BH100">
        <v>4569</v>
      </c>
      <c r="BI100">
        <v>58.833276999998745</v>
      </c>
      <c r="BJ100">
        <v>94.717967325064379</v>
      </c>
      <c r="BK100">
        <v>6.4654273724295068</v>
      </c>
      <c r="BL100" t="s">
        <v>337</v>
      </c>
    </row>
    <row r="101" spans="1:64">
      <c r="A101" t="s">
        <v>891</v>
      </c>
      <c r="B101" t="s">
        <v>892</v>
      </c>
      <c r="C101" t="s">
        <v>339</v>
      </c>
      <c r="D101" t="s">
        <v>808</v>
      </c>
      <c r="E101">
        <v>2012</v>
      </c>
      <c r="F101" s="23">
        <v>74.52</v>
      </c>
      <c r="G101" s="23">
        <v>32.770000000000003</v>
      </c>
      <c r="H101" s="22">
        <v>109352</v>
      </c>
      <c r="I101" s="34">
        <v>883.29036699999995</v>
      </c>
      <c r="J101" s="22">
        <v>1</v>
      </c>
      <c r="K101" s="22" t="s">
        <v>782</v>
      </c>
      <c r="L101" s="23">
        <v>9.4</v>
      </c>
      <c r="M101" s="23">
        <v>9.4000000000000004E-3</v>
      </c>
      <c r="N101" s="23">
        <v>1.9236999999999997E-2</v>
      </c>
      <c r="O101" s="14">
        <v>2.1778795194310097E-3</v>
      </c>
      <c r="P101" s="22">
        <v>0</v>
      </c>
      <c r="Q101" s="22" t="s">
        <v>782</v>
      </c>
      <c r="R101" s="23">
        <v>0</v>
      </c>
      <c r="S101" s="23">
        <v>0</v>
      </c>
      <c r="T101" s="23">
        <v>0</v>
      </c>
      <c r="U101" s="14">
        <v>0</v>
      </c>
      <c r="V101" s="22">
        <v>0</v>
      </c>
      <c r="W101" s="22" t="s">
        <v>782</v>
      </c>
      <c r="X101" s="23">
        <v>0</v>
      </c>
      <c r="Y101" s="23">
        <v>0</v>
      </c>
      <c r="Z101" s="23">
        <v>0</v>
      </c>
      <c r="AA101" s="14">
        <v>0</v>
      </c>
      <c r="AB101" s="22">
        <v>0</v>
      </c>
      <c r="AC101" s="22" t="s">
        <v>782</v>
      </c>
      <c r="AD101" s="23">
        <v>0</v>
      </c>
      <c r="AE101" s="23">
        <v>0</v>
      </c>
      <c r="AF101" s="23">
        <v>0</v>
      </c>
      <c r="AG101" s="14">
        <v>0</v>
      </c>
      <c r="AH101" s="22" t="s">
        <v>782</v>
      </c>
      <c r="AI101" s="23" t="s">
        <v>782</v>
      </c>
      <c r="AJ101" s="23" t="s">
        <v>782</v>
      </c>
      <c r="AK101" s="23" t="s">
        <v>782</v>
      </c>
      <c r="AL101" s="14" t="s">
        <v>782</v>
      </c>
      <c r="AM101" s="22" t="s">
        <v>782</v>
      </c>
      <c r="AN101" s="23" t="s">
        <v>782</v>
      </c>
      <c r="AO101" s="23" t="s">
        <v>782</v>
      </c>
      <c r="AP101" s="23" t="s">
        <v>782</v>
      </c>
      <c r="AQ101" s="14" t="s">
        <v>782</v>
      </c>
      <c r="AR101" s="22">
        <v>354</v>
      </c>
      <c r="AS101" s="23">
        <v>3816.2239999999979</v>
      </c>
      <c r="AT101" s="23">
        <v>3.8162239999999978</v>
      </c>
      <c r="AU101" s="23">
        <v>2.5908090000000001</v>
      </c>
      <c r="AV101" s="14">
        <v>0.29331339917126031</v>
      </c>
      <c r="AW101" s="22">
        <v>1</v>
      </c>
      <c r="AX101" s="22" t="s">
        <v>782</v>
      </c>
      <c r="AY101" s="23">
        <v>29</v>
      </c>
      <c r="AZ101" s="23">
        <v>2.9000000000000001E-2</v>
      </c>
      <c r="BA101" s="23">
        <v>3.2752999999999997E-2</v>
      </c>
      <c r="BB101" s="14">
        <v>3.7080671570371604E-3</v>
      </c>
      <c r="BC101" s="22">
        <v>1</v>
      </c>
      <c r="BD101" s="23">
        <v>1500</v>
      </c>
      <c r="BE101" s="23">
        <v>1.5</v>
      </c>
      <c r="BF101" s="23">
        <v>2.3955000000000002</v>
      </c>
      <c r="BG101" s="14">
        <v>0.27120187081130026</v>
      </c>
      <c r="BH101" s="22">
        <v>357</v>
      </c>
      <c r="BI101" s="23">
        <v>5.3546239999999985</v>
      </c>
      <c r="BJ101" s="23">
        <v>5.0382990000000003</v>
      </c>
      <c r="BK101" s="14">
        <v>0.57040121665902876</v>
      </c>
      <c r="BL101" t="s">
        <v>340</v>
      </c>
    </row>
    <row r="102" spans="1:64">
      <c r="A102" t="s">
        <v>893</v>
      </c>
      <c r="B102" t="s">
        <v>892</v>
      </c>
      <c r="C102" t="s">
        <v>339</v>
      </c>
      <c r="D102" t="s">
        <v>808</v>
      </c>
      <c r="E102">
        <v>2015</v>
      </c>
      <c r="F102" s="23">
        <v>74.52</v>
      </c>
      <c r="G102" s="23">
        <v>32.83</v>
      </c>
      <c r="H102" s="22">
        <v>109499</v>
      </c>
      <c r="I102" s="29">
        <v>888.11125213160733</v>
      </c>
      <c r="J102" s="28">
        <v>4</v>
      </c>
      <c r="K102" s="28">
        <v>4</v>
      </c>
      <c r="L102" s="30">
        <v>1289.4000000000001</v>
      </c>
      <c r="M102" s="31">
        <v>1.2894000000000001</v>
      </c>
      <c r="N102" s="30">
        <v>7.7123591135969605</v>
      </c>
      <c r="O102" s="32">
        <v>0.86840011260819849</v>
      </c>
      <c r="P102" s="28">
        <v>0</v>
      </c>
      <c r="Q102" s="28">
        <v>0</v>
      </c>
      <c r="R102" s="30">
        <v>0</v>
      </c>
      <c r="S102" s="31">
        <v>0</v>
      </c>
      <c r="T102" s="30">
        <v>0</v>
      </c>
      <c r="U102" s="32">
        <v>0</v>
      </c>
      <c r="V102" s="28">
        <v>0</v>
      </c>
      <c r="W102" s="28">
        <v>0</v>
      </c>
      <c r="X102" s="30">
        <v>0</v>
      </c>
      <c r="Y102" s="31">
        <v>0</v>
      </c>
      <c r="Z102" s="30">
        <v>0</v>
      </c>
      <c r="AA102" s="18">
        <v>0</v>
      </c>
      <c r="AB102" s="28">
        <v>0</v>
      </c>
      <c r="AC102" s="22" t="s">
        <v>782</v>
      </c>
      <c r="AD102" s="30">
        <v>0</v>
      </c>
      <c r="AE102" s="19">
        <v>0</v>
      </c>
      <c r="AF102" s="30">
        <v>0</v>
      </c>
      <c r="AG102" s="18">
        <v>0</v>
      </c>
      <c r="AH102" s="22" t="s">
        <v>782</v>
      </c>
      <c r="AI102" s="23" t="s">
        <v>782</v>
      </c>
      <c r="AJ102" s="23" t="s">
        <v>782</v>
      </c>
      <c r="AK102" s="23" t="s">
        <v>782</v>
      </c>
      <c r="AL102" s="14" t="s">
        <v>782</v>
      </c>
      <c r="AM102" s="22" t="s">
        <v>782</v>
      </c>
      <c r="AN102" s="23" t="s">
        <v>782</v>
      </c>
      <c r="AO102" s="23" t="s">
        <v>782</v>
      </c>
      <c r="AP102" s="23" t="s">
        <v>782</v>
      </c>
      <c r="AQ102" s="14" t="s">
        <v>782</v>
      </c>
      <c r="AR102" s="28">
        <v>435</v>
      </c>
      <c r="AS102" s="30">
        <v>4979.6449999999959</v>
      </c>
      <c r="AT102" s="33">
        <v>4.9796449999999961</v>
      </c>
      <c r="AU102" s="30">
        <v>4.4227353090615322</v>
      </c>
      <c r="AV102" s="18">
        <v>0.49799338747778149</v>
      </c>
      <c r="AW102" s="28">
        <v>1</v>
      </c>
      <c r="AX102" s="22" t="s">
        <v>782</v>
      </c>
      <c r="AY102" s="30">
        <v>29</v>
      </c>
      <c r="AZ102" s="19">
        <v>2.9000000000000001E-2</v>
      </c>
      <c r="BA102" s="30">
        <v>7.5566580465438071E-2</v>
      </c>
      <c r="BB102" s="18">
        <v>8.5086840510202235E-3</v>
      </c>
      <c r="BC102" s="28">
        <v>1</v>
      </c>
      <c r="BD102" s="30">
        <v>1500</v>
      </c>
      <c r="BE102" s="19">
        <v>1.5</v>
      </c>
      <c r="BF102" s="30">
        <v>2.9022196736437289</v>
      </c>
      <c r="BG102" s="18">
        <v>0.32678559884000374</v>
      </c>
      <c r="BH102" s="13">
        <v>441</v>
      </c>
      <c r="BI102" s="19">
        <v>7.7980449999999966</v>
      </c>
      <c r="BJ102" s="19">
        <v>15.112880676767659</v>
      </c>
      <c r="BK102" s="18">
        <v>1.7016877829770041</v>
      </c>
      <c r="BL102" t="s">
        <v>340</v>
      </c>
    </row>
    <row r="103" spans="1:64">
      <c r="A103" t="s">
        <v>894</v>
      </c>
      <c r="B103" t="s">
        <v>892</v>
      </c>
      <c r="C103" t="s">
        <v>339</v>
      </c>
      <c r="D103" t="s">
        <v>808</v>
      </c>
      <c r="E103">
        <v>2016</v>
      </c>
      <c r="F103" s="23">
        <v>74.52</v>
      </c>
      <c r="G103" s="23">
        <v>32.72</v>
      </c>
      <c r="H103" s="22">
        <v>110611</v>
      </c>
      <c r="I103" s="29">
        <v>931.00574872844436</v>
      </c>
      <c r="J103" s="28">
        <v>4</v>
      </c>
      <c r="K103" s="28">
        <v>4</v>
      </c>
      <c r="L103" s="30">
        <v>1289.4000000000001</v>
      </c>
      <c r="M103" s="31">
        <v>1.2894000000000001</v>
      </c>
      <c r="N103" s="30">
        <v>7.7119010000000001</v>
      </c>
      <c r="O103" s="32">
        <v>0.82834085724312823</v>
      </c>
      <c r="P103" s="28">
        <v>0</v>
      </c>
      <c r="Q103" s="28">
        <v>0</v>
      </c>
      <c r="R103" s="30">
        <v>0</v>
      </c>
      <c r="S103" s="31">
        <v>0</v>
      </c>
      <c r="T103" s="30">
        <v>0</v>
      </c>
      <c r="U103" s="32">
        <v>0</v>
      </c>
      <c r="V103" s="28">
        <v>0</v>
      </c>
      <c r="W103" s="28">
        <v>0</v>
      </c>
      <c r="X103" s="30">
        <v>0</v>
      </c>
      <c r="Y103" s="31">
        <v>0</v>
      </c>
      <c r="Z103" s="30">
        <v>0</v>
      </c>
      <c r="AA103" s="18">
        <v>0</v>
      </c>
      <c r="AB103" s="28">
        <v>0</v>
      </c>
      <c r="AC103" s="22" t="s">
        <v>782</v>
      </c>
      <c r="AD103" s="30">
        <v>0</v>
      </c>
      <c r="AE103" s="19">
        <v>0</v>
      </c>
      <c r="AF103" s="30">
        <v>0</v>
      </c>
      <c r="AG103" s="18">
        <v>0</v>
      </c>
      <c r="AH103" s="22" t="s">
        <v>782</v>
      </c>
      <c r="AI103" s="23" t="s">
        <v>782</v>
      </c>
      <c r="AJ103" s="23" t="s">
        <v>782</v>
      </c>
      <c r="AK103" s="23" t="s">
        <v>782</v>
      </c>
      <c r="AL103" s="14" t="s">
        <v>782</v>
      </c>
      <c r="AM103" s="22" t="s">
        <v>782</v>
      </c>
      <c r="AN103" s="23" t="s">
        <v>782</v>
      </c>
      <c r="AO103" s="23" t="s">
        <v>782</v>
      </c>
      <c r="AP103" s="23" t="s">
        <v>782</v>
      </c>
      <c r="AQ103" s="14" t="s">
        <v>782</v>
      </c>
      <c r="AR103" s="28">
        <v>460</v>
      </c>
      <c r="AS103" s="30">
        <v>5543.2050000000008</v>
      </c>
      <c r="AT103" s="33">
        <v>5.5432050000000013</v>
      </c>
      <c r="AU103" s="30">
        <v>4.9223660400000053</v>
      </c>
      <c r="AV103" s="18">
        <v>0.52871489211778866</v>
      </c>
      <c r="AW103" s="28">
        <v>1</v>
      </c>
      <c r="AX103" s="22" t="s">
        <v>782</v>
      </c>
      <c r="AY103" s="30">
        <v>29</v>
      </c>
      <c r="AZ103" s="19">
        <v>2.9000000000000001E-2</v>
      </c>
      <c r="BA103" s="30">
        <v>8.2589999999999997E-2</v>
      </c>
      <c r="BB103" s="18">
        <v>8.8710515604012493E-3</v>
      </c>
      <c r="BC103" s="28">
        <v>1</v>
      </c>
      <c r="BD103" s="30">
        <v>1500</v>
      </c>
      <c r="BE103" s="19">
        <v>1.5</v>
      </c>
      <c r="BF103" s="30">
        <v>2.9022196736437289</v>
      </c>
      <c r="BG103" s="18">
        <v>0.31172951161768259</v>
      </c>
      <c r="BH103" s="13">
        <v>466</v>
      </c>
      <c r="BI103" s="19">
        <v>8.3616050000000008</v>
      </c>
      <c r="BJ103" s="19">
        <v>15.619076713643732</v>
      </c>
      <c r="BK103" s="18">
        <v>1.6776563125390005</v>
      </c>
      <c r="BL103" t="s">
        <v>340</v>
      </c>
    </row>
    <row r="104" spans="1:64">
      <c r="A104" t="s">
        <v>895</v>
      </c>
      <c r="B104" t="s">
        <v>892</v>
      </c>
      <c r="C104" t="s">
        <v>339</v>
      </c>
      <c r="D104" t="s">
        <v>808</v>
      </c>
      <c r="E104">
        <v>2017</v>
      </c>
      <c r="F104" s="23">
        <v>74.52</v>
      </c>
      <c r="G104" s="23">
        <v>32.520000000000003</v>
      </c>
      <c r="H104" s="22">
        <v>110584</v>
      </c>
      <c r="I104" s="29">
        <v>868.63847713510859</v>
      </c>
      <c r="J104" s="28">
        <v>4</v>
      </c>
      <c r="K104" s="28">
        <v>4</v>
      </c>
      <c r="L104" s="30">
        <v>1289.4000000000001</v>
      </c>
      <c r="M104" s="31">
        <v>1.2894000000000001</v>
      </c>
      <c r="N104" s="30">
        <v>7.7119010000000001</v>
      </c>
      <c r="O104" s="32">
        <v>0.88781480477757913</v>
      </c>
      <c r="P104" s="28">
        <v>0</v>
      </c>
      <c r="Q104" s="28">
        <v>0</v>
      </c>
      <c r="R104" s="30">
        <v>0</v>
      </c>
      <c r="S104" s="31">
        <v>0</v>
      </c>
      <c r="T104" s="30">
        <v>0</v>
      </c>
      <c r="U104" s="32">
        <v>0</v>
      </c>
      <c r="V104" s="28">
        <v>0</v>
      </c>
      <c r="W104" s="28">
        <v>0</v>
      </c>
      <c r="X104" s="30">
        <v>0</v>
      </c>
      <c r="Y104" s="31">
        <v>0</v>
      </c>
      <c r="Z104" s="30">
        <v>0</v>
      </c>
      <c r="AA104" s="18">
        <v>0</v>
      </c>
      <c r="AB104" s="28">
        <v>0</v>
      </c>
      <c r="AC104" s="22" t="s">
        <v>782</v>
      </c>
      <c r="AD104" s="30">
        <v>0</v>
      </c>
      <c r="AE104" s="19">
        <v>0</v>
      </c>
      <c r="AF104" s="30">
        <v>0</v>
      </c>
      <c r="AG104" s="18">
        <v>0</v>
      </c>
      <c r="AH104" s="22" t="s">
        <v>782</v>
      </c>
      <c r="AI104" s="23" t="s">
        <v>782</v>
      </c>
      <c r="AJ104" s="23" t="s">
        <v>782</v>
      </c>
      <c r="AK104" s="23" t="s">
        <v>782</v>
      </c>
      <c r="AL104" s="14" t="s">
        <v>782</v>
      </c>
      <c r="AM104" s="22" t="s">
        <v>782</v>
      </c>
      <c r="AN104" s="23" t="s">
        <v>782</v>
      </c>
      <c r="AO104" s="23" t="s">
        <v>782</v>
      </c>
      <c r="AP104" s="23" t="s">
        <v>782</v>
      </c>
      <c r="AQ104" s="14" t="s">
        <v>782</v>
      </c>
      <c r="AR104" s="28">
        <v>492</v>
      </c>
      <c r="AS104" s="30">
        <v>6090.0199999999995</v>
      </c>
      <c r="AT104" s="33">
        <v>6.0900199999999991</v>
      </c>
      <c r="AU104" s="30">
        <v>5.4079377600000065</v>
      </c>
      <c r="AV104" s="18">
        <v>0.62257635395523159</v>
      </c>
      <c r="AW104" s="28">
        <v>2</v>
      </c>
      <c r="AX104" s="22" t="s">
        <v>782</v>
      </c>
      <c r="AY104" s="30">
        <v>30</v>
      </c>
      <c r="AZ104" s="19">
        <v>0.03</v>
      </c>
      <c r="BA104" s="30">
        <v>4.8239999999999998E-2</v>
      </c>
      <c r="BB104" s="18">
        <v>5.5535186697119703E-3</v>
      </c>
      <c r="BC104" s="28">
        <v>2</v>
      </c>
      <c r="BD104" s="30">
        <v>1505.5</v>
      </c>
      <c r="BE104" s="19">
        <v>1.5055000000000001</v>
      </c>
      <c r="BF104" s="30">
        <v>3.5928528494001055</v>
      </c>
      <c r="BG104" s="18">
        <v>0.41361889255123002</v>
      </c>
      <c r="BH104" s="13">
        <v>500</v>
      </c>
      <c r="BI104" s="19">
        <v>8.9149200000000004</v>
      </c>
      <c r="BJ104" s="19">
        <v>16.760931609400114</v>
      </c>
      <c r="BK104" s="18">
        <v>1.9295635699537528</v>
      </c>
      <c r="BL104" t="s">
        <v>340</v>
      </c>
    </row>
    <row r="105" spans="1:64">
      <c r="A105" t="s">
        <v>896</v>
      </c>
      <c r="B105" t="s">
        <v>892</v>
      </c>
      <c r="C105" t="s">
        <v>339</v>
      </c>
      <c r="D105" t="s">
        <v>808</v>
      </c>
      <c r="E105">
        <v>2018</v>
      </c>
      <c r="F105" s="23">
        <v>74.52</v>
      </c>
      <c r="G105" s="23">
        <v>32.44</v>
      </c>
      <c r="H105" s="22">
        <v>110994</v>
      </c>
      <c r="I105" s="29">
        <v>868.70021405601369</v>
      </c>
      <c r="J105" s="28">
        <v>4</v>
      </c>
      <c r="K105" s="28">
        <v>4</v>
      </c>
      <c r="L105" s="30">
        <v>1289.4000000000001</v>
      </c>
      <c r="M105" s="31">
        <v>1.2894000000000001</v>
      </c>
      <c r="N105" s="30">
        <v>7.7119014000000004</v>
      </c>
      <c r="O105" s="32">
        <v>0.88775175546379426</v>
      </c>
      <c r="P105" s="28">
        <v>0</v>
      </c>
      <c r="Q105" s="28">
        <v>0</v>
      </c>
      <c r="R105" s="30">
        <v>0</v>
      </c>
      <c r="S105" s="31">
        <v>0</v>
      </c>
      <c r="T105" s="30">
        <v>0</v>
      </c>
      <c r="U105" s="32">
        <v>0</v>
      </c>
      <c r="V105" s="28">
        <v>0</v>
      </c>
      <c r="W105" s="28">
        <v>0</v>
      </c>
      <c r="X105" s="30">
        <v>0</v>
      </c>
      <c r="Y105" s="31">
        <v>0</v>
      </c>
      <c r="Z105" s="30">
        <v>0</v>
      </c>
      <c r="AA105" s="18">
        <v>0</v>
      </c>
      <c r="AB105" s="28">
        <v>0</v>
      </c>
      <c r="AC105" s="22" t="s">
        <v>782</v>
      </c>
      <c r="AD105" s="30">
        <v>0</v>
      </c>
      <c r="AE105" s="19">
        <v>0</v>
      </c>
      <c r="AF105" s="30">
        <v>0</v>
      </c>
      <c r="AG105" s="18">
        <v>0</v>
      </c>
      <c r="AH105" s="22" t="s">
        <v>782</v>
      </c>
      <c r="AI105" s="23" t="s">
        <v>782</v>
      </c>
      <c r="AJ105" s="23" t="s">
        <v>782</v>
      </c>
      <c r="AK105" s="23" t="s">
        <v>782</v>
      </c>
      <c r="AL105" s="14" t="s">
        <v>782</v>
      </c>
      <c r="AM105" s="22" t="s">
        <v>782</v>
      </c>
      <c r="AN105" s="23" t="s">
        <v>782</v>
      </c>
      <c r="AO105" s="23" t="s">
        <v>782</v>
      </c>
      <c r="AP105" s="23" t="s">
        <v>782</v>
      </c>
      <c r="AQ105" s="14" t="s">
        <v>782</v>
      </c>
      <c r="AR105" s="28">
        <v>546</v>
      </c>
      <c r="AS105" s="30">
        <v>6673.2160000000031</v>
      </c>
      <c r="AT105" s="33">
        <v>6.6732160000000027</v>
      </c>
      <c r="AU105" s="30">
        <v>5.9258158080000092</v>
      </c>
      <c r="AV105" s="18">
        <v>0.68214738664930419</v>
      </c>
      <c r="AW105" s="28">
        <v>2</v>
      </c>
      <c r="AX105" s="22" t="s">
        <v>782</v>
      </c>
      <c r="AY105" s="30">
        <v>58</v>
      </c>
      <c r="AZ105" s="19">
        <v>5.8000000000000003E-2</v>
      </c>
      <c r="BA105" s="30">
        <v>0.158164</v>
      </c>
      <c r="BB105" s="18">
        <v>1.8206971454688924E-2</v>
      </c>
      <c r="BC105" s="28">
        <v>2</v>
      </c>
      <c r="BD105" s="30">
        <v>1505.5</v>
      </c>
      <c r="BE105" s="19">
        <v>1.5055000000000001</v>
      </c>
      <c r="BF105" s="30">
        <v>2.8958996816709446</v>
      </c>
      <c r="BG105" s="18">
        <v>0.33336007460500261</v>
      </c>
      <c r="BH105" s="13">
        <v>554</v>
      </c>
      <c r="BI105" s="19">
        <v>9.5261160000000018</v>
      </c>
      <c r="BJ105" s="19">
        <v>16.691780889670952</v>
      </c>
      <c r="BK105" s="18">
        <v>1.9214661881727897</v>
      </c>
      <c r="BL105" t="s">
        <v>340</v>
      </c>
    </row>
    <row r="106" spans="1:64">
      <c r="A106" t="s">
        <v>897</v>
      </c>
      <c r="B106" t="s">
        <v>892</v>
      </c>
      <c r="C106" t="s">
        <v>339</v>
      </c>
      <c r="D106" t="s">
        <v>808</v>
      </c>
      <c r="E106">
        <v>2019</v>
      </c>
      <c r="F106" s="23">
        <v>74.52</v>
      </c>
      <c r="G106" s="23">
        <v>32.42</v>
      </c>
      <c r="H106" s="22">
        <v>111338</v>
      </c>
      <c r="I106" s="34">
        <v>890.04895037549102</v>
      </c>
      <c r="J106" s="22">
        <v>4</v>
      </c>
      <c r="K106" s="22">
        <v>4</v>
      </c>
      <c r="L106" s="23">
        <v>1289.4000000000001</v>
      </c>
      <c r="M106" s="23">
        <v>1.2894000000000001</v>
      </c>
      <c r="N106" s="23">
        <v>7.7119014000000004</v>
      </c>
      <c r="O106" s="14">
        <v>0.86645811971875575</v>
      </c>
      <c r="P106" s="22">
        <v>0</v>
      </c>
      <c r="Q106" s="22">
        <v>0</v>
      </c>
      <c r="R106" s="23">
        <v>0</v>
      </c>
      <c r="S106" s="23">
        <v>0</v>
      </c>
      <c r="T106" s="23">
        <v>0</v>
      </c>
      <c r="U106" s="14">
        <v>0</v>
      </c>
      <c r="V106" s="22">
        <v>0</v>
      </c>
      <c r="W106" s="22">
        <v>0</v>
      </c>
      <c r="X106" s="23">
        <v>0</v>
      </c>
      <c r="Y106" s="23">
        <v>0</v>
      </c>
      <c r="Z106" s="23">
        <v>0</v>
      </c>
      <c r="AA106" s="14">
        <v>0</v>
      </c>
      <c r="AB106" s="22">
        <v>0</v>
      </c>
      <c r="AC106" s="22">
        <v>0</v>
      </c>
      <c r="AD106" s="23">
        <v>0</v>
      </c>
      <c r="AE106" s="23">
        <v>0</v>
      </c>
      <c r="AF106" s="23">
        <v>0</v>
      </c>
      <c r="AG106" s="14">
        <v>0</v>
      </c>
      <c r="AH106" s="22">
        <v>0</v>
      </c>
      <c r="AI106" s="23">
        <v>0</v>
      </c>
      <c r="AJ106" s="23">
        <v>0</v>
      </c>
      <c r="AK106" s="23">
        <v>0</v>
      </c>
      <c r="AL106" s="14">
        <v>0</v>
      </c>
      <c r="AM106" s="22">
        <v>598</v>
      </c>
      <c r="AN106" s="23">
        <v>7311.4860000000044</v>
      </c>
      <c r="AO106" s="23">
        <v>7.3114860000000048</v>
      </c>
      <c r="AP106" s="23">
        <v>6.4925995680000046</v>
      </c>
      <c r="AQ106" s="14">
        <v>0.729465448530772</v>
      </c>
      <c r="AR106" s="22">
        <v>598</v>
      </c>
      <c r="AS106" s="23">
        <v>7311.4860000000044</v>
      </c>
      <c r="AT106" s="23">
        <v>7.3114860000000048</v>
      </c>
      <c r="AU106" s="23">
        <v>6.4925995680000046</v>
      </c>
      <c r="AV106" s="14">
        <v>0.729465448530772</v>
      </c>
      <c r="AW106" s="22">
        <v>2</v>
      </c>
      <c r="AX106" s="22" t="s">
        <v>782</v>
      </c>
      <c r="AY106" s="23">
        <v>58</v>
      </c>
      <c r="AZ106" s="23">
        <v>5.8000000000000003E-2</v>
      </c>
      <c r="BA106" s="23">
        <v>0.158164</v>
      </c>
      <c r="BB106" s="14">
        <v>1.7770258583336824E-2</v>
      </c>
      <c r="BC106" s="22">
        <v>2</v>
      </c>
      <c r="BD106" s="23">
        <v>1505.5</v>
      </c>
      <c r="BE106" s="23">
        <v>1.5055000000000001</v>
      </c>
      <c r="BF106" s="23">
        <v>2.8958992823376444</v>
      </c>
      <c r="BG106" s="14">
        <v>0.32536404667585211</v>
      </c>
      <c r="BH106" s="22">
        <v>606</v>
      </c>
      <c r="BI106" s="23">
        <v>10.164386000000004</v>
      </c>
      <c r="BJ106" s="23">
        <v>17.258564250337649</v>
      </c>
      <c r="BK106" s="14">
        <v>1.9390578735087167</v>
      </c>
      <c r="BL106" t="s">
        <v>340</v>
      </c>
    </row>
    <row r="107" spans="1:64">
      <c r="A107" t="s">
        <v>898</v>
      </c>
      <c r="B107" t="s">
        <v>892</v>
      </c>
      <c r="C107" t="s">
        <v>339</v>
      </c>
      <c r="D107" t="s">
        <v>808</v>
      </c>
      <c r="E107">
        <v>2020</v>
      </c>
      <c r="F107" s="23">
        <v>74.52</v>
      </c>
      <c r="G107" s="23">
        <v>32.46</v>
      </c>
      <c r="H107" s="22">
        <v>111516</v>
      </c>
      <c r="I107" s="34">
        <v>896.52116671422277</v>
      </c>
      <c r="J107" s="22">
        <v>4</v>
      </c>
      <c r="K107" s="22">
        <v>4</v>
      </c>
      <c r="L107" s="23">
        <v>1289.4000000000001</v>
      </c>
      <c r="M107" s="23">
        <v>1.2894000000000001</v>
      </c>
      <c r="N107" s="23">
        <v>7.7119014000000004</v>
      </c>
      <c r="O107" s="14">
        <v>0.86020293623008948</v>
      </c>
      <c r="P107" s="22">
        <v>0</v>
      </c>
      <c r="Q107" s="22">
        <v>0</v>
      </c>
      <c r="R107" s="23">
        <v>0</v>
      </c>
      <c r="S107" s="23">
        <v>0</v>
      </c>
      <c r="T107" s="23">
        <v>0</v>
      </c>
      <c r="U107" s="14">
        <v>0</v>
      </c>
      <c r="V107" s="22">
        <v>0</v>
      </c>
      <c r="W107" s="22">
        <v>0</v>
      </c>
      <c r="X107" s="23">
        <v>0</v>
      </c>
      <c r="Y107" s="23">
        <v>0</v>
      </c>
      <c r="Z107" s="23">
        <v>0</v>
      </c>
      <c r="AA107" s="14">
        <v>0</v>
      </c>
      <c r="AB107" s="22">
        <v>0</v>
      </c>
      <c r="AC107" s="22">
        <v>0</v>
      </c>
      <c r="AD107" s="23">
        <v>0</v>
      </c>
      <c r="AE107" s="23">
        <v>0</v>
      </c>
      <c r="AF107" s="23">
        <v>0</v>
      </c>
      <c r="AG107" s="14">
        <v>0</v>
      </c>
      <c r="AH107" s="22">
        <v>1</v>
      </c>
      <c r="AI107" s="23">
        <v>0.41</v>
      </c>
      <c r="AJ107" s="23">
        <v>4.0999999999999999E-4</v>
      </c>
      <c r="AK107" s="23">
        <v>3.6407999999999997E-4</v>
      </c>
      <c r="AL107" s="14">
        <v>4.061030720940635E-5</v>
      </c>
      <c r="AM107" s="22">
        <v>697</v>
      </c>
      <c r="AN107" s="23">
        <v>10318.416000000007</v>
      </c>
      <c r="AO107" s="23">
        <v>10.318416000000006</v>
      </c>
      <c r="AP107" s="23">
        <v>9.1627534079999915</v>
      </c>
      <c r="AQ107" s="14">
        <v>1.0220342528645208</v>
      </c>
      <c r="AR107" s="22">
        <v>698</v>
      </c>
      <c r="AS107" s="23">
        <v>10318.826000000006</v>
      </c>
      <c r="AT107" s="23">
        <v>10.318826000000007</v>
      </c>
      <c r="AU107" s="23">
        <v>9.1631174879999922</v>
      </c>
      <c r="AV107" s="14">
        <v>1.0220748631717302</v>
      </c>
      <c r="AW107" s="22">
        <v>2</v>
      </c>
      <c r="AX107" s="22">
        <v>2</v>
      </c>
      <c r="AY107" s="23">
        <v>58</v>
      </c>
      <c r="AZ107" s="23">
        <v>5.8000000000000003E-2</v>
      </c>
      <c r="BA107" s="23">
        <v>0.158164</v>
      </c>
      <c r="BB107" s="14">
        <v>1.7641970526995569E-2</v>
      </c>
      <c r="BC107" s="22">
        <v>2</v>
      </c>
      <c r="BD107" s="23">
        <v>1505.5</v>
      </c>
      <c r="BE107" s="23">
        <v>1.5055000000000001</v>
      </c>
      <c r="BF107" s="23">
        <v>2.8958992823376444</v>
      </c>
      <c r="BG107" s="14">
        <v>0.32301516013851661</v>
      </c>
      <c r="BH107" s="22">
        <v>706</v>
      </c>
      <c r="BI107" s="23">
        <v>13.171726000000007</v>
      </c>
      <c r="BJ107" s="23">
        <v>19.929082170337637</v>
      </c>
      <c r="BK107" s="14">
        <v>2.222934930067332</v>
      </c>
      <c r="BL107" t="s">
        <v>340</v>
      </c>
    </row>
    <row r="108" spans="1:64">
      <c r="A108" t="s">
        <v>899</v>
      </c>
      <c r="B108" t="s">
        <v>892</v>
      </c>
      <c r="C108" t="s">
        <v>339</v>
      </c>
      <c r="D108" t="s">
        <v>808</v>
      </c>
      <c r="E108">
        <v>2021</v>
      </c>
      <c r="F108" s="23">
        <v>74.52</v>
      </c>
      <c r="G108" s="23">
        <v>32.369999999999997</v>
      </c>
      <c r="H108" s="22">
        <v>111770</v>
      </c>
      <c r="I108" s="34">
        <v>836.11</v>
      </c>
      <c r="J108" s="22">
        <v>4</v>
      </c>
      <c r="K108" s="22">
        <v>4</v>
      </c>
      <c r="L108" s="23">
        <v>1289.4000000000001</v>
      </c>
      <c r="M108" s="23">
        <v>1.29</v>
      </c>
      <c r="N108" s="23">
        <v>7.71</v>
      </c>
      <c r="O108" s="14">
        <v>0.92</v>
      </c>
      <c r="P108" s="22">
        <v>0</v>
      </c>
      <c r="Q108" s="22">
        <v>0</v>
      </c>
      <c r="R108" s="23">
        <v>0</v>
      </c>
      <c r="S108" s="23">
        <v>0</v>
      </c>
      <c r="T108" s="23">
        <v>0</v>
      </c>
      <c r="U108" s="14">
        <v>0</v>
      </c>
      <c r="V108" s="22">
        <v>0</v>
      </c>
      <c r="W108" s="22">
        <v>0</v>
      </c>
      <c r="X108" s="23">
        <v>0</v>
      </c>
      <c r="Y108" s="23">
        <v>0</v>
      </c>
      <c r="Z108" s="23">
        <v>0</v>
      </c>
      <c r="AA108" s="14">
        <v>0</v>
      </c>
      <c r="AB108" s="22">
        <v>0</v>
      </c>
      <c r="AC108" s="22">
        <v>0</v>
      </c>
      <c r="AD108" s="23">
        <v>0</v>
      </c>
      <c r="AE108" s="23">
        <v>0</v>
      </c>
      <c r="AF108" s="23">
        <v>0</v>
      </c>
      <c r="AG108" s="14">
        <v>0</v>
      </c>
      <c r="AH108" s="22">
        <v>1</v>
      </c>
      <c r="AI108" s="23">
        <v>0.41</v>
      </c>
      <c r="AJ108" s="23">
        <v>0</v>
      </c>
      <c r="AK108" s="23">
        <v>0</v>
      </c>
      <c r="AL108" s="14">
        <v>0</v>
      </c>
      <c r="AM108" s="22">
        <v>824</v>
      </c>
      <c r="AN108" s="23">
        <v>11485.526</v>
      </c>
      <c r="AO108" s="23">
        <v>11</v>
      </c>
      <c r="AP108" s="23">
        <v>10.28</v>
      </c>
      <c r="AQ108" s="14">
        <v>1.23</v>
      </c>
      <c r="AR108" s="22">
        <v>825</v>
      </c>
      <c r="AS108" s="23">
        <v>11485.936</v>
      </c>
      <c r="AT108" s="23">
        <v>11</v>
      </c>
      <c r="AU108" s="23">
        <v>10.28</v>
      </c>
      <c r="AV108" s="14">
        <v>1.23</v>
      </c>
      <c r="AW108" s="22">
        <v>2</v>
      </c>
      <c r="AX108" s="22">
        <v>2</v>
      </c>
      <c r="AY108" s="23">
        <v>58</v>
      </c>
      <c r="AZ108" s="23">
        <v>0.06</v>
      </c>
      <c r="BA108" s="23">
        <v>0.16</v>
      </c>
      <c r="BB108" s="14">
        <v>0.02</v>
      </c>
      <c r="BC108" s="22">
        <v>2</v>
      </c>
      <c r="BD108" s="23">
        <v>1505.5</v>
      </c>
      <c r="BE108" s="23">
        <v>1.51</v>
      </c>
      <c r="BF108" s="23">
        <v>2.52</v>
      </c>
      <c r="BG108" s="14">
        <v>0.3</v>
      </c>
      <c r="BH108" s="22">
        <v>833</v>
      </c>
      <c r="BI108" s="23">
        <v>14.34</v>
      </c>
      <c r="BJ108" s="23">
        <v>20.66</v>
      </c>
      <c r="BK108" s="14">
        <v>2.4700000000000002</v>
      </c>
      <c r="BL108" t="s">
        <v>340</v>
      </c>
    </row>
    <row r="109" spans="1:64">
      <c r="A109" t="s">
        <v>900</v>
      </c>
      <c r="B109" t="s">
        <v>892</v>
      </c>
      <c r="C109" t="s">
        <v>339</v>
      </c>
      <c r="D109" s="111" t="s">
        <v>808</v>
      </c>
      <c r="E109" s="110">
        <v>2022</v>
      </c>
      <c r="F109" s="23"/>
      <c r="G109" s="23"/>
      <c r="H109" s="22">
        <v>112613</v>
      </c>
      <c r="I109" s="34">
        <v>816.16701606201752</v>
      </c>
      <c r="J109" s="22">
        <v>5</v>
      </c>
      <c r="K109" s="22">
        <v>5</v>
      </c>
      <c r="L109" s="23">
        <v>2468.4</v>
      </c>
      <c r="M109" s="23">
        <v>2.4683999999999999</v>
      </c>
      <c r="N109" s="23">
        <v>14.607991200000001</v>
      </c>
      <c r="O109" s="14">
        <v>1.7898286640500545</v>
      </c>
      <c r="P109" s="22">
        <v>0</v>
      </c>
      <c r="Q109" s="22">
        <v>0</v>
      </c>
      <c r="R109" s="23">
        <v>0</v>
      </c>
      <c r="S109" s="23">
        <v>0</v>
      </c>
      <c r="T109" s="23">
        <v>0</v>
      </c>
      <c r="U109" s="14">
        <v>0</v>
      </c>
      <c r="V109" s="22">
        <v>0</v>
      </c>
      <c r="W109" s="22">
        <v>0</v>
      </c>
      <c r="X109" s="23">
        <v>0</v>
      </c>
      <c r="Y109" s="23">
        <v>0</v>
      </c>
      <c r="Z109" s="23">
        <v>0</v>
      </c>
      <c r="AA109" s="14">
        <v>0</v>
      </c>
      <c r="AB109" s="22">
        <v>0</v>
      </c>
      <c r="AC109" s="22">
        <v>0</v>
      </c>
      <c r="AD109" s="23">
        <v>0</v>
      </c>
      <c r="AE109" s="23">
        <v>0</v>
      </c>
      <c r="AF109" s="23">
        <v>0</v>
      </c>
      <c r="AG109" s="14">
        <v>0</v>
      </c>
      <c r="AH109" s="22">
        <v>0</v>
      </c>
      <c r="AI109" s="23">
        <v>0</v>
      </c>
      <c r="AJ109" s="23">
        <v>0</v>
      </c>
      <c r="AK109" s="23">
        <v>0</v>
      </c>
      <c r="AL109" s="14">
        <v>0</v>
      </c>
      <c r="AM109" s="22">
        <v>1130</v>
      </c>
      <c r="AN109" s="23">
        <v>14693.679000000009</v>
      </c>
      <c r="AO109" s="23">
        <v>14.693679000000007</v>
      </c>
      <c r="AP109" s="23">
        <v>15.05167459391833</v>
      </c>
      <c r="AQ109" s="14">
        <v>1.8441905023976868</v>
      </c>
      <c r="AR109" s="22">
        <v>1130</v>
      </c>
      <c r="AS109" s="23">
        <v>14693.679</v>
      </c>
      <c r="AT109" s="23">
        <v>14.693678999999999</v>
      </c>
      <c r="AU109" s="23">
        <v>15.0516745939183</v>
      </c>
      <c r="AV109" s="14">
        <v>1.8441905023976832</v>
      </c>
      <c r="AW109" s="22">
        <v>2</v>
      </c>
      <c r="AX109" s="22">
        <v>2</v>
      </c>
      <c r="AY109" s="23">
        <v>58</v>
      </c>
      <c r="AZ109" s="23">
        <v>5.8000000000000003E-2</v>
      </c>
      <c r="BA109" s="23">
        <v>0.158164</v>
      </c>
      <c r="BB109" s="14">
        <v>1.9378876735687844E-2</v>
      </c>
      <c r="BC109" s="22">
        <v>2</v>
      </c>
      <c r="BD109" s="23">
        <v>1505.5</v>
      </c>
      <c r="BE109" s="23">
        <v>1.5055000000000001</v>
      </c>
      <c r="BF109" s="23">
        <v>2.8112903993533997</v>
      </c>
      <c r="BG109" s="14">
        <v>0.34445038135917272</v>
      </c>
      <c r="BH109" s="22">
        <v>1139</v>
      </c>
      <c r="BI109" s="23">
        <v>18.725579</v>
      </c>
      <c r="BJ109" s="23">
        <v>32.629120193271703</v>
      </c>
      <c r="BK109" s="14">
        <v>3.9978484245425983</v>
      </c>
      <c r="BL109" t="s">
        <v>340</v>
      </c>
    </row>
    <row r="110" spans="1:64">
      <c r="A110" t="s">
        <v>901</v>
      </c>
      <c r="B110" t="s">
        <v>892</v>
      </c>
      <c r="C110" t="s">
        <v>339</v>
      </c>
      <c r="D110" t="s">
        <v>808</v>
      </c>
      <c r="E110">
        <v>2023</v>
      </c>
      <c r="F110">
        <v>74.52</v>
      </c>
      <c r="G110">
        <v>32.450000000000003</v>
      </c>
      <c r="H110">
        <v>114061</v>
      </c>
      <c r="I110">
        <v>816.16701606201752</v>
      </c>
      <c r="J110">
        <v>5</v>
      </c>
      <c r="K110">
        <v>8</v>
      </c>
      <c r="L110">
        <v>2471</v>
      </c>
      <c r="M110">
        <v>2.4710000000000001</v>
      </c>
      <c r="N110">
        <v>14.623378000000001</v>
      </c>
      <c r="O110">
        <v>1.7917139154382127</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1560</v>
      </c>
      <c r="AN110">
        <v>22162.23</v>
      </c>
      <c r="AO110">
        <v>22.162230000000001</v>
      </c>
      <c r="AP110">
        <v>20.787889</v>
      </c>
      <c r="AQ110">
        <v>2.5470141026160267</v>
      </c>
      <c r="AR110">
        <v>1893</v>
      </c>
      <c r="AS110">
        <v>22405.954000000002</v>
      </c>
      <c r="AT110">
        <v>22.405954000000001</v>
      </c>
      <c r="AU110">
        <v>21.016498853799099</v>
      </c>
      <c r="AV110">
        <v>2.5750242830447991</v>
      </c>
      <c r="AW110">
        <v>2</v>
      </c>
      <c r="AX110">
        <v>2</v>
      </c>
      <c r="AY110">
        <v>58</v>
      </c>
      <c r="AZ110">
        <v>5.8000000000000003E-2</v>
      </c>
      <c r="BA110">
        <v>0.158164</v>
      </c>
      <c r="BB110">
        <v>1.9378876735687844E-2</v>
      </c>
      <c r="BC110">
        <v>2</v>
      </c>
      <c r="BD110">
        <v>1505.5</v>
      </c>
      <c r="BE110">
        <v>1.5055000000000001</v>
      </c>
      <c r="BF110">
        <v>3.356808</v>
      </c>
      <c r="BG110">
        <v>0.41128934812834045</v>
      </c>
      <c r="BH110">
        <v>1902</v>
      </c>
      <c r="BI110">
        <v>26.440454000000003</v>
      </c>
      <c r="BJ110">
        <v>39.154848853799102</v>
      </c>
      <c r="BK110">
        <v>4.7974064233470406</v>
      </c>
      <c r="BL110" t="s">
        <v>340</v>
      </c>
    </row>
    <row r="111" spans="1:64">
      <c r="A111" t="s">
        <v>902</v>
      </c>
      <c r="B111" t="s">
        <v>892</v>
      </c>
      <c r="C111" t="s">
        <v>339</v>
      </c>
      <c r="D111" t="s">
        <v>808</v>
      </c>
      <c r="E111">
        <v>2024</v>
      </c>
      <c r="F111">
        <v>74.52</v>
      </c>
      <c r="G111">
        <v>32.450000000000003</v>
      </c>
      <c r="H111">
        <v>113828</v>
      </c>
      <c r="I111">
        <v>780.52976800241288</v>
      </c>
      <c r="J111">
        <v>5</v>
      </c>
      <c r="K111">
        <v>8</v>
      </c>
      <c r="L111">
        <v>2471</v>
      </c>
      <c r="M111">
        <v>2.4710000000000001</v>
      </c>
      <c r="N111">
        <v>14.623378000000001</v>
      </c>
      <c r="O111">
        <v>1.873519575995825</v>
      </c>
      <c r="P111">
        <v>0</v>
      </c>
      <c r="Q111">
        <v>0</v>
      </c>
      <c r="R111">
        <v>0</v>
      </c>
      <c r="S111">
        <v>0</v>
      </c>
      <c r="T111">
        <v>0</v>
      </c>
      <c r="U111">
        <v>0</v>
      </c>
      <c r="V111">
        <v>0</v>
      </c>
      <c r="W111">
        <v>0</v>
      </c>
      <c r="X111">
        <v>0</v>
      </c>
      <c r="Y111">
        <v>0</v>
      </c>
      <c r="Z111">
        <v>0</v>
      </c>
      <c r="AA111">
        <v>0</v>
      </c>
      <c r="AB111">
        <v>0</v>
      </c>
      <c r="AC111">
        <v>0</v>
      </c>
      <c r="AD111">
        <v>0</v>
      </c>
      <c r="AE111">
        <v>0</v>
      </c>
      <c r="AF111">
        <v>0</v>
      </c>
      <c r="AG111">
        <v>0</v>
      </c>
      <c r="AH111">
        <v>2</v>
      </c>
      <c r="AI111">
        <v>7.3100000000000005</v>
      </c>
      <c r="AJ111">
        <v>7.3100000000000005E-3</v>
      </c>
      <c r="AK111">
        <v>6.5932092527959197E-3</v>
      </c>
      <c r="AL111">
        <v>8.4470951949337282E-4</v>
      </c>
      <c r="AM111">
        <v>2056</v>
      </c>
      <c r="AN111">
        <v>30102.464999999975</v>
      </c>
      <c r="AO111">
        <v>30.102464999999963</v>
      </c>
      <c r="AP111">
        <v>27.150731979475413</v>
      </c>
      <c r="AQ111">
        <v>3.4785005124098585</v>
      </c>
      <c r="AR111">
        <v>2835</v>
      </c>
      <c r="AS111">
        <v>30806.722999999787</v>
      </c>
      <c r="AT111">
        <v>30.806723000000051</v>
      </c>
      <c r="AU111">
        <v>27.785933123381781</v>
      </c>
      <c r="AV111">
        <v>3.5598812835151068</v>
      </c>
      <c r="AW111">
        <v>2</v>
      </c>
      <c r="AX111">
        <v>2</v>
      </c>
      <c r="AY111">
        <v>58</v>
      </c>
      <c r="AZ111">
        <v>5.8000000000000003E-2</v>
      </c>
      <c r="BA111">
        <v>0.158164</v>
      </c>
      <c r="BB111">
        <v>2.0263673018491597E-2</v>
      </c>
      <c r="BC111">
        <v>2</v>
      </c>
      <c r="BD111">
        <v>1505.5</v>
      </c>
      <c r="BE111">
        <v>1.5055000000000001</v>
      </c>
      <c r="BF111">
        <v>2.9440618145179314</v>
      </c>
      <c r="BG111">
        <v>0.37718764039616104</v>
      </c>
      <c r="BH111">
        <v>2844</v>
      </c>
      <c r="BI111">
        <v>34.841223000000049</v>
      </c>
      <c r="BJ111">
        <v>45.511536937899713</v>
      </c>
      <c r="BK111">
        <v>5.8308521729255842</v>
      </c>
      <c r="BL111" t="s">
        <v>340</v>
      </c>
    </row>
    <row r="112" spans="1:64">
      <c r="A112" t="s">
        <v>903</v>
      </c>
      <c r="B112" t="s">
        <v>904</v>
      </c>
      <c r="C112" t="s">
        <v>342</v>
      </c>
      <c r="D112" t="s">
        <v>808</v>
      </c>
      <c r="E112">
        <v>2012</v>
      </c>
      <c r="F112" s="23">
        <v>89.55</v>
      </c>
      <c r="G112" s="23">
        <v>43.36</v>
      </c>
      <c r="H112" s="22">
        <v>155316</v>
      </c>
      <c r="I112" s="34">
        <v>1298.3823609999999</v>
      </c>
      <c r="J112" s="22">
        <v>1</v>
      </c>
      <c r="K112" s="22" t="s">
        <v>782</v>
      </c>
      <c r="L112" s="23">
        <v>499</v>
      </c>
      <c r="M112" s="23">
        <v>0.499</v>
      </c>
      <c r="N112" s="23">
        <v>1.8345719999999999</v>
      </c>
      <c r="O112" s="14">
        <v>0.14129674394120945</v>
      </c>
      <c r="P112" s="22">
        <v>0</v>
      </c>
      <c r="Q112" s="22" t="s">
        <v>782</v>
      </c>
      <c r="R112" s="23">
        <v>0</v>
      </c>
      <c r="S112" s="23">
        <v>0</v>
      </c>
      <c r="T112" s="23">
        <v>0</v>
      </c>
      <c r="U112" s="14">
        <v>0</v>
      </c>
      <c r="V112" s="22">
        <v>0</v>
      </c>
      <c r="W112" s="22" t="s">
        <v>782</v>
      </c>
      <c r="X112" s="23">
        <v>0</v>
      </c>
      <c r="Y112" s="23">
        <v>0</v>
      </c>
      <c r="Z112" s="23">
        <v>0</v>
      </c>
      <c r="AA112" s="14">
        <v>0</v>
      </c>
      <c r="AB112" s="22">
        <v>1</v>
      </c>
      <c r="AC112" s="22" t="s">
        <v>782</v>
      </c>
      <c r="AD112" s="23">
        <v>250</v>
      </c>
      <c r="AE112" s="23">
        <v>0.25</v>
      </c>
      <c r="AF112" s="23">
        <v>0</v>
      </c>
      <c r="AG112" s="14">
        <v>0</v>
      </c>
      <c r="AH112" s="22" t="s">
        <v>782</v>
      </c>
      <c r="AI112" s="23" t="s">
        <v>782</v>
      </c>
      <c r="AJ112" s="23" t="s">
        <v>782</v>
      </c>
      <c r="AK112" s="23" t="s">
        <v>782</v>
      </c>
      <c r="AL112" s="14" t="s">
        <v>782</v>
      </c>
      <c r="AM112" s="22" t="s">
        <v>782</v>
      </c>
      <c r="AN112" s="23" t="s">
        <v>782</v>
      </c>
      <c r="AO112" s="23" t="s">
        <v>782</v>
      </c>
      <c r="AP112" s="23" t="s">
        <v>782</v>
      </c>
      <c r="AQ112" s="14" t="s">
        <v>782</v>
      </c>
      <c r="AR112" s="22">
        <v>541</v>
      </c>
      <c r="AS112" s="23">
        <v>6561.309999999994</v>
      </c>
      <c r="AT112" s="23">
        <v>6.5613099999999944</v>
      </c>
      <c r="AU112" s="23">
        <v>4.3822610000000006</v>
      </c>
      <c r="AV112" s="14">
        <v>0.33751698510636191</v>
      </c>
      <c r="AW112" s="22">
        <v>5</v>
      </c>
      <c r="AX112" s="22" t="s">
        <v>782</v>
      </c>
      <c r="AY112" s="23">
        <v>1083.42</v>
      </c>
      <c r="AZ112" s="23">
        <v>1.08342</v>
      </c>
      <c r="BA112" s="23">
        <v>3.2725740000000001</v>
      </c>
      <c r="BB112" s="14">
        <v>0.25205009697447667</v>
      </c>
      <c r="BC112" s="22">
        <v>0</v>
      </c>
      <c r="BD112" s="23">
        <v>0</v>
      </c>
      <c r="BE112" s="23">
        <v>0</v>
      </c>
      <c r="BF112" s="23">
        <v>0</v>
      </c>
      <c r="BG112" s="14">
        <v>0</v>
      </c>
      <c r="BH112" s="22">
        <v>548</v>
      </c>
      <c r="BI112" s="23">
        <v>8.3937299999999944</v>
      </c>
      <c r="BJ112" s="23">
        <v>9.4894070000000017</v>
      </c>
      <c r="BK112" s="14">
        <v>0.73086382602204791</v>
      </c>
      <c r="BL112" t="s">
        <v>343</v>
      </c>
    </row>
    <row r="113" spans="1:64">
      <c r="A113" t="s">
        <v>905</v>
      </c>
      <c r="B113" t="s">
        <v>904</v>
      </c>
      <c r="C113" t="s">
        <v>342</v>
      </c>
      <c r="D113" t="s">
        <v>808</v>
      </c>
      <c r="E113">
        <v>2015</v>
      </c>
      <c r="F113" s="23">
        <v>89.54</v>
      </c>
      <c r="G113" s="23">
        <v>43.44</v>
      </c>
      <c r="H113" s="22">
        <v>158726</v>
      </c>
      <c r="I113" s="29">
        <v>1277.2348072904458</v>
      </c>
      <c r="J113" s="28">
        <v>1</v>
      </c>
      <c r="K113" s="28">
        <v>1</v>
      </c>
      <c r="L113" s="30">
        <v>499</v>
      </c>
      <c r="M113" s="31">
        <v>0.499</v>
      </c>
      <c r="N113" s="30">
        <v>2.9846961359429836</v>
      </c>
      <c r="O113" s="32">
        <v>0.23368421522075364</v>
      </c>
      <c r="P113" s="28">
        <v>0</v>
      </c>
      <c r="Q113" s="28">
        <v>0</v>
      </c>
      <c r="R113" s="30">
        <v>0</v>
      </c>
      <c r="S113" s="31">
        <v>0</v>
      </c>
      <c r="T113" s="30">
        <v>0</v>
      </c>
      <c r="U113" s="32">
        <v>0</v>
      </c>
      <c r="V113" s="28">
        <v>0</v>
      </c>
      <c r="W113" s="28">
        <v>0</v>
      </c>
      <c r="X113" s="30">
        <v>0</v>
      </c>
      <c r="Y113" s="31">
        <v>0</v>
      </c>
      <c r="Z113" s="30">
        <v>0</v>
      </c>
      <c r="AA113" s="18">
        <v>0</v>
      </c>
      <c r="AB113" s="28">
        <v>3</v>
      </c>
      <c r="AC113" s="22" t="s">
        <v>782</v>
      </c>
      <c r="AD113" s="30">
        <v>250</v>
      </c>
      <c r="AE113" s="19">
        <v>0.25</v>
      </c>
      <c r="AF113" s="30">
        <v>3.8631947759999994</v>
      </c>
      <c r="AG113" s="18">
        <v>0.3024655101747083</v>
      </c>
      <c r="AH113" s="22" t="s">
        <v>782</v>
      </c>
      <c r="AI113" s="23" t="s">
        <v>782</v>
      </c>
      <c r="AJ113" s="23" t="s">
        <v>782</v>
      </c>
      <c r="AK113" s="23" t="s">
        <v>782</v>
      </c>
      <c r="AL113" s="14" t="s">
        <v>782</v>
      </c>
      <c r="AM113" s="22" t="s">
        <v>782</v>
      </c>
      <c r="AN113" s="23" t="s">
        <v>782</v>
      </c>
      <c r="AO113" s="23" t="s">
        <v>782</v>
      </c>
      <c r="AP113" s="23" t="s">
        <v>782</v>
      </c>
      <c r="AQ113" s="14" t="s">
        <v>782</v>
      </c>
      <c r="AR113" s="28">
        <v>737</v>
      </c>
      <c r="AS113" s="30">
        <v>8719.2449999999935</v>
      </c>
      <c r="AT113" s="33">
        <v>8.7192449999999937</v>
      </c>
      <c r="AU113" s="30">
        <v>7.7441088129491602</v>
      </c>
      <c r="AV113" s="18">
        <v>0.60631833463556195</v>
      </c>
      <c r="AW113" s="28">
        <v>4</v>
      </c>
      <c r="AX113" s="22" t="s">
        <v>782</v>
      </c>
      <c r="AY113" s="30">
        <v>1165.42</v>
      </c>
      <c r="AZ113" s="19">
        <v>1.1654200000000001</v>
      </c>
      <c r="BA113" s="30">
        <v>3.0367863519320979</v>
      </c>
      <c r="BB113" s="18">
        <v>0.23776257385080224</v>
      </c>
      <c r="BC113" s="28">
        <v>0</v>
      </c>
      <c r="BD113" s="30">
        <v>0</v>
      </c>
      <c r="BE113" s="19">
        <v>0</v>
      </c>
      <c r="BF113" s="30">
        <v>0</v>
      </c>
      <c r="BG113" s="18">
        <v>0</v>
      </c>
      <c r="BH113" s="13">
        <v>745</v>
      </c>
      <c r="BI113" s="19">
        <v>10.633664999999993</v>
      </c>
      <c r="BJ113" s="19">
        <v>17.628786076824241</v>
      </c>
      <c r="BK113" s="18">
        <v>1.3802306338818262</v>
      </c>
      <c r="BL113" t="s">
        <v>343</v>
      </c>
    </row>
    <row r="114" spans="1:64">
      <c r="A114" t="s">
        <v>906</v>
      </c>
      <c r="B114" t="s">
        <v>904</v>
      </c>
      <c r="C114" t="s">
        <v>342</v>
      </c>
      <c r="D114" t="s">
        <v>808</v>
      </c>
      <c r="E114">
        <v>2016</v>
      </c>
      <c r="F114" s="23">
        <v>89.54</v>
      </c>
      <c r="G114" s="23">
        <v>43.49</v>
      </c>
      <c r="H114" s="22">
        <v>158908</v>
      </c>
      <c r="I114" s="29">
        <v>1349.554045906091</v>
      </c>
      <c r="J114" s="28">
        <v>1</v>
      </c>
      <c r="K114" s="28">
        <v>1</v>
      </c>
      <c r="L114" s="30">
        <v>499</v>
      </c>
      <c r="M114" s="31">
        <v>0.499</v>
      </c>
      <c r="N114" s="30">
        <v>2.9845190000000001</v>
      </c>
      <c r="O114" s="32">
        <v>0.22114853488481029</v>
      </c>
      <c r="P114" s="28">
        <v>0</v>
      </c>
      <c r="Q114" s="28">
        <v>0</v>
      </c>
      <c r="R114" s="30">
        <v>0</v>
      </c>
      <c r="S114" s="31">
        <v>0</v>
      </c>
      <c r="T114" s="30">
        <v>0</v>
      </c>
      <c r="U114" s="32">
        <v>0</v>
      </c>
      <c r="V114" s="28">
        <v>0</v>
      </c>
      <c r="W114" s="28">
        <v>0</v>
      </c>
      <c r="X114" s="30">
        <v>0</v>
      </c>
      <c r="Y114" s="31">
        <v>0</v>
      </c>
      <c r="Z114" s="30">
        <v>0</v>
      </c>
      <c r="AA114" s="18">
        <v>0</v>
      </c>
      <c r="AB114" s="28">
        <v>3</v>
      </c>
      <c r="AC114" s="22" t="s">
        <v>782</v>
      </c>
      <c r="AD114" s="30">
        <v>250</v>
      </c>
      <c r="AE114" s="19">
        <v>0.25</v>
      </c>
      <c r="AF114" s="30">
        <v>3.5646052679999998</v>
      </c>
      <c r="AG114" s="18">
        <v>0.26413208710042602</v>
      </c>
      <c r="AH114" s="22" t="s">
        <v>782</v>
      </c>
      <c r="AI114" s="23" t="s">
        <v>782</v>
      </c>
      <c r="AJ114" s="23" t="s">
        <v>782</v>
      </c>
      <c r="AK114" s="23" t="s">
        <v>782</v>
      </c>
      <c r="AL114" s="14" t="s">
        <v>782</v>
      </c>
      <c r="AM114" s="22" t="s">
        <v>782</v>
      </c>
      <c r="AN114" s="23" t="s">
        <v>782</v>
      </c>
      <c r="AO114" s="23" t="s">
        <v>782</v>
      </c>
      <c r="AP114" s="23" t="s">
        <v>782</v>
      </c>
      <c r="AQ114" s="14" t="s">
        <v>782</v>
      </c>
      <c r="AR114" s="28">
        <v>784</v>
      </c>
      <c r="AS114" s="30">
        <v>9014.3530000000083</v>
      </c>
      <c r="AT114" s="33">
        <v>9.0143530000000087</v>
      </c>
      <c r="AU114" s="30">
        <v>8.0047454640000115</v>
      </c>
      <c r="AV114" s="18">
        <v>0.59314004417108201</v>
      </c>
      <c r="AW114" s="28">
        <v>4</v>
      </c>
      <c r="AX114" s="22" t="s">
        <v>782</v>
      </c>
      <c r="AY114" s="30">
        <v>1165.42</v>
      </c>
      <c r="AZ114" s="19">
        <v>1.1654200000000001</v>
      </c>
      <c r="BA114" s="30">
        <v>3.2236729999999998</v>
      </c>
      <c r="BB114" s="18">
        <v>0.23886949987509576</v>
      </c>
      <c r="BC114" s="28">
        <v>0</v>
      </c>
      <c r="BD114" s="30">
        <v>0</v>
      </c>
      <c r="BE114" s="19">
        <v>0</v>
      </c>
      <c r="BF114" s="30">
        <v>0</v>
      </c>
      <c r="BG114" s="18">
        <v>0</v>
      </c>
      <c r="BH114" s="13">
        <v>792</v>
      </c>
      <c r="BI114" s="19">
        <v>10.92877300000001</v>
      </c>
      <c r="BJ114" s="19">
        <v>17.777542732000011</v>
      </c>
      <c r="BK114" s="18">
        <v>1.317290166031414</v>
      </c>
      <c r="BL114" t="s">
        <v>343</v>
      </c>
    </row>
    <row r="115" spans="1:64">
      <c r="A115" t="s">
        <v>907</v>
      </c>
      <c r="B115" t="s">
        <v>904</v>
      </c>
      <c r="C115" t="s">
        <v>342</v>
      </c>
      <c r="D115" t="s">
        <v>808</v>
      </c>
      <c r="E115">
        <v>2017</v>
      </c>
      <c r="F115" s="23">
        <v>89.54</v>
      </c>
      <c r="G115" s="23">
        <v>43.4</v>
      </c>
      <c r="H115" s="22">
        <v>158803</v>
      </c>
      <c r="I115" s="29">
        <v>1247.3992266918058</v>
      </c>
      <c r="J115" s="28">
        <v>1</v>
      </c>
      <c r="K115" s="28">
        <v>1</v>
      </c>
      <c r="L115" s="30">
        <v>499</v>
      </c>
      <c r="M115" s="31">
        <v>0.499</v>
      </c>
      <c r="N115" s="30">
        <v>2.9845190000000001</v>
      </c>
      <c r="O115" s="32">
        <v>0.23925932741798817</v>
      </c>
      <c r="P115" s="28">
        <v>0</v>
      </c>
      <c r="Q115" s="28">
        <v>0</v>
      </c>
      <c r="R115" s="30">
        <v>0</v>
      </c>
      <c r="S115" s="31">
        <v>0</v>
      </c>
      <c r="T115" s="30">
        <v>0</v>
      </c>
      <c r="U115" s="32">
        <v>0</v>
      </c>
      <c r="V115" s="28">
        <v>0</v>
      </c>
      <c r="W115" s="28">
        <v>0</v>
      </c>
      <c r="X115" s="30">
        <v>0</v>
      </c>
      <c r="Y115" s="31">
        <v>0</v>
      </c>
      <c r="Z115" s="30">
        <v>0</v>
      </c>
      <c r="AA115" s="18">
        <v>0</v>
      </c>
      <c r="AB115" s="28">
        <v>3</v>
      </c>
      <c r="AC115" s="22" t="s">
        <v>782</v>
      </c>
      <c r="AD115" s="30">
        <v>250</v>
      </c>
      <c r="AE115" s="19">
        <v>0.25</v>
      </c>
      <c r="AF115" s="30">
        <v>4.1413922759999995</v>
      </c>
      <c r="AG115" s="18">
        <v>0.33200215194803956</v>
      </c>
      <c r="AH115" s="22" t="s">
        <v>782</v>
      </c>
      <c r="AI115" s="23" t="s">
        <v>782</v>
      </c>
      <c r="AJ115" s="23" t="s">
        <v>782</v>
      </c>
      <c r="AK115" s="23" t="s">
        <v>782</v>
      </c>
      <c r="AL115" s="14" t="s">
        <v>782</v>
      </c>
      <c r="AM115" s="22" t="s">
        <v>782</v>
      </c>
      <c r="AN115" s="23" t="s">
        <v>782</v>
      </c>
      <c r="AO115" s="23" t="s">
        <v>782</v>
      </c>
      <c r="AP115" s="23" t="s">
        <v>782</v>
      </c>
      <c r="AQ115" s="14" t="s">
        <v>782</v>
      </c>
      <c r="AR115" s="28">
        <v>844</v>
      </c>
      <c r="AS115" s="30">
        <v>9699.9140000000079</v>
      </c>
      <c r="AT115" s="33">
        <v>9.6999140000000086</v>
      </c>
      <c r="AU115" s="30">
        <v>8.6135236320000121</v>
      </c>
      <c r="AV115" s="18">
        <v>0.69051859642752134</v>
      </c>
      <c r="AW115" s="28">
        <v>5</v>
      </c>
      <c r="AX115" s="22" t="s">
        <v>782</v>
      </c>
      <c r="AY115" s="30">
        <v>176</v>
      </c>
      <c r="AZ115" s="19">
        <v>0.17599999999999999</v>
      </c>
      <c r="BA115" s="30">
        <v>0.28300799999999998</v>
      </c>
      <c r="BB115" s="18">
        <v>2.2687844752842919E-2</v>
      </c>
      <c r="BC115" s="28">
        <v>0</v>
      </c>
      <c r="BD115" s="30">
        <v>0</v>
      </c>
      <c r="BE115" s="19">
        <v>0</v>
      </c>
      <c r="BF115" s="30">
        <v>0</v>
      </c>
      <c r="BG115" s="18">
        <v>0</v>
      </c>
      <c r="BH115" s="13">
        <v>853</v>
      </c>
      <c r="BI115" s="19">
        <v>10.624914000000009</v>
      </c>
      <c r="BJ115" s="19">
        <v>16.022442908000013</v>
      </c>
      <c r="BK115" s="18">
        <v>1.2844679205463923</v>
      </c>
      <c r="BL115" t="s">
        <v>343</v>
      </c>
    </row>
    <row r="116" spans="1:64">
      <c r="A116" t="s">
        <v>908</v>
      </c>
      <c r="B116" t="s">
        <v>904</v>
      </c>
      <c r="C116" t="s">
        <v>342</v>
      </c>
      <c r="D116" t="s">
        <v>808</v>
      </c>
      <c r="E116">
        <v>2018</v>
      </c>
      <c r="F116" s="23">
        <v>89.54</v>
      </c>
      <c r="G116" s="23">
        <v>43.33</v>
      </c>
      <c r="H116" s="22">
        <v>159360</v>
      </c>
      <c r="I116" s="29">
        <v>1247.4878833532623</v>
      </c>
      <c r="J116" s="28">
        <v>1</v>
      </c>
      <c r="K116" s="28">
        <v>1</v>
      </c>
      <c r="L116" s="30">
        <v>499</v>
      </c>
      <c r="M116" s="31">
        <v>0.499</v>
      </c>
      <c r="N116" s="30">
        <v>2.9845190000000001</v>
      </c>
      <c r="O116" s="32">
        <v>0.23924232369917511</v>
      </c>
      <c r="P116" s="28">
        <v>0</v>
      </c>
      <c r="Q116" s="28">
        <v>0</v>
      </c>
      <c r="R116" s="30">
        <v>0</v>
      </c>
      <c r="S116" s="31">
        <v>0</v>
      </c>
      <c r="T116" s="30">
        <v>0</v>
      </c>
      <c r="U116" s="32">
        <v>0</v>
      </c>
      <c r="V116" s="28">
        <v>0</v>
      </c>
      <c r="W116" s="28">
        <v>0</v>
      </c>
      <c r="X116" s="30">
        <v>0</v>
      </c>
      <c r="Y116" s="31">
        <v>0</v>
      </c>
      <c r="Z116" s="30">
        <v>0</v>
      </c>
      <c r="AA116" s="18">
        <v>0</v>
      </c>
      <c r="AB116" s="28">
        <v>3</v>
      </c>
      <c r="AC116" s="22" t="s">
        <v>782</v>
      </c>
      <c r="AD116" s="30">
        <v>250</v>
      </c>
      <c r="AE116" s="19">
        <v>0.25</v>
      </c>
      <c r="AF116" s="30">
        <v>1.9156284629999996</v>
      </c>
      <c r="AG116" s="18">
        <v>0.15355888330159706</v>
      </c>
      <c r="AH116" s="22" t="s">
        <v>782</v>
      </c>
      <c r="AI116" s="23" t="s">
        <v>782</v>
      </c>
      <c r="AJ116" s="23" t="s">
        <v>782</v>
      </c>
      <c r="AK116" s="23" t="s">
        <v>782</v>
      </c>
      <c r="AL116" s="14" t="s">
        <v>782</v>
      </c>
      <c r="AM116" s="22" t="s">
        <v>782</v>
      </c>
      <c r="AN116" s="23" t="s">
        <v>782</v>
      </c>
      <c r="AO116" s="23" t="s">
        <v>782</v>
      </c>
      <c r="AP116" s="23" t="s">
        <v>782</v>
      </c>
      <c r="AQ116" s="14" t="s">
        <v>782</v>
      </c>
      <c r="AR116" s="28">
        <v>909</v>
      </c>
      <c r="AS116" s="30">
        <v>10340.384000000009</v>
      </c>
      <c r="AT116" s="33">
        <v>10.340384000000009</v>
      </c>
      <c r="AU116" s="30">
        <v>9.1822609920000033</v>
      </c>
      <c r="AV116" s="18">
        <v>0.73606013449348906</v>
      </c>
      <c r="AW116" s="28">
        <v>5</v>
      </c>
      <c r="AX116" s="22" t="s">
        <v>782</v>
      </c>
      <c r="AY116" s="30">
        <v>1244.42</v>
      </c>
      <c r="AZ116" s="19">
        <v>1.2444200000000001</v>
      </c>
      <c r="BA116" s="30">
        <v>3.4869899000000002</v>
      </c>
      <c r="BB116" s="18">
        <v>0.27952094337196526</v>
      </c>
      <c r="BC116" s="28">
        <v>0</v>
      </c>
      <c r="BD116" s="30">
        <v>0</v>
      </c>
      <c r="BE116" s="19">
        <v>0</v>
      </c>
      <c r="BF116" s="30">
        <v>0</v>
      </c>
      <c r="BG116" s="18">
        <v>0</v>
      </c>
      <c r="BH116" s="13">
        <v>918</v>
      </c>
      <c r="BI116" s="19">
        <v>12.33380400000001</v>
      </c>
      <c r="BJ116" s="19">
        <v>17.569398355000004</v>
      </c>
      <c r="BK116" s="18">
        <v>1.4083822848662266</v>
      </c>
      <c r="BL116" t="s">
        <v>343</v>
      </c>
    </row>
    <row r="117" spans="1:64">
      <c r="A117" t="s">
        <v>909</v>
      </c>
      <c r="B117" t="s">
        <v>904</v>
      </c>
      <c r="C117" t="s">
        <v>342</v>
      </c>
      <c r="D117" t="s">
        <v>808</v>
      </c>
      <c r="E117">
        <v>2019</v>
      </c>
      <c r="F117" s="23">
        <v>89.54</v>
      </c>
      <c r="G117" s="23">
        <v>43.37</v>
      </c>
      <c r="H117" s="22">
        <v>159245</v>
      </c>
      <c r="I117" s="34">
        <v>1277.8907033879152</v>
      </c>
      <c r="J117" s="22">
        <v>1</v>
      </c>
      <c r="K117" s="22">
        <v>1</v>
      </c>
      <c r="L117" s="23">
        <v>499</v>
      </c>
      <c r="M117" s="23">
        <v>0.499</v>
      </c>
      <c r="N117" s="23">
        <v>2.9845190000000001</v>
      </c>
      <c r="O117" s="14">
        <v>0.23355041179089184</v>
      </c>
      <c r="P117" s="22">
        <v>0</v>
      </c>
      <c r="Q117" s="22">
        <v>0</v>
      </c>
      <c r="R117" s="23">
        <v>0</v>
      </c>
      <c r="S117" s="23">
        <v>0</v>
      </c>
      <c r="T117" s="23">
        <v>0</v>
      </c>
      <c r="U117" s="14">
        <v>0</v>
      </c>
      <c r="V117" s="22">
        <v>0</v>
      </c>
      <c r="W117" s="22">
        <v>0</v>
      </c>
      <c r="X117" s="23">
        <v>0</v>
      </c>
      <c r="Y117" s="23">
        <v>0</v>
      </c>
      <c r="Z117" s="23">
        <v>0</v>
      </c>
      <c r="AA117" s="14">
        <v>0</v>
      </c>
      <c r="AB117" s="22">
        <v>3</v>
      </c>
      <c r="AC117" s="22">
        <v>3</v>
      </c>
      <c r="AD117" s="23">
        <v>1318.8987532188839</v>
      </c>
      <c r="AE117" s="23">
        <v>1.3188987532188838</v>
      </c>
      <c r="AF117" s="23">
        <v>3.2614735019999994</v>
      </c>
      <c r="AG117" s="14">
        <v>0.25522319658115156</v>
      </c>
      <c r="AH117" s="22">
        <v>0</v>
      </c>
      <c r="AI117" s="23">
        <v>0</v>
      </c>
      <c r="AJ117" s="23">
        <v>0</v>
      </c>
      <c r="AK117" s="23">
        <v>0</v>
      </c>
      <c r="AL117" s="14">
        <v>0</v>
      </c>
      <c r="AM117" s="22">
        <v>1003</v>
      </c>
      <c r="AN117" s="23">
        <v>12099.14900000001</v>
      </c>
      <c r="AO117" s="23">
        <v>12.099149000000009</v>
      </c>
      <c r="AP117" s="23">
        <v>10.744044311999998</v>
      </c>
      <c r="AQ117" s="14">
        <v>0.84076394667522247</v>
      </c>
      <c r="AR117" s="22">
        <v>1003</v>
      </c>
      <c r="AS117" s="23">
        <v>12099.14900000001</v>
      </c>
      <c r="AT117" s="23">
        <v>12.099149000000009</v>
      </c>
      <c r="AU117" s="23">
        <v>10.744044311999998</v>
      </c>
      <c r="AV117" s="14">
        <v>0.84076394667522247</v>
      </c>
      <c r="AW117" s="22">
        <v>6</v>
      </c>
      <c r="AX117" s="22" t="s">
        <v>782</v>
      </c>
      <c r="AY117" s="23">
        <v>1366</v>
      </c>
      <c r="AZ117" s="23">
        <v>1.3660000000000001</v>
      </c>
      <c r="BA117" s="23">
        <v>3.62239099</v>
      </c>
      <c r="BB117" s="14">
        <v>0.28346641699453623</v>
      </c>
      <c r="BC117" s="22">
        <v>0</v>
      </c>
      <c r="BD117" s="23">
        <v>0</v>
      </c>
      <c r="BE117" s="23">
        <v>0</v>
      </c>
      <c r="BF117" s="23">
        <v>0</v>
      </c>
      <c r="BG117" s="14">
        <v>0</v>
      </c>
      <c r="BH117" s="22">
        <v>1013</v>
      </c>
      <c r="BI117" s="23">
        <v>15.283047753218893</v>
      </c>
      <c r="BJ117" s="23">
        <v>20.612427803999999</v>
      </c>
      <c r="BK117" s="14">
        <v>1.6130039720418023</v>
      </c>
      <c r="BL117" t="s">
        <v>343</v>
      </c>
    </row>
    <row r="118" spans="1:64">
      <c r="A118" t="s">
        <v>910</v>
      </c>
      <c r="B118" t="s">
        <v>904</v>
      </c>
      <c r="C118" t="s">
        <v>342</v>
      </c>
      <c r="D118" t="s">
        <v>808</v>
      </c>
      <c r="E118">
        <v>2020</v>
      </c>
      <c r="F118" s="23">
        <v>89.54</v>
      </c>
      <c r="G118" s="23">
        <v>43.56</v>
      </c>
      <c r="H118" s="22">
        <v>159193</v>
      </c>
      <c r="I118" s="34">
        <v>1282.2802025670157</v>
      </c>
      <c r="J118" s="22">
        <v>1</v>
      </c>
      <c r="K118" s="22">
        <v>1</v>
      </c>
      <c r="L118" s="23">
        <v>499</v>
      </c>
      <c r="M118" s="23">
        <v>0.499</v>
      </c>
      <c r="N118" s="23">
        <v>2.9845190000000001</v>
      </c>
      <c r="O118" s="14">
        <v>0.2327509224602585</v>
      </c>
      <c r="P118" s="22">
        <v>0</v>
      </c>
      <c r="Q118" s="22">
        <v>0</v>
      </c>
      <c r="R118" s="23">
        <v>0</v>
      </c>
      <c r="S118" s="23">
        <v>0</v>
      </c>
      <c r="T118" s="23">
        <v>0</v>
      </c>
      <c r="U118" s="14">
        <v>0</v>
      </c>
      <c r="V118" s="22">
        <v>0</v>
      </c>
      <c r="W118" s="22">
        <v>0</v>
      </c>
      <c r="X118" s="23">
        <v>0</v>
      </c>
      <c r="Y118" s="23">
        <v>0</v>
      </c>
      <c r="Z118" s="23">
        <v>0</v>
      </c>
      <c r="AA118" s="14">
        <v>0</v>
      </c>
      <c r="AB118" s="22">
        <v>3</v>
      </c>
      <c r="AC118" s="22">
        <v>3</v>
      </c>
      <c r="AD118" s="23">
        <v>1955.699313304721</v>
      </c>
      <c r="AE118" s="23">
        <v>1.9556993133047211</v>
      </c>
      <c r="AF118" s="23">
        <v>4.2764576400000003</v>
      </c>
      <c r="AG118" s="14">
        <v>0.33350414608592538</v>
      </c>
      <c r="AH118" s="22">
        <v>1</v>
      </c>
      <c r="AI118" s="23">
        <v>4.1900000000000004</v>
      </c>
      <c r="AJ118" s="23">
        <v>4.1900000000000001E-3</v>
      </c>
      <c r="AK118" s="23">
        <v>3.7207200000000003E-3</v>
      </c>
      <c r="AL118" s="14">
        <v>2.9016434883354168E-4</v>
      </c>
      <c r="AM118" s="22">
        <v>1190</v>
      </c>
      <c r="AN118" s="23">
        <v>14274.16400000001</v>
      </c>
      <c r="AO118" s="23">
        <v>14.27416400000001</v>
      </c>
      <c r="AP118" s="23">
        <v>12.675457631999992</v>
      </c>
      <c r="AQ118" s="14">
        <v>0.98850918906997121</v>
      </c>
      <c r="AR118" s="22">
        <v>1191</v>
      </c>
      <c r="AS118" s="23">
        <v>14278.35400000001</v>
      </c>
      <c r="AT118" s="23">
        <v>14.278354000000011</v>
      </c>
      <c r="AU118" s="23">
        <v>12.679178351999992</v>
      </c>
      <c r="AV118" s="14">
        <v>0.98879935341880476</v>
      </c>
      <c r="AW118" s="22">
        <v>6</v>
      </c>
      <c r="AX118" s="22">
        <v>9</v>
      </c>
      <c r="AY118" s="23">
        <v>1616</v>
      </c>
      <c r="AZ118" s="23">
        <v>1.6160000000000001</v>
      </c>
      <c r="BA118" s="23">
        <v>4.2738909899999999</v>
      </c>
      <c r="BB118" s="14">
        <v>0.33330398312662352</v>
      </c>
      <c r="BC118" s="22">
        <v>0</v>
      </c>
      <c r="BD118" s="23">
        <v>0</v>
      </c>
      <c r="BE118" s="23">
        <v>0</v>
      </c>
      <c r="BF118" s="23">
        <v>0</v>
      </c>
      <c r="BG118" s="14">
        <v>0</v>
      </c>
      <c r="BH118" s="22">
        <v>1201</v>
      </c>
      <c r="BI118" s="23">
        <v>18.349053313304733</v>
      </c>
      <c r="BJ118" s="23">
        <v>24.214045981999995</v>
      </c>
      <c r="BK118" s="14">
        <v>1.8883584050916125</v>
      </c>
      <c r="BL118" t="s">
        <v>343</v>
      </c>
    </row>
    <row r="119" spans="1:64">
      <c r="A119" t="s">
        <v>911</v>
      </c>
      <c r="B119" t="s">
        <v>904</v>
      </c>
      <c r="C119" t="s">
        <v>342</v>
      </c>
      <c r="D119" t="s">
        <v>808</v>
      </c>
      <c r="E119">
        <v>2021</v>
      </c>
      <c r="F119" s="23">
        <v>89.54</v>
      </c>
      <c r="G119" s="23">
        <v>43.58</v>
      </c>
      <c r="H119" s="22">
        <v>158957</v>
      </c>
      <c r="I119" s="34">
        <v>1193.58</v>
      </c>
      <c r="J119" s="22">
        <v>1</v>
      </c>
      <c r="K119" s="22">
        <v>2</v>
      </c>
      <c r="L119" s="23">
        <v>689</v>
      </c>
      <c r="M119" s="23">
        <v>0.69</v>
      </c>
      <c r="N119" s="23">
        <v>4.12</v>
      </c>
      <c r="O119" s="14">
        <v>0.35</v>
      </c>
      <c r="P119" s="22">
        <v>0</v>
      </c>
      <c r="Q119" s="22">
        <v>0</v>
      </c>
      <c r="R119" s="23">
        <v>0</v>
      </c>
      <c r="S119" s="23">
        <v>0</v>
      </c>
      <c r="T119" s="23">
        <v>0</v>
      </c>
      <c r="U119" s="14">
        <v>0</v>
      </c>
      <c r="V119" s="22">
        <v>0</v>
      </c>
      <c r="W119" s="22">
        <v>0</v>
      </c>
      <c r="X119" s="23">
        <v>0</v>
      </c>
      <c r="Y119" s="23">
        <v>0</v>
      </c>
      <c r="Z119" s="23">
        <v>0</v>
      </c>
      <c r="AA119" s="14">
        <v>0</v>
      </c>
      <c r="AB119" s="22">
        <v>3</v>
      </c>
      <c r="AC119" s="22">
        <v>0</v>
      </c>
      <c r="AD119" s="23">
        <v>1859.5598709999999</v>
      </c>
      <c r="AE119" s="23">
        <v>1.86</v>
      </c>
      <c r="AF119" s="23">
        <v>3.99</v>
      </c>
      <c r="AG119" s="14">
        <v>0.33</v>
      </c>
      <c r="AH119" s="22">
        <v>2</v>
      </c>
      <c r="AI119" s="23">
        <v>4.8650000000000002</v>
      </c>
      <c r="AJ119" s="23">
        <v>0</v>
      </c>
      <c r="AK119" s="23">
        <v>0</v>
      </c>
      <c r="AL119" s="14">
        <v>0</v>
      </c>
      <c r="AM119" s="22">
        <v>1402</v>
      </c>
      <c r="AN119" s="23">
        <v>16939.702000000001</v>
      </c>
      <c r="AO119" s="23">
        <v>17</v>
      </c>
      <c r="AP119" s="23">
        <v>15.16</v>
      </c>
      <c r="AQ119" s="14">
        <v>1.27</v>
      </c>
      <c r="AR119" s="22">
        <v>1404</v>
      </c>
      <c r="AS119" s="23">
        <v>16944.566999999999</v>
      </c>
      <c r="AT119" s="23">
        <v>17</v>
      </c>
      <c r="AU119" s="23">
        <v>15.16</v>
      </c>
      <c r="AV119" s="14">
        <v>1.27</v>
      </c>
      <c r="AW119" s="22">
        <v>6</v>
      </c>
      <c r="AX119" s="22">
        <v>7</v>
      </c>
      <c r="AY119" s="23">
        <v>996</v>
      </c>
      <c r="AZ119" s="23">
        <v>1</v>
      </c>
      <c r="BA119" s="23">
        <v>3.44</v>
      </c>
      <c r="BB119" s="14">
        <v>0.28999999999999998</v>
      </c>
      <c r="BC119" s="22">
        <v>0</v>
      </c>
      <c r="BD119" s="23">
        <v>0</v>
      </c>
      <c r="BE119" s="23">
        <v>0</v>
      </c>
      <c r="BF119" s="23">
        <v>0</v>
      </c>
      <c r="BG119" s="14">
        <v>0</v>
      </c>
      <c r="BH119" s="22">
        <v>1414</v>
      </c>
      <c r="BI119" s="23">
        <v>20.49</v>
      </c>
      <c r="BJ119" s="23">
        <v>26.72</v>
      </c>
      <c r="BK119" s="14">
        <v>2.2400000000000002</v>
      </c>
      <c r="BL119" t="s">
        <v>343</v>
      </c>
    </row>
    <row r="120" spans="1:64">
      <c r="A120" t="s">
        <v>912</v>
      </c>
      <c r="B120" t="s">
        <v>904</v>
      </c>
      <c r="C120" t="s">
        <v>342</v>
      </c>
      <c r="D120" s="111" t="s">
        <v>808</v>
      </c>
      <c r="E120" s="110">
        <v>2022</v>
      </c>
      <c r="F120" s="23"/>
      <c r="G120" s="23"/>
      <c r="H120" s="22">
        <v>160643</v>
      </c>
      <c r="I120" s="34">
        <v>1164.266274419922</v>
      </c>
      <c r="J120" s="22">
        <v>1</v>
      </c>
      <c r="K120" s="22">
        <v>2</v>
      </c>
      <c r="L120" s="23">
        <v>380</v>
      </c>
      <c r="M120" s="23">
        <v>0.38</v>
      </c>
      <c r="N120" s="23">
        <v>2.24884</v>
      </c>
      <c r="O120" s="14">
        <v>0.19315512691634484</v>
      </c>
      <c r="P120" s="22">
        <v>0</v>
      </c>
      <c r="Q120" s="22">
        <v>0</v>
      </c>
      <c r="R120" s="23">
        <v>0</v>
      </c>
      <c r="S120" s="23">
        <v>0</v>
      </c>
      <c r="T120" s="23">
        <v>0</v>
      </c>
      <c r="U120" s="14">
        <v>0</v>
      </c>
      <c r="V120" s="22">
        <v>0</v>
      </c>
      <c r="W120" s="22">
        <v>0</v>
      </c>
      <c r="X120" s="23">
        <v>0</v>
      </c>
      <c r="Y120" s="23">
        <v>0</v>
      </c>
      <c r="Z120" s="23">
        <v>0</v>
      </c>
      <c r="AA120" s="14">
        <v>0</v>
      </c>
      <c r="AB120" s="22">
        <v>3</v>
      </c>
      <c r="AC120" s="22">
        <v>3</v>
      </c>
      <c r="AD120" s="23">
        <v>1765.05284120172</v>
      </c>
      <c r="AE120" s="23">
        <v>1.7650528412017199</v>
      </c>
      <c r="AF120" s="23">
        <v>3.8643176459999999</v>
      </c>
      <c r="AG120" s="14">
        <v>0.33191012493472233</v>
      </c>
      <c r="AH120" s="22">
        <v>1</v>
      </c>
      <c r="AI120" s="23">
        <v>4.1900000000000004</v>
      </c>
      <c r="AJ120" s="23">
        <v>4.1900000000000001E-3</v>
      </c>
      <c r="AK120" s="23">
        <v>4.2920848174591202E-3</v>
      </c>
      <c r="AL120" s="14">
        <v>3.6865147705129452E-4</v>
      </c>
      <c r="AM120" s="22">
        <v>1844</v>
      </c>
      <c r="AN120" s="23">
        <v>21144.076999999994</v>
      </c>
      <c r="AO120" s="23">
        <v>21.144076999999982</v>
      </c>
      <c r="AP120" s="23">
        <v>21.65922956345743</v>
      </c>
      <c r="AQ120" s="14">
        <v>1.8603329873356345</v>
      </c>
      <c r="AR120" s="22">
        <v>1845</v>
      </c>
      <c r="AS120" s="23">
        <v>21148.267</v>
      </c>
      <c r="AT120" s="23">
        <v>21.148267000000001</v>
      </c>
      <c r="AU120" s="23">
        <v>21.663521648274859</v>
      </c>
      <c r="AV120" s="14">
        <v>1.8607016388126834</v>
      </c>
      <c r="AW120" s="22">
        <v>6</v>
      </c>
      <c r="AX120" s="22">
        <v>7</v>
      </c>
      <c r="AY120" s="23">
        <v>996</v>
      </c>
      <c r="AZ120" s="23">
        <v>0.996</v>
      </c>
      <c r="BA120" s="23">
        <v>3.4442583299999998</v>
      </c>
      <c r="BB120" s="14">
        <v>0.29583080826729691</v>
      </c>
      <c r="BC120" s="22">
        <v>0</v>
      </c>
      <c r="BD120" s="23">
        <v>0</v>
      </c>
      <c r="BE120" s="23">
        <v>0</v>
      </c>
      <c r="BF120" s="23">
        <v>0</v>
      </c>
      <c r="BG120" s="14">
        <v>0</v>
      </c>
      <c r="BH120" s="22">
        <v>1855</v>
      </c>
      <c r="BI120" s="23">
        <v>24.289319841201717</v>
      </c>
      <c r="BJ120" s="23">
        <v>31.22093762427486</v>
      </c>
      <c r="BK120" s="14">
        <v>2.6815976989310477</v>
      </c>
      <c r="BL120" t="s">
        <v>343</v>
      </c>
    </row>
    <row r="121" spans="1:64">
      <c r="A121" t="s">
        <v>913</v>
      </c>
      <c r="B121" t="s">
        <v>904</v>
      </c>
      <c r="C121" t="s">
        <v>342</v>
      </c>
      <c r="D121" t="s">
        <v>808</v>
      </c>
      <c r="E121">
        <v>2023</v>
      </c>
      <c r="F121">
        <v>89.54</v>
      </c>
      <c r="G121">
        <v>43.66</v>
      </c>
      <c r="H121">
        <v>166078</v>
      </c>
      <c r="I121">
        <v>1164.266274419922</v>
      </c>
      <c r="J121">
        <v>1</v>
      </c>
      <c r="K121">
        <v>2</v>
      </c>
      <c r="L121">
        <v>380</v>
      </c>
      <c r="M121">
        <v>0.38</v>
      </c>
      <c r="N121">
        <v>2.24884</v>
      </c>
      <c r="O121">
        <v>0.19315512691634484</v>
      </c>
      <c r="P121">
        <v>0</v>
      </c>
      <c r="Q121">
        <v>0</v>
      </c>
      <c r="R121">
        <v>0</v>
      </c>
      <c r="S121">
        <v>0</v>
      </c>
      <c r="T121">
        <v>0</v>
      </c>
      <c r="U121">
        <v>0</v>
      </c>
      <c r="V121">
        <v>0</v>
      </c>
      <c r="W121">
        <v>0</v>
      </c>
      <c r="X121">
        <v>0</v>
      </c>
      <c r="Y121">
        <v>0</v>
      </c>
      <c r="Z121">
        <v>0</v>
      </c>
      <c r="AA121">
        <v>0</v>
      </c>
      <c r="AB121">
        <v>3</v>
      </c>
      <c r="AC121">
        <v>3</v>
      </c>
      <c r="AD121">
        <v>1846.9642875536499</v>
      </c>
      <c r="AE121">
        <v>1.8469642875536501</v>
      </c>
      <c r="AF121">
        <v>2.900778174</v>
      </c>
      <c r="AG121">
        <v>0.24915075165646869</v>
      </c>
      <c r="AH121">
        <v>4</v>
      </c>
      <c r="AI121">
        <v>29.53</v>
      </c>
      <c r="AJ121">
        <v>2.9530000000000001E-2</v>
      </c>
      <c r="AK121">
        <v>2.7699000000000001E-2</v>
      </c>
      <c r="AL121">
        <v>2.3790949380373154E-3</v>
      </c>
      <c r="AM121">
        <v>2705</v>
      </c>
      <c r="AN121">
        <v>34756.764999999999</v>
      </c>
      <c r="AO121">
        <v>34.756765000000001</v>
      </c>
      <c r="AP121">
        <v>32.601402</v>
      </c>
      <c r="AQ121">
        <v>2.8001671710574247</v>
      </c>
      <c r="AR121">
        <v>3168</v>
      </c>
      <c r="AS121">
        <v>35144.504999999801</v>
      </c>
      <c r="AT121">
        <v>35.144504999999803</v>
      </c>
      <c r="AU121">
        <v>32.965097092042598</v>
      </c>
      <c r="AV121">
        <v>2.8314053079023491</v>
      </c>
      <c r="AW121">
        <v>6</v>
      </c>
      <c r="AX121">
        <v>7</v>
      </c>
      <c r="AY121">
        <v>996</v>
      </c>
      <c r="AZ121">
        <v>0.996</v>
      </c>
      <c r="BA121">
        <v>3.444258</v>
      </c>
      <c r="BB121">
        <v>0.29583077992326534</v>
      </c>
      <c r="BC121">
        <v>0</v>
      </c>
      <c r="BD121">
        <v>0</v>
      </c>
      <c r="BE121">
        <v>0</v>
      </c>
      <c r="BF121">
        <v>0</v>
      </c>
      <c r="BG121">
        <v>0</v>
      </c>
      <c r="BH121">
        <v>3178</v>
      </c>
      <c r="BI121">
        <v>38.367469287553455</v>
      </c>
      <c r="BJ121">
        <v>41.558973266042599</v>
      </c>
      <c r="BK121">
        <v>3.569541966398428</v>
      </c>
      <c r="BL121" t="s">
        <v>343</v>
      </c>
    </row>
    <row r="122" spans="1:64">
      <c r="A122" t="s">
        <v>914</v>
      </c>
      <c r="B122" t="s">
        <v>904</v>
      </c>
      <c r="C122" t="s">
        <v>342</v>
      </c>
      <c r="D122" t="s">
        <v>808</v>
      </c>
      <c r="E122">
        <v>2024</v>
      </c>
      <c r="F122">
        <v>89.54</v>
      </c>
      <c r="G122">
        <v>43.66</v>
      </c>
      <c r="H122">
        <v>165626</v>
      </c>
      <c r="I122">
        <v>1135.713737877918</v>
      </c>
      <c r="J122">
        <v>1</v>
      </c>
      <c r="K122">
        <v>1</v>
      </c>
      <c r="L122">
        <v>190</v>
      </c>
      <c r="M122">
        <v>0.19</v>
      </c>
      <c r="N122">
        <v>1.12442</v>
      </c>
      <c r="O122">
        <v>9.9005582348680538E-2</v>
      </c>
      <c r="P122">
        <v>0</v>
      </c>
      <c r="Q122">
        <v>0</v>
      </c>
      <c r="R122">
        <v>0</v>
      </c>
      <c r="S122">
        <v>0</v>
      </c>
      <c r="T122">
        <v>0</v>
      </c>
      <c r="U122">
        <v>0</v>
      </c>
      <c r="V122">
        <v>0</v>
      </c>
      <c r="W122">
        <v>0</v>
      </c>
      <c r="X122">
        <v>0</v>
      </c>
      <c r="Y122">
        <v>0</v>
      </c>
      <c r="Z122">
        <v>0</v>
      </c>
      <c r="AA122">
        <v>0</v>
      </c>
      <c r="AB122">
        <v>3</v>
      </c>
      <c r="AC122">
        <v>4</v>
      </c>
      <c r="AD122">
        <v>610</v>
      </c>
      <c r="AE122">
        <v>0.61</v>
      </c>
      <c r="AF122">
        <v>3.3265123500000002</v>
      </c>
      <c r="AG122">
        <v>0.29290059977751004</v>
      </c>
      <c r="AH122">
        <v>4</v>
      </c>
      <c r="AI122">
        <v>29.529999999999998</v>
      </c>
      <c r="AJ122">
        <v>2.9530000000000001E-2</v>
      </c>
      <c r="AK122">
        <v>2.663440071615096E-2</v>
      </c>
      <c r="AL122">
        <v>2.3451684898975829E-3</v>
      </c>
      <c r="AM122">
        <v>3502</v>
      </c>
      <c r="AN122">
        <v>46417.269999999851</v>
      </c>
      <c r="AO122">
        <v>46.417269999999867</v>
      </c>
      <c r="AP122">
        <v>41.865769364367424</v>
      </c>
      <c r="AQ122">
        <v>3.6862959360334626</v>
      </c>
      <c r="AR122">
        <v>4572</v>
      </c>
      <c r="AS122">
        <v>47430.180000000146</v>
      </c>
      <c r="AT122">
        <v>47.430179999999162</v>
      </c>
      <c r="AU122">
        <v>42.779357269190093</v>
      </c>
      <c r="AV122">
        <v>3.7667376771477077</v>
      </c>
      <c r="AW122">
        <v>6</v>
      </c>
      <c r="AX122">
        <v>7</v>
      </c>
      <c r="AY122">
        <v>996</v>
      </c>
      <c r="AZ122">
        <v>0.996</v>
      </c>
      <c r="BA122">
        <v>3.4442583299999998</v>
      </c>
      <c r="BB122">
        <v>0.30326817534457223</v>
      </c>
      <c r="BC122">
        <v>0</v>
      </c>
      <c r="BD122">
        <v>0</v>
      </c>
      <c r="BE122">
        <v>0</v>
      </c>
      <c r="BF122">
        <v>0</v>
      </c>
      <c r="BG122">
        <v>0</v>
      </c>
      <c r="BH122">
        <v>4582</v>
      </c>
      <c r="BI122">
        <v>49.226179999999161</v>
      </c>
      <c r="BJ122">
        <v>50.674547949190092</v>
      </c>
      <c r="BK122">
        <v>4.4619120346184706</v>
      </c>
      <c r="BL122" t="s">
        <v>343</v>
      </c>
    </row>
    <row r="123" spans="1:64">
      <c r="A123" t="s">
        <v>915</v>
      </c>
      <c r="B123" t="s">
        <v>916</v>
      </c>
      <c r="C123" t="s">
        <v>345</v>
      </c>
      <c r="D123" t="s">
        <v>808</v>
      </c>
      <c r="E123">
        <v>2012</v>
      </c>
      <c r="F123" s="23">
        <v>168.39</v>
      </c>
      <c r="G123" s="23">
        <v>82.71</v>
      </c>
      <c r="H123" s="22">
        <v>342885</v>
      </c>
      <c r="I123" s="34">
        <v>2839.7826299999997</v>
      </c>
      <c r="J123" s="22">
        <v>4</v>
      </c>
      <c r="K123" s="22" t="s">
        <v>782</v>
      </c>
      <c r="L123" s="23">
        <v>1075</v>
      </c>
      <c r="M123" s="23">
        <v>1.075</v>
      </c>
      <c r="N123" s="23">
        <v>2.8879000000000001</v>
      </c>
      <c r="O123" s="14">
        <v>0.10169440327902844</v>
      </c>
      <c r="P123" s="22">
        <v>0</v>
      </c>
      <c r="Q123" s="22" t="s">
        <v>782</v>
      </c>
      <c r="R123" s="23">
        <v>0</v>
      </c>
      <c r="S123" s="23">
        <v>0</v>
      </c>
      <c r="T123" s="23">
        <v>0</v>
      </c>
      <c r="U123" s="14">
        <v>0</v>
      </c>
      <c r="V123" s="22">
        <v>0</v>
      </c>
      <c r="W123" s="22" t="s">
        <v>782</v>
      </c>
      <c r="X123" s="23">
        <v>0</v>
      </c>
      <c r="Y123" s="23">
        <v>0</v>
      </c>
      <c r="Z123" s="23">
        <v>0</v>
      </c>
      <c r="AA123" s="14">
        <v>0</v>
      </c>
      <c r="AB123" s="22">
        <v>2</v>
      </c>
      <c r="AC123" s="22" t="s">
        <v>782</v>
      </c>
      <c r="AD123" s="23">
        <v>805</v>
      </c>
      <c r="AE123" s="23">
        <v>0.80500000000000005</v>
      </c>
      <c r="AF123" s="23">
        <v>0.405165</v>
      </c>
      <c r="AG123" s="14">
        <v>1.4267465253141577E-2</v>
      </c>
      <c r="AH123" s="22" t="s">
        <v>782</v>
      </c>
      <c r="AI123" s="23" t="s">
        <v>782</v>
      </c>
      <c r="AJ123" s="23" t="s">
        <v>782</v>
      </c>
      <c r="AK123" s="23" t="s">
        <v>782</v>
      </c>
      <c r="AL123" s="14" t="s">
        <v>782</v>
      </c>
      <c r="AM123" s="22" t="s">
        <v>782</v>
      </c>
      <c r="AN123" s="23" t="s">
        <v>782</v>
      </c>
      <c r="AO123" s="23" t="s">
        <v>782</v>
      </c>
      <c r="AP123" s="23" t="s">
        <v>782</v>
      </c>
      <c r="AQ123" s="14" t="s">
        <v>782</v>
      </c>
      <c r="AR123" s="22">
        <v>1022</v>
      </c>
      <c r="AS123" s="23">
        <v>12020.331000000018</v>
      </c>
      <c r="AT123" s="23">
        <v>12.020331000000018</v>
      </c>
      <c r="AU123" s="23">
        <v>6.1832610000000008</v>
      </c>
      <c r="AV123" s="14">
        <v>0.21773712306987386</v>
      </c>
      <c r="AW123" s="22">
        <v>3</v>
      </c>
      <c r="AX123" s="22" t="s">
        <v>782</v>
      </c>
      <c r="AY123" s="23">
        <v>674.5</v>
      </c>
      <c r="AZ123" s="23">
        <v>0.67449999999999999</v>
      </c>
      <c r="BA123" s="23">
        <v>2.2412529999999999</v>
      </c>
      <c r="BB123" s="14">
        <v>7.8923399851910506E-2</v>
      </c>
      <c r="BC123" s="22">
        <v>1</v>
      </c>
      <c r="BD123" s="23">
        <v>600</v>
      </c>
      <c r="BE123" s="23">
        <v>0.6</v>
      </c>
      <c r="BF123" s="23">
        <v>0.95819999999999994</v>
      </c>
      <c r="BG123" s="14">
        <v>3.3742019191095624E-2</v>
      </c>
      <c r="BH123" s="22">
        <v>1032</v>
      </c>
      <c r="BI123" s="23">
        <v>15.174831000000017</v>
      </c>
      <c r="BJ123" s="23">
        <v>12.675779</v>
      </c>
      <c r="BK123" s="14">
        <v>0.44636441064505006</v>
      </c>
      <c r="BL123" t="s">
        <v>346</v>
      </c>
    </row>
    <row r="124" spans="1:64">
      <c r="A124" t="s">
        <v>917</v>
      </c>
      <c r="B124" t="s">
        <v>916</v>
      </c>
      <c r="C124" t="s">
        <v>345</v>
      </c>
      <c r="D124" t="s">
        <v>808</v>
      </c>
      <c r="E124">
        <v>2015</v>
      </c>
      <c r="F124" s="23">
        <v>168.39</v>
      </c>
      <c r="G124" s="23">
        <v>82.75</v>
      </c>
      <c r="H124" s="22">
        <v>350046</v>
      </c>
      <c r="I124" s="29">
        <v>2814.2247820598341</v>
      </c>
      <c r="J124" s="28">
        <v>6</v>
      </c>
      <c r="K124" s="28">
        <v>6</v>
      </c>
      <c r="L124" s="30">
        <v>1440</v>
      </c>
      <c r="M124" s="31">
        <v>1.44</v>
      </c>
      <c r="N124" s="30">
        <v>8.6131511738635194</v>
      </c>
      <c r="O124" s="32">
        <v>0.30605768340790601</v>
      </c>
      <c r="P124" s="28">
        <v>0</v>
      </c>
      <c r="Q124" s="28">
        <v>0</v>
      </c>
      <c r="R124" s="30">
        <v>0</v>
      </c>
      <c r="S124" s="31">
        <v>0</v>
      </c>
      <c r="T124" s="30">
        <v>0</v>
      </c>
      <c r="U124" s="32">
        <v>0</v>
      </c>
      <c r="V124" s="28">
        <v>0</v>
      </c>
      <c r="W124" s="28">
        <v>0</v>
      </c>
      <c r="X124" s="30">
        <v>0</v>
      </c>
      <c r="Y124" s="31">
        <v>0</v>
      </c>
      <c r="Z124" s="30">
        <v>0</v>
      </c>
      <c r="AA124" s="18">
        <v>0</v>
      </c>
      <c r="AB124" s="28">
        <v>2</v>
      </c>
      <c r="AC124" s="22" t="s">
        <v>782</v>
      </c>
      <c r="AD124" s="30">
        <v>805</v>
      </c>
      <c r="AE124" s="19">
        <v>0.80500000000000005</v>
      </c>
      <c r="AF124" s="30">
        <v>12.125526000000001</v>
      </c>
      <c r="AG124" s="18">
        <v>0.43086558249710549</v>
      </c>
      <c r="AH124" s="22" t="s">
        <v>782</v>
      </c>
      <c r="AI124" s="23" t="s">
        <v>782</v>
      </c>
      <c r="AJ124" s="23" t="s">
        <v>782</v>
      </c>
      <c r="AK124" s="23" t="s">
        <v>782</v>
      </c>
      <c r="AL124" s="14" t="s">
        <v>782</v>
      </c>
      <c r="AM124" s="22" t="s">
        <v>782</v>
      </c>
      <c r="AN124" s="23" t="s">
        <v>782</v>
      </c>
      <c r="AO124" s="23" t="s">
        <v>782</v>
      </c>
      <c r="AP124" s="23" t="s">
        <v>782</v>
      </c>
      <c r="AQ124" s="14" t="s">
        <v>782</v>
      </c>
      <c r="AR124" s="28">
        <v>1256</v>
      </c>
      <c r="AS124" s="30">
        <v>15284.190999999999</v>
      </c>
      <c r="AT124" s="33">
        <v>15.284190999999998</v>
      </c>
      <c r="AU124" s="30">
        <v>13.574849453352705</v>
      </c>
      <c r="AV124" s="18">
        <v>0.48236550043514209</v>
      </c>
      <c r="AW124" s="28">
        <v>4</v>
      </c>
      <c r="AX124" s="22" t="s">
        <v>782</v>
      </c>
      <c r="AY124" s="30">
        <v>1234.5</v>
      </c>
      <c r="AZ124" s="19">
        <v>1.2344999999999999</v>
      </c>
      <c r="BA124" s="30">
        <v>3.2167911580890789</v>
      </c>
      <c r="BB124" s="18">
        <v>0.11430469870763457</v>
      </c>
      <c r="BC124" s="28">
        <v>1</v>
      </c>
      <c r="BD124" s="30">
        <v>600</v>
      </c>
      <c r="BE124" s="19">
        <v>0.6</v>
      </c>
      <c r="BF124" s="30">
        <v>0.95220000000000005</v>
      </c>
      <c r="BG124" s="18">
        <v>3.3835250335015887E-2</v>
      </c>
      <c r="BH124" s="13">
        <v>1269</v>
      </c>
      <c r="BI124" s="19">
        <v>19.363690999999999</v>
      </c>
      <c r="BJ124" s="19">
        <v>38.482517785305305</v>
      </c>
      <c r="BK124" s="18">
        <v>1.367428715382804</v>
      </c>
      <c r="BL124" t="s">
        <v>346</v>
      </c>
    </row>
    <row r="125" spans="1:64">
      <c r="A125" t="s">
        <v>918</v>
      </c>
      <c r="B125" t="s">
        <v>916</v>
      </c>
      <c r="C125" t="s">
        <v>345</v>
      </c>
      <c r="D125" t="s">
        <v>808</v>
      </c>
      <c r="E125">
        <v>2016</v>
      </c>
      <c r="F125" s="23">
        <v>168.39</v>
      </c>
      <c r="G125" s="23">
        <v>82.51</v>
      </c>
      <c r="H125" s="22">
        <v>352390</v>
      </c>
      <c r="I125" s="29">
        <v>2976.2357493620675</v>
      </c>
      <c r="J125" s="28">
        <v>6</v>
      </c>
      <c r="K125" s="28">
        <v>6</v>
      </c>
      <c r="L125" s="30">
        <v>1440</v>
      </c>
      <c r="M125" s="31">
        <v>1.44</v>
      </c>
      <c r="N125" s="30">
        <v>8.6126400000000007</v>
      </c>
      <c r="O125" s="32">
        <v>0.28938030200887316</v>
      </c>
      <c r="P125" s="28">
        <v>0</v>
      </c>
      <c r="Q125" s="28">
        <v>0</v>
      </c>
      <c r="R125" s="30">
        <v>0</v>
      </c>
      <c r="S125" s="31">
        <v>0</v>
      </c>
      <c r="T125" s="30">
        <v>0</v>
      </c>
      <c r="U125" s="32">
        <v>0</v>
      </c>
      <c r="V125" s="28">
        <v>0</v>
      </c>
      <c r="W125" s="28">
        <v>0</v>
      </c>
      <c r="X125" s="30">
        <v>0</v>
      </c>
      <c r="Y125" s="31">
        <v>0</v>
      </c>
      <c r="Z125" s="30">
        <v>0</v>
      </c>
      <c r="AA125" s="18">
        <v>0</v>
      </c>
      <c r="AB125" s="28">
        <v>2</v>
      </c>
      <c r="AC125" s="22" t="s">
        <v>782</v>
      </c>
      <c r="AD125" s="30">
        <v>805</v>
      </c>
      <c r="AE125" s="19">
        <v>0.80500000000000005</v>
      </c>
      <c r="AF125" s="30">
        <v>11.032460292</v>
      </c>
      <c r="AG125" s="18">
        <v>0.37068502703002343</v>
      </c>
      <c r="AH125" s="22" t="s">
        <v>782</v>
      </c>
      <c r="AI125" s="23" t="s">
        <v>782</v>
      </c>
      <c r="AJ125" s="23" t="s">
        <v>782</v>
      </c>
      <c r="AK125" s="23" t="s">
        <v>782</v>
      </c>
      <c r="AL125" s="14" t="s">
        <v>782</v>
      </c>
      <c r="AM125" s="22" t="s">
        <v>782</v>
      </c>
      <c r="AN125" s="23" t="s">
        <v>782</v>
      </c>
      <c r="AO125" s="23" t="s">
        <v>782</v>
      </c>
      <c r="AP125" s="23" t="s">
        <v>782</v>
      </c>
      <c r="AQ125" s="14" t="s">
        <v>782</v>
      </c>
      <c r="AR125" s="28">
        <v>1339</v>
      </c>
      <c r="AS125" s="30">
        <v>16700.535999999996</v>
      </c>
      <c r="AT125" s="33">
        <v>16.700535999999996</v>
      </c>
      <c r="AU125" s="30">
        <v>14.830075968000035</v>
      </c>
      <c r="AV125" s="18">
        <v>0.49828297275102434</v>
      </c>
      <c r="AW125" s="28">
        <v>3</v>
      </c>
      <c r="AX125" s="22" t="s">
        <v>782</v>
      </c>
      <c r="AY125" s="30">
        <v>1032</v>
      </c>
      <c r="AZ125" s="19">
        <v>1.032</v>
      </c>
      <c r="BA125" s="30">
        <v>3.9730780000000001</v>
      </c>
      <c r="BB125" s="18">
        <v>0.13349339012716308</v>
      </c>
      <c r="BC125" s="28">
        <v>1</v>
      </c>
      <c r="BD125" s="30">
        <v>600</v>
      </c>
      <c r="BE125" s="19">
        <v>0.6</v>
      </c>
      <c r="BF125" s="30">
        <v>0.96479999999999999</v>
      </c>
      <c r="BG125" s="18">
        <v>3.2416786882786326E-2</v>
      </c>
      <c r="BH125" s="13">
        <v>1351</v>
      </c>
      <c r="BI125" s="19">
        <v>20.577535999999998</v>
      </c>
      <c r="BJ125" s="19">
        <v>39.413054260000038</v>
      </c>
      <c r="BK125" s="18">
        <v>1.3242584787998704</v>
      </c>
      <c r="BL125" t="s">
        <v>346</v>
      </c>
    </row>
    <row r="126" spans="1:64">
      <c r="A126" t="s">
        <v>919</v>
      </c>
      <c r="B126" t="s">
        <v>916</v>
      </c>
      <c r="C126" t="s">
        <v>345</v>
      </c>
      <c r="D126" t="s">
        <v>808</v>
      </c>
      <c r="E126">
        <v>2017</v>
      </c>
      <c r="F126" s="23">
        <v>168.39</v>
      </c>
      <c r="G126" s="23">
        <v>82.61</v>
      </c>
      <c r="H126" s="22">
        <v>353590</v>
      </c>
      <c r="I126" s="29">
        <v>2777.4531499150244</v>
      </c>
      <c r="J126" s="28">
        <v>6</v>
      </c>
      <c r="K126" s="28">
        <v>6</v>
      </c>
      <c r="L126" s="30">
        <v>1620</v>
      </c>
      <c r="M126" s="31">
        <v>1.62</v>
      </c>
      <c r="N126" s="30">
        <v>9.6892200000000006</v>
      </c>
      <c r="O126" s="32">
        <v>0.34885268902902788</v>
      </c>
      <c r="P126" s="28">
        <v>0</v>
      </c>
      <c r="Q126" s="28">
        <v>0</v>
      </c>
      <c r="R126" s="30">
        <v>0</v>
      </c>
      <c r="S126" s="31">
        <v>0</v>
      </c>
      <c r="T126" s="30">
        <v>0</v>
      </c>
      <c r="U126" s="32">
        <v>0</v>
      </c>
      <c r="V126" s="28">
        <v>0</v>
      </c>
      <c r="W126" s="28">
        <v>0</v>
      </c>
      <c r="X126" s="30">
        <v>0</v>
      </c>
      <c r="Y126" s="31">
        <v>0</v>
      </c>
      <c r="Z126" s="30">
        <v>0</v>
      </c>
      <c r="AA126" s="18">
        <v>0</v>
      </c>
      <c r="AB126" s="28">
        <v>2</v>
      </c>
      <c r="AC126" s="22" t="s">
        <v>782</v>
      </c>
      <c r="AD126" s="30">
        <v>805</v>
      </c>
      <c r="AE126" s="19">
        <v>0.80500000000000005</v>
      </c>
      <c r="AF126" s="30">
        <v>8.7587294253900012</v>
      </c>
      <c r="AG126" s="18">
        <v>0.31535111314687603</v>
      </c>
      <c r="AH126" s="22" t="s">
        <v>782</v>
      </c>
      <c r="AI126" s="23" t="s">
        <v>782</v>
      </c>
      <c r="AJ126" s="23" t="s">
        <v>782</v>
      </c>
      <c r="AK126" s="23" t="s">
        <v>782</v>
      </c>
      <c r="AL126" s="14" t="s">
        <v>782</v>
      </c>
      <c r="AM126" s="22" t="s">
        <v>782</v>
      </c>
      <c r="AN126" s="23" t="s">
        <v>782</v>
      </c>
      <c r="AO126" s="23" t="s">
        <v>782</v>
      </c>
      <c r="AP126" s="23" t="s">
        <v>782</v>
      </c>
      <c r="AQ126" s="14" t="s">
        <v>782</v>
      </c>
      <c r="AR126" s="28">
        <v>1412</v>
      </c>
      <c r="AS126" s="30">
        <v>17793.018</v>
      </c>
      <c r="AT126" s="33">
        <v>17.793018</v>
      </c>
      <c r="AU126" s="30">
        <v>15.800199984000036</v>
      </c>
      <c r="AV126" s="18">
        <v>0.56887368143305816</v>
      </c>
      <c r="AW126" s="28">
        <v>3</v>
      </c>
      <c r="AX126" s="22" t="s">
        <v>782</v>
      </c>
      <c r="AY126" s="30">
        <v>100</v>
      </c>
      <c r="AZ126" s="19">
        <v>0.1</v>
      </c>
      <c r="BA126" s="30">
        <v>0.1608</v>
      </c>
      <c r="BB126" s="18">
        <v>5.7894765931486422E-3</v>
      </c>
      <c r="BC126" s="28">
        <v>1</v>
      </c>
      <c r="BD126" s="30">
        <v>600</v>
      </c>
      <c r="BE126" s="19">
        <v>0.6</v>
      </c>
      <c r="BF126" s="30">
        <v>0.96479999999999999</v>
      </c>
      <c r="BG126" s="18">
        <v>3.4736859558891851E-2</v>
      </c>
      <c r="BH126" s="13">
        <v>1424</v>
      </c>
      <c r="BI126" s="19">
        <v>20.918018000000004</v>
      </c>
      <c r="BJ126" s="19">
        <v>35.373749409390037</v>
      </c>
      <c r="BK126" s="18">
        <v>1.2736038197610025</v>
      </c>
      <c r="BL126" t="s">
        <v>346</v>
      </c>
    </row>
    <row r="127" spans="1:64">
      <c r="A127" t="s">
        <v>920</v>
      </c>
      <c r="B127" t="s">
        <v>916</v>
      </c>
      <c r="C127" t="s">
        <v>345</v>
      </c>
      <c r="D127" t="s">
        <v>808</v>
      </c>
      <c r="E127">
        <v>2018</v>
      </c>
      <c r="F127" s="23">
        <v>168.39</v>
      </c>
      <c r="G127" s="23">
        <v>82.57</v>
      </c>
      <c r="H127" s="22">
        <v>354382</v>
      </c>
      <c r="I127" s="29">
        <v>2777.6505524132417</v>
      </c>
      <c r="J127" s="28">
        <v>6</v>
      </c>
      <c r="K127" s="28">
        <v>6</v>
      </c>
      <c r="L127" s="30">
        <v>1620</v>
      </c>
      <c r="M127" s="31">
        <v>1.62</v>
      </c>
      <c r="N127" s="30">
        <v>9.6892200000000006</v>
      </c>
      <c r="O127" s="32">
        <v>0.3488278967122751</v>
      </c>
      <c r="P127" s="28">
        <v>0</v>
      </c>
      <c r="Q127" s="28">
        <v>0</v>
      </c>
      <c r="R127" s="30">
        <v>0</v>
      </c>
      <c r="S127" s="31">
        <v>0</v>
      </c>
      <c r="T127" s="30">
        <v>0</v>
      </c>
      <c r="U127" s="32">
        <v>0</v>
      </c>
      <c r="V127" s="28">
        <v>0</v>
      </c>
      <c r="W127" s="28">
        <v>0</v>
      </c>
      <c r="X127" s="30">
        <v>0</v>
      </c>
      <c r="Y127" s="31">
        <v>0</v>
      </c>
      <c r="Z127" s="30">
        <v>0</v>
      </c>
      <c r="AA127" s="18">
        <v>0</v>
      </c>
      <c r="AB127" s="28">
        <v>2</v>
      </c>
      <c r="AC127" s="22" t="s">
        <v>782</v>
      </c>
      <c r="AD127" s="30">
        <v>805</v>
      </c>
      <c r="AE127" s="19">
        <v>0.80500000000000005</v>
      </c>
      <c r="AF127" s="30">
        <v>12.729347399999998</v>
      </c>
      <c r="AG127" s="18">
        <v>0.4582774960277366</v>
      </c>
      <c r="AH127" s="22" t="s">
        <v>782</v>
      </c>
      <c r="AI127" s="23" t="s">
        <v>782</v>
      </c>
      <c r="AJ127" s="23" t="s">
        <v>782</v>
      </c>
      <c r="AK127" s="23" t="s">
        <v>782</v>
      </c>
      <c r="AL127" s="14" t="s">
        <v>782</v>
      </c>
      <c r="AM127" s="22" t="s">
        <v>782</v>
      </c>
      <c r="AN127" s="23" t="s">
        <v>782</v>
      </c>
      <c r="AO127" s="23" t="s">
        <v>782</v>
      </c>
      <c r="AP127" s="23" t="s">
        <v>782</v>
      </c>
      <c r="AQ127" s="14" t="s">
        <v>782</v>
      </c>
      <c r="AR127" s="28">
        <v>1505</v>
      </c>
      <c r="AS127" s="30">
        <v>20062.14799999999</v>
      </c>
      <c r="AT127" s="33">
        <v>20.06214799999999</v>
      </c>
      <c r="AU127" s="30">
        <v>17.81518742400004</v>
      </c>
      <c r="AV127" s="18">
        <v>0.64137612301598146</v>
      </c>
      <c r="AW127" s="28">
        <v>3</v>
      </c>
      <c r="AX127" s="22" t="s">
        <v>782</v>
      </c>
      <c r="AY127" s="30">
        <v>1033</v>
      </c>
      <c r="AZ127" s="19">
        <v>1.0329999999999999</v>
      </c>
      <c r="BA127" s="30">
        <v>3.9812030000000003</v>
      </c>
      <c r="BB127" s="18">
        <v>0.14332987267030778</v>
      </c>
      <c r="BC127" s="28">
        <v>1</v>
      </c>
      <c r="BD127" s="30">
        <v>600</v>
      </c>
      <c r="BE127" s="19">
        <v>0.6</v>
      </c>
      <c r="BF127" s="30">
        <v>0.96479999999999999</v>
      </c>
      <c r="BG127" s="18">
        <v>3.4734390874394734E-2</v>
      </c>
      <c r="BH127" s="13">
        <v>1517</v>
      </c>
      <c r="BI127" s="19">
        <v>24.120147999999993</v>
      </c>
      <c r="BJ127" s="19">
        <v>45.179757824000042</v>
      </c>
      <c r="BK127" s="18">
        <v>1.6265457793006957</v>
      </c>
      <c r="BL127" t="s">
        <v>346</v>
      </c>
    </row>
    <row r="128" spans="1:64">
      <c r="A128" t="s">
        <v>921</v>
      </c>
      <c r="B128" t="s">
        <v>916</v>
      </c>
      <c r="C128" t="s">
        <v>345</v>
      </c>
      <c r="D128" t="s">
        <v>808</v>
      </c>
      <c r="E128">
        <v>2019</v>
      </c>
      <c r="F128" s="23">
        <v>168.39</v>
      </c>
      <c r="G128" s="23">
        <v>82.7</v>
      </c>
      <c r="H128" s="22">
        <v>355100</v>
      </c>
      <c r="I128" s="34">
        <v>2841.7511498996996</v>
      </c>
      <c r="J128" s="22">
        <v>6</v>
      </c>
      <c r="K128" s="22">
        <v>7</v>
      </c>
      <c r="L128" s="23">
        <v>1590</v>
      </c>
      <c r="M128" s="23">
        <v>1.59</v>
      </c>
      <c r="N128" s="23">
        <v>9.5097900000000006</v>
      </c>
      <c r="O128" s="14">
        <v>0.33464541750376881</v>
      </c>
      <c r="P128" s="22">
        <v>0</v>
      </c>
      <c r="Q128" s="22">
        <v>0</v>
      </c>
      <c r="R128" s="23">
        <v>0</v>
      </c>
      <c r="S128" s="23">
        <v>0</v>
      </c>
      <c r="T128" s="23">
        <v>0</v>
      </c>
      <c r="U128" s="14">
        <v>0</v>
      </c>
      <c r="V128" s="22">
        <v>0</v>
      </c>
      <c r="W128" s="22">
        <v>0</v>
      </c>
      <c r="X128" s="23">
        <v>0</v>
      </c>
      <c r="Y128" s="23">
        <v>0</v>
      </c>
      <c r="Z128" s="23">
        <v>0</v>
      </c>
      <c r="AA128" s="14">
        <v>0</v>
      </c>
      <c r="AB128" s="22">
        <v>2</v>
      </c>
      <c r="AC128" s="22">
        <v>3</v>
      </c>
      <c r="AD128" s="23">
        <v>7566.2984978540762</v>
      </c>
      <c r="AE128" s="23">
        <v>7.5662984978540759</v>
      </c>
      <c r="AF128" s="23">
        <v>12.9112578</v>
      </c>
      <c r="AG128" s="14">
        <v>0.45434160554331815</v>
      </c>
      <c r="AH128" s="22">
        <v>0</v>
      </c>
      <c r="AI128" s="23">
        <v>0</v>
      </c>
      <c r="AJ128" s="23">
        <v>0</v>
      </c>
      <c r="AK128" s="23">
        <v>0</v>
      </c>
      <c r="AL128" s="14">
        <v>0</v>
      </c>
      <c r="AM128" s="22">
        <v>1624</v>
      </c>
      <c r="AN128" s="23">
        <v>23014.120999999988</v>
      </c>
      <c r="AO128" s="23">
        <v>23.014120999999989</v>
      </c>
      <c r="AP128" s="23">
        <v>20.436539448000048</v>
      </c>
      <c r="AQ128" s="14">
        <v>0.7191530281855032</v>
      </c>
      <c r="AR128" s="22">
        <v>1624</v>
      </c>
      <c r="AS128" s="23">
        <v>23014.120999999988</v>
      </c>
      <c r="AT128" s="23">
        <v>23.014120999999989</v>
      </c>
      <c r="AU128" s="23">
        <v>20.436539448000048</v>
      </c>
      <c r="AV128" s="14">
        <v>0.7191530281855032</v>
      </c>
      <c r="AW128" s="22">
        <v>4</v>
      </c>
      <c r="AX128" s="22" t="s">
        <v>782</v>
      </c>
      <c r="AY128" s="23">
        <v>1255</v>
      </c>
      <c r="AZ128" s="23">
        <v>1.2549999999999999</v>
      </c>
      <c r="BA128" s="23">
        <v>4.5020959999999999</v>
      </c>
      <c r="BB128" s="14">
        <v>0.15842682073547865</v>
      </c>
      <c r="BC128" s="22">
        <v>2</v>
      </c>
      <c r="BD128" s="23">
        <v>601</v>
      </c>
      <c r="BE128" s="23">
        <v>0.60099999999999998</v>
      </c>
      <c r="BF128" s="23">
        <v>0.46953693007793079</v>
      </c>
      <c r="BG128" s="14">
        <v>1.6522802501355658E-2</v>
      </c>
      <c r="BH128" s="22">
        <v>1638</v>
      </c>
      <c r="BI128" s="23">
        <v>34.026419497854064</v>
      </c>
      <c r="BJ128" s="23">
        <v>47.829220178077975</v>
      </c>
      <c r="BK128" s="14">
        <v>1.6830896744694241</v>
      </c>
      <c r="BL128" t="s">
        <v>346</v>
      </c>
    </row>
    <row r="129" spans="1:64">
      <c r="A129" t="s">
        <v>922</v>
      </c>
      <c r="B129" t="s">
        <v>916</v>
      </c>
      <c r="C129" t="s">
        <v>345</v>
      </c>
      <c r="D129" t="s">
        <v>808</v>
      </c>
      <c r="E129">
        <v>2020</v>
      </c>
      <c r="F129" s="23">
        <v>168.39</v>
      </c>
      <c r="G129" s="23">
        <v>82.65</v>
      </c>
      <c r="H129" s="22">
        <v>355004</v>
      </c>
      <c r="I129" s="34">
        <v>2859.3531974727453</v>
      </c>
      <c r="J129" s="22">
        <v>6</v>
      </c>
      <c r="K129" s="22">
        <v>7</v>
      </c>
      <c r="L129" s="23">
        <v>1590</v>
      </c>
      <c r="M129" s="23">
        <v>1.59</v>
      </c>
      <c r="N129" s="23">
        <v>9.5097900000000006</v>
      </c>
      <c r="O129" s="14">
        <v>0.3325853556113767</v>
      </c>
      <c r="P129" s="22">
        <v>0</v>
      </c>
      <c r="Q129" s="22">
        <v>0</v>
      </c>
      <c r="R129" s="23">
        <v>0</v>
      </c>
      <c r="S129" s="23">
        <v>0</v>
      </c>
      <c r="T129" s="23">
        <v>0</v>
      </c>
      <c r="U129" s="14">
        <v>0</v>
      </c>
      <c r="V129" s="22">
        <v>0</v>
      </c>
      <c r="W129" s="22">
        <v>0</v>
      </c>
      <c r="X129" s="23">
        <v>0</v>
      </c>
      <c r="Y129" s="23">
        <v>0</v>
      </c>
      <c r="Z129" s="23">
        <v>0</v>
      </c>
      <c r="AA129" s="14">
        <v>0</v>
      </c>
      <c r="AB129" s="22">
        <v>2</v>
      </c>
      <c r="AC129" s="22">
        <v>4</v>
      </c>
      <c r="AD129" s="23">
        <v>7031.4461373390568</v>
      </c>
      <c r="AE129" s="23">
        <v>7.0314461373390564</v>
      </c>
      <c r="AF129" s="23">
        <v>9.751135233000003</v>
      </c>
      <c r="AG129" s="14">
        <v>0.34102590899293572</v>
      </c>
      <c r="AH129" s="22">
        <v>1</v>
      </c>
      <c r="AI129" s="23">
        <v>0.3</v>
      </c>
      <c r="AJ129" s="23">
        <v>2.9999999999999997E-4</v>
      </c>
      <c r="AK129" s="23">
        <v>2.6639999999999997E-4</v>
      </c>
      <c r="AL129" s="14">
        <v>9.316792351342221E-6</v>
      </c>
      <c r="AM129" s="22">
        <v>1897</v>
      </c>
      <c r="AN129" s="23">
        <v>26509.73599999995</v>
      </c>
      <c r="AO129" s="23">
        <v>26.50973599999995</v>
      </c>
      <c r="AP129" s="23">
        <v>23.540645568000052</v>
      </c>
      <c r="AQ129" s="14">
        <v>0.82328568533634028</v>
      </c>
      <c r="AR129" s="22">
        <v>1898</v>
      </c>
      <c r="AS129" s="23">
        <v>26510.035999999949</v>
      </c>
      <c r="AT129" s="23">
        <v>26.51003599999995</v>
      </c>
      <c r="AU129" s="23">
        <v>23.540911968000053</v>
      </c>
      <c r="AV129" s="14">
        <v>0.82329500212869178</v>
      </c>
      <c r="AW129" s="22">
        <v>4</v>
      </c>
      <c r="AX129" s="22">
        <v>4</v>
      </c>
      <c r="AY129" s="23">
        <v>1175</v>
      </c>
      <c r="AZ129" s="23">
        <v>1.175</v>
      </c>
      <c r="BA129" s="23">
        <v>4.5020959999999999</v>
      </c>
      <c r="BB129" s="14">
        <v>0.1574515524692508</v>
      </c>
      <c r="BC129" s="22">
        <v>2</v>
      </c>
      <c r="BD129" s="23">
        <v>601</v>
      </c>
      <c r="BE129" s="23">
        <v>0.60099999999999998</v>
      </c>
      <c r="BF129" s="23">
        <v>0.46953693007793079</v>
      </c>
      <c r="BG129" s="14">
        <v>1.6421088884469869E-2</v>
      </c>
      <c r="BH129" s="22">
        <v>1912</v>
      </c>
      <c r="BI129" s="23">
        <v>36.907482137339002</v>
      </c>
      <c r="BJ129" s="23">
        <v>47.773470131077985</v>
      </c>
      <c r="BK129" s="14">
        <v>1.6707789080867248</v>
      </c>
      <c r="BL129" t="s">
        <v>346</v>
      </c>
    </row>
    <row r="130" spans="1:64">
      <c r="A130" t="s">
        <v>923</v>
      </c>
      <c r="B130" t="s">
        <v>916</v>
      </c>
      <c r="C130" t="s">
        <v>345</v>
      </c>
      <c r="D130" t="s">
        <v>808</v>
      </c>
      <c r="E130">
        <v>2021</v>
      </c>
      <c r="F130" s="23">
        <v>168.39</v>
      </c>
      <c r="G130" s="23">
        <v>82.74</v>
      </c>
      <c r="H130" s="22">
        <v>354572</v>
      </c>
      <c r="I130" s="34">
        <v>2661.7</v>
      </c>
      <c r="J130" s="22">
        <v>6</v>
      </c>
      <c r="K130" s="22">
        <v>8</v>
      </c>
      <c r="L130" s="23">
        <v>1683</v>
      </c>
      <c r="M130" s="23">
        <v>1.68</v>
      </c>
      <c r="N130" s="23">
        <v>10.07</v>
      </c>
      <c r="O130" s="14">
        <v>0.38</v>
      </c>
      <c r="P130" s="22">
        <v>0</v>
      </c>
      <c r="Q130" s="22">
        <v>0</v>
      </c>
      <c r="R130" s="23">
        <v>0</v>
      </c>
      <c r="S130" s="23">
        <v>0</v>
      </c>
      <c r="T130" s="23">
        <v>0</v>
      </c>
      <c r="U130" s="14">
        <v>0</v>
      </c>
      <c r="V130" s="22">
        <v>0</v>
      </c>
      <c r="W130" s="22">
        <v>0</v>
      </c>
      <c r="X130" s="23">
        <v>0</v>
      </c>
      <c r="Y130" s="23">
        <v>0</v>
      </c>
      <c r="Z130" s="23">
        <v>0</v>
      </c>
      <c r="AA130" s="14">
        <v>0</v>
      </c>
      <c r="AB130" s="22">
        <v>2</v>
      </c>
      <c r="AC130" s="22">
        <v>0</v>
      </c>
      <c r="AD130" s="23">
        <v>2858</v>
      </c>
      <c r="AE130" s="23">
        <v>2.86</v>
      </c>
      <c r="AF130" s="23">
        <v>9.7100000000000009</v>
      </c>
      <c r="AG130" s="14">
        <v>0.36</v>
      </c>
      <c r="AH130" s="22">
        <v>1</v>
      </c>
      <c r="AI130" s="23">
        <v>0.3</v>
      </c>
      <c r="AJ130" s="23">
        <v>0</v>
      </c>
      <c r="AK130" s="23">
        <v>0</v>
      </c>
      <c r="AL130" s="14">
        <v>0</v>
      </c>
      <c r="AM130" s="22">
        <v>2259</v>
      </c>
      <c r="AN130" s="23">
        <v>31280.756000000001</v>
      </c>
      <c r="AO130" s="23">
        <v>31</v>
      </c>
      <c r="AP130" s="23">
        <v>27.99</v>
      </c>
      <c r="AQ130" s="14">
        <v>1.05</v>
      </c>
      <c r="AR130" s="22">
        <v>2260</v>
      </c>
      <c r="AS130" s="23">
        <v>31281.056</v>
      </c>
      <c r="AT130" s="23">
        <v>31</v>
      </c>
      <c r="AU130" s="23">
        <v>27.99</v>
      </c>
      <c r="AV130" s="14">
        <v>1.05</v>
      </c>
      <c r="AW130" s="22">
        <v>4</v>
      </c>
      <c r="AX130" s="22">
        <v>5</v>
      </c>
      <c r="AY130" s="23">
        <v>1694.5</v>
      </c>
      <c r="AZ130" s="23">
        <v>1.69</v>
      </c>
      <c r="BA130" s="23">
        <v>7.19</v>
      </c>
      <c r="BB130" s="14">
        <v>0.27</v>
      </c>
      <c r="BC130" s="22">
        <v>2</v>
      </c>
      <c r="BD130" s="23">
        <v>601</v>
      </c>
      <c r="BE130" s="23">
        <v>0.6</v>
      </c>
      <c r="BF130" s="23">
        <v>0.41</v>
      </c>
      <c r="BG130" s="14">
        <v>0.02</v>
      </c>
      <c r="BH130" s="22">
        <v>2274</v>
      </c>
      <c r="BI130" s="23">
        <v>38.119999999999997</v>
      </c>
      <c r="BJ130" s="23">
        <v>55.37</v>
      </c>
      <c r="BK130" s="14">
        <v>2.08</v>
      </c>
      <c r="BL130" t="s">
        <v>346</v>
      </c>
    </row>
    <row r="131" spans="1:64">
      <c r="A131" t="s">
        <v>924</v>
      </c>
      <c r="B131" t="s">
        <v>916</v>
      </c>
      <c r="C131" t="s">
        <v>345</v>
      </c>
      <c r="D131" s="111" t="s">
        <v>808</v>
      </c>
      <c r="E131" s="110">
        <v>2022</v>
      </c>
      <c r="F131" s="23"/>
      <c r="G131" s="23"/>
      <c r="H131" s="22">
        <v>358876</v>
      </c>
      <c r="I131" s="34">
        <v>2600.9675086914708</v>
      </c>
      <c r="J131" s="22">
        <v>6</v>
      </c>
      <c r="K131" s="22">
        <v>7</v>
      </c>
      <c r="L131" s="23">
        <v>1593</v>
      </c>
      <c r="M131" s="23">
        <v>1.593</v>
      </c>
      <c r="N131" s="23">
        <v>9.4273740000000004</v>
      </c>
      <c r="O131" s="14">
        <v>0.36245643086648355</v>
      </c>
      <c r="P131" s="22">
        <v>0</v>
      </c>
      <c r="Q131" s="22">
        <v>0</v>
      </c>
      <c r="R131" s="23">
        <v>0</v>
      </c>
      <c r="S131" s="23">
        <v>0</v>
      </c>
      <c r="T131" s="23">
        <v>0</v>
      </c>
      <c r="U131" s="14">
        <v>0</v>
      </c>
      <c r="V131" s="22">
        <v>0</v>
      </c>
      <c r="W131" s="22">
        <v>0</v>
      </c>
      <c r="X131" s="23">
        <v>0</v>
      </c>
      <c r="Y131" s="23">
        <v>0</v>
      </c>
      <c r="Z131" s="23">
        <v>0</v>
      </c>
      <c r="AA131" s="14">
        <v>0</v>
      </c>
      <c r="AB131" s="22">
        <v>2</v>
      </c>
      <c r="AC131" s="22">
        <v>5</v>
      </c>
      <c r="AD131" s="23">
        <v>2858</v>
      </c>
      <c r="AE131" s="23">
        <v>2.8580000000000001</v>
      </c>
      <c r="AF131" s="23">
        <v>11.280045104999999</v>
      </c>
      <c r="AG131" s="14">
        <v>0.43368650578318502</v>
      </c>
      <c r="AH131" s="22">
        <v>0</v>
      </c>
      <c r="AI131" s="23">
        <v>0</v>
      </c>
      <c r="AJ131" s="23">
        <v>0</v>
      </c>
      <c r="AK131" s="23">
        <v>0</v>
      </c>
      <c r="AL131" s="14">
        <v>0</v>
      </c>
      <c r="AM131" s="22">
        <v>2896</v>
      </c>
      <c r="AN131" s="23">
        <v>38659.530999999966</v>
      </c>
      <c r="AO131" s="23">
        <v>38.65953099999971</v>
      </c>
      <c r="AP131" s="23">
        <v>39.601428652790233</v>
      </c>
      <c r="AQ131" s="14">
        <v>1.522565296200622</v>
      </c>
      <c r="AR131" s="22">
        <v>2896</v>
      </c>
      <c r="AS131" s="23">
        <v>38659.531000000003</v>
      </c>
      <c r="AT131" s="23">
        <v>38.659530999999703</v>
      </c>
      <c r="AU131" s="23">
        <v>39.601428652790197</v>
      </c>
      <c r="AV131" s="14">
        <v>1.5225652962006206</v>
      </c>
      <c r="AW131" s="22">
        <v>4</v>
      </c>
      <c r="AX131" s="22">
        <v>5</v>
      </c>
      <c r="AY131" s="23">
        <v>1694.5</v>
      </c>
      <c r="AZ131" s="23">
        <v>1.6945000000000001</v>
      </c>
      <c r="BA131" s="23">
        <v>7.1900960000000005</v>
      </c>
      <c r="BB131" s="14">
        <v>0.27643928561096442</v>
      </c>
      <c r="BC131" s="22">
        <v>3</v>
      </c>
      <c r="BD131" s="23">
        <v>602</v>
      </c>
      <c r="BE131" s="23">
        <v>0.60199999999999998</v>
      </c>
      <c r="BF131" s="23">
        <v>0.45889516189590501</v>
      </c>
      <c r="BG131" s="14">
        <v>1.7643248535879331E-2</v>
      </c>
      <c r="BH131" s="22">
        <v>2911</v>
      </c>
      <c r="BI131" s="23">
        <v>45.407030999999705</v>
      </c>
      <c r="BJ131" s="23">
        <v>67.957838919686111</v>
      </c>
      <c r="BK131" s="14">
        <v>2.6127907669971333</v>
      </c>
      <c r="BL131" t="s">
        <v>346</v>
      </c>
    </row>
    <row r="132" spans="1:64">
      <c r="A132" t="s">
        <v>925</v>
      </c>
      <c r="B132" t="s">
        <v>916</v>
      </c>
      <c r="C132" t="s">
        <v>345</v>
      </c>
      <c r="D132" t="s">
        <v>808</v>
      </c>
      <c r="E132">
        <v>2023</v>
      </c>
      <c r="F132">
        <v>168.39</v>
      </c>
      <c r="G132">
        <v>85.49</v>
      </c>
      <c r="H132">
        <v>358592</v>
      </c>
      <c r="I132">
        <v>2600.9675086914708</v>
      </c>
      <c r="J132">
        <v>5</v>
      </c>
      <c r="K132">
        <v>6</v>
      </c>
      <c r="L132">
        <v>1470</v>
      </c>
      <c r="M132">
        <v>1.47</v>
      </c>
      <c r="N132">
        <v>8.6994600000000002</v>
      </c>
      <c r="O132">
        <v>0.33447015277698106</v>
      </c>
      <c r="P132">
        <v>0</v>
      </c>
      <c r="Q132">
        <v>0</v>
      </c>
      <c r="R132">
        <v>0</v>
      </c>
      <c r="S132">
        <v>0</v>
      </c>
      <c r="T132">
        <v>0</v>
      </c>
      <c r="U132">
        <v>0</v>
      </c>
      <c r="V132">
        <v>0</v>
      </c>
      <c r="W132">
        <v>0</v>
      </c>
      <c r="X132">
        <v>0</v>
      </c>
      <c r="Y132">
        <v>0</v>
      </c>
      <c r="Z132">
        <v>0</v>
      </c>
      <c r="AA132">
        <v>0</v>
      </c>
      <c r="AB132">
        <v>2</v>
      </c>
      <c r="AC132">
        <v>5</v>
      </c>
      <c r="AD132">
        <v>2858</v>
      </c>
      <c r="AE132">
        <v>2.8580000000000001</v>
      </c>
      <c r="AF132">
        <v>10.071695004</v>
      </c>
      <c r="AG132">
        <v>0.38722878968476626</v>
      </c>
      <c r="AH132">
        <v>3</v>
      </c>
      <c r="AI132">
        <v>22.094999999999999</v>
      </c>
      <c r="AJ132">
        <v>2.2095E-2</v>
      </c>
      <c r="AK132">
        <v>2.0725E-2</v>
      </c>
      <c r="AL132">
        <v>7.9681887339017965E-4</v>
      </c>
      <c r="AM132">
        <v>3882</v>
      </c>
      <c r="AN132">
        <v>56951.006999999998</v>
      </c>
      <c r="AO132">
        <v>56.951006999999997</v>
      </c>
      <c r="AP132">
        <v>53.419317999999997</v>
      </c>
      <c r="AQ132">
        <v>2.0538248871426656</v>
      </c>
      <c r="AR132">
        <v>4673</v>
      </c>
      <c r="AS132">
        <v>57529.851999999803</v>
      </c>
      <c r="AT132">
        <v>57.529851999999501</v>
      </c>
      <c r="AU132">
        <v>53.962266842878499</v>
      </c>
      <c r="AV132">
        <v>2.0746997670119511</v>
      </c>
      <c r="AW132">
        <v>4</v>
      </c>
      <c r="AX132">
        <v>5</v>
      </c>
      <c r="AY132">
        <v>1694.5</v>
      </c>
      <c r="AZ132">
        <v>1.6944999999999999</v>
      </c>
      <c r="BA132">
        <v>7.1900959999999996</v>
      </c>
      <c r="BB132">
        <v>0.27643928561096437</v>
      </c>
      <c r="BC132">
        <v>3</v>
      </c>
      <c r="BD132">
        <v>601.6</v>
      </c>
      <c r="BE132">
        <v>0.60160000000000002</v>
      </c>
      <c r="BF132">
        <v>0.54719399999999996</v>
      </c>
      <c r="BG132">
        <v>2.103809440800318E-2</v>
      </c>
      <c r="BH132">
        <v>4687</v>
      </c>
      <c r="BI132">
        <v>64.153951999999506</v>
      </c>
      <c r="BJ132">
        <v>80.470711846878501</v>
      </c>
      <c r="BK132">
        <v>3.0938760894926665</v>
      </c>
      <c r="BL132" t="s">
        <v>346</v>
      </c>
    </row>
    <row r="133" spans="1:64">
      <c r="A133" t="s">
        <v>926</v>
      </c>
      <c r="B133" t="s">
        <v>916</v>
      </c>
      <c r="C133" t="s">
        <v>345</v>
      </c>
      <c r="D133" t="s">
        <v>808</v>
      </c>
      <c r="E133">
        <v>2024</v>
      </c>
      <c r="F133">
        <v>168.39</v>
      </c>
      <c r="G133">
        <v>85.5</v>
      </c>
      <c r="H133">
        <v>358193</v>
      </c>
      <c r="I133">
        <v>2456.1645569639131</v>
      </c>
      <c r="J133">
        <v>5</v>
      </c>
      <c r="K133">
        <v>6</v>
      </c>
      <c r="L133">
        <v>1470</v>
      </c>
      <c r="M133">
        <v>1.47</v>
      </c>
      <c r="N133">
        <v>8.6994600000000002</v>
      </c>
      <c r="O133">
        <v>0.35418880935052172</v>
      </c>
      <c r="P133">
        <v>0</v>
      </c>
      <c r="Q133">
        <v>0</v>
      </c>
      <c r="R133">
        <v>0</v>
      </c>
      <c r="S133">
        <v>0</v>
      </c>
      <c r="T133">
        <v>0</v>
      </c>
      <c r="U133">
        <v>0</v>
      </c>
      <c r="V133">
        <v>0</v>
      </c>
      <c r="W133">
        <v>0</v>
      </c>
      <c r="X133">
        <v>0</v>
      </c>
      <c r="Y133">
        <v>0</v>
      </c>
      <c r="Z133">
        <v>0</v>
      </c>
      <c r="AA133">
        <v>0</v>
      </c>
      <c r="AB133">
        <v>2</v>
      </c>
      <c r="AC133">
        <v>9</v>
      </c>
      <c r="AD133">
        <v>5738</v>
      </c>
      <c r="AE133">
        <v>5.7379999999999995</v>
      </c>
      <c r="AF133">
        <v>10.947205499999999</v>
      </c>
      <c r="AG133">
        <v>0.44570325994492554</v>
      </c>
      <c r="AH133">
        <v>7</v>
      </c>
      <c r="AI133">
        <v>52.284999999999997</v>
      </c>
      <c r="AJ133">
        <v>5.2285000000000005E-2</v>
      </c>
      <c r="AK133">
        <v>4.7158132117980117E-2</v>
      </c>
      <c r="AL133">
        <v>1.9199907426509203E-3</v>
      </c>
      <c r="AM133">
        <v>4826</v>
      </c>
      <c r="AN133">
        <v>71883.32399999992</v>
      </c>
      <c r="AO133">
        <v>71.883323999999774</v>
      </c>
      <c r="AP133">
        <v>64.834719140701353</v>
      </c>
      <c r="AQ133">
        <v>2.6396732644348604</v>
      </c>
      <c r="AR133">
        <v>6399</v>
      </c>
      <c r="AS133">
        <v>73242.596000003206</v>
      </c>
      <c r="AT133">
        <v>73.242596000000262</v>
      </c>
      <c r="AU133">
        <v>66.060706107523771</v>
      </c>
      <c r="AV133">
        <v>2.6895879561580354</v>
      </c>
      <c r="AW133">
        <v>4</v>
      </c>
      <c r="AX133">
        <v>4</v>
      </c>
      <c r="AY133">
        <v>1134.5</v>
      </c>
      <c r="AZ133">
        <v>1.1345000000000001</v>
      </c>
      <c r="BA133">
        <v>4.5020959999999999</v>
      </c>
      <c r="BB133">
        <v>0.18329781639570114</v>
      </c>
      <c r="BC133">
        <v>3</v>
      </c>
      <c r="BD133">
        <v>601.6</v>
      </c>
      <c r="BE133">
        <v>0.60160000000000002</v>
      </c>
      <c r="BF133">
        <v>0.40103961081412604</v>
      </c>
      <c r="BG133">
        <v>1.6327880380696262E-2</v>
      </c>
      <c r="BH133">
        <v>6413</v>
      </c>
      <c r="BI133">
        <v>82.186696000000268</v>
      </c>
      <c r="BJ133">
        <v>90.610507218337887</v>
      </c>
      <c r="BK133">
        <v>3.6891057222298795</v>
      </c>
      <c r="BL133" t="s">
        <v>346</v>
      </c>
    </row>
    <row r="134" spans="1:64">
      <c r="A134" t="s">
        <v>927</v>
      </c>
      <c r="B134" t="s">
        <v>928</v>
      </c>
      <c r="C134" t="s">
        <v>348</v>
      </c>
      <c r="D134" t="s">
        <v>929</v>
      </c>
      <c r="E134">
        <v>2012</v>
      </c>
      <c r="F134" s="23">
        <v>1232.99</v>
      </c>
      <c r="G134" s="23">
        <v>201.5</v>
      </c>
      <c r="H134" s="22">
        <v>301977</v>
      </c>
      <c r="I134" s="34">
        <v>2507.6668159999995</v>
      </c>
      <c r="J134" s="22">
        <v>77</v>
      </c>
      <c r="K134" s="22" t="s">
        <v>782</v>
      </c>
      <c r="L134" s="23">
        <v>32906</v>
      </c>
      <c r="M134" s="23">
        <v>32.905999999999999</v>
      </c>
      <c r="N134" s="23">
        <v>158.77455800000001</v>
      </c>
      <c r="O134" s="14">
        <v>6.3315651420256316</v>
      </c>
      <c r="P134" s="22">
        <v>3</v>
      </c>
      <c r="Q134" s="22" t="s">
        <v>782</v>
      </c>
      <c r="R134" s="23">
        <v>1470</v>
      </c>
      <c r="S134" s="23">
        <v>1.47</v>
      </c>
      <c r="T134" s="23">
        <v>2.022408</v>
      </c>
      <c r="U134" s="14">
        <v>8.0648991608301454E-2</v>
      </c>
      <c r="V134" s="22">
        <v>0</v>
      </c>
      <c r="W134" s="22" t="s">
        <v>782</v>
      </c>
      <c r="X134" s="23">
        <v>0</v>
      </c>
      <c r="Y134" s="23">
        <v>0</v>
      </c>
      <c r="Z134" s="23">
        <v>0</v>
      </c>
      <c r="AA134" s="14">
        <v>0</v>
      </c>
      <c r="AB134" s="22">
        <v>0</v>
      </c>
      <c r="AC134" s="22" t="s">
        <v>782</v>
      </c>
      <c r="AD134" s="23">
        <v>0</v>
      </c>
      <c r="AE134" s="23">
        <v>0</v>
      </c>
      <c r="AF134" s="23">
        <v>0</v>
      </c>
      <c r="AG134" s="14">
        <v>0</v>
      </c>
      <c r="AH134" s="22" t="s">
        <v>782</v>
      </c>
      <c r="AI134" s="23" t="s">
        <v>782</v>
      </c>
      <c r="AJ134" s="23" t="s">
        <v>782</v>
      </c>
      <c r="AK134" s="23" t="s">
        <v>782</v>
      </c>
      <c r="AL134" s="14" t="s">
        <v>782</v>
      </c>
      <c r="AM134" s="22" t="s">
        <v>782</v>
      </c>
      <c r="AN134" s="23" t="s">
        <v>782</v>
      </c>
      <c r="AO134" s="23" t="s">
        <v>782</v>
      </c>
      <c r="AP134" s="23" t="s">
        <v>782</v>
      </c>
      <c r="AQ134" s="14" t="s">
        <v>782</v>
      </c>
      <c r="AR134" s="22">
        <v>7535</v>
      </c>
      <c r="AS134" s="23">
        <v>220660.25099999996</v>
      </c>
      <c r="AT134" s="23">
        <v>220.66025099999996</v>
      </c>
      <c r="AU134" s="23">
        <v>185.51750999999999</v>
      </c>
      <c r="AV134" s="14">
        <v>7.3980127190868412</v>
      </c>
      <c r="AW134" s="22">
        <v>0</v>
      </c>
      <c r="AX134" s="22" t="s">
        <v>782</v>
      </c>
      <c r="AY134" s="23">
        <v>0</v>
      </c>
      <c r="AZ134" s="23">
        <v>0</v>
      </c>
      <c r="BA134" s="23">
        <v>0</v>
      </c>
      <c r="BB134" s="14">
        <v>0</v>
      </c>
      <c r="BC134" s="22">
        <v>126</v>
      </c>
      <c r="BD134" s="23">
        <v>130720</v>
      </c>
      <c r="BE134" s="23">
        <v>130.72</v>
      </c>
      <c r="BF134" s="23">
        <v>208.75984</v>
      </c>
      <c r="BG134" s="14">
        <v>8.3248635212629463</v>
      </c>
      <c r="BH134" s="22">
        <v>7741</v>
      </c>
      <c r="BI134" s="23">
        <v>385.75625099999996</v>
      </c>
      <c r="BJ134" s="23">
        <v>555.07431599999995</v>
      </c>
      <c r="BK134" s="14">
        <v>22.135090373983722</v>
      </c>
      <c r="BL134" t="s">
        <v>348</v>
      </c>
    </row>
    <row r="135" spans="1:64">
      <c r="A135" t="s">
        <v>930</v>
      </c>
      <c r="B135" t="s">
        <v>928</v>
      </c>
      <c r="C135" t="s">
        <v>348</v>
      </c>
      <c r="D135" t="s">
        <v>929</v>
      </c>
      <c r="E135">
        <v>2015</v>
      </c>
      <c r="F135" s="23">
        <v>1232.99</v>
      </c>
      <c r="G135" s="23">
        <v>207.05</v>
      </c>
      <c r="H135" s="22">
        <v>310337</v>
      </c>
      <c r="I135" s="29">
        <v>2484.5753266593711</v>
      </c>
      <c r="J135" s="28">
        <v>69</v>
      </c>
      <c r="K135" s="28">
        <v>94</v>
      </c>
      <c r="L135" s="30">
        <v>41074</v>
      </c>
      <c r="M135" s="31">
        <v>41.073999999999998</v>
      </c>
      <c r="N135" s="30">
        <v>245.67817452449319</v>
      </c>
      <c r="O135" s="32">
        <v>9.888135484900717</v>
      </c>
      <c r="P135" s="28">
        <v>1</v>
      </c>
      <c r="Q135" s="28">
        <v>3</v>
      </c>
      <c r="R135" s="30">
        <v>1470</v>
      </c>
      <c r="S135" s="31">
        <v>1.47</v>
      </c>
      <c r="T135" s="30">
        <v>2.914485</v>
      </c>
      <c r="U135" s="32">
        <v>0.11730314507786177</v>
      </c>
      <c r="V135" s="28">
        <v>0</v>
      </c>
      <c r="W135" s="28">
        <v>0</v>
      </c>
      <c r="X135" s="30">
        <v>0</v>
      </c>
      <c r="Y135" s="31">
        <v>0</v>
      </c>
      <c r="Z135" s="30">
        <v>0</v>
      </c>
      <c r="AA135" s="18">
        <v>0</v>
      </c>
      <c r="AB135" s="28">
        <v>5</v>
      </c>
      <c r="AC135" s="22" t="s">
        <v>782</v>
      </c>
      <c r="AD135" s="30">
        <v>0</v>
      </c>
      <c r="AE135" s="19">
        <v>0</v>
      </c>
      <c r="AF135" s="30">
        <v>3.7362542279999995</v>
      </c>
      <c r="AG135" s="18">
        <v>0.15037798161763</v>
      </c>
      <c r="AH135" s="22" t="s">
        <v>782</v>
      </c>
      <c r="AI135" s="23" t="s">
        <v>782</v>
      </c>
      <c r="AJ135" s="23" t="s">
        <v>782</v>
      </c>
      <c r="AK135" s="23" t="s">
        <v>782</v>
      </c>
      <c r="AL135" s="14" t="s">
        <v>782</v>
      </c>
      <c r="AM135" s="22" t="s">
        <v>782</v>
      </c>
      <c r="AN135" s="23" t="s">
        <v>782</v>
      </c>
      <c r="AO135" s="23" t="s">
        <v>782</v>
      </c>
      <c r="AP135" s="23" t="s">
        <v>782</v>
      </c>
      <c r="AQ135" s="14" t="s">
        <v>782</v>
      </c>
      <c r="AR135" s="28">
        <v>8551</v>
      </c>
      <c r="AS135" s="30">
        <v>238533.24900000001</v>
      </c>
      <c r="AT135" s="33">
        <v>238.53324900000001</v>
      </c>
      <c r="AU135" s="30">
        <v>211.85635175549004</v>
      </c>
      <c r="AV135" s="18">
        <v>8.5268637051282692</v>
      </c>
      <c r="AW135" s="28">
        <v>0</v>
      </c>
      <c r="AX135" s="22" t="s">
        <v>782</v>
      </c>
      <c r="AY135" s="30">
        <v>0</v>
      </c>
      <c r="AZ135" s="19">
        <v>0</v>
      </c>
      <c r="BA135" s="30">
        <v>0</v>
      </c>
      <c r="BB135" s="18">
        <v>0</v>
      </c>
      <c r="BC135" s="28">
        <v>144</v>
      </c>
      <c r="BD135" s="30">
        <v>169112.6</v>
      </c>
      <c r="BE135" s="19">
        <v>169.11260000000001</v>
      </c>
      <c r="BF135" s="30">
        <v>266.189608913575</v>
      </c>
      <c r="BG135" s="18">
        <v>10.713686401751382</v>
      </c>
      <c r="BH135" s="13">
        <v>8770</v>
      </c>
      <c r="BI135" s="19">
        <v>450.18984899999998</v>
      </c>
      <c r="BJ135" s="19">
        <v>730.37487442155816</v>
      </c>
      <c r="BK135" s="18">
        <v>29.396366718475857</v>
      </c>
      <c r="BL135" t="s">
        <v>348</v>
      </c>
    </row>
    <row r="136" spans="1:64">
      <c r="A136" t="s">
        <v>931</v>
      </c>
      <c r="B136" t="s">
        <v>928</v>
      </c>
      <c r="C136" t="s">
        <v>348</v>
      </c>
      <c r="D136" t="s">
        <v>929</v>
      </c>
      <c r="E136">
        <v>2016</v>
      </c>
      <c r="F136" s="23">
        <v>1232.99</v>
      </c>
      <c r="G136" s="23">
        <v>207.78</v>
      </c>
      <c r="H136" s="22">
        <v>310329</v>
      </c>
      <c r="I136" s="29">
        <v>2638.6134215211027</v>
      </c>
      <c r="J136" s="28">
        <v>74</v>
      </c>
      <c r="K136" s="28">
        <v>99</v>
      </c>
      <c r="L136" s="30">
        <v>41404</v>
      </c>
      <c r="M136" s="31">
        <v>41.404000000000003</v>
      </c>
      <c r="N136" s="30">
        <v>247.63732400000001</v>
      </c>
      <c r="O136" s="32">
        <v>9.3851309168753687</v>
      </c>
      <c r="P136" s="28">
        <v>1</v>
      </c>
      <c r="Q136" s="28">
        <v>3</v>
      </c>
      <c r="R136" s="30">
        <v>1470</v>
      </c>
      <c r="S136" s="31">
        <v>1.47</v>
      </c>
      <c r="T136" s="30">
        <v>2.8176190000000001</v>
      </c>
      <c r="U136" s="32">
        <v>0.10678407746352267</v>
      </c>
      <c r="V136" s="28">
        <v>0</v>
      </c>
      <c r="W136" s="28">
        <v>0</v>
      </c>
      <c r="X136" s="30">
        <v>0</v>
      </c>
      <c r="Y136" s="31">
        <v>0</v>
      </c>
      <c r="Z136" s="30">
        <v>0</v>
      </c>
      <c r="AA136" s="18">
        <v>0</v>
      </c>
      <c r="AB136" s="28">
        <v>5</v>
      </c>
      <c r="AC136" s="22" t="s">
        <v>782</v>
      </c>
      <c r="AD136" s="30">
        <v>0</v>
      </c>
      <c r="AE136" s="19">
        <v>0</v>
      </c>
      <c r="AF136" s="30">
        <v>4.3443910439999991</v>
      </c>
      <c r="AG136" s="18">
        <v>0.16464674243548541</v>
      </c>
      <c r="AH136" s="22" t="s">
        <v>782</v>
      </c>
      <c r="AI136" s="23" t="s">
        <v>782</v>
      </c>
      <c r="AJ136" s="23" t="s">
        <v>782</v>
      </c>
      <c r="AK136" s="23" t="s">
        <v>782</v>
      </c>
      <c r="AL136" s="14" t="s">
        <v>782</v>
      </c>
      <c r="AM136" s="22" t="s">
        <v>782</v>
      </c>
      <c r="AN136" s="23" t="s">
        <v>782</v>
      </c>
      <c r="AO136" s="23" t="s">
        <v>782</v>
      </c>
      <c r="AP136" s="23" t="s">
        <v>782</v>
      </c>
      <c r="AQ136" s="14" t="s">
        <v>782</v>
      </c>
      <c r="AR136" s="28">
        <v>8770</v>
      </c>
      <c r="AS136" s="30">
        <v>245956.12500000006</v>
      </c>
      <c r="AT136" s="33">
        <v>245.95612500000007</v>
      </c>
      <c r="AU136" s="30">
        <v>218.40903900000015</v>
      </c>
      <c r="AV136" s="18">
        <v>8.277417116831467</v>
      </c>
      <c r="AW136" s="28">
        <v>0</v>
      </c>
      <c r="AX136" s="22" t="s">
        <v>782</v>
      </c>
      <c r="AY136" s="30">
        <v>0</v>
      </c>
      <c r="AZ136" s="19">
        <v>0</v>
      </c>
      <c r="BA136" s="30">
        <v>0</v>
      </c>
      <c r="BB136" s="18">
        <v>0</v>
      </c>
      <c r="BC136" s="28">
        <v>151</v>
      </c>
      <c r="BD136" s="30">
        <v>189016</v>
      </c>
      <c r="BE136" s="19">
        <v>189.01599999999999</v>
      </c>
      <c r="BF136" s="30">
        <v>301.10465427286499</v>
      </c>
      <c r="BG136" s="18">
        <v>11.411472852256045</v>
      </c>
      <c r="BH136" s="13">
        <v>9001</v>
      </c>
      <c r="BI136" s="19">
        <v>477.84612500000003</v>
      </c>
      <c r="BJ136" s="19">
        <v>774.31302731686515</v>
      </c>
      <c r="BK136" s="18">
        <v>29.345451705861887</v>
      </c>
      <c r="BL136" t="s">
        <v>348</v>
      </c>
    </row>
    <row r="137" spans="1:64">
      <c r="A137" t="s">
        <v>932</v>
      </c>
      <c r="B137" t="s">
        <v>928</v>
      </c>
      <c r="C137" t="s">
        <v>348</v>
      </c>
      <c r="D137" t="s">
        <v>929</v>
      </c>
      <c r="E137">
        <v>2017</v>
      </c>
      <c r="F137" s="23">
        <v>1232.99</v>
      </c>
      <c r="G137" s="23">
        <v>208.99</v>
      </c>
      <c r="H137" s="22">
        <v>311270</v>
      </c>
      <c r="I137" s="29">
        <v>2445.029107084617</v>
      </c>
      <c r="J137" s="28">
        <v>74</v>
      </c>
      <c r="K137" s="28">
        <v>109</v>
      </c>
      <c r="L137" s="30">
        <v>45007</v>
      </c>
      <c r="M137" s="31">
        <v>45.006999999999998</v>
      </c>
      <c r="N137" s="30">
        <v>269.18686700000001</v>
      </c>
      <c r="O137" s="32">
        <v>11.009556745971452</v>
      </c>
      <c r="P137" s="28">
        <v>1</v>
      </c>
      <c r="Q137" s="28">
        <v>3</v>
      </c>
      <c r="R137" s="30">
        <v>1470</v>
      </c>
      <c r="S137" s="31">
        <v>1.47</v>
      </c>
      <c r="T137" s="30">
        <v>3.4559700000000002</v>
      </c>
      <c r="U137" s="32">
        <v>0.14134678356123132</v>
      </c>
      <c r="V137" s="28">
        <v>0</v>
      </c>
      <c r="W137" s="28">
        <v>0</v>
      </c>
      <c r="X137" s="30">
        <v>0</v>
      </c>
      <c r="Y137" s="31">
        <v>0</v>
      </c>
      <c r="Z137" s="30">
        <v>0</v>
      </c>
      <c r="AA137" s="18">
        <v>0</v>
      </c>
      <c r="AB137" s="28">
        <v>5</v>
      </c>
      <c r="AC137" s="22" t="s">
        <v>782</v>
      </c>
      <c r="AD137" s="30">
        <v>0</v>
      </c>
      <c r="AE137" s="19">
        <v>0</v>
      </c>
      <c r="AF137" s="30">
        <v>4.2049797300000007</v>
      </c>
      <c r="AG137" s="18">
        <v>0.17198076365699788</v>
      </c>
      <c r="AH137" s="22" t="s">
        <v>782</v>
      </c>
      <c r="AI137" s="23" t="s">
        <v>782</v>
      </c>
      <c r="AJ137" s="23" t="s">
        <v>782</v>
      </c>
      <c r="AK137" s="23" t="s">
        <v>782</v>
      </c>
      <c r="AL137" s="14" t="s">
        <v>782</v>
      </c>
      <c r="AM137" s="22" t="s">
        <v>782</v>
      </c>
      <c r="AN137" s="23" t="s">
        <v>782</v>
      </c>
      <c r="AO137" s="23" t="s">
        <v>782</v>
      </c>
      <c r="AP137" s="23" t="s">
        <v>782</v>
      </c>
      <c r="AQ137" s="14" t="s">
        <v>782</v>
      </c>
      <c r="AR137" s="28">
        <v>9071</v>
      </c>
      <c r="AS137" s="30">
        <v>254054.13000000012</v>
      </c>
      <c r="AT137" s="33">
        <v>254.05413000000013</v>
      </c>
      <c r="AU137" s="30">
        <v>225.60006744000017</v>
      </c>
      <c r="AV137" s="18">
        <v>9.2268867796424416</v>
      </c>
      <c r="AW137" s="28">
        <v>0</v>
      </c>
      <c r="AX137" s="22" t="s">
        <v>782</v>
      </c>
      <c r="AY137" s="30">
        <v>0</v>
      </c>
      <c r="AZ137" s="19">
        <v>0</v>
      </c>
      <c r="BA137" s="30">
        <v>0</v>
      </c>
      <c r="BB137" s="18">
        <v>0</v>
      </c>
      <c r="BC137" s="28">
        <v>190</v>
      </c>
      <c r="BD137" s="30">
        <v>296637</v>
      </c>
      <c r="BE137" s="19">
        <v>296.637</v>
      </c>
      <c r="BF137" s="30">
        <v>561.10774453434124</v>
      </c>
      <c r="BG137" s="18">
        <v>22.948918804626832</v>
      </c>
      <c r="BH137" s="13">
        <v>9341</v>
      </c>
      <c r="BI137" s="19">
        <v>597.16813000000013</v>
      </c>
      <c r="BJ137" s="19">
        <v>1063.5556287043414</v>
      </c>
      <c r="BK137" s="18">
        <v>43.498689877458958</v>
      </c>
      <c r="BL137" t="s">
        <v>348</v>
      </c>
    </row>
    <row r="138" spans="1:64">
      <c r="A138" t="s">
        <v>933</v>
      </c>
      <c r="B138" t="s">
        <v>928</v>
      </c>
      <c r="C138" t="s">
        <v>348</v>
      </c>
      <c r="D138" t="s">
        <v>929</v>
      </c>
      <c r="E138">
        <v>2018</v>
      </c>
      <c r="F138" s="23">
        <v>1232.99</v>
      </c>
      <c r="G138" s="23">
        <v>210.79</v>
      </c>
      <c r="H138" s="22">
        <v>310974</v>
      </c>
      <c r="I138" s="29">
        <v>2445.2028831405573</v>
      </c>
      <c r="J138" s="28">
        <v>75</v>
      </c>
      <c r="K138" s="28">
        <v>107</v>
      </c>
      <c r="L138" s="30">
        <v>45420</v>
      </c>
      <c r="M138" s="31">
        <v>45.42</v>
      </c>
      <c r="N138" s="30">
        <v>271.65701999999999</v>
      </c>
      <c r="O138" s="32">
        <v>11.109794687101404</v>
      </c>
      <c r="P138" s="28">
        <v>1</v>
      </c>
      <c r="Q138" s="28">
        <v>3</v>
      </c>
      <c r="R138" s="30">
        <v>1470</v>
      </c>
      <c r="S138" s="31">
        <v>1.47</v>
      </c>
      <c r="T138" s="30">
        <v>7.7880075</v>
      </c>
      <c r="U138" s="32">
        <v>0.31850148524270011</v>
      </c>
      <c r="V138" s="28">
        <v>0</v>
      </c>
      <c r="W138" s="28">
        <v>0</v>
      </c>
      <c r="X138" s="30">
        <v>0</v>
      </c>
      <c r="Y138" s="31">
        <v>0</v>
      </c>
      <c r="Z138" s="30">
        <v>0</v>
      </c>
      <c r="AA138" s="18">
        <v>0</v>
      </c>
      <c r="AB138" s="28">
        <v>5</v>
      </c>
      <c r="AC138" s="22" t="s">
        <v>782</v>
      </c>
      <c r="AD138" s="30">
        <v>0</v>
      </c>
      <c r="AE138" s="19">
        <v>0</v>
      </c>
      <c r="AF138" s="30">
        <v>3.8892686279999999</v>
      </c>
      <c r="AG138" s="18">
        <v>0.15905709316867486</v>
      </c>
      <c r="AH138" s="22" t="s">
        <v>782</v>
      </c>
      <c r="AI138" s="23" t="s">
        <v>782</v>
      </c>
      <c r="AJ138" s="23" t="s">
        <v>782</v>
      </c>
      <c r="AK138" s="23" t="s">
        <v>782</v>
      </c>
      <c r="AL138" s="14" t="s">
        <v>782</v>
      </c>
      <c r="AM138" s="22" t="s">
        <v>782</v>
      </c>
      <c r="AN138" s="23" t="s">
        <v>782</v>
      </c>
      <c r="AO138" s="23" t="s">
        <v>782</v>
      </c>
      <c r="AP138" s="23" t="s">
        <v>782</v>
      </c>
      <c r="AQ138" s="14" t="s">
        <v>782</v>
      </c>
      <c r="AR138" s="28">
        <v>9409</v>
      </c>
      <c r="AS138" s="30">
        <v>266273.3110000001</v>
      </c>
      <c r="AT138" s="33">
        <v>266.27331100000009</v>
      </c>
      <c r="AU138" s="30">
        <v>236.45070016800017</v>
      </c>
      <c r="AV138" s="18">
        <v>9.6699828794700586</v>
      </c>
      <c r="AW138" s="28">
        <v>0</v>
      </c>
      <c r="AX138" s="22" t="s">
        <v>782</v>
      </c>
      <c r="AY138" s="30">
        <v>0</v>
      </c>
      <c r="AZ138" s="19">
        <v>0</v>
      </c>
      <c r="BA138" s="30">
        <v>0</v>
      </c>
      <c r="BB138" s="18">
        <v>0</v>
      </c>
      <c r="BC138" s="28">
        <v>197</v>
      </c>
      <c r="BD138" s="30">
        <v>319237</v>
      </c>
      <c r="BE138" s="19">
        <v>319.23700000000002</v>
      </c>
      <c r="BF138" s="30">
        <v>601.29714755359601</v>
      </c>
      <c r="BG138" s="18">
        <v>24.5908898480156</v>
      </c>
      <c r="BH138" s="13">
        <v>9687</v>
      </c>
      <c r="BI138" s="19">
        <v>632.4003110000001</v>
      </c>
      <c r="BJ138" s="19">
        <v>1121.0821438495962</v>
      </c>
      <c r="BK138" s="18">
        <v>45.848225992998437</v>
      </c>
      <c r="BL138" t="s">
        <v>348</v>
      </c>
    </row>
    <row r="139" spans="1:64">
      <c r="A139" t="s">
        <v>934</v>
      </c>
      <c r="B139" t="s">
        <v>928</v>
      </c>
      <c r="C139" t="s">
        <v>348</v>
      </c>
      <c r="D139" t="s">
        <v>929</v>
      </c>
      <c r="E139">
        <v>2019</v>
      </c>
      <c r="F139" s="23">
        <v>1232.99</v>
      </c>
      <c r="G139" s="23">
        <v>212.03</v>
      </c>
      <c r="H139" s="22">
        <v>312465</v>
      </c>
      <c r="I139" s="34">
        <v>2493.667065733895</v>
      </c>
      <c r="J139" s="22">
        <v>79</v>
      </c>
      <c r="K139" s="22">
        <v>116</v>
      </c>
      <c r="L139" s="23">
        <v>49748</v>
      </c>
      <c r="M139" s="23">
        <v>49.747999999999998</v>
      </c>
      <c r="N139" s="23">
        <v>297.54278800000003</v>
      </c>
      <c r="O139" s="14">
        <v>11.931937189555502</v>
      </c>
      <c r="P139" s="22">
        <v>1</v>
      </c>
      <c r="Q139" s="22">
        <v>3</v>
      </c>
      <c r="R139" s="23">
        <v>1470</v>
      </c>
      <c r="S139" s="23">
        <v>1.47</v>
      </c>
      <c r="T139" s="23">
        <v>1.6620999999999999</v>
      </c>
      <c r="U139" s="14">
        <v>6.6652843229929648E-2</v>
      </c>
      <c r="V139" s="22">
        <v>0</v>
      </c>
      <c r="W139" s="22">
        <v>0</v>
      </c>
      <c r="X139" s="23">
        <v>0</v>
      </c>
      <c r="Y139" s="23">
        <v>0</v>
      </c>
      <c r="Z139" s="23">
        <v>0</v>
      </c>
      <c r="AA139" s="14">
        <v>0</v>
      </c>
      <c r="AB139" s="22">
        <v>5</v>
      </c>
      <c r="AC139" s="22">
        <v>5</v>
      </c>
      <c r="AD139" s="23">
        <v>2591.669875536481</v>
      </c>
      <c r="AE139" s="23">
        <v>2.5916698755364811</v>
      </c>
      <c r="AF139" s="23">
        <v>3.6231544859999998</v>
      </c>
      <c r="AG139" s="14">
        <v>0.14529423497573812</v>
      </c>
      <c r="AH139" s="22">
        <v>11</v>
      </c>
      <c r="AI139" s="23">
        <v>18361.935000000001</v>
      </c>
      <c r="AJ139" s="23">
        <v>18.361935000000003</v>
      </c>
      <c r="AK139" s="23">
        <v>16.305398279999999</v>
      </c>
      <c r="AL139" s="14">
        <v>0.65387230332615642</v>
      </c>
      <c r="AM139" s="22">
        <v>9954</v>
      </c>
      <c r="AN139" s="23">
        <v>267245.41000000003</v>
      </c>
      <c r="AO139" s="23">
        <v>267.24541000000005</v>
      </c>
      <c r="AP139" s="23">
        <v>237.31392408000016</v>
      </c>
      <c r="AQ139" s="14">
        <v>9.516664327046314</v>
      </c>
      <c r="AR139" s="22">
        <v>9965</v>
      </c>
      <c r="AS139" s="23">
        <v>285607.34500000009</v>
      </c>
      <c r="AT139" s="23">
        <v>285.60734500000007</v>
      </c>
      <c r="AU139" s="23">
        <v>253.61932236000015</v>
      </c>
      <c r="AV139" s="14">
        <v>10.170536630372471</v>
      </c>
      <c r="AW139" s="22">
        <v>0</v>
      </c>
      <c r="AX139" s="22" t="s">
        <v>782</v>
      </c>
      <c r="AY139" s="23">
        <v>0</v>
      </c>
      <c r="AZ139" s="23">
        <v>0</v>
      </c>
      <c r="BA139" s="23">
        <v>0</v>
      </c>
      <c r="BB139" s="14">
        <v>0</v>
      </c>
      <c r="BC139" s="22">
        <v>203</v>
      </c>
      <c r="BD139" s="23">
        <v>334387</v>
      </c>
      <c r="BE139" s="23">
        <v>334.387</v>
      </c>
      <c r="BF139" s="23">
        <v>605.25945091487165</v>
      </c>
      <c r="BG139" s="14">
        <v>24.271862881452527</v>
      </c>
      <c r="BH139" s="22">
        <v>10253</v>
      </c>
      <c r="BI139" s="23">
        <v>673.8040148755365</v>
      </c>
      <c r="BJ139" s="23">
        <v>1161.7068157608719</v>
      </c>
      <c r="BK139" s="14">
        <v>46.586283779586168</v>
      </c>
      <c r="BL139" t="s">
        <v>348</v>
      </c>
    </row>
    <row r="140" spans="1:64">
      <c r="A140" t="s">
        <v>935</v>
      </c>
      <c r="B140" t="s">
        <v>928</v>
      </c>
      <c r="C140" t="s">
        <v>348</v>
      </c>
      <c r="D140" t="s">
        <v>929</v>
      </c>
      <c r="E140">
        <v>2020</v>
      </c>
      <c r="F140" s="23">
        <v>1232.99</v>
      </c>
      <c r="G140" s="23">
        <v>212.84</v>
      </c>
      <c r="H140" s="22">
        <v>313586</v>
      </c>
      <c r="I140" s="34">
        <v>2516.0456120763765</v>
      </c>
      <c r="J140" s="22">
        <v>82</v>
      </c>
      <c r="K140" s="22">
        <v>130</v>
      </c>
      <c r="L140" s="23">
        <v>56480</v>
      </c>
      <c r="M140" s="23">
        <v>56.48</v>
      </c>
      <c r="N140" s="23">
        <v>342.51990800000004</v>
      </c>
      <c r="O140" s="14">
        <v>13.613422044337828</v>
      </c>
      <c r="P140" s="22">
        <v>1</v>
      </c>
      <c r="Q140" s="22">
        <v>3</v>
      </c>
      <c r="R140" s="23">
        <v>1470</v>
      </c>
      <c r="S140" s="23">
        <v>1.47</v>
      </c>
      <c r="T140" s="23">
        <v>1.4733000000000001</v>
      </c>
      <c r="U140" s="14">
        <v>5.8556172150796323E-2</v>
      </c>
      <c r="V140" s="22">
        <v>0</v>
      </c>
      <c r="W140" s="22">
        <v>0</v>
      </c>
      <c r="X140" s="23">
        <v>0</v>
      </c>
      <c r="Y140" s="23">
        <v>0</v>
      </c>
      <c r="Z140" s="23">
        <v>0</v>
      </c>
      <c r="AA140" s="14">
        <v>0</v>
      </c>
      <c r="AB140" s="22">
        <v>5</v>
      </c>
      <c r="AC140" s="22">
        <v>6</v>
      </c>
      <c r="AD140" s="23">
        <v>2372.8542145922747</v>
      </c>
      <c r="AE140" s="23">
        <v>2.3728542145922749</v>
      </c>
      <c r="AF140" s="23">
        <v>3.6585559920000001</v>
      </c>
      <c r="AG140" s="14">
        <v>0.14540896931438227</v>
      </c>
      <c r="AH140" s="22">
        <v>13</v>
      </c>
      <c r="AI140" s="23">
        <v>19673.294999999998</v>
      </c>
      <c r="AJ140" s="23">
        <v>19.673295</v>
      </c>
      <c r="AK140" s="23">
        <v>17.469885959999999</v>
      </c>
      <c r="AL140" s="14">
        <v>0.6943390006981196</v>
      </c>
      <c r="AM140" s="22">
        <v>10862</v>
      </c>
      <c r="AN140" s="23">
        <v>289081.33999999997</v>
      </c>
      <c r="AO140" s="23">
        <v>289.08133999999995</v>
      </c>
      <c r="AP140" s="23">
        <v>256.70422992000022</v>
      </c>
      <c r="AQ140" s="14">
        <v>10.202685861014817</v>
      </c>
      <c r="AR140" s="22">
        <v>10875</v>
      </c>
      <c r="AS140" s="23">
        <v>308754.63500000001</v>
      </c>
      <c r="AT140" s="23">
        <v>308.75463500000001</v>
      </c>
      <c r="AU140" s="23">
        <v>274.17411588000016</v>
      </c>
      <c r="AV140" s="14">
        <v>10.897024861712936</v>
      </c>
      <c r="AW140" s="22">
        <v>0</v>
      </c>
      <c r="AX140" s="22">
        <v>0</v>
      </c>
      <c r="AY140" s="23">
        <v>0</v>
      </c>
      <c r="AZ140" s="23">
        <v>0</v>
      </c>
      <c r="BA140" s="23">
        <v>0</v>
      </c>
      <c r="BB140" s="14">
        <v>0</v>
      </c>
      <c r="BC140" s="22">
        <v>203</v>
      </c>
      <c r="BD140" s="23">
        <v>334857</v>
      </c>
      <c r="BE140" s="23">
        <v>334.85700000000003</v>
      </c>
      <c r="BF140" s="23">
        <v>605.38459655245674</v>
      </c>
      <c r="BG140" s="14">
        <v>24.06095476356888</v>
      </c>
      <c r="BH140" s="22">
        <v>11166</v>
      </c>
      <c r="BI140" s="23">
        <v>703.9344892145923</v>
      </c>
      <c r="BJ140" s="23">
        <v>1227.2104764244568</v>
      </c>
      <c r="BK140" s="14">
        <v>48.775366811084822</v>
      </c>
      <c r="BL140" t="s">
        <v>348</v>
      </c>
    </row>
    <row r="141" spans="1:64">
      <c r="A141" t="s">
        <v>936</v>
      </c>
      <c r="B141" t="s">
        <v>928</v>
      </c>
      <c r="C141" t="s">
        <v>348</v>
      </c>
      <c r="D141" t="s">
        <v>929</v>
      </c>
      <c r="E141">
        <v>2021</v>
      </c>
      <c r="F141" s="23">
        <v>1232.99</v>
      </c>
      <c r="G141" s="23">
        <v>213.32</v>
      </c>
      <c r="H141" s="22">
        <v>314676</v>
      </c>
      <c r="I141" s="34">
        <v>2351.16</v>
      </c>
      <c r="J141" s="22">
        <v>81</v>
      </c>
      <c r="K141" s="22">
        <v>137</v>
      </c>
      <c r="L141" s="23">
        <v>61812</v>
      </c>
      <c r="M141" s="23">
        <v>61.81</v>
      </c>
      <c r="N141" s="23">
        <v>369.7</v>
      </c>
      <c r="O141" s="14">
        <v>15.72</v>
      </c>
      <c r="P141" s="22">
        <v>1</v>
      </c>
      <c r="Q141" s="22">
        <v>1</v>
      </c>
      <c r="R141" s="23">
        <v>311</v>
      </c>
      <c r="S141" s="23">
        <v>0.31</v>
      </c>
      <c r="T141" s="23">
        <v>1.2678</v>
      </c>
      <c r="U141" s="14">
        <v>0.05</v>
      </c>
      <c r="V141" s="22">
        <v>0</v>
      </c>
      <c r="W141" s="22">
        <v>0</v>
      </c>
      <c r="X141" s="23">
        <v>0</v>
      </c>
      <c r="Y141" s="23">
        <v>0</v>
      </c>
      <c r="Z141" s="23">
        <v>0</v>
      </c>
      <c r="AA141" s="14">
        <v>0</v>
      </c>
      <c r="AB141" s="22">
        <v>5</v>
      </c>
      <c r="AC141" s="22">
        <v>0</v>
      </c>
      <c r="AD141" s="23">
        <v>1573.5200359999999</v>
      </c>
      <c r="AE141" s="23">
        <v>1.57</v>
      </c>
      <c r="AF141" s="23">
        <v>3.68</v>
      </c>
      <c r="AG141" s="14">
        <v>0.16</v>
      </c>
      <c r="AH141" s="22">
        <v>16</v>
      </c>
      <c r="AI141" s="23">
        <v>19693.595000000001</v>
      </c>
      <c r="AJ141" s="23">
        <v>20</v>
      </c>
      <c r="AK141" s="23">
        <v>17.62</v>
      </c>
      <c r="AL141" s="14">
        <v>0.75</v>
      </c>
      <c r="AM141" s="22">
        <v>12164</v>
      </c>
      <c r="AN141" s="23">
        <v>309978.88099999999</v>
      </c>
      <c r="AO141" s="23">
        <v>310</v>
      </c>
      <c r="AP141" s="23">
        <v>277.38</v>
      </c>
      <c r="AQ141" s="14">
        <v>11.8</v>
      </c>
      <c r="AR141" s="22">
        <v>12180</v>
      </c>
      <c r="AS141" s="23">
        <v>329672.47600000002</v>
      </c>
      <c r="AT141" s="23">
        <v>330</v>
      </c>
      <c r="AU141" s="23">
        <v>295</v>
      </c>
      <c r="AV141" s="14">
        <v>12.55</v>
      </c>
      <c r="AW141" s="22">
        <v>0</v>
      </c>
      <c r="AX141" s="22">
        <v>0</v>
      </c>
      <c r="AY141" s="23">
        <v>0</v>
      </c>
      <c r="AZ141" s="23">
        <v>0</v>
      </c>
      <c r="BA141" s="23">
        <v>0</v>
      </c>
      <c r="BB141" s="14">
        <v>0</v>
      </c>
      <c r="BC141" s="22">
        <v>208</v>
      </c>
      <c r="BD141" s="23">
        <v>355557</v>
      </c>
      <c r="BE141" s="23">
        <v>355.56</v>
      </c>
      <c r="BF141" s="23">
        <v>569.13</v>
      </c>
      <c r="BG141" s="14">
        <v>24.21</v>
      </c>
      <c r="BH141" s="22">
        <v>12475</v>
      </c>
      <c r="BI141" s="23">
        <v>748.93</v>
      </c>
      <c r="BJ141" s="23">
        <v>1238.77</v>
      </c>
      <c r="BK141" s="14">
        <v>52.69</v>
      </c>
      <c r="BL141" t="s">
        <v>348</v>
      </c>
    </row>
    <row r="142" spans="1:64">
      <c r="A142" t="s">
        <v>937</v>
      </c>
      <c r="B142" t="s">
        <v>928</v>
      </c>
      <c r="C142" t="s">
        <v>348</v>
      </c>
      <c r="D142" s="111" t="s">
        <v>929</v>
      </c>
      <c r="E142" s="110">
        <v>2022</v>
      </c>
      <c r="F142" s="23"/>
      <c r="G142" s="23"/>
      <c r="H142" s="22">
        <v>319290</v>
      </c>
      <c r="I142" s="34">
        <v>2314.0664626503294</v>
      </c>
      <c r="J142" s="22">
        <v>83</v>
      </c>
      <c r="K142" s="22">
        <v>136</v>
      </c>
      <c r="L142" s="23">
        <v>62256</v>
      </c>
      <c r="M142" s="23">
        <v>62.256</v>
      </c>
      <c r="N142" s="23">
        <v>368.43100800000002</v>
      </c>
      <c r="O142" s="14">
        <v>15.921366734559186</v>
      </c>
      <c r="P142" s="22">
        <v>1</v>
      </c>
      <c r="Q142" s="22">
        <v>1</v>
      </c>
      <c r="R142" s="23">
        <v>311</v>
      </c>
      <c r="S142" s="23">
        <v>0.311</v>
      </c>
      <c r="T142" s="23">
        <v>0.73116099999999995</v>
      </c>
      <c r="U142" s="14">
        <v>3.159636993150975E-2</v>
      </c>
      <c r="V142" s="22">
        <v>0</v>
      </c>
      <c r="W142" s="22">
        <v>0</v>
      </c>
      <c r="X142" s="23">
        <v>0</v>
      </c>
      <c r="Y142" s="23">
        <v>0</v>
      </c>
      <c r="Z142" s="23">
        <v>0</v>
      </c>
      <c r="AA142" s="14">
        <v>0</v>
      </c>
      <c r="AB142" s="22">
        <v>4</v>
      </c>
      <c r="AC142" s="22">
        <v>0</v>
      </c>
      <c r="AD142" s="23">
        <v>1208.22852360515</v>
      </c>
      <c r="AE142" s="23">
        <v>1.20822852360515</v>
      </c>
      <c r="AF142" s="23">
        <v>2.3294051759999999</v>
      </c>
      <c r="AG142" s="14">
        <v>0.10066284670718155</v>
      </c>
      <c r="AH142" s="22">
        <v>22</v>
      </c>
      <c r="AI142" s="23">
        <v>24549.974999999999</v>
      </c>
      <c r="AJ142" s="23">
        <v>24.549975</v>
      </c>
      <c r="AK142" s="23">
        <v>25.148108583890441</v>
      </c>
      <c r="AL142" s="14">
        <v>1.0867496240833117</v>
      </c>
      <c r="AM142" s="22">
        <v>14394</v>
      </c>
      <c r="AN142" s="23">
        <v>329234.96399999992</v>
      </c>
      <c r="AO142" s="23">
        <v>329.23496399999993</v>
      </c>
      <c r="AP142" s="23">
        <v>337.25641774727944</v>
      </c>
      <c r="AQ142" s="14">
        <v>14.574188909034852</v>
      </c>
      <c r="AR142" s="22">
        <v>14416</v>
      </c>
      <c r="AS142" s="23">
        <v>353784.9389999999</v>
      </c>
      <c r="AT142" s="23">
        <v>353.78493899999989</v>
      </c>
      <c r="AU142" s="23">
        <v>362.40452633116979</v>
      </c>
      <c r="AV142" s="14">
        <v>15.660938533118159</v>
      </c>
      <c r="AW142" s="22">
        <v>0</v>
      </c>
      <c r="AX142" s="22">
        <v>0</v>
      </c>
      <c r="AY142" s="23">
        <v>0</v>
      </c>
      <c r="AZ142" s="23">
        <v>0</v>
      </c>
      <c r="BA142" s="23">
        <v>0</v>
      </c>
      <c r="BB142" s="14">
        <v>0</v>
      </c>
      <c r="BC142" s="22">
        <v>205</v>
      </c>
      <c r="BD142" s="23">
        <v>362251.3</v>
      </c>
      <c r="BE142" s="23">
        <v>362.25130000000001</v>
      </c>
      <c r="BF142" s="23">
        <v>660.63677661288443</v>
      </c>
      <c r="BG142" s="14">
        <v>28.548738218013359</v>
      </c>
      <c r="BH142" s="22">
        <v>14709</v>
      </c>
      <c r="BI142" s="23">
        <v>779.81146752360507</v>
      </c>
      <c r="BJ142" s="23">
        <v>1394.5328771200543</v>
      </c>
      <c r="BK142" s="14">
        <v>60.263302702329405</v>
      </c>
      <c r="BL142" t="s">
        <v>348</v>
      </c>
    </row>
    <row r="143" spans="1:64">
      <c r="A143" t="s">
        <v>938</v>
      </c>
      <c r="B143" t="s">
        <v>928</v>
      </c>
      <c r="C143" t="s">
        <v>348</v>
      </c>
      <c r="D143" t="s">
        <v>929</v>
      </c>
      <c r="E143">
        <v>2023</v>
      </c>
      <c r="F143">
        <v>1232.99</v>
      </c>
      <c r="G143">
        <v>219.11</v>
      </c>
      <c r="H143">
        <v>319928</v>
      </c>
      <c r="I143">
        <v>2314.0664626503294</v>
      </c>
      <c r="J143">
        <v>81</v>
      </c>
      <c r="K143">
        <v>135</v>
      </c>
      <c r="L143">
        <v>61250</v>
      </c>
      <c r="M143">
        <v>61.25</v>
      </c>
      <c r="N143">
        <v>362.47750000000002</v>
      </c>
      <c r="O143">
        <v>15.664092015094933</v>
      </c>
      <c r="P143">
        <v>1</v>
      </c>
      <c r="Q143">
        <v>2</v>
      </c>
      <c r="R143">
        <v>622</v>
      </c>
      <c r="S143">
        <v>0.622</v>
      </c>
      <c r="T143">
        <v>1.0641</v>
      </c>
      <c r="U143">
        <v>4.5983986077101385E-2</v>
      </c>
      <c r="V143">
        <v>0</v>
      </c>
      <c r="W143">
        <v>0</v>
      </c>
      <c r="X143">
        <v>0</v>
      </c>
      <c r="Y143">
        <v>0</v>
      </c>
      <c r="Z143">
        <v>0</v>
      </c>
      <c r="AA143">
        <v>0</v>
      </c>
      <c r="AB143">
        <v>5</v>
      </c>
      <c r="AC143">
        <v>7</v>
      </c>
      <c r="AD143">
        <v>1591.9912317596559</v>
      </c>
      <c r="AE143">
        <v>1.5919912317596561</v>
      </c>
      <c r="AF143">
        <v>3.675615573</v>
      </c>
      <c r="AG143">
        <v>0.15883794317602576</v>
      </c>
      <c r="AH143">
        <v>29</v>
      </c>
      <c r="AI143">
        <v>30095.445</v>
      </c>
      <c r="AJ143">
        <v>30.095445000000002</v>
      </c>
      <c r="AK143">
        <v>28.229143000000001</v>
      </c>
      <c r="AL143">
        <v>1.2198933546475932</v>
      </c>
      <c r="AM143">
        <v>18843</v>
      </c>
      <c r="AN143">
        <v>394375.22899999999</v>
      </c>
      <c r="AO143">
        <v>394.37522899999999</v>
      </c>
      <c r="AP143">
        <v>369.91893099999999</v>
      </c>
      <c r="AQ143">
        <v>15.985665795282612</v>
      </c>
      <c r="AR143">
        <v>20880</v>
      </c>
      <c r="AS143">
        <v>426010.42199998302</v>
      </c>
      <c r="AT143">
        <v>426.01042200001501</v>
      </c>
      <c r="AU143">
        <v>399.59233807537998</v>
      </c>
      <c r="AV143">
        <v>17.267971535170251</v>
      </c>
      <c r="AW143">
        <v>0</v>
      </c>
      <c r="AX143">
        <v>0</v>
      </c>
      <c r="AY143">
        <v>0</v>
      </c>
      <c r="AZ143">
        <v>0</v>
      </c>
      <c r="BA143">
        <v>0</v>
      </c>
      <c r="BB143">
        <v>0</v>
      </c>
      <c r="BC143">
        <v>203</v>
      </c>
      <c r="BD143">
        <v>361251.3</v>
      </c>
      <c r="BE143">
        <v>361.25130000000001</v>
      </c>
      <c r="BF143">
        <v>787.68232499999999</v>
      </c>
      <c r="BG143">
        <v>34.038880806295317</v>
      </c>
      <c r="BH143">
        <v>21170</v>
      </c>
      <c r="BI143">
        <v>850.72571323177476</v>
      </c>
      <c r="BJ143">
        <v>1554.49187864838</v>
      </c>
      <c r="BK143">
        <v>67.175766285813623</v>
      </c>
      <c r="BL143" t="s">
        <v>348</v>
      </c>
    </row>
    <row r="144" spans="1:64">
      <c r="A144" t="s">
        <v>939</v>
      </c>
      <c r="B144" t="s">
        <v>928</v>
      </c>
      <c r="C144" t="s">
        <v>348</v>
      </c>
      <c r="D144" t="s">
        <v>929</v>
      </c>
      <c r="E144">
        <v>2024</v>
      </c>
      <c r="F144">
        <v>1232.99</v>
      </c>
      <c r="G144">
        <v>220.05</v>
      </c>
      <c r="H144">
        <v>322018</v>
      </c>
      <c r="I144">
        <v>2208.1090314562412</v>
      </c>
      <c r="J144">
        <v>82</v>
      </c>
      <c r="K144">
        <v>130</v>
      </c>
      <c r="L144">
        <v>59350</v>
      </c>
      <c r="M144">
        <v>59.349999999999987</v>
      </c>
      <c r="N144">
        <v>351.2333000000001</v>
      </c>
      <c r="O144">
        <v>15.906519786677508</v>
      </c>
      <c r="P144">
        <v>1</v>
      </c>
      <c r="Q144">
        <v>2</v>
      </c>
      <c r="R144">
        <v>622</v>
      </c>
      <c r="S144">
        <v>0.622</v>
      </c>
      <c r="T144">
        <v>0.83540000000000003</v>
      </c>
      <c r="U144">
        <v>3.7833276713199998E-2</v>
      </c>
      <c r="V144">
        <v>0</v>
      </c>
      <c r="W144">
        <v>0</v>
      </c>
      <c r="X144">
        <v>0</v>
      </c>
      <c r="Y144">
        <v>0</v>
      </c>
      <c r="Z144">
        <v>0</v>
      </c>
      <c r="AA144">
        <v>0</v>
      </c>
      <c r="AB144">
        <v>5</v>
      </c>
      <c r="AC144">
        <v>7</v>
      </c>
      <c r="AD144">
        <v>1645.6229184549356</v>
      </c>
      <c r="AE144">
        <v>1.6456229184549356</v>
      </c>
      <c r="AF144">
        <v>3.8156942039999997</v>
      </c>
      <c r="AG144">
        <v>0.17280370442049961</v>
      </c>
      <c r="AH144">
        <v>39</v>
      </c>
      <c r="AI144">
        <v>33436.709999999992</v>
      </c>
      <c r="AJ144">
        <v>33.436709999999991</v>
      </c>
      <c r="AK144">
        <v>30.158033619022422</v>
      </c>
      <c r="AL144">
        <v>1.3657855291291159</v>
      </c>
      <c r="AM144">
        <v>22387</v>
      </c>
      <c r="AN144">
        <v>453308.79899999959</v>
      </c>
      <c r="AO144">
        <v>453.30879900000298</v>
      </c>
      <c r="AP144">
        <v>408.85906538175732</v>
      </c>
      <c r="AQ144">
        <v>18.516253480115338</v>
      </c>
      <c r="AR144">
        <v>26753</v>
      </c>
      <c r="AS144">
        <v>490650.50799997593</v>
      </c>
      <c r="AT144">
        <v>490.65050800003195</v>
      </c>
      <c r="AU144">
        <v>442.5391886777918</v>
      </c>
      <c r="AV144">
        <v>20.041546063780128</v>
      </c>
      <c r="AW144">
        <v>0</v>
      </c>
      <c r="AX144">
        <v>0</v>
      </c>
      <c r="AY144">
        <v>0</v>
      </c>
      <c r="AZ144">
        <v>0</v>
      </c>
      <c r="BA144">
        <v>0</v>
      </c>
      <c r="BB144">
        <v>0</v>
      </c>
      <c r="BC144">
        <v>203</v>
      </c>
      <c r="BD144">
        <v>402516.3</v>
      </c>
      <c r="BE144">
        <v>402.51630000000063</v>
      </c>
      <c r="BF144">
        <v>787.71111846610825</v>
      </c>
      <c r="BG144">
        <v>35.673560827139731</v>
      </c>
      <c r="BH144">
        <v>27044</v>
      </c>
      <c r="BI144">
        <v>954.78443091848749</v>
      </c>
      <c r="BJ144">
        <v>1586.1347013479001</v>
      </c>
      <c r="BK144">
        <v>71.832263658731065</v>
      </c>
      <c r="BL144" t="s">
        <v>348</v>
      </c>
    </row>
    <row r="145" spans="1:64">
      <c r="A145" t="s">
        <v>940</v>
      </c>
      <c r="B145" t="s">
        <v>941</v>
      </c>
      <c r="C145" t="s">
        <v>350</v>
      </c>
      <c r="D145" t="s">
        <v>942</v>
      </c>
      <c r="E145">
        <v>2012</v>
      </c>
      <c r="F145" s="23">
        <v>61.31</v>
      </c>
      <c r="G145" s="23">
        <v>10.61</v>
      </c>
      <c r="H145" s="22">
        <v>12625</v>
      </c>
      <c r="I145" s="34">
        <v>107.731011</v>
      </c>
      <c r="J145" s="22">
        <v>3</v>
      </c>
      <c r="K145" s="22" t="s">
        <v>782</v>
      </c>
      <c r="L145" s="23">
        <v>1106</v>
      </c>
      <c r="M145" s="23">
        <v>1.1060000000000001</v>
      </c>
      <c r="N145" s="23">
        <v>8.288590000000001</v>
      </c>
      <c r="O145" s="14">
        <v>7.6937828050272357</v>
      </c>
      <c r="P145" s="22">
        <v>0</v>
      </c>
      <c r="Q145" s="22" t="s">
        <v>782</v>
      </c>
      <c r="R145" s="23">
        <v>0</v>
      </c>
      <c r="S145" s="23">
        <v>0</v>
      </c>
      <c r="T145" s="23">
        <v>0</v>
      </c>
      <c r="U145" s="14">
        <v>0</v>
      </c>
      <c r="V145" s="22">
        <v>0</v>
      </c>
      <c r="W145" s="22" t="s">
        <v>782</v>
      </c>
      <c r="X145" s="23">
        <v>0</v>
      </c>
      <c r="Y145" s="23">
        <v>0</v>
      </c>
      <c r="Z145" s="23">
        <v>0</v>
      </c>
      <c r="AA145" s="14">
        <v>0</v>
      </c>
      <c r="AB145" s="22">
        <v>0</v>
      </c>
      <c r="AC145" s="22" t="s">
        <v>782</v>
      </c>
      <c r="AD145" s="23">
        <v>0</v>
      </c>
      <c r="AE145" s="23">
        <v>0</v>
      </c>
      <c r="AF145" s="23">
        <v>0</v>
      </c>
      <c r="AG145" s="14">
        <v>0</v>
      </c>
      <c r="AH145" s="22" t="s">
        <v>782</v>
      </c>
      <c r="AI145" s="23" t="s">
        <v>782</v>
      </c>
      <c r="AJ145" s="23" t="s">
        <v>782</v>
      </c>
      <c r="AK145" s="23" t="s">
        <v>782</v>
      </c>
      <c r="AL145" s="14" t="s">
        <v>782</v>
      </c>
      <c r="AM145" s="22" t="s">
        <v>782</v>
      </c>
      <c r="AN145" s="23" t="s">
        <v>782</v>
      </c>
      <c r="AO145" s="23" t="s">
        <v>782</v>
      </c>
      <c r="AP145" s="23" t="s">
        <v>782</v>
      </c>
      <c r="AQ145" s="14" t="s">
        <v>782</v>
      </c>
      <c r="AR145" s="22">
        <v>370</v>
      </c>
      <c r="AS145" s="23">
        <v>9188.7500000000018</v>
      </c>
      <c r="AT145" s="23">
        <v>9.1887500000000024</v>
      </c>
      <c r="AU145" s="23">
        <v>7.5214930000000004</v>
      </c>
      <c r="AV145" s="14">
        <v>6.98173434945301</v>
      </c>
      <c r="AW145" s="22">
        <v>0</v>
      </c>
      <c r="AX145" s="22" t="s">
        <v>782</v>
      </c>
      <c r="AY145" s="23">
        <v>0</v>
      </c>
      <c r="AZ145" s="23">
        <v>0</v>
      </c>
      <c r="BA145" s="23">
        <v>0</v>
      </c>
      <c r="BB145" s="14">
        <v>0</v>
      </c>
      <c r="BC145" s="22">
        <v>7</v>
      </c>
      <c r="BD145" s="23">
        <v>8910</v>
      </c>
      <c r="BE145" s="23">
        <v>8.91</v>
      </c>
      <c r="BF145" s="23">
        <v>14.22927</v>
      </c>
      <c r="BG145" s="14">
        <v>13.208146723880649</v>
      </c>
      <c r="BH145" s="22">
        <v>380</v>
      </c>
      <c r="BI145" s="23">
        <v>19.204750000000004</v>
      </c>
      <c r="BJ145" s="23">
        <v>30.039352999999998</v>
      </c>
      <c r="BK145" s="14">
        <v>27.883663878360895</v>
      </c>
      <c r="BL145" t="s">
        <v>350</v>
      </c>
    </row>
    <row r="146" spans="1:64">
      <c r="A146" t="s">
        <v>943</v>
      </c>
      <c r="B146" t="s">
        <v>941</v>
      </c>
      <c r="C146" t="s">
        <v>350</v>
      </c>
      <c r="D146" t="s">
        <v>942</v>
      </c>
      <c r="E146">
        <v>2015</v>
      </c>
      <c r="F146" s="23">
        <v>61.31</v>
      </c>
      <c r="G146" s="23">
        <v>10.75</v>
      </c>
      <c r="H146" s="22">
        <v>13033</v>
      </c>
      <c r="I146" s="34">
        <v>104.21817590536122</v>
      </c>
      <c r="J146" s="13">
        <v>4</v>
      </c>
      <c r="K146" s="13">
        <v>4</v>
      </c>
      <c r="L146" s="19">
        <v>1181</v>
      </c>
      <c r="M146" s="35">
        <v>1.181</v>
      </c>
      <c r="N146" s="19">
        <v>7.0639802335644557</v>
      </c>
      <c r="O146" s="17">
        <v>6.7780693455805032</v>
      </c>
      <c r="P146" s="36">
        <v>0</v>
      </c>
      <c r="Q146" s="37">
        <v>0</v>
      </c>
      <c r="R146" s="38">
        <v>0</v>
      </c>
      <c r="S146" s="27">
        <v>0</v>
      </c>
      <c r="T146" s="23">
        <v>0</v>
      </c>
      <c r="U146" s="17">
        <v>0</v>
      </c>
      <c r="V146" s="22">
        <v>0</v>
      </c>
      <c r="W146" s="22">
        <v>0</v>
      </c>
      <c r="X146" s="23">
        <v>0</v>
      </c>
      <c r="Y146" s="27">
        <v>0</v>
      </c>
      <c r="Z146" s="27">
        <v>0</v>
      </c>
      <c r="AA146" s="14">
        <v>0</v>
      </c>
      <c r="AB146" s="39">
        <v>0</v>
      </c>
      <c r="AC146" s="22" t="s">
        <v>782</v>
      </c>
      <c r="AD146" s="23">
        <v>0</v>
      </c>
      <c r="AE146" s="23">
        <v>0</v>
      </c>
      <c r="AF146" s="23">
        <v>0</v>
      </c>
      <c r="AG146" s="14">
        <v>0</v>
      </c>
      <c r="AH146" s="22" t="s">
        <v>782</v>
      </c>
      <c r="AI146" s="23" t="s">
        <v>782</v>
      </c>
      <c r="AJ146" s="23" t="s">
        <v>782</v>
      </c>
      <c r="AK146" s="23" t="s">
        <v>782</v>
      </c>
      <c r="AL146" s="14" t="s">
        <v>782</v>
      </c>
      <c r="AM146" s="22" t="s">
        <v>782</v>
      </c>
      <c r="AN146" s="23" t="s">
        <v>782</v>
      </c>
      <c r="AO146" s="23" t="s">
        <v>782</v>
      </c>
      <c r="AP146" s="23" t="s">
        <v>782</v>
      </c>
      <c r="AQ146" s="14" t="s">
        <v>782</v>
      </c>
      <c r="AR146" s="40">
        <v>394</v>
      </c>
      <c r="AS146" s="41">
        <v>9485.4499999999953</v>
      </c>
      <c r="AT146" s="23">
        <v>9.4854499999999948</v>
      </c>
      <c r="AU146" s="23">
        <v>8.4246235700210992</v>
      </c>
      <c r="AV146" s="14">
        <v>8.0836413579828523</v>
      </c>
      <c r="AW146" s="22">
        <v>0</v>
      </c>
      <c r="AX146" s="22" t="s">
        <v>782</v>
      </c>
      <c r="AY146" s="23">
        <v>0</v>
      </c>
      <c r="AZ146" s="23">
        <v>0</v>
      </c>
      <c r="BA146" s="23">
        <v>0</v>
      </c>
      <c r="BB146" s="14">
        <v>0</v>
      </c>
      <c r="BC146" s="42">
        <v>7</v>
      </c>
      <c r="BD146" s="43">
        <v>11330</v>
      </c>
      <c r="BE146" s="44">
        <v>11.33</v>
      </c>
      <c r="BF146" s="23">
        <v>17.652759122242852</v>
      </c>
      <c r="BG146" s="14">
        <v>16.938272972915041</v>
      </c>
      <c r="BH146" s="22">
        <v>405</v>
      </c>
      <c r="BI146" s="23">
        <v>21.996449999999996</v>
      </c>
      <c r="BJ146" s="23">
        <v>33.14136292582841</v>
      </c>
      <c r="BK146" s="14">
        <v>31.799983676478398</v>
      </c>
      <c r="BL146" t="s">
        <v>350</v>
      </c>
    </row>
    <row r="147" spans="1:64">
      <c r="A147" t="s">
        <v>944</v>
      </c>
      <c r="B147" t="s">
        <v>941</v>
      </c>
      <c r="C147" t="s">
        <v>350</v>
      </c>
      <c r="D147" t="s">
        <v>942</v>
      </c>
      <c r="E147">
        <v>2016</v>
      </c>
      <c r="F147" s="23">
        <v>61.31</v>
      </c>
      <c r="G147" s="23">
        <v>10.82</v>
      </c>
      <c r="H147" s="22">
        <v>13004</v>
      </c>
      <c r="I147" s="34">
        <v>110.811951918993</v>
      </c>
      <c r="J147" s="13">
        <v>4</v>
      </c>
      <c r="K147" s="13">
        <v>4</v>
      </c>
      <c r="L147" s="19">
        <v>1181</v>
      </c>
      <c r="M147" s="35">
        <v>1.181</v>
      </c>
      <c r="N147" s="19">
        <v>7.063561</v>
      </c>
      <c r="O147" s="17">
        <v>6.3743674555644354</v>
      </c>
      <c r="P147" s="13">
        <v>0</v>
      </c>
      <c r="Q147" s="13">
        <v>0</v>
      </c>
      <c r="R147" s="19">
        <v>0</v>
      </c>
      <c r="S147" s="27">
        <v>0</v>
      </c>
      <c r="T147" s="19">
        <v>0</v>
      </c>
      <c r="U147" s="17">
        <v>0</v>
      </c>
      <c r="V147" s="13">
        <v>0</v>
      </c>
      <c r="W147" s="13">
        <v>0</v>
      </c>
      <c r="X147" s="19">
        <v>0</v>
      </c>
      <c r="Y147" s="27">
        <v>0</v>
      </c>
      <c r="Z147" s="19">
        <v>0</v>
      </c>
      <c r="AA147" s="14">
        <v>0</v>
      </c>
      <c r="AB147" s="13">
        <v>0</v>
      </c>
      <c r="AC147" s="22" t="s">
        <v>782</v>
      </c>
      <c r="AD147" s="19">
        <v>0</v>
      </c>
      <c r="AE147" s="23">
        <v>0</v>
      </c>
      <c r="AF147" s="19">
        <v>0</v>
      </c>
      <c r="AG147" s="14">
        <v>0</v>
      </c>
      <c r="AH147" s="22" t="s">
        <v>782</v>
      </c>
      <c r="AI147" s="23" t="s">
        <v>782</v>
      </c>
      <c r="AJ147" s="23" t="s">
        <v>782</v>
      </c>
      <c r="AK147" s="23" t="s">
        <v>782</v>
      </c>
      <c r="AL147" s="14" t="s">
        <v>782</v>
      </c>
      <c r="AM147" s="22" t="s">
        <v>782</v>
      </c>
      <c r="AN147" s="23" t="s">
        <v>782</v>
      </c>
      <c r="AO147" s="23" t="s">
        <v>782</v>
      </c>
      <c r="AP147" s="23" t="s">
        <v>782</v>
      </c>
      <c r="AQ147" s="14" t="s">
        <v>782</v>
      </c>
      <c r="AR147" s="13">
        <v>402</v>
      </c>
      <c r="AS147" s="19">
        <v>9529.4050000000061</v>
      </c>
      <c r="AT147" s="23">
        <v>9.5294050000000059</v>
      </c>
      <c r="AU147" s="19">
        <v>8.4621116400000052</v>
      </c>
      <c r="AV147" s="14">
        <v>7.6364611338911104</v>
      </c>
      <c r="AW147" s="13">
        <v>0</v>
      </c>
      <c r="AX147" s="22" t="s">
        <v>782</v>
      </c>
      <c r="AY147" s="19">
        <v>0</v>
      </c>
      <c r="AZ147" s="23">
        <v>0</v>
      </c>
      <c r="BA147" s="19">
        <v>0</v>
      </c>
      <c r="BB147" s="14">
        <v>0</v>
      </c>
      <c r="BC147" s="13">
        <v>8</v>
      </c>
      <c r="BD147" s="19">
        <v>12080</v>
      </c>
      <c r="BE147" s="44">
        <v>12.08</v>
      </c>
      <c r="BF147" s="19">
        <v>18.934902339615494</v>
      </c>
      <c r="BG147" s="14">
        <v>17.087418831370734</v>
      </c>
      <c r="BH147" s="22">
        <v>414</v>
      </c>
      <c r="BI147" s="23">
        <v>22.790405000000007</v>
      </c>
      <c r="BJ147" s="23">
        <v>34.460574979615501</v>
      </c>
      <c r="BK147" s="14">
        <v>31.098247420826279</v>
      </c>
      <c r="BL147" t="s">
        <v>350</v>
      </c>
    </row>
    <row r="148" spans="1:64">
      <c r="A148" t="s">
        <v>945</v>
      </c>
      <c r="B148" t="s">
        <v>941</v>
      </c>
      <c r="C148" t="s">
        <v>350</v>
      </c>
      <c r="D148" t="s">
        <v>942</v>
      </c>
      <c r="E148">
        <v>2017</v>
      </c>
      <c r="F148" s="23">
        <v>61.31</v>
      </c>
      <c r="G148" s="23">
        <v>10.93</v>
      </c>
      <c r="H148" s="22">
        <v>13060</v>
      </c>
      <c r="I148" s="34">
        <v>102.58643665796606</v>
      </c>
      <c r="J148" s="13">
        <v>4</v>
      </c>
      <c r="K148" s="13">
        <v>4</v>
      </c>
      <c r="L148" s="19">
        <v>1181</v>
      </c>
      <c r="M148" s="19">
        <v>1.181</v>
      </c>
      <c r="N148" s="19">
        <v>7.063561</v>
      </c>
      <c r="O148" s="17">
        <v>6.885472612281732</v>
      </c>
      <c r="P148" s="13">
        <v>0</v>
      </c>
      <c r="Q148" s="13">
        <v>0</v>
      </c>
      <c r="R148" s="19">
        <v>0</v>
      </c>
      <c r="S148" s="19">
        <v>0</v>
      </c>
      <c r="T148" s="19">
        <v>0</v>
      </c>
      <c r="U148" s="17">
        <v>0</v>
      </c>
      <c r="V148" s="13">
        <v>0</v>
      </c>
      <c r="W148" s="13">
        <v>0</v>
      </c>
      <c r="X148" s="19">
        <v>0</v>
      </c>
      <c r="Y148" s="19">
        <v>0</v>
      </c>
      <c r="Z148" s="19">
        <v>0</v>
      </c>
      <c r="AA148" s="14">
        <v>0</v>
      </c>
      <c r="AB148" s="13">
        <v>0</v>
      </c>
      <c r="AC148" s="22" t="s">
        <v>782</v>
      </c>
      <c r="AD148" s="19">
        <v>0</v>
      </c>
      <c r="AE148" s="19">
        <v>0</v>
      </c>
      <c r="AF148" s="19">
        <v>0</v>
      </c>
      <c r="AG148" s="14">
        <v>0</v>
      </c>
      <c r="AH148" s="22" t="s">
        <v>782</v>
      </c>
      <c r="AI148" s="23" t="s">
        <v>782</v>
      </c>
      <c r="AJ148" s="23" t="s">
        <v>782</v>
      </c>
      <c r="AK148" s="23" t="s">
        <v>782</v>
      </c>
      <c r="AL148" s="14" t="s">
        <v>782</v>
      </c>
      <c r="AM148" s="22" t="s">
        <v>782</v>
      </c>
      <c r="AN148" s="23" t="s">
        <v>782</v>
      </c>
      <c r="AO148" s="23" t="s">
        <v>782</v>
      </c>
      <c r="AP148" s="23" t="s">
        <v>782</v>
      </c>
      <c r="AQ148" s="14" t="s">
        <v>782</v>
      </c>
      <c r="AR148" s="13">
        <v>414</v>
      </c>
      <c r="AS148" s="19">
        <v>9604.3000000000065</v>
      </c>
      <c r="AT148" s="19">
        <v>9.6043000000000038</v>
      </c>
      <c r="AU148" s="19">
        <v>8.5286184000000045</v>
      </c>
      <c r="AV148" s="14">
        <v>8.3135925935660602</v>
      </c>
      <c r="AW148" s="13">
        <v>0</v>
      </c>
      <c r="AX148" s="22" t="s">
        <v>782</v>
      </c>
      <c r="AY148" s="19">
        <v>0</v>
      </c>
      <c r="AZ148" s="19">
        <v>0</v>
      </c>
      <c r="BA148" s="19">
        <v>0</v>
      </c>
      <c r="BB148" s="14">
        <v>0</v>
      </c>
      <c r="BC148" s="13">
        <v>8</v>
      </c>
      <c r="BD148" s="19">
        <v>12080</v>
      </c>
      <c r="BE148" s="19">
        <v>12.08</v>
      </c>
      <c r="BF148" s="19">
        <v>18.934902339615494</v>
      </c>
      <c r="BG148" s="14">
        <v>18.457510521343522</v>
      </c>
      <c r="BH148" s="22">
        <v>426</v>
      </c>
      <c r="BI148" s="23">
        <v>22.865300000000005</v>
      </c>
      <c r="BJ148" s="23">
        <v>34.527081739615497</v>
      </c>
      <c r="BK148" s="14">
        <v>33.656575727191317</v>
      </c>
      <c r="BL148" t="s">
        <v>350</v>
      </c>
    </row>
    <row r="149" spans="1:64">
      <c r="A149" t="s">
        <v>946</v>
      </c>
      <c r="B149" t="s">
        <v>941</v>
      </c>
      <c r="C149" t="s">
        <v>350</v>
      </c>
      <c r="D149" t="s">
        <v>942</v>
      </c>
      <c r="E149">
        <v>2018</v>
      </c>
      <c r="F149" s="23">
        <v>61.31</v>
      </c>
      <c r="G149" s="23">
        <v>10.9</v>
      </c>
      <c r="H149" s="22">
        <v>12933</v>
      </c>
      <c r="I149" s="34">
        <v>102.59372780485006</v>
      </c>
      <c r="J149" s="13">
        <v>4</v>
      </c>
      <c r="K149" s="13">
        <v>4</v>
      </c>
      <c r="L149" s="19">
        <v>1181</v>
      </c>
      <c r="M149" s="19">
        <v>1.181</v>
      </c>
      <c r="N149" s="19">
        <v>7.063561</v>
      </c>
      <c r="O149" s="17">
        <v>6.8849832744512813</v>
      </c>
      <c r="P149" s="13">
        <v>0</v>
      </c>
      <c r="Q149" s="13">
        <v>0</v>
      </c>
      <c r="R149" s="19">
        <v>0</v>
      </c>
      <c r="S149" s="19">
        <v>0</v>
      </c>
      <c r="T149" s="19">
        <v>0</v>
      </c>
      <c r="U149" s="17">
        <v>0</v>
      </c>
      <c r="V149" s="13">
        <v>0</v>
      </c>
      <c r="W149" s="13">
        <v>0</v>
      </c>
      <c r="X149" s="19">
        <v>0</v>
      </c>
      <c r="Y149" s="19">
        <v>0</v>
      </c>
      <c r="Z149" s="19">
        <v>0</v>
      </c>
      <c r="AA149" s="14">
        <v>0</v>
      </c>
      <c r="AB149" s="13">
        <v>0</v>
      </c>
      <c r="AC149" s="22" t="s">
        <v>782</v>
      </c>
      <c r="AD149" s="19">
        <v>0</v>
      </c>
      <c r="AE149" s="19">
        <v>0</v>
      </c>
      <c r="AF149" s="19">
        <v>0</v>
      </c>
      <c r="AG149" s="14">
        <v>0</v>
      </c>
      <c r="AH149" s="22" t="s">
        <v>782</v>
      </c>
      <c r="AI149" s="23" t="s">
        <v>782</v>
      </c>
      <c r="AJ149" s="23" t="s">
        <v>782</v>
      </c>
      <c r="AK149" s="23" t="s">
        <v>782</v>
      </c>
      <c r="AL149" s="14" t="s">
        <v>782</v>
      </c>
      <c r="AM149" s="22" t="s">
        <v>782</v>
      </c>
      <c r="AN149" s="23" t="s">
        <v>782</v>
      </c>
      <c r="AO149" s="23" t="s">
        <v>782</v>
      </c>
      <c r="AP149" s="23" t="s">
        <v>782</v>
      </c>
      <c r="AQ149" s="14" t="s">
        <v>782</v>
      </c>
      <c r="AR149" s="13">
        <v>431</v>
      </c>
      <c r="AS149" s="19">
        <v>10700.285000000009</v>
      </c>
      <c r="AT149" s="19">
        <v>10.700285000000003</v>
      </c>
      <c r="AU149" s="19">
        <v>9.5018530800000036</v>
      </c>
      <c r="AV149" s="14">
        <v>9.2616315668673934</v>
      </c>
      <c r="AW149" s="13">
        <v>0</v>
      </c>
      <c r="AX149" s="22" t="s">
        <v>782</v>
      </c>
      <c r="AY149" s="19">
        <v>0</v>
      </c>
      <c r="AZ149" s="19">
        <v>0</v>
      </c>
      <c r="BA149" s="19">
        <v>0</v>
      </c>
      <c r="BB149" s="14">
        <v>0</v>
      </c>
      <c r="BC149" s="13">
        <v>8</v>
      </c>
      <c r="BD149" s="19">
        <v>12080</v>
      </c>
      <c r="BE149" s="19">
        <v>12.08</v>
      </c>
      <c r="BF149" s="19">
        <v>18.467500720389435</v>
      </c>
      <c r="BG149" s="14">
        <v>18.000613795336125</v>
      </c>
      <c r="BH149" s="22">
        <v>443</v>
      </c>
      <c r="BI149" s="23">
        <v>23.961285000000004</v>
      </c>
      <c r="BJ149" s="23">
        <v>35.032914800389435</v>
      </c>
      <c r="BK149" s="14">
        <v>34.147228636654802</v>
      </c>
      <c r="BL149" t="s">
        <v>350</v>
      </c>
    </row>
    <row r="150" spans="1:64">
      <c r="A150" t="s">
        <v>947</v>
      </c>
      <c r="B150" t="s">
        <v>941</v>
      </c>
      <c r="C150" t="s">
        <v>350</v>
      </c>
      <c r="D150" t="s">
        <v>942</v>
      </c>
      <c r="E150">
        <v>2019</v>
      </c>
      <c r="F150" s="23">
        <v>61.31</v>
      </c>
      <c r="G150" s="23">
        <v>11.1</v>
      </c>
      <c r="H150" s="22">
        <v>12955</v>
      </c>
      <c r="I150" s="34">
        <v>103.70833626327753</v>
      </c>
      <c r="J150" s="22">
        <v>5</v>
      </c>
      <c r="K150" s="22">
        <v>5</v>
      </c>
      <c r="L150" s="23">
        <v>1256</v>
      </c>
      <c r="M150" s="23">
        <v>1.256</v>
      </c>
      <c r="N150" s="23">
        <v>7.5121359999999999</v>
      </c>
      <c r="O150" s="14">
        <v>7.2435218524086959</v>
      </c>
      <c r="P150" s="22">
        <v>0</v>
      </c>
      <c r="Q150" s="22">
        <v>0</v>
      </c>
      <c r="R150" s="23">
        <v>0</v>
      </c>
      <c r="S150" s="23">
        <v>0</v>
      </c>
      <c r="T150" s="23">
        <v>0</v>
      </c>
      <c r="U150" s="14">
        <v>0</v>
      </c>
      <c r="V150" s="22">
        <v>0</v>
      </c>
      <c r="W150" s="22">
        <v>0</v>
      </c>
      <c r="X150" s="23">
        <v>0</v>
      </c>
      <c r="Y150" s="23">
        <v>0</v>
      </c>
      <c r="Z150" s="23">
        <v>0</v>
      </c>
      <c r="AA150" s="14">
        <v>0</v>
      </c>
      <c r="AB150" s="22">
        <v>0</v>
      </c>
      <c r="AC150" s="22">
        <v>0</v>
      </c>
      <c r="AD150" s="23">
        <v>0</v>
      </c>
      <c r="AE150" s="23">
        <v>0</v>
      </c>
      <c r="AF150" s="23">
        <v>0</v>
      </c>
      <c r="AG150" s="14">
        <v>0</v>
      </c>
      <c r="AH150" s="22">
        <v>0</v>
      </c>
      <c r="AI150" s="23">
        <v>0</v>
      </c>
      <c r="AJ150" s="23">
        <v>0</v>
      </c>
      <c r="AK150" s="23">
        <v>0</v>
      </c>
      <c r="AL150" s="14">
        <v>0</v>
      </c>
      <c r="AM150" s="22">
        <v>450</v>
      </c>
      <c r="AN150" s="23">
        <v>12081.395000000011</v>
      </c>
      <c r="AO150" s="23">
        <v>12.081395000000002</v>
      </c>
      <c r="AP150" s="23">
        <v>10.728278760000002</v>
      </c>
      <c r="AQ150" s="14">
        <v>10.344663839524749</v>
      </c>
      <c r="AR150" s="22">
        <v>450</v>
      </c>
      <c r="AS150" s="23">
        <v>12081.395000000011</v>
      </c>
      <c r="AT150" s="23">
        <v>12.081395000000002</v>
      </c>
      <c r="AU150" s="23">
        <v>10.728278760000002</v>
      </c>
      <c r="AV150" s="14">
        <v>10.344663839524749</v>
      </c>
      <c r="AW150" s="22">
        <v>0</v>
      </c>
      <c r="AX150" s="22" t="s">
        <v>782</v>
      </c>
      <c r="AY150" s="23">
        <v>0</v>
      </c>
      <c r="AZ150" s="23">
        <v>0</v>
      </c>
      <c r="BA150" s="23">
        <v>0</v>
      </c>
      <c r="BB150" s="14">
        <v>0</v>
      </c>
      <c r="BC150" s="22">
        <v>8</v>
      </c>
      <c r="BD150" s="23">
        <v>12080</v>
      </c>
      <c r="BE150" s="23">
        <v>12.08</v>
      </c>
      <c r="BF150" s="23">
        <v>17.409823356821608</v>
      </c>
      <c r="BG150" s="14">
        <v>16.787294044159029</v>
      </c>
      <c r="BH150" s="22">
        <v>463</v>
      </c>
      <c r="BI150" s="23">
        <v>25.417395000000003</v>
      </c>
      <c r="BJ150" s="23">
        <v>35.650238116821612</v>
      </c>
      <c r="BK150" s="14">
        <v>34.375479736092473</v>
      </c>
      <c r="BL150" t="s">
        <v>350</v>
      </c>
    </row>
    <row r="151" spans="1:64">
      <c r="A151" t="s">
        <v>948</v>
      </c>
      <c r="B151" t="s">
        <v>941</v>
      </c>
      <c r="C151" t="s">
        <v>350</v>
      </c>
      <c r="D151" t="s">
        <v>942</v>
      </c>
      <c r="E151">
        <v>2020</v>
      </c>
      <c r="F151" s="23">
        <v>61.31</v>
      </c>
      <c r="G151" s="23">
        <v>11.18</v>
      </c>
      <c r="H151" s="22">
        <v>12973</v>
      </c>
      <c r="I151" s="34">
        <v>104.31687038372125</v>
      </c>
      <c r="J151" s="22">
        <v>5</v>
      </c>
      <c r="K151" s="22">
        <v>5</v>
      </c>
      <c r="L151" s="23">
        <v>1294</v>
      </c>
      <c r="M151" s="23">
        <v>1.2939999999999998</v>
      </c>
      <c r="N151" s="23">
        <v>7.739414</v>
      </c>
      <c r="O151" s="14">
        <v>7.4191393698173513</v>
      </c>
      <c r="P151" s="22">
        <v>0</v>
      </c>
      <c r="Q151" s="22">
        <v>0</v>
      </c>
      <c r="R151" s="23">
        <v>0</v>
      </c>
      <c r="S151" s="23">
        <v>0</v>
      </c>
      <c r="T151" s="23">
        <v>0</v>
      </c>
      <c r="U151" s="14">
        <v>0</v>
      </c>
      <c r="V151" s="22">
        <v>0</v>
      </c>
      <c r="W151" s="22">
        <v>0</v>
      </c>
      <c r="X151" s="23">
        <v>0</v>
      </c>
      <c r="Y151" s="23">
        <v>0</v>
      </c>
      <c r="Z151" s="23">
        <v>0</v>
      </c>
      <c r="AA151" s="14">
        <v>0</v>
      </c>
      <c r="AB151" s="22">
        <v>0</v>
      </c>
      <c r="AC151" s="22">
        <v>0</v>
      </c>
      <c r="AD151" s="23">
        <v>0</v>
      </c>
      <c r="AE151" s="23">
        <v>0</v>
      </c>
      <c r="AF151" s="23">
        <v>0</v>
      </c>
      <c r="AG151" s="14">
        <v>0</v>
      </c>
      <c r="AH151" s="22">
        <v>0</v>
      </c>
      <c r="AI151" s="23">
        <v>0</v>
      </c>
      <c r="AJ151" s="23">
        <v>0</v>
      </c>
      <c r="AK151" s="23">
        <v>0</v>
      </c>
      <c r="AL151" s="14">
        <v>0</v>
      </c>
      <c r="AM151" s="22">
        <v>482</v>
      </c>
      <c r="AN151" s="23">
        <v>12650.765000000012</v>
      </c>
      <c r="AO151" s="23">
        <v>12.650765000000005</v>
      </c>
      <c r="AP151" s="23">
        <v>11.23387932</v>
      </c>
      <c r="AQ151" s="14">
        <v>10.768995732595384</v>
      </c>
      <c r="AR151" s="22">
        <v>482</v>
      </c>
      <c r="AS151" s="23">
        <v>12650.765000000012</v>
      </c>
      <c r="AT151" s="23">
        <v>12.650765000000005</v>
      </c>
      <c r="AU151" s="23">
        <v>11.23387932</v>
      </c>
      <c r="AV151" s="14">
        <v>10.768995732595384</v>
      </c>
      <c r="AW151" s="22">
        <v>0</v>
      </c>
      <c r="AX151" s="22">
        <v>0</v>
      </c>
      <c r="AY151" s="23">
        <v>0</v>
      </c>
      <c r="AZ151" s="23">
        <v>0</v>
      </c>
      <c r="BA151" s="23">
        <v>0</v>
      </c>
      <c r="BB151" s="14">
        <v>0</v>
      </c>
      <c r="BC151" s="22">
        <v>8</v>
      </c>
      <c r="BD151" s="23">
        <v>12080</v>
      </c>
      <c r="BE151" s="23">
        <v>12.079999999999998</v>
      </c>
      <c r="BF151" s="23">
        <v>16.970799307231662</v>
      </c>
      <c r="BG151" s="14">
        <v>16.268508866117184</v>
      </c>
      <c r="BH151" s="22">
        <v>495</v>
      </c>
      <c r="BI151" s="23">
        <v>26.024765000000006</v>
      </c>
      <c r="BJ151" s="23">
        <v>35.944092627231662</v>
      </c>
      <c r="BK151" s="14">
        <v>34.456643968529917</v>
      </c>
      <c r="BL151" t="s">
        <v>350</v>
      </c>
    </row>
    <row r="152" spans="1:64">
      <c r="A152" t="s">
        <v>949</v>
      </c>
      <c r="B152" t="s">
        <v>941</v>
      </c>
      <c r="C152" t="s">
        <v>350</v>
      </c>
      <c r="D152" t="s">
        <v>942</v>
      </c>
      <c r="E152">
        <v>2021</v>
      </c>
      <c r="F152" s="23">
        <v>61.31</v>
      </c>
      <c r="G152" s="23">
        <v>11.19</v>
      </c>
      <c r="H152" s="22">
        <v>13033</v>
      </c>
      <c r="I152" s="34">
        <v>97.27</v>
      </c>
      <c r="J152" s="22">
        <v>5</v>
      </c>
      <c r="K152" s="22">
        <v>6</v>
      </c>
      <c r="L152" s="23">
        <v>1843</v>
      </c>
      <c r="M152" s="23">
        <v>1.843</v>
      </c>
      <c r="N152" s="23">
        <v>11.022983</v>
      </c>
      <c r="O152" s="14">
        <v>11.33</v>
      </c>
      <c r="P152" s="22">
        <v>0</v>
      </c>
      <c r="Q152" s="22">
        <v>0</v>
      </c>
      <c r="R152" s="23">
        <v>0</v>
      </c>
      <c r="S152" s="23">
        <v>0</v>
      </c>
      <c r="T152" s="23">
        <v>0</v>
      </c>
      <c r="U152" s="14">
        <v>0</v>
      </c>
      <c r="V152" s="22">
        <v>0</v>
      </c>
      <c r="W152" s="22">
        <v>0</v>
      </c>
      <c r="X152" s="23">
        <v>0</v>
      </c>
      <c r="Y152" s="23">
        <v>0</v>
      </c>
      <c r="Z152" s="23">
        <v>0</v>
      </c>
      <c r="AA152" s="14">
        <v>0</v>
      </c>
      <c r="AB152" s="22">
        <v>0</v>
      </c>
      <c r="AC152" s="22">
        <v>0</v>
      </c>
      <c r="AD152" s="23">
        <v>0</v>
      </c>
      <c r="AE152" s="23">
        <v>0</v>
      </c>
      <c r="AF152" s="23">
        <v>0</v>
      </c>
      <c r="AG152" s="14">
        <v>0</v>
      </c>
      <c r="AH152" s="22">
        <v>0</v>
      </c>
      <c r="AI152" s="23">
        <v>0</v>
      </c>
      <c r="AJ152" s="23">
        <v>0</v>
      </c>
      <c r="AK152" s="23">
        <v>0</v>
      </c>
      <c r="AL152" s="14">
        <v>0</v>
      </c>
      <c r="AM152" s="22">
        <v>545</v>
      </c>
      <c r="AN152" s="23">
        <v>13475.76</v>
      </c>
      <c r="AO152" s="23">
        <v>13.475759999999999</v>
      </c>
      <c r="AP152" s="23">
        <v>12.058418809999999</v>
      </c>
      <c r="AQ152" s="14">
        <v>12.4</v>
      </c>
      <c r="AR152" s="22">
        <v>545</v>
      </c>
      <c r="AS152" s="23">
        <v>13475.76</v>
      </c>
      <c r="AT152" s="23">
        <v>13.475759999999999</v>
      </c>
      <c r="AU152" s="23">
        <v>12.058418809999999</v>
      </c>
      <c r="AV152" s="14">
        <v>12.4</v>
      </c>
      <c r="AW152" s="22">
        <v>0</v>
      </c>
      <c r="AX152" s="22">
        <v>0</v>
      </c>
      <c r="AY152" s="23">
        <v>0</v>
      </c>
      <c r="AZ152" s="23">
        <v>0</v>
      </c>
      <c r="BA152" s="23">
        <v>0</v>
      </c>
      <c r="BB152" s="14">
        <v>0</v>
      </c>
      <c r="BC152" s="22">
        <v>8</v>
      </c>
      <c r="BD152" s="23">
        <v>12080</v>
      </c>
      <c r="BE152" s="23">
        <v>12.08</v>
      </c>
      <c r="BF152" s="23">
        <v>14.40934539</v>
      </c>
      <c r="BG152" s="14">
        <v>14.81</v>
      </c>
      <c r="BH152" s="22">
        <v>558</v>
      </c>
      <c r="BI152" s="23">
        <v>27.4</v>
      </c>
      <c r="BJ152" s="23">
        <v>37.49</v>
      </c>
      <c r="BK152" s="14">
        <v>38.54</v>
      </c>
      <c r="BL152" t="s">
        <v>350</v>
      </c>
    </row>
    <row r="153" spans="1:64">
      <c r="A153" t="s">
        <v>950</v>
      </c>
      <c r="B153" t="s">
        <v>941</v>
      </c>
      <c r="C153" t="s">
        <v>350</v>
      </c>
      <c r="D153" s="111" t="s">
        <v>942</v>
      </c>
      <c r="E153" s="110">
        <v>2022</v>
      </c>
      <c r="F153" s="23"/>
      <c r="G153" s="23"/>
      <c r="H153" s="22">
        <v>13341</v>
      </c>
      <c r="I153" s="34">
        <v>96.689406740637182</v>
      </c>
      <c r="J153" s="22">
        <v>5</v>
      </c>
      <c r="K153" s="22">
        <v>6</v>
      </c>
      <c r="L153" s="23">
        <v>1843</v>
      </c>
      <c r="M153" s="23">
        <v>1.843</v>
      </c>
      <c r="N153" s="23">
        <v>10.906873999999998</v>
      </c>
      <c r="O153" s="14">
        <v>11.280319496898924</v>
      </c>
      <c r="P153" s="22">
        <v>0</v>
      </c>
      <c r="Q153" s="22">
        <v>0</v>
      </c>
      <c r="R153" s="23">
        <v>0</v>
      </c>
      <c r="S153" s="23">
        <v>0</v>
      </c>
      <c r="T153" s="23">
        <v>0</v>
      </c>
      <c r="U153" s="14">
        <v>0</v>
      </c>
      <c r="V153" s="22">
        <v>0</v>
      </c>
      <c r="W153" s="22">
        <v>0</v>
      </c>
      <c r="X153" s="23">
        <v>0</v>
      </c>
      <c r="Y153" s="23">
        <v>0</v>
      </c>
      <c r="Z153" s="23">
        <v>0</v>
      </c>
      <c r="AA153" s="14">
        <v>0</v>
      </c>
      <c r="AB153" s="22">
        <v>0</v>
      </c>
      <c r="AC153" s="22">
        <v>0</v>
      </c>
      <c r="AD153" s="23">
        <v>0</v>
      </c>
      <c r="AE153" s="23">
        <v>0</v>
      </c>
      <c r="AF153" s="23">
        <v>0</v>
      </c>
      <c r="AG153" s="14">
        <v>0</v>
      </c>
      <c r="AH153" s="22">
        <v>0</v>
      </c>
      <c r="AI153" s="23">
        <v>0</v>
      </c>
      <c r="AJ153" s="23">
        <v>0</v>
      </c>
      <c r="AK153" s="23">
        <v>0</v>
      </c>
      <c r="AL153" s="14">
        <v>0</v>
      </c>
      <c r="AM153" s="22">
        <v>649</v>
      </c>
      <c r="AN153" s="23">
        <v>14617.845000000005</v>
      </c>
      <c r="AO153" s="23">
        <v>14.617845000000006</v>
      </c>
      <c r="AP153" s="23">
        <v>14.973992980541929</v>
      </c>
      <c r="AQ153" s="14">
        <v>15.486694442865554</v>
      </c>
      <c r="AR153" s="22">
        <v>649</v>
      </c>
      <c r="AS153" s="23">
        <v>14617.844999999999</v>
      </c>
      <c r="AT153" s="23">
        <v>14.617845000000001</v>
      </c>
      <c r="AU153" s="23">
        <v>14.973992980541899</v>
      </c>
      <c r="AV153" s="14">
        <v>15.48669444286552</v>
      </c>
      <c r="AW153" s="22">
        <v>0</v>
      </c>
      <c r="AX153" s="22">
        <v>0</v>
      </c>
      <c r="AY153" s="23">
        <v>0</v>
      </c>
      <c r="AZ153" s="23">
        <v>0</v>
      </c>
      <c r="BA153" s="23">
        <v>0</v>
      </c>
      <c r="BB153" s="14">
        <v>0</v>
      </c>
      <c r="BC153" s="22">
        <v>7</v>
      </c>
      <c r="BD153" s="23">
        <v>11330</v>
      </c>
      <c r="BE153" s="23">
        <v>11.329999999999998</v>
      </c>
      <c r="BF153" s="23">
        <v>15.322663777070636</v>
      </c>
      <c r="BG153" s="14">
        <v>15.847303539851731</v>
      </c>
      <c r="BH153" s="22">
        <v>661</v>
      </c>
      <c r="BI153" s="23">
        <v>27.790845000000001</v>
      </c>
      <c r="BJ153" s="23">
        <v>41.203530757612533</v>
      </c>
      <c r="BK153" s="14">
        <v>42.614317479616176</v>
      </c>
      <c r="BL153" t="s">
        <v>350</v>
      </c>
    </row>
    <row r="154" spans="1:64">
      <c r="A154" t="s">
        <v>951</v>
      </c>
      <c r="B154" t="s">
        <v>941</v>
      </c>
      <c r="C154" t="s">
        <v>350</v>
      </c>
      <c r="D154" t="s">
        <v>942</v>
      </c>
      <c r="E154">
        <v>2023</v>
      </c>
      <c r="F154">
        <v>61.31</v>
      </c>
      <c r="G154">
        <v>11.09</v>
      </c>
      <c r="H154">
        <v>13643</v>
      </c>
      <c r="I154">
        <v>96.689406740637182</v>
      </c>
      <c r="J154">
        <v>5</v>
      </c>
      <c r="K154">
        <v>6</v>
      </c>
      <c r="L154">
        <v>1843</v>
      </c>
      <c r="M154">
        <v>1.843</v>
      </c>
      <c r="N154">
        <v>10.906874</v>
      </c>
      <c r="O154">
        <v>11.280319496898926</v>
      </c>
      <c r="P154">
        <v>0</v>
      </c>
      <c r="Q154">
        <v>0</v>
      </c>
      <c r="R154">
        <v>0</v>
      </c>
      <c r="S154">
        <v>0</v>
      </c>
      <c r="T154">
        <v>0</v>
      </c>
      <c r="U154">
        <v>0</v>
      </c>
      <c r="V154">
        <v>0</v>
      </c>
      <c r="W154">
        <v>0</v>
      </c>
      <c r="X154">
        <v>0</v>
      </c>
      <c r="Y154">
        <v>0</v>
      </c>
      <c r="Z154">
        <v>0</v>
      </c>
      <c r="AA154">
        <v>0</v>
      </c>
      <c r="AG154">
        <v>0</v>
      </c>
      <c r="AH154">
        <v>1</v>
      </c>
      <c r="AI154">
        <v>4.05</v>
      </c>
      <c r="AJ154">
        <v>4.0499999999999998E-3</v>
      </c>
      <c r="AK154">
        <v>3.7989999999999999E-3</v>
      </c>
      <c r="AL154">
        <v>4.2440000000000004E-3</v>
      </c>
      <c r="AM154">
        <v>874</v>
      </c>
      <c r="AN154">
        <v>17285.689999999999</v>
      </c>
      <c r="AO154">
        <v>17.285689999999999</v>
      </c>
      <c r="AP154">
        <v>16.213757000000001</v>
      </c>
      <c r="AQ154">
        <v>16.768907315247379</v>
      </c>
      <c r="AR154">
        <v>976</v>
      </c>
      <c r="AS154">
        <v>17370.389999999901</v>
      </c>
      <c r="AT154">
        <v>17.37039</v>
      </c>
      <c r="AU154">
        <v>16.293204097671801</v>
      </c>
      <c r="AV154">
        <v>16.851074638793907</v>
      </c>
      <c r="AW154">
        <v>0</v>
      </c>
      <c r="AX154">
        <v>0</v>
      </c>
      <c r="AY154">
        <v>0</v>
      </c>
      <c r="AZ154">
        <v>0</v>
      </c>
      <c r="BA154">
        <v>0</v>
      </c>
      <c r="BB154">
        <v>0</v>
      </c>
      <c r="BC154">
        <v>7</v>
      </c>
      <c r="BD154">
        <v>11330</v>
      </c>
      <c r="BE154">
        <v>11.33</v>
      </c>
      <c r="BF154">
        <v>18.295953000000001</v>
      </c>
      <c r="BG154">
        <v>18.922396585882115</v>
      </c>
      <c r="BH154">
        <v>988</v>
      </c>
      <c r="BI154">
        <v>30.543389999999999</v>
      </c>
      <c r="BJ154">
        <v>45.496031097671803</v>
      </c>
      <c r="BK154">
        <v>47.053790721574948</v>
      </c>
      <c r="BL154" t="s">
        <v>350</v>
      </c>
    </row>
    <row r="155" spans="1:64">
      <c r="A155" t="s">
        <v>952</v>
      </c>
      <c r="B155" t="s">
        <v>941</v>
      </c>
      <c r="C155" t="s">
        <v>350</v>
      </c>
      <c r="D155" t="s">
        <v>942</v>
      </c>
      <c r="E155">
        <v>2024</v>
      </c>
      <c r="F155">
        <v>61.31</v>
      </c>
      <c r="G155">
        <v>11.14</v>
      </c>
      <c r="H155">
        <v>13599</v>
      </c>
      <c r="I155">
        <v>93.249677716069968</v>
      </c>
      <c r="J155">
        <v>5</v>
      </c>
      <c r="K155">
        <v>6</v>
      </c>
      <c r="L155">
        <v>1843</v>
      </c>
      <c r="M155">
        <v>1.843</v>
      </c>
      <c r="N155">
        <v>10.906873999999998</v>
      </c>
      <c r="O155">
        <v>11.69642004898896</v>
      </c>
      <c r="P155">
        <v>0</v>
      </c>
      <c r="Q155">
        <v>0</v>
      </c>
      <c r="R155">
        <v>0</v>
      </c>
      <c r="S155">
        <v>0</v>
      </c>
      <c r="T155">
        <v>0</v>
      </c>
      <c r="U155">
        <v>0</v>
      </c>
      <c r="V155">
        <v>0</v>
      </c>
      <c r="W155">
        <v>0</v>
      </c>
      <c r="X155">
        <v>0</v>
      </c>
      <c r="Y155">
        <v>0</v>
      </c>
      <c r="Z155">
        <v>0</v>
      </c>
      <c r="AA155">
        <v>0</v>
      </c>
      <c r="AB155">
        <v>0</v>
      </c>
      <c r="AC155">
        <v>0</v>
      </c>
      <c r="AD155">
        <v>0</v>
      </c>
      <c r="AE155">
        <v>0</v>
      </c>
      <c r="AF155">
        <v>0</v>
      </c>
      <c r="AG155">
        <v>0</v>
      </c>
      <c r="AH155">
        <v>2</v>
      </c>
      <c r="AI155">
        <v>4.4249999999999998</v>
      </c>
      <c r="AJ155">
        <v>4.4250000000000001E-3</v>
      </c>
      <c r="AK155">
        <v>3.9911013602765997E-3</v>
      </c>
      <c r="AL155">
        <v>4.2800162510253934E-3</v>
      </c>
      <c r="AM155">
        <v>1075</v>
      </c>
      <c r="AN155">
        <v>19809.231000000003</v>
      </c>
      <c r="AO155">
        <v>19.809230999999986</v>
      </c>
      <c r="AP155">
        <v>17.866813285905888</v>
      </c>
      <c r="AQ155">
        <v>19.160187706286145</v>
      </c>
      <c r="AR155">
        <v>1314</v>
      </c>
      <c r="AS155">
        <v>20034.54099999995</v>
      </c>
      <c r="AT155">
        <v>20.034541000000029</v>
      </c>
      <c r="AU155">
        <v>18.070030245789237</v>
      </c>
      <c r="AV155">
        <v>19.378115494199914</v>
      </c>
      <c r="AW155">
        <v>0</v>
      </c>
      <c r="AX155">
        <v>0</v>
      </c>
      <c r="AY155">
        <v>0</v>
      </c>
      <c r="AZ155">
        <v>0</v>
      </c>
      <c r="BA155">
        <v>0</v>
      </c>
      <c r="BB155">
        <v>0</v>
      </c>
      <c r="BC155">
        <v>6</v>
      </c>
      <c r="BD155">
        <v>11220</v>
      </c>
      <c r="BE155">
        <v>11.219999999999999</v>
      </c>
      <c r="BF155">
        <v>15.755524873582127</v>
      </c>
      <c r="BG155">
        <v>16.896063621319023</v>
      </c>
      <c r="BH155">
        <v>1325</v>
      </c>
      <c r="BI155">
        <v>33.097541000000028</v>
      </c>
      <c r="BJ155">
        <v>44.732429119371361</v>
      </c>
      <c r="BK155">
        <v>47.970599164507888</v>
      </c>
      <c r="BL155" t="s">
        <v>350</v>
      </c>
    </row>
    <row r="156" spans="1:64">
      <c r="A156" t="s">
        <v>953</v>
      </c>
      <c r="B156" t="s">
        <v>954</v>
      </c>
      <c r="C156" t="s">
        <v>352</v>
      </c>
      <c r="D156" t="s">
        <v>942</v>
      </c>
      <c r="E156">
        <v>2012</v>
      </c>
      <c r="F156" s="23">
        <v>80.400000000000006</v>
      </c>
      <c r="G156" s="23">
        <v>17.96</v>
      </c>
      <c r="H156" s="22">
        <v>30038</v>
      </c>
      <c r="I156" s="34">
        <v>241.22360900000001</v>
      </c>
      <c r="J156" s="22">
        <v>1</v>
      </c>
      <c r="K156" s="22" t="s">
        <v>782</v>
      </c>
      <c r="L156" s="23">
        <v>16</v>
      </c>
      <c r="M156" s="23">
        <v>1.6E-2</v>
      </c>
      <c r="N156" s="23">
        <v>9.3663999999999997E-2</v>
      </c>
      <c r="O156" s="14">
        <v>3.882870353705719E-2</v>
      </c>
      <c r="P156" s="22">
        <v>0</v>
      </c>
      <c r="Q156" s="22" t="s">
        <v>782</v>
      </c>
      <c r="R156" s="23">
        <v>0</v>
      </c>
      <c r="S156" s="23">
        <v>0</v>
      </c>
      <c r="T156" s="23">
        <v>0</v>
      </c>
      <c r="U156" s="14">
        <v>0</v>
      </c>
      <c r="V156" s="22">
        <v>0</v>
      </c>
      <c r="W156" s="22" t="s">
        <v>782</v>
      </c>
      <c r="X156" s="23">
        <v>0</v>
      </c>
      <c r="Y156" s="23">
        <v>0</v>
      </c>
      <c r="Z156" s="23">
        <v>0</v>
      </c>
      <c r="AA156" s="14">
        <v>0</v>
      </c>
      <c r="AB156" s="22">
        <v>0</v>
      </c>
      <c r="AC156" s="22" t="s">
        <v>782</v>
      </c>
      <c r="AD156" s="23">
        <v>0</v>
      </c>
      <c r="AE156" s="23">
        <v>0</v>
      </c>
      <c r="AF156" s="23">
        <v>0</v>
      </c>
      <c r="AG156" s="14">
        <v>0</v>
      </c>
      <c r="AH156" s="22" t="s">
        <v>782</v>
      </c>
      <c r="AI156" s="23" t="s">
        <v>782</v>
      </c>
      <c r="AJ156" s="23" t="s">
        <v>782</v>
      </c>
      <c r="AK156" s="23" t="s">
        <v>782</v>
      </c>
      <c r="AL156" s="14" t="s">
        <v>782</v>
      </c>
      <c r="AM156" s="22" t="s">
        <v>782</v>
      </c>
      <c r="AN156" s="23" t="s">
        <v>782</v>
      </c>
      <c r="AO156" s="23" t="s">
        <v>782</v>
      </c>
      <c r="AP156" s="23" t="s">
        <v>782</v>
      </c>
      <c r="AQ156" s="14" t="s">
        <v>782</v>
      </c>
      <c r="AR156" s="22">
        <v>391</v>
      </c>
      <c r="AS156" s="23">
        <v>10852.885999999986</v>
      </c>
      <c r="AT156" s="23">
        <v>10.852885999999986</v>
      </c>
      <c r="AU156" s="23">
        <v>8.8659479999999995</v>
      </c>
      <c r="AV156" s="14">
        <v>3.6754064151324428</v>
      </c>
      <c r="AW156" s="22">
        <v>0</v>
      </c>
      <c r="AX156" s="22" t="s">
        <v>782</v>
      </c>
      <c r="AY156" s="23">
        <v>0</v>
      </c>
      <c r="AZ156" s="23">
        <v>0</v>
      </c>
      <c r="BA156" s="23">
        <v>0</v>
      </c>
      <c r="BB156" s="14">
        <v>0</v>
      </c>
      <c r="BC156" s="22">
        <v>10</v>
      </c>
      <c r="BD156" s="23">
        <v>11650</v>
      </c>
      <c r="BE156" s="23">
        <v>11.65</v>
      </c>
      <c r="BF156" s="23">
        <v>18.605049999999999</v>
      </c>
      <c r="BG156" s="14">
        <v>7.7127815461877107</v>
      </c>
      <c r="BH156" s="22">
        <v>402</v>
      </c>
      <c r="BI156" s="23">
        <v>22.518885999999984</v>
      </c>
      <c r="BJ156" s="23">
        <v>27.564662000000002</v>
      </c>
      <c r="BK156" s="14">
        <v>11.427016664857209</v>
      </c>
      <c r="BL156" t="s">
        <v>352</v>
      </c>
    </row>
    <row r="157" spans="1:64">
      <c r="A157" t="s">
        <v>955</v>
      </c>
      <c r="B157" t="s">
        <v>954</v>
      </c>
      <c r="C157" t="s">
        <v>352</v>
      </c>
      <c r="D157" t="s">
        <v>942</v>
      </c>
      <c r="E157">
        <v>2015</v>
      </c>
      <c r="F157" s="23">
        <v>80.400000000000006</v>
      </c>
      <c r="G157" s="23">
        <v>18.559999999999999</v>
      </c>
      <c r="H157" s="22">
        <v>30968</v>
      </c>
      <c r="I157" s="34">
        <v>246.68715980600626</v>
      </c>
      <c r="J157" s="13">
        <v>1</v>
      </c>
      <c r="K157" s="13">
        <v>1</v>
      </c>
      <c r="L157" s="19">
        <v>270</v>
      </c>
      <c r="M157" s="35">
        <v>0.27</v>
      </c>
      <c r="N157" s="19">
        <v>1.61496584509941</v>
      </c>
      <c r="O157" s="17">
        <v>0.65466149367863824</v>
      </c>
      <c r="P157" s="36">
        <v>0</v>
      </c>
      <c r="Q157" s="37">
        <v>0</v>
      </c>
      <c r="R157" s="38">
        <v>0</v>
      </c>
      <c r="S157" s="27">
        <v>0</v>
      </c>
      <c r="T157" s="23">
        <v>0</v>
      </c>
      <c r="U157" s="17">
        <v>0</v>
      </c>
      <c r="V157" s="22">
        <v>0</v>
      </c>
      <c r="W157" s="22">
        <v>0</v>
      </c>
      <c r="X157" s="23">
        <v>0</v>
      </c>
      <c r="Y157" s="27">
        <v>0</v>
      </c>
      <c r="Z157" s="27">
        <v>0</v>
      </c>
      <c r="AA157" s="14">
        <v>0</v>
      </c>
      <c r="AB157" s="39">
        <v>1</v>
      </c>
      <c r="AC157" s="22" t="s">
        <v>782</v>
      </c>
      <c r="AD157" s="23">
        <v>0</v>
      </c>
      <c r="AE157" s="23">
        <v>0</v>
      </c>
      <c r="AF157" s="23">
        <v>0.96477866099999998</v>
      </c>
      <c r="AG157" s="14">
        <v>0.39109399198511097</v>
      </c>
      <c r="AH157" s="22" t="s">
        <v>782</v>
      </c>
      <c r="AI157" s="23" t="s">
        <v>782</v>
      </c>
      <c r="AJ157" s="23" t="s">
        <v>782</v>
      </c>
      <c r="AK157" s="23" t="s">
        <v>782</v>
      </c>
      <c r="AL157" s="14" t="s">
        <v>782</v>
      </c>
      <c r="AM157" s="22" t="s">
        <v>782</v>
      </c>
      <c r="AN157" s="23" t="s">
        <v>782</v>
      </c>
      <c r="AO157" s="23" t="s">
        <v>782</v>
      </c>
      <c r="AP157" s="23" t="s">
        <v>782</v>
      </c>
      <c r="AQ157" s="14" t="s">
        <v>782</v>
      </c>
      <c r="AR157" s="40">
        <v>461</v>
      </c>
      <c r="AS157" s="41">
        <v>11597.056000000002</v>
      </c>
      <c r="AT157" s="23">
        <v>11.597056000000002</v>
      </c>
      <c r="AU157" s="23">
        <v>10.30007340932214</v>
      </c>
      <c r="AV157" s="14">
        <v>4.1753585461935163</v>
      </c>
      <c r="AW157" s="22">
        <v>0</v>
      </c>
      <c r="AX157" s="22" t="s">
        <v>782</v>
      </c>
      <c r="AY157" s="23">
        <v>0</v>
      </c>
      <c r="AZ157" s="23">
        <v>0</v>
      </c>
      <c r="BA157" s="23">
        <v>0</v>
      </c>
      <c r="BB157" s="14">
        <v>0</v>
      </c>
      <c r="BC157" s="42">
        <v>10</v>
      </c>
      <c r="BD157" s="43">
        <v>11650</v>
      </c>
      <c r="BE157" s="44">
        <v>11.65</v>
      </c>
      <c r="BF157" s="23">
        <v>18.025287360382858</v>
      </c>
      <c r="BG157" s="14">
        <v>7.3069418670018607</v>
      </c>
      <c r="BH157" s="22">
        <v>473</v>
      </c>
      <c r="BI157" s="23">
        <v>23.517056</v>
      </c>
      <c r="BJ157" s="23">
        <v>30.905105275804409</v>
      </c>
      <c r="BK157" s="14">
        <v>12.528055898859126</v>
      </c>
      <c r="BL157" t="s">
        <v>352</v>
      </c>
    </row>
    <row r="158" spans="1:64">
      <c r="A158" t="s">
        <v>956</v>
      </c>
      <c r="B158" t="s">
        <v>954</v>
      </c>
      <c r="C158" t="s">
        <v>352</v>
      </c>
      <c r="D158" t="s">
        <v>942</v>
      </c>
      <c r="E158">
        <v>2016</v>
      </c>
      <c r="F158" s="23">
        <v>80.400000000000006</v>
      </c>
      <c r="G158" s="23">
        <v>18.579999999999998</v>
      </c>
      <c r="H158" s="22">
        <v>30852</v>
      </c>
      <c r="I158" s="34">
        <v>263.30273360142525</v>
      </c>
      <c r="J158" s="13">
        <v>1</v>
      </c>
      <c r="K158" s="13">
        <v>1</v>
      </c>
      <c r="L158" s="19">
        <v>270</v>
      </c>
      <c r="M158" s="35">
        <v>0.27</v>
      </c>
      <c r="N158" s="19">
        <v>1.61487</v>
      </c>
      <c r="O158" s="17">
        <v>0.61331304005544851</v>
      </c>
      <c r="P158" s="13">
        <v>0</v>
      </c>
      <c r="Q158" s="13">
        <v>0</v>
      </c>
      <c r="R158" s="19">
        <v>0</v>
      </c>
      <c r="S158" s="27">
        <v>0</v>
      </c>
      <c r="T158" s="19">
        <v>0</v>
      </c>
      <c r="U158" s="17">
        <v>0</v>
      </c>
      <c r="V158" s="13">
        <v>0</v>
      </c>
      <c r="W158" s="13">
        <v>0</v>
      </c>
      <c r="X158" s="19">
        <v>0</v>
      </c>
      <c r="Y158" s="27">
        <v>0</v>
      </c>
      <c r="Z158" s="19">
        <v>0</v>
      </c>
      <c r="AA158" s="14">
        <v>0</v>
      </c>
      <c r="AB158" s="13">
        <v>1</v>
      </c>
      <c r="AC158" s="22" t="s">
        <v>782</v>
      </c>
      <c r="AD158" s="19">
        <v>0</v>
      </c>
      <c r="AE158" s="23">
        <v>0</v>
      </c>
      <c r="AF158" s="19">
        <v>0.92041487999999994</v>
      </c>
      <c r="AG158" s="14">
        <v>0.34956525798675481</v>
      </c>
      <c r="AH158" s="22" t="s">
        <v>782</v>
      </c>
      <c r="AI158" s="23" t="s">
        <v>782</v>
      </c>
      <c r="AJ158" s="23" t="s">
        <v>782</v>
      </c>
      <c r="AK158" s="23" t="s">
        <v>782</v>
      </c>
      <c r="AL158" s="14" t="s">
        <v>782</v>
      </c>
      <c r="AM158" s="22" t="s">
        <v>782</v>
      </c>
      <c r="AN158" s="23" t="s">
        <v>782</v>
      </c>
      <c r="AO158" s="23" t="s">
        <v>782</v>
      </c>
      <c r="AP158" s="23" t="s">
        <v>782</v>
      </c>
      <c r="AQ158" s="14" t="s">
        <v>782</v>
      </c>
      <c r="AR158" s="13">
        <v>470</v>
      </c>
      <c r="AS158" s="19">
        <v>11656.896000000008</v>
      </c>
      <c r="AT158" s="23">
        <v>11.656896000000009</v>
      </c>
      <c r="AU158" s="19">
        <v>10.351323648000013</v>
      </c>
      <c r="AV158" s="14">
        <v>3.9313392255430735</v>
      </c>
      <c r="AW158" s="13">
        <v>0</v>
      </c>
      <c r="AX158" s="22" t="s">
        <v>782</v>
      </c>
      <c r="AY158" s="19">
        <v>0</v>
      </c>
      <c r="AZ158" s="23">
        <v>0</v>
      </c>
      <c r="BA158" s="19">
        <v>0</v>
      </c>
      <c r="BB158" s="14">
        <v>0</v>
      </c>
      <c r="BC158" s="13">
        <v>11</v>
      </c>
      <c r="BD158" s="19">
        <v>14820</v>
      </c>
      <c r="BE158" s="44">
        <v>14.82</v>
      </c>
      <c r="BF158" s="19">
        <v>23.955113744041171</v>
      </c>
      <c r="BG158" s="14">
        <v>9.0979358308916183</v>
      </c>
      <c r="BH158" s="22">
        <v>483</v>
      </c>
      <c r="BI158" s="23">
        <v>26.74689600000001</v>
      </c>
      <c r="BJ158" s="23">
        <v>36.841722272041189</v>
      </c>
      <c r="BK158" s="14">
        <v>13.992153354476896</v>
      </c>
      <c r="BL158" t="s">
        <v>352</v>
      </c>
    </row>
    <row r="159" spans="1:64">
      <c r="A159" t="s">
        <v>957</v>
      </c>
      <c r="B159" t="s">
        <v>954</v>
      </c>
      <c r="C159" t="s">
        <v>352</v>
      </c>
      <c r="D159" t="s">
        <v>942</v>
      </c>
      <c r="E159">
        <v>2017</v>
      </c>
      <c r="F159" s="23">
        <v>80.400000000000006</v>
      </c>
      <c r="G159" s="23">
        <v>18.559999999999999</v>
      </c>
      <c r="H159" s="22">
        <v>30845</v>
      </c>
      <c r="I159" s="34">
        <v>242.28779775765415</v>
      </c>
      <c r="J159" s="13">
        <v>1</v>
      </c>
      <c r="K159" s="13">
        <v>1</v>
      </c>
      <c r="L159" s="19">
        <v>270</v>
      </c>
      <c r="M159" s="19">
        <v>0.27</v>
      </c>
      <c r="N159" s="19">
        <v>1.61487</v>
      </c>
      <c r="O159" s="17">
        <v>0.66650900909803845</v>
      </c>
      <c r="P159" s="13">
        <v>0</v>
      </c>
      <c r="Q159" s="13">
        <v>0</v>
      </c>
      <c r="R159" s="19">
        <v>0</v>
      </c>
      <c r="S159" s="19">
        <v>0</v>
      </c>
      <c r="T159" s="19">
        <v>0</v>
      </c>
      <c r="U159" s="17">
        <v>0</v>
      </c>
      <c r="V159" s="13">
        <v>0</v>
      </c>
      <c r="W159" s="13">
        <v>0</v>
      </c>
      <c r="X159" s="19">
        <v>0</v>
      </c>
      <c r="Y159" s="19">
        <v>0</v>
      </c>
      <c r="Z159" s="19">
        <v>0</v>
      </c>
      <c r="AA159" s="14">
        <v>0</v>
      </c>
      <c r="AB159" s="13">
        <v>1</v>
      </c>
      <c r="AC159" s="22" t="s">
        <v>782</v>
      </c>
      <c r="AD159" s="19">
        <v>0</v>
      </c>
      <c r="AE159" s="19">
        <v>0</v>
      </c>
      <c r="AF159" s="19">
        <v>0.63663295499999994</v>
      </c>
      <c r="AG159" s="14">
        <v>0.2627589836929326</v>
      </c>
      <c r="AH159" s="22" t="s">
        <v>782</v>
      </c>
      <c r="AI159" s="23" t="s">
        <v>782</v>
      </c>
      <c r="AJ159" s="23" t="s">
        <v>782</v>
      </c>
      <c r="AK159" s="23" t="s">
        <v>782</v>
      </c>
      <c r="AL159" s="14" t="s">
        <v>782</v>
      </c>
      <c r="AM159" s="22" t="s">
        <v>782</v>
      </c>
      <c r="AN159" s="23" t="s">
        <v>782</v>
      </c>
      <c r="AO159" s="23" t="s">
        <v>782</v>
      </c>
      <c r="AP159" s="23" t="s">
        <v>782</v>
      </c>
      <c r="AQ159" s="14" t="s">
        <v>782</v>
      </c>
      <c r="AR159" s="13">
        <v>492</v>
      </c>
      <c r="AS159" s="19">
        <v>11822.011000000017</v>
      </c>
      <c r="AT159" s="19">
        <v>11.822011000000007</v>
      </c>
      <c r="AU159" s="19">
        <v>10.497945768000015</v>
      </c>
      <c r="AV159" s="14">
        <v>4.3328413007825004</v>
      </c>
      <c r="AW159" s="13">
        <v>0</v>
      </c>
      <c r="AX159" s="22" t="s">
        <v>782</v>
      </c>
      <c r="AY159" s="19">
        <v>0</v>
      </c>
      <c r="AZ159" s="19">
        <v>0</v>
      </c>
      <c r="BA159" s="19">
        <v>0</v>
      </c>
      <c r="BB159" s="14">
        <v>0</v>
      </c>
      <c r="BC159" s="13">
        <v>11</v>
      </c>
      <c r="BD159" s="19">
        <v>14820</v>
      </c>
      <c r="BE159" s="19">
        <v>14.82</v>
      </c>
      <c r="BF159" s="19">
        <v>23.955113744041171</v>
      </c>
      <c r="BG159" s="14">
        <v>9.8870491893289749</v>
      </c>
      <c r="BH159" s="22">
        <v>505</v>
      </c>
      <c r="BI159" s="23">
        <v>26.912011000000007</v>
      </c>
      <c r="BJ159" s="23">
        <v>36.704562467041193</v>
      </c>
      <c r="BK159" s="14">
        <v>15.149158482902447</v>
      </c>
      <c r="BL159" t="s">
        <v>352</v>
      </c>
    </row>
    <row r="160" spans="1:64">
      <c r="A160" t="s">
        <v>958</v>
      </c>
      <c r="B160" t="s">
        <v>954</v>
      </c>
      <c r="C160" t="s">
        <v>352</v>
      </c>
      <c r="D160" t="s">
        <v>942</v>
      </c>
      <c r="E160">
        <v>2018</v>
      </c>
      <c r="F160" s="23">
        <v>80.400000000000006</v>
      </c>
      <c r="G160" s="23">
        <v>18.63</v>
      </c>
      <c r="H160" s="22">
        <v>30748</v>
      </c>
      <c r="I160" s="34">
        <v>242.30501792807047</v>
      </c>
      <c r="J160" s="13">
        <v>1</v>
      </c>
      <c r="K160" s="13">
        <v>1</v>
      </c>
      <c r="L160" s="19">
        <v>270</v>
      </c>
      <c r="M160" s="19">
        <v>0.27</v>
      </c>
      <c r="N160" s="19">
        <v>1.61487</v>
      </c>
      <c r="O160" s="17">
        <v>0.66646164153289755</v>
      </c>
      <c r="P160" s="13">
        <v>0</v>
      </c>
      <c r="Q160" s="13">
        <v>0</v>
      </c>
      <c r="R160" s="19">
        <v>0</v>
      </c>
      <c r="S160" s="19">
        <v>0</v>
      </c>
      <c r="T160" s="19">
        <v>0</v>
      </c>
      <c r="U160" s="17">
        <v>0</v>
      </c>
      <c r="V160" s="13">
        <v>0</v>
      </c>
      <c r="W160" s="13">
        <v>0</v>
      </c>
      <c r="X160" s="19">
        <v>0</v>
      </c>
      <c r="Y160" s="19">
        <v>0</v>
      </c>
      <c r="Z160" s="19">
        <v>0</v>
      </c>
      <c r="AA160" s="14">
        <v>0</v>
      </c>
      <c r="AB160" s="13">
        <v>1</v>
      </c>
      <c r="AC160" s="22" t="s">
        <v>782</v>
      </c>
      <c r="AD160" s="19">
        <v>0</v>
      </c>
      <c r="AE160" s="19">
        <v>0</v>
      </c>
      <c r="AF160" s="19">
        <v>0.77731012799999988</v>
      </c>
      <c r="AG160" s="14">
        <v>0.32079819668891402</v>
      </c>
      <c r="AH160" s="22" t="s">
        <v>782</v>
      </c>
      <c r="AI160" s="23" t="s">
        <v>782</v>
      </c>
      <c r="AJ160" s="23" t="s">
        <v>782</v>
      </c>
      <c r="AK160" s="23" t="s">
        <v>782</v>
      </c>
      <c r="AL160" s="14" t="s">
        <v>782</v>
      </c>
      <c r="AM160" s="22" t="s">
        <v>782</v>
      </c>
      <c r="AN160" s="23" t="s">
        <v>782</v>
      </c>
      <c r="AO160" s="23" t="s">
        <v>782</v>
      </c>
      <c r="AP160" s="23" t="s">
        <v>782</v>
      </c>
      <c r="AQ160" s="14" t="s">
        <v>782</v>
      </c>
      <c r="AR160" s="13">
        <v>533</v>
      </c>
      <c r="AS160" s="19">
        <v>12827.036000000013</v>
      </c>
      <c r="AT160" s="19">
        <v>12.827036000000007</v>
      </c>
      <c r="AU160" s="19">
        <v>11.390407968000019</v>
      </c>
      <c r="AV160" s="14">
        <v>4.7008551722941707</v>
      </c>
      <c r="AW160" s="13">
        <v>0</v>
      </c>
      <c r="AX160" s="22" t="s">
        <v>782</v>
      </c>
      <c r="AY160" s="19">
        <v>0</v>
      </c>
      <c r="AZ160" s="19">
        <v>0</v>
      </c>
      <c r="BA160" s="19">
        <v>0</v>
      </c>
      <c r="BB160" s="14">
        <v>0</v>
      </c>
      <c r="BC160" s="13">
        <v>11</v>
      </c>
      <c r="BD160" s="19">
        <v>14820</v>
      </c>
      <c r="BE160" s="19">
        <v>14.82</v>
      </c>
      <c r="BF160" s="19">
        <v>23.626996548201777</v>
      </c>
      <c r="BG160" s="14">
        <v>9.7509315944977981</v>
      </c>
      <c r="BH160" s="22">
        <v>546</v>
      </c>
      <c r="BI160" s="23">
        <v>27.917036000000007</v>
      </c>
      <c r="BJ160" s="23">
        <v>37.409584644201793</v>
      </c>
      <c r="BK160" s="14">
        <v>15.439046605013781</v>
      </c>
      <c r="BL160" t="s">
        <v>352</v>
      </c>
    </row>
    <row r="161" spans="1:64">
      <c r="A161" t="s">
        <v>959</v>
      </c>
      <c r="B161" t="s">
        <v>954</v>
      </c>
      <c r="C161" t="s">
        <v>352</v>
      </c>
      <c r="D161" t="s">
        <v>942</v>
      </c>
      <c r="E161">
        <v>2019</v>
      </c>
      <c r="F161" s="23">
        <v>80.400000000000006</v>
      </c>
      <c r="G161" s="23">
        <v>18.68</v>
      </c>
      <c r="H161" s="22">
        <v>30961</v>
      </c>
      <c r="I161" s="34">
        <v>246.56490554575561</v>
      </c>
      <c r="J161" s="22">
        <v>1</v>
      </c>
      <c r="K161" s="22">
        <v>1</v>
      </c>
      <c r="L161" s="23">
        <v>270</v>
      </c>
      <c r="M161" s="23">
        <v>0.27</v>
      </c>
      <c r="N161" s="23">
        <v>1.61487</v>
      </c>
      <c r="O161" s="14">
        <v>0.65494722228436719</v>
      </c>
      <c r="P161" s="22">
        <v>0</v>
      </c>
      <c r="Q161" s="22">
        <v>0</v>
      </c>
      <c r="R161" s="23">
        <v>0</v>
      </c>
      <c r="S161" s="23">
        <v>0</v>
      </c>
      <c r="T161" s="23">
        <v>0</v>
      </c>
      <c r="U161" s="14">
        <v>0</v>
      </c>
      <c r="V161" s="22">
        <v>0</v>
      </c>
      <c r="W161" s="22">
        <v>0</v>
      </c>
      <c r="X161" s="23">
        <v>0</v>
      </c>
      <c r="Y161" s="23">
        <v>0</v>
      </c>
      <c r="Z161" s="23">
        <v>0</v>
      </c>
      <c r="AA161" s="14">
        <v>0</v>
      </c>
      <c r="AB161" s="22">
        <v>1</v>
      </c>
      <c r="AC161" s="22">
        <v>1</v>
      </c>
      <c r="AD161" s="23">
        <v>430.34317596566524</v>
      </c>
      <c r="AE161" s="23">
        <v>0.43034317596566524</v>
      </c>
      <c r="AF161" s="23">
        <v>0.60161976000000006</v>
      </c>
      <c r="AG161" s="14">
        <v>0.24400056393603675</v>
      </c>
      <c r="AH161" s="22">
        <v>2</v>
      </c>
      <c r="AI161" s="23">
        <v>336.79999999999995</v>
      </c>
      <c r="AJ161" s="23">
        <v>0.33679999999999999</v>
      </c>
      <c r="AK161" s="23">
        <v>0.29907839999999997</v>
      </c>
      <c r="AL161" s="14">
        <v>0.12129804091057042</v>
      </c>
      <c r="AM161" s="22">
        <v>582</v>
      </c>
      <c r="AN161" s="23">
        <v>13041.151000000007</v>
      </c>
      <c r="AO161" s="23">
        <v>13.041151000000005</v>
      </c>
      <c r="AP161" s="23">
        <v>11.580542088000019</v>
      </c>
      <c r="AQ161" s="14">
        <v>4.6967519819445647</v>
      </c>
      <c r="AR161" s="22">
        <v>584</v>
      </c>
      <c r="AS161" s="23">
        <v>13377.951000000006</v>
      </c>
      <c r="AT161" s="23">
        <v>13.377951000000005</v>
      </c>
      <c r="AU161" s="23">
        <v>11.879620488000018</v>
      </c>
      <c r="AV161" s="14">
        <v>4.8180500228551342</v>
      </c>
      <c r="AW161" s="22">
        <v>0</v>
      </c>
      <c r="AX161" s="22" t="s">
        <v>782</v>
      </c>
      <c r="AY161" s="23">
        <v>0</v>
      </c>
      <c r="AZ161" s="23">
        <v>0</v>
      </c>
      <c r="BA161" s="23">
        <v>0</v>
      </c>
      <c r="BB161" s="14">
        <v>0</v>
      </c>
      <c r="BC161" s="22">
        <v>11</v>
      </c>
      <c r="BD161" s="23">
        <v>14820</v>
      </c>
      <c r="BE161" s="23">
        <v>14.82</v>
      </c>
      <c r="BF161" s="23">
        <v>21.302856922596014</v>
      </c>
      <c r="BG161" s="14">
        <v>8.6398576778165186</v>
      </c>
      <c r="BH161" s="22">
        <v>597</v>
      </c>
      <c r="BI161" s="23">
        <v>28.898294175965667</v>
      </c>
      <c r="BJ161" s="23">
        <v>35.398967170596038</v>
      </c>
      <c r="BK161" s="14">
        <v>14.356855486892057</v>
      </c>
      <c r="BL161" t="s">
        <v>352</v>
      </c>
    </row>
    <row r="162" spans="1:64">
      <c r="A162" t="s">
        <v>960</v>
      </c>
      <c r="B162" t="s">
        <v>954</v>
      </c>
      <c r="C162" t="s">
        <v>352</v>
      </c>
      <c r="D162" t="s">
        <v>942</v>
      </c>
      <c r="E162">
        <v>2020</v>
      </c>
      <c r="F162" s="23">
        <v>80.400000000000006</v>
      </c>
      <c r="G162" s="23">
        <v>18.66</v>
      </c>
      <c r="H162" s="22">
        <v>30869</v>
      </c>
      <c r="I162" s="34">
        <v>249.30564445776869</v>
      </c>
      <c r="J162" s="22">
        <v>1</v>
      </c>
      <c r="K162" s="22">
        <v>1</v>
      </c>
      <c r="L162" s="23">
        <v>270</v>
      </c>
      <c r="M162" s="23">
        <v>0.27</v>
      </c>
      <c r="N162" s="23">
        <v>1.61487</v>
      </c>
      <c r="O162" s="14">
        <v>0.6477470670639196</v>
      </c>
      <c r="P162" s="22">
        <v>0</v>
      </c>
      <c r="Q162" s="22">
        <v>0</v>
      </c>
      <c r="R162" s="23">
        <v>0</v>
      </c>
      <c r="S162" s="23">
        <v>0</v>
      </c>
      <c r="T162" s="23">
        <v>0</v>
      </c>
      <c r="U162" s="14">
        <v>0</v>
      </c>
      <c r="V162" s="22">
        <v>0</v>
      </c>
      <c r="W162" s="22">
        <v>0</v>
      </c>
      <c r="X162" s="23">
        <v>0</v>
      </c>
      <c r="Y162" s="23">
        <v>0</v>
      </c>
      <c r="Z162" s="23">
        <v>0</v>
      </c>
      <c r="AA162" s="14">
        <v>0</v>
      </c>
      <c r="AB162" s="22">
        <v>1</v>
      </c>
      <c r="AC162" s="22">
        <v>1</v>
      </c>
      <c r="AD162" s="23">
        <v>493.96554506437769</v>
      </c>
      <c r="AE162" s="23">
        <v>0.49396554506437768</v>
      </c>
      <c r="AF162" s="23">
        <v>0.69056383200000004</v>
      </c>
      <c r="AG162" s="14">
        <v>0.27699486447727761</v>
      </c>
      <c r="AH162" s="22">
        <v>2</v>
      </c>
      <c r="AI162" s="23">
        <v>336.79999999999995</v>
      </c>
      <c r="AJ162" s="23">
        <v>0.33679999999999999</v>
      </c>
      <c r="AK162" s="23">
        <v>0.29907839999999997</v>
      </c>
      <c r="AL162" s="14">
        <v>0.1199645522067843</v>
      </c>
      <c r="AM162" s="22">
        <v>656</v>
      </c>
      <c r="AN162" s="23">
        <v>13842.691000000003</v>
      </c>
      <c r="AO162" s="23">
        <v>13.842691000000006</v>
      </c>
      <c r="AP162" s="23">
        <v>12.29230960800002</v>
      </c>
      <c r="AQ162" s="14">
        <v>4.9306182516386157</v>
      </c>
      <c r="AR162" s="22">
        <v>658</v>
      </c>
      <c r="AS162" s="23">
        <v>14179.491000000002</v>
      </c>
      <c r="AT162" s="23">
        <v>14.179491000000006</v>
      </c>
      <c r="AU162" s="23">
        <v>12.59138800800002</v>
      </c>
      <c r="AV162" s="14">
        <v>5.0505828038454004</v>
      </c>
      <c r="AW162" s="22">
        <v>0</v>
      </c>
      <c r="AX162" s="22">
        <v>0</v>
      </c>
      <c r="AY162" s="23">
        <v>0</v>
      </c>
      <c r="AZ162" s="23">
        <v>0</v>
      </c>
      <c r="BA162" s="23">
        <v>0</v>
      </c>
      <c r="BB162" s="14">
        <v>0</v>
      </c>
      <c r="BC162" s="22">
        <v>11</v>
      </c>
      <c r="BD162" s="23">
        <v>14820</v>
      </c>
      <c r="BE162" s="23">
        <v>14.82</v>
      </c>
      <c r="BF162" s="23">
        <v>22.189246232344122</v>
      </c>
      <c r="BG162" s="14">
        <v>8.9004187131843633</v>
      </c>
      <c r="BH162" s="22">
        <v>671</v>
      </c>
      <c r="BI162" s="23">
        <v>29.763456545064383</v>
      </c>
      <c r="BJ162" s="23">
        <v>37.086068072344148</v>
      </c>
      <c r="BK162" s="14">
        <v>14.87574344857096</v>
      </c>
      <c r="BL162" t="s">
        <v>352</v>
      </c>
    </row>
    <row r="163" spans="1:64">
      <c r="A163" t="s">
        <v>961</v>
      </c>
      <c r="B163" t="s">
        <v>954</v>
      </c>
      <c r="C163" t="s">
        <v>352</v>
      </c>
      <c r="D163" t="s">
        <v>942</v>
      </c>
      <c r="E163">
        <v>2021</v>
      </c>
      <c r="F163" s="23">
        <v>80.400000000000006</v>
      </c>
      <c r="G163" s="23">
        <v>18.7</v>
      </c>
      <c r="H163" s="22">
        <v>30854</v>
      </c>
      <c r="I163" s="34">
        <v>231.45</v>
      </c>
      <c r="J163" s="22">
        <v>1</v>
      </c>
      <c r="K163" s="22">
        <v>1</v>
      </c>
      <c r="L163" s="23">
        <v>270</v>
      </c>
      <c r="M163" s="23">
        <v>0.27</v>
      </c>
      <c r="N163" s="23">
        <v>1.61487</v>
      </c>
      <c r="O163" s="14">
        <v>0.7</v>
      </c>
      <c r="P163" s="22">
        <v>0</v>
      </c>
      <c r="Q163" s="22">
        <v>0</v>
      </c>
      <c r="R163" s="23">
        <v>0</v>
      </c>
      <c r="S163" s="23">
        <v>0</v>
      </c>
      <c r="T163" s="23">
        <v>0</v>
      </c>
      <c r="U163" s="14">
        <v>0</v>
      </c>
      <c r="V163" s="22">
        <v>0</v>
      </c>
      <c r="W163" s="22">
        <v>0</v>
      </c>
      <c r="X163" s="23">
        <v>0</v>
      </c>
      <c r="Y163" s="23">
        <v>0</v>
      </c>
      <c r="Z163" s="23">
        <v>0</v>
      </c>
      <c r="AA163" s="14">
        <v>0</v>
      </c>
      <c r="AB163" s="22">
        <v>1</v>
      </c>
      <c r="AC163" s="22">
        <v>1</v>
      </c>
      <c r="AD163" s="23">
        <v>594.78505789999997</v>
      </c>
      <c r="AE163" s="23">
        <v>0.59478505800000003</v>
      </c>
      <c r="AF163" s="23">
        <v>0.83150951100000003</v>
      </c>
      <c r="AG163" s="14">
        <v>0.36</v>
      </c>
      <c r="AH163" s="22">
        <v>2</v>
      </c>
      <c r="AI163" s="23">
        <v>336.8</v>
      </c>
      <c r="AJ163" s="23">
        <v>0.33679999999999999</v>
      </c>
      <c r="AK163" s="23">
        <v>0.30137635699999998</v>
      </c>
      <c r="AL163" s="14">
        <v>0.13</v>
      </c>
      <c r="AM163" s="22">
        <v>758</v>
      </c>
      <c r="AN163" s="23">
        <v>15442.436</v>
      </c>
      <c r="AO163" s="23">
        <v>15.442436000000001</v>
      </c>
      <c r="AP163" s="23">
        <v>13.818245559999999</v>
      </c>
      <c r="AQ163" s="14">
        <v>5.97</v>
      </c>
      <c r="AR163" s="22">
        <v>760</v>
      </c>
      <c r="AS163" s="23">
        <v>15779.236000000001</v>
      </c>
      <c r="AT163" s="23">
        <v>15.779235999999999</v>
      </c>
      <c r="AU163" s="23">
        <v>14.119621909999999</v>
      </c>
      <c r="AV163" s="14">
        <v>6.1</v>
      </c>
      <c r="AW163" s="22">
        <v>0</v>
      </c>
      <c r="AX163" s="22">
        <v>0</v>
      </c>
      <c r="AY163" s="23">
        <v>0</v>
      </c>
      <c r="AZ163" s="23">
        <v>0</v>
      </c>
      <c r="BA163" s="23">
        <v>0</v>
      </c>
      <c r="BB163" s="14">
        <v>0</v>
      </c>
      <c r="BC163" s="22">
        <v>11</v>
      </c>
      <c r="BD163" s="23">
        <v>14820</v>
      </c>
      <c r="BE163" s="23">
        <v>14.82</v>
      </c>
      <c r="BF163" s="23">
        <v>19.664284219999999</v>
      </c>
      <c r="BG163" s="14">
        <v>8.5</v>
      </c>
      <c r="BH163" s="22">
        <v>773</v>
      </c>
      <c r="BI163" s="23">
        <v>31.46</v>
      </c>
      <c r="BJ163" s="23">
        <v>36.229999999999997</v>
      </c>
      <c r="BK163" s="14">
        <v>15.65</v>
      </c>
      <c r="BL163" t="s">
        <v>352</v>
      </c>
    </row>
    <row r="164" spans="1:64">
      <c r="A164" t="s">
        <v>962</v>
      </c>
      <c r="B164" t="s">
        <v>954</v>
      </c>
      <c r="C164" t="s">
        <v>352</v>
      </c>
      <c r="D164" s="111" t="s">
        <v>942</v>
      </c>
      <c r="E164" s="110">
        <v>2022</v>
      </c>
      <c r="F164" s="23"/>
      <c r="G164" s="23"/>
      <c r="H164" s="22">
        <v>31544</v>
      </c>
      <c r="I164" s="34">
        <v>228.61634406915968</v>
      </c>
      <c r="J164" s="22">
        <v>1</v>
      </c>
      <c r="K164" s="22">
        <v>1</v>
      </c>
      <c r="L164" s="23">
        <v>270</v>
      </c>
      <c r="M164" s="23">
        <v>0.27</v>
      </c>
      <c r="N164" s="23">
        <v>1.5978600000000001</v>
      </c>
      <c r="O164" s="14">
        <v>0.69892640725486577</v>
      </c>
      <c r="P164" s="22">
        <v>0</v>
      </c>
      <c r="Q164" s="22">
        <v>0</v>
      </c>
      <c r="R164" s="23">
        <v>0</v>
      </c>
      <c r="S164" s="23">
        <v>0</v>
      </c>
      <c r="T164" s="23">
        <v>0</v>
      </c>
      <c r="U164" s="14">
        <v>0</v>
      </c>
      <c r="V164" s="22">
        <v>0</v>
      </c>
      <c r="W164" s="22">
        <v>0</v>
      </c>
      <c r="X164" s="23">
        <v>0</v>
      </c>
      <c r="Y164" s="23">
        <v>0</v>
      </c>
      <c r="Z164" s="23">
        <v>0</v>
      </c>
      <c r="AA164" s="14">
        <v>0</v>
      </c>
      <c r="AB164" s="22">
        <v>1</v>
      </c>
      <c r="AC164" s="22">
        <v>1</v>
      </c>
      <c r="AD164" s="23">
        <v>542.83356652360499</v>
      </c>
      <c r="AE164" s="23">
        <v>0.54283356652360504</v>
      </c>
      <c r="AF164" s="23">
        <v>0.75888132600000002</v>
      </c>
      <c r="AG164" s="14">
        <v>0.33194535110334356</v>
      </c>
      <c r="AH164" s="22">
        <v>2</v>
      </c>
      <c r="AI164" s="23">
        <v>336.79999999999995</v>
      </c>
      <c r="AJ164" s="23">
        <v>0.33679999999999999</v>
      </c>
      <c r="AK164" s="23">
        <v>0.34500576766592678</v>
      </c>
      <c r="AL164" s="14">
        <v>0.15091036866618673</v>
      </c>
      <c r="AM164" s="22">
        <v>914</v>
      </c>
      <c r="AN164" s="23">
        <v>16880.131000000016</v>
      </c>
      <c r="AO164" s="23">
        <v>16.88013099999997</v>
      </c>
      <c r="AP164" s="23">
        <v>17.291397131699494</v>
      </c>
      <c r="AQ164" s="14">
        <v>7.5634999772669795</v>
      </c>
      <c r="AR164" s="22">
        <v>916</v>
      </c>
      <c r="AS164" s="23">
        <v>17216.931</v>
      </c>
      <c r="AT164" s="23">
        <v>17.216930999999999</v>
      </c>
      <c r="AU164" s="23">
        <v>17.636402899365429</v>
      </c>
      <c r="AV164" s="14">
        <v>7.7144103459331701</v>
      </c>
      <c r="AW164" s="22">
        <v>0</v>
      </c>
      <c r="AX164" s="22">
        <v>0</v>
      </c>
      <c r="AY164" s="23">
        <v>0</v>
      </c>
      <c r="AZ164" s="23">
        <v>0</v>
      </c>
      <c r="BA164" s="23">
        <v>0</v>
      </c>
      <c r="BB164" s="14">
        <v>0</v>
      </c>
      <c r="BC164" s="22">
        <v>10</v>
      </c>
      <c r="BD164" s="23">
        <v>14670</v>
      </c>
      <c r="BE164" s="23">
        <v>14.67</v>
      </c>
      <c r="BF164" s="23">
        <v>21.922177715447688</v>
      </c>
      <c r="BG164" s="14">
        <v>9.5890684477116483</v>
      </c>
      <c r="BH164" s="22">
        <v>928</v>
      </c>
      <c r="BI164" s="23">
        <v>32.699764566523605</v>
      </c>
      <c r="BJ164" s="23">
        <v>41.915321940813115</v>
      </c>
      <c r="BK164" s="14">
        <v>18.334350552003027</v>
      </c>
      <c r="BL164" t="s">
        <v>352</v>
      </c>
    </row>
    <row r="165" spans="1:64">
      <c r="A165" t="s">
        <v>963</v>
      </c>
      <c r="B165" t="s">
        <v>954</v>
      </c>
      <c r="C165" t="s">
        <v>352</v>
      </c>
      <c r="D165" t="s">
        <v>942</v>
      </c>
      <c r="E165">
        <v>2023</v>
      </c>
      <c r="F165">
        <v>80.400000000000006</v>
      </c>
      <c r="G165">
        <v>18.850000000000001</v>
      </c>
      <c r="H165">
        <v>31728</v>
      </c>
      <c r="I165">
        <v>228.61634406915968</v>
      </c>
      <c r="J165">
        <v>1</v>
      </c>
      <c r="K165">
        <v>1</v>
      </c>
      <c r="L165">
        <v>270</v>
      </c>
      <c r="M165">
        <v>0.27</v>
      </c>
      <c r="N165">
        <v>1.5978600000000001</v>
      </c>
      <c r="O165">
        <v>0.69892640725486577</v>
      </c>
      <c r="P165">
        <v>0</v>
      </c>
      <c r="Q165">
        <v>0</v>
      </c>
      <c r="R165">
        <v>0</v>
      </c>
      <c r="S165">
        <v>0</v>
      </c>
      <c r="T165">
        <v>0</v>
      </c>
      <c r="U165">
        <v>0</v>
      </c>
      <c r="V165">
        <v>0</v>
      </c>
      <c r="W165">
        <v>0</v>
      </c>
      <c r="X165">
        <v>0</v>
      </c>
      <c r="Y165">
        <v>0</v>
      </c>
      <c r="Z165">
        <v>0</v>
      </c>
      <c r="AA165">
        <v>0</v>
      </c>
      <c r="AB165">
        <v>1</v>
      </c>
      <c r="AC165">
        <v>1</v>
      </c>
      <c r="AD165">
        <v>501.21745493562202</v>
      </c>
      <c r="AE165">
        <v>0.50121745493562198</v>
      </c>
      <c r="AF165">
        <v>0.70070200199999999</v>
      </c>
      <c r="AG165">
        <v>0.30649689760939741</v>
      </c>
      <c r="AH165">
        <v>3</v>
      </c>
      <c r="AI165">
        <v>347.2</v>
      </c>
      <c r="AJ165">
        <v>0.34720000000000001</v>
      </c>
      <c r="AK165">
        <v>0.32566899999999999</v>
      </c>
      <c r="AL165">
        <v>0.15387200000000001</v>
      </c>
      <c r="AM165">
        <v>1293</v>
      </c>
      <c r="AN165">
        <v>24527.753000000001</v>
      </c>
      <c r="AO165">
        <v>24.527753000000001</v>
      </c>
      <c r="AP165">
        <v>23.006719</v>
      </c>
      <c r="AQ165">
        <v>10.063462038847119</v>
      </c>
      <c r="AR165">
        <v>1421</v>
      </c>
      <c r="AS165">
        <v>24958.622999999901</v>
      </c>
      <c r="AT165">
        <v>24.9586229999999</v>
      </c>
      <c r="AU165">
        <v>23.4108697925518</v>
      </c>
      <c r="AV165">
        <v>10.240243272138795</v>
      </c>
      <c r="AW165">
        <v>0</v>
      </c>
      <c r="AX165">
        <v>0</v>
      </c>
      <c r="AY165">
        <v>0</v>
      </c>
      <c r="AZ165">
        <v>0</v>
      </c>
      <c r="BA165">
        <v>0</v>
      </c>
      <c r="BB165">
        <v>0</v>
      </c>
      <c r="BC165">
        <v>10</v>
      </c>
      <c r="BD165">
        <v>14670</v>
      </c>
      <c r="BE165">
        <v>14.67</v>
      </c>
      <c r="BF165">
        <v>26.176071</v>
      </c>
      <c r="BG165">
        <v>11.449781119796654</v>
      </c>
      <c r="BH165">
        <v>1433</v>
      </c>
      <c r="BI165">
        <v>40.399840454935521</v>
      </c>
      <c r="BJ165">
        <v>51.885502794551797</v>
      </c>
      <c r="BK165">
        <v>22.695447696799711</v>
      </c>
      <c r="BL165" t="s">
        <v>352</v>
      </c>
    </row>
    <row r="166" spans="1:64">
      <c r="A166" t="s">
        <v>964</v>
      </c>
      <c r="B166" t="s">
        <v>954</v>
      </c>
      <c r="C166" t="s">
        <v>352</v>
      </c>
      <c r="D166" t="s">
        <v>942</v>
      </c>
      <c r="E166">
        <v>2024</v>
      </c>
      <c r="F166">
        <v>80.400000000000006</v>
      </c>
      <c r="G166">
        <v>18.920000000000002</v>
      </c>
      <c r="H166">
        <v>31829</v>
      </c>
      <c r="I166">
        <v>218.25457695601082</v>
      </c>
      <c r="J166">
        <v>1</v>
      </c>
      <c r="K166">
        <v>1</v>
      </c>
      <c r="L166">
        <v>270</v>
      </c>
      <c r="M166">
        <v>0.27</v>
      </c>
      <c r="N166">
        <v>1.5978600000000001</v>
      </c>
      <c r="O166">
        <v>0.73210835817754627</v>
      </c>
      <c r="P166">
        <v>0</v>
      </c>
      <c r="Q166">
        <v>0</v>
      </c>
      <c r="R166">
        <v>0</v>
      </c>
      <c r="S166">
        <v>0</v>
      </c>
      <c r="T166">
        <v>0</v>
      </c>
      <c r="U166">
        <v>0</v>
      </c>
      <c r="V166">
        <v>0</v>
      </c>
      <c r="W166">
        <v>0</v>
      </c>
      <c r="X166">
        <v>0</v>
      </c>
      <c r="Y166">
        <v>0</v>
      </c>
      <c r="Z166">
        <v>0</v>
      </c>
      <c r="AA166">
        <v>0</v>
      </c>
      <c r="AB166">
        <v>1</v>
      </c>
      <c r="AC166">
        <v>1</v>
      </c>
      <c r="AD166">
        <v>545.56738197424897</v>
      </c>
      <c r="AE166">
        <v>0.54556738197424892</v>
      </c>
      <c r="AF166">
        <v>0.76270320000000003</v>
      </c>
      <c r="AG166">
        <v>0.34945576429021363</v>
      </c>
      <c r="AH166">
        <v>3</v>
      </c>
      <c r="AI166">
        <v>347.19999999999993</v>
      </c>
      <c r="AJ166">
        <v>0.34720000000000001</v>
      </c>
      <c r="AK166">
        <v>0.31315489091255033</v>
      </c>
      <c r="AL166">
        <v>0.14348147712644149</v>
      </c>
      <c r="AM166">
        <v>1556</v>
      </c>
      <c r="AN166">
        <v>29044.665000000012</v>
      </c>
      <c r="AO166">
        <v>29.044665000000013</v>
      </c>
      <c r="AP166">
        <v>26.196655817011973</v>
      </c>
      <c r="AQ166">
        <v>12.002797917173533</v>
      </c>
      <c r="AR166">
        <v>1807</v>
      </c>
      <c r="AS166">
        <v>29596.962999999861</v>
      </c>
      <c r="AT166">
        <v>29.596962999999995</v>
      </c>
      <c r="AU166">
        <v>26.694797579515512</v>
      </c>
      <c r="AV166">
        <v>12.231036779080167</v>
      </c>
      <c r="AW166">
        <v>0</v>
      </c>
      <c r="AX166">
        <v>0</v>
      </c>
      <c r="AY166">
        <v>0</v>
      </c>
      <c r="AZ166">
        <v>0</v>
      </c>
      <c r="BA166">
        <v>0</v>
      </c>
      <c r="BB166">
        <v>0</v>
      </c>
      <c r="BC166">
        <v>10</v>
      </c>
      <c r="BD166">
        <v>14670</v>
      </c>
      <c r="BE166">
        <v>14.67</v>
      </c>
      <c r="BF166">
        <v>22.810654945824623</v>
      </c>
      <c r="BG166">
        <v>10.451398208442662</v>
      </c>
      <c r="BH166">
        <v>1819</v>
      </c>
      <c r="BI166">
        <v>45.082530381974244</v>
      </c>
      <c r="BJ166">
        <v>51.866015725340134</v>
      </c>
      <c r="BK166">
        <v>23.763999109990589</v>
      </c>
      <c r="BL166" t="s">
        <v>352</v>
      </c>
    </row>
    <row r="167" spans="1:64">
      <c r="A167" t="s">
        <v>965</v>
      </c>
      <c r="B167" t="s">
        <v>966</v>
      </c>
      <c r="C167" t="s">
        <v>354</v>
      </c>
      <c r="D167" t="s">
        <v>942</v>
      </c>
      <c r="E167">
        <v>2012</v>
      </c>
      <c r="F167" s="23">
        <v>96.96</v>
      </c>
      <c r="G167" s="23">
        <v>19.72</v>
      </c>
      <c r="H167" s="22">
        <v>33009</v>
      </c>
      <c r="I167" s="34">
        <v>273.95941700000003</v>
      </c>
      <c r="J167" s="22">
        <v>5</v>
      </c>
      <c r="K167" s="22" t="s">
        <v>782</v>
      </c>
      <c r="L167" s="23">
        <v>1570</v>
      </c>
      <c r="M167" s="23">
        <v>1.57</v>
      </c>
      <c r="N167" s="23">
        <v>5.0716999999999999</v>
      </c>
      <c r="O167" s="14">
        <v>1.8512595973293373</v>
      </c>
      <c r="P167" s="22">
        <v>0</v>
      </c>
      <c r="Q167" s="22" t="s">
        <v>782</v>
      </c>
      <c r="R167" s="23">
        <v>0</v>
      </c>
      <c r="S167" s="23">
        <v>0</v>
      </c>
      <c r="T167" s="23">
        <v>0</v>
      </c>
      <c r="U167" s="14">
        <v>0</v>
      </c>
      <c r="V167" s="22">
        <v>0</v>
      </c>
      <c r="W167" s="22" t="s">
        <v>782</v>
      </c>
      <c r="X167" s="23">
        <v>0</v>
      </c>
      <c r="Y167" s="23">
        <v>0</v>
      </c>
      <c r="Z167" s="23">
        <v>0</v>
      </c>
      <c r="AA167" s="14">
        <v>0</v>
      </c>
      <c r="AB167" s="22">
        <v>0</v>
      </c>
      <c r="AC167" s="22" t="s">
        <v>782</v>
      </c>
      <c r="AD167" s="23">
        <v>0</v>
      </c>
      <c r="AE167" s="23">
        <v>0</v>
      </c>
      <c r="AF167" s="23">
        <v>0</v>
      </c>
      <c r="AG167" s="14">
        <v>0</v>
      </c>
      <c r="AH167" s="22" t="s">
        <v>782</v>
      </c>
      <c r="AI167" s="23" t="s">
        <v>782</v>
      </c>
      <c r="AJ167" s="23" t="s">
        <v>782</v>
      </c>
      <c r="AK167" s="23" t="s">
        <v>782</v>
      </c>
      <c r="AL167" s="14" t="s">
        <v>782</v>
      </c>
      <c r="AM167" s="22" t="s">
        <v>782</v>
      </c>
      <c r="AN167" s="23" t="s">
        <v>782</v>
      </c>
      <c r="AO167" s="23" t="s">
        <v>782</v>
      </c>
      <c r="AP167" s="23" t="s">
        <v>782</v>
      </c>
      <c r="AQ167" s="14" t="s">
        <v>782</v>
      </c>
      <c r="AR167" s="22">
        <v>777</v>
      </c>
      <c r="AS167" s="23">
        <v>23639.30000000001</v>
      </c>
      <c r="AT167" s="23">
        <v>23.639300000000009</v>
      </c>
      <c r="AU167" s="23">
        <v>18.813474999999997</v>
      </c>
      <c r="AV167" s="14">
        <v>6.8672488816108102</v>
      </c>
      <c r="AW167" s="22">
        <v>0</v>
      </c>
      <c r="AX167" s="22" t="s">
        <v>782</v>
      </c>
      <c r="AY167" s="23">
        <v>0</v>
      </c>
      <c r="AZ167" s="23">
        <v>0</v>
      </c>
      <c r="BA167" s="23">
        <v>0</v>
      </c>
      <c r="BB167" s="14">
        <v>0</v>
      </c>
      <c r="BC167" s="22">
        <v>6</v>
      </c>
      <c r="BD167" s="23">
        <v>5910</v>
      </c>
      <c r="BE167" s="23">
        <v>5.91</v>
      </c>
      <c r="BF167" s="23">
        <v>9.438270000000001</v>
      </c>
      <c r="BG167" s="14">
        <v>3.4451343572540893</v>
      </c>
      <c r="BH167" s="22">
        <v>788</v>
      </c>
      <c r="BI167" s="23">
        <v>31.11930000000001</v>
      </c>
      <c r="BJ167" s="23">
        <v>33.323445</v>
      </c>
      <c r="BK167" s="14">
        <v>12.163642836194237</v>
      </c>
      <c r="BL167" t="s">
        <v>354</v>
      </c>
    </row>
    <row r="168" spans="1:64">
      <c r="A168" t="s">
        <v>967</v>
      </c>
      <c r="B168" t="s">
        <v>966</v>
      </c>
      <c r="C168" t="s">
        <v>354</v>
      </c>
      <c r="D168" t="s">
        <v>942</v>
      </c>
      <c r="E168">
        <v>2015</v>
      </c>
      <c r="F168" s="23">
        <v>96.97</v>
      </c>
      <c r="G168" s="23">
        <v>21.14</v>
      </c>
      <c r="H168" s="22">
        <v>33841</v>
      </c>
      <c r="I168" s="34">
        <v>270.4116226137308</v>
      </c>
      <c r="J168" s="13">
        <v>5</v>
      </c>
      <c r="K168" s="13">
        <v>6</v>
      </c>
      <c r="L168" s="19">
        <v>2670</v>
      </c>
      <c r="M168" s="35">
        <v>2.67</v>
      </c>
      <c r="N168" s="19">
        <v>15.970217801538608</v>
      </c>
      <c r="O168" s="17">
        <v>5.9058917834871503</v>
      </c>
      <c r="P168" s="36">
        <v>0</v>
      </c>
      <c r="Q168" s="37">
        <v>0</v>
      </c>
      <c r="R168" s="38">
        <v>0</v>
      </c>
      <c r="S168" s="27">
        <v>0</v>
      </c>
      <c r="T168" s="23">
        <v>0</v>
      </c>
      <c r="U168" s="17">
        <v>0</v>
      </c>
      <c r="V168" s="22">
        <v>0</v>
      </c>
      <c r="W168" s="22">
        <v>0</v>
      </c>
      <c r="X168" s="23">
        <v>0</v>
      </c>
      <c r="Y168" s="27">
        <v>0</v>
      </c>
      <c r="Z168" s="27">
        <v>0</v>
      </c>
      <c r="AA168" s="14">
        <v>0</v>
      </c>
      <c r="AB168" s="39">
        <v>1</v>
      </c>
      <c r="AC168" s="22" t="s">
        <v>782</v>
      </c>
      <c r="AD168" s="23">
        <v>0</v>
      </c>
      <c r="AE168" s="23">
        <v>0</v>
      </c>
      <c r="AF168" s="23">
        <v>1.6822421909999998</v>
      </c>
      <c r="AG168" s="14">
        <v>0.62210424786474394</v>
      </c>
      <c r="AH168" s="22" t="s">
        <v>782</v>
      </c>
      <c r="AI168" s="23" t="s">
        <v>782</v>
      </c>
      <c r="AJ168" s="23" t="s">
        <v>782</v>
      </c>
      <c r="AK168" s="23" t="s">
        <v>782</v>
      </c>
      <c r="AL168" s="14" t="s">
        <v>782</v>
      </c>
      <c r="AM168" s="22" t="s">
        <v>782</v>
      </c>
      <c r="AN168" s="23" t="s">
        <v>782</v>
      </c>
      <c r="AO168" s="23" t="s">
        <v>782</v>
      </c>
      <c r="AP168" s="23" t="s">
        <v>782</v>
      </c>
      <c r="AQ168" s="14" t="s">
        <v>782</v>
      </c>
      <c r="AR168" s="40">
        <v>910</v>
      </c>
      <c r="AS168" s="41">
        <v>25931.747000000014</v>
      </c>
      <c r="AT168" s="23">
        <v>25.931747000000016</v>
      </c>
      <c r="AU168" s="23">
        <v>23.03161231022505</v>
      </c>
      <c r="AV168" s="14">
        <v>8.517242005949031</v>
      </c>
      <c r="AW168" s="22">
        <v>0</v>
      </c>
      <c r="AX168" s="22" t="s">
        <v>782</v>
      </c>
      <c r="AY168" s="23">
        <v>0</v>
      </c>
      <c r="AZ168" s="23">
        <v>0</v>
      </c>
      <c r="BA168" s="23">
        <v>0</v>
      </c>
      <c r="BB168" s="14">
        <v>0</v>
      </c>
      <c r="BC168" s="42">
        <v>6</v>
      </c>
      <c r="BD168" s="43">
        <v>5910</v>
      </c>
      <c r="BE168" s="44">
        <v>5.91</v>
      </c>
      <c r="BF168" s="23">
        <v>9.3791700000000002</v>
      </c>
      <c r="BG168" s="14">
        <v>3.4684788728174105</v>
      </c>
      <c r="BH168" s="22">
        <v>922</v>
      </c>
      <c r="BI168" s="23">
        <v>34.511747000000014</v>
      </c>
      <c r="BJ168" s="23">
        <v>50.063242302763662</v>
      </c>
      <c r="BK168" s="14">
        <v>18.513716910118337</v>
      </c>
      <c r="BL168" t="s">
        <v>354</v>
      </c>
    </row>
    <row r="169" spans="1:64">
      <c r="A169" t="s">
        <v>968</v>
      </c>
      <c r="B169" t="s">
        <v>966</v>
      </c>
      <c r="C169" t="s">
        <v>354</v>
      </c>
      <c r="D169" t="s">
        <v>942</v>
      </c>
      <c r="E169">
        <v>2016</v>
      </c>
      <c r="F169" s="23">
        <v>96.97</v>
      </c>
      <c r="G169" s="23">
        <v>20.94</v>
      </c>
      <c r="H169" s="22">
        <v>33778</v>
      </c>
      <c r="I169" s="34">
        <v>287.73016687567269</v>
      </c>
      <c r="J169" s="13">
        <v>6</v>
      </c>
      <c r="K169" s="13">
        <v>7</v>
      </c>
      <c r="L169" s="19">
        <v>2745</v>
      </c>
      <c r="M169" s="35">
        <v>2.7450000000000001</v>
      </c>
      <c r="N169" s="19">
        <v>16.417845000000003</v>
      </c>
      <c r="O169" s="17">
        <v>5.7059866812971691</v>
      </c>
      <c r="P169" s="13">
        <v>0</v>
      </c>
      <c r="Q169" s="13">
        <v>0</v>
      </c>
      <c r="R169" s="19">
        <v>0</v>
      </c>
      <c r="S169" s="27">
        <v>0</v>
      </c>
      <c r="T169" s="19">
        <v>0</v>
      </c>
      <c r="U169" s="17">
        <v>0</v>
      </c>
      <c r="V169" s="13">
        <v>0</v>
      </c>
      <c r="W169" s="13">
        <v>0</v>
      </c>
      <c r="X169" s="19">
        <v>0</v>
      </c>
      <c r="Y169" s="27">
        <v>0</v>
      </c>
      <c r="Z169" s="19">
        <v>0</v>
      </c>
      <c r="AA169" s="14">
        <v>0</v>
      </c>
      <c r="AB169" s="13">
        <v>1</v>
      </c>
      <c r="AC169" s="22" t="s">
        <v>782</v>
      </c>
      <c r="AD169" s="19">
        <v>0</v>
      </c>
      <c r="AE169" s="23">
        <v>0</v>
      </c>
      <c r="AF169" s="19">
        <v>1.4808638879999998</v>
      </c>
      <c r="AG169" s="14">
        <v>0.51467105589935469</v>
      </c>
      <c r="AH169" s="22" t="s">
        <v>782</v>
      </c>
      <c r="AI169" s="23" t="s">
        <v>782</v>
      </c>
      <c r="AJ169" s="23" t="s">
        <v>782</v>
      </c>
      <c r="AK169" s="23" t="s">
        <v>782</v>
      </c>
      <c r="AL169" s="14" t="s">
        <v>782</v>
      </c>
      <c r="AM169" s="22" t="s">
        <v>782</v>
      </c>
      <c r="AN169" s="23" t="s">
        <v>782</v>
      </c>
      <c r="AO169" s="23" t="s">
        <v>782</v>
      </c>
      <c r="AP169" s="23" t="s">
        <v>782</v>
      </c>
      <c r="AQ169" s="14" t="s">
        <v>782</v>
      </c>
      <c r="AR169" s="13">
        <v>934</v>
      </c>
      <c r="AS169" s="19">
        <v>26153.216999999997</v>
      </c>
      <c r="AT169" s="23">
        <v>26.153216999999998</v>
      </c>
      <c r="AU169" s="19">
        <v>23.224056696000041</v>
      </c>
      <c r="AV169" s="14">
        <v>8.0714709021230586</v>
      </c>
      <c r="AW169" s="13">
        <v>0</v>
      </c>
      <c r="AX169" s="22" t="s">
        <v>782</v>
      </c>
      <c r="AY169" s="19">
        <v>0</v>
      </c>
      <c r="AZ169" s="23">
        <v>0</v>
      </c>
      <c r="BA169" s="19">
        <v>0</v>
      </c>
      <c r="BB169" s="14">
        <v>0</v>
      </c>
      <c r="BC169" s="13">
        <v>6</v>
      </c>
      <c r="BD169" s="19">
        <v>5910</v>
      </c>
      <c r="BE169" s="44">
        <v>5.91</v>
      </c>
      <c r="BF169" s="19">
        <v>9.5032800000000002</v>
      </c>
      <c r="BG169" s="14">
        <v>3.3028445029562503</v>
      </c>
      <c r="BH169" s="22">
        <v>947</v>
      </c>
      <c r="BI169" s="23">
        <v>34.808216999999992</v>
      </c>
      <c r="BJ169" s="23">
        <v>50.626045584000039</v>
      </c>
      <c r="BK169" s="14">
        <v>17.594973142275833</v>
      </c>
      <c r="BL169" t="s">
        <v>354</v>
      </c>
    </row>
    <row r="170" spans="1:64">
      <c r="A170" t="s">
        <v>969</v>
      </c>
      <c r="B170" t="s">
        <v>966</v>
      </c>
      <c r="C170" t="s">
        <v>354</v>
      </c>
      <c r="D170" t="s">
        <v>942</v>
      </c>
      <c r="E170">
        <v>2017</v>
      </c>
      <c r="F170" s="23">
        <v>96.97</v>
      </c>
      <c r="G170" s="23">
        <v>20.95</v>
      </c>
      <c r="H170" s="22">
        <v>33819</v>
      </c>
      <c r="I170" s="34">
        <v>265.64859887716341</v>
      </c>
      <c r="J170" s="13">
        <v>6</v>
      </c>
      <c r="K170" s="13">
        <v>9</v>
      </c>
      <c r="L170" s="19">
        <v>3405</v>
      </c>
      <c r="M170" s="19">
        <v>3.4050000000000002</v>
      </c>
      <c r="N170" s="19">
        <v>20.365305000000003</v>
      </c>
      <c r="O170" s="17">
        <v>7.6662572609377744</v>
      </c>
      <c r="P170" s="13">
        <v>0</v>
      </c>
      <c r="Q170" s="13">
        <v>0</v>
      </c>
      <c r="R170" s="19">
        <v>0</v>
      </c>
      <c r="S170" s="19">
        <v>0</v>
      </c>
      <c r="T170" s="19">
        <v>0</v>
      </c>
      <c r="U170" s="17">
        <v>0</v>
      </c>
      <c r="V170" s="13">
        <v>0</v>
      </c>
      <c r="W170" s="13">
        <v>0</v>
      </c>
      <c r="X170" s="19">
        <v>0</v>
      </c>
      <c r="Y170" s="19">
        <v>0</v>
      </c>
      <c r="Z170" s="19">
        <v>0</v>
      </c>
      <c r="AA170" s="14">
        <v>0</v>
      </c>
      <c r="AB170" s="13">
        <v>1</v>
      </c>
      <c r="AC170" s="22" t="s">
        <v>782</v>
      </c>
      <c r="AD170" s="19">
        <v>0</v>
      </c>
      <c r="AE170" s="19">
        <v>0</v>
      </c>
      <c r="AF170" s="19">
        <v>1.690505586</v>
      </c>
      <c r="AG170" s="14">
        <v>0.63636909554403265</v>
      </c>
      <c r="AH170" s="22" t="s">
        <v>782</v>
      </c>
      <c r="AI170" s="23" t="s">
        <v>782</v>
      </c>
      <c r="AJ170" s="23" t="s">
        <v>782</v>
      </c>
      <c r="AK170" s="23" t="s">
        <v>782</v>
      </c>
      <c r="AL170" s="14" t="s">
        <v>782</v>
      </c>
      <c r="AM170" s="22" t="s">
        <v>782</v>
      </c>
      <c r="AN170" s="23" t="s">
        <v>782</v>
      </c>
      <c r="AO170" s="23" t="s">
        <v>782</v>
      </c>
      <c r="AP170" s="23" t="s">
        <v>782</v>
      </c>
      <c r="AQ170" s="14" t="s">
        <v>782</v>
      </c>
      <c r="AR170" s="13">
        <v>965</v>
      </c>
      <c r="AS170" s="19">
        <v>27517.537000000004</v>
      </c>
      <c r="AT170" s="19">
        <v>27.517536999999969</v>
      </c>
      <c r="AU170" s="19">
        <v>24.435572856000036</v>
      </c>
      <c r="AV170" s="14">
        <v>9.1984572699738223</v>
      </c>
      <c r="AW170" s="13">
        <v>0</v>
      </c>
      <c r="AX170" s="22" t="s">
        <v>782</v>
      </c>
      <c r="AY170" s="19">
        <v>0</v>
      </c>
      <c r="AZ170" s="19">
        <v>0</v>
      </c>
      <c r="BA170" s="19">
        <v>0</v>
      </c>
      <c r="BB170" s="14">
        <v>0</v>
      </c>
      <c r="BC170" s="13">
        <v>6</v>
      </c>
      <c r="BD170" s="19">
        <v>5910</v>
      </c>
      <c r="BE170" s="19">
        <v>5.91</v>
      </c>
      <c r="BF170" s="19">
        <v>9.5032800000000002</v>
      </c>
      <c r="BG170" s="14">
        <v>3.5773875865215237</v>
      </c>
      <c r="BH170" s="22">
        <v>978</v>
      </c>
      <c r="BI170" s="23">
        <v>36.832536999999974</v>
      </c>
      <c r="BJ170" s="23">
        <v>55.994663442000046</v>
      </c>
      <c r="BK170" s="14">
        <v>21.078471212977156</v>
      </c>
      <c r="BL170" t="s">
        <v>354</v>
      </c>
    </row>
    <row r="171" spans="1:64">
      <c r="A171" t="s">
        <v>970</v>
      </c>
      <c r="B171" t="s">
        <v>966</v>
      </c>
      <c r="C171" t="s">
        <v>354</v>
      </c>
      <c r="D171" t="s">
        <v>942</v>
      </c>
      <c r="E171">
        <v>2018</v>
      </c>
      <c r="F171" s="23">
        <v>96.97</v>
      </c>
      <c r="G171" s="23">
        <v>20.98</v>
      </c>
      <c r="H171" s="22">
        <v>33836</v>
      </c>
      <c r="I171" s="34">
        <v>265.66747937459604</v>
      </c>
      <c r="J171" s="13">
        <v>6</v>
      </c>
      <c r="K171" s="13">
        <v>7</v>
      </c>
      <c r="L171" s="19">
        <v>2745</v>
      </c>
      <c r="M171" s="19">
        <v>2.7450000000000001</v>
      </c>
      <c r="N171" s="19">
        <v>16.417845000000003</v>
      </c>
      <c r="O171" s="17">
        <v>6.1798474689672274</v>
      </c>
      <c r="P171" s="13">
        <v>0</v>
      </c>
      <c r="Q171" s="13">
        <v>0</v>
      </c>
      <c r="R171" s="19">
        <v>0</v>
      </c>
      <c r="S171" s="19">
        <v>0</v>
      </c>
      <c r="T171" s="19">
        <v>0</v>
      </c>
      <c r="U171" s="17">
        <v>0</v>
      </c>
      <c r="V171" s="13">
        <v>0</v>
      </c>
      <c r="W171" s="13">
        <v>0</v>
      </c>
      <c r="X171" s="19">
        <v>0</v>
      </c>
      <c r="Y171" s="19">
        <v>0</v>
      </c>
      <c r="Z171" s="19">
        <v>0</v>
      </c>
      <c r="AA171" s="14">
        <v>0</v>
      </c>
      <c r="AB171" s="13">
        <v>1</v>
      </c>
      <c r="AC171" s="22" t="s">
        <v>782</v>
      </c>
      <c r="AD171" s="19">
        <v>0</v>
      </c>
      <c r="AE171" s="19">
        <v>0</v>
      </c>
      <c r="AF171" s="19">
        <v>1.5813346500000001</v>
      </c>
      <c r="AG171" s="14">
        <v>0.59523079517395083</v>
      </c>
      <c r="AH171" s="22" t="s">
        <v>782</v>
      </c>
      <c r="AI171" s="23" t="s">
        <v>782</v>
      </c>
      <c r="AJ171" s="23" t="s">
        <v>782</v>
      </c>
      <c r="AK171" s="23" t="s">
        <v>782</v>
      </c>
      <c r="AL171" s="14" t="s">
        <v>782</v>
      </c>
      <c r="AM171" s="22" t="s">
        <v>782</v>
      </c>
      <c r="AN171" s="23" t="s">
        <v>782</v>
      </c>
      <c r="AO171" s="23" t="s">
        <v>782</v>
      </c>
      <c r="AP171" s="23" t="s">
        <v>782</v>
      </c>
      <c r="AQ171" s="14" t="s">
        <v>782</v>
      </c>
      <c r="AR171" s="13">
        <v>997</v>
      </c>
      <c r="AS171" s="19">
        <v>27857.412000000008</v>
      </c>
      <c r="AT171" s="19">
        <v>27.857411999999968</v>
      </c>
      <c r="AU171" s="19">
        <v>24.737381856000027</v>
      </c>
      <c r="AV171" s="14">
        <v>9.3114075965315521</v>
      </c>
      <c r="AW171" s="13">
        <v>0</v>
      </c>
      <c r="AX171" s="22" t="s">
        <v>782</v>
      </c>
      <c r="AY171" s="19">
        <v>0</v>
      </c>
      <c r="AZ171" s="19">
        <v>0</v>
      </c>
      <c r="BA171" s="19">
        <v>0</v>
      </c>
      <c r="BB171" s="14">
        <v>0</v>
      </c>
      <c r="BC171" s="13">
        <v>6</v>
      </c>
      <c r="BD171" s="19">
        <v>5910</v>
      </c>
      <c r="BE171" s="19">
        <v>5.91</v>
      </c>
      <c r="BF171" s="19">
        <v>9.5032800000000002</v>
      </c>
      <c r="BG171" s="14">
        <v>3.5771333481883194</v>
      </c>
      <c r="BH171" s="22">
        <v>1010</v>
      </c>
      <c r="BI171" s="23">
        <v>36.512411999999962</v>
      </c>
      <c r="BJ171" s="23">
        <v>52.239841506000033</v>
      </c>
      <c r="BK171" s="14">
        <v>19.66361920886105</v>
      </c>
      <c r="BL171" t="s">
        <v>354</v>
      </c>
    </row>
    <row r="172" spans="1:64">
      <c r="A172" t="s">
        <v>971</v>
      </c>
      <c r="B172" t="s">
        <v>966</v>
      </c>
      <c r="C172" t="s">
        <v>354</v>
      </c>
      <c r="D172" t="s">
        <v>942</v>
      </c>
      <c r="E172">
        <v>2019</v>
      </c>
      <c r="F172" s="23">
        <v>96.97</v>
      </c>
      <c r="G172" s="23">
        <v>21.05</v>
      </c>
      <c r="H172" s="22">
        <v>33730</v>
      </c>
      <c r="I172" s="34">
        <v>271.32724548088288</v>
      </c>
      <c r="J172" s="22">
        <v>6</v>
      </c>
      <c r="K172" s="22">
        <v>7</v>
      </c>
      <c r="L172" s="23">
        <v>2745</v>
      </c>
      <c r="M172" s="23">
        <v>2.7450000000000001</v>
      </c>
      <c r="N172" s="23">
        <v>16.417845000000003</v>
      </c>
      <c r="O172" s="14">
        <v>6.0509385892677594</v>
      </c>
      <c r="P172" s="22">
        <v>0</v>
      </c>
      <c r="Q172" s="22">
        <v>0</v>
      </c>
      <c r="R172" s="23">
        <v>0</v>
      </c>
      <c r="S172" s="23">
        <v>0</v>
      </c>
      <c r="T172" s="23">
        <v>0</v>
      </c>
      <c r="U172" s="14">
        <v>0</v>
      </c>
      <c r="V172" s="22">
        <v>0</v>
      </c>
      <c r="W172" s="22">
        <v>0</v>
      </c>
      <c r="X172" s="23">
        <v>0</v>
      </c>
      <c r="Y172" s="23">
        <v>0</v>
      </c>
      <c r="Z172" s="23">
        <v>0</v>
      </c>
      <c r="AA172" s="14">
        <v>0</v>
      </c>
      <c r="AB172" s="22">
        <v>1</v>
      </c>
      <c r="AC172" s="22">
        <v>1</v>
      </c>
      <c r="AD172" s="23">
        <v>1169.4672575107297</v>
      </c>
      <c r="AE172" s="23">
        <v>1.1694672575107297</v>
      </c>
      <c r="AF172" s="23">
        <v>1.6349152259999999</v>
      </c>
      <c r="AG172" s="14">
        <v>0.60256212865846992</v>
      </c>
      <c r="AH172" s="22">
        <v>0</v>
      </c>
      <c r="AI172" s="23">
        <v>0</v>
      </c>
      <c r="AJ172" s="23">
        <v>0</v>
      </c>
      <c r="AK172" s="23">
        <v>0</v>
      </c>
      <c r="AL172" s="14">
        <v>0</v>
      </c>
      <c r="AM172" s="22">
        <v>1034</v>
      </c>
      <c r="AN172" s="23">
        <v>29628.287</v>
      </c>
      <c r="AO172" s="23">
        <v>29.628286999999972</v>
      </c>
      <c r="AP172" s="23">
        <v>26.309918856000031</v>
      </c>
      <c r="AQ172" s="14">
        <v>9.6967478549270005</v>
      </c>
      <c r="AR172" s="22">
        <v>1034</v>
      </c>
      <c r="AS172" s="23">
        <v>29628.287</v>
      </c>
      <c r="AT172" s="23">
        <v>29.628286999999972</v>
      </c>
      <c r="AU172" s="23">
        <v>26.309918856000031</v>
      </c>
      <c r="AV172" s="14">
        <v>9.6967478549270005</v>
      </c>
      <c r="AW172" s="22">
        <v>0</v>
      </c>
      <c r="AX172" s="22" t="s">
        <v>782</v>
      </c>
      <c r="AY172" s="23">
        <v>0</v>
      </c>
      <c r="AZ172" s="23">
        <v>0</v>
      </c>
      <c r="BA172" s="23">
        <v>0</v>
      </c>
      <c r="BB172" s="14">
        <v>0</v>
      </c>
      <c r="BC172" s="22">
        <v>6</v>
      </c>
      <c r="BD172" s="23">
        <v>5910</v>
      </c>
      <c r="BE172" s="23">
        <v>5.91</v>
      </c>
      <c r="BF172" s="23">
        <v>8.3279111424343029</v>
      </c>
      <c r="BG172" s="14">
        <v>3.0693235866064432</v>
      </c>
      <c r="BH172" s="22">
        <v>1047</v>
      </c>
      <c r="BI172" s="23">
        <v>39.452754257510698</v>
      </c>
      <c r="BJ172" s="23">
        <v>52.690590224434331</v>
      </c>
      <c r="BK172" s="14">
        <v>19.419572159459673</v>
      </c>
      <c r="BL172" t="s">
        <v>354</v>
      </c>
    </row>
    <row r="173" spans="1:64">
      <c r="A173" t="s">
        <v>972</v>
      </c>
      <c r="B173" t="s">
        <v>966</v>
      </c>
      <c r="C173" t="s">
        <v>354</v>
      </c>
      <c r="D173" t="s">
        <v>942</v>
      </c>
      <c r="E173">
        <v>2020</v>
      </c>
      <c r="F173" s="23">
        <v>96.97</v>
      </c>
      <c r="G173" s="23">
        <v>21.18</v>
      </c>
      <c r="H173" s="22">
        <v>33760</v>
      </c>
      <c r="I173" s="34">
        <v>271.60231864476401</v>
      </c>
      <c r="J173" s="22">
        <v>6</v>
      </c>
      <c r="K173" s="22">
        <v>8</v>
      </c>
      <c r="L173" s="23">
        <v>3545</v>
      </c>
      <c r="M173" s="23">
        <v>3.5450000000000004</v>
      </c>
      <c r="N173" s="23">
        <v>21.202645000000004</v>
      </c>
      <c r="O173" s="14">
        <v>7.8065036800114784</v>
      </c>
      <c r="P173" s="22">
        <v>0</v>
      </c>
      <c r="Q173" s="22">
        <v>0</v>
      </c>
      <c r="R173" s="23">
        <v>0</v>
      </c>
      <c r="S173" s="23">
        <v>0</v>
      </c>
      <c r="T173" s="23">
        <v>0</v>
      </c>
      <c r="U173" s="14">
        <v>0</v>
      </c>
      <c r="V173" s="22">
        <v>0</v>
      </c>
      <c r="W173" s="22">
        <v>0</v>
      </c>
      <c r="X173" s="23">
        <v>0</v>
      </c>
      <c r="Y173" s="23">
        <v>0</v>
      </c>
      <c r="Z173" s="23">
        <v>0</v>
      </c>
      <c r="AA173" s="14">
        <v>0</v>
      </c>
      <c r="AB173" s="22">
        <v>1</v>
      </c>
      <c r="AC173" s="22">
        <v>1</v>
      </c>
      <c r="AD173" s="23">
        <v>1189.4264806866952</v>
      </c>
      <c r="AE173" s="23">
        <v>1.1894264806866952</v>
      </c>
      <c r="AF173" s="23">
        <v>1.6628182199999999</v>
      </c>
      <c r="AG173" s="14">
        <v>0.61222534045257715</v>
      </c>
      <c r="AH173" s="22">
        <v>0</v>
      </c>
      <c r="AI173" s="23">
        <v>0</v>
      </c>
      <c r="AJ173" s="23">
        <v>0</v>
      </c>
      <c r="AK173" s="23">
        <v>0</v>
      </c>
      <c r="AL173" s="14">
        <v>0</v>
      </c>
      <c r="AM173" s="22">
        <v>1108</v>
      </c>
      <c r="AN173" s="23">
        <v>31005.726999999999</v>
      </c>
      <c r="AO173" s="23">
        <v>31.005726999999943</v>
      </c>
      <c r="AP173" s="23">
        <v>27.533085576000015</v>
      </c>
      <c r="AQ173" s="14">
        <v>10.137279281481863</v>
      </c>
      <c r="AR173" s="22">
        <v>1108</v>
      </c>
      <c r="AS173" s="23">
        <v>31005.726999999999</v>
      </c>
      <c r="AT173" s="23">
        <v>31.005726999999943</v>
      </c>
      <c r="AU173" s="23">
        <v>27.533085576000015</v>
      </c>
      <c r="AV173" s="14">
        <v>10.137279281481863</v>
      </c>
      <c r="AW173" s="22">
        <v>0</v>
      </c>
      <c r="AX173" s="22">
        <v>0</v>
      </c>
      <c r="AY173" s="23">
        <v>0</v>
      </c>
      <c r="AZ173" s="23">
        <v>0</v>
      </c>
      <c r="BA173" s="23">
        <v>0</v>
      </c>
      <c r="BB173" s="14">
        <v>0</v>
      </c>
      <c r="BC173" s="22">
        <v>6</v>
      </c>
      <c r="BD173" s="23">
        <v>5910</v>
      </c>
      <c r="BE173" s="23">
        <v>5.91</v>
      </c>
      <c r="BF173" s="23">
        <v>8.3279111424343011</v>
      </c>
      <c r="BG173" s="14">
        <v>3.0662150396906589</v>
      </c>
      <c r="BH173" s="22">
        <v>1121</v>
      </c>
      <c r="BI173" s="23">
        <v>41.650153480686647</v>
      </c>
      <c r="BJ173" s="23">
        <v>58.726459938434317</v>
      </c>
      <c r="BK173" s="14">
        <v>21.622223341636577</v>
      </c>
      <c r="BL173" t="s">
        <v>354</v>
      </c>
    </row>
    <row r="174" spans="1:64">
      <c r="A174" t="s">
        <v>973</v>
      </c>
      <c r="B174" t="s">
        <v>966</v>
      </c>
      <c r="C174" t="s">
        <v>354</v>
      </c>
      <c r="D174" t="s">
        <v>942</v>
      </c>
      <c r="E174">
        <v>2021</v>
      </c>
      <c r="F174" s="23">
        <v>96.97</v>
      </c>
      <c r="G174" s="23">
        <v>21.18</v>
      </c>
      <c r="H174" s="22">
        <v>33733</v>
      </c>
      <c r="I174" s="34">
        <v>253.12</v>
      </c>
      <c r="J174" s="22">
        <v>6</v>
      </c>
      <c r="K174" s="22">
        <v>8</v>
      </c>
      <c r="L174" s="23">
        <v>3475</v>
      </c>
      <c r="M174" s="23">
        <v>3.4750000000000001</v>
      </c>
      <c r="N174" s="23">
        <v>20.783975000000002</v>
      </c>
      <c r="O174" s="14">
        <v>8.2100000000000009</v>
      </c>
      <c r="P174" s="22">
        <v>0</v>
      </c>
      <c r="Q174" s="22">
        <v>0</v>
      </c>
      <c r="R174" s="23">
        <v>0</v>
      </c>
      <c r="S174" s="23">
        <v>0</v>
      </c>
      <c r="T174" s="23">
        <v>0</v>
      </c>
      <c r="U174" s="14">
        <v>0</v>
      </c>
      <c r="V174" s="22">
        <v>0</v>
      </c>
      <c r="W174" s="22">
        <v>0</v>
      </c>
      <c r="X174" s="23">
        <v>0</v>
      </c>
      <c r="Y174" s="23">
        <v>0</v>
      </c>
      <c r="Z174" s="23">
        <v>0</v>
      </c>
      <c r="AA174" s="14">
        <v>0</v>
      </c>
      <c r="AB174" s="22">
        <v>1</v>
      </c>
      <c r="AC174" s="22">
        <v>2</v>
      </c>
      <c r="AD174" s="23">
        <v>324</v>
      </c>
      <c r="AE174" s="23">
        <v>0.32400000000000001</v>
      </c>
      <c r="AF174" s="23">
        <v>1.4211327899999999</v>
      </c>
      <c r="AG174" s="14">
        <v>0.56000000000000005</v>
      </c>
      <c r="AH174" s="22">
        <v>0</v>
      </c>
      <c r="AI174" s="23">
        <v>0</v>
      </c>
      <c r="AJ174" s="23">
        <v>0</v>
      </c>
      <c r="AK174" s="23">
        <v>0</v>
      </c>
      <c r="AL174" s="14">
        <v>0</v>
      </c>
      <c r="AM174" s="22">
        <v>1225</v>
      </c>
      <c r="AN174" s="23">
        <v>33338.917000000001</v>
      </c>
      <c r="AO174" s="23">
        <v>33.338917000000002</v>
      </c>
      <c r="AP174" s="23">
        <v>29.832426810000001</v>
      </c>
      <c r="AQ174" s="14">
        <v>11.79</v>
      </c>
      <c r="AR174" s="22">
        <v>1225</v>
      </c>
      <c r="AS174" s="23">
        <v>33338.917000000001</v>
      </c>
      <c r="AT174" s="23">
        <v>33.338917000000002</v>
      </c>
      <c r="AU174" s="23">
        <v>29.832426810000001</v>
      </c>
      <c r="AV174" s="14">
        <v>11.79</v>
      </c>
      <c r="AW174" s="22">
        <v>0</v>
      </c>
      <c r="AX174" s="22">
        <v>0</v>
      </c>
      <c r="AY174" s="23">
        <v>0</v>
      </c>
      <c r="AZ174" s="23">
        <v>0</v>
      </c>
      <c r="BA174" s="23">
        <v>0</v>
      </c>
      <c r="BB174" s="14">
        <v>0</v>
      </c>
      <c r="BC174" s="22">
        <v>6</v>
      </c>
      <c r="BD174" s="23">
        <v>5910</v>
      </c>
      <c r="BE174" s="23">
        <v>5.91</v>
      </c>
      <c r="BF174" s="23">
        <v>6.2328229249999998</v>
      </c>
      <c r="BG174" s="14">
        <v>2.46</v>
      </c>
      <c r="BH174" s="22">
        <v>1238</v>
      </c>
      <c r="BI174" s="23">
        <v>43.05</v>
      </c>
      <c r="BJ174" s="23">
        <v>58.27</v>
      </c>
      <c r="BK174" s="14">
        <v>23.02</v>
      </c>
      <c r="BL174" t="s">
        <v>354</v>
      </c>
    </row>
    <row r="175" spans="1:64">
      <c r="A175" t="s">
        <v>974</v>
      </c>
      <c r="B175" t="s">
        <v>966</v>
      </c>
      <c r="C175" t="s">
        <v>354</v>
      </c>
      <c r="D175" s="111" t="s">
        <v>942</v>
      </c>
      <c r="E175" s="110">
        <v>2022</v>
      </c>
      <c r="F175" s="23"/>
      <c r="G175" s="23"/>
      <c r="H175" s="22">
        <v>34298</v>
      </c>
      <c r="I175" s="34">
        <v>248.57606419236745</v>
      </c>
      <c r="J175" s="22">
        <v>6</v>
      </c>
      <c r="K175" s="22">
        <v>8</v>
      </c>
      <c r="L175" s="23">
        <v>3475</v>
      </c>
      <c r="M175" s="23">
        <v>3.4750000000000001</v>
      </c>
      <c r="N175" s="23">
        <v>20.565050000000003</v>
      </c>
      <c r="O175" s="14">
        <v>8.2731416907804807</v>
      </c>
      <c r="P175" s="22">
        <v>0</v>
      </c>
      <c r="Q175" s="22">
        <v>0</v>
      </c>
      <c r="R175" s="23">
        <v>0</v>
      </c>
      <c r="S175" s="23">
        <v>0</v>
      </c>
      <c r="T175" s="23">
        <v>0</v>
      </c>
      <c r="U175" s="14">
        <v>0</v>
      </c>
      <c r="V175" s="22">
        <v>0</v>
      </c>
      <c r="W175" s="22">
        <v>0</v>
      </c>
      <c r="X175" s="23">
        <v>0</v>
      </c>
      <c r="Y175" s="23">
        <v>0</v>
      </c>
      <c r="Z175" s="23">
        <v>0</v>
      </c>
      <c r="AA175" s="14">
        <v>0</v>
      </c>
      <c r="AB175" s="22">
        <v>0</v>
      </c>
      <c r="AC175" s="22">
        <v>0</v>
      </c>
      <c r="AD175" s="23">
        <v>0</v>
      </c>
      <c r="AE175" s="23">
        <v>0</v>
      </c>
      <c r="AF175" s="23">
        <v>0</v>
      </c>
      <c r="AG175" s="14">
        <v>0</v>
      </c>
      <c r="AH175" s="22">
        <v>1</v>
      </c>
      <c r="AI175" s="23">
        <v>29.2</v>
      </c>
      <c r="AJ175" s="23">
        <v>2.92E-2</v>
      </c>
      <c r="AK175" s="23">
        <v>2.9911426412841599E-2</v>
      </c>
      <c r="AL175" s="14">
        <v>1.2033108058905388E-2</v>
      </c>
      <c r="AM175" s="22">
        <v>1452</v>
      </c>
      <c r="AN175" s="23">
        <v>35943.682000000001</v>
      </c>
      <c r="AO175" s="23">
        <v>35.943681999999868</v>
      </c>
      <c r="AP175" s="23">
        <v>36.819410929780133</v>
      </c>
      <c r="AQ175" s="14">
        <v>14.812130463730577</v>
      </c>
      <c r="AR175" s="22">
        <v>1453</v>
      </c>
      <c r="AS175" s="23">
        <v>35972.881999999998</v>
      </c>
      <c r="AT175" s="23">
        <v>35.972881999999906</v>
      </c>
      <c r="AU175" s="23">
        <v>36.849322356192943</v>
      </c>
      <c r="AV175" s="14">
        <v>14.82416357178947</v>
      </c>
      <c r="AW175" s="22">
        <v>0</v>
      </c>
      <c r="AX175" s="22">
        <v>0</v>
      </c>
      <c r="AY175" s="23">
        <v>0</v>
      </c>
      <c r="AZ175" s="23">
        <v>0</v>
      </c>
      <c r="BA175" s="23">
        <v>0</v>
      </c>
      <c r="BB175" s="14">
        <v>0</v>
      </c>
      <c r="BC175" s="22">
        <v>5</v>
      </c>
      <c r="BD175" s="23">
        <v>5800</v>
      </c>
      <c r="BE175" s="23">
        <v>5.8</v>
      </c>
      <c r="BF175" s="23">
        <v>6.7896105418876598</v>
      </c>
      <c r="BG175" s="14">
        <v>2.7314015788074157</v>
      </c>
      <c r="BH175" s="22">
        <v>1464</v>
      </c>
      <c r="BI175" s="23">
        <v>45.247881999999905</v>
      </c>
      <c r="BJ175" s="23">
        <v>64.203982898080611</v>
      </c>
      <c r="BK175" s="14">
        <v>25.828706841377365</v>
      </c>
      <c r="BL175" t="s">
        <v>354</v>
      </c>
    </row>
    <row r="176" spans="1:64">
      <c r="A176" t="s">
        <v>975</v>
      </c>
      <c r="B176" t="s">
        <v>966</v>
      </c>
      <c r="C176" t="s">
        <v>354</v>
      </c>
      <c r="D176" t="s">
        <v>942</v>
      </c>
      <c r="E176">
        <v>2023</v>
      </c>
      <c r="F176">
        <v>96.97</v>
      </c>
      <c r="G176">
        <v>21.23</v>
      </c>
      <c r="H176">
        <v>35015</v>
      </c>
      <c r="I176">
        <v>248.57606419236745</v>
      </c>
      <c r="J176">
        <v>6</v>
      </c>
      <c r="K176">
        <v>8</v>
      </c>
      <c r="L176">
        <v>3475</v>
      </c>
      <c r="M176">
        <v>3.4750000000000001</v>
      </c>
      <c r="N176">
        <v>20.565049999999999</v>
      </c>
      <c r="O176">
        <v>8.2731416907804789</v>
      </c>
      <c r="P176">
        <v>0</v>
      </c>
      <c r="Q176">
        <v>0</v>
      </c>
      <c r="R176">
        <v>0</v>
      </c>
      <c r="S176">
        <v>0</v>
      </c>
      <c r="T176">
        <v>0</v>
      </c>
      <c r="U176">
        <v>0</v>
      </c>
      <c r="V176">
        <v>0</v>
      </c>
      <c r="W176">
        <v>0</v>
      </c>
      <c r="X176">
        <v>0</v>
      </c>
      <c r="Y176">
        <v>0</v>
      </c>
      <c r="Z176">
        <v>0</v>
      </c>
      <c r="AA176">
        <v>0</v>
      </c>
      <c r="AB176">
        <v>1</v>
      </c>
      <c r="AC176">
        <v>2</v>
      </c>
      <c r="AD176">
        <v>415.88</v>
      </c>
      <c r="AE176">
        <v>0.41588000000000003</v>
      </c>
      <c r="AF176">
        <v>1.568978271</v>
      </c>
      <c r="AG176">
        <v>0.63118638397372107</v>
      </c>
      <c r="AH176">
        <v>2</v>
      </c>
      <c r="AI176">
        <v>48.88</v>
      </c>
      <c r="AJ176">
        <v>4.888E-2</v>
      </c>
      <c r="AK176">
        <v>4.5849000000000001E-2</v>
      </c>
      <c r="AL176">
        <v>1.9923E-2</v>
      </c>
      <c r="AM176">
        <v>1925</v>
      </c>
      <c r="AN176">
        <v>42703.91</v>
      </c>
      <c r="AO176">
        <v>42.70391</v>
      </c>
      <c r="AP176">
        <v>40.055722000000003</v>
      </c>
      <c r="AQ176">
        <v>16.11407040743946</v>
      </c>
      <c r="AR176">
        <v>2147</v>
      </c>
      <c r="AS176">
        <v>42920.5919999998</v>
      </c>
      <c r="AT176">
        <v>42.920591999999601</v>
      </c>
      <c r="AU176">
        <v>40.258967441082397</v>
      </c>
      <c r="AV176">
        <v>16.195834289952746</v>
      </c>
      <c r="AW176">
        <v>0</v>
      </c>
      <c r="AX176">
        <v>0</v>
      </c>
      <c r="AY176">
        <v>0</v>
      </c>
      <c r="AZ176">
        <v>0</v>
      </c>
      <c r="BA176">
        <v>0</v>
      </c>
      <c r="BB176">
        <v>0</v>
      </c>
      <c r="BC176">
        <v>5</v>
      </c>
      <c r="BD176">
        <v>5800</v>
      </c>
      <c r="BE176">
        <v>5.8</v>
      </c>
      <c r="BF176">
        <v>8.1071019999999994</v>
      </c>
      <c r="BG176">
        <v>3.2614169937641679</v>
      </c>
      <c r="BH176">
        <v>2159</v>
      </c>
      <c r="BI176">
        <v>52.611471999999601</v>
      </c>
      <c r="BJ176">
        <v>70.500097712082393</v>
      </c>
      <c r="BK176">
        <v>28.361579358471111</v>
      </c>
      <c r="BL176" t="s">
        <v>354</v>
      </c>
    </row>
    <row r="177" spans="1:64">
      <c r="A177" t="s">
        <v>976</v>
      </c>
      <c r="B177" t="s">
        <v>966</v>
      </c>
      <c r="C177" t="s">
        <v>354</v>
      </c>
      <c r="D177" t="s">
        <v>942</v>
      </c>
      <c r="E177">
        <v>2024</v>
      </c>
      <c r="F177">
        <v>96.97</v>
      </c>
      <c r="G177">
        <v>21.32</v>
      </c>
      <c r="H177">
        <v>34962</v>
      </c>
      <c r="I177">
        <v>239.73786545402149</v>
      </c>
      <c r="J177">
        <v>6</v>
      </c>
      <c r="K177">
        <v>8</v>
      </c>
      <c r="L177">
        <v>3475</v>
      </c>
      <c r="M177">
        <v>3.4750000000000001</v>
      </c>
      <c r="N177">
        <v>20.565050000000003</v>
      </c>
      <c r="O177">
        <v>8.5781401119315905</v>
      </c>
      <c r="P177">
        <v>0</v>
      </c>
      <c r="Q177">
        <v>0</v>
      </c>
      <c r="R177">
        <v>0</v>
      </c>
      <c r="S177">
        <v>0</v>
      </c>
      <c r="T177">
        <v>0</v>
      </c>
      <c r="U177">
        <v>0</v>
      </c>
      <c r="V177">
        <v>0</v>
      </c>
      <c r="W177">
        <v>0</v>
      </c>
      <c r="X177">
        <v>0</v>
      </c>
      <c r="Y177">
        <v>0</v>
      </c>
      <c r="Z177">
        <v>0</v>
      </c>
      <c r="AA177">
        <v>0</v>
      </c>
      <c r="AB177">
        <v>1</v>
      </c>
      <c r="AC177">
        <v>2</v>
      </c>
      <c r="AD177">
        <v>415.88</v>
      </c>
      <c r="AE177">
        <v>0.41587999999999997</v>
      </c>
      <c r="AF177">
        <v>1.587012504</v>
      </c>
      <c r="AG177">
        <v>0.66197824068987876</v>
      </c>
      <c r="AH177">
        <v>3</v>
      </c>
      <c r="AI177">
        <v>72.38</v>
      </c>
      <c r="AJ177">
        <v>7.238E-2</v>
      </c>
      <c r="AK177">
        <v>6.5282692984592147E-2</v>
      </c>
      <c r="AL177">
        <v>2.7230864369697367E-2</v>
      </c>
      <c r="AM177">
        <v>2316</v>
      </c>
      <c r="AN177">
        <v>50427.774999999936</v>
      </c>
      <c r="AO177">
        <v>50.427775000000018</v>
      </c>
      <c r="AP177">
        <v>45.483019525021952</v>
      </c>
      <c r="AQ177">
        <v>18.971979849276245</v>
      </c>
      <c r="AR177">
        <v>2762</v>
      </c>
      <c r="AS177">
        <v>50899.985000000001</v>
      </c>
      <c r="AT177">
        <v>50.899984999999702</v>
      </c>
      <c r="AU177">
        <v>45.908926411651855</v>
      </c>
      <c r="AV177">
        <v>19.149635091940272</v>
      </c>
      <c r="AW177">
        <v>0</v>
      </c>
      <c r="AX177">
        <v>0</v>
      </c>
      <c r="AY177">
        <v>0</v>
      </c>
      <c r="AZ177">
        <v>0</v>
      </c>
      <c r="BA177">
        <v>0</v>
      </c>
      <c r="BB177">
        <v>0</v>
      </c>
      <c r="BC177">
        <v>10</v>
      </c>
      <c r="BD177">
        <v>34300</v>
      </c>
      <c r="BE177">
        <v>34.299999999999997</v>
      </c>
      <c r="BF177">
        <v>74.226609881258767</v>
      </c>
      <c r="BG177">
        <v>30.961571189718644</v>
      </c>
      <c r="BH177">
        <v>2779</v>
      </c>
      <c r="BI177">
        <v>89.090864999999695</v>
      </c>
      <c r="BJ177">
        <v>142.28759879691063</v>
      </c>
      <c r="BK177">
        <v>59.351324634280388</v>
      </c>
      <c r="BL177" t="s">
        <v>354</v>
      </c>
    </row>
    <row r="178" spans="1:64">
      <c r="A178" t="s">
        <v>977</v>
      </c>
      <c r="B178" t="s">
        <v>978</v>
      </c>
      <c r="C178" t="s">
        <v>356</v>
      </c>
      <c r="D178" t="s">
        <v>942</v>
      </c>
      <c r="E178">
        <v>2012</v>
      </c>
      <c r="F178" s="23">
        <v>115.43</v>
      </c>
      <c r="G178" s="23">
        <v>20.66</v>
      </c>
      <c r="H178" s="22">
        <v>32894</v>
      </c>
      <c r="I178" s="34">
        <v>278.18941599999999</v>
      </c>
      <c r="J178" s="22">
        <v>6</v>
      </c>
      <c r="K178" s="22" t="s">
        <v>782</v>
      </c>
      <c r="L178" s="23">
        <v>8845</v>
      </c>
      <c r="M178" s="23">
        <v>8.8450000000000006</v>
      </c>
      <c r="N178" s="23">
        <v>20.236129000000002</v>
      </c>
      <c r="O178" s="14">
        <v>7.2742267807916896</v>
      </c>
      <c r="P178" s="22">
        <v>0</v>
      </c>
      <c r="Q178" s="22" t="s">
        <v>782</v>
      </c>
      <c r="R178" s="23">
        <v>0</v>
      </c>
      <c r="S178" s="23">
        <v>0</v>
      </c>
      <c r="T178" s="23">
        <v>0</v>
      </c>
      <c r="U178" s="14">
        <v>0</v>
      </c>
      <c r="V178" s="22">
        <v>0</v>
      </c>
      <c r="W178" s="22" t="s">
        <v>782</v>
      </c>
      <c r="X178" s="23">
        <v>0</v>
      </c>
      <c r="Y178" s="23">
        <v>0</v>
      </c>
      <c r="Z178" s="23">
        <v>0</v>
      </c>
      <c r="AA178" s="14">
        <v>0</v>
      </c>
      <c r="AB178" s="22">
        <v>0</v>
      </c>
      <c r="AC178" s="22" t="s">
        <v>782</v>
      </c>
      <c r="AD178" s="23">
        <v>0</v>
      </c>
      <c r="AE178" s="23">
        <v>0</v>
      </c>
      <c r="AF178" s="23">
        <v>0</v>
      </c>
      <c r="AG178" s="14">
        <v>0</v>
      </c>
      <c r="AH178" s="22" t="s">
        <v>782</v>
      </c>
      <c r="AI178" s="23" t="s">
        <v>782</v>
      </c>
      <c r="AJ178" s="23" t="s">
        <v>782</v>
      </c>
      <c r="AK178" s="23" t="s">
        <v>782</v>
      </c>
      <c r="AL178" s="14" t="s">
        <v>782</v>
      </c>
      <c r="AM178" s="22" t="s">
        <v>782</v>
      </c>
      <c r="AN178" s="23" t="s">
        <v>782</v>
      </c>
      <c r="AO178" s="23" t="s">
        <v>782</v>
      </c>
      <c r="AP178" s="23" t="s">
        <v>782</v>
      </c>
      <c r="AQ178" s="14" t="s">
        <v>782</v>
      </c>
      <c r="AR178" s="22">
        <v>735</v>
      </c>
      <c r="AS178" s="23">
        <v>21415.93499999999</v>
      </c>
      <c r="AT178" s="23">
        <v>21.41593499999999</v>
      </c>
      <c r="AU178" s="23">
        <v>16.662320999999999</v>
      </c>
      <c r="AV178" s="14">
        <v>5.9895596459356319</v>
      </c>
      <c r="AW178" s="22">
        <v>0</v>
      </c>
      <c r="AX178" s="22" t="s">
        <v>782</v>
      </c>
      <c r="AY178" s="23">
        <v>0</v>
      </c>
      <c r="AZ178" s="23">
        <v>0</v>
      </c>
      <c r="BA178" s="23">
        <v>0</v>
      </c>
      <c r="BB178" s="14">
        <v>0</v>
      </c>
      <c r="BC178" s="22">
        <v>10</v>
      </c>
      <c r="BD178" s="23">
        <v>13270</v>
      </c>
      <c r="BE178" s="23">
        <v>13.27</v>
      </c>
      <c r="BF178" s="23">
        <v>21.19219</v>
      </c>
      <c r="BG178" s="14">
        <v>7.6178994530834352</v>
      </c>
      <c r="BH178" s="22">
        <v>751</v>
      </c>
      <c r="BI178" s="23">
        <v>43.530934999999985</v>
      </c>
      <c r="BJ178" s="23">
        <v>58.09064</v>
      </c>
      <c r="BK178" s="14">
        <v>20.881685879810757</v>
      </c>
      <c r="BL178" t="s">
        <v>356</v>
      </c>
    </row>
    <row r="179" spans="1:64">
      <c r="A179" t="s">
        <v>979</v>
      </c>
      <c r="B179" t="s">
        <v>978</v>
      </c>
      <c r="C179" t="s">
        <v>356</v>
      </c>
      <c r="D179" t="s">
        <v>942</v>
      </c>
      <c r="E179">
        <v>2015</v>
      </c>
      <c r="F179" s="23">
        <v>115.43</v>
      </c>
      <c r="G179" s="23">
        <v>21</v>
      </c>
      <c r="H179" s="22">
        <v>33889</v>
      </c>
      <c r="I179" s="34">
        <v>272.12252137390323</v>
      </c>
      <c r="J179" s="13">
        <v>5</v>
      </c>
      <c r="K179" s="13">
        <v>6</v>
      </c>
      <c r="L179" s="19">
        <v>9110</v>
      </c>
      <c r="M179" s="35">
        <v>9.11</v>
      </c>
      <c r="N179" s="19">
        <v>54.490143884650458</v>
      </c>
      <c r="O179" s="17">
        <v>20.024121344142486</v>
      </c>
      <c r="P179" s="36">
        <v>0</v>
      </c>
      <c r="Q179" s="37">
        <v>0</v>
      </c>
      <c r="R179" s="38">
        <v>0</v>
      </c>
      <c r="S179" s="27">
        <v>0</v>
      </c>
      <c r="T179" s="23">
        <v>0</v>
      </c>
      <c r="U179" s="17">
        <v>0</v>
      </c>
      <c r="V179" s="22">
        <v>0</v>
      </c>
      <c r="W179" s="22">
        <v>0</v>
      </c>
      <c r="X179" s="23">
        <v>0</v>
      </c>
      <c r="Y179" s="27">
        <v>0</v>
      </c>
      <c r="Z179" s="27">
        <v>0</v>
      </c>
      <c r="AA179" s="14">
        <v>0</v>
      </c>
      <c r="AB179" s="39">
        <v>1</v>
      </c>
      <c r="AC179" s="22" t="s">
        <v>782</v>
      </c>
      <c r="AD179" s="23">
        <v>0</v>
      </c>
      <c r="AE179" s="23">
        <v>0</v>
      </c>
      <c r="AF179" s="23">
        <v>0</v>
      </c>
      <c r="AG179" s="14">
        <v>0</v>
      </c>
      <c r="AH179" s="22" t="s">
        <v>782</v>
      </c>
      <c r="AI179" s="23" t="s">
        <v>782</v>
      </c>
      <c r="AJ179" s="23" t="s">
        <v>782</v>
      </c>
      <c r="AK179" s="23" t="s">
        <v>782</v>
      </c>
      <c r="AL179" s="14" t="s">
        <v>782</v>
      </c>
      <c r="AM179" s="22" t="s">
        <v>782</v>
      </c>
      <c r="AN179" s="23" t="s">
        <v>782</v>
      </c>
      <c r="AO179" s="23" t="s">
        <v>782</v>
      </c>
      <c r="AP179" s="23" t="s">
        <v>782</v>
      </c>
      <c r="AQ179" s="14" t="s">
        <v>782</v>
      </c>
      <c r="AR179" s="40">
        <v>834</v>
      </c>
      <c r="AS179" s="41">
        <v>22950.609999999997</v>
      </c>
      <c r="AT179" s="23">
        <v>22.950609999999998</v>
      </c>
      <c r="AU179" s="23">
        <v>20.383877407224965</v>
      </c>
      <c r="AV179" s="14">
        <v>7.4906984193406769</v>
      </c>
      <c r="AW179" s="22">
        <v>0</v>
      </c>
      <c r="AX179" s="22" t="s">
        <v>782</v>
      </c>
      <c r="AY179" s="23">
        <v>0</v>
      </c>
      <c r="AZ179" s="23">
        <v>0</v>
      </c>
      <c r="BA179" s="23">
        <v>0</v>
      </c>
      <c r="BB179" s="14">
        <v>0</v>
      </c>
      <c r="BC179" s="42">
        <v>11</v>
      </c>
      <c r="BD179" s="43">
        <v>17010</v>
      </c>
      <c r="BE179" s="44">
        <v>17.010000000000002</v>
      </c>
      <c r="BF179" s="23">
        <v>26.103578475396155</v>
      </c>
      <c r="BG179" s="14">
        <v>9.592582908464669</v>
      </c>
      <c r="BH179" s="22">
        <v>851</v>
      </c>
      <c r="BI179" s="23">
        <v>49.070610000000002</v>
      </c>
      <c r="BJ179" s="23">
        <v>100.97759976727158</v>
      </c>
      <c r="BK179" s="14">
        <v>37.107402671947831</v>
      </c>
      <c r="BL179" t="s">
        <v>356</v>
      </c>
    </row>
    <row r="180" spans="1:64">
      <c r="A180" t="s">
        <v>980</v>
      </c>
      <c r="B180" t="s">
        <v>978</v>
      </c>
      <c r="C180" t="s">
        <v>356</v>
      </c>
      <c r="D180" t="s">
        <v>942</v>
      </c>
      <c r="E180">
        <v>2016</v>
      </c>
      <c r="F180" s="23">
        <v>115.43</v>
      </c>
      <c r="G180" s="23">
        <v>21.19</v>
      </c>
      <c r="H180" s="22">
        <v>33701</v>
      </c>
      <c r="I180" s="34">
        <v>288.1382827117896</v>
      </c>
      <c r="J180" s="13">
        <v>5</v>
      </c>
      <c r="K180" s="13">
        <v>6</v>
      </c>
      <c r="L180" s="19">
        <v>9110</v>
      </c>
      <c r="M180" s="35">
        <v>9.11</v>
      </c>
      <c r="N180" s="19">
        <v>54.486909999999995</v>
      </c>
      <c r="O180" s="17">
        <v>18.909986374320326</v>
      </c>
      <c r="P180" s="13">
        <v>0</v>
      </c>
      <c r="Q180" s="13">
        <v>0</v>
      </c>
      <c r="R180" s="19">
        <v>0</v>
      </c>
      <c r="S180" s="27">
        <v>0</v>
      </c>
      <c r="T180" s="19">
        <v>0</v>
      </c>
      <c r="U180" s="17">
        <v>0</v>
      </c>
      <c r="V180" s="13">
        <v>0</v>
      </c>
      <c r="W180" s="13">
        <v>0</v>
      </c>
      <c r="X180" s="19">
        <v>0</v>
      </c>
      <c r="Y180" s="27">
        <v>0</v>
      </c>
      <c r="Z180" s="19">
        <v>0</v>
      </c>
      <c r="AA180" s="14">
        <v>0</v>
      </c>
      <c r="AB180" s="13">
        <v>1</v>
      </c>
      <c r="AC180" s="22" t="s">
        <v>782</v>
      </c>
      <c r="AD180" s="19">
        <v>0</v>
      </c>
      <c r="AE180" s="23">
        <v>0</v>
      </c>
      <c r="AF180" s="19">
        <v>0.59485767599999995</v>
      </c>
      <c r="AG180" s="14">
        <v>0.20644867818380336</v>
      </c>
      <c r="AH180" s="22" t="s">
        <v>782</v>
      </c>
      <c r="AI180" s="23" t="s">
        <v>782</v>
      </c>
      <c r="AJ180" s="23" t="s">
        <v>782</v>
      </c>
      <c r="AK180" s="23" t="s">
        <v>782</v>
      </c>
      <c r="AL180" s="14" t="s">
        <v>782</v>
      </c>
      <c r="AM180" s="22" t="s">
        <v>782</v>
      </c>
      <c r="AN180" s="23" t="s">
        <v>782</v>
      </c>
      <c r="AO180" s="23" t="s">
        <v>782</v>
      </c>
      <c r="AP180" s="23" t="s">
        <v>782</v>
      </c>
      <c r="AQ180" s="14" t="s">
        <v>782</v>
      </c>
      <c r="AR180" s="13">
        <v>856</v>
      </c>
      <c r="AS180" s="19">
        <v>23251.445000000007</v>
      </c>
      <c r="AT180" s="23">
        <v>23.251445000000007</v>
      </c>
      <c r="AU180" s="19">
        <v>20.647283160000029</v>
      </c>
      <c r="AV180" s="14">
        <v>7.1657549165906849</v>
      </c>
      <c r="AW180" s="13">
        <v>0</v>
      </c>
      <c r="AX180" s="22" t="s">
        <v>782</v>
      </c>
      <c r="AY180" s="19">
        <v>0</v>
      </c>
      <c r="AZ180" s="23">
        <v>0</v>
      </c>
      <c r="BA180" s="19">
        <v>0</v>
      </c>
      <c r="BB180" s="14">
        <v>0</v>
      </c>
      <c r="BC180" s="13">
        <v>12</v>
      </c>
      <c r="BD180" s="19">
        <v>19310.000000000004</v>
      </c>
      <c r="BE180" s="44">
        <v>19.310000000000002</v>
      </c>
      <c r="BF180" s="19">
        <v>30.181671991283775</v>
      </c>
      <c r="BG180" s="14">
        <v>10.474717801199988</v>
      </c>
      <c r="BH180" s="22">
        <v>874</v>
      </c>
      <c r="BI180" s="23">
        <v>51.671445000000006</v>
      </c>
      <c r="BJ180" s="23">
        <v>105.91072282728379</v>
      </c>
      <c r="BK180" s="14">
        <v>36.756907770294802</v>
      </c>
      <c r="BL180" t="s">
        <v>356</v>
      </c>
    </row>
    <row r="181" spans="1:64">
      <c r="A181" t="s">
        <v>981</v>
      </c>
      <c r="B181" t="s">
        <v>978</v>
      </c>
      <c r="C181" t="s">
        <v>356</v>
      </c>
      <c r="D181" t="s">
        <v>942</v>
      </c>
      <c r="E181">
        <v>2017</v>
      </c>
      <c r="F181" s="23">
        <v>115.43</v>
      </c>
      <c r="G181" s="23">
        <v>21.29</v>
      </c>
      <c r="H181" s="22">
        <v>33618</v>
      </c>
      <c r="I181" s="34">
        <v>264.06974177392823</v>
      </c>
      <c r="J181" s="13">
        <v>5</v>
      </c>
      <c r="K181" s="13">
        <v>7</v>
      </c>
      <c r="L181" s="19">
        <v>9360</v>
      </c>
      <c r="M181" s="19">
        <v>9.36</v>
      </c>
      <c r="N181" s="19">
        <v>55.982159999999993</v>
      </c>
      <c r="O181" s="17">
        <v>21.199763223128638</v>
      </c>
      <c r="P181" s="13">
        <v>0</v>
      </c>
      <c r="Q181" s="13">
        <v>0</v>
      </c>
      <c r="R181" s="19">
        <v>0</v>
      </c>
      <c r="S181" s="19">
        <v>0</v>
      </c>
      <c r="T181" s="19">
        <v>0</v>
      </c>
      <c r="U181" s="17">
        <v>0</v>
      </c>
      <c r="V181" s="13">
        <v>0</v>
      </c>
      <c r="W181" s="13">
        <v>0</v>
      </c>
      <c r="X181" s="19">
        <v>0</v>
      </c>
      <c r="Y181" s="19">
        <v>0</v>
      </c>
      <c r="Z181" s="19">
        <v>0</v>
      </c>
      <c r="AA181" s="14">
        <v>0</v>
      </c>
      <c r="AB181" s="13">
        <v>1</v>
      </c>
      <c r="AC181" s="22" t="s">
        <v>782</v>
      </c>
      <c r="AD181" s="19">
        <v>0</v>
      </c>
      <c r="AE181" s="19">
        <v>0</v>
      </c>
      <c r="AF181" s="19">
        <v>0.65916645900000004</v>
      </c>
      <c r="AG181" s="14">
        <v>0.24961832225530659</v>
      </c>
      <c r="AH181" s="22" t="s">
        <v>782</v>
      </c>
      <c r="AI181" s="23" t="s">
        <v>782</v>
      </c>
      <c r="AJ181" s="23" t="s">
        <v>782</v>
      </c>
      <c r="AK181" s="23" t="s">
        <v>782</v>
      </c>
      <c r="AL181" s="14" t="s">
        <v>782</v>
      </c>
      <c r="AM181" s="22" t="s">
        <v>782</v>
      </c>
      <c r="AN181" s="23" t="s">
        <v>782</v>
      </c>
      <c r="AO181" s="23" t="s">
        <v>782</v>
      </c>
      <c r="AP181" s="23" t="s">
        <v>782</v>
      </c>
      <c r="AQ181" s="14" t="s">
        <v>782</v>
      </c>
      <c r="AR181" s="13">
        <v>877</v>
      </c>
      <c r="AS181" s="19">
        <v>23477.99500000001</v>
      </c>
      <c r="AT181" s="19">
        <v>23.477995000000014</v>
      </c>
      <c r="AU181" s="19">
        <v>20.84845956000002</v>
      </c>
      <c r="AV181" s="14">
        <v>7.8950581084933678</v>
      </c>
      <c r="AW181" s="13">
        <v>0</v>
      </c>
      <c r="AX181" s="22" t="s">
        <v>782</v>
      </c>
      <c r="AY181" s="19">
        <v>0</v>
      </c>
      <c r="AZ181" s="19">
        <v>0</v>
      </c>
      <c r="BA181" s="19">
        <v>0</v>
      </c>
      <c r="BB181" s="14">
        <v>0</v>
      </c>
      <c r="BC181" s="13">
        <v>12</v>
      </c>
      <c r="BD181" s="19">
        <v>19310</v>
      </c>
      <c r="BE181" s="19">
        <v>19.310000000000002</v>
      </c>
      <c r="BF181" s="19">
        <v>30.181671991283775</v>
      </c>
      <c r="BG181" s="14">
        <v>11.429432160055086</v>
      </c>
      <c r="BH181" s="22">
        <v>895</v>
      </c>
      <c r="BI181" s="23">
        <v>52.147995000000016</v>
      </c>
      <c r="BJ181" s="23">
        <v>107.67145801028379</v>
      </c>
      <c r="BK181" s="14">
        <v>40.773871813932395</v>
      </c>
      <c r="BL181" t="s">
        <v>356</v>
      </c>
    </row>
    <row r="182" spans="1:64">
      <c r="A182" t="s">
        <v>982</v>
      </c>
      <c r="B182" t="s">
        <v>978</v>
      </c>
      <c r="C182" t="s">
        <v>356</v>
      </c>
      <c r="D182" t="s">
        <v>942</v>
      </c>
      <c r="E182">
        <v>2018</v>
      </c>
      <c r="F182" s="23">
        <v>115.43</v>
      </c>
      <c r="G182" s="23">
        <v>21.36</v>
      </c>
      <c r="H182" s="22">
        <v>33825</v>
      </c>
      <c r="I182" s="34">
        <v>264.08851005692571</v>
      </c>
      <c r="J182" s="13">
        <v>5</v>
      </c>
      <c r="K182" s="13">
        <v>6</v>
      </c>
      <c r="L182" s="19">
        <v>9110</v>
      </c>
      <c r="M182" s="19">
        <v>9.11</v>
      </c>
      <c r="N182" s="19">
        <v>54.486909999999995</v>
      </c>
      <c r="O182" s="17">
        <v>20.632063844146437</v>
      </c>
      <c r="P182" s="13">
        <v>0</v>
      </c>
      <c r="Q182" s="13">
        <v>0</v>
      </c>
      <c r="R182" s="19">
        <v>0</v>
      </c>
      <c r="S182" s="19">
        <v>0</v>
      </c>
      <c r="T182" s="19">
        <v>0</v>
      </c>
      <c r="U182" s="17">
        <v>0</v>
      </c>
      <c r="V182" s="13">
        <v>0</v>
      </c>
      <c r="W182" s="13">
        <v>0</v>
      </c>
      <c r="X182" s="19">
        <v>0</v>
      </c>
      <c r="Y182" s="19">
        <v>0</v>
      </c>
      <c r="Z182" s="19">
        <v>0</v>
      </c>
      <c r="AA182" s="14">
        <v>0</v>
      </c>
      <c r="AB182" s="13">
        <v>1</v>
      </c>
      <c r="AC182" s="22" t="s">
        <v>782</v>
      </c>
      <c r="AD182" s="19">
        <v>0</v>
      </c>
      <c r="AE182" s="19">
        <v>0</v>
      </c>
      <c r="AF182" s="19">
        <v>0</v>
      </c>
      <c r="AG182" s="14">
        <v>0</v>
      </c>
      <c r="AH182" s="22" t="s">
        <v>782</v>
      </c>
      <c r="AI182" s="23" t="s">
        <v>782</v>
      </c>
      <c r="AJ182" s="23" t="s">
        <v>782</v>
      </c>
      <c r="AK182" s="23" t="s">
        <v>782</v>
      </c>
      <c r="AL182" s="14" t="s">
        <v>782</v>
      </c>
      <c r="AM182" s="22" t="s">
        <v>782</v>
      </c>
      <c r="AN182" s="23" t="s">
        <v>782</v>
      </c>
      <c r="AO182" s="23" t="s">
        <v>782</v>
      </c>
      <c r="AP182" s="23" t="s">
        <v>782</v>
      </c>
      <c r="AQ182" s="14" t="s">
        <v>782</v>
      </c>
      <c r="AR182" s="13">
        <v>901</v>
      </c>
      <c r="AS182" s="19">
        <v>23715.890000000014</v>
      </c>
      <c r="AT182" s="19">
        <v>23.715890000000019</v>
      </c>
      <c r="AU182" s="19">
        <v>21.059710320000018</v>
      </c>
      <c r="AV182" s="14">
        <v>7.9744894298735245</v>
      </c>
      <c r="AW182" s="13">
        <v>0</v>
      </c>
      <c r="AX182" s="22" t="s">
        <v>782</v>
      </c>
      <c r="AY182" s="19">
        <v>0</v>
      </c>
      <c r="AZ182" s="19">
        <v>0</v>
      </c>
      <c r="BA182" s="19">
        <v>0</v>
      </c>
      <c r="BB182" s="14">
        <v>0</v>
      </c>
      <c r="BC182" s="13">
        <v>12</v>
      </c>
      <c r="BD182" s="19">
        <v>19310</v>
      </c>
      <c r="BE182" s="19">
        <v>19.310000000000002</v>
      </c>
      <c r="BF182" s="19">
        <v>29.239210560008726</v>
      </c>
      <c r="BG182" s="14">
        <v>11.071746572278384</v>
      </c>
      <c r="BH182" s="22">
        <v>919</v>
      </c>
      <c r="BI182" s="23">
        <v>52.135890000000018</v>
      </c>
      <c r="BJ182" s="23">
        <v>104.78583088000875</v>
      </c>
      <c r="BK182" s="14">
        <v>39.678299846298344</v>
      </c>
      <c r="BL182" t="s">
        <v>356</v>
      </c>
    </row>
    <row r="183" spans="1:64">
      <c r="A183" t="s">
        <v>983</v>
      </c>
      <c r="B183" t="s">
        <v>978</v>
      </c>
      <c r="C183" t="s">
        <v>356</v>
      </c>
      <c r="D183" t="s">
        <v>942</v>
      </c>
      <c r="E183">
        <v>2019</v>
      </c>
      <c r="F183" s="23">
        <v>115.43</v>
      </c>
      <c r="G183" s="23">
        <v>21.66</v>
      </c>
      <c r="H183" s="22">
        <v>34205</v>
      </c>
      <c r="I183" s="34">
        <v>271.23903766375645</v>
      </c>
      <c r="J183" s="22">
        <v>5</v>
      </c>
      <c r="K183" s="22">
        <v>6</v>
      </c>
      <c r="L183" s="23">
        <v>9110</v>
      </c>
      <c r="M183" s="23">
        <v>9.11</v>
      </c>
      <c r="N183" s="23">
        <v>54.486909999999995</v>
      </c>
      <c r="O183" s="14">
        <v>20.088151937607563</v>
      </c>
      <c r="P183" s="22">
        <v>0</v>
      </c>
      <c r="Q183" s="22">
        <v>0</v>
      </c>
      <c r="R183" s="23">
        <v>0</v>
      </c>
      <c r="S183" s="23">
        <v>0</v>
      </c>
      <c r="T183" s="23">
        <v>0</v>
      </c>
      <c r="U183" s="14">
        <v>0</v>
      </c>
      <c r="V183" s="22">
        <v>0</v>
      </c>
      <c r="W183" s="22">
        <v>0</v>
      </c>
      <c r="X183" s="23">
        <v>0</v>
      </c>
      <c r="Y183" s="23">
        <v>0</v>
      </c>
      <c r="Z183" s="23">
        <v>0</v>
      </c>
      <c r="AA183" s="14">
        <v>0</v>
      </c>
      <c r="AB183" s="22">
        <v>1</v>
      </c>
      <c r="AC183" s="22">
        <v>1</v>
      </c>
      <c r="AD183" s="23" t="s">
        <v>984</v>
      </c>
      <c r="AE183" s="23" t="s">
        <v>984</v>
      </c>
      <c r="AF183" s="23">
        <v>0</v>
      </c>
      <c r="AG183" s="14">
        <v>0</v>
      </c>
      <c r="AH183" s="22">
        <v>1</v>
      </c>
      <c r="AI183" s="23">
        <v>12.5</v>
      </c>
      <c r="AJ183" s="23">
        <v>1.2500000000000001E-2</v>
      </c>
      <c r="AK183" s="23">
        <v>1.11E-2</v>
      </c>
      <c r="AL183" s="14">
        <v>4.0923312866786533E-3</v>
      </c>
      <c r="AM183" s="22">
        <v>963</v>
      </c>
      <c r="AN183" s="23">
        <v>25402.484999999993</v>
      </c>
      <c r="AO183" s="23">
        <v>25.402485000000024</v>
      </c>
      <c r="AP183" s="23">
        <v>22.557406680000021</v>
      </c>
      <c r="AQ183" s="14">
        <v>8.316430729990822</v>
      </c>
      <c r="AR183" s="22">
        <v>964</v>
      </c>
      <c r="AS183" s="23">
        <v>25414.984999999993</v>
      </c>
      <c r="AT183" s="23">
        <v>25.414985000000023</v>
      </c>
      <c r="AU183" s="23">
        <v>22.56850668000002</v>
      </c>
      <c r="AV183" s="14">
        <v>8.3205230612775001</v>
      </c>
      <c r="AW183" s="22">
        <v>0</v>
      </c>
      <c r="AX183" s="22" t="s">
        <v>782</v>
      </c>
      <c r="AY183" s="23">
        <v>0</v>
      </c>
      <c r="AZ183" s="23">
        <v>0</v>
      </c>
      <c r="BA183" s="23">
        <v>0</v>
      </c>
      <c r="BB183" s="14">
        <v>0</v>
      </c>
      <c r="BC183" s="22">
        <v>12</v>
      </c>
      <c r="BD183" s="23">
        <v>19310</v>
      </c>
      <c r="BE183" s="23">
        <v>19.309999999999999</v>
      </c>
      <c r="BF183" s="23">
        <v>28.710141900016385</v>
      </c>
      <c r="BG183" s="14">
        <v>10.584811886704573</v>
      </c>
      <c r="BH183" s="22">
        <v>982</v>
      </c>
      <c r="BI183" s="23">
        <v>53.834985000000017</v>
      </c>
      <c r="BJ183" s="23">
        <v>105.7655585800164</v>
      </c>
      <c r="BK183" s="14">
        <v>38.993486885589633</v>
      </c>
      <c r="BL183" t="s">
        <v>356</v>
      </c>
    </row>
    <row r="184" spans="1:64">
      <c r="A184" t="s">
        <v>985</v>
      </c>
      <c r="B184" t="s">
        <v>978</v>
      </c>
      <c r="C184" t="s">
        <v>356</v>
      </c>
      <c r="D184" t="s">
        <v>942</v>
      </c>
      <c r="E184">
        <v>2020</v>
      </c>
      <c r="F184" s="23">
        <v>115.43</v>
      </c>
      <c r="G184" s="23">
        <v>21.67</v>
      </c>
      <c r="H184" s="22">
        <v>34531</v>
      </c>
      <c r="I184" s="34">
        <v>275.42713635470358</v>
      </c>
      <c r="J184" s="22">
        <v>5</v>
      </c>
      <c r="K184" s="22">
        <v>6</v>
      </c>
      <c r="L184" s="23">
        <v>8945</v>
      </c>
      <c r="M184" s="23">
        <v>8.9449999999999985</v>
      </c>
      <c r="N184" s="23">
        <v>53.500044999999993</v>
      </c>
      <c r="O184" s="14">
        <v>19.424391404593109</v>
      </c>
      <c r="P184" s="22">
        <v>0</v>
      </c>
      <c r="Q184" s="22">
        <v>0</v>
      </c>
      <c r="R184" s="23">
        <v>0</v>
      </c>
      <c r="S184" s="23">
        <v>0</v>
      </c>
      <c r="T184" s="23">
        <v>0</v>
      </c>
      <c r="U184" s="14">
        <v>0</v>
      </c>
      <c r="V184" s="22">
        <v>0</v>
      </c>
      <c r="W184" s="22">
        <v>0</v>
      </c>
      <c r="X184" s="23">
        <v>0</v>
      </c>
      <c r="Y184" s="23">
        <v>0</v>
      </c>
      <c r="Z184" s="23">
        <v>0</v>
      </c>
      <c r="AA184" s="14">
        <v>0</v>
      </c>
      <c r="AB184" s="22">
        <v>1</v>
      </c>
      <c r="AC184" s="22">
        <v>1</v>
      </c>
      <c r="AD184" s="23" t="s">
        <v>984</v>
      </c>
      <c r="AE184" s="23" t="s">
        <v>984</v>
      </c>
      <c r="AF184" s="23">
        <v>0</v>
      </c>
      <c r="AG184" s="14">
        <v>0</v>
      </c>
      <c r="AH184" s="22">
        <v>2</v>
      </c>
      <c r="AI184" s="23">
        <v>762.26</v>
      </c>
      <c r="AJ184" s="23">
        <v>0.76225999999999994</v>
      </c>
      <c r="AK184" s="23">
        <v>0.67688687999999997</v>
      </c>
      <c r="AL184" s="14">
        <v>0.24575896513271811</v>
      </c>
      <c r="AM184" s="22">
        <v>1059</v>
      </c>
      <c r="AN184" s="23">
        <v>27037.239999999983</v>
      </c>
      <c r="AO184" s="23">
        <v>27.037240000000001</v>
      </c>
      <c r="AP184" s="23">
        <v>24.009069120000028</v>
      </c>
      <c r="AQ184" s="14">
        <v>8.7170310949609586</v>
      </c>
      <c r="AR184" s="22">
        <v>1061</v>
      </c>
      <c r="AS184" s="23">
        <v>27799.499999999982</v>
      </c>
      <c r="AT184" s="23">
        <v>27.799500000000002</v>
      </c>
      <c r="AU184" s="23">
        <v>24.685956000000029</v>
      </c>
      <c r="AV184" s="14">
        <v>8.9627900600936776</v>
      </c>
      <c r="AW184" s="22">
        <v>0</v>
      </c>
      <c r="AX184" s="22">
        <v>0</v>
      </c>
      <c r="AY184" s="23">
        <v>0</v>
      </c>
      <c r="AZ184" s="23">
        <v>0</v>
      </c>
      <c r="BA184" s="23">
        <v>0</v>
      </c>
      <c r="BB184" s="14">
        <v>0</v>
      </c>
      <c r="BC184" s="22">
        <v>12</v>
      </c>
      <c r="BD184" s="23">
        <v>19810</v>
      </c>
      <c r="BE184" s="23">
        <v>19.810000000000002</v>
      </c>
      <c r="BF184" s="23">
        <v>28.704854618354485</v>
      </c>
      <c r="BG184" s="14">
        <v>10.421941351990634</v>
      </c>
      <c r="BH184" s="22">
        <v>1079</v>
      </c>
      <c r="BI184" s="23">
        <v>56.554500000000004</v>
      </c>
      <c r="BJ184" s="23">
        <v>106.89085561835451</v>
      </c>
      <c r="BK184" s="14">
        <v>38.809122816677423</v>
      </c>
      <c r="BL184" t="s">
        <v>356</v>
      </c>
    </row>
    <row r="185" spans="1:64">
      <c r="A185" t="s">
        <v>986</v>
      </c>
      <c r="B185" t="s">
        <v>978</v>
      </c>
      <c r="C185" t="s">
        <v>356</v>
      </c>
      <c r="D185" t="s">
        <v>942</v>
      </c>
      <c r="E185">
        <v>2021</v>
      </c>
      <c r="F185" s="23">
        <v>115.43</v>
      </c>
      <c r="G185" s="23">
        <v>21.63</v>
      </c>
      <c r="H185" s="22">
        <v>34593</v>
      </c>
      <c r="I185" s="34">
        <v>258.89999999999998</v>
      </c>
      <c r="J185" s="22">
        <v>5</v>
      </c>
      <c r="K185" s="22">
        <v>6</v>
      </c>
      <c r="L185" s="23">
        <v>8945</v>
      </c>
      <c r="M185" s="23">
        <v>8.9450000000000003</v>
      </c>
      <c r="N185" s="23">
        <v>53.500045</v>
      </c>
      <c r="O185" s="14">
        <v>20.66</v>
      </c>
      <c r="P185" s="22">
        <v>0</v>
      </c>
      <c r="Q185" s="22">
        <v>0</v>
      </c>
      <c r="R185" s="23">
        <v>0</v>
      </c>
      <c r="S185" s="23">
        <v>0</v>
      </c>
      <c r="T185" s="23">
        <v>0</v>
      </c>
      <c r="U185" s="14">
        <v>0</v>
      </c>
      <c r="V185" s="22">
        <v>0</v>
      </c>
      <c r="W185" s="22">
        <v>0</v>
      </c>
      <c r="X185" s="23">
        <v>0</v>
      </c>
      <c r="Y185" s="23">
        <v>0</v>
      </c>
      <c r="Z185" s="23">
        <v>0</v>
      </c>
      <c r="AA185" s="14">
        <v>0</v>
      </c>
      <c r="AB185" s="22">
        <v>1</v>
      </c>
      <c r="AC185" s="22">
        <v>1</v>
      </c>
      <c r="AD185" s="23">
        <v>0</v>
      </c>
      <c r="AE185" s="23">
        <v>0</v>
      </c>
      <c r="AF185" s="23">
        <v>0</v>
      </c>
      <c r="AG185" s="14">
        <v>0</v>
      </c>
      <c r="AH185" s="22">
        <v>2</v>
      </c>
      <c r="AI185" s="23">
        <v>762.26</v>
      </c>
      <c r="AJ185" s="23">
        <v>0.76226000000000005</v>
      </c>
      <c r="AK185" s="23">
        <v>0.68208771300000004</v>
      </c>
      <c r="AL185" s="14">
        <v>0.26</v>
      </c>
      <c r="AM185" s="22">
        <v>1224</v>
      </c>
      <c r="AN185" s="23">
        <v>30026.236000000001</v>
      </c>
      <c r="AO185" s="23">
        <v>30.026236000000001</v>
      </c>
      <c r="AP185" s="23">
        <v>26.86816395</v>
      </c>
      <c r="AQ185" s="14">
        <v>10.38</v>
      </c>
      <c r="AR185" s="22">
        <v>1226</v>
      </c>
      <c r="AS185" s="23">
        <v>30788.495999999999</v>
      </c>
      <c r="AT185" s="23">
        <v>30.788495999999999</v>
      </c>
      <c r="AU185" s="23">
        <v>27.550251660000001</v>
      </c>
      <c r="AV185" s="14">
        <v>10.64</v>
      </c>
      <c r="AW185" s="22">
        <v>0</v>
      </c>
      <c r="AX185" s="22">
        <v>0</v>
      </c>
      <c r="AY185" s="23">
        <v>0</v>
      </c>
      <c r="AZ185" s="23">
        <v>0</v>
      </c>
      <c r="BA185" s="23">
        <v>0</v>
      </c>
      <c r="BB185" s="14">
        <v>0</v>
      </c>
      <c r="BC185" s="22">
        <v>12</v>
      </c>
      <c r="BD185" s="23">
        <v>19810</v>
      </c>
      <c r="BE185" s="23">
        <v>19.809999999999999</v>
      </c>
      <c r="BF185" s="23">
        <v>25.541958489999999</v>
      </c>
      <c r="BG185" s="14">
        <v>9.8699999999999992</v>
      </c>
      <c r="BH185" s="22">
        <v>1244</v>
      </c>
      <c r="BI185" s="23">
        <v>59.54</v>
      </c>
      <c r="BJ185" s="23">
        <v>106.59</v>
      </c>
      <c r="BK185" s="14">
        <v>41.17</v>
      </c>
      <c r="BL185" t="s">
        <v>356</v>
      </c>
    </row>
    <row r="186" spans="1:64">
      <c r="A186" t="s">
        <v>987</v>
      </c>
      <c r="B186" t="s">
        <v>978</v>
      </c>
      <c r="C186" t="s">
        <v>356</v>
      </c>
      <c r="D186" s="111" t="s">
        <v>942</v>
      </c>
      <c r="E186" s="110">
        <v>2022</v>
      </c>
      <c r="F186" s="23"/>
      <c r="G186" s="23"/>
      <c r="H186" s="22">
        <v>35270</v>
      </c>
      <c r="I186" s="34">
        <v>255.62067129467607</v>
      </c>
      <c r="J186" s="22">
        <v>5</v>
      </c>
      <c r="K186" s="22">
        <v>6</v>
      </c>
      <c r="L186" s="23">
        <v>8945</v>
      </c>
      <c r="M186" s="23">
        <v>8.9449999999999985</v>
      </c>
      <c r="N186" s="23">
        <v>52.936509999999998</v>
      </c>
      <c r="O186" s="14">
        <v>20.709009851153823</v>
      </c>
      <c r="P186" s="22">
        <v>0</v>
      </c>
      <c r="Q186" s="22">
        <v>0</v>
      </c>
      <c r="R186" s="23">
        <v>0</v>
      </c>
      <c r="S186" s="23">
        <v>0</v>
      </c>
      <c r="T186" s="23">
        <v>0</v>
      </c>
      <c r="U186" s="14">
        <v>0</v>
      </c>
      <c r="V186" s="22">
        <v>0</v>
      </c>
      <c r="W186" s="22">
        <v>0</v>
      </c>
      <c r="X186" s="23">
        <v>0</v>
      </c>
      <c r="Y186" s="23">
        <v>0</v>
      </c>
      <c r="Z186" s="23">
        <v>0</v>
      </c>
      <c r="AA186" s="14">
        <v>0</v>
      </c>
      <c r="AB186" s="22">
        <v>1</v>
      </c>
      <c r="AC186" s="22">
        <v>1</v>
      </c>
      <c r="AD186" s="23">
        <v>0</v>
      </c>
      <c r="AE186" s="23">
        <v>0</v>
      </c>
      <c r="AF186" s="23">
        <v>0</v>
      </c>
      <c r="AG186" s="14">
        <v>0</v>
      </c>
      <c r="AH186" s="22">
        <v>2</v>
      </c>
      <c r="AI186" s="23">
        <v>762.26</v>
      </c>
      <c r="AJ186" s="23">
        <v>0.76225999999999994</v>
      </c>
      <c r="AK186" s="23">
        <v>0.78083164032371999</v>
      </c>
      <c r="AL186" s="14">
        <v>0.30546498308174291</v>
      </c>
      <c r="AM186" s="22">
        <v>1479</v>
      </c>
      <c r="AN186" s="23">
        <v>32686.31</v>
      </c>
      <c r="AO186" s="23">
        <v>32.686309999999942</v>
      </c>
      <c r="AP186" s="23">
        <v>33.482676584668809</v>
      </c>
      <c r="AQ186" s="14">
        <v>13.098579396996588</v>
      </c>
      <c r="AR186" s="22">
        <v>1481</v>
      </c>
      <c r="AS186" s="23">
        <v>33448.57</v>
      </c>
      <c r="AT186" s="23">
        <v>33.448569999999897</v>
      </c>
      <c r="AU186" s="23">
        <v>34.26350822499252</v>
      </c>
      <c r="AV186" s="14">
        <v>13.404044380078325</v>
      </c>
      <c r="AW186" s="22">
        <v>0</v>
      </c>
      <c r="AX186" s="22">
        <v>0</v>
      </c>
      <c r="AY186" s="23">
        <v>0</v>
      </c>
      <c r="AZ186" s="23">
        <v>0</v>
      </c>
      <c r="BA186" s="23">
        <v>0</v>
      </c>
      <c r="BB186" s="14">
        <v>0</v>
      </c>
      <c r="BC186" s="22">
        <v>12</v>
      </c>
      <c r="BD186" s="23">
        <v>20110</v>
      </c>
      <c r="BE186" s="23">
        <v>20.11</v>
      </c>
      <c r="BF186" s="23">
        <v>28.597518570293886</v>
      </c>
      <c r="BG186" s="14">
        <v>11.187482774946259</v>
      </c>
      <c r="BH186" s="22">
        <v>1499</v>
      </c>
      <c r="BI186" s="23">
        <v>62.503569999999897</v>
      </c>
      <c r="BJ186" s="23">
        <v>115.7975367952864</v>
      </c>
      <c r="BK186" s="14">
        <v>45.300537006178409</v>
      </c>
      <c r="BL186" t="s">
        <v>356</v>
      </c>
    </row>
    <row r="187" spans="1:64">
      <c r="A187" t="s">
        <v>988</v>
      </c>
      <c r="B187" t="s">
        <v>978</v>
      </c>
      <c r="C187" t="s">
        <v>356</v>
      </c>
      <c r="D187" t="s">
        <v>942</v>
      </c>
      <c r="E187">
        <v>2023</v>
      </c>
      <c r="F187">
        <v>115.43</v>
      </c>
      <c r="G187">
        <v>22.04</v>
      </c>
      <c r="H187">
        <v>34813</v>
      </c>
      <c r="I187">
        <v>255.62067129467607</v>
      </c>
      <c r="J187">
        <v>5</v>
      </c>
      <c r="K187">
        <v>6</v>
      </c>
      <c r="L187">
        <v>8945</v>
      </c>
      <c r="M187">
        <v>8.9450000000000003</v>
      </c>
      <c r="N187">
        <v>52.936509999999998</v>
      </c>
      <c r="O187">
        <v>20.709009851153823</v>
      </c>
      <c r="P187">
        <v>0</v>
      </c>
      <c r="Q187">
        <v>0</v>
      </c>
      <c r="R187">
        <v>0</v>
      </c>
      <c r="S187">
        <v>0</v>
      </c>
      <c r="T187">
        <v>0</v>
      </c>
      <c r="U187">
        <v>0</v>
      </c>
      <c r="V187">
        <v>0</v>
      </c>
      <c r="W187">
        <v>0</v>
      </c>
      <c r="X187">
        <v>0</v>
      </c>
      <c r="Y187">
        <v>0</v>
      </c>
      <c r="Z187">
        <v>0</v>
      </c>
      <c r="AA187">
        <v>0</v>
      </c>
      <c r="AB187">
        <v>1</v>
      </c>
      <c r="AC187">
        <v>1</v>
      </c>
      <c r="AG187">
        <v>0</v>
      </c>
      <c r="AH187">
        <v>2</v>
      </c>
      <c r="AI187">
        <v>762.26</v>
      </c>
      <c r="AJ187">
        <v>0.76225999999999994</v>
      </c>
      <c r="AK187">
        <v>0.71499000000000001</v>
      </c>
      <c r="AL187">
        <v>0.30213099999999998</v>
      </c>
      <c r="AM187">
        <v>1962</v>
      </c>
      <c r="AN187">
        <v>38486.409</v>
      </c>
      <c r="AO187">
        <v>38.486409000000002</v>
      </c>
      <c r="AP187">
        <v>36.099760000000003</v>
      </c>
      <c r="AQ187">
        <v>14.122394647178078</v>
      </c>
      <c r="AR187">
        <v>2228</v>
      </c>
      <c r="AS187">
        <v>39446.069000000003</v>
      </c>
      <c r="AT187">
        <v>39.446068999999802</v>
      </c>
      <c r="AU187">
        <v>36.999909217227902</v>
      </c>
      <c r="AV187">
        <v>14.474537223390241</v>
      </c>
      <c r="AW187">
        <v>0</v>
      </c>
      <c r="AX187">
        <v>0</v>
      </c>
      <c r="AY187">
        <v>0</v>
      </c>
      <c r="AZ187">
        <v>0</v>
      </c>
      <c r="BA187">
        <v>0</v>
      </c>
      <c r="BB187">
        <v>0</v>
      </c>
      <c r="BC187">
        <v>12</v>
      </c>
      <c r="BD187">
        <v>20110</v>
      </c>
      <c r="BE187">
        <v>20.11</v>
      </c>
      <c r="BF187">
        <v>34.146729000000001</v>
      </c>
      <c r="BG187">
        <v>13.358359802066285</v>
      </c>
      <c r="BH187">
        <v>2246</v>
      </c>
      <c r="BI187">
        <v>68.501068999999802</v>
      </c>
      <c r="BJ187">
        <v>124.0831482172279</v>
      </c>
      <c r="BK187">
        <v>48.541906876610348</v>
      </c>
      <c r="BL187" t="s">
        <v>356</v>
      </c>
    </row>
    <row r="188" spans="1:64">
      <c r="A188" t="s">
        <v>989</v>
      </c>
      <c r="B188" t="s">
        <v>978</v>
      </c>
      <c r="C188" t="s">
        <v>356</v>
      </c>
      <c r="D188" t="s">
        <v>942</v>
      </c>
      <c r="E188">
        <v>2024</v>
      </c>
      <c r="F188">
        <v>115.43</v>
      </c>
      <c r="G188">
        <v>22.1</v>
      </c>
      <c r="H188">
        <v>34907</v>
      </c>
      <c r="I188">
        <v>239.3607250558758</v>
      </c>
      <c r="J188">
        <v>5</v>
      </c>
      <c r="K188">
        <v>6</v>
      </c>
      <c r="L188">
        <v>8945</v>
      </c>
      <c r="M188">
        <v>8.9449999999999985</v>
      </c>
      <c r="N188">
        <v>52.936509999999998</v>
      </c>
      <c r="O188">
        <v>22.115787787508843</v>
      </c>
      <c r="P188">
        <v>0</v>
      </c>
      <c r="Q188">
        <v>0</v>
      </c>
      <c r="R188">
        <v>0</v>
      </c>
      <c r="S188">
        <v>0</v>
      </c>
      <c r="T188">
        <v>0</v>
      </c>
      <c r="U188">
        <v>0</v>
      </c>
      <c r="V188">
        <v>0</v>
      </c>
      <c r="W188">
        <v>0</v>
      </c>
      <c r="X188">
        <v>0</v>
      </c>
      <c r="Y188">
        <v>0</v>
      </c>
      <c r="Z188">
        <v>0</v>
      </c>
      <c r="AA188">
        <v>0</v>
      </c>
      <c r="AB188">
        <v>1</v>
      </c>
      <c r="AC188">
        <v>1</v>
      </c>
      <c r="AD188">
        <v>0</v>
      </c>
      <c r="AE188">
        <v>0</v>
      </c>
      <c r="AF188">
        <v>0</v>
      </c>
      <c r="AG188">
        <v>0</v>
      </c>
      <c r="AH188">
        <v>4</v>
      </c>
      <c r="AI188">
        <v>2761.46</v>
      </c>
      <c r="AJ188">
        <v>2.76146</v>
      </c>
      <c r="AK188">
        <v>2.4906817542032589</v>
      </c>
      <c r="AL188">
        <v>1.0405557359595399</v>
      </c>
      <c r="AM188">
        <v>2323</v>
      </c>
      <c r="AN188">
        <v>43295.497999999992</v>
      </c>
      <c r="AO188">
        <v>43.295497999999903</v>
      </c>
      <c r="AP188">
        <v>39.050106432011845</v>
      </c>
      <c r="AQ188">
        <v>16.314333282077115</v>
      </c>
      <c r="AR188">
        <v>2881</v>
      </c>
      <c r="AS188">
        <v>46566.250000000182</v>
      </c>
      <c r="AT188">
        <v>46.566249999999485</v>
      </c>
      <c r="AU188">
        <v>42.000140953216182</v>
      </c>
      <c r="AV188">
        <v>17.5467971796174</v>
      </c>
      <c r="AW188">
        <v>0</v>
      </c>
      <c r="AX188">
        <v>0</v>
      </c>
      <c r="AY188">
        <v>0</v>
      </c>
      <c r="AZ188">
        <v>0</v>
      </c>
      <c r="BA188">
        <v>0</v>
      </c>
      <c r="BB188">
        <v>0</v>
      </c>
      <c r="BC188">
        <v>12</v>
      </c>
      <c r="BD188">
        <v>20110</v>
      </c>
      <c r="BE188">
        <v>20.110000000000003</v>
      </c>
      <c r="BF188">
        <v>29.788812909999194</v>
      </c>
      <c r="BG188">
        <v>12.445154861160018</v>
      </c>
      <c r="BH188">
        <v>2899</v>
      </c>
      <c r="BI188">
        <v>75.621249999999492</v>
      </c>
      <c r="BJ188">
        <v>124.72546386321537</v>
      </c>
      <c r="BK188">
        <v>52.107739828286256</v>
      </c>
      <c r="BL188" t="s">
        <v>356</v>
      </c>
    </row>
    <row r="189" spans="1:64">
      <c r="A189" t="s">
        <v>990</v>
      </c>
      <c r="B189" t="s">
        <v>991</v>
      </c>
      <c r="C189" t="s">
        <v>358</v>
      </c>
      <c r="D189" t="s">
        <v>942</v>
      </c>
      <c r="E189">
        <v>2012</v>
      </c>
      <c r="F189" s="23">
        <v>54.73</v>
      </c>
      <c r="G189" s="23">
        <v>8.51</v>
      </c>
      <c r="H189" s="22">
        <v>11801</v>
      </c>
      <c r="I189" s="34">
        <v>95.990936999999988</v>
      </c>
      <c r="J189" s="22">
        <v>4</v>
      </c>
      <c r="K189" s="22" t="s">
        <v>782</v>
      </c>
      <c r="L189" s="23">
        <v>870</v>
      </c>
      <c r="M189" s="23">
        <v>0.87</v>
      </c>
      <c r="N189" s="23">
        <v>5.6831040000000002</v>
      </c>
      <c r="O189" s="14">
        <v>5.9204589283257034</v>
      </c>
      <c r="P189" s="22">
        <v>0</v>
      </c>
      <c r="Q189" s="22" t="s">
        <v>782</v>
      </c>
      <c r="R189" s="23">
        <v>0</v>
      </c>
      <c r="S189" s="23">
        <v>0</v>
      </c>
      <c r="T189" s="23">
        <v>0</v>
      </c>
      <c r="U189" s="14">
        <v>0</v>
      </c>
      <c r="V189" s="22">
        <v>0</v>
      </c>
      <c r="W189" s="22" t="s">
        <v>782</v>
      </c>
      <c r="X189" s="23">
        <v>0</v>
      </c>
      <c r="Y189" s="23">
        <v>0</v>
      </c>
      <c r="Z189" s="23">
        <v>0</v>
      </c>
      <c r="AA189" s="14">
        <v>0</v>
      </c>
      <c r="AB189" s="22">
        <v>0</v>
      </c>
      <c r="AC189" s="22" t="s">
        <v>782</v>
      </c>
      <c r="AD189" s="23">
        <v>0</v>
      </c>
      <c r="AE189" s="23">
        <v>0</v>
      </c>
      <c r="AF189" s="23">
        <v>0</v>
      </c>
      <c r="AG189" s="14">
        <v>0</v>
      </c>
      <c r="AH189" s="22" t="s">
        <v>782</v>
      </c>
      <c r="AI189" s="23" t="s">
        <v>782</v>
      </c>
      <c r="AJ189" s="23" t="s">
        <v>782</v>
      </c>
      <c r="AK189" s="23" t="s">
        <v>782</v>
      </c>
      <c r="AL189" s="14" t="s">
        <v>782</v>
      </c>
      <c r="AM189" s="22" t="s">
        <v>782</v>
      </c>
      <c r="AN189" s="23" t="s">
        <v>782</v>
      </c>
      <c r="AO189" s="23" t="s">
        <v>782</v>
      </c>
      <c r="AP189" s="23" t="s">
        <v>782</v>
      </c>
      <c r="AQ189" s="14" t="s">
        <v>782</v>
      </c>
      <c r="AR189" s="22">
        <v>349</v>
      </c>
      <c r="AS189" s="23">
        <v>9969.1550000000025</v>
      </c>
      <c r="AT189" s="23">
        <v>9.9691550000000024</v>
      </c>
      <c r="AU189" s="23">
        <v>8.032508</v>
      </c>
      <c r="AV189" s="14">
        <v>8.3679858234949833</v>
      </c>
      <c r="AW189" s="22">
        <v>0</v>
      </c>
      <c r="AX189" s="22" t="s">
        <v>782</v>
      </c>
      <c r="AY189" s="23">
        <v>0</v>
      </c>
      <c r="AZ189" s="23">
        <v>0</v>
      </c>
      <c r="BA189" s="23">
        <v>0</v>
      </c>
      <c r="BB189" s="14">
        <v>0</v>
      </c>
      <c r="BC189" s="22">
        <v>9</v>
      </c>
      <c r="BD189" s="23">
        <v>9000</v>
      </c>
      <c r="BE189" s="23">
        <v>9</v>
      </c>
      <c r="BF189" s="23">
        <v>14.372999999999999</v>
      </c>
      <c r="BG189" s="14">
        <v>14.973288572024254</v>
      </c>
      <c r="BH189" s="22">
        <v>362</v>
      </c>
      <c r="BI189" s="23">
        <v>19.839155000000002</v>
      </c>
      <c r="BJ189" s="23">
        <v>28.088612000000001</v>
      </c>
      <c r="BK189" s="14">
        <v>29.26173332384494</v>
      </c>
      <c r="BL189" t="s">
        <v>358</v>
      </c>
    </row>
    <row r="190" spans="1:64">
      <c r="A190" t="s">
        <v>992</v>
      </c>
      <c r="B190" t="s">
        <v>991</v>
      </c>
      <c r="C190" t="s">
        <v>358</v>
      </c>
      <c r="D190" t="s">
        <v>942</v>
      </c>
      <c r="E190">
        <v>2015</v>
      </c>
      <c r="F190" s="23">
        <v>54.74</v>
      </c>
      <c r="G190" s="23">
        <v>9.0500000000000007</v>
      </c>
      <c r="H190" s="22">
        <v>12037</v>
      </c>
      <c r="I190" s="34">
        <v>97.081283934356179</v>
      </c>
      <c r="J190" s="13">
        <v>4</v>
      </c>
      <c r="K190" s="13">
        <v>5</v>
      </c>
      <c r="L190" s="19">
        <v>945</v>
      </c>
      <c r="M190" s="35">
        <v>0.94499999999999995</v>
      </c>
      <c r="N190" s="19">
        <v>5.6523804578479337</v>
      </c>
      <c r="O190" s="17">
        <v>5.8223173703284825</v>
      </c>
      <c r="P190" s="36">
        <v>0</v>
      </c>
      <c r="Q190" s="37">
        <v>0</v>
      </c>
      <c r="R190" s="38">
        <v>0</v>
      </c>
      <c r="S190" s="27">
        <v>0</v>
      </c>
      <c r="T190" s="23">
        <v>0</v>
      </c>
      <c r="U190" s="17">
        <v>0</v>
      </c>
      <c r="V190" s="22">
        <v>0</v>
      </c>
      <c r="W190" s="22">
        <v>0</v>
      </c>
      <c r="X190" s="23">
        <v>0</v>
      </c>
      <c r="Y190" s="27">
        <v>0</v>
      </c>
      <c r="Z190" s="27">
        <v>0</v>
      </c>
      <c r="AA190" s="14">
        <v>0</v>
      </c>
      <c r="AB190" s="39">
        <v>0</v>
      </c>
      <c r="AC190" s="22" t="s">
        <v>782</v>
      </c>
      <c r="AD190" s="23">
        <v>0</v>
      </c>
      <c r="AE190" s="23">
        <v>0</v>
      </c>
      <c r="AF190" s="23">
        <v>0</v>
      </c>
      <c r="AG190" s="14">
        <v>0</v>
      </c>
      <c r="AH190" s="22" t="s">
        <v>782</v>
      </c>
      <c r="AI190" s="23" t="s">
        <v>782</v>
      </c>
      <c r="AJ190" s="23" t="s">
        <v>782</v>
      </c>
      <c r="AK190" s="23" t="s">
        <v>782</v>
      </c>
      <c r="AL190" s="14" t="s">
        <v>782</v>
      </c>
      <c r="AM190" s="22" t="s">
        <v>782</v>
      </c>
      <c r="AN190" s="23" t="s">
        <v>782</v>
      </c>
      <c r="AO190" s="23" t="s">
        <v>782</v>
      </c>
      <c r="AP190" s="23" t="s">
        <v>782</v>
      </c>
      <c r="AQ190" s="14" t="s">
        <v>782</v>
      </c>
      <c r="AR190" s="40">
        <v>396</v>
      </c>
      <c r="AS190" s="41">
        <v>10501.359999999997</v>
      </c>
      <c r="AT190" s="23">
        <v>10.501359999999996</v>
      </c>
      <c r="AU190" s="23">
        <v>9.3269170121899112</v>
      </c>
      <c r="AV190" s="14">
        <v>9.6073276271217498</v>
      </c>
      <c r="AW190" s="22">
        <v>0</v>
      </c>
      <c r="AX190" s="22" t="s">
        <v>782</v>
      </c>
      <c r="AY190" s="23">
        <v>0</v>
      </c>
      <c r="AZ190" s="23">
        <v>0</v>
      </c>
      <c r="BA190" s="23">
        <v>0</v>
      </c>
      <c r="BB190" s="14">
        <v>0</v>
      </c>
      <c r="BC190" s="42">
        <v>9</v>
      </c>
      <c r="BD190" s="43">
        <v>9000</v>
      </c>
      <c r="BE190" s="44">
        <v>9</v>
      </c>
      <c r="BF190" s="23">
        <v>12.523182854203768</v>
      </c>
      <c r="BG190" s="14">
        <v>12.899688123893805</v>
      </c>
      <c r="BH190" s="22">
        <v>409</v>
      </c>
      <c r="BI190" s="23">
        <v>20.446359999999999</v>
      </c>
      <c r="BJ190" s="23">
        <v>27.50248032424161</v>
      </c>
      <c r="BK190" s="14">
        <v>28.329333121344035</v>
      </c>
      <c r="BL190" t="s">
        <v>358</v>
      </c>
    </row>
    <row r="191" spans="1:64">
      <c r="A191" t="s">
        <v>993</v>
      </c>
      <c r="B191" t="s">
        <v>991</v>
      </c>
      <c r="C191" t="s">
        <v>358</v>
      </c>
      <c r="D191" t="s">
        <v>942</v>
      </c>
      <c r="E191">
        <v>2016</v>
      </c>
      <c r="F191" s="23">
        <v>54.74</v>
      </c>
      <c r="G191" s="23">
        <v>9.11</v>
      </c>
      <c r="H191" s="22">
        <v>12001</v>
      </c>
      <c r="I191" s="34">
        <v>102.34354831956716</v>
      </c>
      <c r="J191" s="13">
        <v>4</v>
      </c>
      <c r="K191" s="13">
        <v>5</v>
      </c>
      <c r="L191" s="19">
        <v>945</v>
      </c>
      <c r="M191" s="35">
        <v>0.94499999999999995</v>
      </c>
      <c r="N191" s="19">
        <v>5.6520449999999993</v>
      </c>
      <c r="O191" s="17">
        <v>5.5226197379355266</v>
      </c>
      <c r="P191" s="13">
        <v>0</v>
      </c>
      <c r="Q191" s="13">
        <v>0</v>
      </c>
      <c r="R191" s="19">
        <v>0</v>
      </c>
      <c r="S191" s="27">
        <v>0</v>
      </c>
      <c r="T191" s="19">
        <v>0</v>
      </c>
      <c r="U191" s="17">
        <v>0</v>
      </c>
      <c r="V191" s="13">
        <v>0</v>
      </c>
      <c r="W191" s="13">
        <v>0</v>
      </c>
      <c r="X191" s="19">
        <v>0</v>
      </c>
      <c r="Y191" s="27">
        <v>0</v>
      </c>
      <c r="Z191" s="19">
        <v>0</v>
      </c>
      <c r="AA191" s="14">
        <v>0</v>
      </c>
      <c r="AB191" s="13">
        <v>0</v>
      </c>
      <c r="AC191" s="22" t="s">
        <v>782</v>
      </c>
      <c r="AD191" s="19">
        <v>0</v>
      </c>
      <c r="AE191" s="23">
        <v>0</v>
      </c>
      <c r="AF191" s="19">
        <v>0</v>
      </c>
      <c r="AG191" s="14">
        <v>0</v>
      </c>
      <c r="AH191" s="22" t="s">
        <v>782</v>
      </c>
      <c r="AI191" s="23" t="s">
        <v>782</v>
      </c>
      <c r="AJ191" s="23" t="s">
        <v>782</v>
      </c>
      <c r="AK191" s="23" t="s">
        <v>782</v>
      </c>
      <c r="AL191" s="14" t="s">
        <v>782</v>
      </c>
      <c r="AM191" s="22" t="s">
        <v>782</v>
      </c>
      <c r="AN191" s="23" t="s">
        <v>782</v>
      </c>
      <c r="AO191" s="23" t="s">
        <v>782</v>
      </c>
      <c r="AP191" s="23" t="s">
        <v>782</v>
      </c>
      <c r="AQ191" s="14" t="s">
        <v>782</v>
      </c>
      <c r="AR191" s="13">
        <v>400</v>
      </c>
      <c r="AS191" s="19">
        <v>10622.609999999995</v>
      </c>
      <c r="AT191" s="23">
        <v>10.622609999999995</v>
      </c>
      <c r="AU191" s="19">
        <v>9.4328776800000114</v>
      </c>
      <c r="AV191" s="14">
        <v>9.2168757433989903</v>
      </c>
      <c r="AW191" s="13">
        <v>0</v>
      </c>
      <c r="AX191" s="22" t="s">
        <v>782</v>
      </c>
      <c r="AY191" s="19">
        <v>0</v>
      </c>
      <c r="AZ191" s="23">
        <v>0</v>
      </c>
      <c r="BA191" s="19">
        <v>0</v>
      </c>
      <c r="BB191" s="14">
        <v>0</v>
      </c>
      <c r="BC191" s="13">
        <v>9</v>
      </c>
      <c r="BD191" s="19">
        <v>9000</v>
      </c>
      <c r="BE191" s="44">
        <v>9</v>
      </c>
      <c r="BF191" s="19">
        <v>12.523182854203769</v>
      </c>
      <c r="BG191" s="14">
        <v>12.236416520463216</v>
      </c>
      <c r="BH191" s="22">
        <v>413</v>
      </c>
      <c r="BI191" s="23">
        <v>20.567609999999995</v>
      </c>
      <c r="BJ191" s="23">
        <v>27.60810553420378</v>
      </c>
      <c r="BK191" s="14">
        <v>26.975912001797731</v>
      </c>
      <c r="BL191" t="s">
        <v>358</v>
      </c>
    </row>
    <row r="192" spans="1:64">
      <c r="A192" t="s">
        <v>994</v>
      </c>
      <c r="B192" t="s">
        <v>991</v>
      </c>
      <c r="C192" t="s">
        <v>358</v>
      </c>
      <c r="D192" t="s">
        <v>942</v>
      </c>
      <c r="E192">
        <v>2017</v>
      </c>
      <c r="F192" s="23">
        <v>54.74</v>
      </c>
      <c r="G192" s="23">
        <v>9.15</v>
      </c>
      <c r="H192" s="22">
        <v>11966</v>
      </c>
      <c r="I192" s="34">
        <v>93.993055210507038</v>
      </c>
      <c r="J192" s="13">
        <v>4</v>
      </c>
      <c r="K192" s="13">
        <v>5</v>
      </c>
      <c r="L192" s="19">
        <v>945</v>
      </c>
      <c r="M192" s="19">
        <v>0.94499999999999995</v>
      </c>
      <c r="N192" s="19">
        <v>5.6520449999999993</v>
      </c>
      <c r="O192" s="17">
        <v>6.0132580937407214</v>
      </c>
      <c r="P192" s="13">
        <v>0</v>
      </c>
      <c r="Q192" s="13">
        <v>0</v>
      </c>
      <c r="R192" s="19">
        <v>0</v>
      </c>
      <c r="S192" s="19">
        <v>0</v>
      </c>
      <c r="T192" s="19">
        <v>0</v>
      </c>
      <c r="U192" s="17">
        <v>0</v>
      </c>
      <c r="V192" s="13">
        <v>0</v>
      </c>
      <c r="W192" s="13">
        <v>0</v>
      </c>
      <c r="X192" s="19">
        <v>0</v>
      </c>
      <c r="Y192" s="19">
        <v>0</v>
      </c>
      <c r="Z192" s="19">
        <v>0</v>
      </c>
      <c r="AA192" s="14">
        <v>0</v>
      </c>
      <c r="AB192" s="13">
        <v>0</v>
      </c>
      <c r="AC192" s="22" t="s">
        <v>782</v>
      </c>
      <c r="AD192" s="19">
        <v>0</v>
      </c>
      <c r="AE192" s="19">
        <v>0</v>
      </c>
      <c r="AF192" s="19">
        <v>0</v>
      </c>
      <c r="AG192" s="14">
        <v>0</v>
      </c>
      <c r="AH192" s="22" t="s">
        <v>782</v>
      </c>
      <c r="AI192" s="23" t="s">
        <v>782</v>
      </c>
      <c r="AJ192" s="23" t="s">
        <v>782</v>
      </c>
      <c r="AK192" s="23" t="s">
        <v>782</v>
      </c>
      <c r="AL192" s="14" t="s">
        <v>782</v>
      </c>
      <c r="AM192" s="22" t="s">
        <v>782</v>
      </c>
      <c r="AN192" s="23" t="s">
        <v>782</v>
      </c>
      <c r="AO192" s="23" t="s">
        <v>782</v>
      </c>
      <c r="AP192" s="23" t="s">
        <v>782</v>
      </c>
      <c r="AQ192" s="14" t="s">
        <v>782</v>
      </c>
      <c r="AR192" s="13">
        <v>417</v>
      </c>
      <c r="AS192" s="19">
        <v>10976.579999999989</v>
      </c>
      <c r="AT192" s="19">
        <v>10.976579999999988</v>
      </c>
      <c r="AU192" s="19">
        <v>9.7472030400000111</v>
      </c>
      <c r="AV192" s="14">
        <v>10.370131089121589</v>
      </c>
      <c r="AW192" s="13">
        <v>0</v>
      </c>
      <c r="AX192" s="22" t="s">
        <v>782</v>
      </c>
      <c r="AY192" s="19">
        <v>0</v>
      </c>
      <c r="AZ192" s="19">
        <v>0</v>
      </c>
      <c r="BA192" s="19">
        <v>0</v>
      </c>
      <c r="BB192" s="14">
        <v>0</v>
      </c>
      <c r="BC192" s="13">
        <v>11</v>
      </c>
      <c r="BD192" s="19">
        <v>15000</v>
      </c>
      <c r="BE192" s="19">
        <v>15</v>
      </c>
      <c r="BF192" s="19">
        <v>28.897271153007487</v>
      </c>
      <c r="BG192" s="14">
        <v>30.744049215433101</v>
      </c>
      <c r="BH192" s="22">
        <v>432</v>
      </c>
      <c r="BI192" s="23">
        <v>26.921579999999988</v>
      </c>
      <c r="BJ192" s="23">
        <v>44.296519193007498</v>
      </c>
      <c r="BK192" s="14">
        <v>47.127438398295418</v>
      </c>
      <c r="BL192" t="s">
        <v>358</v>
      </c>
    </row>
    <row r="193" spans="1:64">
      <c r="A193" t="s">
        <v>995</v>
      </c>
      <c r="B193" t="s">
        <v>991</v>
      </c>
      <c r="C193" t="s">
        <v>358</v>
      </c>
      <c r="D193" t="s">
        <v>942</v>
      </c>
      <c r="E193">
        <v>2018</v>
      </c>
      <c r="F193" s="23">
        <v>54.74</v>
      </c>
      <c r="G193" s="23">
        <v>9.2200000000000006</v>
      </c>
      <c r="H193" s="22">
        <v>11937</v>
      </c>
      <c r="I193" s="34">
        <v>93.999735598226337</v>
      </c>
      <c r="J193" s="13">
        <v>4</v>
      </c>
      <c r="K193" s="13">
        <v>5</v>
      </c>
      <c r="L193" s="19">
        <v>945</v>
      </c>
      <c r="M193" s="19">
        <v>0.94499999999999995</v>
      </c>
      <c r="N193" s="19">
        <v>5.6520449999999993</v>
      </c>
      <c r="O193" s="17">
        <v>6.012830742586309</v>
      </c>
      <c r="P193" s="13">
        <v>0</v>
      </c>
      <c r="Q193" s="13">
        <v>0</v>
      </c>
      <c r="R193" s="19">
        <v>0</v>
      </c>
      <c r="S193" s="19">
        <v>0</v>
      </c>
      <c r="T193" s="19">
        <v>0</v>
      </c>
      <c r="U193" s="17">
        <v>0</v>
      </c>
      <c r="V193" s="13">
        <v>0</v>
      </c>
      <c r="W193" s="13">
        <v>0</v>
      </c>
      <c r="X193" s="19">
        <v>0</v>
      </c>
      <c r="Y193" s="19">
        <v>0</v>
      </c>
      <c r="Z193" s="19">
        <v>0</v>
      </c>
      <c r="AA193" s="14">
        <v>0</v>
      </c>
      <c r="AB193" s="13">
        <v>0</v>
      </c>
      <c r="AC193" s="22" t="s">
        <v>782</v>
      </c>
      <c r="AD193" s="19">
        <v>0</v>
      </c>
      <c r="AE193" s="19">
        <v>0</v>
      </c>
      <c r="AF193" s="19">
        <v>0</v>
      </c>
      <c r="AG193" s="14">
        <v>0</v>
      </c>
      <c r="AH193" s="22" t="s">
        <v>782</v>
      </c>
      <c r="AI193" s="23" t="s">
        <v>782</v>
      </c>
      <c r="AJ193" s="23" t="s">
        <v>782</v>
      </c>
      <c r="AK193" s="23" t="s">
        <v>782</v>
      </c>
      <c r="AL193" s="14" t="s">
        <v>782</v>
      </c>
      <c r="AM193" s="22" t="s">
        <v>782</v>
      </c>
      <c r="AN193" s="23" t="s">
        <v>782</v>
      </c>
      <c r="AO193" s="23" t="s">
        <v>782</v>
      </c>
      <c r="AP193" s="23" t="s">
        <v>782</v>
      </c>
      <c r="AQ193" s="14" t="s">
        <v>782</v>
      </c>
      <c r="AR193" s="13">
        <v>438</v>
      </c>
      <c r="AS193" s="19">
        <v>11820.929999999995</v>
      </c>
      <c r="AT193" s="19">
        <v>11.820929999999986</v>
      </c>
      <c r="AU193" s="19">
        <v>10.496985840000008</v>
      </c>
      <c r="AV193" s="14">
        <v>11.167037623239946</v>
      </c>
      <c r="AW193" s="13">
        <v>0</v>
      </c>
      <c r="AX193" s="22" t="s">
        <v>782</v>
      </c>
      <c r="AY193" s="19">
        <v>0</v>
      </c>
      <c r="AZ193" s="19">
        <v>0</v>
      </c>
      <c r="BA193" s="19">
        <v>0</v>
      </c>
      <c r="BB193" s="14">
        <v>0</v>
      </c>
      <c r="BC193" s="13">
        <v>17</v>
      </c>
      <c r="BD193" s="19">
        <v>33000</v>
      </c>
      <c r="BE193" s="19">
        <v>33</v>
      </c>
      <c r="BF193" s="19">
        <v>74.009288106732654</v>
      </c>
      <c r="BG193" s="14">
        <v>78.733506680341264</v>
      </c>
      <c r="BH193" s="22">
        <v>459</v>
      </c>
      <c r="BI193" s="23">
        <v>45.76592999999999</v>
      </c>
      <c r="BJ193" s="23">
        <v>90.158318946732663</v>
      </c>
      <c r="BK193" s="14">
        <v>95.913375046167516</v>
      </c>
      <c r="BL193" t="s">
        <v>358</v>
      </c>
    </row>
    <row r="194" spans="1:64">
      <c r="A194" t="s">
        <v>996</v>
      </c>
      <c r="B194" t="s">
        <v>991</v>
      </c>
      <c r="C194" t="s">
        <v>358</v>
      </c>
      <c r="D194" t="s">
        <v>942</v>
      </c>
      <c r="E194">
        <v>2019</v>
      </c>
      <c r="F194" s="23">
        <v>54.74</v>
      </c>
      <c r="G194" s="23">
        <v>9.18</v>
      </c>
      <c r="H194" s="22">
        <v>11977</v>
      </c>
      <c r="I194" s="34">
        <v>95.721519367103056</v>
      </c>
      <c r="J194" s="22">
        <v>4</v>
      </c>
      <c r="K194" s="22">
        <v>6</v>
      </c>
      <c r="L194" s="23">
        <v>1495</v>
      </c>
      <c r="M194" s="23">
        <v>1.4949999999999999</v>
      </c>
      <c r="N194" s="23">
        <v>8.9415950000000013</v>
      </c>
      <c r="O194" s="14">
        <v>9.3412589552699785</v>
      </c>
      <c r="P194" s="22">
        <v>0</v>
      </c>
      <c r="Q194" s="22">
        <v>0</v>
      </c>
      <c r="R194" s="23">
        <v>0</v>
      </c>
      <c r="S194" s="23">
        <v>0</v>
      </c>
      <c r="T194" s="23">
        <v>0</v>
      </c>
      <c r="U194" s="14">
        <v>0</v>
      </c>
      <c r="V194" s="22">
        <v>0</v>
      </c>
      <c r="W194" s="22">
        <v>0</v>
      </c>
      <c r="X194" s="23">
        <v>0</v>
      </c>
      <c r="Y194" s="23">
        <v>0</v>
      </c>
      <c r="Z194" s="23">
        <v>0</v>
      </c>
      <c r="AA194" s="14">
        <v>0</v>
      </c>
      <c r="AB194" s="22">
        <v>0</v>
      </c>
      <c r="AC194" s="22">
        <v>0</v>
      </c>
      <c r="AD194" s="23">
        <v>0</v>
      </c>
      <c r="AE194" s="23">
        <v>0</v>
      </c>
      <c r="AF194" s="23">
        <v>0</v>
      </c>
      <c r="AG194" s="14">
        <v>0</v>
      </c>
      <c r="AH194" s="22">
        <v>0</v>
      </c>
      <c r="AI194" s="23">
        <v>0</v>
      </c>
      <c r="AJ194" s="23">
        <v>0</v>
      </c>
      <c r="AK194" s="23">
        <v>0</v>
      </c>
      <c r="AL194" s="14">
        <v>0</v>
      </c>
      <c r="AM194" s="22">
        <v>464</v>
      </c>
      <c r="AN194" s="23">
        <v>12775.344999999996</v>
      </c>
      <c r="AO194" s="23">
        <v>12.775344999999982</v>
      </c>
      <c r="AP194" s="23">
        <v>11.344506360000006</v>
      </c>
      <c r="AQ194" s="14">
        <v>11.851573643009694</v>
      </c>
      <c r="AR194" s="22">
        <v>464</v>
      </c>
      <c r="AS194" s="23">
        <v>12775.344999999996</v>
      </c>
      <c r="AT194" s="23">
        <v>12.775344999999982</v>
      </c>
      <c r="AU194" s="23">
        <v>11.344506360000006</v>
      </c>
      <c r="AV194" s="14">
        <v>11.851573643009694</v>
      </c>
      <c r="AW194" s="22">
        <v>0</v>
      </c>
      <c r="AX194" s="22" t="s">
        <v>782</v>
      </c>
      <c r="AY194" s="23">
        <v>0</v>
      </c>
      <c r="AZ194" s="23">
        <v>0</v>
      </c>
      <c r="BA194" s="23">
        <v>0</v>
      </c>
      <c r="BB194" s="14">
        <v>0</v>
      </c>
      <c r="BC194" s="22">
        <v>17</v>
      </c>
      <c r="BD194" s="23">
        <v>33000</v>
      </c>
      <c r="BE194" s="23">
        <v>33</v>
      </c>
      <c r="BF194" s="23">
        <v>73.99503664001216</v>
      </c>
      <c r="BG194" s="14">
        <v>77.302405069682052</v>
      </c>
      <c r="BH194" s="22">
        <v>485</v>
      </c>
      <c r="BI194" s="23">
        <v>47.270344999999978</v>
      </c>
      <c r="BJ194" s="23">
        <v>94.281138000012177</v>
      </c>
      <c r="BK194" s="14">
        <v>98.495237667961732</v>
      </c>
      <c r="BL194" t="s">
        <v>358</v>
      </c>
    </row>
    <row r="195" spans="1:64">
      <c r="A195" t="s">
        <v>997</v>
      </c>
      <c r="B195" t="s">
        <v>991</v>
      </c>
      <c r="C195" t="s">
        <v>358</v>
      </c>
      <c r="D195" t="s">
        <v>942</v>
      </c>
      <c r="E195">
        <v>2020</v>
      </c>
      <c r="F195" s="23">
        <v>54.74</v>
      </c>
      <c r="G195" s="23">
        <v>9.34</v>
      </c>
      <c r="H195" s="22">
        <v>12113</v>
      </c>
      <c r="I195" s="34">
        <v>96.441772025150854</v>
      </c>
      <c r="J195" s="22">
        <v>4</v>
      </c>
      <c r="K195" s="22">
        <v>6</v>
      </c>
      <c r="L195" s="23">
        <v>1495</v>
      </c>
      <c r="M195" s="23">
        <v>1.4949999999999999</v>
      </c>
      <c r="N195" s="23">
        <v>8.9415950000000013</v>
      </c>
      <c r="O195" s="14">
        <v>9.2714959630440443</v>
      </c>
      <c r="P195" s="22">
        <v>0</v>
      </c>
      <c r="Q195" s="22">
        <v>0</v>
      </c>
      <c r="R195" s="23">
        <v>0</v>
      </c>
      <c r="S195" s="23">
        <v>0</v>
      </c>
      <c r="T195" s="23">
        <v>0</v>
      </c>
      <c r="U195" s="14">
        <v>0</v>
      </c>
      <c r="V195" s="22">
        <v>0</v>
      </c>
      <c r="W195" s="22">
        <v>0</v>
      </c>
      <c r="X195" s="23">
        <v>0</v>
      </c>
      <c r="Y195" s="23">
        <v>0</v>
      </c>
      <c r="Z195" s="23">
        <v>0</v>
      </c>
      <c r="AA195" s="14">
        <v>0</v>
      </c>
      <c r="AB195" s="22">
        <v>0</v>
      </c>
      <c r="AC195" s="22">
        <v>0</v>
      </c>
      <c r="AD195" s="23">
        <v>0</v>
      </c>
      <c r="AE195" s="23">
        <v>0</v>
      </c>
      <c r="AF195" s="23">
        <v>0</v>
      </c>
      <c r="AG195" s="14">
        <v>0</v>
      </c>
      <c r="AH195" s="22">
        <v>0</v>
      </c>
      <c r="AI195" s="23">
        <v>0</v>
      </c>
      <c r="AJ195" s="23">
        <v>0</v>
      </c>
      <c r="AK195" s="23">
        <v>0</v>
      </c>
      <c r="AL195" s="14">
        <v>0</v>
      </c>
      <c r="AM195" s="22">
        <v>517</v>
      </c>
      <c r="AN195" s="23">
        <v>14167.845000000003</v>
      </c>
      <c r="AO195" s="23">
        <v>14.167844999999984</v>
      </c>
      <c r="AP195" s="23">
        <v>12.581046360000002</v>
      </c>
      <c r="AQ195" s="14">
        <v>13.045225212907759</v>
      </c>
      <c r="AR195" s="22">
        <v>517</v>
      </c>
      <c r="AS195" s="23">
        <v>14167.845000000003</v>
      </c>
      <c r="AT195" s="23">
        <v>14.167844999999984</v>
      </c>
      <c r="AU195" s="23">
        <v>12.581046360000002</v>
      </c>
      <c r="AV195" s="14">
        <v>13.045225212907759</v>
      </c>
      <c r="AW195" s="22">
        <v>0</v>
      </c>
      <c r="AX195" s="22">
        <v>0</v>
      </c>
      <c r="AY195" s="23">
        <v>0</v>
      </c>
      <c r="AZ195" s="23">
        <v>0</v>
      </c>
      <c r="BA195" s="23">
        <v>0</v>
      </c>
      <c r="BB195" s="14">
        <v>0</v>
      </c>
      <c r="BC195" s="22">
        <v>17</v>
      </c>
      <c r="BD195" s="23">
        <v>33000</v>
      </c>
      <c r="BE195" s="23">
        <v>33</v>
      </c>
      <c r="BF195" s="23">
        <v>73.988340710520617</v>
      </c>
      <c r="BG195" s="14">
        <v>76.718147289149101</v>
      </c>
      <c r="BH195" s="22">
        <v>538</v>
      </c>
      <c r="BI195" s="23">
        <v>48.662844999999983</v>
      </c>
      <c r="BJ195" s="23">
        <v>95.510982070520626</v>
      </c>
      <c r="BK195" s="14">
        <v>99.034868465100899</v>
      </c>
      <c r="BL195" t="s">
        <v>358</v>
      </c>
    </row>
    <row r="196" spans="1:64">
      <c r="A196" t="s">
        <v>998</v>
      </c>
      <c r="B196" t="s">
        <v>991</v>
      </c>
      <c r="C196" t="s">
        <v>358</v>
      </c>
      <c r="D196" t="s">
        <v>942</v>
      </c>
      <c r="E196">
        <v>2021</v>
      </c>
      <c r="F196" s="23">
        <v>54.74</v>
      </c>
      <c r="G196" s="23">
        <v>9.39</v>
      </c>
      <c r="H196" s="22">
        <v>12201</v>
      </c>
      <c r="I196" s="34">
        <v>90.82</v>
      </c>
      <c r="J196" s="22">
        <v>4</v>
      </c>
      <c r="K196" s="22">
        <v>6</v>
      </c>
      <c r="L196" s="23">
        <v>1495</v>
      </c>
      <c r="M196" s="23">
        <v>1.4950000000000001</v>
      </c>
      <c r="N196" s="23">
        <v>8.9415949999999995</v>
      </c>
      <c r="O196" s="14">
        <v>9.85</v>
      </c>
      <c r="P196" s="22">
        <v>0</v>
      </c>
      <c r="Q196" s="22">
        <v>0</v>
      </c>
      <c r="R196" s="23">
        <v>0</v>
      </c>
      <c r="S196" s="23">
        <v>0</v>
      </c>
      <c r="T196" s="23">
        <v>0</v>
      </c>
      <c r="U196" s="14">
        <v>0</v>
      </c>
      <c r="V196" s="22">
        <v>0</v>
      </c>
      <c r="W196" s="22">
        <v>0</v>
      </c>
      <c r="X196" s="23">
        <v>0</v>
      </c>
      <c r="Y196" s="23">
        <v>0</v>
      </c>
      <c r="Z196" s="23">
        <v>0</v>
      </c>
      <c r="AA196" s="14">
        <v>0</v>
      </c>
      <c r="AB196" s="22">
        <v>0</v>
      </c>
      <c r="AC196" s="22">
        <v>0</v>
      </c>
      <c r="AD196" s="23">
        <v>0</v>
      </c>
      <c r="AE196" s="23">
        <v>0</v>
      </c>
      <c r="AF196" s="23">
        <v>0</v>
      </c>
      <c r="AG196" s="14">
        <v>0</v>
      </c>
      <c r="AH196" s="22">
        <v>0</v>
      </c>
      <c r="AI196" s="23">
        <v>0</v>
      </c>
      <c r="AJ196" s="23">
        <v>0</v>
      </c>
      <c r="AK196" s="23">
        <v>0</v>
      </c>
      <c r="AL196" s="14">
        <v>0</v>
      </c>
      <c r="AM196" s="22">
        <v>573</v>
      </c>
      <c r="AN196" s="23">
        <v>14643.68</v>
      </c>
      <c r="AO196" s="23">
        <v>14.64368</v>
      </c>
      <c r="AP196" s="23">
        <v>13.103500390000001</v>
      </c>
      <c r="AQ196" s="14">
        <v>14.43</v>
      </c>
      <c r="AR196" s="22">
        <v>573</v>
      </c>
      <c r="AS196" s="23">
        <v>14643.68</v>
      </c>
      <c r="AT196" s="23">
        <v>14.64368</v>
      </c>
      <c r="AU196" s="23">
        <v>13.103500390000001</v>
      </c>
      <c r="AV196" s="14">
        <v>14.43</v>
      </c>
      <c r="AW196" s="22">
        <v>0</v>
      </c>
      <c r="AX196" s="22">
        <v>0</v>
      </c>
      <c r="AY196" s="23">
        <v>0</v>
      </c>
      <c r="AZ196" s="23">
        <v>0</v>
      </c>
      <c r="BA196" s="23">
        <v>0</v>
      </c>
      <c r="BB196" s="14">
        <v>0</v>
      </c>
      <c r="BC196" s="22">
        <v>17</v>
      </c>
      <c r="BD196" s="23">
        <v>33000</v>
      </c>
      <c r="BE196" s="23">
        <v>33</v>
      </c>
      <c r="BF196" s="23">
        <v>64.479787270000003</v>
      </c>
      <c r="BG196" s="14">
        <v>71</v>
      </c>
      <c r="BH196" s="22">
        <v>594</v>
      </c>
      <c r="BI196" s="23">
        <v>49.14</v>
      </c>
      <c r="BJ196" s="23">
        <v>86.52</v>
      </c>
      <c r="BK196" s="14">
        <v>95.27</v>
      </c>
      <c r="BL196" t="s">
        <v>358</v>
      </c>
    </row>
    <row r="197" spans="1:64">
      <c r="A197" t="s">
        <v>999</v>
      </c>
      <c r="B197" t="s">
        <v>991</v>
      </c>
      <c r="C197" t="s">
        <v>358</v>
      </c>
      <c r="D197" s="111" t="s">
        <v>942</v>
      </c>
      <c r="E197" s="110">
        <v>2022</v>
      </c>
      <c r="F197" s="23"/>
      <c r="G197" s="23"/>
      <c r="H197" s="22">
        <v>12364</v>
      </c>
      <c r="I197" s="34">
        <v>89.608561947473063</v>
      </c>
      <c r="J197" s="22">
        <v>5</v>
      </c>
      <c r="K197" s="22">
        <v>7</v>
      </c>
      <c r="L197" s="23">
        <v>1594</v>
      </c>
      <c r="M197" s="23">
        <v>1.5940000000000001</v>
      </c>
      <c r="N197" s="23">
        <v>9.4332919999999998</v>
      </c>
      <c r="O197" s="14">
        <v>10.527221724113401</v>
      </c>
      <c r="P197" s="22">
        <v>0</v>
      </c>
      <c r="Q197" s="22">
        <v>0</v>
      </c>
      <c r="R197" s="23">
        <v>0</v>
      </c>
      <c r="S197" s="23">
        <v>0</v>
      </c>
      <c r="T197" s="23">
        <v>0</v>
      </c>
      <c r="U197" s="14">
        <v>0</v>
      </c>
      <c r="V197" s="22">
        <v>0</v>
      </c>
      <c r="W197" s="22">
        <v>0</v>
      </c>
      <c r="X197" s="23">
        <v>0</v>
      </c>
      <c r="Y197" s="23">
        <v>0</v>
      </c>
      <c r="Z197" s="23">
        <v>0</v>
      </c>
      <c r="AA197" s="14">
        <v>0</v>
      </c>
      <c r="AB197" s="22">
        <v>0</v>
      </c>
      <c r="AC197" s="22">
        <v>0</v>
      </c>
      <c r="AD197" s="23">
        <v>0</v>
      </c>
      <c r="AE197" s="23">
        <v>0</v>
      </c>
      <c r="AF197" s="23">
        <v>0</v>
      </c>
      <c r="AG197" s="14">
        <v>0</v>
      </c>
      <c r="AH197" s="22">
        <v>0</v>
      </c>
      <c r="AI197" s="23">
        <v>0</v>
      </c>
      <c r="AJ197" s="23">
        <v>0</v>
      </c>
      <c r="AK197" s="23">
        <v>0</v>
      </c>
      <c r="AL197" s="14">
        <v>0</v>
      </c>
      <c r="AM197" s="22">
        <v>669</v>
      </c>
      <c r="AN197" s="23">
        <v>14656.580000000004</v>
      </c>
      <c r="AO197" s="23">
        <v>14.656579999999986</v>
      </c>
      <c r="AP197" s="23">
        <v>15.013671716915274</v>
      </c>
      <c r="AQ197" s="14">
        <v>16.754729002029986</v>
      </c>
      <c r="AR197" s="22">
        <v>669</v>
      </c>
      <c r="AS197" s="23">
        <v>14656.58</v>
      </c>
      <c r="AT197" s="23">
        <v>14.65658</v>
      </c>
      <c r="AU197" s="23">
        <v>15.013671716915299</v>
      </c>
      <c r="AV197" s="14">
        <v>16.754729002030015</v>
      </c>
      <c r="AW197" s="22">
        <v>0</v>
      </c>
      <c r="AX197" s="22">
        <v>0</v>
      </c>
      <c r="AY197" s="23">
        <v>0</v>
      </c>
      <c r="AZ197" s="23">
        <v>0</v>
      </c>
      <c r="BA197" s="23">
        <v>0</v>
      </c>
      <c r="BB197" s="14">
        <v>0</v>
      </c>
      <c r="BC197" s="22">
        <v>17</v>
      </c>
      <c r="BD197" s="23">
        <v>33000</v>
      </c>
      <c r="BE197" s="23">
        <v>33</v>
      </c>
      <c r="BF197" s="23">
        <v>72.022147710608536</v>
      </c>
      <c r="BG197" s="14">
        <v>80.374180932427677</v>
      </c>
      <c r="BH197" s="22">
        <v>691</v>
      </c>
      <c r="BI197" s="23">
        <v>49.250579999999999</v>
      </c>
      <c r="BJ197" s="23">
        <v>96.469111427523828</v>
      </c>
      <c r="BK197" s="14">
        <v>107.6561316585711</v>
      </c>
      <c r="BL197" t="s">
        <v>358</v>
      </c>
    </row>
    <row r="198" spans="1:64">
      <c r="A198" t="s">
        <v>1000</v>
      </c>
      <c r="B198" t="s">
        <v>991</v>
      </c>
      <c r="C198" t="s">
        <v>358</v>
      </c>
      <c r="D198" t="s">
        <v>942</v>
      </c>
      <c r="E198">
        <v>2023</v>
      </c>
      <c r="F198">
        <v>54.74</v>
      </c>
      <c r="G198">
        <v>9.69</v>
      </c>
      <c r="H198">
        <v>12288</v>
      </c>
      <c r="I198">
        <v>89.608561947473063</v>
      </c>
      <c r="J198">
        <v>5</v>
      </c>
      <c r="K198">
        <v>7</v>
      </c>
      <c r="L198">
        <v>1594</v>
      </c>
      <c r="M198">
        <v>1.5940000000000001</v>
      </c>
      <c r="N198">
        <v>9.4332919999999998</v>
      </c>
      <c r="O198">
        <v>10.527221724113401</v>
      </c>
      <c r="P198">
        <v>0</v>
      </c>
      <c r="Q198">
        <v>0</v>
      </c>
      <c r="R198">
        <v>0</v>
      </c>
      <c r="S198">
        <v>0</v>
      </c>
      <c r="T198">
        <v>0</v>
      </c>
      <c r="U198">
        <v>0</v>
      </c>
      <c r="V198">
        <v>0</v>
      </c>
      <c r="W198">
        <v>0</v>
      </c>
      <c r="X198">
        <v>0</v>
      </c>
      <c r="Y198">
        <v>0</v>
      </c>
      <c r="Z198">
        <v>0</v>
      </c>
      <c r="AA198">
        <v>0</v>
      </c>
      <c r="AG198">
        <v>0</v>
      </c>
      <c r="AH198">
        <v>1</v>
      </c>
      <c r="AI198">
        <v>514</v>
      </c>
      <c r="AJ198">
        <v>0.51400000000000001</v>
      </c>
      <c r="AK198">
        <v>0.48212500000000003</v>
      </c>
      <c r="AL198">
        <v>0.58116699999999999</v>
      </c>
      <c r="AM198">
        <v>883</v>
      </c>
      <c r="AN198">
        <v>17034.514999999999</v>
      </c>
      <c r="AO198">
        <v>17.034514999999999</v>
      </c>
      <c r="AP198">
        <v>15.978158000000001</v>
      </c>
      <c r="AQ198">
        <v>17.831061734219226</v>
      </c>
      <c r="AR198">
        <v>945</v>
      </c>
      <c r="AS198">
        <v>17597.5459999999</v>
      </c>
      <c r="AT198">
        <v>17.597545999999902</v>
      </c>
      <c r="AU198">
        <v>16.506273526165401</v>
      </c>
      <c r="AV198">
        <v>18.420420066378348</v>
      </c>
      <c r="AW198">
        <v>0</v>
      </c>
      <c r="AX198">
        <v>0</v>
      </c>
      <c r="AY198">
        <v>0</v>
      </c>
      <c r="AZ198">
        <v>0</v>
      </c>
      <c r="BA198">
        <v>0</v>
      </c>
      <c r="BB198">
        <v>0</v>
      </c>
      <c r="BC198">
        <v>17</v>
      </c>
      <c r="BD198">
        <v>33000</v>
      </c>
      <c r="BE198">
        <v>33</v>
      </c>
      <c r="BF198">
        <v>85.997698</v>
      </c>
      <c r="BG198">
        <v>95.970402973780907</v>
      </c>
      <c r="BH198">
        <v>967</v>
      </c>
      <c r="BI198">
        <v>52.191545999999903</v>
      </c>
      <c r="BJ198">
        <v>111.9372635261654</v>
      </c>
      <c r="BK198">
        <v>124.91804476427265</v>
      </c>
      <c r="BL198" t="s">
        <v>358</v>
      </c>
    </row>
    <row r="199" spans="1:64">
      <c r="A199" t="s">
        <v>1001</v>
      </c>
      <c r="B199" t="s">
        <v>991</v>
      </c>
      <c r="C199" t="s">
        <v>358</v>
      </c>
      <c r="D199" t="s">
        <v>942</v>
      </c>
      <c r="E199">
        <v>2024</v>
      </c>
      <c r="F199">
        <v>54.74</v>
      </c>
      <c r="G199">
        <v>9.7100000000000009</v>
      </c>
      <c r="H199">
        <v>12428</v>
      </c>
      <c r="I199">
        <v>85.220015784639884</v>
      </c>
      <c r="J199">
        <v>5</v>
      </c>
      <c r="K199">
        <v>7</v>
      </c>
      <c r="L199">
        <v>1594</v>
      </c>
      <c r="M199">
        <v>1.5940000000000001</v>
      </c>
      <c r="N199">
        <v>9.4332919999999998</v>
      </c>
      <c r="O199">
        <v>11.069338480104181</v>
      </c>
      <c r="P199">
        <v>0</v>
      </c>
      <c r="Q199">
        <v>0</v>
      </c>
      <c r="R199">
        <v>0</v>
      </c>
      <c r="S199">
        <v>0</v>
      </c>
      <c r="T199">
        <v>0</v>
      </c>
      <c r="U199">
        <v>0</v>
      </c>
      <c r="V199">
        <v>0</v>
      </c>
      <c r="W199">
        <v>0</v>
      </c>
      <c r="X199">
        <v>0</v>
      </c>
      <c r="Y199">
        <v>0</v>
      </c>
      <c r="Z199">
        <v>0</v>
      </c>
      <c r="AA199">
        <v>0</v>
      </c>
      <c r="AB199">
        <v>0</v>
      </c>
      <c r="AC199">
        <v>0</v>
      </c>
      <c r="AD199">
        <v>0</v>
      </c>
      <c r="AE199">
        <v>0</v>
      </c>
      <c r="AF199">
        <v>0</v>
      </c>
      <c r="AG199">
        <v>0</v>
      </c>
      <c r="AH199">
        <v>1</v>
      </c>
      <c r="AI199">
        <v>513.6</v>
      </c>
      <c r="AJ199">
        <v>0.51360000000000006</v>
      </c>
      <c r="AK199">
        <v>0.4632383409351552</v>
      </c>
      <c r="AL199">
        <v>0.54357927145403051</v>
      </c>
      <c r="AM199">
        <v>1052</v>
      </c>
      <c r="AN199">
        <v>19365.849000000027</v>
      </c>
      <c r="AO199">
        <v>19.365849000000001</v>
      </c>
      <c r="AP199">
        <v>17.466907635437572</v>
      </c>
      <c r="AQ199">
        <v>20.496250176224233</v>
      </c>
      <c r="AR199">
        <v>1199</v>
      </c>
      <c r="AS199">
        <v>20019.806</v>
      </c>
      <c r="AT199">
        <v>20.019806000000028</v>
      </c>
      <c r="AU199">
        <v>18.056740103745433</v>
      </c>
      <c r="AV199">
        <v>21.188379205862564</v>
      </c>
      <c r="AW199">
        <v>0</v>
      </c>
      <c r="AX199">
        <v>0</v>
      </c>
      <c r="AY199">
        <v>0</v>
      </c>
      <c r="AZ199">
        <v>0</v>
      </c>
      <c r="BA199">
        <v>0</v>
      </c>
      <c r="BB199">
        <v>0</v>
      </c>
      <c r="BC199">
        <v>10</v>
      </c>
      <c r="BD199">
        <v>35120</v>
      </c>
      <c r="BE199">
        <v>35.119999999999997</v>
      </c>
      <c r="BF199">
        <v>94.436471825486137</v>
      </c>
      <c r="BG199">
        <v>110.81489595605947</v>
      </c>
      <c r="BH199">
        <v>1214</v>
      </c>
      <c r="BI199">
        <v>56.73380600000003</v>
      </c>
      <c r="BJ199">
        <v>121.92650392923157</v>
      </c>
      <c r="BK199">
        <v>143.07261364202623</v>
      </c>
      <c r="BL199" t="s">
        <v>358</v>
      </c>
    </row>
    <row r="200" spans="1:64">
      <c r="A200" t="s">
        <v>1002</v>
      </c>
      <c r="B200" t="s">
        <v>1003</v>
      </c>
      <c r="C200" t="s">
        <v>360</v>
      </c>
      <c r="D200" t="s">
        <v>942</v>
      </c>
      <c r="E200">
        <v>2012</v>
      </c>
      <c r="F200" s="23">
        <v>88.2</v>
      </c>
      <c r="G200" s="23">
        <v>11.7</v>
      </c>
      <c r="H200" s="22">
        <v>13727</v>
      </c>
      <c r="I200" s="34">
        <v>112.14774700000001</v>
      </c>
      <c r="J200" s="22">
        <v>4</v>
      </c>
      <c r="K200" s="22" t="s">
        <v>782</v>
      </c>
      <c r="L200" s="23">
        <v>1300</v>
      </c>
      <c r="M200" s="23">
        <v>1.3</v>
      </c>
      <c r="N200" s="23">
        <v>9.5353320000000004</v>
      </c>
      <c r="O200" s="14">
        <v>8.5024730813361771</v>
      </c>
      <c r="P200" s="22">
        <v>0</v>
      </c>
      <c r="Q200" s="22" t="s">
        <v>782</v>
      </c>
      <c r="R200" s="23">
        <v>0</v>
      </c>
      <c r="S200" s="23">
        <v>0</v>
      </c>
      <c r="T200" s="23">
        <v>0</v>
      </c>
      <c r="U200" s="14">
        <v>0</v>
      </c>
      <c r="V200" s="22">
        <v>0</v>
      </c>
      <c r="W200" s="22" t="s">
        <v>782</v>
      </c>
      <c r="X200" s="23">
        <v>0</v>
      </c>
      <c r="Y200" s="23">
        <v>0</v>
      </c>
      <c r="Z200" s="23">
        <v>0</v>
      </c>
      <c r="AA200" s="14">
        <v>0</v>
      </c>
      <c r="AB200" s="22">
        <v>0</v>
      </c>
      <c r="AC200" s="22" t="s">
        <v>782</v>
      </c>
      <c r="AD200" s="23">
        <v>0</v>
      </c>
      <c r="AE200" s="23">
        <v>0</v>
      </c>
      <c r="AF200" s="23">
        <v>0</v>
      </c>
      <c r="AG200" s="14">
        <v>0</v>
      </c>
      <c r="AH200" s="22" t="s">
        <v>782</v>
      </c>
      <c r="AI200" s="23" t="s">
        <v>782</v>
      </c>
      <c r="AJ200" s="23" t="s">
        <v>782</v>
      </c>
      <c r="AK200" s="23" t="s">
        <v>782</v>
      </c>
      <c r="AL200" s="14" t="s">
        <v>782</v>
      </c>
      <c r="AM200" s="22" t="s">
        <v>782</v>
      </c>
      <c r="AN200" s="23" t="s">
        <v>782</v>
      </c>
      <c r="AO200" s="23" t="s">
        <v>782</v>
      </c>
      <c r="AP200" s="23" t="s">
        <v>782</v>
      </c>
      <c r="AQ200" s="14" t="s">
        <v>782</v>
      </c>
      <c r="AR200" s="22">
        <v>428</v>
      </c>
      <c r="AS200" s="23">
        <v>11666.820999999996</v>
      </c>
      <c r="AT200" s="23">
        <v>11.666820999999997</v>
      </c>
      <c r="AU200" s="23">
        <v>9.6365800000000004</v>
      </c>
      <c r="AV200" s="14">
        <v>8.5927539855080628</v>
      </c>
      <c r="AW200" s="22">
        <v>0</v>
      </c>
      <c r="AX200" s="22" t="s">
        <v>782</v>
      </c>
      <c r="AY200" s="23">
        <v>0</v>
      </c>
      <c r="AZ200" s="23">
        <v>0</v>
      </c>
      <c r="BA200" s="23">
        <v>0</v>
      </c>
      <c r="BB200" s="14">
        <v>0</v>
      </c>
      <c r="BC200" s="22">
        <v>8</v>
      </c>
      <c r="BD200" s="23">
        <v>6360</v>
      </c>
      <c r="BE200" s="23">
        <v>6.36</v>
      </c>
      <c r="BF200" s="23">
        <v>10.15692</v>
      </c>
      <c r="BG200" s="14">
        <v>9.0567312065573642</v>
      </c>
      <c r="BH200" s="22">
        <v>440</v>
      </c>
      <c r="BI200" s="23">
        <v>19.326820999999999</v>
      </c>
      <c r="BJ200" s="23">
        <v>29.328832000000002</v>
      </c>
      <c r="BK200" s="14">
        <v>26.151958273401604</v>
      </c>
      <c r="BL200" t="s">
        <v>360</v>
      </c>
    </row>
    <row r="201" spans="1:64">
      <c r="A201" t="s">
        <v>1004</v>
      </c>
      <c r="B201" t="s">
        <v>1003</v>
      </c>
      <c r="C201" t="s">
        <v>360</v>
      </c>
      <c r="D201" t="s">
        <v>942</v>
      </c>
      <c r="E201">
        <v>2015</v>
      </c>
      <c r="F201" s="23">
        <v>88.2</v>
      </c>
      <c r="G201" s="23">
        <v>11.81</v>
      </c>
      <c r="H201" s="22">
        <v>13854</v>
      </c>
      <c r="I201" s="34">
        <v>111.49356920457069</v>
      </c>
      <c r="J201" s="13">
        <v>5</v>
      </c>
      <c r="K201" s="13">
        <v>5</v>
      </c>
      <c r="L201" s="19">
        <v>1495</v>
      </c>
      <c r="M201" s="35">
        <v>1.4950000000000001</v>
      </c>
      <c r="N201" s="19">
        <v>8.9421256978652508</v>
      </c>
      <c r="O201" s="17">
        <v>8.0203062487470049</v>
      </c>
      <c r="P201" s="36">
        <v>0</v>
      </c>
      <c r="Q201" s="37">
        <v>0</v>
      </c>
      <c r="R201" s="38">
        <v>0</v>
      </c>
      <c r="S201" s="27">
        <v>0</v>
      </c>
      <c r="T201" s="23">
        <v>0</v>
      </c>
      <c r="U201" s="17">
        <v>0</v>
      </c>
      <c r="V201" s="22">
        <v>0</v>
      </c>
      <c r="W201" s="22">
        <v>0</v>
      </c>
      <c r="X201" s="23">
        <v>0</v>
      </c>
      <c r="Y201" s="27">
        <v>0</v>
      </c>
      <c r="Z201" s="27">
        <v>0</v>
      </c>
      <c r="AA201" s="14">
        <v>0</v>
      </c>
      <c r="AB201" s="39">
        <v>1</v>
      </c>
      <c r="AC201" s="22" t="s">
        <v>782</v>
      </c>
      <c r="AD201" s="23">
        <v>0</v>
      </c>
      <c r="AE201" s="23">
        <v>0</v>
      </c>
      <c r="AF201" s="23">
        <v>0.72332937599999991</v>
      </c>
      <c r="AG201" s="14">
        <v>0.64876331537366094</v>
      </c>
      <c r="AH201" s="22" t="s">
        <v>782</v>
      </c>
      <c r="AI201" s="23" t="s">
        <v>782</v>
      </c>
      <c r="AJ201" s="23" t="s">
        <v>782</v>
      </c>
      <c r="AK201" s="23" t="s">
        <v>782</v>
      </c>
      <c r="AL201" s="14" t="s">
        <v>782</v>
      </c>
      <c r="AM201" s="22" t="s">
        <v>782</v>
      </c>
      <c r="AN201" s="23" t="s">
        <v>782</v>
      </c>
      <c r="AO201" s="23" t="s">
        <v>782</v>
      </c>
      <c r="AP201" s="23" t="s">
        <v>782</v>
      </c>
      <c r="AQ201" s="14" t="s">
        <v>782</v>
      </c>
      <c r="AR201" s="40">
        <v>504</v>
      </c>
      <c r="AS201" s="41">
        <v>14102.986000000001</v>
      </c>
      <c r="AT201" s="23">
        <v>14.102986000000001</v>
      </c>
      <c r="AU201" s="23">
        <v>12.525747145710289</v>
      </c>
      <c r="AV201" s="14">
        <v>11.234501895555779</v>
      </c>
      <c r="AW201" s="22">
        <v>0</v>
      </c>
      <c r="AX201" s="22" t="s">
        <v>782</v>
      </c>
      <c r="AY201" s="23">
        <v>0</v>
      </c>
      <c r="AZ201" s="23">
        <v>0</v>
      </c>
      <c r="BA201" s="23">
        <v>0</v>
      </c>
      <c r="BB201" s="14">
        <v>0</v>
      </c>
      <c r="BC201" s="42">
        <v>10</v>
      </c>
      <c r="BD201" s="43">
        <v>11560</v>
      </c>
      <c r="BE201" s="44">
        <v>11.56</v>
      </c>
      <c r="BF201" s="23">
        <v>20.031683513699257</v>
      </c>
      <c r="BG201" s="14">
        <v>17.966671671390046</v>
      </c>
      <c r="BH201" s="22">
        <v>520</v>
      </c>
      <c r="BI201" s="23">
        <v>27.157986000000005</v>
      </c>
      <c r="BJ201" s="23">
        <v>42.222885733274801</v>
      </c>
      <c r="BK201" s="14">
        <v>37.870243131066488</v>
      </c>
      <c r="BL201" t="s">
        <v>360</v>
      </c>
    </row>
    <row r="202" spans="1:64">
      <c r="A202" t="s">
        <v>1005</v>
      </c>
      <c r="B202" t="s">
        <v>1003</v>
      </c>
      <c r="C202" t="s">
        <v>360</v>
      </c>
      <c r="D202" t="s">
        <v>942</v>
      </c>
      <c r="E202">
        <v>2016</v>
      </c>
      <c r="F202" s="23">
        <v>88.2</v>
      </c>
      <c r="G202" s="23">
        <v>11.85</v>
      </c>
      <c r="H202" s="22">
        <v>13880</v>
      </c>
      <c r="I202" s="34">
        <v>117.79243319924262</v>
      </c>
      <c r="J202" s="13">
        <v>6</v>
      </c>
      <c r="K202" s="13">
        <v>6</v>
      </c>
      <c r="L202" s="19">
        <v>1570</v>
      </c>
      <c r="M202" s="35">
        <v>1.57</v>
      </c>
      <c r="N202" s="19">
        <v>9.3901699999999995</v>
      </c>
      <c r="O202" s="17">
        <v>7.9717938962316772</v>
      </c>
      <c r="P202" s="13">
        <v>0</v>
      </c>
      <c r="Q202" s="13">
        <v>0</v>
      </c>
      <c r="R202" s="19">
        <v>0</v>
      </c>
      <c r="S202" s="27">
        <v>0</v>
      </c>
      <c r="T202" s="19">
        <v>0</v>
      </c>
      <c r="U202" s="17">
        <v>0</v>
      </c>
      <c r="V202" s="13">
        <v>0</v>
      </c>
      <c r="W202" s="13">
        <v>0</v>
      </c>
      <c r="X202" s="19">
        <v>0</v>
      </c>
      <c r="Y202" s="27">
        <v>0</v>
      </c>
      <c r="Z202" s="19">
        <v>0</v>
      </c>
      <c r="AA202" s="14">
        <v>0</v>
      </c>
      <c r="AB202" s="13">
        <v>1</v>
      </c>
      <c r="AC202" s="22" t="s">
        <v>782</v>
      </c>
      <c r="AD202" s="19">
        <v>0</v>
      </c>
      <c r="AE202" s="23">
        <v>0</v>
      </c>
      <c r="AF202" s="19">
        <v>0.79043160000000001</v>
      </c>
      <c r="AG202" s="14">
        <v>0.67103767069910758</v>
      </c>
      <c r="AH202" s="22" t="s">
        <v>782</v>
      </c>
      <c r="AI202" s="23" t="s">
        <v>782</v>
      </c>
      <c r="AJ202" s="23" t="s">
        <v>782</v>
      </c>
      <c r="AK202" s="23" t="s">
        <v>782</v>
      </c>
      <c r="AL202" s="14" t="s">
        <v>782</v>
      </c>
      <c r="AM202" s="22" t="s">
        <v>782</v>
      </c>
      <c r="AN202" s="23" t="s">
        <v>782</v>
      </c>
      <c r="AO202" s="23" t="s">
        <v>782</v>
      </c>
      <c r="AP202" s="23" t="s">
        <v>782</v>
      </c>
      <c r="AQ202" s="14" t="s">
        <v>782</v>
      </c>
      <c r="AR202" s="13">
        <v>520</v>
      </c>
      <c r="AS202" s="19">
        <v>14302.356000000014</v>
      </c>
      <c r="AT202" s="23">
        <v>14.302356000000014</v>
      </c>
      <c r="AU202" s="19">
        <v>12.700492128000008</v>
      </c>
      <c r="AV202" s="14">
        <v>10.782095065917757</v>
      </c>
      <c r="AW202" s="13">
        <v>0</v>
      </c>
      <c r="AX202" s="22" t="s">
        <v>782</v>
      </c>
      <c r="AY202" s="19">
        <v>0</v>
      </c>
      <c r="AZ202" s="23">
        <v>0</v>
      </c>
      <c r="BA202" s="19">
        <v>0</v>
      </c>
      <c r="BB202" s="14">
        <v>0</v>
      </c>
      <c r="BC202" s="13">
        <v>11</v>
      </c>
      <c r="BD202" s="19">
        <v>13860</v>
      </c>
      <c r="BE202" s="44">
        <v>13.86</v>
      </c>
      <c r="BF202" s="19">
        <v>25.16859555435898</v>
      </c>
      <c r="BG202" s="14">
        <v>21.366903518995148</v>
      </c>
      <c r="BH202" s="22">
        <v>538</v>
      </c>
      <c r="BI202" s="23">
        <v>29.732356000000014</v>
      </c>
      <c r="BJ202" s="23">
        <v>48.049689282358983</v>
      </c>
      <c r="BK202" s="14">
        <v>40.791830151843683</v>
      </c>
      <c r="BL202" t="s">
        <v>360</v>
      </c>
    </row>
    <row r="203" spans="1:64">
      <c r="A203" t="s">
        <v>1006</v>
      </c>
      <c r="B203" t="s">
        <v>1003</v>
      </c>
      <c r="C203" t="s">
        <v>360</v>
      </c>
      <c r="D203" t="s">
        <v>942</v>
      </c>
      <c r="E203">
        <v>2017</v>
      </c>
      <c r="F203" s="23">
        <v>88.2</v>
      </c>
      <c r="G203" s="23">
        <v>11.88</v>
      </c>
      <c r="H203" s="22">
        <v>13868</v>
      </c>
      <c r="I203" s="34">
        <v>108.93328511276212</v>
      </c>
      <c r="J203" s="13">
        <v>6</v>
      </c>
      <c r="K203" s="13">
        <v>6</v>
      </c>
      <c r="L203" s="19">
        <v>1570</v>
      </c>
      <c r="M203" s="19">
        <v>1.5699999999999998</v>
      </c>
      <c r="N203" s="19">
        <v>9.3901699999999995</v>
      </c>
      <c r="O203" s="17">
        <v>8.6201109149327309</v>
      </c>
      <c r="P203" s="13">
        <v>0</v>
      </c>
      <c r="Q203" s="13">
        <v>0</v>
      </c>
      <c r="R203" s="19">
        <v>0</v>
      </c>
      <c r="S203" s="19">
        <v>0</v>
      </c>
      <c r="T203" s="19">
        <v>0</v>
      </c>
      <c r="U203" s="17">
        <v>0</v>
      </c>
      <c r="V203" s="13">
        <v>0</v>
      </c>
      <c r="W203" s="13">
        <v>0</v>
      </c>
      <c r="X203" s="19">
        <v>0</v>
      </c>
      <c r="Y203" s="19">
        <v>0</v>
      </c>
      <c r="Z203" s="19">
        <v>0</v>
      </c>
      <c r="AA203" s="14">
        <v>0</v>
      </c>
      <c r="AB203" s="13">
        <v>1</v>
      </c>
      <c r="AC203" s="22" t="s">
        <v>782</v>
      </c>
      <c r="AD203" s="19">
        <v>0</v>
      </c>
      <c r="AE203" s="19">
        <v>0</v>
      </c>
      <c r="AF203" s="19">
        <v>0.76693113000000002</v>
      </c>
      <c r="AG203" s="14">
        <v>0.70403745669297724</v>
      </c>
      <c r="AH203" s="22" t="s">
        <v>782</v>
      </c>
      <c r="AI203" s="23" t="s">
        <v>782</v>
      </c>
      <c r="AJ203" s="23" t="s">
        <v>782</v>
      </c>
      <c r="AK203" s="23" t="s">
        <v>782</v>
      </c>
      <c r="AL203" s="14" t="s">
        <v>782</v>
      </c>
      <c r="AM203" s="22" t="s">
        <v>782</v>
      </c>
      <c r="AN203" s="23" t="s">
        <v>782</v>
      </c>
      <c r="AO203" s="23" t="s">
        <v>782</v>
      </c>
      <c r="AP203" s="23" t="s">
        <v>782</v>
      </c>
      <c r="AQ203" s="14" t="s">
        <v>782</v>
      </c>
      <c r="AR203" s="13">
        <v>542</v>
      </c>
      <c r="AS203" s="19">
        <v>14426.48000000001</v>
      </c>
      <c r="AT203" s="19">
        <v>14.426479999999982</v>
      </c>
      <c r="AU203" s="19">
        <v>12.810714240000008</v>
      </c>
      <c r="AV203" s="14">
        <v>11.760146796949176</v>
      </c>
      <c r="AW203" s="13">
        <v>0</v>
      </c>
      <c r="AX203" s="22" t="s">
        <v>782</v>
      </c>
      <c r="AY203" s="19">
        <v>0</v>
      </c>
      <c r="AZ203" s="19">
        <v>0</v>
      </c>
      <c r="BA203" s="19">
        <v>0</v>
      </c>
      <c r="BB203" s="14">
        <v>0</v>
      </c>
      <c r="BC203" s="13">
        <v>15</v>
      </c>
      <c r="BD203" s="19">
        <v>25260</v>
      </c>
      <c r="BE203" s="19">
        <v>25.259999999999998</v>
      </c>
      <c r="BF203" s="19">
        <v>54.766204703102872</v>
      </c>
      <c r="BG203" s="14">
        <v>50.274995972453894</v>
      </c>
      <c r="BH203" s="22">
        <v>564</v>
      </c>
      <c r="BI203" s="23">
        <v>41.256479999999982</v>
      </c>
      <c r="BJ203" s="23">
        <v>77.734020073102883</v>
      </c>
      <c r="BK203" s="14">
        <v>71.359291141028777</v>
      </c>
      <c r="BL203" t="s">
        <v>360</v>
      </c>
    </row>
    <row r="204" spans="1:64">
      <c r="A204" t="s">
        <v>1007</v>
      </c>
      <c r="B204" t="s">
        <v>1003</v>
      </c>
      <c r="C204" t="s">
        <v>360</v>
      </c>
      <c r="D204" t="s">
        <v>942</v>
      </c>
      <c r="E204">
        <v>2018</v>
      </c>
      <c r="F204" s="23">
        <v>88.2</v>
      </c>
      <c r="G204" s="23">
        <v>12.35</v>
      </c>
      <c r="H204" s="22">
        <v>13902</v>
      </c>
      <c r="I204" s="34">
        <v>108.94102735051001</v>
      </c>
      <c r="J204" s="13">
        <v>6</v>
      </c>
      <c r="K204" s="13">
        <v>6</v>
      </c>
      <c r="L204" s="19">
        <v>1570</v>
      </c>
      <c r="M204" s="19">
        <v>1.5699999999999998</v>
      </c>
      <c r="N204" s="19">
        <v>9.3901699999999995</v>
      </c>
      <c r="O204" s="17">
        <v>8.619498299559627</v>
      </c>
      <c r="P204" s="13">
        <v>0</v>
      </c>
      <c r="Q204" s="13">
        <v>0</v>
      </c>
      <c r="R204" s="19">
        <v>0</v>
      </c>
      <c r="S204" s="19">
        <v>0</v>
      </c>
      <c r="T204" s="19">
        <v>0</v>
      </c>
      <c r="U204" s="17">
        <v>0</v>
      </c>
      <c r="V204" s="13">
        <v>0</v>
      </c>
      <c r="W204" s="13">
        <v>0</v>
      </c>
      <c r="X204" s="19">
        <v>0</v>
      </c>
      <c r="Y204" s="19">
        <v>0</v>
      </c>
      <c r="Z204" s="19">
        <v>0</v>
      </c>
      <c r="AA204" s="14">
        <v>0</v>
      </c>
      <c r="AB204" s="13">
        <v>1</v>
      </c>
      <c r="AC204" s="22" t="s">
        <v>782</v>
      </c>
      <c r="AD204" s="19">
        <v>0</v>
      </c>
      <c r="AE204" s="19">
        <v>0</v>
      </c>
      <c r="AF204" s="19">
        <v>0.84082425000000005</v>
      </c>
      <c r="AG204" s="14">
        <v>0.77181597277828839</v>
      </c>
      <c r="AH204" s="22" t="s">
        <v>782</v>
      </c>
      <c r="AI204" s="23" t="s">
        <v>782</v>
      </c>
      <c r="AJ204" s="23" t="s">
        <v>782</v>
      </c>
      <c r="AK204" s="23" t="s">
        <v>782</v>
      </c>
      <c r="AL204" s="14" t="s">
        <v>782</v>
      </c>
      <c r="AM204" s="22" t="s">
        <v>782</v>
      </c>
      <c r="AN204" s="23" t="s">
        <v>782</v>
      </c>
      <c r="AO204" s="23" t="s">
        <v>782</v>
      </c>
      <c r="AP204" s="23" t="s">
        <v>782</v>
      </c>
      <c r="AQ204" s="14" t="s">
        <v>782</v>
      </c>
      <c r="AR204" s="13">
        <v>555</v>
      </c>
      <c r="AS204" s="19">
        <v>14570.482000000011</v>
      </c>
      <c r="AT204" s="19">
        <v>14.570481999999982</v>
      </c>
      <c r="AU204" s="19">
        <v>12.938588016000011</v>
      </c>
      <c r="AV204" s="14">
        <v>11.876689921760168</v>
      </c>
      <c r="AW204" s="13">
        <v>0</v>
      </c>
      <c r="AX204" s="22" t="s">
        <v>782</v>
      </c>
      <c r="AY204" s="19">
        <v>0</v>
      </c>
      <c r="AZ204" s="19">
        <v>0</v>
      </c>
      <c r="BA204" s="19">
        <v>0</v>
      </c>
      <c r="BB204" s="14">
        <v>0</v>
      </c>
      <c r="BC204" s="13">
        <v>15</v>
      </c>
      <c r="BD204" s="19">
        <v>25260</v>
      </c>
      <c r="BE204" s="19">
        <v>25.259999999999998</v>
      </c>
      <c r="BF204" s="19">
        <v>54.632529288100578</v>
      </c>
      <c r="BG204" s="14">
        <v>50.148718638685409</v>
      </c>
      <c r="BH204" s="22">
        <v>577</v>
      </c>
      <c r="BI204" s="23">
        <v>41.400481999999982</v>
      </c>
      <c r="BJ204" s="23">
        <v>77.802111554100591</v>
      </c>
      <c r="BK204" s="14">
        <v>71.416722832783492</v>
      </c>
      <c r="BL204" t="s">
        <v>360</v>
      </c>
    </row>
    <row r="205" spans="1:64">
      <c r="A205" t="s">
        <v>1008</v>
      </c>
      <c r="B205" t="s">
        <v>1003</v>
      </c>
      <c r="C205" t="s">
        <v>360</v>
      </c>
      <c r="D205" t="s">
        <v>942</v>
      </c>
      <c r="E205">
        <v>2019</v>
      </c>
      <c r="F205" s="23">
        <v>88.2</v>
      </c>
      <c r="G205" s="23">
        <v>12.61</v>
      </c>
      <c r="H205" s="22">
        <v>13884</v>
      </c>
      <c r="I205" s="34">
        <v>111.47864306286895</v>
      </c>
      <c r="J205" s="22">
        <v>6</v>
      </c>
      <c r="K205" s="22">
        <v>6</v>
      </c>
      <c r="L205" s="23">
        <v>1570</v>
      </c>
      <c r="M205" s="23">
        <v>1.5699999999999998</v>
      </c>
      <c r="N205" s="23">
        <v>9.3901699999999995</v>
      </c>
      <c r="O205" s="14">
        <v>8.4232905442743551</v>
      </c>
      <c r="P205" s="22">
        <v>0</v>
      </c>
      <c r="Q205" s="22">
        <v>0</v>
      </c>
      <c r="R205" s="23">
        <v>0</v>
      </c>
      <c r="S205" s="23">
        <v>0</v>
      </c>
      <c r="T205" s="23">
        <v>0</v>
      </c>
      <c r="U205" s="14">
        <v>0</v>
      </c>
      <c r="V205" s="22">
        <v>0</v>
      </c>
      <c r="W205" s="22">
        <v>0</v>
      </c>
      <c r="X205" s="23">
        <v>0</v>
      </c>
      <c r="Y205" s="23">
        <v>0</v>
      </c>
      <c r="Z205" s="23">
        <v>0</v>
      </c>
      <c r="AA205" s="14">
        <v>0</v>
      </c>
      <c r="AB205" s="22">
        <v>1</v>
      </c>
      <c r="AC205" s="22">
        <v>1</v>
      </c>
      <c r="AD205" s="23">
        <v>589.81909871244636</v>
      </c>
      <c r="AE205" s="23">
        <v>0.58981909871244631</v>
      </c>
      <c r="AF205" s="23">
        <v>0.8245671</v>
      </c>
      <c r="AG205" s="14">
        <v>0.7396637394796608</v>
      </c>
      <c r="AH205" s="22">
        <v>1</v>
      </c>
      <c r="AI205" s="23">
        <v>3.36</v>
      </c>
      <c r="AJ205" s="23">
        <v>3.3599999999999997E-3</v>
      </c>
      <c r="AK205" s="23">
        <v>2.9836799999999998E-3</v>
      </c>
      <c r="AL205" s="14">
        <v>2.6764588427196211E-3</v>
      </c>
      <c r="AM205" s="22">
        <v>598</v>
      </c>
      <c r="AN205" s="23">
        <v>17306.687000000002</v>
      </c>
      <c r="AO205" s="23">
        <v>17.306686999999972</v>
      </c>
      <c r="AP205" s="23">
        <v>15.368338056000011</v>
      </c>
      <c r="AQ205" s="14">
        <v>13.785903410515104</v>
      </c>
      <c r="AR205" s="22">
        <v>599</v>
      </c>
      <c r="AS205" s="23">
        <v>17310.047000000002</v>
      </c>
      <c r="AT205" s="23">
        <v>17.310046999999972</v>
      </c>
      <c r="AU205" s="23">
        <v>15.371321736000011</v>
      </c>
      <c r="AV205" s="14">
        <v>13.788579869357825</v>
      </c>
      <c r="AW205" s="22">
        <v>0</v>
      </c>
      <c r="AX205" s="22" t="s">
        <v>782</v>
      </c>
      <c r="AY205" s="23">
        <v>0</v>
      </c>
      <c r="AZ205" s="23">
        <v>0</v>
      </c>
      <c r="BA205" s="23">
        <v>0</v>
      </c>
      <c r="BB205" s="14">
        <v>0</v>
      </c>
      <c r="BC205" s="22">
        <v>15</v>
      </c>
      <c r="BD205" s="23">
        <v>25260</v>
      </c>
      <c r="BE205" s="23">
        <v>25.26</v>
      </c>
      <c r="BF205" s="23">
        <v>52.061533624481008</v>
      </c>
      <c r="BG205" s="14">
        <v>46.700903593812711</v>
      </c>
      <c r="BH205" s="22">
        <v>621</v>
      </c>
      <c r="BI205" s="23">
        <v>44.729866098712421</v>
      </c>
      <c r="BJ205" s="23">
        <v>77.647592460481007</v>
      </c>
      <c r="BK205" s="14">
        <v>69.652437746924548</v>
      </c>
      <c r="BL205" t="s">
        <v>360</v>
      </c>
    </row>
    <row r="206" spans="1:64">
      <c r="A206" t="s">
        <v>1009</v>
      </c>
      <c r="B206" t="s">
        <v>1003</v>
      </c>
      <c r="C206" t="s">
        <v>360</v>
      </c>
      <c r="D206" t="s">
        <v>942</v>
      </c>
      <c r="E206">
        <v>2020</v>
      </c>
      <c r="F206" s="23">
        <v>88.2</v>
      </c>
      <c r="G206" s="23">
        <v>12.69</v>
      </c>
      <c r="H206" s="22">
        <v>13944</v>
      </c>
      <c r="I206" s="34">
        <v>111.79740859958207</v>
      </c>
      <c r="J206" s="22">
        <v>7</v>
      </c>
      <c r="K206" s="22">
        <v>7</v>
      </c>
      <c r="L206" s="23">
        <v>1930</v>
      </c>
      <c r="M206" s="23">
        <v>1.9299999999999997</v>
      </c>
      <c r="N206" s="23">
        <v>11.543329999999999</v>
      </c>
      <c r="O206" s="14">
        <v>10.325221438131932</v>
      </c>
      <c r="P206" s="22">
        <v>0</v>
      </c>
      <c r="Q206" s="22">
        <v>0</v>
      </c>
      <c r="R206" s="23">
        <v>0</v>
      </c>
      <c r="S206" s="23">
        <v>0</v>
      </c>
      <c r="T206" s="23">
        <v>0</v>
      </c>
      <c r="U206" s="14">
        <v>0</v>
      </c>
      <c r="V206" s="22">
        <v>0</v>
      </c>
      <c r="W206" s="22">
        <v>0</v>
      </c>
      <c r="X206" s="23">
        <v>0</v>
      </c>
      <c r="Y206" s="23">
        <v>0</v>
      </c>
      <c r="Z206" s="23">
        <v>0</v>
      </c>
      <c r="AA206" s="14">
        <v>0</v>
      </c>
      <c r="AB206" s="22">
        <v>1</v>
      </c>
      <c r="AC206" s="22">
        <v>1</v>
      </c>
      <c r="AD206" s="23">
        <v>561.46218884120162</v>
      </c>
      <c r="AE206" s="23">
        <v>0.56146218884120158</v>
      </c>
      <c r="AF206" s="23">
        <v>0.78492413999999999</v>
      </c>
      <c r="AG206" s="14">
        <v>0.70209511099788968</v>
      </c>
      <c r="AH206" s="22">
        <v>1</v>
      </c>
      <c r="AI206" s="23">
        <v>3.36</v>
      </c>
      <c r="AJ206" s="23">
        <v>3.3599999999999997E-3</v>
      </c>
      <c r="AK206" s="23">
        <v>2.9836799999999998E-3</v>
      </c>
      <c r="AL206" s="14">
        <v>2.6688275134233779E-3</v>
      </c>
      <c r="AM206" s="22">
        <v>654</v>
      </c>
      <c r="AN206" s="23">
        <v>18899.191999999992</v>
      </c>
      <c r="AO206" s="23">
        <v>18.899191999999978</v>
      </c>
      <c r="AP206" s="23">
        <v>16.782482496000007</v>
      </c>
      <c r="AQ206" s="14">
        <v>15.011512973533042</v>
      </c>
      <c r="AR206" s="22">
        <v>655</v>
      </c>
      <c r="AS206" s="23">
        <v>18902.551999999992</v>
      </c>
      <c r="AT206" s="23">
        <v>18.902551999999979</v>
      </c>
      <c r="AU206" s="23">
        <v>16.785466176000007</v>
      </c>
      <c r="AV206" s="14">
        <v>15.014181801046464</v>
      </c>
      <c r="AW206" s="22">
        <v>0</v>
      </c>
      <c r="AX206" s="22">
        <v>0</v>
      </c>
      <c r="AY206" s="23">
        <v>0</v>
      </c>
      <c r="AZ206" s="23">
        <v>0</v>
      </c>
      <c r="BA206" s="23">
        <v>0</v>
      </c>
      <c r="BB206" s="14">
        <v>0</v>
      </c>
      <c r="BC206" s="22">
        <v>15</v>
      </c>
      <c r="BD206" s="23">
        <v>25260</v>
      </c>
      <c r="BE206" s="23">
        <v>25.26</v>
      </c>
      <c r="BF206" s="23">
        <v>52.059741186992412</v>
      </c>
      <c r="BG206" s="14">
        <v>46.566143025239157</v>
      </c>
      <c r="BH206" s="22">
        <v>678</v>
      </c>
      <c r="BI206" s="23">
        <v>46.654014188841181</v>
      </c>
      <c r="BJ206" s="23">
        <v>81.173461502992424</v>
      </c>
      <c r="BK206" s="14">
        <v>72.60764137541544</v>
      </c>
      <c r="BL206" t="s">
        <v>360</v>
      </c>
    </row>
    <row r="207" spans="1:64">
      <c r="A207" t="s">
        <v>1010</v>
      </c>
      <c r="B207" t="s">
        <v>1003</v>
      </c>
      <c r="C207" t="s">
        <v>360</v>
      </c>
      <c r="D207" t="s">
        <v>942</v>
      </c>
      <c r="E207">
        <v>2021</v>
      </c>
      <c r="F207" s="23">
        <v>88.2</v>
      </c>
      <c r="G207" s="23">
        <v>12.73</v>
      </c>
      <c r="H207" s="22">
        <v>13953</v>
      </c>
      <c r="I207" s="34">
        <v>104.55</v>
      </c>
      <c r="J207" s="22">
        <v>7</v>
      </c>
      <c r="K207" s="22">
        <v>7</v>
      </c>
      <c r="L207" s="23">
        <v>1930</v>
      </c>
      <c r="M207" s="23">
        <v>1.93</v>
      </c>
      <c r="N207" s="23">
        <v>11.543329999999999</v>
      </c>
      <c r="O207" s="14">
        <v>11.04</v>
      </c>
      <c r="P207" s="22">
        <v>0</v>
      </c>
      <c r="Q207" s="22">
        <v>0</v>
      </c>
      <c r="R207" s="23">
        <v>0</v>
      </c>
      <c r="S207" s="23">
        <v>0</v>
      </c>
      <c r="T207" s="23">
        <v>0</v>
      </c>
      <c r="U207" s="14">
        <v>0</v>
      </c>
      <c r="V207" s="22">
        <v>0</v>
      </c>
      <c r="W207" s="22">
        <v>0</v>
      </c>
      <c r="X207" s="23">
        <v>0</v>
      </c>
      <c r="Y207" s="23">
        <v>0</v>
      </c>
      <c r="Z207" s="23">
        <v>0</v>
      </c>
      <c r="AA207" s="14">
        <v>0</v>
      </c>
      <c r="AB207" s="22">
        <v>1</v>
      </c>
      <c r="AC207" s="22">
        <v>1</v>
      </c>
      <c r="AD207" s="23">
        <v>526.73497850000001</v>
      </c>
      <c r="AE207" s="23">
        <v>0.52673497899999999</v>
      </c>
      <c r="AF207" s="23">
        <v>0.73637549999999996</v>
      </c>
      <c r="AG207" s="14">
        <v>0.7</v>
      </c>
      <c r="AH207" s="22">
        <v>1</v>
      </c>
      <c r="AI207" s="23">
        <v>3.36</v>
      </c>
      <c r="AJ207" s="23">
        <v>3.3600000000000001E-3</v>
      </c>
      <c r="AK207" s="23">
        <v>3.0066049999999999E-3</v>
      </c>
      <c r="AL207" s="14">
        <v>0</v>
      </c>
      <c r="AM207" s="22">
        <v>727</v>
      </c>
      <c r="AN207" s="23">
        <v>19926.437000000002</v>
      </c>
      <c r="AO207" s="23">
        <v>19.926437</v>
      </c>
      <c r="AP207" s="23">
        <v>17.830632390000002</v>
      </c>
      <c r="AQ207" s="14">
        <v>17.059999999999999</v>
      </c>
      <c r="AR207" s="22">
        <v>728</v>
      </c>
      <c r="AS207" s="23">
        <v>19929.796999999999</v>
      </c>
      <c r="AT207" s="23">
        <v>19.929797000000001</v>
      </c>
      <c r="AU207" s="23">
        <v>17.833639000000002</v>
      </c>
      <c r="AV207" s="14">
        <v>17.059999999999999</v>
      </c>
      <c r="AW207" s="22">
        <v>0</v>
      </c>
      <c r="AX207" s="22">
        <v>0</v>
      </c>
      <c r="AY207" s="23">
        <v>0</v>
      </c>
      <c r="AZ207" s="23">
        <v>0</v>
      </c>
      <c r="BA207" s="23">
        <v>0</v>
      </c>
      <c r="BB207" s="14">
        <v>0</v>
      </c>
      <c r="BC207" s="22">
        <v>15</v>
      </c>
      <c r="BD207" s="23">
        <v>25260</v>
      </c>
      <c r="BE207" s="23">
        <v>25.26</v>
      </c>
      <c r="BF207" s="23">
        <v>45.396094320000003</v>
      </c>
      <c r="BG207" s="14">
        <v>43.42</v>
      </c>
      <c r="BH207" s="22">
        <v>751</v>
      </c>
      <c r="BI207" s="23">
        <v>47.65</v>
      </c>
      <c r="BJ207" s="23">
        <v>75.510000000000005</v>
      </c>
      <c r="BK207" s="14">
        <v>72.23</v>
      </c>
      <c r="BL207" t="s">
        <v>360</v>
      </c>
    </row>
    <row r="208" spans="1:64">
      <c r="A208" t="s">
        <v>1011</v>
      </c>
      <c r="B208" t="s">
        <v>1003</v>
      </c>
      <c r="C208" t="s">
        <v>360</v>
      </c>
      <c r="D208" s="111" t="s">
        <v>942</v>
      </c>
      <c r="E208" s="110">
        <v>2022</v>
      </c>
      <c r="F208" s="23"/>
      <c r="G208" s="23"/>
      <c r="H208" s="22">
        <v>14191</v>
      </c>
      <c r="I208" s="34">
        <v>102.84981418607168</v>
      </c>
      <c r="J208" s="22">
        <v>6</v>
      </c>
      <c r="K208" s="22">
        <v>6</v>
      </c>
      <c r="L208" s="23">
        <v>1530</v>
      </c>
      <c r="M208" s="23">
        <v>1.5299999999999998</v>
      </c>
      <c r="N208" s="23">
        <v>9.0545400000000011</v>
      </c>
      <c r="O208" s="14">
        <v>8.8036522687526659</v>
      </c>
      <c r="P208" s="22">
        <v>0</v>
      </c>
      <c r="Q208" s="22">
        <v>0</v>
      </c>
      <c r="R208" s="23">
        <v>0</v>
      </c>
      <c r="S208" s="23">
        <v>0</v>
      </c>
      <c r="T208" s="23">
        <v>0</v>
      </c>
      <c r="U208" s="14">
        <v>0</v>
      </c>
      <c r="V208" s="22">
        <v>0</v>
      </c>
      <c r="W208" s="22">
        <v>0</v>
      </c>
      <c r="X208" s="23">
        <v>0</v>
      </c>
      <c r="Y208" s="23">
        <v>0</v>
      </c>
      <c r="Z208" s="23">
        <v>0</v>
      </c>
      <c r="AA208" s="14">
        <v>0</v>
      </c>
      <c r="AB208" s="22">
        <v>1</v>
      </c>
      <c r="AC208" s="22">
        <v>1</v>
      </c>
      <c r="AD208" s="23">
        <v>537.39495708154504</v>
      </c>
      <c r="AE208" s="23">
        <v>0.53739495708154505</v>
      </c>
      <c r="AF208" s="23">
        <v>0.75127814999999998</v>
      </c>
      <c r="AG208" s="14">
        <v>0.7304613585794314</v>
      </c>
      <c r="AH208" s="22">
        <v>1</v>
      </c>
      <c r="AI208" s="23">
        <v>3.36</v>
      </c>
      <c r="AJ208" s="23">
        <v>3.3600000000000001E-3</v>
      </c>
      <c r="AK208" s="23">
        <v>3.4418627653132802E-3</v>
      </c>
      <c r="AL208" s="14">
        <v>3.3464939072095968E-3</v>
      </c>
      <c r="AM208" s="22">
        <v>828</v>
      </c>
      <c r="AN208" s="23">
        <v>20991.367000000013</v>
      </c>
      <c r="AO208" s="23">
        <v>20.991366999999947</v>
      </c>
      <c r="AP208" s="23">
        <v>21.502798949501788</v>
      </c>
      <c r="AQ208" s="14">
        <v>20.906988621875197</v>
      </c>
      <c r="AR208" s="22">
        <v>829</v>
      </c>
      <c r="AS208" s="23">
        <v>20994.726999999999</v>
      </c>
      <c r="AT208" s="23">
        <v>20.994726999999902</v>
      </c>
      <c r="AU208" s="23">
        <v>21.506240812267112</v>
      </c>
      <c r="AV208" s="14">
        <v>20.910335115782416</v>
      </c>
      <c r="AW208" s="22">
        <v>0</v>
      </c>
      <c r="AX208" s="22">
        <v>0</v>
      </c>
      <c r="AY208" s="23">
        <v>0</v>
      </c>
      <c r="AZ208" s="23">
        <v>0</v>
      </c>
      <c r="BA208" s="23">
        <v>0</v>
      </c>
      <c r="BB208" s="14">
        <v>0</v>
      </c>
      <c r="BC208" s="22">
        <v>15</v>
      </c>
      <c r="BD208" s="23">
        <v>25260</v>
      </c>
      <c r="BE208" s="23">
        <v>25.26</v>
      </c>
      <c r="BF208" s="23">
        <v>50.706187916130581</v>
      </c>
      <c r="BG208" s="14">
        <v>49.301195454174582</v>
      </c>
      <c r="BH208" s="22">
        <v>851</v>
      </c>
      <c r="BI208" s="23">
        <v>48.32212195708145</v>
      </c>
      <c r="BJ208" s="23">
        <v>82.018246878397704</v>
      </c>
      <c r="BK208" s="14">
        <v>79.74564419728911</v>
      </c>
      <c r="BL208" t="s">
        <v>360</v>
      </c>
    </row>
    <row r="209" spans="1:64">
      <c r="A209" t="s">
        <v>1012</v>
      </c>
      <c r="B209" t="s">
        <v>1003</v>
      </c>
      <c r="C209" t="s">
        <v>360</v>
      </c>
      <c r="D209" t="s">
        <v>942</v>
      </c>
      <c r="E209">
        <v>2023</v>
      </c>
      <c r="F209">
        <v>88.2</v>
      </c>
      <c r="G209">
        <v>13.03</v>
      </c>
      <c r="H209">
        <v>14286</v>
      </c>
      <c r="I209">
        <v>102.84981418607168</v>
      </c>
      <c r="J209">
        <v>6</v>
      </c>
      <c r="K209">
        <v>6</v>
      </c>
      <c r="L209">
        <v>1530</v>
      </c>
      <c r="M209">
        <v>1.53</v>
      </c>
      <c r="N209">
        <v>9.0545399999999994</v>
      </c>
      <c r="O209">
        <v>8.8036522687526642</v>
      </c>
      <c r="P209">
        <v>0</v>
      </c>
      <c r="Q209">
        <v>0</v>
      </c>
      <c r="R209">
        <v>0</v>
      </c>
      <c r="S209">
        <v>0</v>
      </c>
      <c r="T209">
        <v>0</v>
      </c>
      <c r="U209">
        <v>0</v>
      </c>
      <c r="V209">
        <v>0</v>
      </c>
      <c r="W209">
        <v>0</v>
      </c>
      <c r="X209">
        <v>0</v>
      </c>
      <c r="Y209">
        <v>0</v>
      </c>
      <c r="Z209">
        <v>0</v>
      </c>
      <c r="AA209">
        <v>0</v>
      </c>
      <c r="AB209">
        <v>1</v>
      </c>
      <c r="AC209">
        <v>1</v>
      </c>
      <c r="AD209">
        <v>546.89377682403403</v>
      </c>
      <c r="AE209">
        <v>0.54689377682403395</v>
      </c>
      <c r="AF209">
        <v>0.7645575</v>
      </c>
      <c r="AG209">
        <v>0.74337275769579303</v>
      </c>
      <c r="AH209">
        <v>1</v>
      </c>
      <c r="AI209">
        <v>3.36</v>
      </c>
      <c r="AJ209">
        <v>3.3600000000000001E-3</v>
      </c>
      <c r="AK209">
        <v>3.1519999999999999E-3</v>
      </c>
      <c r="AL209">
        <v>3.31E-3</v>
      </c>
      <c r="AM209">
        <v>1058</v>
      </c>
      <c r="AN209">
        <v>23800.973999999998</v>
      </c>
      <c r="AO209">
        <v>23.800974</v>
      </c>
      <c r="AP209">
        <v>22.325009999999999</v>
      </c>
      <c r="AQ209">
        <v>21.706417436603729</v>
      </c>
      <c r="AR209">
        <v>1126</v>
      </c>
      <c r="AS209">
        <v>23853.723999999998</v>
      </c>
      <c r="AT209">
        <v>23.853724</v>
      </c>
      <c r="AU209">
        <v>22.3744886339069</v>
      </c>
      <c r="AV209">
        <v>21.754525091730248</v>
      </c>
      <c r="AW209">
        <v>0</v>
      </c>
      <c r="AX209">
        <v>0</v>
      </c>
      <c r="AY209">
        <v>0</v>
      </c>
      <c r="AZ209">
        <v>0</v>
      </c>
      <c r="BA209">
        <v>0</v>
      </c>
      <c r="BB209">
        <v>0</v>
      </c>
      <c r="BC209">
        <v>13</v>
      </c>
      <c r="BD209">
        <v>24260</v>
      </c>
      <c r="BE209">
        <v>24.26</v>
      </c>
      <c r="BF209">
        <v>59.397649000000001</v>
      </c>
      <c r="BG209">
        <v>57.751829179331523</v>
      </c>
      <c r="BH209">
        <v>1146</v>
      </c>
      <c r="BI209">
        <v>50.190617776824041</v>
      </c>
      <c r="BJ209">
        <v>91.591235133906906</v>
      </c>
      <c r="BK209">
        <v>89.053379297510233</v>
      </c>
      <c r="BL209" t="s">
        <v>360</v>
      </c>
    </row>
    <row r="210" spans="1:64">
      <c r="A210" t="s">
        <v>1013</v>
      </c>
      <c r="B210" t="s">
        <v>1003</v>
      </c>
      <c r="C210" t="s">
        <v>360</v>
      </c>
      <c r="D210" t="s">
        <v>942</v>
      </c>
      <c r="E210">
        <v>2024</v>
      </c>
      <c r="F210">
        <v>88.2</v>
      </c>
      <c r="G210">
        <v>13.04</v>
      </c>
      <c r="H210">
        <v>14513</v>
      </c>
      <c r="I210">
        <v>99.517065423437288</v>
      </c>
      <c r="J210">
        <v>6</v>
      </c>
      <c r="K210">
        <v>6</v>
      </c>
      <c r="L210">
        <v>1530</v>
      </c>
      <c r="M210">
        <v>1.5299999999999998</v>
      </c>
      <c r="N210">
        <v>9.0545400000000011</v>
      </c>
      <c r="O210">
        <v>9.0984797044342542</v>
      </c>
      <c r="P210">
        <v>0</v>
      </c>
      <c r="Q210">
        <v>0</v>
      </c>
      <c r="R210">
        <v>0</v>
      </c>
      <c r="S210">
        <v>0</v>
      </c>
      <c r="T210">
        <v>0</v>
      </c>
      <c r="U210">
        <v>0</v>
      </c>
      <c r="V210">
        <v>0</v>
      </c>
      <c r="W210">
        <v>0</v>
      </c>
      <c r="X210">
        <v>0</v>
      </c>
      <c r="Y210">
        <v>0</v>
      </c>
      <c r="Z210">
        <v>0</v>
      </c>
      <c r="AA210">
        <v>0</v>
      </c>
      <c r="AB210">
        <v>1</v>
      </c>
      <c r="AC210">
        <v>1</v>
      </c>
      <c r="AD210">
        <v>556.17553648068667</v>
      </c>
      <c r="AE210">
        <v>0.55617553648068663</v>
      </c>
      <c r="AF210">
        <v>0.77753340000000004</v>
      </c>
      <c r="AG210">
        <v>0.78130659971900951</v>
      </c>
      <c r="AH210">
        <v>2</v>
      </c>
      <c r="AI210">
        <v>6.370000000000001</v>
      </c>
      <c r="AJ210">
        <v>6.3700000000000007E-3</v>
      </c>
      <c r="AK210">
        <v>5.7453820711778399E-3</v>
      </c>
      <c r="AL210">
        <v>5.7732631551500142E-3</v>
      </c>
      <c r="AM210">
        <v>1228</v>
      </c>
      <c r="AN210">
        <v>26125.854000000003</v>
      </c>
      <c r="AO210">
        <v>26.125854000000004</v>
      </c>
      <c r="AP210">
        <v>23.564052302324914</v>
      </c>
      <c r="AQ210">
        <v>23.678403500004471</v>
      </c>
      <c r="AR210">
        <v>1394</v>
      </c>
      <c r="AS210">
        <v>26281.255999999939</v>
      </c>
      <c r="AT210">
        <v>26.281256000000049</v>
      </c>
      <c r="AU210">
        <v>23.704216174322564</v>
      </c>
      <c r="AV210">
        <v>23.819247556650698</v>
      </c>
      <c r="AW210">
        <v>0</v>
      </c>
      <c r="AX210">
        <v>0</v>
      </c>
      <c r="AY210">
        <v>0</v>
      </c>
      <c r="AZ210">
        <v>0</v>
      </c>
      <c r="BA210">
        <v>0</v>
      </c>
      <c r="BB210">
        <v>0</v>
      </c>
      <c r="BC210">
        <v>14</v>
      </c>
      <c r="BD210">
        <v>25060</v>
      </c>
      <c r="BE210">
        <v>25.06</v>
      </c>
      <c r="BF210">
        <v>48.920945422556095</v>
      </c>
      <c r="BG210">
        <v>49.158348082714575</v>
      </c>
      <c r="BH210">
        <v>1415</v>
      </c>
      <c r="BI210">
        <v>53.427431536480739</v>
      </c>
      <c r="BJ210">
        <v>82.457234996878668</v>
      </c>
      <c r="BK210">
        <v>82.857381943518547</v>
      </c>
      <c r="BL210" t="s">
        <v>360</v>
      </c>
    </row>
    <row r="211" spans="1:64">
      <c r="A211" t="s">
        <v>1014</v>
      </c>
      <c r="B211" t="s">
        <v>1015</v>
      </c>
      <c r="C211" t="s">
        <v>362</v>
      </c>
      <c r="D211" t="s">
        <v>942</v>
      </c>
      <c r="E211">
        <v>2012</v>
      </c>
      <c r="F211" s="23">
        <v>58.17</v>
      </c>
      <c r="G211" s="23">
        <v>8.1199999999999992</v>
      </c>
      <c r="H211" s="22">
        <v>12481</v>
      </c>
      <c r="I211" s="34">
        <v>102.55108899999999</v>
      </c>
      <c r="J211" s="22">
        <v>5</v>
      </c>
      <c r="K211" s="22" t="s">
        <v>782</v>
      </c>
      <c r="L211" s="23">
        <v>1979</v>
      </c>
      <c r="M211" s="23">
        <v>1.9790000000000001</v>
      </c>
      <c r="N211" s="23">
        <v>7.2474229999999995</v>
      </c>
      <c r="O211" s="14">
        <v>7.0671341188780561</v>
      </c>
      <c r="P211" s="22">
        <v>0</v>
      </c>
      <c r="Q211" s="22" t="s">
        <v>782</v>
      </c>
      <c r="R211" s="23">
        <v>0</v>
      </c>
      <c r="S211" s="23">
        <v>0</v>
      </c>
      <c r="T211" s="23">
        <v>0</v>
      </c>
      <c r="U211" s="14">
        <v>0</v>
      </c>
      <c r="V211" s="22">
        <v>0</v>
      </c>
      <c r="W211" s="22" t="s">
        <v>782</v>
      </c>
      <c r="X211" s="23">
        <v>0</v>
      </c>
      <c r="Y211" s="23">
        <v>0</v>
      </c>
      <c r="Z211" s="23">
        <v>0</v>
      </c>
      <c r="AA211" s="14">
        <v>0</v>
      </c>
      <c r="AB211" s="22">
        <v>0</v>
      </c>
      <c r="AC211" s="22" t="s">
        <v>782</v>
      </c>
      <c r="AD211" s="23">
        <v>0</v>
      </c>
      <c r="AE211" s="23">
        <v>0</v>
      </c>
      <c r="AF211" s="23">
        <v>0</v>
      </c>
      <c r="AG211" s="14">
        <v>0</v>
      </c>
      <c r="AH211" s="22" t="s">
        <v>782</v>
      </c>
      <c r="AI211" s="23" t="s">
        <v>782</v>
      </c>
      <c r="AJ211" s="23" t="s">
        <v>782</v>
      </c>
      <c r="AK211" s="23" t="s">
        <v>782</v>
      </c>
      <c r="AL211" s="14" t="s">
        <v>782</v>
      </c>
      <c r="AM211" s="22" t="s">
        <v>782</v>
      </c>
      <c r="AN211" s="23" t="s">
        <v>782</v>
      </c>
      <c r="AO211" s="23" t="s">
        <v>782</v>
      </c>
      <c r="AP211" s="23" t="s">
        <v>782</v>
      </c>
      <c r="AQ211" s="14" t="s">
        <v>782</v>
      </c>
      <c r="AR211" s="22">
        <v>396</v>
      </c>
      <c r="AS211" s="23">
        <v>8424.0260000000017</v>
      </c>
      <c r="AT211" s="23">
        <v>8.4240260000000013</v>
      </c>
      <c r="AU211" s="23">
        <v>7.4421040000000005</v>
      </c>
      <c r="AV211" s="14">
        <v>7.2569721809585079</v>
      </c>
      <c r="AW211" s="22">
        <v>0</v>
      </c>
      <c r="AX211" s="22" t="s">
        <v>782</v>
      </c>
      <c r="AY211" s="23">
        <v>0</v>
      </c>
      <c r="AZ211" s="23">
        <v>0</v>
      </c>
      <c r="BA211" s="23">
        <v>0</v>
      </c>
      <c r="BB211" s="14">
        <v>0</v>
      </c>
      <c r="BC211" s="22">
        <v>8</v>
      </c>
      <c r="BD211" s="23">
        <v>7200</v>
      </c>
      <c r="BE211" s="23">
        <v>7.2</v>
      </c>
      <c r="BF211" s="23">
        <v>11.4984</v>
      </c>
      <c r="BG211" s="14">
        <v>11.212362649800824</v>
      </c>
      <c r="BH211" s="22">
        <v>409</v>
      </c>
      <c r="BI211" s="23">
        <v>17.603026</v>
      </c>
      <c r="BJ211" s="23">
        <v>26.187926999999998</v>
      </c>
      <c r="BK211" s="14">
        <v>25.536468949637385</v>
      </c>
      <c r="BL211" t="s">
        <v>362</v>
      </c>
    </row>
    <row r="212" spans="1:64">
      <c r="A212" t="s">
        <v>1016</v>
      </c>
      <c r="B212" t="s">
        <v>1015</v>
      </c>
      <c r="C212" t="s">
        <v>362</v>
      </c>
      <c r="D212" t="s">
        <v>942</v>
      </c>
      <c r="E212">
        <v>2015</v>
      </c>
      <c r="F212" s="23">
        <v>58.17</v>
      </c>
      <c r="G212" s="23">
        <v>8.27</v>
      </c>
      <c r="H212" s="22">
        <v>13262</v>
      </c>
      <c r="I212" s="34">
        <v>101.74959340854099</v>
      </c>
      <c r="J212" s="13">
        <v>3</v>
      </c>
      <c r="K212" s="13">
        <v>5</v>
      </c>
      <c r="L212" s="19">
        <v>1979</v>
      </c>
      <c r="M212" s="35">
        <v>1.9790000000000001</v>
      </c>
      <c r="N212" s="19">
        <v>11.83710150908049</v>
      </c>
      <c r="O212" s="17">
        <v>11.633561484174805</v>
      </c>
      <c r="P212" s="36">
        <v>0</v>
      </c>
      <c r="Q212" s="37">
        <v>0</v>
      </c>
      <c r="R212" s="38">
        <v>0</v>
      </c>
      <c r="S212" s="27">
        <v>0</v>
      </c>
      <c r="T212" s="23">
        <v>0</v>
      </c>
      <c r="U212" s="17">
        <v>0</v>
      </c>
      <c r="V212" s="22">
        <v>0</v>
      </c>
      <c r="W212" s="22">
        <v>0</v>
      </c>
      <c r="X212" s="23">
        <v>0</v>
      </c>
      <c r="Y212" s="27">
        <v>0</v>
      </c>
      <c r="Z212" s="27">
        <v>0</v>
      </c>
      <c r="AA212" s="14">
        <v>0</v>
      </c>
      <c r="AB212" s="39">
        <v>0</v>
      </c>
      <c r="AC212" s="22" t="s">
        <v>782</v>
      </c>
      <c r="AD212" s="23">
        <v>0</v>
      </c>
      <c r="AE212" s="23">
        <v>0</v>
      </c>
      <c r="AF212" s="23">
        <v>0</v>
      </c>
      <c r="AG212" s="14">
        <v>0</v>
      </c>
      <c r="AH212" s="22" t="s">
        <v>782</v>
      </c>
      <c r="AI212" s="23" t="s">
        <v>782</v>
      </c>
      <c r="AJ212" s="23" t="s">
        <v>782</v>
      </c>
      <c r="AK212" s="23" t="s">
        <v>782</v>
      </c>
      <c r="AL212" s="14" t="s">
        <v>782</v>
      </c>
      <c r="AM212" s="22" t="s">
        <v>782</v>
      </c>
      <c r="AN212" s="23" t="s">
        <v>782</v>
      </c>
      <c r="AO212" s="23" t="s">
        <v>782</v>
      </c>
      <c r="AP212" s="23" t="s">
        <v>782</v>
      </c>
      <c r="AQ212" s="14" t="s">
        <v>782</v>
      </c>
      <c r="AR212" s="40">
        <v>445</v>
      </c>
      <c r="AS212" s="41">
        <v>9236.4310000000041</v>
      </c>
      <c r="AT212" s="23">
        <v>9.2364310000000049</v>
      </c>
      <c r="AU212" s="23">
        <v>8.2034541645861445</v>
      </c>
      <c r="AV212" s="14">
        <v>8.0623950325265241</v>
      </c>
      <c r="AW212" s="22">
        <v>0</v>
      </c>
      <c r="AX212" s="22" t="s">
        <v>782</v>
      </c>
      <c r="AY212" s="23">
        <v>0</v>
      </c>
      <c r="AZ212" s="23">
        <v>0</v>
      </c>
      <c r="BA212" s="23">
        <v>0</v>
      </c>
      <c r="BB212" s="14">
        <v>0</v>
      </c>
      <c r="BC212" s="42">
        <v>8</v>
      </c>
      <c r="BD212" s="43">
        <v>7200</v>
      </c>
      <c r="BE212" s="44">
        <v>7.2</v>
      </c>
      <c r="BF212" s="23">
        <v>10.562803446684768</v>
      </c>
      <c r="BG212" s="14">
        <v>10.381175091553843</v>
      </c>
      <c r="BH212" s="22">
        <v>456</v>
      </c>
      <c r="BI212" s="23">
        <v>18.415431000000005</v>
      </c>
      <c r="BJ212" s="23">
        <v>30.603359120351403</v>
      </c>
      <c r="BK212" s="14">
        <v>30.077131608255172</v>
      </c>
      <c r="BL212" t="s">
        <v>362</v>
      </c>
    </row>
    <row r="213" spans="1:64">
      <c r="A213" t="s">
        <v>1017</v>
      </c>
      <c r="B213" t="s">
        <v>1015</v>
      </c>
      <c r="C213" t="s">
        <v>362</v>
      </c>
      <c r="D213" t="s">
        <v>942</v>
      </c>
      <c r="E213">
        <v>2016</v>
      </c>
      <c r="F213" s="23">
        <v>58.17</v>
      </c>
      <c r="G213" s="23">
        <v>8.1999999999999993</v>
      </c>
      <c r="H213" s="22" t="e">
        <v>#N/A</v>
      </c>
      <c r="I213" s="34">
        <v>112.75900455380075</v>
      </c>
      <c r="J213" s="13">
        <v>3</v>
      </c>
      <c r="K213" s="13">
        <v>5</v>
      </c>
      <c r="L213" s="19">
        <v>1979</v>
      </c>
      <c r="M213" s="35">
        <v>1.9790000000000001</v>
      </c>
      <c r="N213" s="19">
        <v>11.836399</v>
      </c>
      <c r="O213" s="17">
        <v>10.497076527801816</v>
      </c>
      <c r="P213" s="13">
        <v>0</v>
      </c>
      <c r="Q213" s="13">
        <v>0</v>
      </c>
      <c r="R213" s="19">
        <v>0</v>
      </c>
      <c r="S213" s="27">
        <v>0</v>
      </c>
      <c r="T213" s="19">
        <v>0</v>
      </c>
      <c r="U213" s="17">
        <v>0</v>
      </c>
      <c r="V213" s="13">
        <v>0</v>
      </c>
      <c r="W213" s="13">
        <v>0</v>
      </c>
      <c r="X213" s="19">
        <v>0</v>
      </c>
      <c r="Y213" s="27">
        <v>0</v>
      </c>
      <c r="Z213" s="19">
        <v>0</v>
      </c>
      <c r="AA213" s="14">
        <v>0</v>
      </c>
      <c r="AB213" s="13">
        <v>0</v>
      </c>
      <c r="AC213" s="22" t="s">
        <v>782</v>
      </c>
      <c r="AD213" s="19">
        <v>0</v>
      </c>
      <c r="AE213" s="23">
        <v>0</v>
      </c>
      <c r="AF213" s="19">
        <v>0</v>
      </c>
      <c r="AG213" s="14">
        <v>0</v>
      </c>
      <c r="AH213" s="22" t="s">
        <v>782</v>
      </c>
      <c r="AI213" s="23" t="s">
        <v>782</v>
      </c>
      <c r="AJ213" s="23" t="s">
        <v>782</v>
      </c>
      <c r="AK213" s="23" t="s">
        <v>782</v>
      </c>
      <c r="AL213" s="14" t="s">
        <v>782</v>
      </c>
      <c r="AM213" s="22" t="s">
        <v>782</v>
      </c>
      <c r="AN213" s="23" t="s">
        <v>782</v>
      </c>
      <c r="AO213" s="23" t="s">
        <v>782</v>
      </c>
      <c r="AP213" s="23" t="s">
        <v>782</v>
      </c>
      <c r="AQ213" s="14" t="s">
        <v>782</v>
      </c>
      <c r="AR213" s="13">
        <v>458</v>
      </c>
      <c r="AS213" s="19">
        <v>9337.2760000000017</v>
      </c>
      <c r="AT213" s="23">
        <v>9.337276000000001</v>
      </c>
      <c r="AU213" s="19">
        <v>8.2915010880000111</v>
      </c>
      <c r="AV213" s="14">
        <v>7.3532939748895032</v>
      </c>
      <c r="AW213" s="13">
        <v>0</v>
      </c>
      <c r="AX213" s="22" t="s">
        <v>782</v>
      </c>
      <c r="AY213" s="19">
        <v>0</v>
      </c>
      <c r="AZ213" s="23">
        <v>0</v>
      </c>
      <c r="BA213" s="19">
        <v>0</v>
      </c>
      <c r="BB213" s="14">
        <v>0</v>
      </c>
      <c r="BC213" s="13">
        <v>8</v>
      </c>
      <c r="BD213" s="19">
        <v>7199.9999999999991</v>
      </c>
      <c r="BE213" s="44">
        <v>7.1999999999999993</v>
      </c>
      <c r="BF213" s="19">
        <v>10.562803446684768</v>
      </c>
      <c r="BG213" s="14">
        <v>9.367591961708861</v>
      </c>
      <c r="BH213" s="22">
        <v>469</v>
      </c>
      <c r="BI213" s="23">
        <v>18.516275999999998</v>
      </c>
      <c r="BJ213" s="23">
        <v>30.690703534684779</v>
      </c>
      <c r="BK213" s="14">
        <v>27.217962464400181</v>
      </c>
      <c r="BL213" t="s">
        <v>362</v>
      </c>
    </row>
    <row r="214" spans="1:64">
      <c r="A214" t="s">
        <v>1018</v>
      </c>
      <c r="B214" t="s">
        <v>1015</v>
      </c>
      <c r="C214" t="s">
        <v>362</v>
      </c>
      <c r="D214" t="s">
        <v>942</v>
      </c>
      <c r="E214">
        <v>2017</v>
      </c>
      <c r="F214" s="23">
        <v>58.17</v>
      </c>
      <c r="G214" s="23">
        <v>8.2200000000000006</v>
      </c>
      <c r="H214" s="22">
        <v>12458</v>
      </c>
      <c r="I214" s="34">
        <v>97.857720358724436</v>
      </c>
      <c r="J214" s="13">
        <v>3</v>
      </c>
      <c r="K214" s="13">
        <v>8</v>
      </c>
      <c r="L214" s="19">
        <v>3052</v>
      </c>
      <c r="M214" s="19">
        <v>3.052</v>
      </c>
      <c r="N214" s="19">
        <v>18.254011999999999</v>
      </c>
      <c r="O214" s="17">
        <v>18.653624806591537</v>
      </c>
      <c r="P214" s="13">
        <v>0</v>
      </c>
      <c r="Q214" s="13">
        <v>0</v>
      </c>
      <c r="R214" s="19">
        <v>0</v>
      </c>
      <c r="S214" s="19">
        <v>0</v>
      </c>
      <c r="T214" s="19">
        <v>0</v>
      </c>
      <c r="U214" s="17">
        <v>0</v>
      </c>
      <c r="V214" s="13">
        <v>0</v>
      </c>
      <c r="W214" s="13">
        <v>0</v>
      </c>
      <c r="X214" s="19">
        <v>0</v>
      </c>
      <c r="Y214" s="19">
        <v>0</v>
      </c>
      <c r="Z214" s="19">
        <v>0</v>
      </c>
      <c r="AA214" s="14">
        <v>0</v>
      </c>
      <c r="AB214" s="13">
        <v>0</v>
      </c>
      <c r="AC214" s="22" t="s">
        <v>782</v>
      </c>
      <c r="AD214" s="19">
        <v>0</v>
      </c>
      <c r="AE214" s="19">
        <v>0</v>
      </c>
      <c r="AF214" s="19">
        <v>0</v>
      </c>
      <c r="AG214" s="14">
        <v>0</v>
      </c>
      <c r="AH214" s="22" t="s">
        <v>782</v>
      </c>
      <c r="AI214" s="23" t="s">
        <v>782</v>
      </c>
      <c r="AJ214" s="23" t="s">
        <v>782</v>
      </c>
      <c r="AK214" s="23" t="s">
        <v>782</v>
      </c>
      <c r="AL214" s="14" t="s">
        <v>782</v>
      </c>
      <c r="AM214" s="22" t="s">
        <v>782</v>
      </c>
      <c r="AN214" s="23" t="s">
        <v>782</v>
      </c>
      <c r="AO214" s="23" t="s">
        <v>782</v>
      </c>
      <c r="AP214" s="23" t="s">
        <v>782</v>
      </c>
      <c r="AQ214" s="14" t="s">
        <v>782</v>
      </c>
      <c r="AR214" s="13">
        <v>490</v>
      </c>
      <c r="AS214" s="19">
        <v>11530.586000000007</v>
      </c>
      <c r="AT214" s="19">
        <v>11.530586000000001</v>
      </c>
      <c r="AU214" s="19">
        <v>10.239160368000011</v>
      </c>
      <c r="AV214" s="14">
        <v>10.463313809544662</v>
      </c>
      <c r="AW214" s="13">
        <v>0</v>
      </c>
      <c r="AX214" s="22" t="s">
        <v>782</v>
      </c>
      <c r="AY214" s="19">
        <v>0</v>
      </c>
      <c r="AZ214" s="19">
        <v>0</v>
      </c>
      <c r="BA214" s="19">
        <v>0</v>
      </c>
      <c r="BB214" s="14">
        <v>0</v>
      </c>
      <c r="BC214" s="13">
        <v>8</v>
      </c>
      <c r="BD214" s="19">
        <v>7200</v>
      </c>
      <c r="BE214" s="19">
        <v>7.1999999999999993</v>
      </c>
      <c r="BF214" s="19">
        <v>10.562803446684768</v>
      </c>
      <c r="BG214" s="14">
        <v>10.794042011160593</v>
      </c>
      <c r="BH214" s="22">
        <v>501</v>
      </c>
      <c r="BI214" s="23">
        <v>21.782586000000002</v>
      </c>
      <c r="BJ214" s="23">
        <v>39.055975814684778</v>
      </c>
      <c r="BK214" s="14">
        <v>39.910980627296794</v>
      </c>
      <c r="BL214" t="s">
        <v>362</v>
      </c>
    </row>
    <row r="215" spans="1:64">
      <c r="A215" t="s">
        <v>1019</v>
      </c>
      <c r="B215" t="s">
        <v>1015</v>
      </c>
      <c r="C215" t="s">
        <v>362</v>
      </c>
      <c r="D215" t="s">
        <v>942</v>
      </c>
      <c r="E215">
        <v>2018</v>
      </c>
      <c r="F215" s="23">
        <v>58.17</v>
      </c>
      <c r="G215" s="23">
        <v>8.25</v>
      </c>
      <c r="H215" s="22">
        <v>12524</v>
      </c>
      <c r="I215" s="34">
        <v>97.864675420583623</v>
      </c>
      <c r="J215" s="13">
        <v>3</v>
      </c>
      <c r="K215" s="13">
        <v>7</v>
      </c>
      <c r="L215" s="19">
        <v>2689</v>
      </c>
      <c r="M215" s="19">
        <v>2.6890000000000001</v>
      </c>
      <c r="N215" s="19">
        <v>16.082909000000001</v>
      </c>
      <c r="O215" s="17">
        <v>16.433824493753264</v>
      </c>
      <c r="P215" s="13">
        <v>0</v>
      </c>
      <c r="Q215" s="13">
        <v>0</v>
      </c>
      <c r="R215" s="19">
        <v>0</v>
      </c>
      <c r="S215" s="19">
        <v>0</v>
      </c>
      <c r="T215" s="19">
        <v>0</v>
      </c>
      <c r="U215" s="17">
        <v>0</v>
      </c>
      <c r="V215" s="13">
        <v>0</v>
      </c>
      <c r="W215" s="13">
        <v>0</v>
      </c>
      <c r="X215" s="19">
        <v>0</v>
      </c>
      <c r="Y215" s="19">
        <v>0</v>
      </c>
      <c r="Z215" s="19">
        <v>0</v>
      </c>
      <c r="AA215" s="14">
        <v>0</v>
      </c>
      <c r="AB215" s="13">
        <v>0</v>
      </c>
      <c r="AC215" s="22" t="s">
        <v>782</v>
      </c>
      <c r="AD215" s="19">
        <v>0</v>
      </c>
      <c r="AE215" s="19">
        <v>0</v>
      </c>
      <c r="AF215" s="19">
        <v>0</v>
      </c>
      <c r="AG215" s="14">
        <v>0</v>
      </c>
      <c r="AH215" s="22" t="s">
        <v>782</v>
      </c>
      <c r="AI215" s="23" t="s">
        <v>782</v>
      </c>
      <c r="AJ215" s="23" t="s">
        <v>782</v>
      </c>
      <c r="AK215" s="23" t="s">
        <v>782</v>
      </c>
      <c r="AL215" s="14" t="s">
        <v>782</v>
      </c>
      <c r="AM215" s="22" t="s">
        <v>782</v>
      </c>
      <c r="AN215" s="23" t="s">
        <v>782</v>
      </c>
      <c r="AO215" s="23" t="s">
        <v>782</v>
      </c>
      <c r="AP215" s="23" t="s">
        <v>782</v>
      </c>
      <c r="AQ215" s="14" t="s">
        <v>782</v>
      </c>
      <c r="AR215" s="13">
        <v>509</v>
      </c>
      <c r="AS215" s="19">
        <v>12345.436000000009</v>
      </c>
      <c r="AT215" s="19">
        <v>12.345436000000003</v>
      </c>
      <c r="AU215" s="19">
        <v>10.962747168000014</v>
      </c>
      <c r="AV215" s="14">
        <v>11.20194505411321</v>
      </c>
      <c r="AW215" s="13">
        <v>0</v>
      </c>
      <c r="AX215" s="22" t="s">
        <v>782</v>
      </c>
      <c r="AY215" s="19">
        <v>0</v>
      </c>
      <c r="AZ215" s="19">
        <v>0</v>
      </c>
      <c r="BA215" s="19">
        <v>0</v>
      </c>
      <c r="BB215" s="14">
        <v>0</v>
      </c>
      <c r="BC215" s="13">
        <v>8</v>
      </c>
      <c r="BD215" s="19">
        <v>7200</v>
      </c>
      <c r="BE215" s="19">
        <v>7.1999999999999993</v>
      </c>
      <c r="BF215" s="19">
        <v>9.4478862562495944</v>
      </c>
      <c r="BG215" s="14">
        <v>9.6540311564375205</v>
      </c>
      <c r="BH215" s="22">
        <v>520</v>
      </c>
      <c r="BI215" s="23">
        <v>22.234436000000002</v>
      </c>
      <c r="BJ215" s="23">
        <v>36.493542424249611</v>
      </c>
      <c r="BK215" s="14">
        <v>37.289800704303993</v>
      </c>
      <c r="BL215" t="s">
        <v>362</v>
      </c>
    </row>
    <row r="216" spans="1:64">
      <c r="A216" t="s">
        <v>1020</v>
      </c>
      <c r="B216" t="s">
        <v>1015</v>
      </c>
      <c r="C216" t="s">
        <v>362</v>
      </c>
      <c r="D216" t="s">
        <v>942</v>
      </c>
      <c r="E216">
        <v>2019</v>
      </c>
      <c r="F216" s="23">
        <v>58.17</v>
      </c>
      <c r="G216" s="23">
        <v>8.31</v>
      </c>
      <c r="H216" s="22">
        <v>12548</v>
      </c>
      <c r="I216" s="34">
        <v>100.42860924466773</v>
      </c>
      <c r="J216" s="22">
        <v>3</v>
      </c>
      <c r="K216" s="22">
        <v>6</v>
      </c>
      <c r="L216" s="23">
        <v>2359</v>
      </c>
      <c r="M216" s="23">
        <v>2.359</v>
      </c>
      <c r="N216" s="23">
        <v>14.109178999999999</v>
      </c>
      <c r="O216" s="14">
        <v>14.048963842192336</v>
      </c>
      <c r="P216" s="22">
        <v>0</v>
      </c>
      <c r="Q216" s="22">
        <v>0</v>
      </c>
      <c r="R216" s="23">
        <v>0</v>
      </c>
      <c r="S216" s="23">
        <v>0</v>
      </c>
      <c r="T216" s="23">
        <v>0</v>
      </c>
      <c r="U216" s="14">
        <v>0</v>
      </c>
      <c r="V216" s="22">
        <v>0</v>
      </c>
      <c r="W216" s="22">
        <v>0</v>
      </c>
      <c r="X216" s="23">
        <v>0</v>
      </c>
      <c r="Y216" s="23">
        <v>0</v>
      </c>
      <c r="Z216" s="23">
        <v>0</v>
      </c>
      <c r="AA216" s="14">
        <v>0</v>
      </c>
      <c r="AB216" s="22">
        <v>0</v>
      </c>
      <c r="AC216" s="22">
        <v>0</v>
      </c>
      <c r="AD216" s="23">
        <v>0</v>
      </c>
      <c r="AE216" s="23">
        <v>0</v>
      </c>
      <c r="AF216" s="23">
        <v>0</v>
      </c>
      <c r="AG216" s="14">
        <v>0</v>
      </c>
      <c r="AH216" s="22">
        <v>0</v>
      </c>
      <c r="AI216" s="23">
        <v>0</v>
      </c>
      <c r="AJ216" s="23">
        <v>0</v>
      </c>
      <c r="AK216" s="23">
        <v>0</v>
      </c>
      <c r="AL216" s="14">
        <v>0</v>
      </c>
      <c r="AM216" s="22">
        <v>529</v>
      </c>
      <c r="AN216" s="23">
        <v>13332.441000000012</v>
      </c>
      <c r="AO216" s="23">
        <v>13.332440999999999</v>
      </c>
      <c r="AP216" s="23">
        <v>11.839207608000013</v>
      </c>
      <c r="AQ216" s="14">
        <v>11.788680234689815</v>
      </c>
      <c r="AR216" s="22">
        <v>529</v>
      </c>
      <c r="AS216" s="23">
        <v>13332.441000000012</v>
      </c>
      <c r="AT216" s="23">
        <v>13.332440999999999</v>
      </c>
      <c r="AU216" s="23">
        <v>11.839207608000013</v>
      </c>
      <c r="AV216" s="14">
        <v>11.788680234689815</v>
      </c>
      <c r="AW216" s="22">
        <v>0</v>
      </c>
      <c r="AX216" s="22" t="s">
        <v>782</v>
      </c>
      <c r="AY216" s="23">
        <v>0</v>
      </c>
      <c r="AZ216" s="23">
        <v>0</v>
      </c>
      <c r="BA216" s="23">
        <v>0</v>
      </c>
      <c r="BB216" s="14">
        <v>0</v>
      </c>
      <c r="BC216" s="22">
        <v>8</v>
      </c>
      <c r="BD216" s="23">
        <v>7200</v>
      </c>
      <c r="BE216" s="23">
        <v>7.2</v>
      </c>
      <c r="BF216" s="23">
        <v>9.4478908048122126</v>
      </c>
      <c r="BG216" s="14">
        <v>9.4075690939769245</v>
      </c>
      <c r="BH216" s="22">
        <v>540</v>
      </c>
      <c r="BI216" s="23">
        <v>22.891441</v>
      </c>
      <c r="BJ216" s="23">
        <v>35.396277412812225</v>
      </c>
      <c r="BK216" s="14">
        <v>35.245213170859074</v>
      </c>
      <c r="BL216" t="s">
        <v>362</v>
      </c>
    </row>
    <row r="217" spans="1:64">
      <c r="A217" t="s">
        <v>1021</v>
      </c>
      <c r="B217" t="s">
        <v>1015</v>
      </c>
      <c r="C217" t="s">
        <v>362</v>
      </c>
      <c r="D217" t="s">
        <v>942</v>
      </c>
      <c r="E217">
        <v>2020</v>
      </c>
      <c r="F217" s="23">
        <v>58.17</v>
      </c>
      <c r="G217" s="23">
        <v>8.4</v>
      </c>
      <c r="H217" s="22">
        <v>12638</v>
      </c>
      <c r="I217" s="34">
        <v>101.03960552488878</v>
      </c>
      <c r="J217" s="22">
        <v>4</v>
      </c>
      <c r="K217" s="22">
        <v>8</v>
      </c>
      <c r="L217" s="23">
        <v>3142</v>
      </c>
      <c r="M217" s="23">
        <v>3.1419999999999999</v>
      </c>
      <c r="N217" s="23">
        <v>18.792301999999999</v>
      </c>
      <c r="O217" s="14">
        <v>18.598946326419444</v>
      </c>
      <c r="P217" s="22">
        <v>0</v>
      </c>
      <c r="Q217" s="22">
        <v>0</v>
      </c>
      <c r="R217" s="23">
        <v>0</v>
      </c>
      <c r="S217" s="23">
        <v>0</v>
      </c>
      <c r="T217" s="23">
        <v>0</v>
      </c>
      <c r="U217" s="14">
        <v>0</v>
      </c>
      <c r="V217" s="22">
        <v>0</v>
      </c>
      <c r="W217" s="22">
        <v>0</v>
      </c>
      <c r="X217" s="23">
        <v>0</v>
      </c>
      <c r="Y217" s="23">
        <v>0</v>
      </c>
      <c r="Z217" s="23">
        <v>0</v>
      </c>
      <c r="AA217" s="14">
        <v>0</v>
      </c>
      <c r="AB217" s="22">
        <v>0</v>
      </c>
      <c r="AC217" s="22">
        <v>0</v>
      </c>
      <c r="AD217" s="23">
        <v>0</v>
      </c>
      <c r="AE217" s="23">
        <v>0</v>
      </c>
      <c r="AF217" s="23">
        <v>0</v>
      </c>
      <c r="AG217" s="14">
        <v>0</v>
      </c>
      <c r="AH217" s="22">
        <v>0</v>
      </c>
      <c r="AI217" s="23">
        <v>0</v>
      </c>
      <c r="AJ217" s="23">
        <v>0</v>
      </c>
      <c r="AK217" s="23">
        <v>0</v>
      </c>
      <c r="AL217" s="14">
        <v>0</v>
      </c>
      <c r="AM217" s="22">
        <v>563</v>
      </c>
      <c r="AN217" s="23">
        <v>13829.160000000014</v>
      </c>
      <c r="AO217" s="23">
        <v>13.829160000000002</v>
      </c>
      <c r="AP217" s="23">
        <v>12.28029408000001</v>
      </c>
      <c r="AQ217" s="14">
        <v>12.153941037482616</v>
      </c>
      <c r="AR217" s="22">
        <v>563</v>
      </c>
      <c r="AS217" s="23">
        <v>13829.160000000014</v>
      </c>
      <c r="AT217" s="23">
        <v>13.829160000000002</v>
      </c>
      <c r="AU217" s="23">
        <v>12.28029408000001</v>
      </c>
      <c r="AV217" s="14">
        <v>12.153941037482616</v>
      </c>
      <c r="AW217" s="22">
        <v>0</v>
      </c>
      <c r="AX217" s="22">
        <v>0</v>
      </c>
      <c r="AY217" s="23">
        <v>0</v>
      </c>
      <c r="AZ217" s="23">
        <v>0</v>
      </c>
      <c r="BA217" s="23">
        <v>0</v>
      </c>
      <c r="BB217" s="14">
        <v>0</v>
      </c>
      <c r="BC217" s="22">
        <v>8</v>
      </c>
      <c r="BD217" s="23">
        <v>7200</v>
      </c>
      <c r="BE217" s="23">
        <v>7.2</v>
      </c>
      <c r="BF217" s="23">
        <v>9.4668512587203839</v>
      </c>
      <c r="BG217" s="14">
        <v>9.3694459806540351</v>
      </c>
      <c r="BH217" s="22">
        <v>575</v>
      </c>
      <c r="BI217" s="23">
        <v>24.17116</v>
      </c>
      <c r="BJ217" s="23">
        <v>40.539447338720393</v>
      </c>
      <c r="BK217" s="14">
        <v>40.122333344556097</v>
      </c>
      <c r="BL217" t="s">
        <v>362</v>
      </c>
    </row>
    <row r="218" spans="1:64">
      <c r="A218" t="s">
        <v>1022</v>
      </c>
      <c r="B218" t="s">
        <v>1015</v>
      </c>
      <c r="C218" t="s">
        <v>362</v>
      </c>
      <c r="D218" t="s">
        <v>942</v>
      </c>
      <c r="E218">
        <v>2021</v>
      </c>
      <c r="F218" s="23">
        <v>58.17</v>
      </c>
      <c r="G218" s="23">
        <v>8.42</v>
      </c>
      <c r="H218" s="22">
        <v>12564</v>
      </c>
      <c r="I218" s="34">
        <v>94.76</v>
      </c>
      <c r="J218" s="22">
        <v>3</v>
      </c>
      <c r="K218" s="22">
        <v>10</v>
      </c>
      <c r="L218" s="23">
        <v>3972</v>
      </c>
      <c r="M218" s="23">
        <v>3.972</v>
      </c>
      <c r="N218" s="23">
        <v>23.756532</v>
      </c>
      <c r="O218" s="14">
        <v>25.07</v>
      </c>
      <c r="P218" s="22">
        <v>0</v>
      </c>
      <c r="Q218" s="22">
        <v>0</v>
      </c>
      <c r="R218" s="23">
        <v>0</v>
      </c>
      <c r="S218" s="23">
        <v>0</v>
      </c>
      <c r="T218" s="23">
        <v>0</v>
      </c>
      <c r="U218" s="14">
        <v>0</v>
      </c>
      <c r="V218" s="22">
        <v>0</v>
      </c>
      <c r="W218" s="22">
        <v>0</v>
      </c>
      <c r="X218" s="23">
        <v>0</v>
      </c>
      <c r="Y218" s="23">
        <v>0</v>
      </c>
      <c r="Z218" s="23">
        <v>0</v>
      </c>
      <c r="AA218" s="14">
        <v>0</v>
      </c>
      <c r="AB218" s="22">
        <v>0</v>
      </c>
      <c r="AC218" s="22">
        <v>0</v>
      </c>
      <c r="AD218" s="23">
        <v>0</v>
      </c>
      <c r="AE218" s="23">
        <v>0</v>
      </c>
      <c r="AF218" s="23">
        <v>0</v>
      </c>
      <c r="AG218" s="14">
        <v>0</v>
      </c>
      <c r="AH218" s="22">
        <v>1</v>
      </c>
      <c r="AI218" s="23">
        <v>14.06</v>
      </c>
      <c r="AJ218" s="23">
        <v>1.406E-2</v>
      </c>
      <c r="AK218" s="23">
        <v>1.2581210000000001E-2</v>
      </c>
      <c r="AL218" s="14">
        <v>0.01</v>
      </c>
      <c r="AM218" s="22">
        <v>618</v>
      </c>
      <c r="AN218" s="23">
        <v>14691.23</v>
      </c>
      <c r="AO218" s="23">
        <v>14.691229999999999</v>
      </c>
      <c r="AP218" s="23">
        <v>13.14604922</v>
      </c>
      <c r="AQ218" s="14">
        <v>13.87</v>
      </c>
      <c r="AR218" s="22">
        <v>619</v>
      </c>
      <c r="AS218" s="23">
        <v>14705.29</v>
      </c>
      <c r="AT218" s="23">
        <v>14.70529</v>
      </c>
      <c r="AU218" s="23">
        <v>13.158630430000001</v>
      </c>
      <c r="AV218" s="14">
        <v>13.89</v>
      </c>
      <c r="AW218" s="22">
        <v>0</v>
      </c>
      <c r="AX218" s="22">
        <v>0</v>
      </c>
      <c r="AY218" s="23">
        <v>0</v>
      </c>
      <c r="AZ218" s="23">
        <v>0</v>
      </c>
      <c r="BA218" s="23">
        <v>0</v>
      </c>
      <c r="BB218" s="14">
        <v>0</v>
      </c>
      <c r="BC218" s="22">
        <v>13</v>
      </c>
      <c r="BD218" s="23">
        <v>27600</v>
      </c>
      <c r="BE218" s="23">
        <v>27.6</v>
      </c>
      <c r="BF218" s="23">
        <v>47.639869189999999</v>
      </c>
      <c r="BG218" s="14">
        <v>50.28</v>
      </c>
      <c r="BH218" s="22">
        <v>635</v>
      </c>
      <c r="BI218" s="23">
        <v>46.28</v>
      </c>
      <c r="BJ218" s="23">
        <v>84.56</v>
      </c>
      <c r="BK218" s="14">
        <v>89.23</v>
      </c>
      <c r="BL218" t="s">
        <v>362</v>
      </c>
    </row>
    <row r="219" spans="1:64">
      <c r="A219" t="s">
        <v>1023</v>
      </c>
      <c r="B219" t="s">
        <v>1015</v>
      </c>
      <c r="C219" t="s">
        <v>362</v>
      </c>
      <c r="D219" s="111" t="s">
        <v>942</v>
      </c>
      <c r="E219" s="110">
        <v>2022</v>
      </c>
      <c r="F219" s="23"/>
      <c r="G219" s="23"/>
      <c r="H219" s="22">
        <v>12750</v>
      </c>
      <c r="I219" s="34">
        <v>92.40611168151743</v>
      </c>
      <c r="J219" s="22">
        <v>5</v>
      </c>
      <c r="K219" s="22">
        <v>10</v>
      </c>
      <c r="L219" s="23">
        <v>3972</v>
      </c>
      <c r="M219" s="23">
        <v>3.9720000000000004</v>
      </c>
      <c r="N219" s="23">
        <v>23.506295999999999</v>
      </c>
      <c r="O219" s="14">
        <v>25.438031719174266</v>
      </c>
      <c r="P219" s="22">
        <v>0</v>
      </c>
      <c r="Q219" s="22">
        <v>0</v>
      </c>
      <c r="R219" s="23">
        <v>0</v>
      </c>
      <c r="S219" s="23">
        <v>0</v>
      </c>
      <c r="T219" s="23">
        <v>0</v>
      </c>
      <c r="U219" s="14">
        <v>0</v>
      </c>
      <c r="V219" s="22">
        <v>0</v>
      </c>
      <c r="W219" s="22">
        <v>0</v>
      </c>
      <c r="X219" s="23">
        <v>0</v>
      </c>
      <c r="Y219" s="23">
        <v>0</v>
      </c>
      <c r="Z219" s="23">
        <v>0</v>
      </c>
      <c r="AA219" s="14">
        <v>0</v>
      </c>
      <c r="AB219" s="22">
        <v>0</v>
      </c>
      <c r="AC219" s="22">
        <v>0</v>
      </c>
      <c r="AD219" s="23">
        <v>0</v>
      </c>
      <c r="AE219" s="23">
        <v>0</v>
      </c>
      <c r="AF219" s="23">
        <v>0</v>
      </c>
      <c r="AG219" s="14">
        <v>0</v>
      </c>
      <c r="AH219" s="22">
        <v>3</v>
      </c>
      <c r="AI219" s="23">
        <v>27.979999999999997</v>
      </c>
      <c r="AJ219" s="23">
        <v>2.7979999999999998E-2</v>
      </c>
      <c r="AK219" s="23">
        <v>2.8661702432579057E-2</v>
      </c>
      <c r="AL219" s="14">
        <v>3.1017106889383174E-2</v>
      </c>
      <c r="AM219" s="22">
        <v>745</v>
      </c>
      <c r="AN219" s="23">
        <v>16363.115000000003</v>
      </c>
      <c r="AO219" s="23">
        <v>16.363115000000001</v>
      </c>
      <c r="AP219" s="23">
        <v>16.761784596142608</v>
      </c>
      <c r="AQ219" s="14">
        <v>18.139259721167566</v>
      </c>
      <c r="AR219" s="22">
        <v>748</v>
      </c>
      <c r="AS219" s="23">
        <v>16391.095000000001</v>
      </c>
      <c r="AT219" s="23">
        <v>16.391095</v>
      </c>
      <c r="AU219" s="23">
        <v>16.79044629857518</v>
      </c>
      <c r="AV219" s="14">
        <v>18.170276828056942</v>
      </c>
      <c r="AW219" s="22">
        <v>0</v>
      </c>
      <c r="AX219" s="22">
        <v>0</v>
      </c>
      <c r="AY219" s="23">
        <v>0</v>
      </c>
      <c r="AZ219" s="23">
        <v>0</v>
      </c>
      <c r="BA219" s="23">
        <v>0</v>
      </c>
      <c r="BB219" s="14">
        <v>0</v>
      </c>
      <c r="BC219" s="22">
        <v>16</v>
      </c>
      <c r="BD219" s="23">
        <v>39600</v>
      </c>
      <c r="BE219" s="23">
        <v>39.599999999999994</v>
      </c>
      <c r="BF219" s="23">
        <v>84.479395005073982</v>
      </c>
      <c r="BG219" s="14">
        <v>91.421869687837003</v>
      </c>
      <c r="BH219" s="22">
        <v>769</v>
      </c>
      <c r="BI219" s="23">
        <v>59.963094999999996</v>
      </c>
      <c r="BJ219" s="23">
        <v>124.77613730364916</v>
      </c>
      <c r="BK219" s="14">
        <v>135.03017823506821</v>
      </c>
      <c r="BL219" t="s">
        <v>362</v>
      </c>
    </row>
    <row r="220" spans="1:64">
      <c r="A220" t="s">
        <v>1024</v>
      </c>
      <c r="B220" t="s">
        <v>1015</v>
      </c>
      <c r="C220" t="s">
        <v>362</v>
      </c>
      <c r="D220" t="s">
        <v>942</v>
      </c>
      <c r="E220">
        <v>2023</v>
      </c>
      <c r="F220">
        <v>58.17</v>
      </c>
      <c r="G220">
        <v>8.65</v>
      </c>
      <c r="H220">
        <v>13016</v>
      </c>
      <c r="I220">
        <v>92.40611168151743</v>
      </c>
      <c r="J220">
        <v>3</v>
      </c>
      <c r="K220">
        <v>9</v>
      </c>
      <c r="L220">
        <v>3346</v>
      </c>
      <c r="M220">
        <v>3.3460000000000001</v>
      </c>
      <c r="N220">
        <v>19.801628000000001</v>
      </c>
      <c r="O220">
        <v>21.42891594470219</v>
      </c>
      <c r="P220">
        <v>0</v>
      </c>
      <c r="Q220">
        <v>0</v>
      </c>
      <c r="R220">
        <v>0</v>
      </c>
      <c r="S220">
        <v>0</v>
      </c>
      <c r="T220">
        <v>0</v>
      </c>
      <c r="U220">
        <v>0</v>
      </c>
      <c r="V220">
        <v>0</v>
      </c>
      <c r="W220">
        <v>0</v>
      </c>
      <c r="X220">
        <v>0</v>
      </c>
      <c r="Y220">
        <v>0</v>
      </c>
      <c r="Z220">
        <v>0</v>
      </c>
      <c r="AA220">
        <v>0</v>
      </c>
      <c r="AG220">
        <v>0</v>
      </c>
      <c r="AH220">
        <v>3</v>
      </c>
      <c r="AI220">
        <v>27.979999999999997</v>
      </c>
      <c r="AJ220">
        <v>2.7979999999999998E-2</v>
      </c>
      <c r="AK220">
        <v>2.6245000000000001E-2</v>
      </c>
      <c r="AL220">
        <v>3.0679000000000001E-2</v>
      </c>
      <c r="AM220">
        <v>965</v>
      </c>
      <c r="AN220">
        <v>19820.968000000001</v>
      </c>
      <c r="AO220">
        <v>19.820968000000001</v>
      </c>
      <c r="AP220">
        <v>18.591815</v>
      </c>
      <c r="AQ220">
        <v>20.119681113818181</v>
      </c>
      <c r="AR220">
        <v>1074</v>
      </c>
      <c r="AS220">
        <v>19935.522999999801</v>
      </c>
      <c r="AT220">
        <v>19.935523</v>
      </c>
      <c r="AU220">
        <v>18.699266109329098</v>
      </c>
      <c r="AV220">
        <v>20.235962501892853</v>
      </c>
      <c r="AW220">
        <v>0</v>
      </c>
      <c r="AX220">
        <v>0</v>
      </c>
      <c r="AY220">
        <v>0</v>
      </c>
      <c r="AZ220">
        <v>0</v>
      </c>
      <c r="BA220">
        <v>0</v>
      </c>
      <c r="BB220">
        <v>0</v>
      </c>
      <c r="BC220">
        <v>16</v>
      </c>
      <c r="BD220">
        <v>39600</v>
      </c>
      <c r="BE220">
        <v>39.6</v>
      </c>
      <c r="BF220">
        <v>100.872214</v>
      </c>
      <c r="BG220">
        <v>109.16184239811047</v>
      </c>
      <c r="BH220">
        <v>1093</v>
      </c>
      <c r="BI220">
        <v>62.881523000000001</v>
      </c>
      <c r="BJ220">
        <v>139.37310810932911</v>
      </c>
      <c r="BK220">
        <v>150.82672084470551</v>
      </c>
      <c r="BL220" t="s">
        <v>362</v>
      </c>
    </row>
    <row r="221" spans="1:64">
      <c r="A221" t="s">
        <v>1025</v>
      </c>
      <c r="B221" t="s">
        <v>1015</v>
      </c>
      <c r="C221" t="s">
        <v>362</v>
      </c>
      <c r="D221" t="s">
        <v>942</v>
      </c>
      <c r="E221">
        <v>2024</v>
      </c>
      <c r="F221">
        <v>58.17</v>
      </c>
      <c r="G221">
        <v>8.74</v>
      </c>
      <c r="H221">
        <v>13186</v>
      </c>
      <c r="I221">
        <v>90.417696180902922</v>
      </c>
      <c r="J221">
        <v>3</v>
      </c>
      <c r="K221">
        <v>9</v>
      </c>
      <c r="L221">
        <v>3346</v>
      </c>
      <c r="M221">
        <v>3.3460000000000001</v>
      </c>
      <c r="N221">
        <v>19.801628000000001</v>
      </c>
      <c r="O221">
        <v>21.900168701912019</v>
      </c>
      <c r="P221">
        <v>0</v>
      </c>
      <c r="Q221">
        <v>0</v>
      </c>
      <c r="R221">
        <v>0</v>
      </c>
      <c r="S221">
        <v>0</v>
      </c>
      <c r="T221">
        <v>0</v>
      </c>
      <c r="U221">
        <v>0</v>
      </c>
      <c r="V221">
        <v>0</v>
      </c>
      <c r="W221">
        <v>0</v>
      </c>
      <c r="X221">
        <v>0</v>
      </c>
      <c r="Y221">
        <v>0</v>
      </c>
      <c r="Z221">
        <v>0</v>
      </c>
      <c r="AA221">
        <v>0</v>
      </c>
      <c r="AB221">
        <v>0</v>
      </c>
      <c r="AC221">
        <v>0</v>
      </c>
      <c r="AD221">
        <v>0</v>
      </c>
      <c r="AE221">
        <v>0</v>
      </c>
      <c r="AF221">
        <v>0</v>
      </c>
      <c r="AG221">
        <v>0</v>
      </c>
      <c r="AH221">
        <v>3</v>
      </c>
      <c r="AI221">
        <v>27.98</v>
      </c>
      <c r="AJ221">
        <v>2.7980000000000001E-2</v>
      </c>
      <c r="AK221">
        <v>2.5236387810291357E-2</v>
      </c>
      <c r="AL221">
        <v>2.7910894522018937E-2</v>
      </c>
      <c r="AM221">
        <v>1112</v>
      </c>
      <c r="AN221">
        <v>21304.926999999974</v>
      </c>
      <c r="AO221">
        <v>21.304927000000013</v>
      </c>
      <c r="AP221">
        <v>19.215847035094619</v>
      </c>
      <c r="AQ221">
        <v>21.252307730390051</v>
      </c>
      <c r="AR221">
        <v>1340</v>
      </c>
      <c r="AS221">
        <v>21537.144999999909</v>
      </c>
      <c r="AT221">
        <v>21.537145000000073</v>
      </c>
      <c r="AU221">
        <v>19.425294622819013</v>
      </c>
      <c r="AV221">
        <v>21.483952194439809</v>
      </c>
      <c r="AW221">
        <v>0</v>
      </c>
      <c r="AX221">
        <v>0</v>
      </c>
      <c r="AY221">
        <v>0</v>
      </c>
      <c r="AZ221">
        <v>0</v>
      </c>
      <c r="BA221">
        <v>0</v>
      </c>
      <c r="BB221">
        <v>0</v>
      </c>
      <c r="BC221">
        <v>16</v>
      </c>
      <c r="BD221">
        <v>39600</v>
      </c>
      <c r="BE221">
        <v>39.599999999999987</v>
      </c>
      <c r="BF221">
        <v>83.701646484835905</v>
      </c>
      <c r="BG221">
        <v>92.572195510677574</v>
      </c>
      <c r="BH221">
        <v>1359</v>
      </c>
      <c r="BI221">
        <v>64.483145000000064</v>
      </c>
      <c r="BJ221">
        <v>122.92856910765492</v>
      </c>
      <c r="BK221">
        <v>135.95631640702942</v>
      </c>
      <c r="BL221" t="s">
        <v>362</v>
      </c>
    </row>
    <row r="222" spans="1:64">
      <c r="A222" t="s">
        <v>1026</v>
      </c>
      <c r="B222" t="s">
        <v>1027</v>
      </c>
      <c r="C222" t="s">
        <v>364</v>
      </c>
      <c r="D222" t="s">
        <v>942</v>
      </c>
      <c r="E222">
        <v>2012</v>
      </c>
      <c r="F222" s="23">
        <v>100.65</v>
      </c>
      <c r="G222" s="23">
        <v>16.760000000000002</v>
      </c>
      <c r="H222" s="22">
        <v>27565</v>
      </c>
      <c r="I222" s="34">
        <v>230.70950399999998</v>
      </c>
      <c r="J222" s="22">
        <v>4</v>
      </c>
      <c r="K222" s="22" t="s">
        <v>782</v>
      </c>
      <c r="L222" s="23">
        <v>2108</v>
      </c>
      <c r="M222" s="23">
        <v>2.1080000000000001</v>
      </c>
      <c r="N222" s="23">
        <v>10.6401</v>
      </c>
      <c r="O222" s="14">
        <v>4.6119036344510551</v>
      </c>
      <c r="P222" s="22">
        <v>0</v>
      </c>
      <c r="Q222" s="22" t="s">
        <v>782</v>
      </c>
      <c r="R222" s="23">
        <v>0</v>
      </c>
      <c r="S222" s="23">
        <v>0</v>
      </c>
      <c r="T222" s="23">
        <v>0</v>
      </c>
      <c r="U222" s="14">
        <v>0</v>
      </c>
      <c r="V222" s="22">
        <v>0</v>
      </c>
      <c r="W222" s="22" t="s">
        <v>782</v>
      </c>
      <c r="X222" s="23">
        <v>0</v>
      </c>
      <c r="Y222" s="23">
        <v>0</v>
      </c>
      <c r="Z222" s="23">
        <v>0</v>
      </c>
      <c r="AA222" s="14">
        <v>0</v>
      </c>
      <c r="AB222" s="22">
        <v>0</v>
      </c>
      <c r="AC222" s="22" t="s">
        <v>782</v>
      </c>
      <c r="AD222" s="23">
        <v>0</v>
      </c>
      <c r="AE222" s="23">
        <v>0</v>
      </c>
      <c r="AF222" s="23">
        <v>0</v>
      </c>
      <c r="AG222" s="14">
        <v>0</v>
      </c>
      <c r="AH222" s="22" t="s">
        <v>782</v>
      </c>
      <c r="AI222" s="23" t="s">
        <v>782</v>
      </c>
      <c r="AJ222" s="23" t="s">
        <v>782</v>
      </c>
      <c r="AK222" s="23" t="s">
        <v>782</v>
      </c>
      <c r="AL222" s="14" t="s">
        <v>782</v>
      </c>
      <c r="AM222" s="22" t="s">
        <v>782</v>
      </c>
      <c r="AN222" s="23" t="s">
        <v>782</v>
      </c>
      <c r="AO222" s="23" t="s">
        <v>782</v>
      </c>
      <c r="AP222" s="23" t="s">
        <v>782</v>
      </c>
      <c r="AQ222" s="14" t="s">
        <v>782</v>
      </c>
      <c r="AR222" s="22">
        <v>761</v>
      </c>
      <c r="AS222" s="23">
        <v>22757.022999999986</v>
      </c>
      <c r="AT222" s="23">
        <v>22.757022999999986</v>
      </c>
      <c r="AU222" s="23">
        <v>19.742408000000001</v>
      </c>
      <c r="AV222" s="14">
        <v>8.5572582220106561</v>
      </c>
      <c r="AW222" s="22">
        <v>0</v>
      </c>
      <c r="AX222" s="22" t="s">
        <v>782</v>
      </c>
      <c r="AY222" s="23">
        <v>0</v>
      </c>
      <c r="AZ222" s="23">
        <v>0</v>
      </c>
      <c r="BA222" s="23">
        <v>0</v>
      </c>
      <c r="BB222" s="14">
        <v>0</v>
      </c>
      <c r="BC222" s="22">
        <v>3</v>
      </c>
      <c r="BD222" s="23">
        <v>1720</v>
      </c>
      <c r="BE222" s="23">
        <v>1.72</v>
      </c>
      <c r="BF222" s="23">
        <v>2.7468400000000002</v>
      </c>
      <c r="BG222" s="14">
        <v>1.1906054810815252</v>
      </c>
      <c r="BH222" s="22">
        <v>768</v>
      </c>
      <c r="BI222" s="23">
        <v>26.585022999999985</v>
      </c>
      <c r="BJ222" s="23">
        <v>33.129348</v>
      </c>
      <c r="BK222" s="14">
        <v>14.359767337543236</v>
      </c>
      <c r="BL222" t="s">
        <v>364</v>
      </c>
    </row>
    <row r="223" spans="1:64">
      <c r="A223" t="s">
        <v>1028</v>
      </c>
      <c r="B223" t="s">
        <v>1027</v>
      </c>
      <c r="C223" t="s">
        <v>364</v>
      </c>
      <c r="D223" t="s">
        <v>942</v>
      </c>
      <c r="E223">
        <v>2015</v>
      </c>
      <c r="F223" s="23">
        <v>100.64</v>
      </c>
      <c r="G223" s="23">
        <v>17.55</v>
      </c>
      <c r="H223" s="22">
        <v>28311</v>
      </c>
      <c r="I223" s="34">
        <v>227.06070688574243</v>
      </c>
      <c r="J223" s="13">
        <v>3</v>
      </c>
      <c r="K223" s="13">
        <v>4</v>
      </c>
      <c r="L223" s="19">
        <v>1414</v>
      </c>
      <c r="M223" s="35">
        <v>1.4139999999999999</v>
      </c>
      <c r="N223" s="19">
        <v>8.4576359443354274</v>
      </c>
      <c r="O223" s="17">
        <v>3.7248346754206718</v>
      </c>
      <c r="P223" s="36">
        <v>0</v>
      </c>
      <c r="Q223" s="37">
        <v>0</v>
      </c>
      <c r="R223" s="38">
        <v>0</v>
      </c>
      <c r="S223" s="27">
        <v>0</v>
      </c>
      <c r="T223" s="23">
        <v>0</v>
      </c>
      <c r="U223" s="17">
        <v>0</v>
      </c>
      <c r="V223" s="22">
        <v>0</v>
      </c>
      <c r="W223" s="22">
        <v>0</v>
      </c>
      <c r="X223" s="23">
        <v>0</v>
      </c>
      <c r="Y223" s="27">
        <v>0</v>
      </c>
      <c r="Z223" s="27">
        <v>0</v>
      </c>
      <c r="AA223" s="14">
        <v>0</v>
      </c>
      <c r="AB223" s="39">
        <v>1</v>
      </c>
      <c r="AC223" s="22" t="s">
        <v>782</v>
      </c>
      <c r="AD223" s="23">
        <v>0</v>
      </c>
      <c r="AE223" s="23">
        <v>0</v>
      </c>
      <c r="AF223" s="23">
        <v>0.36590400000000001</v>
      </c>
      <c r="AG223" s="14">
        <v>0.16114809339694514</v>
      </c>
      <c r="AH223" s="22" t="s">
        <v>782</v>
      </c>
      <c r="AI223" s="23" t="s">
        <v>782</v>
      </c>
      <c r="AJ223" s="23" t="s">
        <v>782</v>
      </c>
      <c r="AK223" s="23" t="s">
        <v>782</v>
      </c>
      <c r="AL223" s="14" t="s">
        <v>782</v>
      </c>
      <c r="AM223" s="22" t="s">
        <v>782</v>
      </c>
      <c r="AN223" s="23" t="s">
        <v>782</v>
      </c>
      <c r="AO223" s="23" t="s">
        <v>782</v>
      </c>
      <c r="AP223" s="23" t="s">
        <v>782</v>
      </c>
      <c r="AQ223" s="14" t="s">
        <v>782</v>
      </c>
      <c r="AR223" s="40">
        <v>864</v>
      </c>
      <c r="AS223" s="41">
        <v>24301.478000000014</v>
      </c>
      <c r="AT223" s="23">
        <v>24.301478000000014</v>
      </c>
      <c r="AU223" s="23">
        <v>21.583668075331108</v>
      </c>
      <c r="AV223" s="14">
        <v>9.5056817057264187</v>
      </c>
      <c r="AW223" s="22">
        <v>0</v>
      </c>
      <c r="AX223" s="22" t="s">
        <v>782</v>
      </c>
      <c r="AY223" s="23">
        <v>0</v>
      </c>
      <c r="AZ223" s="23">
        <v>0</v>
      </c>
      <c r="BA223" s="23">
        <v>0</v>
      </c>
      <c r="BB223" s="14">
        <v>0</v>
      </c>
      <c r="BC223" s="42">
        <v>7</v>
      </c>
      <c r="BD223" s="43">
        <v>9420</v>
      </c>
      <c r="BE223" s="44">
        <v>9.42</v>
      </c>
      <c r="BF223" s="23">
        <v>14.258770757674005</v>
      </c>
      <c r="BG223" s="14">
        <v>6.2797174170910424</v>
      </c>
      <c r="BH223" s="22">
        <v>875</v>
      </c>
      <c r="BI223" s="23">
        <v>35.135478000000013</v>
      </c>
      <c r="BJ223" s="23">
        <v>44.665978777340541</v>
      </c>
      <c r="BK223" s="14">
        <v>19.671381891635079</v>
      </c>
      <c r="BL223" t="s">
        <v>364</v>
      </c>
    </row>
    <row r="224" spans="1:64">
      <c r="A224" t="s">
        <v>1029</v>
      </c>
      <c r="B224" t="s">
        <v>1027</v>
      </c>
      <c r="C224" t="s">
        <v>364</v>
      </c>
      <c r="D224" t="s">
        <v>942</v>
      </c>
      <c r="E224">
        <v>2016</v>
      </c>
      <c r="F224" s="23">
        <v>100.64</v>
      </c>
      <c r="G224" s="23">
        <v>17.89</v>
      </c>
      <c r="H224" s="22">
        <v>28287</v>
      </c>
      <c r="I224" s="34">
        <v>240.7118215897039</v>
      </c>
      <c r="J224" s="13">
        <v>3</v>
      </c>
      <c r="K224" s="13">
        <v>4</v>
      </c>
      <c r="L224" s="19">
        <v>1414</v>
      </c>
      <c r="M224" s="35">
        <v>1.4139999999999999</v>
      </c>
      <c r="N224" s="19">
        <v>8.4571339999999999</v>
      </c>
      <c r="O224" s="17">
        <v>3.5133854017420396</v>
      </c>
      <c r="P224" s="13">
        <v>0</v>
      </c>
      <c r="Q224" s="13">
        <v>0</v>
      </c>
      <c r="R224" s="19">
        <v>0</v>
      </c>
      <c r="S224" s="27">
        <v>0</v>
      </c>
      <c r="T224" s="19">
        <v>0</v>
      </c>
      <c r="U224" s="17">
        <v>0</v>
      </c>
      <c r="V224" s="13">
        <v>0</v>
      </c>
      <c r="W224" s="13">
        <v>0</v>
      </c>
      <c r="X224" s="19">
        <v>0</v>
      </c>
      <c r="Y224" s="27">
        <v>0</v>
      </c>
      <c r="Z224" s="19">
        <v>0</v>
      </c>
      <c r="AA224" s="14">
        <v>0</v>
      </c>
      <c r="AB224" s="13">
        <v>1</v>
      </c>
      <c r="AC224" s="22" t="s">
        <v>782</v>
      </c>
      <c r="AD224" s="19">
        <v>0</v>
      </c>
      <c r="AE224" s="23">
        <v>0</v>
      </c>
      <c r="AF224" s="19">
        <v>0.55782299999999996</v>
      </c>
      <c r="AG224" s="14">
        <v>0.23173893010988705</v>
      </c>
      <c r="AH224" s="22" t="s">
        <v>782</v>
      </c>
      <c r="AI224" s="23" t="s">
        <v>782</v>
      </c>
      <c r="AJ224" s="23" t="s">
        <v>782</v>
      </c>
      <c r="AK224" s="23" t="s">
        <v>782</v>
      </c>
      <c r="AL224" s="14" t="s">
        <v>782</v>
      </c>
      <c r="AM224" s="22" t="s">
        <v>782</v>
      </c>
      <c r="AN224" s="23" t="s">
        <v>782</v>
      </c>
      <c r="AO224" s="23" t="s">
        <v>782</v>
      </c>
      <c r="AP224" s="23" t="s">
        <v>782</v>
      </c>
      <c r="AQ224" s="14" t="s">
        <v>782</v>
      </c>
      <c r="AR224" s="13">
        <v>884</v>
      </c>
      <c r="AS224" s="19">
        <v>24472.613000000048</v>
      </c>
      <c r="AT224" s="23">
        <v>24.472613000000049</v>
      </c>
      <c r="AU224" s="19">
        <v>21.731680344000026</v>
      </c>
      <c r="AV224" s="14">
        <v>9.0280901870461214</v>
      </c>
      <c r="AW224" s="13">
        <v>0</v>
      </c>
      <c r="AX224" s="22" t="s">
        <v>782</v>
      </c>
      <c r="AY224" s="19">
        <v>0</v>
      </c>
      <c r="AZ224" s="23">
        <v>0</v>
      </c>
      <c r="BA224" s="19">
        <v>0</v>
      </c>
      <c r="BB224" s="14">
        <v>0</v>
      </c>
      <c r="BC224" s="13">
        <v>6</v>
      </c>
      <c r="BD224" s="19">
        <v>9310</v>
      </c>
      <c r="BE224" s="44">
        <v>9.31</v>
      </c>
      <c r="BF224" s="19">
        <v>14.118010757674003</v>
      </c>
      <c r="BG224" s="14">
        <v>5.8651090189240129</v>
      </c>
      <c r="BH224" s="22">
        <v>894</v>
      </c>
      <c r="BI224" s="23">
        <v>35.196613000000049</v>
      </c>
      <c r="BJ224" s="23">
        <v>44.864648101674021</v>
      </c>
      <c r="BK224" s="14">
        <v>18.63832353782206</v>
      </c>
      <c r="BL224" t="s">
        <v>364</v>
      </c>
    </row>
    <row r="225" spans="1:64">
      <c r="A225" t="s">
        <v>1030</v>
      </c>
      <c r="B225" t="s">
        <v>1027</v>
      </c>
      <c r="C225" t="s">
        <v>364</v>
      </c>
      <c r="D225" t="s">
        <v>942</v>
      </c>
      <c r="E225">
        <v>2017</v>
      </c>
      <c r="F225" s="23">
        <v>100.64</v>
      </c>
      <c r="G225" s="23">
        <v>17.95</v>
      </c>
      <c r="H225" s="22">
        <v>28162</v>
      </c>
      <c r="I225" s="34">
        <v>221.21280468312713</v>
      </c>
      <c r="J225" s="13">
        <v>3</v>
      </c>
      <c r="K225" s="13">
        <v>4</v>
      </c>
      <c r="L225" s="19">
        <v>1414</v>
      </c>
      <c r="M225" s="19">
        <v>1.4139999999999999</v>
      </c>
      <c r="N225" s="19">
        <v>8.4571339999999999</v>
      </c>
      <c r="O225" s="17">
        <v>3.8230761605840549</v>
      </c>
      <c r="P225" s="13">
        <v>0</v>
      </c>
      <c r="Q225" s="13">
        <v>0</v>
      </c>
      <c r="R225" s="19">
        <v>0</v>
      </c>
      <c r="S225" s="19">
        <v>0</v>
      </c>
      <c r="T225" s="19">
        <v>0</v>
      </c>
      <c r="U225" s="17">
        <v>0</v>
      </c>
      <c r="V225" s="13">
        <v>0</v>
      </c>
      <c r="W225" s="13">
        <v>0</v>
      </c>
      <c r="X225" s="19">
        <v>0</v>
      </c>
      <c r="Y225" s="19">
        <v>0</v>
      </c>
      <c r="Z225" s="19">
        <v>0</v>
      </c>
      <c r="AA225" s="14">
        <v>0</v>
      </c>
      <c r="AB225" s="13">
        <v>1</v>
      </c>
      <c r="AC225" s="22" t="s">
        <v>782</v>
      </c>
      <c r="AD225" s="19">
        <v>0</v>
      </c>
      <c r="AE225" s="19">
        <v>0</v>
      </c>
      <c r="AF225" s="19">
        <v>0.45174359999999997</v>
      </c>
      <c r="AG225" s="14">
        <v>0.2042122293269113</v>
      </c>
      <c r="AH225" s="22" t="s">
        <v>782</v>
      </c>
      <c r="AI225" s="23" t="s">
        <v>782</v>
      </c>
      <c r="AJ225" s="23" t="s">
        <v>782</v>
      </c>
      <c r="AK225" s="23" t="s">
        <v>782</v>
      </c>
      <c r="AL225" s="14" t="s">
        <v>782</v>
      </c>
      <c r="AM225" s="22" t="s">
        <v>782</v>
      </c>
      <c r="AN225" s="23" t="s">
        <v>782</v>
      </c>
      <c r="AO225" s="23" t="s">
        <v>782</v>
      </c>
      <c r="AP225" s="23" t="s">
        <v>782</v>
      </c>
      <c r="AQ225" s="14" t="s">
        <v>782</v>
      </c>
      <c r="AR225" s="13">
        <v>901</v>
      </c>
      <c r="AS225" s="19">
        <v>25046.503000000037</v>
      </c>
      <c r="AT225" s="19">
        <v>25.046503000000023</v>
      </c>
      <c r="AU225" s="19">
        <v>22.241294664000044</v>
      </c>
      <c r="AV225" s="14">
        <v>10.054252824948016</v>
      </c>
      <c r="AW225" s="13">
        <v>0</v>
      </c>
      <c r="AX225" s="22" t="s">
        <v>782</v>
      </c>
      <c r="AY225" s="19">
        <v>0</v>
      </c>
      <c r="AZ225" s="19">
        <v>0</v>
      </c>
      <c r="BA225" s="19">
        <v>0</v>
      </c>
      <c r="BB225" s="14">
        <v>0</v>
      </c>
      <c r="BC225" s="13">
        <v>12</v>
      </c>
      <c r="BD225" s="19">
        <v>23220</v>
      </c>
      <c r="BE225" s="19">
        <v>23.22</v>
      </c>
      <c r="BF225" s="19">
        <v>56.681879109367252</v>
      </c>
      <c r="BG225" s="14">
        <v>25.62323604664763</v>
      </c>
      <c r="BH225" s="22">
        <v>917</v>
      </c>
      <c r="BI225" s="23">
        <v>49.680503000000023</v>
      </c>
      <c r="BJ225" s="23">
        <v>87.832051373367293</v>
      </c>
      <c r="BK225" s="14">
        <v>39.704777261506607</v>
      </c>
      <c r="BL225" t="s">
        <v>364</v>
      </c>
    </row>
    <row r="226" spans="1:64">
      <c r="A226" t="s">
        <v>1031</v>
      </c>
      <c r="B226" t="s">
        <v>1027</v>
      </c>
      <c r="C226" t="s">
        <v>364</v>
      </c>
      <c r="D226" t="s">
        <v>942</v>
      </c>
      <c r="E226">
        <v>2018</v>
      </c>
      <c r="F226" s="23">
        <v>100.64</v>
      </c>
      <c r="G226" s="23">
        <v>18.02</v>
      </c>
      <c r="H226" s="22">
        <v>28021</v>
      </c>
      <c r="I226" s="34">
        <v>221.22852698623183</v>
      </c>
      <c r="J226" s="13">
        <v>3</v>
      </c>
      <c r="K226" s="13">
        <v>4</v>
      </c>
      <c r="L226" s="19">
        <v>1414</v>
      </c>
      <c r="M226" s="19">
        <v>1.4139999999999999</v>
      </c>
      <c r="N226" s="19">
        <v>8.4571339999999999</v>
      </c>
      <c r="O226" s="17">
        <v>3.822804461617344</v>
      </c>
      <c r="P226" s="13">
        <v>0</v>
      </c>
      <c r="Q226" s="13">
        <v>0</v>
      </c>
      <c r="R226" s="19">
        <v>0</v>
      </c>
      <c r="S226" s="19">
        <v>0</v>
      </c>
      <c r="T226" s="19">
        <v>0</v>
      </c>
      <c r="U226" s="17">
        <v>0</v>
      </c>
      <c r="V226" s="13">
        <v>0</v>
      </c>
      <c r="W226" s="13">
        <v>0</v>
      </c>
      <c r="X226" s="19">
        <v>0</v>
      </c>
      <c r="Y226" s="19">
        <v>0</v>
      </c>
      <c r="Z226" s="19">
        <v>0</v>
      </c>
      <c r="AA226" s="14">
        <v>0</v>
      </c>
      <c r="AB226" s="13">
        <v>1</v>
      </c>
      <c r="AC226" s="22" t="s">
        <v>782</v>
      </c>
      <c r="AD226" s="19">
        <v>0</v>
      </c>
      <c r="AE226" s="19">
        <v>0</v>
      </c>
      <c r="AF226" s="19">
        <v>0.68979959999999996</v>
      </c>
      <c r="AG226" s="14">
        <v>0.31180409208389737</v>
      </c>
      <c r="AH226" s="22" t="s">
        <v>782</v>
      </c>
      <c r="AI226" s="23" t="s">
        <v>782</v>
      </c>
      <c r="AJ226" s="23" t="s">
        <v>782</v>
      </c>
      <c r="AK226" s="23" t="s">
        <v>782</v>
      </c>
      <c r="AL226" s="14" t="s">
        <v>782</v>
      </c>
      <c r="AM226" s="22" t="s">
        <v>782</v>
      </c>
      <c r="AN226" s="23" t="s">
        <v>782</v>
      </c>
      <c r="AO226" s="23" t="s">
        <v>782</v>
      </c>
      <c r="AP226" s="23" t="s">
        <v>782</v>
      </c>
      <c r="AQ226" s="14" t="s">
        <v>782</v>
      </c>
      <c r="AR226" s="13">
        <v>937</v>
      </c>
      <c r="AS226" s="19">
        <v>27512.693000000039</v>
      </c>
      <c r="AT226" s="19">
        <v>27.512693000000024</v>
      </c>
      <c r="AU226" s="19">
        <v>24.431271384000034</v>
      </c>
      <c r="AV226" s="14">
        <v>11.043454348688275</v>
      </c>
      <c r="AW226" s="13">
        <v>0</v>
      </c>
      <c r="AX226" s="22" t="s">
        <v>782</v>
      </c>
      <c r="AY226" s="19">
        <v>0</v>
      </c>
      <c r="AZ226" s="19">
        <v>0</v>
      </c>
      <c r="BA226" s="19">
        <v>0</v>
      </c>
      <c r="BB226" s="14">
        <v>0</v>
      </c>
      <c r="BC226" s="13">
        <v>12</v>
      </c>
      <c r="BD226" s="19">
        <v>23220</v>
      </c>
      <c r="BE226" s="19">
        <v>23.22</v>
      </c>
      <c r="BF226" s="19">
        <v>54.257508788111501</v>
      </c>
      <c r="BG226" s="14">
        <v>24.525548096013956</v>
      </c>
      <c r="BH226" s="22">
        <v>953</v>
      </c>
      <c r="BI226" s="23">
        <v>52.146693000000027</v>
      </c>
      <c r="BJ226" s="23">
        <v>87.835713772111532</v>
      </c>
      <c r="BK226" s="14">
        <v>39.703610998403477</v>
      </c>
      <c r="BL226" t="s">
        <v>364</v>
      </c>
    </row>
    <row r="227" spans="1:64">
      <c r="A227" t="s">
        <v>1032</v>
      </c>
      <c r="B227" t="s">
        <v>1027</v>
      </c>
      <c r="C227" t="s">
        <v>364</v>
      </c>
      <c r="D227" t="s">
        <v>942</v>
      </c>
      <c r="E227">
        <v>2019</v>
      </c>
      <c r="F227" s="23">
        <v>100.64</v>
      </c>
      <c r="G227" s="23">
        <v>18.149999999999999</v>
      </c>
      <c r="H227" s="22">
        <v>28087</v>
      </c>
      <c r="I227" s="34">
        <v>224.69738579086828</v>
      </c>
      <c r="J227" s="22">
        <v>4</v>
      </c>
      <c r="K227" s="22">
        <v>5</v>
      </c>
      <c r="L227" s="23">
        <v>2244</v>
      </c>
      <c r="M227" s="23">
        <v>2.2440000000000002</v>
      </c>
      <c r="N227" s="23">
        <v>13.421363999999999</v>
      </c>
      <c r="O227" s="14">
        <v>5.973084178421022</v>
      </c>
      <c r="P227" s="22">
        <v>0</v>
      </c>
      <c r="Q227" s="22">
        <v>0</v>
      </c>
      <c r="R227" s="23">
        <v>0</v>
      </c>
      <c r="S227" s="23">
        <v>0</v>
      </c>
      <c r="T227" s="23">
        <v>0</v>
      </c>
      <c r="U227" s="14">
        <v>0</v>
      </c>
      <c r="V227" s="22">
        <v>0</v>
      </c>
      <c r="W227" s="22">
        <v>0</v>
      </c>
      <c r="X227" s="23">
        <v>0</v>
      </c>
      <c r="Y227" s="23">
        <v>0</v>
      </c>
      <c r="Z227" s="23">
        <v>0</v>
      </c>
      <c r="AA227" s="14">
        <v>0</v>
      </c>
      <c r="AB227" s="22">
        <v>1</v>
      </c>
      <c r="AC227" s="22">
        <v>1</v>
      </c>
      <c r="AD227" s="23">
        <v>402.04034334763941</v>
      </c>
      <c r="AE227" s="23">
        <v>0.40204034334763938</v>
      </c>
      <c r="AF227" s="23">
        <v>0.5620523999999999</v>
      </c>
      <c r="AG227" s="14">
        <v>0.25013748959372262</v>
      </c>
      <c r="AH227" s="22">
        <v>1</v>
      </c>
      <c r="AI227" s="23">
        <v>2026.8</v>
      </c>
      <c r="AJ227" s="23">
        <v>2.0268000000000002</v>
      </c>
      <c r="AK227" s="23">
        <v>1.7997983999999998</v>
      </c>
      <c r="AL227" s="14">
        <v>0.80098769002818704</v>
      </c>
      <c r="AM227" s="22">
        <v>1000</v>
      </c>
      <c r="AN227" s="23">
        <v>26502.063000000027</v>
      </c>
      <c r="AO227" s="23">
        <v>26.50206300000001</v>
      </c>
      <c r="AP227" s="23">
        <v>23.533831944000038</v>
      </c>
      <c r="AQ227" s="14">
        <v>10.473567309725441</v>
      </c>
      <c r="AR227" s="22">
        <v>1001</v>
      </c>
      <c r="AS227" s="23">
        <v>28528.863000000027</v>
      </c>
      <c r="AT227" s="23">
        <v>28.528863000000012</v>
      </c>
      <c r="AU227" s="23">
        <v>25.333630344000039</v>
      </c>
      <c r="AV227" s="14">
        <v>11.274554999753628</v>
      </c>
      <c r="AW227" s="22">
        <v>0</v>
      </c>
      <c r="AX227" s="22" t="s">
        <v>782</v>
      </c>
      <c r="AY227" s="23">
        <v>0</v>
      </c>
      <c r="AZ227" s="23">
        <v>0</v>
      </c>
      <c r="BA227" s="23">
        <v>0</v>
      </c>
      <c r="BB227" s="14">
        <v>0</v>
      </c>
      <c r="BC227" s="22">
        <v>16</v>
      </c>
      <c r="BD227" s="23">
        <v>32620</v>
      </c>
      <c r="BE227" s="23">
        <v>32.619999999999997</v>
      </c>
      <c r="BF227" s="23">
        <v>66.88113679895514</v>
      </c>
      <c r="BG227" s="14">
        <v>29.764982161921171</v>
      </c>
      <c r="BH227" s="22">
        <v>1022</v>
      </c>
      <c r="BI227" s="23">
        <v>63.794903343347642</v>
      </c>
      <c r="BJ227" s="23">
        <v>106.19818354295518</v>
      </c>
      <c r="BK227" s="14">
        <v>47.262758829689545</v>
      </c>
      <c r="BL227" t="s">
        <v>364</v>
      </c>
    </row>
    <row r="228" spans="1:64">
      <c r="A228" t="s">
        <v>1033</v>
      </c>
      <c r="B228" t="s">
        <v>1027</v>
      </c>
      <c r="C228" t="s">
        <v>364</v>
      </c>
      <c r="D228" t="s">
        <v>942</v>
      </c>
      <c r="E228">
        <v>2020</v>
      </c>
      <c r="F228" s="23">
        <v>100.64</v>
      </c>
      <c r="G228" s="23">
        <v>18.190000000000001</v>
      </c>
      <c r="H228" s="22">
        <v>27955</v>
      </c>
      <c r="I228" s="34">
        <v>226.16348425068148</v>
      </c>
      <c r="J228" s="22">
        <v>5</v>
      </c>
      <c r="K228" s="22">
        <v>6</v>
      </c>
      <c r="L228" s="23">
        <v>4274</v>
      </c>
      <c r="M228" s="23">
        <v>4.274</v>
      </c>
      <c r="N228" s="23">
        <v>25.562793999999997</v>
      </c>
      <c r="O228" s="14">
        <v>11.302794562390977</v>
      </c>
      <c r="P228" s="22">
        <v>0</v>
      </c>
      <c r="Q228" s="22">
        <v>0</v>
      </c>
      <c r="R228" s="23">
        <v>0</v>
      </c>
      <c r="S228" s="23">
        <v>0</v>
      </c>
      <c r="T228" s="23">
        <v>0</v>
      </c>
      <c r="U228" s="14">
        <v>0</v>
      </c>
      <c r="V228" s="22">
        <v>0</v>
      </c>
      <c r="W228" s="22">
        <v>0</v>
      </c>
      <c r="X228" s="23">
        <v>0</v>
      </c>
      <c r="Y228" s="23">
        <v>0</v>
      </c>
      <c r="Z228" s="23">
        <v>0</v>
      </c>
      <c r="AA228" s="14">
        <v>0</v>
      </c>
      <c r="AB228" s="22">
        <v>0</v>
      </c>
      <c r="AC228" s="22">
        <v>0</v>
      </c>
      <c r="AD228" s="23">
        <v>0</v>
      </c>
      <c r="AE228" s="23">
        <v>0</v>
      </c>
      <c r="AF228" s="23">
        <v>0</v>
      </c>
      <c r="AG228" s="14">
        <v>0</v>
      </c>
      <c r="AH228" s="22">
        <v>2</v>
      </c>
      <c r="AI228" s="23">
        <v>2776.56</v>
      </c>
      <c r="AJ228" s="23">
        <v>2.7765599999999999</v>
      </c>
      <c r="AK228" s="23">
        <v>2.46558528</v>
      </c>
      <c r="AL228" s="14">
        <v>1.0901783230696627</v>
      </c>
      <c r="AM228" s="22">
        <v>1096</v>
      </c>
      <c r="AN228" s="23">
        <v>29789.203000000012</v>
      </c>
      <c r="AO228" s="23">
        <v>29.789202999999986</v>
      </c>
      <c r="AP228" s="23">
        <v>26.452812264000045</v>
      </c>
      <c r="AQ228" s="14">
        <v>11.696323282090724</v>
      </c>
      <c r="AR228" s="22">
        <v>1098</v>
      </c>
      <c r="AS228" s="23">
        <v>32565.763000000014</v>
      </c>
      <c r="AT228" s="23">
        <v>32.56576299999999</v>
      </c>
      <c r="AU228" s="23">
        <v>28.918397544000044</v>
      </c>
      <c r="AV228" s="14">
        <v>12.786501605160385</v>
      </c>
      <c r="AW228" s="22">
        <v>0</v>
      </c>
      <c r="AX228" s="22">
        <v>0</v>
      </c>
      <c r="AY228" s="23">
        <v>0</v>
      </c>
      <c r="AZ228" s="23">
        <v>0</v>
      </c>
      <c r="BA228" s="23">
        <v>0</v>
      </c>
      <c r="BB228" s="14">
        <v>0</v>
      </c>
      <c r="BC228" s="22">
        <v>16</v>
      </c>
      <c r="BD228" s="23">
        <v>32620</v>
      </c>
      <c r="BE228" s="23">
        <v>32.620000000000005</v>
      </c>
      <c r="BF228" s="23">
        <v>66.880658243611677</v>
      </c>
      <c r="BG228" s="14">
        <v>29.571819900634623</v>
      </c>
      <c r="BH228" s="22">
        <v>1119</v>
      </c>
      <c r="BI228" s="23">
        <v>69.459762999999995</v>
      </c>
      <c r="BJ228" s="23">
        <v>121.36184978761172</v>
      </c>
      <c r="BK228" s="14">
        <v>53.661116068185983</v>
      </c>
      <c r="BL228" t="s">
        <v>364</v>
      </c>
    </row>
    <row r="229" spans="1:64">
      <c r="A229" t="s">
        <v>1034</v>
      </c>
      <c r="B229" t="s">
        <v>1027</v>
      </c>
      <c r="C229" t="s">
        <v>364</v>
      </c>
      <c r="D229" t="s">
        <v>942</v>
      </c>
      <c r="E229">
        <v>2021</v>
      </c>
      <c r="F229" s="23">
        <v>100.64</v>
      </c>
      <c r="G229" s="23">
        <v>18.309999999999999</v>
      </c>
      <c r="H229" s="22">
        <v>27891</v>
      </c>
      <c r="I229" s="34">
        <v>209.6</v>
      </c>
      <c r="J229" s="22">
        <v>3</v>
      </c>
      <c r="K229" s="22">
        <v>4</v>
      </c>
      <c r="L229" s="23">
        <v>1505</v>
      </c>
      <c r="M229" s="23">
        <v>1.5049999999999999</v>
      </c>
      <c r="N229" s="23">
        <v>9.0014050000000001</v>
      </c>
      <c r="O229" s="14">
        <v>4.29</v>
      </c>
      <c r="P229" s="22">
        <v>0</v>
      </c>
      <c r="Q229" s="22">
        <v>0</v>
      </c>
      <c r="R229" s="23">
        <v>0</v>
      </c>
      <c r="S229" s="23">
        <v>0</v>
      </c>
      <c r="T229" s="23">
        <v>0</v>
      </c>
      <c r="U229" s="14">
        <v>0</v>
      </c>
      <c r="V229" s="22">
        <v>0</v>
      </c>
      <c r="W229" s="22">
        <v>0</v>
      </c>
      <c r="X229" s="23">
        <v>0</v>
      </c>
      <c r="Y229" s="23">
        <v>0</v>
      </c>
      <c r="Z229" s="23">
        <v>0</v>
      </c>
      <c r="AA229" s="14">
        <v>0</v>
      </c>
      <c r="AB229" s="22">
        <v>0</v>
      </c>
      <c r="AC229" s="22">
        <v>0</v>
      </c>
      <c r="AD229" s="23">
        <v>0</v>
      </c>
      <c r="AE229" s="23">
        <v>0</v>
      </c>
      <c r="AF229" s="23">
        <v>0</v>
      </c>
      <c r="AG229" s="14">
        <v>0</v>
      </c>
      <c r="AH229" s="22">
        <v>2</v>
      </c>
      <c r="AI229" s="23">
        <v>2776.56</v>
      </c>
      <c r="AJ229" s="23">
        <v>2.7765599999999999</v>
      </c>
      <c r="AK229" s="23">
        <v>2.4845295059999999</v>
      </c>
      <c r="AL229" s="14">
        <v>1.19</v>
      </c>
      <c r="AM229" s="22">
        <v>1232</v>
      </c>
      <c r="AN229" s="23">
        <v>32339.878000000001</v>
      </c>
      <c r="AO229" s="23">
        <v>32.339877999999999</v>
      </c>
      <c r="AP229" s="23">
        <v>28.938463819999999</v>
      </c>
      <c r="AQ229" s="14">
        <v>13.81</v>
      </c>
      <c r="AR229" s="22">
        <v>1234</v>
      </c>
      <c r="AS229" s="23">
        <v>35116.438000000002</v>
      </c>
      <c r="AT229" s="23">
        <v>35.116438000000002</v>
      </c>
      <c r="AU229" s="23">
        <v>31.422993330000001</v>
      </c>
      <c r="AV229" s="14">
        <v>14.99</v>
      </c>
      <c r="AW229" s="22">
        <v>0</v>
      </c>
      <c r="AX229" s="22">
        <v>0</v>
      </c>
      <c r="AY229" s="23">
        <v>0</v>
      </c>
      <c r="AZ229" s="23">
        <v>0</v>
      </c>
      <c r="BA229" s="23">
        <v>0</v>
      </c>
      <c r="BB229" s="14">
        <v>0</v>
      </c>
      <c r="BC229" s="22">
        <v>16</v>
      </c>
      <c r="BD229" s="23">
        <v>32620</v>
      </c>
      <c r="BE229" s="23">
        <v>32.619999999999997</v>
      </c>
      <c r="BF229" s="23">
        <v>58.559162329999999</v>
      </c>
      <c r="BG229" s="14">
        <v>27.94</v>
      </c>
      <c r="BH229" s="22">
        <v>1253</v>
      </c>
      <c r="BI229" s="23">
        <v>69.239999999999995</v>
      </c>
      <c r="BJ229" s="23">
        <v>98.98</v>
      </c>
      <c r="BK229" s="14">
        <v>47.23</v>
      </c>
      <c r="BL229" t="s">
        <v>364</v>
      </c>
    </row>
    <row r="230" spans="1:64">
      <c r="A230" t="s">
        <v>1035</v>
      </c>
      <c r="B230" t="s">
        <v>1027</v>
      </c>
      <c r="C230" t="s">
        <v>364</v>
      </c>
      <c r="D230" s="111" t="s">
        <v>942</v>
      </c>
      <c r="E230" s="110">
        <v>2022</v>
      </c>
      <c r="F230" s="23"/>
      <c r="G230" s="23"/>
      <c r="H230" s="22">
        <v>28232</v>
      </c>
      <c r="I230" s="34">
        <v>204.61249764647846</v>
      </c>
      <c r="J230" s="22">
        <v>3</v>
      </c>
      <c r="K230" s="22">
        <v>8</v>
      </c>
      <c r="L230" s="23">
        <v>6942</v>
      </c>
      <c r="M230" s="23">
        <v>6.9419999999999993</v>
      </c>
      <c r="N230" s="23">
        <v>41.082756000000003</v>
      </c>
      <c r="O230" s="14">
        <v>20.078321936610731</v>
      </c>
      <c r="P230" s="22">
        <v>0</v>
      </c>
      <c r="Q230" s="22">
        <v>0</v>
      </c>
      <c r="R230" s="23">
        <v>0</v>
      </c>
      <c r="S230" s="23">
        <v>0</v>
      </c>
      <c r="T230" s="23">
        <v>0</v>
      </c>
      <c r="U230" s="14">
        <v>0</v>
      </c>
      <c r="V230" s="22">
        <v>0</v>
      </c>
      <c r="W230" s="22">
        <v>0</v>
      </c>
      <c r="X230" s="23">
        <v>0</v>
      </c>
      <c r="Y230" s="23">
        <v>0</v>
      </c>
      <c r="Z230" s="23">
        <v>0</v>
      </c>
      <c r="AA230" s="14">
        <v>0</v>
      </c>
      <c r="AB230" s="22">
        <v>0</v>
      </c>
      <c r="AC230" s="22">
        <v>0</v>
      </c>
      <c r="AD230" s="23">
        <v>0</v>
      </c>
      <c r="AE230" s="23">
        <v>0</v>
      </c>
      <c r="AF230" s="23">
        <v>0</v>
      </c>
      <c r="AG230" s="14">
        <v>0</v>
      </c>
      <c r="AH230" s="22">
        <v>2</v>
      </c>
      <c r="AI230" s="23">
        <v>2776.56</v>
      </c>
      <c r="AJ230" s="23">
        <v>2.7765599999999999</v>
      </c>
      <c r="AK230" s="23">
        <v>2.8442078808506701</v>
      </c>
      <c r="AL230" s="14">
        <v>1.3900460204365337</v>
      </c>
      <c r="AM230" s="22">
        <v>1462</v>
      </c>
      <c r="AN230" s="23">
        <v>34998.102999999981</v>
      </c>
      <c r="AO230" s="23">
        <v>34.998102999999944</v>
      </c>
      <c r="AP230" s="23">
        <v>35.850793920327114</v>
      </c>
      <c r="AQ230" s="14">
        <v>17.521311910413569</v>
      </c>
      <c r="AR230" s="22">
        <v>1464</v>
      </c>
      <c r="AS230" s="23">
        <v>37774.663</v>
      </c>
      <c r="AT230" s="23">
        <v>37.774662999999904</v>
      </c>
      <c r="AU230" s="23">
        <v>38.695001801177767</v>
      </c>
      <c r="AV230" s="14">
        <v>18.911357930850095</v>
      </c>
      <c r="AW230" s="22">
        <v>0</v>
      </c>
      <c r="AX230" s="22">
        <v>0</v>
      </c>
      <c r="AY230" s="23">
        <v>0</v>
      </c>
      <c r="AZ230" s="23">
        <v>0</v>
      </c>
      <c r="BA230" s="23">
        <v>0</v>
      </c>
      <c r="BB230" s="14">
        <v>0</v>
      </c>
      <c r="BC230" s="22">
        <v>16</v>
      </c>
      <c r="BD230" s="23">
        <v>32620</v>
      </c>
      <c r="BE230" s="23">
        <v>32.620000000000005</v>
      </c>
      <c r="BF230" s="23">
        <v>65.408972599241849</v>
      </c>
      <c r="BG230" s="14">
        <v>31.967242153630782</v>
      </c>
      <c r="BH230" s="22">
        <v>1483</v>
      </c>
      <c r="BI230" s="23">
        <v>77.336662999999902</v>
      </c>
      <c r="BJ230" s="23">
        <v>145.18673040041961</v>
      </c>
      <c r="BK230" s="14">
        <v>70.956922021091614</v>
      </c>
      <c r="BL230" t="s">
        <v>364</v>
      </c>
    </row>
    <row r="231" spans="1:64">
      <c r="A231" t="s">
        <v>1036</v>
      </c>
      <c r="B231" t="s">
        <v>1027</v>
      </c>
      <c r="C231" t="s">
        <v>364</v>
      </c>
      <c r="D231" t="s">
        <v>942</v>
      </c>
      <c r="E231">
        <v>2023</v>
      </c>
      <c r="F231">
        <v>100.64</v>
      </c>
      <c r="G231">
        <v>18.63</v>
      </c>
      <c r="H231">
        <v>28236</v>
      </c>
      <c r="I231">
        <v>204.61249764647846</v>
      </c>
      <c r="J231">
        <v>3</v>
      </c>
      <c r="K231">
        <v>8</v>
      </c>
      <c r="L231">
        <v>7012</v>
      </c>
      <c r="M231">
        <v>7.0119999999999996</v>
      </c>
      <c r="N231">
        <v>41.497016000000002</v>
      </c>
      <c r="O231">
        <v>20.280782687916229</v>
      </c>
      <c r="P231">
        <v>0</v>
      </c>
      <c r="Q231">
        <v>0</v>
      </c>
      <c r="R231">
        <v>0</v>
      </c>
      <c r="S231">
        <v>0</v>
      </c>
      <c r="T231">
        <v>0</v>
      </c>
      <c r="U231">
        <v>0</v>
      </c>
      <c r="V231">
        <v>0</v>
      </c>
      <c r="W231">
        <v>0</v>
      </c>
      <c r="X231">
        <v>0</v>
      </c>
      <c r="Y231">
        <v>0</v>
      </c>
      <c r="Z231">
        <v>0</v>
      </c>
      <c r="AA231">
        <v>0</v>
      </c>
      <c r="AG231">
        <v>0</v>
      </c>
      <c r="AH231">
        <v>2</v>
      </c>
      <c r="AI231">
        <v>2776.56</v>
      </c>
      <c r="AJ231">
        <v>2.7765599999999999</v>
      </c>
      <c r="AK231">
        <v>2.6043780000000001</v>
      </c>
      <c r="AL231">
        <v>1.3748720000000001</v>
      </c>
      <c r="AM231">
        <v>1922</v>
      </c>
      <c r="AN231">
        <v>41696.644999999997</v>
      </c>
      <c r="AO231">
        <v>41.696644999999997</v>
      </c>
      <c r="AP231">
        <v>39.110920999999998</v>
      </c>
      <c r="AQ231">
        <v>19.114629580239196</v>
      </c>
      <c r="AR231">
        <v>2093</v>
      </c>
      <c r="AS231">
        <v>44603.125</v>
      </c>
      <c r="AT231">
        <v>44.6031249999998</v>
      </c>
      <c r="AU231">
        <v>41.837161918584897</v>
      </c>
      <c r="AV231">
        <v>20.447021760552243</v>
      </c>
      <c r="AW231">
        <v>0</v>
      </c>
      <c r="AX231">
        <v>0</v>
      </c>
      <c r="AY231">
        <v>0</v>
      </c>
      <c r="AZ231">
        <v>0</v>
      </c>
      <c r="BA231">
        <v>0</v>
      </c>
      <c r="BB231">
        <v>0</v>
      </c>
      <c r="BC231">
        <v>16</v>
      </c>
      <c r="BD231">
        <v>32620</v>
      </c>
      <c r="BE231">
        <v>32.619999999999997</v>
      </c>
      <c r="BF231">
        <v>78.101268000000005</v>
      </c>
      <c r="BG231">
        <v>38.170331186191937</v>
      </c>
      <c r="BH231">
        <v>2112</v>
      </c>
      <c r="BI231">
        <v>84.235124999999798</v>
      </c>
      <c r="BJ231">
        <v>161.43544591858489</v>
      </c>
      <c r="BK231">
        <v>78.898135634660406</v>
      </c>
      <c r="BL231" t="s">
        <v>364</v>
      </c>
    </row>
    <row r="232" spans="1:64">
      <c r="A232" t="s">
        <v>1037</v>
      </c>
      <c r="B232" t="s">
        <v>1027</v>
      </c>
      <c r="C232" t="s">
        <v>364</v>
      </c>
      <c r="D232" t="s">
        <v>942</v>
      </c>
      <c r="E232">
        <v>2024</v>
      </c>
      <c r="F232">
        <v>100.64</v>
      </c>
      <c r="G232">
        <v>18.72</v>
      </c>
      <c r="H232">
        <v>28296</v>
      </c>
      <c r="I232">
        <v>194.02844919875844</v>
      </c>
      <c r="J232">
        <v>3</v>
      </c>
      <c r="K232">
        <v>8</v>
      </c>
      <c r="L232">
        <v>7012</v>
      </c>
      <c r="M232">
        <v>7.0119999999999996</v>
      </c>
      <c r="N232">
        <v>41.497016000000002</v>
      </c>
      <c r="O232">
        <v>21.387078117339062</v>
      </c>
      <c r="P232">
        <v>0</v>
      </c>
      <c r="Q232">
        <v>0</v>
      </c>
      <c r="R232">
        <v>0</v>
      </c>
      <c r="S232">
        <v>0</v>
      </c>
      <c r="T232">
        <v>0</v>
      </c>
      <c r="U232">
        <v>0</v>
      </c>
      <c r="V232">
        <v>0</v>
      </c>
      <c r="W232">
        <v>0</v>
      </c>
      <c r="X232">
        <v>0</v>
      </c>
      <c r="Y232">
        <v>0</v>
      </c>
      <c r="Z232">
        <v>0</v>
      </c>
      <c r="AA232">
        <v>0</v>
      </c>
      <c r="AB232">
        <v>0</v>
      </c>
      <c r="AC232">
        <v>0</v>
      </c>
      <c r="AD232">
        <v>0</v>
      </c>
      <c r="AE232">
        <v>0</v>
      </c>
      <c r="AF232">
        <v>0</v>
      </c>
      <c r="AG232">
        <v>0</v>
      </c>
      <c r="AH232">
        <v>4</v>
      </c>
      <c r="AI232">
        <v>4076.76</v>
      </c>
      <c r="AJ232">
        <v>4.0767600000000002</v>
      </c>
      <c r="AK232">
        <v>3.6770084478014082</v>
      </c>
      <c r="AL232">
        <v>1.895087273534183</v>
      </c>
      <c r="AM232">
        <v>2275</v>
      </c>
      <c r="AN232">
        <v>47096.591000000066</v>
      </c>
      <c r="AO232">
        <v>47.096590999999954</v>
      </c>
      <c r="AP232">
        <v>42.478478735478106</v>
      </c>
      <c r="AQ232">
        <v>21.89291256560222</v>
      </c>
      <c r="AR232">
        <v>2693</v>
      </c>
      <c r="AS232">
        <v>51569.89200000024</v>
      </c>
      <c r="AT232">
        <v>51.569891999999605</v>
      </c>
      <c r="AU232">
        <v>46.513144883732956</v>
      </c>
      <c r="AV232">
        <v>23.972332447024776</v>
      </c>
      <c r="AW232">
        <v>0</v>
      </c>
      <c r="AX232">
        <v>0</v>
      </c>
      <c r="AY232">
        <v>0</v>
      </c>
      <c r="AZ232">
        <v>0</v>
      </c>
      <c r="BA232">
        <v>0</v>
      </c>
      <c r="BB232">
        <v>0</v>
      </c>
      <c r="BC232">
        <v>17</v>
      </c>
      <c r="BD232">
        <v>38120</v>
      </c>
      <c r="BE232">
        <v>38.119999999999997</v>
      </c>
      <c r="BF232">
        <v>80.492580725283318</v>
      </c>
      <c r="BG232">
        <v>41.484937419062966</v>
      </c>
      <c r="BH232">
        <v>2713</v>
      </c>
      <c r="BI232">
        <v>96.701891999999603</v>
      </c>
      <c r="BJ232">
        <v>168.50274160901628</v>
      </c>
      <c r="BK232">
        <v>86.8443479834268</v>
      </c>
      <c r="BL232" t="s">
        <v>364</v>
      </c>
    </row>
    <row r="233" spans="1:64">
      <c r="A233" t="s">
        <v>1038</v>
      </c>
      <c r="B233" t="s">
        <v>1039</v>
      </c>
      <c r="C233" t="s">
        <v>366</v>
      </c>
      <c r="D233" t="s">
        <v>942</v>
      </c>
      <c r="E233">
        <v>2012</v>
      </c>
      <c r="F233" s="23">
        <v>97.76</v>
      </c>
      <c r="G233" s="23">
        <v>21.12</v>
      </c>
      <c r="H233" s="22">
        <v>47826</v>
      </c>
      <c r="I233" s="34">
        <v>404.545413</v>
      </c>
      <c r="J233" s="22">
        <v>9</v>
      </c>
      <c r="K233" s="22" t="s">
        <v>782</v>
      </c>
      <c r="L233" s="23">
        <v>2976</v>
      </c>
      <c r="M233" s="23">
        <v>2.976</v>
      </c>
      <c r="N233" s="23">
        <v>23.034804999999999</v>
      </c>
      <c r="O233" s="14">
        <v>5.6939973263273655</v>
      </c>
      <c r="P233" s="22">
        <v>0</v>
      </c>
      <c r="Q233" s="22" t="s">
        <v>782</v>
      </c>
      <c r="R233" s="23">
        <v>0</v>
      </c>
      <c r="S233" s="23">
        <v>0</v>
      </c>
      <c r="T233" s="23">
        <v>0</v>
      </c>
      <c r="U233" s="14">
        <v>0</v>
      </c>
      <c r="V233" s="22">
        <v>0</v>
      </c>
      <c r="W233" s="22" t="s">
        <v>782</v>
      </c>
      <c r="X233" s="23">
        <v>0</v>
      </c>
      <c r="Y233" s="23">
        <v>0</v>
      </c>
      <c r="Z233" s="23">
        <v>0</v>
      </c>
      <c r="AA233" s="14">
        <v>0</v>
      </c>
      <c r="AB233" s="22">
        <v>0</v>
      </c>
      <c r="AC233" s="22" t="s">
        <v>782</v>
      </c>
      <c r="AD233" s="23">
        <v>0</v>
      </c>
      <c r="AE233" s="23">
        <v>0</v>
      </c>
      <c r="AF233" s="23">
        <v>0</v>
      </c>
      <c r="AG233" s="14">
        <v>0</v>
      </c>
      <c r="AH233" s="22" t="s">
        <v>782</v>
      </c>
      <c r="AI233" s="23" t="s">
        <v>782</v>
      </c>
      <c r="AJ233" s="23" t="s">
        <v>782</v>
      </c>
      <c r="AK233" s="23" t="s">
        <v>782</v>
      </c>
      <c r="AL233" s="14" t="s">
        <v>782</v>
      </c>
      <c r="AM233" s="22" t="s">
        <v>782</v>
      </c>
      <c r="AN233" s="23" t="s">
        <v>782</v>
      </c>
      <c r="AO233" s="23" t="s">
        <v>782</v>
      </c>
      <c r="AP233" s="23" t="s">
        <v>782</v>
      </c>
      <c r="AQ233" s="14" t="s">
        <v>782</v>
      </c>
      <c r="AR233" s="22">
        <v>468</v>
      </c>
      <c r="AS233" s="23">
        <v>11285.316999999994</v>
      </c>
      <c r="AT233" s="23">
        <v>11.285316999999994</v>
      </c>
      <c r="AU233" s="23">
        <v>9.7104370000000007</v>
      </c>
      <c r="AV233" s="14">
        <v>2.4003329880791404</v>
      </c>
      <c r="AW233" s="22">
        <v>0</v>
      </c>
      <c r="AX233" s="22" t="s">
        <v>782</v>
      </c>
      <c r="AY233" s="23">
        <v>0</v>
      </c>
      <c r="AZ233" s="23">
        <v>0</v>
      </c>
      <c r="BA233" s="23">
        <v>0</v>
      </c>
      <c r="BB233" s="14">
        <v>0</v>
      </c>
      <c r="BC233" s="22">
        <v>5</v>
      </c>
      <c r="BD233" s="23">
        <v>3220</v>
      </c>
      <c r="BE233" s="23">
        <v>3.22</v>
      </c>
      <c r="BF233" s="23">
        <v>5.1423399999999999</v>
      </c>
      <c r="BG233" s="14">
        <v>1.2711403552609308</v>
      </c>
      <c r="BH233" s="22">
        <v>482</v>
      </c>
      <c r="BI233" s="23">
        <v>17.481316999999994</v>
      </c>
      <c r="BJ233" s="23">
        <v>37.887582000000002</v>
      </c>
      <c r="BK233" s="14">
        <v>9.3654706696674364</v>
      </c>
      <c r="BL233" t="s">
        <v>366</v>
      </c>
    </row>
    <row r="234" spans="1:64">
      <c r="A234" t="s">
        <v>1040</v>
      </c>
      <c r="B234" t="s">
        <v>1039</v>
      </c>
      <c r="C234" t="s">
        <v>366</v>
      </c>
      <c r="D234" t="s">
        <v>942</v>
      </c>
      <c r="E234">
        <v>2015</v>
      </c>
      <c r="F234" s="23">
        <v>97.76</v>
      </c>
      <c r="G234" s="23">
        <v>21.4</v>
      </c>
      <c r="H234" s="22">
        <v>49729</v>
      </c>
      <c r="I234" s="34">
        <v>397.59657759016869</v>
      </c>
      <c r="J234" s="13">
        <v>9</v>
      </c>
      <c r="K234" s="13">
        <v>10</v>
      </c>
      <c r="L234" s="19">
        <v>3409</v>
      </c>
      <c r="M234" s="35">
        <v>3.4089999999999998</v>
      </c>
      <c r="N234" s="19">
        <v>20.390439133125511</v>
      </c>
      <c r="O234" s="17">
        <v>5.1284242074496422</v>
      </c>
      <c r="P234" s="36">
        <v>0</v>
      </c>
      <c r="Q234" s="37">
        <v>0</v>
      </c>
      <c r="R234" s="38">
        <v>0</v>
      </c>
      <c r="S234" s="27">
        <v>0</v>
      </c>
      <c r="T234" s="23">
        <v>0</v>
      </c>
      <c r="U234" s="17">
        <v>0</v>
      </c>
      <c r="V234" s="22">
        <v>0</v>
      </c>
      <c r="W234" s="22">
        <v>0</v>
      </c>
      <c r="X234" s="23">
        <v>0</v>
      </c>
      <c r="Y234" s="27">
        <v>0</v>
      </c>
      <c r="Z234" s="27">
        <v>0</v>
      </c>
      <c r="AA234" s="14">
        <v>0</v>
      </c>
      <c r="AB234" s="39">
        <v>0</v>
      </c>
      <c r="AC234" s="22" t="s">
        <v>782</v>
      </c>
      <c r="AD234" s="23">
        <v>0</v>
      </c>
      <c r="AE234" s="23">
        <v>0</v>
      </c>
      <c r="AF234" s="23">
        <v>0</v>
      </c>
      <c r="AG234" s="14">
        <v>0</v>
      </c>
      <c r="AH234" s="22" t="s">
        <v>782</v>
      </c>
      <c r="AI234" s="23" t="s">
        <v>782</v>
      </c>
      <c r="AJ234" s="23" t="s">
        <v>782</v>
      </c>
      <c r="AK234" s="23" t="s">
        <v>782</v>
      </c>
      <c r="AL234" s="14" t="s">
        <v>782</v>
      </c>
      <c r="AM234" s="22" t="s">
        <v>782</v>
      </c>
      <c r="AN234" s="23" t="s">
        <v>782</v>
      </c>
      <c r="AO234" s="23" t="s">
        <v>782</v>
      </c>
      <c r="AP234" s="23" t="s">
        <v>782</v>
      </c>
      <c r="AQ234" s="14" t="s">
        <v>782</v>
      </c>
      <c r="AR234" s="40">
        <v>528</v>
      </c>
      <c r="AS234" s="41">
        <v>13446.186999999987</v>
      </c>
      <c r="AT234" s="23">
        <v>13.446186999999988</v>
      </c>
      <c r="AU234" s="23">
        <v>11.942402724921987</v>
      </c>
      <c r="AV234" s="14">
        <v>3.0036482701397591</v>
      </c>
      <c r="AW234" s="22">
        <v>0</v>
      </c>
      <c r="AX234" s="22" t="s">
        <v>782</v>
      </c>
      <c r="AY234" s="23">
        <v>0</v>
      </c>
      <c r="AZ234" s="23">
        <v>0</v>
      </c>
      <c r="BA234" s="23">
        <v>0</v>
      </c>
      <c r="BB234" s="14">
        <v>0</v>
      </c>
      <c r="BC234" s="42">
        <v>5</v>
      </c>
      <c r="BD234" s="43">
        <v>3220</v>
      </c>
      <c r="BE234" s="44">
        <v>3.22</v>
      </c>
      <c r="BF234" s="23">
        <v>5.1101400000000003</v>
      </c>
      <c r="BG234" s="14">
        <v>1.2852575419467991</v>
      </c>
      <c r="BH234" s="22">
        <v>542</v>
      </c>
      <c r="BI234" s="23">
        <v>20.075186999999985</v>
      </c>
      <c r="BJ234" s="23">
        <v>37.442981858047503</v>
      </c>
      <c r="BK234" s="14">
        <v>9.4173300195362</v>
      </c>
      <c r="BL234" t="s">
        <v>366</v>
      </c>
    </row>
    <row r="235" spans="1:64">
      <c r="A235" t="s">
        <v>1041</v>
      </c>
      <c r="B235" t="s">
        <v>1039</v>
      </c>
      <c r="C235" t="s">
        <v>366</v>
      </c>
      <c r="D235" t="s">
        <v>942</v>
      </c>
      <c r="E235">
        <v>2016</v>
      </c>
      <c r="F235" s="23">
        <v>97.76</v>
      </c>
      <c r="G235" s="23">
        <v>21.3</v>
      </c>
      <c r="H235" s="22">
        <v>51047</v>
      </c>
      <c r="I235" s="34">
        <v>422.8165086303693</v>
      </c>
      <c r="J235" s="13">
        <v>10</v>
      </c>
      <c r="K235" s="13">
        <v>11</v>
      </c>
      <c r="L235" s="19">
        <v>3484</v>
      </c>
      <c r="M235" s="35">
        <v>3.484</v>
      </c>
      <c r="N235" s="19">
        <v>20.837804000000002</v>
      </c>
      <c r="O235" s="17">
        <v>4.9283326394941289</v>
      </c>
      <c r="P235" s="13">
        <v>0</v>
      </c>
      <c r="Q235" s="13">
        <v>0</v>
      </c>
      <c r="R235" s="19">
        <v>0</v>
      </c>
      <c r="S235" s="27">
        <v>0</v>
      </c>
      <c r="T235" s="19">
        <v>0</v>
      </c>
      <c r="U235" s="17">
        <v>0</v>
      </c>
      <c r="V235" s="13">
        <v>0</v>
      </c>
      <c r="W235" s="13">
        <v>0</v>
      </c>
      <c r="X235" s="19">
        <v>0</v>
      </c>
      <c r="Y235" s="27">
        <v>0</v>
      </c>
      <c r="Z235" s="19">
        <v>0</v>
      </c>
      <c r="AA235" s="14">
        <v>0</v>
      </c>
      <c r="AB235" s="13">
        <v>0</v>
      </c>
      <c r="AC235" s="22" t="s">
        <v>782</v>
      </c>
      <c r="AD235" s="19">
        <v>0</v>
      </c>
      <c r="AE235" s="23">
        <v>0</v>
      </c>
      <c r="AF235" s="19">
        <v>0</v>
      </c>
      <c r="AG235" s="14">
        <v>0</v>
      </c>
      <c r="AH235" s="22" t="s">
        <v>782</v>
      </c>
      <c r="AI235" s="23" t="s">
        <v>782</v>
      </c>
      <c r="AJ235" s="23" t="s">
        <v>782</v>
      </c>
      <c r="AK235" s="23" t="s">
        <v>782</v>
      </c>
      <c r="AL235" s="14" t="s">
        <v>782</v>
      </c>
      <c r="AM235" s="22" t="s">
        <v>782</v>
      </c>
      <c r="AN235" s="23" t="s">
        <v>782</v>
      </c>
      <c r="AO235" s="23" t="s">
        <v>782</v>
      </c>
      <c r="AP235" s="23" t="s">
        <v>782</v>
      </c>
      <c r="AQ235" s="14" t="s">
        <v>782</v>
      </c>
      <c r="AR235" s="13">
        <v>557</v>
      </c>
      <c r="AS235" s="19">
        <v>14747.043000000003</v>
      </c>
      <c r="AT235" s="23">
        <v>14.747043000000003</v>
      </c>
      <c r="AU235" s="19">
        <v>13.095374183999999</v>
      </c>
      <c r="AV235" s="14">
        <v>3.0971766515030077</v>
      </c>
      <c r="AW235" s="13">
        <v>0</v>
      </c>
      <c r="AX235" s="22" t="s">
        <v>782</v>
      </c>
      <c r="AY235" s="19">
        <v>0</v>
      </c>
      <c r="AZ235" s="23">
        <v>0</v>
      </c>
      <c r="BA235" s="19">
        <v>0</v>
      </c>
      <c r="BB235" s="14">
        <v>0</v>
      </c>
      <c r="BC235" s="13">
        <v>5</v>
      </c>
      <c r="BD235" s="19">
        <v>3219.9999999999995</v>
      </c>
      <c r="BE235" s="44">
        <v>3.2199999999999998</v>
      </c>
      <c r="BF235" s="19">
        <v>5.177760000000001</v>
      </c>
      <c r="BG235" s="14">
        <v>1.2245879463818321</v>
      </c>
      <c r="BH235" s="22">
        <v>572</v>
      </c>
      <c r="BI235" s="23">
        <v>21.451043000000006</v>
      </c>
      <c r="BJ235" s="23">
        <v>39.110938184000005</v>
      </c>
      <c r="BK235" s="14">
        <v>9.25009723737897</v>
      </c>
      <c r="BL235" t="s">
        <v>366</v>
      </c>
    </row>
    <row r="236" spans="1:64">
      <c r="A236" t="s">
        <v>1042</v>
      </c>
      <c r="B236" t="s">
        <v>1039</v>
      </c>
      <c r="C236" t="s">
        <v>366</v>
      </c>
      <c r="D236" t="s">
        <v>942</v>
      </c>
      <c r="E236">
        <v>2017</v>
      </c>
      <c r="F236" s="23">
        <v>97.76</v>
      </c>
      <c r="G236" s="23">
        <v>21.42</v>
      </c>
      <c r="H236" s="22">
        <v>51320</v>
      </c>
      <c r="I236" s="34">
        <v>403.11913700511627</v>
      </c>
      <c r="J236" s="13">
        <v>10</v>
      </c>
      <c r="K236" s="13">
        <v>11</v>
      </c>
      <c r="L236" s="19">
        <v>3484</v>
      </c>
      <c r="M236" s="19">
        <v>3.4840000000000004</v>
      </c>
      <c r="N236" s="19">
        <v>20.837804000000002</v>
      </c>
      <c r="O236" s="17">
        <v>5.1691428382214299</v>
      </c>
      <c r="P236" s="13">
        <v>0</v>
      </c>
      <c r="Q236" s="13">
        <v>0</v>
      </c>
      <c r="R236" s="19">
        <v>0</v>
      </c>
      <c r="S236" s="19">
        <v>0</v>
      </c>
      <c r="T236" s="19">
        <v>0</v>
      </c>
      <c r="U236" s="17">
        <v>0</v>
      </c>
      <c r="V236" s="13">
        <v>0</v>
      </c>
      <c r="W236" s="13">
        <v>0</v>
      </c>
      <c r="X236" s="19">
        <v>0</v>
      </c>
      <c r="Y236" s="19">
        <v>0</v>
      </c>
      <c r="Z236" s="19">
        <v>0</v>
      </c>
      <c r="AA236" s="14">
        <v>0</v>
      </c>
      <c r="AB236" s="13">
        <v>0</v>
      </c>
      <c r="AC236" s="22" t="s">
        <v>782</v>
      </c>
      <c r="AD236" s="19">
        <v>0</v>
      </c>
      <c r="AE236" s="19">
        <v>0</v>
      </c>
      <c r="AF236" s="19">
        <v>0</v>
      </c>
      <c r="AG236" s="14">
        <v>0</v>
      </c>
      <c r="AH236" s="22" t="s">
        <v>782</v>
      </c>
      <c r="AI236" s="23" t="s">
        <v>782</v>
      </c>
      <c r="AJ236" s="23" t="s">
        <v>782</v>
      </c>
      <c r="AK236" s="23" t="s">
        <v>782</v>
      </c>
      <c r="AL236" s="14" t="s">
        <v>782</v>
      </c>
      <c r="AM236" s="22" t="s">
        <v>782</v>
      </c>
      <c r="AN236" s="23" t="s">
        <v>782</v>
      </c>
      <c r="AO236" s="23" t="s">
        <v>782</v>
      </c>
      <c r="AP236" s="23" t="s">
        <v>782</v>
      </c>
      <c r="AQ236" s="14" t="s">
        <v>782</v>
      </c>
      <c r="AR236" s="13">
        <v>586</v>
      </c>
      <c r="AS236" s="19">
        <v>15737.808000000006</v>
      </c>
      <c r="AT236" s="19">
        <v>15.737808000000003</v>
      </c>
      <c r="AU236" s="19">
        <v>13.975173503999997</v>
      </c>
      <c r="AV236" s="14">
        <v>3.4667601265038996</v>
      </c>
      <c r="AW236" s="13">
        <v>0</v>
      </c>
      <c r="AX236" s="22" t="s">
        <v>782</v>
      </c>
      <c r="AY236" s="19">
        <v>0</v>
      </c>
      <c r="AZ236" s="19">
        <v>0</v>
      </c>
      <c r="BA236" s="19">
        <v>0</v>
      </c>
      <c r="BB236" s="14">
        <v>0</v>
      </c>
      <c r="BC236" s="13">
        <v>5</v>
      </c>
      <c r="BD236" s="19">
        <v>3220</v>
      </c>
      <c r="BE236" s="19">
        <v>3.2199999999999998</v>
      </c>
      <c r="BF236" s="19">
        <v>5.177760000000001</v>
      </c>
      <c r="BG236" s="14">
        <v>1.2844242618862043</v>
      </c>
      <c r="BH236" s="22">
        <v>601</v>
      </c>
      <c r="BI236" s="23">
        <v>22.441808000000005</v>
      </c>
      <c r="BJ236" s="23">
        <v>39.990737503999995</v>
      </c>
      <c r="BK236" s="14">
        <v>9.9203272266115334</v>
      </c>
      <c r="BL236" t="s">
        <v>366</v>
      </c>
    </row>
    <row r="237" spans="1:64">
      <c r="A237" t="s">
        <v>1043</v>
      </c>
      <c r="B237" t="s">
        <v>1039</v>
      </c>
      <c r="C237" t="s">
        <v>366</v>
      </c>
      <c r="D237" t="s">
        <v>942</v>
      </c>
      <c r="E237">
        <v>2018</v>
      </c>
      <c r="F237" s="23">
        <v>97.76</v>
      </c>
      <c r="G237" s="23">
        <v>21.89</v>
      </c>
      <c r="H237" s="22">
        <v>51845</v>
      </c>
      <c r="I237" s="34">
        <v>403.1477879743419</v>
      </c>
      <c r="J237" s="13">
        <v>10</v>
      </c>
      <c r="K237" s="13">
        <v>11</v>
      </c>
      <c r="L237" s="19">
        <v>3844</v>
      </c>
      <c r="M237" s="19">
        <v>3.8439999999999999</v>
      </c>
      <c r="N237" s="19">
        <v>22.990963999999998</v>
      </c>
      <c r="O237" s="17">
        <v>5.7028624950469142</v>
      </c>
      <c r="P237" s="13">
        <v>0</v>
      </c>
      <c r="Q237" s="13">
        <v>0</v>
      </c>
      <c r="R237" s="19">
        <v>0</v>
      </c>
      <c r="S237" s="19">
        <v>0</v>
      </c>
      <c r="T237" s="19">
        <v>0</v>
      </c>
      <c r="U237" s="17">
        <v>0</v>
      </c>
      <c r="V237" s="13">
        <v>0</v>
      </c>
      <c r="W237" s="13">
        <v>0</v>
      </c>
      <c r="X237" s="19">
        <v>0</v>
      </c>
      <c r="Y237" s="19">
        <v>0</v>
      </c>
      <c r="Z237" s="19">
        <v>0</v>
      </c>
      <c r="AA237" s="14">
        <v>0</v>
      </c>
      <c r="AB237" s="13">
        <v>0</v>
      </c>
      <c r="AC237" s="22" t="s">
        <v>782</v>
      </c>
      <c r="AD237" s="19">
        <v>0</v>
      </c>
      <c r="AE237" s="19">
        <v>0</v>
      </c>
      <c r="AF237" s="19">
        <v>0</v>
      </c>
      <c r="AG237" s="14">
        <v>0</v>
      </c>
      <c r="AH237" s="22" t="s">
        <v>782</v>
      </c>
      <c r="AI237" s="23" t="s">
        <v>782</v>
      </c>
      <c r="AJ237" s="23" t="s">
        <v>782</v>
      </c>
      <c r="AK237" s="23" t="s">
        <v>782</v>
      </c>
      <c r="AL237" s="14" t="s">
        <v>782</v>
      </c>
      <c r="AM237" s="22" t="s">
        <v>782</v>
      </c>
      <c r="AN237" s="23" t="s">
        <v>782</v>
      </c>
      <c r="AO237" s="23" t="s">
        <v>782</v>
      </c>
      <c r="AP237" s="23" t="s">
        <v>782</v>
      </c>
      <c r="AQ237" s="14" t="s">
        <v>782</v>
      </c>
      <c r="AR237" s="13">
        <v>613</v>
      </c>
      <c r="AS237" s="19">
        <v>16849.987999999994</v>
      </c>
      <c r="AT237" s="19">
        <v>16.849987999999989</v>
      </c>
      <c r="AU237" s="19">
        <v>14.962789343999992</v>
      </c>
      <c r="AV237" s="14">
        <v>3.7114898779879426</v>
      </c>
      <c r="AW237" s="13">
        <v>0</v>
      </c>
      <c r="AX237" s="22" t="s">
        <v>782</v>
      </c>
      <c r="AY237" s="19">
        <v>0</v>
      </c>
      <c r="AZ237" s="19">
        <v>0</v>
      </c>
      <c r="BA237" s="19">
        <v>0</v>
      </c>
      <c r="BB237" s="14">
        <v>0</v>
      </c>
      <c r="BC237" s="13">
        <v>5</v>
      </c>
      <c r="BD237" s="19">
        <v>3220</v>
      </c>
      <c r="BE237" s="19">
        <v>3.2199999999999998</v>
      </c>
      <c r="BF237" s="19">
        <v>5.177760000000001</v>
      </c>
      <c r="BG237" s="14">
        <v>1.2843329802244969</v>
      </c>
      <c r="BH237" s="22">
        <v>628</v>
      </c>
      <c r="BI237" s="23">
        <v>23.913987999999989</v>
      </c>
      <c r="BJ237" s="23">
        <v>43.131513343999991</v>
      </c>
      <c r="BK237" s="14">
        <v>10.698685353259354</v>
      </c>
      <c r="BL237" t="s">
        <v>366</v>
      </c>
    </row>
    <row r="238" spans="1:64">
      <c r="A238" t="s">
        <v>1044</v>
      </c>
      <c r="B238" t="s">
        <v>1039</v>
      </c>
      <c r="C238" t="s">
        <v>366</v>
      </c>
      <c r="D238" t="s">
        <v>942</v>
      </c>
      <c r="E238">
        <v>2019</v>
      </c>
      <c r="F238" s="23">
        <v>97.76</v>
      </c>
      <c r="G238" s="23">
        <v>21.64</v>
      </c>
      <c r="H238" s="22">
        <v>52388</v>
      </c>
      <c r="I238" s="34">
        <v>415.73947990177248</v>
      </c>
      <c r="J238" s="22">
        <v>10</v>
      </c>
      <c r="K238" s="22">
        <v>13</v>
      </c>
      <c r="L238" s="23">
        <v>3844</v>
      </c>
      <c r="M238" s="23">
        <v>3.8439999999999999</v>
      </c>
      <c r="N238" s="23">
        <v>22.990963999999998</v>
      </c>
      <c r="O238" s="14">
        <v>5.5301372882440987</v>
      </c>
      <c r="P238" s="22">
        <v>0</v>
      </c>
      <c r="Q238" s="22">
        <v>0</v>
      </c>
      <c r="R238" s="23">
        <v>0</v>
      </c>
      <c r="S238" s="23">
        <v>0</v>
      </c>
      <c r="T238" s="23">
        <v>0</v>
      </c>
      <c r="U238" s="14">
        <v>0</v>
      </c>
      <c r="V238" s="22">
        <v>0</v>
      </c>
      <c r="W238" s="22">
        <v>0</v>
      </c>
      <c r="X238" s="23">
        <v>0</v>
      </c>
      <c r="Y238" s="23">
        <v>0</v>
      </c>
      <c r="Z238" s="23">
        <v>0</v>
      </c>
      <c r="AA238" s="14">
        <v>0</v>
      </c>
      <c r="AB238" s="22">
        <v>0</v>
      </c>
      <c r="AC238" s="22">
        <v>0</v>
      </c>
      <c r="AD238" s="23">
        <v>0</v>
      </c>
      <c r="AE238" s="23">
        <v>0</v>
      </c>
      <c r="AF238" s="23">
        <v>0</v>
      </c>
      <c r="AG238" s="14">
        <v>0</v>
      </c>
      <c r="AH238" s="22">
        <v>0</v>
      </c>
      <c r="AI238" s="23">
        <v>0</v>
      </c>
      <c r="AJ238" s="23">
        <v>0</v>
      </c>
      <c r="AK238" s="23">
        <v>0</v>
      </c>
      <c r="AL238" s="14">
        <v>0</v>
      </c>
      <c r="AM238" s="22">
        <v>661</v>
      </c>
      <c r="AN238" s="23">
        <v>17865.05699999999</v>
      </c>
      <c r="AO238" s="23">
        <v>17.865056999999986</v>
      </c>
      <c r="AP238" s="23">
        <v>15.864170615999997</v>
      </c>
      <c r="AQ238" s="14">
        <v>3.815892255349012</v>
      </c>
      <c r="AR238" s="22">
        <v>661</v>
      </c>
      <c r="AS238" s="23">
        <v>17865.05699999999</v>
      </c>
      <c r="AT238" s="23">
        <v>17.865056999999986</v>
      </c>
      <c r="AU238" s="23">
        <v>15.864170615999997</v>
      </c>
      <c r="AV238" s="14">
        <v>3.815892255349012</v>
      </c>
      <c r="AW238" s="22">
        <v>0</v>
      </c>
      <c r="AX238" s="22" t="s">
        <v>782</v>
      </c>
      <c r="AY238" s="23">
        <v>0</v>
      </c>
      <c r="AZ238" s="23">
        <v>0</v>
      </c>
      <c r="BA238" s="23">
        <v>0</v>
      </c>
      <c r="BB238" s="14">
        <v>0</v>
      </c>
      <c r="BC238" s="22">
        <v>5</v>
      </c>
      <c r="BD238" s="23">
        <v>3220</v>
      </c>
      <c r="BE238" s="23">
        <v>3.22</v>
      </c>
      <c r="BF238" s="23">
        <v>3.756485692347141</v>
      </c>
      <c r="BG238" s="14">
        <v>0.90356722754228025</v>
      </c>
      <c r="BH238" s="22">
        <v>676</v>
      </c>
      <c r="BI238" s="23">
        <v>24.929056999999986</v>
      </c>
      <c r="BJ238" s="23">
        <v>42.611620308347135</v>
      </c>
      <c r="BK238" s="14">
        <v>10.249596771135391</v>
      </c>
      <c r="BL238" t="s">
        <v>366</v>
      </c>
    </row>
    <row r="239" spans="1:64">
      <c r="A239" t="s">
        <v>1045</v>
      </c>
      <c r="B239" t="s">
        <v>1039</v>
      </c>
      <c r="C239" t="s">
        <v>366</v>
      </c>
      <c r="D239" t="s">
        <v>942</v>
      </c>
      <c r="E239">
        <v>2020</v>
      </c>
      <c r="F239" s="23">
        <v>97.76</v>
      </c>
      <c r="G239" s="23">
        <v>21.64</v>
      </c>
      <c r="H239" s="22">
        <v>52359</v>
      </c>
      <c r="I239" s="34">
        <v>421.84115829119173</v>
      </c>
      <c r="J239" s="22">
        <v>10</v>
      </c>
      <c r="K239" s="22">
        <v>14</v>
      </c>
      <c r="L239" s="23">
        <v>4259</v>
      </c>
      <c r="M239" s="23">
        <v>4.2590000000000003</v>
      </c>
      <c r="N239" s="23">
        <v>25.473078999999998</v>
      </c>
      <c r="O239" s="14">
        <v>6.0385475668583872</v>
      </c>
      <c r="P239" s="22">
        <v>0</v>
      </c>
      <c r="Q239" s="22">
        <v>0</v>
      </c>
      <c r="R239" s="23">
        <v>0</v>
      </c>
      <c r="S239" s="23">
        <v>0</v>
      </c>
      <c r="T239" s="23">
        <v>0</v>
      </c>
      <c r="U239" s="14">
        <v>0</v>
      </c>
      <c r="V239" s="22">
        <v>0</v>
      </c>
      <c r="W239" s="22">
        <v>0</v>
      </c>
      <c r="X239" s="23">
        <v>0</v>
      </c>
      <c r="Y239" s="23">
        <v>0</v>
      </c>
      <c r="Z239" s="23">
        <v>0</v>
      </c>
      <c r="AA239" s="14">
        <v>0</v>
      </c>
      <c r="AB239" s="22">
        <v>0</v>
      </c>
      <c r="AC239" s="22">
        <v>0</v>
      </c>
      <c r="AD239" s="23">
        <v>0</v>
      </c>
      <c r="AE239" s="23">
        <v>0</v>
      </c>
      <c r="AF239" s="23">
        <v>0</v>
      </c>
      <c r="AG239" s="14">
        <v>0</v>
      </c>
      <c r="AH239" s="22">
        <v>0</v>
      </c>
      <c r="AI239" s="23">
        <v>0</v>
      </c>
      <c r="AJ239" s="23">
        <v>0</v>
      </c>
      <c r="AK239" s="23">
        <v>0</v>
      </c>
      <c r="AL239" s="14">
        <v>0</v>
      </c>
      <c r="AM239" s="22">
        <v>748</v>
      </c>
      <c r="AN239" s="23">
        <v>19769.961999999981</v>
      </c>
      <c r="AO239" s="23">
        <v>19.769961999999968</v>
      </c>
      <c r="AP239" s="23">
        <v>17.55572625600001</v>
      </c>
      <c r="AQ239" s="14">
        <v>4.1616911747339529</v>
      </c>
      <c r="AR239" s="22">
        <v>748</v>
      </c>
      <c r="AS239" s="23">
        <v>19769.961999999981</v>
      </c>
      <c r="AT239" s="23">
        <v>19.769961999999968</v>
      </c>
      <c r="AU239" s="23">
        <v>17.55572625600001</v>
      </c>
      <c r="AV239" s="14">
        <v>4.1616911747339529</v>
      </c>
      <c r="AW239" s="22">
        <v>0</v>
      </c>
      <c r="AX239" s="22">
        <v>0</v>
      </c>
      <c r="AY239" s="23">
        <v>0</v>
      </c>
      <c r="AZ239" s="23">
        <v>0</v>
      </c>
      <c r="BA239" s="23">
        <v>0</v>
      </c>
      <c r="BB239" s="14">
        <v>0</v>
      </c>
      <c r="BC239" s="22">
        <v>5</v>
      </c>
      <c r="BD239" s="23">
        <v>3220</v>
      </c>
      <c r="BE239" s="23">
        <v>3.2199999999999998</v>
      </c>
      <c r="BF239" s="23">
        <v>3.756485692347141</v>
      </c>
      <c r="BG239" s="14">
        <v>0.89049767157952031</v>
      </c>
      <c r="BH239" s="22">
        <v>763</v>
      </c>
      <c r="BI239" s="23">
        <v>27.248961999999967</v>
      </c>
      <c r="BJ239" s="23">
        <v>46.785290948347154</v>
      </c>
      <c r="BK239" s="14">
        <v>11.090736413171861</v>
      </c>
      <c r="BL239" t="s">
        <v>366</v>
      </c>
    </row>
    <row r="240" spans="1:64">
      <c r="A240" t="s">
        <v>1046</v>
      </c>
      <c r="B240" t="s">
        <v>1039</v>
      </c>
      <c r="C240" t="s">
        <v>366</v>
      </c>
      <c r="D240" t="s">
        <v>942</v>
      </c>
      <c r="E240">
        <v>2021</v>
      </c>
      <c r="F240" s="23">
        <v>97.76</v>
      </c>
      <c r="G240" s="23">
        <v>21.64</v>
      </c>
      <c r="H240" s="22">
        <v>52470</v>
      </c>
      <c r="I240" s="34">
        <v>392.57</v>
      </c>
      <c r="J240" s="22">
        <v>10</v>
      </c>
      <c r="K240" s="22">
        <v>15</v>
      </c>
      <c r="L240" s="23">
        <v>4259</v>
      </c>
      <c r="M240" s="23">
        <v>4.2590000000000003</v>
      </c>
      <c r="N240" s="23">
        <v>25.473078999999998</v>
      </c>
      <c r="O240" s="14">
        <v>6.49</v>
      </c>
      <c r="P240" s="22">
        <v>0</v>
      </c>
      <c r="Q240" s="22">
        <v>0</v>
      </c>
      <c r="R240" s="23">
        <v>0</v>
      </c>
      <c r="S240" s="23">
        <v>0</v>
      </c>
      <c r="T240" s="23">
        <v>0</v>
      </c>
      <c r="U240" s="14">
        <v>0</v>
      </c>
      <c r="V240" s="22">
        <v>0</v>
      </c>
      <c r="W240" s="22">
        <v>0</v>
      </c>
      <c r="X240" s="23">
        <v>0</v>
      </c>
      <c r="Y240" s="23">
        <v>0</v>
      </c>
      <c r="Z240" s="23">
        <v>0</v>
      </c>
      <c r="AA240" s="14">
        <v>0</v>
      </c>
      <c r="AB240" s="22">
        <v>0</v>
      </c>
      <c r="AC240" s="22">
        <v>0</v>
      </c>
      <c r="AD240" s="23">
        <v>0</v>
      </c>
      <c r="AE240" s="23">
        <v>0</v>
      </c>
      <c r="AF240" s="23">
        <v>0</v>
      </c>
      <c r="AG240" s="14">
        <v>0</v>
      </c>
      <c r="AH240" s="22">
        <v>2</v>
      </c>
      <c r="AI240" s="23">
        <v>6.24</v>
      </c>
      <c r="AJ240" s="23">
        <v>6.2399999999999999E-3</v>
      </c>
      <c r="AK240" s="23">
        <v>5.5836949999999996E-3</v>
      </c>
      <c r="AL240" s="14">
        <v>0</v>
      </c>
      <c r="AM240" s="22">
        <v>872</v>
      </c>
      <c r="AN240" s="23">
        <v>21283.252</v>
      </c>
      <c r="AO240" s="23">
        <v>21.283252000000001</v>
      </c>
      <c r="AP240" s="23">
        <v>19.04474154</v>
      </c>
      <c r="AQ240" s="14">
        <v>4.8499999999999996</v>
      </c>
      <c r="AR240" s="22">
        <v>874</v>
      </c>
      <c r="AS240" s="23">
        <v>21289.491999999998</v>
      </c>
      <c r="AT240" s="23">
        <v>21.289491999999999</v>
      </c>
      <c r="AU240" s="23">
        <v>19.050325239999999</v>
      </c>
      <c r="AV240" s="14">
        <v>4.8499999999999996</v>
      </c>
      <c r="AW240" s="22">
        <v>0</v>
      </c>
      <c r="AX240" s="22">
        <v>0</v>
      </c>
      <c r="AY240" s="23">
        <v>0</v>
      </c>
      <c r="AZ240" s="23">
        <v>0</v>
      </c>
      <c r="BA240" s="23">
        <v>0</v>
      </c>
      <c r="BB240" s="14">
        <v>0</v>
      </c>
      <c r="BC240" s="22">
        <v>5</v>
      </c>
      <c r="BD240" s="23">
        <v>3220</v>
      </c>
      <c r="BE240" s="23">
        <v>3.22</v>
      </c>
      <c r="BF240" s="23">
        <v>3.1512207179999998</v>
      </c>
      <c r="BG240" s="14">
        <v>0.8</v>
      </c>
      <c r="BH240" s="22">
        <v>889</v>
      </c>
      <c r="BI240" s="23">
        <v>28.77</v>
      </c>
      <c r="BJ240" s="23">
        <v>47.67</v>
      </c>
      <c r="BK240" s="14">
        <v>12.14</v>
      </c>
      <c r="BL240" t="s">
        <v>366</v>
      </c>
    </row>
    <row r="241" spans="1:64">
      <c r="A241" t="s">
        <v>1047</v>
      </c>
      <c r="B241" t="s">
        <v>1039</v>
      </c>
      <c r="C241" t="s">
        <v>366</v>
      </c>
      <c r="D241" s="111" t="s">
        <v>942</v>
      </c>
      <c r="E241" s="110">
        <v>2022</v>
      </c>
      <c r="F241" s="23"/>
      <c r="G241" s="23"/>
      <c r="H241" s="22">
        <v>53388</v>
      </c>
      <c r="I241" s="34">
        <v>386.93156787865513</v>
      </c>
      <c r="J241" s="22">
        <v>10</v>
      </c>
      <c r="K241" s="22">
        <v>15</v>
      </c>
      <c r="L241" s="23">
        <v>4259</v>
      </c>
      <c r="M241" s="23">
        <v>4.2590000000000003</v>
      </c>
      <c r="N241" s="23">
        <v>25.204762000000006</v>
      </c>
      <c r="O241" s="14">
        <v>6.514010252041369</v>
      </c>
      <c r="P241" s="22">
        <v>0</v>
      </c>
      <c r="Q241" s="22">
        <v>0</v>
      </c>
      <c r="R241" s="23">
        <v>0</v>
      </c>
      <c r="S241" s="23">
        <v>0</v>
      </c>
      <c r="T241" s="23">
        <v>0</v>
      </c>
      <c r="U241" s="14">
        <v>0</v>
      </c>
      <c r="V241" s="22">
        <v>0</v>
      </c>
      <c r="W241" s="22">
        <v>0</v>
      </c>
      <c r="X241" s="23">
        <v>0</v>
      </c>
      <c r="Y241" s="23">
        <v>0</v>
      </c>
      <c r="Z241" s="23">
        <v>0</v>
      </c>
      <c r="AA241" s="14">
        <v>0</v>
      </c>
      <c r="AB241" s="22">
        <v>0</v>
      </c>
      <c r="AC241" s="22">
        <v>0</v>
      </c>
      <c r="AD241" s="23">
        <v>0</v>
      </c>
      <c r="AE241" s="23">
        <v>0</v>
      </c>
      <c r="AF241" s="23">
        <v>0</v>
      </c>
      <c r="AG241" s="14">
        <v>0</v>
      </c>
      <c r="AH241" s="22">
        <v>3</v>
      </c>
      <c r="AI241" s="23">
        <v>17.14</v>
      </c>
      <c r="AJ241" s="23">
        <v>1.7139999999999999E-2</v>
      </c>
      <c r="AK241" s="23">
        <v>1.7557597558770718E-2</v>
      </c>
      <c r="AL241" s="14">
        <v>4.537649294171036E-3</v>
      </c>
      <c r="AM241" s="22">
        <v>1136</v>
      </c>
      <c r="AN241" s="23">
        <v>23189.885999999948</v>
      </c>
      <c r="AO241" s="23">
        <v>23.189885999999966</v>
      </c>
      <c r="AP241" s="23">
        <v>23.754882486684458</v>
      </c>
      <c r="AQ241" s="14">
        <v>6.1392981236760145</v>
      </c>
      <c r="AR241" s="22">
        <v>1139</v>
      </c>
      <c r="AS241" s="23">
        <v>23207.0259999999</v>
      </c>
      <c r="AT241" s="23">
        <v>23.207026000000003</v>
      </c>
      <c r="AU241" s="23">
        <v>23.772440084243271</v>
      </c>
      <c r="AV241" s="14">
        <v>6.1438357729701965</v>
      </c>
      <c r="AW241" s="22">
        <v>0</v>
      </c>
      <c r="AX241" s="22">
        <v>0</v>
      </c>
      <c r="AY241" s="23">
        <v>0</v>
      </c>
      <c r="AZ241" s="23">
        <v>0</v>
      </c>
      <c r="BA241" s="23">
        <v>0</v>
      </c>
      <c r="BB241" s="14">
        <v>0</v>
      </c>
      <c r="BC241" s="22">
        <v>5</v>
      </c>
      <c r="BD241" s="23">
        <v>3220</v>
      </c>
      <c r="BE241" s="23">
        <v>3.22</v>
      </c>
      <c r="BF241" s="23">
        <v>3.5198268108962498</v>
      </c>
      <c r="BG241" s="14">
        <v>0.90967682740222844</v>
      </c>
      <c r="BH241" s="22">
        <v>1154</v>
      </c>
      <c r="BI241" s="23">
        <v>30.686026000000002</v>
      </c>
      <c r="BJ241" s="23">
        <v>52.497028895139522</v>
      </c>
      <c r="BK241" s="14">
        <v>13.567522852413795</v>
      </c>
      <c r="BL241" t="s">
        <v>366</v>
      </c>
    </row>
    <row r="242" spans="1:64">
      <c r="A242" t="s">
        <v>1048</v>
      </c>
      <c r="B242" t="s">
        <v>1039</v>
      </c>
      <c r="C242" t="s">
        <v>366</v>
      </c>
      <c r="D242" t="s">
        <v>942</v>
      </c>
      <c r="E242">
        <v>2023</v>
      </c>
      <c r="F242">
        <v>97.76</v>
      </c>
      <c r="G242">
        <v>21.79</v>
      </c>
      <c r="H242">
        <v>52887</v>
      </c>
      <c r="I242">
        <v>386.93156787865513</v>
      </c>
      <c r="J242">
        <v>10</v>
      </c>
      <c r="K242">
        <v>15</v>
      </c>
      <c r="L242">
        <v>4259</v>
      </c>
      <c r="M242">
        <v>4.2590000000000003</v>
      </c>
      <c r="N242">
        <v>25.204761999999999</v>
      </c>
      <c r="O242">
        <v>6.5140102520413681</v>
      </c>
      <c r="P242">
        <v>0</v>
      </c>
      <c r="Q242">
        <v>0</v>
      </c>
      <c r="R242">
        <v>0</v>
      </c>
      <c r="S242">
        <v>0</v>
      </c>
      <c r="T242">
        <v>0</v>
      </c>
      <c r="U242">
        <v>0</v>
      </c>
      <c r="V242">
        <v>0</v>
      </c>
      <c r="W242">
        <v>0</v>
      </c>
      <c r="X242">
        <v>0</v>
      </c>
      <c r="Y242">
        <v>0</v>
      </c>
      <c r="Z242">
        <v>0</v>
      </c>
      <c r="AA242">
        <v>0</v>
      </c>
      <c r="AG242">
        <v>0</v>
      </c>
      <c r="AH242">
        <v>5</v>
      </c>
      <c r="AI242">
        <v>2016.96</v>
      </c>
      <c r="AJ242">
        <v>2.0169600000000001</v>
      </c>
      <c r="AK242">
        <v>1.891883</v>
      </c>
      <c r="AL242">
        <v>0.528142</v>
      </c>
      <c r="AM242">
        <v>1505</v>
      </c>
      <c r="AN242">
        <v>30417.245999999999</v>
      </c>
      <c r="AO242">
        <v>30.417245999999999</v>
      </c>
      <c r="AP242">
        <v>28.530988000000001</v>
      </c>
      <c r="AQ242">
        <v>7.3736521825863406</v>
      </c>
      <c r="AR242">
        <v>1887</v>
      </c>
      <c r="AS242">
        <v>32721.240999999802</v>
      </c>
      <c r="AT242">
        <v>32.7212409999999</v>
      </c>
      <c r="AU242">
        <v>30.692106391514798</v>
      </c>
      <c r="AV242">
        <v>7.9321794703346855</v>
      </c>
      <c r="AW242">
        <v>0</v>
      </c>
      <c r="AX242">
        <v>0</v>
      </c>
      <c r="AY242">
        <v>0</v>
      </c>
      <c r="AZ242">
        <v>0</v>
      </c>
      <c r="BA242">
        <v>0</v>
      </c>
      <c r="BB242">
        <v>0</v>
      </c>
      <c r="BC242">
        <v>5</v>
      </c>
      <c r="BD242">
        <v>3220</v>
      </c>
      <c r="BE242">
        <v>3.22</v>
      </c>
      <c r="BF242">
        <v>4.2028319999999999</v>
      </c>
      <c r="BG242">
        <v>1.0861951696115015</v>
      </c>
      <c r="BH242">
        <v>1902</v>
      </c>
      <c r="BI242">
        <v>40.200240999999899</v>
      </c>
      <c r="BJ242">
        <v>60.099700391514801</v>
      </c>
      <c r="BK242">
        <v>15.532384891987556</v>
      </c>
      <c r="BL242" t="s">
        <v>366</v>
      </c>
    </row>
    <row r="243" spans="1:64">
      <c r="A243" t="s">
        <v>1049</v>
      </c>
      <c r="B243" t="s">
        <v>1039</v>
      </c>
      <c r="C243" t="s">
        <v>366</v>
      </c>
      <c r="D243" t="s">
        <v>942</v>
      </c>
      <c r="E243">
        <v>2024</v>
      </c>
      <c r="F243">
        <v>97.76</v>
      </c>
      <c r="G243">
        <v>21.87</v>
      </c>
      <c r="H243">
        <v>53028</v>
      </c>
      <c r="I243">
        <v>363.61820059767325</v>
      </c>
      <c r="J243">
        <v>10</v>
      </c>
      <c r="K243">
        <v>15</v>
      </c>
      <c r="L243">
        <v>4259</v>
      </c>
      <c r="M243">
        <v>4.2590000000000003</v>
      </c>
      <c r="N243">
        <v>25.204762000000006</v>
      </c>
      <c r="O243">
        <v>6.9316557748130743</v>
      </c>
      <c r="P243">
        <v>0</v>
      </c>
      <c r="Q243">
        <v>0</v>
      </c>
      <c r="R243">
        <v>0</v>
      </c>
      <c r="S243">
        <v>0</v>
      </c>
      <c r="T243">
        <v>0</v>
      </c>
      <c r="U243">
        <v>0</v>
      </c>
      <c r="V243">
        <v>0</v>
      </c>
      <c r="W243">
        <v>0</v>
      </c>
      <c r="X243">
        <v>0</v>
      </c>
      <c r="Y243">
        <v>0</v>
      </c>
      <c r="Z243">
        <v>0</v>
      </c>
      <c r="AA243">
        <v>0</v>
      </c>
      <c r="AB243">
        <v>0</v>
      </c>
      <c r="AC243">
        <v>0</v>
      </c>
      <c r="AD243">
        <v>0</v>
      </c>
      <c r="AE243">
        <v>0</v>
      </c>
      <c r="AF243">
        <v>0</v>
      </c>
      <c r="AG243">
        <v>0</v>
      </c>
      <c r="AH243">
        <v>5</v>
      </c>
      <c r="AI243">
        <v>2016.96</v>
      </c>
      <c r="AJ243">
        <v>2.0169600000000001</v>
      </c>
      <c r="AK243">
        <v>1.8191845874855348</v>
      </c>
      <c r="AL243">
        <v>0.50030075075872749</v>
      </c>
      <c r="AM243">
        <v>1935</v>
      </c>
      <c r="AN243">
        <v>37265.025999999954</v>
      </c>
      <c r="AO243">
        <v>37.265026000000042</v>
      </c>
      <c r="AP243">
        <v>33.610959538834564</v>
      </c>
      <c r="AQ243">
        <v>9.2434755695916166</v>
      </c>
      <c r="AR243">
        <v>2687</v>
      </c>
      <c r="AS243">
        <v>39936.188000000169</v>
      </c>
      <c r="AT243">
        <v>39.93618799999944</v>
      </c>
      <c r="AU243">
        <v>36.020197570861789</v>
      </c>
      <c r="AV243">
        <v>9.9060491228590823</v>
      </c>
      <c r="AW243">
        <v>0</v>
      </c>
      <c r="AX243">
        <v>0</v>
      </c>
      <c r="AY243">
        <v>0</v>
      </c>
      <c r="AZ243">
        <v>0</v>
      </c>
      <c r="BA243">
        <v>0</v>
      </c>
      <c r="BB243">
        <v>0</v>
      </c>
      <c r="BC243">
        <v>5</v>
      </c>
      <c r="BD243">
        <v>3220</v>
      </c>
      <c r="BE243">
        <v>3.2199999999999998</v>
      </c>
      <c r="BF243">
        <v>3.6808220245432746</v>
      </c>
      <c r="BG243">
        <v>1.0122766183027054</v>
      </c>
      <c r="BH243">
        <v>2702</v>
      </c>
      <c r="BI243">
        <v>47.415187999999439</v>
      </c>
      <c r="BJ243">
        <v>64.905781595405074</v>
      </c>
      <c r="BK243">
        <v>17.849981515974864</v>
      </c>
      <c r="BL243" t="s">
        <v>366</v>
      </c>
    </row>
    <row r="244" spans="1:64">
      <c r="A244" t="s">
        <v>1050</v>
      </c>
      <c r="B244" t="s">
        <v>1051</v>
      </c>
      <c r="C244" t="s">
        <v>368</v>
      </c>
      <c r="D244" t="s">
        <v>942</v>
      </c>
      <c r="E244">
        <v>2012</v>
      </c>
      <c r="F244" s="23">
        <v>76.89</v>
      </c>
      <c r="G244" s="23">
        <v>7.65</v>
      </c>
      <c r="H244" s="22">
        <v>10191</v>
      </c>
      <c r="I244" s="34">
        <v>81.173761999999996</v>
      </c>
      <c r="J244" s="22">
        <v>0</v>
      </c>
      <c r="K244" s="22" t="s">
        <v>782</v>
      </c>
      <c r="L244" s="23">
        <v>0</v>
      </c>
      <c r="M244" s="23">
        <v>0</v>
      </c>
      <c r="N244" s="23">
        <v>0</v>
      </c>
      <c r="O244" s="14">
        <v>0</v>
      </c>
      <c r="P244" s="22">
        <v>0</v>
      </c>
      <c r="Q244" s="22" t="s">
        <v>782</v>
      </c>
      <c r="R244" s="23">
        <v>0</v>
      </c>
      <c r="S244" s="23">
        <v>0</v>
      </c>
      <c r="T244" s="23">
        <v>0</v>
      </c>
      <c r="U244" s="14">
        <v>0</v>
      </c>
      <c r="V244" s="22">
        <v>0</v>
      </c>
      <c r="W244" s="22" t="s">
        <v>782</v>
      </c>
      <c r="X244" s="23">
        <v>0</v>
      </c>
      <c r="Y244" s="23">
        <v>0</v>
      </c>
      <c r="Z244" s="23">
        <v>0</v>
      </c>
      <c r="AA244" s="14">
        <v>0</v>
      </c>
      <c r="AB244" s="22">
        <v>0</v>
      </c>
      <c r="AC244" s="22" t="s">
        <v>782</v>
      </c>
      <c r="AD244" s="23">
        <v>0</v>
      </c>
      <c r="AE244" s="23">
        <v>0</v>
      </c>
      <c r="AF244" s="23">
        <v>0</v>
      </c>
      <c r="AG244" s="14">
        <v>0</v>
      </c>
      <c r="AH244" s="22" t="s">
        <v>782</v>
      </c>
      <c r="AI244" s="23" t="s">
        <v>782</v>
      </c>
      <c r="AJ244" s="23" t="s">
        <v>782</v>
      </c>
      <c r="AK244" s="23" t="s">
        <v>782</v>
      </c>
      <c r="AL244" s="14" t="s">
        <v>782</v>
      </c>
      <c r="AM244" s="22" t="s">
        <v>782</v>
      </c>
      <c r="AN244" s="23" t="s">
        <v>782</v>
      </c>
      <c r="AO244" s="23" t="s">
        <v>782</v>
      </c>
      <c r="AP244" s="23" t="s">
        <v>782</v>
      </c>
      <c r="AQ244" s="14" t="s">
        <v>782</v>
      </c>
      <c r="AR244" s="22">
        <v>290</v>
      </c>
      <c r="AS244" s="23">
        <v>8606.7939999999999</v>
      </c>
      <c r="AT244" s="23">
        <v>8.6067940000000007</v>
      </c>
      <c r="AU244" s="23">
        <v>7.3794740000000001</v>
      </c>
      <c r="AV244" s="14">
        <v>9.0909597118339782</v>
      </c>
      <c r="AW244" s="22">
        <v>0</v>
      </c>
      <c r="AX244" s="22" t="s">
        <v>782</v>
      </c>
      <c r="AY244" s="23">
        <v>0</v>
      </c>
      <c r="AZ244" s="23">
        <v>0</v>
      </c>
      <c r="BA244" s="23">
        <v>0</v>
      </c>
      <c r="BB244" s="14">
        <v>0</v>
      </c>
      <c r="BC244" s="22">
        <v>2</v>
      </c>
      <c r="BD244" s="23">
        <v>110</v>
      </c>
      <c r="BE244" s="23">
        <v>0.11</v>
      </c>
      <c r="BF244" s="23">
        <v>0.17566999999999999</v>
      </c>
      <c r="BG244" s="14">
        <v>0.21641229342062523</v>
      </c>
      <c r="BH244" s="22">
        <v>292</v>
      </c>
      <c r="BI244" s="23">
        <v>8.7167940000000002</v>
      </c>
      <c r="BJ244" s="23">
        <v>7.5551440000000003</v>
      </c>
      <c r="BK244" s="14">
        <v>9.307372005254603</v>
      </c>
      <c r="BL244" t="s">
        <v>368</v>
      </c>
    </row>
    <row r="245" spans="1:64">
      <c r="A245" t="s">
        <v>1052</v>
      </c>
      <c r="B245" t="s">
        <v>1051</v>
      </c>
      <c r="C245" t="s">
        <v>368</v>
      </c>
      <c r="D245" t="s">
        <v>942</v>
      </c>
      <c r="E245">
        <v>2015</v>
      </c>
      <c r="F245" s="23">
        <v>76.89</v>
      </c>
      <c r="G245" s="23">
        <v>7.77</v>
      </c>
      <c r="H245" s="22">
        <v>10648</v>
      </c>
      <c r="I245" s="34">
        <v>84.241396096109682</v>
      </c>
      <c r="J245" s="13">
        <v>0</v>
      </c>
      <c r="K245" s="13">
        <v>0</v>
      </c>
      <c r="L245" s="19">
        <v>0</v>
      </c>
      <c r="M245" s="35">
        <v>0</v>
      </c>
      <c r="N245" s="19">
        <v>0</v>
      </c>
      <c r="O245" s="17">
        <v>0</v>
      </c>
      <c r="P245" s="36">
        <v>0</v>
      </c>
      <c r="Q245" s="37">
        <v>0</v>
      </c>
      <c r="R245" s="38">
        <v>0</v>
      </c>
      <c r="S245" s="27">
        <v>0</v>
      </c>
      <c r="T245" s="23">
        <v>0</v>
      </c>
      <c r="U245" s="17">
        <v>0</v>
      </c>
      <c r="V245" s="22">
        <v>0</v>
      </c>
      <c r="W245" s="22">
        <v>0</v>
      </c>
      <c r="X245" s="23">
        <v>0</v>
      </c>
      <c r="Y245" s="27">
        <v>0</v>
      </c>
      <c r="Z245" s="27">
        <v>0</v>
      </c>
      <c r="AA245" s="14">
        <v>0</v>
      </c>
      <c r="AB245" s="39">
        <v>0</v>
      </c>
      <c r="AC245" s="22" t="s">
        <v>782</v>
      </c>
      <c r="AD245" s="23">
        <v>0</v>
      </c>
      <c r="AE245" s="23">
        <v>0</v>
      </c>
      <c r="AF245" s="23">
        <v>0</v>
      </c>
      <c r="AG245" s="14">
        <v>0</v>
      </c>
      <c r="AH245" s="22" t="s">
        <v>782</v>
      </c>
      <c r="AI245" s="23" t="s">
        <v>782</v>
      </c>
      <c r="AJ245" s="23" t="s">
        <v>782</v>
      </c>
      <c r="AK245" s="23" t="s">
        <v>782</v>
      </c>
      <c r="AL245" s="14" t="s">
        <v>782</v>
      </c>
      <c r="AM245" s="22" t="s">
        <v>782</v>
      </c>
      <c r="AN245" s="23" t="s">
        <v>782</v>
      </c>
      <c r="AO245" s="23" t="s">
        <v>782</v>
      </c>
      <c r="AP245" s="23" t="s">
        <v>782</v>
      </c>
      <c r="AQ245" s="14" t="s">
        <v>782</v>
      </c>
      <c r="AR245" s="40">
        <v>333</v>
      </c>
      <c r="AS245" s="41">
        <v>9094.6739999999954</v>
      </c>
      <c r="AT245" s="23">
        <v>9.0946739999999959</v>
      </c>
      <c r="AU245" s="23">
        <v>8.077550874450667</v>
      </c>
      <c r="AV245" s="14">
        <v>9.5885766959929253</v>
      </c>
      <c r="AW245" s="22">
        <v>0</v>
      </c>
      <c r="AX245" s="22" t="s">
        <v>782</v>
      </c>
      <c r="AY245" s="23">
        <v>0</v>
      </c>
      <c r="AZ245" s="23">
        <v>0</v>
      </c>
      <c r="BA245" s="23">
        <v>0</v>
      </c>
      <c r="BB245" s="14">
        <v>0</v>
      </c>
      <c r="BC245" s="42">
        <v>2</v>
      </c>
      <c r="BD245" s="43">
        <v>110</v>
      </c>
      <c r="BE245" s="44">
        <v>0.11</v>
      </c>
      <c r="BF245" s="23">
        <v>0.17457</v>
      </c>
      <c r="BG245" s="14">
        <v>0.20722591040732022</v>
      </c>
      <c r="BH245" s="22">
        <v>335</v>
      </c>
      <c r="BI245" s="23">
        <v>9.2046739999999954</v>
      </c>
      <c r="BJ245" s="23">
        <v>8.2521208744506662</v>
      </c>
      <c r="BK245" s="14">
        <v>9.7958026064002457</v>
      </c>
      <c r="BL245" t="s">
        <v>368</v>
      </c>
    </row>
    <row r="246" spans="1:64">
      <c r="A246" t="s">
        <v>1053</v>
      </c>
      <c r="B246" t="s">
        <v>1051</v>
      </c>
      <c r="C246" t="s">
        <v>368</v>
      </c>
      <c r="D246" t="s">
        <v>942</v>
      </c>
      <c r="E246">
        <v>2016</v>
      </c>
      <c r="F246" s="23">
        <v>76.89</v>
      </c>
      <c r="G246" s="23">
        <v>7.79</v>
      </c>
      <c r="H246" s="22">
        <v>10609</v>
      </c>
      <c r="I246" s="34">
        <v>90.533696311934122</v>
      </c>
      <c r="J246" s="13">
        <v>0</v>
      </c>
      <c r="K246" s="13">
        <v>0</v>
      </c>
      <c r="L246" s="19">
        <v>0</v>
      </c>
      <c r="M246" s="35">
        <v>0</v>
      </c>
      <c r="N246" s="19">
        <v>0</v>
      </c>
      <c r="O246" s="17">
        <v>0</v>
      </c>
      <c r="P246" s="13">
        <v>0</v>
      </c>
      <c r="Q246" s="13">
        <v>0</v>
      </c>
      <c r="R246" s="19">
        <v>0</v>
      </c>
      <c r="S246" s="27">
        <v>0</v>
      </c>
      <c r="T246" s="19">
        <v>0</v>
      </c>
      <c r="U246" s="17">
        <v>0</v>
      </c>
      <c r="V246" s="13">
        <v>0</v>
      </c>
      <c r="W246" s="13">
        <v>0</v>
      </c>
      <c r="X246" s="19">
        <v>0</v>
      </c>
      <c r="Y246" s="27">
        <v>0</v>
      </c>
      <c r="Z246" s="19">
        <v>0</v>
      </c>
      <c r="AA246" s="14">
        <v>0</v>
      </c>
      <c r="AB246" s="13">
        <v>0</v>
      </c>
      <c r="AC246" s="22" t="s">
        <v>782</v>
      </c>
      <c r="AD246" s="19">
        <v>0</v>
      </c>
      <c r="AE246" s="23">
        <v>0</v>
      </c>
      <c r="AF246" s="19">
        <v>0</v>
      </c>
      <c r="AG246" s="14">
        <v>0</v>
      </c>
      <c r="AH246" s="22" t="s">
        <v>782</v>
      </c>
      <c r="AI246" s="23" t="s">
        <v>782</v>
      </c>
      <c r="AJ246" s="23" t="s">
        <v>782</v>
      </c>
      <c r="AK246" s="23" t="s">
        <v>782</v>
      </c>
      <c r="AL246" s="14" t="s">
        <v>782</v>
      </c>
      <c r="AM246" s="22" t="s">
        <v>782</v>
      </c>
      <c r="AN246" s="23" t="s">
        <v>782</v>
      </c>
      <c r="AO246" s="23" t="s">
        <v>782</v>
      </c>
      <c r="AP246" s="23" t="s">
        <v>782</v>
      </c>
      <c r="AQ246" s="14" t="s">
        <v>782</v>
      </c>
      <c r="AR246" s="13">
        <v>339</v>
      </c>
      <c r="AS246" s="19">
        <v>9128.6839999999993</v>
      </c>
      <c r="AT246" s="23">
        <v>9.1286839999999998</v>
      </c>
      <c r="AU246" s="19">
        <v>8.1062713919999965</v>
      </c>
      <c r="AV246" s="14">
        <v>8.9538721185864478</v>
      </c>
      <c r="AW246" s="13">
        <v>0</v>
      </c>
      <c r="AX246" s="22" t="s">
        <v>782</v>
      </c>
      <c r="AY246" s="19">
        <v>0</v>
      </c>
      <c r="AZ246" s="23">
        <v>0</v>
      </c>
      <c r="BA246" s="19">
        <v>0</v>
      </c>
      <c r="BB246" s="14">
        <v>0</v>
      </c>
      <c r="BC246" s="13">
        <v>2</v>
      </c>
      <c r="BD246" s="19">
        <v>110</v>
      </c>
      <c r="BE246" s="44">
        <v>0.11</v>
      </c>
      <c r="BF246" s="19">
        <v>0.17688000000000001</v>
      </c>
      <c r="BG246" s="14">
        <v>0.19537476895956996</v>
      </c>
      <c r="BH246" s="22">
        <v>341</v>
      </c>
      <c r="BI246" s="23">
        <v>9.2386839999999992</v>
      </c>
      <c r="BJ246" s="23">
        <v>8.2831513919999971</v>
      </c>
      <c r="BK246" s="14">
        <v>9.1492468875460169</v>
      </c>
      <c r="BL246" t="s">
        <v>368</v>
      </c>
    </row>
    <row r="247" spans="1:64">
      <c r="A247" t="s">
        <v>1054</v>
      </c>
      <c r="B247" t="s">
        <v>1051</v>
      </c>
      <c r="C247" t="s">
        <v>368</v>
      </c>
      <c r="D247" t="s">
        <v>942</v>
      </c>
      <c r="E247">
        <v>2017</v>
      </c>
      <c r="F247" s="23">
        <v>76.89</v>
      </c>
      <c r="G247" s="23">
        <v>7.81</v>
      </c>
      <c r="H247" s="22">
        <v>10576</v>
      </c>
      <c r="I247" s="34">
        <v>83.074590665746484</v>
      </c>
      <c r="J247" s="13">
        <v>0</v>
      </c>
      <c r="K247" s="13">
        <v>0</v>
      </c>
      <c r="L247" s="19">
        <v>0</v>
      </c>
      <c r="M247" s="19">
        <v>0</v>
      </c>
      <c r="N247" s="19">
        <v>0</v>
      </c>
      <c r="O247" s="17">
        <v>0</v>
      </c>
      <c r="P247" s="13">
        <v>0</v>
      </c>
      <c r="Q247" s="13">
        <v>0</v>
      </c>
      <c r="R247" s="19">
        <v>0</v>
      </c>
      <c r="S247" s="19">
        <v>0</v>
      </c>
      <c r="T247" s="19">
        <v>0</v>
      </c>
      <c r="U247" s="17">
        <v>0</v>
      </c>
      <c r="V247" s="13">
        <v>0</v>
      </c>
      <c r="W247" s="13">
        <v>0</v>
      </c>
      <c r="X247" s="19">
        <v>0</v>
      </c>
      <c r="Y247" s="19">
        <v>0</v>
      </c>
      <c r="Z247" s="19">
        <v>0</v>
      </c>
      <c r="AA247" s="14">
        <v>0</v>
      </c>
      <c r="AB247" s="13">
        <v>0</v>
      </c>
      <c r="AC247" s="22" t="s">
        <v>782</v>
      </c>
      <c r="AD247" s="19">
        <v>0</v>
      </c>
      <c r="AE247" s="19">
        <v>0</v>
      </c>
      <c r="AF247" s="19">
        <v>0</v>
      </c>
      <c r="AG247" s="14">
        <v>0</v>
      </c>
      <c r="AH247" s="22" t="s">
        <v>782</v>
      </c>
      <c r="AI247" s="23" t="s">
        <v>782</v>
      </c>
      <c r="AJ247" s="23" t="s">
        <v>782</v>
      </c>
      <c r="AK247" s="23" t="s">
        <v>782</v>
      </c>
      <c r="AL247" s="14" t="s">
        <v>782</v>
      </c>
      <c r="AM247" s="22" t="s">
        <v>782</v>
      </c>
      <c r="AN247" s="23" t="s">
        <v>782</v>
      </c>
      <c r="AO247" s="23" t="s">
        <v>782</v>
      </c>
      <c r="AP247" s="23" t="s">
        <v>782</v>
      </c>
      <c r="AQ247" s="14" t="s">
        <v>782</v>
      </c>
      <c r="AR247" s="13">
        <v>348</v>
      </c>
      <c r="AS247" s="19">
        <v>9184.396999999999</v>
      </c>
      <c r="AT247" s="19">
        <v>9.1843970000000006</v>
      </c>
      <c r="AU247" s="19">
        <v>8.1557445359999949</v>
      </c>
      <c r="AV247" s="14">
        <v>9.8173755304012484</v>
      </c>
      <c r="AW247" s="13">
        <v>0</v>
      </c>
      <c r="AX247" s="22" t="s">
        <v>782</v>
      </c>
      <c r="AY247" s="19">
        <v>0</v>
      </c>
      <c r="AZ247" s="19">
        <v>0</v>
      </c>
      <c r="BA247" s="19">
        <v>0</v>
      </c>
      <c r="BB247" s="14">
        <v>0</v>
      </c>
      <c r="BC247" s="13">
        <v>2</v>
      </c>
      <c r="BD247" s="19">
        <v>1225</v>
      </c>
      <c r="BE247" s="19">
        <v>1.2250000000000001</v>
      </c>
      <c r="BF247" s="19">
        <v>1.9698</v>
      </c>
      <c r="BG247" s="14">
        <v>2.371122125567322</v>
      </c>
      <c r="BH247" s="22">
        <v>350</v>
      </c>
      <c r="BI247" s="23">
        <v>10.409397</v>
      </c>
      <c r="BJ247" s="23">
        <v>10.125544535999994</v>
      </c>
      <c r="BK247" s="14">
        <v>12.18849765596857</v>
      </c>
      <c r="BL247" t="s">
        <v>368</v>
      </c>
    </row>
    <row r="248" spans="1:64">
      <c r="A248" t="s">
        <v>1055</v>
      </c>
      <c r="B248" t="s">
        <v>1051</v>
      </c>
      <c r="C248" t="s">
        <v>368</v>
      </c>
      <c r="D248" t="s">
        <v>942</v>
      </c>
      <c r="E248">
        <v>2018</v>
      </c>
      <c r="F248" s="23">
        <v>76.89</v>
      </c>
      <c r="G248" s="23">
        <v>8.0399999999999991</v>
      </c>
      <c r="H248" s="22">
        <v>10632</v>
      </c>
      <c r="I248" s="34">
        <v>83.080495043192514</v>
      </c>
      <c r="J248" s="13">
        <v>0</v>
      </c>
      <c r="K248" s="13">
        <v>0</v>
      </c>
      <c r="L248" s="19">
        <v>0</v>
      </c>
      <c r="M248" s="19">
        <v>0</v>
      </c>
      <c r="N248" s="19">
        <v>0</v>
      </c>
      <c r="O248" s="17">
        <v>0</v>
      </c>
      <c r="P248" s="13">
        <v>0</v>
      </c>
      <c r="Q248" s="13">
        <v>0</v>
      </c>
      <c r="R248" s="19">
        <v>0</v>
      </c>
      <c r="S248" s="19">
        <v>0</v>
      </c>
      <c r="T248" s="19">
        <v>0</v>
      </c>
      <c r="U248" s="17">
        <v>0</v>
      </c>
      <c r="V248" s="13">
        <v>0</v>
      </c>
      <c r="W248" s="13">
        <v>0</v>
      </c>
      <c r="X248" s="19">
        <v>0</v>
      </c>
      <c r="Y248" s="19">
        <v>0</v>
      </c>
      <c r="Z248" s="19">
        <v>0</v>
      </c>
      <c r="AA248" s="14">
        <v>0</v>
      </c>
      <c r="AB248" s="13">
        <v>0</v>
      </c>
      <c r="AC248" s="22" t="s">
        <v>782</v>
      </c>
      <c r="AD248" s="19">
        <v>0</v>
      </c>
      <c r="AE248" s="19">
        <v>0</v>
      </c>
      <c r="AF248" s="19">
        <v>0</v>
      </c>
      <c r="AG248" s="14">
        <v>0</v>
      </c>
      <c r="AH248" s="22" t="s">
        <v>782</v>
      </c>
      <c r="AI248" s="23" t="s">
        <v>782</v>
      </c>
      <c r="AJ248" s="23" t="s">
        <v>782</v>
      </c>
      <c r="AK248" s="23" t="s">
        <v>782</v>
      </c>
      <c r="AL248" s="14" t="s">
        <v>782</v>
      </c>
      <c r="AM248" s="22" t="s">
        <v>782</v>
      </c>
      <c r="AN248" s="23" t="s">
        <v>782</v>
      </c>
      <c r="AO248" s="23" t="s">
        <v>782</v>
      </c>
      <c r="AP248" s="23" t="s">
        <v>782</v>
      </c>
      <c r="AQ248" s="14" t="s">
        <v>782</v>
      </c>
      <c r="AR248" s="13">
        <v>359</v>
      </c>
      <c r="AS248" s="19">
        <v>9510.6669999999976</v>
      </c>
      <c r="AT248" s="19">
        <v>9.5106670000000015</v>
      </c>
      <c r="AU248" s="19">
        <v>8.4454722959999984</v>
      </c>
      <c r="AV248" s="14">
        <v>10.165409211403114</v>
      </c>
      <c r="AW248" s="13">
        <v>0</v>
      </c>
      <c r="AX248" s="22" t="s">
        <v>782</v>
      </c>
      <c r="AY248" s="19">
        <v>0</v>
      </c>
      <c r="AZ248" s="19">
        <v>0</v>
      </c>
      <c r="BA248" s="19">
        <v>0</v>
      </c>
      <c r="BB248" s="14">
        <v>0</v>
      </c>
      <c r="BC248" s="13">
        <v>2</v>
      </c>
      <c r="BD248" s="19">
        <v>1225</v>
      </c>
      <c r="BE248" s="19">
        <v>1.2250000000000001</v>
      </c>
      <c r="BF248" s="19">
        <v>1.9698</v>
      </c>
      <c r="BG248" s="14">
        <v>2.3709536142940957</v>
      </c>
      <c r="BH248" s="22">
        <v>361</v>
      </c>
      <c r="BI248" s="23">
        <v>10.735667000000001</v>
      </c>
      <c r="BJ248" s="23">
        <v>10.415272295999998</v>
      </c>
      <c r="BK248" s="14">
        <v>12.536362825697211</v>
      </c>
      <c r="BL248" t="s">
        <v>368</v>
      </c>
    </row>
    <row r="249" spans="1:64">
      <c r="A249" t="s">
        <v>1056</v>
      </c>
      <c r="B249" t="s">
        <v>1051</v>
      </c>
      <c r="C249" t="s">
        <v>368</v>
      </c>
      <c r="D249" t="s">
        <v>942</v>
      </c>
      <c r="E249">
        <v>2019</v>
      </c>
      <c r="F249" s="23">
        <v>76.89</v>
      </c>
      <c r="G249" s="23">
        <v>8.1999999999999993</v>
      </c>
      <c r="H249" s="22">
        <v>10719</v>
      </c>
      <c r="I249" s="34">
        <v>85.256864698922655</v>
      </c>
      <c r="J249" s="22">
        <v>0</v>
      </c>
      <c r="K249" s="22">
        <v>0</v>
      </c>
      <c r="L249" s="23">
        <v>0</v>
      </c>
      <c r="M249" s="23">
        <v>0</v>
      </c>
      <c r="N249" s="23">
        <v>0</v>
      </c>
      <c r="O249" s="14">
        <v>0</v>
      </c>
      <c r="P249" s="22">
        <v>0</v>
      </c>
      <c r="Q249" s="22">
        <v>0</v>
      </c>
      <c r="R249" s="23">
        <v>0</v>
      </c>
      <c r="S249" s="23">
        <v>0</v>
      </c>
      <c r="T249" s="23">
        <v>0</v>
      </c>
      <c r="U249" s="14">
        <v>0</v>
      </c>
      <c r="V249" s="22">
        <v>0</v>
      </c>
      <c r="W249" s="22">
        <v>0</v>
      </c>
      <c r="X249" s="23">
        <v>0</v>
      </c>
      <c r="Y249" s="23">
        <v>0</v>
      </c>
      <c r="Z249" s="23">
        <v>0</v>
      </c>
      <c r="AA249" s="14">
        <v>0</v>
      </c>
      <c r="AB249" s="22">
        <v>0</v>
      </c>
      <c r="AC249" s="22">
        <v>0</v>
      </c>
      <c r="AD249" s="23">
        <v>0</v>
      </c>
      <c r="AE249" s="23">
        <v>0</v>
      </c>
      <c r="AF249" s="23">
        <v>0</v>
      </c>
      <c r="AG249" s="14">
        <v>0</v>
      </c>
      <c r="AH249" s="22">
        <v>0</v>
      </c>
      <c r="AI249" s="23">
        <v>0</v>
      </c>
      <c r="AJ249" s="23">
        <v>0</v>
      </c>
      <c r="AK249" s="23">
        <v>0</v>
      </c>
      <c r="AL249" s="14">
        <v>0</v>
      </c>
      <c r="AM249" s="22">
        <v>387</v>
      </c>
      <c r="AN249" s="23">
        <v>10964.021999999997</v>
      </c>
      <c r="AO249" s="23">
        <v>10.964021999999998</v>
      </c>
      <c r="AP249" s="23">
        <v>9.7360515360000015</v>
      </c>
      <c r="AQ249" s="14">
        <v>11.419668750876586</v>
      </c>
      <c r="AR249" s="22">
        <v>387</v>
      </c>
      <c r="AS249" s="23">
        <v>10964.021999999997</v>
      </c>
      <c r="AT249" s="23">
        <v>10.964021999999998</v>
      </c>
      <c r="AU249" s="23">
        <v>9.7360515360000015</v>
      </c>
      <c r="AV249" s="14">
        <v>11.419668750876586</v>
      </c>
      <c r="AW249" s="22">
        <v>0</v>
      </c>
      <c r="AX249" s="22" t="s">
        <v>782</v>
      </c>
      <c r="AY249" s="23">
        <v>0</v>
      </c>
      <c r="AZ249" s="23">
        <v>0</v>
      </c>
      <c r="BA249" s="23">
        <v>0</v>
      </c>
      <c r="BB249" s="14">
        <v>0</v>
      </c>
      <c r="BC249" s="22">
        <v>2</v>
      </c>
      <c r="BD249" s="23">
        <v>1225</v>
      </c>
      <c r="BE249" s="23">
        <v>1.2250000000000001</v>
      </c>
      <c r="BF249" s="23">
        <v>1.9697999999999998</v>
      </c>
      <c r="BG249" s="14">
        <v>2.3104297899719635</v>
      </c>
      <c r="BH249" s="22">
        <v>389</v>
      </c>
      <c r="BI249" s="23">
        <v>12.189021999999998</v>
      </c>
      <c r="BJ249" s="23">
        <v>11.705851536000001</v>
      </c>
      <c r="BK249" s="14">
        <v>13.730098540848548</v>
      </c>
      <c r="BL249" t="s">
        <v>368</v>
      </c>
    </row>
    <row r="250" spans="1:64">
      <c r="A250" t="s">
        <v>1057</v>
      </c>
      <c r="B250" t="s">
        <v>1051</v>
      </c>
      <c r="C250" t="s">
        <v>368</v>
      </c>
      <c r="D250" t="s">
        <v>942</v>
      </c>
      <c r="E250">
        <v>2020</v>
      </c>
      <c r="F250" s="23">
        <v>76.89</v>
      </c>
      <c r="G250" s="23">
        <v>8.24</v>
      </c>
      <c r="H250" s="22">
        <v>10981</v>
      </c>
      <c r="I250" s="34">
        <v>86.312044279668697</v>
      </c>
      <c r="J250" s="22">
        <v>0</v>
      </c>
      <c r="K250" s="22">
        <v>0</v>
      </c>
      <c r="L250" s="23">
        <v>0</v>
      </c>
      <c r="M250" s="23">
        <v>0</v>
      </c>
      <c r="N250" s="23">
        <v>0</v>
      </c>
      <c r="O250" s="14">
        <v>0</v>
      </c>
      <c r="P250" s="22">
        <v>0</v>
      </c>
      <c r="Q250" s="22">
        <v>0</v>
      </c>
      <c r="R250" s="23">
        <v>0</v>
      </c>
      <c r="S250" s="23">
        <v>0</v>
      </c>
      <c r="T250" s="23">
        <v>0</v>
      </c>
      <c r="U250" s="14">
        <v>0</v>
      </c>
      <c r="V250" s="22">
        <v>0</v>
      </c>
      <c r="W250" s="22">
        <v>0</v>
      </c>
      <c r="X250" s="23">
        <v>0</v>
      </c>
      <c r="Y250" s="23">
        <v>0</v>
      </c>
      <c r="Z250" s="23">
        <v>0</v>
      </c>
      <c r="AA250" s="14">
        <v>0</v>
      </c>
      <c r="AB250" s="22">
        <v>0</v>
      </c>
      <c r="AC250" s="22">
        <v>0</v>
      </c>
      <c r="AD250" s="23">
        <v>0</v>
      </c>
      <c r="AE250" s="23">
        <v>0</v>
      </c>
      <c r="AF250" s="23">
        <v>0</v>
      </c>
      <c r="AG250" s="14">
        <v>0</v>
      </c>
      <c r="AH250" s="22">
        <v>0</v>
      </c>
      <c r="AI250" s="23">
        <v>0</v>
      </c>
      <c r="AJ250" s="23">
        <v>0</v>
      </c>
      <c r="AK250" s="23">
        <v>0</v>
      </c>
      <c r="AL250" s="14">
        <v>0</v>
      </c>
      <c r="AM250" s="22">
        <v>414</v>
      </c>
      <c r="AN250" s="23">
        <v>11804.452999999998</v>
      </c>
      <c r="AO250" s="23">
        <v>11.804452999999997</v>
      </c>
      <c r="AP250" s="23">
        <v>10.482354264000005</v>
      </c>
      <c r="AQ250" s="14">
        <v>12.144717868151785</v>
      </c>
      <c r="AR250" s="22">
        <v>414</v>
      </c>
      <c r="AS250" s="23">
        <v>11804.452999999998</v>
      </c>
      <c r="AT250" s="23">
        <v>11.804452999999997</v>
      </c>
      <c r="AU250" s="23">
        <v>10.482354264000005</v>
      </c>
      <c r="AV250" s="14">
        <v>12.144717868151785</v>
      </c>
      <c r="AW250" s="22">
        <v>0</v>
      </c>
      <c r="AX250" s="22">
        <v>0</v>
      </c>
      <c r="AY250" s="23">
        <v>0</v>
      </c>
      <c r="AZ250" s="23">
        <v>0</v>
      </c>
      <c r="BA250" s="23">
        <v>0</v>
      </c>
      <c r="BB250" s="14">
        <v>0</v>
      </c>
      <c r="BC250" s="22">
        <v>2</v>
      </c>
      <c r="BD250" s="23">
        <v>1225</v>
      </c>
      <c r="BE250" s="23">
        <v>1.2250000000000001</v>
      </c>
      <c r="BF250" s="23">
        <v>1.9698</v>
      </c>
      <c r="BG250" s="14">
        <v>2.2821843885627882</v>
      </c>
      <c r="BH250" s="22">
        <v>416</v>
      </c>
      <c r="BI250" s="23">
        <v>13.029452999999997</v>
      </c>
      <c r="BJ250" s="23">
        <v>12.452154264000004</v>
      </c>
      <c r="BK250" s="14">
        <v>14.426902256714573</v>
      </c>
      <c r="BL250" t="s">
        <v>368</v>
      </c>
    </row>
    <row r="251" spans="1:64">
      <c r="A251" t="s">
        <v>1058</v>
      </c>
      <c r="B251" t="s">
        <v>1051</v>
      </c>
      <c r="C251" t="s">
        <v>368</v>
      </c>
      <c r="D251" t="s">
        <v>942</v>
      </c>
      <c r="E251">
        <v>2021</v>
      </c>
      <c r="F251" s="23">
        <v>76.89</v>
      </c>
      <c r="G251" s="23">
        <v>8.25</v>
      </c>
      <c r="H251" s="22">
        <v>11087</v>
      </c>
      <c r="I251" s="34">
        <v>82.33</v>
      </c>
      <c r="J251" s="22">
        <v>0</v>
      </c>
      <c r="K251" s="22">
        <v>0</v>
      </c>
      <c r="L251" s="23">
        <v>0</v>
      </c>
      <c r="M251" s="23">
        <v>0</v>
      </c>
      <c r="N251" s="23">
        <v>0</v>
      </c>
      <c r="O251" s="14">
        <v>0</v>
      </c>
      <c r="P251" s="22">
        <v>0</v>
      </c>
      <c r="Q251" s="22">
        <v>0</v>
      </c>
      <c r="R251" s="23">
        <v>0</v>
      </c>
      <c r="S251" s="23">
        <v>0</v>
      </c>
      <c r="T251" s="23">
        <v>0</v>
      </c>
      <c r="U251" s="14">
        <v>0</v>
      </c>
      <c r="V251" s="22">
        <v>0</v>
      </c>
      <c r="W251" s="22">
        <v>0</v>
      </c>
      <c r="X251" s="23">
        <v>0</v>
      </c>
      <c r="Y251" s="23">
        <v>0</v>
      </c>
      <c r="Z251" s="23">
        <v>0</v>
      </c>
      <c r="AA251" s="14">
        <v>0</v>
      </c>
      <c r="AB251" s="22">
        <v>0</v>
      </c>
      <c r="AC251" s="22">
        <v>0</v>
      </c>
      <c r="AD251" s="23">
        <v>0</v>
      </c>
      <c r="AE251" s="23">
        <v>0</v>
      </c>
      <c r="AF251" s="23">
        <v>0</v>
      </c>
      <c r="AG251" s="14">
        <v>0</v>
      </c>
      <c r="AH251" s="22">
        <v>0</v>
      </c>
      <c r="AI251" s="23">
        <v>0</v>
      </c>
      <c r="AJ251" s="23">
        <v>0</v>
      </c>
      <c r="AK251" s="23">
        <v>0</v>
      </c>
      <c r="AL251" s="14">
        <v>0</v>
      </c>
      <c r="AM251" s="22">
        <v>453</v>
      </c>
      <c r="AN251" s="23">
        <v>12212.692999999999</v>
      </c>
      <c r="AO251" s="23">
        <v>12.212693</v>
      </c>
      <c r="AP251" s="23">
        <v>10.928197519999999</v>
      </c>
      <c r="AQ251" s="14">
        <v>13.27</v>
      </c>
      <c r="AR251" s="22">
        <v>453</v>
      </c>
      <c r="AS251" s="23">
        <v>12212.692999999999</v>
      </c>
      <c r="AT251" s="23">
        <v>12.212693</v>
      </c>
      <c r="AU251" s="23">
        <v>10.928197519999999</v>
      </c>
      <c r="AV251" s="14">
        <v>13.27</v>
      </c>
      <c r="AW251" s="22">
        <v>0</v>
      </c>
      <c r="AX251" s="22">
        <v>0</v>
      </c>
      <c r="AY251" s="23">
        <v>0</v>
      </c>
      <c r="AZ251" s="23">
        <v>0</v>
      </c>
      <c r="BA251" s="23">
        <v>0</v>
      </c>
      <c r="BB251" s="14">
        <v>0</v>
      </c>
      <c r="BC251" s="22">
        <v>2</v>
      </c>
      <c r="BD251" s="23">
        <v>1225</v>
      </c>
      <c r="BE251" s="23">
        <v>1.2250000000000001</v>
      </c>
      <c r="BF251" s="23">
        <v>1.582127584</v>
      </c>
      <c r="BG251" s="14">
        <v>1.92</v>
      </c>
      <c r="BH251" s="22">
        <v>455</v>
      </c>
      <c r="BI251" s="23">
        <v>13.44</v>
      </c>
      <c r="BJ251" s="23">
        <v>12.51</v>
      </c>
      <c r="BK251" s="14">
        <v>15.19</v>
      </c>
      <c r="BL251" t="s">
        <v>368</v>
      </c>
    </row>
    <row r="252" spans="1:64">
      <c r="A252" t="s">
        <v>1059</v>
      </c>
      <c r="B252" t="s">
        <v>1051</v>
      </c>
      <c r="C252" t="s">
        <v>368</v>
      </c>
      <c r="D252" s="111" t="s">
        <v>942</v>
      </c>
      <c r="E252" s="110">
        <v>2022</v>
      </c>
      <c r="F252" s="23"/>
      <c r="G252" s="23"/>
      <c r="H252" s="22">
        <v>11181</v>
      </c>
      <c r="I252" s="34">
        <v>81.03472429106246</v>
      </c>
      <c r="J252" s="22">
        <v>0</v>
      </c>
      <c r="K252" s="22">
        <v>0</v>
      </c>
      <c r="L252" s="23">
        <v>0</v>
      </c>
      <c r="M252" s="23">
        <v>0</v>
      </c>
      <c r="N252" s="23">
        <v>0</v>
      </c>
      <c r="O252" s="14">
        <v>0</v>
      </c>
      <c r="P252" s="22">
        <v>0</v>
      </c>
      <c r="Q252" s="22">
        <v>0</v>
      </c>
      <c r="R252" s="23">
        <v>0</v>
      </c>
      <c r="S252" s="23">
        <v>0</v>
      </c>
      <c r="T252" s="23">
        <v>0</v>
      </c>
      <c r="U252" s="14">
        <v>0</v>
      </c>
      <c r="V252" s="22">
        <v>0</v>
      </c>
      <c r="W252" s="22">
        <v>0</v>
      </c>
      <c r="X252" s="23">
        <v>0</v>
      </c>
      <c r="Y252" s="23">
        <v>0</v>
      </c>
      <c r="Z252" s="23">
        <v>0</v>
      </c>
      <c r="AA252" s="14">
        <v>0</v>
      </c>
      <c r="AB252" s="22">
        <v>0</v>
      </c>
      <c r="AC252" s="22">
        <v>0</v>
      </c>
      <c r="AD252" s="23">
        <v>0</v>
      </c>
      <c r="AE252" s="23">
        <v>0</v>
      </c>
      <c r="AF252" s="23">
        <v>0</v>
      </c>
      <c r="AG252" s="14">
        <v>0</v>
      </c>
      <c r="AH252" s="22">
        <v>0</v>
      </c>
      <c r="AI252" s="23">
        <v>0</v>
      </c>
      <c r="AJ252" s="23">
        <v>0</v>
      </c>
      <c r="AK252" s="23">
        <v>0</v>
      </c>
      <c r="AL252" s="14">
        <v>0</v>
      </c>
      <c r="AM252" s="22">
        <v>520</v>
      </c>
      <c r="AN252" s="23">
        <v>12946.697999999999</v>
      </c>
      <c r="AO252" s="23">
        <v>12.946697999999998</v>
      </c>
      <c r="AP252" s="23">
        <v>13.262130291653532</v>
      </c>
      <c r="AQ252" s="14">
        <v>16.365984345202801</v>
      </c>
      <c r="AR252" s="22">
        <v>520</v>
      </c>
      <c r="AS252" s="23">
        <v>12946.698</v>
      </c>
      <c r="AT252" s="23">
        <v>12.946698</v>
      </c>
      <c r="AU252" s="23">
        <v>13.2621302916535</v>
      </c>
      <c r="AV252" s="14">
        <v>16.365984345202762</v>
      </c>
      <c r="AW252" s="22">
        <v>0</v>
      </c>
      <c r="AX252" s="22">
        <v>0</v>
      </c>
      <c r="AY252" s="23">
        <v>0</v>
      </c>
      <c r="AZ252" s="23">
        <v>0</v>
      </c>
      <c r="BA252" s="23">
        <v>0</v>
      </c>
      <c r="BB252" s="14">
        <v>0</v>
      </c>
      <c r="BC252" s="22">
        <v>2</v>
      </c>
      <c r="BD252" s="23">
        <v>1225</v>
      </c>
      <c r="BE252" s="23">
        <v>1.2250000000000001</v>
      </c>
      <c r="BF252" s="23">
        <v>1.7671929660081351</v>
      </c>
      <c r="BG252" s="14">
        <v>2.1807848196788937</v>
      </c>
      <c r="BH252" s="22">
        <v>522</v>
      </c>
      <c r="BI252" s="23">
        <v>14.171697999999999</v>
      </c>
      <c r="BJ252" s="23">
        <v>15.029323257661636</v>
      </c>
      <c r="BK252" s="14">
        <v>18.546769164881656</v>
      </c>
      <c r="BL252" t="s">
        <v>368</v>
      </c>
    </row>
    <row r="253" spans="1:64">
      <c r="A253" t="s">
        <v>1060</v>
      </c>
      <c r="B253" t="s">
        <v>1051</v>
      </c>
      <c r="C253" t="s">
        <v>368</v>
      </c>
      <c r="D253" t="s">
        <v>942</v>
      </c>
      <c r="E253">
        <v>2023</v>
      </c>
      <c r="F253">
        <v>76.89</v>
      </c>
      <c r="G253">
        <v>8.3800000000000008</v>
      </c>
      <c r="H253">
        <v>11213</v>
      </c>
      <c r="I253">
        <v>81.03472429106246</v>
      </c>
      <c r="J253">
        <v>0</v>
      </c>
      <c r="K253">
        <v>0</v>
      </c>
      <c r="L253">
        <v>0</v>
      </c>
      <c r="M253">
        <v>0</v>
      </c>
      <c r="N253">
        <v>0</v>
      </c>
      <c r="O253">
        <v>0</v>
      </c>
      <c r="P253">
        <v>0</v>
      </c>
      <c r="Q253">
        <v>0</v>
      </c>
      <c r="R253">
        <v>0</v>
      </c>
      <c r="S253">
        <v>0</v>
      </c>
      <c r="T253">
        <v>0</v>
      </c>
      <c r="U253">
        <v>0</v>
      </c>
      <c r="V253">
        <v>0</v>
      </c>
      <c r="W253">
        <v>0</v>
      </c>
      <c r="X253">
        <v>0</v>
      </c>
      <c r="Y253">
        <v>0</v>
      </c>
      <c r="Z253">
        <v>0</v>
      </c>
      <c r="AA253">
        <v>0</v>
      </c>
      <c r="AG253">
        <v>0</v>
      </c>
      <c r="AL253">
        <v>0</v>
      </c>
      <c r="AM253">
        <v>699</v>
      </c>
      <c r="AN253">
        <v>15336.906000000001</v>
      </c>
      <c r="AO253">
        <v>15.336906000000001</v>
      </c>
      <c r="AP253">
        <v>14.385821999999999</v>
      </c>
      <c r="AQ253">
        <v>17.752663596816419</v>
      </c>
      <c r="AR253">
        <v>809</v>
      </c>
      <c r="AS253">
        <v>15418.456</v>
      </c>
      <c r="AT253">
        <v>15.418456000000001</v>
      </c>
      <c r="AU253">
        <v>14.4623149209069</v>
      </c>
      <c r="AV253">
        <v>17.847058834877764</v>
      </c>
      <c r="AW253">
        <v>0</v>
      </c>
      <c r="AX253">
        <v>0</v>
      </c>
      <c r="AY253">
        <v>0</v>
      </c>
      <c r="AZ253">
        <v>0</v>
      </c>
      <c r="BA253">
        <v>0</v>
      </c>
      <c r="BB253">
        <v>0</v>
      </c>
      <c r="BC253">
        <v>2</v>
      </c>
      <c r="BD253">
        <v>1225</v>
      </c>
      <c r="BE253">
        <v>1.2250000000000001</v>
      </c>
      <c r="BF253">
        <v>2.1101079999999999</v>
      </c>
      <c r="BG253">
        <v>2.6039553024464714</v>
      </c>
      <c r="BH253">
        <v>811</v>
      </c>
      <c r="BI253">
        <v>16.643456</v>
      </c>
      <c r="BJ253">
        <v>16.572422920906899</v>
      </c>
      <c r="BK253">
        <v>20.451014137324233</v>
      </c>
      <c r="BL253" t="s">
        <v>368</v>
      </c>
    </row>
    <row r="254" spans="1:64">
      <c r="A254" t="s">
        <v>1061</v>
      </c>
      <c r="B254" t="s">
        <v>1051</v>
      </c>
      <c r="C254" t="s">
        <v>368</v>
      </c>
      <c r="D254" t="s">
        <v>942</v>
      </c>
      <c r="E254">
        <v>2024</v>
      </c>
      <c r="F254">
        <v>76.89</v>
      </c>
      <c r="G254">
        <v>8.39</v>
      </c>
      <c r="H254">
        <v>11303</v>
      </c>
      <c r="I254">
        <v>77.505780368022585</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849</v>
      </c>
      <c r="AN254">
        <v>17930.246999999999</v>
      </c>
      <c r="AO254">
        <v>17.930247000000012</v>
      </c>
      <c r="AP254">
        <v>16.172075297580875</v>
      </c>
      <c r="AQ254">
        <v>20.865637660559788</v>
      </c>
      <c r="AR254">
        <v>1084</v>
      </c>
      <c r="AS254">
        <v>18131.196999999953</v>
      </c>
      <c r="AT254">
        <v>18.131197000000078</v>
      </c>
      <c r="AU254">
        <v>16.35332090624696</v>
      </c>
      <c r="AV254">
        <v>21.099485520429688</v>
      </c>
      <c r="AW254">
        <v>0</v>
      </c>
      <c r="AX254">
        <v>0</v>
      </c>
      <c r="AY254">
        <v>0</v>
      </c>
      <c r="AZ254">
        <v>0</v>
      </c>
      <c r="BA254">
        <v>0</v>
      </c>
      <c r="BB254">
        <v>0</v>
      </c>
      <c r="BC254">
        <v>2</v>
      </c>
      <c r="BD254">
        <v>120</v>
      </c>
      <c r="BE254">
        <v>0.12</v>
      </c>
      <c r="BF254">
        <v>3.4392508633159367E-2</v>
      </c>
      <c r="BG254">
        <v>4.4374120833120555E-2</v>
      </c>
      <c r="BH254">
        <v>1086</v>
      </c>
      <c r="BI254">
        <v>18.251197000000079</v>
      </c>
      <c r="BJ254">
        <v>16.387713414880121</v>
      </c>
      <c r="BK254">
        <v>21.143859641262811</v>
      </c>
      <c r="BL254" t="s">
        <v>368</v>
      </c>
    </row>
    <row r="255" spans="1:64">
      <c r="A255" t="s">
        <v>1062</v>
      </c>
      <c r="B255" t="s">
        <v>1063</v>
      </c>
      <c r="C255" t="s">
        <v>370</v>
      </c>
      <c r="D255" t="s">
        <v>942</v>
      </c>
      <c r="E255">
        <v>2012</v>
      </c>
      <c r="F255" s="23">
        <v>109.86</v>
      </c>
      <c r="G255" s="23">
        <v>13.52</v>
      </c>
      <c r="H255" s="22">
        <v>21300</v>
      </c>
      <c r="I255" s="34">
        <v>178.577405</v>
      </c>
      <c r="J255" s="22">
        <v>2</v>
      </c>
      <c r="K255" s="22" t="s">
        <v>782</v>
      </c>
      <c r="L255" s="23">
        <v>470</v>
      </c>
      <c r="M255" s="23">
        <v>0.47</v>
      </c>
      <c r="N255" s="23">
        <v>3.855073</v>
      </c>
      <c r="O255" s="14">
        <v>2.1587686303314797</v>
      </c>
      <c r="P255" s="22">
        <v>0</v>
      </c>
      <c r="Q255" s="22" t="s">
        <v>782</v>
      </c>
      <c r="R255" s="23">
        <v>0</v>
      </c>
      <c r="S255" s="23">
        <v>0</v>
      </c>
      <c r="T255" s="23">
        <v>0</v>
      </c>
      <c r="U255" s="14">
        <v>0</v>
      </c>
      <c r="V255" s="22">
        <v>0</v>
      </c>
      <c r="W255" s="22" t="s">
        <v>782</v>
      </c>
      <c r="X255" s="23">
        <v>0</v>
      </c>
      <c r="Y255" s="23">
        <v>0</v>
      </c>
      <c r="Z255" s="23">
        <v>0</v>
      </c>
      <c r="AA255" s="14">
        <v>0</v>
      </c>
      <c r="AB255" s="22">
        <v>0</v>
      </c>
      <c r="AC255" s="22" t="s">
        <v>782</v>
      </c>
      <c r="AD255" s="23">
        <v>0</v>
      </c>
      <c r="AE255" s="23">
        <v>0</v>
      </c>
      <c r="AF255" s="23">
        <v>0</v>
      </c>
      <c r="AG255" s="14">
        <v>0</v>
      </c>
      <c r="AH255" s="22" t="s">
        <v>782</v>
      </c>
      <c r="AI255" s="23" t="s">
        <v>782</v>
      </c>
      <c r="AJ255" s="23" t="s">
        <v>782</v>
      </c>
      <c r="AK255" s="23" t="s">
        <v>782</v>
      </c>
      <c r="AL255" s="14" t="s">
        <v>782</v>
      </c>
      <c r="AM255" s="22" t="s">
        <v>782</v>
      </c>
      <c r="AN255" s="23" t="s">
        <v>782</v>
      </c>
      <c r="AO255" s="23" t="s">
        <v>782</v>
      </c>
      <c r="AP255" s="23" t="s">
        <v>782</v>
      </c>
      <c r="AQ255" s="14" t="s">
        <v>782</v>
      </c>
      <c r="AR255" s="22">
        <v>736</v>
      </c>
      <c r="AS255" s="23">
        <v>16375.84200000001</v>
      </c>
      <c r="AT255" s="23">
        <v>16.375842000000009</v>
      </c>
      <c r="AU255" s="23">
        <v>13.354003000000001</v>
      </c>
      <c r="AV255" s="14">
        <v>7.4779914065836044</v>
      </c>
      <c r="AW255" s="22">
        <v>0</v>
      </c>
      <c r="AX255" s="22" t="s">
        <v>782</v>
      </c>
      <c r="AY255" s="23">
        <v>0</v>
      </c>
      <c r="AZ255" s="23">
        <v>0</v>
      </c>
      <c r="BA255" s="23">
        <v>0</v>
      </c>
      <c r="BB255" s="14">
        <v>0</v>
      </c>
      <c r="BC255" s="22">
        <v>7</v>
      </c>
      <c r="BD255" s="23">
        <v>6000</v>
      </c>
      <c r="BE255" s="23">
        <v>6</v>
      </c>
      <c r="BF255" s="23">
        <v>9.5820000000000007</v>
      </c>
      <c r="BG255" s="14">
        <v>5.3657404193996436</v>
      </c>
      <c r="BH255" s="22">
        <v>745</v>
      </c>
      <c r="BI255" s="23">
        <v>22.845842000000008</v>
      </c>
      <c r="BJ255" s="23">
        <v>26.791076</v>
      </c>
      <c r="BK255" s="14">
        <v>15.002500456314728</v>
      </c>
      <c r="BL255" t="s">
        <v>370</v>
      </c>
    </row>
    <row r="256" spans="1:64">
      <c r="A256" t="s">
        <v>1064</v>
      </c>
      <c r="B256" t="s">
        <v>1063</v>
      </c>
      <c r="C256" t="s">
        <v>370</v>
      </c>
      <c r="D256" t="s">
        <v>942</v>
      </c>
      <c r="E256">
        <v>2015</v>
      </c>
      <c r="F256" s="23">
        <v>109.86</v>
      </c>
      <c r="G256" s="23">
        <v>13.62</v>
      </c>
      <c r="H256" s="22">
        <v>21349</v>
      </c>
      <c r="I256" s="34">
        <v>173.07777743382533</v>
      </c>
      <c r="J256" s="13">
        <v>3</v>
      </c>
      <c r="K256" s="13">
        <v>3</v>
      </c>
      <c r="L256" s="19">
        <v>545</v>
      </c>
      <c r="M256" s="35">
        <v>0.54500000000000004</v>
      </c>
      <c r="N256" s="19">
        <v>3.2598384651080683</v>
      </c>
      <c r="O256" s="17">
        <v>1.8834529270255025</v>
      </c>
      <c r="P256" s="36">
        <v>0</v>
      </c>
      <c r="Q256" s="37">
        <v>0</v>
      </c>
      <c r="R256" s="38">
        <v>0</v>
      </c>
      <c r="S256" s="27">
        <v>0</v>
      </c>
      <c r="T256" s="23">
        <v>0</v>
      </c>
      <c r="U256" s="17">
        <v>0</v>
      </c>
      <c r="V256" s="22">
        <v>0</v>
      </c>
      <c r="W256" s="22">
        <v>0</v>
      </c>
      <c r="X256" s="23">
        <v>0</v>
      </c>
      <c r="Y256" s="27">
        <v>0</v>
      </c>
      <c r="Z256" s="27">
        <v>0</v>
      </c>
      <c r="AA256" s="14">
        <v>0</v>
      </c>
      <c r="AB256" s="39">
        <v>0</v>
      </c>
      <c r="AC256" s="22" t="s">
        <v>782</v>
      </c>
      <c r="AD256" s="23">
        <v>0</v>
      </c>
      <c r="AE256" s="23">
        <v>0</v>
      </c>
      <c r="AF256" s="23">
        <v>0</v>
      </c>
      <c r="AG256" s="14">
        <v>0</v>
      </c>
      <c r="AH256" s="22" t="s">
        <v>782</v>
      </c>
      <c r="AI256" s="23" t="s">
        <v>782</v>
      </c>
      <c r="AJ256" s="23" t="s">
        <v>782</v>
      </c>
      <c r="AK256" s="23" t="s">
        <v>782</v>
      </c>
      <c r="AL256" s="14" t="s">
        <v>782</v>
      </c>
      <c r="AM256" s="22" t="s">
        <v>782</v>
      </c>
      <c r="AN256" s="23" t="s">
        <v>782</v>
      </c>
      <c r="AO256" s="23" t="s">
        <v>782</v>
      </c>
      <c r="AP256" s="23" t="s">
        <v>782</v>
      </c>
      <c r="AQ256" s="14" t="s">
        <v>782</v>
      </c>
      <c r="AR256" s="40">
        <v>838</v>
      </c>
      <c r="AS256" s="41">
        <v>17602.421999999995</v>
      </c>
      <c r="AT256" s="23">
        <v>17.602421999999994</v>
      </c>
      <c r="AU256" s="23">
        <v>15.633815925513073</v>
      </c>
      <c r="AV256" s="14">
        <v>9.032826835028267</v>
      </c>
      <c r="AW256" s="22">
        <v>0</v>
      </c>
      <c r="AX256" s="22" t="s">
        <v>782</v>
      </c>
      <c r="AY256" s="23">
        <v>0</v>
      </c>
      <c r="AZ256" s="23">
        <v>0</v>
      </c>
      <c r="BA256" s="23">
        <v>0</v>
      </c>
      <c r="BB256" s="14">
        <v>0</v>
      </c>
      <c r="BC256" s="42">
        <v>7</v>
      </c>
      <c r="BD256" s="43">
        <v>6000</v>
      </c>
      <c r="BE256" s="44">
        <v>6</v>
      </c>
      <c r="BF256" s="23">
        <v>9.5220000000000002</v>
      </c>
      <c r="BG256" s="14">
        <v>5.5015728426722186</v>
      </c>
      <c r="BH256" s="22">
        <v>848</v>
      </c>
      <c r="BI256" s="23">
        <v>24.147421999999995</v>
      </c>
      <c r="BJ256" s="23">
        <v>28.415654390621143</v>
      </c>
      <c r="BK256" s="14">
        <v>16.417852604725987</v>
      </c>
      <c r="BL256" t="s">
        <v>370</v>
      </c>
    </row>
    <row r="257" spans="1:64">
      <c r="A257" t="s">
        <v>1065</v>
      </c>
      <c r="B257" t="s">
        <v>1063</v>
      </c>
      <c r="C257" t="s">
        <v>370</v>
      </c>
      <c r="D257" t="s">
        <v>942</v>
      </c>
      <c r="E257">
        <v>2016</v>
      </c>
      <c r="F257" s="23">
        <v>109.86</v>
      </c>
      <c r="G257" s="23">
        <v>13.88</v>
      </c>
      <c r="H257" s="22">
        <v>21140</v>
      </c>
      <c r="I257" s="34">
        <v>181.51802052624734</v>
      </c>
      <c r="J257" s="13">
        <v>3</v>
      </c>
      <c r="K257" s="13">
        <v>3</v>
      </c>
      <c r="L257" s="19">
        <v>545</v>
      </c>
      <c r="M257" s="35">
        <v>0.54500000000000004</v>
      </c>
      <c r="N257" s="19">
        <v>3.2596449999999999</v>
      </c>
      <c r="O257" s="17">
        <v>1.7957693624852296</v>
      </c>
      <c r="P257" s="13">
        <v>0</v>
      </c>
      <c r="Q257" s="13">
        <v>0</v>
      </c>
      <c r="R257" s="19">
        <v>0</v>
      </c>
      <c r="S257" s="27">
        <v>0</v>
      </c>
      <c r="T257" s="19">
        <v>0</v>
      </c>
      <c r="U257" s="17">
        <v>0</v>
      </c>
      <c r="V257" s="13">
        <v>0</v>
      </c>
      <c r="W257" s="13">
        <v>0</v>
      </c>
      <c r="X257" s="19">
        <v>0</v>
      </c>
      <c r="Y257" s="27">
        <v>0</v>
      </c>
      <c r="Z257" s="19">
        <v>0</v>
      </c>
      <c r="AA257" s="14">
        <v>0</v>
      </c>
      <c r="AB257" s="13">
        <v>0</v>
      </c>
      <c r="AC257" s="22" t="s">
        <v>782</v>
      </c>
      <c r="AD257" s="19">
        <v>0</v>
      </c>
      <c r="AE257" s="23">
        <v>0</v>
      </c>
      <c r="AF257" s="19">
        <v>0</v>
      </c>
      <c r="AG257" s="14">
        <v>0</v>
      </c>
      <c r="AH257" s="22" t="s">
        <v>782</v>
      </c>
      <c r="AI257" s="23" t="s">
        <v>782</v>
      </c>
      <c r="AJ257" s="23" t="s">
        <v>782</v>
      </c>
      <c r="AK257" s="23" t="s">
        <v>782</v>
      </c>
      <c r="AL257" s="14" t="s">
        <v>782</v>
      </c>
      <c r="AM257" s="22" t="s">
        <v>782</v>
      </c>
      <c r="AN257" s="23" t="s">
        <v>782</v>
      </c>
      <c r="AO257" s="23" t="s">
        <v>782</v>
      </c>
      <c r="AP257" s="23" t="s">
        <v>782</v>
      </c>
      <c r="AQ257" s="14" t="s">
        <v>782</v>
      </c>
      <c r="AR257" s="13">
        <v>857</v>
      </c>
      <c r="AS257" s="19">
        <v>17744.677000000003</v>
      </c>
      <c r="AT257" s="23">
        <v>17.744677000000003</v>
      </c>
      <c r="AU257" s="19">
        <v>15.757273176000018</v>
      </c>
      <c r="AV257" s="14">
        <v>8.6808313192912596</v>
      </c>
      <c r="AW257" s="13">
        <v>0</v>
      </c>
      <c r="AX257" s="22" t="s">
        <v>782</v>
      </c>
      <c r="AY257" s="19">
        <v>0</v>
      </c>
      <c r="AZ257" s="23">
        <v>0</v>
      </c>
      <c r="BA257" s="19">
        <v>0</v>
      </c>
      <c r="BB257" s="14">
        <v>0</v>
      </c>
      <c r="BC257" s="13">
        <v>7</v>
      </c>
      <c r="BD257" s="19">
        <v>6000</v>
      </c>
      <c r="BE257" s="44">
        <v>6</v>
      </c>
      <c r="BF257" s="19">
        <v>9.6479999999999979</v>
      </c>
      <c r="BG257" s="14">
        <v>5.3151747534647154</v>
      </c>
      <c r="BH257" s="22">
        <v>867</v>
      </c>
      <c r="BI257" s="23">
        <v>24.289677000000005</v>
      </c>
      <c r="BJ257" s="23">
        <v>28.664918176000015</v>
      </c>
      <c r="BK257" s="14">
        <v>15.791775435241204</v>
      </c>
      <c r="BL257" t="s">
        <v>370</v>
      </c>
    </row>
    <row r="258" spans="1:64">
      <c r="A258" t="s">
        <v>1066</v>
      </c>
      <c r="B258" t="s">
        <v>1063</v>
      </c>
      <c r="C258" t="s">
        <v>370</v>
      </c>
      <c r="D258" t="s">
        <v>942</v>
      </c>
      <c r="E258">
        <v>2017</v>
      </c>
      <c r="F258" s="23">
        <v>109.86</v>
      </c>
      <c r="G258" s="23">
        <v>14.25</v>
      </c>
      <c r="H258" s="22">
        <v>21137</v>
      </c>
      <c r="I258" s="34">
        <v>166.03135617453512</v>
      </c>
      <c r="J258" s="13">
        <v>3</v>
      </c>
      <c r="K258" s="13">
        <v>3</v>
      </c>
      <c r="L258" s="19">
        <v>545</v>
      </c>
      <c r="M258" s="19">
        <v>0.54500000000000004</v>
      </c>
      <c r="N258" s="19">
        <v>3.2596449999999999</v>
      </c>
      <c r="O258" s="17">
        <v>1.9632707189197462</v>
      </c>
      <c r="P258" s="13">
        <v>0</v>
      </c>
      <c r="Q258" s="13">
        <v>0</v>
      </c>
      <c r="R258" s="19">
        <v>0</v>
      </c>
      <c r="S258" s="19">
        <v>0</v>
      </c>
      <c r="T258" s="19">
        <v>0</v>
      </c>
      <c r="U258" s="17">
        <v>0</v>
      </c>
      <c r="V258" s="13">
        <v>0</v>
      </c>
      <c r="W258" s="13">
        <v>0</v>
      </c>
      <c r="X258" s="19">
        <v>0</v>
      </c>
      <c r="Y258" s="19">
        <v>0</v>
      </c>
      <c r="Z258" s="19">
        <v>0</v>
      </c>
      <c r="AA258" s="14">
        <v>0</v>
      </c>
      <c r="AB258" s="13">
        <v>0</v>
      </c>
      <c r="AC258" s="22" t="s">
        <v>782</v>
      </c>
      <c r="AD258" s="19">
        <v>0</v>
      </c>
      <c r="AE258" s="19">
        <v>0</v>
      </c>
      <c r="AF258" s="19">
        <v>0</v>
      </c>
      <c r="AG258" s="14">
        <v>0</v>
      </c>
      <c r="AH258" s="22" t="s">
        <v>782</v>
      </c>
      <c r="AI258" s="23" t="s">
        <v>782</v>
      </c>
      <c r="AJ258" s="23" t="s">
        <v>782</v>
      </c>
      <c r="AK258" s="23" t="s">
        <v>782</v>
      </c>
      <c r="AL258" s="14" t="s">
        <v>782</v>
      </c>
      <c r="AM258" s="22" t="s">
        <v>782</v>
      </c>
      <c r="AN258" s="23" t="s">
        <v>782</v>
      </c>
      <c r="AO258" s="23" t="s">
        <v>782</v>
      </c>
      <c r="AP258" s="23" t="s">
        <v>782</v>
      </c>
      <c r="AQ258" s="14" t="s">
        <v>782</v>
      </c>
      <c r="AR258" s="13">
        <v>887</v>
      </c>
      <c r="AS258" s="19">
        <v>17989.475000000017</v>
      </c>
      <c r="AT258" s="19">
        <v>17.989474999999977</v>
      </c>
      <c r="AU258" s="19">
        <v>15.974653800000025</v>
      </c>
      <c r="AV258" s="14">
        <v>9.6214679974107931</v>
      </c>
      <c r="AW258" s="13">
        <v>0</v>
      </c>
      <c r="AX258" s="22" t="s">
        <v>782</v>
      </c>
      <c r="AY258" s="19">
        <v>0</v>
      </c>
      <c r="AZ258" s="19">
        <v>0</v>
      </c>
      <c r="BA258" s="19">
        <v>0</v>
      </c>
      <c r="BB258" s="14">
        <v>0</v>
      </c>
      <c r="BC258" s="13">
        <v>17</v>
      </c>
      <c r="BD258" s="19">
        <v>34700</v>
      </c>
      <c r="BE258" s="19">
        <v>34.700000000000003</v>
      </c>
      <c r="BF258" s="19">
        <v>71.906392186346153</v>
      </c>
      <c r="BG258" s="14">
        <v>43.30892299088184</v>
      </c>
      <c r="BH258" s="22">
        <v>907</v>
      </c>
      <c r="BI258" s="23">
        <v>53.234474999999982</v>
      </c>
      <c r="BJ258" s="23">
        <v>91.140690986346186</v>
      </c>
      <c r="BK258" s="14">
        <v>54.893661707212374</v>
      </c>
      <c r="BL258" t="s">
        <v>370</v>
      </c>
    </row>
    <row r="259" spans="1:64">
      <c r="A259" t="s">
        <v>1067</v>
      </c>
      <c r="B259" t="s">
        <v>1063</v>
      </c>
      <c r="C259" t="s">
        <v>370</v>
      </c>
      <c r="D259" t="s">
        <v>942</v>
      </c>
      <c r="E259">
        <v>2018</v>
      </c>
      <c r="F259" s="23">
        <v>109.86</v>
      </c>
      <c r="G259" s="23">
        <v>14.4</v>
      </c>
      <c r="H259" s="22">
        <v>20972</v>
      </c>
      <c r="I259" s="34">
        <v>166.0431565552156</v>
      </c>
      <c r="J259" s="13">
        <v>3</v>
      </c>
      <c r="K259" s="13">
        <v>3</v>
      </c>
      <c r="L259" s="19">
        <v>545</v>
      </c>
      <c r="M259" s="19">
        <v>0.54500000000000004</v>
      </c>
      <c r="N259" s="19">
        <v>3.2596449999999999</v>
      </c>
      <c r="O259" s="17">
        <v>1.9631311928932436</v>
      </c>
      <c r="P259" s="13">
        <v>0</v>
      </c>
      <c r="Q259" s="13">
        <v>0</v>
      </c>
      <c r="R259" s="19">
        <v>0</v>
      </c>
      <c r="S259" s="19">
        <v>0</v>
      </c>
      <c r="T259" s="19">
        <v>0</v>
      </c>
      <c r="U259" s="17">
        <v>0</v>
      </c>
      <c r="V259" s="13">
        <v>0</v>
      </c>
      <c r="W259" s="13">
        <v>0</v>
      </c>
      <c r="X259" s="19">
        <v>0</v>
      </c>
      <c r="Y259" s="19">
        <v>0</v>
      </c>
      <c r="Z259" s="19">
        <v>0</v>
      </c>
      <c r="AA259" s="14">
        <v>0</v>
      </c>
      <c r="AB259" s="13">
        <v>0</v>
      </c>
      <c r="AC259" s="22" t="s">
        <v>782</v>
      </c>
      <c r="AD259" s="19">
        <v>0</v>
      </c>
      <c r="AE259" s="19">
        <v>0</v>
      </c>
      <c r="AF259" s="19">
        <v>0</v>
      </c>
      <c r="AG259" s="14">
        <v>0</v>
      </c>
      <c r="AH259" s="22" t="s">
        <v>782</v>
      </c>
      <c r="AI259" s="23" t="s">
        <v>782</v>
      </c>
      <c r="AJ259" s="23" t="s">
        <v>782</v>
      </c>
      <c r="AK259" s="23" t="s">
        <v>782</v>
      </c>
      <c r="AL259" s="14" t="s">
        <v>782</v>
      </c>
      <c r="AM259" s="22" t="s">
        <v>782</v>
      </c>
      <c r="AN259" s="23" t="s">
        <v>782</v>
      </c>
      <c r="AO259" s="23" t="s">
        <v>782</v>
      </c>
      <c r="AP259" s="23" t="s">
        <v>782</v>
      </c>
      <c r="AQ259" s="14" t="s">
        <v>782</v>
      </c>
      <c r="AR259" s="13">
        <v>910</v>
      </c>
      <c r="AS259" s="19">
        <v>18370.405000000021</v>
      </c>
      <c r="AT259" s="19">
        <v>18.370404999999973</v>
      </c>
      <c r="AU259" s="19">
        <v>16.312919640000025</v>
      </c>
      <c r="AV259" s="14">
        <v>9.8245058564490524</v>
      </c>
      <c r="AW259" s="13">
        <v>0</v>
      </c>
      <c r="AX259" s="22" t="s">
        <v>782</v>
      </c>
      <c r="AY259" s="19">
        <v>0</v>
      </c>
      <c r="AZ259" s="19">
        <v>0</v>
      </c>
      <c r="BA259" s="19">
        <v>0</v>
      </c>
      <c r="BB259" s="14">
        <v>0</v>
      </c>
      <c r="BC259" s="13">
        <v>17</v>
      </c>
      <c r="BD259" s="19">
        <v>34700</v>
      </c>
      <c r="BE259" s="19">
        <v>34.700000000000003</v>
      </c>
      <c r="BF259" s="19">
        <v>71.694038134098477</v>
      </c>
      <c r="BG259" s="14">
        <v>43.177954226772073</v>
      </c>
      <c r="BH259" s="22">
        <v>930</v>
      </c>
      <c r="BI259" s="23">
        <v>53.615404999999981</v>
      </c>
      <c r="BJ259" s="23">
        <v>91.266602774098516</v>
      </c>
      <c r="BK259" s="14">
        <v>54.965591276114367</v>
      </c>
      <c r="BL259" t="s">
        <v>370</v>
      </c>
    </row>
    <row r="260" spans="1:64">
      <c r="A260" t="s">
        <v>1068</v>
      </c>
      <c r="B260" t="s">
        <v>1063</v>
      </c>
      <c r="C260" t="s">
        <v>370</v>
      </c>
      <c r="D260" t="s">
        <v>942</v>
      </c>
      <c r="E260">
        <v>2019</v>
      </c>
      <c r="F260" s="23">
        <v>109.86</v>
      </c>
      <c r="G260" s="23">
        <v>14.41</v>
      </c>
      <c r="H260" s="22">
        <v>21100</v>
      </c>
      <c r="I260" s="34">
        <v>168.17221279776203</v>
      </c>
      <c r="J260" s="22">
        <v>3</v>
      </c>
      <c r="K260" s="22">
        <v>3</v>
      </c>
      <c r="L260" s="23">
        <v>545</v>
      </c>
      <c r="M260" s="23">
        <v>0.54500000000000004</v>
      </c>
      <c r="N260" s="23">
        <v>3.2596449999999999</v>
      </c>
      <c r="O260" s="14">
        <v>1.938277998351567</v>
      </c>
      <c r="P260" s="22">
        <v>0</v>
      </c>
      <c r="Q260" s="22">
        <v>0</v>
      </c>
      <c r="R260" s="23">
        <v>0</v>
      </c>
      <c r="S260" s="23">
        <v>0</v>
      </c>
      <c r="T260" s="23">
        <v>0</v>
      </c>
      <c r="U260" s="14">
        <v>0</v>
      </c>
      <c r="V260" s="22">
        <v>0</v>
      </c>
      <c r="W260" s="22">
        <v>0</v>
      </c>
      <c r="X260" s="23">
        <v>0</v>
      </c>
      <c r="Y260" s="23">
        <v>0</v>
      </c>
      <c r="Z260" s="23">
        <v>0</v>
      </c>
      <c r="AA260" s="14">
        <v>0</v>
      </c>
      <c r="AB260" s="22">
        <v>0</v>
      </c>
      <c r="AC260" s="22">
        <v>0</v>
      </c>
      <c r="AD260" s="23">
        <v>0</v>
      </c>
      <c r="AE260" s="23">
        <v>0</v>
      </c>
      <c r="AF260" s="23">
        <v>0</v>
      </c>
      <c r="AG260" s="14">
        <v>0</v>
      </c>
      <c r="AH260" s="22">
        <v>3</v>
      </c>
      <c r="AI260" s="23">
        <v>279.38</v>
      </c>
      <c r="AJ260" s="23">
        <v>0.27938000000000002</v>
      </c>
      <c r="AK260" s="23">
        <v>0.24808943999999999</v>
      </c>
      <c r="AL260" s="14">
        <v>0.14752106538453152</v>
      </c>
      <c r="AM260" s="22">
        <v>949</v>
      </c>
      <c r="AN260" s="23">
        <v>19174.32</v>
      </c>
      <c r="AO260" s="23">
        <v>19.17431999999998</v>
      </c>
      <c r="AP260" s="23">
        <v>17.026796160000035</v>
      </c>
      <c r="AQ260" s="14">
        <v>10.124619208332508</v>
      </c>
      <c r="AR260" s="22">
        <v>952</v>
      </c>
      <c r="AS260" s="23">
        <v>19453.7</v>
      </c>
      <c r="AT260" s="23">
        <v>19.45369999999998</v>
      </c>
      <c r="AU260" s="23">
        <v>17.274885600000037</v>
      </c>
      <c r="AV260" s="14">
        <v>10.27214027371704</v>
      </c>
      <c r="AW260" s="22">
        <v>0</v>
      </c>
      <c r="AX260" s="22" t="s">
        <v>782</v>
      </c>
      <c r="AY260" s="23">
        <v>0</v>
      </c>
      <c r="AZ260" s="23">
        <v>0</v>
      </c>
      <c r="BA260" s="23">
        <v>0</v>
      </c>
      <c r="BB260" s="14">
        <v>0</v>
      </c>
      <c r="BC260" s="22">
        <v>17</v>
      </c>
      <c r="BD260" s="23">
        <v>34700</v>
      </c>
      <c r="BE260" s="23">
        <v>34.700000000000003</v>
      </c>
      <c r="BF260" s="23">
        <v>69.744332580181023</v>
      </c>
      <c r="BG260" s="14">
        <v>41.471971748420231</v>
      </c>
      <c r="BH260" s="22">
        <v>972</v>
      </c>
      <c r="BI260" s="23">
        <v>54.698699999999988</v>
      </c>
      <c r="BJ260" s="23">
        <v>90.278863180181062</v>
      </c>
      <c r="BK260" s="14">
        <v>53.682390020488839</v>
      </c>
      <c r="BL260" t="s">
        <v>370</v>
      </c>
    </row>
    <row r="261" spans="1:64">
      <c r="A261" t="s">
        <v>1069</v>
      </c>
      <c r="B261" t="s">
        <v>1063</v>
      </c>
      <c r="C261" t="s">
        <v>370</v>
      </c>
      <c r="D261" t="s">
        <v>942</v>
      </c>
      <c r="E261">
        <v>2020</v>
      </c>
      <c r="F261" s="23">
        <v>109.86</v>
      </c>
      <c r="G261" s="23">
        <v>14.42</v>
      </c>
      <c r="H261" s="22">
        <v>21030</v>
      </c>
      <c r="I261" s="34">
        <v>169.90242879942249</v>
      </c>
      <c r="J261" s="22">
        <v>3</v>
      </c>
      <c r="K261" s="22">
        <v>3</v>
      </c>
      <c r="L261" s="23">
        <v>545</v>
      </c>
      <c r="M261" s="23">
        <v>0.54500000000000004</v>
      </c>
      <c r="N261" s="23">
        <v>3.2596449999999999</v>
      </c>
      <c r="O261" s="14">
        <v>1.9185393775907456</v>
      </c>
      <c r="P261" s="22">
        <v>0</v>
      </c>
      <c r="Q261" s="22">
        <v>0</v>
      </c>
      <c r="R261" s="23">
        <v>0</v>
      </c>
      <c r="S261" s="23">
        <v>0</v>
      </c>
      <c r="T261" s="23">
        <v>0</v>
      </c>
      <c r="U261" s="14">
        <v>0</v>
      </c>
      <c r="V261" s="22">
        <v>0</v>
      </c>
      <c r="W261" s="22">
        <v>0</v>
      </c>
      <c r="X261" s="23">
        <v>0</v>
      </c>
      <c r="Y261" s="23">
        <v>0</v>
      </c>
      <c r="Z261" s="23">
        <v>0</v>
      </c>
      <c r="AA261" s="14">
        <v>0</v>
      </c>
      <c r="AB261" s="22">
        <v>0</v>
      </c>
      <c r="AC261" s="22">
        <v>0</v>
      </c>
      <c r="AD261" s="23">
        <v>0</v>
      </c>
      <c r="AE261" s="23">
        <v>0</v>
      </c>
      <c r="AF261" s="23">
        <v>0</v>
      </c>
      <c r="AG261" s="14">
        <v>0</v>
      </c>
      <c r="AH261" s="22">
        <v>3</v>
      </c>
      <c r="AI261" s="23">
        <v>91.22</v>
      </c>
      <c r="AJ261" s="23">
        <v>9.1219999999999996E-2</v>
      </c>
      <c r="AK261" s="23">
        <v>8.1003359999999996E-2</v>
      </c>
      <c r="AL261" s="14">
        <v>4.76763990793964E-2</v>
      </c>
      <c r="AM261" s="22">
        <v>1039</v>
      </c>
      <c r="AN261" s="23">
        <v>21984.77499999998</v>
      </c>
      <c r="AO261" s="23">
        <v>21.98477499999996</v>
      </c>
      <c r="AP261" s="23">
        <v>19.522480200000036</v>
      </c>
      <c r="AQ261" s="14">
        <v>11.490406781086811</v>
      </c>
      <c r="AR261" s="22">
        <v>1042</v>
      </c>
      <c r="AS261" s="23">
        <v>22075.994999999981</v>
      </c>
      <c r="AT261" s="23">
        <v>22.07599499999996</v>
      </c>
      <c r="AU261" s="23">
        <v>19.603483560000036</v>
      </c>
      <c r="AV261" s="14">
        <v>11.538083180166209</v>
      </c>
      <c r="AW261" s="22">
        <v>0</v>
      </c>
      <c r="AX261" s="22">
        <v>0</v>
      </c>
      <c r="AY261" s="23">
        <v>0</v>
      </c>
      <c r="AZ261" s="23">
        <v>0</v>
      </c>
      <c r="BA261" s="23">
        <v>0</v>
      </c>
      <c r="BB261" s="14">
        <v>0</v>
      </c>
      <c r="BC261" s="22">
        <v>17</v>
      </c>
      <c r="BD261" s="23">
        <v>34700</v>
      </c>
      <c r="BE261" s="23">
        <v>34.700000000000003</v>
      </c>
      <c r="BF261" s="23">
        <v>69.801452478231951</v>
      </c>
      <c r="BG261" s="14">
        <v>41.083257591706193</v>
      </c>
      <c r="BH261" s="22">
        <v>1062</v>
      </c>
      <c r="BI261" s="23">
        <v>57.320994999999968</v>
      </c>
      <c r="BJ261" s="23">
        <v>92.664581038232001</v>
      </c>
      <c r="BK261" s="14">
        <v>54.539880149463151</v>
      </c>
      <c r="BL261" t="s">
        <v>370</v>
      </c>
    </row>
    <row r="262" spans="1:64">
      <c r="A262" t="s">
        <v>1070</v>
      </c>
      <c r="B262" t="s">
        <v>1063</v>
      </c>
      <c r="C262" t="s">
        <v>370</v>
      </c>
      <c r="D262" t="s">
        <v>942</v>
      </c>
      <c r="E262">
        <v>2021</v>
      </c>
      <c r="F262" s="23">
        <v>109.86</v>
      </c>
      <c r="G262" s="23">
        <v>14.42</v>
      </c>
      <c r="H262" s="22">
        <v>21045</v>
      </c>
      <c r="I262" s="34">
        <v>157.68</v>
      </c>
      <c r="J262" s="22">
        <v>3</v>
      </c>
      <c r="K262" s="22">
        <v>3</v>
      </c>
      <c r="L262" s="23">
        <v>545</v>
      </c>
      <c r="M262" s="23">
        <v>0.54500000000000004</v>
      </c>
      <c r="N262" s="23">
        <v>3.2596449999999999</v>
      </c>
      <c r="O262" s="14">
        <v>2.0699999999999998</v>
      </c>
      <c r="P262" s="22">
        <v>0</v>
      </c>
      <c r="Q262" s="22">
        <v>0</v>
      </c>
      <c r="R262" s="23">
        <v>0</v>
      </c>
      <c r="S262" s="23">
        <v>0</v>
      </c>
      <c r="T262" s="23">
        <v>0</v>
      </c>
      <c r="U262" s="14">
        <v>0</v>
      </c>
      <c r="V262" s="22">
        <v>0</v>
      </c>
      <c r="W262" s="22">
        <v>0</v>
      </c>
      <c r="X262" s="23">
        <v>0</v>
      </c>
      <c r="Y262" s="23">
        <v>0</v>
      </c>
      <c r="Z262" s="23">
        <v>0</v>
      </c>
      <c r="AA262" s="14">
        <v>0</v>
      </c>
      <c r="AB262" s="22">
        <v>0</v>
      </c>
      <c r="AC262" s="22">
        <v>0</v>
      </c>
      <c r="AD262" s="23">
        <v>0</v>
      </c>
      <c r="AE262" s="23">
        <v>0</v>
      </c>
      <c r="AF262" s="23">
        <v>0</v>
      </c>
      <c r="AG262" s="14">
        <v>0</v>
      </c>
      <c r="AH262" s="22">
        <v>3</v>
      </c>
      <c r="AI262" s="23">
        <v>91.22</v>
      </c>
      <c r="AJ262" s="23">
        <v>9.1219999999999996E-2</v>
      </c>
      <c r="AK262" s="23">
        <v>8.1625745999999999E-2</v>
      </c>
      <c r="AL262" s="14">
        <v>0.05</v>
      </c>
      <c r="AM262" s="22">
        <v>1169</v>
      </c>
      <c r="AN262" s="23">
        <v>23762.09</v>
      </c>
      <c r="AO262" s="23">
        <v>23.762090000000001</v>
      </c>
      <c r="AP262" s="23">
        <v>21.26286258</v>
      </c>
      <c r="AQ262" s="14">
        <v>13.49</v>
      </c>
      <c r="AR262" s="22">
        <v>1172</v>
      </c>
      <c r="AS262" s="23">
        <v>23853.31</v>
      </c>
      <c r="AT262" s="23">
        <v>23.85331</v>
      </c>
      <c r="AU262" s="23">
        <v>21.344488330000001</v>
      </c>
      <c r="AV262" s="14">
        <v>13.54</v>
      </c>
      <c r="AW262" s="22">
        <v>0</v>
      </c>
      <c r="AX262" s="22">
        <v>0</v>
      </c>
      <c r="AY262" s="23">
        <v>0</v>
      </c>
      <c r="AZ262" s="23">
        <v>0</v>
      </c>
      <c r="BA262" s="23">
        <v>0</v>
      </c>
      <c r="BB262" s="14">
        <v>0</v>
      </c>
      <c r="BC262" s="22">
        <v>17</v>
      </c>
      <c r="BD262" s="23">
        <v>34700</v>
      </c>
      <c r="BE262" s="23">
        <v>34.700000000000003</v>
      </c>
      <c r="BF262" s="23">
        <v>61.571678159999998</v>
      </c>
      <c r="BG262" s="14">
        <v>39.049999999999997</v>
      </c>
      <c r="BH262" s="22">
        <v>1192</v>
      </c>
      <c r="BI262" s="23">
        <v>59.1</v>
      </c>
      <c r="BJ262" s="23">
        <v>86.18</v>
      </c>
      <c r="BK262" s="14">
        <v>54.65</v>
      </c>
      <c r="BL262" t="s">
        <v>370</v>
      </c>
    </row>
    <row r="263" spans="1:64">
      <c r="A263" t="s">
        <v>1071</v>
      </c>
      <c r="B263" t="s">
        <v>1063</v>
      </c>
      <c r="C263" t="s">
        <v>370</v>
      </c>
      <c r="D263" s="111" t="s">
        <v>942</v>
      </c>
      <c r="E263" s="110">
        <v>2022</v>
      </c>
      <c r="F263" s="23"/>
      <c r="G263" s="23"/>
      <c r="H263" s="22">
        <v>21475</v>
      </c>
      <c r="I263" s="34">
        <v>155.64088222435976</v>
      </c>
      <c r="J263" s="22">
        <v>3</v>
      </c>
      <c r="K263" s="22">
        <v>3</v>
      </c>
      <c r="L263" s="23">
        <v>545</v>
      </c>
      <c r="M263" s="23">
        <v>0.54499999999999993</v>
      </c>
      <c r="N263" s="23">
        <v>3.2253099999999999</v>
      </c>
      <c r="O263" s="14">
        <v>2.0722768683299062</v>
      </c>
      <c r="P263" s="22">
        <v>0</v>
      </c>
      <c r="Q263" s="22">
        <v>0</v>
      </c>
      <c r="R263" s="23">
        <v>0</v>
      </c>
      <c r="S263" s="23">
        <v>0</v>
      </c>
      <c r="T263" s="23">
        <v>0</v>
      </c>
      <c r="U263" s="14">
        <v>0</v>
      </c>
      <c r="V263" s="22">
        <v>0</v>
      </c>
      <c r="W263" s="22">
        <v>0</v>
      </c>
      <c r="X263" s="23">
        <v>0</v>
      </c>
      <c r="Y263" s="23">
        <v>0</v>
      </c>
      <c r="Z263" s="23">
        <v>0</v>
      </c>
      <c r="AA263" s="14">
        <v>0</v>
      </c>
      <c r="AB263" s="22">
        <v>0</v>
      </c>
      <c r="AC263" s="22">
        <v>0</v>
      </c>
      <c r="AD263" s="23">
        <v>0</v>
      </c>
      <c r="AE263" s="23">
        <v>0</v>
      </c>
      <c r="AF263" s="23">
        <v>0</v>
      </c>
      <c r="AG263" s="14">
        <v>0</v>
      </c>
      <c r="AH263" s="22">
        <v>3</v>
      </c>
      <c r="AI263" s="23">
        <v>91.22</v>
      </c>
      <c r="AJ263" s="23">
        <v>9.1220000000000009E-2</v>
      </c>
      <c r="AK263" s="23">
        <v>9.3442476622582538E-2</v>
      </c>
      <c r="AL263" s="14">
        <v>6.0037231405488403E-2</v>
      </c>
      <c r="AM263" s="22">
        <v>1342</v>
      </c>
      <c r="AN263" s="23">
        <v>26985.789999999997</v>
      </c>
      <c r="AO263" s="23">
        <v>26.985789999999962</v>
      </c>
      <c r="AP263" s="23">
        <v>27.643269581417808</v>
      </c>
      <c r="AQ263" s="14">
        <v>17.760930924028962</v>
      </c>
      <c r="AR263" s="22">
        <v>1345</v>
      </c>
      <c r="AS263" s="23">
        <v>27077.010000000002</v>
      </c>
      <c r="AT263" s="23">
        <v>27.077010000000001</v>
      </c>
      <c r="AU263" s="23">
        <v>27.736712058040382</v>
      </c>
      <c r="AV263" s="14">
        <v>17.820968155434443</v>
      </c>
      <c r="AW263" s="22">
        <v>0</v>
      </c>
      <c r="AX263" s="22">
        <v>0</v>
      </c>
      <c r="AY263" s="23">
        <v>0</v>
      </c>
      <c r="AZ263" s="23">
        <v>0</v>
      </c>
      <c r="BA263" s="23">
        <v>0</v>
      </c>
      <c r="BB263" s="14">
        <v>0</v>
      </c>
      <c r="BC263" s="22">
        <v>17</v>
      </c>
      <c r="BD263" s="23">
        <v>34700</v>
      </c>
      <c r="BE263" s="23">
        <v>34.700000000000003</v>
      </c>
      <c r="BF263" s="23">
        <v>68.968624644270093</v>
      </c>
      <c r="BG263" s="14">
        <v>44.312666221494624</v>
      </c>
      <c r="BH263" s="22">
        <v>1365</v>
      </c>
      <c r="BI263" s="23">
        <v>62.322010000000006</v>
      </c>
      <c r="BJ263" s="23">
        <v>99.930646702310469</v>
      </c>
      <c r="BK263" s="14">
        <v>64.205911245258974</v>
      </c>
      <c r="BL263" t="s">
        <v>370</v>
      </c>
    </row>
    <row r="264" spans="1:64">
      <c r="A264" t="s">
        <v>1072</v>
      </c>
      <c r="B264" t="s">
        <v>1063</v>
      </c>
      <c r="C264" t="s">
        <v>370</v>
      </c>
      <c r="D264" t="s">
        <v>942</v>
      </c>
      <c r="E264">
        <v>2023</v>
      </c>
      <c r="F264">
        <v>109.86</v>
      </c>
      <c r="G264">
        <v>14.75</v>
      </c>
      <c r="H264">
        <v>21829</v>
      </c>
      <c r="I264">
        <v>155.64088222435976</v>
      </c>
      <c r="J264">
        <v>3</v>
      </c>
      <c r="K264">
        <v>3</v>
      </c>
      <c r="L264">
        <v>545</v>
      </c>
      <c r="M264">
        <v>0.54500000000000004</v>
      </c>
      <c r="N264">
        <v>3.2253099999999999</v>
      </c>
      <c r="O264">
        <v>2.0722768683299062</v>
      </c>
      <c r="P264">
        <v>0</v>
      </c>
      <c r="Q264">
        <v>0</v>
      </c>
      <c r="R264">
        <v>0</v>
      </c>
      <c r="S264">
        <v>0</v>
      </c>
      <c r="T264">
        <v>0</v>
      </c>
      <c r="U264">
        <v>0</v>
      </c>
      <c r="V264">
        <v>0</v>
      </c>
      <c r="W264">
        <v>0</v>
      </c>
      <c r="X264">
        <v>0</v>
      </c>
      <c r="Y264">
        <v>0</v>
      </c>
      <c r="Z264">
        <v>0</v>
      </c>
      <c r="AA264">
        <v>0</v>
      </c>
      <c r="AG264">
        <v>0</v>
      </c>
      <c r="AH264">
        <v>2</v>
      </c>
      <c r="AI264">
        <v>89.04</v>
      </c>
      <c r="AJ264">
        <v>8.9039999999999994E-2</v>
      </c>
      <c r="AK264">
        <v>8.3517999999999995E-2</v>
      </c>
      <c r="AL264">
        <v>5.7963000000000001E-2</v>
      </c>
      <c r="AM264">
        <v>1701</v>
      </c>
      <c r="AN264">
        <v>32376.501</v>
      </c>
      <c r="AO264">
        <v>32.376500999999998</v>
      </c>
      <c r="AP264">
        <v>30.368745000000001</v>
      </c>
      <c r="AQ264">
        <v>19.512061719248535</v>
      </c>
      <c r="AR264">
        <v>1821</v>
      </c>
      <c r="AS264">
        <v>32557.475999999999</v>
      </c>
      <c r="AT264">
        <v>32.557475999999902</v>
      </c>
      <c r="AU264">
        <v>30.538496911874098</v>
      </c>
      <c r="AV264">
        <v>19.621128122270719</v>
      </c>
      <c r="AW264">
        <v>0</v>
      </c>
      <c r="AX264">
        <v>0</v>
      </c>
      <c r="AY264">
        <v>0</v>
      </c>
      <c r="AZ264">
        <v>0</v>
      </c>
      <c r="BA264">
        <v>0</v>
      </c>
      <c r="BB264">
        <v>0</v>
      </c>
      <c r="BC264">
        <v>17</v>
      </c>
      <c r="BD264">
        <v>34700</v>
      </c>
      <c r="BE264">
        <v>34.700000000000003</v>
      </c>
      <c r="BF264">
        <v>82.351652999999999</v>
      </c>
      <c r="BG264">
        <v>52.911324982910514</v>
      </c>
      <c r="BH264">
        <v>1841</v>
      </c>
      <c r="BI264">
        <v>67.802475999999913</v>
      </c>
      <c r="BJ264">
        <v>116.11545991187408</v>
      </c>
      <c r="BK264">
        <v>74.604729973511127</v>
      </c>
      <c r="BL264" t="s">
        <v>370</v>
      </c>
    </row>
    <row r="265" spans="1:64">
      <c r="A265" t="s">
        <v>1073</v>
      </c>
      <c r="B265" t="s">
        <v>1063</v>
      </c>
      <c r="C265" t="s">
        <v>370</v>
      </c>
      <c r="D265" t="s">
        <v>942</v>
      </c>
      <c r="E265">
        <v>2024</v>
      </c>
      <c r="F265">
        <v>109.86</v>
      </c>
      <c r="G265">
        <v>14.83</v>
      </c>
      <c r="H265">
        <v>21913</v>
      </c>
      <c r="I265">
        <v>150.25959171940889</v>
      </c>
      <c r="J265">
        <v>3</v>
      </c>
      <c r="K265">
        <v>4</v>
      </c>
      <c r="L265">
        <v>705</v>
      </c>
      <c r="M265">
        <v>0.70499999999999996</v>
      </c>
      <c r="N265">
        <v>4.1721900000000005</v>
      </c>
      <c r="O265">
        <v>2.7766546895662056</v>
      </c>
      <c r="P265">
        <v>0</v>
      </c>
      <c r="Q265">
        <v>0</v>
      </c>
      <c r="R265">
        <v>0</v>
      </c>
      <c r="S265">
        <v>0</v>
      </c>
      <c r="T265">
        <v>0</v>
      </c>
      <c r="U265">
        <v>0</v>
      </c>
      <c r="V265">
        <v>0</v>
      </c>
      <c r="W265">
        <v>0</v>
      </c>
      <c r="X265">
        <v>0</v>
      </c>
      <c r="Y265">
        <v>0</v>
      </c>
      <c r="Z265">
        <v>0</v>
      </c>
      <c r="AA265">
        <v>0</v>
      </c>
      <c r="AB265">
        <v>0</v>
      </c>
      <c r="AC265">
        <v>0</v>
      </c>
      <c r="AD265">
        <v>0</v>
      </c>
      <c r="AE265">
        <v>0</v>
      </c>
      <c r="AF265">
        <v>0</v>
      </c>
      <c r="AG265">
        <v>0</v>
      </c>
      <c r="AH265">
        <v>3</v>
      </c>
      <c r="AI265">
        <v>91.22</v>
      </c>
      <c r="AJ265">
        <v>9.1219999999999996E-2</v>
      </c>
      <c r="AK265">
        <v>8.2275314369363028E-2</v>
      </c>
      <c r="AL265">
        <v>5.4755449171592287E-2</v>
      </c>
      <c r="AM265">
        <v>1975</v>
      </c>
      <c r="AN265">
        <v>37715.421000000009</v>
      </c>
      <c r="AO265">
        <v>37.715421000000021</v>
      </c>
      <c r="AP265">
        <v>34.017190521244039</v>
      </c>
      <c r="AQ265">
        <v>22.638947791610477</v>
      </c>
      <c r="AR265">
        <v>2225</v>
      </c>
      <c r="AS265">
        <v>38017.906000000068</v>
      </c>
      <c r="AT265">
        <v>38.017905999999819</v>
      </c>
      <c r="AU265">
        <v>34.290014994682231</v>
      </c>
      <c r="AV265">
        <v>22.820516548929916</v>
      </c>
      <c r="AW265">
        <v>0</v>
      </c>
      <c r="AX265">
        <v>0</v>
      </c>
      <c r="AY265">
        <v>0</v>
      </c>
      <c r="AZ265">
        <v>0</v>
      </c>
      <c r="BA265">
        <v>0</v>
      </c>
      <c r="BB265">
        <v>0</v>
      </c>
      <c r="BC265">
        <v>17</v>
      </c>
      <c r="BD265">
        <v>34700</v>
      </c>
      <c r="BE265">
        <v>34.700000000000003</v>
      </c>
      <c r="BF265">
        <v>72.225869750672985</v>
      </c>
      <c r="BG265">
        <v>48.067393851000091</v>
      </c>
      <c r="BH265">
        <v>2245</v>
      </c>
      <c r="BI265">
        <v>73.422905999999813</v>
      </c>
      <c r="BJ265">
        <v>110.68807474535521</v>
      </c>
      <c r="BK265">
        <v>73.664565089496207</v>
      </c>
      <c r="BL265" t="s">
        <v>370</v>
      </c>
    </row>
    <row r="266" spans="1:64">
      <c r="A266" t="s">
        <v>1074</v>
      </c>
      <c r="B266" t="s">
        <v>1075</v>
      </c>
      <c r="C266" t="s">
        <v>372</v>
      </c>
      <c r="D266" t="s">
        <v>942</v>
      </c>
      <c r="E266">
        <v>2012</v>
      </c>
      <c r="F266" s="23">
        <v>30.03</v>
      </c>
      <c r="G266" s="23">
        <v>4.5599999999999996</v>
      </c>
      <c r="H266" s="22">
        <v>6670</v>
      </c>
      <c r="I266" s="34">
        <v>54.600275000000003</v>
      </c>
      <c r="J266" s="22">
        <v>1</v>
      </c>
      <c r="K266" s="22" t="s">
        <v>782</v>
      </c>
      <c r="L266" s="23">
        <v>1200</v>
      </c>
      <c r="M266" s="23">
        <v>1.2</v>
      </c>
      <c r="N266" s="23">
        <v>8.2354389999999995</v>
      </c>
      <c r="O266" s="14">
        <v>15.083145643497216</v>
      </c>
      <c r="P266" s="22">
        <v>0</v>
      </c>
      <c r="Q266" s="22" t="s">
        <v>782</v>
      </c>
      <c r="R266" s="23">
        <v>0</v>
      </c>
      <c r="S266" s="23">
        <v>0</v>
      </c>
      <c r="T266" s="23">
        <v>0</v>
      </c>
      <c r="U266" s="14">
        <v>0</v>
      </c>
      <c r="V266" s="22">
        <v>0</v>
      </c>
      <c r="W266" s="22" t="s">
        <v>782</v>
      </c>
      <c r="X266" s="23">
        <v>0</v>
      </c>
      <c r="Y266" s="23">
        <v>0</v>
      </c>
      <c r="Z266" s="23">
        <v>0</v>
      </c>
      <c r="AA266" s="14">
        <v>0</v>
      </c>
      <c r="AB266" s="22">
        <v>0</v>
      </c>
      <c r="AC266" s="22" t="s">
        <v>782</v>
      </c>
      <c r="AD266" s="23">
        <v>0</v>
      </c>
      <c r="AE266" s="23">
        <v>0</v>
      </c>
      <c r="AF266" s="23">
        <v>0</v>
      </c>
      <c r="AG266" s="14">
        <v>0</v>
      </c>
      <c r="AH266" s="22" t="s">
        <v>782</v>
      </c>
      <c r="AI266" s="23" t="s">
        <v>782</v>
      </c>
      <c r="AJ266" s="23" t="s">
        <v>782</v>
      </c>
      <c r="AK266" s="23" t="s">
        <v>782</v>
      </c>
      <c r="AL266" s="14" t="s">
        <v>782</v>
      </c>
      <c r="AM266" s="22" t="s">
        <v>782</v>
      </c>
      <c r="AN266" s="23" t="s">
        <v>782</v>
      </c>
      <c r="AO266" s="23" t="s">
        <v>782</v>
      </c>
      <c r="AP266" s="23" t="s">
        <v>782</v>
      </c>
      <c r="AQ266" s="14" t="s">
        <v>782</v>
      </c>
      <c r="AR266" s="22">
        <v>132</v>
      </c>
      <c r="AS266" s="23">
        <v>2950.6769999999983</v>
      </c>
      <c r="AT266" s="23">
        <v>2.9506769999999984</v>
      </c>
      <c r="AU266" s="23">
        <v>2.6304859999999999</v>
      </c>
      <c r="AV266" s="14">
        <v>4.8177156616885171</v>
      </c>
      <c r="AW266" s="22">
        <v>0</v>
      </c>
      <c r="AX266" s="22" t="s">
        <v>782</v>
      </c>
      <c r="AY266" s="23">
        <v>0</v>
      </c>
      <c r="AZ266" s="23">
        <v>0</v>
      </c>
      <c r="BA266" s="23">
        <v>0</v>
      </c>
      <c r="BB266" s="14">
        <v>0</v>
      </c>
      <c r="BC266" s="22">
        <v>14</v>
      </c>
      <c r="BD266" s="23">
        <v>11360</v>
      </c>
      <c r="BE266" s="23">
        <v>11.36</v>
      </c>
      <c r="BF266" s="23">
        <v>18.141919999999999</v>
      </c>
      <c r="BG266" s="14">
        <v>33.226792355899306</v>
      </c>
      <c r="BH266" s="22">
        <v>147</v>
      </c>
      <c r="BI266" s="23">
        <v>15.510676999999998</v>
      </c>
      <c r="BJ266" s="23">
        <v>29.007845</v>
      </c>
      <c r="BK266" s="14">
        <v>53.127653661085041</v>
      </c>
      <c r="BL266" t="s">
        <v>372</v>
      </c>
    </row>
    <row r="267" spans="1:64">
      <c r="A267" t="s">
        <v>1076</v>
      </c>
      <c r="B267" t="s">
        <v>1075</v>
      </c>
      <c r="C267" t="s">
        <v>372</v>
      </c>
      <c r="D267" t="s">
        <v>942</v>
      </c>
      <c r="E267">
        <v>2015</v>
      </c>
      <c r="F267" s="23">
        <v>30.03</v>
      </c>
      <c r="G267" s="23">
        <v>4.5999999999999996</v>
      </c>
      <c r="H267" s="22">
        <v>6709</v>
      </c>
      <c r="I267" s="34">
        <v>54.316962066998379</v>
      </c>
      <c r="J267" s="13">
        <v>1</v>
      </c>
      <c r="K267" s="13">
        <v>1</v>
      </c>
      <c r="L267" s="19">
        <v>1200</v>
      </c>
      <c r="M267" s="35">
        <v>1.2</v>
      </c>
      <c r="N267" s="19">
        <v>7.1776259782195995</v>
      </c>
      <c r="O267" s="17">
        <v>13.214336194587261</v>
      </c>
      <c r="P267" s="36">
        <v>0</v>
      </c>
      <c r="Q267" s="37">
        <v>0</v>
      </c>
      <c r="R267" s="38">
        <v>0</v>
      </c>
      <c r="S267" s="27">
        <v>0</v>
      </c>
      <c r="T267" s="23">
        <v>0</v>
      </c>
      <c r="U267" s="17">
        <v>0</v>
      </c>
      <c r="V267" s="22">
        <v>0</v>
      </c>
      <c r="W267" s="22">
        <v>0</v>
      </c>
      <c r="X267" s="23">
        <v>0</v>
      </c>
      <c r="Y267" s="27">
        <v>0</v>
      </c>
      <c r="Z267" s="27">
        <v>0</v>
      </c>
      <c r="AA267" s="14">
        <v>0</v>
      </c>
      <c r="AB267" s="39">
        <v>0</v>
      </c>
      <c r="AC267" s="22" t="s">
        <v>782</v>
      </c>
      <c r="AD267" s="23">
        <v>0</v>
      </c>
      <c r="AE267" s="23">
        <v>0</v>
      </c>
      <c r="AF267" s="23">
        <v>0</v>
      </c>
      <c r="AG267" s="14">
        <v>0</v>
      </c>
      <c r="AH267" s="22" t="s">
        <v>782</v>
      </c>
      <c r="AI267" s="23" t="s">
        <v>782</v>
      </c>
      <c r="AJ267" s="23" t="s">
        <v>782</v>
      </c>
      <c r="AK267" s="23" t="s">
        <v>782</v>
      </c>
      <c r="AL267" s="14" t="s">
        <v>782</v>
      </c>
      <c r="AM267" s="22" t="s">
        <v>782</v>
      </c>
      <c r="AN267" s="23" t="s">
        <v>782</v>
      </c>
      <c r="AO267" s="23" t="s">
        <v>782</v>
      </c>
      <c r="AP267" s="23" t="s">
        <v>782</v>
      </c>
      <c r="AQ267" s="14" t="s">
        <v>782</v>
      </c>
      <c r="AR267" s="40">
        <v>160</v>
      </c>
      <c r="AS267" s="41">
        <v>3377.4919999999997</v>
      </c>
      <c r="AT267" s="23">
        <v>3.3774919999999997</v>
      </c>
      <c r="AU267" s="23">
        <v>2.9997626586780508</v>
      </c>
      <c r="AV267" s="14">
        <v>5.5226996218564866</v>
      </c>
      <c r="AW267" s="22">
        <v>0</v>
      </c>
      <c r="AX267" s="22" t="s">
        <v>782</v>
      </c>
      <c r="AY267" s="23">
        <v>0</v>
      </c>
      <c r="AZ267" s="23">
        <v>0</v>
      </c>
      <c r="BA267" s="23">
        <v>0</v>
      </c>
      <c r="BB267" s="14">
        <v>0</v>
      </c>
      <c r="BC267" s="42">
        <v>13</v>
      </c>
      <c r="BD267" s="43">
        <v>11280</v>
      </c>
      <c r="BE267" s="44">
        <v>11.28</v>
      </c>
      <c r="BF267" s="23">
        <v>16.166850643718242</v>
      </c>
      <c r="BG267" s="14">
        <v>29.763908047318456</v>
      </c>
      <c r="BH267" s="22">
        <v>174</v>
      </c>
      <c r="BI267" s="23">
        <v>15.857491999999999</v>
      </c>
      <c r="BJ267" s="23">
        <v>26.344239280615891</v>
      </c>
      <c r="BK267" s="14">
        <v>48.500943863762203</v>
      </c>
      <c r="BL267" t="s">
        <v>372</v>
      </c>
    </row>
    <row r="268" spans="1:64">
      <c r="A268" t="s">
        <v>1077</v>
      </c>
      <c r="B268" t="s">
        <v>1075</v>
      </c>
      <c r="C268" t="s">
        <v>372</v>
      </c>
      <c r="D268" t="s">
        <v>942</v>
      </c>
      <c r="E268">
        <v>2016</v>
      </c>
      <c r="F268" s="23">
        <v>30.03</v>
      </c>
      <c r="G268" s="23">
        <v>4.62</v>
      </c>
      <c r="H268" s="22">
        <v>6673</v>
      </c>
      <c r="I268" s="34">
        <v>57.042690510590354</v>
      </c>
      <c r="J268" s="13">
        <v>1</v>
      </c>
      <c r="K268" s="13">
        <v>1</v>
      </c>
      <c r="L268" s="19">
        <v>1200</v>
      </c>
      <c r="M268" s="35">
        <v>1.2</v>
      </c>
      <c r="N268" s="19">
        <v>7.1772</v>
      </c>
      <c r="O268" s="17">
        <v>12.582155462438269</v>
      </c>
      <c r="P268" s="13">
        <v>0</v>
      </c>
      <c r="Q268" s="13">
        <v>0</v>
      </c>
      <c r="R268" s="19">
        <v>0</v>
      </c>
      <c r="S268" s="27">
        <v>0</v>
      </c>
      <c r="T268" s="19">
        <v>0</v>
      </c>
      <c r="U268" s="17">
        <v>0</v>
      </c>
      <c r="V268" s="13">
        <v>0</v>
      </c>
      <c r="W268" s="13">
        <v>0</v>
      </c>
      <c r="X268" s="19">
        <v>0</v>
      </c>
      <c r="Y268" s="27">
        <v>0</v>
      </c>
      <c r="Z268" s="19">
        <v>0</v>
      </c>
      <c r="AA268" s="14">
        <v>0</v>
      </c>
      <c r="AB268" s="13">
        <v>0</v>
      </c>
      <c r="AC268" s="22" t="s">
        <v>782</v>
      </c>
      <c r="AD268" s="19">
        <v>0</v>
      </c>
      <c r="AE268" s="23">
        <v>0</v>
      </c>
      <c r="AF268" s="19">
        <v>0</v>
      </c>
      <c r="AG268" s="14">
        <v>0</v>
      </c>
      <c r="AH268" s="22" t="s">
        <v>782</v>
      </c>
      <c r="AI268" s="23" t="s">
        <v>782</v>
      </c>
      <c r="AJ268" s="23" t="s">
        <v>782</v>
      </c>
      <c r="AK268" s="23" t="s">
        <v>782</v>
      </c>
      <c r="AL268" s="14" t="s">
        <v>782</v>
      </c>
      <c r="AM268" s="22" t="s">
        <v>782</v>
      </c>
      <c r="AN268" s="23" t="s">
        <v>782</v>
      </c>
      <c r="AO268" s="23" t="s">
        <v>782</v>
      </c>
      <c r="AP268" s="23" t="s">
        <v>782</v>
      </c>
      <c r="AQ268" s="14" t="s">
        <v>782</v>
      </c>
      <c r="AR268" s="13">
        <v>168</v>
      </c>
      <c r="AS268" s="19">
        <v>3512.0569999999993</v>
      </c>
      <c r="AT268" s="23">
        <v>3.5120569999999995</v>
      </c>
      <c r="AU268" s="19">
        <v>3.1187066159999994</v>
      </c>
      <c r="AV268" s="14">
        <v>5.4673203316400212</v>
      </c>
      <c r="AW268" s="13">
        <v>0</v>
      </c>
      <c r="AX268" s="22" t="s">
        <v>782</v>
      </c>
      <c r="AY268" s="19">
        <v>0</v>
      </c>
      <c r="AZ268" s="23">
        <v>0</v>
      </c>
      <c r="BA268" s="19">
        <v>0</v>
      </c>
      <c r="BB268" s="14">
        <v>0</v>
      </c>
      <c r="BC268" s="13">
        <v>13</v>
      </c>
      <c r="BD268" s="19">
        <v>11280.000000000004</v>
      </c>
      <c r="BE268" s="44">
        <v>11.280000000000003</v>
      </c>
      <c r="BF268" s="19">
        <v>16.185330643718242</v>
      </c>
      <c r="BG268" s="14">
        <v>28.374065982587776</v>
      </c>
      <c r="BH268" s="22">
        <v>182</v>
      </c>
      <c r="BI268" s="23">
        <v>15.992057000000003</v>
      </c>
      <c r="BJ268" s="23">
        <v>26.481237259718242</v>
      </c>
      <c r="BK268" s="14">
        <v>46.42354177666607</v>
      </c>
      <c r="BL268" t="s">
        <v>372</v>
      </c>
    </row>
    <row r="269" spans="1:64">
      <c r="A269" t="s">
        <v>1078</v>
      </c>
      <c r="B269" t="s">
        <v>1075</v>
      </c>
      <c r="C269" t="s">
        <v>372</v>
      </c>
      <c r="D269" t="s">
        <v>942</v>
      </c>
      <c r="E269">
        <v>2017</v>
      </c>
      <c r="F269" s="23">
        <v>30.03</v>
      </c>
      <c r="G269" s="23">
        <v>4.6500000000000004</v>
      </c>
      <c r="H269" s="22">
        <v>6627</v>
      </c>
      <c r="I269" s="34">
        <v>52.055154343977115</v>
      </c>
      <c r="J269" s="13">
        <v>1</v>
      </c>
      <c r="K269" s="13">
        <v>1</v>
      </c>
      <c r="L269" s="19">
        <v>1200</v>
      </c>
      <c r="M269" s="19">
        <v>1.2</v>
      </c>
      <c r="N269" s="19">
        <v>7.1772</v>
      </c>
      <c r="O269" s="17">
        <v>13.787683641419108</v>
      </c>
      <c r="P269" s="13">
        <v>0</v>
      </c>
      <c r="Q269" s="13">
        <v>0</v>
      </c>
      <c r="R269" s="19">
        <v>0</v>
      </c>
      <c r="S269" s="19">
        <v>0</v>
      </c>
      <c r="T269" s="19">
        <v>0</v>
      </c>
      <c r="U269" s="17">
        <v>0</v>
      </c>
      <c r="V269" s="13">
        <v>0</v>
      </c>
      <c r="W269" s="13">
        <v>0</v>
      </c>
      <c r="X269" s="19">
        <v>0</v>
      </c>
      <c r="Y269" s="19">
        <v>0</v>
      </c>
      <c r="Z269" s="19">
        <v>0</v>
      </c>
      <c r="AA269" s="14">
        <v>0</v>
      </c>
      <c r="AB269" s="13">
        <v>0</v>
      </c>
      <c r="AC269" s="22" t="s">
        <v>782</v>
      </c>
      <c r="AD269" s="19">
        <v>0</v>
      </c>
      <c r="AE269" s="19">
        <v>0</v>
      </c>
      <c r="AF269" s="19">
        <v>0</v>
      </c>
      <c r="AG269" s="14">
        <v>0</v>
      </c>
      <c r="AH269" s="22" t="s">
        <v>782</v>
      </c>
      <c r="AI269" s="23" t="s">
        <v>782</v>
      </c>
      <c r="AJ269" s="23" t="s">
        <v>782</v>
      </c>
      <c r="AK269" s="23" t="s">
        <v>782</v>
      </c>
      <c r="AL269" s="14" t="s">
        <v>782</v>
      </c>
      <c r="AM269" s="22" t="s">
        <v>782</v>
      </c>
      <c r="AN269" s="23" t="s">
        <v>782</v>
      </c>
      <c r="AO269" s="23" t="s">
        <v>782</v>
      </c>
      <c r="AP269" s="23" t="s">
        <v>782</v>
      </c>
      <c r="AQ269" s="14" t="s">
        <v>782</v>
      </c>
      <c r="AR269" s="13">
        <v>179</v>
      </c>
      <c r="AS269" s="19">
        <v>3612.0209999999993</v>
      </c>
      <c r="AT269" s="19">
        <v>3.6120210000000004</v>
      </c>
      <c r="AU269" s="19">
        <v>3.2074746479999994</v>
      </c>
      <c r="AV269" s="14">
        <v>6.1616850212472967</v>
      </c>
      <c r="AW269" s="13">
        <v>0</v>
      </c>
      <c r="AX269" s="22" t="s">
        <v>782</v>
      </c>
      <c r="AY269" s="19">
        <v>0</v>
      </c>
      <c r="AZ269" s="19">
        <v>0</v>
      </c>
      <c r="BA269" s="19">
        <v>0</v>
      </c>
      <c r="BB269" s="14">
        <v>0</v>
      </c>
      <c r="BC269" s="13">
        <v>13</v>
      </c>
      <c r="BD269" s="19">
        <v>11280</v>
      </c>
      <c r="BE269" s="19">
        <v>11.280000000000003</v>
      </c>
      <c r="BF269" s="19">
        <v>16.185330643718242</v>
      </c>
      <c r="BG269" s="14">
        <v>31.092657101286488</v>
      </c>
      <c r="BH269" s="22">
        <v>193</v>
      </c>
      <c r="BI269" s="23">
        <v>16.092021000000003</v>
      </c>
      <c r="BJ269" s="23">
        <v>26.570005291718239</v>
      </c>
      <c r="BK269" s="14">
        <v>51.042025763952893</v>
      </c>
      <c r="BL269" t="s">
        <v>372</v>
      </c>
    </row>
    <row r="270" spans="1:64">
      <c r="A270" t="s">
        <v>1079</v>
      </c>
      <c r="B270" t="s">
        <v>1075</v>
      </c>
      <c r="C270" t="s">
        <v>372</v>
      </c>
      <c r="D270" t="s">
        <v>942</v>
      </c>
      <c r="E270">
        <v>2018</v>
      </c>
      <c r="F270" s="23">
        <v>30.03</v>
      </c>
      <c r="G270" s="23">
        <v>4.66</v>
      </c>
      <c r="H270" s="22">
        <v>6589</v>
      </c>
      <c r="I270" s="34">
        <v>52.058854070654007</v>
      </c>
      <c r="J270" s="13">
        <v>1</v>
      </c>
      <c r="K270" s="13">
        <v>1</v>
      </c>
      <c r="L270" s="19">
        <v>1200</v>
      </c>
      <c r="M270" s="19">
        <v>1.2</v>
      </c>
      <c r="N270" s="19">
        <v>7.1772</v>
      </c>
      <c r="O270" s="17">
        <v>13.786703776189812</v>
      </c>
      <c r="P270" s="13">
        <v>0</v>
      </c>
      <c r="Q270" s="13">
        <v>0</v>
      </c>
      <c r="R270" s="19">
        <v>0</v>
      </c>
      <c r="S270" s="19">
        <v>0</v>
      </c>
      <c r="T270" s="19">
        <v>0</v>
      </c>
      <c r="U270" s="17">
        <v>0</v>
      </c>
      <c r="V270" s="13">
        <v>0</v>
      </c>
      <c r="W270" s="13">
        <v>0</v>
      </c>
      <c r="X270" s="19">
        <v>0</v>
      </c>
      <c r="Y270" s="19">
        <v>0</v>
      </c>
      <c r="Z270" s="19">
        <v>0</v>
      </c>
      <c r="AA270" s="14">
        <v>0</v>
      </c>
      <c r="AB270" s="13">
        <v>0</v>
      </c>
      <c r="AC270" s="22" t="s">
        <v>782</v>
      </c>
      <c r="AD270" s="19">
        <v>0</v>
      </c>
      <c r="AE270" s="19">
        <v>0</v>
      </c>
      <c r="AF270" s="19">
        <v>0</v>
      </c>
      <c r="AG270" s="14">
        <v>0</v>
      </c>
      <c r="AH270" s="22" t="s">
        <v>782</v>
      </c>
      <c r="AI270" s="23" t="s">
        <v>782</v>
      </c>
      <c r="AJ270" s="23" t="s">
        <v>782</v>
      </c>
      <c r="AK270" s="23" t="s">
        <v>782</v>
      </c>
      <c r="AL270" s="14" t="s">
        <v>782</v>
      </c>
      <c r="AM270" s="22" t="s">
        <v>782</v>
      </c>
      <c r="AN270" s="23" t="s">
        <v>782</v>
      </c>
      <c r="AO270" s="23" t="s">
        <v>782</v>
      </c>
      <c r="AP270" s="23" t="s">
        <v>782</v>
      </c>
      <c r="AQ270" s="14" t="s">
        <v>782</v>
      </c>
      <c r="AR270" s="13">
        <v>190</v>
      </c>
      <c r="AS270" s="19">
        <v>3794.1209999999996</v>
      </c>
      <c r="AT270" s="19">
        <v>3.7941210000000005</v>
      </c>
      <c r="AU270" s="19">
        <v>3.3691794479999992</v>
      </c>
      <c r="AV270" s="14">
        <v>6.4718663292652705</v>
      </c>
      <c r="AW270" s="13">
        <v>0</v>
      </c>
      <c r="AX270" s="22" t="s">
        <v>782</v>
      </c>
      <c r="AY270" s="19">
        <v>0</v>
      </c>
      <c r="AZ270" s="19">
        <v>0</v>
      </c>
      <c r="BA270" s="19">
        <v>0</v>
      </c>
      <c r="BB270" s="14">
        <v>0</v>
      </c>
      <c r="BC270" s="13">
        <v>13</v>
      </c>
      <c r="BD270" s="19">
        <v>11280</v>
      </c>
      <c r="BE270" s="19">
        <v>11.280000000000003</v>
      </c>
      <c r="BF270" s="19">
        <v>14.538869839786427</v>
      </c>
      <c r="BG270" s="14">
        <v>27.927756189282132</v>
      </c>
      <c r="BH270" s="22">
        <v>204</v>
      </c>
      <c r="BI270" s="23">
        <v>16.274121000000004</v>
      </c>
      <c r="BJ270" s="23">
        <v>25.085249287786425</v>
      </c>
      <c r="BK270" s="14">
        <v>48.186326294737214</v>
      </c>
      <c r="BL270" t="s">
        <v>372</v>
      </c>
    </row>
    <row r="271" spans="1:64">
      <c r="A271" t="s">
        <v>1080</v>
      </c>
      <c r="B271" t="s">
        <v>1075</v>
      </c>
      <c r="C271" t="s">
        <v>372</v>
      </c>
      <c r="D271" t="s">
        <v>942</v>
      </c>
      <c r="E271">
        <v>2019</v>
      </c>
      <c r="F271" s="23">
        <v>30.03</v>
      </c>
      <c r="G271" s="23">
        <v>4.66</v>
      </c>
      <c r="H271" s="22">
        <v>6515</v>
      </c>
      <c r="I271" s="34">
        <v>52.836482458728497</v>
      </c>
      <c r="J271" s="22">
        <v>1</v>
      </c>
      <c r="K271" s="22">
        <v>1</v>
      </c>
      <c r="L271" s="23">
        <v>1200</v>
      </c>
      <c r="M271" s="23">
        <v>1.2</v>
      </c>
      <c r="N271" s="23">
        <v>7.1772</v>
      </c>
      <c r="O271" s="14">
        <v>13.583796017470007</v>
      </c>
      <c r="P271" s="22">
        <v>0</v>
      </c>
      <c r="Q271" s="22">
        <v>0</v>
      </c>
      <c r="R271" s="23">
        <v>0</v>
      </c>
      <c r="S271" s="23">
        <v>0</v>
      </c>
      <c r="T271" s="23">
        <v>0</v>
      </c>
      <c r="U271" s="14">
        <v>0</v>
      </c>
      <c r="V271" s="22">
        <v>0</v>
      </c>
      <c r="W271" s="22">
        <v>0</v>
      </c>
      <c r="X271" s="23">
        <v>0</v>
      </c>
      <c r="Y271" s="23">
        <v>0</v>
      </c>
      <c r="Z271" s="23">
        <v>0</v>
      </c>
      <c r="AA271" s="14">
        <v>0</v>
      </c>
      <c r="AB271" s="22">
        <v>0</v>
      </c>
      <c r="AC271" s="22">
        <v>0</v>
      </c>
      <c r="AD271" s="23">
        <v>0</v>
      </c>
      <c r="AE271" s="23">
        <v>0</v>
      </c>
      <c r="AF271" s="23">
        <v>0</v>
      </c>
      <c r="AG271" s="14">
        <v>0</v>
      </c>
      <c r="AH271" s="22">
        <v>0</v>
      </c>
      <c r="AI271" s="23">
        <v>0</v>
      </c>
      <c r="AJ271" s="23">
        <v>0</v>
      </c>
      <c r="AK271" s="23">
        <v>0</v>
      </c>
      <c r="AL271" s="14">
        <v>0</v>
      </c>
      <c r="AM271" s="22">
        <v>205</v>
      </c>
      <c r="AN271" s="23">
        <v>4121.4309999999996</v>
      </c>
      <c r="AO271" s="23">
        <v>4.1214310000000003</v>
      </c>
      <c r="AP271" s="23">
        <v>3.6598307279999993</v>
      </c>
      <c r="AQ271" s="14">
        <v>6.9267115403807535</v>
      </c>
      <c r="AR271" s="22">
        <v>205</v>
      </c>
      <c r="AS271" s="23">
        <v>4121.4309999999996</v>
      </c>
      <c r="AT271" s="23">
        <v>4.1214310000000003</v>
      </c>
      <c r="AU271" s="23">
        <v>3.6598307279999993</v>
      </c>
      <c r="AV271" s="14">
        <v>6.9267115403807535</v>
      </c>
      <c r="AW271" s="22">
        <v>0</v>
      </c>
      <c r="AX271" s="22" t="s">
        <v>782</v>
      </c>
      <c r="AY271" s="23">
        <v>0</v>
      </c>
      <c r="AZ271" s="23">
        <v>0</v>
      </c>
      <c r="BA271" s="23">
        <v>0</v>
      </c>
      <c r="BB271" s="14">
        <v>0</v>
      </c>
      <c r="BC271" s="22">
        <v>13</v>
      </c>
      <c r="BD271" s="23">
        <v>11280</v>
      </c>
      <c r="BE271" s="23">
        <v>11.28</v>
      </c>
      <c r="BF271" s="23">
        <v>13.861296876585259</v>
      </c>
      <c r="BG271" s="14">
        <v>26.234329447295362</v>
      </c>
      <c r="BH271" s="22">
        <v>219</v>
      </c>
      <c r="BI271" s="23">
        <v>16.601430999999998</v>
      </c>
      <c r="BJ271" s="23">
        <v>24.698327604585259</v>
      </c>
      <c r="BK271" s="14">
        <v>46.744837005146124</v>
      </c>
      <c r="BL271" t="s">
        <v>372</v>
      </c>
    </row>
    <row r="272" spans="1:64">
      <c r="A272" t="s">
        <v>1081</v>
      </c>
      <c r="B272" t="s">
        <v>1075</v>
      </c>
      <c r="C272" t="s">
        <v>372</v>
      </c>
      <c r="D272" t="s">
        <v>942</v>
      </c>
      <c r="E272">
        <v>2020</v>
      </c>
      <c r="F272" s="23">
        <v>30.03</v>
      </c>
      <c r="G272" s="23">
        <v>4.66</v>
      </c>
      <c r="H272" s="22">
        <v>6545</v>
      </c>
      <c r="I272" s="34">
        <v>52.460394484750594</v>
      </c>
      <c r="J272" s="22">
        <v>1</v>
      </c>
      <c r="K272" s="22">
        <v>1</v>
      </c>
      <c r="L272" s="23">
        <v>1200</v>
      </c>
      <c r="M272" s="23">
        <v>1.2</v>
      </c>
      <c r="N272" s="23">
        <v>7.1772</v>
      </c>
      <c r="O272" s="14">
        <v>13.681178097290706</v>
      </c>
      <c r="P272" s="22">
        <v>0</v>
      </c>
      <c r="Q272" s="22">
        <v>0</v>
      </c>
      <c r="R272" s="23">
        <v>0</v>
      </c>
      <c r="S272" s="23">
        <v>0</v>
      </c>
      <c r="T272" s="23">
        <v>0</v>
      </c>
      <c r="U272" s="14">
        <v>0</v>
      </c>
      <c r="V272" s="22">
        <v>0</v>
      </c>
      <c r="W272" s="22">
        <v>0</v>
      </c>
      <c r="X272" s="23">
        <v>0</v>
      </c>
      <c r="Y272" s="23">
        <v>0</v>
      </c>
      <c r="Z272" s="23">
        <v>0</v>
      </c>
      <c r="AA272" s="14">
        <v>0</v>
      </c>
      <c r="AB272" s="22">
        <v>0</v>
      </c>
      <c r="AC272" s="22">
        <v>0</v>
      </c>
      <c r="AD272" s="23">
        <v>0</v>
      </c>
      <c r="AE272" s="23">
        <v>0</v>
      </c>
      <c r="AF272" s="23">
        <v>0</v>
      </c>
      <c r="AG272" s="14">
        <v>0</v>
      </c>
      <c r="AH272" s="22">
        <v>0</v>
      </c>
      <c r="AI272" s="23">
        <v>0</v>
      </c>
      <c r="AJ272" s="23">
        <v>0</v>
      </c>
      <c r="AK272" s="23">
        <v>0</v>
      </c>
      <c r="AL272" s="14">
        <v>0</v>
      </c>
      <c r="AM272" s="22">
        <v>234</v>
      </c>
      <c r="AN272" s="23">
        <v>4475.5009999999993</v>
      </c>
      <c r="AO272" s="23">
        <v>4.4755010000000039</v>
      </c>
      <c r="AP272" s="23">
        <v>3.9742448879999999</v>
      </c>
      <c r="AQ272" s="14">
        <v>7.5757053049901293</v>
      </c>
      <c r="AR272" s="22">
        <v>234</v>
      </c>
      <c r="AS272" s="23">
        <v>4475.5009999999993</v>
      </c>
      <c r="AT272" s="23">
        <v>4.4755010000000039</v>
      </c>
      <c r="AU272" s="23">
        <v>3.9742448879999999</v>
      </c>
      <c r="AV272" s="14">
        <v>7.5757053049901293</v>
      </c>
      <c r="AW272" s="22">
        <v>0</v>
      </c>
      <c r="AX272" s="22">
        <v>0</v>
      </c>
      <c r="AY272" s="23">
        <v>0</v>
      </c>
      <c r="AZ272" s="23">
        <v>0</v>
      </c>
      <c r="BA272" s="23">
        <v>0</v>
      </c>
      <c r="BB272" s="14">
        <v>0</v>
      </c>
      <c r="BC272" s="22">
        <v>13</v>
      </c>
      <c r="BD272" s="23">
        <v>11280</v>
      </c>
      <c r="BE272" s="23">
        <v>11.280000000000001</v>
      </c>
      <c r="BF272" s="23">
        <v>13.861296876585262</v>
      </c>
      <c r="BG272" s="14">
        <v>26.422403058014599</v>
      </c>
      <c r="BH272" s="22">
        <v>248</v>
      </c>
      <c r="BI272" s="23">
        <v>16.955501000000005</v>
      </c>
      <c r="BJ272" s="23">
        <v>25.012741764585261</v>
      </c>
      <c r="BK272" s="14">
        <v>47.67928646029543</v>
      </c>
      <c r="BL272" t="s">
        <v>372</v>
      </c>
    </row>
    <row r="273" spans="1:64">
      <c r="A273" t="s">
        <v>1082</v>
      </c>
      <c r="B273" t="s">
        <v>1075</v>
      </c>
      <c r="C273" t="s">
        <v>372</v>
      </c>
      <c r="D273" t="s">
        <v>942</v>
      </c>
      <c r="E273">
        <v>2021</v>
      </c>
      <c r="F273" s="23">
        <v>30.03</v>
      </c>
      <c r="G273" s="23">
        <v>4.67</v>
      </c>
      <c r="H273" s="22">
        <v>6566</v>
      </c>
      <c r="I273" s="34">
        <v>49.07</v>
      </c>
      <c r="J273" s="22">
        <v>2</v>
      </c>
      <c r="K273" s="22">
        <v>3</v>
      </c>
      <c r="L273" s="23">
        <v>2040</v>
      </c>
      <c r="M273" s="23">
        <v>2.04</v>
      </c>
      <c r="N273" s="23">
        <v>12.20124</v>
      </c>
      <c r="O273" s="14">
        <v>24.86</v>
      </c>
      <c r="P273" s="22">
        <v>0</v>
      </c>
      <c r="Q273" s="22">
        <v>0</v>
      </c>
      <c r="R273" s="23">
        <v>0</v>
      </c>
      <c r="S273" s="23">
        <v>0</v>
      </c>
      <c r="T273" s="23">
        <v>0</v>
      </c>
      <c r="U273" s="14">
        <v>0</v>
      </c>
      <c r="V273" s="22">
        <v>0</v>
      </c>
      <c r="W273" s="22">
        <v>0</v>
      </c>
      <c r="X273" s="23">
        <v>0</v>
      </c>
      <c r="Y273" s="23">
        <v>0</v>
      </c>
      <c r="Z273" s="23">
        <v>0</v>
      </c>
      <c r="AA273" s="14">
        <v>0</v>
      </c>
      <c r="AB273" s="22">
        <v>0</v>
      </c>
      <c r="AC273" s="22">
        <v>0</v>
      </c>
      <c r="AD273" s="23">
        <v>0</v>
      </c>
      <c r="AE273" s="23">
        <v>0</v>
      </c>
      <c r="AF273" s="23">
        <v>0</v>
      </c>
      <c r="AG273" s="14">
        <v>0</v>
      </c>
      <c r="AH273" s="22">
        <v>0</v>
      </c>
      <c r="AI273" s="23">
        <v>0</v>
      </c>
      <c r="AJ273" s="23">
        <v>0</v>
      </c>
      <c r="AK273" s="23">
        <v>0</v>
      </c>
      <c r="AL273" s="14">
        <v>0</v>
      </c>
      <c r="AM273" s="22">
        <v>268</v>
      </c>
      <c r="AN273" s="23">
        <v>4780.8010000000004</v>
      </c>
      <c r="AO273" s="23">
        <v>4.7808010000000003</v>
      </c>
      <c r="AP273" s="23">
        <v>4.2779702750000004</v>
      </c>
      <c r="AQ273" s="14">
        <v>8.7200000000000006</v>
      </c>
      <c r="AR273" s="22">
        <v>268</v>
      </c>
      <c r="AS273" s="23">
        <v>4780.8010000000004</v>
      </c>
      <c r="AT273" s="23">
        <v>4.7808010000000003</v>
      </c>
      <c r="AU273" s="23">
        <v>4.2779702750000004</v>
      </c>
      <c r="AV273" s="14">
        <v>8.7200000000000006</v>
      </c>
      <c r="AW273" s="22">
        <v>0</v>
      </c>
      <c r="AX273" s="22">
        <v>0</v>
      </c>
      <c r="AY273" s="23">
        <v>0</v>
      </c>
      <c r="AZ273" s="23">
        <v>0</v>
      </c>
      <c r="BA273" s="23">
        <v>0</v>
      </c>
      <c r="BB273" s="14">
        <v>0</v>
      </c>
      <c r="BC273" s="22">
        <v>13</v>
      </c>
      <c r="BD273" s="23">
        <v>11280</v>
      </c>
      <c r="BE273" s="23">
        <v>11.28</v>
      </c>
      <c r="BF273" s="23">
        <v>12.09776235</v>
      </c>
      <c r="BG273" s="14">
        <v>24.65</v>
      </c>
      <c r="BH273" s="22">
        <v>283</v>
      </c>
      <c r="BI273" s="23">
        <v>18.100000000000001</v>
      </c>
      <c r="BJ273" s="23">
        <v>28.58</v>
      </c>
      <c r="BK273" s="14">
        <v>58.23</v>
      </c>
      <c r="BL273" t="s">
        <v>372</v>
      </c>
    </row>
    <row r="274" spans="1:64">
      <c r="A274" t="s">
        <v>1083</v>
      </c>
      <c r="B274" t="s">
        <v>1075</v>
      </c>
      <c r="C274" t="s">
        <v>372</v>
      </c>
      <c r="D274" s="111" t="s">
        <v>942</v>
      </c>
      <c r="E274" s="110">
        <v>2022</v>
      </c>
      <c r="F274" s="23"/>
      <c r="G274" s="23"/>
      <c r="H274" s="22">
        <v>6566</v>
      </c>
      <c r="I274" s="34">
        <v>47.587335631438705</v>
      </c>
      <c r="J274" s="22">
        <v>2</v>
      </c>
      <c r="K274" s="22">
        <v>3</v>
      </c>
      <c r="L274" s="23">
        <v>2040</v>
      </c>
      <c r="M274" s="23">
        <v>2.04</v>
      </c>
      <c r="N274" s="23">
        <v>12.07272</v>
      </c>
      <c r="O274" s="14">
        <v>25.369606933875332</v>
      </c>
      <c r="P274" s="22">
        <v>0</v>
      </c>
      <c r="Q274" s="22">
        <v>0</v>
      </c>
      <c r="R274" s="23">
        <v>0</v>
      </c>
      <c r="S274" s="23">
        <v>0</v>
      </c>
      <c r="T274" s="23">
        <v>0</v>
      </c>
      <c r="U274" s="14">
        <v>0</v>
      </c>
      <c r="V274" s="22">
        <v>0</v>
      </c>
      <c r="W274" s="22">
        <v>0</v>
      </c>
      <c r="X274" s="23">
        <v>0</v>
      </c>
      <c r="Y274" s="23">
        <v>0</v>
      </c>
      <c r="Z274" s="23">
        <v>0</v>
      </c>
      <c r="AA274" s="14">
        <v>0</v>
      </c>
      <c r="AB274" s="22">
        <v>0</v>
      </c>
      <c r="AC274" s="22">
        <v>0</v>
      </c>
      <c r="AD274" s="23">
        <v>0</v>
      </c>
      <c r="AE274" s="23">
        <v>0</v>
      </c>
      <c r="AF274" s="23">
        <v>0</v>
      </c>
      <c r="AG274" s="14">
        <v>0</v>
      </c>
      <c r="AH274" s="22">
        <v>0</v>
      </c>
      <c r="AI274" s="23">
        <v>0</v>
      </c>
      <c r="AJ274" s="23">
        <v>0</v>
      </c>
      <c r="AK274" s="23">
        <v>0</v>
      </c>
      <c r="AL274" s="14">
        <v>0</v>
      </c>
      <c r="AM274" s="22">
        <v>328</v>
      </c>
      <c r="AN274" s="23">
        <v>5461.2709999999952</v>
      </c>
      <c r="AO274" s="23">
        <v>5.4612710000000098</v>
      </c>
      <c r="AP274" s="23">
        <v>5.594328960174173</v>
      </c>
      <c r="AQ274" s="14">
        <v>11.755919691537141</v>
      </c>
      <c r="AR274" s="22">
        <v>328</v>
      </c>
      <c r="AS274" s="23">
        <v>5461.2709999999997</v>
      </c>
      <c r="AT274" s="23">
        <v>5.4612710000000098</v>
      </c>
      <c r="AU274" s="23">
        <v>5.5943289601741704</v>
      </c>
      <c r="AV274" s="14">
        <v>11.755919691537136</v>
      </c>
      <c r="AW274" s="22">
        <v>0</v>
      </c>
      <c r="AX274" s="22">
        <v>0</v>
      </c>
      <c r="AY274" s="23">
        <v>0</v>
      </c>
      <c r="AZ274" s="23">
        <v>0</v>
      </c>
      <c r="BA274" s="23">
        <v>0</v>
      </c>
      <c r="BB274" s="14">
        <v>0</v>
      </c>
      <c r="BC274" s="22">
        <v>12</v>
      </c>
      <c r="BD274" s="23">
        <v>11200</v>
      </c>
      <c r="BE274" s="23">
        <v>11.200000000000003</v>
      </c>
      <c r="BF274" s="23">
        <v>13.38757221409389</v>
      </c>
      <c r="BG274" s="14">
        <v>28.132636627904322</v>
      </c>
      <c r="BH274" s="22">
        <v>342</v>
      </c>
      <c r="BI274" s="23">
        <v>18.701271000000013</v>
      </c>
      <c r="BJ274" s="23">
        <v>31.05462117426806</v>
      </c>
      <c r="BK274" s="14">
        <v>65.258163253316781</v>
      </c>
      <c r="BL274" t="s">
        <v>372</v>
      </c>
    </row>
    <row r="275" spans="1:64">
      <c r="A275" t="s">
        <v>1084</v>
      </c>
      <c r="B275" t="s">
        <v>1075</v>
      </c>
      <c r="C275" t="s">
        <v>372</v>
      </c>
      <c r="D275" t="s">
        <v>942</v>
      </c>
      <c r="E275">
        <v>2023</v>
      </c>
      <c r="F275">
        <v>30.03</v>
      </c>
      <c r="G275">
        <v>4.82</v>
      </c>
      <c r="H275">
        <v>6335</v>
      </c>
      <c r="I275">
        <v>47.587335631438705</v>
      </c>
      <c r="J275">
        <v>2</v>
      </c>
      <c r="K275">
        <v>4</v>
      </c>
      <c r="L275">
        <v>2160</v>
      </c>
      <c r="M275">
        <v>2.16</v>
      </c>
      <c r="N275">
        <v>12.78288</v>
      </c>
      <c r="O275">
        <v>26.86193675351506</v>
      </c>
      <c r="P275">
        <v>0</v>
      </c>
      <c r="Q275">
        <v>0</v>
      </c>
      <c r="R275">
        <v>0</v>
      </c>
      <c r="S275">
        <v>0</v>
      </c>
      <c r="T275">
        <v>0</v>
      </c>
      <c r="U275">
        <v>0</v>
      </c>
      <c r="V275">
        <v>0</v>
      </c>
      <c r="W275">
        <v>0</v>
      </c>
      <c r="X275">
        <v>0</v>
      </c>
      <c r="Y275">
        <v>0</v>
      </c>
      <c r="Z275">
        <v>0</v>
      </c>
      <c r="AA275">
        <v>0</v>
      </c>
      <c r="AG275">
        <v>0</v>
      </c>
      <c r="AL275">
        <v>0</v>
      </c>
      <c r="AM275">
        <v>463</v>
      </c>
      <c r="AN275">
        <v>7155.7039999999997</v>
      </c>
      <c r="AO275">
        <v>7.1557040000000001</v>
      </c>
      <c r="AP275">
        <v>6.7119590000000002</v>
      </c>
      <c r="AQ275">
        <v>14.104506820856191</v>
      </c>
      <c r="AR275">
        <v>500</v>
      </c>
      <c r="AS275">
        <v>7182.0540000000001</v>
      </c>
      <c r="AT275">
        <v>7.1820540000000097</v>
      </c>
      <c r="AU275">
        <v>6.7366749775048396</v>
      </c>
      <c r="AV275">
        <v>14.156444961911749</v>
      </c>
      <c r="AW275">
        <v>0</v>
      </c>
      <c r="AX275">
        <v>0</v>
      </c>
      <c r="AY275">
        <v>0</v>
      </c>
      <c r="AZ275">
        <v>0</v>
      </c>
      <c r="BA275">
        <v>0</v>
      </c>
      <c r="BB275">
        <v>0</v>
      </c>
      <c r="BC275">
        <v>12</v>
      </c>
      <c r="BD275">
        <v>11200</v>
      </c>
      <c r="BE275">
        <v>11.2</v>
      </c>
      <c r="BF275">
        <v>15.985366000000001</v>
      </c>
      <c r="BG275">
        <v>33.591639010441313</v>
      </c>
      <c r="BH275">
        <v>514</v>
      </c>
      <c r="BI275">
        <v>20.542054000000011</v>
      </c>
      <c r="BJ275">
        <v>35.504920977504838</v>
      </c>
      <c r="BK275">
        <v>74.610020725868111</v>
      </c>
      <c r="BL275" t="s">
        <v>372</v>
      </c>
    </row>
    <row r="276" spans="1:64">
      <c r="A276" t="s">
        <v>1085</v>
      </c>
      <c r="B276" t="s">
        <v>1075</v>
      </c>
      <c r="C276" t="s">
        <v>372</v>
      </c>
      <c r="D276" t="s">
        <v>942</v>
      </c>
      <c r="E276">
        <v>2024</v>
      </c>
      <c r="F276">
        <v>30.03</v>
      </c>
      <c r="G276">
        <v>4.83</v>
      </c>
      <c r="H276">
        <v>6450</v>
      </c>
      <c r="I276">
        <v>44.228283055272549</v>
      </c>
      <c r="J276">
        <v>2</v>
      </c>
      <c r="K276">
        <v>4</v>
      </c>
      <c r="L276">
        <v>2160</v>
      </c>
      <c r="M276">
        <v>2.1599999999999997</v>
      </c>
      <c r="N276">
        <v>12.782879999999999</v>
      </c>
      <c r="O276">
        <v>28.902048908444172</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552</v>
      </c>
      <c r="AN276">
        <v>8203.0609999999942</v>
      </c>
      <c r="AO276">
        <v>8.2030610000000017</v>
      </c>
      <c r="AP276">
        <v>7.3987000939055276</v>
      </c>
      <c r="AQ276">
        <v>16.728436156247113</v>
      </c>
      <c r="AR276">
        <v>639</v>
      </c>
      <c r="AS276">
        <v>8281.3259999999791</v>
      </c>
      <c r="AT276">
        <v>8.2813260000000106</v>
      </c>
      <c r="AU276">
        <v>7.469290726213325</v>
      </c>
      <c r="AV276">
        <v>16.888041339698567</v>
      </c>
      <c r="AW276">
        <v>0</v>
      </c>
      <c r="AX276">
        <v>0</v>
      </c>
      <c r="AY276">
        <v>0</v>
      </c>
      <c r="AZ276">
        <v>0</v>
      </c>
      <c r="BA276">
        <v>0</v>
      </c>
      <c r="BB276">
        <v>0</v>
      </c>
      <c r="BC276">
        <v>13</v>
      </c>
      <c r="BD276">
        <v>16760</v>
      </c>
      <c r="BE276">
        <v>16.760000000000002</v>
      </c>
      <c r="BF276">
        <v>29.077736491521126</v>
      </c>
      <c r="BG276">
        <v>65.744664913133462</v>
      </c>
      <c r="BH276">
        <v>654</v>
      </c>
      <c r="BI276">
        <v>27.201326000000012</v>
      </c>
      <c r="BJ276">
        <v>49.329907217734444</v>
      </c>
      <c r="BK276">
        <v>111.53475516127619</v>
      </c>
      <c r="BL276" t="s">
        <v>372</v>
      </c>
    </row>
    <row r="277" spans="1:64">
      <c r="A277" t="s">
        <v>1086</v>
      </c>
      <c r="B277" t="s">
        <v>1087</v>
      </c>
      <c r="C277" t="s">
        <v>374</v>
      </c>
      <c r="D277" t="s">
        <v>942</v>
      </c>
      <c r="E277">
        <v>2012</v>
      </c>
      <c r="F277" s="23">
        <v>74.040000000000006</v>
      </c>
      <c r="G277" s="23">
        <v>15.09</v>
      </c>
      <c r="H277" s="22">
        <v>15578</v>
      </c>
      <c r="I277" s="34">
        <v>126.97304099999999</v>
      </c>
      <c r="J277" s="22">
        <v>18</v>
      </c>
      <c r="K277" s="22" t="s">
        <v>782</v>
      </c>
      <c r="L277" s="23">
        <v>6682</v>
      </c>
      <c r="M277" s="23">
        <v>6.6820000000000004</v>
      </c>
      <c r="N277" s="23">
        <v>29.292265999999998</v>
      </c>
      <c r="O277" s="14">
        <v>23.069673506520175</v>
      </c>
      <c r="P277" s="22">
        <v>3</v>
      </c>
      <c r="Q277" s="22" t="s">
        <v>782</v>
      </c>
      <c r="R277" s="23">
        <v>1470</v>
      </c>
      <c r="S277" s="23">
        <v>1.47</v>
      </c>
      <c r="T277" s="23">
        <v>2.022408</v>
      </c>
      <c r="U277" s="14">
        <v>1.5927853535460335</v>
      </c>
      <c r="V277" s="22">
        <v>0</v>
      </c>
      <c r="W277" s="22" t="s">
        <v>782</v>
      </c>
      <c r="X277" s="23">
        <v>0</v>
      </c>
      <c r="Y277" s="23">
        <v>0</v>
      </c>
      <c r="Z277" s="23">
        <v>0</v>
      </c>
      <c r="AA277" s="14">
        <v>0</v>
      </c>
      <c r="AB277" s="22">
        <v>0</v>
      </c>
      <c r="AC277" s="22" t="s">
        <v>782</v>
      </c>
      <c r="AD277" s="23">
        <v>0</v>
      </c>
      <c r="AE277" s="23">
        <v>0</v>
      </c>
      <c r="AF277" s="23">
        <v>0</v>
      </c>
      <c r="AG277" s="14">
        <v>0</v>
      </c>
      <c r="AH277" s="22" t="s">
        <v>782</v>
      </c>
      <c r="AI277" s="23" t="s">
        <v>782</v>
      </c>
      <c r="AJ277" s="23" t="s">
        <v>782</v>
      </c>
      <c r="AK277" s="23" t="s">
        <v>782</v>
      </c>
      <c r="AL277" s="14" t="s">
        <v>782</v>
      </c>
      <c r="AM277" s="22" t="s">
        <v>782</v>
      </c>
      <c r="AN277" s="23" t="s">
        <v>782</v>
      </c>
      <c r="AO277" s="23" t="s">
        <v>782</v>
      </c>
      <c r="AP277" s="23" t="s">
        <v>782</v>
      </c>
      <c r="AQ277" s="14" t="s">
        <v>782</v>
      </c>
      <c r="AR277" s="22">
        <v>655</v>
      </c>
      <c r="AS277" s="23">
        <v>18473.101999999977</v>
      </c>
      <c r="AT277" s="23">
        <v>18.473101999999976</v>
      </c>
      <c r="AU277" s="23">
        <v>16.077069999999999</v>
      </c>
      <c r="AV277" s="14">
        <v>12.661798026874067</v>
      </c>
      <c r="AW277" s="22">
        <v>0</v>
      </c>
      <c r="AX277" s="22" t="s">
        <v>782</v>
      </c>
      <c r="AY277" s="23">
        <v>0</v>
      </c>
      <c r="AZ277" s="23">
        <v>0</v>
      </c>
      <c r="BA277" s="23">
        <v>0</v>
      </c>
      <c r="BB277" s="14">
        <v>0</v>
      </c>
      <c r="BC277" s="22">
        <v>6</v>
      </c>
      <c r="BD277" s="23">
        <v>10600</v>
      </c>
      <c r="BE277" s="23">
        <v>10.6</v>
      </c>
      <c r="BF277" s="23">
        <v>16.9282</v>
      </c>
      <c r="BG277" s="14">
        <v>13.332121422530946</v>
      </c>
      <c r="BH277" s="22">
        <v>682</v>
      </c>
      <c r="BI277" s="23">
        <v>37.225101999999978</v>
      </c>
      <c r="BJ277" s="23">
        <v>64.319944000000007</v>
      </c>
      <c r="BK277" s="14">
        <v>50.656378309471222</v>
      </c>
      <c r="BL277" t="s">
        <v>374</v>
      </c>
    </row>
    <row r="278" spans="1:64">
      <c r="A278" t="s">
        <v>1088</v>
      </c>
      <c r="B278" t="s">
        <v>1087</v>
      </c>
      <c r="C278" t="s">
        <v>374</v>
      </c>
      <c r="D278" t="s">
        <v>942</v>
      </c>
      <c r="E278">
        <v>2015</v>
      </c>
      <c r="F278" s="23">
        <v>74.040000000000006</v>
      </c>
      <c r="G278" s="23">
        <v>15.34</v>
      </c>
      <c r="H278" s="22">
        <v>15641</v>
      </c>
      <c r="I278" s="34">
        <v>128.2440827803542</v>
      </c>
      <c r="J278" s="13">
        <v>14</v>
      </c>
      <c r="K278" s="13">
        <v>26</v>
      </c>
      <c r="L278" s="19">
        <v>10817</v>
      </c>
      <c r="M278" s="35">
        <v>10.817</v>
      </c>
      <c r="N278" s="19">
        <v>64.700316838667845</v>
      </c>
      <c r="O278" s="17">
        <v>50.450917840381891</v>
      </c>
      <c r="P278" s="36">
        <v>1</v>
      </c>
      <c r="Q278" s="36">
        <v>3</v>
      </c>
      <c r="R278" s="45">
        <v>1470</v>
      </c>
      <c r="S278" s="27">
        <v>1.47</v>
      </c>
      <c r="T278" s="23">
        <v>2.914485</v>
      </c>
      <c r="U278" s="17">
        <v>2.2726077779289726</v>
      </c>
      <c r="V278" s="22">
        <v>0</v>
      </c>
      <c r="W278" s="22">
        <v>0</v>
      </c>
      <c r="X278" s="23">
        <v>0</v>
      </c>
      <c r="Y278" s="27">
        <v>0</v>
      </c>
      <c r="Z278" s="27">
        <v>0</v>
      </c>
      <c r="AA278" s="14">
        <v>0</v>
      </c>
      <c r="AB278" s="39">
        <v>0</v>
      </c>
      <c r="AC278" s="22" t="s">
        <v>782</v>
      </c>
      <c r="AD278" s="23">
        <v>0</v>
      </c>
      <c r="AE278" s="23">
        <v>0</v>
      </c>
      <c r="AF278" s="23">
        <v>0</v>
      </c>
      <c r="AG278" s="14">
        <v>0</v>
      </c>
      <c r="AH278" s="22" t="s">
        <v>782</v>
      </c>
      <c r="AI278" s="23" t="s">
        <v>782</v>
      </c>
      <c r="AJ278" s="23" t="s">
        <v>782</v>
      </c>
      <c r="AK278" s="23" t="s">
        <v>782</v>
      </c>
      <c r="AL278" s="14" t="s">
        <v>782</v>
      </c>
      <c r="AM278" s="22" t="s">
        <v>782</v>
      </c>
      <c r="AN278" s="23" t="s">
        <v>782</v>
      </c>
      <c r="AO278" s="23" t="s">
        <v>782</v>
      </c>
      <c r="AP278" s="23" t="s">
        <v>782</v>
      </c>
      <c r="AQ278" s="14" t="s">
        <v>782</v>
      </c>
      <c r="AR278" s="40">
        <v>734</v>
      </c>
      <c r="AS278" s="41">
        <v>20547.739999999987</v>
      </c>
      <c r="AT278" s="23">
        <v>20.547739999999987</v>
      </c>
      <c r="AU278" s="23">
        <v>18.249737726166426</v>
      </c>
      <c r="AV278" s="14">
        <v>14.230471559006009</v>
      </c>
      <c r="AW278" s="22">
        <v>0</v>
      </c>
      <c r="AX278" s="22" t="s">
        <v>782</v>
      </c>
      <c r="AY278" s="23">
        <v>0</v>
      </c>
      <c r="AZ278" s="23">
        <v>0</v>
      </c>
      <c r="BA278" s="23">
        <v>0</v>
      </c>
      <c r="BB278" s="14">
        <v>0</v>
      </c>
      <c r="BC278" s="42">
        <v>12</v>
      </c>
      <c r="BD278" s="43">
        <v>22400</v>
      </c>
      <c r="BE278" s="44">
        <v>22.4</v>
      </c>
      <c r="BF278" s="23">
        <v>36.689393057560878</v>
      </c>
      <c r="BG278" s="14">
        <v>28.609033853358689</v>
      </c>
      <c r="BH278" s="22">
        <v>761</v>
      </c>
      <c r="BI278" s="23">
        <v>55.234739999999981</v>
      </c>
      <c r="BJ278" s="23">
        <v>122.55393262239515</v>
      </c>
      <c r="BK278" s="14">
        <v>95.563031030675575</v>
      </c>
      <c r="BL278" t="s">
        <v>374</v>
      </c>
    </row>
    <row r="279" spans="1:64">
      <c r="A279" t="s">
        <v>1089</v>
      </c>
      <c r="B279" t="s">
        <v>1087</v>
      </c>
      <c r="C279" t="s">
        <v>374</v>
      </c>
      <c r="D279" t="s">
        <v>942</v>
      </c>
      <c r="E279">
        <v>2016</v>
      </c>
      <c r="F279" s="23">
        <v>74.040000000000006</v>
      </c>
      <c r="G279" s="23">
        <v>15.44</v>
      </c>
      <c r="H279" s="22">
        <v>15901</v>
      </c>
      <c r="I279" s="34">
        <v>132.986245681345</v>
      </c>
      <c r="J279" s="13">
        <v>14</v>
      </c>
      <c r="K279" s="13">
        <v>26</v>
      </c>
      <c r="L279" s="19">
        <v>10817</v>
      </c>
      <c r="M279" s="35">
        <v>10.817</v>
      </c>
      <c r="N279" s="19">
        <v>64.696477000000002</v>
      </c>
      <c r="O279" s="17">
        <v>48.648998750609493</v>
      </c>
      <c r="P279" s="13">
        <v>1</v>
      </c>
      <c r="Q279" s="13">
        <v>3</v>
      </c>
      <c r="R279" s="19">
        <v>1470</v>
      </c>
      <c r="S279" s="27">
        <v>1.47</v>
      </c>
      <c r="T279" s="19">
        <v>2.8176190000000001</v>
      </c>
      <c r="U279" s="17">
        <v>2.1187296367110311</v>
      </c>
      <c r="V279" s="13">
        <v>0</v>
      </c>
      <c r="W279" s="13">
        <v>0</v>
      </c>
      <c r="X279" s="19">
        <v>0</v>
      </c>
      <c r="Y279" s="27">
        <v>0</v>
      </c>
      <c r="Z279" s="19">
        <v>0</v>
      </c>
      <c r="AA279" s="14">
        <v>0</v>
      </c>
      <c r="AB279" s="13">
        <v>0</v>
      </c>
      <c r="AC279" s="22" t="s">
        <v>782</v>
      </c>
      <c r="AD279" s="19">
        <v>0</v>
      </c>
      <c r="AE279" s="23">
        <v>0</v>
      </c>
      <c r="AF279" s="19">
        <v>0</v>
      </c>
      <c r="AG279" s="14">
        <v>0</v>
      </c>
      <c r="AH279" s="22" t="s">
        <v>782</v>
      </c>
      <c r="AI279" s="23" t="s">
        <v>782</v>
      </c>
      <c r="AJ279" s="23" t="s">
        <v>782</v>
      </c>
      <c r="AK279" s="23" t="s">
        <v>782</v>
      </c>
      <c r="AL279" s="14" t="s">
        <v>782</v>
      </c>
      <c r="AM279" s="22" t="s">
        <v>782</v>
      </c>
      <c r="AN279" s="23" t="s">
        <v>782</v>
      </c>
      <c r="AO279" s="23" t="s">
        <v>782</v>
      </c>
      <c r="AP279" s="23" t="s">
        <v>782</v>
      </c>
      <c r="AQ279" s="14" t="s">
        <v>782</v>
      </c>
      <c r="AR279" s="13">
        <v>752</v>
      </c>
      <c r="AS279" s="19">
        <v>20783.61</v>
      </c>
      <c r="AT279" s="23">
        <v>20.783609999999999</v>
      </c>
      <c r="AU279" s="19">
        <v>18.455845679999999</v>
      </c>
      <c r="AV279" s="14">
        <v>13.87801090664893</v>
      </c>
      <c r="AW279" s="13">
        <v>0</v>
      </c>
      <c r="AX279" s="22" t="s">
        <v>782</v>
      </c>
      <c r="AY279" s="19">
        <v>0</v>
      </c>
      <c r="AZ279" s="23">
        <v>0</v>
      </c>
      <c r="BA279" s="19">
        <v>0</v>
      </c>
      <c r="BB279" s="14">
        <v>0</v>
      </c>
      <c r="BC279" s="13">
        <v>12</v>
      </c>
      <c r="BD279" s="19">
        <v>22400.000000000004</v>
      </c>
      <c r="BE279" s="44">
        <v>22.400000000000002</v>
      </c>
      <c r="BF279" s="19">
        <v>36.962393057560874</v>
      </c>
      <c r="BG279" s="14">
        <v>27.794147333197383</v>
      </c>
      <c r="BH279" s="22">
        <v>779</v>
      </c>
      <c r="BI279" s="23">
        <v>55.470610000000001</v>
      </c>
      <c r="BJ279" s="23">
        <v>122.93233473756086</v>
      </c>
      <c r="BK279" s="14">
        <v>92.439886627166828</v>
      </c>
      <c r="BL279" t="s">
        <v>374</v>
      </c>
    </row>
    <row r="280" spans="1:64">
      <c r="A280" t="s">
        <v>1090</v>
      </c>
      <c r="B280" t="s">
        <v>1087</v>
      </c>
      <c r="C280" t="s">
        <v>374</v>
      </c>
      <c r="D280" t="s">
        <v>942</v>
      </c>
      <c r="E280">
        <v>2017</v>
      </c>
      <c r="F280" s="23">
        <v>74</v>
      </c>
      <c r="G280" s="23">
        <v>15.5</v>
      </c>
      <c r="H280" s="22">
        <v>16020</v>
      </c>
      <c r="I280" s="34">
        <v>125.83726763098134</v>
      </c>
      <c r="J280" s="13">
        <v>14</v>
      </c>
      <c r="K280" s="13">
        <v>30</v>
      </c>
      <c r="L280" s="19">
        <v>12437</v>
      </c>
      <c r="M280" s="19">
        <v>12.436999999999998</v>
      </c>
      <c r="N280" s="19">
        <v>74.385696999999993</v>
      </c>
      <c r="O280" s="17">
        <v>59.112612980549258</v>
      </c>
      <c r="P280" s="13">
        <v>1</v>
      </c>
      <c r="Q280" s="13">
        <v>3</v>
      </c>
      <c r="R280" s="19">
        <v>1470</v>
      </c>
      <c r="S280" s="19">
        <v>1.47</v>
      </c>
      <c r="T280" s="19">
        <v>3.4559700000000002</v>
      </c>
      <c r="U280" s="17">
        <v>2.7463803569977823</v>
      </c>
      <c r="V280" s="13">
        <v>0</v>
      </c>
      <c r="W280" s="13">
        <v>0</v>
      </c>
      <c r="X280" s="19">
        <v>0</v>
      </c>
      <c r="Y280" s="19">
        <v>0</v>
      </c>
      <c r="Z280" s="19">
        <v>0</v>
      </c>
      <c r="AA280" s="14">
        <v>0</v>
      </c>
      <c r="AB280" s="13">
        <v>0</v>
      </c>
      <c r="AC280" s="22" t="s">
        <v>782</v>
      </c>
      <c r="AD280" s="19">
        <v>0</v>
      </c>
      <c r="AE280" s="19">
        <v>0</v>
      </c>
      <c r="AF280" s="19">
        <v>0</v>
      </c>
      <c r="AG280" s="14">
        <v>0</v>
      </c>
      <c r="AH280" s="22" t="s">
        <v>782</v>
      </c>
      <c r="AI280" s="23" t="s">
        <v>782</v>
      </c>
      <c r="AJ280" s="23" t="s">
        <v>782</v>
      </c>
      <c r="AK280" s="23" t="s">
        <v>782</v>
      </c>
      <c r="AL280" s="14" t="s">
        <v>782</v>
      </c>
      <c r="AM280" s="22" t="s">
        <v>782</v>
      </c>
      <c r="AN280" s="23" t="s">
        <v>782</v>
      </c>
      <c r="AO280" s="23" t="s">
        <v>782</v>
      </c>
      <c r="AP280" s="23" t="s">
        <v>782</v>
      </c>
      <c r="AQ280" s="14" t="s">
        <v>782</v>
      </c>
      <c r="AR280" s="13">
        <v>773</v>
      </c>
      <c r="AS280" s="19">
        <v>22176.950999999997</v>
      </c>
      <c r="AT280" s="19">
        <v>22.176951000000013</v>
      </c>
      <c r="AU280" s="19">
        <v>19.693132488</v>
      </c>
      <c r="AV280" s="14">
        <v>15.649682211592712</v>
      </c>
      <c r="AW280" s="13">
        <v>0</v>
      </c>
      <c r="AX280" s="22" t="s">
        <v>782</v>
      </c>
      <c r="AY280" s="19">
        <v>0</v>
      </c>
      <c r="AZ280" s="19">
        <v>0</v>
      </c>
      <c r="BA280" s="19">
        <v>0</v>
      </c>
      <c r="BB280" s="14">
        <v>0</v>
      </c>
      <c r="BC280" s="13">
        <v>18</v>
      </c>
      <c r="BD280" s="19">
        <v>38600</v>
      </c>
      <c r="BE280" s="19">
        <v>38.599999999999994</v>
      </c>
      <c r="BF280" s="19">
        <v>80.06975674699973</v>
      </c>
      <c r="BG280" s="14">
        <v>63.629605326305118</v>
      </c>
      <c r="BH280" s="22">
        <v>806</v>
      </c>
      <c r="BI280" s="23">
        <v>74.683951000000008</v>
      </c>
      <c r="BJ280" s="23">
        <v>177.60455623499973</v>
      </c>
      <c r="BK280" s="14">
        <v>141.13828087544488</v>
      </c>
      <c r="BL280" t="s">
        <v>374</v>
      </c>
    </row>
    <row r="281" spans="1:64">
      <c r="A281" t="s">
        <v>1091</v>
      </c>
      <c r="B281" t="s">
        <v>1087</v>
      </c>
      <c r="C281" t="s">
        <v>374</v>
      </c>
      <c r="D281" t="s">
        <v>942</v>
      </c>
      <c r="E281">
        <v>2018</v>
      </c>
      <c r="F281" s="23">
        <v>74</v>
      </c>
      <c r="G281" s="23">
        <v>15.6</v>
      </c>
      <c r="H281" s="22">
        <v>16114</v>
      </c>
      <c r="I281" s="34">
        <v>125.84621128895084</v>
      </c>
      <c r="J281" s="13">
        <v>15</v>
      </c>
      <c r="K281" s="13">
        <v>32</v>
      </c>
      <c r="L281" s="19">
        <v>13288</v>
      </c>
      <c r="M281" s="19">
        <v>13.288</v>
      </c>
      <c r="N281" s="19">
        <v>79.475527999999997</v>
      </c>
      <c r="O281" s="17">
        <v>63.152896846071251</v>
      </c>
      <c r="P281" s="13">
        <v>1</v>
      </c>
      <c r="Q281" s="13">
        <v>3</v>
      </c>
      <c r="R281" s="19">
        <v>1470</v>
      </c>
      <c r="S281" s="19">
        <v>1.47</v>
      </c>
      <c r="T281" s="19">
        <v>7.7880075</v>
      </c>
      <c r="U281" s="17">
        <v>6.1885116923530132</v>
      </c>
      <c r="V281" s="13">
        <v>0</v>
      </c>
      <c r="W281" s="13">
        <v>0</v>
      </c>
      <c r="X281" s="19">
        <v>0</v>
      </c>
      <c r="Y281" s="19">
        <v>0</v>
      </c>
      <c r="Z281" s="19">
        <v>0</v>
      </c>
      <c r="AA281" s="14">
        <v>0</v>
      </c>
      <c r="AB281" s="13">
        <v>0</v>
      </c>
      <c r="AC281" s="22" t="s">
        <v>782</v>
      </c>
      <c r="AD281" s="19">
        <v>0</v>
      </c>
      <c r="AE281" s="19">
        <v>0</v>
      </c>
      <c r="AF281" s="19">
        <v>0</v>
      </c>
      <c r="AG281" s="14">
        <v>0</v>
      </c>
      <c r="AH281" s="22" t="s">
        <v>782</v>
      </c>
      <c r="AI281" s="23" t="s">
        <v>782</v>
      </c>
      <c r="AJ281" s="23" t="s">
        <v>782</v>
      </c>
      <c r="AK281" s="23" t="s">
        <v>782</v>
      </c>
      <c r="AL281" s="14" t="s">
        <v>782</v>
      </c>
      <c r="AM281" s="22" t="s">
        <v>782</v>
      </c>
      <c r="AN281" s="23" t="s">
        <v>782</v>
      </c>
      <c r="AO281" s="23" t="s">
        <v>782</v>
      </c>
      <c r="AP281" s="23" t="s">
        <v>782</v>
      </c>
      <c r="AQ281" s="14" t="s">
        <v>782</v>
      </c>
      <c r="AR281" s="13">
        <v>803</v>
      </c>
      <c r="AS281" s="19">
        <v>23764.325000000004</v>
      </c>
      <c r="AT281" s="19">
        <v>23.764325000000003</v>
      </c>
      <c r="AU281" s="19">
        <v>21.102720599999987</v>
      </c>
      <c r="AV281" s="14">
        <v>16.768657859350895</v>
      </c>
      <c r="AW281" s="13">
        <v>0</v>
      </c>
      <c r="AX281" s="22" t="s">
        <v>782</v>
      </c>
      <c r="AY281" s="19">
        <v>0</v>
      </c>
      <c r="AZ281" s="19">
        <v>0</v>
      </c>
      <c r="BA281" s="19">
        <v>0</v>
      </c>
      <c r="BB281" s="14">
        <v>0</v>
      </c>
      <c r="BC281" s="13">
        <v>19</v>
      </c>
      <c r="BD281" s="19">
        <v>41900</v>
      </c>
      <c r="BE281" s="19">
        <v>41.899999999999984</v>
      </c>
      <c r="BF281" s="19">
        <v>81.054640011081261</v>
      </c>
      <c r="BG281" s="14">
        <v>64.407691881144274</v>
      </c>
      <c r="BH281" s="22">
        <v>838</v>
      </c>
      <c r="BI281" s="23">
        <v>80.422324999999987</v>
      </c>
      <c r="BJ281" s="23">
        <v>189.42089611108125</v>
      </c>
      <c r="BK281" s="14">
        <v>150.51775827891944</v>
      </c>
      <c r="BL281" t="s">
        <v>374</v>
      </c>
    </row>
    <row r="282" spans="1:64">
      <c r="A282" t="s">
        <v>1092</v>
      </c>
      <c r="B282" t="s">
        <v>1087</v>
      </c>
      <c r="C282" t="s">
        <v>374</v>
      </c>
      <c r="D282" t="s">
        <v>942</v>
      </c>
      <c r="E282">
        <v>2019</v>
      </c>
      <c r="F282" s="23">
        <v>74</v>
      </c>
      <c r="G282" s="23">
        <v>15.66</v>
      </c>
      <c r="H282" s="22">
        <v>16257</v>
      </c>
      <c r="I282" s="34">
        <v>129.2164331977464</v>
      </c>
      <c r="J282" s="22">
        <v>17</v>
      </c>
      <c r="K282" s="22">
        <v>35</v>
      </c>
      <c r="L282" s="23">
        <v>14461</v>
      </c>
      <c r="M282" s="23">
        <v>14.461</v>
      </c>
      <c r="N282" s="23">
        <v>86.491241000000002</v>
      </c>
      <c r="O282" s="14">
        <v>66.935171370686348</v>
      </c>
      <c r="P282" s="22">
        <v>1</v>
      </c>
      <c r="Q282" s="22">
        <v>3</v>
      </c>
      <c r="R282" s="23">
        <v>1470</v>
      </c>
      <c r="S282" s="23">
        <v>1.47</v>
      </c>
      <c r="T282" s="23">
        <v>1.6620999999999999</v>
      </c>
      <c r="U282" s="14">
        <v>1.2862915024565063</v>
      </c>
      <c r="V282" s="22">
        <v>0</v>
      </c>
      <c r="W282" s="22">
        <v>0</v>
      </c>
      <c r="X282" s="23">
        <v>0</v>
      </c>
      <c r="Y282" s="23">
        <v>0</v>
      </c>
      <c r="Z282" s="23">
        <v>0</v>
      </c>
      <c r="AA282" s="14">
        <v>0</v>
      </c>
      <c r="AB282" s="22">
        <v>0</v>
      </c>
      <c r="AC282" s="22">
        <v>0</v>
      </c>
      <c r="AD282" s="23">
        <v>0</v>
      </c>
      <c r="AE282" s="23">
        <v>0</v>
      </c>
      <c r="AF282" s="23">
        <v>0</v>
      </c>
      <c r="AG282" s="14">
        <v>0</v>
      </c>
      <c r="AH282" s="22">
        <v>1</v>
      </c>
      <c r="AI282" s="23">
        <v>2.25</v>
      </c>
      <c r="AJ282" s="23">
        <v>2.2499999999999998E-3</v>
      </c>
      <c r="AK282" s="23">
        <v>1.9980000000000002E-3</v>
      </c>
      <c r="AL282" s="14">
        <v>1.5462429588521147E-3</v>
      </c>
      <c r="AM282" s="22">
        <v>837</v>
      </c>
      <c r="AN282" s="23">
        <v>25976.605</v>
      </c>
      <c r="AO282" s="23">
        <v>25.976604999999996</v>
      </c>
      <c r="AP282" s="23">
        <v>23.067225239999985</v>
      </c>
      <c r="AQ282" s="14">
        <v>17.851618922725603</v>
      </c>
      <c r="AR282" s="22">
        <v>838</v>
      </c>
      <c r="AS282" s="23">
        <v>25978.855</v>
      </c>
      <c r="AT282" s="23">
        <v>25.978854999999996</v>
      </c>
      <c r="AU282" s="23">
        <v>23.069223239999985</v>
      </c>
      <c r="AV282" s="14">
        <v>17.853165165684455</v>
      </c>
      <c r="AW282" s="22">
        <v>0</v>
      </c>
      <c r="AX282" s="22" t="s">
        <v>782</v>
      </c>
      <c r="AY282" s="23">
        <v>0</v>
      </c>
      <c r="AZ282" s="23">
        <v>0</v>
      </c>
      <c r="BA282" s="23">
        <v>0</v>
      </c>
      <c r="BB282" s="14">
        <v>0</v>
      </c>
      <c r="BC282" s="22">
        <v>20</v>
      </c>
      <c r="BD282" s="23">
        <v>45350</v>
      </c>
      <c r="BE282" s="23">
        <v>45.35</v>
      </c>
      <c r="BF282" s="23">
        <v>84.610934394049124</v>
      </c>
      <c r="BG282" s="14">
        <v>65.480010785133473</v>
      </c>
      <c r="BH282" s="22">
        <v>876</v>
      </c>
      <c r="BI282" s="23">
        <v>87.259855000000002</v>
      </c>
      <c r="BJ282" s="23">
        <v>195.83349863404911</v>
      </c>
      <c r="BK282" s="14">
        <v>151.55463882396077</v>
      </c>
      <c r="BL282" t="s">
        <v>374</v>
      </c>
    </row>
    <row r="283" spans="1:64">
      <c r="A283" t="s">
        <v>1093</v>
      </c>
      <c r="B283" t="s">
        <v>1087</v>
      </c>
      <c r="C283" t="s">
        <v>374</v>
      </c>
      <c r="D283" t="s">
        <v>942</v>
      </c>
      <c r="E283">
        <v>2020</v>
      </c>
      <c r="F283" s="23">
        <v>74</v>
      </c>
      <c r="G283" s="23">
        <v>15.86</v>
      </c>
      <c r="H283" s="22">
        <v>16248</v>
      </c>
      <c r="I283" s="34">
        <v>130.90539265365931</v>
      </c>
      <c r="J283" s="22">
        <v>17</v>
      </c>
      <c r="K283" s="22">
        <v>38</v>
      </c>
      <c r="L283" s="23">
        <v>15455</v>
      </c>
      <c r="M283" s="23">
        <v>15.455</v>
      </c>
      <c r="N283" s="23">
        <v>97.149382999999986</v>
      </c>
      <c r="O283" s="14">
        <v>74.213430807263464</v>
      </c>
      <c r="P283" s="22">
        <v>1</v>
      </c>
      <c r="Q283" s="22">
        <v>3</v>
      </c>
      <c r="R283" s="23">
        <v>1470</v>
      </c>
      <c r="S283" s="23">
        <v>1.47</v>
      </c>
      <c r="T283" s="23">
        <v>1.4733000000000001</v>
      </c>
      <c r="U283" s="14">
        <v>1.125469295140467</v>
      </c>
      <c r="V283" s="22">
        <v>0</v>
      </c>
      <c r="W283" s="22">
        <v>0</v>
      </c>
      <c r="X283" s="23">
        <v>0</v>
      </c>
      <c r="Y283" s="23">
        <v>0</v>
      </c>
      <c r="Z283" s="23">
        <v>0</v>
      </c>
      <c r="AA283" s="14">
        <v>0</v>
      </c>
      <c r="AB283" s="22">
        <v>0</v>
      </c>
      <c r="AC283" s="22">
        <v>0</v>
      </c>
      <c r="AD283" s="23">
        <v>0</v>
      </c>
      <c r="AE283" s="23">
        <v>0</v>
      </c>
      <c r="AF283" s="23">
        <v>0</v>
      </c>
      <c r="AG283" s="14">
        <v>0</v>
      </c>
      <c r="AH283" s="22">
        <v>1</v>
      </c>
      <c r="AI283" s="23">
        <v>2.25</v>
      </c>
      <c r="AJ283" s="23">
        <v>2.2499999999999998E-3</v>
      </c>
      <c r="AK283" s="23">
        <v>1.9980000000000002E-3</v>
      </c>
      <c r="AL283" s="14">
        <v>1.5262931186388741E-3</v>
      </c>
      <c r="AM283" s="22">
        <v>889</v>
      </c>
      <c r="AN283" s="23">
        <v>27432.860000000011</v>
      </c>
      <c r="AO283" s="23">
        <v>27.432859999999973</v>
      </c>
      <c r="AP283" s="23">
        <v>24.360379679999983</v>
      </c>
      <c r="AQ283" s="14">
        <v>18.609149085592708</v>
      </c>
      <c r="AR283" s="22">
        <v>890</v>
      </c>
      <c r="AS283" s="23">
        <v>27435.110000000011</v>
      </c>
      <c r="AT283" s="23">
        <v>27.435109999999973</v>
      </c>
      <c r="AU283" s="23">
        <v>24.362377679999984</v>
      </c>
      <c r="AV283" s="14">
        <v>18.610675378711345</v>
      </c>
      <c r="AW283" s="22">
        <v>0</v>
      </c>
      <c r="AX283" s="22">
        <v>0</v>
      </c>
      <c r="AY283" s="23">
        <v>0</v>
      </c>
      <c r="AZ283" s="23">
        <v>0</v>
      </c>
      <c r="BA283" s="23">
        <v>0</v>
      </c>
      <c r="BB283" s="14">
        <v>0</v>
      </c>
      <c r="BC283" s="22">
        <v>20</v>
      </c>
      <c r="BD283" s="23">
        <v>45350</v>
      </c>
      <c r="BE283" s="23">
        <v>45.349999999999994</v>
      </c>
      <c r="BF283" s="23">
        <v>85.519962388268823</v>
      </c>
      <c r="BG283" s="14">
        <v>65.329594644379398</v>
      </c>
      <c r="BH283" s="22">
        <v>928</v>
      </c>
      <c r="BI283" s="23">
        <v>89.710109999999972</v>
      </c>
      <c r="BJ283" s="23">
        <v>208.50502306826877</v>
      </c>
      <c r="BK283" s="14">
        <v>159.27917012549466</v>
      </c>
      <c r="BL283" t="s">
        <v>374</v>
      </c>
    </row>
    <row r="284" spans="1:64">
      <c r="A284" t="s">
        <v>1094</v>
      </c>
      <c r="B284" t="s">
        <v>1087</v>
      </c>
      <c r="C284" t="s">
        <v>374</v>
      </c>
      <c r="D284" t="s">
        <v>942</v>
      </c>
      <c r="E284">
        <v>2021</v>
      </c>
      <c r="F284" s="23">
        <v>74</v>
      </c>
      <c r="G284" s="23">
        <v>15.93</v>
      </c>
      <c r="H284" s="22">
        <v>16232</v>
      </c>
      <c r="I284" s="34">
        <v>121.82</v>
      </c>
      <c r="J284" s="22">
        <v>17</v>
      </c>
      <c r="K284" s="22">
        <v>39</v>
      </c>
      <c r="L284" s="23">
        <v>16644</v>
      </c>
      <c r="M284" s="23">
        <v>16.643999999999998</v>
      </c>
      <c r="N284" s="23">
        <v>99.547764000000001</v>
      </c>
      <c r="O284" s="14">
        <v>81.72</v>
      </c>
      <c r="P284" s="22">
        <v>1</v>
      </c>
      <c r="Q284" s="22">
        <v>1</v>
      </c>
      <c r="R284" s="23">
        <v>311</v>
      </c>
      <c r="S284" s="23">
        <v>0.311</v>
      </c>
      <c r="T284" s="23">
        <v>1.2678</v>
      </c>
      <c r="U284" s="14">
        <v>1.04</v>
      </c>
      <c r="V284" s="22">
        <v>0</v>
      </c>
      <c r="W284" s="22">
        <v>0</v>
      </c>
      <c r="X284" s="23">
        <v>0</v>
      </c>
      <c r="Y284" s="23">
        <v>0</v>
      </c>
      <c r="Z284" s="23">
        <v>0</v>
      </c>
      <c r="AA284" s="14">
        <v>0</v>
      </c>
      <c r="AB284" s="22">
        <v>0</v>
      </c>
      <c r="AC284" s="22">
        <v>0</v>
      </c>
      <c r="AD284" s="23">
        <v>0</v>
      </c>
      <c r="AE284" s="23">
        <v>0</v>
      </c>
      <c r="AF284" s="23">
        <v>0</v>
      </c>
      <c r="AG284" s="14">
        <v>0</v>
      </c>
      <c r="AH284" s="22">
        <v>1</v>
      </c>
      <c r="AI284" s="23">
        <v>2.25</v>
      </c>
      <c r="AJ284" s="23">
        <v>2.2499999999999998E-3</v>
      </c>
      <c r="AK284" s="23">
        <v>2.0133519999999999E-3</v>
      </c>
      <c r="AL284" s="14">
        <v>0</v>
      </c>
      <c r="AM284" s="22">
        <v>938</v>
      </c>
      <c r="AN284" s="23">
        <v>28217.505000000001</v>
      </c>
      <c r="AO284" s="23">
        <v>28.217504999999999</v>
      </c>
      <c r="AP284" s="23">
        <v>25.249670009999999</v>
      </c>
      <c r="AQ284" s="14">
        <v>20.73</v>
      </c>
      <c r="AR284" s="22">
        <v>939</v>
      </c>
      <c r="AS284" s="23">
        <v>28219.755000000001</v>
      </c>
      <c r="AT284" s="23">
        <v>28.219754999999999</v>
      </c>
      <c r="AU284" s="23">
        <v>25.251683360000001</v>
      </c>
      <c r="AV284" s="14">
        <v>20.73</v>
      </c>
      <c r="AW284" s="22">
        <v>0</v>
      </c>
      <c r="AX284" s="22">
        <v>0</v>
      </c>
      <c r="AY284" s="23">
        <v>0</v>
      </c>
      <c r="AZ284" s="23">
        <v>0</v>
      </c>
      <c r="BA284" s="23">
        <v>0</v>
      </c>
      <c r="BB284" s="14">
        <v>0</v>
      </c>
      <c r="BC284" s="22">
        <v>20</v>
      </c>
      <c r="BD284" s="23">
        <v>45350</v>
      </c>
      <c r="BE284" s="23">
        <v>45.35</v>
      </c>
      <c r="BF284" s="23">
        <v>74.54893036</v>
      </c>
      <c r="BG284" s="14">
        <v>61.19</v>
      </c>
      <c r="BH284" s="22">
        <v>977</v>
      </c>
      <c r="BI284" s="23">
        <v>90.52</v>
      </c>
      <c r="BJ284" s="23">
        <v>200.62</v>
      </c>
      <c r="BK284" s="14">
        <v>164.68</v>
      </c>
      <c r="BL284" t="s">
        <v>374</v>
      </c>
    </row>
    <row r="285" spans="1:64">
      <c r="A285" t="s">
        <v>1095</v>
      </c>
      <c r="B285" t="s">
        <v>1087</v>
      </c>
      <c r="C285" t="s">
        <v>374</v>
      </c>
      <c r="D285" s="111" t="s">
        <v>942</v>
      </c>
      <c r="E285" s="110">
        <v>2022</v>
      </c>
      <c r="F285" s="23"/>
      <c r="G285" s="23"/>
      <c r="H285" s="22">
        <v>16365</v>
      </c>
      <c r="I285" s="34">
        <v>118.60596217004179</v>
      </c>
      <c r="J285" s="22">
        <v>17</v>
      </c>
      <c r="K285" s="22">
        <v>40</v>
      </c>
      <c r="L285" s="23">
        <v>18356</v>
      </c>
      <c r="M285" s="23">
        <v>18.355999999999998</v>
      </c>
      <c r="N285" s="23">
        <v>108.63080800000002</v>
      </c>
      <c r="O285" s="14">
        <v>91.589668860203915</v>
      </c>
      <c r="P285" s="22">
        <v>1</v>
      </c>
      <c r="Q285" s="22">
        <v>1</v>
      </c>
      <c r="R285" s="23">
        <v>311</v>
      </c>
      <c r="S285" s="23">
        <v>0.311</v>
      </c>
      <c r="T285" s="23">
        <v>0.73116099999999995</v>
      </c>
      <c r="U285" s="14">
        <v>0.61646226430991424</v>
      </c>
      <c r="V285" s="22">
        <v>0</v>
      </c>
      <c r="W285" s="22">
        <v>0</v>
      </c>
      <c r="X285" s="23">
        <v>0</v>
      </c>
      <c r="Y285" s="23">
        <v>0</v>
      </c>
      <c r="Z285" s="23">
        <v>0</v>
      </c>
      <c r="AA285" s="14">
        <v>0</v>
      </c>
      <c r="AB285" s="22">
        <v>0</v>
      </c>
      <c r="AC285" s="22">
        <v>0</v>
      </c>
      <c r="AD285" s="23">
        <v>0</v>
      </c>
      <c r="AE285" s="23">
        <v>0</v>
      </c>
      <c r="AF285" s="23">
        <v>0</v>
      </c>
      <c r="AG285" s="14">
        <v>0</v>
      </c>
      <c r="AH285" s="22">
        <v>1</v>
      </c>
      <c r="AI285" s="23">
        <v>2.25</v>
      </c>
      <c r="AJ285" s="23">
        <v>2.2499999999999998E-3</v>
      </c>
      <c r="AK285" s="23">
        <v>2.304818816058E-3</v>
      </c>
      <c r="AL285" s="14">
        <v>1.9432571296488879E-3</v>
      </c>
      <c r="AM285" s="22">
        <v>1023</v>
      </c>
      <c r="AN285" s="23">
        <v>28961.170000000024</v>
      </c>
      <c r="AO285" s="23">
        <v>28.961169999999981</v>
      </c>
      <c r="AP285" s="23">
        <v>29.666777578246414</v>
      </c>
      <c r="AQ285" s="14">
        <v>25.012888926877093</v>
      </c>
      <c r="AR285" s="22">
        <v>1024</v>
      </c>
      <c r="AS285" s="23">
        <v>28963.42</v>
      </c>
      <c r="AT285" s="23">
        <v>28.963419999999999</v>
      </c>
      <c r="AU285" s="23">
        <v>29.669082397062457</v>
      </c>
      <c r="AV285" s="14">
        <v>25.014832184006725</v>
      </c>
      <c r="AW285" s="22">
        <v>0</v>
      </c>
      <c r="AX285" s="22">
        <v>0</v>
      </c>
      <c r="AY285" s="23">
        <v>0</v>
      </c>
      <c r="AZ285" s="23">
        <v>0</v>
      </c>
      <c r="BA285" s="23">
        <v>0</v>
      </c>
      <c r="BB285" s="14">
        <v>0</v>
      </c>
      <c r="BC285" s="22">
        <v>20</v>
      </c>
      <c r="BD285" s="23">
        <v>45350</v>
      </c>
      <c r="BE285" s="23">
        <v>45.349999999999994</v>
      </c>
      <c r="BF285" s="23">
        <v>84.924867879505229</v>
      </c>
      <c r="BG285" s="14">
        <v>71.602528511805346</v>
      </c>
      <c r="BH285" s="22">
        <v>1062</v>
      </c>
      <c r="BI285" s="23">
        <v>92.980419999999995</v>
      </c>
      <c r="BJ285" s="23">
        <v>223.9559192765677</v>
      </c>
      <c r="BK285" s="14">
        <v>188.8234918203259</v>
      </c>
      <c r="BL285" t="s">
        <v>374</v>
      </c>
    </row>
    <row r="286" spans="1:64">
      <c r="A286" t="s">
        <v>1096</v>
      </c>
      <c r="B286" t="s">
        <v>1087</v>
      </c>
      <c r="C286" t="s">
        <v>374</v>
      </c>
      <c r="D286" t="s">
        <v>942</v>
      </c>
      <c r="E286">
        <v>2023</v>
      </c>
      <c r="F286">
        <v>74</v>
      </c>
      <c r="G286">
        <v>16.170000000000002</v>
      </c>
      <c r="H286">
        <v>16447</v>
      </c>
      <c r="I286">
        <v>118.60596217004179</v>
      </c>
      <c r="J286">
        <v>17</v>
      </c>
      <c r="K286">
        <v>37</v>
      </c>
      <c r="L286">
        <v>17356</v>
      </c>
      <c r="M286">
        <v>17.356000000000002</v>
      </c>
      <c r="N286">
        <v>102.712808</v>
      </c>
      <c r="O286">
        <v>86.600037739033496</v>
      </c>
      <c r="P286">
        <v>1</v>
      </c>
      <c r="Q286">
        <v>2</v>
      </c>
      <c r="R286">
        <v>622</v>
      </c>
      <c r="S286">
        <v>0.622</v>
      </c>
      <c r="T286">
        <v>1.0641</v>
      </c>
      <c r="U286">
        <v>0.89717243596441798</v>
      </c>
      <c r="V286">
        <v>0</v>
      </c>
      <c r="W286">
        <v>0</v>
      </c>
      <c r="X286">
        <v>0</v>
      </c>
      <c r="Y286">
        <v>0</v>
      </c>
      <c r="Z286">
        <v>0</v>
      </c>
      <c r="AA286">
        <v>0</v>
      </c>
      <c r="AG286">
        <v>0</v>
      </c>
      <c r="AH286">
        <v>1</v>
      </c>
      <c r="AI286">
        <v>2.25</v>
      </c>
      <c r="AJ286">
        <v>2.2499999999999998E-3</v>
      </c>
      <c r="AK286">
        <v>2.1099999999999999E-3</v>
      </c>
      <c r="AL286">
        <v>1.9220000000000001E-3</v>
      </c>
      <c r="AM286">
        <v>1276</v>
      </c>
      <c r="AN286">
        <v>31953.03</v>
      </c>
      <c r="AO286">
        <v>31.953029999999998</v>
      </c>
      <c r="AP286">
        <v>29.971533999999998</v>
      </c>
      <c r="AQ286">
        <v>25.269837579522953</v>
      </c>
      <c r="AR286">
        <v>1398</v>
      </c>
      <c r="AS286">
        <v>32053.83</v>
      </c>
      <c r="AT286">
        <v>32.053829999999898</v>
      </c>
      <c r="AU286">
        <v>30.066083392605201</v>
      </c>
      <c r="AV286">
        <v>25.349554813695086</v>
      </c>
      <c r="AW286">
        <v>0</v>
      </c>
      <c r="AX286">
        <v>0</v>
      </c>
      <c r="AY286">
        <v>0</v>
      </c>
      <c r="AZ286">
        <v>0</v>
      </c>
      <c r="BA286">
        <v>0</v>
      </c>
      <c r="BB286">
        <v>0</v>
      </c>
      <c r="BC286">
        <v>20</v>
      </c>
      <c r="BD286">
        <v>45350</v>
      </c>
      <c r="BE286">
        <v>45.35</v>
      </c>
      <c r="BF286">
        <v>101.404129</v>
      </c>
      <c r="BG286">
        <v>85.496653915778651</v>
      </c>
      <c r="BH286">
        <v>1436</v>
      </c>
      <c r="BI286">
        <v>95.381829999999894</v>
      </c>
      <c r="BJ286">
        <v>235.24712039260518</v>
      </c>
      <c r="BK286">
        <v>198.34341890447166</v>
      </c>
      <c r="BL286" t="s">
        <v>374</v>
      </c>
    </row>
    <row r="287" spans="1:64">
      <c r="A287" t="s">
        <v>1097</v>
      </c>
      <c r="B287" t="s">
        <v>1087</v>
      </c>
      <c r="C287" t="s">
        <v>374</v>
      </c>
      <c r="D287" t="s">
        <v>942</v>
      </c>
      <c r="E287">
        <v>2024</v>
      </c>
      <c r="F287">
        <v>74</v>
      </c>
      <c r="G287">
        <v>16.239999999999998</v>
      </c>
      <c r="H287">
        <v>16458</v>
      </c>
      <c r="I287">
        <v>112.8541213215001</v>
      </c>
      <c r="J287">
        <v>17</v>
      </c>
      <c r="K287">
        <v>32</v>
      </c>
      <c r="L287">
        <v>15206</v>
      </c>
      <c r="M287">
        <v>15.206000000000001</v>
      </c>
      <c r="N287">
        <v>89.989108000000016</v>
      </c>
      <c r="O287">
        <v>79.739319172614017</v>
      </c>
      <c r="P287">
        <v>1</v>
      </c>
      <c r="Q287">
        <v>2</v>
      </c>
      <c r="R287">
        <v>622</v>
      </c>
      <c r="S287">
        <v>0.622</v>
      </c>
      <c r="T287">
        <v>0.83540000000000003</v>
      </c>
      <c r="U287">
        <v>0.74024766682654242</v>
      </c>
      <c r="V287">
        <v>0</v>
      </c>
      <c r="W287">
        <v>0</v>
      </c>
      <c r="X287">
        <v>0</v>
      </c>
      <c r="Y287">
        <v>0</v>
      </c>
      <c r="Z287">
        <v>0</v>
      </c>
      <c r="AA287">
        <v>0</v>
      </c>
      <c r="AB287">
        <v>0</v>
      </c>
      <c r="AC287">
        <v>0</v>
      </c>
      <c r="AD287">
        <v>0</v>
      </c>
      <c r="AE287">
        <v>0</v>
      </c>
      <c r="AF287">
        <v>0</v>
      </c>
      <c r="AG287">
        <v>0</v>
      </c>
      <c r="AH287">
        <v>1</v>
      </c>
      <c r="AI287">
        <v>2.25</v>
      </c>
      <c r="AJ287">
        <v>2.2499999999999998E-3</v>
      </c>
      <c r="AK287">
        <v>2.0293735730220002E-3</v>
      </c>
      <c r="AL287">
        <v>1.7982272594553263E-3</v>
      </c>
      <c r="AM287">
        <v>1474</v>
      </c>
      <c r="AN287">
        <v>37421.348000000005</v>
      </c>
      <c r="AO287">
        <v>37.421347999999973</v>
      </c>
      <c r="AP287">
        <v>33.751953199137596</v>
      </c>
      <c r="AQ287">
        <v>29.907594692961766</v>
      </c>
      <c r="AR287">
        <v>1711</v>
      </c>
      <c r="AS287">
        <v>37636.563000000118</v>
      </c>
      <c r="AT287">
        <v>37.636562999999811</v>
      </c>
      <c r="AU287">
        <v>33.946065036256797</v>
      </c>
      <c r="AV287">
        <v>30.079597128359065</v>
      </c>
      <c r="AW287">
        <v>0</v>
      </c>
      <c r="AX287">
        <v>0</v>
      </c>
      <c r="AY287">
        <v>0</v>
      </c>
      <c r="AZ287">
        <v>0</v>
      </c>
      <c r="BA287">
        <v>0</v>
      </c>
      <c r="BB287">
        <v>0</v>
      </c>
      <c r="BC287">
        <v>20</v>
      </c>
      <c r="BD287">
        <v>45350</v>
      </c>
      <c r="BE287">
        <v>45.349999999999987</v>
      </c>
      <c r="BF287">
        <v>83.442214526713315</v>
      </c>
      <c r="BG287">
        <v>73.938119006750483</v>
      </c>
      <c r="BH287">
        <v>1749</v>
      </c>
      <c r="BI287">
        <v>98.814562999999794</v>
      </c>
      <c r="BJ287">
        <v>208.21278756297014</v>
      </c>
      <c r="BK287">
        <v>184.4972829745501</v>
      </c>
      <c r="BL287" t="s">
        <v>374</v>
      </c>
    </row>
    <row r="288" spans="1:64">
      <c r="A288" t="s">
        <v>1098</v>
      </c>
      <c r="B288" t="s">
        <v>1099</v>
      </c>
      <c r="C288" t="s">
        <v>376</v>
      </c>
      <c r="D288" t="s">
        <v>942</v>
      </c>
      <c r="E288">
        <v>2012</v>
      </c>
      <c r="F288" s="23">
        <v>60.93</v>
      </c>
      <c r="G288" s="23">
        <v>6.39</v>
      </c>
      <c r="H288" s="22">
        <v>8082</v>
      </c>
      <c r="I288" s="34">
        <v>65.406663999999992</v>
      </c>
      <c r="J288" s="22">
        <v>7</v>
      </c>
      <c r="K288" s="22" t="s">
        <v>782</v>
      </c>
      <c r="L288" s="23">
        <v>1623</v>
      </c>
      <c r="M288" s="23">
        <v>1.623</v>
      </c>
      <c r="N288" s="23">
        <v>12.702004000000001</v>
      </c>
      <c r="O288" s="14">
        <v>19.420045639386228</v>
      </c>
      <c r="P288" s="22">
        <v>0</v>
      </c>
      <c r="Q288" s="22" t="s">
        <v>782</v>
      </c>
      <c r="R288" s="23">
        <v>0</v>
      </c>
      <c r="S288" s="23">
        <v>0</v>
      </c>
      <c r="T288" s="23">
        <v>0</v>
      </c>
      <c r="U288" s="14">
        <v>0</v>
      </c>
      <c r="V288" s="22">
        <v>0</v>
      </c>
      <c r="W288" s="22" t="s">
        <v>782</v>
      </c>
      <c r="X288" s="23">
        <v>0</v>
      </c>
      <c r="Y288" s="23">
        <v>0</v>
      </c>
      <c r="Z288" s="23">
        <v>0</v>
      </c>
      <c r="AA288" s="14">
        <v>0</v>
      </c>
      <c r="AB288" s="22">
        <v>0</v>
      </c>
      <c r="AC288" s="22" t="s">
        <v>782</v>
      </c>
      <c r="AD288" s="23">
        <v>0</v>
      </c>
      <c r="AE288" s="23">
        <v>0</v>
      </c>
      <c r="AF288" s="23">
        <v>0</v>
      </c>
      <c r="AG288" s="14">
        <v>0</v>
      </c>
      <c r="AH288" s="22" t="s">
        <v>782</v>
      </c>
      <c r="AI288" s="23" t="s">
        <v>782</v>
      </c>
      <c r="AJ288" s="23" t="s">
        <v>782</v>
      </c>
      <c r="AK288" s="23" t="s">
        <v>782</v>
      </c>
      <c r="AL288" s="14" t="s">
        <v>782</v>
      </c>
      <c r="AM288" s="22" t="s">
        <v>782</v>
      </c>
      <c r="AN288" s="23" t="s">
        <v>782</v>
      </c>
      <c r="AO288" s="23" t="s">
        <v>782</v>
      </c>
      <c r="AP288" s="23" t="s">
        <v>782</v>
      </c>
      <c r="AQ288" s="14" t="s">
        <v>782</v>
      </c>
      <c r="AR288" s="22">
        <v>458</v>
      </c>
      <c r="AS288" s="23">
        <v>13703.973000000009</v>
      </c>
      <c r="AT288" s="23">
        <v>13.703973000000008</v>
      </c>
      <c r="AU288" s="23">
        <v>12.178797000000001</v>
      </c>
      <c r="AV288" s="14">
        <v>18.620116445627012</v>
      </c>
      <c r="AW288" s="22">
        <v>0</v>
      </c>
      <c r="AX288" s="22" t="s">
        <v>782</v>
      </c>
      <c r="AY288" s="23">
        <v>0</v>
      </c>
      <c r="AZ288" s="23">
        <v>0</v>
      </c>
      <c r="BA288" s="23">
        <v>0</v>
      </c>
      <c r="BB288" s="14">
        <v>0</v>
      </c>
      <c r="BC288" s="22">
        <v>16</v>
      </c>
      <c r="BD288" s="23">
        <v>14710</v>
      </c>
      <c r="BE288" s="23">
        <v>14.71</v>
      </c>
      <c r="BF288" s="23">
        <v>23.491870000000002</v>
      </c>
      <c r="BG288" s="14">
        <v>35.916630757991271</v>
      </c>
      <c r="BH288" s="22">
        <v>481</v>
      </c>
      <c r="BI288" s="23">
        <v>30.03697300000001</v>
      </c>
      <c r="BJ288" s="23">
        <v>48.372671000000004</v>
      </c>
      <c r="BK288" s="14">
        <v>73.956792843004507</v>
      </c>
      <c r="BL288" t="s">
        <v>376</v>
      </c>
    </row>
    <row r="289" spans="1:64">
      <c r="A289" t="s">
        <v>1100</v>
      </c>
      <c r="B289" t="s">
        <v>1099</v>
      </c>
      <c r="C289" t="s">
        <v>376</v>
      </c>
      <c r="D289" t="s">
        <v>942</v>
      </c>
      <c r="E289">
        <v>2015</v>
      </c>
      <c r="F289" s="23">
        <v>60.93</v>
      </c>
      <c r="G289" s="23">
        <v>6.61</v>
      </c>
      <c r="H289" s="22">
        <v>8266</v>
      </c>
      <c r="I289" s="34">
        <v>66.154752060001016</v>
      </c>
      <c r="J289" s="13">
        <v>5</v>
      </c>
      <c r="K289" s="13">
        <v>7</v>
      </c>
      <c r="L289" s="19">
        <v>2172</v>
      </c>
      <c r="M289" s="35">
        <v>2.1720000000000002</v>
      </c>
      <c r="N289" s="19">
        <v>12.991503020577476</v>
      </c>
      <c r="O289" s="17">
        <v>19.638049597396186</v>
      </c>
      <c r="P289" s="36">
        <v>0</v>
      </c>
      <c r="Q289" s="37">
        <v>0</v>
      </c>
      <c r="R289" s="38">
        <v>0</v>
      </c>
      <c r="S289" s="27">
        <v>0</v>
      </c>
      <c r="T289" s="23">
        <v>0</v>
      </c>
      <c r="U289" s="17">
        <v>0</v>
      </c>
      <c r="V289" s="22">
        <v>0</v>
      </c>
      <c r="W289" s="22">
        <v>0</v>
      </c>
      <c r="X289" s="23">
        <v>0</v>
      </c>
      <c r="Y289" s="27">
        <v>0</v>
      </c>
      <c r="Z289" s="27">
        <v>0</v>
      </c>
      <c r="AA289" s="14">
        <v>0</v>
      </c>
      <c r="AB289" s="39">
        <v>0</v>
      </c>
      <c r="AC289" s="22" t="s">
        <v>782</v>
      </c>
      <c r="AD289" s="23">
        <v>0</v>
      </c>
      <c r="AE289" s="23">
        <v>0</v>
      </c>
      <c r="AF289" s="23">
        <v>0</v>
      </c>
      <c r="AG289" s="14">
        <v>0</v>
      </c>
      <c r="AH289" s="22" t="s">
        <v>782</v>
      </c>
      <c r="AI289" s="23" t="s">
        <v>782</v>
      </c>
      <c r="AJ289" s="23" t="s">
        <v>782</v>
      </c>
      <c r="AK289" s="23" t="s">
        <v>782</v>
      </c>
      <c r="AL289" s="14" t="s">
        <v>782</v>
      </c>
      <c r="AM289" s="22" t="s">
        <v>782</v>
      </c>
      <c r="AN289" s="23" t="s">
        <v>782</v>
      </c>
      <c r="AO289" s="23" t="s">
        <v>782</v>
      </c>
      <c r="AP289" s="23" t="s">
        <v>782</v>
      </c>
      <c r="AQ289" s="14" t="s">
        <v>782</v>
      </c>
      <c r="AR289" s="40">
        <v>487</v>
      </c>
      <c r="AS289" s="41">
        <v>14062.217999999999</v>
      </c>
      <c r="AT289" s="23">
        <v>14.062218</v>
      </c>
      <c r="AU289" s="23">
        <v>12.489538525802681</v>
      </c>
      <c r="AV289" s="14">
        <v>18.879276449369691</v>
      </c>
      <c r="AW289" s="22">
        <v>0</v>
      </c>
      <c r="AX289" s="22" t="s">
        <v>782</v>
      </c>
      <c r="AY289" s="23">
        <v>0</v>
      </c>
      <c r="AZ289" s="23">
        <v>0</v>
      </c>
      <c r="BA289" s="23">
        <v>0</v>
      </c>
      <c r="BB289" s="14">
        <v>0</v>
      </c>
      <c r="BC289" s="42">
        <v>20</v>
      </c>
      <c r="BD289" s="43">
        <v>22310</v>
      </c>
      <c r="BE289" s="44">
        <v>22.31</v>
      </c>
      <c r="BF289" s="23">
        <v>37.263585920928136</v>
      </c>
      <c r="BG289" s="14">
        <v>56.327905041698024</v>
      </c>
      <c r="BH289" s="22">
        <v>512</v>
      </c>
      <c r="BI289" s="23">
        <v>38.544217999999994</v>
      </c>
      <c r="BJ289" s="23">
        <v>62.744627467308291</v>
      </c>
      <c r="BK289" s="14">
        <v>94.845231088463905</v>
      </c>
      <c r="BL289" t="s">
        <v>376</v>
      </c>
    </row>
    <row r="290" spans="1:64">
      <c r="A290" t="s">
        <v>1101</v>
      </c>
      <c r="B290" t="s">
        <v>1099</v>
      </c>
      <c r="C290" t="s">
        <v>376</v>
      </c>
      <c r="D290" t="s">
        <v>942</v>
      </c>
      <c r="E290">
        <v>2016</v>
      </c>
      <c r="F290" s="23">
        <v>60.93</v>
      </c>
      <c r="G290" s="23">
        <v>6.64</v>
      </c>
      <c r="H290" s="22">
        <v>8229</v>
      </c>
      <c r="I290" s="34">
        <v>70.280947944632558</v>
      </c>
      <c r="J290" s="13">
        <v>5</v>
      </c>
      <c r="K290" s="13">
        <v>7</v>
      </c>
      <c r="L290" s="19">
        <v>2172</v>
      </c>
      <c r="M290" s="35">
        <v>2.1720000000000002</v>
      </c>
      <c r="N290" s="19">
        <v>12.990732</v>
      </c>
      <c r="O290" s="17">
        <v>18.484002250843456</v>
      </c>
      <c r="P290" s="13">
        <v>0</v>
      </c>
      <c r="Q290" s="13">
        <v>0</v>
      </c>
      <c r="R290" s="19">
        <v>0</v>
      </c>
      <c r="S290" s="27">
        <v>0</v>
      </c>
      <c r="T290" s="19">
        <v>0</v>
      </c>
      <c r="U290" s="17">
        <v>0</v>
      </c>
      <c r="V290" s="13">
        <v>0</v>
      </c>
      <c r="W290" s="13">
        <v>0</v>
      </c>
      <c r="X290" s="19">
        <v>0</v>
      </c>
      <c r="Y290" s="27">
        <v>0</v>
      </c>
      <c r="Z290" s="19">
        <v>0</v>
      </c>
      <c r="AA290" s="14">
        <v>0</v>
      </c>
      <c r="AB290" s="13">
        <v>0</v>
      </c>
      <c r="AC290" s="22" t="s">
        <v>782</v>
      </c>
      <c r="AD290" s="19">
        <v>0</v>
      </c>
      <c r="AE290" s="23">
        <v>0</v>
      </c>
      <c r="AF290" s="19">
        <v>0</v>
      </c>
      <c r="AG290" s="14">
        <v>0</v>
      </c>
      <c r="AH290" s="22" t="s">
        <v>782</v>
      </c>
      <c r="AI290" s="23" t="s">
        <v>782</v>
      </c>
      <c r="AJ290" s="23" t="s">
        <v>782</v>
      </c>
      <c r="AK290" s="23" t="s">
        <v>782</v>
      </c>
      <c r="AL290" s="14" t="s">
        <v>782</v>
      </c>
      <c r="AM290" s="22" t="s">
        <v>782</v>
      </c>
      <c r="AN290" s="23" t="s">
        <v>782</v>
      </c>
      <c r="AO290" s="23" t="s">
        <v>782</v>
      </c>
      <c r="AP290" s="23" t="s">
        <v>782</v>
      </c>
      <c r="AQ290" s="14" t="s">
        <v>782</v>
      </c>
      <c r="AR290" s="13">
        <v>493</v>
      </c>
      <c r="AS290" s="19">
        <v>14147.758</v>
      </c>
      <c r="AT290" s="23">
        <v>14.147758</v>
      </c>
      <c r="AU290" s="19">
        <v>12.563209104000011</v>
      </c>
      <c r="AV290" s="14">
        <v>17.875696716409298</v>
      </c>
      <c r="AW290" s="13">
        <v>0</v>
      </c>
      <c r="AX290" s="22" t="s">
        <v>782</v>
      </c>
      <c r="AY290" s="19">
        <v>0</v>
      </c>
      <c r="AZ290" s="23">
        <v>0</v>
      </c>
      <c r="BA290" s="19">
        <v>0</v>
      </c>
      <c r="BB290" s="14">
        <v>0</v>
      </c>
      <c r="BC290" s="13">
        <v>23</v>
      </c>
      <c r="BD290" s="19">
        <v>29210.000000000004</v>
      </c>
      <c r="BE290" s="44">
        <v>29.210000000000004</v>
      </c>
      <c r="BF290" s="19">
        <v>48.467240880035959</v>
      </c>
      <c r="BG290" s="14">
        <v>68.962133120655295</v>
      </c>
      <c r="BH290" s="22">
        <v>521</v>
      </c>
      <c r="BI290" s="23">
        <v>45.529758000000001</v>
      </c>
      <c r="BJ290" s="23">
        <v>74.021181984035962</v>
      </c>
      <c r="BK290" s="14">
        <v>105.32183208790805</v>
      </c>
      <c r="BL290" t="s">
        <v>376</v>
      </c>
    </row>
    <row r="291" spans="1:64">
      <c r="A291" t="s">
        <v>1102</v>
      </c>
      <c r="B291" t="s">
        <v>1099</v>
      </c>
      <c r="C291" t="s">
        <v>376</v>
      </c>
      <c r="D291" t="s">
        <v>942</v>
      </c>
      <c r="E291">
        <v>2017</v>
      </c>
      <c r="F291" s="23">
        <v>60.93</v>
      </c>
      <c r="G291" s="23">
        <v>6.55</v>
      </c>
      <c r="H291" s="22">
        <v>8188</v>
      </c>
      <c r="I291" s="34">
        <v>64.316825678057128</v>
      </c>
      <c r="J291" s="13">
        <v>5</v>
      </c>
      <c r="K291" s="13">
        <v>7</v>
      </c>
      <c r="L291" s="19">
        <v>2172</v>
      </c>
      <c r="M291" s="19">
        <v>2.1720000000000002</v>
      </c>
      <c r="N291" s="19">
        <v>12.990732</v>
      </c>
      <c r="O291" s="17">
        <v>20.198030395694772</v>
      </c>
      <c r="P291" s="13">
        <v>0</v>
      </c>
      <c r="Q291" s="13">
        <v>0</v>
      </c>
      <c r="R291" s="19">
        <v>0</v>
      </c>
      <c r="S291" s="19">
        <v>0</v>
      </c>
      <c r="T291" s="19">
        <v>0</v>
      </c>
      <c r="U291" s="17">
        <v>0</v>
      </c>
      <c r="V291" s="13">
        <v>0</v>
      </c>
      <c r="W291" s="13">
        <v>0</v>
      </c>
      <c r="X291" s="19">
        <v>0</v>
      </c>
      <c r="Y291" s="19">
        <v>0</v>
      </c>
      <c r="Z291" s="19">
        <v>0</v>
      </c>
      <c r="AA291" s="14">
        <v>0</v>
      </c>
      <c r="AB291" s="13">
        <v>0</v>
      </c>
      <c r="AC291" s="22" t="s">
        <v>782</v>
      </c>
      <c r="AD291" s="19">
        <v>0</v>
      </c>
      <c r="AE291" s="19">
        <v>0</v>
      </c>
      <c r="AF291" s="19">
        <v>0</v>
      </c>
      <c r="AG291" s="14">
        <v>0</v>
      </c>
      <c r="AH291" s="22" t="s">
        <v>782</v>
      </c>
      <c r="AI291" s="23" t="s">
        <v>782</v>
      </c>
      <c r="AJ291" s="23" t="s">
        <v>782</v>
      </c>
      <c r="AK291" s="23" t="s">
        <v>782</v>
      </c>
      <c r="AL291" s="14" t="s">
        <v>782</v>
      </c>
      <c r="AM291" s="22" t="s">
        <v>782</v>
      </c>
      <c r="AN291" s="23" t="s">
        <v>782</v>
      </c>
      <c r="AO291" s="23" t="s">
        <v>782</v>
      </c>
      <c r="AP291" s="23" t="s">
        <v>782</v>
      </c>
      <c r="AQ291" s="14" t="s">
        <v>782</v>
      </c>
      <c r="AR291" s="13">
        <v>501</v>
      </c>
      <c r="AS291" s="19">
        <v>14229.267999999998</v>
      </c>
      <c r="AT291" s="19">
        <v>14.229267999999992</v>
      </c>
      <c r="AU291" s="19">
        <v>12.635589984000008</v>
      </c>
      <c r="AV291" s="14">
        <v>19.645854487981786</v>
      </c>
      <c r="AW291" s="13">
        <v>0</v>
      </c>
      <c r="AX291" s="22" t="s">
        <v>782</v>
      </c>
      <c r="AY291" s="19">
        <v>0</v>
      </c>
      <c r="AZ291" s="19">
        <v>0</v>
      </c>
      <c r="BA291" s="19">
        <v>0</v>
      </c>
      <c r="BB291" s="14">
        <v>0</v>
      </c>
      <c r="BC291" s="13">
        <v>24</v>
      </c>
      <c r="BD291" s="19">
        <v>33326</v>
      </c>
      <c r="BE291" s="19">
        <v>33.326000000000008</v>
      </c>
      <c r="BF291" s="19">
        <v>55.492480877376686</v>
      </c>
      <c r="BG291" s="14">
        <v>86.279881341079573</v>
      </c>
      <c r="BH291" s="22">
        <v>530</v>
      </c>
      <c r="BI291" s="23">
        <v>49.727267999999995</v>
      </c>
      <c r="BJ291" s="23">
        <v>81.118802861376693</v>
      </c>
      <c r="BK291" s="14">
        <v>126.12376622475612</v>
      </c>
      <c r="BL291" t="s">
        <v>376</v>
      </c>
    </row>
    <row r="292" spans="1:64">
      <c r="A292" t="s">
        <v>1103</v>
      </c>
      <c r="B292" t="s">
        <v>1099</v>
      </c>
      <c r="C292" t="s">
        <v>376</v>
      </c>
      <c r="D292" t="s">
        <v>942</v>
      </c>
      <c r="E292">
        <v>2018</v>
      </c>
      <c r="F292" s="23">
        <v>60.93</v>
      </c>
      <c r="G292" s="23">
        <v>6.59</v>
      </c>
      <c r="H292" s="22">
        <v>8281</v>
      </c>
      <c r="I292" s="34">
        <v>64.321396881019325</v>
      </c>
      <c r="J292" s="13">
        <v>5</v>
      </c>
      <c r="K292" s="13">
        <v>7</v>
      </c>
      <c r="L292" s="19">
        <v>2352</v>
      </c>
      <c r="M292" s="19">
        <v>2.3520000000000003</v>
      </c>
      <c r="N292" s="19">
        <v>14.067311999999999</v>
      </c>
      <c r="O292" s="17">
        <v>21.870345922401974</v>
      </c>
      <c r="P292" s="13">
        <v>0</v>
      </c>
      <c r="Q292" s="13">
        <v>0</v>
      </c>
      <c r="R292" s="19">
        <v>0</v>
      </c>
      <c r="S292" s="19">
        <v>0</v>
      </c>
      <c r="T292" s="19">
        <v>0</v>
      </c>
      <c r="U292" s="17">
        <v>0</v>
      </c>
      <c r="V292" s="13">
        <v>0</v>
      </c>
      <c r="W292" s="13">
        <v>0</v>
      </c>
      <c r="X292" s="19">
        <v>0</v>
      </c>
      <c r="Y292" s="19">
        <v>0</v>
      </c>
      <c r="Z292" s="19">
        <v>0</v>
      </c>
      <c r="AA292" s="14">
        <v>0</v>
      </c>
      <c r="AB292" s="13">
        <v>0</v>
      </c>
      <c r="AC292" s="22" t="s">
        <v>782</v>
      </c>
      <c r="AD292" s="19">
        <v>0</v>
      </c>
      <c r="AE292" s="19">
        <v>0</v>
      </c>
      <c r="AF292" s="19">
        <v>0</v>
      </c>
      <c r="AG292" s="14">
        <v>0</v>
      </c>
      <c r="AH292" s="22" t="s">
        <v>782</v>
      </c>
      <c r="AI292" s="23" t="s">
        <v>782</v>
      </c>
      <c r="AJ292" s="23" t="s">
        <v>782</v>
      </c>
      <c r="AK292" s="23" t="s">
        <v>782</v>
      </c>
      <c r="AL292" s="14" t="s">
        <v>782</v>
      </c>
      <c r="AM292" s="22" t="s">
        <v>782</v>
      </c>
      <c r="AN292" s="23" t="s">
        <v>782</v>
      </c>
      <c r="AO292" s="23" t="s">
        <v>782</v>
      </c>
      <c r="AP292" s="23" t="s">
        <v>782</v>
      </c>
      <c r="AQ292" s="14" t="s">
        <v>782</v>
      </c>
      <c r="AR292" s="13">
        <v>511</v>
      </c>
      <c r="AS292" s="19">
        <v>14311.992999999997</v>
      </c>
      <c r="AT292" s="19">
        <v>14.311992999999994</v>
      </c>
      <c r="AU292" s="19">
        <v>12.709049784000007</v>
      </c>
      <c r="AV292" s="14">
        <v>19.758665701102544</v>
      </c>
      <c r="AW292" s="13">
        <v>0</v>
      </c>
      <c r="AX292" s="22" t="s">
        <v>782</v>
      </c>
      <c r="AY292" s="19">
        <v>0</v>
      </c>
      <c r="AZ292" s="19">
        <v>0</v>
      </c>
      <c r="BA292" s="19">
        <v>0</v>
      </c>
      <c r="BB292" s="14">
        <v>0</v>
      </c>
      <c r="BC292" s="13">
        <v>24</v>
      </c>
      <c r="BD292" s="19">
        <v>34626</v>
      </c>
      <c r="BE292" s="19">
        <v>34.625999999999998</v>
      </c>
      <c r="BF292" s="19">
        <v>57.902318250771742</v>
      </c>
      <c r="BG292" s="14">
        <v>90.020305930044557</v>
      </c>
      <c r="BH292" s="22">
        <v>540</v>
      </c>
      <c r="BI292" s="23">
        <v>51.289992999999996</v>
      </c>
      <c r="BJ292" s="23">
        <v>84.678680034771745</v>
      </c>
      <c r="BK292" s="14">
        <v>131.64931755354908</v>
      </c>
      <c r="BL292" t="s">
        <v>376</v>
      </c>
    </row>
    <row r="293" spans="1:64">
      <c r="A293" t="s">
        <v>1104</v>
      </c>
      <c r="B293" t="s">
        <v>1099</v>
      </c>
      <c r="C293" t="s">
        <v>376</v>
      </c>
      <c r="D293" t="s">
        <v>942</v>
      </c>
      <c r="E293">
        <v>2019</v>
      </c>
      <c r="F293" s="23">
        <v>60.93</v>
      </c>
      <c r="G293" s="23">
        <v>6.72</v>
      </c>
      <c r="H293" s="22">
        <v>8224</v>
      </c>
      <c r="I293" s="34">
        <v>66.404448511265841</v>
      </c>
      <c r="J293" s="22">
        <v>5</v>
      </c>
      <c r="K293" s="22">
        <v>8</v>
      </c>
      <c r="L293" s="23">
        <v>2352</v>
      </c>
      <c r="M293" s="23">
        <v>2.3520000000000003</v>
      </c>
      <c r="N293" s="23">
        <v>14.067312000000001</v>
      </c>
      <c r="O293" s="14">
        <v>21.184291587955002</v>
      </c>
      <c r="P293" s="22">
        <v>0</v>
      </c>
      <c r="Q293" s="22">
        <v>0</v>
      </c>
      <c r="R293" s="23">
        <v>0</v>
      </c>
      <c r="S293" s="23">
        <v>0</v>
      </c>
      <c r="T293" s="23">
        <v>0</v>
      </c>
      <c r="U293" s="14">
        <v>0</v>
      </c>
      <c r="V293" s="22">
        <v>0</v>
      </c>
      <c r="W293" s="22">
        <v>0</v>
      </c>
      <c r="X293" s="23">
        <v>0</v>
      </c>
      <c r="Y293" s="23">
        <v>0</v>
      </c>
      <c r="Z293" s="23">
        <v>0</v>
      </c>
      <c r="AA293" s="14">
        <v>0</v>
      </c>
      <c r="AB293" s="22">
        <v>0</v>
      </c>
      <c r="AC293" s="22">
        <v>0</v>
      </c>
      <c r="AD293" s="23">
        <v>0</v>
      </c>
      <c r="AE293" s="23">
        <v>0</v>
      </c>
      <c r="AF293" s="23">
        <v>0</v>
      </c>
      <c r="AG293" s="14">
        <v>0</v>
      </c>
      <c r="AH293" s="22">
        <v>1</v>
      </c>
      <c r="AI293" s="23">
        <v>1626.4749999999999</v>
      </c>
      <c r="AJ293" s="23">
        <v>1.6264749999999999</v>
      </c>
      <c r="AK293" s="23">
        <v>1.4443097999999999</v>
      </c>
      <c r="AL293" s="14">
        <v>2.1750196445874641</v>
      </c>
      <c r="AM293" s="22">
        <v>536</v>
      </c>
      <c r="AN293" s="23">
        <v>13645.307999999995</v>
      </c>
      <c r="AO293" s="23">
        <v>13.645307999999989</v>
      </c>
      <c r="AP293" s="23">
        <v>12.117033504000007</v>
      </c>
      <c r="AQ293" s="14">
        <v>18.247321942511565</v>
      </c>
      <c r="AR293" s="22">
        <v>537</v>
      </c>
      <c r="AS293" s="23">
        <v>15271.782999999996</v>
      </c>
      <c r="AT293" s="23">
        <v>15.271782999999989</v>
      </c>
      <c r="AU293" s="23">
        <v>13.561343304000006</v>
      </c>
      <c r="AV293" s="14">
        <v>20.42234158709903</v>
      </c>
      <c r="AW293" s="22">
        <v>0</v>
      </c>
      <c r="AX293" s="22" t="s">
        <v>782</v>
      </c>
      <c r="AY293" s="23">
        <v>0</v>
      </c>
      <c r="AZ293" s="23">
        <v>0</v>
      </c>
      <c r="BA293" s="23">
        <v>0</v>
      </c>
      <c r="BB293" s="14">
        <v>0</v>
      </c>
      <c r="BC293" s="22">
        <v>25</v>
      </c>
      <c r="BD293" s="23">
        <v>36926</v>
      </c>
      <c r="BE293" s="23">
        <v>36.926000000000002</v>
      </c>
      <c r="BF293" s="23">
        <v>61.221593860956624</v>
      </c>
      <c r="BG293" s="14">
        <v>92.195018908364375</v>
      </c>
      <c r="BH293" s="22">
        <v>567</v>
      </c>
      <c r="BI293" s="23">
        <v>54.549782999999991</v>
      </c>
      <c r="BJ293" s="23">
        <v>88.850249164956637</v>
      </c>
      <c r="BK293" s="14">
        <v>133.80165208341839</v>
      </c>
      <c r="BL293" t="s">
        <v>376</v>
      </c>
    </row>
    <row r="294" spans="1:64">
      <c r="A294" t="s">
        <v>1105</v>
      </c>
      <c r="B294" t="s">
        <v>1099</v>
      </c>
      <c r="C294" t="s">
        <v>376</v>
      </c>
      <c r="D294" t="s">
        <v>942</v>
      </c>
      <c r="E294">
        <v>2020</v>
      </c>
      <c r="F294" s="23">
        <v>60.93</v>
      </c>
      <c r="G294" s="23">
        <v>6.74</v>
      </c>
      <c r="H294" s="22">
        <v>8305</v>
      </c>
      <c r="I294" s="34">
        <v>66.221685992722769</v>
      </c>
      <c r="J294" s="22">
        <v>5</v>
      </c>
      <c r="K294" s="22">
        <v>10</v>
      </c>
      <c r="L294" s="23">
        <v>2582</v>
      </c>
      <c r="M294" s="23">
        <v>2.5819999999999999</v>
      </c>
      <c r="N294" s="23">
        <v>15.442942</v>
      </c>
      <c r="O294" s="14">
        <v>23.320067691567164</v>
      </c>
      <c r="P294" s="22">
        <v>0</v>
      </c>
      <c r="Q294" s="22">
        <v>0</v>
      </c>
      <c r="R294" s="23">
        <v>0</v>
      </c>
      <c r="S294" s="23">
        <v>0</v>
      </c>
      <c r="T294" s="23">
        <v>0</v>
      </c>
      <c r="U294" s="14">
        <v>0</v>
      </c>
      <c r="V294" s="22">
        <v>0</v>
      </c>
      <c r="W294" s="22">
        <v>0</v>
      </c>
      <c r="X294" s="23">
        <v>0</v>
      </c>
      <c r="Y294" s="23">
        <v>0</v>
      </c>
      <c r="Z294" s="23">
        <v>0</v>
      </c>
      <c r="AA294" s="14">
        <v>0</v>
      </c>
      <c r="AB294" s="22">
        <v>0</v>
      </c>
      <c r="AC294" s="22">
        <v>0</v>
      </c>
      <c r="AD294" s="23">
        <v>0</v>
      </c>
      <c r="AE294" s="23">
        <v>0</v>
      </c>
      <c r="AF294" s="23">
        <v>0</v>
      </c>
      <c r="AG294" s="14">
        <v>0</v>
      </c>
      <c r="AH294" s="22">
        <v>1</v>
      </c>
      <c r="AI294" s="23">
        <v>1626.4749999999999</v>
      </c>
      <c r="AJ294" s="23">
        <v>1.6264749999999999</v>
      </c>
      <c r="AK294" s="23">
        <v>1.4443097999999999</v>
      </c>
      <c r="AL294" s="14">
        <v>2.1810223922095822</v>
      </c>
      <c r="AM294" s="22">
        <v>577</v>
      </c>
      <c r="AN294" s="23">
        <v>14677.607999999995</v>
      </c>
      <c r="AO294" s="23">
        <v>14.677607999999989</v>
      </c>
      <c r="AP294" s="23">
        <v>13.033715904000013</v>
      </c>
      <c r="AQ294" s="14">
        <v>19.681945134154866</v>
      </c>
      <c r="AR294" s="22">
        <v>578</v>
      </c>
      <c r="AS294" s="23">
        <v>16304.082999999995</v>
      </c>
      <c r="AT294" s="23">
        <v>16.304082999999988</v>
      </c>
      <c r="AU294" s="23">
        <v>14.478025704000013</v>
      </c>
      <c r="AV294" s="14">
        <v>21.862967526364447</v>
      </c>
      <c r="AW294" s="22">
        <v>0</v>
      </c>
      <c r="AX294" s="22">
        <v>0</v>
      </c>
      <c r="AY294" s="23">
        <v>0</v>
      </c>
      <c r="AZ294" s="23">
        <v>0</v>
      </c>
      <c r="BA294" s="23">
        <v>0</v>
      </c>
      <c r="BB294" s="14">
        <v>0</v>
      </c>
      <c r="BC294" s="22">
        <v>25</v>
      </c>
      <c r="BD294" s="23">
        <v>36926</v>
      </c>
      <c r="BE294" s="23">
        <v>36.925999999999995</v>
      </c>
      <c r="BF294" s="23">
        <v>60.425114866703538</v>
      </c>
      <c r="BG294" s="14">
        <v>91.246717689041873</v>
      </c>
      <c r="BH294" s="22">
        <v>608</v>
      </c>
      <c r="BI294" s="23">
        <v>55.81208299999998</v>
      </c>
      <c r="BJ294" s="23">
        <v>90.346082570703558</v>
      </c>
      <c r="BK294" s="14">
        <v>136.42975290697348</v>
      </c>
      <c r="BL294" t="s">
        <v>376</v>
      </c>
    </row>
    <row r="295" spans="1:64">
      <c r="A295" t="s">
        <v>1106</v>
      </c>
      <c r="B295" t="s">
        <v>1099</v>
      </c>
      <c r="C295" t="s">
        <v>376</v>
      </c>
      <c r="D295" t="s">
        <v>942</v>
      </c>
      <c r="E295">
        <v>2021</v>
      </c>
      <c r="F295" s="23">
        <v>60.93</v>
      </c>
      <c r="G295" s="23">
        <v>6.72</v>
      </c>
      <c r="H295" s="22">
        <v>8362</v>
      </c>
      <c r="I295" s="34">
        <v>62.27</v>
      </c>
      <c r="J295" s="22">
        <v>6</v>
      </c>
      <c r="K295" s="22">
        <v>10</v>
      </c>
      <c r="L295" s="23">
        <v>2768</v>
      </c>
      <c r="M295" s="23">
        <v>2.7679999999999998</v>
      </c>
      <c r="N295" s="23">
        <v>16.555408</v>
      </c>
      <c r="O295" s="14">
        <v>26.59</v>
      </c>
      <c r="P295" s="22">
        <v>0</v>
      </c>
      <c r="Q295" s="22">
        <v>0</v>
      </c>
      <c r="R295" s="23">
        <v>0</v>
      </c>
      <c r="S295" s="23">
        <v>0</v>
      </c>
      <c r="T295" s="23">
        <v>0</v>
      </c>
      <c r="U295" s="14">
        <v>0</v>
      </c>
      <c r="V295" s="22">
        <v>0</v>
      </c>
      <c r="W295" s="22">
        <v>0</v>
      </c>
      <c r="X295" s="23">
        <v>0</v>
      </c>
      <c r="Y295" s="23">
        <v>0</v>
      </c>
      <c r="Z295" s="23">
        <v>0</v>
      </c>
      <c r="AA295" s="14">
        <v>0</v>
      </c>
      <c r="AB295" s="22">
        <v>0</v>
      </c>
      <c r="AC295" s="22">
        <v>0</v>
      </c>
      <c r="AD295" s="23">
        <v>0</v>
      </c>
      <c r="AE295" s="23">
        <v>0</v>
      </c>
      <c r="AF295" s="23">
        <v>0</v>
      </c>
      <c r="AG295" s="14">
        <v>0</v>
      </c>
      <c r="AH295" s="22">
        <v>1</v>
      </c>
      <c r="AI295" s="23">
        <v>1626.4749999999999</v>
      </c>
      <c r="AJ295" s="23">
        <v>1.6264749999999999</v>
      </c>
      <c r="AK295" s="23">
        <v>1.4554070969999999</v>
      </c>
      <c r="AL295" s="14">
        <v>2.34</v>
      </c>
      <c r="AM295" s="22">
        <v>631</v>
      </c>
      <c r="AN295" s="23">
        <v>16443.113000000001</v>
      </c>
      <c r="AO295" s="23">
        <v>16.443113</v>
      </c>
      <c r="AP295" s="23">
        <v>14.713674259999999</v>
      </c>
      <c r="AQ295" s="14">
        <v>23.63</v>
      </c>
      <c r="AR295" s="22">
        <v>632</v>
      </c>
      <c r="AS295" s="23">
        <v>18069.588</v>
      </c>
      <c r="AT295" s="23">
        <v>18.069588</v>
      </c>
      <c r="AU295" s="23">
        <v>16.16908136</v>
      </c>
      <c r="AV295" s="14">
        <v>25.97</v>
      </c>
      <c r="AW295" s="22">
        <v>0</v>
      </c>
      <c r="AX295" s="22">
        <v>0</v>
      </c>
      <c r="AY295" s="23">
        <v>0</v>
      </c>
      <c r="AZ295" s="23">
        <v>0</v>
      </c>
      <c r="BA295" s="23">
        <v>0</v>
      </c>
      <c r="BB295" s="14">
        <v>0</v>
      </c>
      <c r="BC295" s="22">
        <v>25</v>
      </c>
      <c r="BD295" s="23">
        <v>36926</v>
      </c>
      <c r="BE295" s="23">
        <v>36.926000000000002</v>
      </c>
      <c r="BF295" s="23">
        <v>51.535513829999999</v>
      </c>
      <c r="BG295" s="14">
        <v>82.76</v>
      </c>
      <c r="BH295" s="22">
        <v>663</v>
      </c>
      <c r="BI295" s="23">
        <v>57.76</v>
      </c>
      <c r="BJ295" s="23">
        <v>84.26</v>
      </c>
      <c r="BK295" s="14">
        <v>135.32</v>
      </c>
      <c r="BL295" t="s">
        <v>376</v>
      </c>
    </row>
    <row r="296" spans="1:64">
      <c r="A296" t="s">
        <v>1107</v>
      </c>
      <c r="B296" t="s">
        <v>1099</v>
      </c>
      <c r="C296" t="s">
        <v>376</v>
      </c>
      <c r="D296" s="111" t="s">
        <v>942</v>
      </c>
      <c r="E296" s="110">
        <v>2022</v>
      </c>
      <c r="F296" s="23"/>
      <c r="G296" s="23"/>
      <c r="H296" s="22">
        <v>8513</v>
      </c>
      <c r="I296" s="34">
        <v>61.698292450569248</v>
      </c>
      <c r="J296" s="22">
        <v>5</v>
      </c>
      <c r="K296" s="22">
        <v>8</v>
      </c>
      <c r="L296" s="23">
        <v>2388</v>
      </c>
      <c r="M296" s="23">
        <v>2.3880000000000003</v>
      </c>
      <c r="N296" s="23">
        <v>14.132183999999999</v>
      </c>
      <c r="O296" s="14">
        <v>22.905308135265276</v>
      </c>
      <c r="P296" s="22">
        <v>0</v>
      </c>
      <c r="Q296" s="22">
        <v>0</v>
      </c>
      <c r="R296" s="23">
        <v>0</v>
      </c>
      <c r="S296" s="23">
        <v>0</v>
      </c>
      <c r="T296" s="23">
        <v>0</v>
      </c>
      <c r="U296" s="14">
        <v>0</v>
      </c>
      <c r="V296" s="22">
        <v>0</v>
      </c>
      <c r="W296" s="22">
        <v>0</v>
      </c>
      <c r="X296" s="23">
        <v>0</v>
      </c>
      <c r="Y296" s="23">
        <v>0</v>
      </c>
      <c r="Z296" s="23">
        <v>0</v>
      </c>
      <c r="AA296" s="14">
        <v>0</v>
      </c>
      <c r="AB296" s="22">
        <v>0</v>
      </c>
      <c r="AC296" s="22">
        <v>0</v>
      </c>
      <c r="AD296" s="23">
        <v>0</v>
      </c>
      <c r="AE296" s="23">
        <v>0</v>
      </c>
      <c r="AF296" s="23">
        <v>0</v>
      </c>
      <c r="AG296" s="14">
        <v>0</v>
      </c>
      <c r="AH296" s="22">
        <v>1</v>
      </c>
      <c r="AI296" s="23">
        <v>1626.4749999999999</v>
      </c>
      <c r="AJ296" s="23">
        <v>1.6264749999999999</v>
      </c>
      <c r="AK296" s="23">
        <v>1.6661023039324201</v>
      </c>
      <c r="AL296" s="14">
        <v>2.700402616923717</v>
      </c>
      <c r="AM296" s="22">
        <v>732</v>
      </c>
      <c r="AN296" s="23">
        <v>18233.158000000007</v>
      </c>
      <c r="AO296" s="23">
        <v>18.233157999999985</v>
      </c>
      <c r="AP296" s="23">
        <v>18.677389170914896</v>
      </c>
      <c r="AQ296" s="14">
        <v>30.272133034927407</v>
      </c>
      <c r="AR296" s="22">
        <v>733</v>
      </c>
      <c r="AS296" s="23">
        <v>19859.632999999998</v>
      </c>
      <c r="AT296" s="23">
        <v>19.859632999999999</v>
      </c>
      <c r="AU296" s="23">
        <v>20.343491474847319</v>
      </c>
      <c r="AV296" s="14">
        <v>32.972535651851132</v>
      </c>
      <c r="AW296" s="22">
        <v>0</v>
      </c>
      <c r="AX296" s="22">
        <v>0</v>
      </c>
      <c r="AY296" s="23">
        <v>0</v>
      </c>
      <c r="AZ296" s="23">
        <v>0</v>
      </c>
      <c r="BA296" s="23">
        <v>0</v>
      </c>
      <c r="BB296" s="14">
        <v>0</v>
      </c>
      <c r="BC296" s="22">
        <v>23</v>
      </c>
      <c r="BD296" s="23">
        <v>33310</v>
      </c>
      <c r="BE296" s="23">
        <v>33.31</v>
      </c>
      <c r="BF296" s="23">
        <v>51.943192959393755</v>
      </c>
      <c r="BG296" s="14">
        <v>84.189028409512346</v>
      </c>
      <c r="BH296" s="22">
        <v>761</v>
      </c>
      <c r="BI296" s="23">
        <v>55.557633000000003</v>
      </c>
      <c r="BJ296" s="23">
        <v>86.418868434241062</v>
      </c>
      <c r="BK296" s="14">
        <v>140.06687219662876</v>
      </c>
      <c r="BL296" t="s">
        <v>376</v>
      </c>
    </row>
    <row r="297" spans="1:64">
      <c r="A297" t="s">
        <v>1108</v>
      </c>
      <c r="B297" t="s">
        <v>1099</v>
      </c>
      <c r="C297" t="s">
        <v>376</v>
      </c>
      <c r="D297" t="s">
        <v>942</v>
      </c>
      <c r="E297">
        <v>2023</v>
      </c>
      <c r="F297">
        <v>60.93</v>
      </c>
      <c r="G297">
        <v>6.85</v>
      </c>
      <c r="H297">
        <v>8192</v>
      </c>
      <c r="I297">
        <v>61.698292450569248</v>
      </c>
      <c r="J297">
        <v>5</v>
      </c>
      <c r="K297">
        <v>10</v>
      </c>
      <c r="L297">
        <v>2818</v>
      </c>
      <c r="M297">
        <v>2.8180000000000001</v>
      </c>
      <c r="N297">
        <v>16.676924</v>
      </c>
      <c r="O297">
        <v>27.02979829362544</v>
      </c>
      <c r="P297">
        <v>0</v>
      </c>
      <c r="Q297">
        <v>0</v>
      </c>
      <c r="R297">
        <v>0</v>
      </c>
      <c r="S297">
        <v>0</v>
      </c>
      <c r="T297">
        <v>0</v>
      </c>
      <c r="U297">
        <v>0</v>
      </c>
      <c r="V297">
        <v>0</v>
      </c>
      <c r="W297">
        <v>0</v>
      </c>
      <c r="X297">
        <v>0</v>
      </c>
      <c r="Y297">
        <v>0</v>
      </c>
      <c r="Z297">
        <v>0</v>
      </c>
      <c r="AA297">
        <v>0</v>
      </c>
      <c r="AG297">
        <v>0</v>
      </c>
      <c r="AH297">
        <v>3</v>
      </c>
      <c r="AI297">
        <v>4626.1750000000002</v>
      </c>
      <c r="AJ297">
        <v>4.6261749999999999</v>
      </c>
      <c r="AK297">
        <v>4.3392929999999996</v>
      </c>
      <c r="AL297">
        <v>7.5968989999999996</v>
      </c>
      <c r="AM297">
        <v>896</v>
      </c>
      <c r="AN297">
        <v>20493.941999999999</v>
      </c>
      <c r="AO297">
        <v>20.493942000000001</v>
      </c>
      <c r="AP297">
        <v>19.223056</v>
      </c>
      <c r="AQ297">
        <v>31.15654459222014</v>
      </c>
      <c r="AR297">
        <v>936</v>
      </c>
      <c r="AS297">
        <v>25150.862000000001</v>
      </c>
      <c r="AT297">
        <v>25.150862</v>
      </c>
      <c r="AU297">
        <v>23.5911875207394</v>
      </c>
      <c r="AV297">
        <v>38.236370219872654</v>
      </c>
      <c r="AW297">
        <v>0</v>
      </c>
      <c r="AX297">
        <v>0</v>
      </c>
      <c r="AY297">
        <v>0</v>
      </c>
      <c r="AZ297">
        <v>0</v>
      </c>
      <c r="BA297">
        <v>0</v>
      </c>
      <c r="BB297">
        <v>0</v>
      </c>
      <c r="BC297">
        <v>23</v>
      </c>
      <c r="BD297">
        <v>33310</v>
      </c>
      <c r="BE297">
        <v>33.31</v>
      </c>
      <c r="BF297">
        <v>62.022519000000003</v>
      </c>
      <c r="BG297">
        <v>100.52550327821554</v>
      </c>
      <c r="BH297">
        <v>964</v>
      </c>
      <c r="BI297">
        <v>61.278862000000004</v>
      </c>
      <c r="BJ297">
        <v>102.2906305207394</v>
      </c>
      <c r="BK297">
        <v>165.79167179171364</v>
      </c>
      <c r="BL297" t="s">
        <v>376</v>
      </c>
    </row>
    <row r="298" spans="1:64">
      <c r="A298" t="s">
        <v>1109</v>
      </c>
      <c r="B298" t="s">
        <v>1099</v>
      </c>
      <c r="C298" t="s">
        <v>376</v>
      </c>
      <c r="D298" t="s">
        <v>942</v>
      </c>
      <c r="E298">
        <v>2024</v>
      </c>
      <c r="F298">
        <v>60.93</v>
      </c>
      <c r="G298">
        <v>6.85</v>
      </c>
      <c r="H298">
        <v>8163</v>
      </c>
      <c r="I298">
        <v>55.974492182975162</v>
      </c>
      <c r="J298">
        <v>5</v>
      </c>
      <c r="K298">
        <v>8</v>
      </c>
      <c r="L298">
        <v>2408</v>
      </c>
      <c r="M298">
        <v>2.4080000000000004</v>
      </c>
      <c r="N298">
        <v>14.250544</v>
      </c>
      <c r="O298">
        <v>25.458996489715997</v>
      </c>
      <c r="P298">
        <v>0</v>
      </c>
      <c r="Q298">
        <v>0</v>
      </c>
      <c r="R298">
        <v>0</v>
      </c>
      <c r="S298">
        <v>0</v>
      </c>
      <c r="T298">
        <v>0</v>
      </c>
      <c r="U298">
        <v>0</v>
      </c>
      <c r="V298">
        <v>0</v>
      </c>
      <c r="W298">
        <v>0</v>
      </c>
      <c r="X298">
        <v>0</v>
      </c>
      <c r="Y298">
        <v>0</v>
      </c>
      <c r="Z298">
        <v>0</v>
      </c>
      <c r="AA298">
        <v>0</v>
      </c>
      <c r="AB298">
        <v>0</v>
      </c>
      <c r="AC298">
        <v>0</v>
      </c>
      <c r="AD298">
        <v>0</v>
      </c>
      <c r="AE298">
        <v>0</v>
      </c>
      <c r="AF298">
        <v>0</v>
      </c>
      <c r="AG298">
        <v>0</v>
      </c>
      <c r="AH298">
        <v>3</v>
      </c>
      <c r="AI298">
        <v>4626.1750000000002</v>
      </c>
      <c r="AJ298">
        <v>4.6261749999999999</v>
      </c>
      <c r="AK298">
        <v>4.1725499063000218</v>
      </c>
      <c r="AL298">
        <v>7.4543774200940716</v>
      </c>
      <c r="AM298">
        <v>987</v>
      </c>
      <c r="AN298">
        <v>22578.564999999999</v>
      </c>
      <c r="AO298">
        <v>22.578565000000019</v>
      </c>
      <c r="AP298">
        <v>20.364596945670904</v>
      </c>
      <c r="AQ298">
        <v>36.381923535993899</v>
      </c>
      <c r="AR298">
        <v>1085</v>
      </c>
      <c r="AS298">
        <v>27292.87999999999</v>
      </c>
      <c r="AT298">
        <v>27.292880000000036</v>
      </c>
      <c r="AU298">
        <v>24.616644179404766</v>
      </c>
      <c r="AV298">
        <v>43.97832516092393</v>
      </c>
      <c r="AW298">
        <v>0</v>
      </c>
      <c r="AX298">
        <v>0</v>
      </c>
      <c r="AY298">
        <v>0</v>
      </c>
      <c r="AZ298">
        <v>0</v>
      </c>
      <c r="BA298">
        <v>0</v>
      </c>
      <c r="BB298">
        <v>0</v>
      </c>
      <c r="BC298">
        <v>23</v>
      </c>
      <c r="BD298">
        <v>33310</v>
      </c>
      <c r="BE298">
        <v>33.31</v>
      </c>
      <c r="BF298">
        <v>54.390853503078027</v>
      </c>
      <c r="BG298">
        <v>97.17078508774965</v>
      </c>
      <c r="BH298">
        <v>1113</v>
      </c>
      <c r="BI298">
        <v>63.010880000000043</v>
      </c>
      <c r="BJ298">
        <v>93.258041682482798</v>
      </c>
      <c r="BK298">
        <v>166.60810673838961</v>
      </c>
      <c r="BL298" t="s">
        <v>376</v>
      </c>
    </row>
    <row r="299" spans="1:64">
      <c r="A299" t="s">
        <v>1110</v>
      </c>
      <c r="B299" t="s">
        <v>1111</v>
      </c>
      <c r="C299" t="s">
        <v>378</v>
      </c>
      <c r="D299" t="s">
        <v>942</v>
      </c>
      <c r="E299">
        <v>2012</v>
      </c>
      <c r="F299" s="23">
        <v>48.14</v>
      </c>
      <c r="G299" s="23">
        <v>7.09</v>
      </c>
      <c r="H299" s="22">
        <v>7884</v>
      </c>
      <c r="I299" s="34">
        <v>64.692191999999991</v>
      </c>
      <c r="J299" s="22">
        <v>4</v>
      </c>
      <c r="K299" s="22" t="s">
        <v>782</v>
      </c>
      <c r="L299" s="23">
        <v>960</v>
      </c>
      <c r="M299" s="23">
        <v>0.96</v>
      </c>
      <c r="N299" s="23">
        <v>7.9731529999999999</v>
      </c>
      <c r="O299" s="14">
        <v>12.32475319432676</v>
      </c>
      <c r="P299" s="22">
        <v>0</v>
      </c>
      <c r="Q299" s="22" t="s">
        <v>782</v>
      </c>
      <c r="R299" s="23">
        <v>0</v>
      </c>
      <c r="S299" s="23">
        <v>0</v>
      </c>
      <c r="T299" s="23">
        <v>0</v>
      </c>
      <c r="U299" s="14">
        <v>0</v>
      </c>
      <c r="V299" s="22">
        <v>0</v>
      </c>
      <c r="W299" s="22" t="s">
        <v>782</v>
      </c>
      <c r="X299" s="23">
        <v>0</v>
      </c>
      <c r="Y299" s="23">
        <v>0</v>
      </c>
      <c r="Z299" s="23">
        <v>0</v>
      </c>
      <c r="AA299" s="14">
        <v>0</v>
      </c>
      <c r="AB299" s="22">
        <v>0</v>
      </c>
      <c r="AC299" s="22" t="s">
        <v>782</v>
      </c>
      <c r="AD299" s="23">
        <v>0</v>
      </c>
      <c r="AE299" s="23">
        <v>0</v>
      </c>
      <c r="AF299" s="23">
        <v>0</v>
      </c>
      <c r="AG299" s="14">
        <v>0</v>
      </c>
      <c r="AH299" s="22" t="s">
        <v>782</v>
      </c>
      <c r="AI299" s="23" t="s">
        <v>782</v>
      </c>
      <c r="AJ299" s="23" t="s">
        <v>782</v>
      </c>
      <c r="AK299" s="23" t="s">
        <v>782</v>
      </c>
      <c r="AL299" s="14" t="s">
        <v>782</v>
      </c>
      <c r="AM299" s="22" t="s">
        <v>782</v>
      </c>
      <c r="AN299" s="23" t="s">
        <v>782</v>
      </c>
      <c r="AO299" s="23" t="s">
        <v>782</v>
      </c>
      <c r="AP299" s="23" t="s">
        <v>782</v>
      </c>
      <c r="AQ299" s="14" t="s">
        <v>782</v>
      </c>
      <c r="AR299" s="22">
        <v>336</v>
      </c>
      <c r="AS299" s="23">
        <v>8551.9979999999978</v>
      </c>
      <c r="AT299" s="23">
        <v>8.5519979999999975</v>
      </c>
      <c r="AU299" s="23">
        <v>7.2834899999999996</v>
      </c>
      <c r="AV299" s="14">
        <v>11.258684819336468</v>
      </c>
      <c r="AW299" s="22">
        <v>0</v>
      </c>
      <c r="AX299" s="22" t="s">
        <v>782</v>
      </c>
      <c r="AY299" s="23">
        <v>0</v>
      </c>
      <c r="AZ299" s="23">
        <v>0</v>
      </c>
      <c r="BA299" s="23">
        <v>0</v>
      </c>
      <c r="BB299" s="14">
        <v>0</v>
      </c>
      <c r="BC299" s="22">
        <v>8</v>
      </c>
      <c r="BD299" s="23">
        <v>12000</v>
      </c>
      <c r="BE299" s="23">
        <v>12</v>
      </c>
      <c r="BF299" s="23">
        <v>19.164000000000001</v>
      </c>
      <c r="BG299" s="14">
        <v>29.623358565435531</v>
      </c>
      <c r="BH299" s="22">
        <v>348</v>
      </c>
      <c r="BI299" s="23">
        <v>21.511997999999998</v>
      </c>
      <c r="BJ299" s="23">
        <v>34.420642999999998</v>
      </c>
      <c r="BK299" s="14">
        <v>53.206796579098757</v>
      </c>
      <c r="BL299" t="s">
        <v>378</v>
      </c>
    </row>
    <row r="300" spans="1:64">
      <c r="A300" t="s">
        <v>1112</v>
      </c>
      <c r="B300" t="s">
        <v>1111</v>
      </c>
      <c r="C300" t="s">
        <v>378</v>
      </c>
      <c r="D300" t="s">
        <v>942</v>
      </c>
      <c r="E300">
        <v>2015</v>
      </c>
      <c r="F300" s="23">
        <v>48.14</v>
      </c>
      <c r="G300" s="23">
        <v>7.14</v>
      </c>
      <c r="H300" s="22">
        <v>8189</v>
      </c>
      <c r="I300" s="34">
        <v>65.388921186400026</v>
      </c>
      <c r="J300" s="13">
        <v>2</v>
      </c>
      <c r="K300" s="13">
        <v>5</v>
      </c>
      <c r="L300" s="19">
        <v>1605</v>
      </c>
      <c r="M300" s="35">
        <v>1.605</v>
      </c>
      <c r="N300" s="19">
        <v>9.6000747458687137</v>
      </c>
      <c r="O300" s="17">
        <v>14.681500431093507</v>
      </c>
      <c r="P300" s="36">
        <v>0</v>
      </c>
      <c r="Q300" s="37">
        <v>0</v>
      </c>
      <c r="R300" s="38">
        <v>0</v>
      </c>
      <c r="S300" s="27">
        <v>0</v>
      </c>
      <c r="T300" s="23">
        <v>0</v>
      </c>
      <c r="U300" s="17">
        <v>0</v>
      </c>
      <c r="V300" s="22">
        <v>0</v>
      </c>
      <c r="W300" s="22">
        <v>0</v>
      </c>
      <c r="X300" s="23">
        <v>0</v>
      </c>
      <c r="Y300" s="27">
        <v>0</v>
      </c>
      <c r="Z300" s="27">
        <v>0</v>
      </c>
      <c r="AA300" s="14">
        <v>0</v>
      </c>
      <c r="AB300" s="39">
        <v>0</v>
      </c>
      <c r="AC300" s="22" t="s">
        <v>782</v>
      </c>
      <c r="AD300" s="23">
        <v>0</v>
      </c>
      <c r="AE300" s="23">
        <v>0</v>
      </c>
      <c r="AF300" s="23">
        <v>0</v>
      </c>
      <c r="AG300" s="14">
        <v>0</v>
      </c>
      <c r="AH300" s="22" t="s">
        <v>782</v>
      </c>
      <c r="AI300" s="23" t="s">
        <v>782</v>
      </c>
      <c r="AJ300" s="23" t="s">
        <v>782</v>
      </c>
      <c r="AK300" s="23" t="s">
        <v>782</v>
      </c>
      <c r="AL300" s="14" t="s">
        <v>782</v>
      </c>
      <c r="AM300" s="22" t="s">
        <v>782</v>
      </c>
      <c r="AN300" s="23" t="s">
        <v>782</v>
      </c>
      <c r="AO300" s="23" t="s">
        <v>782</v>
      </c>
      <c r="AP300" s="23" t="s">
        <v>782</v>
      </c>
      <c r="AQ300" s="14" t="s">
        <v>782</v>
      </c>
      <c r="AR300" s="40">
        <v>375</v>
      </c>
      <c r="AS300" s="41">
        <v>9134.2840000000033</v>
      </c>
      <c r="AT300" s="23">
        <v>9.1342840000000027</v>
      </c>
      <c r="AU300" s="23">
        <v>8.1127310018677736</v>
      </c>
      <c r="AV300" s="14">
        <v>12.406889201828745</v>
      </c>
      <c r="AW300" s="22">
        <v>0</v>
      </c>
      <c r="AX300" s="22" t="s">
        <v>782</v>
      </c>
      <c r="AY300" s="23">
        <v>0</v>
      </c>
      <c r="AZ300" s="23">
        <v>0</v>
      </c>
      <c r="BA300" s="23">
        <v>0</v>
      </c>
      <c r="BB300" s="14">
        <v>0</v>
      </c>
      <c r="BC300" s="42">
        <v>10</v>
      </c>
      <c r="BD300" s="43">
        <v>12012.6</v>
      </c>
      <c r="BE300" s="44">
        <v>12.012600000000001</v>
      </c>
      <c r="BF300" s="23">
        <v>19.044</v>
      </c>
      <c r="BG300" s="14">
        <v>29.124199718347519</v>
      </c>
      <c r="BH300" s="22">
        <v>387</v>
      </c>
      <c r="BI300" s="23">
        <v>22.751884000000004</v>
      </c>
      <c r="BJ300" s="23">
        <v>36.756805747736493</v>
      </c>
      <c r="BK300" s="14">
        <v>56.21258935126977</v>
      </c>
      <c r="BL300" t="s">
        <v>378</v>
      </c>
    </row>
    <row r="301" spans="1:64">
      <c r="A301" t="s">
        <v>1113</v>
      </c>
      <c r="B301" t="s">
        <v>1111</v>
      </c>
      <c r="C301" t="s">
        <v>378</v>
      </c>
      <c r="D301" t="s">
        <v>942</v>
      </c>
      <c r="E301">
        <v>2016</v>
      </c>
      <c r="F301" s="23">
        <v>48.14</v>
      </c>
      <c r="G301" s="23">
        <v>7.15</v>
      </c>
      <c r="H301" s="22">
        <v>8134</v>
      </c>
      <c r="I301" s="34">
        <v>69.626262124195023</v>
      </c>
      <c r="J301" s="13">
        <v>2</v>
      </c>
      <c r="K301" s="13">
        <v>5</v>
      </c>
      <c r="L301" s="19">
        <v>1605</v>
      </c>
      <c r="M301" s="35">
        <v>1.605</v>
      </c>
      <c r="N301" s="19">
        <v>9.5995050000000006</v>
      </c>
      <c r="O301" s="17">
        <v>13.787189929680551</v>
      </c>
      <c r="P301" s="13">
        <v>0</v>
      </c>
      <c r="Q301" s="13">
        <v>0</v>
      </c>
      <c r="R301" s="19">
        <v>0</v>
      </c>
      <c r="S301" s="27">
        <v>0</v>
      </c>
      <c r="T301" s="19">
        <v>0</v>
      </c>
      <c r="U301" s="17">
        <v>0</v>
      </c>
      <c r="V301" s="13">
        <v>0</v>
      </c>
      <c r="W301" s="13">
        <v>0</v>
      </c>
      <c r="X301" s="19">
        <v>0</v>
      </c>
      <c r="Y301" s="27">
        <v>0</v>
      </c>
      <c r="Z301" s="19">
        <v>0</v>
      </c>
      <c r="AA301" s="14">
        <v>0</v>
      </c>
      <c r="AB301" s="13">
        <v>0</v>
      </c>
      <c r="AC301" s="22" t="s">
        <v>782</v>
      </c>
      <c r="AD301" s="19">
        <v>0</v>
      </c>
      <c r="AE301" s="23">
        <v>0</v>
      </c>
      <c r="AF301" s="19">
        <v>0</v>
      </c>
      <c r="AG301" s="14">
        <v>0</v>
      </c>
      <c r="AH301" s="22" t="s">
        <v>782</v>
      </c>
      <c r="AI301" s="23" t="s">
        <v>782</v>
      </c>
      <c r="AJ301" s="23" t="s">
        <v>782</v>
      </c>
      <c r="AK301" s="23" t="s">
        <v>782</v>
      </c>
      <c r="AL301" s="14" t="s">
        <v>782</v>
      </c>
      <c r="AM301" s="22" t="s">
        <v>782</v>
      </c>
      <c r="AN301" s="23" t="s">
        <v>782</v>
      </c>
      <c r="AO301" s="23" t="s">
        <v>782</v>
      </c>
      <c r="AP301" s="23" t="s">
        <v>782</v>
      </c>
      <c r="AQ301" s="14" t="s">
        <v>782</v>
      </c>
      <c r="AR301" s="13">
        <v>382</v>
      </c>
      <c r="AS301" s="19">
        <v>9194.7539999999917</v>
      </c>
      <c r="AT301" s="23">
        <v>9.1947539999999925</v>
      </c>
      <c r="AU301" s="19">
        <v>8.1649415520000108</v>
      </c>
      <c r="AV301" s="14">
        <v>11.72681299110369</v>
      </c>
      <c r="AW301" s="13">
        <v>0</v>
      </c>
      <c r="AX301" s="22" t="s">
        <v>782</v>
      </c>
      <c r="AY301" s="19">
        <v>0</v>
      </c>
      <c r="AZ301" s="23">
        <v>0</v>
      </c>
      <c r="BA301" s="19">
        <v>0</v>
      </c>
      <c r="BB301" s="14">
        <v>0</v>
      </c>
      <c r="BC301" s="13">
        <v>11</v>
      </c>
      <c r="BD301" s="19">
        <v>16606</v>
      </c>
      <c r="BE301" s="44">
        <v>16.606000000000002</v>
      </c>
      <c r="BF301" s="19">
        <v>25.687555242603882</v>
      </c>
      <c r="BG301" s="14">
        <v>36.893485961926274</v>
      </c>
      <c r="BH301" s="22">
        <v>395</v>
      </c>
      <c r="BI301" s="23">
        <v>27.405753999999995</v>
      </c>
      <c r="BJ301" s="23">
        <v>43.452001794603895</v>
      </c>
      <c r="BK301" s="14">
        <v>62.407488882710517</v>
      </c>
      <c r="BL301" t="s">
        <v>378</v>
      </c>
    </row>
    <row r="302" spans="1:64">
      <c r="A302" t="s">
        <v>1114</v>
      </c>
      <c r="B302" t="s">
        <v>1111</v>
      </c>
      <c r="C302" t="s">
        <v>378</v>
      </c>
      <c r="D302" t="s">
        <v>942</v>
      </c>
      <c r="E302">
        <v>2017</v>
      </c>
      <c r="F302" s="23">
        <v>48.17</v>
      </c>
      <c r="G302" s="23">
        <v>7.32</v>
      </c>
      <c r="H302" s="22">
        <v>8197</v>
      </c>
      <c r="I302" s="34">
        <v>64.387520772231838</v>
      </c>
      <c r="J302" s="13">
        <v>2</v>
      </c>
      <c r="K302" s="13">
        <v>5</v>
      </c>
      <c r="L302" s="19">
        <v>1605</v>
      </c>
      <c r="M302" s="19">
        <v>1.605</v>
      </c>
      <c r="N302" s="19">
        <v>9.5995050000000006</v>
      </c>
      <c r="O302" s="17">
        <v>14.908952674164686</v>
      </c>
      <c r="P302" s="13">
        <v>0</v>
      </c>
      <c r="Q302" s="13">
        <v>0</v>
      </c>
      <c r="R302" s="19">
        <v>0</v>
      </c>
      <c r="S302" s="19">
        <v>0</v>
      </c>
      <c r="T302" s="19">
        <v>0</v>
      </c>
      <c r="U302" s="17">
        <v>0</v>
      </c>
      <c r="V302" s="13">
        <v>0</v>
      </c>
      <c r="W302" s="13">
        <v>0</v>
      </c>
      <c r="X302" s="19">
        <v>0</v>
      </c>
      <c r="Y302" s="19">
        <v>0</v>
      </c>
      <c r="Z302" s="19">
        <v>0</v>
      </c>
      <c r="AA302" s="14">
        <v>0</v>
      </c>
      <c r="AB302" s="13">
        <v>0</v>
      </c>
      <c r="AC302" s="22" t="s">
        <v>782</v>
      </c>
      <c r="AD302" s="19">
        <v>0</v>
      </c>
      <c r="AE302" s="19">
        <v>0</v>
      </c>
      <c r="AF302" s="19">
        <v>0</v>
      </c>
      <c r="AG302" s="14">
        <v>0</v>
      </c>
      <c r="AH302" s="22" t="s">
        <v>782</v>
      </c>
      <c r="AI302" s="23" t="s">
        <v>782</v>
      </c>
      <c r="AJ302" s="23" t="s">
        <v>782</v>
      </c>
      <c r="AK302" s="23" t="s">
        <v>782</v>
      </c>
      <c r="AL302" s="14" t="s">
        <v>782</v>
      </c>
      <c r="AM302" s="22" t="s">
        <v>782</v>
      </c>
      <c r="AN302" s="23" t="s">
        <v>782</v>
      </c>
      <c r="AO302" s="23" t="s">
        <v>782</v>
      </c>
      <c r="AP302" s="23" t="s">
        <v>782</v>
      </c>
      <c r="AQ302" s="14" t="s">
        <v>782</v>
      </c>
      <c r="AR302" s="13">
        <v>390</v>
      </c>
      <c r="AS302" s="19">
        <v>9249.8939999999893</v>
      </c>
      <c r="AT302" s="19">
        <v>9.2498939999999976</v>
      </c>
      <c r="AU302" s="19">
        <v>8.2139058720000104</v>
      </c>
      <c r="AV302" s="14">
        <v>12.756984231550645</v>
      </c>
      <c r="AW302" s="13">
        <v>0</v>
      </c>
      <c r="AX302" s="22" t="s">
        <v>782</v>
      </c>
      <c r="AY302" s="19">
        <v>0</v>
      </c>
      <c r="AZ302" s="19">
        <v>0</v>
      </c>
      <c r="BA302" s="19">
        <v>0</v>
      </c>
      <c r="BB302" s="14">
        <v>0</v>
      </c>
      <c r="BC302" s="13">
        <v>12</v>
      </c>
      <c r="BD302" s="19">
        <v>19136</v>
      </c>
      <c r="BE302" s="19">
        <v>19.136000000000003</v>
      </c>
      <c r="BF302" s="19">
        <v>32.678972972257853</v>
      </c>
      <c r="BG302" s="14">
        <v>50.753581719442742</v>
      </c>
      <c r="BH302" s="22">
        <v>404</v>
      </c>
      <c r="BI302" s="23">
        <v>29.990894000000001</v>
      </c>
      <c r="BJ302" s="23">
        <v>50.492383844257866</v>
      </c>
      <c r="BK302" s="14">
        <v>78.419518625158076</v>
      </c>
      <c r="BL302" t="s">
        <v>378</v>
      </c>
    </row>
    <row r="303" spans="1:64">
      <c r="A303" t="s">
        <v>1115</v>
      </c>
      <c r="B303" t="s">
        <v>1111</v>
      </c>
      <c r="C303" t="s">
        <v>378</v>
      </c>
      <c r="D303" t="s">
        <v>942</v>
      </c>
      <c r="E303">
        <v>2018</v>
      </c>
      <c r="F303" s="23">
        <v>48.17</v>
      </c>
      <c r="G303" s="23">
        <v>7.32</v>
      </c>
      <c r="H303" s="22">
        <v>8118</v>
      </c>
      <c r="I303" s="34">
        <v>64.392096999720977</v>
      </c>
      <c r="J303" s="13">
        <v>2</v>
      </c>
      <c r="K303" s="13">
        <v>5</v>
      </c>
      <c r="L303" s="19">
        <v>1900</v>
      </c>
      <c r="M303" s="19">
        <v>1.9</v>
      </c>
      <c r="N303" s="19">
        <v>11.363899999999999</v>
      </c>
      <c r="O303" s="17">
        <v>17.647973166721439</v>
      </c>
      <c r="P303" s="13">
        <v>0</v>
      </c>
      <c r="Q303" s="13">
        <v>0</v>
      </c>
      <c r="R303" s="19">
        <v>0</v>
      </c>
      <c r="S303" s="19">
        <v>0</v>
      </c>
      <c r="T303" s="19">
        <v>0</v>
      </c>
      <c r="U303" s="17">
        <v>0</v>
      </c>
      <c r="V303" s="13">
        <v>0</v>
      </c>
      <c r="W303" s="13">
        <v>0</v>
      </c>
      <c r="X303" s="19">
        <v>0</v>
      </c>
      <c r="Y303" s="19">
        <v>0</v>
      </c>
      <c r="Z303" s="19">
        <v>0</v>
      </c>
      <c r="AA303" s="14">
        <v>0</v>
      </c>
      <c r="AB303" s="13">
        <v>0</v>
      </c>
      <c r="AC303" s="22" t="s">
        <v>782</v>
      </c>
      <c r="AD303" s="19">
        <v>0</v>
      </c>
      <c r="AE303" s="19">
        <v>0</v>
      </c>
      <c r="AF303" s="19">
        <v>0</v>
      </c>
      <c r="AG303" s="14">
        <v>0</v>
      </c>
      <c r="AH303" s="22" t="s">
        <v>782</v>
      </c>
      <c r="AI303" s="23" t="s">
        <v>782</v>
      </c>
      <c r="AJ303" s="23" t="s">
        <v>782</v>
      </c>
      <c r="AK303" s="23" t="s">
        <v>782</v>
      </c>
      <c r="AL303" s="14" t="s">
        <v>782</v>
      </c>
      <c r="AM303" s="22" t="s">
        <v>782</v>
      </c>
      <c r="AN303" s="23" t="s">
        <v>782</v>
      </c>
      <c r="AO303" s="23" t="s">
        <v>782</v>
      </c>
      <c r="AP303" s="23" t="s">
        <v>782</v>
      </c>
      <c r="AQ303" s="14" t="s">
        <v>782</v>
      </c>
      <c r="AR303" s="13">
        <v>401</v>
      </c>
      <c r="AS303" s="19">
        <v>9683.9589999999898</v>
      </c>
      <c r="AT303" s="19">
        <v>9.683958999999998</v>
      </c>
      <c r="AU303" s="19">
        <v>8.5993555920000126</v>
      </c>
      <c r="AV303" s="14">
        <v>13.354675484535433</v>
      </c>
      <c r="AW303" s="13">
        <v>0</v>
      </c>
      <c r="AX303" s="22" t="s">
        <v>782</v>
      </c>
      <c r="AY303" s="19">
        <v>0</v>
      </c>
      <c r="AZ303" s="19">
        <v>0</v>
      </c>
      <c r="BA303" s="19">
        <v>0</v>
      </c>
      <c r="BB303" s="14">
        <v>0</v>
      </c>
      <c r="BC303" s="13">
        <v>12</v>
      </c>
      <c r="BD303" s="19">
        <v>19136</v>
      </c>
      <c r="BE303" s="19">
        <v>19.136000000000003</v>
      </c>
      <c r="BF303" s="19">
        <v>32.310303851251582</v>
      </c>
      <c r="BG303" s="14">
        <v>50.177436916507922</v>
      </c>
      <c r="BH303" s="22">
        <v>415</v>
      </c>
      <c r="BI303" s="23">
        <v>30.719958999999999</v>
      </c>
      <c r="BJ303" s="23">
        <v>52.2735594432516</v>
      </c>
      <c r="BK303" s="14">
        <v>81.180085567764792</v>
      </c>
      <c r="BL303" t="s">
        <v>378</v>
      </c>
    </row>
    <row r="304" spans="1:64">
      <c r="A304" t="s">
        <v>1116</v>
      </c>
      <c r="B304" t="s">
        <v>1111</v>
      </c>
      <c r="C304" t="s">
        <v>378</v>
      </c>
      <c r="D304" t="s">
        <v>942</v>
      </c>
      <c r="E304">
        <v>2019</v>
      </c>
      <c r="F304" s="23">
        <v>48.17</v>
      </c>
      <c r="G304" s="23">
        <v>7.33</v>
      </c>
      <c r="H304" s="22">
        <v>8129</v>
      </c>
      <c r="I304" s="34">
        <v>65.097369039301554</v>
      </c>
      <c r="J304" s="22">
        <v>2</v>
      </c>
      <c r="K304" s="22">
        <v>5</v>
      </c>
      <c r="L304" s="23">
        <v>1930</v>
      </c>
      <c r="M304" s="23">
        <v>1.9300000000000002</v>
      </c>
      <c r="N304" s="23">
        <v>11.543329999999999</v>
      </c>
      <c r="O304" s="14">
        <v>17.732406348144249</v>
      </c>
      <c r="P304" s="22">
        <v>0</v>
      </c>
      <c r="Q304" s="22">
        <v>0</v>
      </c>
      <c r="R304" s="23">
        <v>0</v>
      </c>
      <c r="S304" s="23">
        <v>0</v>
      </c>
      <c r="T304" s="23">
        <v>0</v>
      </c>
      <c r="U304" s="14">
        <v>0</v>
      </c>
      <c r="V304" s="22">
        <v>0</v>
      </c>
      <c r="W304" s="22">
        <v>0</v>
      </c>
      <c r="X304" s="23">
        <v>0</v>
      </c>
      <c r="Y304" s="23">
        <v>0</v>
      </c>
      <c r="Z304" s="23">
        <v>0</v>
      </c>
      <c r="AA304" s="14">
        <v>0</v>
      </c>
      <c r="AB304" s="22">
        <v>0</v>
      </c>
      <c r="AC304" s="22">
        <v>0</v>
      </c>
      <c r="AD304" s="23">
        <v>0</v>
      </c>
      <c r="AE304" s="23">
        <v>0</v>
      </c>
      <c r="AF304" s="23">
        <v>0</v>
      </c>
      <c r="AG304" s="14">
        <v>0</v>
      </c>
      <c r="AH304" s="22">
        <v>0</v>
      </c>
      <c r="AI304" s="23">
        <v>0</v>
      </c>
      <c r="AJ304" s="23">
        <v>0</v>
      </c>
      <c r="AK304" s="23">
        <v>0</v>
      </c>
      <c r="AL304" s="14">
        <v>0</v>
      </c>
      <c r="AM304" s="22">
        <v>416</v>
      </c>
      <c r="AN304" s="23">
        <v>9856.7489999999889</v>
      </c>
      <c r="AO304" s="23">
        <v>9.8567489999999971</v>
      </c>
      <c r="AP304" s="23">
        <v>8.7527931120000169</v>
      </c>
      <c r="AQ304" s="14">
        <v>13.445694105879532</v>
      </c>
      <c r="AR304" s="22">
        <v>416</v>
      </c>
      <c r="AS304" s="23">
        <v>9856.7489999999889</v>
      </c>
      <c r="AT304" s="23">
        <v>9.8567489999999971</v>
      </c>
      <c r="AU304" s="23">
        <v>8.7527931120000169</v>
      </c>
      <c r="AV304" s="14">
        <v>13.445694105879532</v>
      </c>
      <c r="AW304" s="22">
        <v>0</v>
      </c>
      <c r="AX304" s="22" t="s">
        <v>782</v>
      </c>
      <c r="AY304" s="23">
        <v>0</v>
      </c>
      <c r="AZ304" s="23">
        <v>0</v>
      </c>
      <c r="BA304" s="23">
        <v>0</v>
      </c>
      <c r="BB304" s="14">
        <v>0</v>
      </c>
      <c r="BC304" s="22">
        <v>12</v>
      </c>
      <c r="BD304" s="23">
        <v>19136</v>
      </c>
      <c r="BE304" s="23">
        <v>19.135999999999999</v>
      </c>
      <c r="BF304" s="23">
        <v>29.657700323010545</v>
      </c>
      <c r="BG304" s="14">
        <v>45.558984580628994</v>
      </c>
      <c r="BH304" s="22">
        <v>430</v>
      </c>
      <c r="BI304" s="23">
        <v>30.922748999999996</v>
      </c>
      <c r="BJ304" s="23">
        <v>49.953823435010563</v>
      </c>
      <c r="BK304" s="14">
        <v>76.737085034652779</v>
      </c>
      <c r="BL304" t="s">
        <v>378</v>
      </c>
    </row>
    <row r="305" spans="1:64">
      <c r="A305" t="s">
        <v>1117</v>
      </c>
      <c r="B305" t="s">
        <v>1111</v>
      </c>
      <c r="C305" t="s">
        <v>378</v>
      </c>
      <c r="D305" t="s">
        <v>942</v>
      </c>
      <c r="E305">
        <v>2020</v>
      </c>
      <c r="F305" s="23">
        <v>48.17</v>
      </c>
      <c r="G305" s="23">
        <v>7.3</v>
      </c>
      <c r="H305" s="22">
        <v>8107</v>
      </c>
      <c r="I305" s="34">
        <v>65.456722450734858</v>
      </c>
      <c r="J305" s="22">
        <v>2</v>
      </c>
      <c r="K305" s="22">
        <v>5</v>
      </c>
      <c r="L305" s="23">
        <v>1930</v>
      </c>
      <c r="M305" s="23">
        <v>1.9300000000000002</v>
      </c>
      <c r="N305" s="23">
        <v>11.543329999999999</v>
      </c>
      <c r="O305" s="14">
        <v>17.63505651950101</v>
      </c>
      <c r="P305" s="22">
        <v>0</v>
      </c>
      <c r="Q305" s="22">
        <v>0</v>
      </c>
      <c r="R305" s="23">
        <v>0</v>
      </c>
      <c r="S305" s="23">
        <v>0</v>
      </c>
      <c r="T305" s="23">
        <v>0</v>
      </c>
      <c r="U305" s="14">
        <v>0</v>
      </c>
      <c r="V305" s="22">
        <v>0</v>
      </c>
      <c r="W305" s="22">
        <v>0</v>
      </c>
      <c r="X305" s="23">
        <v>0</v>
      </c>
      <c r="Y305" s="23">
        <v>0</v>
      </c>
      <c r="Z305" s="23">
        <v>0</v>
      </c>
      <c r="AA305" s="14">
        <v>0</v>
      </c>
      <c r="AB305" s="22">
        <v>0</v>
      </c>
      <c r="AC305" s="22">
        <v>0</v>
      </c>
      <c r="AD305" s="23">
        <v>0</v>
      </c>
      <c r="AE305" s="23">
        <v>0</v>
      </c>
      <c r="AF305" s="23">
        <v>0</v>
      </c>
      <c r="AG305" s="14">
        <v>0</v>
      </c>
      <c r="AH305" s="22">
        <v>0</v>
      </c>
      <c r="AI305" s="23">
        <v>0</v>
      </c>
      <c r="AJ305" s="23">
        <v>0</v>
      </c>
      <c r="AK305" s="23">
        <v>0</v>
      </c>
      <c r="AL305" s="14">
        <v>0</v>
      </c>
      <c r="AM305" s="22">
        <v>437</v>
      </c>
      <c r="AN305" s="23">
        <v>10132.108999999989</v>
      </c>
      <c r="AO305" s="23">
        <v>10.132109000000002</v>
      </c>
      <c r="AP305" s="23">
        <v>8.9973127920000113</v>
      </c>
      <c r="AQ305" s="14">
        <v>13.74543737470467</v>
      </c>
      <c r="AR305" s="22">
        <v>437</v>
      </c>
      <c r="AS305" s="23">
        <v>10132.108999999989</v>
      </c>
      <c r="AT305" s="23">
        <v>10.132109000000002</v>
      </c>
      <c r="AU305" s="23">
        <v>8.9973127920000113</v>
      </c>
      <c r="AV305" s="14">
        <v>13.74543737470467</v>
      </c>
      <c r="AW305" s="22">
        <v>0</v>
      </c>
      <c r="AX305" s="22">
        <v>0</v>
      </c>
      <c r="AY305" s="23">
        <v>0</v>
      </c>
      <c r="AZ305" s="23">
        <v>0</v>
      </c>
      <c r="BA305" s="23">
        <v>0</v>
      </c>
      <c r="BB305" s="14">
        <v>0</v>
      </c>
      <c r="BC305" s="22">
        <v>12</v>
      </c>
      <c r="BD305" s="23">
        <v>19106</v>
      </c>
      <c r="BE305" s="23">
        <v>19.106000000000002</v>
      </c>
      <c r="BF305" s="23">
        <v>29.157424345128263</v>
      </c>
      <c r="BG305" s="14">
        <v>44.544583433845489</v>
      </c>
      <c r="BH305" s="22">
        <v>451</v>
      </c>
      <c r="BI305" s="23">
        <v>31.168109000000001</v>
      </c>
      <c r="BJ305" s="23">
        <v>49.69806713712827</v>
      </c>
      <c r="BK305" s="14">
        <v>75.925077328051174</v>
      </c>
      <c r="BL305" t="s">
        <v>378</v>
      </c>
    </row>
    <row r="306" spans="1:64">
      <c r="A306" t="s">
        <v>1118</v>
      </c>
      <c r="B306" t="s">
        <v>1111</v>
      </c>
      <c r="C306" t="s">
        <v>378</v>
      </c>
      <c r="D306" t="s">
        <v>942</v>
      </c>
      <c r="E306">
        <v>2021</v>
      </c>
      <c r="F306" s="23">
        <v>48.17</v>
      </c>
      <c r="G306" s="23">
        <v>7.35</v>
      </c>
      <c r="H306" s="22">
        <v>8192</v>
      </c>
      <c r="I306" s="34">
        <v>60.78</v>
      </c>
      <c r="J306" s="22">
        <v>2</v>
      </c>
      <c r="K306" s="22">
        <v>4</v>
      </c>
      <c r="L306" s="23">
        <v>1430</v>
      </c>
      <c r="M306" s="23">
        <v>1.43</v>
      </c>
      <c r="N306" s="23">
        <v>8.5528300000000002</v>
      </c>
      <c r="O306" s="14">
        <v>14.07</v>
      </c>
      <c r="P306" s="22">
        <v>0</v>
      </c>
      <c r="Q306" s="22">
        <v>0</v>
      </c>
      <c r="R306" s="23">
        <v>0</v>
      </c>
      <c r="S306" s="23">
        <v>0</v>
      </c>
      <c r="T306" s="23">
        <v>0</v>
      </c>
      <c r="U306" s="14">
        <v>0</v>
      </c>
      <c r="V306" s="22">
        <v>0</v>
      </c>
      <c r="W306" s="22">
        <v>0</v>
      </c>
      <c r="X306" s="23">
        <v>0</v>
      </c>
      <c r="Y306" s="23">
        <v>0</v>
      </c>
      <c r="Z306" s="23">
        <v>0</v>
      </c>
      <c r="AA306" s="14">
        <v>0</v>
      </c>
      <c r="AB306" s="22">
        <v>0</v>
      </c>
      <c r="AC306" s="22">
        <v>0</v>
      </c>
      <c r="AD306" s="23">
        <v>0</v>
      </c>
      <c r="AE306" s="23">
        <v>0</v>
      </c>
      <c r="AF306" s="23">
        <v>0</v>
      </c>
      <c r="AG306" s="14">
        <v>0</v>
      </c>
      <c r="AH306" s="22">
        <v>0</v>
      </c>
      <c r="AI306" s="23">
        <v>0</v>
      </c>
      <c r="AJ306" s="23">
        <v>0</v>
      </c>
      <c r="AK306" s="23">
        <v>0</v>
      </c>
      <c r="AL306" s="14">
        <v>0</v>
      </c>
      <c r="AM306" s="22">
        <v>469</v>
      </c>
      <c r="AN306" s="23">
        <v>10426.349</v>
      </c>
      <c r="AO306" s="23">
        <v>10.426349</v>
      </c>
      <c r="AP306" s="23">
        <v>9.3297359790000005</v>
      </c>
      <c r="AQ306" s="14">
        <v>15.35</v>
      </c>
      <c r="AR306" s="22">
        <v>469</v>
      </c>
      <c r="AS306" s="23">
        <v>10426.349</v>
      </c>
      <c r="AT306" s="23">
        <v>10.426349</v>
      </c>
      <c r="AU306" s="23">
        <v>9.3297359790000005</v>
      </c>
      <c r="AV306" s="14">
        <v>15.35</v>
      </c>
      <c r="AW306" s="22">
        <v>0</v>
      </c>
      <c r="AX306" s="22">
        <v>0</v>
      </c>
      <c r="AY306" s="23">
        <v>0</v>
      </c>
      <c r="AZ306" s="23">
        <v>0</v>
      </c>
      <c r="BA306" s="23">
        <v>0</v>
      </c>
      <c r="BB306" s="14">
        <v>0</v>
      </c>
      <c r="BC306" s="22">
        <v>12</v>
      </c>
      <c r="BD306" s="23">
        <v>19106</v>
      </c>
      <c r="BE306" s="23">
        <v>19.106000000000002</v>
      </c>
      <c r="BF306" s="23">
        <v>26.720455749999999</v>
      </c>
      <c r="BG306" s="14">
        <v>43.96</v>
      </c>
      <c r="BH306" s="22">
        <v>483</v>
      </c>
      <c r="BI306" s="23">
        <v>30.96</v>
      </c>
      <c r="BJ306" s="23">
        <v>44.6</v>
      </c>
      <c r="BK306" s="14">
        <v>73.38</v>
      </c>
      <c r="BL306" t="s">
        <v>378</v>
      </c>
    </row>
    <row r="307" spans="1:64">
      <c r="A307" t="s">
        <v>1119</v>
      </c>
      <c r="B307" t="s">
        <v>1111</v>
      </c>
      <c r="C307" t="s">
        <v>378</v>
      </c>
      <c r="D307" s="111" t="s">
        <v>942</v>
      </c>
      <c r="E307" s="110">
        <v>2022</v>
      </c>
      <c r="F307" s="23"/>
      <c r="G307" s="23"/>
      <c r="H307" s="22">
        <v>8225</v>
      </c>
      <c r="I307" s="34">
        <v>59.611001457292623</v>
      </c>
      <c r="J307" s="22">
        <v>3</v>
      </c>
      <c r="K307" s="22">
        <v>5</v>
      </c>
      <c r="L307" s="23">
        <v>1480</v>
      </c>
      <c r="M307" s="23">
        <v>1.4800000000000002</v>
      </c>
      <c r="N307" s="23">
        <v>8.7586399999999998</v>
      </c>
      <c r="O307" s="14">
        <v>14.692992544798953</v>
      </c>
      <c r="P307" s="22">
        <v>0</v>
      </c>
      <c r="Q307" s="22">
        <v>0</v>
      </c>
      <c r="R307" s="23">
        <v>0</v>
      </c>
      <c r="S307" s="23">
        <v>0</v>
      </c>
      <c r="T307" s="23">
        <v>0</v>
      </c>
      <c r="U307" s="14">
        <v>0</v>
      </c>
      <c r="V307" s="22">
        <v>0</v>
      </c>
      <c r="W307" s="22">
        <v>0</v>
      </c>
      <c r="X307" s="23">
        <v>0</v>
      </c>
      <c r="Y307" s="23">
        <v>0</v>
      </c>
      <c r="Z307" s="23">
        <v>0</v>
      </c>
      <c r="AA307" s="14">
        <v>0</v>
      </c>
      <c r="AB307" s="22">
        <v>0</v>
      </c>
      <c r="AC307" s="22">
        <v>0</v>
      </c>
      <c r="AD307" s="23">
        <v>0</v>
      </c>
      <c r="AE307" s="23">
        <v>0</v>
      </c>
      <c r="AF307" s="23">
        <v>0</v>
      </c>
      <c r="AG307" s="14">
        <v>0</v>
      </c>
      <c r="AH307" s="22">
        <v>0</v>
      </c>
      <c r="AI307" s="23">
        <v>0</v>
      </c>
      <c r="AJ307" s="23">
        <v>0</v>
      </c>
      <c r="AK307" s="23">
        <v>0</v>
      </c>
      <c r="AL307" s="14">
        <v>0</v>
      </c>
      <c r="AM307" s="22">
        <v>559</v>
      </c>
      <c r="AN307" s="23">
        <v>11229.58399999999</v>
      </c>
      <c r="AO307" s="23">
        <v>11.229584000000012</v>
      </c>
      <c r="AP307" s="23">
        <v>11.503180666535039</v>
      </c>
      <c r="AQ307" s="14">
        <v>19.297076689403237</v>
      </c>
      <c r="AR307" s="22">
        <v>559</v>
      </c>
      <c r="AS307" s="23">
        <v>11229.584000000001</v>
      </c>
      <c r="AT307" s="23">
        <v>11.229583999999999</v>
      </c>
      <c r="AU307" s="23">
        <v>11.503180666535</v>
      </c>
      <c r="AV307" s="14">
        <v>19.297076689403173</v>
      </c>
      <c r="AW307" s="22">
        <v>0</v>
      </c>
      <c r="AX307" s="22">
        <v>0</v>
      </c>
      <c r="AY307" s="23">
        <v>0</v>
      </c>
      <c r="AZ307" s="23">
        <v>0</v>
      </c>
      <c r="BA307" s="23">
        <v>0</v>
      </c>
      <c r="BB307" s="14">
        <v>0</v>
      </c>
      <c r="BC307" s="22">
        <v>12</v>
      </c>
      <c r="BD307" s="23">
        <v>19106.3</v>
      </c>
      <c r="BE307" s="23">
        <v>19.106300000000001</v>
      </c>
      <c r="BF307" s="23">
        <v>29.666473727091326</v>
      </c>
      <c r="BG307" s="14">
        <v>49.766776269218376</v>
      </c>
      <c r="BH307" s="22">
        <v>574</v>
      </c>
      <c r="BI307" s="23">
        <v>31.815884</v>
      </c>
      <c r="BJ307" s="23">
        <v>49.928294393626324</v>
      </c>
      <c r="BK307" s="14">
        <v>83.756845503420507</v>
      </c>
      <c r="BL307" t="s">
        <v>378</v>
      </c>
    </row>
    <row r="308" spans="1:64">
      <c r="A308" t="s">
        <v>1120</v>
      </c>
      <c r="B308" t="s">
        <v>1111</v>
      </c>
      <c r="C308" t="s">
        <v>378</v>
      </c>
      <c r="D308" t="s">
        <v>942</v>
      </c>
      <c r="E308">
        <v>2023</v>
      </c>
      <c r="F308">
        <v>48.17</v>
      </c>
      <c r="G308">
        <v>7.73</v>
      </c>
      <c r="H308">
        <v>8188</v>
      </c>
      <c r="I308">
        <v>59.611001457292623</v>
      </c>
      <c r="J308">
        <v>3</v>
      </c>
      <c r="K308">
        <v>5</v>
      </c>
      <c r="L308">
        <v>1480</v>
      </c>
      <c r="M308">
        <v>1.48</v>
      </c>
      <c r="N308">
        <v>8.7586399999999998</v>
      </c>
      <c r="O308">
        <v>14.692992544798953</v>
      </c>
      <c r="P308">
        <v>0</v>
      </c>
      <c r="Q308">
        <v>0</v>
      </c>
      <c r="R308">
        <v>0</v>
      </c>
      <c r="S308">
        <v>0</v>
      </c>
      <c r="T308">
        <v>0</v>
      </c>
      <c r="U308">
        <v>0</v>
      </c>
      <c r="V308">
        <v>0</v>
      </c>
      <c r="W308">
        <v>0</v>
      </c>
      <c r="X308">
        <v>0</v>
      </c>
      <c r="Y308">
        <v>0</v>
      </c>
      <c r="Z308">
        <v>0</v>
      </c>
      <c r="AA308">
        <v>0</v>
      </c>
      <c r="AG308">
        <v>0</v>
      </c>
      <c r="AL308">
        <v>0</v>
      </c>
      <c r="AM308">
        <v>715</v>
      </c>
      <c r="AN308">
        <v>13206.44</v>
      </c>
      <c r="AO308">
        <v>13.206440000000001</v>
      </c>
      <c r="AP308">
        <v>12.387472000000001</v>
      </c>
      <c r="AQ308">
        <v>20.780513155570475</v>
      </c>
      <c r="AR308">
        <v>762</v>
      </c>
      <c r="AS308">
        <v>13239.28</v>
      </c>
      <c r="AT308">
        <v>13.239280000000001</v>
      </c>
      <c r="AU308">
        <v>12.4182756487461</v>
      </c>
      <c r="AV308">
        <v>20.832187591485074</v>
      </c>
      <c r="AW308">
        <v>0</v>
      </c>
      <c r="AX308">
        <v>0</v>
      </c>
      <c r="AY308">
        <v>0</v>
      </c>
      <c r="AZ308">
        <v>0</v>
      </c>
      <c r="BA308">
        <v>0</v>
      </c>
      <c r="BB308">
        <v>0</v>
      </c>
      <c r="BC308">
        <v>12</v>
      </c>
      <c r="BD308">
        <v>19106.3</v>
      </c>
      <c r="BE308">
        <v>19.106300000000001</v>
      </c>
      <c r="BF308">
        <v>35.423110000000001</v>
      </c>
      <c r="BG308">
        <v>59.423779393101356</v>
      </c>
      <c r="BH308">
        <v>777</v>
      </c>
      <c r="BI308">
        <v>33.825579999999995</v>
      </c>
      <c r="BJ308">
        <v>56.600025648746097</v>
      </c>
      <c r="BK308">
        <v>94.948959529385377</v>
      </c>
      <c r="BL308" t="s">
        <v>378</v>
      </c>
    </row>
    <row r="309" spans="1:64">
      <c r="A309" t="s">
        <v>1121</v>
      </c>
      <c r="B309" t="s">
        <v>1111</v>
      </c>
      <c r="C309" t="s">
        <v>378</v>
      </c>
      <c r="D309" t="s">
        <v>942</v>
      </c>
      <c r="E309">
        <v>2024</v>
      </c>
      <c r="F309">
        <v>48.17</v>
      </c>
      <c r="G309">
        <v>7.8</v>
      </c>
      <c r="H309">
        <v>8217</v>
      </c>
      <c r="I309">
        <v>56.344775482972793</v>
      </c>
      <c r="J309">
        <v>4</v>
      </c>
      <c r="K309">
        <v>6</v>
      </c>
      <c r="L309">
        <v>1980</v>
      </c>
      <c r="M309">
        <v>1.9800000000000002</v>
      </c>
      <c r="N309">
        <v>11.717639999999999</v>
      </c>
      <c r="O309">
        <v>20.796320332381185</v>
      </c>
      <c r="P309">
        <v>0</v>
      </c>
      <c r="Q309">
        <v>0</v>
      </c>
      <c r="R309">
        <v>0</v>
      </c>
      <c r="S309">
        <v>0</v>
      </c>
      <c r="T309">
        <v>0</v>
      </c>
      <c r="U309">
        <v>0</v>
      </c>
      <c r="V309">
        <v>0</v>
      </c>
      <c r="W309">
        <v>0</v>
      </c>
      <c r="X309">
        <v>0</v>
      </c>
      <c r="Y309">
        <v>0</v>
      </c>
      <c r="Z309">
        <v>0</v>
      </c>
      <c r="AA309">
        <v>0</v>
      </c>
      <c r="AB309">
        <v>0</v>
      </c>
      <c r="AC309">
        <v>0</v>
      </c>
      <c r="AD309">
        <v>0</v>
      </c>
      <c r="AE309">
        <v>0</v>
      </c>
      <c r="AF309">
        <v>0</v>
      </c>
      <c r="AG309">
        <v>0</v>
      </c>
      <c r="AH309">
        <v>1</v>
      </c>
      <c r="AI309">
        <v>12.6</v>
      </c>
      <c r="AJ309">
        <v>1.26E-2</v>
      </c>
      <c r="AK309">
        <v>1.1364492008923199E-2</v>
      </c>
      <c r="AL309">
        <v>2.0169557712333971E-2</v>
      </c>
      <c r="AM309">
        <v>830</v>
      </c>
      <c r="AN309">
        <v>15107.199999999979</v>
      </c>
      <c r="AO309">
        <v>15.107200000000008</v>
      </c>
      <c r="AP309">
        <v>13.625845529936878</v>
      </c>
      <c r="AQ309">
        <v>24.182979545378728</v>
      </c>
      <c r="AR309">
        <v>973</v>
      </c>
      <c r="AS309">
        <v>15244.712999999974</v>
      </c>
      <c r="AT309">
        <v>15.24471300000002</v>
      </c>
      <c r="AU309">
        <v>13.749874529113304</v>
      </c>
      <c r="AV309">
        <v>24.403104655672063</v>
      </c>
      <c r="AW309">
        <v>0</v>
      </c>
      <c r="AX309">
        <v>0</v>
      </c>
      <c r="AY309">
        <v>0</v>
      </c>
      <c r="AZ309">
        <v>0</v>
      </c>
      <c r="BA309">
        <v>0</v>
      </c>
      <c r="BB309">
        <v>0</v>
      </c>
      <c r="BC309">
        <v>12</v>
      </c>
      <c r="BD309">
        <v>19106.3</v>
      </c>
      <c r="BE309">
        <v>19.106300000000001</v>
      </c>
      <c r="BF309">
        <v>30.624793056813168</v>
      </c>
      <c r="BG309">
        <v>54.352498158534466</v>
      </c>
      <c r="BH309">
        <v>989</v>
      </c>
      <c r="BI309">
        <v>36.33101300000002</v>
      </c>
      <c r="BJ309">
        <v>56.09230758592647</v>
      </c>
      <c r="BK309">
        <v>99.551923146587711</v>
      </c>
      <c r="BL309" t="s">
        <v>378</v>
      </c>
    </row>
    <row r="310" spans="1:64">
      <c r="A310" t="s">
        <v>1122</v>
      </c>
      <c r="B310" t="s">
        <v>1123</v>
      </c>
      <c r="C310" t="s">
        <v>380</v>
      </c>
      <c r="D310" t="s">
        <v>942</v>
      </c>
      <c r="E310">
        <v>2012</v>
      </c>
      <c r="F310" s="23">
        <v>79.489999999999995</v>
      </c>
      <c r="G310" s="23">
        <v>12.06</v>
      </c>
      <c r="H310" s="22">
        <v>10306</v>
      </c>
      <c r="I310" s="34">
        <v>89.195334000000003</v>
      </c>
      <c r="J310" s="22">
        <v>4</v>
      </c>
      <c r="K310" s="22" t="s">
        <v>782</v>
      </c>
      <c r="L310" s="23">
        <v>1201</v>
      </c>
      <c r="M310" s="23">
        <v>1.2010000000000001</v>
      </c>
      <c r="N310" s="23">
        <v>6.8857759999999999</v>
      </c>
      <c r="O310" s="14">
        <v>7.7198836432407987</v>
      </c>
      <c r="P310" s="22">
        <v>0</v>
      </c>
      <c r="Q310" s="22" t="s">
        <v>782</v>
      </c>
      <c r="R310" s="23">
        <v>0</v>
      </c>
      <c r="S310" s="23">
        <v>0</v>
      </c>
      <c r="T310" s="23">
        <v>0</v>
      </c>
      <c r="U310" s="14">
        <v>0</v>
      </c>
      <c r="V310" s="22">
        <v>0</v>
      </c>
      <c r="W310" s="22" t="s">
        <v>782</v>
      </c>
      <c r="X310" s="23">
        <v>0</v>
      </c>
      <c r="Y310" s="23">
        <v>0</v>
      </c>
      <c r="Z310" s="23">
        <v>0</v>
      </c>
      <c r="AA310" s="14">
        <v>0</v>
      </c>
      <c r="AB310" s="22">
        <v>0</v>
      </c>
      <c r="AC310" s="22" t="s">
        <v>782</v>
      </c>
      <c r="AD310" s="23">
        <v>0</v>
      </c>
      <c r="AE310" s="23">
        <v>0</v>
      </c>
      <c r="AF310" s="23">
        <v>0</v>
      </c>
      <c r="AG310" s="14">
        <v>0</v>
      </c>
      <c r="AH310" s="22" t="s">
        <v>782</v>
      </c>
      <c r="AI310" s="23" t="s">
        <v>782</v>
      </c>
      <c r="AJ310" s="23" t="s">
        <v>782</v>
      </c>
      <c r="AK310" s="23" t="s">
        <v>782</v>
      </c>
      <c r="AL310" s="14" t="s">
        <v>782</v>
      </c>
      <c r="AM310" s="22" t="s">
        <v>782</v>
      </c>
      <c r="AN310" s="23" t="s">
        <v>782</v>
      </c>
      <c r="AO310" s="23" t="s">
        <v>782</v>
      </c>
      <c r="AP310" s="23" t="s">
        <v>782</v>
      </c>
      <c r="AQ310" s="14" t="s">
        <v>782</v>
      </c>
      <c r="AR310" s="22">
        <v>253</v>
      </c>
      <c r="AS310" s="23">
        <v>22798.651999999998</v>
      </c>
      <c r="AT310" s="23">
        <v>22.798651999999997</v>
      </c>
      <c r="AU310" s="23">
        <v>20.186916</v>
      </c>
      <c r="AV310" s="14">
        <v>22.632255628977184</v>
      </c>
      <c r="AW310" s="22">
        <v>0</v>
      </c>
      <c r="AX310" s="22" t="s">
        <v>782</v>
      </c>
      <c r="AY310" s="23">
        <v>0</v>
      </c>
      <c r="AZ310" s="23">
        <v>0</v>
      </c>
      <c r="BA310" s="23">
        <v>0</v>
      </c>
      <c r="BB310" s="14">
        <v>0</v>
      </c>
      <c r="BC310" s="22">
        <v>7</v>
      </c>
      <c r="BD310" s="23">
        <v>8700</v>
      </c>
      <c r="BE310" s="23">
        <v>8.6999999999999993</v>
      </c>
      <c r="BF310" s="23">
        <v>13.8939</v>
      </c>
      <c r="BG310" s="14">
        <v>15.576935896669214</v>
      </c>
      <c r="BH310" s="22">
        <v>264</v>
      </c>
      <c r="BI310" s="23">
        <v>32.699651999999993</v>
      </c>
      <c r="BJ310" s="23">
        <v>40.966591999999999</v>
      </c>
      <c r="BK310" s="14">
        <v>45.929075168887195</v>
      </c>
      <c r="BL310" t="s">
        <v>380</v>
      </c>
    </row>
    <row r="311" spans="1:64">
      <c r="A311" t="s">
        <v>1124</v>
      </c>
      <c r="B311" t="s">
        <v>1123</v>
      </c>
      <c r="C311" t="s">
        <v>380</v>
      </c>
      <c r="D311" t="s">
        <v>942</v>
      </c>
      <c r="E311">
        <v>2015</v>
      </c>
      <c r="F311" s="23">
        <v>79.489999999999995</v>
      </c>
      <c r="G311" s="23">
        <v>12.44</v>
      </c>
      <c r="H311" s="22">
        <v>10611</v>
      </c>
      <c r="I311" s="34">
        <v>84.730224313301804</v>
      </c>
      <c r="J311" s="13">
        <v>5</v>
      </c>
      <c r="K311" s="13">
        <v>6</v>
      </c>
      <c r="L311" s="19">
        <v>2262</v>
      </c>
      <c r="M311" s="35">
        <v>2.262</v>
      </c>
      <c r="N311" s="19">
        <v>13.529824968943945</v>
      </c>
      <c r="O311" s="17">
        <v>15.968121267938029</v>
      </c>
      <c r="P311" s="36">
        <v>0</v>
      </c>
      <c r="Q311" s="37">
        <v>0</v>
      </c>
      <c r="R311" s="38">
        <v>0</v>
      </c>
      <c r="S311" s="27">
        <v>0</v>
      </c>
      <c r="T311" s="23">
        <v>0</v>
      </c>
      <c r="U311" s="17">
        <v>0</v>
      </c>
      <c r="V311" s="22">
        <v>0</v>
      </c>
      <c r="W311" s="22">
        <v>0</v>
      </c>
      <c r="X311" s="23">
        <v>0</v>
      </c>
      <c r="Y311" s="27">
        <v>0</v>
      </c>
      <c r="Z311" s="27">
        <v>0</v>
      </c>
      <c r="AA311" s="14">
        <v>0</v>
      </c>
      <c r="AB311" s="39">
        <v>0</v>
      </c>
      <c r="AC311" s="22" t="s">
        <v>782</v>
      </c>
      <c r="AD311" s="23">
        <v>0</v>
      </c>
      <c r="AE311" s="23">
        <v>0</v>
      </c>
      <c r="AF311" s="23">
        <v>0</v>
      </c>
      <c r="AG311" s="14">
        <v>0</v>
      </c>
      <c r="AH311" s="22" t="s">
        <v>782</v>
      </c>
      <c r="AI311" s="23" t="s">
        <v>782</v>
      </c>
      <c r="AJ311" s="23" t="s">
        <v>782</v>
      </c>
      <c r="AK311" s="23" t="s">
        <v>782</v>
      </c>
      <c r="AL311" s="14" t="s">
        <v>782</v>
      </c>
      <c r="AM311" s="22" t="s">
        <v>782</v>
      </c>
      <c r="AN311" s="23" t="s">
        <v>782</v>
      </c>
      <c r="AO311" s="23" t="s">
        <v>782</v>
      </c>
      <c r="AP311" s="23" t="s">
        <v>782</v>
      </c>
      <c r="AQ311" s="14" t="s">
        <v>782</v>
      </c>
      <c r="AR311" s="40">
        <v>288</v>
      </c>
      <c r="AS311" s="41">
        <v>23161.114000000009</v>
      </c>
      <c r="AT311" s="23">
        <v>23.161114000000008</v>
      </c>
      <c r="AU311" s="23">
        <v>20.570839223478682</v>
      </c>
      <c r="AV311" s="14">
        <v>24.27804173799321</v>
      </c>
      <c r="AW311" s="22">
        <v>0</v>
      </c>
      <c r="AX311" s="22" t="s">
        <v>782</v>
      </c>
      <c r="AY311" s="23">
        <v>0</v>
      </c>
      <c r="AZ311" s="23">
        <v>0</v>
      </c>
      <c r="BA311" s="23">
        <v>0</v>
      </c>
      <c r="BB311" s="14">
        <v>0</v>
      </c>
      <c r="BC311" s="42">
        <v>7</v>
      </c>
      <c r="BD311" s="43">
        <v>8700</v>
      </c>
      <c r="BE311" s="44">
        <v>8.6999999999999993</v>
      </c>
      <c r="BF311" s="23">
        <v>13.681833761084093</v>
      </c>
      <c r="BG311" s="14">
        <v>16.147524536809446</v>
      </c>
      <c r="BH311" s="22">
        <v>300</v>
      </c>
      <c r="BI311" s="23">
        <v>34.123114000000008</v>
      </c>
      <c r="BJ311" s="23">
        <v>47.78249795350672</v>
      </c>
      <c r="BK311" s="14">
        <v>56.393687542740686</v>
      </c>
      <c r="BL311" t="s">
        <v>380</v>
      </c>
    </row>
    <row r="312" spans="1:64">
      <c r="A312" t="s">
        <v>1125</v>
      </c>
      <c r="B312" t="s">
        <v>1123</v>
      </c>
      <c r="C312" t="s">
        <v>380</v>
      </c>
      <c r="D312" t="s">
        <v>942</v>
      </c>
      <c r="E312">
        <v>2016</v>
      </c>
      <c r="F312" s="23">
        <v>79.489999999999995</v>
      </c>
      <c r="G312" s="23">
        <v>12.39</v>
      </c>
      <c r="H312" s="22">
        <v>10743</v>
      </c>
      <c r="I312" s="34">
        <v>90.219107021594013</v>
      </c>
      <c r="J312" s="13">
        <v>7</v>
      </c>
      <c r="K312" s="13">
        <v>8</v>
      </c>
      <c r="L312" s="19">
        <v>2367</v>
      </c>
      <c r="M312" s="35">
        <v>2.367</v>
      </c>
      <c r="N312" s="19">
        <v>14.157026999999999</v>
      </c>
      <c r="O312" s="17">
        <v>15.691827892523369</v>
      </c>
      <c r="P312" s="13">
        <v>0</v>
      </c>
      <c r="Q312" s="13">
        <v>0</v>
      </c>
      <c r="R312" s="19">
        <v>0</v>
      </c>
      <c r="S312" s="27">
        <v>0</v>
      </c>
      <c r="T312" s="19">
        <v>0</v>
      </c>
      <c r="U312" s="17">
        <v>0</v>
      </c>
      <c r="V312" s="13">
        <v>0</v>
      </c>
      <c r="W312" s="13">
        <v>0</v>
      </c>
      <c r="X312" s="19">
        <v>0</v>
      </c>
      <c r="Y312" s="27">
        <v>0</v>
      </c>
      <c r="Z312" s="19">
        <v>0</v>
      </c>
      <c r="AA312" s="14">
        <v>0</v>
      </c>
      <c r="AB312" s="13">
        <v>0</v>
      </c>
      <c r="AC312" s="22" t="s">
        <v>782</v>
      </c>
      <c r="AD312" s="19">
        <v>0</v>
      </c>
      <c r="AE312" s="23">
        <v>0</v>
      </c>
      <c r="AF312" s="19">
        <v>0</v>
      </c>
      <c r="AG312" s="14">
        <v>0</v>
      </c>
      <c r="AH312" s="22" t="s">
        <v>782</v>
      </c>
      <c r="AI312" s="23" t="s">
        <v>782</v>
      </c>
      <c r="AJ312" s="23" t="s">
        <v>782</v>
      </c>
      <c r="AK312" s="23" t="s">
        <v>782</v>
      </c>
      <c r="AL312" s="14" t="s">
        <v>782</v>
      </c>
      <c r="AM312" s="22" t="s">
        <v>782</v>
      </c>
      <c r="AN312" s="23" t="s">
        <v>782</v>
      </c>
      <c r="AO312" s="23" t="s">
        <v>782</v>
      </c>
      <c r="AP312" s="23" t="s">
        <v>782</v>
      </c>
      <c r="AQ312" s="14" t="s">
        <v>782</v>
      </c>
      <c r="AR312" s="13">
        <v>298</v>
      </c>
      <c r="AS312" s="19">
        <v>27371.723999999984</v>
      </c>
      <c r="AT312" s="23">
        <v>27.371723999999983</v>
      </c>
      <c r="AU312" s="19">
        <v>24.306090911999977</v>
      </c>
      <c r="AV312" s="14">
        <v>26.941178775115006</v>
      </c>
      <c r="AW312" s="13">
        <v>0</v>
      </c>
      <c r="AX312" s="22" t="s">
        <v>782</v>
      </c>
      <c r="AY312" s="19">
        <v>0</v>
      </c>
      <c r="AZ312" s="23">
        <v>0</v>
      </c>
      <c r="BA312" s="19">
        <v>0</v>
      </c>
      <c r="BB312" s="14">
        <v>0</v>
      </c>
      <c r="BC312" s="13">
        <v>7</v>
      </c>
      <c r="BD312" s="19">
        <v>8700</v>
      </c>
      <c r="BE312" s="44">
        <v>8.6999999999999993</v>
      </c>
      <c r="BF312" s="19">
        <v>13.851933761084091</v>
      </c>
      <c r="BG312" s="14">
        <v>15.353658685369851</v>
      </c>
      <c r="BH312" s="22">
        <v>312</v>
      </c>
      <c r="BI312" s="23">
        <v>38.438723999999979</v>
      </c>
      <c r="BJ312" s="23">
        <v>52.315051673084071</v>
      </c>
      <c r="BK312" s="14">
        <v>57.986665353008227</v>
      </c>
      <c r="BL312" t="s">
        <v>380</v>
      </c>
    </row>
    <row r="313" spans="1:64">
      <c r="A313" t="s">
        <v>1126</v>
      </c>
      <c r="B313" t="s">
        <v>1123</v>
      </c>
      <c r="C313" t="s">
        <v>380</v>
      </c>
      <c r="D313" t="s">
        <v>942</v>
      </c>
      <c r="E313">
        <v>2017</v>
      </c>
      <c r="F313" s="23">
        <v>79.489999999999995</v>
      </c>
      <c r="G313" s="23">
        <v>12.55</v>
      </c>
      <c r="H313" s="22">
        <v>11409</v>
      </c>
      <c r="I313" s="34">
        <v>89.61781438213896</v>
      </c>
      <c r="J313" s="13">
        <v>7</v>
      </c>
      <c r="K313" s="13">
        <v>8</v>
      </c>
      <c r="L313" s="19">
        <v>2367</v>
      </c>
      <c r="M313" s="19">
        <v>2.3669999999999995</v>
      </c>
      <c r="N313" s="19">
        <v>14.157026999999999</v>
      </c>
      <c r="O313" s="17">
        <v>15.797112546879438</v>
      </c>
      <c r="P313" s="13">
        <v>0</v>
      </c>
      <c r="Q313" s="13">
        <v>0</v>
      </c>
      <c r="R313" s="19">
        <v>0</v>
      </c>
      <c r="S313" s="19">
        <v>0</v>
      </c>
      <c r="T313" s="19">
        <v>0</v>
      </c>
      <c r="U313" s="17">
        <v>0</v>
      </c>
      <c r="V313" s="13">
        <v>0</v>
      </c>
      <c r="W313" s="13">
        <v>0</v>
      </c>
      <c r="X313" s="19">
        <v>0</v>
      </c>
      <c r="Y313" s="19">
        <v>0</v>
      </c>
      <c r="Z313" s="19">
        <v>0</v>
      </c>
      <c r="AA313" s="14">
        <v>0</v>
      </c>
      <c r="AB313" s="13">
        <v>0</v>
      </c>
      <c r="AC313" s="22" t="s">
        <v>782</v>
      </c>
      <c r="AD313" s="19">
        <v>0</v>
      </c>
      <c r="AE313" s="19">
        <v>0</v>
      </c>
      <c r="AF313" s="19">
        <v>0</v>
      </c>
      <c r="AG313" s="14">
        <v>0</v>
      </c>
      <c r="AH313" s="22" t="s">
        <v>782</v>
      </c>
      <c r="AI313" s="23" t="s">
        <v>782</v>
      </c>
      <c r="AJ313" s="23" t="s">
        <v>782</v>
      </c>
      <c r="AK313" s="23" t="s">
        <v>782</v>
      </c>
      <c r="AL313" s="14" t="s">
        <v>782</v>
      </c>
      <c r="AM313" s="22" t="s">
        <v>782</v>
      </c>
      <c r="AN313" s="23" t="s">
        <v>782</v>
      </c>
      <c r="AO313" s="23" t="s">
        <v>782</v>
      </c>
      <c r="AP313" s="23" t="s">
        <v>782</v>
      </c>
      <c r="AQ313" s="14" t="s">
        <v>782</v>
      </c>
      <c r="AR313" s="13">
        <v>309</v>
      </c>
      <c r="AS313" s="19">
        <v>27472.323999999997</v>
      </c>
      <c r="AT313" s="19">
        <v>27.472324</v>
      </c>
      <c r="AU313" s="19">
        <v>24.395423712000007</v>
      </c>
      <c r="AV313" s="14">
        <v>27.221623156279595</v>
      </c>
      <c r="AW313" s="13">
        <v>0</v>
      </c>
      <c r="AX313" s="22" t="s">
        <v>782</v>
      </c>
      <c r="AY313" s="19">
        <v>0</v>
      </c>
      <c r="AZ313" s="19">
        <v>0</v>
      </c>
      <c r="BA313" s="19">
        <v>0</v>
      </c>
      <c r="BB313" s="14">
        <v>0</v>
      </c>
      <c r="BC313" s="13">
        <v>16</v>
      </c>
      <c r="BD313" s="19">
        <v>32350</v>
      </c>
      <c r="BE313" s="19">
        <v>32.35</v>
      </c>
      <c r="BF313" s="19">
        <v>64.144124620539799</v>
      </c>
      <c r="BG313" s="14">
        <v>71.575194131629999</v>
      </c>
      <c r="BH313" s="22">
        <v>332</v>
      </c>
      <c r="BI313" s="23">
        <v>62.189323999999999</v>
      </c>
      <c r="BJ313" s="23">
        <v>102.69657533253981</v>
      </c>
      <c r="BK313" s="14">
        <v>114.59392983478902</v>
      </c>
      <c r="BL313" t="s">
        <v>380</v>
      </c>
    </row>
    <row r="314" spans="1:64">
      <c r="A314" t="s">
        <v>1127</v>
      </c>
      <c r="B314" t="s">
        <v>1123</v>
      </c>
      <c r="C314" t="s">
        <v>380</v>
      </c>
      <c r="D314" t="s">
        <v>942</v>
      </c>
      <c r="E314">
        <v>2018</v>
      </c>
      <c r="F314" s="23">
        <v>79.489999999999995</v>
      </c>
      <c r="G314" s="23">
        <v>12.57</v>
      </c>
      <c r="H314" s="22">
        <v>10697</v>
      </c>
      <c r="I314" s="34">
        <v>89.624183807468171</v>
      </c>
      <c r="J314" s="13">
        <v>7</v>
      </c>
      <c r="K314" s="13">
        <v>8</v>
      </c>
      <c r="L314" s="19">
        <v>2367</v>
      </c>
      <c r="M314" s="19">
        <v>2.3669999999999995</v>
      </c>
      <c r="N314" s="19">
        <v>14.157026999999999</v>
      </c>
      <c r="O314" s="17">
        <v>15.795989875246516</v>
      </c>
      <c r="P314" s="13">
        <v>0</v>
      </c>
      <c r="Q314" s="13">
        <v>0</v>
      </c>
      <c r="R314" s="19">
        <v>0</v>
      </c>
      <c r="S314" s="19">
        <v>0</v>
      </c>
      <c r="T314" s="19">
        <v>0</v>
      </c>
      <c r="U314" s="17">
        <v>0</v>
      </c>
      <c r="V314" s="13">
        <v>0</v>
      </c>
      <c r="W314" s="13">
        <v>0</v>
      </c>
      <c r="X314" s="19">
        <v>0</v>
      </c>
      <c r="Y314" s="19">
        <v>0</v>
      </c>
      <c r="Z314" s="19">
        <v>0</v>
      </c>
      <c r="AA314" s="14">
        <v>0</v>
      </c>
      <c r="AB314" s="13">
        <v>0</v>
      </c>
      <c r="AC314" s="22" t="s">
        <v>782</v>
      </c>
      <c r="AD314" s="19">
        <v>0</v>
      </c>
      <c r="AE314" s="19">
        <v>0</v>
      </c>
      <c r="AF314" s="19">
        <v>0</v>
      </c>
      <c r="AG314" s="14">
        <v>0</v>
      </c>
      <c r="AH314" s="22" t="s">
        <v>782</v>
      </c>
      <c r="AI314" s="23" t="s">
        <v>782</v>
      </c>
      <c r="AJ314" s="23" t="s">
        <v>782</v>
      </c>
      <c r="AK314" s="23" t="s">
        <v>782</v>
      </c>
      <c r="AL314" s="14" t="s">
        <v>782</v>
      </c>
      <c r="AM314" s="22" t="s">
        <v>782</v>
      </c>
      <c r="AN314" s="23" t="s">
        <v>782</v>
      </c>
      <c r="AO314" s="23" t="s">
        <v>782</v>
      </c>
      <c r="AP314" s="23" t="s">
        <v>782</v>
      </c>
      <c r="AQ314" s="14" t="s">
        <v>782</v>
      </c>
      <c r="AR314" s="13">
        <v>321</v>
      </c>
      <c r="AS314" s="19">
        <v>28637.688999999998</v>
      </c>
      <c r="AT314" s="19">
        <v>28.637689000000002</v>
      </c>
      <c r="AU314" s="19">
        <v>25.430267832000006</v>
      </c>
      <c r="AV314" s="14">
        <v>28.374336871652449</v>
      </c>
      <c r="AW314" s="13">
        <v>0</v>
      </c>
      <c r="AX314" s="22" t="s">
        <v>782</v>
      </c>
      <c r="AY314" s="19">
        <v>0</v>
      </c>
      <c r="AZ314" s="19">
        <v>0</v>
      </c>
      <c r="BA314" s="19">
        <v>0</v>
      </c>
      <c r="BB314" s="14">
        <v>0</v>
      </c>
      <c r="BC314" s="13">
        <v>16</v>
      </c>
      <c r="BD314" s="19">
        <v>32350</v>
      </c>
      <c r="BE314" s="19">
        <v>32.35</v>
      </c>
      <c r="BF314" s="19">
        <v>63.465217198812276</v>
      </c>
      <c r="BG314" s="14">
        <v>70.812602695662008</v>
      </c>
      <c r="BH314" s="22">
        <v>344</v>
      </c>
      <c r="BI314" s="23">
        <v>63.354689</v>
      </c>
      <c r="BJ314" s="23">
        <v>103.05251203081228</v>
      </c>
      <c r="BK314" s="14">
        <v>114.98292944256097</v>
      </c>
      <c r="BL314" t="s">
        <v>380</v>
      </c>
    </row>
    <row r="315" spans="1:64">
      <c r="A315" t="s">
        <v>1128</v>
      </c>
      <c r="B315" t="s">
        <v>1123</v>
      </c>
      <c r="C315" t="s">
        <v>380</v>
      </c>
      <c r="D315" t="s">
        <v>942</v>
      </c>
      <c r="E315">
        <v>2019</v>
      </c>
      <c r="F315" s="23">
        <v>79.489999999999995</v>
      </c>
      <c r="G315" s="23">
        <v>12.64</v>
      </c>
      <c r="H315" s="22">
        <v>10786</v>
      </c>
      <c r="I315" s="34">
        <v>85.778092709215159</v>
      </c>
      <c r="J315" s="22">
        <v>7</v>
      </c>
      <c r="K315" s="22">
        <v>9</v>
      </c>
      <c r="L315" s="23">
        <v>4367</v>
      </c>
      <c r="M315" s="23">
        <v>4.3670000000000009</v>
      </c>
      <c r="N315" s="23">
        <v>26.119027000000003</v>
      </c>
      <c r="O315" s="14">
        <v>30.44953108078845</v>
      </c>
      <c r="P315" s="22">
        <v>0</v>
      </c>
      <c r="Q315" s="22">
        <v>0</v>
      </c>
      <c r="R315" s="23">
        <v>0</v>
      </c>
      <c r="S315" s="23">
        <v>0</v>
      </c>
      <c r="T315" s="23">
        <v>0</v>
      </c>
      <c r="U315" s="14">
        <v>0</v>
      </c>
      <c r="V315" s="22">
        <v>0</v>
      </c>
      <c r="W315" s="22">
        <v>0</v>
      </c>
      <c r="X315" s="23">
        <v>0</v>
      </c>
      <c r="Y315" s="23">
        <v>0</v>
      </c>
      <c r="Z315" s="23">
        <v>0</v>
      </c>
      <c r="AA315" s="14">
        <v>0</v>
      </c>
      <c r="AB315" s="22">
        <v>0</v>
      </c>
      <c r="AC315" s="22">
        <v>0</v>
      </c>
      <c r="AD315" s="23">
        <v>0</v>
      </c>
      <c r="AE315" s="23">
        <v>0</v>
      </c>
      <c r="AF315" s="23">
        <v>0</v>
      </c>
      <c r="AG315" s="14">
        <v>0</v>
      </c>
      <c r="AH315" s="22">
        <v>1</v>
      </c>
      <c r="AI315" s="23">
        <v>14074.37</v>
      </c>
      <c r="AJ315" s="23">
        <v>14.07437</v>
      </c>
      <c r="AK315" s="23">
        <v>12.49804056</v>
      </c>
      <c r="AL315" s="14">
        <v>14.570201044651268</v>
      </c>
      <c r="AM315" s="22">
        <v>343</v>
      </c>
      <c r="AN315" s="23">
        <v>15572.063999999995</v>
      </c>
      <c r="AO315" s="23">
        <v>15.572064000000001</v>
      </c>
      <c r="AP315" s="23">
        <v>13.827992832000007</v>
      </c>
      <c r="AQ315" s="14">
        <v>16.120657845443635</v>
      </c>
      <c r="AR315" s="22">
        <v>344</v>
      </c>
      <c r="AS315" s="23">
        <v>29646.433999999994</v>
      </c>
      <c r="AT315" s="23">
        <v>29.646433999999999</v>
      </c>
      <c r="AU315" s="23">
        <v>26.326033392000006</v>
      </c>
      <c r="AV315" s="14">
        <v>30.690858890094901</v>
      </c>
      <c r="AW315" s="22">
        <v>0</v>
      </c>
      <c r="AX315" s="22" t="s">
        <v>782</v>
      </c>
      <c r="AY315" s="23">
        <v>0</v>
      </c>
      <c r="AZ315" s="23">
        <v>0</v>
      </c>
      <c r="BA315" s="23">
        <v>0</v>
      </c>
      <c r="BB315" s="14">
        <v>0</v>
      </c>
      <c r="BC315" s="22">
        <v>16</v>
      </c>
      <c r="BD315" s="23">
        <v>32350</v>
      </c>
      <c r="BE315" s="23">
        <v>32.35</v>
      </c>
      <c r="BF315" s="23">
        <v>62.300975997613108</v>
      </c>
      <c r="BG315" s="14">
        <v>72.630404838693849</v>
      </c>
      <c r="BH315" s="22">
        <v>367</v>
      </c>
      <c r="BI315" s="23">
        <v>66.363433999999998</v>
      </c>
      <c r="BJ315" s="23">
        <v>114.74603638961311</v>
      </c>
      <c r="BK315" s="14">
        <v>133.77079480957721</v>
      </c>
      <c r="BL315" t="s">
        <v>380</v>
      </c>
    </row>
    <row r="316" spans="1:64">
      <c r="A316" t="s">
        <v>1129</v>
      </c>
      <c r="B316" t="s">
        <v>1123</v>
      </c>
      <c r="C316" t="s">
        <v>380</v>
      </c>
      <c r="D316" t="s">
        <v>942</v>
      </c>
      <c r="E316">
        <v>2020</v>
      </c>
      <c r="F316" s="23">
        <v>79.489999999999995</v>
      </c>
      <c r="G316" s="23">
        <v>12.65</v>
      </c>
      <c r="H316" s="22">
        <v>11228</v>
      </c>
      <c r="I316" s="34">
        <v>86.851544882965442</v>
      </c>
      <c r="J316" s="22">
        <v>7</v>
      </c>
      <c r="K316" s="22">
        <v>12</v>
      </c>
      <c r="L316" s="23">
        <v>5614</v>
      </c>
      <c r="M316" s="23">
        <v>5.6139999999999999</v>
      </c>
      <c r="N316" s="23">
        <v>33.577334000000008</v>
      </c>
      <c r="O316" s="14">
        <v>38.660606492660868</v>
      </c>
      <c r="P316" s="22">
        <v>0</v>
      </c>
      <c r="Q316" s="22">
        <v>0</v>
      </c>
      <c r="R316" s="23">
        <v>0</v>
      </c>
      <c r="S316" s="23">
        <v>0</v>
      </c>
      <c r="T316" s="23">
        <v>0</v>
      </c>
      <c r="U316" s="14">
        <v>0</v>
      </c>
      <c r="V316" s="22">
        <v>0</v>
      </c>
      <c r="W316" s="22">
        <v>0</v>
      </c>
      <c r="X316" s="23">
        <v>0</v>
      </c>
      <c r="Y316" s="23">
        <v>0</v>
      </c>
      <c r="Z316" s="23">
        <v>0</v>
      </c>
      <c r="AA316" s="14">
        <v>0</v>
      </c>
      <c r="AB316" s="22">
        <v>1</v>
      </c>
      <c r="AC316" s="22">
        <v>2</v>
      </c>
      <c r="AD316" s="23">
        <v>128</v>
      </c>
      <c r="AE316" s="23">
        <v>0.128</v>
      </c>
      <c r="AF316" s="23">
        <v>0.52024979999999998</v>
      </c>
      <c r="AG316" s="14">
        <v>0.5990104156478151</v>
      </c>
      <c r="AH316" s="22">
        <v>1</v>
      </c>
      <c r="AI316" s="23">
        <v>14074.37</v>
      </c>
      <c r="AJ316" s="23">
        <v>14.07437</v>
      </c>
      <c r="AK316" s="23">
        <v>12.49804056</v>
      </c>
      <c r="AL316" s="14">
        <v>14.390118882561515</v>
      </c>
      <c r="AM316" s="22">
        <v>389</v>
      </c>
      <c r="AN316" s="23">
        <v>17582.249000000003</v>
      </c>
      <c r="AO316" s="23">
        <v>17.58224899999999</v>
      </c>
      <c r="AP316" s="23">
        <v>15.613037112000001</v>
      </c>
      <c r="AQ316" s="14">
        <v>17.976694753143363</v>
      </c>
      <c r="AR316" s="22">
        <v>390</v>
      </c>
      <c r="AS316" s="23">
        <v>31656.619000000006</v>
      </c>
      <c r="AT316" s="23">
        <v>31.656618999999992</v>
      </c>
      <c r="AU316" s="23">
        <v>28.111077672</v>
      </c>
      <c r="AV316" s="14">
        <v>32.366813635704879</v>
      </c>
      <c r="AW316" s="22">
        <v>0</v>
      </c>
      <c r="AX316" s="22">
        <v>0</v>
      </c>
      <c r="AY316" s="23">
        <v>0</v>
      </c>
      <c r="AZ316" s="23">
        <v>0</v>
      </c>
      <c r="BA316" s="23">
        <v>0</v>
      </c>
      <c r="BB316" s="14">
        <v>0</v>
      </c>
      <c r="BC316" s="22">
        <v>16</v>
      </c>
      <c r="BD316" s="23">
        <v>32350</v>
      </c>
      <c r="BE316" s="23">
        <v>32.35</v>
      </c>
      <c r="BF316" s="23">
        <v>62.304657204982149</v>
      </c>
      <c r="BG316" s="14">
        <v>71.736959070721412</v>
      </c>
      <c r="BH316" s="22">
        <v>414</v>
      </c>
      <c r="BI316" s="23">
        <v>69.748619000000005</v>
      </c>
      <c r="BJ316" s="23">
        <v>124.51331867698217</v>
      </c>
      <c r="BK316" s="14">
        <v>143.36338961473498</v>
      </c>
      <c r="BL316" t="s">
        <v>380</v>
      </c>
    </row>
    <row r="317" spans="1:64">
      <c r="A317" t="s">
        <v>1130</v>
      </c>
      <c r="B317" t="s">
        <v>1123</v>
      </c>
      <c r="C317" t="s">
        <v>380</v>
      </c>
      <c r="D317" t="s">
        <v>942</v>
      </c>
      <c r="E317">
        <v>2021</v>
      </c>
      <c r="F317" s="23">
        <v>79.489999999999995</v>
      </c>
      <c r="G317" s="23">
        <v>12.77</v>
      </c>
      <c r="H317" s="22">
        <v>11900</v>
      </c>
      <c r="I317" s="34">
        <v>84.18</v>
      </c>
      <c r="J317" s="22">
        <v>7</v>
      </c>
      <c r="K317" s="22">
        <v>15</v>
      </c>
      <c r="L317" s="23">
        <v>10691</v>
      </c>
      <c r="M317" s="23">
        <v>10.691000000000001</v>
      </c>
      <c r="N317" s="23">
        <v>63.942870999999997</v>
      </c>
      <c r="O317" s="14">
        <v>75.959999999999994</v>
      </c>
      <c r="P317" s="22">
        <v>0</v>
      </c>
      <c r="Q317" s="22">
        <v>0</v>
      </c>
      <c r="R317" s="23">
        <v>0</v>
      </c>
      <c r="S317" s="23">
        <v>0</v>
      </c>
      <c r="T317" s="23">
        <v>0</v>
      </c>
      <c r="U317" s="14">
        <v>0</v>
      </c>
      <c r="V317" s="22">
        <v>0</v>
      </c>
      <c r="W317" s="22">
        <v>0</v>
      </c>
      <c r="X317" s="23">
        <v>0</v>
      </c>
      <c r="Y317" s="23">
        <v>0</v>
      </c>
      <c r="Z317" s="23">
        <v>0</v>
      </c>
      <c r="AA317" s="14">
        <v>0</v>
      </c>
      <c r="AB317" s="22">
        <v>1</v>
      </c>
      <c r="AC317" s="22">
        <v>2</v>
      </c>
      <c r="AD317" s="23">
        <v>128</v>
      </c>
      <c r="AE317" s="23">
        <v>0.128</v>
      </c>
      <c r="AF317" s="23">
        <v>0.68620020000000004</v>
      </c>
      <c r="AG317" s="14">
        <v>0.82</v>
      </c>
      <c r="AH317" s="22">
        <v>1</v>
      </c>
      <c r="AI317" s="23">
        <v>14074.37</v>
      </c>
      <c r="AJ317" s="23">
        <v>14.07437</v>
      </c>
      <c r="AK317" s="23">
        <v>12.59406875</v>
      </c>
      <c r="AL317" s="14">
        <v>14.96</v>
      </c>
      <c r="AM317" s="22">
        <v>462</v>
      </c>
      <c r="AN317" s="23">
        <v>18968.504000000001</v>
      </c>
      <c r="AO317" s="23">
        <v>18.968503999999999</v>
      </c>
      <c r="AP317" s="23">
        <v>16.973451990000001</v>
      </c>
      <c r="AQ317" s="14">
        <v>20.16</v>
      </c>
      <c r="AR317" s="22">
        <v>463</v>
      </c>
      <c r="AS317" s="23">
        <v>33042.874000000003</v>
      </c>
      <c r="AT317" s="23">
        <v>33.042873999999998</v>
      </c>
      <c r="AU317" s="23">
        <v>29.56752075</v>
      </c>
      <c r="AV317" s="14">
        <v>35.119999999999997</v>
      </c>
      <c r="AW317" s="22">
        <v>0</v>
      </c>
      <c r="AX317" s="22">
        <v>0</v>
      </c>
      <c r="AY317" s="23">
        <v>0</v>
      </c>
      <c r="AZ317" s="23">
        <v>0</v>
      </c>
      <c r="BA317" s="23">
        <v>0</v>
      </c>
      <c r="BB317" s="14">
        <v>0</v>
      </c>
      <c r="BC317" s="22">
        <v>16</v>
      </c>
      <c r="BD317" s="23">
        <v>32650</v>
      </c>
      <c r="BE317" s="23">
        <v>32.65</v>
      </c>
      <c r="BF317" s="23">
        <v>55.999781040000002</v>
      </c>
      <c r="BG317" s="14">
        <v>66.52</v>
      </c>
      <c r="BH317" s="22">
        <v>487</v>
      </c>
      <c r="BI317" s="23">
        <v>76.510000000000005</v>
      </c>
      <c r="BJ317" s="23">
        <v>150.19999999999999</v>
      </c>
      <c r="BK317" s="14">
        <v>178.41</v>
      </c>
      <c r="BL317" t="s">
        <v>380</v>
      </c>
    </row>
    <row r="318" spans="1:64">
      <c r="A318" t="s">
        <v>1131</v>
      </c>
      <c r="B318" t="s">
        <v>1123</v>
      </c>
      <c r="C318" t="s">
        <v>380</v>
      </c>
      <c r="D318" s="111" t="s">
        <v>942</v>
      </c>
      <c r="E318" s="110">
        <v>2022</v>
      </c>
      <c r="F318" s="23"/>
      <c r="G318" s="23"/>
      <c r="H318" s="22">
        <v>11587</v>
      </c>
      <c r="I318" s="34">
        <v>83.977224788528829</v>
      </c>
      <c r="J318" s="22">
        <v>7</v>
      </c>
      <c r="K318" s="22">
        <v>10</v>
      </c>
      <c r="L318" s="23">
        <v>4617</v>
      </c>
      <c r="M318" s="23">
        <v>4.6170000000000009</v>
      </c>
      <c r="N318" s="23">
        <v>27.323406000000002</v>
      </c>
      <c r="O318" s="14">
        <v>32.536686070307411</v>
      </c>
      <c r="P318" s="22">
        <v>0</v>
      </c>
      <c r="Q318" s="22">
        <v>0</v>
      </c>
      <c r="R318" s="23">
        <v>0</v>
      </c>
      <c r="S318" s="23">
        <v>0</v>
      </c>
      <c r="T318" s="23">
        <v>0</v>
      </c>
      <c r="U318" s="14">
        <v>0</v>
      </c>
      <c r="V318" s="22">
        <v>0</v>
      </c>
      <c r="W318" s="22">
        <v>0</v>
      </c>
      <c r="X318" s="23">
        <v>0</v>
      </c>
      <c r="Y318" s="23">
        <v>0</v>
      </c>
      <c r="Z318" s="23">
        <v>0</v>
      </c>
      <c r="AA318" s="14">
        <v>0</v>
      </c>
      <c r="AB318" s="22">
        <v>1</v>
      </c>
      <c r="AC318" s="22">
        <v>2</v>
      </c>
      <c r="AD318" s="23">
        <v>128</v>
      </c>
      <c r="AE318" s="23">
        <v>0.128</v>
      </c>
      <c r="AF318" s="23">
        <v>0.81924569999999997</v>
      </c>
      <c r="AG318" s="14">
        <v>0.97555700615615937</v>
      </c>
      <c r="AH318" s="22">
        <v>3</v>
      </c>
      <c r="AI318" s="23">
        <v>18876.73</v>
      </c>
      <c r="AJ318" s="23">
        <v>18.876730000000002</v>
      </c>
      <c r="AK318" s="23">
        <v>19.33664110650956</v>
      </c>
      <c r="AL318" s="14">
        <v>23.026053974995037</v>
      </c>
      <c r="AM318" s="22">
        <v>556</v>
      </c>
      <c r="AN318" s="23">
        <v>15090.273999999998</v>
      </c>
      <c r="AO318" s="23">
        <v>15.090274000000013</v>
      </c>
      <c r="AP318" s="23">
        <v>15.457932202075918</v>
      </c>
      <c r="AQ318" s="14">
        <v>18.407291073266631</v>
      </c>
      <c r="AR318" s="22">
        <v>559</v>
      </c>
      <c r="AS318" s="23">
        <v>33967.004000000001</v>
      </c>
      <c r="AT318" s="23">
        <v>33.967004000000003</v>
      </c>
      <c r="AU318" s="23">
        <v>34.794573308585498</v>
      </c>
      <c r="AV318" s="14">
        <v>41.433345048261685</v>
      </c>
      <c r="AW318" s="22">
        <v>0</v>
      </c>
      <c r="AX318" s="22">
        <v>0</v>
      </c>
      <c r="AY318" s="23">
        <v>0</v>
      </c>
      <c r="AZ318" s="23">
        <v>0</v>
      </c>
      <c r="BA318" s="23">
        <v>0</v>
      </c>
      <c r="BB318" s="14">
        <v>0</v>
      </c>
      <c r="BC318" s="22">
        <v>16</v>
      </c>
      <c r="BD318" s="23">
        <v>31750</v>
      </c>
      <c r="BE318" s="23">
        <v>31.75</v>
      </c>
      <c r="BF318" s="23">
        <v>61.210351575870952</v>
      </c>
      <c r="BG318" s="14">
        <v>72.889228871292971</v>
      </c>
      <c r="BH318" s="22">
        <v>583</v>
      </c>
      <c r="BI318" s="23">
        <v>70.462004000000007</v>
      </c>
      <c r="BJ318" s="23">
        <v>124.14757658445644</v>
      </c>
      <c r="BK318" s="14">
        <v>147.83481699601822</v>
      </c>
      <c r="BL318" t="s">
        <v>380</v>
      </c>
    </row>
    <row r="319" spans="1:64">
      <c r="A319" t="s">
        <v>1132</v>
      </c>
      <c r="B319" t="s">
        <v>1123</v>
      </c>
      <c r="C319" t="s">
        <v>380</v>
      </c>
      <c r="D319" t="s">
        <v>942</v>
      </c>
      <c r="E319">
        <v>2023</v>
      </c>
      <c r="F319">
        <v>79.489999999999995</v>
      </c>
      <c r="G319">
        <v>15.4</v>
      </c>
      <c r="H319">
        <v>11812</v>
      </c>
      <c r="I319">
        <v>83.977224788528829</v>
      </c>
      <c r="J319">
        <v>7</v>
      </c>
      <c r="K319">
        <v>10</v>
      </c>
      <c r="L319">
        <v>4617</v>
      </c>
      <c r="M319">
        <v>4.617</v>
      </c>
      <c r="N319">
        <v>27.323405999999999</v>
      </c>
      <c r="O319">
        <v>32.536686070307411</v>
      </c>
      <c r="P319">
        <v>0</v>
      </c>
      <c r="Q319">
        <v>0</v>
      </c>
      <c r="R319">
        <v>0</v>
      </c>
      <c r="S319">
        <v>0</v>
      </c>
      <c r="T319">
        <v>0</v>
      </c>
      <c r="U319">
        <v>0</v>
      </c>
      <c r="V319">
        <v>0</v>
      </c>
      <c r="W319">
        <v>0</v>
      </c>
      <c r="X319">
        <v>0</v>
      </c>
      <c r="Y319">
        <v>0</v>
      </c>
      <c r="Z319">
        <v>0</v>
      </c>
      <c r="AA319">
        <v>0</v>
      </c>
      <c r="AB319">
        <v>1</v>
      </c>
      <c r="AC319">
        <v>2</v>
      </c>
      <c r="AD319">
        <v>128</v>
      </c>
      <c r="AE319">
        <v>0.128</v>
      </c>
      <c r="AF319">
        <v>0.6413778</v>
      </c>
      <c r="AG319">
        <v>0.76375207875125128</v>
      </c>
      <c r="AH319">
        <v>3</v>
      </c>
      <c r="AI319">
        <v>18876.73</v>
      </c>
      <c r="AJ319">
        <v>18.876729999999998</v>
      </c>
      <c r="AK319">
        <v>17.706132</v>
      </c>
      <c r="AL319">
        <v>22.774701</v>
      </c>
      <c r="AM319">
        <v>706</v>
      </c>
      <c r="AN319">
        <v>18078.596000000001</v>
      </c>
      <c r="AO319">
        <v>18.078596000000001</v>
      </c>
      <c r="AP319">
        <v>16.957491999999998</v>
      </c>
      <c r="AQ319">
        <v>20.192965464984464</v>
      </c>
      <c r="AR319">
        <v>757</v>
      </c>
      <c r="AS319">
        <v>37001.631000000001</v>
      </c>
      <c r="AT319">
        <v>37.001631000000003</v>
      </c>
      <c r="AU319">
        <v>34.707057574973199</v>
      </c>
      <c r="AV319">
        <v>41.329131395294851</v>
      </c>
      <c r="AW319">
        <v>0</v>
      </c>
      <c r="AX319">
        <v>0</v>
      </c>
      <c r="AY319">
        <v>0</v>
      </c>
      <c r="AZ319">
        <v>0</v>
      </c>
      <c r="BA319">
        <v>0</v>
      </c>
      <c r="BB319">
        <v>0</v>
      </c>
      <c r="BC319">
        <v>16</v>
      </c>
      <c r="BD319">
        <v>31750</v>
      </c>
      <c r="BE319">
        <v>31.75</v>
      </c>
      <c r="BF319">
        <v>73.087924999999998</v>
      </c>
      <c r="BG319">
        <v>87.033032091796045</v>
      </c>
      <c r="BH319">
        <v>781</v>
      </c>
      <c r="BI319">
        <v>73.496631000000008</v>
      </c>
      <c r="BJ319">
        <v>135.7597663749732</v>
      </c>
      <c r="BK319">
        <v>161.66260163614956</v>
      </c>
      <c r="BL319" t="s">
        <v>380</v>
      </c>
    </row>
    <row r="320" spans="1:64">
      <c r="A320" t="s">
        <v>1133</v>
      </c>
      <c r="B320" t="s">
        <v>1123</v>
      </c>
      <c r="C320" t="s">
        <v>380</v>
      </c>
      <c r="D320" t="s">
        <v>942</v>
      </c>
      <c r="E320">
        <v>2024</v>
      </c>
      <c r="F320">
        <v>79.489999999999995</v>
      </c>
      <c r="G320">
        <v>15.52</v>
      </c>
      <c r="H320">
        <v>12766</v>
      </c>
      <c r="I320">
        <v>87.537714958699127</v>
      </c>
      <c r="J320">
        <v>7</v>
      </c>
      <c r="K320">
        <v>10</v>
      </c>
      <c r="L320">
        <v>4617</v>
      </c>
      <c r="M320">
        <v>4.6170000000000009</v>
      </c>
      <c r="N320">
        <v>27.323406000000002</v>
      </c>
      <c r="O320">
        <v>31.213295906674471</v>
      </c>
      <c r="P320">
        <v>0</v>
      </c>
      <c r="Q320">
        <v>0</v>
      </c>
      <c r="R320">
        <v>0</v>
      </c>
      <c r="S320">
        <v>0</v>
      </c>
      <c r="T320">
        <v>0</v>
      </c>
      <c r="U320">
        <v>0</v>
      </c>
      <c r="V320">
        <v>0</v>
      </c>
      <c r="W320">
        <v>0</v>
      </c>
      <c r="X320">
        <v>0</v>
      </c>
      <c r="Y320">
        <v>0</v>
      </c>
      <c r="Z320">
        <v>0</v>
      </c>
      <c r="AA320">
        <v>0</v>
      </c>
      <c r="AB320">
        <v>1</v>
      </c>
      <c r="AC320">
        <v>2</v>
      </c>
      <c r="AD320">
        <v>128</v>
      </c>
      <c r="AE320">
        <v>0.128</v>
      </c>
      <c r="AF320">
        <v>0.68844510000000003</v>
      </c>
      <c r="AG320">
        <v>0.78645541561692922</v>
      </c>
      <c r="AH320">
        <v>4</v>
      </c>
      <c r="AI320">
        <v>18877.329999999998</v>
      </c>
      <c r="AJ320">
        <v>18.877330000000001</v>
      </c>
      <c r="AK320">
        <v>17.026290947206842</v>
      </c>
      <c r="AL320">
        <v>19.450234627714419</v>
      </c>
      <c r="AM320">
        <v>848</v>
      </c>
      <c r="AN320">
        <v>20617.541000000001</v>
      </c>
      <c r="AO320">
        <v>20.617541000000003</v>
      </c>
      <c r="AP320">
        <v>18.595863487154499</v>
      </c>
      <c r="AQ320">
        <v>21.243258972350549</v>
      </c>
      <c r="AR320">
        <v>959</v>
      </c>
      <c r="AS320">
        <v>39603.896999999968</v>
      </c>
      <c r="AT320">
        <v>39.603897000000018</v>
      </c>
      <c r="AU320">
        <v>35.720489760215656</v>
      </c>
      <c r="AV320">
        <v>40.805828410153062</v>
      </c>
      <c r="AW320">
        <v>0</v>
      </c>
      <c r="AX320">
        <v>0</v>
      </c>
      <c r="AY320">
        <v>0</v>
      </c>
      <c r="AZ320">
        <v>0</v>
      </c>
      <c r="BA320">
        <v>0</v>
      </c>
      <c r="BB320">
        <v>0</v>
      </c>
      <c r="BC320">
        <v>16</v>
      </c>
      <c r="BD320">
        <v>31750</v>
      </c>
      <c r="BE320">
        <v>31.75</v>
      </c>
      <c r="BF320">
        <v>64.101189535306347</v>
      </c>
      <c r="BG320">
        <v>73.22693945752377</v>
      </c>
      <c r="BH320">
        <v>983</v>
      </c>
      <c r="BI320">
        <v>76.098897000000022</v>
      </c>
      <c r="BJ320">
        <v>127.833530395522</v>
      </c>
      <c r="BK320">
        <v>146.03251918996824</v>
      </c>
      <c r="BL320" t="s">
        <v>380</v>
      </c>
    </row>
    <row r="321" spans="1:64">
      <c r="A321" t="s">
        <v>1134</v>
      </c>
      <c r="B321" t="s">
        <v>1135</v>
      </c>
      <c r="C321" t="s">
        <v>382</v>
      </c>
      <c r="D321" t="s">
        <v>929</v>
      </c>
      <c r="E321">
        <v>2012</v>
      </c>
      <c r="F321" s="23">
        <v>407.22</v>
      </c>
      <c r="G321" s="23">
        <v>162.37</v>
      </c>
      <c r="H321" s="22">
        <v>477397</v>
      </c>
      <c r="I321" s="34">
        <v>4009.4626029999995</v>
      </c>
      <c r="J321" s="22">
        <v>9</v>
      </c>
      <c r="K321" s="22" t="s">
        <v>782</v>
      </c>
      <c r="L321" s="23">
        <v>2968</v>
      </c>
      <c r="M321" s="23">
        <v>2.968</v>
      </c>
      <c r="N321" s="23">
        <v>13.729531000000001</v>
      </c>
      <c r="O321" s="14">
        <v>0.3424282094494947</v>
      </c>
      <c r="P321" s="22">
        <v>0</v>
      </c>
      <c r="Q321" s="22" t="s">
        <v>782</v>
      </c>
      <c r="R321" s="23">
        <v>0</v>
      </c>
      <c r="S321" s="23">
        <v>0</v>
      </c>
      <c r="T321" s="23">
        <v>0</v>
      </c>
      <c r="U321" s="14">
        <v>0</v>
      </c>
      <c r="V321" s="22">
        <v>0</v>
      </c>
      <c r="W321" s="22" t="s">
        <v>782</v>
      </c>
      <c r="X321" s="23">
        <v>0</v>
      </c>
      <c r="Y321" s="23">
        <v>0</v>
      </c>
      <c r="Z321" s="23">
        <v>0</v>
      </c>
      <c r="AA321" s="14">
        <v>0</v>
      </c>
      <c r="AB321" s="22">
        <v>0</v>
      </c>
      <c r="AC321" s="22" t="s">
        <v>782</v>
      </c>
      <c r="AD321" s="23">
        <v>0</v>
      </c>
      <c r="AE321" s="23">
        <v>0</v>
      </c>
      <c r="AF321" s="23">
        <v>0</v>
      </c>
      <c r="AG321" s="14">
        <v>0</v>
      </c>
      <c r="AH321" s="22" t="s">
        <v>782</v>
      </c>
      <c r="AI321" s="23" t="s">
        <v>782</v>
      </c>
      <c r="AJ321" s="23" t="s">
        <v>782</v>
      </c>
      <c r="AK321" s="23" t="s">
        <v>782</v>
      </c>
      <c r="AL321" s="14" t="s">
        <v>782</v>
      </c>
      <c r="AM321" s="22" t="s">
        <v>782</v>
      </c>
      <c r="AN321" s="23" t="s">
        <v>782</v>
      </c>
      <c r="AO321" s="23" t="s">
        <v>782</v>
      </c>
      <c r="AP321" s="23" t="s">
        <v>782</v>
      </c>
      <c r="AQ321" s="14" t="s">
        <v>782</v>
      </c>
      <c r="AR321" s="22">
        <v>2385</v>
      </c>
      <c r="AS321" s="23">
        <v>31613.161000000011</v>
      </c>
      <c r="AT321" s="23">
        <v>31.613161000000012</v>
      </c>
      <c r="AU321" s="23">
        <v>24.521815999999998</v>
      </c>
      <c r="AV321" s="14">
        <v>0.61159857138091389</v>
      </c>
      <c r="AW321" s="22">
        <v>4</v>
      </c>
      <c r="AX321" s="22" t="s">
        <v>782</v>
      </c>
      <c r="AY321" s="23">
        <v>54</v>
      </c>
      <c r="AZ321" s="23">
        <v>5.3999999999999999E-2</v>
      </c>
      <c r="BA321" s="23">
        <v>9.920699999999999E-2</v>
      </c>
      <c r="BB321" s="14">
        <v>2.4743216192057845E-3</v>
      </c>
      <c r="BC321" s="22">
        <v>7</v>
      </c>
      <c r="BD321" s="23">
        <v>3715</v>
      </c>
      <c r="BE321" s="23">
        <v>3.7149999999999999</v>
      </c>
      <c r="BF321" s="23">
        <v>5.932855</v>
      </c>
      <c r="BG321" s="14">
        <v>0.14797132652043843</v>
      </c>
      <c r="BH321" s="22">
        <v>2405</v>
      </c>
      <c r="BI321" s="23">
        <v>38.350161000000014</v>
      </c>
      <c r="BJ321" s="23">
        <v>44.283408999999999</v>
      </c>
      <c r="BK321" s="14">
        <v>1.1044724289700527</v>
      </c>
      <c r="BL321" t="s">
        <v>382</v>
      </c>
    </row>
    <row r="322" spans="1:64">
      <c r="A322" t="s">
        <v>1136</v>
      </c>
      <c r="B322" t="s">
        <v>1135</v>
      </c>
      <c r="C322" t="s">
        <v>382</v>
      </c>
      <c r="D322" t="s">
        <v>929</v>
      </c>
      <c r="E322">
        <v>2015</v>
      </c>
      <c r="F322" s="23">
        <v>407.22</v>
      </c>
      <c r="G322" s="23">
        <v>162.94999999999999</v>
      </c>
      <c r="H322" s="22">
        <v>483279</v>
      </c>
      <c r="I322" s="29">
        <v>3892.3761507618337</v>
      </c>
      <c r="J322" s="28">
        <v>10</v>
      </c>
      <c r="K322" s="28">
        <v>11</v>
      </c>
      <c r="L322" s="30">
        <v>3788</v>
      </c>
      <c r="M322" s="31">
        <v>3.7879999999999998</v>
      </c>
      <c r="N322" s="30">
        <v>22.657372671246538</v>
      </c>
      <c r="O322" s="32">
        <v>0.58209617451314244</v>
      </c>
      <c r="P322" s="28">
        <v>0</v>
      </c>
      <c r="Q322" s="28">
        <v>0</v>
      </c>
      <c r="R322" s="30">
        <v>0</v>
      </c>
      <c r="S322" s="31">
        <v>0</v>
      </c>
      <c r="T322" s="30">
        <v>0</v>
      </c>
      <c r="U322" s="32">
        <v>0</v>
      </c>
      <c r="V322" s="28">
        <v>0</v>
      </c>
      <c r="W322" s="28">
        <v>0</v>
      </c>
      <c r="X322" s="30">
        <v>0</v>
      </c>
      <c r="Y322" s="31">
        <v>0</v>
      </c>
      <c r="Z322" s="30">
        <v>0</v>
      </c>
      <c r="AA322" s="18">
        <v>0</v>
      </c>
      <c r="AB322" s="28">
        <v>7</v>
      </c>
      <c r="AC322" s="22" t="s">
        <v>782</v>
      </c>
      <c r="AD322" s="30">
        <v>0</v>
      </c>
      <c r="AE322" s="19">
        <v>0</v>
      </c>
      <c r="AF322" s="30">
        <v>11.404650306000001</v>
      </c>
      <c r="AG322" s="18">
        <v>0.29299969643909751</v>
      </c>
      <c r="AH322" s="22" t="s">
        <v>782</v>
      </c>
      <c r="AI322" s="23" t="s">
        <v>782</v>
      </c>
      <c r="AJ322" s="23" t="s">
        <v>782</v>
      </c>
      <c r="AK322" s="23" t="s">
        <v>782</v>
      </c>
      <c r="AL322" s="14" t="s">
        <v>782</v>
      </c>
      <c r="AM322" s="22" t="s">
        <v>782</v>
      </c>
      <c r="AN322" s="23" t="s">
        <v>782</v>
      </c>
      <c r="AO322" s="23" t="s">
        <v>782</v>
      </c>
      <c r="AP322" s="23" t="s">
        <v>782</v>
      </c>
      <c r="AQ322" s="14" t="s">
        <v>782</v>
      </c>
      <c r="AR322" s="28">
        <v>3017</v>
      </c>
      <c r="AS322" s="30">
        <v>41887.688000000002</v>
      </c>
      <c r="AT322" s="33">
        <v>41.887688000000004</v>
      </c>
      <c r="AU322" s="30">
        <v>37.203085105977074</v>
      </c>
      <c r="AV322" s="18">
        <v>0.95579367627909029</v>
      </c>
      <c r="AW322" s="28">
        <v>4</v>
      </c>
      <c r="AX322" s="22" t="s">
        <v>782</v>
      </c>
      <c r="AY322" s="30">
        <v>54</v>
      </c>
      <c r="AZ322" s="19">
        <v>5.3999999999999999E-2</v>
      </c>
      <c r="BA322" s="30">
        <v>0.14071018431495363</v>
      </c>
      <c r="BB322" s="18">
        <v>3.6150202052649301E-3</v>
      </c>
      <c r="BC322" s="28">
        <v>7</v>
      </c>
      <c r="BD322" s="30">
        <v>3715</v>
      </c>
      <c r="BE322" s="19">
        <v>3.7149999999999999</v>
      </c>
      <c r="BF322" s="30">
        <v>5.7293444721028495</v>
      </c>
      <c r="BG322" s="18">
        <v>0.14719400824047996</v>
      </c>
      <c r="BH322" s="13">
        <v>3045</v>
      </c>
      <c r="BI322" s="19">
        <v>49.444687999999999</v>
      </c>
      <c r="BJ322" s="19">
        <v>77.13516273964143</v>
      </c>
      <c r="BK322" s="18">
        <v>1.9816985756770753</v>
      </c>
      <c r="BL322" t="s">
        <v>382</v>
      </c>
    </row>
    <row r="323" spans="1:64">
      <c r="A323" t="s">
        <v>1137</v>
      </c>
      <c r="B323" t="s">
        <v>1135</v>
      </c>
      <c r="C323" t="s">
        <v>382</v>
      </c>
      <c r="D323" t="s">
        <v>929</v>
      </c>
      <c r="E323">
        <v>2016</v>
      </c>
      <c r="F323" s="23">
        <v>407.22</v>
      </c>
      <c r="G323" s="23">
        <v>162.04</v>
      </c>
      <c r="H323" s="22">
        <v>484770</v>
      </c>
      <c r="I323" s="29">
        <v>4109.0377742238179</v>
      </c>
      <c r="J323" s="28">
        <v>10</v>
      </c>
      <c r="K323" s="28">
        <v>11</v>
      </c>
      <c r="L323" s="30">
        <v>3788</v>
      </c>
      <c r="M323" s="31">
        <v>3.7879999999999998</v>
      </c>
      <c r="N323" s="30">
        <v>22.656028000000003</v>
      </c>
      <c r="O323" s="32">
        <v>0.55137064307664196</v>
      </c>
      <c r="P323" s="28">
        <v>0</v>
      </c>
      <c r="Q323" s="28">
        <v>0</v>
      </c>
      <c r="R323" s="30">
        <v>0</v>
      </c>
      <c r="S323" s="31">
        <v>0</v>
      </c>
      <c r="T323" s="30">
        <v>0</v>
      </c>
      <c r="U323" s="32">
        <v>0</v>
      </c>
      <c r="V323" s="28">
        <v>0</v>
      </c>
      <c r="W323" s="28">
        <v>0</v>
      </c>
      <c r="X323" s="30">
        <v>0</v>
      </c>
      <c r="Y323" s="31">
        <v>0</v>
      </c>
      <c r="Z323" s="30">
        <v>0</v>
      </c>
      <c r="AA323" s="18">
        <v>0</v>
      </c>
      <c r="AB323" s="28">
        <v>7</v>
      </c>
      <c r="AC323" s="22" t="s">
        <v>782</v>
      </c>
      <c r="AD323" s="30">
        <v>0</v>
      </c>
      <c r="AE323" s="19">
        <v>0</v>
      </c>
      <c r="AF323" s="30">
        <v>10.414960982999999</v>
      </c>
      <c r="AG323" s="18">
        <v>0.25346471741714144</v>
      </c>
      <c r="AH323" s="22" t="s">
        <v>782</v>
      </c>
      <c r="AI323" s="23" t="s">
        <v>782</v>
      </c>
      <c r="AJ323" s="23" t="s">
        <v>782</v>
      </c>
      <c r="AK323" s="23" t="s">
        <v>782</v>
      </c>
      <c r="AL323" s="14" t="s">
        <v>782</v>
      </c>
      <c r="AM323" s="22" t="s">
        <v>782</v>
      </c>
      <c r="AN323" s="23" t="s">
        <v>782</v>
      </c>
      <c r="AO323" s="23" t="s">
        <v>782</v>
      </c>
      <c r="AP323" s="23" t="s">
        <v>782</v>
      </c>
      <c r="AQ323" s="14" t="s">
        <v>782</v>
      </c>
      <c r="AR323" s="28">
        <v>3316</v>
      </c>
      <c r="AS323" s="30">
        <v>44782.165000000001</v>
      </c>
      <c r="AT323" s="33">
        <v>44.782164999999999</v>
      </c>
      <c r="AU323" s="30">
        <v>39.766562520000029</v>
      </c>
      <c r="AV323" s="18">
        <v>0.9677828412641396</v>
      </c>
      <c r="AW323" s="28">
        <v>4</v>
      </c>
      <c r="AX323" s="22" t="s">
        <v>782</v>
      </c>
      <c r="AY323" s="30">
        <v>54</v>
      </c>
      <c r="AZ323" s="19">
        <v>5.3999999999999999E-2</v>
      </c>
      <c r="BA323" s="30">
        <v>0.40920399999999996</v>
      </c>
      <c r="BB323" s="18">
        <v>9.9586332003797906E-3</v>
      </c>
      <c r="BC323" s="28">
        <v>7</v>
      </c>
      <c r="BD323" s="30">
        <v>3715.0000000000005</v>
      </c>
      <c r="BE323" s="19">
        <v>3.7150000000000003</v>
      </c>
      <c r="BF323" s="30">
        <v>5.7846794721028507</v>
      </c>
      <c r="BG323" s="18">
        <v>0.14077941819835316</v>
      </c>
      <c r="BH323" s="13">
        <v>3344</v>
      </c>
      <c r="BI323" s="19">
        <v>52.339165000000001</v>
      </c>
      <c r="BJ323" s="19">
        <v>79.031434975102883</v>
      </c>
      <c r="BK323" s="18">
        <v>1.9233562531566561</v>
      </c>
      <c r="BL323" t="s">
        <v>382</v>
      </c>
    </row>
    <row r="324" spans="1:64">
      <c r="A324" t="s">
        <v>1138</v>
      </c>
      <c r="B324" t="s">
        <v>1135</v>
      </c>
      <c r="C324" t="s">
        <v>382</v>
      </c>
      <c r="D324" t="s">
        <v>929</v>
      </c>
      <c r="E324">
        <v>2017</v>
      </c>
      <c r="F324" s="23">
        <v>407.22</v>
      </c>
      <c r="G324" s="23">
        <v>161.66</v>
      </c>
      <c r="H324" s="22">
        <v>485409</v>
      </c>
      <c r="I324" s="29">
        <v>3812.892774250126</v>
      </c>
      <c r="J324" s="28">
        <v>10</v>
      </c>
      <c r="K324" s="28">
        <v>11</v>
      </c>
      <c r="L324" s="30">
        <v>3788</v>
      </c>
      <c r="M324" s="31">
        <v>3.7879999999999998</v>
      </c>
      <c r="N324" s="30">
        <v>22.656028000000003</v>
      </c>
      <c r="O324" s="32">
        <v>0.59419525649933125</v>
      </c>
      <c r="P324" s="28">
        <v>0</v>
      </c>
      <c r="Q324" s="28">
        <v>0</v>
      </c>
      <c r="R324" s="30">
        <v>0</v>
      </c>
      <c r="S324" s="31">
        <v>0</v>
      </c>
      <c r="T324" s="30">
        <v>0</v>
      </c>
      <c r="U324" s="32">
        <v>0</v>
      </c>
      <c r="V324" s="28">
        <v>0</v>
      </c>
      <c r="W324" s="28">
        <v>0</v>
      </c>
      <c r="X324" s="30">
        <v>0</v>
      </c>
      <c r="Y324" s="31">
        <v>0</v>
      </c>
      <c r="Z324" s="30">
        <v>0</v>
      </c>
      <c r="AA324" s="18">
        <v>0</v>
      </c>
      <c r="AB324" s="28">
        <v>7</v>
      </c>
      <c r="AC324" s="22" t="s">
        <v>782</v>
      </c>
      <c r="AD324" s="30">
        <v>0</v>
      </c>
      <c r="AE324" s="19">
        <v>0</v>
      </c>
      <c r="AF324" s="30">
        <v>10.916671563000001</v>
      </c>
      <c r="AG324" s="18">
        <v>0.28630942985662539</v>
      </c>
      <c r="AH324" s="22" t="s">
        <v>782</v>
      </c>
      <c r="AI324" s="23" t="s">
        <v>782</v>
      </c>
      <c r="AJ324" s="23" t="s">
        <v>782</v>
      </c>
      <c r="AK324" s="23" t="s">
        <v>782</v>
      </c>
      <c r="AL324" s="14" t="s">
        <v>782</v>
      </c>
      <c r="AM324" s="22" t="s">
        <v>782</v>
      </c>
      <c r="AN324" s="23" t="s">
        <v>782</v>
      </c>
      <c r="AO324" s="23" t="s">
        <v>782</v>
      </c>
      <c r="AP324" s="23" t="s">
        <v>782</v>
      </c>
      <c r="AQ324" s="14" t="s">
        <v>782</v>
      </c>
      <c r="AR324" s="28">
        <v>3679</v>
      </c>
      <c r="AS324" s="30">
        <v>49110.300000000017</v>
      </c>
      <c r="AT324" s="33">
        <v>49.110300000000016</v>
      </c>
      <c r="AU324" s="30">
        <v>43.609946400000055</v>
      </c>
      <c r="AV324" s="18">
        <v>1.1437496143220742</v>
      </c>
      <c r="AW324" s="28">
        <v>4</v>
      </c>
      <c r="AX324" s="22" t="s">
        <v>782</v>
      </c>
      <c r="AY324" s="30">
        <v>651</v>
      </c>
      <c r="AZ324" s="19">
        <v>0.65100000000000002</v>
      </c>
      <c r="BA324" s="30">
        <v>1.046808</v>
      </c>
      <c r="BB324" s="18">
        <v>2.745443058534143E-2</v>
      </c>
      <c r="BC324" s="28">
        <v>8</v>
      </c>
      <c r="BD324" s="30">
        <v>6015</v>
      </c>
      <c r="BE324" s="19">
        <v>6.0149999999999997</v>
      </c>
      <c r="BF324" s="30">
        <v>9.4723548219261264</v>
      </c>
      <c r="BG324" s="18">
        <v>0.24842961454086618</v>
      </c>
      <c r="BH324" s="13">
        <v>3708</v>
      </c>
      <c r="BI324" s="19">
        <v>59.564300000000017</v>
      </c>
      <c r="BJ324" s="19">
        <v>87.701808784926186</v>
      </c>
      <c r="BK324" s="18">
        <v>2.3001383458042386</v>
      </c>
      <c r="BL324" t="s">
        <v>382</v>
      </c>
    </row>
    <row r="325" spans="1:64">
      <c r="A325" t="s">
        <v>1139</v>
      </c>
      <c r="B325" t="s">
        <v>1135</v>
      </c>
      <c r="C325" t="s">
        <v>382</v>
      </c>
      <c r="D325" t="s">
        <v>929</v>
      </c>
      <c r="E325">
        <v>2018</v>
      </c>
      <c r="F325" s="23">
        <v>407.22</v>
      </c>
      <c r="G325" s="23">
        <v>161.91</v>
      </c>
      <c r="H325" s="22">
        <v>485684</v>
      </c>
      <c r="I325" s="29">
        <v>3813.1637687614443</v>
      </c>
      <c r="J325" s="28">
        <v>10</v>
      </c>
      <c r="K325" s="28">
        <v>11</v>
      </c>
      <c r="L325" s="30">
        <v>3788</v>
      </c>
      <c r="M325" s="31">
        <v>3.7879999999999998</v>
      </c>
      <c r="N325" s="30">
        <v>22.656028000000003</v>
      </c>
      <c r="O325" s="32">
        <v>0.5941530281391223</v>
      </c>
      <c r="P325" s="28">
        <v>0</v>
      </c>
      <c r="Q325" s="28">
        <v>0</v>
      </c>
      <c r="R325" s="30">
        <v>0</v>
      </c>
      <c r="S325" s="31">
        <v>0</v>
      </c>
      <c r="T325" s="30">
        <v>0</v>
      </c>
      <c r="U325" s="32">
        <v>0</v>
      </c>
      <c r="V325" s="28">
        <v>0</v>
      </c>
      <c r="W325" s="28">
        <v>0</v>
      </c>
      <c r="X325" s="30">
        <v>0</v>
      </c>
      <c r="Y325" s="31">
        <v>0</v>
      </c>
      <c r="Z325" s="30">
        <v>0</v>
      </c>
      <c r="AA325" s="18">
        <v>0</v>
      </c>
      <c r="AB325" s="28">
        <v>7</v>
      </c>
      <c r="AC325" s="22" t="s">
        <v>782</v>
      </c>
      <c r="AD325" s="30">
        <v>0</v>
      </c>
      <c r="AE325" s="19">
        <v>0</v>
      </c>
      <c r="AF325" s="30">
        <v>9.4466026409999984</v>
      </c>
      <c r="AG325" s="18">
        <v>0.24773660964654437</v>
      </c>
      <c r="AH325" s="22" t="s">
        <v>782</v>
      </c>
      <c r="AI325" s="23" t="s">
        <v>782</v>
      </c>
      <c r="AJ325" s="23" t="s">
        <v>782</v>
      </c>
      <c r="AK325" s="23" t="s">
        <v>782</v>
      </c>
      <c r="AL325" s="14" t="s">
        <v>782</v>
      </c>
      <c r="AM325" s="22" t="s">
        <v>782</v>
      </c>
      <c r="AN325" s="23" t="s">
        <v>782</v>
      </c>
      <c r="AO325" s="23" t="s">
        <v>782</v>
      </c>
      <c r="AP325" s="23" t="s">
        <v>782</v>
      </c>
      <c r="AQ325" s="14" t="s">
        <v>782</v>
      </c>
      <c r="AR325" s="28">
        <v>3942</v>
      </c>
      <c r="AS325" s="30">
        <v>54341.360000000008</v>
      </c>
      <c r="AT325" s="33">
        <v>54.341360000000009</v>
      </c>
      <c r="AU325" s="30">
        <v>48.255127680000051</v>
      </c>
      <c r="AV325" s="18">
        <v>1.2654879414128553</v>
      </c>
      <c r="AW325" s="28">
        <v>4</v>
      </c>
      <c r="AX325" s="22" t="s">
        <v>782</v>
      </c>
      <c r="AY325" s="30">
        <v>54</v>
      </c>
      <c r="AZ325" s="19">
        <v>5.3999999999999999E-2</v>
      </c>
      <c r="BA325" s="30">
        <v>0.40920399999999996</v>
      </c>
      <c r="BB325" s="18">
        <v>1.0731351308651339E-2</v>
      </c>
      <c r="BC325" s="28">
        <v>9</v>
      </c>
      <c r="BD325" s="30">
        <v>8315</v>
      </c>
      <c r="BE325" s="19">
        <v>8.3149999999999995</v>
      </c>
      <c r="BF325" s="30">
        <v>13.009448159616454</v>
      </c>
      <c r="BG325" s="18">
        <v>0.34117202796779061</v>
      </c>
      <c r="BH325" s="13">
        <v>3972</v>
      </c>
      <c r="BI325" s="19">
        <v>66.498360000000005</v>
      </c>
      <c r="BJ325" s="19">
        <v>93.776410480616519</v>
      </c>
      <c r="BK325" s="18">
        <v>2.4592809584749644</v>
      </c>
      <c r="BL325" t="s">
        <v>382</v>
      </c>
    </row>
    <row r="326" spans="1:64">
      <c r="A326" t="s">
        <v>1140</v>
      </c>
      <c r="B326" t="s">
        <v>1135</v>
      </c>
      <c r="C326" t="s">
        <v>382</v>
      </c>
      <c r="D326" t="s">
        <v>929</v>
      </c>
      <c r="E326">
        <v>2019</v>
      </c>
      <c r="F326" s="23">
        <v>407.22</v>
      </c>
      <c r="G326" s="23">
        <v>162.03</v>
      </c>
      <c r="H326" s="22">
        <v>485570</v>
      </c>
      <c r="I326" s="34">
        <v>3894.6477684755032</v>
      </c>
      <c r="J326" s="22">
        <v>10</v>
      </c>
      <c r="K326" s="22">
        <v>11</v>
      </c>
      <c r="L326" s="23">
        <v>3787</v>
      </c>
      <c r="M326" s="23">
        <v>3.7869999999999999</v>
      </c>
      <c r="N326" s="23">
        <v>22.650047000000001</v>
      </c>
      <c r="O326" s="14">
        <v>0.58156856143286084</v>
      </c>
      <c r="P326" s="22">
        <v>0</v>
      </c>
      <c r="Q326" s="22">
        <v>0</v>
      </c>
      <c r="R326" s="23">
        <v>0</v>
      </c>
      <c r="S326" s="23">
        <v>0</v>
      </c>
      <c r="T326" s="23">
        <v>0</v>
      </c>
      <c r="U326" s="14">
        <v>0</v>
      </c>
      <c r="V326" s="22">
        <v>0</v>
      </c>
      <c r="W326" s="22">
        <v>0</v>
      </c>
      <c r="X326" s="23">
        <v>0</v>
      </c>
      <c r="Y326" s="23">
        <v>0</v>
      </c>
      <c r="Z326" s="23">
        <v>0</v>
      </c>
      <c r="AA326" s="14">
        <v>0</v>
      </c>
      <c r="AB326" s="22">
        <v>7</v>
      </c>
      <c r="AC326" s="22">
        <v>7</v>
      </c>
      <c r="AD326" s="23">
        <v>7483.3608154506437</v>
      </c>
      <c r="AE326" s="23">
        <v>7.4833608154506441</v>
      </c>
      <c r="AF326" s="23">
        <v>10.46173842</v>
      </c>
      <c r="AG326" s="14">
        <v>0.26861834604609386</v>
      </c>
      <c r="AH326" s="22">
        <v>3</v>
      </c>
      <c r="AI326" s="23">
        <v>80.38</v>
      </c>
      <c r="AJ326" s="23">
        <v>8.0379999999999993E-2</v>
      </c>
      <c r="AK326" s="23">
        <v>7.137744E-2</v>
      </c>
      <c r="AL326" s="14">
        <v>1.8327059144539672E-3</v>
      </c>
      <c r="AM326" s="22">
        <v>4371</v>
      </c>
      <c r="AN326" s="23">
        <v>61300.468000000001</v>
      </c>
      <c r="AO326" s="23">
        <v>61.300468000000002</v>
      </c>
      <c r="AP326" s="23">
        <v>54.434815584000056</v>
      </c>
      <c r="AQ326" s="14">
        <v>1.3976826357600929</v>
      </c>
      <c r="AR326" s="22">
        <v>4374</v>
      </c>
      <c r="AS326" s="23">
        <v>61380.848000000005</v>
      </c>
      <c r="AT326" s="23">
        <v>61.380848000000007</v>
      </c>
      <c r="AU326" s="23">
        <v>54.506193024000055</v>
      </c>
      <c r="AV326" s="14">
        <v>1.3995153416745469</v>
      </c>
      <c r="AW326" s="22">
        <v>4</v>
      </c>
      <c r="AX326" s="22" t="s">
        <v>782</v>
      </c>
      <c r="AY326" s="23">
        <v>84</v>
      </c>
      <c r="AZ326" s="23">
        <v>8.4000000000000005E-2</v>
      </c>
      <c r="BA326" s="23">
        <v>0.40920399999999996</v>
      </c>
      <c r="BB326" s="14">
        <v>1.0506829483072258E-2</v>
      </c>
      <c r="BC326" s="22">
        <v>9</v>
      </c>
      <c r="BD326" s="23">
        <v>8315</v>
      </c>
      <c r="BE326" s="23">
        <v>8.3149999999999995</v>
      </c>
      <c r="BF326" s="23">
        <v>8.2418060526805235</v>
      </c>
      <c r="BG326" s="14">
        <v>0.21161877896615655</v>
      </c>
      <c r="BH326" s="22">
        <v>4404</v>
      </c>
      <c r="BI326" s="23">
        <v>81.050208815450645</v>
      </c>
      <c r="BJ326" s="23">
        <v>96.268988496680578</v>
      </c>
      <c r="BK326" s="14">
        <v>2.4718278576027304</v>
      </c>
      <c r="BL326" t="s">
        <v>382</v>
      </c>
    </row>
    <row r="327" spans="1:64">
      <c r="A327" t="s">
        <v>1141</v>
      </c>
      <c r="B327" t="s">
        <v>1135</v>
      </c>
      <c r="C327" t="s">
        <v>382</v>
      </c>
      <c r="D327" t="s">
        <v>929</v>
      </c>
      <c r="E327">
        <v>2020</v>
      </c>
      <c r="F327" s="23">
        <v>407.22</v>
      </c>
      <c r="G327" s="23">
        <v>161.88</v>
      </c>
      <c r="H327" s="22">
        <v>484322</v>
      </c>
      <c r="I327" s="34">
        <v>3909.9299692955251</v>
      </c>
      <c r="J327" s="22">
        <v>11</v>
      </c>
      <c r="K327" s="22">
        <v>12</v>
      </c>
      <c r="L327" s="23">
        <v>3837</v>
      </c>
      <c r="M327" s="23">
        <v>3.8370000000000002</v>
      </c>
      <c r="N327" s="23">
        <v>22.949097000000002</v>
      </c>
      <c r="O327" s="14">
        <v>0.58694393966690084</v>
      </c>
      <c r="P327" s="22">
        <v>0</v>
      </c>
      <c r="Q327" s="22">
        <v>0</v>
      </c>
      <c r="R327" s="23">
        <v>0</v>
      </c>
      <c r="S327" s="23">
        <v>0</v>
      </c>
      <c r="T327" s="23">
        <v>0</v>
      </c>
      <c r="U327" s="14">
        <v>0</v>
      </c>
      <c r="V327" s="22">
        <v>0</v>
      </c>
      <c r="W327" s="22">
        <v>0</v>
      </c>
      <c r="X327" s="23">
        <v>0</v>
      </c>
      <c r="Y327" s="23">
        <v>0</v>
      </c>
      <c r="Z327" s="23">
        <v>0</v>
      </c>
      <c r="AA327" s="14">
        <v>0</v>
      </c>
      <c r="AB327" s="22">
        <v>7</v>
      </c>
      <c r="AC327" s="22">
        <v>7</v>
      </c>
      <c r="AD327" s="23">
        <v>5813.473815450644</v>
      </c>
      <c r="AE327" s="23">
        <v>5.813473815450644</v>
      </c>
      <c r="AF327" s="23">
        <v>10.397071923</v>
      </c>
      <c r="AG327" s="14">
        <v>0.26591453055803199</v>
      </c>
      <c r="AH327" s="22">
        <v>4</v>
      </c>
      <c r="AI327" s="23">
        <v>100.17999999999999</v>
      </c>
      <c r="AJ327" s="23">
        <v>0.10017999999999999</v>
      </c>
      <c r="AK327" s="23">
        <v>8.8959839999999998E-2</v>
      </c>
      <c r="AL327" s="14">
        <v>2.2752284746426904E-3</v>
      </c>
      <c r="AM327" s="22">
        <v>5128</v>
      </c>
      <c r="AN327" s="23">
        <v>71843.494999999995</v>
      </c>
      <c r="AO327" s="23">
        <v>71.84349499999999</v>
      </c>
      <c r="AP327" s="23">
        <v>63.797023560000049</v>
      </c>
      <c r="AQ327" s="14">
        <v>1.6316666554387091</v>
      </c>
      <c r="AR327" s="22">
        <v>5132</v>
      </c>
      <c r="AS327" s="23">
        <v>71943.674999999988</v>
      </c>
      <c r="AT327" s="23">
        <v>71.943674999999985</v>
      </c>
      <c r="AU327" s="23">
        <v>63.885983400000043</v>
      </c>
      <c r="AV327" s="14">
        <v>1.6339418839133517</v>
      </c>
      <c r="AW327" s="22">
        <v>4</v>
      </c>
      <c r="AX327" s="22">
        <v>4</v>
      </c>
      <c r="AY327" s="23">
        <v>84</v>
      </c>
      <c r="AZ327" s="23">
        <v>8.4000000000000005E-2</v>
      </c>
      <c r="BA327" s="23">
        <v>0.40920399999999996</v>
      </c>
      <c r="BB327" s="14">
        <v>1.0465762896355113E-2</v>
      </c>
      <c r="BC327" s="22">
        <v>9</v>
      </c>
      <c r="BD327" s="23">
        <v>8315</v>
      </c>
      <c r="BE327" s="23">
        <v>8.3149999999999995</v>
      </c>
      <c r="BF327" s="23">
        <v>8.2293991218363978</v>
      </c>
      <c r="BG327" s="14">
        <v>0.2104743355114142</v>
      </c>
      <c r="BH327" s="22">
        <v>5163</v>
      </c>
      <c r="BI327" s="23">
        <v>89.993148815450624</v>
      </c>
      <c r="BJ327" s="23">
        <v>105.87075544483643</v>
      </c>
      <c r="BK327" s="14">
        <v>2.7077404525460538</v>
      </c>
      <c r="BL327" t="s">
        <v>382</v>
      </c>
    </row>
    <row r="328" spans="1:64">
      <c r="A328" t="s">
        <v>1142</v>
      </c>
      <c r="B328" t="s">
        <v>1135</v>
      </c>
      <c r="C328" t="s">
        <v>382</v>
      </c>
      <c r="D328" t="s">
        <v>929</v>
      </c>
      <c r="E328">
        <v>2021</v>
      </c>
      <c r="F328" s="23">
        <v>407.22</v>
      </c>
      <c r="G328" s="23">
        <v>162.05000000000001</v>
      </c>
      <c r="H328" s="22">
        <v>484411</v>
      </c>
      <c r="I328" s="34">
        <v>3631.29</v>
      </c>
      <c r="J328" s="22">
        <v>12</v>
      </c>
      <c r="K328" s="22">
        <v>13</v>
      </c>
      <c r="L328" s="23">
        <v>4197</v>
      </c>
      <c r="M328" s="23">
        <v>4.2</v>
      </c>
      <c r="N328" s="23">
        <v>25.1</v>
      </c>
      <c r="O328" s="14">
        <v>0.69</v>
      </c>
      <c r="P328" s="22">
        <v>0</v>
      </c>
      <c r="Q328" s="22">
        <v>0</v>
      </c>
      <c r="R328" s="23">
        <v>0</v>
      </c>
      <c r="S328" s="23">
        <v>0</v>
      </c>
      <c r="T328" s="23">
        <v>0</v>
      </c>
      <c r="U328" s="14">
        <v>0</v>
      </c>
      <c r="V328" s="22">
        <v>0</v>
      </c>
      <c r="W328" s="22">
        <v>0</v>
      </c>
      <c r="X328" s="23">
        <v>0</v>
      </c>
      <c r="Y328" s="23">
        <v>0</v>
      </c>
      <c r="Z328" s="23">
        <v>0</v>
      </c>
      <c r="AA328" s="14">
        <v>0</v>
      </c>
      <c r="AB328" s="22">
        <v>7</v>
      </c>
      <c r="AC328" s="22">
        <v>0</v>
      </c>
      <c r="AD328" s="23">
        <v>5445.1150280000002</v>
      </c>
      <c r="AE328" s="23">
        <v>5.45</v>
      </c>
      <c r="AF328" s="23">
        <v>10.16</v>
      </c>
      <c r="AG328" s="14">
        <v>0.28000000000000003</v>
      </c>
      <c r="AH328" s="22">
        <v>6</v>
      </c>
      <c r="AI328" s="23">
        <v>106.08</v>
      </c>
      <c r="AJ328" s="23">
        <v>0</v>
      </c>
      <c r="AK328" s="23">
        <v>0.09</v>
      </c>
      <c r="AL328" s="14">
        <v>0</v>
      </c>
      <c r="AM328" s="22">
        <v>6136</v>
      </c>
      <c r="AN328" s="23">
        <v>83018.476999999999</v>
      </c>
      <c r="AO328" s="23">
        <v>83</v>
      </c>
      <c r="AP328" s="23">
        <v>74.290000000000006</v>
      </c>
      <c r="AQ328" s="14">
        <v>2.0499999999999998</v>
      </c>
      <c r="AR328" s="22">
        <v>6142</v>
      </c>
      <c r="AS328" s="23">
        <v>83124.557000000001</v>
      </c>
      <c r="AT328" s="23">
        <v>83</v>
      </c>
      <c r="AU328" s="23">
        <v>74.38</v>
      </c>
      <c r="AV328" s="14">
        <v>2.0499999999999998</v>
      </c>
      <c r="AW328" s="22">
        <v>4</v>
      </c>
      <c r="AX328" s="22">
        <v>4</v>
      </c>
      <c r="AY328" s="23">
        <v>84</v>
      </c>
      <c r="AZ328" s="23">
        <v>0.08</v>
      </c>
      <c r="BA328" s="23">
        <v>0.41</v>
      </c>
      <c r="BB328" s="14">
        <v>0.01</v>
      </c>
      <c r="BC328" s="22">
        <v>9</v>
      </c>
      <c r="BD328" s="23">
        <v>8315</v>
      </c>
      <c r="BE328" s="23">
        <v>8.32</v>
      </c>
      <c r="BF328" s="23">
        <v>7.82</v>
      </c>
      <c r="BG328" s="14">
        <v>0.22</v>
      </c>
      <c r="BH328" s="22">
        <v>6174</v>
      </c>
      <c r="BI328" s="23">
        <v>101.17</v>
      </c>
      <c r="BJ328" s="23">
        <v>117.87</v>
      </c>
      <c r="BK328" s="14">
        <v>3.25</v>
      </c>
      <c r="BL328" t="s">
        <v>382</v>
      </c>
    </row>
    <row r="329" spans="1:64">
      <c r="A329" t="s">
        <v>1143</v>
      </c>
      <c r="B329" t="s">
        <v>1135</v>
      </c>
      <c r="C329" t="s">
        <v>382</v>
      </c>
      <c r="D329" s="111" t="s">
        <v>929</v>
      </c>
      <c r="E329" s="110">
        <v>2022</v>
      </c>
      <c r="F329" s="23"/>
      <c r="G329" s="23"/>
      <c r="H329" s="22">
        <v>489794</v>
      </c>
      <c r="I329" s="34">
        <v>3549.8007109754631</v>
      </c>
      <c r="J329" s="22">
        <v>12</v>
      </c>
      <c r="K329" s="22">
        <v>13</v>
      </c>
      <c r="L329" s="23">
        <v>4197</v>
      </c>
      <c r="M329" s="23">
        <v>4.1970000000000001</v>
      </c>
      <c r="N329" s="23">
        <v>24.837845999999999</v>
      </c>
      <c r="O329" s="14">
        <v>0.69969691321557925</v>
      </c>
      <c r="P329" s="22">
        <v>0</v>
      </c>
      <c r="Q329" s="22">
        <v>0</v>
      </c>
      <c r="R329" s="23">
        <v>0</v>
      </c>
      <c r="S329" s="23">
        <v>0</v>
      </c>
      <c r="T329" s="23">
        <v>0</v>
      </c>
      <c r="U329" s="14">
        <v>0</v>
      </c>
      <c r="V329" s="22">
        <v>0</v>
      </c>
      <c r="W329" s="22">
        <v>0</v>
      </c>
      <c r="X329" s="23">
        <v>0</v>
      </c>
      <c r="Y329" s="23">
        <v>0</v>
      </c>
      <c r="Z329" s="23">
        <v>0</v>
      </c>
      <c r="AA329" s="14">
        <v>0</v>
      </c>
      <c r="AB329" s="22">
        <v>7</v>
      </c>
      <c r="AC329" s="22">
        <v>0</v>
      </c>
      <c r="AD329" s="23">
        <v>4791.251006437773</v>
      </c>
      <c r="AE329" s="23">
        <v>4.7912510064377729</v>
      </c>
      <c r="AF329" s="23">
        <v>9.4005363270000011</v>
      </c>
      <c r="AG329" s="14">
        <v>0.26481870652442324</v>
      </c>
      <c r="AH329" s="22">
        <v>8</v>
      </c>
      <c r="AI329" s="23">
        <v>4240.24</v>
      </c>
      <c r="AJ329" s="23">
        <v>4.24024</v>
      </c>
      <c r="AK329" s="23">
        <v>4.3435488607118993</v>
      </c>
      <c r="AL329" s="14">
        <v>0.12236035806974413</v>
      </c>
      <c r="AM329" s="22">
        <v>8099</v>
      </c>
      <c r="AN329" s="23">
        <v>99626.017000000036</v>
      </c>
      <c r="AO329" s="23">
        <v>99.626017000000033</v>
      </c>
      <c r="AP329" s="23">
        <v>102.05329713356177</v>
      </c>
      <c r="AQ329" s="14">
        <v>2.874902154873876</v>
      </c>
      <c r="AR329" s="22">
        <v>8107</v>
      </c>
      <c r="AS329" s="23">
        <v>103866.25700000001</v>
      </c>
      <c r="AT329" s="23">
        <v>103.86625700000002</v>
      </c>
      <c r="AU329" s="23">
        <v>106.39684599427362</v>
      </c>
      <c r="AV329" s="14">
        <v>2.9972625129436192</v>
      </c>
      <c r="AW329" s="22">
        <v>5</v>
      </c>
      <c r="AX329" s="22">
        <v>5</v>
      </c>
      <c r="AY329" s="23">
        <v>434</v>
      </c>
      <c r="AZ329" s="23">
        <v>0.434</v>
      </c>
      <c r="BA329" s="23">
        <v>1.321304</v>
      </c>
      <c r="BB329" s="14">
        <v>3.7221920540911543E-2</v>
      </c>
      <c r="BC329" s="22">
        <v>8</v>
      </c>
      <c r="BD329" s="23">
        <v>8235</v>
      </c>
      <c r="BE329" s="23">
        <v>8.2349999999999994</v>
      </c>
      <c r="BF329" s="23">
        <v>8.6049827529956957</v>
      </c>
      <c r="BG329" s="14">
        <v>0.24240748857788977</v>
      </c>
      <c r="BH329" s="22">
        <v>8139</v>
      </c>
      <c r="BI329" s="23">
        <v>121.52350800643779</v>
      </c>
      <c r="BJ329" s="23">
        <v>150.56151507426932</v>
      </c>
      <c r="BK329" s="14">
        <v>4.2414075418024231</v>
      </c>
      <c r="BL329" t="s">
        <v>382</v>
      </c>
    </row>
    <row r="330" spans="1:64">
      <c r="A330" t="s">
        <v>1144</v>
      </c>
      <c r="B330" t="s">
        <v>1135</v>
      </c>
      <c r="C330" t="s">
        <v>382</v>
      </c>
      <c r="D330" t="s">
        <v>929</v>
      </c>
      <c r="E330">
        <v>2023</v>
      </c>
      <c r="F330">
        <v>407.22</v>
      </c>
      <c r="G330">
        <v>164.28</v>
      </c>
      <c r="H330">
        <v>489760</v>
      </c>
      <c r="I330">
        <v>3549.8007109754631</v>
      </c>
      <c r="J330">
        <v>12</v>
      </c>
      <c r="K330">
        <v>13</v>
      </c>
      <c r="L330">
        <v>4049</v>
      </c>
      <c r="M330">
        <v>4.0490000000000004</v>
      </c>
      <c r="N330">
        <v>23.961981999999999</v>
      </c>
      <c r="O330">
        <v>0.67502330274240652</v>
      </c>
      <c r="P330">
        <v>0</v>
      </c>
      <c r="Q330">
        <v>0</v>
      </c>
      <c r="R330">
        <v>0</v>
      </c>
      <c r="S330">
        <v>0</v>
      </c>
      <c r="T330">
        <v>0</v>
      </c>
      <c r="U330">
        <v>0</v>
      </c>
      <c r="V330">
        <v>0</v>
      </c>
      <c r="W330">
        <v>0</v>
      </c>
      <c r="X330">
        <v>0</v>
      </c>
      <c r="Y330">
        <v>0</v>
      </c>
      <c r="Z330">
        <v>0</v>
      </c>
      <c r="AA330">
        <v>0</v>
      </c>
      <c r="AB330">
        <v>7</v>
      </c>
      <c r="AC330">
        <v>8</v>
      </c>
      <c r="AD330">
        <v>2572.0032188841201</v>
      </c>
      <c r="AE330">
        <v>2.5720032188841202</v>
      </c>
      <c r="AF330">
        <v>11.217679977000001</v>
      </c>
      <c r="AG330">
        <v>0.31600872528749518</v>
      </c>
      <c r="AH330">
        <v>9</v>
      </c>
      <c r="AI330">
        <v>4205.7700000000004</v>
      </c>
      <c r="AJ330">
        <v>4.2057700000000002</v>
      </c>
      <c r="AK330">
        <v>3.9449589999999999</v>
      </c>
      <c r="AL330">
        <v>0.11113184432587343</v>
      </c>
      <c r="AM330">
        <v>11098</v>
      </c>
      <c r="AN330">
        <v>146259.88399999999</v>
      </c>
      <c r="AO330">
        <v>146.259884</v>
      </c>
      <c r="AP330">
        <v>137.18990400000001</v>
      </c>
      <c r="AQ330">
        <v>3.8647212947991405</v>
      </c>
      <c r="AR330">
        <v>13168</v>
      </c>
      <c r="AS330">
        <v>151968.49000000401</v>
      </c>
      <c r="AT330">
        <v>151.96849</v>
      </c>
      <c r="AU330">
        <v>142.54450383584199</v>
      </c>
      <c r="AV330">
        <v>4.0155635609378093</v>
      </c>
      <c r="AW330">
        <v>5</v>
      </c>
      <c r="AX330">
        <v>5</v>
      </c>
      <c r="AY330">
        <v>434</v>
      </c>
      <c r="AZ330">
        <v>0.434</v>
      </c>
      <c r="BA330">
        <v>1.321304</v>
      </c>
      <c r="BB330">
        <v>3.7221920540911543E-2</v>
      </c>
      <c r="BC330">
        <v>8</v>
      </c>
      <c r="BD330">
        <v>8235</v>
      </c>
      <c r="BE330">
        <v>8.2349999999999994</v>
      </c>
      <c r="BF330">
        <v>10.274737999999999</v>
      </c>
      <c r="BG330">
        <v>0.28944548825605948</v>
      </c>
      <c r="BH330">
        <v>13200</v>
      </c>
      <c r="BI330">
        <v>167.2584932188841</v>
      </c>
      <c r="BJ330">
        <v>189.320207812842</v>
      </c>
      <c r="BK330">
        <v>5.3332629977646828</v>
      </c>
      <c r="BL330" t="s">
        <v>382</v>
      </c>
    </row>
    <row r="331" spans="1:64">
      <c r="A331" t="s">
        <v>1145</v>
      </c>
      <c r="B331" t="s">
        <v>1135</v>
      </c>
      <c r="C331" t="s">
        <v>382</v>
      </c>
      <c r="D331" t="s">
        <v>929</v>
      </c>
      <c r="E331">
        <v>2024</v>
      </c>
      <c r="F331">
        <v>407.22</v>
      </c>
      <c r="G331">
        <v>164.25</v>
      </c>
      <c r="H331">
        <v>490910</v>
      </c>
      <c r="I331">
        <v>3366.2180518858677</v>
      </c>
      <c r="J331">
        <v>12</v>
      </c>
      <c r="K331">
        <v>13</v>
      </c>
      <c r="L331">
        <v>4049</v>
      </c>
      <c r="M331">
        <v>4.0490000000000004</v>
      </c>
      <c r="N331">
        <v>23.961981999999995</v>
      </c>
      <c r="O331">
        <v>0.71183689323321442</v>
      </c>
      <c r="P331">
        <v>0</v>
      </c>
      <c r="Q331">
        <v>0</v>
      </c>
      <c r="R331">
        <v>0</v>
      </c>
      <c r="S331">
        <v>0</v>
      </c>
      <c r="T331">
        <v>0</v>
      </c>
      <c r="U331">
        <v>0</v>
      </c>
      <c r="V331">
        <v>0</v>
      </c>
      <c r="W331">
        <v>0</v>
      </c>
      <c r="X331">
        <v>0</v>
      </c>
      <c r="Y331">
        <v>0</v>
      </c>
      <c r="Z331">
        <v>0</v>
      </c>
      <c r="AA331">
        <v>0</v>
      </c>
      <c r="AB331">
        <v>7</v>
      </c>
      <c r="AC331">
        <v>8</v>
      </c>
      <c r="AD331">
        <v>2562.2332618025753</v>
      </c>
      <c r="AE331">
        <v>2.5622332618025752</v>
      </c>
      <c r="AF331">
        <v>10.560423468</v>
      </c>
      <c r="AG331">
        <v>0.31371774808478903</v>
      </c>
      <c r="AH331">
        <v>10</v>
      </c>
      <c r="AI331">
        <v>4290.47</v>
      </c>
      <c r="AJ331">
        <v>4.2904699999999991</v>
      </c>
      <c r="AK331">
        <v>3.8697628594860891</v>
      </c>
      <c r="AL331">
        <v>0.11495876974808922</v>
      </c>
      <c r="AM331">
        <v>13971</v>
      </c>
      <c r="AN331">
        <v>193249.40300000014</v>
      </c>
      <c r="AO331">
        <v>193.24940300000009</v>
      </c>
      <c r="AP331">
        <v>174.30010286687912</v>
      </c>
      <c r="AQ331">
        <v>5.1779207460797254</v>
      </c>
      <c r="AR331">
        <v>18135</v>
      </c>
      <c r="AS331">
        <v>201169.52199999682</v>
      </c>
      <c r="AT331">
        <v>201.16952199999892</v>
      </c>
      <c r="AU331">
        <v>181.44360517522267</v>
      </c>
      <c r="AV331">
        <v>5.3901322605519244</v>
      </c>
      <c r="AW331">
        <v>5</v>
      </c>
      <c r="AX331">
        <v>5</v>
      </c>
      <c r="AY331">
        <v>434</v>
      </c>
      <c r="AZ331">
        <v>0.434</v>
      </c>
      <c r="BA331">
        <v>1.321304</v>
      </c>
      <c r="BB331">
        <v>3.925188385404093E-2</v>
      </c>
      <c r="BC331">
        <v>8</v>
      </c>
      <c r="BD331">
        <v>8235</v>
      </c>
      <c r="BE331">
        <v>8.2349999999999994</v>
      </c>
      <c r="BF331">
        <v>8.9932618556337243</v>
      </c>
      <c r="BG331">
        <v>0.26716218964470823</v>
      </c>
      <c r="BH331">
        <v>18167</v>
      </c>
      <c r="BI331">
        <v>216.4497552618015</v>
      </c>
      <c r="BJ331">
        <v>226.28057649885639</v>
      </c>
      <c r="BK331">
        <v>6.7221009753686767</v>
      </c>
      <c r="BL331" t="s">
        <v>382</v>
      </c>
    </row>
    <row r="332" spans="1:64">
      <c r="A332" t="s">
        <v>1146</v>
      </c>
      <c r="B332" t="s">
        <v>1147</v>
      </c>
      <c r="C332" t="s">
        <v>384</v>
      </c>
      <c r="D332" t="s">
        <v>942</v>
      </c>
      <c r="E332">
        <v>2012</v>
      </c>
      <c r="F332" s="23">
        <v>26.88</v>
      </c>
      <c r="G332" s="23">
        <v>11.73</v>
      </c>
      <c r="H332" s="22">
        <v>43786</v>
      </c>
      <c r="I332" s="34">
        <v>373.57142800000003</v>
      </c>
      <c r="J332" s="22">
        <v>1</v>
      </c>
      <c r="K332" s="22" t="s">
        <v>782</v>
      </c>
      <c r="L332" s="23">
        <v>198</v>
      </c>
      <c r="M332" s="23">
        <v>0.19800000000000001</v>
      </c>
      <c r="N332" s="23">
        <v>1.2254320000000001</v>
      </c>
      <c r="O332" s="14">
        <v>0.32803151101802142</v>
      </c>
      <c r="P332" s="22">
        <v>0</v>
      </c>
      <c r="Q332" s="22" t="s">
        <v>782</v>
      </c>
      <c r="R332" s="23">
        <v>0</v>
      </c>
      <c r="S332" s="23">
        <v>0</v>
      </c>
      <c r="T332" s="23">
        <v>0</v>
      </c>
      <c r="U332" s="14">
        <v>0</v>
      </c>
      <c r="V332" s="22">
        <v>0</v>
      </c>
      <c r="W332" s="22" t="s">
        <v>782</v>
      </c>
      <c r="X332" s="23">
        <v>0</v>
      </c>
      <c r="Y332" s="23">
        <v>0</v>
      </c>
      <c r="Z332" s="23">
        <v>0</v>
      </c>
      <c r="AA332" s="14">
        <v>0</v>
      </c>
      <c r="AB332" s="22">
        <v>0</v>
      </c>
      <c r="AC332" s="22" t="s">
        <v>782</v>
      </c>
      <c r="AD332" s="23">
        <v>0</v>
      </c>
      <c r="AE332" s="23">
        <v>0</v>
      </c>
      <c r="AF332" s="23">
        <v>0</v>
      </c>
      <c r="AG332" s="14">
        <v>0</v>
      </c>
      <c r="AH332" s="22" t="s">
        <v>782</v>
      </c>
      <c r="AI332" s="23" t="s">
        <v>782</v>
      </c>
      <c r="AJ332" s="23" t="s">
        <v>782</v>
      </c>
      <c r="AK332" s="23" t="s">
        <v>782</v>
      </c>
      <c r="AL332" s="14" t="s">
        <v>782</v>
      </c>
      <c r="AM332" s="22" t="s">
        <v>782</v>
      </c>
      <c r="AN332" s="23" t="s">
        <v>782</v>
      </c>
      <c r="AO332" s="23" t="s">
        <v>782</v>
      </c>
      <c r="AP332" s="23" t="s">
        <v>782</v>
      </c>
      <c r="AQ332" s="14" t="s">
        <v>782</v>
      </c>
      <c r="AR332" s="22">
        <v>221</v>
      </c>
      <c r="AS332" s="23">
        <v>2758.5719999999983</v>
      </c>
      <c r="AT332" s="23">
        <v>2.7585719999999982</v>
      </c>
      <c r="AU332" s="23">
        <v>2.2293060000000002</v>
      </c>
      <c r="AV332" s="14">
        <v>0.59675495311167104</v>
      </c>
      <c r="AW332" s="22">
        <v>1</v>
      </c>
      <c r="AX332" s="22" t="s">
        <v>782</v>
      </c>
      <c r="AY332" s="23">
        <v>30</v>
      </c>
      <c r="AZ332" s="23">
        <v>0.03</v>
      </c>
      <c r="BA332" s="23">
        <v>6.139E-2</v>
      </c>
      <c r="BB332" s="14">
        <v>1.6433269623607295E-2</v>
      </c>
      <c r="BC332" s="22">
        <v>0</v>
      </c>
      <c r="BD332" s="23">
        <v>0</v>
      </c>
      <c r="BE332" s="23">
        <v>0</v>
      </c>
      <c r="BF332" s="23">
        <v>0</v>
      </c>
      <c r="BG332" s="14">
        <v>0</v>
      </c>
      <c r="BH332" s="22">
        <v>223</v>
      </c>
      <c r="BI332" s="23">
        <v>2.986571999999998</v>
      </c>
      <c r="BJ332" s="23">
        <v>3.5161279999999997</v>
      </c>
      <c r="BK332" s="14">
        <v>0.9412197337532997</v>
      </c>
      <c r="BL332" t="s">
        <v>384</v>
      </c>
    </row>
    <row r="333" spans="1:64">
      <c r="A333" t="s">
        <v>1148</v>
      </c>
      <c r="B333" t="s">
        <v>1147</v>
      </c>
      <c r="C333" t="s">
        <v>384</v>
      </c>
      <c r="D333" t="s">
        <v>942</v>
      </c>
      <c r="E333">
        <v>2015</v>
      </c>
      <c r="F333" s="23">
        <v>26.88</v>
      </c>
      <c r="G333" s="23">
        <v>11.6</v>
      </c>
      <c r="H333" s="22">
        <v>44086</v>
      </c>
      <c r="I333" s="34">
        <v>356.02988485493159</v>
      </c>
      <c r="J333" s="13">
        <v>2</v>
      </c>
      <c r="K333" s="13">
        <v>2</v>
      </c>
      <c r="L333" s="19">
        <v>998</v>
      </c>
      <c r="M333" s="35">
        <v>0.998</v>
      </c>
      <c r="N333" s="19">
        <v>5.9693922718859671</v>
      </c>
      <c r="O333" s="17">
        <v>1.6766548331520719</v>
      </c>
      <c r="P333" s="36">
        <v>0</v>
      </c>
      <c r="Q333" s="37">
        <v>0</v>
      </c>
      <c r="R333" s="38">
        <v>0</v>
      </c>
      <c r="S333" s="27">
        <v>0</v>
      </c>
      <c r="T333" s="23">
        <v>0</v>
      </c>
      <c r="U333" s="17">
        <v>0</v>
      </c>
      <c r="V333" s="22">
        <v>0</v>
      </c>
      <c r="W333" s="22">
        <v>0</v>
      </c>
      <c r="X333" s="23">
        <v>0</v>
      </c>
      <c r="Y333" s="27">
        <v>0</v>
      </c>
      <c r="Z333" s="27">
        <v>0</v>
      </c>
      <c r="AA333" s="14">
        <v>0</v>
      </c>
      <c r="AB333" s="39">
        <v>1</v>
      </c>
      <c r="AC333" s="22" t="s">
        <v>782</v>
      </c>
      <c r="AD333" s="23">
        <v>0</v>
      </c>
      <c r="AE333" s="23">
        <v>0</v>
      </c>
      <c r="AF333" s="23">
        <v>0.74256588000000001</v>
      </c>
      <c r="AG333" s="14">
        <v>0.20856841281808883</v>
      </c>
      <c r="AH333" s="22" t="s">
        <v>782</v>
      </c>
      <c r="AI333" s="23" t="s">
        <v>782</v>
      </c>
      <c r="AJ333" s="23" t="s">
        <v>782</v>
      </c>
      <c r="AK333" s="23" t="s">
        <v>782</v>
      </c>
      <c r="AL333" s="14" t="s">
        <v>782</v>
      </c>
      <c r="AM333" s="22" t="s">
        <v>782</v>
      </c>
      <c r="AN333" s="23" t="s">
        <v>782</v>
      </c>
      <c r="AO333" s="23" t="s">
        <v>782</v>
      </c>
      <c r="AP333" s="23" t="s">
        <v>782</v>
      </c>
      <c r="AQ333" s="14" t="s">
        <v>782</v>
      </c>
      <c r="AR333" s="40">
        <v>273</v>
      </c>
      <c r="AS333" s="41">
        <v>4519.1369999999979</v>
      </c>
      <c r="AT333" s="23">
        <v>4.519136999999998</v>
      </c>
      <c r="AU333" s="23">
        <v>4.0137292470419901</v>
      </c>
      <c r="AV333" s="14">
        <v>1.1273573982918399</v>
      </c>
      <c r="AW333" s="22">
        <v>1</v>
      </c>
      <c r="AX333" s="22" t="s">
        <v>782</v>
      </c>
      <c r="AY333" s="23">
        <v>30</v>
      </c>
      <c r="AZ333" s="23">
        <v>0.03</v>
      </c>
      <c r="BA333" s="23">
        <v>7.8172324619418684E-2</v>
      </c>
      <c r="BB333" s="14">
        <v>2.1956674971616748E-2</v>
      </c>
      <c r="BC333" s="42">
        <v>0</v>
      </c>
      <c r="BD333" s="46">
        <v>0</v>
      </c>
      <c r="BE333" s="44">
        <v>0</v>
      </c>
      <c r="BF333" s="23">
        <v>0</v>
      </c>
      <c r="BG333" s="14">
        <v>0</v>
      </c>
      <c r="BH333" s="22">
        <v>277</v>
      </c>
      <c r="BI333" s="23">
        <v>5.5471369999999984</v>
      </c>
      <c r="BJ333" s="23">
        <v>10.803859723547376</v>
      </c>
      <c r="BK333" s="14">
        <v>3.0345373192336176</v>
      </c>
      <c r="BL333" t="s">
        <v>384</v>
      </c>
    </row>
    <row r="334" spans="1:64">
      <c r="A334" t="s">
        <v>1149</v>
      </c>
      <c r="B334" t="s">
        <v>1147</v>
      </c>
      <c r="C334" t="s">
        <v>384</v>
      </c>
      <c r="D334" t="s">
        <v>942</v>
      </c>
      <c r="E334">
        <v>2016</v>
      </c>
      <c r="F334" s="23">
        <v>26.88</v>
      </c>
      <c r="G334" s="23">
        <v>11.59</v>
      </c>
      <c r="H334" s="22">
        <v>44413</v>
      </c>
      <c r="I334" s="34">
        <v>374.83739064687529</v>
      </c>
      <c r="J334" s="13">
        <v>2</v>
      </c>
      <c r="K334" s="13">
        <v>2</v>
      </c>
      <c r="L334" s="19">
        <v>998</v>
      </c>
      <c r="M334" s="35">
        <v>0.998</v>
      </c>
      <c r="N334" s="19">
        <v>5.9690379999999994</v>
      </c>
      <c r="O334" s="17">
        <v>1.5924339857608487</v>
      </c>
      <c r="P334" s="13">
        <v>0</v>
      </c>
      <c r="Q334" s="13">
        <v>0</v>
      </c>
      <c r="R334" s="19">
        <v>0</v>
      </c>
      <c r="S334" s="27">
        <v>0</v>
      </c>
      <c r="T334" s="19">
        <v>0</v>
      </c>
      <c r="U334" s="17">
        <v>0</v>
      </c>
      <c r="V334" s="13">
        <v>0</v>
      </c>
      <c r="W334" s="13">
        <v>0</v>
      </c>
      <c r="X334" s="19">
        <v>0</v>
      </c>
      <c r="Y334" s="27">
        <v>0</v>
      </c>
      <c r="Z334" s="19">
        <v>0</v>
      </c>
      <c r="AA334" s="14">
        <v>0</v>
      </c>
      <c r="AB334" s="13">
        <v>1</v>
      </c>
      <c r="AC334" s="22" t="s">
        <v>782</v>
      </c>
      <c r="AD334" s="19">
        <v>0</v>
      </c>
      <c r="AE334" s="23">
        <v>0</v>
      </c>
      <c r="AF334" s="19">
        <v>0.77019465599999992</v>
      </c>
      <c r="AG334" s="14">
        <v>0.20547434039886928</v>
      </c>
      <c r="AH334" s="22" t="s">
        <v>782</v>
      </c>
      <c r="AI334" s="23" t="s">
        <v>782</v>
      </c>
      <c r="AJ334" s="23" t="s">
        <v>782</v>
      </c>
      <c r="AK334" s="23" t="s">
        <v>782</v>
      </c>
      <c r="AL334" s="14" t="s">
        <v>782</v>
      </c>
      <c r="AM334" s="22" t="s">
        <v>782</v>
      </c>
      <c r="AN334" s="23" t="s">
        <v>782</v>
      </c>
      <c r="AO334" s="23" t="s">
        <v>782</v>
      </c>
      <c r="AP334" s="23" t="s">
        <v>782</v>
      </c>
      <c r="AQ334" s="14" t="s">
        <v>782</v>
      </c>
      <c r="AR334" s="13">
        <v>291</v>
      </c>
      <c r="AS334" s="19">
        <v>4849.8819999999969</v>
      </c>
      <c r="AT334" s="23">
        <v>4.8498819999999965</v>
      </c>
      <c r="AU334" s="19">
        <v>4.3066952159999978</v>
      </c>
      <c r="AV334" s="14">
        <v>1.1489502710942796</v>
      </c>
      <c r="AW334" s="13">
        <v>1</v>
      </c>
      <c r="AX334" s="22" t="s">
        <v>782</v>
      </c>
      <c r="AY334" s="19">
        <v>30</v>
      </c>
      <c r="AZ334" s="23">
        <v>0.03</v>
      </c>
      <c r="BA334" s="19">
        <v>1.9789999999999999E-3</v>
      </c>
      <c r="BB334" s="14">
        <v>5.279622709422724E-4</v>
      </c>
      <c r="BC334" s="13">
        <v>0</v>
      </c>
      <c r="BD334" s="19">
        <v>0</v>
      </c>
      <c r="BE334" s="44">
        <v>0</v>
      </c>
      <c r="BF334" s="19">
        <v>0</v>
      </c>
      <c r="BG334" s="14">
        <v>0</v>
      </c>
      <c r="BH334" s="22">
        <v>295</v>
      </c>
      <c r="BI334" s="23">
        <v>5.8778819999999969</v>
      </c>
      <c r="BJ334" s="23">
        <v>11.047906871999999</v>
      </c>
      <c r="BK334" s="14">
        <v>2.94738655952494</v>
      </c>
      <c r="BL334" t="s">
        <v>384</v>
      </c>
    </row>
    <row r="335" spans="1:64">
      <c r="A335" t="s">
        <v>1150</v>
      </c>
      <c r="B335" t="s">
        <v>1147</v>
      </c>
      <c r="C335" t="s">
        <v>384</v>
      </c>
      <c r="D335" t="s">
        <v>942</v>
      </c>
      <c r="E335">
        <v>2017</v>
      </c>
      <c r="F335" s="23">
        <v>26.88</v>
      </c>
      <c r="G335" s="23">
        <v>11.56</v>
      </c>
      <c r="H335" s="22">
        <v>44409</v>
      </c>
      <c r="I335" s="34">
        <v>348.83315968940389</v>
      </c>
      <c r="J335" s="13">
        <v>2</v>
      </c>
      <c r="K335" s="13">
        <v>2</v>
      </c>
      <c r="L335" s="19">
        <v>998</v>
      </c>
      <c r="M335" s="19">
        <v>0.998</v>
      </c>
      <c r="N335" s="19">
        <v>5.9690379999999994</v>
      </c>
      <c r="O335" s="17">
        <v>1.7111440911508375</v>
      </c>
      <c r="P335" s="13">
        <v>0</v>
      </c>
      <c r="Q335" s="13">
        <v>0</v>
      </c>
      <c r="R335" s="19">
        <v>0</v>
      </c>
      <c r="S335" s="19">
        <v>0</v>
      </c>
      <c r="T335" s="19">
        <v>0</v>
      </c>
      <c r="U335" s="17">
        <v>0</v>
      </c>
      <c r="V335" s="13">
        <v>0</v>
      </c>
      <c r="W335" s="13">
        <v>0</v>
      </c>
      <c r="X335" s="19">
        <v>0</v>
      </c>
      <c r="Y335" s="19">
        <v>0</v>
      </c>
      <c r="Z335" s="19">
        <v>0</v>
      </c>
      <c r="AA335" s="14">
        <v>0</v>
      </c>
      <c r="AB335" s="13">
        <v>1</v>
      </c>
      <c r="AC335" s="22" t="s">
        <v>782</v>
      </c>
      <c r="AD335" s="19">
        <v>0</v>
      </c>
      <c r="AE335" s="19">
        <v>0</v>
      </c>
      <c r="AF335" s="19">
        <v>0.76946551500000004</v>
      </c>
      <c r="AG335" s="14">
        <v>0.22058267502009307</v>
      </c>
      <c r="AH335" s="22" t="s">
        <v>782</v>
      </c>
      <c r="AI335" s="23" t="s">
        <v>782</v>
      </c>
      <c r="AJ335" s="23" t="s">
        <v>782</v>
      </c>
      <c r="AK335" s="23" t="s">
        <v>782</v>
      </c>
      <c r="AL335" s="14" t="s">
        <v>782</v>
      </c>
      <c r="AM335" s="22" t="s">
        <v>782</v>
      </c>
      <c r="AN335" s="23" t="s">
        <v>782</v>
      </c>
      <c r="AO335" s="23" t="s">
        <v>782</v>
      </c>
      <c r="AP335" s="23" t="s">
        <v>782</v>
      </c>
      <c r="AQ335" s="14" t="s">
        <v>782</v>
      </c>
      <c r="AR335" s="13">
        <v>310</v>
      </c>
      <c r="AS335" s="19">
        <v>4988.3169999999964</v>
      </c>
      <c r="AT335" s="19">
        <v>4.988317000000003</v>
      </c>
      <c r="AU335" s="19">
        <v>4.429625495999999</v>
      </c>
      <c r="AV335" s="14">
        <v>1.2698407169616774</v>
      </c>
      <c r="AW335" s="13">
        <v>1</v>
      </c>
      <c r="AX335" s="22" t="s">
        <v>782</v>
      </c>
      <c r="AY335" s="19">
        <v>0</v>
      </c>
      <c r="AZ335" s="19">
        <v>0</v>
      </c>
      <c r="BA335" s="19">
        <v>0</v>
      </c>
      <c r="BB335" s="14">
        <v>0</v>
      </c>
      <c r="BC335" s="13">
        <v>0</v>
      </c>
      <c r="BD335" s="19">
        <v>0</v>
      </c>
      <c r="BE335" s="19">
        <v>0</v>
      </c>
      <c r="BF335" s="19">
        <v>0</v>
      </c>
      <c r="BG335" s="14">
        <v>0</v>
      </c>
      <c r="BH335" s="22">
        <v>314</v>
      </c>
      <c r="BI335" s="23">
        <v>5.9863170000000032</v>
      </c>
      <c r="BJ335" s="23">
        <v>11.168129010999998</v>
      </c>
      <c r="BK335" s="14">
        <v>3.201567483132608</v>
      </c>
      <c r="BL335" t="s">
        <v>384</v>
      </c>
    </row>
    <row r="336" spans="1:64">
      <c r="A336" t="s">
        <v>1151</v>
      </c>
      <c r="B336" t="s">
        <v>1147</v>
      </c>
      <c r="C336" t="s">
        <v>384</v>
      </c>
      <c r="D336" t="s">
        <v>942</v>
      </c>
      <c r="E336">
        <v>2018</v>
      </c>
      <c r="F336" s="23">
        <v>26.88</v>
      </c>
      <c r="G336" s="23">
        <v>11.57</v>
      </c>
      <c r="H336" s="22">
        <v>44384</v>
      </c>
      <c r="I336" s="34">
        <v>348.85795238021336</v>
      </c>
      <c r="J336" s="13">
        <v>2</v>
      </c>
      <c r="K336" s="13">
        <v>2</v>
      </c>
      <c r="L336" s="19">
        <v>998</v>
      </c>
      <c r="M336" s="19">
        <v>0.998</v>
      </c>
      <c r="N336" s="19">
        <v>5.9690379999999994</v>
      </c>
      <c r="O336" s="17">
        <v>1.7110224832984351</v>
      </c>
      <c r="P336" s="13">
        <v>0</v>
      </c>
      <c r="Q336" s="13">
        <v>0</v>
      </c>
      <c r="R336" s="19">
        <v>0</v>
      </c>
      <c r="S336" s="19">
        <v>0</v>
      </c>
      <c r="T336" s="19">
        <v>0</v>
      </c>
      <c r="U336" s="17">
        <v>0</v>
      </c>
      <c r="V336" s="13">
        <v>0</v>
      </c>
      <c r="W336" s="13">
        <v>0</v>
      </c>
      <c r="X336" s="19">
        <v>0</v>
      </c>
      <c r="Y336" s="19">
        <v>0</v>
      </c>
      <c r="Z336" s="19">
        <v>0</v>
      </c>
      <c r="AA336" s="14">
        <v>0</v>
      </c>
      <c r="AB336" s="13">
        <v>1</v>
      </c>
      <c r="AC336" s="22" t="s">
        <v>782</v>
      </c>
      <c r="AD336" s="19">
        <v>0</v>
      </c>
      <c r="AE336" s="19">
        <v>0</v>
      </c>
      <c r="AF336" s="19">
        <v>0.5490130379999999</v>
      </c>
      <c r="AG336" s="14">
        <v>0.1573743795301652</v>
      </c>
      <c r="AH336" s="22" t="s">
        <v>782</v>
      </c>
      <c r="AI336" s="23" t="s">
        <v>782</v>
      </c>
      <c r="AJ336" s="23" t="s">
        <v>782</v>
      </c>
      <c r="AK336" s="23" t="s">
        <v>782</v>
      </c>
      <c r="AL336" s="14" t="s">
        <v>782</v>
      </c>
      <c r="AM336" s="22" t="s">
        <v>782</v>
      </c>
      <c r="AN336" s="23" t="s">
        <v>782</v>
      </c>
      <c r="AO336" s="23" t="s">
        <v>782</v>
      </c>
      <c r="AP336" s="23" t="s">
        <v>782</v>
      </c>
      <c r="AQ336" s="14" t="s">
        <v>782</v>
      </c>
      <c r="AR336" s="13">
        <v>333</v>
      </c>
      <c r="AS336" s="19">
        <v>5328.0469999999959</v>
      </c>
      <c r="AT336" s="19">
        <v>5.3280470000000051</v>
      </c>
      <c r="AU336" s="19">
        <v>4.7313057359999986</v>
      </c>
      <c r="AV336" s="14">
        <v>1.3562269983295212</v>
      </c>
      <c r="AW336" s="13">
        <v>1</v>
      </c>
      <c r="AX336" s="22" t="s">
        <v>782</v>
      </c>
      <c r="AY336" s="19">
        <v>30</v>
      </c>
      <c r="AZ336" s="19">
        <v>0.03</v>
      </c>
      <c r="BA336" s="19">
        <v>1.9789999999999999E-3</v>
      </c>
      <c r="BB336" s="14">
        <v>5.6727960090848862E-4</v>
      </c>
      <c r="BC336" s="13">
        <v>0</v>
      </c>
      <c r="BD336" s="19">
        <v>0</v>
      </c>
      <c r="BE336" s="19">
        <v>0</v>
      </c>
      <c r="BF336" s="19">
        <v>0</v>
      </c>
      <c r="BG336" s="14">
        <v>0</v>
      </c>
      <c r="BH336" s="22">
        <v>337</v>
      </c>
      <c r="BI336" s="23">
        <v>6.3560470000000056</v>
      </c>
      <c r="BJ336" s="23">
        <v>11.251335773999998</v>
      </c>
      <c r="BK336" s="14">
        <v>3.2251911407590299</v>
      </c>
      <c r="BL336" t="s">
        <v>384</v>
      </c>
    </row>
    <row r="337" spans="1:64">
      <c r="A337" t="s">
        <v>1152</v>
      </c>
      <c r="B337" t="s">
        <v>1147</v>
      </c>
      <c r="C337" t="s">
        <v>384</v>
      </c>
      <c r="D337" t="s">
        <v>942</v>
      </c>
      <c r="E337">
        <v>2019</v>
      </c>
      <c r="F337" s="23">
        <v>26.88</v>
      </c>
      <c r="G337" s="23">
        <v>11.58</v>
      </c>
      <c r="H337" s="22">
        <v>43992</v>
      </c>
      <c r="I337" s="34">
        <v>355.91052321265829</v>
      </c>
      <c r="J337" s="22">
        <v>2</v>
      </c>
      <c r="K337" s="22">
        <v>2</v>
      </c>
      <c r="L337" s="23">
        <v>998</v>
      </c>
      <c r="M337" s="23">
        <v>0.998</v>
      </c>
      <c r="N337" s="23">
        <v>5.9690379999999994</v>
      </c>
      <c r="O337" s="14">
        <v>1.6771175929612705</v>
      </c>
      <c r="P337" s="22">
        <v>0</v>
      </c>
      <c r="Q337" s="22">
        <v>0</v>
      </c>
      <c r="R337" s="23">
        <v>0</v>
      </c>
      <c r="S337" s="23">
        <v>0</v>
      </c>
      <c r="T337" s="23">
        <v>0</v>
      </c>
      <c r="U337" s="14">
        <v>0</v>
      </c>
      <c r="V337" s="22">
        <v>0</v>
      </c>
      <c r="W337" s="22">
        <v>0</v>
      </c>
      <c r="X337" s="23">
        <v>0</v>
      </c>
      <c r="Y337" s="23">
        <v>0</v>
      </c>
      <c r="Z337" s="23">
        <v>0</v>
      </c>
      <c r="AA337" s="14">
        <v>0</v>
      </c>
      <c r="AB337" s="22">
        <v>1</v>
      </c>
      <c r="AC337" s="22">
        <v>1</v>
      </c>
      <c r="AD337" s="23">
        <v>537.76824034334766</v>
      </c>
      <c r="AE337" s="23">
        <v>0.53776824034334769</v>
      </c>
      <c r="AF337" s="23">
        <v>0.75180000000000002</v>
      </c>
      <c r="AG337" s="14">
        <v>0.2112328663996248</v>
      </c>
      <c r="AH337" s="22">
        <v>1</v>
      </c>
      <c r="AI337" s="23">
        <v>2</v>
      </c>
      <c r="AJ337" s="23">
        <v>2E-3</v>
      </c>
      <c r="AK337" s="23">
        <v>1.776E-3</v>
      </c>
      <c r="AL337" s="14">
        <v>4.9900182325849111E-4</v>
      </c>
      <c r="AM337" s="22">
        <v>358</v>
      </c>
      <c r="AN337" s="23">
        <v>5556.8369999999968</v>
      </c>
      <c r="AO337" s="23">
        <v>5.5568370000000051</v>
      </c>
      <c r="AP337" s="23">
        <v>4.9344712559999975</v>
      </c>
      <c r="AQ337" s="14">
        <v>1.3864358972751212</v>
      </c>
      <c r="AR337" s="22">
        <v>359</v>
      </c>
      <c r="AS337" s="23">
        <v>5558.8369999999968</v>
      </c>
      <c r="AT337" s="23">
        <v>5.5588370000000049</v>
      </c>
      <c r="AU337" s="23">
        <v>4.9362472559999979</v>
      </c>
      <c r="AV337" s="14">
        <v>1.3869348990983799</v>
      </c>
      <c r="AW337" s="22">
        <v>1</v>
      </c>
      <c r="AX337" s="22" t="s">
        <v>782</v>
      </c>
      <c r="AY337" s="23">
        <v>60</v>
      </c>
      <c r="AZ337" s="23">
        <v>0.06</v>
      </c>
      <c r="BA337" s="23">
        <v>1.9789999999999999E-3</v>
      </c>
      <c r="BB337" s="14">
        <v>5.5603863075932088E-4</v>
      </c>
      <c r="BC337" s="22">
        <v>0</v>
      </c>
      <c r="BD337" s="23">
        <v>0</v>
      </c>
      <c r="BE337" s="23">
        <v>0</v>
      </c>
      <c r="BF337" s="23">
        <v>0</v>
      </c>
      <c r="BG337" s="14">
        <v>0</v>
      </c>
      <c r="BH337" s="22">
        <v>363</v>
      </c>
      <c r="BI337" s="23">
        <v>7.1546052403433524</v>
      </c>
      <c r="BJ337" s="23">
        <v>11.659064255999997</v>
      </c>
      <c r="BK337" s="14">
        <v>3.2758413970900344</v>
      </c>
      <c r="BL337" t="s">
        <v>384</v>
      </c>
    </row>
    <row r="338" spans="1:64">
      <c r="A338" t="s">
        <v>1153</v>
      </c>
      <c r="B338" t="s">
        <v>1147</v>
      </c>
      <c r="C338" t="s">
        <v>384</v>
      </c>
      <c r="D338" t="s">
        <v>942</v>
      </c>
      <c r="E338">
        <v>2020</v>
      </c>
      <c r="F338" s="23">
        <v>26.88</v>
      </c>
      <c r="G338" s="23">
        <v>11.61</v>
      </c>
      <c r="H338" s="22">
        <v>43878</v>
      </c>
      <c r="I338" s="34">
        <v>354.23448567508029</v>
      </c>
      <c r="J338" s="22">
        <v>2</v>
      </c>
      <c r="K338" s="22">
        <v>2</v>
      </c>
      <c r="L338" s="23">
        <v>998</v>
      </c>
      <c r="M338" s="23">
        <v>0.998</v>
      </c>
      <c r="N338" s="23">
        <v>5.9690379999999994</v>
      </c>
      <c r="O338" s="14">
        <v>1.6850527662840449</v>
      </c>
      <c r="P338" s="22">
        <v>0</v>
      </c>
      <c r="Q338" s="22">
        <v>0</v>
      </c>
      <c r="R338" s="23">
        <v>0</v>
      </c>
      <c r="S338" s="23">
        <v>0</v>
      </c>
      <c r="T338" s="23">
        <v>0</v>
      </c>
      <c r="U338" s="14">
        <v>0</v>
      </c>
      <c r="V338" s="22">
        <v>0</v>
      </c>
      <c r="W338" s="22">
        <v>0</v>
      </c>
      <c r="X338" s="23">
        <v>0</v>
      </c>
      <c r="Y338" s="23">
        <v>0</v>
      </c>
      <c r="Z338" s="23">
        <v>0</v>
      </c>
      <c r="AA338" s="14">
        <v>0</v>
      </c>
      <c r="AB338" s="22">
        <v>1</v>
      </c>
      <c r="AC338" s="22">
        <v>1</v>
      </c>
      <c r="AD338" s="23">
        <v>554.29184549356228</v>
      </c>
      <c r="AE338" s="23">
        <v>0.55429184549356225</v>
      </c>
      <c r="AF338" s="23">
        <v>0.77490000000000003</v>
      </c>
      <c r="AG338" s="14">
        <v>0.21875340525449941</v>
      </c>
      <c r="AH338" s="22">
        <v>1</v>
      </c>
      <c r="AI338" s="23">
        <v>2</v>
      </c>
      <c r="AJ338" s="23">
        <v>2E-3</v>
      </c>
      <c r="AK338" s="23">
        <v>1.776E-3</v>
      </c>
      <c r="AL338" s="14">
        <v>5.0136281808232149E-4</v>
      </c>
      <c r="AM338" s="22">
        <v>402</v>
      </c>
      <c r="AN338" s="23">
        <v>6269.8639999999959</v>
      </c>
      <c r="AO338" s="23">
        <v>6.2698640000000072</v>
      </c>
      <c r="AP338" s="23">
        <v>5.5676392319999968</v>
      </c>
      <c r="AQ338" s="14">
        <v>1.5717383420164475</v>
      </c>
      <c r="AR338" s="22">
        <v>403</v>
      </c>
      <c r="AS338" s="23">
        <v>6271.8639999999959</v>
      </c>
      <c r="AT338" s="23">
        <v>6.271864000000007</v>
      </c>
      <c r="AU338" s="23">
        <v>5.5694152319999972</v>
      </c>
      <c r="AV338" s="14">
        <v>1.57223970483453</v>
      </c>
      <c r="AW338" s="22">
        <v>1</v>
      </c>
      <c r="AX338" s="22">
        <v>1</v>
      </c>
      <c r="AY338" s="23">
        <v>60</v>
      </c>
      <c r="AZ338" s="23">
        <v>0.06</v>
      </c>
      <c r="BA338" s="23">
        <v>1.9789999999999999E-3</v>
      </c>
      <c r="BB338" s="14">
        <v>5.5866949154555971E-4</v>
      </c>
      <c r="BC338" s="22">
        <v>0</v>
      </c>
      <c r="BD338" s="23">
        <v>0</v>
      </c>
      <c r="BE338" s="23">
        <v>0</v>
      </c>
      <c r="BF338" s="23">
        <v>0</v>
      </c>
      <c r="BG338" s="14">
        <v>0</v>
      </c>
      <c r="BH338" s="22">
        <v>407</v>
      </c>
      <c r="BI338" s="23">
        <v>7.8841558454935692</v>
      </c>
      <c r="BJ338" s="23">
        <v>12.315332231999996</v>
      </c>
      <c r="BK338" s="14">
        <v>3.4766045458646202</v>
      </c>
      <c r="BL338" t="s">
        <v>384</v>
      </c>
    </row>
    <row r="339" spans="1:64">
      <c r="A339" t="s">
        <v>1154</v>
      </c>
      <c r="B339" t="s">
        <v>1147</v>
      </c>
      <c r="C339" t="s">
        <v>384</v>
      </c>
      <c r="D339" t="s">
        <v>942</v>
      </c>
      <c r="E339">
        <v>2021</v>
      </c>
      <c r="F339" s="23">
        <v>26.88</v>
      </c>
      <c r="G339" s="23">
        <v>11.68</v>
      </c>
      <c r="H339" s="22">
        <v>43594</v>
      </c>
      <c r="I339" s="34">
        <v>328.98</v>
      </c>
      <c r="J339" s="22">
        <v>2</v>
      </c>
      <c r="K339" s="22">
        <v>2</v>
      </c>
      <c r="L339" s="23">
        <v>998</v>
      </c>
      <c r="M339" s="23">
        <v>0.998</v>
      </c>
      <c r="N339" s="23">
        <v>5.9690380000000003</v>
      </c>
      <c r="O339" s="14">
        <v>1.81</v>
      </c>
      <c r="P339" s="22">
        <v>0</v>
      </c>
      <c r="Q339" s="22">
        <v>0</v>
      </c>
      <c r="R339" s="23">
        <v>0</v>
      </c>
      <c r="S339" s="23">
        <v>0</v>
      </c>
      <c r="T339" s="23">
        <v>0</v>
      </c>
      <c r="U339" s="14">
        <v>0</v>
      </c>
      <c r="V339" s="22">
        <v>0</v>
      </c>
      <c r="W339" s="22">
        <v>0</v>
      </c>
      <c r="X339" s="23">
        <v>0</v>
      </c>
      <c r="Y339" s="23">
        <v>0</v>
      </c>
      <c r="Z339" s="23">
        <v>0</v>
      </c>
      <c r="AA339" s="14">
        <v>0</v>
      </c>
      <c r="AB339" s="22">
        <v>1</v>
      </c>
      <c r="AC339" s="22">
        <v>1</v>
      </c>
      <c r="AD339" s="23">
        <v>570.80944209999996</v>
      </c>
      <c r="AE339" s="23">
        <v>0.57080944199999994</v>
      </c>
      <c r="AF339" s="23">
        <v>0.79799160000000002</v>
      </c>
      <c r="AG339" s="14">
        <v>0.24</v>
      </c>
      <c r="AH339" s="22">
        <v>1</v>
      </c>
      <c r="AI339" s="23">
        <v>2</v>
      </c>
      <c r="AJ339" s="23">
        <v>2E-3</v>
      </c>
      <c r="AK339" s="23">
        <v>1.789646E-3</v>
      </c>
      <c r="AL339" s="14">
        <v>0</v>
      </c>
      <c r="AM339" s="22">
        <v>490</v>
      </c>
      <c r="AN339" s="23">
        <v>7187.3940000000002</v>
      </c>
      <c r="AO339" s="23">
        <v>7.1873940000000003</v>
      </c>
      <c r="AP339" s="23">
        <v>6.4314448320000004</v>
      </c>
      <c r="AQ339" s="14">
        <v>1.95</v>
      </c>
      <c r="AR339" s="22">
        <v>491</v>
      </c>
      <c r="AS339" s="23">
        <v>7189.3940000000002</v>
      </c>
      <c r="AT339" s="23">
        <v>7.1893940000000001</v>
      </c>
      <c r="AU339" s="23">
        <v>6.4332344780000001</v>
      </c>
      <c r="AV339" s="14">
        <v>1.96</v>
      </c>
      <c r="AW339" s="22">
        <v>1</v>
      </c>
      <c r="AX339" s="22">
        <v>1</v>
      </c>
      <c r="AY339" s="23">
        <v>60</v>
      </c>
      <c r="AZ339" s="23">
        <v>0.06</v>
      </c>
      <c r="BA339" s="23">
        <v>1.9789999999999999E-3</v>
      </c>
      <c r="BB339" s="14">
        <v>0</v>
      </c>
      <c r="BC339" s="22">
        <v>0</v>
      </c>
      <c r="BD339" s="23">
        <v>0</v>
      </c>
      <c r="BE339" s="23">
        <v>0</v>
      </c>
      <c r="BF339" s="23">
        <v>0</v>
      </c>
      <c r="BG339" s="14">
        <v>0</v>
      </c>
      <c r="BH339" s="22">
        <v>495</v>
      </c>
      <c r="BI339" s="23">
        <v>8.82</v>
      </c>
      <c r="BJ339" s="23">
        <v>13.2</v>
      </c>
      <c r="BK339" s="14">
        <v>4.01</v>
      </c>
      <c r="BL339" t="s">
        <v>384</v>
      </c>
    </row>
    <row r="340" spans="1:64">
      <c r="A340" t="s">
        <v>1155</v>
      </c>
      <c r="B340" t="s">
        <v>1147</v>
      </c>
      <c r="C340" t="s">
        <v>384</v>
      </c>
      <c r="D340" s="111" t="s">
        <v>942</v>
      </c>
      <c r="E340" s="110">
        <v>2022</v>
      </c>
      <c r="F340" s="23"/>
      <c r="G340" s="23"/>
      <c r="H340" s="22">
        <v>43856</v>
      </c>
      <c r="I340" s="34">
        <v>317.84803403173561</v>
      </c>
      <c r="J340" s="22">
        <v>2</v>
      </c>
      <c r="K340" s="22">
        <v>2</v>
      </c>
      <c r="L340" s="23">
        <v>998</v>
      </c>
      <c r="M340" s="23">
        <v>0.998</v>
      </c>
      <c r="N340" s="23">
        <v>5.9061640000000004</v>
      </c>
      <c r="O340" s="14">
        <v>1.8581722608390583</v>
      </c>
      <c r="P340" s="22">
        <v>0</v>
      </c>
      <c r="Q340" s="22">
        <v>0</v>
      </c>
      <c r="R340" s="23">
        <v>0</v>
      </c>
      <c r="S340" s="23">
        <v>0</v>
      </c>
      <c r="T340" s="23">
        <v>0</v>
      </c>
      <c r="U340" s="14">
        <v>0</v>
      </c>
      <c r="V340" s="22">
        <v>0</v>
      </c>
      <c r="W340" s="22">
        <v>0</v>
      </c>
      <c r="X340" s="23">
        <v>0</v>
      </c>
      <c r="Y340" s="23">
        <v>0</v>
      </c>
      <c r="Z340" s="23">
        <v>0</v>
      </c>
      <c r="AA340" s="14">
        <v>0</v>
      </c>
      <c r="AB340" s="22">
        <v>1</v>
      </c>
      <c r="AC340" s="22">
        <v>1</v>
      </c>
      <c r="AD340" s="23">
        <v>597.13154506437797</v>
      </c>
      <c r="AE340" s="23">
        <v>0.59713154506437804</v>
      </c>
      <c r="AF340" s="23">
        <v>0.83478989999999997</v>
      </c>
      <c r="AG340" s="14">
        <v>0.26263805675030549</v>
      </c>
      <c r="AH340" s="22">
        <v>1</v>
      </c>
      <c r="AI340" s="23">
        <v>2</v>
      </c>
      <c r="AJ340" s="23">
        <v>2E-3</v>
      </c>
      <c r="AK340" s="23">
        <v>2.0487278364959998E-3</v>
      </c>
      <c r="AL340" s="14">
        <v>6.4456206021127824E-4</v>
      </c>
      <c r="AM340" s="22">
        <v>613</v>
      </c>
      <c r="AN340" s="23">
        <v>8290.3239999999914</v>
      </c>
      <c r="AO340" s="23">
        <v>8.2903240000000089</v>
      </c>
      <c r="AP340" s="23">
        <v>8.4923087761854301</v>
      </c>
      <c r="AQ340" s="14">
        <v>2.6718141586295019</v>
      </c>
      <c r="AR340" s="22">
        <v>614</v>
      </c>
      <c r="AS340" s="23">
        <v>8292.3239999999896</v>
      </c>
      <c r="AT340" s="23">
        <v>8.2923240000000114</v>
      </c>
      <c r="AU340" s="23">
        <v>8.4943575040219255</v>
      </c>
      <c r="AV340" s="14">
        <v>2.672458720689713</v>
      </c>
      <c r="AW340" s="22">
        <v>2</v>
      </c>
      <c r="AX340" s="22">
        <v>2</v>
      </c>
      <c r="AY340" s="23">
        <v>410</v>
      </c>
      <c r="AZ340" s="23">
        <v>0.41</v>
      </c>
      <c r="BA340" s="23">
        <v>0.91407899999999997</v>
      </c>
      <c r="BB340" s="14">
        <v>0.28758365700910188</v>
      </c>
      <c r="BC340" s="22">
        <v>0</v>
      </c>
      <c r="BD340" s="23">
        <v>0</v>
      </c>
      <c r="BE340" s="23">
        <v>0</v>
      </c>
      <c r="BF340" s="23">
        <v>0</v>
      </c>
      <c r="BG340" s="14">
        <v>0</v>
      </c>
      <c r="BH340" s="22">
        <v>619</v>
      </c>
      <c r="BI340" s="23">
        <v>10.297455545064389</v>
      </c>
      <c r="BJ340" s="23">
        <v>16.149390404021926</v>
      </c>
      <c r="BK340" s="14">
        <v>5.0808526952881792</v>
      </c>
      <c r="BL340" t="s">
        <v>384</v>
      </c>
    </row>
    <row r="341" spans="1:64">
      <c r="A341" t="s">
        <v>1156</v>
      </c>
      <c r="B341" t="s">
        <v>1147</v>
      </c>
      <c r="C341" t="s">
        <v>384</v>
      </c>
      <c r="D341" t="s">
        <v>942</v>
      </c>
      <c r="E341">
        <v>2023</v>
      </c>
      <c r="F341">
        <v>26.88</v>
      </c>
      <c r="G341">
        <v>11.69</v>
      </c>
      <c r="H341">
        <v>43830</v>
      </c>
      <c r="I341">
        <v>317.84803403173561</v>
      </c>
      <c r="J341">
        <v>1</v>
      </c>
      <c r="K341">
        <v>1</v>
      </c>
      <c r="L341">
        <v>800</v>
      </c>
      <c r="M341">
        <v>0.8</v>
      </c>
      <c r="N341">
        <v>4.7343999999999999</v>
      </c>
      <c r="O341">
        <v>1.4895168423559584</v>
      </c>
      <c r="P341">
        <v>0</v>
      </c>
      <c r="Q341">
        <v>0</v>
      </c>
      <c r="R341">
        <v>0</v>
      </c>
      <c r="S341">
        <v>0</v>
      </c>
      <c r="T341">
        <v>0</v>
      </c>
      <c r="U341">
        <v>0</v>
      </c>
      <c r="V341">
        <v>0</v>
      </c>
      <c r="W341">
        <v>0</v>
      </c>
      <c r="X341">
        <v>0</v>
      </c>
      <c r="Y341">
        <v>0</v>
      </c>
      <c r="Z341">
        <v>0</v>
      </c>
      <c r="AA341">
        <v>0</v>
      </c>
      <c r="AB341">
        <v>1</v>
      </c>
      <c r="AC341">
        <v>1</v>
      </c>
      <c r="AD341">
        <v>150</v>
      </c>
      <c r="AE341">
        <v>0.15</v>
      </c>
      <c r="AF341">
        <v>0.77166652499999999</v>
      </c>
      <c r="AG341">
        <v>0.24277844830808448</v>
      </c>
      <c r="AH341">
        <v>1</v>
      </c>
      <c r="AI341">
        <v>2</v>
      </c>
      <c r="AJ341">
        <v>2E-3</v>
      </c>
      <c r="AK341">
        <v>1.8760000000000001E-3</v>
      </c>
      <c r="AL341">
        <v>6.38E-4</v>
      </c>
      <c r="AM341">
        <v>864</v>
      </c>
      <c r="AN341">
        <v>11474.412</v>
      </c>
      <c r="AO341">
        <v>11.474411999999999</v>
      </c>
      <c r="AP341">
        <v>10.762852000000001</v>
      </c>
      <c r="AQ341">
        <v>3.3861628349494151</v>
      </c>
      <c r="AR341">
        <v>985</v>
      </c>
      <c r="AS341">
        <v>11564.977000000001</v>
      </c>
      <c r="AT341">
        <v>11.564977000000001</v>
      </c>
      <c r="AU341">
        <v>10.8478008061926</v>
      </c>
      <c r="AV341">
        <v>3.4128890679592816</v>
      </c>
      <c r="AW341">
        <v>2</v>
      </c>
      <c r="AX341">
        <v>2</v>
      </c>
      <c r="AY341">
        <v>410</v>
      </c>
      <c r="AZ341">
        <v>0.41</v>
      </c>
      <c r="BA341">
        <v>0.91407899999999997</v>
      </c>
      <c r="BB341">
        <v>0.28758365700910188</v>
      </c>
      <c r="BC341">
        <v>0</v>
      </c>
      <c r="BD341">
        <v>0</v>
      </c>
      <c r="BE341">
        <v>0</v>
      </c>
      <c r="BF341">
        <v>0</v>
      </c>
      <c r="BG341">
        <v>0</v>
      </c>
      <c r="BH341">
        <v>989</v>
      </c>
      <c r="BI341">
        <v>12.924977000000002</v>
      </c>
      <c r="BJ341">
        <v>17.267946331192601</v>
      </c>
      <c r="BK341">
        <v>5.4327680156324263</v>
      </c>
      <c r="BL341" t="s">
        <v>384</v>
      </c>
    </row>
    <row r="342" spans="1:64">
      <c r="A342" t="s">
        <v>1157</v>
      </c>
      <c r="B342" t="s">
        <v>1147</v>
      </c>
      <c r="C342" t="s">
        <v>384</v>
      </c>
      <c r="D342" t="s">
        <v>942</v>
      </c>
      <c r="E342">
        <v>2024</v>
      </c>
      <c r="F342">
        <v>26.88</v>
      </c>
      <c r="G342">
        <v>11.69</v>
      </c>
      <c r="H342">
        <v>43706</v>
      </c>
      <c r="I342">
        <v>299.69633166104529</v>
      </c>
      <c r="J342">
        <v>1</v>
      </c>
      <c r="K342">
        <v>1</v>
      </c>
      <c r="L342">
        <v>800</v>
      </c>
      <c r="M342">
        <v>0.8</v>
      </c>
      <c r="N342">
        <v>4.7343999999999999</v>
      </c>
      <c r="O342">
        <v>1.5797323823618159</v>
      </c>
      <c r="P342">
        <v>0</v>
      </c>
      <c r="Q342">
        <v>0</v>
      </c>
      <c r="R342">
        <v>0</v>
      </c>
      <c r="S342">
        <v>0</v>
      </c>
      <c r="T342">
        <v>0</v>
      </c>
      <c r="U342">
        <v>0</v>
      </c>
      <c r="V342">
        <v>0</v>
      </c>
      <c r="W342">
        <v>0</v>
      </c>
      <c r="X342">
        <v>0</v>
      </c>
      <c r="Y342">
        <v>0</v>
      </c>
      <c r="Z342">
        <v>0</v>
      </c>
      <c r="AA342">
        <v>0</v>
      </c>
      <c r="AB342">
        <v>1</v>
      </c>
      <c r="AC342">
        <v>1</v>
      </c>
      <c r="AD342">
        <v>150</v>
      </c>
      <c r="AE342">
        <v>0.15</v>
      </c>
      <c r="AF342">
        <v>0.671677776</v>
      </c>
      <c r="AG342">
        <v>0.22411945193899252</v>
      </c>
      <c r="AH342">
        <v>1</v>
      </c>
      <c r="AI342">
        <v>2</v>
      </c>
      <c r="AJ342">
        <v>2E-3</v>
      </c>
      <c r="AK342">
        <v>1.8038876204639997E-3</v>
      </c>
      <c r="AL342">
        <v>6.0190513860015665E-4</v>
      </c>
      <c r="AM342">
        <v>1092</v>
      </c>
      <c r="AN342">
        <v>14949.486999999983</v>
      </c>
      <c r="AO342">
        <v>14.949487000000021</v>
      </c>
      <c r="AP342">
        <v>13.483597265793726</v>
      </c>
      <c r="AQ342">
        <v>4.4990865223681116</v>
      </c>
      <c r="AR342">
        <v>1354</v>
      </c>
      <c r="AS342">
        <v>15174.73599999995</v>
      </c>
      <c r="AT342">
        <v>15.174736000000012</v>
      </c>
      <c r="AU342">
        <v>13.686759207104661</v>
      </c>
      <c r="AV342">
        <v>4.5668757876503809</v>
      </c>
      <c r="AW342">
        <v>2</v>
      </c>
      <c r="AX342">
        <v>2</v>
      </c>
      <c r="AY342">
        <v>410</v>
      </c>
      <c r="AZ342">
        <v>0.41</v>
      </c>
      <c r="BA342">
        <v>0.91407899999999997</v>
      </c>
      <c r="BB342">
        <v>0.30500173123033675</v>
      </c>
      <c r="BC342">
        <v>0</v>
      </c>
      <c r="BD342">
        <v>0</v>
      </c>
      <c r="BE342">
        <v>0</v>
      </c>
      <c r="BF342">
        <v>0</v>
      </c>
      <c r="BG342">
        <v>0</v>
      </c>
      <c r="BH342">
        <v>1358</v>
      </c>
      <c r="BI342">
        <v>16.534736000000013</v>
      </c>
      <c r="BJ342">
        <v>20.006915983104662</v>
      </c>
      <c r="BK342">
        <v>6.6757293531815272</v>
      </c>
      <c r="BL342" t="s">
        <v>384</v>
      </c>
    </row>
    <row r="343" spans="1:64">
      <c r="A343" t="s">
        <v>1158</v>
      </c>
      <c r="B343" t="s">
        <v>1159</v>
      </c>
      <c r="C343" t="s">
        <v>386</v>
      </c>
      <c r="D343" t="s">
        <v>942</v>
      </c>
      <c r="E343">
        <v>2012</v>
      </c>
      <c r="F343" s="23">
        <v>24.19</v>
      </c>
      <c r="G343" s="23">
        <v>11.69</v>
      </c>
      <c r="H343" s="22">
        <v>29848</v>
      </c>
      <c r="I343" s="34">
        <v>237.75679600000001</v>
      </c>
      <c r="J343" s="22">
        <v>0</v>
      </c>
      <c r="K343" s="22" t="s">
        <v>782</v>
      </c>
      <c r="L343" s="23">
        <v>0</v>
      </c>
      <c r="M343" s="23">
        <v>0</v>
      </c>
      <c r="N343" s="23">
        <v>0</v>
      </c>
      <c r="O343" s="14">
        <v>0</v>
      </c>
      <c r="P343" s="22">
        <v>0</v>
      </c>
      <c r="Q343" s="22" t="s">
        <v>782</v>
      </c>
      <c r="R343" s="23">
        <v>0</v>
      </c>
      <c r="S343" s="23">
        <v>0</v>
      </c>
      <c r="T343" s="23">
        <v>0</v>
      </c>
      <c r="U343" s="14">
        <v>0</v>
      </c>
      <c r="V343" s="22">
        <v>0</v>
      </c>
      <c r="W343" s="22" t="s">
        <v>782</v>
      </c>
      <c r="X343" s="23">
        <v>0</v>
      </c>
      <c r="Y343" s="23">
        <v>0</v>
      </c>
      <c r="Z343" s="23">
        <v>0</v>
      </c>
      <c r="AA343" s="14">
        <v>0</v>
      </c>
      <c r="AB343" s="22">
        <v>0</v>
      </c>
      <c r="AC343" s="22" t="s">
        <v>782</v>
      </c>
      <c r="AD343" s="23">
        <v>0</v>
      </c>
      <c r="AE343" s="23">
        <v>0</v>
      </c>
      <c r="AF343" s="23">
        <v>0</v>
      </c>
      <c r="AG343" s="14">
        <v>0</v>
      </c>
      <c r="AH343" s="22" t="s">
        <v>782</v>
      </c>
      <c r="AI343" s="23" t="s">
        <v>782</v>
      </c>
      <c r="AJ343" s="23" t="s">
        <v>782</v>
      </c>
      <c r="AK343" s="23" t="s">
        <v>782</v>
      </c>
      <c r="AL343" s="14" t="s">
        <v>782</v>
      </c>
      <c r="AM343" s="22" t="s">
        <v>782</v>
      </c>
      <c r="AN343" s="23" t="s">
        <v>782</v>
      </c>
      <c r="AO343" s="23" t="s">
        <v>782</v>
      </c>
      <c r="AP343" s="23" t="s">
        <v>782</v>
      </c>
      <c r="AQ343" s="14" t="s">
        <v>782</v>
      </c>
      <c r="AR343" s="22">
        <v>130</v>
      </c>
      <c r="AS343" s="23">
        <v>1858.0179999999998</v>
      </c>
      <c r="AT343" s="23">
        <v>1.8580179999999997</v>
      </c>
      <c r="AU343" s="23">
        <v>1.5156910000000001</v>
      </c>
      <c r="AV343" s="14">
        <v>0.63749639358363497</v>
      </c>
      <c r="AW343" s="22">
        <v>1</v>
      </c>
      <c r="AX343" s="22" t="s">
        <v>782</v>
      </c>
      <c r="AY343" s="23">
        <v>12</v>
      </c>
      <c r="AZ343" s="23">
        <v>1.2E-2</v>
      </c>
      <c r="BA343" s="23">
        <v>3.1511999999999998E-2</v>
      </c>
      <c r="BB343" s="14">
        <v>1.3253879817593101E-2</v>
      </c>
      <c r="BC343" s="22">
        <v>0</v>
      </c>
      <c r="BD343" s="23">
        <v>0</v>
      </c>
      <c r="BE343" s="23">
        <v>0</v>
      </c>
      <c r="BF343" s="23">
        <v>0</v>
      </c>
      <c r="BG343" s="14">
        <v>0</v>
      </c>
      <c r="BH343" s="22">
        <v>131</v>
      </c>
      <c r="BI343" s="23">
        <v>1.8700179999999997</v>
      </c>
      <c r="BJ343" s="23">
        <v>1.5472029999999999</v>
      </c>
      <c r="BK343" s="14">
        <v>0.65075027340122804</v>
      </c>
      <c r="BL343" t="s">
        <v>386</v>
      </c>
    </row>
    <row r="344" spans="1:64">
      <c r="A344" t="s">
        <v>1160</v>
      </c>
      <c r="B344" t="s">
        <v>1159</v>
      </c>
      <c r="C344" t="s">
        <v>386</v>
      </c>
      <c r="D344" t="s">
        <v>942</v>
      </c>
      <c r="E344">
        <v>2015</v>
      </c>
      <c r="F344" s="23">
        <v>24.19</v>
      </c>
      <c r="G344" s="23">
        <v>11.61</v>
      </c>
      <c r="H344" s="22">
        <v>30410</v>
      </c>
      <c r="I344" s="34">
        <v>245.76653333029444</v>
      </c>
      <c r="J344" s="13">
        <v>0</v>
      </c>
      <c r="K344" s="13">
        <v>0</v>
      </c>
      <c r="L344" s="19">
        <v>0</v>
      </c>
      <c r="M344" s="35">
        <v>0</v>
      </c>
      <c r="N344" s="19">
        <v>0</v>
      </c>
      <c r="O344" s="17">
        <v>0</v>
      </c>
      <c r="P344" s="36">
        <v>0</v>
      </c>
      <c r="Q344" s="37">
        <v>0</v>
      </c>
      <c r="R344" s="38">
        <v>0</v>
      </c>
      <c r="S344" s="27">
        <v>0</v>
      </c>
      <c r="T344" s="23">
        <v>0</v>
      </c>
      <c r="U344" s="17">
        <v>0</v>
      </c>
      <c r="V344" s="22">
        <v>0</v>
      </c>
      <c r="W344" s="22">
        <v>0</v>
      </c>
      <c r="X344" s="23">
        <v>0</v>
      </c>
      <c r="Y344" s="27">
        <v>0</v>
      </c>
      <c r="Z344" s="27">
        <v>0</v>
      </c>
      <c r="AA344" s="14">
        <v>0</v>
      </c>
      <c r="AB344" s="39">
        <v>0</v>
      </c>
      <c r="AC344" s="22" t="s">
        <v>782</v>
      </c>
      <c r="AD344" s="23">
        <v>0</v>
      </c>
      <c r="AE344" s="23">
        <v>0</v>
      </c>
      <c r="AF344" s="23">
        <v>0</v>
      </c>
      <c r="AG344" s="14">
        <v>0</v>
      </c>
      <c r="AH344" s="22" t="s">
        <v>782</v>
      </c>
      <c r="AI344" s="23" t="s">
        <v>782</v>
      </c>
      <c r="AJ344" s="23" t="s">
        <v>782</v>
      </c>
      <c r="AK344" s="23" t="s">
        <v>782</v>
      </c>
      <c r="AL344" s="14" t="s">
        <v>782</v>
      </c>
      <c r="AM344" s="22" t="s">
        <v>782</v>
      </c>
      <c r="AN344" s="23" t="s">
        <v>782</v>
      </c>
      <c r="AO344" s="23" t="s">
        <v>782</v>
      </c>
      <c r="AP344" s="23" t="s">
        <v>782</v>
      </c>
      <c r="AQ344" s="14" t="s">
        <v>782</v>
      </c>
      <c r="AR344" s="40">
        <v>167</v>
      </c>
      <c r="AS344" s="41">
        <v>2325.1170000000002</v>
      </c>
      <c r="AT344" s="23">
        <v>2.3251170000000001</v>
      </c>
      <c r="AU344" s="23">
        <v>2.0650823610115241</v>
      </c>
      <c r="AV344" s="14">
        <v>0.84026182614383305</v>
      </c>
      <c r="AW344" s="22">
        <v>1</v>
      </c>
      <c r="AX344" s="22" t="s">
        <v>782</v>
      </c>
      <c r="AY344" s="23">
        <v>12</v>
      </c>
      <c r="AZ344" s="23">
        <v>1.2E-2</v>
      </c>
      <c r="BA344" s="23">
        <v>3.1268929847767475E-2</v>
      </c>
      <c r="BB344" s="14">
        <v>1.2723021895639485E-2</v>
      </c>
      <c r="BC344" s="42">
        <v>0</v>
      </c>
      <c r="BD344" s="46">
        <v>0</v>
      </c>
      <c r="BE344" s="44">
        <v>0</v>
      </c>
      <c r="BF344" s="23">
        <v>0</v>
      </c>
      <c r="BG344" s="14">
        <v>0</v>
      </c>
      <c r="BH344" s="22">
        <v>168</v>
      </c>
      <c r="BI344" s="23">
        <v>2.3371170000000001</v>
      </c>
      <c r="BJ344" s="23">
        <v>2.0963512908592916</v>
      </c>
      <c r="BK344" s="14">
        <v>0.8529848480394725</v>
      </c>
      <c r="BL344" t="s">
        <v>386</v>
      </c>
    </row>
    <row r="345" spans="1:64">
      <c r="A345" t="s">
        <v>1161</v>
      </c>
      <c r="B345" t="s">
        <v>1159</v>
      </c>
      <c r="C345" t="s">
        <v>386</v>
      </c>
      <c r="D345" t="s">
        <v>942</v>
      </c>
      <c r="E345">
        <v>2016</v>
      </c>
      <c r="F345" s="23">
        <v>24.19</v>
      </c>
      <c r="G345" s="23">
        <v>11.61</v>
      </c>
      <c r="H345" s="22">
        <v>30414</v>
      </c>
      <c r="I345" s="34">
        <v>258.55838700656619</v>
      </c>
      <c r="J345" s="13">
        <v>0</v>
      </c>
      <c r="K345" s="13">
        <v>0</v>
      </c>
      <c r="L345" s="19">
        <v>0</v>
      </c>
      <c r="M345" s="35">
        <v>0</v>
      </c>
      <c r="N345" s="19">
        <v>0</v>
      </c>
      <c r="O345" s="17">
        <v>0</v>
      </c>
      <c r="P345" s="13">
        <v>0</v>
      </c>
      <c r="Q345" s="13">
        <v>0</v>
      </c>
      <c r="R345" s="19">
        <v>0</v>
      </c>
      <c r="S345" s="27">
        <v>0</v>
      </c>
      <c r="T345" s="19">
        <v>0</v>
      </c>
      <c r="U345" s="17">
        <v>0</v>
      </c>
      <c r="V345" s="13">
        <v>0</v>
      </c>
      <c r="W345" s="13">
        <v>0</v>
      </c>
      <c r="X345" s="19">
        <v>0</v>
      </c>
      <c r="Y345" s="27">
        <v>0</v>
      </c>
      <c r="Z345" s="19">
        <v>0</v>
      </c>
      <c r="AA345" s="14">
        <v>0</v>
      </c>
      <c r="AB345" s="13">
        <v>0</v>
      </c>
      <c r="AC345" s="22" t="s">
        <v>782</v>
      </c>
      <c r="AD345" s="19">
        <v>0</v>
      </c>
      <c r="AE345" s="23">
        <v>0</v>
      </c>
      <c r="AF345" s="19">
        <v>0</v>
      </c>
      <c r="AG345" s="14">
        <v>0</v>
      </c>
      <c r="AH345" s="22" t="s">
        <v>782</v>
      </c>
      <c r="AI345" s="23" t="s">
        <v>782</v>
      </c>
      <c r="AJ345" s="23" t="s">
        <v>782</v>
      </c>
      <c r="AK345" s="23" t="s">
        <v>782</v>
      </c>
      <c r="AL345" s="14" t="s">
        <v>782</v>
      </c>
      <c r="AM345" s="22" t="s">
        <v>782</v>
      </c>
      <c r="AN345" s="23" t="s">
        <v>782</v>
      </c>
      <c r="AO345" s="23" t="s">
        <v>782</v>
      </c>
      <c r="AP345" s="23" t="s">
        <v>782</v>
      </c>
      <c r="AQ345" s="14" t="s">
        <v>782</v>
      </c>
      <c r="AR345" s="13">
        <v>179</v>
      </c>
      <c r="AS345" s="19">
        <v>2444.1619999999989</v>
      </c>
      <c r="AT345" s="23">
        <v>2.4441619999999991</v>
      </c>
      <c r="AU345" s="19">
        <v>2.1704158559999995</v>
      </c>
      <c r="AV345" s="14">
        <v>0.8394296859319752</v>
      </c>
      <c r="AW345" s="13">
        <v>1</v>
      </c>
      <c r="AX345" s="22" t="s">
        <v>782</v>
      </c>
      <c r="AY345" s="19">
        <v>12</v>
      </c>
      <c r="AZ345" s="23">
        <v>1.2E-2</v>
      </c>
      <c r="BA345" s="19">
        <v>5.7599999999999998E-2</v>
      </c>
      <c r="BB345" s="14">
        <v>2.2277366697270283E-2</v>
      </c>
      <c r="BC345" s="13">
        <v>0</v>
      </c>
      <c r="BD345" s="19">
        <v>0</v>
      </c>
      <c r="BE345" s="44">
        <v>0</v>
      </c>
      <c r="BF345" s="19">
        <v>0</v>
      </c>
      <c r="BG345" s="14">
        <v>0</v>
      </c>
      <c r="BH345" s="22">
        <v>180</v>
      </c>
      <c r="BI345" s="23">
        <v>2.4561619999999991</v>
      </c>
      <c r="BJ345" s="23">
        <v>2.2280158559999994</v>
      </c>
      <c r="BK345" s="14">
        <v>0.86170705262924552</v>
      </c>
      <c r="BL345" t="s">
        <v>386</v>
      </c>
    </row>
    <row r="346" spans="1:64">
      <c r="A346" t="s">
        <v>1162</v>
      </c>
      <c r="B346" t="s">
        <v>1159</v>
      </c>
      <c r="C346" t="s">
        <v>386</v>
      </c>
      <c r="D346" t="s">
        <v>942</v>
      </c>
      <c r="E346">
        <v>2017</v>
      </c>
      <c r="F346" s="23">
        <v>24.19</v>
      </c>
      <c r="G346" s="23">
        <v>11.64</v>
      </c>
      <c r="H346" s="22">
        <v>30483</v>
      </c>
      <c r="I346" s="34">
        <v>239.44428396973808</v>
      </c>
      <c r="J346" s="13">
        <v>0</v>
      </c>
      <c r="K346" s="13">
        <v>0</v>
      </c>
      <c r="L346" s="19">
        <v>0</v>
      </c>
      <c r="M346" s="19">
        <v>0</v>
      </c>
      <c r="N346" s="19">
        <v>0</v>
      </c>
      <c r="O346" s="17">
        <v>0</v>
      </c>
      <c r="P346" s="13">
        <v>0</v>
      </c>
      <c r="Q346" s="13">
        <v>0</v>
      </c>
      <c r="R346" s="19">
        <v>0</v>
      </c>
      <c r="S346" s="19">
        <v>0</v>
      </c>
      <c r="T346" s="19">
        <v>0</v>
      </c>
      <c r="U346" s="17">
        <v>0</v>
      </c>
      <c r="V346" s="13">
        <v>0</v>
      </c>
      <c r="W346" s="13">
        <v>0</v>
      </c>
      <c r="X346" s="19">
        <v>0</v>
      </c>
      <c r="Y346" s="19">
        <v>0</v>
      </c>
      <c r="Z346" s="19">
        <v>0</v>
      </c>
      <c r="AA346" s="14">
        <v>0</v>
      </c>
      <c r="AB346" s="13">
        <v>0</v>
      </c>
      <c r="AC346" s="22" t="s">
        <v>782</v>
      </c>
      <c r="AD346" s="19">
        <v>0</v>
      </c>
      <c r="AE346" s="19">
        <v>0</v>
      </c>
      <c r="AF346" s="19">
        <v>0</v>
      </c>
      <c r="AG346" s="14">
        <v>0</v>
      </c>
      <c r="AH346" s="22" t="s">
        <v>782</v>
      </c>
      <c r="AI346" s="23" t="s">
        <v>782</v>
      </c>
      <c r="AJ346" s="23" t="s">
        <v>782</v>
      </c>
      <c r="AK346" s="23" t="s">
        <v>782</v>
      </c>
      <c r="AL346" s="14" t="s">
        <v>782</v>
      </c>
      <c r="AM346" s="22" t="s">
        <v>782</v>
      </c>
      <c r="AN346" s="23" t="s">
        <v>782</v>
      </c>
      <c r="AO346" s="23" t="s">
        <v>782</v>
      </c>
      <c r="AP346" s="23" t="s">
        <v>782</v>
      </c>
      <c r="AQ346" s="14" t="s">
        <v>782</v>
      </c>
      <c r="AR346" s="13">
        <v>194</v>
      </c>
      <c r="AS346" s="19">
        <v>2605.081999999999</v>
      </c>
      <c r="AT346" s="19">
        <v>2.6050820000000003</v>
      </c>
      <c r="AU346" s="19">
        <v>2.3133128159999998</v>
      </c>
      <c r="AV346" s="14">
        <v>0.96611736878728982</v>
      </c>
      <c r="AW346" s="13">
        <v>1</v>
      </c>
      <c r="AX346" s="22" t="s">
        <v>782</v>
      </c>
      <c r="AY346" s="19">
        <v>0</v>
      </c>
      <c r="AZ346" s="19">
        <v>0</v>
      </c>
      <c r="BA346" s="19">
        <v>0</v>
      </c>
      <c r="BB346" s="14">
        <v>0</v>
      </c>
      <c r="BC346" s="13">
        <v>0</v>
      </c>
      <c r="BD346" s="19">
        <v>0</v>
      </c>
      <c r="BE346" s="19">
        <v>0</v>
      </c>
      <c r="BF346" s="19">
        <v>0</v>
      </c>
      <c r="BG346" s="14">
        <v>0</v>
      </c>
      <c r="BH346" s="22">
        <v>195</v>
      </c>
      <c r="BI346" s="23">
        <v>2.6050820000000003</v>
      </c>
      <c r="BJ346" s="23">
        <v>2.3133128159999998</v>
      </c>
      <c r="BK346" s="14">
        <v>0.96611736878728982</v>
      </c>
      <c r="BL346" t="s">
        <v>386</v>
      </c>
    </row>
    <row r="347" spans="1:64">
      <c r="A347" t="s">
        <v>1163</v>
      </c>
      <c r="B347" t="s">
        <v>1159</v>
      </c>
      <c r="C347" t="s">
        <v>386</v>
      </c>
      <c r="D347" t="s">
        <v>942</v>
      </c>
      <c r="E347">
        <v>2018</v>
      </c>
      <c r="F347" s="23">
        <v>24.19</v>
      </c>
      <c r="G347" s="23">
        <v>11.67</v>
      </c>
      <c r="H347" s="22">
        <v>30484</v>
      </c>
      <c r="I347" s="34">
        <v>239.46130204251489</v>
      </c>
      <c r="J347" s="13">
        <v>0</v>
      </c>
      <c r="K347" s="13">
        <v>0</v>
      </c>
      <c r="L347" s="19">
        <v>0</v>
      </c>
      <c r="M347" s="19">
        <v>0</v>
      </c>
      <c r="N347" s="19">
        <v>0</v>
      </c>
      <c r="O347" s="17">
        <v>0</v>
      </c>
      <c r="P347" s="13">
        <v>0</v>
      </c>
      <c r="Q347" s="13">
        <v>0</v>
      </c>
      <c r="R347" s="19">
        <v>0</v>
      </c>
      <c r="S347" s="19">
        <v>0</v>
      </c>
      <c r="T347" s="19">
        <v>0</v>
      </c>
      <c r="U347" s="17">
        <v>0</v>
      </c>
      <c r="V347" s="13">
        <v>0</v>
      </c>
      <c r="W347" s="13">
        <v>0</v>
      </c>
      <c r="X347" s="19">
        <v>0</v>
      </c>
      <c r="Y347" s="19">
        <v>0</v>
      </c>
      <c r="Z347" s="19">
        <v>0</v>
      </c>
      <c r="AA347" s="14">
        <v>0</v>
      </c>
      <c r="AB347" s="13">
        <v>0</v>
      </c>
      <c r="AC347" s="22" t="s">
        <v>782</v>
      </c>
      <c r="AD347" s="19">
        <v>0</v>
      </c>
      <c r="AE347" s="19">
        <v>0</v>
      </c>
      <c r="AF347" s="19">
        <v>0</v>
      </c>
      <c r="AG347" s="14">
        <v>0</v>
      </c>
      <c r="AH347" s="22" t="s">
        <v>782</v>
      </c>
      <c r="AI347" s="23" t="s">
        <v>782</v>
      </c>
      <c r="AJ347" s="23" t="s">
        <v>782</v>
      </c>
      <c r="AK347" s="23" t="s">
        <v>782</v>
      </c>
      <c r="AL347" s="14" t="s">
        <v>782</v>
      </c>
      <c r="AM347" s="22" t="s">
        <v>782</v>
      </c>
      <c r="AN347" s="23" t="s">
        <v>782</v>
      </c>
      <c r="AO347" s="23" t="s">
        <v>782</v>
      </c>
      <c r="AP347" s="23" t="s">
        <v>782</v>
      </c>
      <c r="AQ347" s="14" t="s">
        <v>782</v>
      </c>
      <c r="AR347" s="13">
        <v>209</v>
      </c>
      <c r="AS347" s="19">
        <v>2727.4319999999984</v>
      </c>
      <c r="AT347" s="19">
        <v>2.7274320000000003</v>
      </c>
      <c r="AU347" s="19">
        <v>2.4219596159999996</v>
      </c>
      <c r="AV347" s="14">
        <v>1.0114200479750151</v>
      </c>
      <c r="AW347" s="13">
        <v>1</v>
      </c>
      <c r="AX347" s="22" t="s">
        <v>782</v>
      </c>
      <c r="AY347" s="19">
        <v>12</v>
      </c>
      <c r="AZ347" s="19">
        <v>1.2E-2</v>
      </c>
      <c r="BA347" s="19">
        <v>5.7599999999999998E-2</v>
      </c>
      <c r="BB347" s="14">
        <v>2.4053990982548602E-2</v>
      </c>
      <c r="BC347" s="13">
        <v>0</v>
      </c>
      <c r="BD347" s="19">
        <v>0</v>
      </c>
      <c r="BE347" s="19">
        <v>0</v>
      </c>
      <c r="BF347" s="19">
        <v>0</v>
      </c>
      <c r="BG347" s="14">
        <v>0</v>
      </c>
      <c r="BH347" s="22">
        <v>210</v>
      </c>
      <c r="BI347" s="23">
        <v>2.7394320000000003</v>
      </c>
      <c r="BJ347" s="23">
        <v>2.4795596159999995</v>
      </c>
      <c r="BK347" s="14">
        <v>1.0354740389575636</v>
      </c>
      <c r="BL347" t="s">
        <v>386</v>
      </c>
    </row>
    <row r="348" spans="1:64">
      <c r="A348" t="s">
        <v>1164</v>
      </c>
      <c r="B348" t="s">
        <v>1159</v>
      </c>
      <c r="C348" t="s">
        <v>386</v>
      </c>
      <c r="D348" t="s">
        <v>942</v>
      </c>
      <c r="E348">
        <v>2019</v>
      </c>
      <c r="F348" s="23">
        <v>24.19</v>
      </c>
      <c r="G348" s="23">
        <v>11.66</v>
      </c>
      <c r="H348" s="22">
        <v>30406</v>
      </c>
      <c r="I348" s="34">
        <v>244.4479179347214</v>
      </c>
      <c r="J348" s="22">
        <v>0</v>
      </c>
      <c r="K348" s="22">
        <v>0</v>
      </c>
      <c r="L348" s="23">
        <v>0</v>
      </c>
      <c r="M348" s="23">
        <v>0</v>
      </c>
      <c r="N348" s="23">
        <v>0</v>
      </c>
      <c r="O348" s="14">
        <v>0</v>
      </c>
      <c r="P348" s="22">
        <v>0</v>
      </c>
      <c r="Q348" s="22">
        <v>0</v>
      </c>
      <c r="R348" s="23">
        <v>0</v>
      </c>
      <c r="S348" s="23">
        <v>0</v>
      </c>
      <c r="T348" s="23">
        <v>0</v>
      </c>
      <c r="U348" s="14">
        <v>0</v>
      </c>
      <c r="V348" s="22">
        <v>0</v>
      </c>
      <c r="W348" s="22">
        <v>0</v>
      </c>
      <c r="X348" s="23">
        <v>0</v>
      </c>
      <c r="Y348" s="23">
        <v>0</v>
      </c>
      <c r="Z348" s="23">
        <v>0</v>
      </c>
      <c r="AA348" s="14">
        <v>0</v>
      </c>
      <c r="AB348" s="22">
        <v>0</v>
      </c>
      <c r="AC348" s="22">
        <v>0</v>
      </c>
      <c r="AD348" s="23">
        <v>0</v>
      </c>
      <c r="AE348" s="23">
        <v>0</v>
      </c>
      <c r="AF348" s="23">
        <v>0</v>
      </c>
      <c r="AG348" s="14">
        <v>0</v>
      </c>
      <c r="AH348" s="22">
        <v>0</v>
      </c>
      <c r="AI348" s="23">
        <v>0</v>
      </c>
      <c r="AJ348" s="23">
        <v>0</v>
      </c>
      <c r="AK348" s="23">
        <v>0</v>
      </c>
      <c r="AL348" s="14">
        <v>0</v>
      </c>
      <c r="AM348" s="22">
        <v>243</v>
      </c>
      <c r="AN348" s="23">
        <v>3105.6069999999991</v>
      </c>
      <c r="AO348" s="23">
        <v>3.1056070000000009</v>
      </c>
      <c r="AP348" s="23">
        <v>2.7577790160000002</v>
      </c>
      <c r="AQ348" s="14">
        <v>1.1281662937855135</v>
      </c>
      <c r="AR348" s="22">
        <v>243</v>
      </c>
      <c r="AS348" s="23">
        <v>3105.6069999999991</v>
      </c>
      <c r="AT348" s="23">
        <v>3.1056070000000009</v>
      </c>
      <c r="AU348" s="23">
        <v>2.7577790160000002</v>
      </c>
      <c r="AV348" s="14">
        <v>1.1281662937855135</v>
      </c>
      <c r="AW348" s="22">
        <v>1</v>
      </c>
      <c r="AX348" s="22" t="s">
        <v>782</v>
      </c>
      <c r="AY348" s="23">
        <v>12</v>
      </c>
      <c r="AZ348" s="23">
        <v>1.2E-2</v>
      </c>
      <c r="BA348" s="23">
        <v>5.7599999999999998E-2</v>
      </c>
      <c r="BB348" s="14">
        <v>2.3563301535414097E-2</v>
      </c>
      <c r="BC348" s="22">
        <v>0</v>
      </c>
      <c r="BD348" s="23">
        <v>0</v>
      </c>
      <c r="BE348" s="23">
        <v>0</v>
      </c>
      <c r="BF348" s="23">
        <v>0</v>
      </c>
      <c r="BG348" s="14">
        <v>0</v>
      </c>
      <c r="BH348" s="22">
        <v>244</v>
      </c>
      <c r="BI348" s="23">
        <v>3.1176070000000009</v>
      </c>
      <c r="BJ348" s="23">
        <v>2.8153790160000001</v>
      </c>
      <c r="BK348" s="14">
        <v>1.1517295953209277</v>
      </c>
      <c r="BL348" t="s">
        <v>386</v>
      </c>
    </row>
    <row r="349" spans="1:64">
      <c r="A349" t="s">
        <v>1165</v>
      </c>
      <c r="B349" t="s">
        <v>1159</v>
      </c>
      <c r="C349" t="s">
        <v>386</v>
      </c>
      <c r="D349" t="s">
        <v>942</v>
      </c>
      <c r="E349">
        <v>2020</v>
      </c>
      <c r="F349" s="23">
        <v>24.19</v>
      </c>
      <c r="G349" s="23">
        <v>11.66</v>
      </c>
      <c r="H349" s="22">
        <v>30263</v>
      </c>
      <c r="I349" s="34">
        <v>244.83664692299715</v>
      </c>
      <c r="J349" s="22">
        <v>0</v>
      </c>
      <c r="K349" s="22">
        <v>0</v>
      </c>
      <c r="L349" s="23">
        <v>0</v>
      </c>
      <c r="M349" s="23">
        <v>0</v>
      </c>
      <c r="N349" s="23">
        <v>0</v>
      </c>
      <c r="O349" s="14">
        <v>0</v>
      </c>
      <c r="P349" s="22">
        <v>0</v>
      </c>
      <c r="Q349" s="22">
        <v>0</v>
      </c>
      <c r="R349" s="23">
        <v>0</v>
      </c>
      <c r="S349" s="23">
        <v>0</v>
      </c>
      <c r="T349" s="23">
        <v>0</v>
      </c>
      <c r="U349" s="14">
        <v>0</v>
      </c>
      <c r="V349" s="22">
        <v>0</v>
      </c>
      <c r="W349" s="22">
        <v>0</v>
      </c>
      <c r="X349" s="23">
        <v>0</v>
      </c>
      <c r="Y349" s="23">
        <v>0</v>
      </c>
      <c r="Z349" s="23">
        <v>0</v>
      </c>
      <c r="AA349" s="14">
        <v>0</v>
      </c>
      <c r="AB349" s="22">
        <v>0</v>
      </c>
      <c r="AC349" s="22">
        <v>0</v>
      </c>
      <c r="AD349" s="23">
        <v>0</v>
      </c>
      <c r="AE349" s="23">
        <v>0</v>
      </c>
      <c r="AF349" s="23">
        <v>0</v>
      </c>
      <c r="AG349" s="14">
        <v>0</v>
      </c>
      <c r="AH349" s="22">
        <v>0</v>
      </c>
      <c r="AI349" s="23">
        <v>0</v>
      </c>
      <c r="AJ349" s="23">
        <v>0</v>
      </c>
      <c r="AK349" s="23">
        <v>0</v>
      </c>
      <c r="AL349" s="14">
        <v>0</v>
      </c>
      <c r="AM349" s="22">
        <v>298</v>
      </c>
      <c r="AN349" s="23">
        <v>3610.3520000000003</v>
      </c>
      <c r="AO349" s="23">
        <v>3.6103520000000016</v>
      </c>
      <c r="AP349" s="23">
        <v>3.2059925760000021</v>
      </c>
      <c r="AQ349" s="14">
        <v>1.3094414648671078</v>
      </c>
      <c r="AR349" s="22">
        <v>298</v>
      </c>
      <c r="AS349" s="23">
        <v>3610.3520000000003</v>
      </c>
      <c r="AT349" s="23">
        <v>3.6103520000000016</v>
      </c>
      <c r="AU349" s="23">
        <v>3.2059925760000021</v>
      </c>
      <c r="AV349" s="14">
        <v>1.3094414648671078</v>
      </c>
      <c r="AW349" s="22">
        <v>1</v>
      </c>
      <c r="AX349" s="22">
        <v>1</v>
      </c>
      <c r="AY349" s="23">
        <v>12</v>
      </c>
      <c r="AZ349" s="23">
        <v>1.2E-2</v>
      </c>
      <c r="BA349" s="23">
        <v>5.7599999999999998E-2</v>
      </c>
      <c r="BB349" s="14">
        <v>2.3525889904102308E-2</v>
      </c>
      <c r="BC349" s="22">
        <v>0</v>
      </c>
      <c r="BD349" s="23">
        <v>0</v>
      </c>
      <c r="BE349" s="23">
        <v>0</v>
      </c>
      <c r="BF349" s="23">
        <v>0</v>
      </c>
      <c r="BG349" s="14">
        <v>0</v>
      </c>
      <c r="BH349" s="22">
        <v>299</v>
      </c>
      <c r="BI349" s="23">
        <v>3.6223520000000016</v>
      </c>
      <c r="BJ349" s="23">
        <v>3.263592576000002</v>
      </c>
      <c r="BK349" s="14">
        <v>1.33296735477121</v>
      </c>
      <c r="BL349" t="s">
        <v>386</v>
      </c>
    </row>
    <row r="350" spans="1:64">
      <c r="A350" t="s">
        <v>1166</v>
      </c>
      <c r="B350" t="s">
        <v>1159</v>
      </c>
      <c r="C350" t="s">
        <v>386</v>
      </c>
      <c r="D350" t="s">
        <v>942</v>
      </c>
      <c r="E350">
        <v>2021</v>
      </c>
      <c r="F350" s="23">
        <v>24.19</v>
      </c>
      <c r="G350" s="23">
        <v>11.65</v>
      </c>
      <c r="H350" s="22">
        <v>30298</v>
      </c>
      <c r="I350" s="34">
        <v>226.9</v>
      </c>
      <c r="J350" s="22">
        <v>0</v>
      </c>
      <c r="K350" s="22">
        <v>0</v>
      </c>
      <c r="L350" s="23">
        <v>0</v>
      </c>
      <c r="M350" s="23">
        <v>0</v>
      </c>
      <c r="N350" s="23">
        <v>0</v>
      </c>
      <c r="O350" s="14">
        <v>0</v>
      </c>
      <c r="P350" s="22">
        <v>0</v>
      </c>
      <c r="Q350" s="22">
        <v>0</v>
      </c>
      <c r="R350" s="23">
        <v>0</v>
      </c>
      <c r="S350" s="23">
        <v>0</v>
      </c>
      <c r="T350" s="23">
        <v>0</v>
      </c>
      <c r="U350" s="14">
        <v>0</v>
      </c>
      <c r="V350" s="22">
        <v>0</v>
      </c>
      <c r="W350" s="22">
        <v>0</v>
      </c>
      <c r="X350" s="23">
        <v>0</v>
      </c>
      <c r="Y350" s="23">
        <v>0</v>
      </c>
      <c r="Z350" s="23">
        <v>0</v>
      </c>
      <c r="AA350" s="14">
        <v>0</v>
      </c>
      <c r="AB350" s="22">
        <v>0</v>
      </c>
      <c r="AC350" s="22">
        <v>0</v>
      </c>
      <c r="AD350" s="23">
        <v>0</v>
      </c>
      <c r="AE350" s="23">
        <v>0</v>
      </c>
      <c r="AF350" s="23">
        <v>0</v>
      </c>
      <c r="AG350" s="14">
        <v>0</v>
      </c>
      <c r="AH350" s="22">
        <v>0</v>
      </c>
      <c r="AI350" s="23">
        <v>0</v>
      </c>
      <c r="AJ350" s="23">
        <v>0</v>
      </c>
      <c r="AK350" s="23">
        <v>0</v>
      </c>
      <c r="AL350" s="14">
        <v>0</v>
      </c>
      <c r="AM350" s="22">
        <v>392</v>
      </c>
      <c r="AN350" s="23">
        <v>4454.7020000000002</v>
      </c>
      <c r="AO350" s="23">
        <v>4.4547020000000002</v>
      </c>
      <c r="AP350" s="23">
        <v>3.9861694179999998</v>
      </c>
      <c r="AQ350" s="14">
        <v>1.76</v>
      </c>
      <c r="AR350" s="22">
        <v>392</v>
      </c>
      <c r="AS350" s="23">
        <v>4454.7020000000002</v>
      </c>
      <c r="AT350" s="23">
        <v>4.4547020000000002</v>
      </c>
      <c r="AU350" s="23">
        <v>3.9861694179999998</v>
      </c>
      <c r="AV350" s="14">
        <v>1.76</v>
      </c>
      <c r="AW350" s="22">
        <v>1</v>
      </c>
      <c r="AX350" s="22">
        <v>1</v>
      </c>
      <c r="AY350" s="23">
        <v>12</v>
      </c>
      <c r="AZ350" s="23">
        <v>1.2E-2</v>
      </c>
      <c r="BA350" s="23">
        <v>5.7599999999999998E-2</v>
      </c>
      <c r="BB350" s="14">
        <v>0.03</v>
      </c>
      <c r="BC350" s="22">
        <v>0</v>
      </c>
      <c r="BD350" s="23">
        <v>0</v>
      </c>
      <c r="BE350" s="23">
        <v>0</v>
      </c>
      <c r="BF350" s="23">
        <v>0</v>
      </c>
      <c r="BG350" s="14">
        <v>0</v>
      </c>
      <c r="BH350" s="22">
        <v>393</v>
      </c>
      <c r="BI350" s="23">
        <v>4.47</v>
      </c>
      <c r="BJ350" s="23">
        <v>4.04</v>
      </c>
      <c r="BK350" s="14">
        <v>1.78</v>
      </c>
      <c r="BL350" t="s">
        <v>386</v>
      </c>
    </row>
    <row r="351" spans="1:64">
      <c r="A351" t="s">
        <v>1167</v>
      </c>
      <c r="B351" t="s">
        <v>1159</v>
      </c>
      <c r="C351" t="s">
        <v>386</v>
      </c>
      <c r="D351" s="111" t="s">
        <v>942</v>
      </c>
      <c r="E351" s="110">
        <v>2022</v>
      </c>
      <c r="F351" s="23"/>
      <c r="G351" s="23"/>
      <c r="H351" s="22">
        <v>30542</v>
      </c>
      <c r="I351" s="34">
        <v>221.35431082171809</v>
      </c>
      <c r="J351" s="22">
        <v>0</v>
      </c>
      <c r="K351" s="22">
        <v>0</v>
      </c>
      <c r="L351" s="23">
        <v>0</v>
      </c>
      <c r="M351" s="23">
        <v>0</v>
      </c>
      <c r="N351" s="23">
        <v>0</v>
      </c>
      <c r="O351" s="14">
        <v>0</v>
      </c>
      <c r="P351" s="22">
        <v>0</v>
      </c>
      <c r="Q351" s="22">
        <v>0</v>
      </c>
      <c r="R351" s="23">
        <v>0</v>
      </c>
      <c r="S351" s="23">
        <v>0</v>
      </c>
      <c r="T351" s="23">
        <v>0</v>
      </c>
      <c r="U351" s="14">
        <v>0</v>
      </c>
      <c r="V351" s="22">
        <v>0</v>
      </c>
      <c r="W351" s="22">
        <v>0</v>
      </c>
      <c r="X351" s="23">
        <v>0</v>
      </c>
      <c r="Y351" s="23">
        <v>0</v>
      </c>
      <c r="Z351" s="23">
        <v>0</v>
      </c>
      <c r="AA351" s="14">
        <v>0</v>
      </c>
      <c r="AB351" s="22">
        <v>0</v>
      </c>
      <c r="AC351" s="22">
        <v>0</v>
      </c>
      <c r="AD351" s="23">
        <v>0</v>
      </c>
      <c r="AE351" s="23">
        <v>0</v>
      </c>
      <c r="AF351" s="23">
        <v>0</v>
      </c>
      <c r="AG351" s="14">
        <v>0</v>
      </c>
      <c r="AH351" s="22">
        <v>0</v>
      </c>
      <c r="AI351" s="23">
        <v>0</v>
      </c>
      <c r="AJ351" s="23">
        <v>0</v>
      </c>
      <c r="AK351" s="23">
        <v>0</v>
      </c>
      <c r="AL351" s="14">
        <v>0</v>
      </c>
      <c r="AM351" s="22">
        <v>542</v>
      </c>
      <c r="AN351" s="23">
        <v>6354.2170000000087</v>
      </c>
      <c r="AO351" s="23">
        <v>6.3542170000000144</v>
      </c>
      <c r="AP351" s="23">
        <v>6.5090306235180515</v>
      </c>
      <c r="AQ351" s="14">
        <v>2.9405483902052927</v>
      </c>
      <c r="AR351" s="22">
        <v>542</v>
      </c>
      <c r="AS351" s="23">
        <v>6354.2170000000096</v>
      </c>
      <c r="AT351" s="23">
        <v>6.3542170000000198</v>
      </c>
      <c r="AU351" s="23">
        <v>6.5090306235180497</v>
      </c>
      <c r="AV351" s="14">
        <v>2.9405483902052922</v>
      </c>
      <c r="AW351" s="22">
        <v>1</v>
      </c>
      <c r="AX351" s="22">
        <v>1</v>
      </c>
      <c r="AY351" s="23">
        <v>12</v>
      </c>
      <c r="AZ351" s="23">
        <v>1.2E-2</v>
      </c>
      <c r="BA351" s="23">
        <v>5.7599999999999998E-2</v>
      </c>
      <c r="BB351" s="14">
        <v>2.6021630112454352E-2</v>
      </c>
      <c r="BC351" s="22">
        <v>0</v>
      </c>
      <c r="BD351" s="23">
        <v>0</v>
      </c>
      <c r="BE351" s="23">
        <v>0</v>
      </c>
      <c r="BF351" s="23">
        <v>0</v>
      </c>
      <c r="BG351" s="14">
        <v>0</v>
      </c>
      <c r="BH351" s="22">
        <v>543</v>
      </c>
      <c r="BI351" s="23">
        <v>6.3662170000000193</v>
      </c>
      <c r="BJ351" s="23">
        <v>6.5666306235180496</v>
      </c>
      <c r="BK351" s="14">
        <v>2.9665700203177465</v>
      </c>
      <c r="BL351" t="s">
        <v>386</v>
      </c>
    </row>
    <row r="352" spans="1:64">
      <c r="A352" t="s">
        <v>1168</v>
      </c>
      <c r="B352" t="s">
        <v>1159</v>
      </c>
      <c r="C352" t="s">
        <v>386</v>
      </c>
      <c r="D352" t="s">
        <v>942</v>
      </c>
      <c r="E352">
        <v>2023</v>
      </c>
      <c r="F352">
        <v>24.19</v>
      </c>
      <c r="G352">
        <v>11.75</v>
      </c>
      <c r="H352">
        <v>30118</v>
      </c>
      <c r="I352">
        <v>221.35431082171809</v>
      </c>
      <c r="J352">
        <v>0</v>
      </c>
      <c r="K352">
        <v>0</v>
      </c>
      <c r="L352">
        <v>0</v>
      </c>
      <c r="M352">
        <v>0</v>
      </c>
      <c r="N352">
        <v>0</v>
      </c>
      <c r="O352">
        <v>0</v>
      </c>
      <c r="P352">
        <v>0</v>
      </c>
      <c r="Q352">
        <v>0</v>
      </c>
      <c r="R352">
        <v>0</v>
      </c>
      <c r="S352">
        <v>0</v>
      </c>
      <c r="T352">
        <v>0</v>
      </c>
      <c r="U352">
        <v>0</v>
      </c>
      <c r="V352">
        <v>0</v>
      </c>
      <c r="W352">
        <v>0</v>
      </c>
      <c r="X352">
        <v>0</v>
      </c>
      <c r="Y352">
        <v>0</v>
      </c>
      <c r="Z352">
        <v>0</v>
      </c>
      <c r="AA352">
        <v>0</v>
      </c>
      <c r="AG352">
        <v>0</v>
      </c>
      <c r="AL352">
        <v>0</v>
      </c>
      <c r="AM352">
        <v>757</v>
      </c>
      <c r="AN352">
        <v>9544.2630000000008</v>
      </c>
      <c r="AO352">
        <v>9.5442630000000008</v>
      </c>
      <c r="AP352">
        <v>8.9523969999999995</v>
      </c>
      <c r="AQ352">
        <v>4.0443743637820484</v>
      </c>
      <c r="AR352">
        <v>907</v>
      </c>
      <c r="AS352">
        <v>9655.3080000000009</v>
      </c>
      <c r="AT352">
        <v>9.6553080000000104</v>
      </c>
      <c r="AU352">
        <v>9.0565556599410808</v>
      </c>
      <c r="AV352">
        <v>4.0914295395111413</v>
      </c>
      <c r="AW352">
        <v>1</v>
      </c>
      <c r="AX352">
        <v>1</v>
      </c>
      <c r="AY352">
        <v>12</v>
      </c>
      <c r="AZ352">
        <v>1.2E-2</v>
      </c>
      <c r="BA352">
        <v>5.7599999999999998E-2</v>
      </c>
      <c r="BB352">
        <v>2.6021630112454352E-2</v>
      </c>
      <c r="BC352">
        <v>0</v>
      </c>
      <c r="BD352">
        <v>0</v>
      </c>
      <c r="BE352">
        <v>0</v>
      </c>
      <c r="BF352">
        <v>0</v>
      </c>
      <c r="BG352">
        <v>0</v>
      </c>
      <c r="BH352">
        <v>908</v>
      </c>
      <c r="BI352">
        <v>9.6673080000000109</v>
      </c>
      <c r="BJ352">
        <v>9.1141556599410816</v>
      </c>
      <c r="BK352">
        <v>4.117451169623596</v>
      </c>
      <c r="BL352" t="s">
        <v>386</v>
      </c>
    </row>
    <row r="353" spans="1:64">
      <c r="A353" t="s">
        <v>1169</v>
      </c>
      <c r="B353" t="s">
        <v>1159</v>
      </c>
      <c r="C353" t="s">
        <v>386</v>
      </c>
      <c r="D353" t="s">
        <v>942</v>
      </c>
      <c r="E353">
        <v>2024</v>
      </c>
      <c r="F353">
        <v>24.19</v>
      </c>
      <c r="G353">
        <v>11.76</v>
      </c>
      <c r="H353">
        <v>30086</v>
      </c>
      <c r="I353">
        <v>206.30265488386507</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981</v>
      </c>
      <c r="AN353">
        <v>13806.980999999994</v>
      </c>
      <c r="AO353">
        <v>13.806980999999995</v>
      </c>
      <c r="AP353">
        <v>12.453121050940839</v>
      </c>
      <c r="AQ353">
        <v>6.0363358183398717</v>
      </c>
      <c r="AR353">
        <v>1327</v>
      </c>
      <c r="AS353">
        <v>14111.163999999942</v>
      </c>
      <c r="AT353">
        <v>14.111164000000004</v>
      </c>
      <c r="AU353">
        <v>12.727477024968607</v>
      </c>
      <c r="AV353">
        <v>6.16932294552067</v>
      </c>
      <c r="AW353">
        <v>1</v>
      </c>
      <c r="AX353">
        <v>1</v>
      </c>
      <c r="AY353">
        <v>12</v>
      </c>
      <c r="AZ353">
        <v>1.2E-2</v>
      </c>
      <c r="BA353">
        <v>5.7599999999999998E-2</v>
      </c>
      <c r="BB353">
        <v>2.7920144814629282E-2</v>
      </c>
      <c r="BC353">
        <v>0</v>
      </c>
      <c r="BD353">
        <v>0</v>
      </c>
      <c r="BE353">
        <v>0</v>
      </c>
      <c r="BF353">
        <v>0</v>
      </c>
      <c r="BG353">
        <v>0</v>
      </c>
      <c r="BH353">
        <v>1328</v>
      </c>
      <c r="BI353">
        <v>14.123164000000004</v>
      </c>
      <c r="BJ353">
        <v>12.785077024968608</v>
      </c>
      <c r="BK353">
        <v>6.1972430903352995</v>
      </c>
      <c r="BL353" t="s">
        <v>386</v>
      </c>
    </row>
    <row r="354" spans="1:64">
      <c r="A354" t="s">
        <v>1170</v>
      </c>
      <c r="B354" t="s">
        <v>1171</v>
      </c>
      <c r="C354" t="s">
        <v>388</v>
      </c>
      <c r="D354" t="s">
        <v>942</v>
      </c>
      <c r="E354">
        <v>2012</v>
      </c>
      <c r="F354" s="23">
        <v>27.52</v>
      </c>
      <c r="G354" s="23">
        <v>9.58</v>
      </c>
      <c r="H354" s="22">
        <v>25502</v>
      </c>
      <c r="I354" s="34">
        <v>214.99923899999999</v>
      </c>
      <c r="J354" s="22">
        <v>0</v>
      </c>
      <c r="K354" s="22" t="s">
        <v>782</v>
      </c>
      <c r="L354" s="23">
        <v>0</v>
      </c>
      <c r="M354" s="23">
        <v>0</v>
      </c>
      <c r="N354" s="23">
        <v>0</v>
      </c>
      <c r="O354" s="14">
        <v>0</v>
      </c>
      <c r="P354" s="22">
        <v>0</v>
      </c>
      <c r="Q354" s="22" t="s">
        <v>782</v>
      </c>
      <c r="R354" s="23">
        <v>0</v>
      </c>
      <c r="S354" s="23">
        <v>0</v>
      </c>
      <c r="T354" s="23">
        <v>0</v>
      </c>
      <c r="U354" s="14">
        <v>0</v>
      </c>
      <c r="V354" s="22">
        <v>0</v>
      </c>
      <c r="W354" s="22" t="s">
        <v>782</v>
      </c>
      <c r="X354" s="23">
        <v>0</v>
      </c>
      <c r="Y354" s="23">
        <v>0</v>
      </c>
      <c r="Z354" s="23">
        <v>0</v>
      </c>
      <c r="AA354" s="14">
        <v>0</v>
      </c>
      <c r="AB354" s="22">
        <v>0</v>
      </c>
      <c r="AC354" s="22" t="s">
        <v>782</v>
      </c>
      <c r="AD354" s="23">
        <v>0</v>
      </c>
      <c r="AE354" s="23">
        <v>0</v>
      </c>
      <c r="AF354" s="23">
        <v>0</v>
      </c>
      <c r="AG354" s="14">
        <v>0</v>
      </c>
      <c r="AH354" s="22" t="s">
        <v>782</v>
      </c>
      <c r="AI354" s="23" t="s">
        <v>782</v>
      </c>
      <c r="AJ354" s="23" t="s">
        <v>782</v>
      </c>
      <c r="AK354" s="23" t="s">
        <v>782</v>
      </c>
      <c r="AL354" s="14" t="s">
        <v>782</v>
      </c>
      <c r="AM354" s="22" t="s">
        <v>782</v>
      </c>
      <c r="AN354" s="23" t="s">
        <v>782</v>
      </c>
      <c r="AO354" s="23" t="s">
        <v>782</v>
      </c>
      <c r="AP354" s="23" t="s">
        <v>782</v>
      </c>
      <c r="AQ354" s="14" t="s">
        <v>782</v>
      </c>
      <c r="AR354" s="22">
        <v>132</v>
      </c>
      <c r="AS354" s="23">
        <v>1914.1049999999993</v>
      </c>
      <c r="AT354" s="23">
        <v>1.9141049999999993</v>
      </c>
      <c r="AU354" s="23">
        <v>1.4068069999999999</v>
      </c>
      <c r="AV354" s="14">
        <v>0.65433115323724467</v>
      </c>
      <c r="AW354" s="22">
        <v>0</v>
      </c>
      <c r="AX354" s="22" t="s">
        <v>782</v>
      </c>
      <c r="AY354" s="23">
        <v>0</v>
      </c>
      <c r="AZ354" s="23">
        <v>0</v>
      </c>
      <c r="BA354" s="23">
        <v>0</v>
      </c>
      <c r="BB354" s="14">
        <v>0</v>
      </c>
      <c r="BC354" s="22">
        <v>0</v>
      </c>
      <c r="BD354" s="23">
        <v>0</v>
      </c>
      <c r="BE354" s="23">
        <v>0</v>
      </c>
      <c r="BF354" s="23">
        <v>0</v>
      </c>
      <c r="BG354" s="14">
        <v>0</v>
      </c>
      <c r="BH354" s="22">
        <v>132</v>
      </c>
      <c r="BI354" s="23">
        <v>1.9141049999999993</v>
      </c>
      <c r="BJ354" s="23">
        <v>1.4068069999999999</v>
      </c>
      <c r="BK354" s="14">
        <v>0.65433115323724467</v>
      </c>
      <c r="BL354" t="s">
        <v>388</v>
      </c>
    </row>
    <row r="355" spans="1:64">
      <c r="A355" t="s">
        <v>1172</v>
      </c>
      <c r="B355" t="s">
        <v>1171</v>
      </c>
      <c r="C355" t="s">
        <v>388</v>
      </c>
      <c r="D355" t="s">
        <v>942</v>
      </c>
      <c r="E355">
        <v>2015</v>
      </c>
      <c r="F355" s="23">
        <v>27.52</v>
      </c>
      <c r="G355" s="23">
        <v>9.7100000000000009</v>
      </c>
      <c r="H355" s="22">
        <v>25793</v>
      </c>
      <c r="I355" s="34">
        <v>207.54016674587021</v>
      </c>
      <c r="J355" s="13">
        <v>1</v>
      </c>
      <c r="K355" s="13">
        <v>1</v>
      </c>
      <c r="L355" s="19">
        <v>20</v>
      </c>
      <c r="M355" s="35">
        <v>0.02</v>
      </c>
      <c r="N355" s="19">
        <v>0.11962709963699332</v>
      </c>
      <c r="O355" s="17">
        <v>5.7640456550020459E-2</v>
      </c>
      <c r="P355" s="36">
        <v>0</v>
      </c>
      <c r="Q355" s="37">
        <v>0</v>
      </c>
      <c r="R355" s="38">
        <v>0</v>
      </c>
      <c r="S355" s="27">
        <v>0</v>
      </c>
      <c r="T355" s="23">
        <v>0</v>
      </c>
      <c r="U355" s="17">
        <v>0</v>
      </c>
      <c r="V355" s="22">
        <v>0</v>
      </c>
      <c r="W355" s="22">
        <v>0</v>
      </c>
      <c r="X355" s="23">
        <v>0</v>
      </c>
      <c r="Y355" s="27">
        <v>0</v>
      </c>
      <c r="Z355" s="27">
        <v>0</v>
      </c>
      <c r="AA355" s="14">
        <v>0</v>
      </c>
      <c r="AB355" s="39">
        <v>2</v>
      </c>
      <c r="AC355" s="22" t="s">
        <v>782</v>
      </c>
      <c r="AD355" s="23">
        <v>0</v>
      </c>
      <c r="AE355" s="23">
        <v>0</v>
      </c>
      <c r="AF355" s="23">
        <v>1.694107716</v>
      </c>
      <c r="AG355" s="14">
        <v>0.81627944246301443</v>
      </c>
      <c r="AH355" s="22" t="s">
        <v>782</v>
      </c>
      <c r="AI355" s="23" t="s">
        <v>782</v>
      </c>
      <c r="AJ355" s="23" t="s">
        <v>782</v>
      </c>
      <c r="AK355" s="23" t="s">
        <v>782</v>
      </c>
      <c r="AL355" s="14" t="s">
        <v>782</v>
      </c>
      <c r="AM355" s="22" t="s">
        <v>782</v>
      </c>
      <c r="AN355" s="23" t="s">
        <v>782</v>
      </c>
      <c r="AO355" s="23" t="s">
        <v>782</v>
      </c>
      <c r="AP355" s="23" t="s">
        <v>782</v>
      </c>
      <c r="AQ355" s="14" t="s">
        <v>782</v>
      </c>
      <c r="AR355" s="40">
        <v>176</v>
      </c>
      <c r="AS355" s="41">
        <v>2262.6749999999997</v>
      </c>
      <c r="AT355" s="23">
        <v>2.2626749999999998</v>
      </c>
      <c r="AU355" s="23">
        <v>2.0096237011736395</v>
      </c>
      <c r="AV355" s="14">
        <v>0.96830591045751324</v>
      </c>
      <c r="AW355" s="22">
        <v>0</v>
      </c>
      <c r="AX355" s="22" t="s">
        <v>782</v>
      </c>
      <c r="AY355" s="23">
        <v>0</v>
      </c>
      <c r="AZ355" s="23">
        <v>0</v>
      </c>
      <c r="BA355" s="23">
        <v>0</v>
      </c>
      <c r="BB355" s="14">
        <v>0</v>
      </c>
      <c r="BC355" s="42">
        <v>0</v>
      </c>
      <c r="BD355" s="46">
        <v>0</v>
      </c>
      <c r="BE355" s="44">
        <v>0</v>
      </c>
      <c r="BF355" s="23">
        <v>0</v>
      </c>
      <c r="BG355" s="14">
        <v>0</v>
      </c>
      <c r="BH355" s="22">
        <v>179</v>
      </c>
      <c r="BI355" s="23">
        <v>2.2826749999999998</v>
      </c>
      <c r="BJ355" s="23">
        <v>3.8233585168106328</v>
      </c>
      <c r="BK355" s="14">
        <v>1.8422258094705481</v>
      </c>
      <c r="BL355" t="s">
        <v>388</v>
      </c>
    </row>
    <row r="356" spans="1:64">
      <c r="A356" t="s">
        <v>1173</v>
      </c>
      <c r="B356" t="s">
        <v>1171</v>
      </c>
      <c r="C356" t="s">
        <v>388</v>
      </c>
      <c r="D356" t="s">
        <v>942</v>
      </c>
      <c r="E356">
        <v>2016</v>
      </c>
      <c r="F356" s="23">
        <v>27.52</v>
      </c>
      <c r="G356" s="23">
        <v>9.74</v>
      </c>
      <c r="H356" s="22">
        <v>26010</v>
      </c>
      <c r="I356" s="34">
        <v>219.30274502007109</v>
      </c>
      <c r="J356" s="13">
        <v>1</v>
      </c>
      <c r="K356" s="13">
        <v>1</v>
      </c>
      <c r="L356" s="19">
        <v>20</v>
      </c>
      <c r="M356" s="35">
        <v>0.02</v>
      </c>
      <c r="N356" s="19">
        <v>0.11962</v>
      </c>
      <c r="O356" s="17">
        <v>5.4545600872005551E-2</v>
      </c>
      <c r="P356" s="13">
        <v>0</v>
      </c>
      <c r="Q356" s="13">
        <v>0</v>
      </c>
      <c r="R356" s="19">
        <v>0</v>
      </c>
      <c r="S356" s="27">
        <v>0</v>
      </c>
      <c r="T356" s="19">
        <v>0</v>
      </c>
      <c r="U356" s="17">
        <v>0</v>
      </c>
      <c r="V356" s="13">
        <v>0</v>
      </c>
      <c r="W356" s="13">
        <v>0</v>
      </c>
      <c r="X356" s="19">
        <v>0</v>
      </c>
      <c r="Y356" s="27">
        <v>0</v>
      </c>
      <c r="Z356" s="19">
        <v>0</v>
      </c>
      <c r="AA356" s="14">
        <v>0</v>
      </c>
      <c r="AB356" s="13">
        <v>2</v>
      </c>
      <c r="AC356" s="22" t="s">
        <v>782</v>
      </c>
      <c r="AD356" s="19">
        <v>0</v>
      </c>
      <c r="AE356" s="23">
        <v>0</v>
      </c>
      <c r="AF356" s="19">
        <v>1.824542286</v>
      </c>
      <c r="AG356" s="14">
        <v>0.83197421255854032</v>
      </c>
      <c r="AH356" s="22" t="s">
        <v>782</v>
      </c>
      <c r="AI356" s="23" t="s">
        <v>782</v>
      </c>
      <c r="AJ356" s="23" t="s">
        <v>782</v>
      </c>
      <c r="AK356" s="23" t="s">
        <v>782</v>
      </c>
      <c r="AL356" s="14" t="s">
        <v>782</v>
      </c>
      <c r="AM356" s="22" t="s">
        <v>782</v>
      </c>
      <c r="AN356" s="23" t="s">
        <v>782</v>
      </c>
      <c r="AO356" s="23" t="s">
        <v>782</v>
      </c>
      <c r="AP356" s="23" t="s">
        <v>782</v>
      </c>
      <c r="AQ356" s="14" t="s">
        <v>782</v>
      </c>
      <c r="AR356" s="13">
        <v>183</v>
      </c>
      <c r="AS356" s="19">
        <v>2306.7850000000008</v>
      </c>
      <c r="AT356" s="23">
        <v>2.306785000000001</v>
      </c>
      <c r="AU356" s="19">
        <v>2.0484250800000008</v>
      </c>
      <c r="AV356" s="14">
        <v>0.93406267204385629</v>
      </c>
      <c r="AW356" s="13">
        <v>0</v>
      </c>
      <c r="AX356" s="22" t="s">
        <v>782</v>
      </c>
      <c r="AY356" s="19">
        <v>0</v>
      </c>
      <c r="AZ356" s="23">
        <v>0</v>
      </c>
      <c r="BA356" s="19">
        <v>0</v>
      </c>
      <c r="BB356" s="14">
        <v>0</v>
      </c>
      <c r="BC356" s="13">
        <v>0</v>
      </c>
      <c r="BD356" s="19">
        <v>0</v>
      </c>
      <c r="BE356" s="44">
        <v>0</v>
      </c>
      <c r="BF356" s="19">
        <v>0</v>
      </c>
      <c r="BG356" s="14">
        <v>0</v>
      </c>
      <c r="BH356" s="22">
        <v>186</v>
      </c>
      <c r="BI356" s="23">
        <v>2.326785000000001</v>
      </c>
      <c r="BJ356" s="23">
        <v>3.9925873660000009</v>
      </c>
      <c r="BK356" s="14">
        <v>1.8205824854744022</v>
      </c>
      <c r="BL356" t="s">
        <v>388</v>
      </c>
    </row>
    <row r="357" spans="1:64">
      <c r="A357" t="s">
        <v>1174</v>
      </c>
      <c r="B357" t="s">
        <v>1171</v>
      </c>
      <c r="C357" t="s">
        <v>388</v>
      </c>
      <c r="D357" t="s">
        <v>942</v>
      </c>
      <c r="E357">
        <v>2017</v>
      </c>
      <c r="F357" s="23">
        <v>27.52</v>
      </c>
      <c r="G357" s="23">
        <v>9.73</v>
      </c>
      <c r="H357" s="22">
        <v>26132</v>
      </c>
      <c r="I357" s="34">
        <v>205.2671334414984</v>
      </c>
      <c r="J357" s="13">
        <v>1</v>
      </c>
      <c r="K357" s="13">
        <v>1</v>
      </c>
      <c r="L357" s="19">
        <v>20</v>
      </c>
      <c r="M357" s="19">
        <v>0.02</v>
      </c>
      <c r="N357" s="19">
        <v>0.11962</v>
      </c>
      <c r="O357" s="17">
        <v>5.8275281577940471E-2</v>
      </c>
      <c r="P357" s="13">
        <v>0</v>
      </c>
      <c r="Q357" s="13">
        <v>0</v>
      </c>
      <c r="R357" s="19">
        <v>0</v>
      </c>
      <c r="S357" s="19">
        <v>0</v>
      </c>
      <c r="T357" s="19">
        <v>0</v>
      </c>
      <c r="U357" s="17">
        <v>0</v>
      </c>
      <c r="V357" s="13">
        <v>0</v>
      </c>
      <c r="W357" s="13">
        <v>0</v>
      </c>
      <c r="X357" s="19">
        <v>0</v>
      </c>
      <c r="Y357" s="19">
        <v>0</v>
      </c>
      <c r="Z357" s="19">
        <v>0</v>
      </c>
      <c r="AA357" s="14">
        <v>0</v>
      </c>
      <c r="AB357" s="13">
        <v>2</v>
      </c>
      <c r="AC357" s="22" t="s">
        <v>782</v>
      </c>
      <c r="AD357" s="19">
        <v>0</v>
      </c>
      <c r="AE357" s="19">
        <v>0</v>
      </c>
      <c r="AF357" s="19">
        <v>1.6998492000000001</v>
      </c>
      <c r="AG357" s="14">
        <v>0.82811562255506477</v>
      </c>
      <c r="AH357" s="22" t="s">
        <v>782</v>
      </c>
      <c r="AI357" s="23" t="s">
        <v>782</v>
      </c>
      <c r="AJ357" s="23" t="s">
        <v>782</v>
      </c>
      <c r="AK357" s="23" t="s">
        <v>782</v>
      </c>
      <c r="AL357" s="14" t="s">
        <v>782</v>
      </c>
      <c r="AM357" s="22" t="s">
        <v>782</v>
      </c>
      <c r="AN357" s="23" t="s">
        <v>782</v>
      </c>
      <c r="AO357" s="23" t="s">
        <v>782</v>
      </c>
      <c r="AP357" s="23" t="s">
        <v>782</v>
      </c>
      <c r="AQ357" s="14" t="s">
        <v>782</v>
      </c>
      <c r="AR357" s="13">
        <v>201</v>
      </c>
      <c r="AS357" s="19">
        <v>2649.9500000000012</v>
      </c>
      <c r="AT357" s="19">
        <v>2.64995</v>
      </c>
      <c r="AU357" s="19">
        <v>2.3531556000000009</v>
      </c>
      <c r="AV357" s="14">
        <v>1.1463869351839784</v>
      </c>
      <c r="AW357" s="13">
        <v>0</v>
      </c>
      <c r="AX357" s="22" t="s">
        <v>782</v>
      </c>
      <c r="AY357" s="19">
        <v>0</v>
      </c>
      <c r="AZ357" s="19">
        <v>0</v>
      </c>
      <c r="BA357" s="19">
        <v>0</v>
      </c>
      <c r="BB357" s="14">
        <v>0</v>
      </c>
      <c r="BC357" s="13">
        <v>0</v>
      </c>
      <c r="BD357" s="19">
        <v>0</v>
      </c>
      <c r="BE357" s="19">
        <v>0</v>
      </c>
      <c r="BF357" s="19">
        <v>0</v>
      </c>
      <c r="BG357" s="14">
        <v>0</v>
      </c>
      <c r="BH357" s="22">
        <v>204</v>
      </c>
      <c r="BI357" s="23">
        <v>2.66995</v>
      </c>
      <c r="BJ357" s="23">
        <v>4.1726248000000012</v>
      </c>
      <c r="BK357" s="14">
        <v>2.0327778393169837</v>
      </c>
      <c r="BL357" t="s">
        <v>388</v>
      </c>
    </row>
    <row r="358" spans="1:64">
      <c r="A358" t="s">
        <v>1175</v>
      </c>
      <c r="B358" t="s">
        <v>1171</v>
      </c>
      <c r="C358" t="s">
        <v>388</v>
      </c>
      <c r="D358" t="s">
        <v>942</v>
      </c>
      <c r="E358">
        <v>2018</v>
      </c>
      <c r="F358" s="23">
        <v>27.52</v>
      </c>
      <c r="G358" s="23">
        <v>9.82</v>
      </c>
      <c r="H358" s="22">
        <v>26335</v>
      </c>
      <c r="I358" s="34">
        <v>205.28172243463567</v>
      </c>
      <c r="J358" s="13">
        <v>1</v>
      </c>
      <c r="K358" s="13">
        <v>1</v>
      </c>
      <c r="L358" s="19">
        <v>20</v>
      </c>
      <c r="M358" s="19">
        <v>0.02</v>
      </c>
      <c r="N358" s="19">
        <v>0.11962</v>
      </c>
      <c r="O358" s="17">
        <v>5.827114006123392E-2</v>
      </c>
      <c r="P358" s="13">
        <v>0</v>
      </c>
      <c r="Q358" s="13">
        <v>0</v>
      </c>
      <c r="R358" s="19">
        <v>0</v>
      </c>
      <c r="S358" s="19">
        <v>0</v>
      </c>
      <c r="T358" s="19">
        <v>0</v>
      </c>
      <c r="U358" s="17">
        <v>0</v>
      </c>
      <c r="V358" s="13">
        <v>0</v>
      </c>
      <c r="W358" s="13">
        <v>0</v>
      </c>
      <c r="X358" s="19">
        <v>0</v>
      </c>
      <c r="Y358" s="19">
        <v>0</v>
      </c>
      <c r="Z358" s="19">
        <v>0</v>
      </c>
      <c r="AA358" s="14">
        <v>0</v>
      </c>
      <c r="AB358" s="13">
        <v>2</v>
      </c>
      <c r="AC358" s="22" t="s">
        <v>782</v>
      </c>
      <c r="AD358" s="19">
        <v>0</v>
      </c>
      <c r="AE358" s="19">
        <v>0</v>
      </c>
      <c r="AF358" s="19">
        <v>1.8389224559999999</v>
      </c>
      <c r="AG358" s="14">
        <v>0.89580428018161062</v>
      </c>
      <c r="AH358" s="22" t="s">
        <v>782</v>
      </c>
      <c r="AI358" s="23" t="s">
        <v>782</v>
      </c>
      <c r="AJ358" s="23" t="s">
        <v>782</v>
      </c>
      <c r="AK358" s="23" t="s">
        <v>782</v>
      </c>
      <c r="AL358" s="14" t="s">
        <v>782</v>
      </c>
      <c r="AM358" s="22" t="s">
        <v>782</v>
      </c>
      <c r="AN358" s="23" t="s">
        <v>782</v>
      </c>
      <c r="AO358" s="23" t="s">
        <v>782</v>
      </c>
      <c r="AP358" s="23" t="s">
        <v>782</v>
      </c>
      <c r="AQ358" s="14" t="s">
        <v>782</v>
      </c>
      <c r="AR358" s="13">
        <v>208</v>
      </c>
      <c r="AS358" s="19">
        <v>2706.1750000000011</v>
      </c>
      <c r="AT358" s="19">
        <v>2.706175</v>
      </c>
      <c r="AU358" s="19">
        <v>2.4030834000000008</v>
      </c>
      <c r="AV358" s="14">
        <v>1.1706270638708096</v>
      </c>
      <c r="AW358" s="13">
        <v>0</v>
      </c>
      <c r="AX358" s="22" t="s">
        <v>782</v>
      </c>
      <c r="AY358" s="19">
        <v>0</v>
      </c>
      <c r="AZ358" s="19">
        <v>0</v>
      </c>
      <c r="BA358" s="19">
        <v>0</v>
      </c>
      <c r="BB358" s="14">
        <v>0</v>
      </c>
      <c r="BC358" s="13">
        <v>0</v>
      </c>
      <c r="BD358" s="19">
        <v>0</v>
      </c>
      <c r="BE358" s="19">
        <v>0</v>
      </c>
      <c r="BF358" s="19">
        <v>0</v>
      </c>
      <c r="BG358" s="14">
        <v>0</v>
      </c>
      <c r="BH358" s="22">
        <v>211</v>
      </c>
      <c r="BI358" s="23">
        <v>2.726175</v>
      </c>
      <c r="BJ358" s="23">
        <v>4.3616258560000007</v>
      </c>
      <c r="BK358" s="14">
        <v>2.1247024841136541</v>
      </c>
      <c r="BL358" t="s">
        <v>388</v>
      </c>
    </row>
    <row r="359" spans="1:64">
      <c r="A359" t="s">
        <v>1176</v>
      </c>
      <c r="B359" t="s">
        <v>1171</v>
      </c>
      <c r="C359" t="s">
        <v>388</v>
      </c>
      <c r="D359" t="s">
        <v>942</v>
      </c>
      <c r="E359">
        <v>2019</v>
      </c>
      <c r="F359" s="23">
        <v>27.52</v>
      </c>
      <c r="G359" s="23">
        <v>9.99</v>
      </c>
      <c r="H359" s="22">
        <v>26345</v>
      </c>
      <c r="I359" s="34">
        <v>211.17753309312715</v>
      </c>
      <c r="J359" s="22">
        <v>1</v>
      </c>
      <c r="K359" s="22">
        <v>1</v>
      </c>
      <c r="L359" s="23">
        <v>20</v>
      </c>
      <c r="M359" s="23">
        <v>0.02</v>
      </c>
      <c r="N359" s="23">
        <v>0.11962</v>
      </c>
      <c r="O359" s="14">
        <v>5.664428324733238E-2</v>
      </c>
      <c r="P359" s="22">
        <v>0</v>
      </c>
      <c r="Q359" s="22">
        <v>0</v>
      </c>
      <c r="R359" s="23">
        <v>0</v>
      </c>
      <c r="S359" s="23">
        <v>0</v>
      </c>
      <c r="T359" s="23">
        <v>0</v>
      </c>
      <c r="U359" s="14">
        <v>0</v>
      </c>
      <c r="V359" s="22">
        <v>0</v>
      </c>
      <c r="W359" s="22">
        <v>0</v>
      </c>
      <c r="X359" s="23">
        <v>0</v>
      </c>
      <c r="Y359" s="23">
        <v>0</v>
      </c>
      <c r="Z359" s="23">
        <v>0</v>
      </c>
      <c r="AA359" s="14">
        <v>0</v>
      </c>
      <c r="AB359" s="22">
        <v>2</v>
      </c>
      <c r="AC359" s="22">
        <v>2</v>
      </c>
      <c r="AD359" s="23">
        <v>1132.2492489270385</v>
      </c>
      <c r="AE359" s="23">
        <v>1.1322492489270384</v>
      </c>
      <c r="AF359" s="23">
        <v>1.5828844499999999</v>
      </c>
      <c r="AG359" s="14">
        <v>0.74955153932116625</v>
      </c>
      <c r="AH359" s="22">
        <v>0</v>
      </c>
      <c r="AI359" s="23">
        <v>0</v>
      </c>
      <c r="AJ359" s="23">
        <v>0</v>
      </c>
      <c r="AK359" s="23">
        <v>0</v>
      </c>
      <c r="AL359" s="14">
        <v>0</v>
      </c>
      <c r="AM359" s="22">
        <v>239</v>
      </c>
      <c r="AN359" s="23">
        <v>3201.2350000000024</v>
      </c>
      <c r="AO359" s="23">
        <v>3.2012350000000009</v>
      </c>
      <c r="AP359" s="23">
        <v>2.8426966800000013</v>
      </c>
      <c r="AQ359" s="14">
        <v>1.3461170032450378</v>
      </c>
      <c r="AR359" s="22">
        <v>239</v>
      </c>
      <c r="AS359" s="23">
        <v>3201.2350000000024</v>
      </c>
      <c r="AT359" s="23">
        <v>3.2012350000000009</v>
      </c>
      <c r="AU359" s="23">
        <v>2.8426966800000013</v>
      </c>
      <c r="AV359" s="14">
        <v>1.3461170032450378</v>
      </c>
      <c r="AW359" s="22">
        <v>0</v>
      </c>
      <c r="AX359" s="22" t="s">
        <v>782</v>
      </c>
      <c r="AY359" s="23">
        <v>0</v>
      </c>
      <c r="AZ359" s="23">
        <v>0</v>
      </c>
      <c r="BA359" s="23">
        <v>0</v>
      </c>
      <c r="BB359" s="14">
        <v>0</v>
      </c>
      <c r="BC359" s="22">
        <v>0</v>
      </c>
      <c r="BD359" s="23">
        <v>0</v>
      </c>
      <c r="BE359" s="23">
        <v>0</v>
      </c>
      <c r="BF359" s="23">
        <v>0</v>
      </c>
      <c r="BG359" s="14">
        <v>0</v>
      </c>
      <c r="BH359" s="22">
        <v>242</v>
      </c>
      <c r="BI359" s="23">
        <v>4.3534842489270389</v>
      </c>
      <c r="BJ359" s="23">
        <v>4.5452011300000015</v>
      </c>
      <c r="BK359" s="14">
        <v>2.1523128258135364</v>
      </c>
      <c r="BL359" t="s">
        <v>388</v>
      </c>
    </row>
    <row r="360" spans="1:64">
      <c r="A360" t="s">
        <v>1177</v>
      </c>
      <c r="B360" t="s">
        <v>1171</v>
      </c>
      <c r="C360" t="s">
        <v>388</v>
      </c>
      <c r="D360" t="s">
        <v>942</v>
      </c>
      <c r="E360">
        <v>2020</v>
      </c>
      <c r="F360" s="23">
        <v>27.52</v>
      </c>
      <c r="G360" s="23">
        <v>10</v>
      </c>
      <c r="H360" s="22">
        <v>26301</v>
      </c>
      <c r="I360" s="34">
        <v>212.13646856496612</v>
      </c>
      <c r="J360" s="22">
        <v>1</v>
      </c>
      <c r="K360" s="22">
        <v>1</v>
      </c>
      <c r="L360" s="23">
        <v>20</v>
      </c>
      <c r="M360" s="23">
        <v>0.02</v>
      </c>
      <c r="N360" s="23">
        <v>0.11962</v>
      </c>
      <c r="O360" s="14">
        <v>5.6388230090370695E-2</v>
      </c>
      <c r="P360" s="22">
        <v>0</v>
      </c>
      <c r="Q360" s="22">
        <v>0</v>
      </c>
      <c r="R360" s="23">
        <v>0</v>
      </c>
      <c r="S360" s="23">
        <v>0</v>
      </c>
      <c r="T360" s="23">
        <v>0</v>
      </c>
      <c r="U360" s="14">
        <v>0</v>
      </c>
      <c r="V360" s="22">
        <v>0</v>
      </c>
      <c r="W360" s="22">
        <v>0</v>
      </c>
      <c r="X360" s="23">
        <v>0</v>
      </c>
      <c r="Y360" s="23">
        <v>0</v>
      </c>
      <c r="Z360" s="23">
        <v>0</v>
      </c>
      <c r="AA360" s="14">
        <v>0</v>
      </c>
      <c r="AB360" s="22">
        <v>2</v>
      </c>
      <c r="AC360" s="22">
        <v>2</v>
      </c>
      <c r="AD360" s="23">
        <v>1107.0578712446352</v>
      </c>
      <c r="AE360" s="23">
        <v>1.1070578712446353</v>
      </c>
      <c r="AF360" s="23">
        <v>1.5476669040000002</v>
      </c>
      <c r="AG360" s="14">
        <v>0.72956192514632723</v>
      </c>
      <c r="AH360" s="22">
        <v>0</v>
      </c>
      <c r="AI360" s="23">
        <v>0</v>
      </c>
      <c r="AJ360" s="23">
        <v>0</v>
      </c>
      <c r="AK360" s="23">
        <v>0</v>
      </c>
      <c r="AL360" s="14">
        <v>0</v>
      </c>
      <c r="AM360" s="22">
        <v>288</v>
      </c>
      <c r="AN360" s="23">
        <v>3824.8600000000024</v>
      </c>
      <c r="AO360" s="23">
        <v>3.8248600000000015</v>
      </c>
      <c r="AP360" s="23">
        <v>3.3964756800000035</v>
      </c>
      <c r="AQ360" s="14">
        <v>1.6010805228238463</v>
      </c>
      <c r="AR360" s="22">
        <v>288</v>
      </c>
      <c r="AS360" s="23">
        <v>3824.8600000000024</v>
      </c>
      <c r="AT360" s="23">
        <v>3.8248600000000015</v>
      </c>
      <c r="AU360" s="23">
        <v>3.3964756800000035</v>
      </c>
      <c r="AV360" s="14">
        <v>1.6010805228238463</v>
      </c>
      <c r="AW360" s="22">
        <v>0</v>
      </c>
      <c r="AX360" s="22">
        <v>0</v>
      </c>
      <c r="AY360" s="23">
        <v>0</v>
      </c>
      <c r="AZ360" s="23">
        <v>0</v>
      </c>
      <c r="BA360" s="23">
        <v>0</v>
      </c>
      <c r="BB360" s="14">
        <v>0</v>
      </c>
      <c r="BC360" s="22">
        <v>0</v>
      </c>
      <c r="BD360" s="23">
        <v>0</v>
      </c>
      <c r="BE360" s="23">
        <v>0</v>
      </c>
      <c r="BF360" s="23">
        <v>0</v>
      </c>
      <c r="BG360" s="14">
        <v>0</v>
      </c>
      <c r="BH360" s="22">
        <v>291</v>
      </c>
      <c r="BI360" s="23">
        <v>4.9519178712446363</v>
      </c>
      <c r="BJ360" s="23">
        <v>5.0637625840000036</v>
      </c>
      <c r="BK360" s="14">
        <v>2.3870306780605444</v>
      </c>
      <c r="BL360" t="s">
        <v>388</v>
      </c>
    </row>
    <row r="361" spans="1:64">
      <c r="A361" t="s">
        <v>1178</v>
      </c>
      <c r="B361" t="s">
        <v>1171</v>
      </c>
      <c r="C361" t="s">
        <v>388</v>
      </c>
      <c r="D361" t="s">
        <v>942</v>
      </c>
      <c r="E361">
        <v>2021</v>
      </c>
      <c r="F361" s="23">
        <v>27.52</v>
      </c>
      <c r="G361" s="23">
        <v>10</v>
      </c>
      <c r="H361" s="22">
        <v>26367</v>
      </c>
      <c r="I361" s="34">
        <v>197.2</v>
      </c>
      <c r="J361" s="22">
        <v>1</v>
      </c>
      <c r="K361" s="22">
        <v>1</v>
      </c>
      <c r="L361" s="23">
        <v>20</v>
      </c>
      <c r="M361" s="23">
        <v>0.02</v>
      </c>
      <c r="N361" s="23">
        <v>0.11962</v>
      </c>
      <c r="O361" s="14">
        <v>0.06</v>
      </c>
      <c r="P361" s="22">
        <v>0</v>
      </c>
      <c r="Q361" s="22">
        <v>0</v>
      </c>
      <c r="R361" s="23">
        <v>0</v>
      </c>
      <c r="S361" s="23">
        <v>0</v>
      </c>
      <c r="T361" s="23">
        <v>0</v>
      </c>
      <c r="U361" s="14">
        <v>0</v>
      </c>
      <c r="V361" s="22">
        <v>0</v>
      </c>
      <c r="W361" s="22">
        <v>0</v>
      </c>
      <c r="X361" s="23">
        <v>0</v>
      </c>
      <c r="Y361" s="23">
        <v>0</v>
      </c>
      <c r="Z361" s="23">
        <v>0</v>
      </c>
      <c r="AA361" s="14">
        <v>0</v>
      </c>
      <c r="AB361" s="22">
        <v>2</v>
      </c>
      <c r="AC361" s="22">
        <v>2</v>
      </c>
      <c r="AD361" s="23">
        <v>897.42546570000002</v>
      </c>
      <c r="AE361" s="23">
        <v>0.89742546599999995</v>
      </c>
      <c r="AF361" s="23">
        <v>1.623176121</v>
      </c>
      <c r="AG361" s="14">
        <v>0.82</v>
      </c>
      <c r="AH361" s="22">
        <v>0</v>
      </c>
      <c r="AI361" s="23">
        <v>0</v>
      </c>
      <c r="AJ361" s="23">
        <v>0</v>
      </c>
      <c r="AK361" s="23">
        <v>0</v>
      </c>
      <c r="AL361" s="14">
        <v>0</v>
      </c>
      <c r="AM361" s="22">
        <v>343</v>
      </c>
      <c r="AN361" s="23">
        <v>4859.2449999999999</v>
      </c>
      <c r="AO361" s="23">
        <v>4.8592449999999996</v>
      </c>
      <c r="AP361" s="23">
        <v>4.3481637629999996</v>
      </c>
      <c r="AQ361" s="14">
        <v>2.2000000000000002</v>
      </c>
      <c r="AR361" s="22">
        <v>343</v>
      </c>
      <c r="AS361" s="23">
        <v>4859.2449999999999</v>
      </c>
      <c r="AT361" s="23">
        <v>4.8592449999999996</v>
      </c>
      <c r="AU361" s="23">
        <v>4.3481637629999996</v>
      </c>
      <c r="AV361" s="14">
        <v>2.2000000000000002</v>
      </c>
      <c r="AW361" s="22">
        <v>0</v>
      </c>
      <c r="AX361" s="22">
        <v>0</v>
      </c>
      <c r="AY361" s="23">
        <v>0</v>
      </c>
      <c r="AZ361" s="23">
        <v>0</v>
      </c>
      <c r="BA361" s="23">
        <v>0</v>
      </c>
      <c r="BB361" s="14">
        <v>0</v>
      </c>
      <c r="BC361" s="22">
        <v>0</v>
      </c>
      <c r="BD361" s="23">
        <v>0</v>
      </c>
      <c r="BE361" s="23">
        <v>0</v>
      </c>
      <c r="BF361" s="23">
        <v>0</v>
      </c>
      <c r="BG361" s="14">
        <v>0</v>
      </c>
      <c r="BH361" s="22">
        <v>346</v>
      </c>
      <c r="BI361" s="23">
        <v>5.78</v>
      </c>
      <c r="BJ361" s="23">
        <v>6.09</v>
      </c>
      <c r="BK361" s="14">
        <v>3.09</v>
      </c>
      <c r="BL361" t="s">
        <v>388</v>
      </c>
    </row>
    <row r="362" spans="1:64">
      <c r="A362" t="s">
        <v>1179</v>
      </c>
      <c r="B362" t="s">
        <v>1171</v>
      </c>
      <c r="C362" t="s">
        <v>388</v>
      </c>
      <c r="D362" s="111" t="s">
        <v>942</v>
      </c>
      <c r="E362" s="110">
        <v>2022</v>
      </c>
      <c r="F362" s="23"/>
      <c r="G362" s="23"/>
      <c r="H362" s="22">
        <v>26681</v>
      </c>
      <c r="I362" s="34">
        <v>193.37156594310326</v>
      </c>
      <c r="J362" s="22">
        <v>1</v>
      </c>
      <c r="K362" s="22">
        <v>1</v>
      </c>
      <c r="L362" s="23">
        <v>20</v>
      </c>
      <c r="M362" s="23">
        <v>0.02</v>
      </c>
      <c r="N362" s="23">
        <v>0.11836000000000001</v>
      </c>
      <c r="O362" s="14">
        <v>6.1208585358834861E-2</v>
      </c>
      <c r="P362" s="22">
        <v>0</v>
      </c>
      <c r="Q362" s="22">
        <v>0</v>
      </c>
      <c r="R362" s="23">
        <v>0</v>
      </c>
      <c r="S362" s="23">
        <v>0</v>
      </c>
      <c r="T362" s="23">
        <v>0</v>
      </c>
      <c r="U362" s="14">
        <v>0</v>
      </c>
      <c r="V362" s="22">
        <v>0</v>
      </c>
      <c r="W362" s="22">
        <v>0</v>
      </c>
      <c r="X362" s="23">
        <v>0</v>
      </c>
      <c r="Y362" s="23">
        <v>0</v>
      </c>
      <c r="Z362" s="23">
        <v>0</v>
      </c>
      <c r="AA362" s="14">
        <v>0</v>
      </c>
      <c r="AB362" s="22">
        <v>2</v>
      </c>
      <c r="AC362" s="22">
        <v>2</v>
      </c>
      <c r="AD362" s="23">
        <v>950.766832618026</v>
      </c>
      <c r="AE362" s="23">
        <v>0.95076683261802597</v>
      </c>
      <c r="AF362" s="23">
        <v>1.7115607320000001</v>
      </c>
      <c r="AG362" s="14">
        <v>0.88511499798455462</v>
      </c>
      <c r="AH362" s="22">
        <v>0</v>
      </c>
      <c r="AI362" s="23">
        <v>0</v>
      </c>
      <c r="AJ362" s="23">
        <v>0</v>
      </c>
      <c r="AK362" s="23">
        <v>0</v>
      </c>
      <c r="AL362" s="14">
        <v>0</v>
      </c>
      <c r="AM362" s="22">
        <v>472</v>
      </c>
      <c r="AN362" s="23">
        <v>6203.260000000012</v>
      </c>
      <c r="AO362" s="23">
        <v>6.2032600000000047</v>
      </c>
      <c r="AP362" s="23">
        <v>6.3543957195110918</v>
      </c>
      <c r="AQ362" s="14">
        <v>3.2861065630408035</v>
      </c>
      <c r="AR362" s="22">
        <v>472</v>
      </c>
      <c r="AS362" s="23">
        <v>6203.2600000000102</v>
      </c>
      <c r="AT362" s="23">
        <v>6.20326000000001</v>
      </c>
      <c r="AU362" s="23">
        <v>6.3543957195110901</v>
      </c>
      <c r="AV362" s="14">
        <v>3.2861065630408026</v>
      </c>
      <c r="AW362" s="22">
        <v>0</v>
      </c>
      <c r="AX362" s="22">
        <v>0</v>
      </c>
      <c r="AY362" s="23">
        <v>0</v>
      </c>
      <c r="AZ362" s="23">
        <v>0</v>
      </c>
      <c r="BA362" s="23">
        <v>0</v>
      </c>
      <c r="BB362" s="14">
        <v>0</v>
      </c>
      <c r="BC362" s="22">
        <v>0</v>
      </c>
      <c r="BD362" s="23">
        <v>0</v>
      </c>
      <c r="BE362" s="23">
        <v>0</v>
      </c>
      <c r="BF362" s="23">
        <v>0</v>
      </c>
      <c r="BG362" s="14">
        <v>0</v>
      </c>
      <c r="BH362" s="22">
        <v>475</v>
      </c>
      <c r="BI362" s="23">
        <v>7.1740268326180354</v>
      </c>
      <c r="BJ362" s="23">
        <v>8.1843164515110889</v>
      </c>
      <c r="BK362" s="14">
        <v>4.2324301463841918</v>
      </c>
      <c r="BL362" t="s">
        <v>388</v>
      </c>
    </row>
    <row r="363" spans="1:64">
      <c r="A363" t="s">
        <v>1180</v>
      </c>
      <c r="B363" t="s">
        <v>1171</v>
      </c>
      <c r="C363" t="s">
        <v>388</v>
      </c>
      <c r="D363" t="s">
        <v>942</v>
      </c>
      <c r="E363">
        <v>2023</v>
      </c>
      <c r="F363">
        <v>27.52</v>
      </c>
      <c r="G363">
        <v>10.06</v>
      </c>
      <c r="H363">
        <v>26443</v>
      </c>
      <c r="I363">
        <v>193.37156594310326</v>
      </c>
      <c r="J363">
        <v>1</v>
      </c>
      <c r="K363">
        <v>1</v>
      </c>
      <c r="L363">
        <v>20</v>
      </c>
      <c r="M363">
        <v>0.02</v>
      </c>
      <c r="N363">
        <v>0.11836000000000001</v>
      </c>
      <c r="O363">
        <v>6.1208585358834861E-2</v>
      </c>
      <c r="P363">
        <v>0</v>
      </c>
      <c r="Q363">
        <v>0</v>
      </c>
      <c r="R363">
        <v>0</v>
      </c>
      <c r="S363">
        <v>0</v>
      </c>
      <c r="T363">
        <v>0</v>
      </c>
      <c r="U363">
        <v>0</v>
      </c>
      <c r="V363">
        <v>0</v>
      </c>
      <c r="W363">
        <v>0</v>
      </c>
      <c r="X363">
        <v>0</v>
      </c>
      <c r="Y363">
        <v>0</v>
      </c>
      <c r="Z363">
        <v>0</v>
      </c>
      <c r="AA363">
        <v>0</v>
      </c>
      <c r="AB363">
        <v>2</v>
      </c>
      <c r="AC363">
        <v>2</v>
      </c>
      <c r="AD363">
        <v>308</v>
      </c>
      <c r="AE363">
        <v>0.308</v>
      </c>
      <c r="AF363">
        <v>1.3969836090000001</v>
      </c>
      <c r="AG363">
        <v>0.72243486377466781</v>
      </c>
      <c r="AL363">
        <v>0</v>
      </c>
      <c r="AM363">
        <v>651</v>
      </c>
      <c r="AN363">
        <v>9272.08</v>
      </c>
      <c r="AO363">
        <v>9.2720800000000008</v>
      </c>
      <c r="AP363">
        <v>8.6970930000000006</v>
      </c>
      <c r="AQ363">
        <v>4.4976069555950078</v>
      </c>
      <c r="AR363">
        <v>743</v>
      </c>
      <c r="AS363">
        <v>9344.4340000000102</v>
      </c>
      <c r="AT363">
        <v>9.3444339999999997</v>
      </c>
      <c r="AU363">
        <v>8.7649598160561801</v>
      </c>
      <c r="AV363">
        <v>4.5327035406204139</v>
      </c>
      <c r="AW363">
        <v>0</v>
      </c>
      <c r="AX363">
        <v>0</v>
      </c>
      <c r="AY363">
        <v>0</v>
      </c>
      <c r="AZ363">
        <v>0</v>
      </c>
      <c r="BA363">
        <v>0</v>
      </c>
      <c r="BB363">
        <v>0</v>
      </c>
      <c r="BC363">
        <v>0</v>
      </c>
      <c r="BD363">
        <v>0</v>
      </c>
      <c r="BE363">
        <v>0</v>
      </c>
      <c r="BF363">
        <v>0</v>
      </c>
      <c r="BG363">
        <v>0</v>
      </c>
      <c r="BH363">
        <v>746</v>
      </c>
      <c r="BI363">
        <v>9.6724339999999991</v>
      </c>
      <c r="BJ363">
        <v>10.280303425056179</v>
      </c>
      <c r="BK363">
        <v>5.3163469897539155</v>
      </c>
      <c r="BL363" t="s">
        <v>388</v>
      </c>
    </row>
    <row r="364" spans="1:64">
      <c r="A364" t="s">
        <v>1181</v>
      </c>
      <c r="B364" t="s">
        <v>1171</v>
      </c>
      <c r="C364" t="s">
        <v>388</v>
      </c>
      <c r="D364" t="s">
        <v>942</v>
      </c>
      <c r="E364">
        <v>2024</v>
      </c>
      <c r="F364">
        <v>27.52</v>
      </c>
      <c r="G364">
        <v>10.06</v>
      </c>
      <c r="H364">
        <v>26252</v>
      </c>
      <c r="I364">
        <v>180.01254058403333</v>
      </c>
      <c r="J364">
        <v>1</v>
      </c>
      <c r="K364">
        <v>1</v>
      </c>
      <c r="L364">
        <v>20</v>
      </c>
      <c r="M364">
        <v>0.02</v>
      </c>
      <c r="N364">
        <v>0.11836000000000001</v>
      </c>
      <c r="O364">
        <v>6.5750974690981193E-2</v>
      </c>
      <c r="P364">
        <v>0</v>
      </c>
      <c r="Q364">
        <v>0</v>
      </c>
      <c r="R364">
        <v>0</v>
      </c>
      <c r="S364">
        <v>0</v>
      </c>
      <c r="T364">
        <v>0</v>
      </c>
      <c r="U364">
        <v>0</v>
      </c>
      <c r="V364">
        <v>0</v>
      </c>
      <c r="W364">
        <v>0</v>
      </c>
      <c r="X364">
        <v>0</v>
      </c>
      <c r="Y364">
        <v>0</v>
      </c>
      <c r="Z364">
        <v>0</v>
      </c>
      <c r="AA364">
        <v>0</v>
      </c>
      <c r="AB364">
        <v>2</v>
      </c>
      <c r="AC364">
        <v>2</v>
      </c>
      <c r="AD364">
        <v>308</v>
      </c>
      <c r="AE364">
        <v>0.308</v>
      </c>
      <c r="AF364">
        <v>1.402740066</v>
      </c>
      <c r="AG364">
        <v>0.7792457466846171</v>
      </c>
      <c r="AH364">
        <v>0</v>
      </c>
      <c r="AI364">
        <v>0</v>
      </c>
      <c r="AJ364">
        <v>0</v>
      </c>
      <c r="AK364">
        <v>0</v>
      </c>
      <c r="AL364">
        <v>0</v>
      </c>
      <c r="AM364">
        <v>808</v>
      </c>
      <c r="AN364">
        <v>11920.926000000005</v>
      </c>
      <c r="AO364">
        <v>11.920925999999993</v>
      </c>
      <c r="AP364">
        <v>10.752005417933695</v>
      </c>
      <c r="AQ364">
        <v>5.9729202104752535</v>
      </c>
      <c r="AR364">
        <v>1003</v>
      </c>
      <c r="AS364">
        <v>12097.060999999983</v>
      </c>
      <c r="AT364">
        <v>12.097060999999995</v>
      </c>
      <c r="AU364">
        <v>10.910869290948883</v>
      </c>
      <c r="AV364">
        <v>6.0611717692276432</v>
      </c>
      <c r="AW364">
        <v>0</v>
      </c>
      <c r="AX364">
        <v>0</v>
      </c>
      <c r="AY364">
        <v>0</v>
      </c>
      <c r="AZ364">
        <v>0</v>
      </c>
      <c r="BA364">
        <v>0</v>
      </c>
      <c r="BB364">
        <v>0</v>
      </c>
      <c r="BC364">
        <v>0</v>
      </c>
      <c r="BD364">
        <v>0</v>
      </c>
      <c r="BE364">
        <v>0</v>
      </c>
      <c r="BF364">
        <v>0</v>
      </c>
      <c r="BG364">
        <v>0</v>
      </c>
      <c r="BH364">
        <v>1006</v>
      </c>
      <c r="BI364">
        <v>12.425060999999994</v>
      </c>
      <c r="BJ364">
        <v>12.431969356948883</v>
      </c>
      <c r="BK364">
        <v>6.9061684906032426</v>
      </c>
      <c r="BL364" t="s">
        <v>388</v>
      </c>
    </row>
    <row r="365" spans="1:64">
      <c r="A365" t="s">
        <v>1182</v>
      </c>
      <c r="B365" t="s">
        <v>1183</v>
      </c>
      <c r="C365" t="s">
        <v>390</v>
      </c>
      <c r="D365" t="s">
        <v>942</v>
      </c>
      <c r="E365">
        <v>2012</v>
      </c>
      <c r="F365" s="23">
        <v>25.95</v>
      </c>
      <c r="G365" s="23">
        <v>15.18</v>
      </c>
      <c r="H365" s="22">
        <v>54736</v>
      </c>
      <c r="I365" s="34">
        <v>452.57741700000003</v>
      </c>
      <c r="J365" s="22">
        <v>1</v>
      </c>
      <c r="K365" s="22" t="s">
        <v>782</v>
      </c>
      <c r="L365" s="23">
        <v>350</v>
      </c>
      <c r="M365" s="23">
        <v>0.35</v>
      </c>
      <c r="N365" s="23">
        <v>0</v>
      </c>
      <c r="O365" s="14">
        <v>0</v>
      </c>
      <c r="P365" s="22">
        <v>0</v>
      </c>
      <c r="Q365" s="22" t="s">
        <v>782</v>
      </c>
      <c r="R365" s="23">
        <v>0</v>
      </c>
      <c r="S365" s="23">
        <v>0</v>
      </c>
      <c r="T365" s="23">
        <v>0</v>
      </c>
      <c r="U365" s="14">
        <v>0</v>
      </c>
      <c r="V365" s="22">
        <v>0</v>
      </c>
      <c r="W365" s="22" t="s">
        <v>782</v>
      </c>
      <c r="X365" s="23">
        <v>0</v>
      </c>
      <c r="Y365" s="23">
        <v>0</v>
      </c>
      <c r="Z365" s="23">
        <v>0</v>
      </c>
      <c r="AA365" s="14">
        <v>0</v>
      </c>
      <c r="AB365" s="22">
        <v>0</v>
      </c>
      <c r="AC365" s="22" t="s">
        <v>782</v>
      </c>
      <c r="AD365" s="23">
        <v>0</v>
      </c>
      <c r="AE365" s="23">
        <v>0</v>
      </c>
      <c r="AF365" s="23">
        <v>0</v>
      </c>
      <c r="AG365" s="14">
        <v>0</v>
      </c>
      <c r="AH365" s="22" t="s">
        <v>782</v>
      </c>
      <c r="AI365" s="23" t="s">
        <v>782</v>
      </c>
      <c r="AJ365" s="23" t="s">
        <v>782</v>
      </c>
      <c r="AK365" s="23" t="s">
        <v>782</v>
      </c>
      <c r="AL365" s="14" t="s">
        <v>782</v>
      </c>
      <c r="AM365" s="22" t="s">
        <v>782</v>
      </c>
      <c r="AN365" s="23" t="s">
        <v>782</v>
      </c>
      <c r="AO365" s="23" t="s">
        <v>782</v>
      </c>
      <c r="AP365" s="23" t="s">
        <v>782</v>
      </c>
      <c r="AQ365" s="14" t="s">
        <v>782</v>
      </c>
      <c r="AR365" s="22">
        <v>278</v>
      </c>
      <c r="AS365" s="23">
        <v>3122.782000000002</v>
      </c>
      <c r="AT365" s="23">
        <v>3.1227820000000022</v>
      </c>
      <c r="AU365" s="23">
        <v>2.0096530000000001</v>
      </c>
      <c r="AV365" s="14">
        <v>0.44404623927578785</v>
      </c>
      <c r="AW365" s="22">
        <v>0</v>
      </c>
      <c r="AX365" s="22" t="s">
        <v>782</v>
      </c>
      <c r="AY365" s="23">
        <v>0</v>
      </c>
      <c r="AZ365" s="23">
        <v>0</v>
      </c>
      <c r="BA365" s="23">
        <v>0</v>
      </c>
      <c r="BB365" s="14">
        <v>0</v>
      </c>
      <c r="BC365" s="22">
        <v>0</v>
      </c>
      <c r="BD365" s="23">
        <v>0</v>
      </c>
      <c r="BE365" s="23">
        <v>0</v>
      </c>
      <c r="BF365" s="23">
        <v>0</v>
      </c>
      <c r="BG365" s="14">
        <v>0</v>
      </c>
      <c r="BH365" s="22">
        <v>279</v>
      </c>
      <c r="BI365" s="23">
        <v>3.4727820000000023</v>
      </c>
      <c r="BJ365" s="23">
        <v>2.0096530000000001</v>
      </c>
      <c r="BK365" s="14">
        <v>0.44404623927578785</v>
      </c>
      <c r="BL365" t="s">
        <v>390</v>
      </c>
    </row>
    <row r="366" spans="1:64">
      <c r="A366" t="s">
        <v>1184</v>
      </c>
      <c r="B366" t="s">
        <v>1183</v>
      </c>
      <c r="C366" t="s">
        <v>390</v>
      </c>
      <c r="D366" t="s">
        <v>942</v>
      </c>
      <c r="E366">
        <v>2015</v>
      </c>
      <c r="F366" s="23">
        <v>25.95</v>
      </c>
      <c r="G366" s="23">
        <v>15.09</v>
      </c>
      <c r="H366" s="22">
        <v>55185</v>
      </c>
      <c r="I366" s="34">
        <v>447.22893590907586</v>
      </c>
      <c r="J366" s="13">
        <v>1</v>
      </c>
      <c r="K366" s="13">
        <v>1</v>
      </c>
      <c r="L366" s="19">
        <v>350</v>
      </c>
      <c r="M366" s="35">
        <v>0.35</v>
      </c>
      <c r="N366" s="19">
        <v>2.0934742436473832</v>
      </c>
      <c r="O366" s="17">
        <v>0.4680990149691473</v>
      </c>
      <c r="P366" s="36">
        <v>0</v>
      </c>
      <c r="Q366" s="37">
        <v>0</v>
      </c>
      <c r="R366" s="38">
        <v>0</v>
      </c>
      <c r="S366" s="27">
        <v>0</v>
      </c>
      <c r="T366" s="23">
        <v>0</v>
      </c>
      <c r="U366" s="17">
        <v>0</v>
      </c>
      <c r="V366" s="22">
        <v>0</v>
      </c>
      <c r="W366" s="22">
        <v>0</v>
      </c>
      <c r="X366" s="23">
        <v>0</v>
      </c>
      <c r="Y366" s="27">
        <v>0</v>
      </c>
      <c r="Z366" s="27">
        <v>0</v>
      </c>
      <c r="AA366" s="14">
        <v>0</v>
      </c>
      <c r="AB366" s="39">
        <v>1</v>
      </c>
      <c r="AC366" s="22" t="s">
        <v>782</v>
      </c>
      <c r="AD366" s="23">
        <v>0</v>
      </c>
      <c r="AE366" s="23">
        <v>0</v>
      </c>
      <c r="AF366" s="23">
        <v>1.3736142</v>
      </c>
      <c r="AG366" s="14">
        <v>0.3071389370653923</v>
      </c>
      <c r="AH366" s="22" t="s">
        <v>782</v>
      </c>
      <c r="AI366" s="23" t="s">
        <v>782</v>
      </c>
      <c r="AJ366" s="23" t="s">
        <v>782</v>
      </c>
      <c r="AK366" s="23" t="s">
        <v>782</v>
      </c>
      <c r="AL366" s="14" t="s">
        <v>782</v>
      </c>
      <c r="AM366" s="22" t="s">
        <v>782</v>
      </c>
      <c r="AN366" s="23" t="s">
        <v>782</v>
      </c>
      <c r="AO366" s="23" t="s">
        <v>782</v>
      </c>
      <c r="AP366" s="23" t="s">
        <v>782</v>
      </c>
      <c r="AQ366" s="14" t="s">
        <v>782</v>
      </c>
      <c r="AR366" s="40">
        <v>340</v>
      </c>
      <c r="AS366" s="41">
        <v>4308.4019999999946</v>
      </c>
      <c r="AT366" s="23">
        <v>4.3084019999999947</v>
      </c>
      <c r="AU366" s="23">
        <v>3.8265622651878428</v>
      </c>
      <c r="AV366" s="14">
        <v>0.85561598500098046</v>
      </c>
      <c r="AW366" s="22">
        <v>0</v>
      </c>
      <c r="AX366" s="22" t="s">
        <v>782</v>
      </c>
      <c r="AY366" s="23">
        <v>0</v>
      </c>
      <c r="AZ366" s="23">
        <v>0</v>
      </c>
      <c r="BA366" s="23">
        <v>0</v>
      </c>
      <c r="BB366" s="14">
        <v>0</v>
      </c>
      <c r="BC366" s="42">
        <v>0</v>
      </c>
      <c r="BD366" s="46">
        <v>0</v>
      </c>
      <c r="BE366" s="44">
        <v>0</v>
      </c>
      <c r="BF366" s="23">
        <v>0</v>
      </c>
      <c r="BG366" s="14">
        <v>0</v>
      </c>
      <c r="BH366" s="22">
        <v>342</v>
      </c>
      <c r="BI366" s="23">
        <v>4.6584019999999944</v>
      </c>
      <c r="BJ366" s="23">
        <v>7.2936507088352265</v>
      </c>
      <c r="BK366" s="14">
        <v>1.63085393703552</v>
      </c>
      <c r="BL366" t="s">
        <v>390</v>
      </c>
    </row>
    <row r="367" spans="1:64">
      <c r="A367" t="s">
        <v>1185</v>
      </c>
      <c r="B367" t="s">
        <v>1183</v>
      </c>
      <c r="C367" t="s">
        <v>390</v>
      </c>
      <c r="D367" t="s">
        <v>942</v>
      </c>
      <c r="E367">
        <v>2016</v>
      </c>
      <c r="F367" s="23">
        <v>25.95</v>
      </c>
      <c r="G367" s="23">
        <v>14.98</v>
      </c>
      <c r="H367" s="22">
        <v>55569</v>
      </c>
      <c r="I367" s="34">
        <v>469.20567533565787</v>
      </c>
      <c r="J367" s="13">
        <v>1</v>
      </c>
      <c r="K367" s="13">
        <v>1</v>
      </c>
      <c r="L367" s="19">
        <v>350</v>
      </c>
      <c r="M367" s="35">
        <v>0.35</v>
      </c>
      <c r="N367" s="19">
        <v>2.09335</v>
      </c>
      <c r="O367" s="17">
        <v>0.44614762992848933</v>
      </c>
      <c r="P367" s="13">
        <v>0</v>
      </c>
      <c r="Q367" s="13">
        <v>0</v>
      </c>
      <c r="R367" s="19">
        <v>0</v>
      </c>
      <c r="S367" s="27">
        <v>0</v>
      </c>
      <c r="T367" s="19">
        <v>0</v>
      </c>
      <c r="U367" s="17">
        <v>0</v>
      </c>
      <c r="V367" s="13">
        <v>0</v>
      </c>
      <c r="W367" s="13">
        <v>0</v>
      </c>
      <c r="X367" s="19">
        <v>0</v>
      </c>
      <c r="Y367" s="27">
        <v>0</v>
      </c>
      <c r="Z367" s="19">
        <v>0</v>
      </c>
      <c r="AA367" s="14">
        <v>0</v>
      </c>
      <c r="AB367" s="13">
        <v>1</v>
      </c>
      <c r="AC367" s="22" t="s">
        <v>782</v>
      </c>
      <c r="AD367" s="19">
        <v>0</v>
      </c>
      <c r="AE367" s="23">
        <v>0</v>
      </c>
      <c r="AF367" s="19">
        <v>1.3345877999999998</v>
      </c>
      <c r="AG367" s="14">
        <v>0.28443556209017923</v>
      </c>
      <c r="AH367" s="22" t="s">
        <v>782</v>
      </c>
      <c r="AI367" s="23" t="s">
        <v>782</v>
      </c>
      <c r="AJ367" s="23" t="s">
        <v>782</v>
      </c>
      <c r="AK367" s="23" t="s">
        <v>782</v>
      </c>
      <c r="AL367" s="14" t="s">
        <v>782</v>
      </c>
      <c r="AM367" s="22" t="s">
        <v>782</v>
      </c>
      <c r="AN367" s="23" t="s">
        <v>782</v>
      </c>
      <c r="AO367" s="23" t="s">
        <v>782</v>
      </c>
      <c r="AP367" s="23" t="s">
        <v>782</v>
      </c>
      <c r="AQ367" s="14" t="s">
        <v>782</v>
      </c>
      <c r="AR367" s="13">
        <v>374</v>
      </c>
      <c r="AS367" s="19">
        <v>4628.5470000000023</v>
      </c>
      <c r="AT367" s="23">
        <v>4.628547000000002</v>
      </c>
      <c r="AU367" s="19">
        <v>4.1101497360000021</v>
      </c>
      <c r="AV367" s="14">
        <v>0.87598039666926553</v>
      </c>
      <c r="AW367" s="13">
        <v>0</v>
      </c>
      <c r="AX367" s="22" t="s">
        <v>782</v>
      </c>
      <c r="AY367" s="19">
        <v>0</v>
      </c>
      <c r="AZ367" s="23">
        <v>0</v>
      </c>
      <c r="BA367" s="19">
        <v>0</v>
      </c>
      <c r="BB367" s="14">
        <v>0</v>
      </c>
      <c r="BC367" s="13">
        <v>0</v>
      </c>
      <c r="BD367" s="19">
        <v>0</v>
      </c>
      <c r="BE367" s="44">
        <v>0</v>
      </c>
      <c r="BF367" s="19">
        <v>0</v>
      </c>
      <c r="BG367" s="14">
        <v>0</v>
      </c>
      <c r="BH367" s="22">
        <v>376</v>
      </c>
      <c r="BI367" s="23">
        <v>4.9785470000000016</v>
      </c>
      <c r="BJ367" s="23">
        <v>7.5380875360000017</v>
      </c>
      <c r="BK367" s="14">
        <v>1.6065635886879339</v>
      </c>
      <c r="BL367" t="s">
        <v>390</v>
      </c>
    </row>
    <row r="368" spans="1:64">
      <c r="A368" t="s">
        <v>1186</v>
      </c>
      <c r="B368" t="s">
        <v>1183</v>
      </c>
      <c r="C368" t="s">
        <v>390</v>
      </c>
      <c r="D368" t="s">
        <v>942</v>
      </c>
      <c r="E368">
        <v>2017</v>
      </c>
      <c r="F368" s="23">
        <v>25.95</v>
      </c>
      <c r="G368" s="23">
        <v>14.98</v>
      </c>
      <c r="H368" s="22">
        <v>55817</v>
      </c>
      <c r="I368" s="34">
        <v>438.44311906107896</v>
      </c>
      <c r="J368" s="13">
        <v>1</v>
      </c>
      <c r="K368" s="13">
        <v>1</v>
      </c>
      <c r="L368" s="19">
        <v>350</v>
      </c>
      <c r="M368" s="19">
        <v>0.35</v>
      </c>
      <c r="N368" s="19">
        <v>2.09335</v>
      </c>
      <c r="O368" s="17">
        <v>0.47745075905921064</v>
      </c>
      <c r="P368" s="13">
        <v>0</v>
      </c>
      <c r="Q368" s="13">
        <v>0</v>
      </c>
      <c r="R368" s="19">
        <v>0</v>
      </c>
      <c r="S368" s="19">
        <v>0</v>
      </c>
      <c r="T368" s="19">
        <v>0</v>
      </c>
      <c r="U368" s="17">
        <v>0</v>
      </c>
      <c r="V368" s="13">
        <v>0</v>
      </c>
      <c r="W368" s="13">
        <v>0</v>
      </c>
      <c r="X368" s="19">
        <v>0</v>
      </c>
      <c r="Y368" s="19">
        <v>0</v>
      </c>
      <c r="Z368" s="19">
        <v>0</v>
      </c>
      <c r="AA368" s="14">
        <v>0</v>
      </c>
      <c r="AB368" s="13">
        <v>1</v>
      </c>
      <c r="AC368" s="22" t="s">
        <v>782</v>
      </c>
      <c r="AD368" s="19">
        <v>0</v>
      </c>
      <c r="AE368" s="19">
        <v>0</v>
      </c>
      <c r="AF368" s="19">
        <v>1.3654032</v>
      </c>
      <c r="AG368" s="14">
        <v>0.31142082989556225</v>
      </c>
      <c r="AH368" s="22" t="s">
        <v>782</v>
      </c>
      <c r="AI368" s="23" t="s">
        <v>782</v>
      </c>
      <c r="AJ368" s="23" t="s">
        <v>782</v>
      </c>
      <c r="AK368" s="23" t="s">
        <v>782</v>
      </c>
      <c r="AL368" s="14" t="s">
        <v>782</v>
      </c>
      <c r="AM368" s="22" t="s">
        <v>782</v>
      </c>
      <c r="AN368" s="23" t="s">
        <v>782</v>
      </c>
      <c r="AO368" s="23" t="s">
        <v>782</v>
      </c>
      <c r="AP368" s="23" t="s">
        <v>782</v>
      </c>
      <c r="AQ368" s="14" t="s">
        <v>782</v>
      </c>
      <c r="AR368" s="13">
        <v>410</v>
      </c>
      <c r="AS368" s="19">
        <v>5278.0920000000015</v>
      </c>
      <c r="AT368" s="19">
        <v>5.2780920000000018</v>
      </c>
      <c r="AU368" s="19">
        <v>4.6869456960000049</v>
      </c>
      <c r="AV368" s="14">
        <v>1.0689974348410454</v>
      </c>
      <c r="AW368" s="13">
        <v>0</v>
      </c>
      <c r="AX368" s="22" t="s">
        <v>782</v>
      </c>
      <c r="AY368" s="19">
        <v>0</v>
      </c>
      <c r="AZ368" s="19">
        <v>0</v>
      </c>
      <c r="BA368" s="19">
        <v>0</v>
      </c>
      <c r="BB368" s="14">
        <v>0</v>
      </c>
      <c r="BC368" s="13">
        <v>0</v>
      </c>
      <c r="BD368" s="19">
        <v>0</v>
      </c>
      <c r="BE368" s="19">
        <v>0</v>
      </c>
      <c r="BF368" s="19">
        <v>0</v>
      </c>
      <c r="BG368" s="14">
        <v>0</v>
      </c>
      <c r="BH368" s="22">
        <v>412</v>
      </c>
      <c r="BI368" s="23">
        <v>5.6280920000000014</v>
      </c>
      <c r="BJ368" s="23">
        <v>8.1456988960000061</v>
      </c>
      <c r="BK368" s="14">
        <v>1.8578690237958182</v>
      </c>
      <c r="BL368" t="s">
        <v>390</v>
      </c>
    </row>
    <row r="369" spans="1:64">
      <c r="A369" t="s">
        <v>1187</v>
      </c>
      <c r="B369" t="s">
        <v>1183</v>
      </c>
      <c r="C369" t="s">
        <v>390</v>
      </c>
      <c r="D369" t="s">
        <v>942</v>
      </c>
      <c r="E369">
        <v>2018</v>
      </c>
      <c r="F369" s="23">
        <v>25.95</v>
      </c>
      <c r="G369" s="23">
        <v>14.98</v>
      </c>
      <c r="H369" s="22">
        <v>55764</v>
      </c>
      <c r="I369" s="34">
        <v>438.47428061893692</v>
      </c>
      <c r="J369" s="13">
        <v>1</v>
      </c>
      <c r="K369" s="13">
        <v>1</v>
      </c>
      <c r="L369" s="19">
        <v>350</v>
      </c>
      <c r="M369" s="19">
        <v>0.35</v>
      </c>
      <c r="N369" s="19">
        <v>2.09335</v>
      </c>
      <c r="O369" s="17">
        <v>0.4774168275149665</v>
      </c>
      <c r="P369" s="13">
        <v>0</v>
      </c>
      <c r="Q369" s="13">
        <v>0</v>
      </c>
      <c r="R369" s="19">
        <v>0</v>
      </c>
      <c r="S369" s="19">
        <v>0</v>
      </c>
      <c r="T369" s="19">
        <v>0</v>
      </c>
      <c r="U369" s="17">
        <v>0</v>
      </c>
      <c r="V369" s="13">
        <v>0</v>
      </c>
      <c r="W369" s="13">
        <v>0</v>
      </c>
      <c r="X369" s="19">
        <v>0</v>
      </c>
      <c r="Y369" s="19">
        <v>0</v>
      </c>
      <c r="Z369" s="19">
        <v>0</v>
      </c>
      <c r="AA369" s="14">
        <v>0</v>
      </c>
      <c r="AB369" s="13">
        <v>1</v>
      </c>
      <c r="AC369" s="22" t="s">
        <v>782</v>
      </c>
      <c r="AD369" s="19">
        <v>0</v>
      </c>
      <c r="AE369" s="19">
        <v>0</v>
      </c>
      <c r="AF369" s="19">
        <v>1.2366900000000001</v>
      </c>
      <c r="AG369" s="14">
        <v>0.28204390876799573</v>
      </c>
      <c r="AH369" s="22" t="s">
        <v>782</v>
      </c>
      <c r="AI369" s="23" t="s">
        <v>782</v>
      </c>
      <c r="AJ369" s="23" t="s">
        <v>782</v>
      </c>
      <c r="AK369" s="23" t="s">
        <v>782</v>
      </c>
      <c r="AL369" s="14" t="s">
        <v>782</v>
      </c>
      <c r="AM369" s="22" t="s">
        <v>782</v>
      </c>
      <c r="AN369" s="23" t="s">
        <v>782</v>
      </c>
      <c r="AO369" s="23" t="s">
        <v>782</v>
      </c>
      <c r="AP369" s="23" t="s">
        <v>782</v>
      </c>
      <c r="AQ369" s="14" t="s">
        <v>782</v>
      </c>
      <c r="AR369" s="13">
        <v>434</v>
      </c>
      <c r="AS369" s="19">
        <v>5711.4119999999984</v>
      </c>
      <c r="AT369" s="19">
        <v>5.7114120000000019</v>
      </c>
      <c r="AU369" s="19">
        <v>5.0717338560000051</v>
      </c>
      <c r="AV369" s="14">
        <v>1.1566776160373422</v>
      </c>
      <c r="AW369" s="13">
        <v>0</v>
      </c>
      <c r="AX369" s="22" t="s">
        <v>782</v>
      </c>
      <c r="AY369" s="19">
        <v>0</v>
      </c>
      <c r="AZ369" s="19">
        <v>0</v>
      </c>
      <c r="BA369" s="19">
        <v>0</v>
      </c>
      <c r="BB369" s="14">
        <v>0</v>
      </c>
      <c r="BC369" s="13">
        <v>0</v>
      </c>
      <c r="BD369" s="19">
        <v>0</v>
      </c>
      <c r="BE369" s="19">
        <v>0</v>
      </c>
      <c r="BF369" s="19">
        <v>0</v>
      </c>
      <c r="BG369" s="14">
        <v>0</v>
      </c>
      <c r="BH369" s="22">
        <v>436</v>
      </c>
      <c r="BI369" s="23">
        <v>6.0614120000000016</v>
      </c>
      <c r="BJ369" s="23">
        <v>8.4017738560000055</v>
      </c>
      <c r="BK369" s="14">
        <v>1.9161383523203046</v>
      </c>
      <c r="BL369" t="s">
        <v>390</v>
      </c>
    </row>
    <row r="370" spans="1:64">
      <c r="A370" t="s">
        <v>1188</v>
      </c>
      <c r="B370" t="s">
        <v>1183</v>
      </c>
      <c r="C370" t="s">
        <v>390</v>
      </c>
      <c r="D370" t="s">
        <v>942</v>
      </c>
      <c r="E370">
        <v>2019</v>
      </c>
      <c r="F370" s="23">
        <v>25.95</v>
      </c>
      <c r="G370" s="23">
        <v>15.02</v>
      </c>
      <c r="H370" s="22">
        <v>55625</v>
      </c>
      <c r="I370" s="34">
        <v>447.16551947617785</v>
      </c>
      <c r="J370" s="22">
        <v>1</v>
      </c>
      <c r="K370" s="22">
        <v>1</v>
      </c>
      <c r="L370" s="23">
        <v>350</v>
      </c>
      <c r="M370" s="23">
        <v>0.35</v>
      </c>
      <c r="N370" s="23">
        <v>2.09335</v>
      </c>
      <c r="O370" s="14">
        <v>0.46813761545215032</v>
      </c>
      <c r="P370" s="22">
        <v>0</v>
      </c>
      <c r="Q370" s="22">
        <v>0</v>
      </c>
      <c r="R370" s="23">
        <v>0</v>
      </c>
      <c r="S370" s="23">
        <v>0</v>
      </c>
      <c r="T370" s="23">
        <v>0</v>
      </c>
      <c r="U370" s="14">
        <v>0</v>
      </c>
      <c r="V370" s="22">
        <v>0</v>
      </c>
      <c r="W370" s="22">
        <v>0</v>
      </c>
      <c r="X370" s="23">
        <v>0</v>
      </c>
      <c r="Y370" s="23">
        <v>0</v>
      </c>
      <c r="Z370" s="23">
        <v>0</v>
      </c>
      <c r="AA370" s="14">
        <v>0</v>
      </c>
      <c r="AB370" s="22">
        <v>1</v>
      </c>
      <c r="AC370" s="22">
        <v>1</v>
      </c>
      <c r="AD370" s="23">
        <v>810.70851502145922</v>
      </c>
      <c r="AE370" s="23">
        <v>0.81070851502145924</v>
      </c>
      <c r="AF370" s="23">
        <v>1.1333705039999999</v>
      </c>
      <c r="AG370" s="14">
        <v>0.25345659596644698</v>
      </c>
      <c r="AH370" s="22">
        <v>0</v>
      </c>
      <c r="AI370" s="23">
        <v>0</v>
      </c>
      <c r="AJ370" s="23">
        <v>0</v>
      </c>
      <c r="AK370" s="23">
        <v>0</v>
      </c>
      <c r="AL370" s="14">
        <v>0</v>
      </c>
      <c r="AM370" s="22">
        <v>475</v>
      </c>
      <c r="AN370" s="23">
        <v>6316.2849999999935</v>
      </c>
      <c r="AO370" s="23">
        <v>6.3162850000000024</v>
      </c>
      <c r="AP370" s="23">
        <v>5.6088610800000067</v>
      </c>
      <c r="AQ370" s="14">
        <v>1.2543143054881296</v>
      </c>
      <c r="AR370" s="22">
        <v>475</v>
      </c>
      <c r="AS370" s="23">
        <v>6316.2849999999935</v>
      </c>
      <c r="AT370" s="23">
        <v>6.3162850000000024</v>
      </c>
      <c r="AU370" s="23">
        <v>5.6088610800000067</v>
      </c>
      <c r="AV370" s="14">
        <v>1.2543143054881296</v>
      </c>
      <c r="AW370" s="22">
        <v>0</v>
      </c>
      <c r="AX370" s="22" t="s">
        <v>782</v>
      </c>
      <c r="AY370" s="23">
        <v>0</v>
      </c>
      <c r="AZ370" s="23">
        <v>0</v>
      </c>
      <c r="BA370" s="23">
        <v>0</v>
      </c>
      <c r="BB370" s="14">
        <v>0</v>
      </c>
      <c r="BC370" s="22">
        <v>0</v>
      </c>
      <c r="BD370" s="23">
        <v>0</v>
      </c>
      <c r="BE370" s="23">
        <v>0</v>
      </c>
      <c r="BF370" s="23">
        <v>0</v>
      </c>
      <c r="BG370" s="14">
        <v>0</v>
      </c>
      <c r="BH370" s="22">
        <v>477</v>
      </c>
      <c r="BI370" s="23">
        <v>7.4769935150214613</v>
      </c>
      <c r="BJ370" s="23">
        <v>8.8355815840000069</v>
      </c>
      <c r="BK370" s="14">
        <v>1.975908516906727</v>
      </c>
      <c r="BL370" t="s">
        <v>390</v>
      </c>
    </row>
    <row r="371" spans="1:64">
      <c r="A371" t="s">
        <v>1189</v>
      </c>
      <c r="B371" t="s">
        <v>1183</v>
      </c>
      <c r="C371" t="s">
        <v>390</v>
      </c>
      <c r="D371" t="s">
        <v>942</v>
      </c>
      <c r="E371">
        <v>2020</v>
      </c>
      <c r="F371" s="23">
        <v>25.95</v>
      </c>
      <c r="G371" s="23">
        <v>15.08</v>
      </c>
      <c r="H371" s="22">
        <v>55274</v>
      </c>
      <c r="I371" s="34">
        <v>447.90628445345385</v>
      </c>
      <c r="J371" s="22">
        <v>1</v>
      </c>
      <c r="K371" s="22">
        <v>1</v>
      </c>
      <c r="L371" s="23">
        <v>350</v>
      </c>
      <c r="M371" s="23">
        <v>0.35</v>
      </c>
      <c r="N371" s="23">
        <v>2.09335</v>
      </c>
      <c r="O371" s="14">
        <v>0.46736339110632413</v>
      </c>
      <c r="P371" s="22">
        <v>0</v>
      </c>
      <c r="Q371" s="22">
        <v>0</v>
      </c>
      <c r="R371" s="23">
        <v>0</v>
      </c>
      <c r="S371" s="23">
        <v>0</v>
      </c>
      <c r="T371" s="23">
        <v>0</v>
      </c>
      <c r="U371" s="14">
        <v>0</v>
      </c>
      <c r="V371" s="22">
        <v>0</v>
      </c>
      <c r="W371" s="22">
        <v>0</v>
      </c>
      <c r="X371" s="23">
        <v>0</v>
      </c>
      <c r="Y371" s="23">
        <v>0</v>
      </c>
      <c r="Z371" s="23">
        <v>0</v>
      </c>
      <c r="AA371" s="14">
        <v>0</v>
      </c>
      <c r="AB371" s="22">
        <v>1</v>
      </c>
      <c r="AC371" s="22">
        <v>1</v>
      </c>
      <c r="AD371" s="23">
        <v>875.22832618025757</v>
      </c>
      <c r="AE371" s="23">
        <v>0.87522832618025759</v>
      </c>
      <c r="AF371" s="23">
        <v>1.2235692</v>
      </c>
      <c r="AG371" s="14">
        <v>0.27317526957520344</v>
      </c>
      <c r="AH371" s="22">
        <v>0</v>
      </c>
      <c r="AI371" s="23">
        <v>0</v>
      </c>
      <c r="AJ371" s="23">
        <v>0</v>
      </c>
      <c r="AK371" s="23">
        <v>0</v>
      </c>
      <c r="AL371" s="14">
        <v>0</v>
      </c>
      <c r="AM371" s="22">
        <v>566</v>
      </c>
      <c r="AN371" s="23">
        <v>7535.559999999994</v>
      </c>
      <c r="AO371" s="23">
        <v>7.5355600000000056</v>
      </c>
      <c r="AP371" s="23">
        <v>6.6915772800000095</v>
      </c>
      <c r="AQ371" s="14">
        <v>1.4939681608096289</v>
      </c>
      <c r="AR371" s="22">
        <v>566</v>
      </c>
      <c r="AS371" s="23">
        <v>7535.559999999994</v>
      </c>
      <c r="AT371" s="23">
        <v>7.5355600000000056</v>
      </c>
      <c r="AU371" s="23">
        <v>6.6915772800000095</v>
      </c>
      <c r="AV371" s="14">
        <v>1.4939681608096289</v>
      </c>
      <c r="AW371" s="22">
        <v>0</v>
      </c>
      <c r="AX371" s="22">
        <v>0</v>
      </c>
      <c r="AY371" s="23">
        <v>0</v>
      </c>
      <c r="AZ371" s="23">
        <v>0</v>
      </c>
      <c r="BA371" s="23">
        <v>0</v>
      </c>
      <c r="BB371" s="14">
        <v>0</v>
      </c>
      <c r="BC371" s="22">
        <v>0</v>
      </c>
      <c r="BD371" s="23">
        <v>0</v>
      </c>
      <c r="BE371" s="23">
        <v>0</v>
      </c>
      <c r="BF371" s="23">
        <v>0</v>
      </c>
      <c r="BG371" s="14">
        <v>0</v>
      </c>
      <c r="BH371" s="22">
        <v>568</v>
      </c>
      <c r="BI371" s="23">
        <v>8.760788326180263</v>
      </c>
      <c r="BJ371" s="23">
        <v>10.008496480000009</v>
      </c>
      <c r="BK371" s="14">
        <v>2.2345068214911565</v>
      </c>
      <c r="BL371" t="s">
        <v>390</v>
      </c>
    </row>
    <row r="372" spans="1:64">
      <c r="A372" t="s">
        <v>1190</v>
      </c>
      <c r="B372" t="s">
        <v>1183</v>
      </c>
      <c r="C372" t="s">
        <v>390</v>
      </c>
      <c r="D372" t="s">
        <v>942</v>
      </c>
      <c r="E372">
        <v>2021</v>
      </c>
      <c r="F372" s="23">
        <v>25.95</v>
      </c>
      <c r="G372" s="23">
        <v>15.09</v>
      </c>
      <c r="H372" s="22">
        <v>55182</v>
      </c>
      <c r="I372" s="34">
        <v>414.43</v>
      </c>
      <c r="J372" s="22">
        <v>1</v>
      </c>
      <c r="K372" s="22">
        <v>1</v>
      </c>
      <c r="L372" s="23">
        <v>350</v>
      </c>
      <c r="M372" s="23">
        <v>0.35</v>
      </c>
      <c r="N372" s="23">
        <v>2.09335</v>
      </c>
      <c r="O372" s="14">
        <v>0.51</v>
      </c>
      <c r="P372" s="22">
        <v>0</v>
      </c>
      <c r="Q372" s="22">
        <v>0</v>
      </c>
      <c r="R372" s="23">
        <v>0</v>
      </c>
      <c r="S372" s="23">
        <v>0</v>
      </c>
      <c r="T372" s="23">
        <v>0</v>
      </c>
      <c r="U372" s="14">
        <v>0</v>
      </c>
      <c r="V372" s="22">
        <v>0</v>
      </c>
      <c r="W372" s="22">
        <v>0</v>
      </c>
      <c r="X372" s="23">
        <v>0</v>
      </c>
      <c r="Y372" s="23">
        <v>0</v>
      </c>
      <c r="Z372" s="23">
        <v>0</v>
      </c>
      <c r="AA372" s="14">
        <v>0</v>
      </c>
      <c r="AB372" s="22">
        <v>1</v>
      </c>
      <c r="AC372" s="22">
        <v>1</v>
      </c>
      <c r="AD372" s="23">
        <v>829.51802580000003</v>
      </c>
      <c r="AE372" s="23">
        <v>0.82951802600000002</v>
      </c>
      <c r="AF372" s="23">
        <v>1.1596662</v>
      </c>
      <c r="AG372" s="14">
        <v>0.28000000000000003</v>
      </c>
      <c r="AH372" s="22">
        <v>0</v>
      </c>
      <c r="AI372" s="23">
        <v>0</v>
      </c>
      <c r="AJ372" s="23">
        <v>0</v>
      </c>
      <c r="AK372" s="23">
        <v>0</v>
      </c>
      <c r="AL372" s="14">
        <v>0</v>
      </c>
      <c r="AM372" s="22">
        <v>656</v>
      </c>
      <c r="AN372" s="23">
        <v>8220.3449999999993</v>
      </c>
      <c r="AO372" s="23">
        <v>8.220345</v>
      </c>
      <c r="AP372" s="23">
        <v>7.355753054</v>
      </c>
      <c r="AQ372" s="14">
        <v>1.77</v>
      </c>
      <c r="AR372" s="22">
        <v>656</v>
      </c>
      <c r="AS372" s="23">
        <v>8220.3449999999993</v>
      </c>
      <c r="AT372" s="23">
        <v>8.220345</v>
      </c>
      <c r="AU372" s="23">
        <v>7.355753054</v>
      </c>
      <c r="AV372" s="14">
        <v>1.77</v>
      </c>
      <c r="AW372" s="22">
        <v>0</v>
      </c>
      <c r="AX372" s="22">
        <v>0</v>
      </c>
      <c r="AY372" s="23">
        <v>0</v>
      </c>
      <c r="AZ372" s="23">
        <v>0</v>
      </c>
      <c r="BA372" s="23">
        <v>0</v>
      </c>
      <c r="BB372" s="14">
        <v>0</v>
      </c>
      <c r="BC372" s="22">
        <v>0</v>
      </c>
      <c r="BD372" s="23">
        <v>0</v>
      </c>
      <c r="BE372" s="23">
        <v>0</v>
      </c>
      <c r="BF372" s="23">
        <v>0</v>
      </c>
      <c r="BG372" s="14">
        <v>0</v>
      </c>
      <c r="BH372" s="22">
        <v>658</v>
      </c>
      <c r="BI372" s="23">
        <v>9.4</v>
      </c>
      <c r="BJ372" s="23">
        <v>10.61</v>
      </c>
      <c r="BK372" s="14">
        <v>2.56</v>
      </c>
      <c r="BL372" t="s">
        <v>390</v>
      </c>
    </row>
    <row r="373" spans="1:64">
      <c r="A373" t="s">
        <v>1191</v>
      </c>
      <c r="B373" t="s">
        <v>1183</v>
      </c>
      <c r="C373" t="s">
        <v>390</v>
      </c>
      <c r="D373" s="111" t="s">
        <v>942</v>
      </c>
      <c r="E373" s="110">
        <v>2022</v>
      </c>
      <c r="F373" s="23"/>
      <c r="G373" s="23"/>
      <c r="H373" s="22">
        <v>55815</v>
      </c>
      <c r="I373" s="34">
        <v>404.52134301991339</v>
      </c>
      <c r="J373" s="22">
        <v>1</v>
      </c>
      <c r="K373" s="22">
        <v>1</v>
      </c>
      <c r="L373" s="23">
        <v>350</v>
      </c>
      <c r="M373" s="23">
        <v>0.35</v>
      </c>
      <c r="N373" s="23">
        <v>2.0712999999999999</v>
      </c>
      <c r="O373" s="14">
        <v>0.51203725977396353</v>
      </c>
      <c r="P373" s="22">
        <v>0</v>
      </c>
      <c r="Q373" s="22">
        <v>0</v>
      </c>
      <c r="R373" s="23">
        <v>0</v>
      </c>
      <c r="S373" s="23">
        <v>0</v>
      </c>
      <c r="T373" s="23">
        <v>0</v>
      </c>
      <c r="U373" s="14">
        <v>0</v>
      </c>
      <c r="V373" s="22">
        <v>0</v>
      </c>
      <c r="W373" s="22">
        <v>0</v>
      </c>
      <c r="X373" s="23">
        <v>0</v>
      </c>
      <c r="Y373" s="23">
        <v>0</v>
      </c>
      <c r="Z373" s="23">
        <v>0</v>
      </c>
      <c r="AA373" s="14">
        <v>0</v>
      </c>
      <c r="AB373" s="22">
        <v>1</v>
      </c>
      <c r="AC373" s="22">
        <v>1</v>
      </c>
      <c r="AD373" s="23">
        <v>693.35258369098699</v>
      </c>
      <c r="AE373" s="23">
        <v>0.69335258369098696</v>
      </c>
      <c r="AF373" s="23">
        <v>0.96930691199999996</v>
      </c>
      <c r="AG373" s="14">
        <v>0.23961823738736177</v>
      </c>
      <c r="AH373" s="22">
        <v>2</v>
      </c>
      <c r="AI373" s="23">
        <v>4119.96</v>
      </c>
      <c r="AJ373" s="23">
        <v>4.1199599999999998</v>
      </c>
      <c r="AK373" s="23">
        <v>4.22033836862503</v>
      </c>
      <c r="AL373" s="14">
        <v>1.043291890884797</v>
      </c>
      <c r="AM373" s="22">
        <v>843</v>
      </c>
      <c r="AN373" s="23">
        <v>9753.6059999999998</v>
      </c>
      <c r="AO373" s="23">
        <v>9.7536060000000333</v>
      </c>
      <c r="AP373" s="23">
        <v>9.9912420592072042</v>
      </c>
      <c r="AQ373" s="14">
        <v>2.4698924374715538</v>
      </c>
      <c r="AR373" s="22">
        <v>845</v>
      </c>
      <c r="AS373" s="23">
        <v>13873.565999999999</v>
      </c>
      <c r="AT373" s="23">
        <v>13.873566000000029</v>
      </c>
      <c r="AU373" s="23">
        <v>14.211580427832232</v>
      </c>
      <c r="AV373" s="14">
        <v>3.51318432835635</v>
      </c>
      <c r="AW373" s="22">
        <v>0</v>
      </c>
      <c r="AX373" s="22">
        <v>0</v>
      </c>
      <c r="AY373" s="23">
        <v>0</v>
      </c>
      <c r="AZ373" s="23">
        <v>0</v>
      </c>
      <c r="BA373" s="23">
        <v>0</v>
      </c>
      <c r="BB373" s="14">
        <v>0</v>
      </c>
      <c r="BC373" s="22">
        <v>0</v>
      </c>
      <c r="BD373" s="23">
        <v>0</v>
      </c>
      <c r="BE373" s="23">
        <v>0</v>
      </c>
      <c r="BF373" s="23">
        <v>0</v>
      </c>
      <c r="BG373" s="14">
        <v>0</v>
      </c>
      <c r="BH373" s="22">
        <v>847</v>
      </c>
      <c r="BI373" s="23">
        <v>14.916918583691015</v>
      </c>
      <c r="BJ373" s="23">
        <v>17.252187339832233</v>
      </c>
      <c r="BK373" s="14">
        <v>4.2648398255176758</v>
      </c>
      <c r="BL373" t="s">
        <v>390</v>
      </c>
    </row>
    <row r="374" spans="1:64">
      <c r="A374" t="s">
        <v>1192</v>
      </c>
      <c r="B374" t="s">
        <v>1183</v>
      </c>
      <c r="C374" t="s">
        <v>390</v>
      </c>
      <c r="D374" t="s">
        <v>942</v>
      </c>
      <c r="E374">
        <v>2023</v>
      </c>
      <c r="F374">
        <v>25.95</v>
      </c>
      <c r="G374">
        <v>15.05</v>
      </c>
      <c r="H374">
        <v>55057</v>
      </c>
      <c r="I374">
        <v>404.52134301991339</v>
      </c>
      <c r="J374">
        <v>1</v>
      </c>
      <c r="K374">
        <v>1</v>
      </c>
      <c r="L374">
        <v>350</v>
      </c>
      <c r="M374">
        <v>0.35</v>
      </c>
      <c r="N374">
        <v>2.0712999999999999</v>
      </c>
      <c r="O374">
        <v>0.51203725977396353</v>
      </c>
      <c r="P374">
        <v>0</v>
      </c>
      <c r="Q374">
        <v>0</v>
      </c>
      <c r="R374">
        <v>0</v>
      </c>
      <c r="S374">
        <v>0</v>
      </c>
      <c r="T374">
        <v>0</v>
      </c>
      <c r="U374">
        <v>0</v>
      </c>
      <c r="V374">
        <v>0</v>
      </c>
      <c r="W374">
        <v>0</v>
      </c>
      <c r="X374">
        <v>0</v>
      </c>
      <c r="Y374">
        <v>0</v>
      </c>
      <c r="Z374">
        <v>0</v>
      </c>
      <c r="AA374">
        <v>0</v>
      </c>
      <c r="AB374">
        <v>1</v>
      </c>
      <c r="AC374">
        <v>1</v>
      </c>
      <c r="AD374">
        <v>188</v>
      </c>
      <c r="AE374">
        <v>0.188</v>
      </c>
      <c r="AF374">
        <v>1.414539</v>
      </c>
      <c r="AG374">
        <v>0.34968216743272468</v>
      </c>
      <c r="AH374">
        <v>2</v>
      </c>
      <c r="AI374">
        <v>4119.96</v>
      </c>
      <c r="AJ374">
        <v>4.1199599999999998</v>
      </c>
      <c r="AK374">
        <v>3.8644699999999998</v>
      </c>
      <c r="AL374">
        <v>1.031903</v>
      </c>
      <c r="AM374">
        <v>1095</v>
      </c>
      <c r="AN374">
        <v>13225.21</v>
      </c>
      <c r="AO374">
        <v>13.225210000000001</v>
      </c>
      <c r="AP374">
        <v>12.405078</v>
      </c>
      <c r="AQ374">
        <v>3.0666065497041859</v>
      </c>
      <c r="AR374">
        <v>1302</v>
      </c>
      <c r="AS374">
        <v>17491.591</v>
      </c>
      <c r="AT374">
        <v>17.491591</v>
      </c>
      <c r="AU374">
        <v>16.4068890886156</v>
      </c>
      <c r="AV374">
        <v>4.0558772415150264</v>
      </c>
      <c r="AW374">
        <v>0</v>
      </c>
      <c r="AX374">
        <v>0</v>
      </c>
      <c r="AY374">
        <v>0</v>
      </c>
      <c r="AZ374">
        <v>0</v>
      </c>
      <c r="BA374">
        <v>0</v>
      </c>
      <c r="BB374">
        <v>0</v>
      </c>
      <c r="BC374">
        <v>0</v>
      </c>
      <c r="BD374">
        <v>0</v>
      </c>
      <c r="BE374">
        <v>0</v>
      </c>
      <c r="BF374">
        <v>0</v>
      </c>
      <c r="BG374">
        <v>0</v>
      </c>
      <c r="BH374">
        <v>1304</v>
      </c>
      <c r="BI374">
        <v>18.029591</v>
      </c>
      <c r="BJ374">
        <v>19.892728088615602</v>
      </c>
      <c r="BK374">
        <v>4.917596668721715</v>
      </c>
      <c r="BL374" t="s">
        <v>390</v>
      </c>
    </row>
    <row r="375" spans="1:64">
      <c r="A375" t="s">
        <v>1193</v>
      </c>
      <c r="B375" t="s">
        <v>1183</v>
      </c>
      <c r="C375" t="s">
        <v>390</v>
      </c>
      <c r="D375" t="s">
        <v>942</v>
      </c>
      <c r="E375">
        <v>2024</v>
      </c>
      <c r="F375">
        <v>25.95</v>
      </c>
      <c r="G375">
        <v>15.07</v>
      </c>
      <c r="H375">
        <v>55157</v>
      </c>
      <c r="I375">
        <v>378.21696255498722</v>
      </c>
      <c r="J375">
        <v>1</v>
      </c>
      <c r="K375">
        <v>1</v>
      </c>
      <c r="L375">
        <v>350</v>
      </c>
      <c r="M375">
        <v>0.35</v>
      </c>
      <c r="N375">
        <v>2.0712999999999999</v>
      </c>
      <c r="O375">
        <v>0.54764862633543654</v>
      </c>
      <c r="P375">
        <v>0</v>
      </c>
      <c r="Q375">
        <v>0</v>
      </c>
      <c r="R375">
        <v>0</v>
      </c>
      <c r="S375">
        <v>0</v>
      </c>
      <c r="T375">
        <v>0</v>
      </c>
      <c r="U375">
        <v>0</v>
      </c>
      <c r="V375">
        <v>0</v>
      </c>
      <c r="W375">
        <v>0</v>
      </c>
      <c r="X375">
        <v>0</v>
      </c>
      <c r="Y375">
        <v>0</v>
      </c>
      <c r="Z375">
        <v>0</v>
      </c>
      <c r="AA375">
        <v>0</v>
      </c>
      <c r="AB375">
        <v>1</v>
      </c>
      <c r="AC375">
        <v>1</v>
      </c>
      <c r="AD375">
        <v>188</v>
      </c>
      <c r="AE375">
        <v>0.188</v>
      </c>
      <c r="AF375">
        <v>1.428042</v>
      </c>
      <c r="AG375">
        <v>0.37757217189654296</v>
      </c>
      <c r="AH375">
        <v>2</v>
      </c>
      <c r="AI375">
        <v>4119.96</v>
      </c>
      <c r="AJ375">
        <v>4.1199599999999998</v>
      </c>
      <c r="AK375">
        <v>3.7159724204034306</v>
      </c>
      <c r="AL375">
        <v>0.98249755783049597</v>
      </c>
      <c r="AM375">
        <v>1321</v>
      </c>
      <c r="AN375">
        <v>18423.51999999999</v>
      </c>
      <c r="AO375">
        <v>18.423519999999996</v>
      </c>
      <c r="AP375">
        <v>16.616979826685437</v>
      </c>
      <c r="AQ375">
        <v>4.3935046472881476</v>
      </c>
      <c r="AR375">
        <v>1722</v>
      </c>
      <c r="AS375">
        <v>22884.659999999851</v>
      </c>
      <c r="AT375">
        <v>22.884659999999986</v>
      </c>
      <c r="AU375">
        <v>20.640677436263868</v>
      </c>
      <c r="AV375">
        <v>5.4573642855224964</v>
      </c>
      <c r="AW375">
        <v>0</v>
      </c>
      <c r="AX375">
        <v>0</v>
      </c>
      <c r="AY375">
        <v>0</v>
      </c>
      <c r="AZ375">
        <v>0</v>
      </c>
      <c r="BA375">
        <v>0</v>
      </c>
      <c r="BB375">
        <v>0</v>
      </c>
      <c r="BC375">
        <v>0</v>
      </c>
      <c r="BD375">
        <v>0</v>
      </c>
      <c r="BE375">
        <v>0</v>
      </c>
      <c r="BF375">
        <v>0</v>
      </c>
      <c r="BG375">
        <v>0</v>
      </c>
      <c r="BH375">
        <v>1724</v>
      </c>
      <c r="BI375">
        <v>23.422659999999986</v>
      </c>
      <c r="BJ375">
        <v>24.140019436263866</v>
      </c>
      <c r="BK375">
        <v>6.382585083754476</v>
      </c>
      <c r="BL375" t="s">
        <v>390</v>
      </c>
    </row>
    <row r="376" spans="1:64">
      <c r="A376" t="s">
        <v>1194</v>
      </c>
      <c r="B376" t="s">
        <v>1195</v>
      </c>
      <c r="C376" t="s">
        <v>392</v>
      </c>
      <c r="D376" t="s">
        <v>942</v>
      </c>
      <c r="E376">
        <v>2012</v>
      </c>
      <c r="F376" s="23">
        <v>41.15</v>
      </c>
      <c r="G376" s="23">
        <v>20.84</v>
      </c>
      <c r="H376" s="22">
        <v>56993</v>
      </c>
      <c r="I376" s="34">
        <v>480.70163299999996</v>
      </c>
      <c r="J376" s="22">
        <v>1</v>
      </c>
      <c r="K376" s="22" t="s">
        <v>782</v>
      </c>
      <c r="L376" s="23">
        <v>300</v>
      </c>
      <c r="M376" s="23">
        <v>0.3</v>
      </c>
      <c r="N376" s="23">
        <v>0</v>
      </c>
      <c r="O376" s="14">
        <v>0</v>
      </c>
      <c r="P376" s="22">
        <v>0</v>
      </c>
      <c r="Q376" s="22" t="s">
        <v>782</v>
      </c>
      <c r="R376" s="23">
        <v>0</v>
      </c>
      <c r="S376" s="23">
        <v>0</v>
      </c>
      <c r="T376" s="23">
        <v>0</v>
      </c>
      <c r="U376" s="14">
        <v>0</v>
      </c>
      <c r="V376" s="22">
        <v>0</v>
      </c>
      <c r="W376" s="22" t="s">
        <v>782</v>
      </c>
      <c r="X376" s="23">
        <v>0</v>
      </c>
      <c r="Y376" s="23">
        <v>0</v>
      </c>
      <c r="Z376" s="23">
        <v>0</v>
      </c>
      <c r="AA376" s="14">
        <v>0</v>
      </c>
      <c r="AB376" s="22">
        <v>0</v>
      </c>
      <c r="AC376" s="22" t="s">
        <v>782</v>
      </c>
      <c r="AD376" s="23">
        <v>0</v>
      </c>
      <c r="AE376" s="23">
        <v>0</v>
      </c>
      <c r="AF376" s="23">
        <v>0</v>
      </c>
      <c r="AG376" s="14">
        <v>0</v>
      </c>
      <c r="AH376" s="22" t="s">
        <v>782</v>
      </c>
      <c r="AI376" s="23" t="s">
        <v>782</v>
      </c>
      <c r="AJ376" s="23" t="s">
        <v>782</v>
      </c>
      <c r="AK376" s="23" t="s">
        <v>782</v>
      </c>
      <c r="AL376" s="14" t="s">
        <v>782</v>
      </c>
      <c r="AM376" s="22" t="s">
        <v>782</v>
      </c>
      <c r="AN376" s="23" t="s">
        <v>782</v>
      </c>
      <c r="AO376" s="23" t="s">
        <v>782</v>
      </c>
      <c r="AP376" s="23" t="s">
        <v>782</v>
      </c>
      <c r="AQ376" s="14" t="s">
        <v>782</v>
      </c>
      <c r="AR376" s="22">
        <v>367</v>
      </c>
      <c r="AS376" s="23">
        <v>7360.939000000003</v>
      </c>
      <c r="AT376" s="23">
        <v>7.3609390000000028</v>
      </c>
      <c r="AU376" s="23">
        <v>6.0744249999999997</v>
      </c>
      <c r="AV376" s="14">
        <v>1.2636580745711758</v>
      </c>
      <c r="AW376" s="22">
        <v>0</v>
      </c>
      <c r="AX376" s="22" t="s">
        <v>782</v>
      </c>
      <c r="AY376" s="23">
        <v>0</v>
      </c>
      <c r="AZ376" s="23">
        <v>0</v>
      </c>
      <c r="BA376" s="23">
        <v>0</v>
      </c>
      <c r="BB376" s="14">
        <v>0</v>
      </c>
      <c r="BC376" s="22">
        <v>0</v>
      </c>
      <c r="BD376" s="23">
        <v>0</v>
      </c>
      <c r="BE376" s="23">
        <v>0</v>
      </c>
      <c r="BF376" s="23">
        <v>0</v>
      </c>
      <c r="BG376" s="14">
        <v>0</v>
      </c>
      <c r="BH376" s="22">
        <v>368</v>
      </c>
      <c r="BI376" s="23">
        <v>7.6609390000000026</v>
      </c>
      <c r="BJ376" s="23">
        <v>6.0744249999999997</v>
      </c>
      <c r="BK376" s="14">
        <v>1.2636580745711758</v>
      </c>
      <c r="BL376" t="s">
        <v>392</v>
      </c>
    </row>
    <row r="377" spans="1:64">
      <c r="A377" t="s">
        <v>1196</v>
      </c>
      <c r="B377" t="s">
        <v>1195</v>
      </c>
      <c r="C377" t="s">
        <v>392</v>
      </c>
      <c r="D377" t="s">
        <v>942</v>
      </c>
      <c r="E377">
        <v>2015</v>
      </c>
      <c r="F377" s="23">
        <v>41.15</v>
      </c>
      <c r="G377" s="23">
        <v>21.18</v>
      </c>
      <c r="H377" s="22">
        <v>58033</v>
      </c>
      <c r="I377" s="34">
        <v>465.06301869963528</v>
      </c>
      <c r="J377" s="13">
        <v>1</v>
      </c>
      <c r="K377" s="13">
        <v>1</v>
      </c>
      <c r="L377" s="19">
        <v>300</v>
      </c>
      <c r="M377" s="35">
        <v>0.3</v>
      </c>
      <c r="N377" s="19">
        <v>1.7944064945548999</v>
      </c>
      <c r="O377" s="17">
        <v>0.38584157896971633</v>
      </c>
      <c r="P377" s="36">
        <v>0</v>
      </c>
      <c r="Q377" s="37">
        <v>0</v>
      </c>
      <c r="R377" s="38">
        <v>0</v>
      </c>
      <c r="S377" s="27">
        <v>0</v>
      </c>
      <c r="T377" s="23">
        <v>0</v>
      </c>
      <c r="U377" s="17">
        <v>0</v>
      </c>
      <c r="V377" s="22">
        <v>0</v>
      </c>
      <c r="W377" s="22">
        <v>0</v>
      </c>
      <c r="X377" s="23">
        <v>0</v>
      </c>
      <c r="Y377" s="27">
        <v>0</v>
      </c>
      <c r="Z377" s="27">
        <v>0</v>
      </c>
      <c r="AA377" s="14">
        <v>0</v>
      </c>
      <c r="AB377" s="39">
        <v>0</v>
      </c>
      <c r="AC377" s="22" t="s">
        <v>782</v>
      </c>
      <c r="AD377" s="23">
        <v>0</v>
      </c>
      <c r="AE377" s="23">
        <v>0</v>
      </c>
      <c r="AF377" s="23">
        <v>0</v>
      </c>
      <c r="AG377" s="14">
        <v>0</v>
      </c>
      <c r="AH377" s="22" t="s">
        <v>782</v>
      </c>
      <c r="AI377" s="23" t="s">
        <v>782</v>
      </c>
      <c r="AJ377" s="23" t="s">
        <v>782</v>
      </c>
      <c r="AK377" s="23" t="s">
        <v>782</v>
      </c>
      <c r="AL377" s="14" t="s">
        <v>782</v>
      </c>
      <c r="AM377" s="22" t="s">
        <v>782</v>
      </c>
      <c r="AN377" s="23" t="s">
        <v>782</v>
      </c>
      <c r="AO377" s="23" t="s">
        <v>782</v>
      </c>
      <c r="AP377" s="23" t="s">
        <v>782</v>
      </c>
      <c r="AQ377" s="14" t="s">
        <v>782</v>
      </c>
      <c r="AR377" s="40">
        <v>487</v>
      </c>
      <c r="AS377" s="41">
        <v>8907.2930000000033</v>
      </c>
      <c r="AT377" s="23">
        <v>8.9072930000000028</v>
      </c>
      <c r="AU377" s="23">
        <v>7.9111260459845365</v>
      </c>
      <c r="AV377" s="14">
        <v>1.7010868909991748</v>
      </c>
      <c r="AW377" s="22">
        <v>0</v>
      </c>
      <c r="AX377" s="22" t="s">
        <v>782</v>
      </c>
      <c r="AY377" s="23">
        <v>0</v>
      </c>
      <c r="AZ377" s="23">
        <v>0</v>
      </c>
      <c r="BA377" s="23">
        <v>0</v>
      </c>
      <c r="BB377" s="14">
        <v>0</v>
      </c>
      <c r="BC377" s="42">
        <v>0</v>
      </c>
      <c r="BD377" s="46">
        <v>0</v>
      </c>
      <c r="BE377" s="44">
        <v>0</v>
      </c>
      <c r="BF377" s="23">
        <v>0</v>
      </c>
      <c r="BG377" s="14">
        <v>0</v>
      </c>
      <c r="BH377" s="22">
        <v>488</v>
      </c>
      <c r="BI377" s="23">
        <v>9.2072930000000035</v>
      </c>
      <c r="BJ377" s="23">
        <v>9.705532540539437</v>
      </c>
      <c r="BK377" s="14">
        <v>2.0869284699688913</v>
      </c>
      <c r="BL377" t="s">
        <v>392</v>
      </c>
    </row>
    <row r="378" spans="1:64">
      <c r="A378" t="s">
        <v>1197</v>
      </c>
      <c r="B378" t="s">
        <v>1195</v>
      </c>
      <c r="C378" t="s">
        <v>392</v>
      </c>
      <c r="D378" t="s">
        <v>942</v>
      </c>
      <c r="E378">
        <v>2016</v>
      </c>
      <c r="F378" s="23">
        <v>41.15</v>
      </c>
      <c r="G378" s="23">
        <v>21.14</v>
      </c>
      <c r="H378" s="22">
        <v>58563</v>
      </c>
      <c r="I378" s="34">
        <v>493.42054827859442</v>
      </c>
      <c r="J378" s="13">
        <v>1</v>
      </c>
      <c r="K378" s="13">
        <v>1</v>
      </c>
      <c r="L378" s="19">
        <v>300</v>
      </c>
      <c r="M378" s="35">
        <v>0.3</v>
      </c>
      <c r="N378" s="19">
        <v>1.7943</v>
      </c>
      <c r="O378" s="17">
        <v>0.36364517170186939</v>
      </c>
      <c r="P378" s="13">
        <v>0</v>
      </c>
      <c r="Q378" s="13">
        <v>0</v>
      </c>
      <c r="R378" s="19">
        <v>0</v>
      </c>
      <c r="S378" s="27">
        <v>0</v>
      </c>
      <c r="T378" s="19">
        <v>0</v>
      </c>
      <c r="U378" s="17">
        <v>0</v>
      </c>
      <c r="V378" s="13">
        <v>0</v>
      </c>
      <c r="W378" s="13">
        <v>0</v>
      </c>
      <c r="X378" s="19">
        <v>0</v>
      </c>
      <c r="Y378" s="27">
        <v>0</v>
      </c>
      <c r="Z378" s="19">
        <v>0</v>
      </c>
      <c r="AA378" s="14">
        <v>0</v>
      </c>
      <c r="AB378" s="13">
        <v>0</v>
      </c>
      <c r="AC378" s="22" t="s">
        <v>782</v>
      </c>
      <c r="AD378" s="19">
        <v>0</v>
      </c>
      <c r="AE378" s="23">
        <v>0</v>
      </c>
      <c r="AF378" s="19">
        <v>0</v>
      </c>
      <c r="AG378" s="14">
        <v>0</v>
      </c>
      <c r="AH378" s="22" t="s">
        <v>782</v>
      </c>
      <c r="AI378" s="23" t="s">
        <v>782</v>
      </c>
      <c r="AJ378" s="23" t="s">
        <v>782</v>
      </c>
      <c r="AK378" s="23" t="s">
        <v>782</v>
      </c>
      <c r="AL378" s="14" t="s">
        <v>782</v>
      </c>
      <c r="AM378" s="22" t="s">
        <v>782</v>
      </c>
      <c r="AN378" s="23" t="s">
        <v>782</v>
      </c>
      <c r="AO378" s="23" t="s">
        <v>782</v>
      </c>
      <c r="AP378" s="23" t="s">
        <v>782</v>
      </c>
      <c r="AQ378" s="14" t="s">
        <v>782</v>
      </c>
      <c r="AR378" s="13">
        <v>595</v>
      </c>
      <c r="AS378" s="19">
        <v>9676.5400000000063</v>
      </c>
      <c r="AT378" s="23">
        <v>9.6765400000000064</v>
      </c>
      <c r="AU378" s="19">
        <v>8.5927675200000042</v>
      </c>
      <c r="AV378" s="14">
        <v>1.74146933077225</v>
      </c>
      <c r="AW378" s="13">
        <v>0</v>
      </c>
      <c r="AX378" s="22" t="s">
        <v>782</v>
      </c>
      <c r="AY378" s="19">
        <v>0</v>
      </c>
      <c r="AZ378" s="23">
        <v>0</v>
      </c>
      <c r="BA378" s="19">
        <v>0</v>
      </c>
      <c r="BB378" s="14">
        <v>0</v>
      </c>
      <c r="BC378" s="13">
        <v>0</v>
      </c>
      <c r="BD378" s="19">
        <v>0</v>
      </c>
      <c r="BE378" s="44">
        <v>0</v>
      </c>
      <c r="BF378" s="19">
        <v>0</v>
      </c>
      <c r="BG378" s="14">
        <v>0</v>
      </c>
      <c r="BH378" s="22">
        <v>596</v>
      </c>
      <c r="BI378" s="23">
        <v>9.9765400000000071</v>
      </c>
      <c r="BJ378" s="23">
        <v>10.387067520000004</v>
      </c>
      <c r="BK378" s="14">
        <v>2.1051145024741196</v>
      </c>
      <c r="BL378" t="s">
        <v>392</v>
      </c>
    </row>
    <row r="379" spans="1:64">
      <c r="A379" t="s">
        <v>1198</v>
      </c>
      <c r="B379" t="s">
        <v>1195</v>
      </c>
      <c r="C379" t="s">
        <v>392</v>
      </c>
      <c r="D379" t="s">
        <v>942</v>
      </c>
      <c r="E379">
        <v>2017</v>
      </c>
      <c r="F379" s="23">
        <v>41.15</v>
      </c>
      <c r="G379" s="23">
        <v>21.16</v>
      </c>
      <c r="H379" s="22">
        <v>58698</v>
      </c>
      <c r="I379" s="34">
        <v>461.07340420744958</v>
      </c>
      <c r="J379" s="13">
        <v>1</v>
      </c>
      <c r="K379" s="13">
        <v>1</v>
      </c>
      <c r="L379" s="19">
        <v>300</v>
      </c>
      <c r="M379" s="19">
        <v>0.3</v>
      </c>
      <c r="N379" s="19">
        <v>1.7943</v>
      </c>
      <c r="O379" s="17">
        <v>0.38915712414257908</v>
      </c>
      <c r="P379" s="13">
        <v>0</v>
      </c>
      <c r="Q379" s="13">
        <v>0</v>
      </c>
      <c r="R379" s="19">
        <v>0</v>
      </c>
      <c r="S379" s="19">
        <v>0</v>
      </c>
      <c r="T379" s="19">
        <v>0</v>
      </c>
      <c r="U379" s="17">
        <v>0</v>
      </c>
      <c r="V379" s="13">
        <v>0</v>
      </c>
      <c r="W379" s="13">
        <v>0</v>
      </c>
      <c r="X379" s="19">
        <v>0</v>
      </c>
      <c r="Y379" s="19">
        <v>0</v>
      </c>
      <c r="Z379" s="19">
        <v>0</v>
      </c>
      <c r="AA379" s="14">
        <v>0</v>
      </c>
      <c r="AB379" s="13">
        <v>0</v>
      </c>
      <c r="AC379" s="22" t="s">
        <v>782</v>
      </c>
      <c r="AD379" s="19">
        <v>0</v>
      </c>
      <c r="AE379" s="19">
        <v>0</v>
      </c>
      <c r="AF379" s="19">
        <v>0</v>
      </c>
      <c r="AG379" s="14">
        <v>0</v>
      </c>
      <c r="AH379" s="22" t="s">
        <v>782</v>
      </c>
      <c r="AI379" s="23" t="s">
        <v>782</v>
      </c>
      <c r="AJ379" s="23" t="s">
        <v>782</v>
      </c>
      <c r="AK379" s="23" t="s">
        <v>782</v>
      </c>
      <c r="AL379" s="14" t="s">
        <v>782</v>
      </c>
      <c r="AM379" s="22" t="s">
        <v>782</v>
      </c>
      <c r="AN379" s="23" t="s">
        <v>782</v>
      </c>
      <c r="AO379" s="23" t="s">
        <v>782</v>
      </c>
      <c r="AP379" s="23" t="s">
        <v>782</v>
      </c>
      <c r="AQ379" s="14" t="s">
        <v>782</v>
      </c>
      <c r="AR379" s="13">
        <v>723</v>
      </c>
      <c r="AS379" s="19">
        <v>10777.09000000002</v>
      </c>
      <c r="AT379" s="19">
        <v>10.777089999999992</v>
      </c>
      <c r="AU379" s="19">
        <v>9.5700559200000264</v>
      </c>
      <c r="AV379" s="14">
        <v>2.0756035443966305</v>
      </c>
      <c r="AW379" s="13">
        <v>0</v>
      </c>
      <c r="AX379" s="22" t="s">
        <v>782</v>
      </c>
      <c r="AY379" s="19">
        <v>0</v>
      </c>
      <c r="AZ379" s="19">
        <v>0</v>
      </c>
      <c r="BA379" s="19">
        <v>0</v>
      </c>
      <c r="BB379" s="14">
        <v>0</v>
      </c>
      <c r="BC379" s="13">
        <v>1</v>
      </c>
      <c r="BD379" s="19">
        <v>2300</v>
      </c>
      <c r="BE379" s="19">
        <v>2.2999999999999998</v>
      </c>
      <c r="BF379" s="19">
        <v>3.6983999999999999</v>
      </c>
      <c r="BG379" s="14">
        <v>0.80212824384379122</v>
      </c>
      <c r="BH379" s="22">
        <v>725</v>
      </c>
      <c r="BI379" s="23">
        <v>13.377089999999992</v>
      </c>
      <c r="BJ379" s="23">
        <v>15.062755920000026</v>
      </c>
      <c r="BK379" s="14">
        <v>3.2668889123830009</v>
      </c>
      <c r="BL379" t="s">
        <v>392</v>
      </c>
    </row>
    <row r="380" spans="1:64">
      <c r="A380" t="s">
        <v>1199</v>
      </c>
      <c r="B380" t="s">
        <v>1195</v>
      </c>
      <c r="C380" t="s">
        <v>392</v>
      </c>
      <c r="D380" t="s">
        <v>942</v>
      </c>
      <c r="E380">
        <v>2018</v>
      </c>
      <c r="F380" s="23">
        <v>41.15</v>
      </c>
      <c r="G380" s="23">
        <v>21.18</v>
      </c>
      <c r="H380" s="22">
        <v>58927</v>
      </c>
      <c r="I380" s="34">
        <v>461.10617417221204</v>
      </c>
      <c r="J380" s="13">
        <v>1</v>
      </c>
      <c r="K380" s="13">
        <v>1</v>
      </c>
      <c r="L380" s="19">
        <v>300</v>
      </c>
      <c r="M380" s="19">
        <v>0.3</v>
      </c>
      <c r="N380" s="19">
        <v>1.7943</v>
      </c>
      <c r="O380" s="17">
        <v>0.38912946746401023</v>
      </c>
      <c r="P380" s="13">
        <v>0</v>
      </c>
      <c r="Q380" s="13">
        <v>0</v>
      </c>
      <c r="R380" s="19">
        <v>0</v>
      </c>
      <c r="S380" s="19">
        <v>0</v>
      </c>
      <c r="T380" s="19">
        <v>0</v>
      </c>
      <c r="U380" s="17">
        <v>0</v>
      </c>
      <c r="V380" s="13">
        <v>0</v>
      </c>
      <c r="W380" s="13">
        <v>0</v>
      </c>
      <c r="X380" s="19">
        <v>0</v>
      </c>
      <c r="Y380" s="19">
        <v>0</v>
      </c>
      <c r="Z380" s="19">
        <v>0</v>
      </c>
      <c r="AA380" s="14">
        <v>0</v>
      </c>
      <c r="AB380" s="13">
        <v>0</v>
      </c>
      <c r="AC380" s="22" t="s">
        <v>782</v>
      </c>
      <c r="AD380" s="19">
        <v>0</v>
      </c>
      <c r="AE380" s="19">
        <v>0</v>
      </c>
      <c r="AF380" s="19">
        <v>0</v>
      </c>
      <c r="AG380" s="14">
        <v>0</v>
      </c>
      <c r="AH380" s="22" t="s">
        <v>782</v>
      </c>
      <c r="AI380" s="23" t="s">
        <v>782</v>
      </c>
      <c r="AJ380" s="23" t="s">
        <v>782</v>
      </c>
      <c r="AK380" s="23" t="s">
        <v>782</v>
      </c>
      <c r="AL380" s="14" t="s">
        <v>782</v>
      </c>
      <c r="AM380" s="22" t="s">
        <v>782</v>
      </c>
      <c r="AN380" s="23" t="s">
        <v>782</v>
      </c>
      <c r="AO380" s="23" t="s">
        <v>782</v>
      </c>
      <c r="AP380" s="23" t="s">
        <v>782</v>
      </c>
      <c r="AQ380" s="14" t="s">
        <v>782</v>
      </c>
      <c r="AR380" s="13">
        <v>784</v>
      </c>
      <c r="AS380" s="19">
        <v>11825.765000000025</v>
      </c>
      <c r="AT380" s="19">
        <v>11.825764999999979</v>
      </c>
      <c r="AU380" s="19">
        <v>10.501279320000023</v>
      </c>
      <c r="AV380" s="14">
        <v>2.2774102599801771</v>
      </c>
      <c r="AW380" s="13">
        <v>0</v>
      </c>
      <c r="AX380" s="22" t="s">
        <v>782</v>
      </c>
      <c r="AY380" s="19">
        <v>0</v>
      </c>
      <c r="AZ380" s="19">
        <v>0</v>
      </c>
      <c r="BA380" s="19">
        <v>0</v>
      </c>
      <c r="BB380" s="14">
        <v>0</v>
      </c>
      <c r="BC380" s="13">
        <v>2</v>
      </c>
      <c r="BD380" s="19">
        <v>4600</v>
      </c>
      <c r="BE380" s="19">
        <v>4.5999999999999996</v>
      </c>
      <c r="BF380" s="19">
        <v>7.3967999999999998</v>
      </c>
      <c r="BG380" s="14">
        <v>1.6041424761398821</v>
      </c>
      <c r="BH380" s="22">
        <v>787</v>
      </c>
      <c r="BI380" s="23">
        <v>16.725764999999978</v>
      </c>
      <c r="BJ380" s="23">
        <v>19.692379320000022</v>
      </c>
      <c r="BK380" s="14">
        <v>4.2706822035840695</v>
      </c>
      <c r="BL380" t="s">
        <v>392</v>
      </c>
    </row>
    <row r="381" spans="1:64">
      <c r="A381" t="s">
        <v>1200</v>
      </c>
      <c r="B381" t="s">
        <v>1195</v>
      </c>
      <c r="C381" t="s">
        <v>392</v>
      </c>
      <c r="D381" t="s">
        <v>942</v>
      </c>
      <c r="E381">
        <v>2019</v>
      </c>
      <c r="F381" s="23">
        <v>41.15</v>
      </c>
      <c r="G381" s="23">
        <v>21.22</v>
      </c>
      <c r="H381" s="22">
        <v>59178</v>
      </c>
      <c r="I381" s="34">
        <v>472.52927634625797</v>
      </c>
      <c r="J381" s="22">
        <v>1</v>
      </c>
      <c r="K381" s="22">
        <v>1</v>
      </c>
      <c r="L381" s="23">
        <v>300</v>
      </c>
      <c r="M381" s="23">
        <v>0.3</v>
      </c>
      <c r="N381" s="23">
        <v>1.7943</v>
      </c>
      <c r="O381" s="14">
        <v>0.37972250394178342</v>
      </c>
      <c r="P381" s="22">
        <v>0</v>
      </c>
      <c r="Q381" s="22">
        <v>0</v>
      </c>
      <c r="R381" s="23">
        <v>0</v>
      </c>
      <c r="S381" s="23">
        <v>0</v>
      </c>
      <c r="T381" s="23">
        <v>0</v>
      </c>
      <c r="U381" s="14">
        <v>0</v>
      </c>
      <c r="V381" s="22">
        <v>0</v>
      </c>
      <c r="W381" s="22">
        <v>0</v>
      </c>
      <c r="X381" s="23">
        <v>0</v>
      </c>
      <c r="Y381" s="23">
        <v>0</v>
      </c>
      <c r="Z381" s="23">
        <v>0</v>
      </c>
      <c r="AA381" s="14">
        <v>0</v>
      </c>
      <c r="AB381" s="22">
        <v>0</v>
      </c>
      <c r="AC381" s="22">
        <v>0</v>
      </c>
      <c r="AD381" s="23">
        <v>0</v>
      </c>
      <c r="AE381" s="23">
        <v>0</v>
      </c>
      <c r="AF381" s="23">
        <v>0</v>
      </c>
      <c r="AG381" s="14">
        <v>0</v>
      </c>
      <c r="AH381" s="22">
        <v>0</v>
      </c>
      <c r="AI381" s="23">
        <v>0</v>
      </c>
      <c r="AJ381" s="23">
        <v>0</v>
      </c>
      <c r="AK381" s="23">
        <v>0</v>
      </c>
      <c r="AL381" s="14">
        <v>0</v>
      </c>
      <c r="AM381" s="22">
        <v>863</v>
      </c>
      <c r="AN381" s="23">
        <v>13158.510000000022</v>
      </c>
      <c r="AO381" s="23">
        <v>13.158509999999975</v>
      </c>
      <c r="AP381" s="23">
        <v>11.684756880000023</v>
      </c>
      <c r="AQ381" s="14">
        <v>2.472811202376743</v>
      </c>
      <c r="AR381" s="22">
        <v>863</v>
      </c>
      <c r="AS381" s="23">
        <v>13158.510000000022</v>
      </c>
      <c r="AT381" s="23">
        <v>13.158509999999975</v>
      </c>
      <c r="AU381" s="23">
        <v>11.684756880000023</v>
      </c>
      <c r="AV381" s="14">
        <v>2.472811202376743</v>
      </c>
      <c r="AW381" s="22">
        <v>0</v>
      </c>
      <c r="AX381" s="22" t="s">
        <v>782</v>
      </c>
      <c r="AY381" s="23">
        <v>0</v>
      </c>
      <c r="AZ381" s="23">
        <v>0</v>
      </c>
      <c r="BA381" s="23">
        <v>0</v>
      </c>
      <c r="BB381" s="14">
        <v>0</v>
      </c>
      <c r="BC381" s="22">
        <v>2</v>
      </c>
      <c r="BD381" s="23">
        <v>4600</v>
      </c>
      <c r="BE381" s="23">
        <v>4.5999999999999996</v>
      </c>
      <c r="BF381" s="23">
        <v>3.4434505998658915</v>
      </c>
      <c r="BG381" s="14">
        <v>0.72872746139492406</v>
      </c>
      <c r="BH381" s="22">
        <v>866</v>
      </c>
      <c r="BI381" s="23">
        <v>18.058509999999973</v>
      </c>
      <c r="BJ381" s="23">
        <v>16.922507479865914</v>
      </c>
      <c r="BK381" s="14">
        <v>3.5812611677134507</v>
      </c>
      <c r="BL381" t="s">
        <v>392</v>
      </c>
    </row>
    <row r="382" spans="1:64">
      <c r="A382" t="s">
        <v>1201</v>
      </c>
      <c r="B382" t="s">
        <v>1195</v>
      </c>
      <c r="C382" t="s">
        <v>392</v>
      </c>
      <c r="D382" t="s">
        <v>942</v>
      </c>
      <c r="E382">
        <v>2020</v>
      </c>
      <c r="F382" s="23">
        <v>41.15</v>
      </c>
      <c r="G382" s="23">
        <v>21.32</v>
      </c>
      <c r="H382" s="22">
        <v>59112</v>
      </c>
      <c r="I382" s="34">
        <v>476.51592092380207</v>
      </c>
      <c r="J382" s="22">
        <v>2</v>
      </c>
      <c r="K382" s="22">
        <v>2</v>
      </c>
      <c r="L382" s="23">
        <v>350</v>
      </c>
      <c r="M382" s="23">
        <v>0.35</v>
      </c>
      <c r="N382" s="23">
        <v>2.09335</v>
      </c>
      <c r="O382" s="14">
        <v>0.43930326523859003</v>
      </c>
      <c r="P382" s="22">
        <v>0</v>
      </c>
      <c r="Q382" s="22">
        <v>0</v>
      </c>
      <c r="R382" s="23">
        <v>0</v>
      </c>
      <c r="S382" s="23">
        <v>0</v>
      </c>
      <c r="T382" s="23">
        <v>0</v>
      </c>
      <c r="U382" s="14">
        <v>0</v>
      </c>
      <c r="V382" s="22">
        <v>0</v>
      </c>
      <c r="W382" s="22">
        <v>0</v>
      </c>
      <c r="X382" s="23">
        <v>0</v>
      </c>
      <c r="Y382" s="23">
        <v>0</v>
      </c>
      <c r="Z382" s="23">
        <v>0</v>
      </c>
      <c r="AA382" s="14">
        <v>0</v>
      </c>
      <c r="AB382" s="22">
        <v>0</v>
      </c>
      <c r="AC382" s="22">
        <v>0</v>
      </c>
      <c r="AD382" s="23">
        <v>0</v>
      </c>
      <c r="AE382" s="23">
        <v>0</v>
      </c>
      <c r="AF382" s="23">
        <v>0</v>
      </c>
      <c r="AG382" s="14">
        <v>0</v>
      </c>
      <c r="AH382" s="22">
        <v>0</v>
      </c>
      <c r="AI382" s="23">
        <v>0</v>
      </c>
      <c r="AJ382" s="23">
        <v>0</v>
      </c>
      <c r="AK382" s="23">
        <v>0</v>
      </c>
      <c r="AL382" s="14">
        <v>0</v>
      </c>
      <c r="AM382" s="22">
        <v>990</v>
      </c>
      <c r="AN382" s="23">
        <v>14332.245000000028</v>
      </c>
      <c r="AO382" s="23">
        <v>14.332244999999986</v>
      </c>
      <c r="AP382" s="23">
        <v>12.72703356000001</v>
      </c>
      <c r="AQ382" s="14">
        <v>2.6708516969016749</v>
      </c>
      <c r="AR382" s="22">
        <v>990</v>
      </c>
      <c r="AS382" s="23">
        <v>14332.245000000028</v>
      </c>
      <c r="AT382" s="23">
        <v>14.332244999999986</v>
      </c>
      <c r="AU382" s="23">
        <v>12.72703356000001</v>
      </c>
      <c r="AV382" s="14">
        <v>2.6708516969016749</v>
      </c>
      <c r="AW382" s="22">
        <v>0</v>
      </c>
      <c r="AX382" s="22">
        <v>0</v>
      </c>
      <c r="AY382" s="23">
        <v>0</v>
      </c>
      <c r="AZ382" s="23">
        <v>0</v>
      </c>
      <c r="BA382" s="23">
        <v>0</v>
      </c>
      <c r="BB382" s="14">
        <v>0</v>
      </c>
      <c r="BC382" s="22">
        <v>2</v>
      </c>
      <c r="BD382" s="23">
        <v>4600</v>
      </c>
      <c r="BE382" s="23">
        <v>4.5999999999999996</v>
      </c>
      <c r="BF382" s="23">
        <v>3.4434505998658915</v>
      </c>
      <c r="BG382" s="14">
        <v>0.72263075558739231</v>
      </c>
      <c r="BH382" s="22">
        <v>994</v>
      </c>
      <c r="BI382" s="23">
        <v>19.282244999999989</v>
      </c>
      <c r="BJ382" s="23">
        <v>18.263834159865901</v>
      </c>
      <c r="BK382" s="14">
        <v>3.8327857177276572</v>
      </c>
      <c r="BL382" t="s">
        <v>392</v>
      </c>
    </row>
    <row r="383" spans="1:64">
      <c r="A383" t="s">
        <v>1202</v>
      </c>
      <c r="B383" t="s">
        <v>1195</v>
      </c>
      <c r="C383" t="s">
        <v>392</v>
      </c>
      <c r="D383" t="s">
        <v>942</v>
      </c>
      <c r="E383">
        <v>2021</v>
      </c>
      <c r="F383" s="23">
        <v>41.15</v>
      </c>
      <c r="G383" s="23">
        <v>21.36</v>
      </c>
      <c r="H383" s="22">
        <v>59223</v>
      </c>
      <c r="I383" s="34">
        <v>443.2</v>
      </c>
      <c r="J383" s="22">
        <v>3</v>
      </c>
      <c r="K383" s="22">
        <v>3</v>
      </c>
      <c r="L383" s="23">
        <v>710</v>
      </c>
      <c r="M383" s="23">
        <v>0.71</v>
      </c>
      <c r="N383" s="23">
        <v>4.2465099999999998</v>
      </c>
      <c r="O383" s="14">
        <v>0.96</v>
      </c>
      <c r="P383" s="22">
        <v>0</v>
      </c>
      <c r="Q383" s="22">
        <v>0</v>
      </c>
      <c r="R383" s="23">
        <v>0</v>
      </c>
      <c r="S383" s="23">
        <v>0</v>
      </c>
      <c r="T383" s="23">
        <v>0</v>
      </c>
      <c r="U383" s="14">
        <v>0</v>
      </c>
      <c r="V383" s="22">
        <v>0</v>
      </c>
      <c r="W383" s="22">
        <v>0</v>
      </c>
      <c r="X383" s="23">
        <v>0</v>
      </c>
      <c r="Y383" s="23">
        <v>0</v>
      </c>
      <c r="Z383" s="23">
        <v>0</v>
      </c>
      <c r="AA383" s="14">
        <v>0</v>
      </c>
      <c r="AB383" s="22">
        <v>0</v>
      </c>
      <c r="AC383" s="22">
        <v>0</v>
      </c>
      <c r="AD383" s="23">
        <v>0</v>
      </c>
      <c r="AE383" s="23">
        <v>0</v>
      </c>
      <c r="AF383" s="23">
        <v>0</v>
      </c>
      <c r="AG383" s="14">
        <v>0</v>
      </c>
      <c r="AH383" s="22">
        <v>1</v>
      </c>
      <c r="AI383" s="23">
        <v>0.8</v>
      </c>
      <c r="AJ383" s="23">
        <v>8.0000000000000004E-4</v>
      </c>
      <c r="AK383" s="23">
        <v>7.1585799999999999E-4</v>
      </c>
      <c r="AL383" s="14">
        <v>0</v>
      </c>
      <c r="AM383" s="22">
        <v>1109</v>
      </c>
      <c r="AN383" s="23">
        <v>15763.503000000001</v>
      </c>
      <c r="AO383" s="23">
        <v>15.763503</v>
      </c>
      <c r="AP383" s="23">
        <v>14.105543669999999</v>
      </c>
      <c r="AQ383" s="14">
        <v>3.18</v>
      </c>
      <c r="AR383" s="22">
        <v>1110</v>
      </c>
      <c r="AS383" s="23">
        <v>15764.303</v>
      </c>
      <c r="AT383" s="23">
        <v>15.764303</v>
      </c>
      <c r="AU383" s="23">
        <v>14.10625952</v>
      </c>
      <c r="AV383" s="14">
        <v>3.18</v>
      </c>
      <c r="AW383" s="22">
        <v>0</v>
      </c>
      <c r="AX383" s="22">
        <v>0</v>
      </c>
      <c r="AY383" s="23">
        <v>0</v>
      </c>
      <c r="AZ383" s="23">
        <v>0</v>
      </c>
      <c r="BA383" s="23">
        <v>0</v>
      </c>
      <c r="BB383" s="14">
        <v>0</v>
      </c>
      <c r="BC383" s="22">
        <v>2</v>
      </c>
      <c r="BD383" s="23">
        <v>4600</v>
      </c>
      <c r="BE383" s="23">
        <v>4.5999999999999996</v>
      </c>
      <c r="BF383" s="23">
        <v>3.0004422059999998</v>
      </c>
      <c r="BG383" s="14">
        <v>0.68</v>
      </c>
      <c r="BH383" s="22">
        <v>1115</v>
      </c>
      <c r="BI383" s="23">
        <v>21.07</v>
      </c>
      <c r="BJ383" s="23">
        <v>21.35</v>
      </c>
      <c r="BK383" s="14">
        <v>4.82</v>
      </c>
      <c r="BL383" t="s">
        <v>392</v>
      </c>
    </row>
    <row r="384" spans="1:64">
      <c r="A384" t="s">
        <v>1203</v>
      </c>
      <c r="B384" t="s">
        <v>1195</v>
      </c>
      <c r="C384" t="s">
        <v>392</v>
      </c>
      <c r="D384" s="111" t="s">
        <v>942</v>
      </c>
      <c r="E384" s="110">
        <v>2022</v>
      </c>
      <c r="F384" s="23"/>
      <c r="G384" s="23"/>
      <c r="H384" s="22">
        <v>59783</v>
      </c>
      <c r="I384" s="34">
        <v>433.27957448283581</v>
      </c>
      <c r="J384" s="22">
        <v>3</v>
      </c>
      <c r="K384" s="22">
        <v>3</v>
      </c>
      <c r="L384" s="23">
        <v>710</v>
      </c>
      <c r="M384" s="23">
        <v>0.71</v>
      </c>
      <c r="N384" s="23">
        <v>4.2017799999999994</v>
      </c>
      <c r="O384" s="14">
        <v>0.96976184603561355</v>
      </c>
      <c r="P384" s="22">
        <v>0</v>
      </c>
      <c r="Q384" s="22">
        <v>0</v>
      </c>
      <c r="R384" s="23">
        <v>0</v>
      </c>
      <c r="S384" s="23">
        <v>0</v>
      </c>
      <c r="T384" s="23">
        <v>0</v>
      </c>
      <c r="U384" s="14">
        <v>0</v>
      </c>
      <c r="V384" s="22">
        <v>0</v>
      </c>
      <c r="W384" s="22">
        <v>0</v>
      </c>
      <c r="X384" s="23">
        <v>0</v>
      </c>
      <c r="Y384" s="23">
        <v>0</v>
      </c>
      <c r="Z384" s="23">
        <v>0</v>
      </c>
      <c r="AA384" s="14">
        <v>0</v>
      </c>
      <c r="AB384" s="22">
        <v>0</v>
      </c>
      <c r="AC384" s="22">
        <v>0</v>
      </c>
      <c r="AD384" s="23">
        <v>0</v>
      </c>
      <c r="AE384" s="23">
        <v>0</v>
      </c>
      <c r="AF384" s="23">
        <v>0</v>
      </c>
      <c r="AG384" s="14">
        <v>0</v>
      </c>
      <c r="AH384" s="22">
        <v>0</v>
      </c>
      <c r="AI384" s="23">
        <v>0</v>
      </c>
      <c r="AJ384" s="23">
        <v>0</v>
      </c>
      <c r="AK384" s="23">
        <v>0</v>
      </c>
      <c r="AL384" s="14">
        <v>0</v>
      </c>
      <c r="AM384" s="22">
        <v>1349</v>
      </c>
      <c r="AN384" s="23">
        <v>17460.498000000032</v>
      </c>
      <c r="AO384" s="23">
        <v>17.460497999999998</v>
      </c>
      <c r="AP384" s="23">
        <v>17.885904145841319</v>
      </c>
      <c r="AQ384" s="14">
        <v>4.1280284599591388</v>
      </c>
      <c r="AR384" s="22">
        <v>1349</v>
      </c>
      <c r="AS384" s="23">
        <v>17460.498</v>
      </c>
      <c r="AT384" s="23">
        <v>17.460498000000001</v>
      </c>
      <c r="AU384" s="23">
        <v>17.885904145841302</v>
      </c>
      <c r="AV384" s="14">
        <v>4.1280284599591353</v>
      </c>
      <c r="AW384" s="22">
        <v>0</v>
      </c>
      <c r="AX384" s="22">
        <v>0</v>
      </c>
      <c r="AY384" s="23">
        <v>0</v>
      </c>
      <c r="AZ384" s="23">
        <v>0</v>
      </c>
      <c r="BA384" s="23">
        <v>0</v>
      </c>
      <c r="BB384" s="14">
        <v>0</v>
      </c>
      <c r="BC384" s="22">
        <v>2</v>
      </c>
      <c r="BD384" s="23">
        <v>4600</v>
      </c>
      <c r="BE384" s="23">
        <v>4.5999999999999996</v>
      </c>
      <c r="BF384" s="23">
        <v>3.3514113635032499</v>
      </c>
      <c r="BG384" s="14">
        <v>0.77349858171909158</v>
      </c>
      <c r="BH384" s="22">
        <v>1354</v>
      </c>
      <c r="BI384" s="23">
        <v>22.770498000000003</v>
      </c>
      <c r="BJ384" s="23">
        <v>25.439095509344551</v>
      </c>
      <c r="BK384" s="14">
        <v>5.8712888877138401</v>
      </c>
      <c r="BL384" t="s">
        <v>392</v>
      </c>
    </row>
    <row r="385" spans="1:64">
      <c r="A385" t="s">
        <v>1204</v>
      </c>
      <c r="B385" t="s">
        <v>1195</v>
      </c>
      <c r="C385" t="s">
        <v>392</v>
      </c>
      <c r="D385" t="s">
        <v>942</v>
      </c>
      <c r="E385">
        <v>2023</v>
      </c>
      <c r="F385">
        <v>41.15</v>
      </c>
      <c r="G385">
        <v>21.41</v>
      </c>
      <c r="H385">
        <v>59886</v>
      </c>
      <c r="I385">
        <v>433.27957448283581</v>
      </c>
      <c r="J385">
        <v>3</v>
      </c>
      <c r="K385">
        <v>3</v>
      </c>
      <c r="L385">
        <v>710</v>
      </c>
      <c r="M385">
        <v>0.71</v>
      </c>
      <c r="N385">
        <v>4.2017800000000003</v>
      </c>
      <c r="O385">
        <v>0.96976184603561366</v>
      </c>
      <c r="P385">
        <v>0</v>
      </c>
      <c r="Q385">
        <v>0</v>
      </c>
      <c r="R385">
        <v>0</v>
      </c>
      <c r="S385">
        <v>0</v>
      </c>
      <c r="T385">
        <v>0</v>
      </c>
      <c r="U385">
        <v>0</v>
      </c>
      <c r="V385">
        <v>0</v>
      </c>
      <c r="W385">
        <v>0</v>
      </c>
      <c r="X385">
        <v>0</v>
      </c>
      <c r="Y385">
        <v>0</v>
      </c>
      <c r="Z385">
        <v>0</v>
      </c>
      <c r="AA385">
        <v>0</v>
      </c>
      <c r="AG385">
        <v>0</v>
      </c>
      <c r="AH385">
        <v>1</v>
      </c>
      <c r="AI385">
        <v>2.21</v>
      </c>
      <c r="AJ385">
        <v>2.2100000000000002E-3</v>
      </c>
      <c r="AK385">
        <v>2.0730000000000002E-3</v>
      </c>
      <c r="AL385">
        <v>5.1699999999999999E-4</v>
      </c>
      <c r="AM385">
        <v>1871</v>
      </c>
      <c r="AN385">
        <v>23169.919000000002</v>
      </c>
      <c r="AO385">
        <v>23.169919</v>
      </c>
      <c r="AP385">
        <v>21.733087999999999</v>
      </c>
      <c r="AQ385">
        <v>5.0159502732019385</v>
      </c>
      <c r="AR385">
        <v>2171</v>
      </c>
      <c r="AS385">
        <v>23389.058999999899</v>
      </c>
      <c r="AT385">
        <v>23.389059</v>
      </c>
      <c r="AU385">
        <v>21.938638795069501</v>
      </c>
      <c r="AV385">
        <v>5.0633909575025653</v>
      </c>
      <c r="AW385">
        <v>0</v>
      </c>
      <c r="AX385">
        <v>0</v>
      </c>
      <c r="AY385">
        <v>0</v>
      </c>
      <c r="AZ385">
        <v>0</v>
      </c>
      <c r="BA385">
        <v>0</v>
      </c>
      <c r="BB385">
        <v>0</v>
      </c>
      <c r="BC385">
        <v>2</v>
      </c>
      <c r="BD385">
        <v>4600</v>
      </c>
      <c r="BE385">
        <v>4.5999999999999996</v>
      </c>
      <c r="BF385">
        <v>4.0017370000000003</v>
      </c>
      <c r="BG385">
        <v>0.92359234906849441</v>
      </c>
      <c r="BH385">
        <v>2176</v>
      </c>
      <c r="BI385">
        <v>28.699058999999998</v>
      </c>
      <c r="BJ385">
        <v>30.142155795069499</v>
      </c>
      <c r="BK385">
        <v>6.9567451526066728</v>
      </c>
      <c r="BL385" t="s">
        <v>392</v>
      </c>
    </row>
    <row r="386" spans="1:64">
      <c r="A386" t="s">
        <v>1205</v>
      </c>
      <c r="B386" t="s">
        <v>1195</v>
      </c>
      <c r="C386" t="s">
        <v>392</v>
      </c>
      <c r="D386" t="s">
        <v>942</v>
      </c>
      <c r="E386">
        <v>2024</v>
      </c>
      <c r="F386">
        <v>41.15</v>
      </c>
      <c r="G386">
        <v>21.44</v>
      </c>
      <c r="H386">
        <v>59975</v>
      </c>
      <c r="I386">
        <v>411.25446143255368</v>
      </c>
      <c r="J386">
        <v>3</v>
      </c>
      <c r="K386">
        <v>3</v>
      </c>
      <c r="L386">
        <v>710</v>
      </c>
      <c r="M386">
        <v>0.71</v>
      </c>
      <c r="N386">
        <v>4.2017799999999994</v>
      </c>
      <c r="O386">
        <v>1.0216983386304483</v>
      </c>
      <c r="P386">
        <v>0</v>
      </c>
      <c r="Q386">
        <v>0</v>
      </c>
      <c r="R386">
        <v>0</v>
      </c>
      <c r="S386">
        <v>0</v>
      </c>
      <c r="T386">
        <v>0</v>
      </c>
      <c r="U386">
        <v>0</v>
      </c>
      <c r="V386">
        <v>0</v>
      </c>
      <c r="W386">
        <v>0</v>
      </c>
      <c r="X386">
        <v>0</v>
      </c>
      <c r="Y386">
        <v>0</v>
      </c>
      <c r="Z386">
        <v>0</v>
      </c>
      <c r="AA386">
        <v>0</v>
      </c>
      <c r="AB386">
        <v>0</v>
      </c>
      <c r="AC386">
        <v>0</v>
      </c>
      <c r="AD386">
        <v>0</v>
      </c>
      <c r="AE386">
        <v>0</v>
      </c>
      <c r="AF386">
        <v>0</v>
      </c>
      <c r="AG386">
        <v>0</v>
      </c>
      <c r="AH386">
        <v>1</v>
      </c>
      <c r="AI386">
        <v>2.21</v>
      </c>
      <c r="AJ386">
        <v>2.2100000000000002E-3</v>
      </c>
      <c r="AK386">
        <v>1.9932958206127197E-3</v>
      </c>
      <c r="AL386">
        <v>4.8468673474552035E-4</v>
      </c>
      <c r="AM386">
        <v>2366</v>
      </c>
      <c r="AN386">
        <v>29418.175000000057</v>
      </c>
      <c r="AO386">
        <v>29.418174999999955</v>
      </c>
      <c r="AP386">
        <v>26.53354084957169</v>
      </c>
      <c r="AQ386">
        <v>6.4518548339014741</v>
      </c>
      <c r="AR386">
        <v>3015</v>
      </c>
      <c r="AS386">
        <v>30007.408999999927</v>
      </c>
      <c r="AT386">
        <v>30.007409000000006</v>
      </c>
      <c r="AU386">
        <v>27.06499680864987</v>
      </c>
      <c r="AV386">
        <v>6.5810828445173151</v>
      </c>
      <c r="AW386">
        <v>0</v>
      </c>
      <c r="AX386">
        <v>0</v>
      </c>
      <c r="AY386">
        <v>0</v>
      </c>
      <c r="AZ386">
        <v>0</v>
      </c>
      <c r="BA386">
        <v>0</v>
      </c>
      <c r="BB386">
        <v>0</v>
      </c>
      <c r="BC386">
        <v>2</v>
      </c>
      <c r="BD386">
        <v>4600</v>
      </c>
      <c r="BE386">
        <v>4.5999999999999996</v>
      </c>
      <c r="BF386">
        <v>3.5096915716358392</v>
      </c>
      <c r="BG386">
        <v>0.8534111847468514</v>
      </c>
      <c r="BH386">
        <v>3020</v>
      </c>
      <c r="BI386">
        <v>35.317409000000005</v>
      </c>
      <c r="BJ386">
        <v>34.776468380285706</v>
      </c>
      <c r="BK386">
        <v>8.456192367894614</v>
      </c>
      <c r="BL386" t="s">
        <v>392</v>
      </c>
    </row>
    <row r="387" spans="1:64">
      <c r="A387" t="s">
        <v>1206</v>
      </c>
      <c r="B387" t="s">
        <v>1207</v>
      </c>
      <c r="C387" t="s">
        <v>394</v>
      </c>
      <c r="D387" t="s">
        <v>942</v>
      </c>
      <c r="E387">
        <v>2012</v>
      </c>
      <c r="F387" s="23">
        <v>42.56</v>
      </c>
      <c r="G387" s="23">
        <v>13.24</v>
      </c>
      <c r="H387" s="22">
        <v>37564</v>
      </c>
      <c r="I387" s="34">
        <v>315.32572199999998</v>
      </c>
      <c r="J387" s="22">
        <v>1</v>
      </c>
      <c r="K387" s="22" t="s">
        <v>782</v>
      </c>
      <c r="L387" s="23">
        <v>325</v>
      </c>
      <c r="M387" s="23">
        <v>0.32500000000000001</v>
      </c>
      <c r="N387" s="23">
        <v>1.4395370000000001</v>
      </c>
      <c r="O387" s="14">
        <v>0.45652381000494463</v>
      </c>
      <c r="P387" s="22">
        <v>0</v>
      </c>
      <c r="Q387" s="22" t="s">
        <v>782</v>
      </c>
      <c r="R387" s="23">
        <v>0</v>
      </c>
      <c r="S387" s="23">
        <v>0</v>
      </c>
      <c r="T387" s="23">
        <v>0</v>
      </c>
      <c r="U387" s="14">
        <v>0</v>
      </c>
      <c r="V387" s="22">
        <v>0</v>
      </c>
      <c r="W387" s="22" t="s">
        <v>782</v>
      </c>
      <c r="X387" s="23">
        <v>0</v>
      </c>
      <c r="Y387" s="23">
        <v>0</v>
      </c>
      <c r="Z387" s="23">
        <v>0</v>
      </c>
      <c r="AA387" s="14">
        <v>0</v>
      </c>
      <c r="AB387" s="22">
        <v>0</v>
      </c>
      <c r="AC387" s="22" t="s">
        <v>782</v>
      </c>
      <c r="AD387" s="23">
        <v>0</v>
      </c>
      <c r="AE387" s="23">
        <v>0</v>
      </c>
      <c r="AF387" s="23">
        <v>0</v>
      </c>
      <c r="AG387" s="14">
        <v>0</v>
      </c>
      <c r="AH387" s="22" t="s">
        <v>782</v>
      </c>
      <c r="AI387" s="23" t="s">
        <v>782</v>
      </c>
      <c r="AJ387" s="23" t="s">
        <v>782</v>
      </c>
      <c r="AK387" s="23" t="s">
        <v>782</v>
      </c>
      <c r="AL387" s="14" t="s">
        <v>782</v>
      </c>
      <c r="AM387" s="22" t="s">
        <v>782</v>
      </c>
      <c r="AN387" s="23" t="s">
        <v>782</v>
      </c>
      <c r="AO387" s="23" t="s">
        <v>782</v>
      </c>
      <c r="AP387" s="23" t="s">
        <v>782</v>
      </c>
      <c r="AQ387" s="14" t="s">
        <v>782</v>
      </c>
      <c r="AR387" s="22">
        <v>201</v>
      </c>
      <c r="AS387" s="23">
        <v>2612.9070000000011</v>
      </c>
      <c r="AT387" s="23">
        <v>2.6129070000000012</v>
      </c>
      <c r="AU387" s="23">
        <v>2.0997300000000001</v>
      </c>
      <c r="AV387" s="14">
        <v>0.66589239427793967</v>
      </c>
      <c r="AW387" s="22">
        <v>2</v>
      </c>
      <c r="AX387" s="22" t="s">
        <v>782</v>
      </c>
      <c r="AY387" s="23">
        <v>12</v>
      </c>
      <c r="AZ387" s="23">
        <v>1.2E-2</v>
      </c>
      <c r="BA387" s="23">
        <v>6.3049999999999998E-3</v>
      </c>
      <c r="BB387" s="14">
        <v>1.9995197220225502E-3</v>
      </c>
      <c r="BC387" s="22">
        <v>1</v>
      </c>
      <c r="BD387" s="23">
        <v>80</v>
      </c>
      <c r="BE387" s="23">
        <v>0.08</v>
      </c>
      <c r="BF387" s="23">
        <v>0.12776000000000001</v>
      </c>
      <c r="BG387" s="14">
        <v>4.0516834208659959E-2</v>
      </c>
      <c r="BH387" s="22">
        <v>205</v>
      </c>
      <c r="BI387" s="23">
        <v>3.0299070000000015</v>
      </c>
      <c r="BJ387" s="23">
        <v>3.6733320000000003</v>
      </c>
      <c r="BK387" s="14">
        <v>1.1649325582135668</v>
      </c>
      <c r="BL387" t="s">
        <v>394</v>
      </c>
    </row>
    <row r="388" spans="1:64">
      <c r="A388" t="s">
        <v>1208</v>
      </c>
      <c r="B388" t="s">
        <v>1207</v>
      </c>
      <c r="C388" t="s">
        <v>394</v>
      </c>
      <c r="D388" t="s">
        <v>942</v>
      </c>
      <c r="E388">
        <v>2015</v>
      </c>
      <c r="F388" s="23">
        <v>42.56</v>
      </c>
      <c r="G388" s="23">
        <v>13.55</v>
      </c>
      <c r="H388" s="22">
        <v>38291</v>
      </c>
      <c r="I388" s="34">
        <v>308.25507376135454</v>
      </c>
      <c r="J388" s="13">
        <v>1</v>
      </c>
      <c r="K388" s="13">
        <v>1</v>
      </c>
      <c r="L388" s="19">
        <v>325</v>
      </c>
      <c r="M388" s="35">
        <v>0.32500000000000001</v>
      </c>
      <c r="N388" s="19">
        <v>1.9439403691011414</v>
      </c>
      <c r="O388" s="17">
        <v>0.63062720927218374</v>
      </c>
      <c r="P388" s="36">
        <v>0</v>
      </c>
      <c r="Q388" s="37">
        <v>0</v>
      </c>
      <c r="R388" s="38">
        <v>0</v>
      </c>
      <c r="S388" s="27">
        <v>0</v>
      </c>
      <c r="T388" s="23">
        <v>0</v>
      </c>
      <c r="U388" s="17">
        <v>0</v>
      </c>
      <c r="V388" s="22">
        <v>0</v>
      </c>
      <c r="W388" s="22">
        <v>0</v>
      </c>
      <c r="X388" s="23">
        <v>0</v>
      </c>
      <c r="Y388" s="27">
        <v>0</v>
      </c>
      <c r="Z388" s="27">
        <v>0</v>
      </c>
      <c r="AA388" s="14">
        <v>0</v>
      </c>
      <c r="AB388" s="39">
        <v>1</v>
      </c>
      <c r="AC388" s="22" t="s">
        <v>782</v>
      </c>
      <c r="AD388" s="23">
        <v>0</v>
      </c>
      <c r="AE388" s="23">
        <v>0</v>
      </c>
      <c r="AF388" s="23">
        <v>1.2830454</v>
      </c>
      <c r="AG388" s="14">
        <v>0.41622847739184671</v>
      </c>
      <c r="AH388" s="22" t="s">
        <v>782</v>
      </c>
      <c r="AI388" s="23" t="s">
        <v>782</v>
      </c>
      <c r="AJ388" s="23" t="s">
        <v>782</v>
      </c>
      <c r="AK388" s="23" t="s">
        <v>782</v>
      </c>
      <c r="AL388" s="14" t="s">
        <v>782</v>
      </c>
      <c r="AM388" s="22" t="s">
        <v>782</v>
      </c>
      <c r="AN388" s="23" t="s">
        <v>782</v>
      </c>
      <c r="AO388" s="23" t="s">
        <v>782</v>
      </c>
      <c r="AP388" s="23" t="s">
        <v>782</v>
      </c>
      <c r="AQ388" s="14" t="s">
        <v>782</v>
      </c>
      <c r="AR388" s="40">
        <v>254</v>
      </c>
      <c r="AS388" s="41">
        <v>3739.147999999997</v>
      </c>
      <c r="AT388" s="23">
        <v>3.739147999999997</v>
      </c>
      <c r="AU388" s="23">
        <v>3.3209720543144763</v>
      </c>
      <c r="AV388" s="14">
        <v>1.0773454638691566</v>
      </c>
      <c r="AW388" s="22">
        <v>2</v>
      </c>
      <c r="AX388" s="22" t="s">
        <v>782</v>
      </c>
      <c r="AY388" s="23">
        <v>12</v>
      </c>
      <c r="AZ388" s="23">
        <v>1.2E-2</v>
      </c>
      <c r="BA388" s="23">
        <v>3.1268929847767475E-2</v>
      </c>
      <c r="BB388" s="14">
        <v>1.0143849204563397E-2</v>
      </c>
      <c r="BC388" s="42">
        <v>1</v>
      </c>
      <c r="BD388" s="43">
        <v>80</v>
      </c>
      <c r="BE388" s="44">
        <v>0.08</v>
      </c>
      <c r="BF388" s="23">
        <v>6.1326547689235247E-2</v>
      </c>
      <c r="BG388" s="14">
        <v>1.989474072265008E-2</v>
      </c>
      <c r="BH388" s="22">
        <v>259</v>
      </c>
      <c r="BI388" s="23">
        <v>4.1561479999999973</v>
      </c>
      <c r="BJ388" s="23">
        <v>6.6405533009526199</v>
      </c>
      <c r="BK388" s="14">
        <v>2.1542397404604006</v>
      </c>
      <c r="BL388" t="s">
        <v>394</v>
      </c>
    </row>
    <row r="389" spans="1:64">
      <c r="A389" t="s">
        <v>1209</v>
      </c>
      <c r="B389" t="s">
        <v>1207</v>
      </c>
      <c r="C389" t="s">
        <v>394</v>
      </c>
      <c r="D389" t="s">
        <v>942</v>
      </c>
      <c r="E389">
        <v>2016</v>
      </c>
      <c r="F389" s="23">
        <v>42.56</v>
      </c>
      <c r="G389" s="23">
        <v>13.51</v>
      </c>
      <c r="H389" s="22">
        <v>38734</v>
      </c>
      <c r="I389" s="34">
        <v>325.56590584901107</v>
      </c>
      <c r="J389" s="13">
        <v>1</v>
      </c>
      <c r="K389" s="13">
        <v>1</v>
      </c>
      <c r="L389" s="19">
        <v>325</v>
      </c>
      <c r="M389" s="35">
        <v>0.32500000000000001</v>
      </c>
      <c r="N389" s="19">
        <v>1.9438249999999999</v>
      </c>
      <c r="O389" s="17">
        <v>0.59706036936849738</v>
      </c>
      <c r="P389" s="13">
        <v>0</v>
      </c>
      <c r="Q389" s="13">
        <v>0</v>
      </c>
      <c r="R389" s="19">
        <v>0</v>
      </c>
      <c r="S389" s="27">
        <v>0</v>
      </c>
      <c r="T389" s="19">
        <v>0</v>
      </c>
      <c r="U389" s="17">
        <v>0</v>
      </c>
      <c r="V389" s="13">
        <v>0</v>
      </c>
      <c r="W389" s="13">
        <v>0</v>
      </c>
      <c r="X389" s="19">
        <v>0</v>
      </c>
      <c r="Y389" s="27">
        <v>0</v>
      </c>
      <c r="Z389" s="19">
        <v>0</v>
      </c>
      <c r="AA389" s="14">
        <v>0</v>
      </c>
      <c r="AB389" s="13">
        <v>1</v>
      </c>
      <c r="AC389" s="22" t="s">
        <v>782</v>
      </c>
      <c r="AD389" s="19">
        <v>0</v>
      </c>
      <c r="AE389" s="23">
        <v>0</v>
      </c>
      <c r="AF389" s="19">
        <v>1.1269418999999998</v>
      </c>
      <c r="AG389" s="14">
        <v>0.34614862298346621</v>
      </c>
      <c r="AH389" s="22" t="s">
        <v>782</v>
      </c>
      <c r="AI389" s="23" t="s">
        <v>782</v>
      </c>
      <c r="AJ389" s="23" t="s">
        <v>782</v>
      </c>
      <c r="AK389" s="23" t="s">
        <v>782</v>
      </c>
      <c r="AL389" s="14" t="s">
        <v>782</v>
      </c>
      <c r="AM389" s="22" t="s">
        <v>782</v>
      </c>
      <c r="AN389" s="23" t="s">
        <v>782</v>
      </c>
      <c r="AO389" s="23" t="s">
        <v>782</v>
      </c>
      <c r="AP389" s="23" t="s">
        <v>782</v>
      </c>
      <c r="AQ389" s="14" t="s">
        <v>782</v>
      </c>
      <c r="AR389" s="13">
        <v>273</v>
      </c>
      <c r="AS389" s="19">
        <v>3904.3179999999993</v>
      </c>
      <c r="AT389" s="23">
        <v>3.9043179999999995</v>
      </c>
      <c r="AU389" s="19">
        <v>3.467034384000006</v>
      </c>
      <c r="AV389" s="14">
        <v>1.0649255102307691</v>
      </c>
      <c r="AW389" s="13">
        <v>2</v>
      </c>
      <c r="AX389" s="22" t="s">
        <v>782</v>
      </c>
      <c r="AY389" s="19">
        <v>12</v>
      </c>
      <c r="AZ389" s="23">
        <v>1.2E-2</v>
      </c>
      <c r="BA389" s="19">
        <v>0.34962499999999996</v>
      </c>
      <c r="BB389" s="14">
        <v>0.10738993049295122</v>
      </c>
      <c r="BC389" s="13">
        <v>1</v>
      </c>
      <c r="BD389" s="19">
        <v>80</v>
      </c>
      <c r="BE389" s="44">
        <v>0.08</v>
      </c>
      <c r="BF389" s="19">
        <v>6.1326547689235247E-2</v>
      </c>
      <c r="BG389" s="14">
        <v>1.8836907239813031E-2</v>
      </c>
      <c r="BH389" s="22">
        <v>278</v>
      </c>
      <c r="BI389" s="23">
        <v>4.3213179999999998</v>
      </c>
      <c r="BJ389" s="23">
        <v>6.9487528316892408</v>
      </c>
      <c r="BK389" s="14">
        <v>2.1343613403154968</v>
      </c>
      <c r="BL389" t="s">
        <v>394</v>
      </c>
    </row>
    <row r="390" spans="1:64">
      <c r="A390" t="s">
        <v>1210</v>
      </c>
      <c r="B390" t="s">
        <v>1207</v>
      </c>
      <c r="C390" t="s">
        <v>394</v>
      </c>
      <c r="D390" t="s">
        <v>942</v>
      </c>
      <c r="E390">
        <v>2017</v>
      </c>
      <c r="F390" s="23">
        <v>42.56</v>
      </c>
      <c r="G390" s="23">
        <v>13.47</v>
      </c>
      <c r="H390" s="22">
        <v>38789</v>
      </c>
      <c r="I390" s="34">
        <v>304.68800088253028</v>
      </c>
      <c r="J390" s="13">
        <v>1</v>
      </c>
      <c r="K390" s="13">
        <v>1</v>
      </c>
      <c r="L390" s="19">
        <v>325</v>
      </c>
      <c r="M390" s="19">
        <v>0.32500000000000001</v>
      </c>
      <c r="N390" s="19">
        <v>1.9438249999999999</v>
      </c>
      <c r="O390" s="17">
        <v>0.63797228455656319</v>
      </c>
      <c r="P390" s="13">
        <v>0</v>
      </c>
      <c r="Q390" s="13">
        <v>0</v>
      </c>
      <c r="R390" s="19">
        <v>0</v>
      </c>
      <c r="S390" s="19">
        <v>0</v>
      </c>
      <c r="T390" s="19">
        <v>0</v>
      </c>
      <c r="U390" s="17">
        <v>0</v>
      </c>
      <c r="V390" s="13">
        <v>0</v>
      </c>
      <c r="W390" s="13">
        <v>0</v>
      </c>
      <c r="X390" s="19">
        <v>0</v>
      </c>
      <c r="Y390" s="19">
        <v>0</v>
      </c>
      <c r="Z390" s="19">
        <v>0</v>
      </c>
      <c r="AA390" s="14">
        <v>0</v>
      </c>
      <c r="AB390" s="13">
        <v>1</v>
      </c>
      <c r="AC390" s="22" t="s">
        <v>782</v>
      </c>
      <c r="AD390" s="19">
        <v>0</v>
      </c>
      <c r="AE390" s="19">
        <v>0</v>
      </c>
      <c r="AF390" s="19">
        <v>1.1615183999999998</v>
      </c>
      <c r="AG390" s="14">
        <v>0.38121566869573342</v>
      </c>
      <c r="AH390" s="22" t="s">
        <v>782</v>
      </c>
      <c r="AI390" s="23" t="s">
        <v>782</v>
      </c>
      <c r="AJ390" s="23" t="s">
        <v>782</v>
      </c>
      <c r="AK390" s="23" t="s">
        <v>782</v>
      </c>
      <c r="AL390" s="14" t="s">
        <v>782</v>
      </c>
      <c r="AM390" s="22" t="s">
        <v>782</v>
      </c>
      <c r="AN390" s="23" t="s">
        <v>782</v>
      </c>
      <c r="AO390" s="23" t="s">
        <v>782</v>
      </c>
      <c r="AP390" s="23" t="s">
        <v>782</v>
      </c>
      <c r="AQ390" s="14" t="s">
        <v>782</v>
      </c>
      <c r="AR390" s="13">
        <v>288</v>
      </c>
      <c r="AS390" s="19">
        <v>4053.7379999999989</v>
      </c>
      <c r="AT390" s="19">
        <v>4.0537379999999992</v>
      </c>
      <c r="AU390" s="19">
        <v>3.5997193440000066</v>
      </c>
      <c r="AV390" s="14">
        <v>1.1814444065973724</v>
      </c>
      <c r="AW390" s="13">
        <v>2</v>
      </c>
      <c r="AX390" s="22" t="s">
        <v>782</v>
      </c>
      <c r="AY390" s="19">
        <v>651</v>
      </c>
      <c r="AZ390" s="19">
        <v>0.65100000000000002</v>
      </c>
      <c r="BA390" s="19">
        <v>1.046808</v>
      </c>
      <c r="BB390" s="14">
        <v>0.34356718904844152</v>
      </c>
      <c r="BC390" s="13">
        <v>1</v>
      </c>
      <c r="BD390" s="19">
        <v>80</v>
      </c>
      <c r="BE390" s="19">
        <v>0.08</v>
      </c>
      <c r="BF390" s="19">
        <v>6.1326547689235247E-2</v>
      </c>
      <c r="BG390" s="14">
        <v>2.0127654358426523E-2</v>
      </c>
      <c r="BH390" s="22">
        <v>293</v>
      </c>
      <c r="BI390" s="23">
        <v>5.1097379999999992</v>
      </c>
      <c r="BJ390" s="23">
        <v>7.8131972916892423</v>
      </c>
      <c r="BK390" s="14">
        <v>2.564327203256537</v>
      </c>
      <c r="BL390" t="s">
        <v>394</v>
      </c>
    </row>
    <row r="391" spans="1:64">
      <c r="A391" t="s">
        <v>1211</v>
      </c>
      <c r="B391" t="s">
        <v>1207</v>
      </c>
      <c r="C391" t="s">
        <v>394</v>
      </c>
      <c r="D391" t="s">
        <v>942</v>
      </c>
      <c r="E391">
        <v>2018</v>
      </c>
      <c r="F391" s="23">
        <v>42.56</v>
      </c>
      <c r="G391" s="23">
        <v>13.47</v>
      </c>
      <c r="H391" s="22">
        <v>38829</v>
      </c>
      <c r="I391" s="34">
        <v>304.70965603540037</v>
      </c>
      <c r="J391" s="13">
        <v>1</v>
      </c>
      <c r="K391" s="13">
        <v>1</v>
      </c>
      <c r="L391" s="19">
        <v>325</v>
      </c>
      <c r="M391" s="19">
        <v>0.32500000000000001</v>
      </c>
      <c r="N391" s="19">
        <v>1.9438249999999999</v>
      </c>
      <c r="O391" s="17">
        <v>0.63792694504376701</v>
      </c>
      <c r="P391" s="13">
        <v>0</v>
      </c>
      <c r="Q391" s="13">
        <v>0</v>
      </c>
      <c r="R391" s="19">
        <v>0</v>
      </c>
      <c r="S391" s="19">
        <v>0</v>
      </c>
      <c r="T391" s="19">
        <v>0</v>
      </c>
      <c r="U391" s="17">
        <v>0</v>
      </c>
      <c r="V391" s="13">
        <v>0</v>
      </c>
      <c r="W391" s="13">
        <v>0</v>
      </c>
      <c r="X391" s="19">
        <v>0</v>
      </c>
      <c r="Y391" s="19">
        <v>0</v>
      </c>
      <c r="Z391" s="19">
        <v>0</v>
      </c>
      <c r="AA391" s="14">
        <v>0</v>
      </c>
      <c r="AB391" s="13">
        <v>1</v>
      </c>
      <c r="AC391" s="22" t="s">
        <v>782</v>
      </c>
      <c r="AD391" s="19">
        <v>0</v>
      </c>
      <c r="AE391" s="19">
        <v>0</v>
      </c>
      <c r="AF391" s="19">
        <v>0.97995643199999993</v>
      </c>
      <c r="AG391" s="14">
        <v>0.32160334029130705</v>
      </c>
      <c r="AH391" s="22" t="s">
        <v>782</v>
      </c>
      <c r="AI391" s="23" t="s">
        <v>782</v>
      </c>
      <c r="AJ391" s="23" t="s">
        <v>782</v>
      </c>
      <c r="AK391" s="23" t="s">
        <v>782</v>
      </c>
      <c r="AL391" s="14" t="s">
        <v>782</v>
      </c>
      <c r="AM391" s="22" t="s">
        <v>782</v>
      </c>
      <c r="AN391" s="23" t="s">
        <v>782</v>
      </c>
      <c r="AO391" s="23" t="s">
        <v>782</v>
      </c>
      <c r="AP391" s="23" t="s">
        <v>782</v>
      </c>
      <c r="AQ391" s="14" t="s">
        <v>782</v>
      </c>
      <c r="AR391" s="13">
        <v>312</v>
      </c>
      <c r="AS391" s="19">
        <v>4485.6829999999964</v>
      </c>
      <c r="AT391" s="19">
        <v>4.4856829999999981</v>
      </c>
      <c r="AU391" s="19">
        <v>3.9832865040000081</v>
      </c>
      <c r="AV391" s="14">
        <v>1.3072399988326069</v>
      </c>
      <c r="AW391" s="13">
        <v>2</v>
      </c>
      <c r="AX391" s="22" t="s">
        <v>782</v>
      </c>
      <c r="AY391" s="19">
        <v>12</v>
      </c>
      <c r="AZ391" s="19">
        <v>1.2E-2</v>
      </c>
      <c r="BA391" s="19">
        <v>0.34962499999999996</v>
      </c>
      <c r="BB391" s="14">
        <v>0.11474037434487519</v>
      </c>
      <c r="BC391" s="13">
        <v>1</v>
      </c>
      <c r="BD391" s="19">
        <v>80</v>
      </c>
      <c r="BE391" s="19">
        <v>0.08</v>
      </c>
      <c r="BF391" s="19">
        <v>4.4614275334679918E-2</v>
      </c>
      <c r="BG391" s="14">
        <v>1.464156926142726E-2</v>
      </c>
      <c r="BH391" s="22">
        <v>317</v>
      </c>
      <c r="BI391" s="23">
        <v>4.9026829999999979</v>
      </c>
      <c r="BJ391" s="23">
        <v>7.301307211334688</v>
      </c>
      <c r="BK391" s="14">
        <v>2.3961522277739835</v>
      </c>
      <c r="BL391" t="s">
        <v>394</v>
      </c>
    </row>
    <row r="392" spans="1:64">
      <c r="A392" t="s">
        <v>1212</v>
      </c>
      <c r="B392" t="s">
        <v>1207</v>
      </c>
      <c r="C392" t="s">
        <v>394</v>
      </c>
      <c r="D392" t="s">
        <v>942</v>
      </c>
      <c r="E392">
        <v>2019</v>
      </c>
      <c r="F392" s="23">
        <v>42.56</v>
      </c>
      <c r="G392" s="23">
        <v>13.49</v>
      </c>
      <c r="H392" s="22">
        <v>38757</v>
      </c>
      <c r="I392" s="34">
        <v>311.36557556381371</v>
      </c>
      <c r="J392" s="22">
        <v>1</v>
      </c>
      <c r="K392" s="22">
        <v>1</v>
      </c>
      <c r="L392" s="23">
        <v>325</v>
      </c>
      <c r="M392" s="23">
        <v>0.32500000000000001</v>
      </c>
      <c r="N392" s="23">
        <v>1.9438249999999999</v>
      </c>
      <c r="O392" s="14">
        <v>0.62429027244908686</v>
      </c>
      <c r="P392" s="22">
        <v>0</v>
      </c>
      <c r="Q392" s="22">
        <v>0</v>
      </c>
      <c r="R392" s="23">
        <v>0</v>
      </c>
      <c r="S392" s="23">
        <v>0</v>
      </c>
      <c r="T392" s="23">
        <v>0</v>
      </c>
      <c r="U392" s="14">
        <v>0</v>
      </c>
      <c r="V392" s="22">
        <v>0</v>
      </c>
      <c r="W392" s="22">
        <v>0</v>
      </c>
      <c r="X392" s="23">
        <v>0</v>
      </c>
      <c r="Y392" s="23">
        <v>0</v>
      </c>
      <c r="Z392" s="23">
        <v>0</v>
      </c>
      <c r="AA392" s="14">
        <v>0</v>
      </c>
      <c r="AB392" s="22">
        <v>1</v>
      </c>
      <c r="AC392" s="22">
        <v>1</v>
      </c>
      <c r="AD392" s="23">
        <v>714.00880257510732</v>
      </c>
      <c r="AE392" s="23">
        <v>0.71400880257510735</v>
      </c>
      <c r="AF392" s="23">
        <v>0.99818430599999997</v>
      </c>
      <c r="AG392" s="14">
        <v>0.3205827439955462</v>
      </c>
      <c r="AH392" s="22">
        <v>1</v>
      </c>
      <c r="AI392" s="23">
        <v>30</v>
      </c>
      <c r="AJ392" s="23">
        <v>0.03</v>
      </c>
      <c r="AK392" s="23">
        <v>2.664E-2</v>
      </c>
      <c r="AL392" s="14">
        <v>8.5558591221142205E-3</v>
      </c>
      <c r="AM392" s="22">
        <v>349</v>
      </c>
      <c r="AN392" s="23">
        <v>5483.9179999999951</v>
      </c>
      <c r="AO392" s="23">
        <v>5.4839179999999983</v>
      </c>
      <c r="AP392" s="23">
        <v>4.8697191840000071</v>
      </c>
      <c r="AQ392" s="14">
        <v>1.5639876615075481</v>
      </c>
      <c r="AR392" s="22">
        <v>350</v>
      </c>
      <c r="AS392" s="23">
        <v>5513.9179999999951</v>
      </c>
      <c r="AT392" s="23">
        <v>5.5139179999999985</v>
      </c>
      <c r="AU392" s="23">
        <v>4.8963591840000076</v>
      </c>
      <c r="AV392" s="14">
        <v>1.5725435206296621</v>
      </c>
      <c r="AW392" s="22">
        <v>2</v>
      </c>
      <c r="AX392" s="22" t="s">
        <v>782</v>
      </c>
      <c r="AY392" s="23">
        <v>12</v>
      </c>
      <c r="AZ392" s="23">
        <v>1.2E-2</v>
      </c>
      <c r="BA392" s="23">
        <v>0.34962499999999996</v>
      </c>
      <c r="BB392" s="14">
        <v>0.11228762183067507</v>
      </c>
      <c r="BC392" s="22">
        <v>1</v>
      </c>
      <c r="BD392" s="23">
        <v>80</v>
      </c>
      <c r="BE392" s="23">
        <v>0.08</v>
      </c>
      <c r="BF392" s="23">
        <v>4.4614429581854409E-2</v>
      </c>
      <c r="BG392" s="14">
        <v>1.4328632669513197E-2</v>
      </c>
      <c r="BH392" s="22">
        <v>355</v>
      </c>
      <c r="BI392" s="23">
        <v>6.6449268025751058</v>
      </c>
      <c r="BJ392" s="23">
        <v>8.2326079195818611</v>
      </c>
      <c r="BK392" s="14">
        <v>2.6440327915744835</v>
      </c>
      <c r="BL392" t="s">
        <v>394</v>
      </c>
    </row>
    <row r="393" spans="1:64">
      <c r="A393" t="s">
        <v>1213</v>
      </c>
      <c r="B393" t="s">
        <v>1207</v>
      </c>
      <c r="C393" t="s">
        <v>394</v>
      </c>
      <c r="D393" t="s">
        <v>942</v>
      </c>
      <c r="E393">
        <v>2020</v>
      </c>
      <c r="F393" s="23">
        <v>42.56</v>
      </c>
      <c r="G393" s="23">
        <v>13.51</v>
      </c>
      <c r="H393" s="22">
        <v>38749</v>
      </c>
      <c r="I393" s="34">
        <v>312.08096838764061</v>
      </c>
      <c r="J393" s="22">
        <v>1</v>
      </c>
      <c r="K393" s="22">
        <v>1</v>
      </c>
      <c r="L393" s="23">
        <v>325</v>
      </c>
      <c r="M393" s="23">
        <v>0.32500000000000001</v>
      </c>
      <c r="N393" s="23">
        <v>1.9438249999999999</v>
      </c>
      <c r="O393" s="14">
        <v>0.622859192613612</v>
      </c>
      <c r="P393" s="22">
        <v>0</v>
      </c>
      <c r="Q393" s="22">
        <v>0</v>
      </c>
      <c r="R393" s="23">
        <v>0</v>
      </c>
      <c r="S393" s="23">
        <v>0</v>
      </c>
      <c r="T393" s="23">
        <v>0</v>
      </c>
      <c r="U393" s="14">
        <v>0</v>
      </c>
      <c r="V393" s="22">
        <v>0</v>
      </c>
      <c r="W393" s="22">
        <v>0</v>
      </c>
      <c r="X393" s="23">
        <v>0</v>
      </c>
      <c r="Y393" s="23">
        <v>0</v>
      </c>
      <c r="Z393" s="23">
        <v>0</v>
      </c>
      <c r="AA393" s="14">
        <v>0</v>
      </c>
      <c r="AB393" s="22">
        <v>1</v>
      </c>
      <c r="AC393" s="22">
        <v>1</v>
      </c>
      <c r="AD393" s="23">
        <v>779.53862660944219</v>
      </c>
      <c r="AE393" s="23">
        <v>0.77953862660944218</v>
      </c>
      <c r="AF393" s="23">
        <v>1.0897950000000001</v>
      </c>
      <c r="AG393" s="14">
        <v>0.34920264623325215</v>
      </c>
      <c r="AH393" s="22">
        <v>1</v>
      </c>
      <c r="AI393" s="23">
        <v>30</v>
      </c>
      <c r="AJ393" s="23">
        <v>0.03</v>
      </c>
      <c r="AK393" s="23">
        <v>2.664E-2</v>
      </c>
      <c r="AL393" s="14">
        <v>8.536246262511607E-3</v>
      </c>
      <c r="AM393" s="22">
        <v>421</v>
      </c>
      <c r="AN393" s="23">
        <v>6274.4779999999919</v>
      </c>
      <c r="AO393" s="23">
        <v>6.2744780000000038</v>
      </c>
      <c r="AP393" s="23">
        <v>5.5717364640000104</v>
      </c>
      <c r="AQ393" s="14">
        <v>1.7853496458903799</v>
      </c>
      <c r="AR393" s="22">
        <v>422</v>
      </c>
      <c r="AS393" s="23">
        <v>6304.4779999999919</v>
      </c>
      <c r="AT393" s="23">
        <v>6.304478000000004</v>
      </c>
      <c r="AU393" s="23">
        <v>5.5983764640000109</v>
      </c>
      <c r="AV393" s="14">
        <v>1.7938858921528917</v>
      </c>
      <c r="AW393" s="22">
        <v>2</v>
      </c>
      <c r="AX393" s="22">
        <v>2</v>
      </c>
      <c r="AY393" s="23">
        <v>12</v>
      </c>
      <c r="AZ393" s="23">
        <v>1.2E-2</v>
      </c>
      <c r="BA393" s="23">
        <v>0.34962499999999996</v>
      </c>
      <c r="BB393" s="14">
        <v>0.11203022145385212</v>
      </c>
      <c r="BC393" s="22">
        <v>1</v>
      </c>
      <c r="BD393" s="23">
        <v>80</v>
      </c>
      <c r="BE393" s="23">
        <v>0.08</v>
      </c>
      <c r="BF393" s="23">
        <v>3.2207498737727699E-2</v>
      </c>
      <c r="BG393" s="14">
        <v>1.032023801519427E-2</v>
      </c>
      <c r="BH393" s="22">
        <v>427</v>
      </c>
      <c r="BI393" s="23">
        <v>7.501016626609446</v>
      </c>
      <c r="BJ393" s="23">
        <v>9.0138289627377386</v>
      </c>
      <c r="BK393" s="14">
        <v>2.8882981904688023</v>
      </c>
      <c r="BL393" t="s">
        <v>394</v>
      </c>
    </row>
    <row r="394" spans="1:64">
      <c r="A394" t="s">
        <v>1214</v>
      </c>
      <c r="B394" t="s">
        <v>1207</v>
      </c>
      <c r="C394" t="s">
        <v>394</v>
      </c>
      <c r="D394" t="s">
        <v>942</v>
      </c>
      <c r="E394">
        <v>2021</v>
      </c>
      <c r="F394" s="23">
        <v>42.56</v>
      </c>
      <c r="G394" s="23">
        <v>13.52</v>
      </c>
      <c r="H394" s="22">
        <v>38808</v>
      </c>
      <c r="I394" s="34">
        <v>290.52999999999997</v>
      </c>
      <c r="J394" s="22">
        <v>1</v>
      </c>
      <c r="K394" s="22">
        <v>1</v>
      </c>
      <c r="L394" s="23">
        <v>325</v>
      </c>
      <c r="M394" s="23">
        <v>0.32500000000000001</v>
      </c>
      <c r="N394" s="23">
        <v>1.9438249999999999</v>
      </c>
      <c r="O394" s="14">
        <v>0.67</v>
      </c>
      <c r="P394" s="22">
        <v>0</v>
      </c>
      <c r="Q394" s="22">
        <v>0</v>
      </c>
      <c r="R394" s="23">
        <v>0</v>
      </c>
      <c r="S394" s="23">
        <v>0</v>
      </c>
      <c r="T394" s="23">
        <v>0</v>
      </c>
      <c r="U394" s="14">
        <v>0</v>
      </c>
      <c r="V394" s="22">
        <v>0</v>
      </c>
      <c r="W394" s="22">
        <v>0</v>
      </c>
      <c r="X394" s="23">
        <v>0</v>
      </c>
      <c r="Y394" s="23">
        <v>0</v>
      </c>
      <c r="Z394" s="23">
        <v>0</v>
      </c>
      <c r="AA394" s="14">
        <v>0</v>
      </c>
      <c r="AB394" s="22">
        <v>1</v>
      </c>
      <c r="AC394" s="22">
        <v>1</v>
      </c>
      <c r="AD394" s="23">
        <v>729.35196140000005</v>
      </c>
      <c r="AE394" s="23">
        <v>0.72935196099999999</v>
      </c>
      <c r="AF394" s="23">
        <v>1.0196340420000001</v>
      </c>
      <c r="AG394" s="14">
        <v>0.35</v>
      </c>
      <c r="AH394" s="22">
        <v>1</v>
      </c>
      <c r="AI394" s="23">
        <v>30</v>
      </c>
      <c r="AJ394" s="23">
        <v>0.03</v>
      </c>
      <c r="AK394" s="23">
        <v>2.6844686999999999E-2</v>
      </c>
      <c r="AL394" s="14">
        <v>0.01</v>
      </c>
      <c r="AM394" s="22">
        <v>530</v>
      </c>
      <c r="AN394" s="23">
        <v>7520.7479999999996</v>
      </c>
      <c r="AO394" s="23">
        <v>7.5207480000000002</v>
      </c>
      <c r="AP394" s="23">
        <v>6.7297376289999997</v>
      </c>
      <c r="AQ394" s="14">
        <v>2.3199999999999998</v>
      </c>
      <c r="AR394" s="22">
        <v>531</v>
      </c>
      <c r="AS394" s="23">
        <v>7550.7479999999996</v>
      </c>
      <c r="AT394" s="23">
        <v>7.5507479999999996</v>
      </c>
      <c r="AU394" s="23">
        <v>6.7565823170000003</v>
      </c>
      <c r="AV394" s="14">
        <v>2.33</v>
      </c>
      <c r="AW394" s="22">
        <v>2</v>
      </c>
      <c r="AX394" s="22">
        <v>2</v>
      </c>
      <c r="AY394" s="23">
        <v>12</v>
      </c>
      <c r="AZ394" s="23">
        <v>1.2E-2</v>
      </c>
      <c r="BA394" s="23">
        <v>0.34962500000000002</v>
      </c>
      <c r="BB394" s="14">
        <v>0.12</v>
      </c>
      <c r="BC394" s="22">
        <v>1</v>
      </c>
      <c r="BD394" s="23">
        <v>80</v>
      </c>
      <c r="BE394" s="23">
        <v>0.08</v>
      </c>
      <c r="BF394" s="23">
        <v>2.8084939E-2</v>
      </c>
      <c r="BG394" s="14">
        <v>0.01</v>
      </c>
      <c r="BH394" s="22">
        <v>536</v>
      </c>
      <c r="BI394" s="23">
        <v>8.6999999999999993</v>
      </c>
      <c r="BJ394" s="23">
        <v>10.1</v>
      </c>
      <c r="BK394" s="14">
        <v>3.48</v>
      </c>
      <c r="BL394" t="s">
        <v>394</v>
      </c>
    </row>
    <row r="395" spans="1:64">
      <c r="A395" t="s">
        <v>1215</v>
      </c>
      <c r="B395" t="s">
        <v>1207</v>
      </c>
      <c r="C395" t="s">
        <v>394</v>
      </c>
      <c r="D395" s="111" t="s">
        <v>942</v>
      </c>
      <c r="E395" s="110">
        <v>2022</v>
      </c>
      <c r="F395" s="23"/>
      <c r="G395" s="23"/>
      <c r="H395" s="22">
        <v>39134</v>
      </c>
      <c r="I395" s="34">
        <v>283.6251587878042</v>
      </c>
      <c r="J395" s="22">
        <v>1</v>
      </c>
      <c r="K395" s="22">
        <v>1</v>
      </c>
      <c r="L395" s="23">
        <v>325</v>
      </c>
      <c r="M395" s="23">
        <v>0.32500000000000001</v>
      </c>
      <c r="N395" s="23">
        <v>1.9233499999999999</v>
      </c>
      <c r="O395" s="14">
        <v>0.67813095573759219</v>
      </c>
      <c r="P395" s="22">
        <v>0</v>
      </c>
      <c r="Q395" s="22">
        <v>0</v>
      </c>
      <c r="R395" s="23">
        <v>0</v>
      </c>
      <c r="S395" s="23">
        <v>0</v>
      </c>
      <c r="T395" s="23">
        <v>0</v>
      </c>
      <c r="U395" s="14">
        <v>0</v>
      </c>
      <c r="V395" s="22">
        <v>0</v>
      </c>
      <c r="W395" s="22">
        <v>0</v>
      </c>
      <c r="X395" s="23">
        <v>0</v>
      </c>
      <c r="Y395" s="23">
        <v>0</v>
      </c>
      <c r="Z395" s="23">
        <v>0</v>
      </c>
      <c r="AA395" s="14">
        <v>0</v>
      </c>
      <c r="AB395" s="22">
        <v>1</v>
      </c>
      <c r="AC395" s="22">
        <v>1</v>
      </c>
      <c r="AD395" s="23">
        <v>216.510345493562</v>
      </c>
      <c r="AE395" s="23">
        <v>0.21651034549356199</v>
      </c>
      <c r="AF395" s="23">
        <v>0.30268146299999998</v>
      </c>
      <c r="AG395" s="14">
        <v>0.10671883421542758</v>
      </c>
      <c r="AH395" s="22">
        <v>2</v>
      </c>
      <c r="AI395" s="23">
        <v>45</v>
      </c>
      <c r="AJ395" s="23">
        <v>4.4999999999999998E-2</v>
      </c>
      <c r="AK395" s="23">
        <v>4.6096376321159996E-2</v>
      </c>
      <c r="AL395" s="14">
        <v>1.6252569595085628E-2</v>
      </c>
      <c r="AM395" s="22">
        <v>709</v>
      </c>
      <c r="AN395" s="23">
        <v>9286.7129999999888</v>
      </c>
      <c r="AO395" s="23">
        <v>9.286713000000006</v>
      </c>
      <c r="AP395" s="23">
        <v>9.5129737163246375</v>
      </c>
      <c r="AQ395" s="14">
        <v>3.3540655409352542</v>
      </c>
      <c r="AR395" s="22">
        <v>711</v>
      </c>
      <c r="AS395" s="23">
        <v>9331.7129999999906</v>
      </c>
      <c r="AT395" s="23">
        <v>9.3317130000000095</v>
      </c>
      <c r="AU395" s="23">
        <v>9.5590700926457988</v>
      </c>
      <c r="AV395" s="14">
        <v>3.3703181105303397</v>
      </c>
      <c r="AW395" s="22">
        <v>2</v>
      </c>
      <c r="AX395" s="22">
        <v>2</v>
      </c>
      <c r="AY395" s="23">
        <v>12</v>
      </c>
      <c r="AZ395" s="23">
        <v>1.2E-2</v>
      </c>
      <c r="BA395" s="23">
        <v>0.34962499999999996</v>
      </c>
      <c r="BB395" s="14">
        <v>0.12327009405451719</v>
      </c>
      <c r="BC395" s="22">
        <v>1</v>
      </c>
      <c r="BD395" s="23">
        <v>80</v>
      </c>
      <c r="BE395" s="23">
        <v>0.08</v>
      </c>
      <c r="BF395" s="23">
        <v>3.1370103770546803E-2</v>
      </c>
      <c r="BG395" s="14">
        <v>1.1060409416647177E-2</v>
      </c>
      <c r="BH395" s="22">
        <v>716</v>
      </c>
      <c r="BI395" s="23">
        <v>9.9652233454935715</v>
      </c>
      <c r="BJ395" s="23">
        <v>12.166096659416345</v>
      </c>
      <c r="BK395" s="14">
        <v>4.2894984039545241</v>
      </c>
      <c r="BL395" t="s">
        <v>394</v>
      </c>
    </row>
    <row r="396" spans="1:64">
      <c r="A396" t="s">
        <v>1216</v>
      </c>
      <c r="B396" t="s">
        <v>1207</v>
      </c>
      <c r="C396" t="s">
        <v>394</v>
      </c>
      <c r="D396" t="s">
        <v>942</v>
      </c>
      <c r="E396">
        <v>2023</v>
      </c>
      <c r="F396">
        <v>42.56</v>
      </c>
      <c r="G396">
        <v>13.54</v>
      </c>
      <c r="H396">
        <v>39484</v>
      </c>
      <c r="I396">
        <v>283.6251587878042</v>
      </c>
      <c r="J396">
        <v>1</v>
      </c>
      <c r="K396">
        <v>1</v>
      </c>
      <c r="L396">
        <v>325</v>
      </c>
      <c r="M396">
        <v>0.32500000000000001</v>
      </c>
      <c r="N396">
        <v>1.9233499999999999</v>
      </c>
      <c r="O396">
        <v>0.67813095573759208</v>
      </c>
      <c r="P396">
        <v>0</v>
      </c>
      <c r="Q396">
        <v>0</v>
      </c>
      <c r="R396">
        <v>0</v>
      </c>
      <c r="S396">
        <v>0</v>
      </c>
      <c r="T396">
        <v>0</v>
      </c>
      <c r="U396">
        <v>0</v>
      </c>
      <c r="V396">
        <v>0</v>
      </c>
      <c r="W396">
        <v>0</v>
      </c>
      <c r="X396">
        <v>0</v>
      </c>
      <c r="Y396">
        <v>0</v>
      </c>
      <c r="Z396">
        <v>0</v>
      </c>
      <c r="AA396">
        <v>0</v>
      </c>
      <c r="AB396">
        <v>1</v>
      </c>
      <c r="AC396">
        <v>1</v>
      </c>
      <c r="AD396">
        <v>928.00321888411997</v>
      </c>
      <c r="AE396">
        <v>0.92800321888411996</v>
      </c>
      <c r="AF396">
        <v>1.2973485</v>
      </c>
      <c r="AG396">
        <v>0.45741657952516784</v>
      </c>
      <c r="AH396">
        <v>2</v>
      </c>
      <c r="AI396">
        <v>45</v>
      </c>
      <c r="AJ396">
        <v>4.4999999999999998E-2</v>
      </c>
      <c r="AK396">
        <v>4.2209000000000003E-2</v>
      </c>
      <c r="AL396">
        <v>1.6074999999999999E-2</v>
      </c>
      <c r="AM396">
        <v>1039</v>
      </c>
      <c r="AN396">
        <v>13228.083000000001</v>
      </c>
      <c r="AO396">
        <v>13.228083</v>
      </c>
      <c r="AP396">
        <v>12.407773000000001</v>
      </c>
      <c r="AQ396">
        <v>4.3747081722333903</v>
      </c>
      <c r="AR396">
        <v>1197</v>
      </c>
      <c r="AS396">
        <v>13386.8829999999</v>
      </c>
      <c r="AT396">
        <v>13.3868829999999</v>
      </c>
      <c r="AU396">
        <v>12.556725378684799</v>
      </c>
      <c r="AV396">
        <v>4.4272255086084185</v>
      </c>
      <c r="AW396">
        <v>2</v>
      </c>
      <c r="AX396">
        <v>2</v>
      </c>
      <c r="AY396">
        <v>12</v>
      </c>
      <c r="AZ396">
        <v>1.2E-2</v>
      </c>
      <c r="BA396">
        <v>0.34962500000000002</v>
      </c>
      <c r="BB396">
        <v>0.12327009405451721</v>
      </c>
      <c r="BC396">
        <v>1</v>
      </c>
      <c r="BD396">
        <v>80</v>
      </c>
      <c r="BE396">
        <v>0.08</v>
      </c>
      <c r="BF396">
        <v>3.7456999999999997E-2</v>
      </c>
      <c r="BG396">
        <v>1.320651530353965E-2</v>
      </c>
      <c r="BH396">
        <v>1202</v>
      </c>
      <c r="BI396">
        <v>14.73188621888402</v>
      </c>
      <c r="BJ396">
        <v>16.1645058786848</v>
      </c>
      <c r="BK396">
        <v>5.6992496532292352</v>
      </c>
      <c r="BL396" t="s">
        <v>394</v>
      </c>
    </row>
    <row r="397" spans="1:64">
      <c r="A397" t="s">
        <v>1217</v>
      </c>
      <c r="B397" t="s">
        <v>1207</v>
      </c>
      <c r="C397" t="s">
        <v>394</v>
      </c>
      <c r="D397" t="s">
        <v>942</v>
      </c>
      <c r="E397">
        <v>2024</v>
      </c>
      <c r="F397">
        <v>42.56</v>
      </c>
      <c r="G397">
        <v>13.55</v>
      </c>
      <c r="H397">
        <v>39542</v>
      </c>
      <c r="I397">
        <v>271.14337497233907</v>
      </c>
      <c r="J397">
        <v>1</v>
      </c>
      <c r="K397">
        <v>1</v>
      </c>
      <c r="L397">
        <v>325</v>
      </c>
      <c r="M397">
        <v>0.32500000000000001</v>
      </c>
      <c r="N397">
        <v>1.9233499999999999</v>
      </c>
      <c r="O397">
        <v>0.70934796035352587</v>
      </c>
      <c r="P397">
        <v>0</v>
      </c>
      <c r="Q397">
        <v>0</v>
      </c>
      <c r="R397">
        <v>0</v>
      </c>
      <c r="S397">
        <v>0</v>
      </c>
      <c r="T397">
        <v>0</v>
      </c>
      <c r="U397">
        <v>0</v>
      </c>
      <c r="V397">
        <v>0</v>
      </c>
      <c r="W397">
        <v>0</v>
      </c>
      <c r="X397">
        <v>0</v>
      </c>
      <c r="Y397">
        <v>0</v>
      </c>
      <c r="Z397">
        <v>0</v>
      </c>
      <c r="AA397">
        <v>0</v>
      </c>
      <c r="AB397">
        <v>1</v>
      </c>
      <c r="AC397">
        <v>1</v>
      </c>
      <c r="AD397">
        <v>918.23326180257516</v>
      </c>
      <c r="AE397">
        <v>0.91823326180257514</v>
      </c>
      <c r="AF397">
        <v>1.2836901000000001</v>
      </c>
      <c r="AG397">
        <v>0.47343590826475362</v>
      </c>
      <c r="AH397">
        <v>1</v>
      </c>
      <c r="AI397">
        <v>15</v>
      </c>
      <c r="AJ397">
        <v>1.4999999999999999E-2</v>
      </c>
      <c r="AK397">
        <v>1.352915715348E-2</v>
      </c>
      <c r="AL397">
        <v>4.9896690836942585E-3</v>
      </c>
      <c r="AM397">
        <v>1352</v>
      </c>
      <c r="AN397">
        <v>17023.673999999995</v>
      </c>
      <c r="AO397">
        <v>17.02367400000001</v>
      </c>
      <c r="AP397">
        <v>15.354397391707414</v>
      </c>
      <c r="AQ397">
        <v>5.6628333232459784</v>
      </c>
      <c r="AR397">
        <v>1651</v>
      </c>
      <c r="AS397">
        <v>17307.318999999912</v>
      </c>
      <c r="AT397">
        <v>17.307319000000049</v>
      </c>
      <c r="AU397">
        <v>15.61022924376063</v>
      </c>
      <c r="AV397">
        <v>5.7571863023955938</v>
      </c>
      <c r="AW397">
        <v>2</v>
      </c>
      <c r="AX397">
        <v>2</v>
      </c>
      <c r="AY397">
        <v>12</v>
      </c>
      <c r="AZ397">
        <v>1.2E-2</v>
      </c>
      <c r="BA397">
        <v>0.34962499999999996</v>
      </c>
      <c r="BB397">
        <v>0.12894469578527126</v>
      </c>
      <c r="BC397">
        <v>1</v>
      </c>
      <c r="BD397">
        <v>80</v>
      </c>
      <c r="BE397">
        <v>0.08</v>
      </c>
      <c r="BF397">
        <v>3.2851648712482251E-2</v>
      </c>
      <c r="BG397">
        <v>1.2115969536719692E-2</v>
      </c>
      <c r="BH397">
        <v>1656</v>
      </c>
      <c r="BI397">
        <v>18.642552261802624</v>
      </c>
      <c r="BJ397">
        <v>19.199745992473112</v>
      </c>
      <c r="BK397">
        <v>7.0810308363358647</v>
      </c>
      <c r="BL397" t="s">
        <v>394</v>
      </c>
    </row>
    <row r="398" spans="1:64">
      <c r="A398" t="s">
        <v>1218</v>
      </c>
      <c r="B398" t="s">
        <v>1219</v>
      </c>
      <c r="C398" t="s">
        <v>396</v>
      </c>
      <c r="D398" t="s">
        <v>942</v>
      </c>
      <c r="E398">
        <v>2012</v>
      </c>
      <c r="F398" s="23">
        <v>23.05</v>
      </c>
      <c r="G398" s="23">
        <v>9.85</v>
      </c>
      <c r="H398" s="22">
        <v>40205</v>
      </c>
      <c r="I398" s="34">
        <v>348.92214399999995</v>
      </c>
      <c r="J398" s="22">
        <v>2</v>
      </c>
      <c r="K398" s="22" t="s">
        <v>782</v>
      </c>
      <c r="L398" s="23">
        <v>1400</v>
      </c>
      <c r="M398" s="23">
        <v>1.4</v>
      </c>
      <c r="N398" s="23">
        <v>8.7720520000000004</v>
      </c>
      <c r="O398" s="14">
        <v>2.5140427888692556</v>
      </c>
      <c r="P398" s="22">
        <v>0</v>
      </c>
      <c r="Q398" s="22" t="s">
        <v>782</v>
      </c>
      <c r="R398" s="23">
        <v>0</v>
      </c>
      <c r="S398" s="23">
        <v>0</v>
      </c>
      <c r="T398" s="23">
        <v>0</v>
      </c>
      <c r="U398" s="14">
        <v>0</v>
      </c>
      <c r="V398" s="22">
        <v>0</v>
      </c>
      <c r="W398" s="22" t="s">
        <v>782</v>
      </c>
      <c r="X398" s="23">
        <v>0</v>
      </c>
      <c r="Y398" s="23">
        <v>0</v>
      </c>
      <c r="Z398" s="23">
        <v>0</v>
      </c>
      <c r="AA398" s="14">
        <v>0</v>
      </c>
      <c r="AB398" s="22">
        <v>0</v>
      </c>
      <c r="AC398" s="22" t="s">
        <v>782</v>
      </c>
      <c r="AD398" s="23">
        <v>0</v>
      </c>
      <c r="AE398" s="23">
        <v>0</v>
      </c>
      <c r="AF398" s="23">
        <v>0</v>
      </c>
      <c r="AG398" s="14">
        <v>0</v>
      </c>
      <c r="AH398" s="22" t="s">
        <v>782</v>
      </c>
      <c r="AI398" s="23" t="s">
        <v>782</v>
      </c>
      <c r="AJ398" s="23" t="s">
        <v>782</v>
      </c>
      <c r="AK398" s="23" t="s">
        <v>782</v>
      </c>
      <c r="AL398" s="14" t="s">
        <v>782</v>
      </c>
      <c r="AM398" s="22" t="s">
        <v>782</v>
      </c>
      <c r="AN398" s="23" t="s">
        <v>782</v>
      </c>
      <c r="AO398" s="23" t="s">
        <v>782</v>
      </c>
      <c r="AP398" s="23" t="s">
        <v>782</v>
      </c>
      <c r="AQ398" s="14" t="s">
        <v>782</v>
      </c>
      <c r="AR398" s="22">
        <v>181</v>
      </c>
      <c r="AS398" s="23">
        <v>2384.6249999999982</v>
      </c>
      <c r="AT398" s="23">
        <v>2.384624999999998</v>
      </c>
      <c r="AU398" s="23">
        <v>1.8406010000000002</v>
      </c>
      <c r="AV398" s="14">
        <v>0.52751051535439386</v>
      </c>
      <c r="AW398" s="22">
        <v>0</v>
      </c>
      <c r="AX398" s="22" t="s">
        <v>782</v>
      </c>
      <c r="AY398" s="23">
        <v>0</v>
      </c>
      <c r="AZ398" s="23">
        <v>0</v>
      </c>
      <c r="BA398" s="23">
        <v>0</v>
      </c>
      <c r="BB398" s="14">
        <v>0</v>
      </c>
      <c r="BC398" s="22">
        <v>0</v>
      </c>
      <c r="BD398" s="23">
        <v>0</v>
      </c>
      <c r="BE398" s="23">
        <v>0</v>
      </c>
      <c r="BF398" s="23">
        <v>0</v>
      </c>
      <c r="BG398" s="14">
        <v>0</v>
      </c>
      <c r="BH398" s="22">
        <v>183</v>
      </c>
      <c r="BI398" s="23">
        <v>3.7846249999999979</v>
      </c>
      <c r="BJ398" s="23">
        <v>10.612653</v>
      </c>
      <c r="BK398" s="14">
        <v>3.0415533042236493</v>
      </c>
      <c r="BL398" t="s">
        <v>396</v>
      </c>
    </row>
    <row r="399" spans="1:64">
      <c r="A399" t="s">
        <v>1220</v>
      </c>
      <c r="B399" t="s">
        <v>1219</v>
      </c>
      <c r="C399" t="s">
        <v>396</v>
      </c>
      <c r="D399" t="s">
        <v>942</v>
      </c>
      <c r="E399">
        <v>2015</v>
      </c>
      <c r="F399" s="23">
        <v>23.05</v>
      </c>
      <c r="G399" s="23">
        <v>9.86</v>
      </c>
      <c r="H399" s="22">
        <v>40885</v>
      </c>
      <c r="I399" s="34">
        <v>329.16877432022432</v>
      </c>
      <c r="J399" s="13">
        <v>2</v>
      </c>
      <c r="K399" s="13">
        <v>2</v>
      </c>
      <c r="L399" s="19">
        <v>1400</v>
      </c>
      <c r="M399" s="35">
        <v>1.4</v>
      </c>
      <c r="N399" s="19">
        <v>8.3738969745895329</v>
      </c>
      <c r="O399" s="17">
        <v>2.5439524122185353</v>
      </c>
      <c r="P399" s="36">
        <v>0</v>
      </c>
      <c r="Q399" s="37">
        <v>0</v>
      </c>
      <c r="R399" s="38">
        <v>0</v>
      </c>
      <c r="S399" s="27">
        <v>0</v>
      </c>
      <c r="T399" s="23">
        <v>0</v>
      </c>
      <c r="U399" s="17">
        <v>0</v>
      </c>
      <c r="V399" s="22">
        <v>0</v>
      </c>
      <c r="W399" s="22">
        <v>0</v>
      </c>
      <c r="X399" s="23">
        <v>0</v>
      </c>
      <c r="Y399" s="27">
        <v>0</v>
      </c>
      <c r="Z399" s="27">
        <v>0</v>
      </c>
      <c r="AA399" s="14">
        <v>0</v>
      </c>
      <c r="AB399" s="39">
        <v>1</v>
      </c>
      <c r="AC399" s="22" t="s">
        <v>782</v>
      </c>
      <c r="AD399" s="23">
        <v>0</v>
      </c>
      <c r="AE399" s="23">
        <v>0</v>
      </c>
      <c r="AF399" s="23">
        <v>3.5103371099999996</v>
      </c>
      <c r="AG399" s="14">
        <v>1.0664246987732342</v>
      </c>
      <c r="AH399" s="22" t="s">
        <v>782</v>
      </c>
      <c r="AI399" s="23" t="s">
        <v>782</v>
      </c>
      <c r="AJ399" s="23" t="s">
        <v>782</v>
      </c>
      <c r="AK399" s="23" t="s">
        <v>782</v>
      </c>
      <c r="AL399" s="14" t="s">
        <v>782</v>
      </c>
      <c r="AM399" s="22" t="s">
        <v>782</v>
      </c>
      <c r="AN399" s="23" t="s">
        <v>782</v>
      </c>
      <c r="AO399" s="23" t="s">
        <v>782</v>
      </c>
      <c r="AP399" s="23" t="s">
        <v>782</v>
      </c>
      <c r="AQ399" s="14" t="s">
        <v>782</v>
      </c>
      <c r="AR399" s="40">
        <v>232</v>
      </c>
      <c r="AS399" s="41">
        <v>3408.6899999999964</v>
      </c>
      <c r="AT399" s="23">
        <v>3.4086899999999964</v>
      </c>
      <c r="AU399" s="23">
        <v>3.0274715608532237</v>
      </c>
      <c r="AV399" s="14">
        <v>0.91973230665798744</v>
      </c>
      <c r="AW399" s="22">
        <v>0</v>
      </c>
      <c r="AX399" s="22" t="s">
        <v>782</v>
      </c>
      <c r="AY399" s="23">
        <v>0</v>
      </c>
      <c r="AZ399" s="23">
        <v>0</v>
      </c>
      <c r="BA399" s="23">
        <v>0</v>
      </c>
      <c r="BB399" s="14">
        <v>0</v>
      </c>
      <c r="BC399" s="42">
        <v>0</v>
      </c>
      <c r="BD399" s="46">
        <v>0</v>
      </c>
      <c r="BE399" s="44">
        <v>0</v>
      </c>
      <c r="BF399" s="23">
        <v>0</v>
      </c>
      <c r="BG399" s="14">
        <v>0</v>
      </c>
      <c r="BH399" s="22">
        <v>235</v>
      </c>
      <c r="BI399" s="23">
        <v>4.8086899999999968</v>
      </c>
      <c r="BJ399" s="23">
        <v>14.911705645442757</v>
      </c>
      <c r="BK399" s="14">
        <v>4.5301094176497569</v>
      </c>
      <c r="BL399" t="s">
        <v>396</v>
      </c>
    </row>
    <row r="400" spans="1:64">
      <c r="A400" t="s">
        <v>1221</v>
      </c>
      <c r="B400" t="s">
        <v>1219</v>
      </c>
      <c r="C400" t="s">
        <v>396</v>
      </c>
      <c r="D400" t="s">
        <v>942</v>
      </c>
      <c r="E400">
        <v>2016</v>
      </c>
      <c r="F400" s="23">
        <v>23.05</v>
      </c>
      <c r="G400" s="23">
        <v>9.82</v>
      </c>
      <c r="H400" s="22">
        <v>40814</v>
      </c>
      <c r="I400" s="34">
        <v>347.62116582582894</v>
      </c>
      <c r="J400" s="13">
        <v>2</v>
      </c>
      <c r="K400" s="13">
        <v>2</v>
      </c>
      <c r="L400" s="19">
        <v>1400</v>
      </c>
      <c r="M400" s="35">
        <v>1.4</v>
      </c>
      <c r="N400" s="19">
        <v>8.3734000000000002</v>
      </c>
      <c r="O400" s="17">
        <v>2.408771623588474</v>
      </c>
      <c r="P400" s="13">
        <v>0</v>
      </c>
      <c r="Q400" s="13">
        <v>0</v>
      </c>
      <c r="R400" s="19">
        <v>0</v>
      </c>
      <c r="S400" s="27">
        <v>0</v>
      </c>
      <c r="T400" s="19">
        <v>0</v>
      </c>
      <c r="U400" s="17">
        <v>0</v>
      </c>
      <c r="V400" s="13">
        <v>0</v>
      </c>
      <c r="W400" s="13">
        <v>0</v>
      </c>
      <c r="X400" s="19">
        <v>0</v>
      </c>
      <c r="Y400" s="27">
        <v>0</v>
      </c>
      <c r="Z400" s="19">
        <v>0</v>
      </c>
      <c r="AA400" s="14">
        <v>0</v>
      </c>
      <c r="AB400" s="13">
        <v>1</v>
      </c>
      <c r="AC400" s="22" t="s">
        <v>782</v>
      </c>
      <c r="AD400" s="19">
        <v>0</v>
      </c>
      <c r="AE400" s="23">
        <v>0</v>
      </c>
      <c r="AF400" s="19">
        <v>3.1621068569999999</v>
      </c>
      <c r="AG400" s="14">
        <v>0.90964163516565977</v>
      </c>
      <c r="AH400" s="22" t="s">
        <v>782</v>
      </c>
      <c r="AI400" s="23" t="s">
        <v>782</v>
      </c>
      <c r="AJ400" s="23" t="s">
        <v>782</v>
      </c>
      <c r="AK400" s="23" t="s">
        <v>782</v>
      </c>
      <c r="AL400" s="14" t="s">
        <v>782</v>
      </c>
      <c r="AM400" s="22" t="s">
        <v>782</v>
      </c>
      <c r="AN400" s="23" t="s">
        <v>782</v>
      </c>
      <c r="AO400" s="23" t="s">
        <v>782</v>
      </c>
      <c r="AP400" s="23" t="s">
        <v>782</v>
      </c>
      <c r="AQ400" s="14" t="s">
        <v>782</v>
      </c>
      <c r="AR400" s="13">
        <v>272</v>
      </c>
      <c r="AS400" s="19">
        <v>3899.0199999999968</v>
      </c>
      <c r="AT400" s="23">
        <v>3.8990199999999966</v>
      </c>
      <c r="AU400" s="19">
        <v>3.4623297600000051</v>
      </c>
      <c r="AV400" s="14">
        <v>0.99600660154703025</v>
      </c>
      <c r="AW400" s="13">
        <v>0</v>
      </c>
      <c r="AX400" s="22" t="s">
        <v>782</v>
      </c>
      <c r="AY400" s="19">
        <v>0</v>
      </c>
      <c r="AZ400" s="23">
        <v>0</v>
      </c>
      <c r="BA400" s="19">
        <v>0</v>
      </c>
      <c r="BB400" s="14">
        <v>0</v>
      </c>
      <c r="BC400" s="13">
        <v>0</v>
      </c>
      <c r="BD400" s="19">
        <v>0</v>
      </c>
      <c r="BE400" s="44">
        <v>0</v>
      </c>
      <c r="BF400" s="19">
        <v>0</v>
      </c>
      <c r="BG400" s="14">
        <v>0</v>
      </c>
      <c r="BH400" s="22">
        <v>275</v>
      </c>
      <c r="BI400" s="23">
        <v>5.299019999999997</v>
      </c>
      <c r="BJ400" s="23">
        <v>14.997836617000004</v>
      </c>
      <c r="BK400" s="14">
        <v>4.3144198603011645</v>
      </c>
      <c r="BL400" t="s">
        <v>396</v>
      </c>
    </row>
    <row r="401" spans="1:64">
      <c r="A401" t="s">
        <v>1222</v>
      </c>
      <c r="B401" t="s">
        <v>1219</v>
      </c>
      <c r="C401" t="s">
        <v>396</v>
      </c>
      <c r="D401" t="s">
        <v>942</v>
      </c>
      <c r="E401">
        <v>2017</v>
      </c>
      <c r="F401" s="23">
        <v>23.05</v>
      </c>
      <c r="G401" s="23">
        <v>9.85</v>
      </c>
      <c r="H401" s="22">
        <v>40598</v>
      </c>
      <c r="I401" s="34">
        <v>318.89771481164672</v>
      </c>
      <c r="J401" s="13">
        <v>2</v>
      </c>
      <c r="K401" s="13">
        <v>2</v>
      </c>
      <c r="L401" s="19">
        <v>1400</v>
      </c>
      <c r="M401" s="19">
        <v>1.4</v>
      </c>
      <c r="N401" s="19">
        <v>8.3734000000000002</v>
      </c>
      <c r="O401" s="17">
        <v>2.6257322053705066</v>
      </c>
      <c r="P401" s="13">
        <v>0</v>
      </c>
      <c r="Q401" s="13">
        <v>0</v>
      </c>
      <c r="R401" s="19">
        <v>0</v>
      </c>
      <c r="S401" s="19">
        <v>0</v>
      </c>
      <c r="T401" s="19">
        <v>0</v>
      </c>
      <c r="U401" s="17">
        <v>0</v>
      </c>
      <c r="V401" s="13">
        <v>0</v>
      </c>
      <c r="W401" s="13">
        <v>0</v>
      </c>
      <c r="X401" s="19">
        <v>0</v>
      </c>
      <c r="Y401" s="19">
        <v>0</v>
      </c>
      <c r="Z401" s="19">
        <v>0</v>
      </c>
      <c r="AA401" s="14">
        <v>0</v>
      </c>
      <c r="AB401" s="13">
        <v>1</v>
      </c>
      <c r="AC401" s="22" t="s">
        <v>782</v>
      </c>
      <c r="AD401" s="19">
        <v>0</v>
      </c>
      <c r="AE401" s="19">
        <v>0</v>
      </c>
      <c r="AF401" s="19">
        <v>3.7510782749999998</v>
      </c>
      <c r="AG401" s="14">
        <v>1.1762637675894074</v>
      </c>
      <c r="AH401" s="22" t="s">
        <v>782</v>
      </c>
      <c r="AI401" s="23" t="s">
        <v>782</v>
      </c>
      <c r="AJ401" s="23" t="s">
        <v>782</v>
      </c>
      <c r="AK401" s="23" t="s">
        <v>782</v>
      </c>
      <c r="AL401" s="14" t="s">
        <v>782</v>
      </c>
      <c r="AM401" s="22" t="s">
        <v>782</v>
      </c>
      <c r="AN401" s="23" t="s">
        <v>782</v>
      </c>
      <c r="AO401" s="23" t="s">
        <v>782</v>
      </c>
      <c r="AP401" s="23" t="s">
        <v>782</v>
      </c>
      <c r="AQ401" s="14" t="s">
        <v>782</v>
      </c>
      <c r="AR401" s="13">
        <v>292</v>
      </c>
      <c r="AS401" s="19">
        <v>4024.904999999997</v>
      </c>
      <c r="AT401" s="19">
        <v>4.0249049999999995</v>
      </c>
      <c r="AU401" s="19">
        <v>3.5741156400000049</v>
      </c>
      <c r="AV401" s="14">
        <v>1.1207717942133939</v>
      </c>
      <c r="AW401" s="13">
        <v>0</v>
      </c>
      <c r="AX401" s="22" t="s">
        <v>782</v>
      </c>
      <c r="AY401" s="19">
        <v>0</v>
      </c>
      <c r="AZ401" s="19">
        <v>0</v>
      </c>
      <c r="BA401" s="19">
        <v>0</v>
      </c>
      <c r="BB401" s="14">
        <v>0</v>
      </c>
      <c r="BC401" s="13">
        <v>0</v>
      </c>
      <c r="BD401" s="19">
        <v>0</v>
      </c>
      <c r="BE401" s="19">
        <v>0</v>
      </c>
      <c r="BF401" s="19">
        <v>0</v>
      </c>
      <c r="BG401" s="14">
        <v>0</v>
      </c>
      <c r="BH401" s="22">
        <v>295</v>
      </c>
      <c r="BI401" s="23">
        <v>5.424904999999999</v>
      </c>
      <c r="BJ401" s="23">
        <v>15.698593915000005</v>
      </c>
      <c r="BK401" s="14">
        <v>4.9227677671733083</v>
      </c>
      <c r="BL401" t="s">
        <v>396</v>
      </c>
    </row>
    <row r="402" spans="1:64">
      <c r="A402" t="s">
        <v>1223</v>
      </c>
      <c r="B402" t="s">
        <v>1219</v>
      </c>
      <c r="C402" t="s">
        <v>396</v>
      </c>
      <c r="D402" t="s">
        <v>942</v>
      </c>
      <c r="E402">
        <v>2018</v>
      </c>
      <c r="F402" s="23">
        <v>23.05</v>
      </c>
      <c r="G402" s="23">
        <v>9.9600000000000009</v>
      </c>
      <c r="H402" s="22">
        <v>40645</v>
      </c>
      <c r="I402" s="34">
        <v>318.92037989443361</v>
      </c>
      <c r="J402" s="13">
        <v>2</v>
      </c>
      <c r="K402" s="13">
        <v>2</v>
      </c>
      <c r="L402" s="19">
        <v>1400</v>
      </c>
      <c r="M402" s="19">
        <v>1.4</v>
      </c>
      <c r="N402" s="19">
        <v>8.3734000000000002</v>
      </c>
      <c r="O402" s="17">
        <v>2.6255455994288273</v>
      </c>
      <c r="P402" s="13">
        <v>0</v>
      </c>
      <c r="Q402" s="13">
        <v>0</v>
      </c>
      <c r="R402" s="19">
        <v>0</v>
      </c>
      <c r="S402" s="19">
        <v>0</v>
      </c>
      <c r="T402" s="19">
        <v>0</v>
      </c>
      <c r="U402" s="17">
        <v>0</v>
      </c>
      <c r="V402" s="13">
        <v>0</v>
      </c>
      <c r="W402" s="13">
        <v>0</v>
      </c>
      <c r="X402" s="19">
        <v>0</v>
      </c>
      <c r="Y402" s="19">
        <v>0</v>
      </c>
      <c r="Z402" s="19">
        <v>0</v>
      </c>
      <c r="AA402" s="14">
        <v>0</v>
      </c>
      <c r="AB402" s="13">
        <v>1</v>
      </c>
      <c r="AC402" s="22" t="s">
        <v>782</v>
      </c>
      <c r="AD402" s="19">
        <v>0</v>
      </c>
      <c r="AE402" s="19">
        <v>0</v>
      </c>
      <c r="AF402" s="19">
        <v>3.1095207149999995</v>
      </c>
      <c r="AG402" s="14">
        <v>0.97501474067893912</v>
      </c>
      <c r="AH402" s="22" t="s">
        <v>782</v>
      </c>
      <c r="AI402" s="23" t="s">
        <v>782</v>
      </c>
      <c r="AJ402" s="23" t="s">
        <v>782</v>
      </c>
      <c r="AK402" s="23" t="s">
        <v>782</v>
      </c>
      <c r="AL402" s="14" t="s">
        <v>782</v>
      </c>
      <c r="AM402" s="22" t="s">
        <v>782</v>
      </c>
      <c r="AN402" s="23" t="s">
        <v>782</v>
      </c>
      <c r="AO402" s="23" t="s">
        <v>782</v>
      </c>
      <c r="AP402" s="23" t="s">
        <v>782</v>
      </c>
      <c r="AQ402" s="14" t="s">
        <v>782</v>
      </c>
      <c r="AR402" s="13">
        <v>310</v>
      </c>
      <c r="AS402" s="19">
        <v>4315.1499999999978</v>
      </c>
      <c r="AT402" s="19">
        <v>4.3151499999999992</v>
      </c>
      <c r="AU402" s="19">
        <v>3.8318532000000065</v>
      </c>
      <c r="AV402" s="14">
        <v>1.2015077873883113</v>
      </c>
      <c r="AW402" s="13">
        <v>0</v>
      </c>
      <c r="AX402" s="22" t="s">
        <v>782</v>
      </c>
      <c r="AY402" s="19">
        <v>0</v>
      </c>
      <c r="AZ402" s="19">
        <v>0</v>
      </c>
      <c r="BA402" s="19">
        <v>0</v>
      </c>
      <c r="BB402" s="14">
        <v>0</v>
      </c>
      <c r="BC402" s="13">
        <v>0</v>
      </c>
      <c r="BD402" s="19">
        <v>0</v>
      </c>
      <c r="BE402" s="19">
        <v>0</v>
      </c>
      <c r="BF402" s="19">
        <v>0</v>
      </c>
      <c r="BG402" s="14">
        <v>0</v>
      </c>
      <c r="BH402" s="22">
        <v>313</v>
      </c>
      <c r="BI402" s="23">
        <v>5.7151499999999995</v>
      </c>
      <c r="BJ402" s="23">
        <v>15.314773915000007</v>
      </c>
      <c r="BK402" s="14">
        <v>4.8020681274960779</v>
      </c>
      <c r="BL402" t="s">
        <v>396</v>
      </c>
    </row>
    <row r="403" spans="1:64">
      <c r="A403" t="s">
        <v>1224</v>
      </c>
      <c r="B403" t="s">
        <v>1219</v>
      </c>
      <c r="C403" t="s">
        <v>396</v>
      </c>
      <c r="D403" t="s">
        <v>942</v>
      </c>
      <c r="E403">
        <v>2019</v>
      </c>
      <c r="F403" s="23">
        <v>23.05</v>
      </c>
      <c r="G403" s="23">
        <v>10</v>
      </c>
      <c r="H403" s="22">
        <v>40948</v>
      </c>
      <c r="I403" s="34">
        <v>325.92788428213987</v>
      </c>
      <c r="J403" s="22">
        <v>2</v>
      </c>
      <c r="K403" s="22">
        <v>2</v>
      </c>
      <c r="L403" s="23">
        <v>1400</v>
      </c>
      <c r="M403" s="23">
        <v>1.4</v>
      </c>
      <c r="N403" s="23">
        <v>8.3734000000000002</v>
      </c>
      <c r="O403" s="14">
        <v>2.5690959269847427</v>
      </c>
      <c r="P403" s="22">
        <v>0</v>
      </c>
      <c r="Q403" s="22">
        <v>0</v>
      </c>
      <c r="R403" s="23">
        <v>0</v>
      </c>
      <c r="S403" s="23">
        <v>0</v>
      </c>
      <c r="T403" s="23">
        <v>0</v>
      </c>
      <c r="U403" s="14">
        <v>0</v>
      </c>
      <c r="V403" s="22">
        <v>0</v>
      </c>
      <c r="W403" s="22">
        <v>0</v>
      </c>
      <c r="X403" s="23">
        <v>0</v>
      </c>
      <c r="Y403" s="23">
        <v>0</v>
      </c>
      <c r="Z403" s="23">
        <v>0</v>
      </c>
      <c r="AA403" s="14">
        <v>0</v>
      </c>
      <c r="AB403" s="22">
        <v>1</v>
      </c>
      <c r="AC403" s="22">
        <v>1</v>
      </c>
      <c r="AD403" s="23">
        <v>2434.9244635193131</v>
      </c>
      <c r="AE403" s="23">
        <v>2.4349244635193132</v>
      </c>
      <c r="AF403" s="23">
        <v>3.4040244</v>
      </c>
      <c r="AG403" s="14">
        <v>1.0444103018363726</v>
      </c>
      <c r="AH403" s="22">
        <v>1</v>
      </c>
      <c r="AI403" s="23">
        <v>48.38</v>
      </c>
      <c r="AJ403" s="23">
        <v>4.8379999999999999E-2</v>
      </c>
      <c r="AK403" s="23">
        <v>4.2961440000000004E-2</v>
      </c>
      <c r="AL403" s="14">
        <v>1.3181271708194928E-2</v>
      </c>
      <c r="AM403" s="22">
        <v>337</v>
      </c>
      <c r="AN403" s="23">
        <v>4448.5199999999995</v>
      </c>
      <c r="AO403" s="23">
        <v>4.448520000000002</v>
      </c>
      <c r="AP403" s="23">
        <v>3.9502857600000079</v>
      </c>
      <c r="AQ403" s="14">
        <v>1.2120122120574495</v>
      </c>
      <c r="AR403" s="22">
        <v>338</v>
      </c>
      <c r="AS403" s="23">
        <v>4496.8999999999996</v>
      </c>
      <c r="AT403" s="23">
        <v>4.4969000000000019</v>
      </c>
      <c r="AU403" s="23">
        <v>3.9932472000000079</v>
      </c>
      <c r="AV403" s="14">
        <v>1.2251934837656444</v>
      </c>
      <c r="AW403" s="22">
        <v>0</v>
      </c>
      <c r="AX403" s="22" t="s">
        <v>782</v>
      </c>
      <c r="AY403" s="23">
        <v>0</v>
      </c>
      <c r="AZ403" s="23">
        <v>0</v>
      </c>
      <c r="BA403" s="23">
        <v>0</v>
      </c>
      <c r="BB403" s="14">
        <v>0</v>
      </c>
      <c r="BC403" s="22">
        <v>0</v>
      </c>
      <c r="BD403" s="23">
        <v>0</v>
      </c>
      <c r="BE403" s="23">
        <v>0</v>
      </c>
      <c r="BF403" s="23">
        <v>0</v>
      </c>
      <c r="BG403" s="14">
        <v>0</v>
      </c>
      <c r="BH403" s="22">
        <v>341</v>
      </c>
      <c r="BI403" s="23">
        <v>8.3318244635193146</v>
      </c>
      <c r="BJ403" s="23">
        <v>15.770671600000007</v>
      </c>
      <c r="BK403" s="14">
        <v>4.8386997125867595</v>
      </c>
      <c r="BL403" t="s">
        <v>396</v>
      </c>
    </row>
    <row r="404" spans="1:64">
      <c r="A404" t="s">
        <v>1225</v>
      </c>
      <c r="B404" t="s">
        <v>1219</v>
      </c>
      <c r="C404" t="s">
        <v>396</v>
      </c>
      <c r="D404" t="s">
        <v>942</v>
      </c>
      <c r="E404">
        <v>2020</v>
      </c>
      <c r="F404" s="23">
        <v>23.05</v>
      </c>
      <c r="G404" s="23">
        <v>10.02</v>
      </c>
      <c r="H404" s="22">
        <v>41279</v>
      </c>
      <c r="I404" s="34">
        <v>329.72344334022523</v>
      </c>
      <c r="J404" s="22">
        <v>2</v>
      </c>
      <c r="K404" s="22">
        <v>2</v>
      </c>
      <c r="L404" s="23">
        <v>1400</v>
      </c>
      <c r="M404" s="23">
        <v>1.4</v>
      </c>
      <c r="N404" s="23">
        <v>8.3734000000000002</v>
      </c>
      <c r="O404" s="14">
        <v>2.5395221871924663</v>
      </c>
      <c r="P404" s="22">
        <v>0</v>
      </c>
      <c r="Q404" s="22">
        <v>0</v>
      </c>
      <c r="R404" s="23">
        <v>0</v>
      </c>
      <c r="S404" s="23">
        <v>0</v>
      </c>
      <c r="T404" s="23">
        <v>0</v>
      </c>
      <c r="U404" s="14">
        <v>0</v>
      </c>
      <c r="V404" s="22">
        <v>0</v>
      </c>
      <c r="W404" s="22">
        <v>0</v>
      </c>
      <c r="X404" s="23">
        <v>0</v>
      </c>
      <c r="Y404" s="23">
        <v>0</v>
      </c>
      <c r="Z404" s="23">
        <v>0</v>
      </c>
      <c r="AA404" s="14">
        <v>0</v>
      </c>
      <c r="AB404" s="22">
        <v>1</v>
      </c>
      <c r="AC404" s="22">
        <v>1</v>
      </c>
      <c r="AD404" s="23">
        <v>660</v>
      </c>
      <c r="AE404" s="23">
        <v>0.66</v>
      </c>
      <c r="AF404" s="23">
        <v>3.192515529</v>
      </c>
      <c r="AG404" s="14">
        <v>0.96824038250316391</v>
      </c>
      <c r="AH404" s="22">
        <v>1</v>
      </c>
      <c r="AI404" s="23">
        <v>48.38</v>
      </c>
      <c r="AJ404" s="23">
        <v>4.8379999999999999E-2</v>
      </c>
      <c r="AK404" s="23">
        <v>4.2961440000000004E-2</v>
      </c>
      <c r="AL404" s="14">
        <v>1.3029537592105706E-2</v>
      </c>
      <c r="AM404" s="22">
        <v>381</v>
      </c>
      <c r="AN404" s="23">
        <v>4931.744999999999</v>
      </c>
      <c r="AO404" s="23">
        <v>4.931745000000002</v>
      </c>
      <c r="AP404" s="23">
        <v>4.379389560000007</v>
      </c>
      <c r="AQ404" s="14">
        <v>1.3282008448156148</v>
      </c>
      <c r="AR404" s="22">
        <v>382</v>
      </c>
      <c r="AS404" s="23">
        <v>4980.1249999999991</v>
      </c>
      <c r="AT404" s="23">
        <v>4.9801250000000019</v>
      </c>
      <c r="AU404" s="23">
        <v>4.422351000000007</v>
      </c>
      <c r="AV404" s="14">
        <v>1.3412303824077205</v>
      </c>
      <c r="AW404" s="22">
        <v>0</v>
      </c>
      <c r="AX404" s="22">
        <v>0</v>
      </c>
      <c r="AY404" s="23">
        <v>0</v>
      </c>
      <c r="AZ404" s="23">
        <v>0</v>
      </c>
      <c r="BA404" s="23">
        <v>0</v>
      </c>
      <c r="BB404" s="14">
        <v>0</v>
      </c>
      <c r="BC404" s="22">
        <v>0</v>
      </c>
      <c r="BD404" s="23">
        <v>0</v>
      </c>
      <c r="BE404" s="23">
        <v>0</v>
      </c>
      <c r="BF404" s="23">
        <v>0</v>
      </c>
      <c r="BG404" s="14">
        <v>0</v>
      </c>
      <c r="BH404" s="22">
        <v>385</v>
      </c>
      <c r="BI404" s="23">
        <v>7.0401250000000015</v>
      </c>
      <c r="BJ404" s="23">
        <v>15.988266529000008</v>
      </c>
      <c r="BK404" s="14">
        <v>4.8489929521033508</v>
      </c>
      <c r="BL404" t="s">
        <v>396</v>
      </c>
    </row>
    <row r="405" spans="1:64">
      <c r="A405" t="s">
        <v>1226</v>
      </c>
      <c r="B405" t="s">
        <v>1219</v>
      </c>
      <c r="C405" t="s">
        <v>396</v>
      </c>
      <c r="D405" t="s">
        <v>942</v>
      </c>
      <c r="E405">
        <v>2021</v>
      </c>
      <c r="F405" s="23">
        <v>23.05</v>
      </c>
      <c r="G405" s="23">
        <v>10</v>
      </c>
      <c r="H405" s="22">
        <v>41913</v>
      </c>
      <c r="I405" s="34">
        <v>309.5</v>
      </c>
      <c r="J405" s="22">
        <v>2</v>
      </c>
      <c r="K405" s="22">
        <v>2</v>
      </c>
      <c r="L405" s="23">
        <v>1400</v>
      </c>
      <c r="M405" s="23">
        <v>1.4</v>
      </c>
      <c r="N405" s="23">
        <v>8.3734000000000002</v>
      </c>
      <c r="O405" s="14">
        <v>2.71</v>
      </c>
      <c r="P405" s="22">
        <v>0</v>
      </c>
      <c r="Q405" s="22">
        <v>0</v>
      </c>
      <c r="R405" s="23">
        <v>0</v>
      </c>
      <c r="S405" s="23">
        <v>0</v>
      </c>
      <c r="T405" s="23">
        <v>0</v>
      </c>
      <c r="U405" s="14">
        <v>0</v>
      </c>
      <c r="V405" s="22">
        <v>0</v>
      </c>
      <c r="W405" s="22">
        <v>0</v>
      </c>
      <c r="X405" s="23">
        <v>0</v>
      </c>
      <c r="Y405" s="23">
        <v>0</v>
      </c>
      <c r="Z405" s="23">
        <v>0</v>
      </c>
      <c r="AA405" s="14">
        <v>0</v>
      </c>
      <c r="AB405" s="22">
        <v>1</v>
      </c>
      <c r="AC405" s="22">
        <v>1</v>
      </c>
      <c r="AD405" s="23">
        <v>660</v>
      </c>
      <c r="AE405" s="23">
        <v>0.66</v>
      </c>
      <c r="AF405" s="23">
        <v>3.1049745720000002</v>
      </c>
      <c r="AG405" s="14">
        <v>1</v>
      </c>
      <c r="AH405" s="22">
        <v>1</v>
      </c>
      <c r="AI405" s="23">
        <v>48.38</v>
      </c>
      <c r="AJ405" s="23">
        <v>4.8379999999999999E-2</v>
      </c>
      <c r="AK405" s="23">
        <v>4.3291533E-2</v>
      </c>
      <c r="AL405" s="14">
        <v>0.01</v>
      </c>
      <c r="AM405" s="22">
        <v>445</v>
      </c>
      <c r="AN405" s="23">
        <v>6667.0649999999996</v>
      </c>
      <c r="AO405" s="23">
        <v>6.667065</v>
      </c>
      <c r="AP405" s="23">
        <v>5.9658425209999999</v>
      </c>
      <c r="AQ405" s="14">
        <v>1.93</v>
      </c>
      <c r="AR405" s="22">
        <v>446</v>
      </c>
      <c r="AS405" s="23">
        <v>6715.4449999999997</v>
      </c>
      <c r="AT405" s="23">
        <v>6.7154449999999999</v>
      </c>
      <c r="AU405" s="23">
        <v>6.0091340530000004</v>
      </c>
      <c r="AV405" s="14">
        <v>1.94</v>
      </c>
      <c r="AW405" s="22">
        <v>0</v>
      </c>
      <c r="AX405" s="22">
        <v>0</v>
      </c>
      <c r="AY405" s="23">
        <v>0</v>
      </c>
      <c r="AZ405" s="23">
        <v>0</v>
      </c>
      <c r="BA405" s="23">
        <v>0</v>
      </c>
      <c r="BB405" s="14">
        <v>0</v>
      </c>
      <c r="BC405" s="22">
        <v>0</v>
      </c>
      <c r="BD405" s="23">
        <v>0</v>
      </c>
      <c r="BE405" s="23">
        <v>0</v>
      </c>
      <c r="BF405" s="23">
        <v>0</v>
      </c>
      <c r="BG405" s="14">
        <v>0</v>
      </c>
      <c r="BH405" s="22">
        <v>449</v>
      </c>
      <c r="BI405" s="23">
        <v>8.7799999999999994</v>
      </c>
      <c r="BJ405" s="23">
        <v>17.489999999999998</v>
      </c>
      <c r="BK405" s="14">
        <v>5.65</v>
      </c>
      <c r="BL405" t="s">
        <v>396</v>
      </c>
    </row>
    <row r="406" spans="1:64">
      <c r="A406" t="s">
        <v>1227</v>
      </c>
      <c r="B406" t="s">
        <v>1219</v>
      </c>
      <c r="C406" t="s">
        <v>396</v>
      </c>
      <c r="D406" s="111" t="s">
        <v>942</v>
      </c>
      <c r="E406" s="110">
        <v>2022</v>
      </c>
      <c r="F406" s="23"/>
      <c r="G406" s="23"/>
      <c r="H406" s="22">
        <v>43050</v>
      </c>
      <c r="I406" s="34">
        <v>312.00651826582947</v>
      </c>
      <c r="J406" s="22">
        <v>2</v>
      </c>
      <c r="K406" s="22">
        <v>2</v>
      </c>
      <c r="L406" s="23">
        <v>1400</v>
      </c>
      <c r="M406" s="23">
        <v>1.4</v>
      </c>
      <c r="N406" s="23">
        <v>8.2851999999999997</v>
      </c>
      <c r="O406" s="14">
        <v>2.6554573430228827</v>
      </c>
      <c r="P406" s="22">
        <v>0</v>
      </c>
      <c r="Q406" s="22">
        <v>0</v>
      </c>
      <c r="R406" s="23">
        <v>0</v>
      </c>
      <c r="S406" s="23">
        <v>0</v>
      </c>
      <c r="T406" s="23">
        <v>0</v>
      </c>
      <c r="U406" s="14">
        <v>0</v>
      </c>
      <c r="V406" s="22">
        <v>0</v>
      </c>
      <c r="W406" s="22">
        <v>0</v>
      </c>
      <c r="X406" s="23">
        <v>0</v>
      </c>
      <c r="Y406" s="23">
        <v>0</v>
      </c>
      <c r="Z406" s="23">
        <v>0</v>
      </c>
      <c r="AA406" s="14">
        <v>0</v>
      </c>
      <c r="AB406" s="22">
        <v>1</v>
      </c>
      <c r="AC406" s="22">
        <v>1</v>
      </c>
      <c r="AD406" s="23">
        <v>660</v>
      </c>
      <c r="AE406" s="23">
        <v>0.66</v>
      </c>
      <c r="AF406" s="23">
        <v>3.2426587200000001</v>
      </c>
      <c r="AG406" s="14">
        <v>1.0392919795468041</v>
      </c>
      <c r="AH406" s="22">
        <v>1</v>
      </c>
      <c r="AI406" s="23">
        <v>48.38</v>
      </c>
      <c r="AJ406" s="23">
        <v>4.8379999999999999E-2</v>
      </c>
      <c r="AK406" s="23">
        <v>4.9558726364838199E-2</v>
      </c>
      <c r="AL406" s="14">
        <v>1.5883875324237354E-2</v>
      </c>
      <c r="AM406" s="22">
        <v>584</v>
      </c>
      <c r="AN406" s="23">
        <v>7618.3780000000088</v>
      </c>
      <c r="AO406" s="23">
        <v>7.618378000000015</v>
      </c>
      <c r="AP406" s="23">
        <v>7.8039915387743468</v>
      </c>
      <c r="AQ406" s="14">
        <v>2.5012270840205164</v>
      </c>
      <c r="AR406" s="22">
        <v>585</v>
      </c>
      <c r="AS406" s="23">
        <v>7666.7580000000098</v>
      </c>
      <c r="AT406" s="23">
        <v>7.6667580000000202</v>
      </c>
      <c r="AU406" s="23">
        <v>7.8535502651391882</v>
      </c>
      <c r="AV406" s="14">
        <v>2.5171109593447549</v>
      </c>
      <c r="AW406" s="22">
        <v>0</v>
      </c>
      <c r="AX406" s="22">
        <v>0</v>
      </c>
      <c r="AY406" s="23">
        <v>0</v>
      </c>
      <c r="AZ406" s="23">
        <v>0</v>
      </c>
      <c r="BA406" s="23">
        <v>0</v>
      </c>
      <c r="BB406" s="14">
        <v>0</v>
      </c>
      <c r="BC406" s="22">
        <v>0</v>
      </c>
      <c r="BD406" s="23">
        <v>0</v>
      </c>
      <c r="BE406" s="23">
        <v>0</v>
      </c>
      <c r="BF406" s="23">
        <v>0</v>
      </c>
      <c r="BG406" s="14">
        <v>0</v>
      </c>
      <c r="BH406" s="22">
        <v>588</v>
      </c>
      <c r="BI406" s="23">
        <v>9.7267580000000198</v>
      </c>
      <c r="BJ406" s="23">
        <v>19.381408985139188</v>
      </c>
      <c r="BK406" s="14">
        <v>6.2118602819144417</v>
      </c>
      <c r="BL406" t="s">
        <v>396</v>
      </c>
    </row>
    <row r="407" spans="1:64">
      <c r="A407" t="s">
        <v>1228</v>
      </c>
      <c r="B407" t="s">
        <v>1219</v>
      </c>
      <c r="C407" t="s">
        <v>396</v>
      </c>
      <c r="D407" t="s">
        <v>942</v>
      </c>
      <c r="E407">
        <v>2023</v>
      </c>
      <c r="F407">
        <v>23.05</v>
      </c>
      <c r="G407">
        <v>10.199999999999999</v>
      </c>
      <c r="H407">
        <v>43078</v>
      </c>
      <c r="I407">
        <v>312.00651826582947</v>
      </c>
      <c r="J407">
        <v>2</v>
      </c>
      <c r="K407">
        <v>2</v>
      </c>
      <c r="L407">
        <v>1400</v>
      </c>
      <c r="M407">
        <v>1.4</v>
      </c>
      <c r="N407">
        <v>8.2851999999999997</v>
      </c>
      <c r="O407">
        <v>2.6554573430228827</v>
      </c>
      <c r="P407">
        <v>0</v>
      </c>
      <c r="Q407">
        <v>0</v>
      </c>
      <c r="R407">
        <v>0</v>
      </c>
      <c r="S407">
        <v>0</v>
      </c>
      <c r="T407">
        <v>0</v>
      </c>
      <c r="U407">
        <v>0</v>
      </c>
      <c r="V407">
        <v>0</v>
      </c>
      <c r="W407">
        <v>0</v>
      </c>
      <c r="X407">
        <v>0</v>
      </c>
      <c r="Y407">
        <v>0</v>
      </c>
      <c r="Z407">
        <v>0</v>
      </c>
      <c r="AA407">
        <v>0</v>
      </c>
      <c r="AB407">
        <v>1</v>
      </c>
      <c r="AC407">
        <v>2</v>
      </c>
      <c r="AD407">
        <v>700</v>
      </c>
      <c r="AE407">
        <v>0.7</v>
      </c>
      <c r="AF407">
        <v>4.0792916430000004</v>
      </c>
      <c r="AG407">
        <v>1.3074379553584983</v>
      </c>
      <c r="AL407">
        <v>0</v>
      </c>
      <c r="AM407">
        <v>840</v>
      </c>
      <c r="AN407">
        <v>11071.290999999999</v>
      </c>
      <c r="AO407">
        <v>11.071291</v>
      </c>
      <c r="AP407">
        <v>10.384729999999999</v>
      </c>
      <c r="AQ407">
        <v>3.3283695666743132</v>
      </c>
      <c r="AR407">
        <v>1039</v>
      </c>
      <c r="AS407">
        <v>11220.023999999899</v>
      </c>
      <c r="AT407">
        <v>11.220024</v>
      </c>
      <c r="AU407">
        <v>10.5242392953052</v>
      </c>
      <c r="AV407">
        <v>3.3730831502496215</v>
      </c>
      <c r="AW407">
        <v>0</v>
      </c>
      <c r="AX407">
        <v>0</v>
      </c>
      <c r="AY407">
        <v>0</v>
      </c>
      <c r="AZ407">
        <v>0</v>
      </c>
      <c r="BA407">
        <v>0</v>
      </c>
      <c r="BB407">
        <v>0</v>
      </c>
      <c r="BC407">
        <v>0</v>
      </c>
      <c r="BD407">
        <v>0</v>
      </c>
      <c r="BE407">
        <v>0</v>
      </c>
      <c r="BF407">
        <v>0</v>
      </c>
      <c r="BG407">
        <v>0</v>
      </c>
      <c r="BH407">
        <v>1042</v>
      </c>
      <c r="BI407">
        <v>13.320024</v>
      </c>
      <c r="BJ407">
        <v>22.888730938305201</v>
      </c>
      <c r="BK407">
        <v>7.3359784486310025</v>
      </c>
      <c r="BL407" t="s">
        <v>396</v>
      </c>
    </row>
    <row r="408" spans="1:64">
      <c r="A408" t="s">
        <v>1229</v>
      </c>
      <c r="B408" t="s">
        <v>1219</v>
      </c>
      <c r="C408" t="s">
        <v>396</v>
      </c>
      <c r="D408" t="s">
        <v>942</v>
      </c>
      <c r="E408">
        <v>2024</v>
      </c>
      <c r="F408">
        <v>23.05</v>
      </c>
      <c r="G408">
        <v>10.199999999999999</v>
      </c>
      <c r="H408">
        <v>43630</v>
      </c>
      <c r="I408">
        <v>299.1751922017894</v>
      </c>
      <c r="J408">
        <v>2</v>
      </c>
      <c r="K408">
        <v>2</v>
      </c>
      <c r="L408">
        <v>1400</v>
      </c>
      <c r="M408">
        <v>1.4</v>
      </c>
      <c r="N408">
        <v>8.2851999999999997</v>
      </c>
      <c r="O408">
        <v>2.7693472640645123</v>
      </c>
      <c r="P408">
        <v>0</v>
      </c>
      <c r="Q408">
        <v>0</v>
      </c>
      <c r="R408">
        <v>0</v>
      </c>
      <c r="S408">
        <v>0</v>
      </c>
      <c r="T408">
        <v>0</v>
      </c>
      <c r="U408">
        <v>0</v>
      </c>
      <c r="V408">
        <v>0</v>
      </c>
      <c r="W408">
        <v>0</v>
      </c>
      <c r="X408">
        <v>0</v>
      </c>
      <c r="Y408">
        <v>0</v>
      </c>
      <c r="Z408">
        <v>0</v>
      </c>
      <c r="AA408">
        <v>0</v>
      </c>
      <c r="AB408">
        <v>1</v>
      </c>
      <c r="AC408">
        <v>2</v>
      </c>
      <c r="AD408">
        <v>700</v>
      </c>
      <c r="AE408">
        <v>0.7</v>
      </c>
      <c r="AF408">
        <v>3.540459426</v>
      </c>
      <c r="AG408">
        <v>1.1834067523927621</v>
      </c>
      <c r="AH408">
        <v>2</v>
      </c>
      <c r="AI408">
        <v>114.78</v>
      </c>
      <c r="AJ408">
        <v>0.11477999999999999</v>
      </c>
      <c r="AK408">
        <v>0.10352511053842897</v>
      </c>
      <c r="AL408">
        <v>3.460350765601005E-2</v>
      </c>
      <c r="AM408">
        <v>1166</v>
      </c>
      <c r="AN408">
        <v>16665.708999999995</v>
      </c>
      <c r="AO408">
        <v>16.665709000000042</v>
      </c>
      <c r="AP408">
        <v>15.031533075677721</v>
      </c>
      <c r="AQ408">
        <v>5.0243246992013848</v>
      </c>
      <c r="AR408">
        <v>1571</v>
      </c>
      <c r="AS408">
        <v>17130.963999999865</v>
      </c>
      <c r="AT408">
        <v>17.130964000000056</v>
      </c>
      <c r="AU408">
        <v>15.451166943107181</v>
      </c>
      <c r="AV408">
        <v>5.1645882900229196</v>
      </c>
      <c r="AW408">
        <v>0</v>
      </c>
      <c r="AX408">
        <v>0</v>
      </c>
      <c r="AY408">
        <v>0</v>
      </c>
      <c r="AZ408">
        <v>0</v>
      </c>
      <c r="BA408">
        <v>0</v>
      </c>
      <c r="BB408">
        <v>0</v>
      </c>
      <c r="BC408">
        <v>0</v>
      </c>
      <c r="BD408">
        <v>0</v>
      </c>
      <c r="BE408">
        <v>0</v>
      </c>
      <c r="BF408">
        <v>0</v>
      </c>
      <c r="BG408">
        <v>0</v>
      </c>
      <c r="BH408">
        <v>1574</v>
      </c>
      <c r="BI408">
        <v>19.230964000000057</v>
      </c>
      <c r="BJ408">
        <v>27.27682636910718</v>
      </c>
      <c r="BK408">
        <v>9.1173423064801948</v>
      </c>
      <c r="BL408" t="s">
        <v>396</v>
      </c>
    </row>
    <row r="409" spans="1:64">
      <c r="A409" t="s">
        <v>1230</v>
      </c>
      <c r="B409" t="s">
        <v>1231</v>
      </c>
      <c r="C409" t="s">
        <v>398</v>
      </c>
      <c r="D409" t="s">
        <v>942</v>
      </c>
      <c r="E409">
        <v>2012</v>
      </c>
      <c r="F409" s="23">
        <v>88.74</v>
      </c>
      <c r="G409" s="23">
        <v>32.869999999999997</v>
      </c>
      <c r="H409" s="22">
        <v>86821</v>
      </c>
      <c r="I409" s="34">
        <v>738.03333799999996</v>
      </c>
      <c r="J409" s="22">
        <v>1</v>
      </c>
      <c r="K409" s="22" t="s">
        <v>782</v>
      </c>
      <c r="L409" s="23">
        <v>45</v>
      </c>
      <c r="M409" s="23">
        <v>4.4999999999999998E-2</v>
      </c>
      <c r="N409" s="23">
        <v>0.10978</v>
      </c>
      <c r="O409" s="14">
        <v>1.4874666813492917E-2</v>
      </c>
      <c r="P409" s="22">
        <v>0</v>
      </c>
      <c r="Q409" s="22" t="s">
        <v>782</v>
      </c>
      <c r="R409" s="23">
        <v>0</v>
      </c>
      <c r="S409" s="23">
        <v>0</v>
      </c>
      <c r="T409" s="23">
        <v>0</v>
      </c>
      <c r="U409" s="14">
        <v>0</v>
      </c>
      <c r="V409" s="22">
        <v>0</v>
      </c>
      <c r="W409" s="22" t="s">
        <v>782</v>
      </c>
      <c r="X409" s="23">
        <v>0</v>
      </c>
      <c r="Y409" s="23">
        <v>0</v>
      </c>
      <c r="Z409" s="23">
        <v>0</v>
      </c>
      <c r="AA409" s="14">
        <v>0</v>
      </c>
      <c r="AB409" s="22">
        <v>0</v>
      </c>
      <c r="AC409" s="22" t="s">
        <v>782</v>
      </c>
      <c r="AD409" s="23">
        <v>0</v>
      </c>
      <c r="AE409" s="23">
        <v>0</v>
      </c>
      <c r="AF409" s="23">
        <v>0</v>
      </c>
      <c r="AG409" s="14">
        <v>0</v>
      </c>
      <c r="AH409" s="22" t="s">
        <v>782</v>
      </c>
      <c r="AI409" s="23" t="s">
        <v>782</v>
      </c>
      <c r="AJ409" s="23" t="s">
        <v>782</v>
      </c>
      <c r="AK409" s="23" t="s">
        <v>782</v>
      </c>
      <c r="AL409" s="14" t="s">
        <v>782</v>
      </c>
      <c r="AM409" s="22" t="s">
        <v>782</v>
      </c>
      <c r="AN409" s="23" t="s">
        <v>782</v>
      </c>
      <c r="AO409" s="23" t="s">
        <v>782</v>
      </c>
      <c r="AP409" s="23" t="s">
        <v>782</v>
      </c>
      <c r="AQ409" s="14" t="s">
        <v>782</v>
      </c>
      <c r="AR409" s="22">
        <v>511</v>
      </c>
      <c r="AS409" s="23">
        <v>4875.5350000000035</v>
      </c>
      <c r="AT409" s="23">
        <v>4.8755350000000037</v>
      </c>
      <c r="AU409" s="23">
        <v>3.7565740000000001</v>
      </c>
      <c r="AV409" s="14">
        <v>0.508997874022867</v>
      </c>
      <c r="AW409" s="22">
        <v>0</v>
      </c>
      <c r="AX409" s="22" t="s">
        <v>782</v>
      </c>
      <c r="AY409" s="23">
        <v>0</v>
      </c>
      <c r="AZ409" s="23">
        <v>0</v>
      </c>
      <c r="BA409" s="23">
        <v>0</v>
      </c>
      <c r="BB409" s="14">
        <v>0</v>
      </c>
      <c r="BC409" s="22">
        <v>1</v>
      </c>
      <c r="BD409" s="23">
        <v>200</v>
      </c>
      <c r="BE409" s="23">
        <v>0.2</v>
      </c>
      <c r="BF409" s="23">
        <v>0.31940000000000002</v>
      </c>
      <c r="BG409" s="14">
        <v>4.3277177812257588E-2</v>
      </c>
      <c r="BH409" s="22">
        <v>513</v>
      </c>
      <c r="BI409" s="23">
        <v>5.1205350000000038</v>
      </c>
      <c r="BJ409" s="23">
        <v>4.1857540000000002</v>
      </c>
      <c r="BK409" s="14">
        <v>0.56714971864861752</v>
      </c>
      <c r="BL409" t="s">
        <v>398</v>
      </c>
    </row>
    <row r="410" spans="1:64">
      <c r="A410" t="s">
        <v>1232</v>
      </c>
      <c r="B410" t="s">
        <v>1231</v>
      </c>
      <c r="C410" t="s">
        <v>398</v>
      </c>
      <c r="D410" t="s">
        <v>942</v>
      </c>
      <c r="E410">
        <v>2015</v>
      </c>
      <c r="F410" s="23">
        <v>88.74</v>
      </c>
      <c r="G410" s="23">
        <v>32.979999999999997</v>
      </c>
      <c r="H410" s="22">
        <v>87943</v>
      </c>
      <c r="I410" s="34">
        <v>705.83535707761678</v>
      </c>
      <c r="J410" s="13">
        <v>1</v>
      </c>
      <c r="K410" s="13">
        <v>1</v>
      </c>
      <c r="L410" s="19">
        <v>45</v>
      </c>
      <c r="M410" s="35">
        <v>4.4999999999999998E-2</v>
      </c>
      <c r="N410" s="19">
        <v>0.26916097418323498</v>
      </c>
      <c r="O410" s="17">
        <v>3.8133676853147051E-2</v>
      </c>
      <c r="P410" s="36">
        <v>0</v>
      </c>
      <c r="Q410" s="37">
        <v>0</v>
      </c>
      <c r="R410" s="38">
        <v>0</v>
      </c>
      <c r="S410" s="27">
        <v>0</v>
      </c>
      <c r="T410" s="23">
        <v>0</v>
      </c>
      <c r="U410" s="17">
        <v>0</v>
      </c>
      <c r="V410" s="22">
        <v>0</v>
      </c>
      <c r="W410" s="22">
        <v>0</v>
      </c>
      <c r="X410" s="23">
        <v>0</v>
      </c>
      <c r="Y410" s="27">
        <v>0</v>
      </c>
      <c r="Z410" s="27">
        <v>0</v>
      </c>
      <c r="AA410" s="14">
        <v>0</v>
      </c>
      <c r="AB410" s="39">
        <v>1</v>
      </c>
      <c r="AC410" s="22" t="s">
        <v>782</v>
      </c>
      <c r="AD410" s="23">
        <v>0</v>
      </c>
      <c r="AE410" s="23">
        <v>0</v>
      </c>
      <c r="AF410" s="23">
        <v>2.80098</v>
      </c>
      <c r="AG410" s="14">
        <v>0.39683192006659307</v>
      </c>
      <c r="AH410" s="22" t="s">
        <v>782</v>
      </c>
      <c r="AI410" s="23" t="s">
        <v>782</v>
      </c>
      <c r="AJ410" s="23" t="s">
        <v>782</v>
      </c>
      <c r="AK410" s="23" t="s">
        <v>782</v>
      </c>
      <c r="AL410" s="14" t="s">
        <v>782</v>
      </c>
      <c r="AM410" s="22" t="s">
        <v>782</v>
      </c>
      <c r="AN410" s="23" t="s">
        <v>782</v>
      </c>
      <c r="AO410" s="23" t="s">
        <v>782</v>
      </c>
      <c r="AP410" s="23" t="s">
        <v>782</v>
      </c>
      <c r="AQ410" s="14" t="s">
        <v>782</v>
      </c>
      <c r="AR410" s="40">
        <v>599</v>
      </c>
      <c r="AS410" s="41">
        <v>6115.4890000000096</v>
      </c>
      <c r="AT410" s="23">
        <v>6.1154890000000099</v>
      </c>
      <c r="AU410" s="23">
        <v>5.4315496651824509</v>
      </c>
      <c r="AV410" s="14">
        <v>0.76952076864933439</v>
      </c>
      <c r="AW410" s="22">
        <v>0</v>
      </c>
      <c r="AX410" s="22" t="s">
        <v>782</v>
      </c>
      <c r="AY410" s="23">
        <v>0</v>
      </c>
      <c r="AZ410" s="23">
        <v>0</v>
      </c>
      <c r="BA410" s="23">
        <v>0</v>
      </c>
      <c r="BB410" s="14">
        <v>0</v>
      </c>
      <c r="BC410" s="42">
        <v>1</v>
      </c>
      <c r="BD410" s="43">
        <v>200</v>
      </c>
      <c r="BE410" s="44">
        <v>0.2</v>
      </c>
      <c r="BF410" s="23">
        <v>0.18379488089382109</v>
      </c>
      <c r="BG410" s="14">
        <v>2.6039341760207432E-2</v>
      </c>
      <c r="BH410" s="22">
        <v>602</v>
      </c>
      <c r="BI410" s="23">
        <v>6.3604890000000101</v>
      </c>
      <c r="BJ410" s="23">
        <v>8.6854855202595065</v>
      </c>
      <c r="BK410" s="14">
        <v>1.2305257073292819</v>
      </c>
      <c r="BL410" t="s">
        <v>398</v>
      </c>
    </row>
    <row r="411" spans="1:64">
      <c r="A411" t="s">
        <v>1233</v>
      </c>
      <c r="B411" t="s">
        <v>1231</v>
      </c>
      <c r="C411" t="s">
        <v>398</v>
      </c>
      <c r="D411" t="s">
        <v>942</v>
      </c>
      <c r="E411">
        <v>2016</v>
      </c>
      <c r="F411" s="23">
        <v>88.74</v>
      </c>
      <c r="G411" s="23">
        <v>32.94</v>
      </c>
      <c r="H411" s="22">
        <v>87158</v>
      </c>
      <c r="I411" s="34">
        <v>747.72772865894285</v>
      </c>
      <c r="J411" s="13">
        <v>1</v>
      </c>
      <c r="K411" s="13">
        <v>1</v>
      </c>
      <c r="L411" s="19">
        <v>45</v>
      </c>
      <c r="M411" s="35">
        <v>4.4999999999999998E-2</v>
      </c>
      <c r="N411" s="19">
        <v>0.26914500000000002</v>
      </c>
      <c r="O411" s="17">
        <v>3.599505403961871E-2</v>
      </c>
      <c r="P411" s="13">
        <v>0</v>
      </c>
      <c r="Q411" s="13">
        <v>0</v>
      </c>
      <c r="R411" s="19">
        <v>0</v>
      </c>
      <c r="S411" s="27">
        <v>0</v>
      </c>
      <c r="T411" s="19">
        <v>0</v>
      </c>
      <c r="U411" s="17">
        <v>0</v>
      </c>
      <c r="V411" s="13">
        <v>0</v>
      </c>
      <c r="W411" s="13">
        <v>0</v>
      </c>
      <c r="X411" s="19">
        <v>0</v>
      </c>
      <c r="Y411" s="27">
        <v>0</v>
      </c>
      <c r="Z411" s="19">
        <v>0</v>
      </c>
      <c r="AA411" s="14">
        <v>0</v>
      </c>
      <c r="AB411" s="13">
        <v>1</v>
      </c>
      <c r="AC411" s="22" t="s">
        <v>782</v>
      </c>
      <c r="AD411" s="19">
        <v>0</v>
      </c>
      <c r="AE411" s="23">
        <v>0</v>
      </c>
      <c r="AF411" s="19">
        <v>2.1965874839999997</v>
      </c>
      <c r="AG411" s="14">
        <v>0.29376835976640875</v>
      </c>
      <c r="AH411" s="22" t="s">
        <v>782</v>
      </c>
      <c r="AI411" s="23" t="s">
        <v>782</v>
      </c>
      <c r="AJ411" s="23" t="s">
        <v>782</v>
      </c>
      <c r="AK411" s="23" t="s">
        <v>782</v>
      </c>
      <c r="AL411" s="14" t="s">
        <v>782</v>
      </c>
      <c r="AM411" s="22" t="s">
        <v>782</v>
      </c>
      <c r="AN411" s="23" t="s">
        <v>782</v>
      </c>
      <c r="AO411" s="23" t="s">
        <v>782</v>
      </c>
      <c r="AP411" s="23" t="s">
        <v>782</v>
      </c>
      <c r="AQ411" s="14" t="s">
        <v>782</v>
      </c>
      <c r="AR411" s="13">
        <v>621</v>
      </c>
      <c r="AS411" s="19">
        <v>6279.9940000000015</v>
      </c>
      <c r="AT411" s="23">
        <v>6.2799940000000012</v>
      </c>
      <c r="AU411" s="19">
        <v>5.5766346720000044</v>
      </c>
      <c r="AV411" s="14">
        <v>0.74581086915176387</v>
      </c>
      <c r="AW411" s="13">
        <v>0</v>
      </c>
      <c r="AX411" s="22" t="s">
        <v>782</v>
      </c>
      <c r="AY411" s="19">
        <v>0</v>
      </c>
      <c r="AZ411" s="23">
        <v>0</v>
      </c>
      <c r="BA411" s="19">
        <v>0</v>
      </c>
      <c r="BB411" s="14">
        <v>0</v>
      </c>
      <c r="BC411" s="13">
        <v>1</v>
      </c>
      <c r="BD411" s="19">
        <v>200</v>
      </c>
      <c r="BE411" s="44">
        <v>0.2</v>
      </c>
      <c r="BF411" s="19">
        <v>0.18379488089382109</v>
      </c>
      <c r="BG411" s="14">
        <v>2.4580455404998695E-2</v>
      </c>
      <c r="BH411" s="22">
        <v>624</v>
      </c>
      <c r="BI411" s="23">
        <v>6.5249940000000013</v>
      </c>
      <c r="BJ411" s="23">
        <v>8.2261620368938253</v>
      </c>
      <c r="BK411" s="14">
        <v>1.1001547383627901</v>
      </c>
      <c r="BL411" t="s">
        <v>398</v>
      </c>
    </row>
    <row r="412" spans="1:64">
      <c r="A412" t="s">
        <v>1234</v>
      </c>
      <c r="B412" t="s">
        <v>1231</v>
      </c>
      <c r="C412" t="s">
        <v>398</v>
      </c>
      <c r="D412" t="s">
        <v>942</v>
      </c>
      <c r="E412">
        <v>2017</v>
      </c>
      <c r="F412" s="23">
        <v>88.74</v>
      </c>
      <c r="G412" s="23">
        <v>32.61</v>
      </c>
      <c r="H412" s="22">
        <v>87226</v>
      </c>
      <c r="I412" s="34">
        <v>685.16114272034815</v>
      </c>
      <c r="J412" s="13">
        <v>1</v>
      </c>
      <c r="K412" s="13">
        <v>1</v>
      </c>
      <c r="L412" s="19">
        <v>45</v>
      </c>
      <c r="M412" s="19">
        <v>4.4999999999999998E-2</v>
      </c>
      <c r="N412" s="19">
        <v>0.26914500000000002</v>
      </c>
      <c r="O412" s="17">
        <v>3.9281999987826638E-2</v>
      </c>
      <c r="P412" s="13">
        <v>0</v>
      </c>
      <c r="Q412" s="13">
        <v>0</v>
      </c>
      <c r="R412" s="19">
        <v>0</v>
      </c>
      <c r="S412" s="19">
        <v>0</v>
      </c>
      <c r="T412" s="19">
        <v>0</v>
      </c>
      <c r="U412" s="17">
        <v>0</v>
      </c>
      <c r="V412" s="13">
        <v>0</v>
      </c>
      <c r="W412" s="13">
        <v>0</v>
      </c>
      <c r="X412" s="19">
        <v>0</v>
      </c>
      <c r="Y412" s="19">
        <v>0</v>
      </c>
      <c r="Z412" s="19">
        <v>0</v>
      </c>
      <c r="AA412" s="14">
        <v>0</v>
      </c>
      <c r="AB412" s="13">
        <v>1</v>
      </c>
      <c r="AC412" s="22" t="s">
        <v>782</v>
      </c>
      <c r="AD412" s="19">
        <v>0</v>
      </c>
      <c r="AE412" s="19">
        <v>0</v>
      </c>
      <c r="AF412" s="19">
        <v>2.1693569730000002</v>
      </c>
      <c r="AG412" s="14">
        <v>0.31661996539775078</v>
      </c>
      <c r="AH412" s="22" t="s">
        <v>782</v>
      </c>
      <c r="AI412" s="23" t="s">
        <v>782</v>
      </c>
      <c r="AJ412" s="23" t="s">
        <v>782</v>
      </c>
      <c r="AK412" s="23" t="s">
        <v>782</v>
      </c>
      <c r="AL412" s="14" t="s">
        <v>782</v>
      </c>
      <c r="AM412" s="22" t="s">
        <v>782</v>
      </c>
      <c r="AN412" s="23" t="s">
        <v>782</v>
      </c>
      <c r="AO412" s="23" t="s">
        <v>782</v>
      </c>
      <c r="AP412" s="23" t="s">
        <v>782</v>
      </c>
      <c r="AQ412" s="14" t="s">
        <v>782</v>
      </c>
      <c r="AR412" s="13">
        <v>665</v>
      </c>
      <c r="AS412" s="19">
        <v>7387.0420000000022</v>
      </c>
      <c r="AT412" s="19">
        <v>7.3870419999999992</v>
      </c>
      <c r="AU412" s="19">
        <v>6.5596932960000016</v>
      </c>
      <c r="AV412" s="14">
        <v>0.95739423720900829</v>
      </c>
      <c r="AW412" s="13">
        <v>0</v>
      </c>
      <c r="AX412" s="22" t="s">
        <v>782</v>
      </c>
      <c r="AY412" s="19">
        <v>0</v>
      </c>
      <c r="AZ412" s="19">
        <v>0</v>
      </c>
      <c r="BA412" s="19">
        <v>0</v>
      </c>
      <c r="BB412" s="14">
        <v>0</v>
      </c>
      <c r="BC412" s="13">
        <v>1</v>
      </c>
      <c r="BD412" s="19">
        <v>200</v>
      </c>
      <c r="BE412" s="19">
        <v>0.2</v>
      </c>
      <c r="BF412" s="19">
        <v>0.18379488089382109</v>
      </c>
      <c r="BG412" s="14">
        <v>2.6825059016640392E-2</v>
      </c>
      <c r="BH412" s="22">
        <v>668</v>
      </c>
      <c r="BI412" s="23">
        <v>7.6320419999999993</v>
      </c>
      <c r="BJ412" s="23">
        <v>9.1819901498938226</v>
      </c>
      <c r="BK412" s="14">
        <v>1.3401212616112261</v>
      </c>
      <c r="BL412" t="s">
        <v>398</v>
      </c>
    </row>
    <row r="413" spans="1:64">
      <c r="A413" t="s">
        <v>1235</v>
      </c>
      <c r="B413" t="s">
        <v>1231</v>
      </c>
      <c r="C413" t="s">
        <v>398</v>
      </c>
      <c r="D413" t="s">
        <v>942</v>
      </c>
      <c r="E413">
        <v>2018</v>
      </c>
      <c r="F413" s="23">
        <v>88.74</v>
      </c>
      <c r="G413" s="23">
        <v>32.54</v>
      </c>
      <c r="H413" s="22">
        <v>87297</v>
      </c>
      <c r="I413" s="34">
        <v>685.20983931897797</v>
      </c>
      <c r="J413" s="13">
        <v>1</v>
      </c>
      <c r="K413" s="13">
        <v>1</v>
      </c>
      <c r="L413" s="19">
        <v>45</v>
      </c>
      <c r="M413" s="19">
        <v>4.4999999999999998E-2</v>
      </c>
      <c r="N413" s="19">
        <v>0.26914500000000002</v>
      </c>
      <c r="O413" s="17">
        <v>3.9279208288587927E-2</v>
      </c>
      <c r="P413" s="13">
        <v>0</v>
      </c>
      <c r="Q413" s="13">
        <v>0</v>
      </c>
      <c r="R413" s="19">
        <v>0</v>
      </c>
      <c r="S413" s="19">
        <v>0</v>
      </c>
      <c r="T413" s="19">
        <v>0</v>
      </c>
      <c r="U413" s="17">
        <v>0</v>
      </c>
      <c r="V413" s="13">
        <v>0</v>
      </c>
      <c r="W413" s="13">
        <v>0</v>
      </c>
      <c r="X413" s="19">
        <v>0</v>
      </c>
      <c r="Y413" s="19">
        <v>0</v>
      </c>
      <c r="Z413" s="19">
        <v>0</v>
      </c>
      <c r="AA413" s="14">
        <v>0</v>
      </c>
      <c r="AB413" s="13">
        <v>1</v>
      </c>
      <c r="AC413" s="22" t="s">
        <v>782</v>
      </c>
      <c r="AD413" s="19">
        <v>0</v>
      </c>
      <c r="AE413" s="19">
        <v>0</v>
      </c>
      <c r="AF413" s="19">
        <v>1.7324999999999999</v>
      </c>
      <c r="AG413" s="14">
        <v>0.25284225365501339</v>
      </c>
      <c r="AH413" s="22" t="s">
        <v>782</v>
      </c>
      <c r="AI413" s="23" t="s">
        <v>782</v>
      </c>
      <c r="AJ413" s="23" t="s">
        <v>782</v>
      </c>
      <c r="AK413" s="23" t="s">
        <v>782</v>
      </c>
      <c r="AL413" s="14" t="s">
        <v>782</v>
      </c>
      <c r="AM413" s="22" t="s">
        <v>782</v>
      </c>
      <c r="AN413" s="23" t="s">
        <v>782</v>
      </c>
      <c r="AO413" s="23" t="s">
        <v>782</v>
      </c>
      <c r="AP413" s="23" t="s">
        <v>782</v>
      </c>
      <c r="AQ413" s="14" t="s">
        <v>782</v>
      </c>
      <c r="AR413" s="13">
        <v>695</v>
      </c>
      <c r="AS413" s="19">
        <v>8253.4719999999998</v>
      </c>
      <c r="AT413" s="19">
        <v>8.2534719999999968</v>
      </c>
      <c r="AU413" s="19">
        <v>7.3290831360000039</v>
      </c>
      <c r="AV413" s="14">
        <v>1.0696114847510498</v>
      </c>
      <c r="AW413" s="13">
        <v>0</v>
      </c>
      <c r="AX413" s="22" t="s">
        <v>782</v>
      </c>
      <c r="AY413" s="19">
        <v>0</v>
      </c>
      <c r="AZ413" s="19">
        <v>0</v>
      </c>
      <c r="BA413" s="19">
        <v>0</v>
      </c>
      <c r="BB413" s="14">
        <v>0</v>
      </c>
      <c r="BC413" s="13">
        <v>1</v>
      </c>
      <c r="BD413" s="19">
        <v>200</v>
      </c>
      <c r="BE413" s="19">
        <v>0.2</v>
      </c>
      <c r="BF413" s="19">
        <v>0.15803659042623255</v>
      </c>
      <c r="BG413" s="14">
        <v>2.3063969802783812E-2</v>
      </c>
      <c r="BH413" s="22">
        <v>698</v>
      </c>
      <c r="BI413" s="23">
        <v>8.498471999999996</v>
      </c>
      <c r="BJ413" s="23">
        <v>9.4887647264262363</v>
      </c>
      <c r="BK413" s="14">
        <v>1.3847969164974352</v>
      </c>
      <c r="BL413" t="s">
        <v>398</v>
      </c>
    </row>
    <row r="414" spans="1:64">
      <c r="A414" t="s">
        <v>1236</v>
      </c>
      <c r="B414" t="s">
        <v>1231</v>
      </c>
      <c r="C414" t="s">
        <v>398</v>
      </c>
      <c r="D414" t="s">
        <v>942</v>
      </c>
      <c r="E414">
        <v>2019</v>
      </c>
      <c r="F414" s="23">
        <v>88.74</v>
      </c>
      <c r="G414" s="23">
        <v>32.53</v>
      </c>
      <c r="H414" s="22">
        <v>87520</v>
      </c>
      <c r="I414" s="34">
        <v>700.02525560777372</v>
      </c>
      <c r="J414" s="22">
        <v>1</v>
      </c>
      <c r="K414" s="22">
        <v>1</v>
      </c>
      <c r="L414" s="23">
        <v>44</v>
      </c>
      <c r="M414" s="23">
        <v>4.3999999999999997E-2</v>
      </c>
      <c r="N414" s="23">
        <v>0.26316400000000001</v>
      </c>
      <c r="O414" s="14">
        <v>3.759350079041314E-2</v>
      </c>
      <c r="P414" s="22">
        <v>0</v>
      </c>
      <c r="Q414" s="22">
        <v>0</v>
      </c>
      <c r="R414" s="23">
        <v>0</v>
      </c>
      <c r="S414" s="23">
        <v>0</v>
      </c>
      <c r="T414" s="23">
        <v>0</v>
      </c>
      <c r="U414" s="14">
        <v>0</v>
      </c>
      <c r="V414" s="22">
        <v>0</v>
      </c>
      <c r="W414" s="22">
        <v>0</v>
      </c>
      <c r="X414" s="23">
        <v>0</v>
      </c>
      <c r="Y414" s="23">
        <v>0</v>
      </c>
      <c r="Z414" s="23">
        <v>0</v>
      </c>
      <c r="AA414" s="14">
        <v>0</v>
      </c>
      <c r="AB414" s="22">
        <v>1</v>
      </c>
      <c r="AC414" s="22">
        <v>1</v>
      </c>
      <c r="AD414" s="23">
        <v>1853.7015450643776</v>
      </c>
      <c r="AE414" s="23">
        <v>1.8537015450643777</v>
      </c>
      <c r="AF414" s="23">
        <v>2.5914747599999997</v>
      </c>
      <c r="AG414" s="14">
        <v>0.37019732348799866</v>
      </c>
      <c r="AH414" s="22">
        <v>0</v>
      </c>
      <c r="AI414" s="23">
        <v>0</v>
      </c>
      <c r="AJ414" s="23">
        <v>0</v>
      </c>
      <c r="AK414" s="23">
        <v>0</v>
      </c>
      <c r="AL414" s="14">
        <v>0</v>
      </c>
      <c r="AM414" s="22">
        <v>762</v>
      </c>
      <c r="AN414" s="23">
        <v>9308.9819999999945</v>
      </c>
      <c r="AO414" s="23">
        <v>9.3089819999999985</v>
      </c>
      <c r="AP414" s="23">
        <v>8.2663760160000042</v>
      </c>
      <c r="AQ414" s="14">
        <v>1.1808682543636226</v>
      </c>
      <c r="AR414" s="22">
        <v>762</v>
      </c>
      <c r="AS414" s="23">
        <v>9308.9819999999945</v>
      </c>
      <c r="AT414" s="23">
        <v>9.3089819999999985</v>
      </c>
      <c r="AU414" s="23">
        <v>8.2663760160000042</v>
      </c>
      <c r="AV414" s="14">
        <v>1.1808682543636226</v>
      </c>
      <c r="AW414" s="22">
        <v>0</v>
      </c>
      <c r="AX414" s="22" t="s">
        <v>782</v>
      </c>
      <c r="AY414" s="23">
        <v>0</v>
      </c>
      <c r="AZ414" s="23">
        <v>0</v>
      </c>
      <c r="BA414" s="23">
        <v>0</v>
      </c>
      <c r="BB414" s="14">
        <v>0</v>
      </c>
      <c r="BC414" s="22">
        <v>1</v>
      </c>
      <c r="BD414" s="23">
        <v>200</v>
      </c>
      <c r="BE414" s="23">
        <v>0.2</v>
      </c>
      <c r="BF414" s="23">
        <v>0.15803666893518525</v>
      </c>
      <c r="BG414" s="14">
        <v>2.2575852466633531E-2</v>
      </c>
      <c r="BH414" s="22">
        <v>765</v>
      </c>
      <c r="BI414" s="23">
        <v>11.406683545064375</v>
      </c>
      <c r="BJ414" s="23">
        <v>11.279051444935188</v>
      </c>
      <c r="BK414" s="14">
        <v>1.611234931108668</v>
      </c>
      <c r="BL414" t="s">
        <v>398</v>
      </c>
    </row>
    <row r="415" spans="1:64">
      <c r="A415" t="s">
        <v>1237</v>
      </c>
      <c r="B415" t="s">
        <v>1231</v>
      </c>
      <c r="C415" t="s">
        <v>398</v>
      </c>
      <c r="D415" t="s">
        <v>942</v>
      </c>
      <c r="E415">
        <v>2020</v>
      </c>
      <c r="F415" s="23">
        <v>88.74</v>
      </c>
      <c r="G415" s="23">
        <v>32.520000000000003</v>
      </c>
      <c r="H415" s="22">
        <v>86899</v>
      </c>
      <c r="I415" s="34">
        <v>704.73272836613535</v>
      </c>
      <c r="J415" s="22">
        <v>1</v>
      </c>
      <c r="K415" s="22">
        <v>1</v>
      </c>
      <c r="L415" s="23">
        <v>44</v>
      </c>
      <c r="M415" s="23">
        <v>4.3999999999999997E-2</v>
      </c>
      <c r="N415" s="23">
        <v>0.26316400000000001</v>
      </c>
      <c r="O415" s="14">
        <v>3.7342383772940989E-2</v>
      </c>
      <c r="P415" s="22">
        <v>0</v>
      </c>
      <c r="Q415" s="22">
        <v>0</v>
      </c>
      <c r="R415" s="23">
        <v>0</v>
      </c>
      <c r="S415" s="23">
        <v>0</v>
      </c>
      <c r="T415" s="23">
        <v>0</v>
      </c>
      <c r="U415" s="14">
        <v>0</v>
      </c>
      <c r="V415" s="22">
        <v>0</v>
      </c>
      <c r="W415" s="22">
        <v>0</v>
      </c>
      <c r="X415" s="23">
        <v>0</v>
      </c>
      <c r="Y415" s="23">
        <v>0</v>
      </c>
      <c r="Z415" s="23">
        <v>0</v>
      </c>
      <c r="AA415" s="14">
        <v>0</v>
      </c>
      <c r="AB415" s="22">
        <v>1</v>
      </c>
      <c r="AC415" s="22">
        <v>1</v>
      </c>
      <c r="AD415" s="23">
        <v>1837.3571459227467</v>
      </c>
      <c r="AE415" s="23">
        <v>1.8373571459227467</v>
      </c>
      <c r="AF415" s="23">
        <v>2.5686252899999999</v>
      </c>
      <c r="AG415" s="14">
        <v>0.3644821911358006</v>
      </c>
      <c r="AH415" s="22">
        <v>0</v>
      </c>
      <c r="AI415" s="23">
        <v>0</v>
      </c>
      <c r="AJ415" s="23">
        <v>0</v>
      </c>
      <c r="AK415" s="23">
        <v>0</v>
      </c>
      <c r="AL415" s="14">
        <v>0</v>
      </c>
      <c r="AM415" s="22">
        <v>900</v>
      </c>
      <c r="AN415" s="23">
        <v>11767.976999999999</v>
      </c>
      <c r="AO415" s="23">
        <v>11.767976999999997</v>
      </c>
      <c r="AP415" s="23">
        <v>10.449963576000002</v>
      </c>
      <c r="AQ415" s="14">
        <v>1.4828264894447827</v>
      </c>
      <c r="AR415" s="22">
        <v>900</v>
      </c>
      <c r="AS415" s="23">
        <v>11767.976999999999</v>
      </c>
      <c r="AT415" s="23">
        <v>11.767976999999997</v>
      </c>
      <c r="AU415" s="23">
        <v>10.449963576000002</v>
      </c>
      <c r="AV415" s="14">
        <v>1.4828264894447827</v>
      </c>
      <c r="AW415" s="22">
        <v>0</v>
      </c>
      <c r="AX415" s="22">
        <v>0</v>
      </c>
      <c r="AY415" s="23">
        <v>0</v>
      </c>
      <c r="AZ415" s="23">
        <v>0</v>
      </c>
      <c r="BA415" s="23">
        <v>0</v>
      </c>
      <c r="BB415" s="14">
        <v>0</v>
      </c>
      <c r="BC415" s="22">
        <v>1</v>
      </c>
      <c r="BD415" s="23">
        <v>200</v>
      </c>
      <c r="BE415" s="23">
        <v>0.2</v>
      </c>
      <c r="BF415" s="23">
        <v>0.15803666893518528</v>
      </c>
      <c r="BG415" s="14">
        <v>2.2425050316817307E-2</v>
      </c>
      <c r="BH415" s="22">
        <v>903</v>
      </c>
      <c r="BI415" s="23">
        <v>13.849334145922743</v>
      </c>
      <c r="BJ415" s="23">
        <v>13.439789534935187</v>
      </c>
      <c r="BK415" s="14">
        <v>1.9070761146703414</v>
      </c>
      <c r="BL415" t="s">
        <v>398</v>
      </c>
    </row>
    <row r="416" spans="1:64">
      <c r="A416" t="s">
        <v>1238</v>
      </c>
      <c r="B416" t="s">
        <v>1231</v>
      </c>
      <c r="C416" t="s">
        <v>398</v>
      </c>
      <c r="D416" t="s">
        <v>942</v>
      </c>
      <c r="E416">
        <v>2021</v>
      </c>
      <c r="F416" s="23">
        <v>88.74</v>
      </c>
      <c r="G416" s="23">
        <v>32.54</v>
      </c>
      <c r="H416" s="22">
        <v>86424</v>
      </c>
      <c r="I416" s="34">
        <v>651.54</v>
      </c>
      <c r="J416" s="22">
        <v>1</v>
      </c>
      <c r="K416" s="22">
        <v>1</v>
      </c>
      <c r="L416" s="23">
        <v>44</v>
      </c>
      <c r="M416" s="23">
        <v>4.3999999999999997E-2</v>
      </c>
      <c r="N416" s="23">
        <v>0.26316400000000001</v>
      </c>
      <c r="O416" s="14">
        <v>0.04</v>
      </c>
      <c r="P416" s="22">
        <v>0</v>
      </c>
      <c r="Q416" s="22">
        <v>0</v>
      </c>
      <c r="R416" s="23">
        <v>0</v>
      </c>
      <c r="S416" s="23">
        <v>0</v>
      </c>
      <c r="T416" s="23">
        <v>0</v>
      </c>
      <c r="U416" s="14">
        <v>0</v>
      </c>
      <c r="V416" s="22">
        <v>0</v>
      </c>
      <c r="W416" s="22">
        <v>0</v>
      </c>
      <c r="X416" s="23">
        <v>0</v>
      </c>
      <c r="Y416" s="23">
        <v>0</v>
      </c>
      <c r="Z416" s="23">
        <v>0</v>
      </c>
      <c r="AA416" s="14">
        <v>0</v>
      </c>
      <c r="AB416" s="22">
        <v>1</v>
      </c>
      <c r="AC416" s="22">
        <v>1</v>
      </c>
      <c r="AD416" s="23">
        <v>1758.010133</v>
      </c>
      <c r="AE416" s="23">
        <v>1.758010133</v>
      </c>
      <c r="AF416" s="23">
        <v>2.4576981660000001</v>
      </c>
      <c r="AG416" s="14">
        <v>0.38</v>
      </c>
      <c r="AH416" s="22">
        <v>0</v>
      </c>
      <c r="AI416" s="23">
        <v>0</v>
      </c>
      <c r="AJ416" s="23">
        <v>0</v>
      </c>
      <c r="AK416" s="23">
        <v>0</v>
      </c>
      <c r="AL416" s="14">
        <v>0</v>
      </c>
      <c r="AM416" s="22">
        <v>1119</v>
      </c>
      <c r="AN416" s="23">
        <v>14049.201999999999</v>
      </c>
      <c r="AO416" s="23">
        <v>14.049201999999999</v>
      </c>
      <c r="AP416" s="23">
        <v>12.57154785</v>
      </c>
      <c r="AQ416" s="14">
        <v>1.93</v>
      </c>
      <c r="AR416" s="22">
        <v>1119</v>
      </c>
      <c r="AS416" s="23">
        <v>14049.201999999999</v>
      </c>
      <c r="AT416" s="23">
        <v>14.049201999999999</v>
      </c>
      <c r="AU416" s="23">
        <v>12.57154785</v>
      </c>
      <c r="AV416" s="14">
        <v>1.93</v>
      </c>
      <c r="AW416" s="22">
        <v>0</v>
      </c>
      <c r="AX416" s="22">
        <v>0</v>
      </c>
      <c r="AY416" s="23">
        <v>0</v>
      </c>
      <c r="AZ416" s="23">
        <v>0</v>
      </c>
      <c r="BA416" s="23">
        <v>0</v>
      </c>
      <c r="BB416" s="14">
        <v>0</v>
      </c>
      <c r="BC416" s="22">
        <v>1</v>
      </c>
      <c r="BD416" s="23">
        <v>200</v>
      </c>
      <c r="BE416" s="23">
        <v>0.2</v>
      </c>
      <c r="BF416" s="23">
        <v>0.137807975</v>
      </c>
      <c r="BG416" s="14">
        <v>0.02</v>
      </c>
      <c r="BH416" s="22">
        <v>1122</v>
      </c>
      <c r="BI416" s="23">
        <v>16.05</v>
      </c>
      <c r="BJ416" s="23">
        <v>15.43</v>
      </c>
      <c r="BK416" s="14">
        <v>2.37</v>
      </c>
      <c r="BL416" t="s">
        <v>398</v>
      </c>
    </row>
    <row r="417" spans="1:64">
      <c r="A417" t="s">
        <v>1239</v>
      </c>
      <c r="B417" t="s">
        <v>1231</v>
      </c>
      <c r="C417" t="s">
        <v>398</v>
      </c>
      <c r="D417" s="111" t="s">
        <v>942</v>
      </c>
      <c r="E417" s="110">
        <v>2022</v>
      </c>
      <c r="F417" s="23"/>
      <c r="G417" s="23"/>
      <c r="H417" s="22">
        <v>87388</v>
      </c>
      <c r="I417" s="34">
        <v>633.347865696035</v>
      </c>
      <c r="J417" s="22">
        <v>1</v>
      </c>
      <c r="K417" s="22">
        <v>1</v>
      </c>
      <c r="L417" s="23">
        <v>44</v>
      </c>
      <c r="M417" s="23">
        <v>4.3999999999999997E-2</v>
      </c>
      <c r="N417" s="23">
        <v>0.26039200000000001</v>
      </c>
      <c r="O417" s="14">
        <v>4.1113582930264569E-2</v>
      </c>
      <c r="P417" s="22">
        <v>0</v>
      </c>
      <c r="Q417" s="22">
        <v>0</v>
      </c>
      <c r="R417" s="23">
        <v>0</v>
      </c>
      <c r="S417" s="23">
        <v>0</v>
      </c>
      <c r="T417" s="23">
        <v>0</v>
      </c>
      <c r="U417" s="14">
        <v>0</v>
      </c>
      <c r="V417" s="22">
        <v>0</v>
      </c>
      <c r="W417" s="22">
        <v>0</v>
      </c>
      <c r="X417" s="23">
        <v>0</v>
      </c>
      <c r="Y417" s="23">
        <v>0</v>
      </c>
      <c r="Z417" s="23">
        <v>0</v>
      </c>
      <c r="AA417" s="14">
        <v>0</v>
      </c>
      <c r="AB417" s="22">
        <v>1</v>
      </c>
      <c r="AC417" s="22">
        <v>1</v>
      </c>
      <c r="AD417" s="23">
        <v>1673.48969957082</v>
      </c>
      <c r="AE417" s="23">
        <v>1.6734896995708199</v>
      </c>
      <c r="AF417" s="23">
        <v>2.3395386</v>
      </c>
      <c r="AG417" s="14">
        <v>0.36939235556259431</v>
      </c>
      <c r="AH417" s="22">
        <v>0</v>
      </c>
      <c r="AI417" s="23">
        <v>0</v>
      </c>
      <c r="AJ417" s="23">
        <v>0</v>
      </c>
      <c r="AK417" s="23">
        <v>0</v>
      </c>
      <c r="AL417" s="14">
        <v>0</v>
      </c>
      <c r="AM417" s="22">
        <v>1533</v>
      </c>
      <c r="AN417" s="23">
        <v>16994.999999999993</v>
      </c>
      <c r="AO417" s="23">
        <v>16.995000000000005</v>
      </c>
      <c r="AP417" s="23">
        <v>17.409064790624736</v>
      </c>
      <c r="AQ417" s="14">
        <v>2.7487366317233213</v>
      </c>
      <c r="AR417" s="22">
        <v>1533</v>
      </c>
      <c r="AS417" s="23">
        <v>16995</v>
      </c>
      <c r="AT417" s="23">
        <v>16.995000000000001</v>
      </c>
      <c r="AU417" s="23">
        <v>17.409064790624701</v>
      </c>
      <c r="AV417" s="14">
        <v>2.7487366317233155</v>
      </c>
      <c r="AW417" s="22">
        <v>0</v>
      </c>
      <c r="AX417" s="22">
        <v>0</v>
      </c>
      <c r="AY417" s="23">
        <v>0</v>
      </c>
      <c r="AZ417" s="23">
        <v>0</v>
      </c>
      <c r="BA417" s="23">
        <v>0</v>
      </c>
      <c r="BB417" s="14">
        <v>0</v>
      </c>
      <c r="BC417" s="22">
        <v>1</v>
      </c>
      <c r="BD417" s="23">
        <v>200</v>
      </c>
      <c r="BE417" s="23">
        <v>0.2</v>
      </c>
      <c r="BF417" s="23">
        <v>0.15392771554286999</v>
      </c>
      <c r="BG417" s="14">
        <v>2.4303818466918949E-2</v>
      </c>
      <c r="BH417" s="22">
        <v>1536</v>
      </c>
      <c r="BI417" s="23">
        <v>18.91248969957082</v>
      </c>
      <c r="BJ417" s="23">
        <v>20.162923106167572</v>
      </c>
      <c r="BK417" s="14">
        <v>3.1835463886830935</v>
      </c>
      <c r="BL417" t="s">
        <v>398</v>
      </c>
    </row>
    <row r="418" spans="1:64">
      <c r="A418" t="s">
        <v>1240</v>
      </c>
      <c r="B418" t="s">
        <v>1231</v>
      </c>
      <c r="C418" t="s">
        <v>398</v>
      </c>
      <c r="D418" t="s">
        <v>942</v>
      </c>
      <c r="E418">
        <v>2023</v>
      </c>
      <c r="F418">
        <v>88.74</v>
      </c>
      <c r="G418">
        <v>32.61</v>
      </c>
      <c r="H418">
        <v>88708</v>
      </c>
      <c r="I418">
        <v>633.347865696035</v>
      </c>
      <c r="J418">
        <v>2</v>
      </c>
      <c r="K418">
        <v>2</v>
      </c>
      <c r="L418">
        <v>94</v>
      </c>
      <c r="M418">
        <v>9.4E-2</v>
      </c>
      <c r="N418">
        <v>0.55629200000000001</v>
      </c>
      <c r="O418">
        <v>8.7833563532837944E-2</v>
      </c>
      <c r="P418">
        <v>0</v>
      </c>
      <c r="Q418">
        <v>0</v>
      </c>
      <c r="R418">
        <v>0</v>
      </c>
      <c r="S418">
        <v>0</v>
      </c>
      <c r="T418">
        <v>0</v>
      </c>
      <c r="U418">
        <v>0</v>
      </c>
      <c r="V418">
        <v>0</v>
      </c>
      <c r="W418">
        <v>0</v>
      </c>
      <c r="X418">
        <v>0</v>
      </c>
      <c r="Y418">
        <v>0</v>
      </c>
      <c r="Z418">
        <v>0</v>
      </c>
      <c r="AA418">
        <v>0</v>
      </c>
      <c r="AB418">
        <v>1</v>
      </c>
      <c r="AC418">
        <v>1</v>
      </c>
      <c r="AD418">
        <v>298</v>
      </c>
      <c r="AE418">
        <v>0.29799999999999999</v>
      </c>
      <c r="AF418">
        <v>2.2578507000000001</v>
      </c>
      <c r="AG418">
        <v>0.35649456203956309</v>
      </c>
      <c r="AL418">
        <v>0</v>
      </c>
      <c r="AM418">
        <v>1927</v>
      </c>
      <c r="AN418">
        <v>23191.03</v>
      </c>
      <c r="AO418">
        <v>23.191030000000001</v>
      </c>
      <c r="AP418">
        <v>21.752890000000001</v>
      </c>
      <c r="AQ418">
        <v>3.4345880326120728</v>
      </c>
      <c r="AR418">
        <v>2363</v>
      </c>
      <c r="AS418">
        <v>23497.8849999999</v>
      </c>
      <c r="AT418">
        <v>23.497884999999901</v>
      </c>
      <c r="AU418">
        <v>22.0407161939726</v>
      </c>
      <c r="AV418">
        <v>3.480033230987579</v>
      </c>
      <c r="AW418">
        <v>0</v>
      </c>
      <c r="AX418">
        <v>0</v>
      </c>
      <c r="AY418">
        <v>0</v>
      </c>
      <c r="AZ418">
        <v>0</v>
      </c>
      <c r="BA418">
        <v>0</v>
      </c>
      <c r="BB418">
        <v>0</v>
      </c>
      <c r="BC418">
        <v>1</v>
      </c>
      <c r="BD418">
        <v>200</v>
      </c>
      <c r="BE418">
        <v>0.2</v>
      </c>
      <c r="BF418">
        <v>0.18379699999999999</v>
      </c>
      <c r="BG418">
        <v>2.9019913061207089E-2</v>
      </c>
      <c r="BH418">
        <v>2367</v>
      </c>
      <c r="BI418">
        <v>24.089884999999899</v>
      </c>
      <c r="BJ418">
        <v>25.038655893972596</v>
      </c>
      <c r="BK418">
        <v>3.953381269621187</v>
      </c>
      <c r="BL418" t="s">
        <v>398</v>
      </c>
    </row>
    <row r="419" spans="1:64">
      <c r="A419" t="s">
        <v>1241</v>
      </c>
      <c r="B419" t="s">
        <v>1231</v>
      </c>
      <c r="C419" t="s">
        <v>398</v>
      </c>
      <c r="D419" t="s">
        <v>942</v>
      </c>
      <c r="E419">
        <v>2024</v>
      </c>
      <c r="F419">
        <v>88.74</v>
      </c>
      <c r="G419">
        <v>32.53</v>
      </c>
      <c r="H419">
        <v>89368</v>
      </c>
      <c r="I419">
        <v>612.80514729978245</v>
      </c>
      <c r="J419">
        <v>2</v>
      </c>
      <c r="K419">
        <v>2</v>
      </c>
      <c r="L419">
        <v>94</v>
      </c>
      <c r="M419">
        <v>9.4E-2</v>
      </c>
      <c r="N419">
        <v>0.55629200000000001</v>
      </c>
      <c r="O419">
        <v>9.0777958124405839E-2</v>
      </c>
      <c r="P419">
        <v>0</v>
      </c>
      <c r="Q419">
        <v>0</v>
      </c>
      <c r="R419">
        <v>0</v>
      </c>
      <c r="S419">
        <v>0</v>
      </c>
      <c r="T419">
        <v>0</v>
      </c>
      <c r="U419">
        <v>0</v>
      </c>
      <c r="V419">
        <v>0</v>
      </c>
      <c r="W419">
        <v>0</v>
      </c>
      <c r="X419">
        <v>0</v>
      </c>
      <c r="Y419">
        <v>0</v>
      </c>
      <c r="Z419">
        <v>0</v>
      </c>
      <c r="AA419">
        <v>0</v>
      </c>
      <c r="AB419">
        <v>1</v>
      </c>
      <c r="AC419">
        <v>1</v>
      </c>
      <c r="AD419">
        <v>298</v>
      </c>
      <c r="AE419">
        <v>0.29799999999999999</v>
      </c>
      <c r="AF419">
        <v>2.2338141</v>
      </c>
      <c r="AG419">
        <v>0.36452273774835392</v>
      </c>
      <c r="AH419">
        <v>0</v>
      </c>
      <c r="AI419">
        <v>0</v>
      </c>
      <c r="AJ419">
        <v>0</v>
      </c>
      <c r="AK419">
        <v>0</v>
      </c>
      <c r="AL419">
        <v>0</v>
      </c>
      <c r="AM419">
        <v>2423</v>
      </c>
      <c r="AN419">
        <v>29053.025999999994</v>
      </c>
      <c r="AO419">
        <v>29.053025999999999</v>
      </c>
      <c r="AP419">
        <v>26.204196969209288</v>
      </c>
      <c r="AQ419">
        <v>4.2761058853166372</v>
      </c>
      <c r="AR419">
        <v>3190</v>
      </c>
      <c r="AS419">
        <v>29683.622999999701</v>
      </c>
      <c r="AT419">
        <v>29.683622999999955</v>
      </c>
      <c r="AU419">
        <v>26.772960030110276</v>
      </c>
      <c r="AV419">
        <v>4.3689189211416704</v>
      </c>
      <c r="AW419">
        <v>0</v>
      </c>
      <c r="AX419">
        <v>0</v>
      </c>
      <c r="AY419">
        <v>0</v>
      </c>
      <c r="AZ419">
        <v>0</v>
      </c>
      <c r="BA419">
        <v>0</v>
      </c>
      <c r="BB419">
        <v>0</v>
      </c>
      <c r="BC419">
        <v>1</v>
      </c>
      <c r="BD419">
        <v>200</v>
      </c>
      <c r="BE419">
        <v>0.2</v>
      </c>
      <c r="BF419">
        <v>0.14308101559072425</v>
      </c>
      <c r="BG419">
        <v>2.334853357893377E-2</v>
      </c>
      <c r="BH419">
        <v>3194</v>
      </c>
      <c r="BI419">
        <v>30.275622999999953</v>
      </c>
      <c r="BJ419">
        <v>29.706147145700999</v>
      </c>
      <c r="BK419">
        <v>4.8475681505933634</v>
      </c>
      <c r="BL419" t="s">
        <v>398</v>
      </c>
    </row>
    <row r="420" spans="1:64">
      <c r="A420" t="s">
        <v>1242</v>
      </c>
      <c r="B420" t="s">
        <v>1243</v>
      </c>
      <c r="C420" t="s">
        <v>400</v>
      </c>
      <c r="D420" t="s">
        <v>942</v>
      </c>
      <c r="E420">
        <v>2012</v>
      </c>
      <c r="F420" s="23">
        <v>74.900000000000006</v>
      </c>
      <c r="G420" s="23">
        <v>27.61</v>
      </c>
      <c r="H420" s="22">
        <v>80902</v>
      </c>
      <c r="I420" s="34">
        <v>676.13408199999992</v>
      </c>
      <c r="J420" s="22">
        <v>0</v>
      </c>
      <c r="K420" s="22" t="s">
        <v>782</v>
      </c>
      <c r="L420" s="23">
        <v>0</v>
      </c>
      <c r="M420" s="23">
        <v>0</v>
      </c>
      <c r="N420" s="23">
        <v>0</v>
      </c>
      <c r="O420" s="14">
        <v>0</v>
      </c>
      <c r="P420" s="22">
        <v>0</v>
      </c>
      <c r="Q420" s="22" t="s">
        <v>782</v>
      </c>
      <c r="R420" s="23">
        <v>0</v>
      </c>
      <c r="S420" s="23">
        <v>0</v>
      </c>
      <c r="T420" s="23">
        <v>0</v>
      </c>
      <c r="U420" s="14">
        <v>0</v>
      </c>
      <c r="V420" s="22">
        <v>0</v>
      </c>
      <c r="W420" s="22" t="s">
        <v>782</v>
      </c>
      <c r="X420" s="23">
        <v>0</v>
      </c>
      <c r="Y420" s="23">
        <v>0</v>
      </c>
      <c r="Z420" s="23">
        <v>0</v>
      </c>
      <c r="AA420" s="14">
        <v>0</v>
      </c>
      <c r="AB420" s="22">
        <v>0</v>
      </c>
      <c r="AC420" s="22" t="s">
        <v>782</v>
      </c>
      <c r="AD420" s="23">
        <v>0</v>
      </c>
      <c r="AE420" s="23">
        <v>0</v>
      </c>
      <c r="AF420" s="23">
        <v>0</v>
      </c>
      <c r="AG420" s="14">
        <v>0</v>
      </c>
      <c r="AH420" s="22" t="s">
        <v>782</v>
      </c>
      <c r="AI420" s="23" t="s">
        <v>782</v>
      </c>
      <c r="AJ420" s="23" t="s">
        <v>782</v>
      </c>
      <c r="AK420" s="23" t="s">
        <v>782</v>
      </c>
      <c r="AL420" s="14" t="s">
        <v>782</v>
      </c>
      <c r="AM420" s="22" t="s">
        <v>782</v>
      </c>
      <c r="AN420" s="23" t="s">
        <v>782</v>
      </c>
      <c r="AO420" s="23" t="s">
        <v>782</v>
      </c>
      <c r="AP420" s="23" t="s">
        <v>782</v>
      </c>
      <c r="AQ420" s="14" t="s">
        <v>782</v>
      </c>
      <c r="AR420" s="22">
        <v>277</v>
      </c>
      <c r="AS420" s="23">
        <v>3322.6920000000018</v>
      </c>
      <c r="AT420" s="23">
        <v>3.3226920000000018</v>
      </c>
      <c r="AU420" s="23">
        <v>2.4097080000000002</v>
      </c>
      <c r="AV420" s="14">
        <v>0.35639499089767823</v>
      </c>
      <c r="AW420" s="22">
        <v>0</v>
      </c>
      <c r="AX420" s="22" t="s">
        <v>782</v>
      </c>
      <c r="AY420" s="23">
        <v>0</v>
      </c>
      <c r="AZ420" s="23">
        <v>0</v>
      </c>
      <c r="BA420" s="23">
        <v>0</v>
      </c>
      <c r="BB420" s="14">
        <v>0</v>
      </c>
      <c r="BC420" s="22">
        <v>5</v>
      </c>
      <c r="BD420" s="23">
        <v>3435</v>
      </c>
      <c r="BE420" s="23">
        <v>3.4350000000000001</v>
      </c>
      <c r="BF420" s="23">
        <v>5.4856949999999998</v>
      </c>
      <c r="BG420" s="14">
        <v>0.81133241853056004</v>
      </c>
      <c r="BH420" s="22">
        <v>282</v>
      </c>
      <c r="BI420" s="23">
        <v>6.7576920000000023</v>
      </c>
      <c r="BJ420" s="23">
        <v>7.8954029999999999</v>
      </c>
      <c r="BK420" s="14">
        <v>1.1677274094282382</v>
      </c>
      <c r="BL420" t="s">
        <v>400</v>
      </c>
    </row>
    <row r="421" spans="1:64">
      <c r="A421" t="s">
        <v>1244</v>
      </c>
      <c r="B421" t="s">
        <v>1243</v>
      </c>
      <c r="C421" t="s">
        <v>400</v>
      </c>
      <c r="D421" t="s">
        <v>942</v>
      </c>
      <c r="E421">
        <v>2015</v>
      </c>
      <c r="F421" s="23">
        <v>74.900000000000006</v>
      </c>
      <c r="G421" s="23">
        <v>27.77</v>
      </c>
      <c r="H421" s="22">
        <v>81430</v>
      </c>
      <c r="I421" s="34">
        <v>656.43111859339933</v>
      </c>
      <c r="J421" s="13">
        <v>0</v>
      </c>
      <c r="K421" s="13">
        <v>0</v>
      </c>
      <c r="L421" s="19">
        <v>0</v>
      </c>
      <c r="M421" s="35">
        <v>0</v>
      </c>
      <c r="N421" s="19">
        <v>0</v>
      </c>
      <c r="O421" s="17">
        <v>0</v>
      </c>
      <c r="P421" s="36">
        <v>0</v>
      </c>
      <c r="Q421" s="37">
        <v>0</v>
      </c>
      <c r="R421" s="38">
        <v>0</v>
      </c>
      <c r="S421" s="27">
        <v>0</v>
      </c>
      <c r="T421" s="23">
        <v>0</v>
      </c>
      <c r="U421" s="17">
        <v>0</v>
      </c>
      <c r="V421" s="22">
        <v>0</v>
      </c>
      <c r="W421" s="22">
        <v>0</v>
      </c>
      <c r="X421" s="23">
        <v>0</v>
      </c>
      <c r="Y421" s="27">
        <v>0</v>
      </c>
      <c r="Z421" s="27">
        <v>0</v>
      </c>
      <c r="AA421" s="14">
        <v>0</v>
      </c>
      <c r="AB421" s="39">
        <v>0</v>
      </c>
      <c r="AC421" s="22" t="s">
        <v>782</v>
      </c>
      <c r="AD421" s="23">
        <v>0</v>
      </c>
      <c r="AE421" s="23">
        <v>0</v>
      </c>
      <c r="AF421" s="23">
        <v>0</v>
      </c>
      <c r="AG421" s="14">
        <v>0</v>
      </c>
      <c r="AH421" s="22" t="s">
        <v>782</v>
      </c>
      <c r="AI421" s="23" t="s">
        <v>782</v>
      </c>
      <c r="AJ421" s="23" t="s">
        <v>782</v>
      </c>
      <c r="AK421" s="23" t="s">
        <v>782</v>
      </c>
      <c r="AL421" s="14" t="s">
        <v>782</v>
      </c>
      <c r="AM421" s="22" t="s">
        <v>782</v>
      </c>
      <c r="AN421" s="23" t="s">
        <v>782</v>
      </c>
      <c r="AO421" s="23" t="s">
        <v>782</v>
      </c>
      <c r="AP421" s="23" t="s">
        <v>782</v>
      </c>
      <c r="AQ421" s="14" t="s">
        <v>782</v>
      </c>
      <c r="AR421" s="40">
        <v>373</v>
      </c>
      <c r="AS421" s="41">
        <v>4671.9310000000023</v>
      </c>
      <c r="AT421" s="23">
        <v>4.6719310000000025</v>
      </c>
      <c r="AU421" s="23">
        <v>4.1494351896970931</v>
      </c>
      <c r="AV421" s="14">
        <v>0.632120426982271</v>
      </c>
      <c r="AW421" s="22">
        <v>0</v>
      </c>
      <c r="AX421" s="22" t="s">
        <v>782</v>
      </c>
      <c r="AY421" s="23">
        <v>0</v>
      </c>
      <c r="AZ421" s="23">
        <v>0</v>
      </c>
      <c r="BA421" s="23">
        <v>0</v>
      </c>
      <c r="BB421" s="14">
        <v>0</v>
      </c>
      <c r="BC421" s="42">
        <v>5</v>
      </c>
      <c r="BD421" s="43">
        <v>3435</v>
      </c>
      <c r="BE421" s="44">
        <v>3.4350000000000001</v>
      </c>
      <c r="BF421" s="23">
        <v>5.4842230435197932</v>
      </c>
      <c r="BG421" s="14">
        <v>0.83546055148503418</v>
      </c>
      <c r="BH421" s="22">
        <v>378</v>
      </c>
      <c r="BI421" s="23">
        <v>8.106931000000003</v>
      </c>
      <c r="BJ421" s="23">
        <v>9.6336582332168863</v>
      </c>
      <c r="BK421" s="14">
        <v>1.4675809784673053</v>
      </c>
      <c r="BL421" t="s">
        <v>400</v>
      </c>
    </row>
    <row r="422" spans="1:64">
      <c r="A422" t="s">
        <v>1245</v>
      </c>
      <c r="B422" t="s">
        <v>1243</v>
      </c>
      <c r="C422" t="s">
        <v>400</v>
      </c>
      <c r="D422" t="s">
        <v>942</v>
      </c>
      <c r="E422">
        <v>2016</v>
      </c>
      <c r="F422" s="23">
        <v>74.900000000000006</v>
      </c>
      <c r="G422" s="23">
        <v>27.79</v>
      </c>
      <c r="H422" s="22">
        <v>81822</v>
      </c>
      <c r="I422" s="34">
        <v>692.35151114582982</v>
      </c>
      <c r="J422" s="13">
        <v>0</v>
      </c>
      <c r="K422" s="13">
        <v>0</v>
      </c>
      <c r="L422" s="19">
        <v>0</v>
      </c>
      <c r="M422" s="35">
        <v>0</v>
      </c>
      <c r="N422" s="19">
        <v>0</v>
      </c>
      <c r="O422" s="17">
        <v>0</v>
      </c>
      <c r="P422" s="13">
        <v>0</v>
      </c>
      <c r="Q422" s="13">
        <v>0</v>
      </c>
      <c r="R422" s="19">
        <v>0</v>
      </c>
      <c r="S422" s="27">
        <v>0</v>
      </c>
      <c r="T422" s="19">
        <v>0</v>
      </c>
      <c r="U422" s="17">
        <v>0</v>
      </c>
      <c r="V422" s="13">
        <v>0</v>
      </c>
      <c r="W422" s="13">
        <v>0</v>
      </c>
      <c r="X422" s="19">
        <v>0</v>
      </c>
      <c r="Y422" s="27">
        <v>0</v>
      </c>
      <c r="Z422" s="19">
        <v>0</v>
      </c>
      <c r="AA422" s="14">
        <v>0</v>
      </c>
      <c r="AB422" s="13">
        <v>0</v>
      </c>
      <c r="AC422" s="22" t="s">
        <v>782</v>
      </c>
      <c r="AD422" s="19">
        <v>0</v>
      </c>
      <c r="AE422" s="23">
        <v>0</v>
      </c>
      <c r="AF422" s="19">
        <v>0</v>
      </c>
      <c r="AG422" s="14">
        <v>0</v>
      </c>
      <c r="AH422" s="22" t="s">
        <v>782</v>
      </c>
      <c r="AI422" s="23" t="s">
        <v>782</v>
      </c>
      <c r="AJ422" s="23" t="s">
        <v>782</v>
      </c>
      <c r="AK422" s="23" t="s">
        <v>782</v>
      </c>
      <c r="AL422" s="14" t="s">
        <v>782</v>
      </c>
      <c r="AM422" s="22" t="s">
        <v>782</v>
      </c>
      <c r="AN422" s="23" t="s">
        <v>782</v>
      </c>
      <c r="AO422" s="23" t="s">
        <v>782</v>
      </c>
      <c r="AP422" s="23" t="s">
        <v>782</v>
      </c>
      <c r="AQ422" s="14" t="s">
        <v>782</v>
      </c>
      <c r="AR422" s="13">
        <v>404</v>
      </c>
      <c r="AS422" s="19">
        <v>5111.3560000000016</v>
      </c>
      <c r="AT422" s="23">
        <v>5.1113560000000016</v>
      </c>
      <c r="AU422" s="19">
        <v>4.5388841280000065</v>
      </c>
      <c r="AV422" s="14">
        <v>0.65557510237657046</v>
      </c>
      <c r="AW422" s="13">
        <v>0</v>
      </c>
      <c r="AX422" s="22" t="s">
        <v>782</v>
      </c>
      <c r="AY422" s="19">
        <v>0</v>
      </c>
      <c r="AZ422" s="23">
        <v>0</v>
      </c>
      <c r="BA422" s="19">
        <v>0</v>
      </c>
      <c r="BB422" s="14">
        <v>0</v>
      </c>
      <c r="BC422" s="13">
        <v>5</v>
      </c>
      <c r="BD422" s="19">
        <v>3435.0000000000005</v>
      </c>
      <c r="BE422" s="44">
        <v>3.4350000000000005</v>
      </c>
      <c r="BF422" s="19">
        <v>5.5395580435197944</v>
      </c>
      <c r="BG422" s="14">
        <v>0.80010774214270453</v>
      </c>
      <c r="BH422" s="22">
        <v>409</v>
      </c>
      <c r="BI422" s="23">
        <v>8.546356000000003</v>
      </c>
      <c r="BJ422" s="23">
        <v>10.0784421715198</v>
      </c>
      <c r="BK422" s="14">
        <v>1.4556828445192749</v>
      </c>
      <c r="BL422" t="s">
        <v>400</v>
      </c>
    </row>
    <row r="423" spans="1:64">
      <c r="A423" t="s">
        <v>1246</v>
      </c>
      <c r="B423" t="s">
        <v>1243</v>
      </c>
      <c r="C423" t="s">
        <v>400</v>
      </c>
      <c r="D423" t="s">
        <v>942</v>
      </c>
      <c r="E423">
        <v>2017</v>
      </c>
      <c r="F423" s="23">
        <v>74.900000000000006</v>
      </c>
      <c r="G423" s="23">
        <v>27.75</v>
      </c>
      <c r="H423" s="22">
        <v>82061</v>
      </c>
      <c r="I423" s="34">
        <v>644.59001367452936</v>
      </c>
      <c r="J423" s="13">
        <v>0</v>
      </c>
      <c r="K423" s="13">
        <v>0</v>
      </c>
      <c r="L423" s="19">
        <v>0</v>
      </c>
      <c r="M423" s="19">
        <v>0</v>
      </c>
      <c r="N423" s="19">
        <v>0</v>
      </c>
      <c r="O423" s="17">
        <v>0</v>
      </c>
      <c r="P423" s="13">
        <v>0</v>
      </c>
      <c r="Q423" s="13">
        <v>0</v>
      </c>
      <c r="R423" s="19">
        <v>0</v>
      </c>
      <c r="S423" s="19">
        <v>0</v>
      </c>
      <c r="T423" s="19">
        <v>0</v>
      </c>
      <c r="U423" s="17">
        <v>0</v>
      </c>
      <c r="V423" s="13">
        <v>0</v>
      </c>
      <c r="W423" s="13">
        <v>0</v>
      </c>
      <c r="X423" s="19">
        <v>0</v>
      </c>
      <c r="Y423" s="19">
        <v>0</v>
      </c>
      <c r="Z423" s="19">
        <v>0</v>
      </c>
      <c r="AA423" s="14">
        <v>0</v>
      </c>
      <c r="AB423" s="13">
        <v>0</v>
      </c>
      <c r="AC423" s="22" t="s">
        <v>782</v>
      </c>
      <c r="AD423" s="19">
        <v>0</v>
      </c>
      <c r="AE423" s="19">
        <v>0</v>
      </c>
      <c r="AF423" s="19">
        <v>0</v>
      </c>
      <c r="AG423" s="14">
        <v>0</v>
      </c>
      <c r="AH423" s="22" t="s">
        <v>782</v>
      </c>
      <c r="AI423" s="23" t="s">
        <v>782</v>
      </c>
      <c r="AJ423" s="23" t="s">
        <v>782</v>
      </c>
      <c r="AK423" s="23" t="s">
        <v>782</v>
      </c>
      <c r="AL423" s="14" t="s">
        <v>782</v>
      </c>
      <c r="AM423" s="22" t="s">
        <v>782</v>
      </c>
      <c r="AN423" s="23" t="s">
        <v>782</v>
      </c>
      <c r="AO423" s="23" t="s">
        <v>782</v>
      </c>
      <c r="AP423" s="23" t="s">
        <v>782</v>
      </c>
      <c r="AQ423" s="14" t="s">
        <v>782</v>
      </c>
      <c r="AR423" s="13">
        <v>460</v>
      </c>
      <c r="AS423" s="19">
        <v>5537.1080000000002</v>
      </c>
      <c r="AT423" s="19">
        <v>5.5371079999999999</v>
      </c>
      <c r="AU423" s="19">
        <v>4.91695190400001</v>
      </c>
      <c r="AV423" s="14">
        <v>0.76280299100052606</v>
      </c>
      <c r="AW423" s="13">
        <v>0</v>
      </c>
      <c r="AX423" s="22" t="s">
        <v>782</v>
      </c>
      <c r="AY423" s="19">
        <v>0</v>
      </c>
      <c r="AZ423" s="19">
        <v>0</v>
      </c>
      <c r="BA423" s="19">
        <v>0</v>
      </c>
      <c r="BB423" s="14">
        <v>0</v>
      </c>
      <c r="BC423" s="13">
        <v>5</v>
      </c>
      <c r="BD423" s="19">
        <v>3435</v>
      </c>
      <c r="BE423" s="19">
        <v>3.4350000000000005</v>
      </c>
      <c r="BF423" s="19">
        <v>5.5288333933430707</v>
      </c>
      <c r="BG423" s="14">
        <v>0.85772867653123863</v>
      </c>
      <c r="BH423" s="22">
        <v>465</v>
      </c>
      <c r="BI423" s="23">
        <v>8.9721080000000004</v>
      </c>
      <c r="BJ423" s="23">
        <v>10.445785297343081</v>
      </c>
      <c r="BK423" s="14">
        <v>1.6205316675317647</v>
      </c>
      <c r="BL423" t="s">
        <v>400</v>
      </c>
    </row>
    <row r="424" spans="1:64">
      <c r="A424" t="s">
        <v>1247</v>
      </c>
      <c r="B424" t="s">
        <v>1243</v>
      </c>
      <c r="C424" t="s">
        <v>400</v>
      </c>
      <c r="D424" t="s">
        <v>942</v>
      </c>
      <c r="E424">
        <v>2018</v>
      </c>
      <c r="F424" s="23">
        <v>74.900000000000006</v>
      </c>
      <c r="G424" s="23">
        <v>27.73</v>
      </c>
      <c r="H424" s="22">
        <v>81984</v>
      </c>
      <c r="I424" s="34">
        <v>644.63582675297096</v>
      </c>
      <c r="J424" s="13">
        <v>0</v>
      </c>
      <c r="K424" s="13">
        <v>0</v>
      </c>
      <c r="L424" s="19">
        <v>0</v>
      </c>
      <c r="M424" s="19">
        <v>0</v>
      </c>
      <c r="N424" s="19">
        <v>0</v>
      </c>
      <c r="O424" s="17">
        <v>0</v>
      </c>
      <c r="P424" s="13">
        <v>0</v>
      </c>
      <c r="Q424" s="13">
        <v>0</v>
      </c>
      <c r="R424" s="19">
        <v>0</v>
      </c>
      <c r="S424" s="19">
        <v>0</v>
      </c>
      <c r="T424" s="19">
        <v>0</v>
      </c>
      <c r="U424" s="17">
        <v>0</v>
      </c>
      <c r="V424" s="13">
        <v>0</v>
      </c>
      <c r="W424" s="13">
        <v>0</v>
      </c>
      <c r="X424" s="19">
        <v>0</v>
      </c>
      <c r="Y424" s="19">
        <v>0</v>
      </c>
      <c r="Z424" s="19">
        <v>0</v>
      </c>
      <c r="AA424" s="14">
        <v>0</v>
      </c>
      <c r="AB424" s="13">
        <v>0</v>
      </c>
      <c r="AC424" s="22" t="s">
        <v>782</v>
      </c>
      <c r="AD424" s="19">
        <v>0</v>
      </c>
      <c r="AE424" s="19">
        <v>0</v>
      </c>
      <c r="AF424" s="19">
        <v>0</v>
      </c>
      <c r="AG424" s="14">
        <v>0</v>
      </c>
      <c r="AH424" s="22" t="s">
        <v>782</v>
      </c>
      <c r="AI424" s="23" t="s">
        <v>782</v>
      </c>
      <c r="AJ424" s="23" t="s">
        <v>782</v>
      </c>
      <c r="AK424" s="23" t="s">
        <v>782</v>
      </c>
      <c r="AL424" s="14" t="s">
        <v>782</v>
      </c>
      <c r="AM424" s="22" t="s">
        <v>782</v>
      </c>
      <c r="AN424" s="23" t="s">
        <v>782</v>
      </c>
      <c r="AO424" s="23" t="s">
        <v>782</v>
      </c>
      <c r="AP424" s="23" t="s">
        <v>782</v>
      </c>
      <c r="AQ424" s="14" t="s">
        <v>782</v>
      </c>
      <c r="AR424" s="13">
        <v>512</v>
      </c>
      <c r="AS424" s="19">
        <v>7127.4279999999981</v>
      </c>
      <c r="AT424" s="19">
        <v>7.1274279999999992</v>
      </c>
      <c r="AU424" s="19">
        <v>6.3291560640000082</v>
      </c>
      <c r="AV424" s="14">
        <v>0.98181885047871931</v>
      </c>
      <c r="AW424" s="13">
        <v>0</v>
      </c>
      <c r="AX424" s="22" t="s">
        <v>782</v>
      </c>
      <c r="AY424" s="19">
        <v>0</v>
      </c>
      <c r="AZ424" s="19">
        <v>0</v>
      </c>
      <c r="BA424" s="19">
        <v>0</v>
      </c>
      <c r="BB424" s="14">
        <v>0</v>
      </c>
      <c r="BC424" s="13">
        <v>5</v>
      </c>
      <c r="BD424" s="19">
        <v>3435</v>
      </c>
      <c r="BE424" s="19">
        <v>3.4350000000000005</v>
      </c>
      <c r="BF424" s="19">
        <v>5.4099972938555432</v>
      </c>
      <c r="BG424" s="14">
        <v>0.8392331095070662</v>
      </c>
      <c r="BH424" s="22">
        <v>517</v>
      </c>
      <c r="BI424" s="23">
        <v>10.562428000000001</v>
      </c>
      <c r="BJ424" s="23">
        <v>11.739153357855551</v>
      </c>
      <c r="BK424" s="14">
        <v>1.8210519599857855</v>
      </c>
      <c r="BL424" t="s">
        <v>400</v>
      </c>
    </row>
    <row r="425" spans="1:64">
      <c r="A425" t="s">
        <v>1248</v>
      </c>
      <c r="B425" t="s">
        <v>1243</v>
      </c>
      <c r="C425" t="s">
        <v>400</v>
      </c>
      <c r="D425" t="s">
        <v>942</v>
      </c>
      <c r="E425">
        <v>2019</v>
      </c>
      <c r="F425" s="23">
        <v>74.900000000000006</v>
      </c>
      <c r="G425" s="23">
        <v>27.63</v>
      </c>
      <c r="H425" s="22">
        <v>81842</v>
      </c>
      <c r="I425" s="34">
        <v>657.42087993571056</v>
      </c>
      <c r="J425" s="22">
        <v>0</v>
      </c>
      <c r="K425" s="22">
        <v>0</v>
      </c>
      <c r="L425" s="23">
        <v>0</v>
      </c>
      <c r="M425" s="23">
        <v>0</v>
      </c>
      <c r="N425" s="23">
        <v>0</v>
      </c>
      <c r="O425" s="14">
        <v>0</v>
      </c>
      <c r="P425" s="22">
        <v>0</v>
      </c>
      <c r="Q425" s="22">
        <v>0</v>
      </c>
      <c r="R425" s="23">
        <v>0</v>
      </c>
      <c r="S425" s="23">
        <v>0</v>
      </c>
      <c r="T425" s="23">
        <v>0</v>
      </c>
      <c r="U425" s="14">
        <v>0</v>
      </c>
      <c r="V425" s="22">
        <v>0</v>
      </c>
      <c r="W425" s="22">
        <v>0</v>
      </c>
      <c r="X425" s="23">
        <v>0</v>
      </c>
      <c r="Y425" s="23">
        <v>0</v>
      </c>
      <c r="Z425" s="23">
        <v>0</v>
      </c>
      <c r="AA425" s="14">
        <v>0</v>
      </c>
      <c r="AB425" s="22">
        <v>0</v>
      </c>
      <c r="AC425" s="22">
        <v>0</v>
      </c>
      <c r="AD425" s="23">
        <v>0</v>
      </c>
      <c r="AE425" s="23">
        <v>0</v>
      </c>
      <c r="AF425" s="23">
        <v>0</v>
      </c>
      <c r="AG425" s="14">
        <v>0</v>
      </c>
      <c r="AH425" s="22">
        <v>0</v>
      </c>
      <c r="AI425" s="23">
        <v>0</v>
      </c>
      <c r="AJ425" s="23">
        <v>0</v>
      </c>
      <c r="AK425" s="23">
        <v>0</v>
      </c>
      <c r="AL425" s="14">
        <v>0</v>
      </c>
      <c r="AM425" s="22">
        <v>585</v>
      </c>
      <c r="AN425" s="23">
        <v>8727.1229999999941</v>
      </c>
      <c r="AO425" s="23">
        <v>8.7271229999999971</v>
      </c>
      <c r="AP425" s="23">
        <v>7.7496852240000091</v>
      </c>
      <c r="AQ425" s="14">
        <v>1.1788012003448771</v>
      </c>
      <c r="AR425" s="22">
        <v>585</v>
      </c>
      <c r="AS425" s="23">
        <v>8727.1229999999941</v>
      </c>
      <c r="AT425" s="23">
        <v>8.7271229999999971</v>
      </c>
      <c r="AU425" s="23">
        <v>7.7496852240000091</v>
      </c>
      <c r="AV425" s="14">
        <v>1.1788012003448771</v>
      </c>
      <c r="AW425" s="22">
        <v>0</v>
      </c>
      <c r="AX425" s="22" t="s">
        <v>782</v>
      </c>
      <c r="AY425" s="23">
        <v>0</v>
      </c>
      <c r="AZ425" s="23">
        <v>0</v>
      </c>
      <c r="BA425" s="23">
        <v>0</v>
      </c>
      <c r="BB425" s="14">
        <v>0</v>
      </c>
      <c r="BC425" s="22">
        <v>5</v>
      </c>
      <c r="BD425" s="23">
        <v>3435</v>
      </c>
      <c r="BE425" s="23">
        <v>3.4350000000000001</v>
      </c>
      <c r="BF425" s="23">
        <v>4.5957043542975935</v>
      </c>
      <c r="BG425" s="14">
        <v>0.69905056175687774</v>
      </c>
      <c r="BH425" s="22">
        <v>590</v>
      </c>
      <c r="BI425" s="23">
        <v>12.162122999999998</v>
      </c>
      <c r="BJ425" s="23">
        <v>12.345389578297603</v>
      </c>
      <c r="BK425" s="14">
        <v>1.8778517621017548</v>
      </c>
      <c r="BL425" t="s">
        <v>400</v>
      </c>
    </row>
    <row r="426" spans="1:64">
      <c r="A426" t="s">
        <v>1249</v>
      </c>
      <c r="B426" t="s">
        <v>1243</v>
      </c>
      <c r="C426" t="s">
        <v>400</v>
      </c>
      <c r="D426" t="s">
        <v>942</v>
      </c>
      <c r="E426">
        <v>2020</v>
      </c>
      <c r="F426" s="23">
        <v>74.900000000000006</v>
      </c>
      <c r="G426" s="23">
        <v>27.34</v>
      </c>
      <c r="H426" s="22">
        <v>81564</v>
      </c>
      <c r="I426" s="34">
        <v>659.01206529868887</v>
      </c>
      <c r="J426" s="22">
        <v>0</v>
      </c>
      <c r="K426" s="22">
        <v>0</v>
      </c>
      <c r="L426" s="23">
        <v>0</v>
      </c>
      <c r="M426" s="23">
        <v>0</v>
      </c>
      <c r="N426" s="23">
        <v>0</v>
      </c>
      <c r="O426" s="14">
        <v>0</v>
      </c>
      <c r="P426" s="22">
        <v>0</v>
      </c>
      <c r="Q426" s="22">
        <v>0</v>
      </c>
      <c r="R426" s="23">
        <v>0</v>
      </c>
      <c r="S426" s="23">
        <v>0</v>
      </c>
      <c r="T426" s="23">
        <v>0</v>
      </c>
      <c r="U426" s="14">
        <v>0</v>
      </c>
      <c r="V426" s="22">
        <v>0</v>
      </c>
      <c r="W426" s="22">
        <v>0</v>
      </c>
      <c r="X426" s="23">
        <v>0</v>
      </c>
      <c r="Y426" s="23">
        <v>0</v>
      </c>
      <c r="Z426" s="23">
        <v>0</v>
      </c>
      <c r="AA426" s="14">
        <v>0</v>
      </c>
      <c r="AB426" s="22">
        <v>0</v>
      </c>
      <c r="AC426" s="22">
        <v>0</v>
      </c>
      <c r="AD426" s="23">
        <v>0</v>
      </c>
      <c r="AE426" s="23">
        <v>0</v>
      </c>
      <c r="AF426" s="23">
        <v>0</v>
      </c>
      <c r="AG426" s="14">
        <v>0</v>
      </c>
      <c r="AH426" s="22">
        <v>1</v>
      </c>
      <c r="AI426" s="23">
        <v>19.8</v>
      </c>
      <c r="AJ426" s="23">
        <v>1.9800000000000002E-2</v>
      </c>
      <c r="AK426" s="23">
        <v>1.7582400000000001E-2</v>
      </c>
      <c r="AL426" s="14">
        <v>2.6679936416689129E-3</v>
      </c>
      <c r="AM426" s="22">
        <v>693</v>
      </c>
      <c r="AN426" s="23">
        <v>10711.812999999989</v>
      </c>
      <c r="AO426" s="23">
        <v>10.711812999999998</v>
      </c>
      <c r="AP426" s="23">
        <v>9.5120899440000084</v>
      </c>
      <c r="AQ426" s="14">
        <v>1.4433863118558801</v>
      </c>
      <c r="AR426" s="22">
        <v>694</v>
      </c>
      <c r="AS426" s="23">
        <v>10731.612999999988</v>
      </c>
      <c r="AT426" s="23">
        <v>10.731612999999998</v>
      </c>
      <c r="AU426" s="23">
        <v>9.5296723440000086</v>
      </c>
      <c r="AV426" s="14">
        <v>1.4460543054975488</v>
      </c>
      <c r="AW426" s="22">
        <v>0</v>
      </c>
      <c r="AX426" s="22">
        <v>0</v>
      </c>
      <c r="AY426" s="23">
        <v>0</v>
      </c>
      <c r="AZ426" s="23">
        <v>0</v>
      </c>
      <c r="BA426" s="23">
        <v>0</v>
      </c>
      <c r="BB426" s="14">
        <v>0</v>
      </c>
      <c r="BC426" s="22">
        <v>5</v>
      </c>
      <c r="BD426" s="23">
        <v>3435</v>
      </c>
      <c r="BE426" s="23">
        <v>3.4350000000000001</v>
      </c>
      <c r="BF426" s="23">
        <v>4.5957043542975935</v>
      </c>
      <c r="BG426" s="14">
        <v>0.69736270339976991</v>
      </c>
      <c r="BH426" s="22">
        <v>699</v>
      </c>
      <c r="BI426" s="23">
        <v>14.166612999999998</v>
      </c>
      <c r="BJ426" s="23">
        <v>14.125376698297602</v>
      </c>
      <c r="BK426" s="14">
        <v>2.1434170088973188</v>
      </c>
      <c r="BL426" t="s">
        <v>400</v>
      </c>
    </row>
    <row r="427" spans="1:64">
      <c r="A427" t="s">
        <v>1250</v>
      </c>
      <c r="B427" t="s">
        <v>1243</v>
      </c>
      <c r="C427" t="s">
        <v>400</v>
      </c>
      <c r="D427" t="s">
        <v>942</v>
      </c>
      <c r="E427">
        <v>2021</v>
      </c>
      <c r="F427" s="23">
        <v>74.900000000000006</v>
      </c>
      <c r="G427" s="23">
        <v>27.39</v>
      </c>
      <c r="H427" s="22">
        <v>81593</v>
      </c>
      <c r="I427" s="34">
        <v>611.54</v>
      </c>
      <c r="J427" s="22">
        <v>0</v>
      </c>
      <c r="K427" s="22">
        <v>0</v>
      </c>
      <c r="L427" s="23">
        <v>0</v>
      </c>
      <c r="M427" s="23">
        <v>0</v>
      </c>
      <c r="N427" s="23">
        <v>0</v>
      </c>
      <c r="O427" s="14">
        <v>0</v>
      </c>
      <c r="P427" s="22">
        <v>0</v>
      </c>
      <c r="Q427" s="22">
        <v>0</v>
      </c>
      <c r="R427" s="23">
        <v>0</v>
      </c>
      <c r="S427" s="23">
        <v>0</v>
      </c>
      <c r="T427" s="23">
        <v>0</v>
      </c>
      <c r="U427" s="14">
        <v>0</v>
      </c>
      <c r="V427" s="22">
        <v>0</v>
      </c>
      <c r="W427" s="22">
        <v>0</v>
      </c>
      <c r="X427" s="23">
        <v>0</v>
      </c>
      <c r="Y427" s="23">
        <v>0</v>
      </c>
      <c r="Z427" s="23">
        <v>0</v>
      </c>
      <c r="AA427" s="14">
        <v>0</v>
      </c>
      <c r="AB427" s="22">
        <v>0</v>
      </c>
      <c r="AC427" s="22">
        <v>0</v>
      </c>
      <c r="AD427" s="23">
        <v>0</v>
      </c>
      <c r="AE427" s="23">
        <v>0</v>
      </c>
      <c r="AF427" s="23">
        <v>0</v>
      </c>
      <c r="AG427" s="14">
        <v>0</v>
      </c>
      <c r="AH427" s="22">
        <v>2</v>
      </c>
      <c r="AI427" s="23">
        <v>24.9</v>
      </c>
      <c r="AJ427" s="23">
        <v>2.4899999999999999E-2</v>
      </c>
      <c r="AK427" s="23">
        <v>2.2281090999999999E-2</v>
      </c>
      <c r="AL427" s="14">
        <v>0</v>
      </c>
      <c r="AM427" s="22">
        <v>812</v>
      </c>
      <c r="AN427" s="23">
        <v>11198.746999999999</v>
      </c>
      <c r="AO427" s="23">
        <v>11.198746999999999</v>
      </c>
      <c r="AP427" s="23">
        <v>10.02089541</v>
      </c>
      <c r="AQ427" s="14">
        <v>1.64</v>
      </c>
      <c r="AR427" s="22">
        <v>814</v>
      </c>
      <c r="AS427" s="23">
        <v>11223.647000000001</v>
      </c>
      <c r="AT427" s="23">
        <v>11.223647</v>
      </c>
      <c r="AU427" s="23">
        <v>10.0431765</v>
      </c>
      <c r="AV427" s="14">
        <v>1.64</v>
      </c>
      <c r="AW427" s="22">
        <v>0</v>
      </c>
      <c r="AX427" s="22">
        <v>0</v>
      </c>
      <c r="AY427" s="23">
        <v>0</v>
      </c>
      <c r="AZ427" s="23">
        <v>0</v>
      </c>
      <c r="BA427" s="23">
        <v>0</v>
      </c>
      <c r="BB427" s="14">
        <v>0</v>
      </c>
      <c r="BC427" s="22">
        <v>5</v>
      </c>
      <c r="BD427" s="23">
        <v>3435</v>
      </c>
      <c r="BE427" s="23">
        <v>3.4350000000000001</v>
      </c>
      <c r="BF427" s="23">
        <v>4.6496838880000002</v>
      </c>
      <c r="BG427" s="14">
        <v>0.76</v>
      </c>
      <c r="BH427" s="22">
        <v>819</v>
      </c>
      <c r="BI427" s="23">
        <v>14.66</v>
      </c>
      <c r="BJ427" s="23">
        <v>14.69</v>
      </c>
      <c r="BK427" s="14">
        <v>2.4</v>
      </c>
      <c r="BL427" t="s">
        <v>400</v>
      </c>
    </row>
    <row r="428" spans="1:64">
      <c r="A428" t="s">
        <v>1251</v>
      </c>
      <c r="B428" t="s">
        <v>1243</v>
      </c>
      <c r="C428" t="s">
        <v>400</v>
      </c>
      <c r="D428" s="111" t="s">
        <v>942</v>
      </c>
      <c r="E428" s="110">
        <v>2022</v>
      </c>
      <c r="F428" s="23"/>
      <c r="G428" s="23"/>
      <c r="H428" s="22">
        <v>82445</v>
      </c>
      <c r="I428" s="34">
        <v>597.52328451629057</v>
      </c>
      <c r="J428" s="22">
        <v>0</v>
      </c>
      <c r="K428" s="22">
        <v>0</v>
      </c>
      <c r="L428" s="23">
        <v>0</v>
      </c>
      <c r="M428" s="23">
        <v>0</v>
      </c>
      <c r="N428" s="23">
        <v>0</v>
      </c>
      <c r="O428" s="14">
        <v>0</v>
      </c>
      <c r="P428" s="22">
        <v>0</v>
      </c>
      <c r="Q428" s="22">
        <v>0</v>
      </c>
      <c r="R428" s="23">
        <v>0</v>
      </c>
      <c r="S428" s="23">
        <v>0</v>
      </c>
      <c r="T428" s="23">
        <v>0</v>
      </c>
      <c r="U428" s="14">
        <v>0</v>
      </c>
      <c r="V428" s="22">
        <v>0</v>
      </c>
      <c r="W428" s="22">
        <v>0</v>
      </c>
      <c r="X428" s="23">
        <v>0</v>
      </c>
      <c r="Y428" s="23">
        <v>0</v>
      </c>
      <c r="Z428" s="23">
        <v>0</v>
      </c>
      <c r="AA428" s="14">
        <v>0</v>
      </c>
      <c r="AB428" s="22">
        <v>0</v>
      </c>
      <c r="AC428" s="22">
        <v>0</v>
      </c>
      <c r="AD428" s="23">
        <v>0</v>
      </c>
      <c r="AE428" s="23">
        <v>0</v>
      </c>
      <c r="AF428" s="23">
        <v>0</v>
      </c>
      <c r="AG428" s="14">
        <v>0</v>
      </c>
      <c r="AH428" s="22">
        <v>2</v>
      </c>
      <c r="AI428" s="23">
        <v>24.9</v>
      </c>
      <c r="AJ428" s="23">
        <v>2.4900000000000002E-2</v>
      </c>
      <c r="AK428" s="23">
        <v>2.5506661564375199E-2</v>
      </c>
      <c r="AL428" s="14">
        <v>4.2687309809229367E-3</v>
      </c>
      <c r="AM428" s="22">
        <v>1083</v>
      </c>
      <c r="AN428" s="23">
        <v>13168.49499999999</v>
      </c>
      <c r="AO428" s="23">
        <v>13.168495000000007</v>
      </c>
      <c r="AP428" s="23">
        <v>13.489331135629188</v>
      </c>
      <c r="AQ428" s="14">
        <v>2.2575406658083832</v>
      </c>
      <c r="AR428" s="22">
        <v>1085</v>
      </c>
      <c r="AS428" s="23">
        <v>13193.395</v>
      </c>
      <c r="AT428" s="23">
        <v>13.193395000000001</v>
      </c>
      <c r="AU428" s="23">
        <v>13.514837797193575</v>
      </c>
      <c r="AV428" s="14">
        <v>2.2618093967893085</v>
      </c>
      <c r="AW428" s="22">
        <v>0</v>
      </c>
      <c r="AX428" s="22">
        <v>0</v>
      </c>
      <c r="AY428" s="23">
        <v>0</v>
      </c>
      <c r="AZ428" s="23">
        <v>0</v>
      </c>
      <c r="BA428" s="23">
        <v>0</v>
      </c>
      <c r="BB428" s="14">
        <v>0</v>
      </c>
      <c r="BC428" s="22">
        <v>4</v>
      </c>
      <c r="BD428" s="23">
        <v>3355</v>
      </c>
      <c r="BE428" s="23">
        <v>3.355</v>
      </c>
      <c r="BF428" s="23">
        <v>5.0682735701790298</v>
      </c>
      <c r="BG428" s="14">
        <v>0.84821356782471147</v>
      </c>
      <c r="BH428" s="22">
        <v>1089</v>
      </c>
      <c r="BI428" s="23">
        <v>16.548394999999999</v>
      </c>
      <c r="BJ428" s="23">
        <v>18.583111367372606</v>
      </c>
      <c r="BK428" s="14">
        <v>3.1100229646140201</v>
      </c>
      <c r="BL428" t="s">
        <v>400</v>
      </c>
    </row>
    <row r="429" spans="1:64">
      <c r="A429" t="s">
        <v>1252</v>
      </c>
      <c r="B429" t="s">
        <v>1243</v>
      </c>
      <c r="C429" t="s">
        <v>400</v>
      </c>
      <c r="D429" t="s">
        <v>942</v>
      </c>
      <c r="E429">
        <v>2023</v>
      </c>
      <c r="F429">
        <v>74.900000000000006</v>
      </c>
      <c r="G429">
        <v>27.38</v>
      </c>
      <c r="H429">
        <v>82469</v>
      </c>
      <c r="I429">
        <v>597.52328451629057</v>
      </c>
      <c r="J429">
        <v>0</v>
      </c>
      <c r="K429">
        <v>0</v>
      </c>
      <c r="L429">
        <v>0</v>
      </c>
      <c r="M429">
        <v>0</v>
      </c>
      <c r="N429">
        <v>0</v>
      </c>
      <c r="O429">
        <v>0</v>
      </c>
      <c r="P429">
        <v>0</v>
      </c>
      <c r="Q429">
        <v>0</v>
      </c>
      <c r="R429">
        <v>0</v>
      </c>
      <c r="S429">
        <v>0</v>
      </c>
      <c r="T429">
        <v>0</v>
      </c>
      <c r="U429">
        <v>0</v>
      </c>
      <c r="V429">
        <v>0</v>
      </c>
      <c r="W429">
        <v>0</v>
      </c>
      <c r="X429">
        <v>0</v>
      </c>
      <c r="Y429">
        <v>0</v>
      </c>
      <c r="Z429">
        <v>0</v>
      </c>
      <c r="AA429">
        <v>0</v>
      </c>
      <c r="AG429">
        <v>0</v>
      </c>
      <c r="AH429">
        <v>3</v>
      </c>
      <c r="AI429">
        <v>36.6</v>
      </c>
      <c r="AJ429">
        <v>3.6600000000000001E-2</v>
      </c>
      <c r="AK429">
        <v>3.4329999999999999E-2</v>
      </c>
      <c r="AL429">
        <v>6.2059999999999997E-3</v>
      </c>
      <c r="AM429">
        <v>1530</v>
      </c>
      <c r="AN429">
        <v>21290.703000000001</v>
      </c>
      <c r="AO429">
        <v>21.290703000000001</v>
      </c>
      <c r="AP429">
        <v>19.970407999999999</v>
      </c>
      <c r="AQ429">
        <v>3.3421974536384003</v>
      </c>
      <c r="AR429">
        <v>1872</v>
      </c>
      <c r="AS429">
        <v>21580.425999999901</v>
      </c>
      <c r="AT429">
        <v>21.5804259999999</v>
      </c>
      <c r="AU429">
        <v>20.2421641271557</v>
      </c>
      <c r="AV429">
        <v>3.3876778782842272</v>
      </c>
      <c r="AW429">
        <v>0</v>
      </c>
      <c r="AX429">
        <v>0</v>
      </c>
      <c r="AY429">
        <v>0</v>
      </c>
      <c r="AZ429">
        <v>0</v>
      </c>
      <c r="BA429">
        <v>0</v>
      </c>
      <c r="BB429">
        <v>0</v>
      </c>
      <c r="BC429">
        <v>4</v>
      </c>
      <c r="BD429">
        <v>3355</v>
      </c>
      <c r="BE429">
        <v>3.355</v>
      </c>
      <c r="BF429">
        <v>6.0517479999999999</v>
      </c>
      <c r="BG429">
        <v>1.012805384630163</v>
      </c>
      <c r="BH429">
        <v>1876</v>
      </c>
      <c r="BI429">
        <v>24.9354259999999</v>
      </c>
      <c r="BJ429">
        <v>26.2939121271557</v>
      </c>
      <c r="BK429">
        <v>4.4004832629143902</v>
      </c>
      <c r="BL429" t="s">
        <v>400</v>
      </c>
    </row>
    <row r="430" spans="1:64">
      <c r="A430" t="s">
        <v>1253</v>
      </c>
      <c r="B430" t="s">
        <v>1243</v>
      </c>
      <c r="C430" t="s">
        <v>400</v>
      </c>
      <c r="D430" t="s">
        <v>942</v>
      </c>
      <c r="E430">
        <v>2024</v>
      </c>
      <c r="F430">
        <v>74.900000000000006</v>
      </c>
      <c r="G430">
        <v>27.37</v>
      </c>
      <c r="H430">
        <v>82463</v>
      </c>
      <c r="I430">
        <v>565.45688458712254</v>
      </c>
      <c r="J430">
        <v>0</v>
      </c>
      <c r="K430">
        <v>0</v>
      </c>
      <c r="L430">
        <v>0</v>
      </c>
      <c r="M430">
        <v>0</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3</v>
      </c>
      <c r="AI430">
        <v>36.519999999999996</v>
      </c>
      <c r="AJ430">
        <v>3.6519999999999997E-2</v>
      </c>
      <c r="AK430">
        <v>3.2938987949672635E-2</v>
      </c>
      <c r="AL430">
        <v>5.8251988520262813E-3</v>
      </c>
      <c r="AM430">
        <v>1810</v>
      </c>
      <c r="AN430">
        <v>28114.03200000001</v>
      </c>
      <c r="AO430">
        <v>28.114031999999984</v>
      </c>
      <c r="AP430">
        <v>25.35727714306433</v>
      </c>
      <c r="AQ430">
        <v>4.4843873749241476</v>
      </c>
      <c r="AR430">
        <v>2492</v>
      </c>
      <c r="AS430">
        <v>28757.661999999855</v>
      </c>
      <c r="AT430">
        <v>28.757662000000039</v>
      </c>
      <c r="AU430">
        <v>25.937795237643961</v>
      </c>
      <c r="AV430">
        <v>4.5870509219430335</v>
      </c>
      <c r="AW430">
        <v>0</v>
      </c>
      <c r="AX430">
        <v>0</v>
      </c>
      <c r="AY430">
        <v>0</v>
      </c>
      <c r="AZ430">
        <v>0</v>
      </c>
      <c r="BA430">
        <v>0</v>
      </c>
      <c r="BB430">
        <v>0</v>
      </c>
      <c r="BC430">
        <v>4</v>
      </c>
      <c r="BD430">
        <v>3355</v>
      </c>
      <c r="BE430">
        <v>3.3549999999999995</v>
      </c>
      <c r="BF430">
        <v>5.3076376196946793</v>
      </c>
      <c r="BG430">
        <v>0.9386458568932512</v>
      </c>
      <c r="BH430">
        <v>2496</v>
      </c>
      <c r="BI430">
        <v>32.112662000000036</v>
      </c>
      <c r="BJ430">
        <v>31.245432857338642</v>
      </c>
      <c r="BK430">
        <v>5.5256967788362852</v>
      </c>
      <c r="BL430" t="s">
        <v>400</v>
      </c>
    </row>
    <row r="431" spans="1:64">
      <c r="A431" t="s">
        <v>1254</v>
      </c>
      <c r="B431" t="s">
        <v>1255</v>
      </c>
      <c r="C431" t="s">
        <v>402</v>
      </c>
      <c r="D431" t="s">
        <v>942</v>
      </c>
      <c r="E431">
        <v>2012</v>
      </c>
      <c r="F431" s="23">
        <v>32.270000000000003</v>
      </c>
      <c r="G431" s="23">
        <v>9.77</v>
      </c>
      <c r="H431" s="22">
        <v>21040</v>
      </c>
      <c r="I431" s="34">
        <v>171.44080400000001</v>
      </c>
      <c r="J431" s="22">
        <v>2</v>
      </c>
      <c r="K431" s="22" t="s">
        <v>782</v>
      </c>
      <c r="L431" s="23">
        <v>350</v>
      </c>
      <c r="M431" s="23">
        <v>0.35</v>
      </c>
      <c r="N431" s="23">
        <v>2.1827299999999998</v>
      </c>
      <c r="O431" s="14">
        <v>1.2731683176194157</v>
      </c>
      <c r="P431" s="22">
        <v>0</v>
      </c>
      <c r="Q431" s="22" t="s">
        <v>782</v>
      </c>
      <c r="R431" s="23">
        <v>0</v>
      </c>
      <c r="S431" s="23">
        <v>0</v>
      </c>
      <c r="T431" s="23">
        <v>0</v>
      </c>
      <c r="U431" s="14">
        <v>0</v>
      </c>
      <c r="V431" s="22">
        <v>0</v>
      </c>
      <c r="W431" s="22" t="s">
        <v>782</v>
      </c>
      <c r="X431" s="23">
        <v>0</v>
      </c>
      <c r="Y431" s="23">
        <v>0</v>
      </c>
      <c r="Z431" s="23">
        <v>0</v>
      </c>
      <c r="AA431" s="14">
        <v>0</v>
      </c>
      <c r="AB431" s="22">
        <v>0</v>
      </c>
      <c r="AC431" s="22" t="s">
        <v>782</v>
      </c>
      <c r="AD431" s="23">
        <v>0</v>
      </c>
      <c r="AE431" s="23">
        <v>0</v>
      </c>
      <c r="AF431" s="23">
        <v>0</v>
      </c>
      <c r="AG431" s="14">
        <v>0</v>
      </c>
      <c r="AH431" s="22" t="s">
        <v>782</v>
      </c>
      <c r="AI431" s="23" t="s">
        <v>782</v>
      </c>
      <c r="AJ431" s="23" t="s">
        <v>782</v>
      </c>
      <c r="AK431" s="23" t="s">
        <v>782</v>
      </c>
      <c r="AL431" s="14" t="s">
        <v>782</v>
      </c>
      <c r="AM431" s="22" t="s">
        <v>782</v>
      </c>
      <c r="AN431" s="23" t="s">
        <v>782</v>
      </c>
      <c r="AO431" s="23" t="s">
        <v>782</v>
      </c>
      <c r="AP431" s="23" t="s">
        <v>782</v>
      </c>
      <c r="AQ431" s="14" t="s">
        <v>782</v>
      </c>
      <c r="AR431" s="22">
        <v>87</v>
      </c>
      <c r="AS431" s="23">
        <v>1402.9859999999999</v>
      </c>
      <c r="AT431" s="23">
        <v>1.4029859999999998</v>
      </c>
      <c r="AU431" s="23">
        <v>1.1793209999999998</v>
      </c>
      <c r="AV431" s="14">
        <v>0.68788816459353508</v>
      </c>
      <c r="AW431" s="22">
        <v>0</v>
      </c>
      <c r="AX431" s="22" t="s">
        <v>782</v>
      </c>
      <c r="AY431" s="23">
        <v>0</v>
      </c>
      <c r="AZ431" s="23">
        <v>0</v>
      </c>
      <c r="BA431" s="23">
        <v>0</v>
      </c>
      <c r="BB431" s="14">
        <v>0</v>
      </c>
      <c r="BC431" s="22">
        <v>0</v>
      </c>
      <c r="BD431" s="23">
        <v>0</v>
      </c>
      <c r="BE431" s="23">
        <v>0</v>
      </c>
      <c r="BF431" s="23">
        <v>0</v>
      </c>
      <c r="BG431" s="14">
        <v>0</v>
      </c>
      <c r="BH431" s="22">
        <v>89</v>
      </c>
      <c r="BI431" s="23">
        <v>1.7529859999999999</v>
      </c>
      <c r="BJ431" s="23">
        <v>3.3620510000000001</v>
      </c>
      <c r="BK431" s="14">
        <v>1.9610564822129508</v>
      </c>
      <c r="BL431" t="s">
        <v>402</v>
      </c>
    </row>
    <row r="432" spans="1:64">
      <c r="A432" t="s">
        <v>1256</v>
      </c>
      <c r="B432" t="s">
        <v>1255</v>
      </c>
      <c r="C432" t="s">
        <v>402</v>
      </c>
      <c r="D432" t="s">
        <v>942</v>
      </c>
      <c r="E432">
        <v>2015</v>
      </c>
      <c r="F432" s="23">
        <v>32.270000000000003</v>
      </c>
      <c r="G432" s="23">
        <v>9.6</v>
      </c>
      <c r="H432" s="22">
        <v>21223</v>
      </c>
      <c r="I432" s="34">
        <v>171.0572874694312</v>
      </c>
      <c r="J432" s="13">
        <v>1</v>
      </c>
      <c r="K432" s="13">
        <v>2</v>
      </c>
      <c r="L432" s="19">
        <v>350</v>
      </c>
      <c r="M432" s="35">
        <v>0.35</v>
      </c>
      <c r="N432" s="19">
        <v>2.0934742436473832</v>
      </c>
      <c r="O432" s="17">
        <v>1.2238439382604482</v>
      </c>
      <c r="P432" s="36">
        <v>0</v>
      </c>
      <c r="Q432" s="37">
        <v>0</v>
      </c>
      <c r="R432" s="38">
        <v>0</v>
      </c>
      <c r="S432" s="27">
        <v>0</v>
      </c>
      <c r="T432" s="23">
        <v>0</v>
      </c>
      <c r="U432" s="17">
        <v>0</v>
      </c>
      <c r="V432" s="22">
        <v>0</v>
      </c>
      <c r="W432" s="22">
        <v>0</v>
      </c>
      <c r="X432" s="23">
        <v>0</v>
      </c>
      <c r="Y432" s="27">
        <v>0</v>
      </c>
      <c r="Z432" s="27">
        <v>0</v>
      </c>
      <c r="AA432" s="14">
        <v>0</v>
      </c>
      <c r="AB432" s="39">
        <v>0</v>
      </c>
      <c r="AC432" s="22" t="s">
        <v>782</v>
      </c>
      <c r="AD432" s="23">
        <v>0</v>
      </c>
      <c r="AE432" s="23">
        <v>0</v>
      </c>
      <c r="AF432" s="23">
        <v>0</v>
      </c>
      <c r="AG432" s="14">
        <v>0</v>
      </c>
      <c r="AH432" s="22" t="s">
        <v>782</v>
      </c>
      <c r="AI432" s="23" t="s">
        <v>782</v>
      </c>
      <c r="AJ432" s="23" t="s">
        <v>782</v>
      </c>
      <c r="AK432" s="23" t="s">
        <v>782</v>
      </c>
      <c r="AL432" s="14" t="s">
        <v>782</v>
      </c>
      <c r="AM432" s="22" t="s">
        <v>782</v>
      </c>
      <c r="AN432" s="23" t="s">
        <v>782</v>
      </c>
      <c r="AO432" s="23" t="s">
        <v>782</v>
      </c>
      <c r="AP432" s="23" t="s">
        <v>782</v>
      </c>
      <c r="AQ432" s="14" t="s">
        <v>782</v>
      </c>
      <c r="AR432" s="40">
        <v>116</v>
      </c>
      <c r="AS432" s="41">
        <v>1629.806</v>
      </c>
      <c r="AT432" s="23">
        <v>1.6298060000000001</v>
      </c>
      <c r="AU432" s="23">
        <v>1.447533015530293</v>
      </c>
      <c r="AV432" s="14">
        <v>0.84622703711993241</v>
      </c>
      <c r="AW432" s="22">
        <v>0</v>
      </c>
      <c r="AX432" s="22" t="s">
        <v>782</v>
      </c>
      <c r="AY432" s="23">
        <v>0</v>
      </c>
      <c r="AZ432" s="23">
        <v>0</v>
      </c>
      <c r="BA432" s="23">
        <v>0</v>
      </c>
      <c r="BB432" s="14">
        <v>0</v>
      </c>
      <c r="BC432" s="42">
        <v>0</v>
      </c>
      <c r="BD432" s="46">
        <v>0</v>
      </c>
      <c r="BE432" s="44">
        <v>0</v>
      </c>
      <c r="BF432" s="23">
        <v>0</v>
      </c>
      <c r="BG432" s="14">
        <v>0</v>
      </c>
      <c r="BH432" s="22">
        <v>117</v>
      </c>
      <c r="BI432" s="23">
        <v>1.979806</v>
      </c>
      <c r="BJ432" s="23">
        <v>3.5410072591776762</v>
      </c>
      <c r="BK432" s="14">
        <v>2.0700709753803808</v>
      </c>
      <c r="BL432" t="s">
        <v>402</v>
      </c>
    </row>
    <row r="433" spans="1:64">
      <c r="A433" t="s">
        <v>1257</v>
      </c>
      <c r="B433" t="s">
        <v>1255</v>
      </c>
      <c r="C433" t="s">
        <v>402</v>
      </c>
      <c r="D433" t="s">
        <v>942</v>
      </c>
      <c r="E433">
        <v>2016</v>
      </c>
      <c r="F433" s="23">
        <v>32.270000000000003</v>
      </c>
      <c r="G433" s="23">
        <v>8.91</v>
      </c>
      <c r="H433" s="22">
        <v>21273</v>
      </c>
      <c r="I433" s="34">
        <v>180.44671645644047</v>
      </c>
      <c r="J433" s="13">
        <v>1</v>
      </c>
      <c r="K433" s="13">
        <v>2</v>
      </c>
      <c r="L433" s="19">
        <v>350</v>
      </c>
      <c r="M433" s="35">
        <v>0.35</v>
      </c>
      <c r="N433" s="19">
        <v>2.09335</v>
      </c>
      <c r="O433" s="17">
        <v>1.1600931516563955</v>
      </c>
      <c r="P433" s="13">
        <v>0</v>
      </c>
      <c r="Q433" s="13">
        <v>0</v>
      </c>
      <c r="R433" s="19">
        <v>0</v>
      </c>
      <c r="S433" s="27">
        <v>0</v>
      </c>
      <c r="T433" s="19">
        <v>0</v>
      </c>
      <c r="U433" s="17">
        <v>0</v>
      </c>
      <c r="V433" s="13">
        <v>0</v>
      </c>
      <c r="W433" s="13">
        <v>0</v>
      </c>
      <c r="X433" s="19">
        <v>0</v>
      </c>
      <c r="Y433" s="27">
        <v>0</v>
      </c>
      <c r="Z433" s="19">
        <v>0</v>
      </c>
      <c r="AA433" s="14">
        <v>0</v>
      </c>
      <c r="AB433" s="13">
        <v>0</v>
      </c>
      <c r="AC433" s="22" t="s">
        <v>782</v>
      </c>
      <c r="AD433" s="19">
        <v>0</v>
      </c>
      <c r="AE433" s="23">
        <v>0</v>
      </c>
      <c r="AF433" s="19">
        <v>0</v>
      </c>
      <c r="AG433" s="14">
        <v>0</v>
      </c>
      <c r="AH433" s="22" t="s">
        <v>782</v>
      </c>
      <c r="AI433" s="23" t="s">
        <v>782</v>
      </c>
      <c r="AJ433" s="23" t="s">
        <v>782</v>
      </c>
      <c r="AK433" s="23" t="s">
        <v>782</v>
      </c>
      <c r="AL433" s="14" t="s">
        <v>782</v>
      </c>
      <c r="AM433" s="22" t="s">
        <v>782</v>
      </c>
      <c r="AN433" s="23" t="s">
        <v>782</v>
      </c>
      <c r="AO433" s="23" t="s">
        <v>782</v>
      </c>
      <c r="AP433" s="23" t="s">
        <v>782</v>
      </c>
      <c r="AQ433" s="14" t="s">
        <v>782</v>
      </c>
      <c r="AR433" s="13">
        <v>124</v>
      </c>
      <c r="AS433" s="19">
        <v>1681.5610000000004</v>
      </c>
      <c r="AT433" s="23">
        <v>1.6815610000000003</v>
      </c>
      <c r="AU433" s="19">
        <v>1.4932261679999999</v>
      </c>
      <c r="AV433" s="14">
        <v>0.82751639781733688</v>
      </c>
      <c r="AW433" s="13">
        <v>0</v>
      </c>
      <c r="AX433" s="22" t="s">
        <v>782</v>
      </c>
      <c r="AY433" s="19">
        <v>0</v>
      </c>
      <c r="AZ433" s="23">
        <v>0</v>
      </c>
      <c r="BA433" s="19">
        <v>0</v>
      </c>
      <c r="BB433" s="14">
        <v>0</v>
      </c>
      <c r="BC433" s="13">
        <v>0</v>
      </c>
      <c r="BD433" s="19">
        <v>0</v>
      </c>
      <c r="BE433" s="44">
        <v>0</v>
      </c>
      <c r="BF433" s="19">
        <v>0</v>
      </c>
      <c r="BG433" s="14">
        <v>0</v>
      </c>
      <c r="BH433" s="22">
        <v>125</v>
      </c>
      <c r="BI433" s="23">
        <v>2.0315610000000004</v>
      </c>
      <c r="BJ433" s="23">
        <v>3.5865761679999997</v>
      </c>
      <c r="BK433" s="14">
        <v>1.9876095494737323</v>
      </c>
      <c r="BL433" t="s">
        <v>402</v>
      </c>
    </row>
    <row r="434" spans="1:64" ht="15" customHeight="1">
      <c r="A434" t="s">
        <v>1258</v>
      </c>
      <c r="B434" t="s">
        <v>1255</v>
      </c>
      <c r="C434" t="s">
        <v>402</v>
      </c>
      <c r="D434" t="s">
        <v>942</v>
      </c>
      <c r="E434">
        <v>2017</v>
      </c>
      <c r="F434" s="23">
        <v>32.270000000000003</v>
      </c>
      <c r="G434" s="23">
        <v>8.92</v>
      </c>
      <c r="H434" s="22">
        <v>21196</v>
      </c>
      <c r="I434" s="34">
        <v>166.49480179190266</v>
      </c>
      <c r="J434" s="13">
        <v>1</v>
      </c>
      <c r="K434" s="13">
        <v>2</v>
      </c>
      <c r="L434" s="19">
        <v>350</v>
      </c>
      <c r="M434" s="19">
        <v>0.35</v>
      </c>
      <c r="N434" s="19">
        <v>2.09335</v>
      </c>
      <c r="O434" s="17">
        <v>1.2573065209665955</v>
      </c>
      <c r="P434" s="13">
        <v>0</v>
      </c>
      <c r="Q434" s="13">
        <v>0</v>
      </c>
      <c r="R434" s="19">
        <v>0</v>
      </c>
      <c r="S434" s="19">
        <v>0</v>
      </c>
      <c r="T434" s="19">
        <v>0</v>
      </c>
      <c r="U434" s="17">
        <v>0</v>
      </c>
      <c r="V434" s="13">
        <v>0</v>
      </c>
      <c r="W434" s="13">
        <v>0</v>
      </c>
      <c r="X434" s="19">
        <v>0</v>
      </c>
      <c r="Y434" s="19">
        <v>0</v>
      </c>
      <c r="Z434" s="19">
        <v>0</v>
      </c>
      <c r="AA434" s="14">
        <v>0</v>
      </c>
      <c r="AB434" s="13">
        <v>0</v>
      </c>
      <c r="AC434" s="22" t="s">
        <v>782</v>
      </c>
      <c r="AD434" s="19">
        <v>0</v>
      </c>
      <c r="AE434" s="19">
        <v>0</v>
      </c>
      <c r="AF434" s="19">
        <v>0</v>
      </c>
      <c r="AG434" s="14">
        <v>0</v>
      </c>
      <c r="AH434" s="22" t="s">
        <v>782</v>
      </c>
      <c r="AI434" s="23" t="s">
        <v>782</v>
      </c>
      <c r="AJ434" s="23" t="s">
        <v>782</v>
      </c>
      <c r="AK434" s="23" t="s">
        <v>782</v>
      </c>
      <c r="AL434" s="14" t="s">
        <v>782</v>
      </c>
      <c r="AM434" s="22" t="s">
        <v>782</v>
      </c>
      <c r="AN434" s="23" t="s">
        <v>782</v>
      </c>
      <c r="AO434" s="23" t="s">
        <v>782</v>
      </c>
      <c r="AP434" s="23" t="s">
        <v>782</v>
      </c>
      <c r="AQ434" s="14" t="s">
        <v>782</v>
      </c>
      <c r="AR434" s="13">
        <v>136</v>
      </c>
      <c r="AS434" s="19">
        <v>1808.9760000000006</v>
      </c>
      <c r="AT434" s="19">
        <v>1.8089760000000008</v>
      </c>
      <c r="AU434" s="19">
        <v>1.6063706879999997</v>
      </c>
      <c r="AV434" s="14">
        <v>0.96481732204934478</v>
      </c>
      <c r="AW434" s="13">
        <v>0</v>
      </c>
      <c r="AX434" s="22" t="s">
        <v>782</v>
      </c>
      <c r="AY434" s="19">
        <v>0</v>
      </c>
      <c r="AZ434" s="19">
        <v>0</v>
      </c>
      <c r="BA434" s="19">
        <v>0</v>
      </c>
      <c r="BB434" s="14">
        <v>0</v>
      </c>
      <c r="BC434" s="13">
        <v>0</v>
      </c>
      <c r="BD434" s="19">
        <v>0</v>
      </c>
      <c r="BE434" s="19">
        <v>0</v>
      </c>
      <c r="BF434" s="19">
        <v>0</v>
      </c>
      <c r="BG434" s="14">
        <v>0</v>
      </c>
      <c r="BH434" s="22">
        <v>137</v>
      </c>
      <c r="BI434" s="23">
        <v>2.1589760000000009</v>
      </c>
      <c r="BJ434" s="23">
        <v>3.6997206879999998</v>
      </c>
      <c r="BK434" s="14">
        <v>2.2221238430159405</v>
      </c>
      <c r="BL434" t="s">
        <v>402</v>
      </c>
    </row>
    <row r="435" spans="1:64">
      <c r="A435" t="s">
        <v>1259</v>
      </c>
      <c r="B435" t="s">
        <v>1255</v>
      </c>
      <c r="C435" t="s">
        <v>402</v>
      </c>
      <c r="D435" t="s">
        <v>942</v>
      </c>
      <c r="E435">
        <v>2018</v>
      </c>
      <c r="F435" s="23">
        <v>32.270000000000003</v>
      </c>
      <c r="G435" s="23">
        <v>9.01</v>
      </c>
      <c r="H435" s="22">
        <v>21035</v>
      </c>
      <c r="I435" s="34">
        <v>166.50663511114868</v>
      </c>
      <c r="J435" s="13">
        <v>1</v>
      </c>
      <c r="K435" s="13">
        <v>2</v>
      </c>
      <c r="L435" s="19">
        <v>350</v>
      </c>
      <c r="M435" s="19">
        <v>0.35</v>
      </c>
      <c r="N435" s="19">
        <v>2.09335</v>
      </c>
      <c r="O435" s="17">
        <v>1.2572171665126857</v>
      </c>
      <c r="P435" s="13">
        <v>0</v>
      </c>
      <c r="Q435" s="13">
        <v>0</v>
      </c>
      <c r="R435" s="19">
        <v>0</v>
      </c>
      <c r="S435" s="19">
        <v>0</v>
      </c>
      <c r="T435" s="19">
        <v>0</v>
      </c>
      <c r="U435" s="17">
        <v>0</v>
      </c>
      <c r="V435" s="13">
        <v>0</v>
      </c>
      <c r="W435" s="13">
        <v>0</v>
      </c>
      <c r="X435" s="19">
        <v>0</v>
      </c>
      <c r="Y435" s="19">
        <v>0</v>
      </c>
      <c r="Z435" s="19">
        <v>0</v>
      </c>
      <c r="AA435" s="14">
        <v>0</v>
      </c>
      <c r="AB435" s="13">
        <v>0</v>
      </c>
      <c r="AC435" s="22" t="s">
        <v>782</v>
      </c>
      <c r="AD435" s="19">
        <v>0</v>
      </c>
      <c r="AE435" s="19">
        <v>0</v>
      </c>
      <c r="AF435" s="19">
        <v>0</v>
      </c>
      <c r="AG435" s="14">
        <v>0</v>
      </c>
      <c r="AH435" s="22" t="s">
        <v>782</v>
      </c>
      <c r="AI435" s="23" t="s">
        <v>782</v>
      </c>
      <c r="AJ435" s="23" t="s">
        <v>782</v>
      </c>
      <c r="AK435" s="23" t="s">
        <v>782</v>
      </c>
      <c r="AL435" s="14" t="s">
        <v>782</v>
      </c>
      <c r="AM435" s="22" t="s">
        <v>782</v>
      </c>
      <c r="AN435" s="23" t="s">
        <v>782</v>
      </c>
      <c r="AO435" s="23" t="s">
        <v>782</v>
      </c>
      <c r="AP435" s="23" t="s">
        <v>782</v>
      </c>
      <c r="AQ435" s="14" t="s">
        <v>782</v>
      </c>
      <c r="AR435" s="13">
        <v>145</v>
      </c>
      <c r="AS435" s="19">
        <v>1860.7960000000003</v>
      </c>
      <c r="AT435" s="19">
        <v>1.8607960000000008</v>
      </c>
      <c r="AU435" s="19">
        <v>1.6523868479999999</v>
      </c>
      <c r="AV435" s="14">
        <v>0.99238498627816063</v>
      </c>
      <c r="AW435" s="13">
        <v>0</v>
      </c>
      <c r="AX435" s="22" t="s">
        <v>782</v>
      </c>
      <c r="AY435" s="19">
        <v>0</v>
      </c>
      <c r="AZ435" s="19">
        <v>0</v>
      </c>
      <c r="BA435" s="19">
        <v>0</v>
      </c>
      <c r="BB435" s="14">
        <v>0</v>
      </c>
      <c r="BC435" s="13">
        <v>0</v>
      </c>
      <c r="BD435" s="19">
        <v>0</v>
      </c>
      <c r="BE435" s="19">
        <v>0</v>
      </c>
      <c r="BF435" s="19">
        <v>0</v>
      </c>
      <c r="BG435" s="14">
        <v>0</v>
      </c>
      <c r="BH435" s="22">
        <v>146</v>
      </c>
      <c r="BI435" s="23">
        <v>2.2107960000000006</v>
      </c>
      <c r="BJ435" s="23">
        <v>3.745736848</v>
      </c>
      <c r="BK435" s="14">
        <v>2.2496021527908461</v>
      </c>
      <c r="BL435" t="s">
        <v>402</v>
      </c>
    </row>
    <row r="436" spans="1:64">
      <c r="A436" t="s">
        <v>1260</v>
      </c>
      <c r="B436" t="s">
        <v>1255</v>
      </c>
      <c r="C436" t="s">
        <v>402</v>
      </c>
      <c r="D436" t="s">
        <v>942</v>
      </c>
      <c r="E436">
        <v>2019</v>
      </c>
      <c r="F436" s="23">
        <v>32.270000000000003</v>
      </c>
      <c r="G436" s="23">
        <v>8.91</v>
      </c>
      <c r="H436" s="22">
        <v>20957</v>
      </c>
      <c r="I436" s="34">
        <v>168.67740302312245</v>
      </c>
      <c r="J436" s="22">
        <v>1</v>
      </c>
      <c r="K436" s="22">
        <v>2</v>
      </c>
      <c r="L436" s="23">
        <v>350</v>
      </c>
      <c r="M436" s="23">
        <v>0.35</v>
      </c>
      <c r="N436" s="23">
        <v>2.09335</v>
      </c>
      <c r="O436" s="14">
        <v>1.241037603426371</v>
      </c>
      <c r="P436" s="22">
        <v>0</v>
      </c>
      <c r="Q436" s="22">
        <v>0</v>
      </c>
      <c r="R436" s="23">
        <v>0</v>
      </c>
      <c r="S436" s="23">
        <v>0</v>
      </c>
      <c r="T436" s="23">
        <v>0</v>
      </c>
      <c r="U436" s="14">
        <v>0</v>
      </c>
      <c r="V436" s="22">
        <v>0</v>
      </c>
      <c r="W436" s="22">
        <v>0</v>
      </c>
      <c r="X436" s="23">
        <v>0</v>
      </c>
      <c r="Y436" s="23">
        <v>0</v>
      </c>
      <c r="Z436" s="23">
        <v>0</v>
      </c>
      <c r="AA436" s="14">
        <v>0</v>
      </c>
      <c r="AB436" s="22">
        <v>0</v>
      </c>
      <c r="AC436" s="22">
        <v>0</v>
      </c>
      <c r="AD436" s="23">
        <v>0</v>
      </c>
      <c r="AE436" s="23">
        <v>0</v>
      </c>
      <c r="AF436" s="23">
        <v>0</v>
      </c>
      <c r="AG436" s="14">
        <v>0</v>
      </c>
      <c r="AH436" s="22">
        <v>0</v>
      </c>
      <c r="AI436" s="23">
        <v>0</v>
      </c>
      <c r="AJ436" s="23">
        <v>0</v>
      </c>
      <c r="AK436" s="23">
        <v>0</v>
      </c>
      <c r="AL436" s="14">
        <v>0</v>
      </c>
      <c r="AM436" s="22">
        <v>160</v>
      </c>
      <c r="AN436" s="23">
        <v>1993.4510000000002</v>
      </c>
      <c r="AO436" s="23">
        <v>1.9934510000000005</v>
      </c>
      <c r="AP436" s="23">
        <v>1.7701844879999997</v>
      </c>
      <c r="AQ436" s="14">
        <v>1.0494496928894153</v>
      </c>
      <c r="AR436" s="22">
        <v>160</v>
      </c>
      <c r="AS436" s="23">
        <v>1993.4510000000002</v>
      </c>
      <c r="AT436" s="23">
        <v>1.9934510000000005</v>
      </c>
      <c r="AU436" s="23">
        <v>1.7701844879999997</v>
      </c>
      <c r="AV436" s="14">
        <v>1.0494496928894153</v>
      </c>
      <c r="AW436" s="22">
        <v>0</v>
      </c>
      <c r="AX436" s="22" t="s">
        <v>782</v>
      </c>
      <c r="AY436" s="23">
        <v>0</v>
      </c>
      <c r="AZ436" s="23">
        <v>0</v>
      </c>
      <c r="BA436" s="23">
        <v>0</v>
      </c>
      <c r="BB436" s="14">
        <v>0</v>
      </c>
      <c r="BC436" s="22">
        <v>0</v>
      </c>
      <c r="BD436" s="23">
        <v>0</v>
      </c>
      <c r="BE436" s="23">
        <v>0</v>
      </c>
      <c r="BF436" s="23">
        <v>0</v>
      </c>
      <c r="BG436" s="14">
        <v>0</v>
      </c>
      <c r="BH436" s="22">
        <v>161</v>
      </c>
      <c r="BI436" s="23">
        <v>2.3434510000000004</v>
      </c>
      <c r="BJ436" s="23">
        <v>3.863534488</v>
      </c>
      <c r="BK436" s="14">
        <v>2.2904872963157863</v>
      </c>
      <c r="BL436" t="s">
        <v>402</v>
      </c>
    </row>
    <row r="437" spans="1:64">
      <c r="A437" t="s">
        <v>1261</v>
      </c>
      <c r="B437" t="s">
        <v>1255</v>
      </c>
      <c r="C437" t="s">
        <v>402</v>
      </c>
      <c r="D437" t="s">
        <v>942</v>
      </c>
      <c r="E437">
        <v>2020</v>
      </c>
      <c r="F437" s="23">
        <v>32.270000000000003</v>
      </c>
      <c r="G437" s="23">
        <v>8.83</v>
      </c>
      <c r="H437" s="22">
        <v>21003</v>
      </c>
      <c r="I437" s="34">
        <v>168.75095736253542</v>
      </c>
      <c r="J437" s="22">
        <v>1</v>
      </c>
      <c r="K437" s="22">
        <v>2</v>
      </c>
      <c r="L437" s="23">
        <v>350</v>
      </c>
      <c r="M437" s="23">
        <v>0.35</v>
      </c>
      <c r="N437" s="23">
        <v>2.09335</v>
      </c>
      <c r="O437" s="14">
        <v>1.2404966660442467</v>
      </c>
      <c r="P437" s="22">
        <v>0</v>
      </c>
      <c r="Q437" s="22">
        <v>0</v>
      </c>
      <c r="R437" s="23">
        <v>0</v>
      </c>
      <c r="S437" s="23">
        <v>0</v>
      </c>
      <c r="T437" s="23">
        <v>0</v>
      </c>
      <c r="U437" s="14">
        <v>0</v>
      </c>
      <c r="V437" s="22">
        <v>0</v>
      </c>
      <c r="W437" s="22">
        <v>0</v>
      </c>
      <c r="X437" s="23">
        <v>0</v>
      </c>
      <c r="Y437" s="23">
        <v>0</v>
      </c>
      <c r="Z437" s="23">
        <v>0</v>
      </c>
      <c r="AA437" s="14">
        <v>0</v>
      </c>
      <c r="AB437" s="22">
        <v>0</v>
      </c>
      <c r="AC437" s="22">
        <v>0</v>
      </c>
      <c r="AD437" s="23">
        <v>0</v>
      </c>
      <c r="AE437" s="23">
        <v>0</v>
      </c>
      <c r="AF437" s="23">
        <v>0</v>
      </c>
      <c r="AG437" s="14">
        <v>0</v>
      </c>
      <c r="AH437" s="22">
        <v>0</v>
      </c>
      <c r="AI437" s="23">
        <v>0</v>
      </c>
      <c r="AJ437" s="23">
        <v>0</v>
      </c>
      <c r="AK437" s="23">
        <v>0</v>
      </c>
      <c r="AL437" s="14">
        <v>0</v>
      </c>
      <c r="AM437" s="22">
        <v>189</v>
      </c>
      <c r="AN437" s="23">
        <v>2584.6010000000015</v>
      </c>
      <c r="AO437" s="23">
        <v>2.584601000000001</v>
      </c>
      <c r="AP437" s="23">
        <v>2.2951256880000002</v>
      </c>
      <c r="AQ437" s="14">
        <v>1.3600667657661203</v>
      </c>
      <c r="AR437" s="22">
        <v>189</v>
      </c>
      <c r="AS437" s="23">
        <v>2584.6010000000015</v>
      </c>
      <c r="AT437" s="23">
        <v>2.584601000000001</v>
      </c>
      <c r="AU437" s="23">
        <v>2.2951256880000002</v>
      </c>
      <c r="AV437" s="14">
        <v>1.3600667657661203</v>
      </c>
      <c r="AW437" s="22">
        <v>0</v>
      </c>
      <c r="AX437" s="22">
        <v>0</v>
      </c>
      <c r="AY437" s="23">
        <v>0</v>
      </c>
      <c r="AZ437" s="23">
        <v>0</v>
      </c>
      <c r="BA437" s="23">
        <v>0</v>
      </c>
      <c r="BB437" s="14">
        <v>0</v>
      </c>
      <c r="BC437" s="22">
        <v>0</v>
      </c>
      <c r="BD437" s="23">
        <v>0</v>
      </c>
      <c r="BE437" s="23">
        <v>0</v>
      </c>
      <c r="BF437" s="23">
        <v>0</v>
      </c>
      <c r="BG437" s="14">
        <v>0</v>
      </c>
      <c r="BH437" s="22">
        <v>190</v>
      </c>
      <c r="BI437" s="23">
        <v>2.9346010000000011</v>
      </c>
      <c r="BJ437" s="23">
        <v>4.3884756879999998</v>
      </c>
      <c r="BK437" s="14">
        <v>2.6005634318103672</v>
      </c>
      <c r="BL437" t="s">
        <v>402</v>
      </c>
    </row>
    <row r="438" spans="1:64">
      <c r="A438" t="s">
        <v>1262</v>
      </c>
      <c r="B438" t="s">
        <v>1255</v>
      </c>
      <c r="C438" t="s">
        <v>402</v>
      </c>
      <c r="D438" t="s">
        <v>942</v>
      </c>
      <c r="E438">
        <v>2021</v>
      </c>
      <c r="F438" s="23">
        <v>32.270000000000003</v>
      </c>
      <c r="G438" s="23">
        <v>8.84</v>
      </c>
      <c r="H438" s="22">
        <v>21009</v>
      </c>
      <c r="I438" s="34">
        <v>157.47</v>
      </c>
      <c r="J438" s="22">
        <v>1</v>
      </c>
      <c r="K438" s="22">
        <v>2</v>
      </c>
      <c r="L438" s="23">
        <v>350</v>
      </c>
      <c r="M438" s="23">
        <v>0.35</v>
      </c>
      <c r="N438" s="23">
        <v>2.09335</v>
      </c>
      <c r="O438" s="14">
        <v>1.33</v>
      </c>
      <c r="P438" s="22">
        <v>0</v>
      </c>
      <c r="Q438" s="22">
        <v>0</v>
      </c>
      <c r="R438" s="23">
        <v>0</v>
      </c>
      <c r="S438" s="23">
        <v>0</v>
      </c>
      <c r="T438" s="23">
        <v>0</v>
      </c>
      <c r="U438" s="14">
        <v>0</v>
      </c>
      <c r="V438" s="22">
        <v>0</v>
      </c>
      <c r="W438" s="22">
        <v>0</v>
      </c>
      <c r="X438" s="23">
        <v>0</v>
      </c>
      <c r="Y438" s="23">
        <v>0</v>
      </c>
      <c r="Z438" s="23">
        <v>0</v>
      </c>
      <c r="AA438" s="14">
        <v>0</v>
      </c>
      <c r="AB438" s="22">
        <v>0</v>
      </c>
      <c r="AC438" s="22">
        <v>0</v>
      </c>
      <c r="AD438" s="23">
        <v>0</v>
      </c>
      <c r="AE438" s="23">
        <v>0</v>
      </c>
      <c r="AF438" s="23">
        <v>0</v>
      </c>
      <c r="AG438" s="14">
        <v>0</v>
      </c>
      <c r="AH438" s="22">
        <v>0</v>
      </c>
      <c r="AI438" s="23">
        <v>0</v>
      </c>
      <c r="AJ438" s="23">
        <v>0</v>
      </c>
      <c r="AK438" s="23">
        <v>0</v>
      </c>
      <c r="AL438" s="14">
        <v>0</v>
      </c>
      <c r="AM438" s="22">
        <v>240</v>
      </c>
      <c r="AN438" s="23">
        <v>3097.5259999999998</v>
      </c>
      <c r="AO438" s="23">
        <v>3.0975259999999998</v>
      </c>
      <c r="AP438" s="23">
        <v>2.771737237</v>
      </c>
      <c r="AQ438" s="14">
        <v>1.76</v>
      </c>
      <c r="AR438" s="22">
        <v>240</v>
      </c>
      <c r="AS438" s="23">
        <v>3097.5259999999998</v>
      </c>
      <c r="AT438" s="23">
        <v>3.0975259999999998</v>
      </c>
      <c r="AU438" s="23">
        <v>2.771737237</v>
      </c>
      <c r="AV438" s="14">
        <v>1.76</v>
      </c>
      <c r="AW438" s="22">
        <v>0</v>
      </c>
      <c r="AX438" s="22">
        <v>0</v>
      </c>
      <c r="AY438" s="23">
        <v>0</v>
      </c>
      <c r="AZ438" s="23">
        <v>0</v>
      </c>
      <c r="BA438" s="23">
        <v>0</v>
      </c>
      <c r="BB438" s="14">
        <v>0</v>
      </c>
      <c r="BC438" s="22">
        <v>0</v>
      </c>
      <c r="BD438" s="23">
        <v>0</v>
      </c>
      <c r="BE438" s="23">
        <v>0</v>
      </c>
      <c r="BF438" s="23">
        <v>0</v>
      </c>
      <c r="BG438" s="14">
        <v>0</v>
      </c>
      <c r="BH438" s="22">
        <v>241</v>
      </c>
      <c r="BI438" s="23">
        <v>3.45</v>
      </c>
      <c r="BJ438" s="23">
        <v>4.87</v>
      </c>
      <c r="BK438" s="14">
        <v>3.09</v>
      </c>
      <c r="BL438" t="s">
        <v>402</v>
      </c>
    </row>
    <row r="439" spans="1:64">
      <c r="A439" t="s">
        <v>1263</v>
      </c>
      <c r="B439" t="s">
        <v>1255</v>
      </c>
      <c r="C439" t="s">
        <v>402</v>
      </c>
      <c r="D439" s="111" t="s">
        <v>942</v>
      </c>
      <c r="E439" s="110">
        <v>2022</v>
      </c>
      <c r="F439" s="23"/>
      <c r="G439" s="23"/>
      <c r="H439" s="22">
        <v>21100</v>
      </c>
      <c r="I439" s="34">
        <v>152.92305541019749</v>
      </c>
      <c r="J439" s="22">
        <v>1</v>
      </c>
      <c r="K439" s="22">
        <v>2</v>
      </c>
      <c r="L439" s="23">
        <v>350</v>
      </c>
      <c r="M439" s="23">
        <v>0.35</v>
      </c>
      <c r="N439" s="23">
        <v>2.0712999999999999</v>
      </c>
      <c r="O439" s="14">
        <v>1.3544720215300365</v>
      </c>
      <c r="P439" s="22">
        <v>0</v>
      </c>
      <c r="Q439" s="22">
        <v>0</v>
      </c>
      <c r="R439" s="23">
        <v>0</v>
      </c>
      <c r="S439" s="23">
        <v>0</v>
      </c>
      <c r="T439" s="23">
        <v>0</v>
      </c>
      <c r="U439" s="14">
        <v>0</v>
      </c>
      <c r="V439" s="22">
        <v>0</v>
      </c>
      <c r="W439" s="22">
        <v>0</v>
      </c>
      <c r="X439" s="23">
        <v>0</v>
      </c>
      <c r="Y439" s="23">
        <v>0</v>
      </c>
      <c r="Z439" s="23">
        <v>0</v>
      </c>
      <c r="AA439" s="14">
        <v>0</v>
      </c>
      <c r="AB439" s="22">
        <v>0</v>
      </c>
      <c r="AC439" s="22">
        <v>0</v>
      </c>
      <c r="AD439" s="23">
        <v>0</v>
      </c>
      <c r="AE439" s="23">
        <v>0</v>
      </c>
      <c r="AF439" s="23">
        <v>0</v>
      </c>
      <c r="AG439" s="14">
        <v>0</v>
      </c>
      <c r="AH439" s="22">
        <v>0</v>
      </c>
      <c r="AI439" s="23">
        <v>0</v>
      </c>
      <c r="AJ439" s="23">
        <v>0</v>
      </c>
      <c r="AK439" s="23">
        <v>0</v>
      </c>
      <c r="AL439" s="14">
        <v>0</v>
      </c>
      <c r="AM439" s="22">
        <v>371</v>
      </c>
      <c r="AN439" s="23">
        <v>4495.5259999999998</v>
      </c>
      <c r="AO439" s="23">
        <v>4.4955260000000052</v>
      </c>
      <c r="AP439" s="23">
        <v>4.6050546279457576</v>
      </c>
      <c r="AQ439" s="14">
        <v>3.0113540535750207</v>
      </c>
      <c r="AR439" s="22">
        <v>371</v>
      </c>
      <c r="AS439" s="23">
        <v>4495.5259999999998</v>
      </c>
      <c r="AT439" s="23">
        <v>4.4955260000000097</v>
      </c>
      <c r="AU439" s="23">
        <v>4.6050546279457603</v>
      </c>
      <c r="AV439" s="14">
        <v>3.0113540535750225</v>
      </c>
      <c r="AW439" s="22">
        <v>0</v>
      </c>
      <c r="AX439" s="22">
        <v>0</v>
      </c>
      <c r="AY439" s="23">
        <v>0</v>
      </c>
      <c r="AZ439" s="23">
        <v>0</v>
      </c>
      <c r="BA439" s="23">
        <v>0</v>
      </c>
      <c r="BB439" s="14">
        <v>0</v>
      </c>
      <c r="BC439" s="22">
        <v>0</v>
      </c>
      <c r="BD439" s="23">
        <v>0</v>
      </c>
      <c r="BE439" s="23">
        <v>0</v>
      </c>
      <c r="BF439" s="23">
        <v>0</v>
      </c>
      <c r="BG439" s="14">
        <v>0</v>
      </c>
      <c r="BH439" s="22">
        <v>372</v>
      </c>
      <c r="BI439" s="23">
        <v>4.8455260000000093</v>
      </c>
      <c r="BJ439" s="23">
        <v>6.6763546279457602</v>
      </c>
      <c r="BK439" s="14">
        <v>4.3658260751050593</v>
      </c>
      <c r="BL439" t="s">
        <v>402</v>
      </c>
    </row>
    <row r="440" spans="1:64">
      <c r="A440" t="s">
        <v>1264</v>
      </c>
      <c r="B440" t="s">
        <v>1255</v>
      </c>
      <c r="C440" t="s">
        <v>402</v>
      </c>
      <c r="D440" t="s">
        <v>942</v>
      </c>
      <c r="E440">
        <v>2023</v>
      </c>
      <c r="F440">
        <v>32.270000000000003</v>
      </c>
      <c r="G440">
        <v>10.58</v>
      </c>
      <c r="H440">
        <v>20687</v>
      </c>
      <c r="I440">
        <v>152.92305541019749</v>
      </c>
      <c r="J440">
        <v>1</v>
      </c>
      <c r="K440">
        <v>2</v>
      </c>
      <c r="L440">
        <v>350</v>
      </c>
      <c r="M440">
        <v>0.35</v>
      </c>
      <c r="N440">
        <v>2.0712999999999999</v>
      </c>
      <c r="O440">
        <v>1.3544720215300365</v>
      </c>
      <c r="P440">
        <v>0</v>
      </c>
      <c r="Q440">
        <v>0</v>
      </c>
      <c r="R440">
        <v>0</v>
      </c>
      <c r="S440">
        <v>0</v>
      </c>
      <c r="T440">
        <v>0</v>
      </c>
      <c r="U440">
        <v>0</v>
      </c>
      <c r="V440">
        <v>0</v>
      </c>
      <c r="W440">
        <v>0</v>
      </c>
      <c r="X440">
        <v>0</v>
      </c>
      <c r="Y440">
        <v>0</v>
      </c>
      <c r="Z440">
        <v>0</v>
      </c>
      <c r="AA440">
        <v>0</v>
      </c>
      <c r="AG440">
        <v>0</v>
      </c>
      <c r="AL440">
        <v>0</v>
      </c>
      <c r="AM440">
        <v>524</v>
      </c>
      <c r="AN440">
        <v>10792.893</v>
      </c>
      <c r="AO440">
        <v>10.792892999999999</v>
      </c>
      <c r="AP440">
        <v>10.123595999999999</v>
      </c>
      <c r="AQ440">
        <v>6.6200586777740513</v>
      </c>
      <c r="AR440">
        <v>589</v>
      </c>
      <c r="AS440">
        <v>10837.903</v>
      </c>
      <c r="AT440">
        <v>10.837903000000001</v>
      </c>
      <c r="AU440">
        <v>10.1658146748444</v>
      </c>
      <c r="AV440">
        <v>6.6476664670188796</v>
      </c>
      <c r="AW440">
        <v>0</v>
      </c>
      <c r="AX440">
        <v>0</v>
      </c>
      <c r="AY440">
        <v>0</v>
      </c>
      <c r="AZ440">
        <v>0</v>
      </c>
      <c r="BA440">
        <v>0</v>
      </c>
      <c r="BB440">
        <v>0</v>
      </c>
      <c r="BC440">
        <v>0</v>
      </c>
      <c r="BD440">
        <v>0</v>
      </c>
      <c r="BE440">
        <v>0</v>
      </c>
      <c r="BF440">
        <v>0</v>
      </c>
      <c r="BG440">
        <v>0</v>
      </c>
      <c r="BH440">
        <v>590</v>
      </c>
      <c r="BI440">
        <v>11.187903</v>
      </c>
      <c r="BJ440">
        <v>12.237114674844399</v>
      </c>
      <c r="BK440">
        <v>8.0021384885489173</v>
      </c>
      <c r="BL440" t="s">
        <v>402</v>
      </c>
    </row>
    <row r="441" spans="1:64">
      <c r="A441" t="s">
        <v>1265</v>
      </c>
      <c r="B441" t="s">
        <v>1255</v>
      </c>
      <c r="C441" t="s">
        <v>402</v>
      </c>
      <c r="D441" t="s">
        <v>942</v>
      </c>
      <c r="E441">
        <v>2024</v>
      </c>
      <c r="F441">
        <v>32.270000000000003</v>
      </c>
      <c r="G441">
        <v>10.58</v>
      </c>
      <c r="H441">
        <v>20731</v>
      </c>
      <c r="I441">
        <v>142.15450170834964</v>
      </c>
      <c r="J441">
        <v>1</v>
      </c>
      <c r="K441">
        <v>2</v>
      </c>
      <c r="L441">
        <v>350</v>
      </c>
      <c r="M441">
        <v>0.35</v>
      </c>
      <c r="N441">
        <v>2.0712999999999999</v>
      </c>
      <c r="O441">
        <v>1.4570766139010984</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652</v>
      </c>
      <c r="AN441">
        <v>13873.872999999976</v>
      </c>
      <c r="AO441">
        <v>13.873873000000003</v>
      </c>
      <c r="AP441">
        <v>12.513453876294856</v>
      </c>
      <c r="AQ441">
        <v>8.8027137557472521</v>
      </c>
      <c r="AR441">
        <v>810</v>
      </c>
      <c r="AS441">
        <v>14014.923999999952</v>
      </c>
      <c r="AT441">
        <v>14.014924000000004</v>
      </c>
      <c r="AU441">
        <v>12.640673952671893</v>
      </c>
      <c r="AV441">
        <v>8.8922079855100531</v>
      </c>
      <c r="AW441">
        <v>0</v>
      </c>
      <c r="AX441">
        <v>0</v>
      </c>
      <c r="AY441">
        <v>0</v>
      </c>
      <c r="AZ441">
        <v>0</v>
      </c>
      <c r="BA441">
        <v>0</v>
      </c>
      <c r="BB441">
        <v>0</v>
      </c>
      <c r="BC441">
        <v>0</v>
      </c>
      <c r="BD441">
        <v>0</v>
      </c>
      <c r="BE441">
        <v>0</v>
      </c>
      <c r="BF441">
        <v>0</v>
      </c>
      <c r="BG441">
        <v>0</v>
      </c>
      <c r="BH441">
        <v>811</v>
      </c>
      <c r="BI441">
        <v>14.364924000000004</v>
      </c>
      <c r="BJ441">
        <v>14.711973952671894</v>
      </c>
      <c r="BK441">
        <v>10.349284599411153</v>
      </c>
      <c r="BL441" t="s">
        <v>402</v>
      </c>
    </row>
    <row r="442" spans="1:64">
      <c r="A442" t="s">
        <v>1266</v>
      </c>
      <c r="B442" t="s">
        <v>1267</v>
      </c>
      <c r="C442" t="s">
        <v>404</v>
      </c>
      <c r="D442" t="s">
        <v>929</v>
      </c>
      <c r="E442">
        <v>2012</v>
      </c>
      <c r="F442" s="23">
        <v>576.52</v>
      </c>
      <c r="G442" s="23">
        <v>178.24</v>
      </c>
      <c r="H442" s="22">
        <v>439225</v>
      </c>
      <c r="I442" s="34">
        <v>3614.887322</v>
      </c>
      <c r="J442" s="22">
        <v>50</v>
      </c>
      <c r="K442" s="22" t="s">
        <v>782</v>
      </c>
      <c r="L442" s="23">
        <v>17789.710999999999</v>
      </c>
      <c r="M442" s="23">
        <v>17.789711</v>
      </c>
      <c r="N442" s="23">
        <v>77.086916999999985</v>
      </c>
      <c r="O442" s="14">
        <v>2.1324846429058346</v>
      </c>
      <c r="P442" s="22">
        <v>8</v>
      </c>
      <c r="Q442" s="22" t="s">
        <v>782</v>
      </c>
      <c r="R442" s="23">
        <v>5888</v>
      </c>
      <c r="S442" s="23">
        <v>5.8879999999999999</v>
      </c>
      <c r="T442" s="23">
        <v>10.068198000000001</v>
      </c>
      <c r="U442" s="14">
        <v>0.27852038260571821</v>
      </c>
      <c r="V442" s="22">
        <v>0</v>
      </c>
      <c r="W442" s="22" t="s">
        <v>782</v>
      </c>
      <c r="X442" s="23">
        <v>0</v>
      </c>
      <c r="Y442" s="23">
        <v>0</v>
      </c>
      <c r="Z442" s="23">
        <v>0</v>
      </c>
      <c r="AA442" s="14">
        <v>0</v>
      </c>
      <c r="AB442" s="22">
        <v>0</v>
      </c>
      <c r="AC442" s="22" t="s">
        <v>782</v>
      </c>
      <c r="AD442" s="23">
        <v>0</v>
      </c>
      <c r="AE442" s="23">
        <v>0</v>
      </c>
      <c r="AF442" s="23">
        <v>0</v>
      </c>
      <c r="AG442" s="14">
        <v>0</v>
      </c>
      <c r="AH442" s="22" t="s">
        <v>782</v>
      </c>
      <c r="AI442" s="23" t="s">
        <v>782</v>
      </c>
      <c r="AJ442" s="23" t="s">
        <v>782</v>
      </c>
      <c r="AK442" s="23" t="s">
        <v>782</v>
      </c>
      <c r="AL442" s="14" t="s">
        <v>782</v>
      </c>
      <c r="AM442" s="22" t="s">
        <v>782</v>
      </c>
      <c r="AN442" s="23" t="s">
        <v>782</v>
      </c>
      <c r="AO442" s="23" t="s">
        <v>782</v>
      </c>
      <c r="AP442" s="23" t="s">
        <v>782</v>
      </c>
      <c r="AQ442" s="14" t="s">
        <v>782</v>
      </c>
      <c r="AR442" s="22">
        <v>2757</v>
      </c>
      <c r="AS442" s="23">
        <v>51543.88</v>
      </c>
      <c r="AT442" s="23">
        <v>51.543879999999994</v>
      </c>
      <c r="AU442" s="23">
        <v>40.920465000000007</v>
      </c>
      <c r="AV442" s="14">
        <v>1.1319983544427612</v>
      </c>
      <c r="AW442" s="22">
        <v>3</v>
      </c>
      <c r="AX442" s="22" t="s">
        <v>782</v>
      </c>
      <c r="AY442" s="23">
        <v>190.2</v>
      </c>
      <c r="AZ442" s="23">
        <v>0.19019999999999998</v>
      </c>
      <c r="BA442" s="23">
        <v>0.93104400000000009</v>
      </c>
      <c r="BB442" s="14">
        <v>2.5755823544864564E-2</v>
      </c>
      <c r="BC442" s="22">
        <v>49</v>
      </c>
      <c r="BD442" s="23">
        <v>80061</v>
      </c>
      <c r="BE442" s="23">
        <v>80.061000000000007</v>
      </c>
      <c r="BF442" s="23">
        <v>127.85741700000001</v>
      </c>
      <c r="BG442" s="14">
        <v>3.536968254082693</v>
      </c>
      <c r="BH442" s="22">
        <v>2867</v>
      </c>
      <c r="BI442" s="23">
        <v>155.47279100000003</v>
      </c>
      <c r="BJ442" s="23">
        <v>256.86404099999999</v>
      </c>
      <c r="BK442" s="14">
        <v>7.105727457581871</v>
      </c>
      <c r="BL442" t="s">
        <v>404</v>
      </c>
    </row>
    <row r="443" spans="1:64">
      <c r="A443" t="s">
        <v>1268</v>
      </c>
      <c r="B443" t="s">
        <v>1267</v>
      </c>
      <c r="C443" t="s">
        <v>404</v>
      </c>
      <c r="D443" t="s">
        <v>929</v>
      </c>
      <c r="E443">
        <v>2015</v>
      </c>
      <c r="F443" s="23">
        <v>576.52</v>
      </c>
      <c r="G443" s="23">
        <v>178.82</v>
      </c>
      <c r="H443" s="22">
        <v>450026</v>
      </c>
      <c r="I443" s="29">
        <v>3605.2873388048979</v>
      </c>
      <c r="J443" s="28">
        <v>18</v>
      </c>
      <c r="K443" s="28">
        <v>52</v>
      </c>
      <c r="L443" s="30">
        <v>18588.710999999999</v>
      </c>
      <c r="M443" s="31">
        <v>18.588711</v>
      </c>
      <c r="N443" s="30">
        <v>111.18567914601368</v>
      </c>
      <c r="O443" s="32">
        <v>3.0839616567946058</v>
      </c>
      <c r="P443" s="28">
        <v>3</v>
      </c>
      <c r="Q443" s="28">
        <v>9</v>
      </c>
      <c r="R443" s="30">
        <v>5888</v>
      </c>
      <c r="S443" s="31">
        <v>5.8879999999999999</v>
      </c>
      <c r="T443" s="30">
        <v>9.3279637499999986</v>
      </c>
      <c r="U443" s="32">
        <v>0.25873010590862056</v>
      </c>
      <c r="V443" s="28">
        <v>0</v>
      </c>
      <c r="W443" s="28">
        <v>0</v>
      </c>
      <c r="X443" s="30">
        <v>0</v>
      </c>
      <c r="Y443" s="31">
        <v>0</v>
      </c>
      <c r="Z443" s="30">
        <v>0</v>
      </c>
      <c r="AA443" s="18">
        <v>0</v>
      </c>
      <c r="AB443" s="28">
        <v>8</v>
      </c>
      <c r="AC443" s="22" t="s">
        <v>782</v>
      </c>
      <c r="AD443" s="30">
        <v>1040</v>
      </c>
      <c r="AE443" s="19">
        <v>1.04</v>
      </c>
      <c r="AF443" s="30">
        <v>21.480979716</v>
      </c>
      <c r="AG443" s="18">
        <v>0.59581879881786737</v>
      </c>
      <c r="AH443" s="22" t="s">
        <v>782</v>
      </c>
      <c r="AI443" s="23" t="s">
        <v>782</v>
      </c>
      <c r="AJ443" s="23" t="s">
        <v>782</v>
      </c>
      <c r="AK443" s="23" t="s">
        <v>782</v>
      </c>
      <c r="AL443" s="14" t="s">
        <v>782</v>
      </c>
      <c r="AM443" s="22" t="s">
        <v>782</v>
      </c>
      <c r="AN443" s="23" t="s">
        <v>782</v>
      </c>
      <c r="AO443" s="23" t="s">
        <v>782</v>
      </c>
      <c r="AP443" s="23" t="s">
        <v>782</v>
      </c>
      <c r="AQ443" s="14" t="s">
        <v>782</v>
      </c>
      <c r="AR443" s="28">
        <v>3558</v>
      </c>
      <c r="AS443" s="30">
        <v>61579.430000000008</v>
      </c>
      <c r="AT443" s="33">
        <v>61.579430000000009</v>
      </c>
      <c r="AU443" s="30">
        <v>54.692557275244155</v>
      </c>
      <c r="AV443" s="18">
        <v>1.5170096620752</v>
      </c>
      <c r="AW443" s="28">
        <v>3</v>
      </c>
      <c r="AX443" s="22" t="s">
        <v>782</v>
      </c>
      <c r="AY443" s="30">
        <v>190.2</v>
      </c>
      <c r="AZ443" s="19">
        <v>0.19019999999999998</v>
      </c>
      <c r="BA443" s="30">
        <v>0.49561253808711447</v>
      </c>
      <c r="BB443" s="18">
        <v>1.374682491330644E-2</v>
      </c>
      <c r="BC443" s="28">
        <v>48</v>
      </c>
      <c r="BD443" s="30">
        <v>78950</v>
      </c>
      <c r="BE443" s="19">
        <v>78.95</v>
      </c>
      <c r="BF443" s="30">
        <v>128.19560951017476</v>
      </c>
      <c r="BG443" s="18">
        <v>3.5557667798170511</v>
      </c>
      <c r="BH443" s="13">
        <v>3638</v>
      </c>
      <c r="BI443" s="19">
        <v>166.23634100000004</v>
      </c>
      <c r="BJ443" s="19">
        <v>325.37840193551972</v>
      </c>
      <c r="BK443" s="18">
        <v>9.0250338283266505</v>
      </c>
      <c r="BL443" t="s">
        <v>404</v>
      </c>
    </row>
    <row r="444" spans="1:64">
      <c r="A444" t="s">
        <v>1269</v>
      </c>
      <c r="B444" t="s">
        <v>1267</v>
      </c>
      <c r="C444" t="s">
        <v>404</v>
      </c>
      <c r="D444" t="s">
        <v>929</v>
      </c>
      <c r="E444">
        <v>2016</v>
      </c>
      <c r="F444" s="23">
        <v>576.41999999999996</v>
      </c>
      <c r="G444" s="23">
        <v>179.34</v>
      </c>
      <c r="H444" s="22">
        <v>447431</v>
      </c>
      <c r="I444" s="29">
        <v>3826.3070263405775</v>
      </c>
      <c r="J444" s="28">
        <v>18</v>
      </c>
      <c r="K444" s="28">
        <v>52</v>
      </c>
      <c r="L444" s="30">
        <v>18588.710999999999</v>
      </c>
      <c r="M444" s="31">
        <v>18.588711</v>
      </c>
      <c r="N444" s="30">
        <v>111.179081</v>
      </c>
      <c r="O444" s="32">
        <v>2.9056497618888155</v>
      </c>
      <c r="P444" s="28">
        <v>3</v>
      </c>
      <c r="Q444" s="28">
        <v>9</v>
      </c>
      <c r="R444" s="30">
        <v>5888</v>
      </c>
      <c r="S444" s="31">
        <v>5.8879999999999999</v>
      </c>
      <c r="T444" s="30">
        <v>8.8026067499999989</v>
      </c>
      <c r="U444" s="32">
        <v>0.23005489861117287</v>
      </c>
      <c r="V444" s="28">
        <v>0</v>
      </c>
      <c r="W444" s="28">
        <v>0</v>
      </c>
      <c r="X444" s="30">
        <v>0</v>
      </c>
      <c r="Y444" s="31">
        <v>0</v>
      </c>
      <c r="Z444" s="30">
        <v>0</v>
      </c>
      <c r="AA444" s="18">
        <v>0</v>
      </c>
      <c r="AB444" s="28">
        <v>8</v>
      </c>
      <c r="AC444" s="22" t="s">
        <v>782</v>
      </c>
      <c r="AD444" s="30">
        <v>1040</v>
      </c>
      <c r="AE444" s="19">
        <v>1.04</v>
      </c>
      <c r="AF444" s="30">
        <v>21.006652295999999</v>
      </c>
      <c r="AG444" s="18">
        <v>0.54900592533188441</v>
      </c>
      <c r="AH444" s="22" t="s">
        <v>782</v>
      </c>
      <c r="AI444" s="23" t="s">
        <v>782</v>
      </c>
      <c r="AJ444" s="23" t="s">
        <v>782</v>
      </c>
      <c r="AK444" s="23" t="s">
        <v>782</v>
      </c>
      <c r="AL444" s="14" t="s">
        <v>782</v>
      </c>
      <c r="AM444" s="22" t="s">
        <v>782</v>
      </c>
      <c r="AN444" s="23" t="s">
        <v>782</v>
      </c>
      <c r="AO444" s="23" t="s">
        <v>782</v>
      </c>
      <c r="AP444" s="23" t="s">
        <v>782</v>
      </c>
      <c r="AQ444" s="14" t="s">
        <v>782</v>
      </c>
      <c r="AR444" s="28">
        <v>3808</v>
      </c>
      <c r="AS444" s="30">
        <v>64400.250199999995</v>
      </c>
      <c r="AT444" s="33">
        <v>64.400250199999988</v>
      </c>
      <c r="AU444" s="30">
        <v>57.187422177600048</v>
      </c>
      <c r="AV444" s="18">
        <v>1.4945852955321579</v>
      </c>
      <c r="AW444" s="28">
        <v>3</v>
      </c>
      <c r="AX444" s="22" t="s">
        <v>782</v>
      </c>
      <c r="AY444" s="30">
        <v>190.2</v>
      </c>
      <c r="AZ444" s="19">
        <v>0.19019999999999998</v>
      </c>
      <c r="BA444" s="30">
        <v>0.87509099999999984</v>
      </c>
      <c r="BB444" s="18">
        <v>2.2870381126653176E-2</v>
      </c>
      <c r="BC444" s="28">
        <v>44</v>
      </c>
      <c r="BD444" s="30">
        <v>85540</v>
      </c>
      <c r="BE444" s="19">
        <v>85.54</v>
      </c>
      <c r="BF444" s="30">
        <v>157.51095101927936</v>
      </c>
      <c r="BG444" s="18">
        <v>4.1165267171442981</v>
      </c>
      <c r="BH444" s="13">
        <v>3884</v>
      </c>
      <c r="BI444" s="19">
        <v>175.6471612</v>
      </c>
      <c r="BJ444" s="19">
        <v>356.56180424287936</v>
      </c>
      <c r="BK444" s="18">
        <v>9.3186929796349798</v>
      </c>
      <c r="BL444" t="s">
        <v>404</v>
      </c>
    </row>
    <row r="445" spans="1:64">
      <c r="A445" t="s">
        <v>1270</v>
      </c>
      <c r="B445" t="s">
        <v>1267</v>
      </c>
      <c r="C445" t="s">
        <v>404</v>
      </c>
      <c r="D445" t="s">
        <v>929</v>
      </c>
      <c r="E445">
        <v>2017</v>
      </c>
      <c r="F445" s="23">
        <v>576.41999999999996</v>
      </c>
      <c r="G445" s="23">
        <v>180.17</v>
      </c>
      <c r="H445" s="22">
        <v>449408</v>
      </c>
      <c r="I445" s="29">
        <v>3530.1045425408279</v>
      </c>
      <c r="J445" s="28">
        <v>18</v>
      </c>
      <c r="K445" s="28">
        <v>52</v>
      </c>
      <c r="L445" s="30">
        <v>18588.710999999999</v>
      </c>
      <c r="M445" s="31">
        <v>18.588711</v>
      </c>
      <c r="N445" s="30">
        <v>111.179081</v>
      </c>
      <c r="O445" s="32">
        <v>3.1494557642754044</v>
      </c>
      <c r="P445" s="28">
        <v>3</v>
      </c>
      <c r="Q445" s="28">
        <v>9</v>
      </c>
      <c r="R445" s="30">
        <v>5888</v>
      </c>
      <c r="S445" s="31">
        <v>5.8879999999999999</v>
      </c>
      <c r="T445" s="30">
        <v>13.842687999999999</v>
      </c>
      <c r="U445" s="32">
        <v>0.39213252279595623</v>
      </c>
      <c r="V445" s="28">
        <v>0</v>
      </c>
      <c r="W445" s="28">
        <v>0</v>
      </c>
      <c r="X445" s="30">
        <v>0</v>
      </c>
      <c r="Y445" s="31">
        <v>0</v>
      </c>
      <c r="Z445" s="30">
        <v>0</v>
      </c>
      <c r="AA445" s="18">
        <v>0</v>
      </c>
      <c r="AB445" s="28">
        <v>8</v>
      </c>
      <c r="AC445" s="22" t="s">
        <v>782</v>
      </c>
      <c r="AD445" s="30">
        <v>1040</v>
      </c>
      <c r="AE445" s="19">
        <v>1.04</v>
      </c>
      <c r="AF445" s="30">
        <v>14.89358881992</v>
      </c>
      <c r="AG445" s="18">
        <v>0.42190220262429368</v>
      </c>
      <c r="AH445" s="22" t="s">
        <v>782</v>
      </c>
      <c r="AI445" s="23" t="s">
        <v>782</v>
      </c>
      <c r="AJ445" s="23" t="s">
        <v>782</v>
      </c>
      <c r="AK445" s="23" t="s">
        <v>782</v>
      </c>
      <c r="AL445" s="14" t="s">
        <v>782</v>
      </c>
      <c r="AM445" s="22" t="s">
        <v>782</v>
      </c>
      <c r="AN445" s="23" t="s">
        <v>782</v>
      </c>
      <c r="AO445" s="23" t="s">
        <v>782</v>
      </c>
      <c r="AP445" s="23" t="s">
        <v>782</v>
      </c>
      <c r="AQ445" s="14" t="s">
        <v>782</v>
      </c>
      <c r="AR445" s="28">
        <v>4104</v>
      </c>
      <c r="AS445" s="30">
        <v>67766.562199999971</v>
      </c>
      <c r="AT445" s="33">
        <v>67.766562199999967</v>
      </c>
      <c r="AU445" s="30">
        <v>60.176707233600055</v>
      </c>
      <c r="AV445" s="18">
        <v>1.7046720998887832</v>
      </c>
      <c r="AW445" s="28">
        <v>3</v>
      </c>
      <c r="AX445" s="22" t="s">
        <v>782</v>
      </c>
      <c r="AY445" s="30">
        <v>0</v>
      </c>
      <c r="AZ445" s="19">
        <v>0</v>
      </c>
      <c r="BA445" s="30">
        <v>0</v>
      </c>
      <c r="BB445" s="18">
        <v>0</v>
      </c>
      <c r="BC445" s="28">
        <v>46</v>
      </c>
      <c r="BD445" s="30">
        <v>95240</v>
      </c>
      <c r="BE445" s="19">
        <v>95.24</v>
      </c>
      <c r="BF445" s="30">
        <v>175.97733374617337</v>
      </c>
      <c r="BG445" s="18">
        <v>4.9850459561606053</v>
      </c>
      <c r="BH445" s="13">
        <v>4182</v>
      </c>
      <c r="BI445" s="19">
        <v>188.52327319999995</v>
      </c>
      <c r="BJ445" s="19">
        <v>376.06939879969343</v>
      </c>
      <c r="BK445" s="18">
        <v>10.653208545745043</v>
      </c>
      <c r="BL445" t="s">
        <v>404</v>
      </c>
    </row>
    <row r="446" spans="1:64">
      <c r="A446" t="s">
        <v>1271</v>
      </c>
      <c r="B446" t="s">
        <v>1267</v>
      </c>
      <c r="C446" t="s">
        <v>404</v>
      </c>
      <c r="D446" t="s">
        <v>929</v>
      </c>
      <c r="E446">
        <v>2018</v>
      </c>
      <c r="F446" s="23">
        <v>576.28</v>
      </c>
      <c r="G446" s="23">
        <v>181.48</v>
      </c>
      <c r="H446" s="22">
        <v>451007</v>
      </c>
      <c r="I446" s="29">
        <v>3530.3554383860687</v>
      </c>
      <c r="J446" s="28">
        <v>18</v>
      </c>
      <c r="K446" s="28">
        <v>52</v>
      </c>
      <c r="L446" s="30">
        <v>19489.710999999999</v>
      </c>
      <c r="M446" s="31">
        <v>19.489711</v>
      </c>
      <c r="N446" s="30">
        <v>116.56796149099999</v>
      </c>
      <c r="O446" s="32">
        <v>3.3018760724073157</v>
      </c>
      <c r="P446" s="28">
        <v>3</v>
      </c>
      <c r="Q446" s="28">
        <v>9</v>
      </c>
      <c r="R446" s="30">
        <v>5888</v>
      </c>
      <c r="S446" s="31">
        <v>5.8879999999999999</v>
      </c>
      <c r="T446" s="30">
        <v>34.222067249999995</v>
      </c>
      <c r="U446" s="32">
        <v>0.96936605526736708</v>
      </c>
      <c r="V446" s="28">
        <v>0</v>
      </c>
      <c r="W446" s="28">
        <v>0</v>
      </c>
      <c r="X446" s="30">
        <v>0</v>
      </c>
      <c r="Y446" s="31">
        <v>0</v>
      </c>
      <c r="Z446" s="30">
        <v>0</v>
      </c>
      <c r="AA446" s="18">
        <v>0</v>
      </c>
      <c r="AB446" s="28">
        <v>8</v>
      </c>
      <c r="AC446" s="22" t="s">
        <v>782</v>
      </c>
      <c r="AD446" s="30">
        <v>1040</v>
      </c>
      <c r="AE446" s="19">
        <v>1.04</v>
      </c>
      <c r="AF446" s="30">
        <v>21.868177232999997</v>
      </c>
      <c r="AG446" s="18">
        <v>0.61943273459731907</v>
      </c>
      <c r="AH446" s="22" t="s">
        <v>782</v>
      </c>
      <c r="AI446" s="23" t="s">
        <v>782</v>
      </c>
      <c r="AJ446" s="23" t="s">
        <v>782</v>
      </c>
      <c r="AK446" s="23" t="s">
        <v>782</v>
      </c>
      <c r="AL446" s="14" t="s">
        <v>782</v>
      </c>
      <c r="AM446" s="22" t="s">
        <v>782</v>
      </c>
      <c r="AN446" s="23" t="s">
        <v>782</v>
      </c>
      <c r="AO446" s="23" t="s">
        <v>782</v>
      </c>
      <c r="AP446" s="23" t="s">
        <v>782</v>
      </c>
      <c r="AQ446" s="14" t="s">
        <v>782</v>
      </c>
      <c r="AR446" s="28">
        <v>4414</v>
      </c>
      <c r="AS446" s="30">
        <v>72914.333199999965</v>
      </c>
      <c r="AT446" s="33">
        <v>72.914333199999959</v>
      </c>
      <c r="AU446" s="30">
        <v>64.747927881600049</v>
      </c>
      <c r="AV446" s="18">
        <v>1.8340342498544593</v>
      </c>
      <c r="AW446" s="28">
        <v>3</v>
      </c>
      <c r="AX446" s="22" t="s">
        <v>782</v>
      </c>
      <c r="AY446" s="30">
        <v>190.2</v>
      </c>
      <c r="AZ446" s="19">
        <v>0.19019999999999998</v>
      </c>
      <c r="BA446" s="30">
        <v>0.87509099999999984</v>
      </c>
      <c r="BB446" s="18">
        <v>2.4787617430386981E-2</v>
      </c>
      <c r="BC446" s="28">
        <v>46</v>
      </c>
      <c r="BD446" s="30">
        <v>95040</v>
      </c>
      <c r="BE446" s="19">
        <v>95.04</v>
      </c>
      <c r="BF446" s="30">
        <v>175.88737297869025</v>
      </c>
      <c r="BG446" s="18">
        <v>4.9821434710579346</v>
      </c>
      <c r="BH446" s="13">
        <v>4492</v>
      </c>
      <c r="BI446" s="19">
        <v>194.56224419999995</v>
      </c>
      <c r="BJ446" s="19">
        <v>414.16859783429027</v>
      </c>
      <c r="BK446" s="18">
        <v>11.731640200614782</v>
      </c>
      <c r="BL446" t="s">
        <v>404</v>
      </c>
    </row>
    <row r="447" spans="1:64">
      <c r="A447" t="s">
        <v>1272</v>
      </c>
      <c r="B447" t="s">
        <v>1267</v>
      </c>
      <c r="C447" t="s">
        <v>404</v>
      </c>
      <c r="D447" t="s">
        <v>929</v>
      </c>
      <c r="E447">
        <v>2019</v>
      </c>
      <c r="F447" s="23">
        <v>576.41999999999996</v>
      </c>
      <c r="G447" s="23">
        <v>183.13</v>
      </c>
      <c r="H447" s="22">
        <v>451730</v>
      </c>
      <c r="I447" s="34">
        <v>3616.5766344306817</v>
      </c>
      <c r="J447" s="22">
        <v>19</v>
      </c>
      <c r="K447" s="22">
        <v>54</v>
      </c>
      <c r="L447" s="23">
        <v>19499.111000000001</v>
      </c>
      <c r="M447" s="23">
        <v>19.499110999999999</v>
      </c>
      <c r="N447" s="23">
        <v>116.62418289100002</v>
      </c>
      <c r="O447" s="14">
        <v>3.2247120600379287</v>
      </c>
      <c r="P447" s="22">
        <v>3</v>
      </c>
      <c r="Q447" s="22">
        <v>9</v>
      </c>
      <c r="R447" s="23">
        <v>5905.2908336877927</v>
      </c>
      <c r="S447" s="23">
        <v>5.9052908336877925</v>
      </c>
      <c r="T447" s="23">
        <v>7.1504667499999996</v>
      </c>
      <c r="U447" s="14">
        <v>0.19771367989069641</v>
      </c>
      <c r="V447" s="22">
        <v>0</v>
      </c>
      <c r="W447" s="22">
        <v>0</v>
      </c>
      <c r="X447" s="23">
        <v>0</v>
      </c>
      <c r="Y447" s="23">
        <v>0</v>
      </c>
      <c r="Z447" s="23">
        <v>0</v>
      </c>
      <c r="AA447" s="14">
        <v>0</v>
      </c>
      <c r="AB447" s="22">
        <v>9</v>
      </c>
      <c r="AC447" s="22">
        <v>12</v>
      </c>
      <c r="AD447" s="23">
        <v>12811.917748927039</v>
      </c>
      <c r="AE447" s="23">
        <v>12.811917748927039</v>
      </c>
      <c r="AF447" s="23">
        <v>22.137538395</v>
      </c>
      <c r="AG447" s="14">
        <v>0.61211307356922284</v>
      </c>
      <c r="AH447" s="22">
        <v>7</v>
      </c>
      <c r="AI447" s="23">
        <v>2055.5500000000002</v>
      </c>
      <c r="AJ447" s="23">
        <v>2.0555500000000002</v>
      </c>
      <c r="AK447" s="23">
        <v>1.8253284000000001</v>
      </c>
      <c r="AL447" s="14">
        <v>5.0471166091779547E-2</v>
      </c>
      <c r="AM447" s="22">
        <v>4969</v>
      </c>
      <c r="AN447" s="23">
        <v>78138.61619999996</v>
      </c>
      <c r="AO447" s="23">
        <v>78.138616199999959</v>
      </c>
      <c r="AP447" s="23">
        <v>69.387091185600056</v>
      </c>
      <c r="AQ447" s="14">
        <v>1.9185848441594797</v>
      </c>
      <c r="AR447" s="22">
        <v>4976</v>
      </c>
      <c r="AS447" s="23">
        <v>80194.166199999949</v>
      </c>
      <c r="AT447" s="23">
        <v>80.194166199999955</v>
      </c>
      <c r="AU447" s="23">
        <v>71.21241958560006</v>
      </c>
      <c r="AV447" s="14">
        <v>1.9690560102512595</v>
      </c>
      <c r="AW447" s="22">
        <v>3</v>
      </c>
      <c r="AX447" s="22" t="s">
        <v>782</v>
      </c>
      <c r="AY447" s="23">
        <v>190.2</v>
      </c>
      <c r="AZ447" s="23">
        <v>0.19019999999999998</v>
      </c>
      <c r="BA447" s="23">
        <v>0.87509099999999984</v>
      </c>
      <c r="BB447" s="14">
        <v>2.4196666860835259E-2</v>
      </c>
      <c r="BC447" s="22">
        <v>46</v>
      </c>
      <c r="BD447" s="23">
        <v>92640</v>
      </c>
      <c r="BE447" s="23">
        <v>92.64</v>
      </c>
      <c r="BF447" s="23">
        <v>165.45874557423909</v>
      </c>
      <c r="BG447" s="14">
        <v>4.5750100799477584</v>
      </c>
      <c r="BH447" s="22">
        <v>5056</v>
      </c>
      <c r="BI447" s="23">
        <v>211.24068578261478</v>
      </c>
      <c r="BJ447" s="23">
        <v>383.45844419583921</v>
      </c>
      <c r="BK447" s="14">
        <v>10.602801570557702</v>
      </c>
      <c r="BL447" t="s">
        <v>404</v>
      </c>
    </row>
    <row r="448" spans="1:64">
      <c r="A448" t="s">
        <v>1273</v>
      </c>
      <c r="B448" t="s">
        <v>1267</v>
      </c>
      <c r="C448" t="s">
        <v>404</v>
      </c>
      <c r="D448" t="s">
        <v>929</v>
      </c>
      <c r="E448">
        <v>2020</v>
      </c>
      <c r="F448" s="23">
        <v>576.44000000000005</v>
      </c>
      <c r="G448" s="23">
        <v>180.67</v>
      </c>
      <c r="H448" s="22">
        <v>452001</v>
      </c>
      <c r="I448" s="34">
        <v>3637.441903391617</v>
      </c>
      <c r="J448" s="22">
        <v>19</v>
      </c>
      <c r="K448" s="22">
        <v>56</v>
      </c>
      <c r="L448" s="23">
        <v>20149.111000000001</v>
      </c>
      <c r="M448" s="23">
        <v>20.149111000000001</v>
      </c>
      <c r="N448" s="23">
        <v>120.51183289100003</v>
      </c>
      <c r="O448" s="14">
        <v>3.3130929947948475</v>
      </c>
      <c r="P448" s="22">
        <v>2</v>
      </c>
      <c r="Q448" s="22">
        <v>8</v>
      </c>
      <c r="R448" s="23">
        <v>5888</v>
      </c>
      <c r="S448" s="23">
        <v>5.8879999999999999</v>
      </c>
      <c r="T448" s="23">
        <v>6.2103142499999997</v>
      </c>
      <c r="U448" s="14">
        <v>0.17073301553515921</v>
      </c>
      <c r="V448" s="22">
        <v>0</v>
      </c>
      <c r="W448" s="22">
        <v>0</v>
      </c>
      <c r="X448" s="23">
        <v>0</v>
      </c>
      <c r="Y448" s="23">
        <v>0</v>
      </c>
      <c r="Z448" s="23">
        <v>0</v>
      </c>
      <c r="AA448" s="14">
        <v>0</v>
      </c>
      <c r="AB448" s="22">
        <v>9</v>
      </c>
      <c r="AC448" s="22">
        <v>12</v>
      </c>
      <c r="AD448" s="23">
        <v>12917.84481330472</v>
      </c>
      <c r="AE448" s="23">
        <v>12.91784481330472</v>
      </c>
      <c r="AF448" s="23">
        <v>22.567262823</v>
      </c>
      <c r="AG448" s="14">
        <v>0.62041575982169972</v>
      </c>
      <c r="AH448" s="22">
        <v>8</v>
      </c>
      <c r="AI448" s="23">
        <v>2068.8700000000003</v>
      </c>
      <c r="AJ448" s="23">
        <v>2.0688700000000004</v>
      </c>
      <c r="AK448" s="23">
        <v>1.8371565600000004</v>
      </c>
      <c r="AL448" s="14">
        <v>5.0506828941707688E-2</v>
      </c>
      <c r="AM448" s="22">
        <v>5974</v>
      </c>
      <c r="AN448" s="23">
        <v>93711.520199999926</v>
      </c>
      <c r="AO448" s="23">
        <v>93.711520199999924</v>
      </c>
      <c r="AP448" s="23">
        <v>83.21582993760002</v>
      </c>
      <c r="AQ448" s="14">
        <v>2.2877569497400927</v>
      </c>
      <c r="AR448" s="22">
        <v>5982</v>
      </c>
      <c r="AS448" s="23">
        <v>95780.390199999922</v>
      </c>
      <c r="AT448" s="23">
        <v>95.780390199999928</v>
      </c>
      <c r="AU448" s="23">
        <v>85.052986497600017</v>
      </c>
      <c r="AV448" s="14">
        <v>2.3382637786817999</v>
      </c>
      <c r="AW448" s="22">
        <v>3</v>
      </c>
      <c r="AX448" s="22">
        <v>3</v>
      </c>
      <c r="AY448" s="23">
        <v>190.2</v>
      </c>
      <c r="AZ448" s="23">
        <v>0.19019999999999998</v>
      </c>
      <c r="BA448" s="23">
        <v>0.87509099999999984</v>
      </c>
      <c r="BB448" s="14">
        <v>2.4057868778166576E-2</v>
      </c>
      <c r="BC448" s="22">
        <v>46</v>
      </c>
      <c r="BD448" s="23">
        <v>92640</v>
      </c>
      <c r="BE448" s="23">
        <v>92.64</v>
      </c>
      <c r="BF448" s="23">
        <v>167.82816309741995</v>
      </c>
      <c r="BG448" s="14">
        <v>4.61390635382888</v>
      </c>
      <c r="BH448" s="22">
        <v>6061</v>
      </c>
      <c r="BI448" s="23">
        <v>227.56554601330464</v>
      </c>
      <c r="BJ448" s="23">
        <v>403.04565055901998</v>
      </c>
      <c r="BK448" s="14">
        <v>11.080469771440553</v>
      </c>
      <c r="BL448" t="s">
        <v>404</v>
      </c>
    </row>
    <row r="449" spans="1:64">
      <c r="A449" t="s">
        <v>1274</v>
      </c>
      <c r="B449" t="s">
        <v>1267</v>
      </c>
      <c r="C449" t="s">
        <v>404</v>
      </c>
      <c r="D449" t="s">
        <v>929</v>
      </c>
      <c r="E449">
        <v>2021</v>
      </c>
      <c r="F449" s="23">
        <v>576.44000000000005</v>
      </c>
      <c r="G449" s="23">
        <v>180.38</v>
      </c>
      <c r="H449" s="22">
        <v>452496</v>
      </c>
      <c r="I449" s="34">
        <v>3388.95</v>
      </c>
      <c r="J449" s="22">
        <v>22</v>
      </c>
      <c r="K449" s="22">
        <v>59</v>
      </c>
      <c r="L449" s="23">
        <v>20739.811000000002</v>
      </c>
      <c r="M449" s="23">
        <v>20.74</v>
      </c>
      <c r="N449" s="23">
        <v>124.04</v>
      </c>
      <c r="O449" s="14">
        <v>3.66</v>
      </c>
      <c r="P449" s="22">
        <v>2</v>
      </c>
      <c r="Q449" s="22">
        <v>4</v>
      </c>
      <c r="R449" s="23">
        <v>1911</v>
      </c>
      <c r="S449" s="23">
        <v>1.91</v>
      </c>
      <c r="T449" s="23">
        <v>4.1597999999999997</v>
      </c>
      <c r="U449" s="14">
        <v>0.12</v>
      </c>
      <c r="V449" s="22">
        <v>0</v>
      </c>
      <c r="W449" s="22">
        <v>0</v>
      </c>
      <c r="X449" s="23">
        <v>0</v>
      </c>
      <c r="Y449" s="23">
        <v>0</v>
      </c>
      <c r="Z449" s="23">
        <v>0</v>
      </c>
      <c r="AA449" s="14">
        <v>0</v>
      </c>
      <c r="AB449" s="22">
        <v>9</v>
      </c>
      <c r="AC449" s="22">
        <v>0</v>
      </c>
      <c r="AD449" s="23">
        <v>11933.29197</v>
      </c>
      <c r="AE449" s="23">
        <v>11.93</v>
      </c>
      <c r="AF449" s="23">
        <v>23.05</v>
      </c>
      <c r="AG449" s="14">
        <v>0.68</v>
      </c>
      <c r="AH449" s="22">
        <v>10</v>
      </c>
      <c r="AI449" s="23">
        <v>4922.18</v>
      </c>
      <c r="AJ449" s="23">
        <v>5</v>
      </c>
      <c r="AK449" s="23">
        <v>4.4000000000000004</v>
      </c>
      <c r="AL449" s="14">
        <v>0.13</v>
      </c>
      <c r="AM449" s="22">
        <v>7305</v>
      </c>
      <c r="AN449" s="23">
        <v>108006.81419999999</v>
      </c>
      <c r="AO449" s="23">
        <v>108</v>
      </c>
      <c r="AP449" s="23">
        <v>96.65</v>
      </c>
      <c r="AQ449" s="14">
        <v>2.85</v>
      </c>
      <c r="AR449" s="22">
        <v>7315</v>
      </c>
      <c r="AS449" s="23">
        <v>112928.9942</v>
      </c>
      <c r="AT449" s="23">
        <v>113</v>
      </c>
      <c r="AU449" s="23">
        <v>101.05</v>
      </c>
      <c r="AV449" s="14">
        <v>2.98</v>
      </c>
      <c r="AW449" s="22">
        <v>3</v>
      </c>
      <c r="AX449" s="22">
        <v>3</v>
      </c>
      <c r="AY449" s="23">
        <v>175.2</v>
      </c>
      <c r="AZ449" s="23">
        <v>0.18</v>
      </c>
      <c r="BA449" s="23">
        <v>0.93</v>
      </c>
      <c r="BB449" s="14">
        <v>0.03</v>
      </c>
      <c r="BC449" s="22">
        <v>53</v>
      </c>
      <c r="BD449" s="23">
        <v>119530</v>
      </c>
      <c r="BE449" s="23">
        <v>119.53</v>
      </c>
      <c r="BF449" s="23">
        <v>218.87</v>
      </c>
      <c r="BG449" s="14">
        <v>6.46</v>
      </c>
      <c r="BH449" s="22">
        <v>7404</v>
      </c>
      <c r="BI449" s="23">
        <v>267.22000000000003</v>
      </c>
      <c r="BJ449" s="23">
        <v>472.1</v>
      </c>
      <c r="BK449" s="14">
        <v>13.93</v>
      </c>
      <c r="BL449" t="s">
        <v>404</v>
      </c>
    </row>
    <row r="450" spans="1:64">
      <c r="A450" t="s">
        <v>1275</v>
      </c>
      <c r="B450" t="s">
        <v>1267</v>
      </c>
      <c r="C450" t="s">
        <v>404</v>
      </c>
      <c r="D450" s="111" t="s">
        <v>929</v>
      </c>
      <c r="E450" s="110">
        <v>2022</v>
      </c>
      <c r="F450" s="23"/>
      <c r="G450" s="23"/>
      <c r="H450" s="22">
        <v>457264</v>
      </c>
      <c r="I450" s="34">
        <v>3314.0382942695992</v>
      </c>
      <c r="J450" s="22">
        <v>20</v>
      </c>
      <c r="K450" s="22">
        <v>28</v>
      </c>
      <c r="L450" s="23">
        <v>8298.8109999999997</v>
      </c>
      <c r="M450" s="23">
        <v>8.2988109999999988</v>
      </c>
      <c r="N450" s="23">
        <v>49.112363498000008</v>
      </c>
      <c r="O450" s="14">
        <v>1.4819491851654714</v>
      </c>
      <c r="P450" s="22">
        <v>2</v>
      </c>
      <c r="Q450" s="22">
        <v>4</v>
      </c>
      <c r="R450" s="23">
        <v>2405</v>
      </c>
      <c r="S450" s="23">
        <v>2.4049999999999998</v>
      </c>
      <c r="T450" s="23">
        <v>5.6541550000000003</v>
      </c>
      <c r="U450" s="14">
        <v>0.17061224095620034</v>
      </c>
      <c r="V450" s="22">
        <v>0</v>
      </c>
      <c r="W450" s="22">
        <v>0</v>
      </c>
      <c r="X450" s="23">
        <v>0</v>
      </c>
      <c r="Y450" s="23">
        <v>0</v>
      </c>
      <c r="Z450" s="23">
        <v>0</v>
      </c>
      <c r="AA450" s="14">
        <v>0</v>
      </c>
      <c r="AB450" s="22">
        <v>9</v>
      </c>
      <c r="AC450" s="22">
        <v>0</v>
      </c>
      <c r="AD450" s="23">
        <v>10695.226309012874</v>
      </c>
      <c r="AE450" s="23">
        <v>10.695226309012874</v>
      </c>
      <c r="AF450" s="23">
        <v>20.673985164000001</v>
      </c>
      <c r="AG450" s="14">
        <v>0.62383060569179283</v>
      </c>
      <c r="AH450" s="22">
        <v>15</v>
      </c>
      <c r="AI450" s="23">
        <v>6438.36</v>
      </c>
      <c r="AJ450" s="23">
        <v>6.4383599999999994</v>
      </c>
      <c r="AK450" s="23">
        <v>6.5952236766911954</v>
      </c>
      <c r="AL450" s="14">
        <v>0.19900867434438493</v>
      </c>
      <c r="AM450" s="22">
        <v>9588</v>
      </c>
      <c r="AN450" s="23">
        <v>129921.59619999996</v>
      </c>
      <c r="AO450" s="23">
        <v>129.92159619999995</v>
      </c>
      <c r="AP450" s="23">
        <v>133.08699534846647</v>
      </c>
      <c r="AQ450" s="14">
        <v>4.015855688167246</v>
      </c>
      <c r="AR450" s="22">
        <v>9603</v>
      </c>
      <c r="AS450" s="23">
        <v>136359.95619999999</v>
      </c>
      <c r="AT450" s="23">
        <v>136.3599562</v>
      </c>
      <c r="AU450" s="23">
        <v>139.68221902515762</v>
      </c>
      <c r="AV450" s="14">
        <v>4.2148643625116291</v>
      </c>
      <c r="AW450" s="22">
        <v>3</v>
      </c>
      <c r="AX450" s="22">
        <v>3</v>
      </c>
      <c r="AY450" s="23">
        <v>175.2</v>
      </c>
      <c r="AZ450" s="23">
        <v>0.17519999999999999</v>
      </c>
      <c r="BA450" s="23">
        <v>0.92554000000000003</v>
      </c>
      <c r="BB450" s="14">
        <v>2.7927860749236918E-2</v>
      </c>
      <c r="BC450" s="22">
        <v>56</v>
      </c>
      <c r="BD450" s="23">
        <v>128040.5</v>
      </c>
      <c r="BE450" s="23">
        <v>128.04050000000001</v>
      </c>
      <c r="BF450" s="23">
        <v>276.75951307088809</v>
      </c>
      <c r="BG450" s="14">
        <v>8.3511259827456144</v>
      </c>
      <c r="BH450" s="22">
        <v>9693</v>
      </c>
      <c r="BI450" s="23">
        <v>285.97469350901287</v>
      </c>
      <c r="BJ450" s="23">
        <v>492.80777575804575</v>
      </c>
      <c r="BK450" s="14">
        <v>14.870310237819947</v>
      </c>
      <c r="BL450" t="s">
        <v>404</v>
      </c>
    </row>
    <row r="451" spans="1:64">
      <c r="A451" t="s">
        <v>1276</v>
      </c>
      <c r="B451" t="s">
        <v>1267</v>
      </c>
      <c r="C451" t="s">
        <v>404</v>
      </c>
      <c r="D451" t="s">
        <v>929</v>
      </c>
      <c r="E451">
        <v>2023</v>
      </c>
      <c r="F451">
        <v>576.41999999999996</v>
      </c>
      <c r="G451">
        <v>204.99</v>
      </c>
      <c r="H451">
        <v>457398</v>
      </c>
      <c r="I451">
        <v>3314.0382942695992</v>
      </c>
      <c r="J451">
        <v>19</v>
      </c>
      <c r="K451">
        <v>28</v>
      </c>
      <c r="L451">
        <v>8347.1110000000008</v>
      </c>
      <c r="M451">
        <v>8.3471109999999999</v>
      </c>
      <c r="N451">
        <v>49.398203000000002</v>
      </c>
      <c r="O451">
        <v>1.4905742967851603</v>
      </c>
      <c r="P451">
        <v>2</v>
      </c>
      <c r="Q451">
        <v>4</v>
      </c>
      <c r="R451">
        <v>2405</v>
      </c>
      <c r="S451">
        <v>2.4049999999999998</v>
      </c>
      <c r="T451">
        <v>3.3149999999999999</v>
      </c>
      <c r="U451">
        <v>0.10002901914959955</v>
      </c>
      <c r="V451">
        <v>0</v>
      </c>
      <c r="W451">
        <v>0</v>
      </c>
      <c r="X451">
        <v>0</v>
      </c>
      <c r="Y451">
        <v>0</v>
      </c>
      <c r="Z451">
        <v>0</v>
      </c>
      <c r="AA451">
        <v>0</v>
      </c>
      <c r="AB451">
        <v>9</v>
      </c>
      <c r="AC451">
        <v>12</v>
      </c>
      <c r="AD451">
        <v>6198.3901394849809</v>
      </c>
      <c r="AE451">
        <v>6.1983901394849816</v>
      </c>
      <c r="AF451">
        <v>21.195115284</v>
      </c>
      <c r="AG451">
        <v>0.63955553321906677</v>
      </c>
      <c r="AH451">
        <v>20</v>
      </c>
      <c r="AI451">
        <v>10924.98</v>
      </c>
      <c r="AJ451">
        <v>10.92498</v>
      </c>
      <c r="AK451">
        <v>10.247491999999999</v>
      </c>
      <c r="AL451">
        <v>0.30921465264053338</v>
      </c>
      <c r="AM451">
        <v>13884</v>
      </c>
      <c r="AN451">
        <v>179758.8982</v>
      </c>
      <c r="AO451">
        <v>179.75889799999999</v>
      </c>
      <c r="AP451">
        <v>168.61155199999999</v>
      </c>
      <c r="AQ451">
        <v>5.0877973344952343</v>
      </c>
      <c r="AR451">
        <v>15804</v>
      </c>
      <c r="AS451">
        <v>192155.87619999901</v>
      </c>
      <c r="AT451">
        <v>192.155876199998</v>
      </c>
      <c r="AU451">
        <v>180.23975912420701</v>
      </c>
      <c r="AV451">
        <v>5.4386746054161428</v>
      </c>
      <c r="AW451">
        <v>3</v>
      </c>
      <c r="AX451">
        <v>3</v>
      </c>
      <c r="AY451">
        <v>175.2</v>
      </c>
      <c r="AZ451">
        <v>0.17519999999999999</v>
      </c>
      <c r="BA451">
        <v>0.92554000000000003</v>
      </c>
      <c r="BB451">
        <v>2.7927860749236914E-2</v>
      </c>
      <c r="BC451">
        <v>59</v>
      </c>
      <c r="BD451">
        <v>140641.5</v>
      </c>
      <c r="BE451">
        <v>140.64150000000001</v>
      </c>
      <c r="BF451">
        <v>373.00523800000002</v>
      </c>
      <c r="BG451">
        <v>11.25530862588324</v>
      </c>
      <c r="BH451">
        <v>15896</v>
      </c>
      <c r="BI451">
        <v>349.92307733948297</v>
      </c>
      <c r="BJ451">
        <v>628.07885540820712</v>
      </c>
      <c r="BK451">
        <v>18.952069941202449</v>
      </c>
      <c r="BL451" t="s">
        <v>404</v>
      </c>
    </row>
    <row r="452" spans="1:64">
      <c r="A452" t="s">
        <v>1277</v>
      </c>
      <c r="B452" t="s">
        <v>1267</v>
      </c>
      <c r="C452" t="s">
        <v>404</v>
      </c>
      <c r="D452" t="s">
        <v>929</v>
      </c>
      <c r="E452">
        <v>2024</v>
      </c>
      <c r="F452">
        <v>576.44000000000005</v>
      </c>
      <c r="G452">
        <v>205.28</v>
      </c>
      <c r="H452">
        <v>457077</v>
      </c>
      <c r="I452">
        <v>3134.2218502410556</v>
      </c>
      <c r="J452">
        <v>19</v>
      </c>
      <c r="K452">
        <v>28</v>
      </c>
      <c r="L452">
        <v>8367.1110000000008</v>
      </c>
      <c r="M452">
        <v>8.3671109999999977</v>
      </c>
      <c r="N452">
        <v>49.516562898000004</v>
      </c>
      <c r="O452">
        <v>1.5798678352711901</v>
      </c>
      <c r="P452">
        <v>2</v>
      </c>
      <c r="Q452">
        <v>4</v>
      </c>
      <c r="R452">
        <v>2405</v>
      </c>
      <c r="S452">
        <v>2.4049999999999998</v>
      </c>
      <c r="T452">
        <v>2.8867000000000003</v>
      </c>
      <c r="U452">
        <v>9.2102605939588536E-2</v>
      </c>
      <c r="V452">
        <v>0</v>
      </c>
      <c r="W452">
        <v>0</v>
      </c>
      <c r="X452">
        <v>0</v>
      </c>
      <c r="Y452">
        <v>0</v>
      </c>
      <c r="Z452">
        <v>0</v>
      </c>
      <c r="AA452">
        <v>0</v>
      </c>
      <c r="AB452">
        <v>9</v>
      </c>
      <c r="AC452">
        <v>12</v>
      </c>
      <c r="AD452">
        <v>6063.3775643776817</v>
      </c>
      <c r="AE452">
        <v>6.0633775643776824</v>
      </c>
      <c r="AF452">
        <v>21.814695315000002</v>
      </c>
      <c r="AG452">
        <v>0.69601631145932485</v>
      </c>
      <c r="AH452">
        <v>27</v>
      </c>
      <c r="AI452">
        <v>10961.234999999999</v>
      </c>
      <c r="AJ452">
        <v>10.961235000000002</v>
      </c>
      <c r="AK452">
        <v>9.8864180607483565</v>
      </c>
      <c r="AL452">
        <v>0.31543453313580799</v>
      </c>
      <c r="AM452">
        <v>17850</v>
      </c>
      <c r="AN452">
        <v>231822.58000000095</v>
      </c>
      <c r="AO452">
        <v>231.82257999999817</v>
      </c>
      <c r="AP452">
        <v>209.09094110301237</v>
      </c>
      <c r="AQ452">
        <v>6.6712233879337877</v>
      </c>
      <c r="AR452">
        <v>22295</v>
      </c>
      <c r="AS452">
        <v>246747.11699999511</v>
      </c>
      <c r="AT452">
        <v>246.74711699999733</v>
      </c>
      <c r="AU452">
        <v>222.55203487073436</v>
      </c>
      <c r="AV452">
        <v>7.1007109740370709</v>
      </c>
      <c r="AW452">
        <v>3</v>
      </c>
      <c r="AX452">
        <v>3</v>
      </c>
      <c r="AY452">
        <v>175.2</v>
      </c>
      <c r="AZ452">
        <v>0.17519999999999999</v>
      </c>
      <c r="BA452">
        <v>0.92554000000000003</v>
      </c>
      <c r="BB452">
        <v>2.9530136800265623E-2</v>
      </c>
      <c r="BC452">
        <v>63</v>
      </c>
      <c r="BD452">
        <v>159651.5</v>
      </c>
      <c r="BE452">
        <v>159.6515</v>
      </c>
      <c r="BF452">
        <v>367.40053485757494</v>
      </c>
      <c r="BG452">
        <v>11.722224922569469</v>
      </c>
      <c r="BH452">
        <v>22391</v>
      </c>
      <c r="BI452">
        <v>423.40930556437502</v>
      </c>
      <c r="BJ452">
        <v>665.09606794130923</v>
      </c>
      <c r="BK452">
        <v>21.220452786076908</v>
      </c>
      <c r="BL452" t="s">
        <v>404</v>
      </c>
    </row>
    <row r="453" spans="1:64">
      <c r="A453" t="s">
        <v>1278</v>
      </c>
      <c r="B453" t="s">
        <v>1279</v>
      </c>
      <c r="C453" t="s">
        <v>406</v>
      </c>
      <c r="D453" t="s">
        <v>942</v>
      </c>
      <c r="E453">
        <v>2012</v>
      </c>
      <c r="F453" s="23">
        <v>85.49</v>
      </c>
      <c r="G453" s="23">
        <v>26.54</v>
      </c>
      <c r="H453" s="22">
        <v>62379</v>
      </c>
      <c r="I453" s="34">
        <v>512.14652000000001</v>
      </c>
      <c r="J453" s="22">
        <v>6</v>
      </c>
      <c r="K453" s="22" t="s">
        <v>782</v>
      </c>
      <c r="L453" s="23">
        <v>2210</v>
      </c>
      <c r="M453" s="23">
        <v>2.21</v>
      </c>
      <c r="N453" s="23">
        <v>14.440394</v>
      </c>
      <c r="O453" s="14">
        <v>2.8195825678948285</v>
      </c>
      <c r="P453" s="22">
        <v>2</v>
      </c>
      <c r="Q453" s="22" t="s">
        <v>782</v>
      </c>
      <c r="R453" s="23">
        <v>1460</v>
      </c>
      <c r="S453" s="23">
        <v>1.46</v>
      </c>
      <c r="T453" s="23">
        <v>9.9658680000000004</v>
      </c>
      <c r="U453" s="14">
        <v>1.945901731402959</v>
      </c>
      <c r="V453" s="22">
        <v>0</v>
      </c>
      <c r="W453" s="22" t="s">
        <v>782</v>
      </c>
      <c r="X453" s="23">
        <v>0</v>
      </c>
      <c r="Y453" s="23">
        <v>0</v>
      </c>
      <c r="Z453" s="23">
        <v>0</v>
      </c>
      <c r="AA453" s="14">
        <v>0</v>
      </c>
      <c r="AB453" s="22">
        <v>0</v>
      </c>
      <c r="AC453" s="22" t="s">
        <v>782</v>
      </c>
      <c r="AD453" s="23">
        <v>0</v>
      </c>
      <c r="AE453" s="23">
        <v>0</v>
      </c>
      <c r="AF453" s="23">
        <v>0</v>
      </c>
      <c r="AG453" s="14">
        <v>0</v>
      </c>
      <c r="AH453" s="22" t="s">
        <v>782</v>
      </c>
      <c r="AI453" s="23" t="s">
        <v>782</v>
      </c>
      <c r="AJ453" s="23" t="s">
        <v>782</v>
      </c>
      <c r="AK453" s="23" t="s">
        <v>782</v>
      </c>
      <c r="AL453" s="14" t="s">
        <v>782</v>
      </c>
      <c r="AM453" s="22" t="s">
        <v>782</v>
      </c>
      <c r="AN453" s="23" t="s">
        <v>782</v>
      </c>
      <c r="AO453" s="23" t="s">
        <v>782</v>
      </c>
      <c r="AP453" s="23" t="s">
        <v>782</v>
      </c>
      <c r="AQ453" s="14" t="s">
        <v>782</v>
      </c>
      <c r="AR453" s="22">
        <v>435</v>
      </c>
      <c r="AS453" s="23">
        <v>9165.6350000000075</v>
      </c>
      <c r="AT453" s="23">
        <v>9.1656350000000071</v>
      </c>
      <c r="AU453" s="23">
        <v>5.9149159999999998</v>
      </c>
      <c r="AV453" s="14">
        <v>1.1549265237612081</v>
      </c>
      <c r="AW453" s="22">
        <v>0</v>
      </c>
      <c r="AX453" s="22" t="s">
        <v>782</v>
      </c>
      <c r="AY453" s="23">
        <v>0</v>
      </c>
      <c r="AZ453" s="23">
        <v>0</v>
      </c>
      <c r="BA453" s="23">
        <v>0</v>
      </c>
      <c r="BB453" s="14">
        <v>0</v>
      </c>
      <c r="BC453" s="22">
        <v>3</v>
      </c>
      <c r="BD453" s="23">
        <v>2400</v>
      </c>
      <c r="BE453" s="23">
        <v>2.4</v>
      </c>
      <c r="BF453" s="23">
        <v>3.8327999999999998</v>
      </c>
      <c r="BG453" s="14">
        <v>0.74837958481100286</v>
      </c>
      <c r="BH453" s="22">
        <v>446</v>
      </c>
      <c r="BI453" s="23">
        <v>15.235635000000009</v>
      </c>
      <c r="BJ453" s="23">
        <v>34.153978000000002</v>
      </c>
      <c r="BK453" s="14">
        <v>6.6687904078699987</v>
      </c>
      <c r="BL453" t="s">
        <v>406</v>
      </c>
    </row>
    <row r="454" spans="1:64">
      <c r="A454" t="s">
        <v>1280</v>
      </c>
      <c r="B454" t="s">
        <v>1279</v>
      </c>
      <c r="C454" t="s">
        <v>406</v>
      </c>
      <c r="D454" t="s">
        <v>942</v>
      </c>
      <c r="E454">
        <v>2015</v>
      </c>
      <c r="F454" s="23">
        <v>85.5</v>
      </c>
      <c r="G454" s="23">
        <v>26.54</v>
      </c>
      <c r="H454" s="22">
        <v>64064</v>
      </c>
      <c r="I454" s="34">
        <v>511.42022796335522</v>
      </c>
      <c r="J454" s="13">
        <v>3</v>
      </c>
      <c r="K454" s="13">
        <v>5</v>
      </c>
      <c r="L454" s="19">
        <v>1010</v>
      </c>
      <c r="M454" s="35">
        <v>1.01</v>
      </c>
      <c r="N454" s="19">
        <v>6.0411685316681627</v>
      </c>
      <c r="O454" s="17">
        <v>1.1812533414499651</v>
      </c>
      <c r="P454" s="36">
        <v>1</v>
      </c>
      <c r="Q454" s="36">
        <v>2</v>
      </c>
      <c r="R454" s="45">
        <v>1460</v>
      </c>
      <c r="S454" s="27">
        <v>1.46</v>
      </c>
      <c r="T454" s="23">
        <v>4.1463712499999996</v>
      </c>
      <c r="U454" s="17">
        <v>0.81075620855127761</v>
      </c>
      <c r="V454" s="22">
        <v>0</v>
      </c>
      <c r="W454" s="22">
        <v>0</v>
      </c>
      <c r="X454" s="23">
        <v>0</v>
      </c>
      <c r="Y454" s="27">
        <v>0</v>
      </c>
      <c r="Z454" s="27">
        <v>0</v>
      </c>
      <c r="AA454" s="14">
        <v>0</v>
      </c>
      <c r="AB454" s="39">
        <v>1</v>
      </c>
      <c r="AC454" s="22" t="s">
        <v>782</v>
      </c>
      <c r="AD454" s="23">
        <v>0</v>
      </c>
      <c r="AE454" s="23">
        <v>0</v>
      </c>
      <c r="AF454" s="23">
        <v>1.8419877</v>
      </c>
      <c r="AG454" s="14">
        <v>0.36017106858197712</v>
      </c>
      <c r="AH454" s="22" t="s">
        <v>782</v>
      </c>
      <c r="AI454" s="23" t="s">
        <v>782</v>
      </c>
      <c r="AJ454" s="23" t="s">
        <v>782</v>
      </c>
      <c r="AK454" s="23" t="s">
        <v>782</v>
      </c>
      <c r="AL454" s="14" t="s">
        <v>782</v>
      </c>
      <c r="AM454" s="22" t="s">
        <v>782</v>
      </c>
      <c r="AN454" s="23" t="s">
        <v>782</v>
      </c>
      <c r="AO454" s="23" t="s">
        <v>782</v>
      </c>
      <c r="AP454" s="23" t="s">
        <v>782</v>
      </c>
      <c r="AQ454" s="14" t="s">
        <v>782</v>
      </c>
      <c r="AR454" s="40">
        <v>574</v>
      </c>
      <c r="AS454" s="41">
        <v>11047.400000000001</v>
      </c>
      <c r="AT454" s="23">
        <v>11.047400000000001</v>
      </c>
      <c r="AU454" s="23">
        <v>9.8118894124634224</v>
      </c>
      <c r="AV454" s="14">
        <v>1.9185571621868804</v>
      </c>
      <c r="AW454" s="22">
        <v>0</v>
      </c>
      <c r="AX454" s="22" t="s">
        <v>782</v>
      </c>
      <c r="AY454" s="23">
        <v>0</v>
      </c>
      <c r="AZ454" s="23">
        <v>0</v>
      </c>
      <c r="BA454" s="23">
        <v>0</v>
      </c>
      <c r="BB454" s="14">
        <v>0</v>
      </c>
      <c r="BC454" s="42">
        <v>3</v>
      </c>
      <c r="BD454" s="43">
        <v>2400</v>
      </c>
      <c r="BE454" s="44">
        <v>2.4</v>
      </c>
      <c r="BF454" s="23">
        <v>3.8088000000000002</v>
      </c>
      <c r="BG454" s="14">
        <v>0.74474958004064562</v>
      </c>
      <c r="BH454" s="22">
        <v>582</v>
      </c>
      <c r="BI454" s="23">
        <v>15.917400000000002</v>
      </c>
      <c r="BJ454" s="23">
        <v>25.650216894131585</v>
      </c>
      <c r="BK454" s="14">
        <v>5.015487360810746</v>
      </c>
      <c r="BL454" t="s">
        <v>406</v>
      </c>
    </row>
    <row r="455" spans="1:64">
      <c r="A455" t="s">
        <v>1281</v>
      </c>
      <c r="B455" t="s">
        <v>1279</v>
      </c>
      <c r="C455" t="s">
        <v>406</v>
      </c>
      <c r="D455" t="s">
        <v>942</v>
      </c>
      <c r="E455">
        <v>2016</v>
      </c>
      <c r="F455" s="23">
        <v>85.5</v>
      </c>
      <c r="G455" s="23">
        <v>26.71</v>
      </c>
      <c r="H455" s="22">
        <v>64016</v>
      </c>
      <c r="I455" s="34">
        <v>544.69860260403345</v>
      </c>
      <c r="J455" s="13">
        <v>3</v>
      </c>
      <c r="K455" s="13">
        <v>5</v>
      </c>
      <c r="L455" s="19">
        <v>1010</v>
      </c>
      <c r="M455" s="35">
        <v>1.01</v>
      </c>
      <c r="N455" s="19">
        <v>6.0408099999999996</v>
      </c>
      <c r="O455" s="17">
        <v>1.1090188172175912</v>
      </c>
      <c r="P455" s="13">
        <v>1</v>
      </c>
      <c r="Q455" s="13">
        <v>2</v>
      </c>
      <c r="R455" s="19">
        <v>1460</v>
      </c>
      <c r="S455" s="27">
        <v>1.46</v>
      </c>
      <c r="T455" s="19">
        <v>3.582201</v>
      </c>
      <c r="U455" s="17">
        <v>0.65764828161383537</v>
      </c>
      <c r="V455" s="13">
        <v>0</v>
      </c>
      <c r="W455" s="13">
        <v>0</v>
      </c>
      <c r="X455" s="19">
        <v>0</v>
      </c>
      <c r="Y455" s="27">
        <v>0</v>
      </c>
      <c r="Z455" s="19">
        <v>0</v>
      </c>
      <c r="AA455" s="14">
        <v>0</v>
      </c>
      <c r="AB455" s="13">
        <v>1</v>
      </c>
      <c r="AC455" s="22" t="s">
        <v>782</v>
      </c>
      <c r="AD455" s="19">
        <v>0</v>
      </c>
      <c r="AE455" s="23">
        <v>0</v>
      </c>
      <c r="AF455" s="19">
        <v>1.5715245</v>
      </c>
      <c r="AG455" s="14">
        <v>0.28851267333659997</v>
      </c>
      <c r="AH455" s="22" t="s">
        <v>782</v>
      </c>
      <c r="AI455" s="23" t="s">
        <v>782</v>
      </c>
      <c r="AJ455" s="23" t="s">
        <v>782</v>
      </c>
      <c r="AK455" s="23" t="s">
        <v>782</v>
      </c>
      <c r="AL455" s="14" t="s">
        <v>782</v>
      </c>
      <c r="AM455" s="22" t="s">
        <v>782</v>
      </c>
      <c r="AN455" s="23" t="s">
        <v>782</v>
      </c>
      <c r="AO455" s="23" t="s">
        <v>782</v>
      </c>
      <c r="AP455" s="23" t="s">
        <v>782</v>
      </c>
      <c r="AQ455" s="14" t="s">
        <v>782</v>
      </c>
      <c r="AR455" s="13">
        <v>613</v>
      </c>
      <c r="AS455" s="19">
        <v>11967.821199999988</v>
      </c>
      <c r="AT455" s="23">
        <v>11.967821199999987</v>
      </c>
      <c r="AU455" s="19">
        <v>10.627425225600016</v>
      </c>
      <c r="AV455" s="14">
        <v>1.9510652633940355</v>
      </c>
      <c r="AW455" s="13">
        <v>0</v>
      </c>
      <c r="AX455" s="22" t="s">
        <v>782</v>
      </c>
      <c r="AY455" s="19">
        <v>0</v>
      </c>
      <c r="AZ455" s="23">
        <v>0</v>
      </c>
      <c r="BA455" s="19">
        <v>0</v>
      </c>
      <c r="BB455" s="14">
        <v>0</v>
      </c>
      <c r="BC455" s="13">
        <v>3</v>
      </c>
      <c r="BD455" s="19">
        <v>2400.0000000000005</v>
      </c>
      <c r="BE455" s="44">
        <v>2.4000000000000004</v>
      </c>
      <c r="BF455" s="19">
        <v>3.8592</v>
      </c>
      <c r="BG455" s="14">
        <v>0.70850190941382507</v>
      </c>
      <c r="BH455" s="22">
        <v>621</v>
      </c>
      <c r="BI455" s="23">
        <v>16.83782119999999</v>
      </c>
      <c r="BJ455" s="23">
        <v>25.681160725600016</v>
      </c>
      <c r="BK455" s="14">
        <v>4.7147469449758876</v>
      </c>
      <c r="BL455" t="s">
        <v>406</v>
      </c>
    </row>
    <row r="456" spans="1:64">
      <c r="A456" t="s">
        <v>1282</v>
      </c>
      <c r="B456" t="s">
        <v>1279</v>
      </c>
      <c r="C456" t="s">
        <v>406</v>
      </c>
      <c r="D456" t="s">
        <v>942</v>
      </c>
      <c r="E456">
        <v>2017</v>
      </c>
      <c r="F456" s="23">
        <v>85.5</v>
      </c>
      <c r="G456" s="23">
        <v>26.58</v>
      </c>
      <c r="H456" s="22">
        <v>64177</v>
      </c>
      <c r="I456" s="34">
        <v>504.11100653891941</v>
      </c>
      <c r="J456" s="13">
        <v>3</v>
      </c>
      <c r="K456" s="13">
        <v>5</v>
      </c>
      <c r="L456" s="19">
        <v>1010</v>
      </c>
      <c r="M456" s="19">
        <v>1.01</v>
      </c>
      <c r="N456" s="19">
        <v>6.0408099999999996</v>
      </c>
      <c r="O456" s="17">
        <v>1.1983094837532819</v>
      </c>
      <c r="P456" s="13">
        <v>1</v>
      </c>
      <c r="Q456" s="13">
        <v>2</v>
      </c>
      <c r="R456" s="19">
        <v>1460</v>
      </c>
      <c r="S456" s="19">
        <v>1.46</v>
      </c>
      <c r="T456" s="19">
        <v>3.4324599999999998</v>
      </c>
      <c r="U456" s="17">
        <v>0.68089368323184984</v>
      </c>
      <c r="V456" s="13">
        <v>0</v>
      </c>
      <c r="W456" s="13">
        <v>0</v>
      </c>
      <c r="X456" s="19">
        <v>0</v>
      </c>
      <c r="Y456" s="19">
        <v>0</v>
      </c>
      <c r="Z456" s="19">
        <v>0</v>
      </c>
      <c r="AA456" s="14">
        <v>0</v>
      </c>
      <c r="AB456" s="13">
        <v>1</v>
      </c>
      <c r="AC456" s="22" t="s">
        <v>782</v>
      </c>
      <c r="AD456" s="19">
        <v>0</v>
      </c>
      <c r="AE456" s="19">
        <v>0</v>
      </c>
      <c r="AF456" s="19">
        <v>1.6152381</v>
      </c>
      <c r="AG456" s="14">
        <v>0.32041317865478841</v>
      </c>
      <c r="AH456" s="22" t="s">
        <v>782</v>
      </c>
      <c r="AI456" s="23" t="s">
        <v>782</v>
      </c>
      <c r="AJ456" s="23" t="s">
        <v>782</v>
      </c>
      <c r="AK456" s="23" t="s">
        <v>782</v>
      </c>
      <c r="AL456" s="14" t="s">
        <v>782</v>
      </c>
      <c r="AM456" s="22" t="s">
        <v>782</v>
      </c>
      <c r="AN456" s="23" t="s">
        <v>782</v>
      </c>
      <c r="AO456" s="23" t="s">
        <v>782</v>
      </c>
      <c r="AP456" s="23" t="s">
        <v>782</v>
      </c>
      <c r="AQ456" s="14" t="s">
        <v>782</v>
      </c>
      <c r="AR456" s="13">
        <v>663</v>
      </c>
      <c r="AS456" s="19">
        <v>12431.89119999998</v>
      </c>
      <c r="AT456" s="19">
        <v>12.431891199999999</v>
      </c>
      <c r="AU456" s="19">
        <v>11.039519385600009</v>
      </c>
      <c r="AV456" s="14">
        <v>2.1898985029892839</v>
      </c>
      <c r="AW456" s="13">
        <v>0</v>
      </c>
      <c r="AX456" s="22" t="s">
        <v>782</v>
      </c>
      <c r="AY456" s="19">
        <v>0</v>
      </c>
      <c r="AZ456" s="19">
        <v>0</v>
      </c>
      <c r="BA456" s="19">
        <v>0</v>
      </c>
      <c r="BB456" s="14">
        <v>0</v>
      </c>
      <c r="BC456" s="13">
        <v>3</v>
      </c>
      <c r="BD456" s="19">
        <v>2400</v>
      </c>
      <c r="BE456" s="19">
        <v>2.4000000000000004</v>
      </c>
      <c r="BF456" s="19">
        <v>3.8592</v>
      </c>
      <c r="BG456" s="14">
        <v>0.76554567346111968</v>
      </c>
      <c r="BH456" s="22">
        <v>671</v>
      </c>
      <c r="BI456" s="23">
        <v>17.3018912</v>
      </c>
      <c r="BJ456" s="23">
        <v>25.987227485600009</v>
      </c>
      <c r="BK456" s="14">
        <v>5.1550605220903236</v>
      </c>
      <c r="BL456" t="s">
        <v>406</v>
      </c>
    </row>
    <row r="457" spans="1:64">
      <c r="A457" t="s">
        <v>1283</v>
      </c>
      <c r="B457" t="s">
        <v>1279</v>
      </c>
      <c r="C457" t="s">
        <v>406</v>
      </c>
      <c r="D457" t="s">
        <v>942</v>
      </c>
      <c r="E457">
        <v>2018</v>
      </c>
      <c r="F457" s="23">
        <v>85.49</v>
      </c>
      <c r="G457" s="23">
        <v>26.68</v>
      </c>
      <c r="H457" s="22">
        <v>64335</v>
      </c>
      <c r="I457" s="34">
        <v>504.14683532403234</v>
      </c>
      <c r="J457" s="13">
        <v>3</v>
      </c>
      <c r="K457" s="13">
        <v>5</v>
      </c>
      <c r="L457" s="19">
        <v>1911</v>
      </c>
      <c r="M457" s="19">
        <v>1.911</v>
      </c>
      <c r="N457" s="19">
        <v>11.429691000000002</v>
      </c>
      <c r="O457" s="17">
        <v>2.2671353262891656</v>
      </c>
      <c r="P457" s="13">
        <v>1</v>
      </c>
      <c r="Q457" s="13">
        <v>2</v>
      </c>
      <c r="R457" s="19">
        <v>1460</v>
      </c>
      <c r="S457" s="19">
        <v>1.46</v>
      </c>
      <c r="T457" s="19">
        <v>6.9709149999999998</v>
      </c>
      <c r="U457" s="17">
        <v>1.3827152154033766</v>
      </c>
      <c r="V457" s="13">
        <v>0</v>
      </c>
      <c r="W457" s="13">
        <v>0</v>
      </c>
      <c r="X457" s="19">
        <v>0</v>
      </c>
      <c r="Y457" s="19">
        <v>0</v>
      </c>
      <c r="Z457" s="19">
        <v>0</v>
      </c>
      <c r="AA457" s="14">
        <v>0</v>
      </c>
      <c r="AB457" s="13">
        <v>1</v>
      </c>
      <c r="AC457" s="22" t="s">
        <v>782</v>
      </c>
      <c r="AD457" s="19">
        <v>0</v>
      </c>
      <c r="AE457" s="19">
        <v>0</v>
      </c>
      <c r="AF457" s="19">
        <v>1.5585107999999999</v>
      </c>
      <c r="AG457" s="14">
        <v>0.30913826901210079</v>
      </c>
      <c r="AH457" s="22" t="s">
        <v>782</v>
      </c>
      <c r="AI457" s="23" t="s">
        <v>782</v>
      </c>
      <c r="AJ457" s="23" t="s">
        <v>782</v>
      </c>
      <c r="AK457" s="23" t="s">
        <v>782</v>
      </c>
      <c r="AL457" s="14" t="s">
        <v>782</v>
      </c>
      <c r="AM457" s="22" t="s">
        <v>782</v>
      </c>
      <c r="AN457" s="23" t="s">
        <v>782</v>
      </c>
      <c r="AO457" s="23" t="s">
        <v>782</v>
      </c>
      <c r="AP457" s="23" t="s">
        <v>782</v>
      </c>
      <c r="AQ457" s="14" t="s">
        <v>782</v>
      </c>
      <c r="AR457" s="13">
        <v>719</v>
      </c>
      <c r="AS457" s="19">
        <v>13361.116199999977</v>
      </c>
      <c r="AT457" s="19">
        <v>13.3611162</v>
      </c>
      <c r="AU457" s="19">
        <v>11.864671185600004</v>
      </c>
      <c r="AV457" s="14">
        <v>2.3534157817283878</v>
      </c>
      <c r="AW457" s="13">
        <v>0</v>
      </c>
      <c r="AX457" s="22" t="s">
        <v>782</v>
      </c>
      <c r="AY457" s="19">
        <v>0</v>
      </c>
      <c r="AZ457" s="19">
        <v>0</v>
      </c>
      <c r="BA457" s="19">
        <v>0</v>
      </c>
      <c r="BB457" s="14">
        <v>0</v>
      </c>
      <c r="BC457" s="13">
        <v>3</v>
      </c>
      <c r="BD457" s="19">
        <v>2400</v>
      </c>
      <c r="BE457" s="19">
        <v>2.4000000000000004</v>
      </c>
      <c r="BF457" s="19">
        <v>3.8592</v>
      </c>
      <c r="BG457" s="14">
        <v>0.76549126754302854</v>
      </c>
      <c r="BH457" s="22">
        <v>727</v>
      </c>
      <c r="BI457" s="23">
        <v>19.132116200000002</v>
      </c>
      <c r="BJ457" s="23">
        <v>35.682987985600008</v>
      </c>
      <c r="BK457" s="14">
        <v>7.07789585997606</v>
      </c>
      <c r="BL457" t="s">
        <v>406</v>
      </c>
    </row>
    <row r="458" spans="1:64">
      <c r="A458" t="s">
        <v>1284</v>
      </c>
      <c r="B458" t="s">
        <v>1279</v>
      </c>
      <c r="C458" t="s">
        <v>406</v>
      </c>
      <c r="D458" t="s">
        <v>942</v>
      </c>
      <c r="E458">
        <v>2019</v>
      </c>
      <c r="F458" s="23">
        <v>85.49</v>
      </c>
      <c r="G458" s="23">
        <v>26.93</v>
      </c>
      <c r="H458" s="22">
        <v>64340</v>
      </c>
      <c r="I458" s="34">
        <v>515.89544680259485</v>
      </c>
      <c r="J458" s="22">
        <v>3</v>
      </c>
      <c r="K458" s="22">
        <v>5</v>
      </c>
      <c r="L458" s="23">
        <v>1911</v>
      </c>
      <c r="M458" s="23">
        <v>1.911</v>
      </c>
      <c r="N458" s="23">
        <v>11.429691000000002</v>
      </c>
      <c r="O458" s="14">
        <v>2.2155053065187302</v>
      </c>
      <c r="P458" s="22">
        <v>1</v>
      </c>
      <c r="Q458" s="22">
        <v>2</v>
      </c>
      <c r="R458" s="23">
        <v>1460</v>
      </c>
      <c r="S458" s="23">
        <v>1.46</v>
      </c>
      <c r="T458" s="23">
        <v>3.0546617500000002</v>
      </c>
      <c r="U458" s="14">
        <v>0.59210868576803966</v>
      </c>
      <c r="V458" s="22">
        <v>0</v>
      </c>
      <c r="W458" s="22">
        <v>0</v>
      </c>
      <c r="X458" s="23">
        <v>0</v>
      </c>
      <c r="Y458" s="23">
        <v>0</v>
      </c>
      <c r="Z458" s="23">
        <v>0</v>
      </c>
      <c r="AA458" s="14">
        <v>0</v>
      </c>
      <c r="AB458" s="22">
        <v>1</v>
      </c>
      <c r="AC458" s="22">
        <v>1</v>
      </c>
      <c r="AD458" s="23">
        <v>1121.862660944206</v>
      </c>
      <c r="AE458" s="23">
        <v>1.1218626609442059</v>
      </c>
      <c r="AF458" s="23">
        <v>1.5683640000000001</v>
      </c>
      <c r="AG458" s="14">
        <v>0.30400811050385718</v>
      </c>
      <c r="AH458" s="22">
        <v>1</v>
      </c>
      <c r="AI458" s="23">
        <v>3.3</v>
      </c>
      <c r="AJ458" s="23">
        <v>3.3E-3</v>
      </c>
      <c r="AK458" s="23">
        <v>2.9303999999999997E-3</v>
      </c>
      <c r="AL458" s="14">
        <v>5.6802207078235844E-4</v>
      </c>
      <c r="AM458" s="22">
        <v>823</v>
      </c>
      <c r="AN458" s="23">
        <v>14609.489199999975</v>
      </c>
      <c r="AO458" s="23">
        <v>14.609489200000004</v>
      </c>
      <c r="AP458" s="23">
        <v>12.973226409599995</v>
      </c>
      <c r="AQ458" s="14">
        <v>2.5147006995322725</v>
      </c>
      <c r="AR458" s="22">
        <v>824</v>
      </c>
      <c r="AS458" s="23">
        <v>14612.789199999974</v>
      </c>
      <c r="AT458" s="23">
        <v>14.612789200000003</v>
      </c>
      <c r="AU458" s="23">
        <v>12.976156809599996</v>
      </c>
      <c r="AV458" s="14">
        <v>2.5152687216030549</v>
      </c>
      <c r="AW458" s="22">
        <v>0</v>
      </c>
      <c r="AX458" s="22" t="s">
        <v>782</v>
      </c>
      <c r="AY458" s="23">
        <v>0</v>
      </c>
      <c r="AZ458" s="23">
        <v>0</v>
      </c>
      <c r="BA458" s="23">
        <v>0</v>
      </c>
      <c r="BB458" s="14">
        <v>0</v>
      </c>
      <c r="BC458" s="22">
        <v>3</v>
      </c>
      <c r="BD458" s="23">
        <v>2400</v>
      </c>
      <c r="BE458" s="23">
        <v>2.4</v>
      </c>
      <c r="BF458" s="23">
        <v>3.3618223080994589</v>
      </c>
      <c r="BG458" s="14">
        <v>0.65164798971095506</v>
      </c>
      <c r="BH458" s="22">
        <v>832</v>
      </c>
      <c r="BI458" s="23">
        <v>21.505651860944212</v>
      </c>
      <c r="BJ458" s="23">
        <v>32.390695867699456</v>
      </c>
      <c r="BK458" s="14">
        <v>6.2785388141046372</v>
      </c>
      <c r="BL458" t="s">
        <v>406</v>
      </c>
    </row>
    <row r="459" spans="1:64">
      <c r="A459" t="s">
        <v>1285</v>
      </c>
      <c r="B459" t="s">
        <v>1279</v>
      </c>
      <c r="C459" t="s">
        <v>406</v>
      </c>
      <c r="D459" t="s">
        <v>942</v>
      </c>
      <c r="E459">
        <v>2020</v>
      </c>
      <c r="F459" s="23">
        <v>85.5</v>
      </c>
      <c r="G459" s="23">
        <v>26.52</v>
      </c>
      <c r="H459" s="22">
        <v>64500</v>
      </c>
      <c r="I459" s="34">
        <v>518.08162412108254</v>
      </c>
      <c r="J459" s="22">
        <v>3</v>
      </c>
      <c r="K459" s="22">
        <v>5</v>
      </c>
      <c r="L459" s="23">
        <v>1911</v>
      </c>
      <c r="M459" s="23">
        <v>1.911</v>
      </c>
      <c r="N459" s="23">
        <v>11.429691000000002</v>
      </c>
      <c r="O459" s="14">
        <v>2.2061564178019815</v>
      </c>
      <c r="P459" s="22">
        <v>1</v>
      </c>
      <c r="Q459" s="22">
        <v>2</v>
      </c>
      <c r="R459" s="23">
        <v>1460</v>
      </c>
      <c r="S459" s="23">
        <v>1.46</v>
      </c>
      <c r="T459" s="23">
        <v>2.75730875</v>
      </c>
      <c r="U459" s="14">
        <v>0.53221512241005109</v>
      </c>
      <c r="V459" s="22">
        <v>0</v>
      </c>
      <c r="W459" s="22">
        <v>0</v>
      </c>
      <c r="X459" s="23">
        <v>0</v>
      </c>
      <c r="Y459" s="23">
        <v>0</v>
      </c>
      <c r="Z459" s="23">
        <v>0</v>
      </c>
      <c r="AA459" s="14">
        <v>0</v>
      </c>
      <c r="AB459" s="22">
        <v>1</v>
      </c>
      <c r="AC459" s="22">
        <v>1</v>
      </c>
      <c r="AD459" s="23">
        <v>1104.7547210300429</v>
      </c>
      <c r="AE459" s="23">
        <v>1.1047547210300428</v>
      </c>
      <c r="AF459" s="23">
        <v>1.5444471</v>
      </c>
      <c r="AG459" s="14">
        <v>0.29810883615494577</v>
      </c>
      <c r="AH459" s="22">
        <v>1</v>
      </c>
      <c r="AI459" s="23">
        <v>3.3</v>
      </c>
      <c r="AJ459" s="23">
        <v>3.3E-3</v>
      </c>
      <c r="AK459" s="23">
        <v>2.9303999999999997E-3</v>
      </c>
      <c r="AL459" s="14">
        <v>5.6562515703415992E-4</v>
      </c>
      <c r="AM459" s="22">
        <v>1012</v>
      </c>
      <c r="AN459" s="23">
        <v>17115.340199999959</v>
      </c>
      <c r="AO459" s="23">
        <v>17.115340199999988</v>
      </c>
      <c r="AP459" s="23">
        <v>15.198422097599988</v>
      </c>
      <c r="AQ459" s="14">
        <v>2.93359605706608</v>
      </c>
      <c r="AR459" s="22">
        <v>1013</v>
      </c>
      <c r="AS459" s="23">
        <v>17118.640199999958</v>
      </c>
      <c r="AT459" s="23">
        <v>17.118640199999987</v>
      </c>
      <c r="AU459" s="23">
        <v>15.201352497599988</v>
      </c>
      <c r="AV459" s="14">
        <v>2.9341616822231145</v>
      </c>
      <c r="AW459" s="22">
        <v>0</v>
      </c>
      <c r="AX459" s="22">
        <v>0</v>
      </c>
      <c r="AY459" s="23">
        <v>0</v>
      </c>
      <c r="AZ459" s="23">
        <v>0</v>
      </c>
      <c r="BA459" s="23">
        <v>0</v>
      </c>
      <c r="BB459" s="14">
        <v>0</v>
      </c>
      <c r="BC459" s="22">
        <v>3</v>
      </c>
      <c r="BD459" s="23">
        <v>2400</v>
      </c>
      <c r="BE459" s="23">
        <v>2.4000000000000004</v>
      </c>
      <c r="BF459" s="23">
        <v>3.3618223080994594</v>
      </c>
      <c r="BG459" s="14">
        <v>0.64889819510636748</v>
      </c>
      <c r="BH459" s="22">
        <v>1021</v>
      </c>
      <c r="BI459" s="23">
        <v>23.994394921030032</v>
      </c>
      <c r="BJ459" s="23">
        <v>34.294621655699444</v>
      </c>
      <c r="BK459" s="14">
        <v>6.61954025369646</v>
      </c>
      <c r="BL459" t="s">
        <v>406</v>
      </c>
    </row>
    <row r="460" spans="1:64">
      <c r="A460" t="s">
        <v>1286</v>
      </c>
      <c r="B460" t="s">
        <v>1279</v>
      </c>
      <c r="C460" t="s">
        <v>406</v>
      </c>
      <c r="D460" t="s">
        <v>942</v>
      </c>
      <c r="E460">
        <v>2021</v>
      </c>
      <c r="F460" s="23">
        <v>85.5</v>
      </c>
      <c r="G460" s="23">
        <v>26.52</v>
      </c>
      <c r="H460" s="22">
        <v>64553</v>
      </c>
      <c r="I460" s="34">
        <v>483.6</v>
      </c>
      <c r="J460" s="22">
        <v>3</v>
      </c>
      <c r="K460" s="22">
        <v>5</v>
      </c>
      <c r="L460" s="23">
        <v>1856</v>
      </c>
      <c r="M460" s="23">
        <v>1.8560000000000001</v>
      </c>
      <c r="N460" s="23">
        <v>11.100735999999999</v>
      </c>
      <c r="O460" s="14">
        <v>2.2999999999999998</v>
      </c>
      <c r="P460" s="22">
        <v>1</v>
      </c>
      <c r="Q460" s="22">
        <v>1</v>
      </c>
      <c r="R460" s="23">
        <v>191</v>
      </c>
      <c r="S460" s="23">
        <v>0.191</v>
      </c>
      <c r="T460" s="23">
        <v>1.6664000000000001</v>
      </c>
      <c r="U460" s="14">
        <v>0.34</v>
      </c>
      <c r="V460" s="22">
        <v>0</v>
      </c>
      <c r="W460" s="22">
        <v>0</v>
      </c>
      <c r="X460" s="23">
        <v>0</v>
      </c>
      <c r="Y460" s="23">
        <v>0</v>
      </c>
      <c r="Z460" s="23">
        <v>0</v>
      </c>
      <c r="AA460" s="14">
        <v>0</v>
      </c>
      <c r="AB460" s="22">
        <v>1</v>
      </c>
      <c r="AC460" s="22">
        <v>1</v>
      </c>
      <c r="AD460" s="23">
        <v>382</v>
      </c>
      <c r="AE460" s="23">
        <v>0.38200000000000001</v>
      </c>
      <c r="AF460" s="23">
        <v>1.5228633</v>
      </c>
      <c r="AG460" s="14">
        <v>0.31</v>
      </c>
      <c r="AH460" s="22">
        <v>3</v>
      </c>
      <c r="AI460" s="23">
        <v>2856.61</v>
      </c>
      <c r="AJ460" s="23">
        <v>2.8566099999999999</v>
      </c>
      <c r="AK460" s="23">
        <v>2.5561600800000002</v>
      </c>
      <c r="AL460" s="14">
        <v>0.53</v>
      </c>
      <c r="AM460" s="22">
        <v>1201</v>
      </c>
      <c r="AN460" s="23">
        <v>19484.235199999999</v>
      </c>
      <c r="AO460" s="23">
        <v>19.484235200000001</v>
      </c>
      <c r="AP460" s="23">
        <v>17.434940090000001</v>
      </c>
      <c r="AQ460" s="14">
        <v>3.61</v>
      </c>
      <c r="AR460" s="22">
        <v>1204</v>
      </c>
      <c r="AS460" s="23">
        <v>22340.8452</v>
      </c>
      <c r="AT460" s="23">
        <v>22.3408452</v>
      </c>
      <c r="AU460" s="23">
        <v>19.991100169999999</v>
      </c>
      <c r="AV460" s="14">
        <v>4.13</v>
      </c>
      <c r="AW460" s="22">
        <v>0</v>
      </c>
      <c r="AX460" s="22">
        <v>0</v>
      </c>
      <c r="AY460" s="23">
        <v>0</v>
      </c>
      <c r="AZ460" s="23">
        <v>0</v>
      </c>
      <c r="BA460" s="23">
        <v>0</v>
      </c>
      <c r="BB460" s="14">
        <v>0</v>
      </c>
      <c r="BC460" s="22">
        <v>3</v>
      </c>
      <c r="BD460" s="23">
        <v>2400</v>
      </c>
      <c r="BE460" s="23">
        <v>2.4</v>
      </c>
      <c r="BF460" s="23">
        <v>2.9184652670000002</v>
      </c>
      <c r="BG460" s="14">
        <v>0.6</v>
      </c>
      <c r="BH460" s="22">
        <v>1212</v>
      </c>
      <c r="BI460" s="23">
        <v>27.17</v>
      </c>
      <c r="BJ460" s="23">
        <v>37.200000000000003</v>
      </c>
      <c r="BK460" s="14">
        <v>7.69</v>
      </c>
      <c r="BL460" t="s">
        <v>406</v>
      </c>
    </row>
    <row r="461" spans="1:64">
      <c r="A461" t="s">
        <v>1287</v>
      </c>
      <c r="B461" t="s">
        <v>1279</v>
      </c>
      <c r="C461" t="s">
        <v>406</v>
      </c>
      <c r="D461" s="111" t="s">
        <v>942</v>
      </c>
      <c r="E461" s="110">
        <v>2022</v>
      </c>
      <c r="F461" s="23"/>
      <c r="G461" s="23"/>
      <c r="H461" s="22">
        <v>65147</v>
      </c>
      <c r="I461" s="34">
        <v>472.15536923261305</v>
      </c>
      <c r="J461" s="22">
        <v>3</v>
      </c>
      <c r="K461" s="22">
        <v>5</v>
      </c>
      <c r="L461" s="23">
        <v>1856</v>
      </c>
      <c r="M461" s="23">
        <v>1.8560000000000001</v>
      </c>
      <c r="N461" s="23">
        <v>10.983808</v>
      </c>
      <c r="O461" s="14">
        <v>2.326312209019632</v>
      </c>
      <c r="P461" s="22">
        <v>1</v>
      </c>
      <c r="Q461" s="22">
        <v>1</v>
      </c>
      <c r="R461" s="23">
        <v>191</v>
      </c>
      <c r="S461" s="23">
        <v>0.191</v>
      </c>
      <c r="T461" s="23">
        <v>0.44904100000000002</v>
      </c>
      <c r="U461" s="14">
        <v>9.5104499336694945E-2</v>
      </c>
      <c r="V461" s="22">
        <v>0</v>
      </c>
      <c r="W461" s="22">
        <v>0</v>
      </c>
      <c r="X461" s="23">
        <v>0</v>
      </c>
      <c r="Y461" s="23">
        <v>0</v>
      </c>
      <c r="Z461" s="23">
        <v>0</v>
      </c>
      <c r="AA461" s="14">
        <v>0</v>
      </c>
      <c r="AB461" s="22">
        <v>1</v>
      </c>
      <c r="AC461" s="22">
        <v>1</v>
      </c>
      <c r="AD461" s="23">
        <v>382</v>
      </c>
      <c r="AE461" s="23">
        <v>0.38200000000000001</v>
      </c>
      <c r="AF461" s="23">
        <v>1.4692692000000001</v>
      </c>
      <c r="AG461" s="14">
        <v>0.31118341455864007</v>
      </c>
      <c r="AH461" s="22">
        <v>4</v>
      </c>
      <c r="AI461" s="23">
        <v>3606.3399999999997</v>
      </c>
      <c r="AJ461" s="23">
        <v>3.6063399999999999</v>
      </c>
      <c r="AK461" s="23">
        <v>3.6942045729344946</v>
      </c>
      <c r="AL461" s="14">
        <v>0.78241291186387008</v>
      </c>
      <c r="AM461" s="22">
        <v>1512</v>
      </c>
      <c r="AN461" s="23">
        <v>21728.015199999976</v>
      </c>
      <c r="AO461" s="23">
        <v>21.728015199999934</v>
      </c>
      <c r="AP461" s="23">
        <v>22.257394786024104</v>
      </c>
      <c r="AQ461" s="14">
        <v>4.7139980261579382</v>
      </c>
      <c r="AR461" s="22">
        <v>1516</v>
      </c>
      <c r="AS461" s="23">
        <v>25334.355200000002</v>
      </c>
      <c r="AT461" s="23">
        <v>25.334355199999898</v>
      </c>
      <c r="AU461" s="23">
        <v>25.951599358958589</v>
      </c>
      <c r="AV461" s="14">
        <v>5.496410938021806</v>
      </c>
      <c r="AW461" s="22">
        <v>0</v>
      </c>
      <c r="AX461" s="22">
        <v>0</v>
      </c>
      <c r="AY461" s="23">
        <v>0</v>
      </c>
      <c r="AZ461" s="23">
        <v>0</v>
      </c>
      <c r="BA461" s="23">
        <v>0</v>
      </c>
      <c r="BB461" s="14">
        <v>0</v>
      </c>
      <c r="BC461" s="22">
        <v>3</v>
      </c>
      <c r="BD461" s="23">
        <v>2400</v>
      </c>
      <c r="BE461" s="23">
        <v>2.4000000000000004</v>
      </c>
      <c r="BF461" s="23">
        <v>3.25984537882462</v>
      </c>
      <c r="BG461" s="14">
        <v>0.69041794105249654</v>
      </c>
      <c r="BH461" s="22">
        <v>1524</v>
      </c>
      <c r="BI461" s="23">
        <v>30.163355199999899</v>
      </c>
      <c r="BJ461" s="23">
        <v>42.113562937783215</v>
      </c>
      <c r="BK461" s="14">
        <v>8.9194290019892701</v>
      </c>
      <c r="BL461" t="s">
        <v>406</v>
      </c>
    </row>
    <row r="462" spans="1:64">
      <c r="A462" t="s">
        <v>1288</v>
      </c>
      <c r="B462" t="s">
        <v>1279</v>
      </c>
      <c r="C462" t="s">
        <v>406</v>
      </c>
      <c r="D462" t="s">
        <v>942</v>
      </c>
      <c r="E462">
        <v>2023</v>
      </c>
      <c r="F462">
        <v>85.5</v>
      </c>
      <c r="G462">
        <v>26.96</v>
      </c>
      <c r="H462">
        <v>64143</v>
      </c>
      <c r="I462">
        <v>472.15536923261305</v>
      </c>
      <c r="J462">
        <v>3</v>
      </c>
      <c r="K462">
        <v>5</v>
      </c>
      <c r="L462">
        <v>1751</v>
      </c>
      <c r="M462">
        <v>1.7509999999999999</v>
      </c>
      <c r="N462">
        <v>10.362418</v>
      </c>
      <c r="O462">
        <v>2.194705106677465</v>
      </c>
      <c r="P462">
        <v>1</v>
      </c>
      <c r="Q462">
        <v>1</v>
      </c>
      <c r="R462">
        <v>191</v>
      </c>
      <c r="S462">
        <v>0.191</v>
      </c>
      <c r="T462">
        <v>1.3979999999999999</v>
      </c>
      <c r="U462">
        <v>0.29608897644691579</v>
      </c>
      <c r="V462">
        <v>0</v>
      </c>
      <c r="W462">
        <v>0</v>
      </c>
      <c r="X462">
        <v>0</v>
      </c>
      <c r="Y462">
        <v>0</v>
      </c>
      <c r="Z462">
        <v>0</v>
      </c>
      <c r="AA462">
        <v>0</v>
      </c>
      <c r="AB462">
        <v>1</v>
      </c>
      <c r="AC462">
        <v>1</v>
      </c>
      <c r="AD462">
        <v>382</v>
      </c>
      <c r="AE462">
        <v>0.38200000000000001</v>
      </c>
      <c r="AF462">
        <v>1.4223950999999999</v>
      </c>
      <c r="AG462">
        <v>0.30125572908591447</v>
      </c>
      <c r="AH462">
        <v>4</v>
      </c>
      <c r="AI462">
        <v>3606.3399999999997</v>
      </c>
      <c r="AJ462">
        <v>3.6063399999999999</v>
      </c>
      <c r="AK462">
        <v>3.382701</v>
      </c>
      <c r="AL462">
        <v>0.773872</v>
      </c>
      <c r="AM462">
        <v>2118</v>
      </c>
      <c r="AN462">
        <v>29076.558199999999</v>
      </c>
      <c r="AO462">
        <v>29.076557999999999</v>
      </c>
      <c r="AP462">
        <v>27.273440000000001</v>
      </c>
      <c r="AQ462">
        <v>5.7763697666569183</v>
      </c>
      <c r="AR462">
        <v>2413</v>
      </c>
      <c r="AS462">
        <v>32915.388199999798</v>
      </c>
      <c r="AT462">
        <v>32.915388199999903</v>
      </c>
      <c r="AU462">
        <v>30.8742139869453</v>
      </c>
      <c r="AV462">
        <v>6.5389945765362558</v>
      </c>
      <c r="AW462">
        <v>0</v>
      </c>
      <c r="AX462">
        <v>0</v>
      </c>
      <c r="AY462">
        <v>0</v>
      </c>
      <c r="AZ462">
        <v>0</v>
      </c>
      <c r="BA462">
        <v>0</v>
      </c>
      <c r="BB462">
        <v>0</v>
      </c>
      <c r="BC462">
        <v>3</v>
      </c>
      <c r="BD462">
        <v>2400</v>
      </c>
      <c r="BE462">
        <v>2.4</v>
      </c>
      <c r="BF462">
        <v>3.8924029999999998</v>
      </c>
      <c r="BG462">
        <v>0.82439028625815758</v>
      </c>
      <c r="BH462">
        <v>2421</v>
      </c>
      <c r="BI462">
        <v>37.6393881999999</v>
      </c>
      <c r="BJ462">
        <v>47.949430086945306</v>
      </c>
      <c r="BK462">
        <v>10.15543467500471</v>
      </c>
      <c r="BL462" t="s">
        <v>406</v>
      </c>
    </row>
    <row r="463" spans="1:64">
      <c r="A463" t="s">
        <v>1289</v>
      </c>
      <c r="B463" t="s">
        <v>1279</v>
      </c>
      <c r="C463" t="s">
        <v>406</v>
      </c>
      <c r="D463" t="s">
        <v>942</v>
      </c>
      <c r="E463">
        <v>2024</v>
      </c>
      <c r="F463">
        <v>85.5</v>
      </c>
      <c r="G463">
        <v>26.99</v>
      </c>
      <c r="H463">
        <v>63799</v>
      </c>
      <c r="I463">
        <v>437.47600475090439</v>
      </c>
      <c r="J463">
        <v>3</v>
      </c>
      <c r="K463">
        <v>5</v>
      </c>
      <c r="L463">
        <v>1751</v>
      </c>
      <c r="M463">
        <v>1.7510000000000001</v>
      </c>
      <c r="N463">
        <v>10.362418</v>
      </c>
      <c r="O463">
        <v>2.3686825991519891</v>
      </c>
      <c r="P463">
        <v>1</v>
      </c>
      <c r="Q463">
        <v>1</v>
      </c>
      <c r="R463">
        <v>191</v>
      </c>
      <c r="S463">
        <v>0.191</v>
      </c>
      <c r="T463">
        <v>1.2269000000000001</v>
      </c>
      <c r="U463">
        <v>0.28044966733628918</v>
      </c>
      <c r="V463">
        <v>0</v>
      </c>
      <c r="W463">
        <v>0</v>
      </c>
      <c r="X463">
        <v>0</v>
      </c>
      <c r="Y463">
        <v>0</v>
      </c>
      <c r="Z463">
        <v>0</v>
      </c>
      <c r="AA463">
        <v>0</v>
      </c>
      <c r="AB463">
        <v>1</v>
      </c>
      <c r="AC463">
        <v>1</v>
      </c>
      <c r="AD463">
        <v>382</v>
      </c>
      <c r="AE463">
        <v>0.38200000000000001</v>
      </c>
      <c r="AF463">
        <v>1.5182643</v>
      </c>
      <c r="AG463">
        <v>0.3470508744507001</v>
      </c>
      <c r="AH463">
        <v>4</v>
      </c>
      <c r="AI463">
        <v>3606.3399999999997</v>
      </c>
      <c r="AJ463">
        <v>3.6063399999999999</v>
      </c>
      <c r="AK463">
        <v>3.2527160405920705</v>
      </c>
      <c r="AL463">
        <v>0.74351873137456836</v>
      </c>
      <c r="AM463">
        <v>2684</v>
      </c>
      <c r="AN463">
        <v>37244.419999999925</v>
      </c>
      <c r="AO463">
        <v>37.244420000000041</v>
      </c>
      <c r="AP463">
        <v>33.592374084680934</v>
      </c>
      <c r="AQ463">
        <v>7.6786780805973995</v>
      </c>
      <c r="AR463">
        <v>3341</v>
      </c>
      <c r="AS463">
        <v>41425.013999999966</v>
      </c>
      <c r="AT463">
        <v>41.425013999999713</v>
      </c>
      <c r="AU463">
        <v>37.363034966074288</v>
      </c>
      <c r="AV463">
        <v>8.5405906976197521</v>
      </c>
      <c r="AW463">
        <v>0</v>
      </c>
      <c r="AX463">
        <v>0</v>
      </c>
      <c r="AY463">
        <v>0</v>
      </c>
      <c r="AZ463">
        <v>0</v>
      </c>
      <c r="BA463">
        <v>0</v>
      </c>
      <c r="BB463">
        <v>0</v>
      </c>
      <c r="BC463">
        <v>3</v>
      </c>
      <c r="BD463">
        <v>2400</v>
      </c>
      <c r="BE463">
        <v>2.4000000000000004</v>
      </c>
      <c r="BF463">
        <v>3.413801115401558</v>
      </c>
      <c r="BG463">
        <v>0.78034019656583242</v>
      </c>
      <c r="BH463">
        <v>3349</v>
      </c>
      <c r="BI463">
        <v>46.14901399999971</v>
      </c>
      <c r="BJ463">
        <v>53.88441838147584</v>
      </c>
      <c r="BK463">
        <v>12.317114035124561</v>
      </c>
      <c r="BL463" t="s">
        <v>406</v>
      </c>
    </row>
    <row r="464" spans="1:64">
      <c r="A464" t="s">
        <v>1290</v>
      </c>
      <c r="B464" t="s">
        <v>1291</v>
      </c>
      <c r="C464" t="s">
        <v>408</v>
      </c>
      <c r="D464" t="s">
        <v>942</v>
      </c>
      <c r="E464">
        <v>2012</v>
      </c>
      <c r="F464" s="23">
        <v>102.51</v>
      </c>
      <c r="G464" s="23">
        <v>31.07</v>
      </c>
      <c r="H464" s="22">
        <v>61530</v>
      </c>
      <c r="I464" s="34">
        <v>516.51454200000001</v>
      </c>
      <c r="J464" s="22">
        <v>2</v>
      </c>
      <c r="K464" s="22" t="s">
        <v>782</v>
      </c>
      <c r="L464" s="23">
        <v>800.21100000000001</v>
      </c>
      <c r="M464" s="23">
        <v>0.80021100000000001</v>
      </c>
      <c r="N464" s="23">
        <v>5.8564179999999997</v>
      </c>
      <c r="O464" s="14">
        <v>1.1338340983243798</v>
      </c>
      <c r="P464" s="22">
        <v>0</v>
      </c>
      <c r="Q464" s="22" t="s">
        <v>782</v>
      </c>
      <c r="R464" s="23">
        <v>0</v>
      </c>
      <c r="S464" s="23">
        <v>0</v>
      </c>
      <c r="T464" s="23">
        <v>0</v>
      </c>
      <c r="U464" s="14">
        <v>0</v>
      </c>
      <c r="V464" s="22">
        <v>0</v>
      </c>
      <c r="W464" s="22" t="s">
        <v>782</v>
      </c>
      <c r="X464" s="23">
        <v>0</v>
      </c>
      <c r="Y464" s="23">
        <v>0</v>
      </c>
      <c r="Z464" s="23">
        <v>0</v>
      </c>
      <c r="AA464" s="14">
        <v>0</v>
      </c>
      <c r="AB464" s="22">
        <v>0</v>
      </c>
      <c r="AC464" s="22" t="s">
        <v>782</v>
      </c>
      <c r="AD464" s="23">
        <v>0</v>
      </c>
      <c r="AE464" s="23">
        <v>0</v>
      </c>
      <c r="AF464" s="23">
        <v>0</v>
      </c>
      <c r="AG464" s="14">
        <v>0</v>
      </c>
      <c r="AH464" s="22" t="s">
        <v>782</v>
      </c>
      <c r="AI464" s="23" t="s">
        <v>782</v>
      </c>
      <c r="AJ464" s="23" t="s">
        <v>782</v>
      </c>
      <c r="AK464" s="23" t="s">
        <v>782</v>
      </c>
      <c r="AL464" s="14" t="s">
        <v>782</v>
      </c>
      <c r="AM464" s="22" t="s">
        <v>782</v>
      </c>
      <c r="AN464" s="23" t="s">
        <v>782</v>
      </c>
      <c r="AO464" s="23" t="s">
        <v>782</v>
      </c>
      <c r="AP464" s="23" t="s">
        <v>782</v>
      </c>
      <c r="AQ464" s="14" t="s">
        <v>782</v>
      </c>
      <c r="AR464" s="22">
        <v>416</v>
      </c>
      <c r="AS464" s="23">
        <v>8942.910999999991</v>
      </c>
      <c r="AT464" s="23">
        <v>8.9429109999999916</v>
      </c>
      <c r="AU464" s="23">
        <v>7.8694240000000004</v>
      </c>
      <c r="AV464" s="14">
        <v>1.5235629125810752</v>
      </c>
      <c r="AW464" s="22">
        <v>2</v>
      </c>
      <c r="AX464" s="22" t="s">
        <v>782</v>
      </c>
      <c r="AY464" s="23">
        <v>155.19999999999999</v>
      </c>
      <c r="AZ464" s="23">
        <v>0.15519999999999998</v>
      </c>
      <c r="BA464" s="23">
        <v>0.62615300000000007</v>
      </c>
      <c r="BB464" s="14">
        <v>0.1212265965592117</v>
      </c>
      <c r="BC464" s="22">
        <v>19</v>
      </c>
      <c r="BD464" s="23">
        <v>24550</v>
      </c>
      <c r="BE464" s="23">
        <v>24.55</v>
      </c>
      <c r="BF464" s="23">
        <v>39.20635</v>
      </c>
      <c r="BG464" s="14">
        <v>7.5905607319764492</v>
      </c>
      <c r="BH464" s="22">
        <v>439</v>
      </c>
      <c r="BI464" s="23">
        <v>34.44832199999999</v>
      </c>
      <c r="BJ464" s="23">
        <v>53.558344999999996</v>
      </c>
      <c r="BK464" s="14">
        <v>10.369184339441116</v>
      </c>
      <c r="BL464" t="s">
        <v>408</v>
      </c>
    </row>
    <row r="465" spans="1:64">
      <c r="A465" t="s">
        <v>1292</v>
      </c>
      <c r="B465" t="s">
        <v>1291</v>
      </c>
      <c r="C465" t="s">
        <v>408</v>
      </c>
      <c r="D465" t="s">
        <v>942</v>
      </c>
      <c r="E465">
        <v>2015</v>
      </c>
      <c r="F465" s="23">
        <v>102.51</v>
      </c>
      <c r="G465" s="23">
        <v>31.16</v>
      </c>
      <c r="H465" s="22">
        <v>63051</v>
      </c>
      <c r="I465" s="34">
        <v>506.13273608072706</v>
      </c>
      <c r="J465" s="13">
        <v>2</v>
      </c>
      <c r="K465" s="13">
        <v>2</v>
      </c>
      <c r="L465" s="19">
        <v>800.21100000000001</v>
      </c>
      <c r="M465" s="35">
        <v>0.80021100000000001</v>
      </c>
      <c r="N465" s="19">
        <v>4.7863460513809031</v>
      </c>
      <c r="O465" s="17">
        <v>0.94567011974848647</v>
      </c>
      <c r="P465" s="36">
        <v>1</v>
      </c>
      <c r="Q465" s="37">
        <v>1</v>
      </c>
      <c r="R465" s="38">
        <v>0</v>
      </c>
      <c r="S465" s="27">
        <v>0</v>
      </c>
      <c r="T465" s="23">
        <v>0.3007515</v>
      </c>
      <c r="U465" s="17">
        <v>5.9421467642834076E-2</v>
      </c>
      <c r="V465" s="22">
        <v>0</v>
      </c>
      <c r="W465" s="22">
        <v>0</v>
      </c>
      <c r="X465" s="23">
        <v>0</v>
      </c>
      <c r="Y465" s="27">
        <v>0</v>
      </c>
      <c r="Z465" s="27">
        <v>0</v>
      </c>
      <c r="AA465" s="14">
        <v>0</v>
      </c>
      <c r="AB465" s="39">
        <v>2</v>
      </c>
      <c r="AC465" s="22" t="s">
        <v>782</v>
      </c>
      <c r="AD465" s="23">
        <v>0</v>
      </c>
      <c r="AE465" s="23">
        <v>0</v>
      </c>
      <c r="AF465" s="23">
        <v>1.5124094159999999</v>
      </c>
      <c r="AG465" s="14">
        <v>0.29881675461489493</v>
      </c>
      <c r="AH465" s="22" t="s">
        <v>782</v>
      </c>
      <c r="AI465" s="23" t="s">
        <v>782</v>
      </c>
      <c r="AJ465" s="23" t="s">
        <v>782</v>
      </c>
      <c r="AK465" s="23" t="s">
        <v>782</v>
      </c>
      <c r="AL465" s="14" t="s">
        <v>782</v>
      </c>
      <c r="AM465" s="22" t="s">
        <v>782</v>
      </c>
      <c r="AN465" s="23" t="s">
        <v>782</v>
      </c>
      <c r="AO465" s="23" t="s">
        <v>782</v>
      </c>
      <c r="AP465" s="23" t="s">
        <v>782</v>
      </c>
      <c r="AQ465" s="14" t="s">
        <v>782</v>
      </c>
      <c r="AR465" s="40">
        <v>514</v>
      </c>
      <c r="AS465" s="41">
        <v>10145.831000000004</v>
      </c>
      <c r="AT465" s="23">
        <v>10.145831000000003</v>
      </c>
      <c r="AU465" s="23">
        <v>9.0111493898603463</v>
      </c>
      <c r="AV465" s="14">
        <v>1.7803925230442095</v>
      </c>
      <c r="AW465" s="22">
        <v>2</v>
      </c>
      <c r="AX465" s="22" t="s">
        <v>782</v>
      </c>
      <c r="AY465" s="23">
        <v>155.19999999999999</v>
      </c>
      <c r="AZ465" s="23">
        <v>0.15519999999999998</v>
      </c>
      <c r="BA465" s="23">
        <v>0.40441149269779264</v>
      </c>
      <c r="BB465" s="14">
        <v>7.9902259598812017E-2</v>
      </c>
      <c r="BC465" s="42">
        <v>18</v>
      </c>
      <c r="BD465" s="43">
        <v>23450</v>
      </c>
      <c r="BE465" s="44">
        <v>23.45</v>
      </c>
      <c r="BF465" s="23">
        <v>39.849494034496594</v>
      </c>
      <c r="BG465" s="14">
        <v>7.8733287127550442</v>
      </c>
      <c r="BH465" s="22">
        <v>539</v>
      </c>
      <c r="BI465" s="23">
        <v>34.551242000000002</v>
      </c>
      <c r="BJ465" s="23">
        <v>55.864561884435624</v>
      </c>
      <c r="BK465" s="14">
        <v>11.037531837404281</v>
      </c>
      <c r="BL465" t="s">
        <v>408</v>
      </c>
    </row>
    <row r="466" spans="1:64">
      <c r="A466" t="s">
        <v>1293</v>
      </c>
      <c r="B466" t="s">
        <v>1291</v>
      </c>
      <c r="C466" t="s">
        <v>408</v>
      </c>
      <c r="D466" t="s">
        <v>942</v>
      </c>
      <c r="E466">
        <v>2016</v>
      </c>
      <c r="F466" s="23">
        <v>102.41</v>
      </c>
      <c r="G466" s="23">
        <v>31.22</v>
      </c>
      <c r="H466" s="22">
        <v>62977</v>
      </c>
      <c r="I466" s="34">
        <v>536.08565797931612</v>
      </c>
      <c r="J466" s="13">
        <v>2</v>
      </c>
      <c r="K466" s="13">
        <v>2</v>
      </c>
      <c r="L466" s="19">
        <v>800.21100000000001</v>
      </c>
      <c r="M466" s="35">
        <v>0.80021100000000001</v>
      </c>
      <c r="N466" s="19">
        <v>4.7860620000000003</v>
      </c>
      <c r="O466" s="17">
        <v>0.89277934015997529</v>
      </c>
      <c r="P466" s="13">
        <v>1</v>
      </c>
      <c r="Q466" s="13">
        <v>1</v>
      </c>
      <c r="R466" s="19">
        <v>0</v>
      </c>
      <c r="S466" s="27">
        <v>0</v>
      </c>
      <c r="T466" s="19">
        <v>0.30406074999999999</v>
      </c>
      <c r="U466" s="17">
        <v>5.6718687671314577E-2</v>
      </c>
      <c r="V466" s="13">
        <v>0</v>
      </c>
      <c r="W466" s="13">
        <v>0</v>
      </c>
      <c r="X466" s="19">
        <v>0</v>
      </c>
      <c r="Y466" s="27">
        <v>0</v>
      </c>
      <c r="Z466" s="19">
        <v>0</v>
      </c>
      <c r="AA466" s="14">
        <v>0</v>
      </c>
      <c r="AB466" s="13">
        <v>2</v>
      </c>
      <c r="AC466" s="22" t="s">
        <v>782</v>
      </c>
      <c r="AD466" s="19">
        <v>0</v>
      </c>
      <c r="AE466" s="23">
        <v>0</v>
      </c>
      <c r="AF466" s="19">
        <v>1.656000549</v>
      </c>
      <c r="AG466" s="14">
        <v>0.30890596014860999</v>
      </c>
      <c r="AH466" s="22" t="s">
        <v>782</v>
      </c>
      <c r="AI466" s="23" t="s">
        <v>782</v>
      </c>
      <c r="AJ466" s="23" t="s">
        <v>782</v>
      </c>
      <c r="AK466" s="23" t="s">
        <v>782</v>
      </c>
      <c r="AL466" s="14" t="s">
        <v>782</v>
      </c>
      <c r="AM466" s="22" t="s">
        <v>782</v>
      </c>
      <c r="AN466" s="23" t="s">
        <v>782</v>
      </c>
      <c r="AO466" s="23" t="s">
        <v>782</v>
      </c>
      <c r="AP466" s="23" t="s">
        <v>782</v>
      </c>
      <c r="AQ466" s="14" t="s">
        <v>782</v>
      </c>
      <c r="AR466" s="13">
        <v>563</v>
      </c>
      <c r="AS466" s="19">
        <v>10608.831</v>
      </c>
      <c r="AT466" s="23">
        <v>10.608831</v>
      </c>
      <c r="AU466" s="19">
        <v>9.4206419279999967</v>
      </c>
      <c r="AV466" s="14">
        <v>1.7573016154749426</v>
      </c>
      <c r="AW466" s="13">
        <v>2</v>
      </c>
      <c r="AX466" s="22" t="s">
        <v>782</v>
      </c>
      <c r="AY466" s="19">
        <v>155.19999999999999</v>
      </c>
      <c r="AZ466" s="23">
        <v>0.15519999999999998</v>
      </c>
      <c r="BA466" s="19">
        <v>0.57223399999999991</v>
      </c>
      <c r="BB466" s="14">
        <v>0.10674301606145162</v>
      </c>
      <c r="BC466" s="13">
        <v>12</v>
      </c>
      <c r="BD466" s="19">
        <v>25440</v>
      </c>
      <c r="BE466" s="44">
        <v>25.44</v>
      </c>
      <c r="BF466" s="19">
        <v>59.508095464830674</v>
      </c>
      <c r="BG466" s="14">
        <v>11.100482652182178</v>
      </c>
      <c r="BH466" s="22">
        <v>582</v>
      </c>
      <c r="BI466" s="23">
        <v>37.004241999999998</v>
      </c>
      <c r="BJ466" s="23">
        <v>76.247094691830682</v>
      </c>
      <c r="BK466" s="14">
        <v>14.222931271698473</v>
      </c>
      <c r="BL466" t="s">
        <v>408</v>
      </c>
    </row>
    <row r="467" spans="1:64">
      <c r="A467" t="s">
        <v>1294</v>
      </c>
      <c r="B467" t="s">
        <v>1291</v>
      </c>
      <c r="C467" t="s">
        <v>408</v>
      </c>
      <c r="D467" t="s">
        <v>942</v>
      </c>
      <c r="E467">
        <v>2017</v>
      </c>
      <c r="F467" s="23">
        <v>102.41</v>
      </c>
      <c r="G467" s="23">
        <v>31.4</v>
      </c>
      <c r="H467" s="22">
        <v>63204</v>
      </c>
      <c r="I467" s="34">
        <v>496.46808135758704</v>
      </c>
      <c r="J467" s="13">
        <v>2</v>
      </c>
      <c r="K467" s="13">
        <v>2</v>
      </c>
      <c r="L467" s="19">
        <v>800.21100000000001</v>
      </c>
      <c r="M467" s="19">
        <v>0.80021100000000001</v>
      </c>
      <c r="N467" s="19">
        <v>4.7860620000000003</v>
      </c>
      <c r="O467" s="17">
        <v>0.96402209521960835</v>
      </c>
      <c r="P467" s="13">
        <v>1</v>
      </c>
      <c r="Q467" s="13">
        <v>1</v>
      </c>
      <c r="R467" s="19">
        <v>0</v>
      </c>
      <c r="S467" s="19">
        <v>0</v>
      </c>
      <c r="T467" s="19">
        <v>0</v>
      </c>
      <c r="U467" s="17">
        <v>0</v>
      </c>
      <c r="V467" s="13">
        <v>0</v>
      </c>
      <c r="W467" s="13">
        <v>0</v>
      </c>
      <c r="X467" s="19">
        <v>0</v>
      </c>
      <c r="Y467" s="19">
        <v>0</v>
      </c>
      <c r="Z467" s="19">
        <v>0</v>
      </c>
      <c r="AA467" s="14">
        <v>0</v>
      </c>
      <c r="AB467" s="13">
        <v>2</v>
      </c>
      <c r="AC467" s="22" t="s">
        <v>782</v>
      </c>
      <c r="AD467" s="19">
        <v>0</v>
      </c>
      <c r="AE467" s="19">
        <v>0</v>
      </c>
      <c r="AF467" s="19">
        <v>1.5711995459999999</v>
      </c>
      <c r="AG467" s="14">
        <v>0.31647544021431756</v>
      </c>
      <c r="AH467" s="22" t="s">
        <v>782</v>
      </c>
      <c r="AI467" s="23" t="s">
        <v>782</v>
      </c>
      <c r="AJ467" s="23" t="s">
        <v>782</v>
      </c>
      <c r="AK467" s="23" t="s">
        <v>782</v>
      </c>
      <c r="AL467" s="14" t="s">
        <v>782</v>
      </c>
      <c r="AM467" s="22" t="s">
        <v>782</v>
      </c>
      <c r="AN467" s="23" t="s">
        <v>782</v>
      </c>
      <c r="AO467" s="23" t="s">
        <v>782</v>
      </c>
      <c r="AP467" s="23" t="s">
        <v>782</v>
      </c>
      <c r="AQ467" s="14" t="s">
        <v>782</v>
      </c>
      <c r="AR467" s="13">
        <v>604</v>
      </c>
      <c r="AS467" s="19">
        <v>11006.370999999985</v>
      </c>
      <c r="AT467" s="19">
        <v>11.006370999999987</v>
      </c>
      <c r="AU467" s="19">
        <v>9.7736574480000051</v>
      </c>
      <c r="AV467" s="14">
        <v>1.9686376254590294</v>
      </c>
      <c r="AW467" s="13">
        <v>2</v>
      </c>
      <c r="AX467" s="22" t="s">
        <v>782</v>
      </c>
      <c r="AY467" s="19">
        <v>0</v>
      </c>
      <c r="AZ467" s="19">
        <v>0</v>
      </c>
      <c r="BA467" s="19">
        <v>0</v>
      </c>
      <c r="BB467" s="14">
        <v>0</v>
      </c>
      <c r="BC467" s="13">
        <v>12</v>
      </c>
      <c r="BD467" s="19">
        <v>28440</v>
      </c>
      <c r="BE467" s="19">
        <v>28.44</v>
      </c>
      <c r="BF467" s="19">
        <v>69.606576563809412</v>
      </c>
      <c r="BG467" s="14">
        <v>14.020352803642666</v>
      </c>
      <c r="BH467" s="22">
        <v>623</v>
      </c>
      <c r="BI467" s="23">
        <v>40.246581999999982</v>
      </c>
      <c r="BJ467" s="23">
        <v>85.737495557809424</v>
      </c>
      <c r="BK467" s="14">
        <v>17.269487964535621</v>
      </c>
      <c r="BL467" t="s">
        <v>408</v>
      </c>
    </row>
    <row r="468" spans="1:64">
      <c r="A468" t="s">
        <v>1295</v>
      </c>
      <c r="B468" t="s">
        <v>1291</v>
      </c>
      <c r="C468" t="s">
        <v>408</v>
      </c>
      <c r="D468" t="s">
        <v>942</v>
      </c>
      <c r="E468">
        <v>2018</v>
      </c>
      <c r="F468" s="23">
        <v>102.41</v>
      </c>
      <c r="G468" s="23">
        <v>31.78</v>
      </c>
      <c r="H468" s="22">
        <v>63620</v>
      </c>
      <c r="I468" s="34">
        <v>496.50336693550867</v>
      </c>
      <c r="J468" s="13">
        <v>2</v>
      </c>
      <c r="K468" s="13">
        <v>2</v>
      </c>
      <c r="L468" s="19">
        <v>800.21100000000001</v>
      </c>
      <c r="M468" s="19">
        <v>0.80021100000000001</v>
      </c>
      <c r="N468" s="19">
        <v>4.7860619910000004</v>
      </c>
      <c r="O468" s="17">
        <v>0.96395358213586224</v>
      </c>
      <c r="P468" s="13">
        <v>1</v>
      </c>
      <c r="Q468" s="13">
        <v>1</v>
      </c>
      <c r="R468" s="19">
        <v>0</v>
      </c>
      <c r="S468" s="19">
        <v>0</v>
      </c>
      <c r="T468" s="19">
        <v>0.24520474999999997</v>
      </c>
      <c r="U468" s="17">
        <v>4.9386321690714705E-2</v>
      </c>
      <c r="V468" s="13">
        <v>0</v>
      </c>
      <c r="W468" s="13">
        <v>0</v>
      </c>
      <c r="X468" s="19">
        <v>0</v>
      </c>
      <c r="Y468" s="19">
        <v>0</v>
      </c>
      <c r="Z468" s="19">
        <v>0</v>
      </c>
      <c r="AA468" s="14">
        <v>0</v>
      </c>
      <c r="AB468" s="13">
        <v>2</v>
      </c>
      <c r="AC468" s="22" t="s">
        <v>782</v>
      </c>
      <c r="AD468" s="19">
        <v>0</v>
      </c>
      <c r="AE468" s="19">
        <v>0</v>
      </c>
      <c r="AF468" s="19">
        <v>1.721729646</v>
      </c>
      <c r="AG468" s="14">
        <v>0.3467709910260563</v>
      </c>
      <c r="AH468" s="22" t="s">
        <v>782</v>
      </c>
      <c r="AI468" s="23" t="s">
        <v>782</v>
      </c>
      <c r="AJ468" s="23" t="s">
        <v>782</v>
      </c>
      <c r="AK468" s="23" t="s">
        <v>782</v>
      </c>
      <c r="AL468" s="14" t="s">
        <v>782</v>
      </c>
      <c r="AM468" s="22" t="s">
        <v>782</v>
      </c>
      <c r="AN468" s="23" t="s">
        <v>782</v>
      </c>
      <c r="AO468" s="23" t="s">
        <v>782</v>
      </c>
      <c r="AP468" s="23" t="s">
        <v>782</v>
      </c>
      <c r="AQ468" s="14" t="s">
        <v>782</v>
      </c>
      <c r="AR468" s="13">
        <v>645</v>
      </c>
      <c r="AS468" s="19">
        <v>11637.060999999983</v>
      </c>
      <c r="AT468" s="19">
        <v>11.637060999999997</v>
      </c>
      <c r="AU468" s="19">
        <v>10.333710168000005</v>
      </c>
      <c r="AV468" s="14">
        <v>2.0812970981004972</v>
      </c>
      <c r="AW468" s="13">
        <v>2</v>
      </c>
      <c r="AX468" s="22" t="s">
        <v>782</v>
      </c>
      <c r="AY468" s="19">
        <v>155.19999999999999</v>
      </c>
      <c r="AZ468" s="19">
        <v>0.1552</v>
      </c>
      <c r="BA468" s="19">
        <v>0.57223399999999991</v>
      </c>
      <c r="BB468" s="14">
        <v>0.11525279345675171</v>
      </c>
      <c r="BC468" s="13">
        <v>12</v>
      </c>
      <c r="BD468" s="19">
        <v>28240</v>
      </c>
      <c r="BE468" s="19">
        <v>28.240000000000002</v>
      </c>
      <c r="BF468" s="19">
        <v>69.863557279213651</v>
      </c>
      <c r="BG468" s="14">
        <v>14.071114504302706</v>
      </c>
      <c r="BH468" s="22">
        <v>664</v>
      </c>
      <c r="BI468" s="23">
        <v>40.832471999999996</v>
      </c>
      <c r="BJ468" s="23">
        <v>87.522497834213652</v>
      </c>
      <c r="BK468" s="14">
        <v>17.627775290712584</v>
      </c>
      <c r="BL468" t="s">
        <v>408</v>
      </c>
    </row>
    <row r="469" spans="1:64">
      <c r="A469" t="s">
        <v>1296</v>
      </c>
      <c r="B469" t="s">
        <v>1291</v>
      </c>
      <c r="C469" t="s">
        <v>408</v>
      </c>
      <c r="D469" t="s">
        <v>942</v>
      </c>
      <c r="E469">
        <v>2019</v>
      </c>
      <c r="F469" s="23">
        <v>102.42</v>
      </c>
      <c r="G469" s="23">
        <v>31.79</v>
      </c>
      <c r="H469" s="22">
        <v>63743</v>
      </c>
      <c r="I469" s="34">
        <v>510.16193868937728</v>
      </c>
      <c r="J469" s="22">
        <v>2</v>
      </c>
      <c r="K469" s="22">
        <v>2</v>
      </c>
      <c r="L469" s="23">
        <v>800.21100000000001</v>
      </c>
      <c r="M469" s="23">
        <v>0.80021100000000001</v>
      </c>
      <c r="N469" s="23">
        <v>4.7860619910000004</v>
      </c>
      <c r="O469" s="14">
        <v>0.93814564122434352</v>
      </c>
      <c r="P469" s="22">
        <v>1</v>
      </c>
      <c r="Q469" s="22">
        <v>1</v>
      </c>
      <c r="R469" s="23">
        <v>17.290833687792428</v>
      </c>
      <c r="S469" s="23">
        <v>1.7290833687792429E-2</v>
      </c>
      <c r="T469" s="23">
        <v>4.0650749999999999E-2</v>
      </c>
      <c r="U469" s="14">
        <v>7.9682051750926599E-3</v>
      </c>
      <c r="V469" s="22">
        <v>0</v>
      </c>
      <c r="W469" s="22">
        <v>0</v>
      </c>
      <c r="X469" s="23">
        <v>0</v>
      </c>
      <c r="Y469" s="23">
        <v>0</v>
      </c>
      <c r="Z469" s="23">
        <v>0</v>
      </c>
      <c r="AA469" s="14">
        <v>0</v>
      </c>
      <c r="AB469" s="22">
        <v>2</v>
      </c>
      <c r="AC469" s="22">
        <v>2</v>
      </c>
      <c r="AD469" s="23">
        <v>1225.6768519313302</v>
      </c>
      <c r="AE469" s="23">
        <v>1.2256768519313304</v>
      </c>
      <c r="AF469" s="23">
        <v>1.7134962389999999</v>
      </c>
      <c r="AG469" s="14">
        <v>0.33587300601099879</v>
      </c>
      <c r="AH469" s="22">
        <v>5</v>
      </c>
      <c r="AI469" s="23">
        <v>2051.6999999999998</v>
      </c>
      <c r="AJ469" s="23">
        <v>2.0516999999999999</v>
      </c>
      <c r="AK469" s="23">
        <v>1.8219096000000001</v>
      </c>
      <c r="AL469" s="14">
        <v>0.35712378008452483</v>
      </c>
      <c r="AM469" s="22">
        <v>704</v>
      </c>
      <c r="AN469" s="23">
        <v>10534.895999999982</v>
      </c>
      <c r="AO469" s="23">
        <v>10.534895999999996</v>
      </c>
      <c r="AP469" s="23">
        <v>9.3549876480000069</v>
      </c>
      <c r="AQ469" s="14">
        <v>1.8337290453367172</v>
      </c>
      <c r="AR469" s="22">
        <v>709</v>
      </c>
      <c r="AS469" s="23">
        <v>12586.595999999983</v>
      </c>
      <c r="AT469" s="23">
        <v>12.586595999999997</v>
      </c>
      <c r="AU469" s="23">
        <v>11.176897248000007</v>
      </c>
      <c r="AV469" s="14">
        <v>2.190852825421242</v>
      </c>
      <c r="AW469" s="22">
        <v>2</v>
      </c>
      <c r="AX469" s="22" t="s">
        <v>782</v>
      </c>
      <c r="AY469" s="23">
        <v>155.19999999999999</v>
      </c>
      <c r="AZ469" s="23">
        <v>0.1552</v>
      </c>
      <c r="BA469" s="23">
        <v>0.57223399999999991</v>
      </c>
      <c r="BB469" s="14">
        <v>0.11216712902379347</v>
      </c>
      <c r="BC469" s="22">
        <v>12</v>
      </c>
      <c r="BD469" s="23">
        <v>28190</v>
      </c>
      <c r="BE469" s="23">
        <v>28.19</v>
      </c>
      <c r="BF469" s="23">
        <v>70.066272540101906</v>
      </c>
      <c r="BG469" s="14">
        <v>13.734123858809314</v>
      </c>
      <c r="BH469" s="22">
        <v>728</v>
      </c>
      <c r="BI469" s="23">
        <v>42.974974685619124</v>
      </c>
      <c r="BJ469" s="23">
        <v>88.355612768101892</v>
      </c>
      <c r="BK469" s="14">
        <v>17.319130665664787</v>
      </c>
      <c r="BL469" t="s">
        <v>408</v>
      </c>
    </row>
    <row r="470" spans="1:64">
      <c r="A470" t="s">
        <v>1297</v>
      </c>
      <c r="B470" t="s">
        <v>1291</v>
      </c>
      <c r="C470" t="s">
        <v>408</v>
      </c>
      <c r="D470" t="s">
        <v>942</v>
      </c>
      <c r="E470">
        <v>2020</v>
      </c>
      <c r="F470" s="23">
        <v>102.42</v>
      </c>
      <c r="G470" s="23">
        <v>29.62</v>
      </c>
      <c r="H470" s="22">
        <v>63941</v>
      </c>
      <c r="I470" s="34">
        <v>513.27443217827431</v>
      </c>
      <c r="J470" s="22">
        <v>2</v>
      </c>
      <c r="K470" s="22">
        <v>2</v>
      </c>
      <c r="L470" s="23">
        <v>800.21100000000001</v>
      </c>
      <c r="M470" s="23">
        <v>0.80021100000000001</v>
      </c>
      <c r="N470" s="23">
        <v>4.7860619910000004</v>
      </c>
      <c r="O470" s="14">
        <v>0.93245673093213211</v>
      </c>
      <c r="P470" s="22">
        <v>0</v>
      </c>
      <c r="Q470" s="22">
        <v>0</v>
      </c>
      <c r="R470" s="23">
        <v>0</v>
      </c>
      <c r="S470" s="23">
        <v>0</v>
      </c>
      <c r="T470" s="23">
        <v>0</v>
      </c>
      <c r="U470" s="14">
        <v>0</v>
      </c>
      <c r="V470" s="22">
        <v>0</v>
      </c>
      <c r="W470" s="22">
        <v>0</v>
      </c>
      <c r="X470" s="23">
        <v>0</v>
      </c>
      <c r="Y470" s="23">
        <v>0</v>
      </c>
      <c r="Z470" s="23">
        <v>0</v>
      </c>
      <c r="AA470" s="14">
        <v>0</v>
      </c>
      <c r="AB470" s="22">
        <v>2</v>
      </c>
      <c r="AC470" s="22">
        <v>2</v>
      </c>
      <c r="AD470" s="23">
        <v>1123.9701566523606</v>
      </c>
      <c r="AE470" s="23">
        <v>1.1239701566523608</v>
      </c>
      <c r="AF470" s="23">
        <v>1.571310279</v>
      </c>
      <c r="AG470" s="14">
        <v>0.30613453164451421</v>
      </c>
      <c r="AH470" s="22">
        <v>6</v>
      </c>
      <c r="AI470" s="23">
        <v>2065.02</v>
      </c>
      <c r="AJ470" s="23">
        <v>2.0650200000000001</v>
      </c>
      <c r="AK470" s="23">
        <v>1.8337377600000002</v>
      </c>
      <c r="AL470" s="14">
        <v>0.35726263476983261</v>
      </c>
      <c r="AM470" s="22">
        <v>816</v>
      </c>
      <c r="AN470" s="23">
        <v>13602.285999999989</v>
      </c>
      <c r="AO470" s="23">
        <v>13.602285999999999</v>
      </c>
      <c r="AP470" s="23">
        <v>12.078829967999992</v>
      </c>
      <c r="AQ470" s="14">
        <v>2.3532888472038058</v>
      </c>
      <c r="AR470" s="22">
        <v>822</v>
      </c>
      <c r="AS470" s="23">
        <v>15667.30599999999</v>
      </c>
      <c r="AT470" s="23">
        <v>15.667306</v>
      </c>
      <c r="AU470" s="23">
        <v>13.912567727999992</v>
      </c>
      <c r="AV470" s="14">
        <v>2.7105514819736385</v>
      </c>
      <c r="AW470" s="22">
        <v>2</v>
      </c>
      <c r="AX470" s="22">
        <v>2</v>
      </c>
      <c r="AY470" s="23">
        <v>155.19999999999999</v>
      </c>
      <c r="AZ470" s="23">
        <v>0.1552</v>
      </c>
      <c r="BA470" s="23">
        <v>0.57223399999999991</v>
      </c>
      <c r="BB470" s="14">
        <v>0.1114869481364011</v>
      </c>
      <c r="BC470" s="22">
        <v>12</v>
      </c>
      <c r="BD470" s="23">
        <v>28190</v>
      </c>
      <c r="BE470" s="23">
        <v>28.19</v>
      </c>
      <c r="BF470" s="23">
        <v>70.066272540101906</v>
      </c>
      <c r="BG470" s="14">
        <v>13.650840203114962</v>
      </c>
      <c r="BH470" s="22">
        <v>840</v>
      </c>
      <c r="BI470" s="23">
        <v>45.936687156652361</v>
      </c>
      <c r="BJ470" s="23">
        <v>90.908446538101899</v>
      </c>
      <c r="BK470" s="14">
        <v>17.711469895801645</v>
      </c>
      <c r="BL470" t="s">
        <v>408</v>
      </c>
    </row>
    <row r="471" spans="1:64">
      <c r="A471" t="s">
        <v>1298</v>
      </c>
      <c r="B471" t="s">
        <v>1291</v>
      </c>
      <c r="C471" t="s">
        <v>408</v>
      </c>
      <c r="D471" t="s">
        <v>942</v>
      </c>
      <c r="E471">
        <v>2021</v>
      </c>
      <c r="F471" s="23">
        <v>102.42</v>
      </c>
      <c r="G471" s="23">
        <v>28.93</v>
      </c>
      <c r="H471" s="22">
        <v>63922</v>
      </c>
      <c r="I471" s="34">
        <v>479.41</v>
      </c>
      <c r="J471" s="22">
        <v>2</v>
      </c>
      <c r="K471" s="22">
        <v>2</v>
      </c>
      <c r="L471" s="23">
        <v>884.21100000000001</v>
      </c>
      <c r="M471" s="23">
        <v>0.88421099999999997</v>
      </c>
      <c r="N471" s="23">
        <v>5.2884659909999998</v>
      </c>
      <c r="O471" s="14">
        <v>1.1000000000000001</v>
      </c>
      <c r="P471" s="22">
        <v>0</v>
      </c>
      <c r="Q471" s="22">
        <v>0</v>
      </c>
      <c r="R471" s="23">
        <v>0</v>
      </c>
      <c r="S471" s="23">
        <v>0</v>
      </c>
      <c r="T471" s="23">
        <v>0</v>
      </c>
      <c r="U471" s="14">
        <v>0</v>
      </c>
      <c r="V471" s="22">
        <v>0</v>
      </c>
      <c r="W471" s="22">
        <v>0</v>
      </c>
      <c r="X471" s="23">
        <v>0</v>
      </c>
      <c r="Y471" s="23">
        <v>0</v>
      </c>
      <c r="Z471" s="23">
        <v>0</v>
      </c>
      <c r="AA471" s="14">
        <v>0</v>
      </c>
      <c r="AB471" s="22">
        <v>2</v>
      </c>
      <c r="AC471" s="22">
        <v>2</v>
      </c>
      <c r="AD471" s="23">
        <v>1264.6644940000001</v>
      </c>
      <c r="AE471" s="23">
        <v>1.264664494</v>
      </c>
      <c r="AF471" s="23">
        <v>1.7680009619999999</v>
      </c>
      <c r="AG471" s="14">
        <v>0.37</v>
      </c>
      <c r="AH471" s="22">
        <v>6</v>
      </c>
      <c r="AI471" s="23">
        <v>2065.02</v>
      </c>
      <c r="AJ471" s="23">
        <v>2.0650200000000001</v>
      </c>
      <c r="AK471" s="23">
        <v>1.847827211</v>
      </c>
      <c r="AL471" s="14">
        <v>0.39</v>
      </c>
      <c r="AM471" s="22">
        <v>983</v>
      </c>
      <c r="AN471" s="23">
        <v>15128.795</v>
      </c>
      <c r="AO471" s="23">
        <v>15.128795</v>
      </c>
      <c r="AP471" s="23">
        <v>13.537592399999999</v>
      </c>
      <c r="AQ471" s="14">
        <v>2.82</v>
      </c>
      <c r="AR471" s="22">
        <v>989</v>
      </c>
      <c r="AS471" s="23">
        <v>17193.814999999999</v>
      </c>
      <c r="AT471" s="23">
        <v>17.193815000000001</v>
      </c>
      <c r="AU471" s="23">
        <v>15.38541961</v>
      </c>
      <c r="AV471" s="14">
        <v>3.21</v>
      </c>
      <c r="AW471" s="22">
        <v>2</v>
      </c>
      <c r="AX471" s="22">
        <v>2</v>
      </c>
      <c r="AY471" s="23">
        <v>140.19999999999999</v>
      </c>
      <c r="AZ471" s="23">
        <v>0.14019999999999999</v>
      </c>
      <c r="BA471" s="23">
        <v>0.62268299999999999</v>
      </c>
      <c r="BB471" s="14">
        <v>0.13</v>
      </c>
      <c r="BC471" s="22">
        <v>12</v>
      </c>
      <c r="BD471" s="23">
        <v>28100</v>
      </c>
      <c r="BE471" s="23">
        <v>28.1</v>
      </c>
      <c r="BF471" s="23">
        <v>61.097789650000003</v>
      </c>
      <c r="BG471" s="14">
        <v>12.74</v>
      </c>
      <c r="BH471" s="22">
        <v>1007</v>
      </c>
      <c r="BI471" s="23">
        <v>47.58</v>
      </c>
      <c r="BJ471" s="23">
        <v>84.16</v>
      </c>
      <c r="BK471" s="14">
        <v>17.559999999999999</v>
      </c>
      <c r="BL471" t="s">
        <v>408</v>
      </c>
    </row>
    <row r="472" spans="1:64">
      <c r="A472" t="s">
        <v>1299</v>
      </c>
      <c r="B472" t="s">
        <v>1291</v>
      </c>
      <c r="C472" t="s">
        <v>408</v>
      </c>
      <c r="D472" s="111" t="s">
        <v>942</v>
      </c>
      <c r="E472" s="110">
        <v>2022</v>
      </c>
      <c r="F472" s="23"/>
      <c r="G472" s="23"/>
      <c r="H472" s="22">
        <v>64596</v>
      </c>
      <c r="I472" s="34">
        <v>468.16197570033728</v>
      </c>
      <c r="J472" s="22">
        <v>2</v>
      </c>
      <c r="K472" s="22">
        <v>2</v>
      </c>
      <c r="L472" s="23">
        <v>884.21100000000001</v>
      </c>
      <c r="M472" s="23">
        <v>0.88421100000000008</v>
      </c>
      <c r="N472" s="23">
        <v>5.2327606979999999</v>
      </c>
      <c r="O472" s="14">
        <v>1.1177244136865578</v>
      </c>
      <c r="P472" s="22">
        <v>0</v>
      </c>
      <c r="Q472" s="22">
        <v>0</v>
      </c>
      <c r="R472" s="23">
        <v>0</v>
      </c>
      <c r="S472" s="23">
        <v>0</v>
      </c>
      <c r="T472" s="23">
        <v>0</v>
      </c>
      <c r="U472" s="14">
        <v>0</v>
      </c>
      <c r="V472" s="22">
        <v>0</v>
      </c>
      <c r="W472" s="22">
        <v>0</v>
      </c>
      <c r="X472" s="23">
        <v>0</v>
      </c>
      <c r="Y472" s="23">
        <v>0</v>
      </c>
      <c r="Z472" s="23">
        <v>0</v>
      </c>
      <c r="AA472" s="14">
        <v>0</v>
      </c>
      <c r="AB472" s="22">
        <v>2</v>
      </c>
      <c r="AC472" s="22">
        <v>2</v>
      </c>
      <c r="AD472" s="23">
        <v>1262.421098712447</v>
      </c>
      <c r="AE472" s="23">
        <v>1.2624210987124471</v>
      </c>
      <c r="AF472" s="23">
        <v>1.7648646960000001</v>
      </c>
      <c r="AG472" s="14">
        <v>0.37697736843319812</v>
      </c>
      <c r="AH472" s="22">
        <v>7</v>
      </c>
      <c r="AI472" s="23">
        <v>2071.2599999999998</v>
      </c>
      <c r="AJ472" s="23">
        <v>2.0712600000000001</v>
      </c>
      <c r="AK472" s="23">
        <v>2.1217240093103533</v>
      </c>
      <c r="AL472" s="14">
        <v>0.45320297662713938</v>
      </c>
      <c r="AM472" s="22">
        <v>1351</v>
      </c>
      <c r="AN472" s="23">
        <v>19163.515000000018</v>
      </c>
      <c r="AO472" s="23">
        <v>19.163515000000007</v>
      </c>
      <c r="AP472" s="23">
        <v>19.630413312804272</v>
      </c>
      <c r="AQ472" s="14">
        <v>4.1930815255635743</v>
      </c>
      <c r="AR472" s="22">
        <v>1358</v>
      </c>
      <c r="AS472" s="23">
        <v>21234.775000000001</v>
      </c>
      <c r="AT472" s="23">
        <v>21.234774999999999</v>
      </c>
      <c r="AU472" s="23">
        <v>21.752137322114649</v>
      </c>
      <c r="AV472" s="14">
        <v>4.6462845021907189</v>
      </c>
      <c r="AW472" s="22">
        <v>2</v>
      </c>
      <c r="AX472" s="22">
        <v>2</v>
      </c>
      <c r="AY472" s="23">
        <v>140.19999999999999</v>
      </c>
      <c r="AZ472" s="23">
        <v>0.14019999999999999</v>
      </c>
      <c r="BA472" s="23">
        <v>0.62268299999999999</v>
      </c>
      <c r="BB472" s="14">
        <v>0.1330058894826967</v>
      </c>
      <c r="BC472" s="22">
        <v>12</v>
      </c>
      <c r="BD472" s="23">
        <v>30900</v>
      </c>
      <c r="BE472" s="23">
        <v>30.900000000000002</v>
      </c>
      <c r="BF472" s="23">
        <v>81.232045631610873</v>
      </c>
      <c r="BG472" s="14">
        <v>17.351269399889528</v>
      </c>
      <c r="BH472" s="22">
        <v>1376</v>
      </c>
      <c r="BI472" s="23">
        <v>54.421607098712443</v>
      </c>
      <c r="BJ472" s="23">
        <v>110.60449134772551</v>
      </c>
      <c r="BK472" s="14">
        <v>23.6252615736827</v>
      </c>
      <c r="BL472" t="s">
        <v>408</v>
      </c>
    </row>
    <row r="473" spans="1:64">
      <c r="A473" t="s">
        <v>1300</v>
      </c>
      <c r="B473" t="s">
        <v>1291</v>
      </c>
      <c r="C473" t="s">
        <v>408</v>
      </c>
      <c r="D473" t="s">
        <v>942</v>
      </c>
      <c r="E473">
        <v>2023</v>
      </c>
      <c r="F473">
        <v>102.52</v>
      </c>
      <c r="G473">
        <v>29.01</v>
      </c>
      <c r="H473">
        <v>65535</v>
      </c>
      <c r="I473">
        <v>468.16197570033728</v>
      </c>
      <c r="J473">
        <v>2</v>
      </c>
      <c r="K473">
        <v>2</v>
      </c>
      <c r="L473">
        <v>884.21100000000001</v>
      </c>
      <c r="M473">
        <v>0.88421099999999997</v>
      </c>
      <c r="N473">
        <v>5.232761</v>
      </c>
      <c r="O473">
        <v>1.1177244781941462</v>
      </c>
      <c r="P473">
        <v>0</v>
      </c>
      <c r="Q473">
        <v>0</v>
      </c>
      <c r="R473">
        <v>0</v>
      </c>
      <c r="S473">
        <v>0</v>
      </c>
      <c r="T473">
        <v>0</v>
      </c>
      <c r="U473">
        <v>0</v>
      </c>
      <c r="V473">
        <v>0</v>
      </c>
      <c r="W473">
        <v>0</v>
      </c>
      <c r="X473">
        <v>0</v>
      </c>
      <c r="Y473">
        <v>0</v>
      </c>
      <c r="Z473">
        <v>0</v>
      </c>
      <c r="AA473">
        <v>0</v>
      </c>
      <c r="AB473">
        <v>2</v>
      </c>
      <c r="AC473">
        <v>2</v>
      </c>
      <c r="AD473">
        <v>1191.4235536480689</v>
      </c>
      <c r="AE473">
        <v>1.1914235536480691</v>
      </c>
      <c r="AF473">
        <v>1.665610128</v>
      </c>
      <c r="AG473">
        <v>0.35577646508099359</v>
      </c>
      <c r="AH473">
        <v>7</v>
      </c>
      <c r="AI473">
        <v>2071.2600000000002</v>
      </c>
      <c r="AJ473">
        <v>2.0712600000000001</v>
      </c>
      <c r="AK473">
        <v>1.942815</v>
      </c>
      <c r="AL473">
        <v>0.44825599999999999</v>
      </c>
      <c r="AM473">
        <v>1858</v>
      </c>
      <c r="AN473">
        <v>26195.422999999999</v>
      </c>
      <c r="AO473">
        <v>26.195423000000002</v>
      </c>
      <c r="AP473">
        <v>24.570972000000001</v>
      </c>
      <c r="AQ473">
        <v>5.2483912140116811</v>
      </c>
      <c r="AR473">
        <v>2137</v>
      </c>
      <c r="AS473">
        <v>28487.877999999899</v>
      </c>
      <c r="AT473">
        <v>28.487877999999899</v>
      </c>
      <c r="AU473">
        <v>26.721265933785698</v>
      </c>
      <c r="AV473">
        <v>5.7076967632436553</v>
      </c>
      <c r="AW473">
        <v>2</v>
      </c>
      <c r="AX473">
        <v>2</v>
      </c>
      <c r="AY473">
        <v>140.19999999999999</v>
      </c>
      <c r="AZ473">
        <v>0.14019999999999999</v>
      </c>
      <c r="BA473">
        <v>0.62268299999999999</v>
      </c>
      <c r="BB473">
        <v>0.1330058894826967</v>
      </c>
      <c r="BC473">
        <v>15</v>
      </c>
      <c r="BD473">
        <v>48000</v>
      </c>
      <c r="BE473">
        <v>48</v>
      </c>
      <c r="BF473">
        <v>155.09718599999999</v>
      </c>
      <c r="BG473">
        <v>33.128958362751604</v>
      </c>
      <c r="BH473">
        <v>2158</v>
      </c>
      <c r="BI473">
        <v>78.703712553647961</v>
      </c>
      <c r="BJ473">
        <v>189.3395060617857</v>
      </c>
      <c r="BK473">
        <v>40.443161958753095</v>
      </c>
      <c r="BL473" t="s">
        <v>408</v>
      </c>
    </row>
    <row r="474" spans="1:64">
      <c r="A474" t="s">
        <v>1301</v>
      </c>
      <c r="B474" t="s">
        <v>1291</v>
      </c>
      <c r="C474" t="s">
        <v>408</v>
      </c>
      <c r="D474" t="s">
        <v>942</v>
      </c>
      <c r="E474">
        <v>2024</v>
      </c>
      <c r="F474">
        <v>102.52</v>
      </c>
      <c r="G474">
        <v>29.03</v>
      </c>
      <c r="H474">
        <v>65983</v>
      </c>
      <c r="I474">
        <v>452.4519071063641</v>
      </c>
      <c r="J474">
        <v>2</v>
      </c>
      <c r="K474">
        <v>2</v>
      </c>
      <c r="L474">
        <v>884.21100000000001</v>
      </c>
      <c r="M474">
        <v>0.88421100000000008</v>
      </c>
      <c r="N474">
        <v>5.2327606979999999</v>
      </c>
      <c r="O474">
        <v>1.1565341234753295</v>
      </c>
      <c r="P474">
        <v>0</v>
      </c>
      <c r="Q474">
        <v>0</v>
      </c>
      <c r="R474">
        <v>0</v>
      </c>
      <c r="S474">
        <v>0</v>
      </c>
      <c r="T474">
        <v>0</v>
      </c>
      <c r="U474">
        <v>0</v>
      </c>
      <c r="V474">
        <v>0</v>
      </c>
      <c r="W474">
        <v>0</v>
      </c>
      <c r="X474">
        <v>0</v>
      </c>
      <c r="Y474">
        <v>0</v>
      </c>
      <c r="Z474">
        <v>0</v>
      </c>
      <c r="AA474">
        <v>0</v>
      </c>
      <c r="AB474">
        <v>2</v>
      </c>
      <c r="AC474">
        <v>2</v>
      </c>
      <c r="AD474">
        <v>1083.3807768240345</v>
      </c>
      <c r="AE474">
        <v>1.0833807768240344</v>
      </c>
      <c r="AF474">
        <v>1.5145663260000002</v>
      </c>
      <c r="AG474">
        <v>0.33474636800325169</v>
      </c>
      <c r="AH474">
        <v>9</v>
      </c>
      <c r="AI474">
        <v>2072.7799999999997</v>
      </c>
      <c r="AJ474">
        <v>2.0727799999999998</v>
      </c>
      <c r="AK474">
        <v>1.8695310909726848</v>
      </c>
      <c r="AL474">
        <v>0.4131999581854317</v>
      </c>
      <c r="AM474">
        <v>2511</v>
      </c>
      <c r="AN474">
        <v>36399.326000000045</v>
      </c>
      <c r="AO474">
        <v>36.399326000000016</v>
      </c>
      <c r="AP474">
        <v>32.830146782316653</v>
      </c>
      <c r="AQ474">
        <v>7.2560522492391257</v>
      </c>
      <c r="AR474">
        <v>3213</v>
      </c>
      <c r="AS474">
        <v>39093.792000000241</v>
      </c>
      <c r="AT474">
        <v>39.093791999999617</v>
      </c>
      <c r="AU474">
        <v>35.260403712897585</v>
      </c>
      <c r="AV474">
        <v>7.7931826917039464</v>
      </c>
      <c r="AW474">
        <v>2</v>
      </c>
      <c r="AX474">
        <v>2</v>
      </c>
      <c r="AY474">
        <v>140.19999999999999</v>
      </c>
      <c r="AZ474">
        <v>0.14019999999999999</v>
      </c>
      <c r="BA474">
        <v>0.62268299999999999</v>
      </c>
      <c r="BB474">
        <v>0.13762412981798247</v>
      </c>
      <c r="BC474">
        <v>16</v>
      </c>
      <c r="BD474">
        <v>50510</v>
      </c>
      <c r="BE474">
        <v>50.510000000000005</v>
      </c>
      <c r="BF474">
        <v>136.9730619546672</v>
      </c>
      <c r="BG474">
        <v>30.273507482965933</v>
      </c>
      <c r="BH474">
        <v>3235</v>
      </c>
      <c r="BI474">
        <v>91.711583776823659</v>
      </c>
      <c r="BJ474">
        <v>179.6034756915648</v>
      </c>
      <c r="BK474">
        <v>39.695594795966443</v>
      </c>
      <c r="BL474" t="s">
        <v>408</v>
      </c>
    </row>
    <row r="475" spans="1:64">
      <c r="A475" t="s">
        <v>1302</v>
      </c>
      <c r="B475" t="s">
        <v>1303</v>
      </c>
      <c r="C475" t="s">
        <v>410</v>
      </c>
      <c r="D475" t="s">
        <v>942</v>
      </c>
      <c r="E475">
        <v>2012</v>
      </c>
      <c r="F475" s="23">
        <v>71.87</v>
      </c>
      <c r="G475" s="23">
        <v>12.75</v>
      </c>
      <c r="H475" s="22">
        <v>22379</v>
      </c>
      <c r="I475" s="34">
        <v>185.39736499999998</v>
      </c>
      <c r="J475" s="22">
        <v>1</v>
      </c>
      <c r="K475" s="22" t="s">
        <v>782</v>
      </c>
      <c r="L475" s="23">
        <v>6</v>
      </c>
      <c r="M475" s="23">
        <v>6.0000000000000001E-3</v>
      </c>
      <c r="N475" s="23">
        <v>3.751E-3</v>
      </c>
      <c r="O475" s="14">
        <v>2.0232218510764705E-3</v>
      </c>
      <c r="P475" s="22">
        <v>0</v>
      </c>
      <c r="Q475" s="22" t="s">
        <v>782</v>
      </c>
      <c r="R475" s="23">
        <v>0</v>
      </c>
      <c r="S475" s="23">
        <v>0</v>
      </c>
      <c r="T475" s="23">
        <v>0</v>
      </c>
      <c r="U475" s="14">
        <v>0</v>
      </c>
      <c r="V475" s="22">
        <v>0</v>
      </c>
      <c r="W475" s="22" t="s">
        <v>782</v>
      </c>
      <c r="X475" s="23">
        <v>0</v>
      </c>
      <c r="Y475" s="23">
        <v>0</v>
      </c>
      <c r="Z475" s="23">
        <v>0</v>
      </c>
      <c r="AA475" s="14">
        <v>0</v>
      </c>
      <c r="AB475" s="22">
        <v>0</v>
      </c>
      <c r="AC475" s="22" t="s">
        <v>782</v>
      </c>
      <c r="AD475" s="23">
        <v>0</v>
      </c>
      <c r="AE475" s="23">
        <v>0</v>
      </c>
      <c r="AF475" s="23">
        <v>0</v>
      </c>
      <c r="AG475" s="14">
        <v>0</v>
      </c>
      <c r="AH475" s="22" t="s">
        <v>782</v>
      </c>
      <c r="AI475" s="23" t="s">
        <v>782</v>
      </c>
      <c r="AJ475" s="23" t="s">
        <v>782</v>
      </c>
      <c r="AK475" s="23" t="s">
        <v>782</v>
      </c>
      <c r="AL475" s="14" t="s">
        <v>782</v>
      </c>
      <c r="AM475" s="22" t="s">
        <v>782</v>
      </c>
      <c r="AN475" s="23" t="s">
        <v>782</v>
      </c>
      <c r="AO475" s="23" t="s">
        <v>782</v>
      </c>
      <c r="AP475" s="23" t="s">
        <v>782</v>
      </c>
      <c r="AQ475" s="14" t="s">
        <v>782</v>
      </c>
      <c r="AR475" s="22">
        <v>256</v>
      </c>
      <c r="AS475" s="23">
        <v>3287.9760000000038</v>
      </c>
      <c r="AT475" s="23">
        <v>3.2879760000000036</v>
      </c>
      <c r="AU475" s="23">
        <v>2.7622460000000002</v>
      </c>
      <c r="AV475" s="14">
        <v>1.4899057491998335</v>
      </c>
      <c r="AW475" s="22">
        <v>0</v>
      </c>
      <c r="AX475" s="22" t="s">
        <v>782</v>
      </c>
      <c r="AY475" s="23">
        <v>0</v>
      </c>
      <c r="AZ475" s="23">
        <v>0</v>
      </c>
      <c r="BA475" s="23">
        <v>0</v>
      </c>
      <c r="BB475" s="14">
        <v>0</v>
      </c>
      <c r="BC475" s="22">
        <v>4</v>
      </c>
      <c r="BD475" s="23">
        <v>13600</v>
      </c>
      <c r="BE475" s="23">
        <v>13.6</v>
      </c>
      <c r="BF475" s="23">
        <v>21.719200000000001</v>
      </c>
      <c r="BG475" s="14">
        <v>11.714945355345261</v>
      </c>
      <c r="BH475" s="22">
        <v>261</v>
      </c>
      <c r="BI475" s="23">
        <v>16.893976000000002</v>
      </c>
      <c r="BJ475" s="23">
        <v>24.485196999999999</v>
      </c>
      <c r="BK475" s="14">
        <v>13.20687432639617</v>
      </c>
      <c r="BL475" t="s">
        <v>410</v>
      </c>
    </row>
    <row r="476" spans="1:64">
      <c r="A476" t="s">
        <v>1304</v>
      </c>
      <c r="B476" t="s">
        <v>1303</v>
      </c>
      <c r="C476" t="s">
        <v>410</v>
      </c>
      <c r="D476" t="s">
        <v>942</v>
      </c>
      <c r="E476">
        <v>2015</v>
      </c>
      <c r="F476" s="23">
        <v>71.87</v>
      </c>
      <c r="G476" s="23">
        <v>12.27</v>
      </c>
      <c r="H476" s="22">
        <v>23260</v>
      </c>
      <c r="I476" s="34">
        <v>186.20281506543392</v>
      </c>
      <c r="J476" s="13">
        <v>1</v>
      </c>
      <c r="K476" s="13">
        <v>1</v>
      </c>
      <c r="L476" s="19">
        <v>6</v>
      </c>
      <c r="M476" s="35">
        <v>6.0000000000000001E-3</v>
      </c>
      <c r="N476" s="19">
        <v>3.5888129891097999E-2</v>
      </c>
      <c r="O476" s="17">
        <v>1.9273677403043813E-2</v>
      </c>
      <c r="P476" s="36">
        <v>0</v>
      </c>
      <c r="Q476" s="37">
        <v>0</v>
      </c>
      <c r="R476" s="38">
        <v>0</v>
      </c>
      <c r="S476" s="27">
        <v>0</v>
      </c>
      <c r="T476" s="23">
        <v>0</v>
      </c>
      <c r="U476" s="17">
        <v>0</v>
      </c>
      <c r="V476" s="22">
        <v>0</v>
      </c>
      <c r="W476" s="22">
        <v>0</v>
      </c>
      <c r="X476" s="23">
        <v>0</v>
      </c>
      <c r="Y476" s="27">
        <v>0</v>
      </c>
      <c r="Z476" s="27">
        <v>0</v>
      </c>
      <c r="AA476" s="14">
        <v>0</v>
      </c>
      <c r="AB476" s="39">
        <v>0</v>
      </c>
      <c r="AC476" s="22" t="s">
        <v>782</v>
      </c>
      <c r="AD476" s="23">
        <v>0</v>
      </c>
      <c r="AE476" s="23">
        <v>0</v>
      </c>
      <c r="AF476" s="23">
        <v>0</v>
      </c>
      <c r="AG476" s="14">
        <v>0</v>
      </c>
      <c r="AH476" s="22" t="s">
        <v>782</v>
      </c>
      <c r="AI476" s="23" t="s">
        <v>782</v>
      </c>
      <c r="AJ476" s="23" t="s">
        <v>782</v>
      </c>
      <c r="AK476" s="23" t="s">
        <v>782</v>
      </c>
      <c r="AL476" s="14" t="s">
        <v>782</v>
      </c>
      <c r="AM476" s="22" t="s">
        <v>782</v>
      </c>
      <c r="AN476" s="23" t="s">
        <v>782</v>
      </c>
      <c r="AO476" s="23" t="s">
        <v>782</v>
      </c>
      <c r="AP476" s="23" t="s">
        <v>782</v>
      </c>
      <c r="AQ476" s="14" t="s">
        <v>782</v>
      </c>
      <c r="AR476" s="40">
        <v>318</v>
      </c>
      <c r="AS476" s="41">
        <v>3912.3410000000013</v>
      </c>
      <c r="AT476" s="23">
        <v>3.9123410000000014</v>
      </c>
      <c r="AU476" s="23">
        <v>3.4747956293649693</v>
      </c>
      <c r="AV476" s="14">
        <v>1.8661348530868795</v>
      </c>
      <c r="AW476" s="22">
        <v>0</v>
      </c>
      <c r="AX476" s="22" t="s">
        <v>782</v>
      </c>
      <c r="AY476" s="23">
        <v>0</v>
      </c>
      <c r="AZ476" s="23">
        <v>0</v>
      </c>
      <c r="BA476" s="23">
        <v>0</v>
      </c>
      <c r="BB476" s="14">
        <v>0</v>
      </c>
      <c r="BC476" s="42">
        <v>4</v>
      </c>
      <c r="BD476" s="43">
        <v>13600</v>
      </c>
      <c r="BE476" s="44">
        <v>13.6</v>
      </c>
      <c r="BF476" s="23">
        <v>21.583200000000001</v>
      </c>
      <c r="BG476" s="14">
        <v>11.591231847067084</v>
      </c>
      <c r="BH476" s="22">
        <v>323</v>
      </c>
      <c r="BI476" s="23">
        <v>17.518340999999999</v>
      </c>
      <c r="BJ476" s="23">
        <v>25.09388375925607</v>
      </c>
      <c r="BK476" s="14">
        <v>13.476640377557008</v>
      </c>
      <c r="BL476" t="s">
        <v>410</v>
      </c>
    </row>
    <row r="477" spans="1:64">
      <c r="A477" t="s">
        <v>1305</v>
      </c>
      <c r="B477" t="s">
        <v>1303</v>
      </c>
      <c r="C477" t="s">
        <v>410</v>
      </c>
      <c r="D477" t="s">
        <v>942</v>
      </c>
      <c r="E477">
        <v>2016</v>
      </c>
      <c r="F477" s="23">
        <v>71.87</v>
      </c>
      <c r="G477" s="23">
        <v>12.36</v>
      </c>
      <c r="H477" s="22">
        <v>23202</v>
      </c>
      <c r="I477" s="34">
        <v>197.76613225165175</v>
      </c>
      <c r="J477" s="13">
        <v>1</v>
      </c>
      <c r="K477" s="13">
        <v>1</v>
      </c>
      <c r="L477" s="19">
        <v>6</v>
      </c>
      <c r="M477" s="35">
        <v>6.0000000000000001E-3</v>
      </c>
      <c r="N477" s="19">
        <v>3.5886000000000001E-2</v>
      </c>
      <c r="O477" s="17">
        <v>1.8145675192927417E-2</v>
      </c>
      <c r="P477" s="13">
        <v>0</v>
      </c>
      <c r="Q477" s="13">
        <v>0</v>
      </c>
      <c r="R477" s="19">
        <v>0</v>
      </c>
      <c r="S477" s="27">
        <v>0</v>
      </c>
      <c r="T477" s="19">
        <v>0</v>
      </c>
      <c r="U477" s="17">
        <v>0</v>
      </c>
      <c r="V477" s="13">
        <v>0</v>
      </c>
      <c r="W477" s="13">
        <v>0</v>
      </c>
      <c r="X477" s="19">
        <v>0</v>
      </c>
      <c r="Y477" s="27">
        <v>0</v>
      </c>
      <c r="Z477" s="19">
        <v>0</v>
      </c>
      <c r="AA477" s="14">
        <v>0</v>
      </c>
      <c r="AB477" s="13">
        <v>0</v>
      </c>
      <c r="AC477" s="22" t="s">
        <v>782</v>
      </c>
      <c r="AD477" s="19">
        <v>0</v>
      </c>
      <c r="AE477" s="23">
        <v>0</v>
      </c>
      <c r="AF477" s="19">
        <v>0</v>
      </c>
      <c r="AG477" s="14">
        <v>0</v>
      </c>
      <c r="AH477" s="22" t="s">
        <v>782</v>
      </c>
      <c r="AI477" s="23" t="s">
        <v>782</v>
      </c>
      <c r="AJ477" s="23" t="s">
        <v>782</v>
      </c>
      <c r="AK477" s="23" t="s">
        <v>782</v>
      </c>
      <c r="AL477" s="14" t="s">
        <v>782</v>
      </c>
      <c r="AM477" s="22" t="s">
        <v>782</v>
      </c>
      <c r="AN477" s="23" t="s">
        <v>782</v>
      </c>
      <c r="AO477" s="23" t="s">
        <v>782</v>
      </c>
      <c r="AP477" s="23" t="s">
        <v>782</v>
      </c>
      <c r="AQ477" s="14" t="s">
        <v>782</v>
      </c>
      <c r="AR477" s="13">
        <v>336</v>
      </c>
      <c r="AS477" s="19">
        <v>4010.6810000000005</v>
      </c>
      <c r="AT477" s="23">
        <v>4.0106810000000008</v>
      </c>
      <c r="AU477" s="19">
        <v>3.5614847280000044</v>
      </c>
      <c r="AV477" s="14">
        <v>1.8008567429877818</v>
      </c>
      <c r="AW477" s="13">
        <v>0</v>
      </c>
      <c r="AX477" s="22" t="s">
        <v>782</v>
      </c>
      <c r="AY477" s="19">
        <v>0</v>
      </c>
      <c r="AZ477" s="23">
        <v>0</v>
      </c>
      <c r="BA477" s="19">
        <v>0</v>
      </c>
      <c r="BB477" s="14">
        <v>0</v>
      </c>
      <c r="BC477" s="13">
        <v>4</v>
      </c>
      <c r="BD477" s="19">
        <v>13600</v>
      </c>
      <c r="BE477" s="44">
        <v>13.6</v>
      </c>
      <c r="BF477" s="19">
        <v>21.8688</v>
      </c>
      <c r="BG477" s="14">
        <v>11.057909537398737</v>
      </c>
      <c r="BH477" s="22">
        <v>341</v>
      </c>
      <c r="BI477" s="23">
        <v>17.616681</v>
      </c>
      <c r="BJ477" s="23">
        <v>25.466170728000005</v>
      </c>
      <c r="BK477" s="14">
        <v>12.876911955579446</v>
      </c>
      <c r="BL477" t="s">
        <v>410</v>
      </c>
    </row>
    <row r="478" spans="1:64">
      <c r="A478" t="s">
        <v>1306</v>
      </c>
      <c r="B478" t="s">
        <v>1303</v>
      </c>
      <c r="C478" t="s">
        <v>410</v>
      </c>
      <c r="D478" t="s">
        <v>942</v>
      </c>
      <c r="E478">
        <v>2017</v>
      </c>
      <c r="F478" s="23">
        <v>71.87</v>
      </c>
      <c r="G478" s="23">
        <v>12.43</v>
      </c>
      <c r="H478" s="22">
        <v>23261</v>
      </c>
      <c r="I478" s="34">
        <v>182.71539839976634</v>
      </c>
      <c r="J478" s="13">
        <v>1</v>
      </c>
      <c r="K478" s="13">
        <v>1</v>
      </c>
      <c r="L478" s="19">
        <v>6</v>
      </c>
      <c r="M478" s="19">
        <v>6.0000000000000001E-3</v>
      </c>
      <c r="N478" s="19">
        <v>3.5886000000000001E-2</v>
      </c>
      <c r="O478" s="17">
        <v>1.964038078579692E-2</v>
      </c>
      <c r="P478" s="13">
        <v>0</v>
      </c>
      <c r="Q478" s="13">
        <v>0</v>
      </c>
      <c r="R478" s="19">
        <v>0</v>
      </c>
      <c r="S478" s="19">
        <v>0</v>
      </c>
      <c r="T478" s="19">
        <v>0</v>
      </c>
      <c r="U478" s="17">
        <v>0</v>
      </c>
      <c r="V478" s="13">
        <v>0</v>
      </c>
      <c r="W478" s="13">
        <v>0</v>
      </c>
      <c r="X478" s="19">
        <v>0</v>
      </c>
      <c r="Y478" s="19">
        <v>0</v>
      </c>
      <c r="Z478" s="19">
        <v>0</v>
      </c>
      <c r="AA478" s="14">
        <v>0</v>
      </c>
      <c r="AB478" s="13">
        <v>0</v>
      </c>
      <c r="AC478" s="22" t="s">
        <v>782</v>
      </c>
      <c r="AD478" s="19">
        <v>0</v>
      </c>
      <c r="AE478" s="19">
        <v>0</v>
      </c>
      <c r="AF478" s="19">
        <v>0</v>
      </c>
      <c r="AG478" s="14">
        <v>0</v>
      </c>
      <c r="AH478" s="22" t="s">
        <v>782</v>
      </c>
      <c r="AI478" s="23" t="s">
        <v>782</v>
      </c>
      <c r="AJ478" s="23" t="s">
        <v>782</v>
      </c>
      <c r="AK478" s="23" t="s">
        <v>782</v>
      </c>
      <c r="AL478" s="14" t="s">
        <v>782</v>
      </c>
      <c r="AM478" s="22" t="s">
        <v>782</v>
      </c>
      <c r="AN478" s="23" t="s">
        <v>782</v>
      </c>
      <c r="AO478" s="23" t="s">
        <v>782</v>
      </c>
      <c r="AP478" s="23" t="s">
        <v>782</v>
      </c>
      <c r="AQ478" s="14" t="s">
        <v>782</v>
      </c>
      <c r="AR478" s="13">
        <v>354</v>
      </c>
      <c r="AS478" s="19">
        <v>4129.1760000000013</v>
      </c>
      <c r="AT478" s="19">
        <v>4.1291760000000011</v>
      </c>
      <c r="AU478" s="19">
        <v>3.6667082880000046</v>
      </c>
      <c r="AV478" s="14">
        <v>2.0067866858038679</v>
      </c>
      <c r="AW478" s="13">
        <v>0</v>
      </c>
      <c r="AX478" s="22" t="s">
        <v>782</v>
      </c>
      <c r="AY478" s="19">
        <v>0</v>
      </c>
      <c r="AZ478" s="19">
        <v>0</v>
      </c>
      <c r="BA478" s="19">
        <v>0</v>
      </c>
      <c r="BB478" s="14">
        <v>0</v>
      </c>
      <c r="BC478" s="13">
        <v>4</v>
      </c>
      <c r="BD478" s="19">
        <v>13600</v>
      </c>
      <c r="BE478" s="19">
        <v>13.6</v>
      </c>
      <c r="BF478" s="19">
        <v>21.8688</v>
      </c>
      <c r="BG478" s="14">
        <v>11.9687777776413</v>
      </c>
      <c r="BH478" s="22">
        <v>359</v>
      </c>
      <c r="BI478" s="23">
        <v>17.735176000000003</v>
      </c>
      <c r="BJ478" s="23">
        <v>25.571394288000008</v>
      </c>
      <c r="BK478" s="14">
        <v>13.995204844230964</v>
      </c>
      <c r="BL478" t="s">
        <v>410</v>
      </c>
    </row>
    <row r="479" spans="1:64">
      <c r="A479" t="s">
        <v>1307</v>
      </c>
      <c r="B479" t="s">
        <v>1303</v>
      </c>
      <c r="C479" t="s">
        <v>410</v>
      </c>
      <c r="D479" t="s">
        <v>942</v>
      </c>
      <c r="E479">
        <v>2018</v>
      </c>
      <c r="F479" s="23">
        <v>71.87</v>
      </c>
      <c r="G479" s="23">
        <v>12.47</v>
      </c>
      <c r="H479" s="22">
        <v>23337</v>
      </c>
      <c r="I479" s="34">
        <v>182.72838456880683</v>
      </c>
      <c r="J479" s="13">
        <v>1</v>
      </c>
      <c r="K479" s="13">
        <v>1</v>
      </c>
      <c r="L479" s="19">
        <v>6</v>
      </c>
      <c r="M479" s="19">
        <v>6.0000000000000001E-3</v>
      </c>
      <c r="N479" s="19">
        <v>3.5886000000000001E-2</v>
      </c>
      <c r="O479" s="17">
        <v>1.9638984980183544E-2</v>
      </c>
      <c r="P479" s="13">
        <v>0</v>
      </c>
      <c r="Q479" s="13">
        <v>0</v>
      </c>
      <c r="R479" s="19">
        <v>0</v>
      </c>
      <c r="S479" s="19">
        <v>0</v>
      </c>
      <c r="T479" s="19">
        <v>0</v>
      </c>
      <c r="U479" s="17">
        <v>0</v>
      </c>
      <c r="V479" s="13">
        <v>0</v>
      </c>
      <c r="W479" s="13">
        <v>0</v>
      </c>
      <c r="X479" s="19">
        <v>0</v>
      </c>
      <c r="Y479" s="19">
        <v>0</v>
      </c>
      <c r="Z479" s="19">
        <v>0</v>
      </c>
      <c r="AA479" s="14">
        <v>0</v>
      </c>
      <c r="AB479" s="13">
        <v>0</v>
      </c>
      <c r="AC479" s="22" t="s">
        <v>782</v>
      </c>
      <c r="AD479" s="19">
        <v>0</v>
      </c>
      <c r="AE479" s="19">
        <v>0</v>
      </c>
      <c r="AF479" s="19">
        <v>0</v>
      </c>
      <c r="AG479" s="14">
        <v>0</v>
      </c>
      <c r="AH479" s="22" t="s">
        <v>782</v>
      </c>
      <c r="AI479" s="23" t="s">
        <v>782</v>
      </c>
      <c r="AJ479" s="23" t="s">
        <v>782</v>
      </c>
      <c r="AK479" s="23" t="s">
        <v>782</v>
      </c>
      <c r="AL479" s="14" t="s">
        <v>782</v>
      </c>
      <c r="AM479" s="22" t="s">
        <v>782</v>
      </c>
      <c r="AN479" s="23" t="s">
        <v>782</v>
      </c>
      <c r="AO479" s="23" t="s">
        <v>782</v>
      </c>
      <c r="AP479" s="23" t="s">
        <v>782</v>
      </c>
      <c r="AQ479" s="14" t="s">
        <v>782</v>
      </c>
      <c r="AR479" s="13">
        <v>375</v>
      </c>
      <c r="AS479" s="19">
        <v>4522.2120000000014</v>
      </c>
      <c r="AT479" s="19">
        <v>4.5222120000000015</v>
      </c>
      <c r="AU479" s="19">
        <v>4.0157242560000066</v>
      </c>
      <c r="AV479" s="14">
        <v>2.1976466685655374</v>
      </c>
      <c r="AW479" s="13">
        <v>0</v>
      </c>
      <c r="AX479" s="22" t="s">
        <v>782</v>
      </c>
      <c r="AY479" s="19">
        <v>0</v>
      </c>
      <c r="AZ479" s="19">
        <v>0</v>
      </c>
      <c r="BA479" s="19">
        <v>0</v>
      </c>
      <c r="BB479" s="14">
        <v>0</v>
      </c>
      <c r="BC479" s="13">
        <v>4</v>
      </c>
      <c r="BD479" s="19">
        <v>13600</v>
      </c>
      <c r="BE479" s="19">
        <v>13.6</v>
      </c>
      <c r="BF479" s="19">
        <v>21.8688</v>
      </c>
      <c r="BG479" s="14">
        <v>11.967927178694698</v>
      </c>
      <c r="BH479" s="22">
        <v>380</v>
      </c>
      <c r="BI479" s="23">
        <v>18.128212000000001</v>
      </c>
      <c r="BJ479" s="23">
        <v>25.920410256000007</v>
      </c>
      <c r="BK479" s="14">
        <v>14.185212832240419</v>
      </c>
      <c r="BL479" t="s">
        <v>410</v>
      </c>
    </row>
    <row r="480" spans="1:64">
      <c r="A480" t="s">
        <v>1308</v>
      </c>
      <c r="B480" t="s">
        <v>1303</v>
      </c>
      <c r="C480" t="s">
        <v>410</v>
      </c>
      <c r="D480" t="s">
        <v>942</v>
      </c>
      <c r="E480">
        <v>2019</v>
      </c>
      <c r="F480" s="23">
        <v>71.87</v>
      </c>
      <c r="G480" s="23">
        <v>12.49</v>
      </c>
      <c r="H480" s="22">
        <v>23294</v>
      </c>
      <c r="I480" s="34">
        <v>187.13689347994338</v>
      </c>
      <c r="J480" s="22">
        <v>1</v>
      </c>
      <c r="K480" s="22">
        <v>1</v>
      </c>
      <c r="L480" s="23">
        <v>6</v>
      </c>
      <c r="M480" s="23">
        <v>6.0000000000000001E-3</v>
      </c>
      <c r="N480" s="23">
        <v>3.5886000000000001E-2</v>
      </c>
      <c r="O480" s="14">
        <v>1.9176336281250775E-2</v>
      </c>
      <c r="P480" s="22">
        <v>0</v>
      </c>
      <c r="Q480" s="22">
        <v>0</v>
      </c>
      <c r="R480" s="23">
        <v>0</v>
      </c>
      <c r="S480" s="23">
        <v>0</v>
      </c>
      <c r="T480" s="23">
        <v>0</v>
      </c>
      <c r="U480" s="14">
        <v>0</v>
      </c>
      <c r="V480" s="22">
        <v>0</v>
      </c>
      <c r="W480" s="22">
        <v>0</v>
      </c>
      <c r="X480" s="23">
        <v>0</v>
      </c>
      <c r="Y480" s="23">
        <v>0</v>
      </c>
      <c r="Z480" s="23">
        <v>0</v>
      </c>
      <c r="AA480" s="14">
        <v>0</v>
      </c>
      <c r="AB480" s="22">
        <v>0</v>
      </c>
      <c r="AC480" s="22">
        <v>0</v>
      </c>
      <c r="AD480" s="23">
        <v>0</v>
      </c>
      <c r="AE480" s="23">
        <v>0</v>
      </c>
      <c r="AF480" s="23">
        <v>0</v>
      </c>
      <c r="AG480" s="14">
        <v>0</v>
      </c>
      <c r="AH480" s="22">
        <v>0</v>
      </c>
      <c r="AI480" s="23">
        <v>0</v>
      </c>
      <c r="AJ480" s="23">
        <v>0</v>
      </c>
      <c r="AK480" s="23">
        <v>0</v>
      </c>
      <c r="AL480" s="14">
        <v>0</v>
      </c>
      <c r="AM480" s="22">
        <v>423</v>
      </c>
      <c r="AN480" s="23">
        <v>5070.6319999999978</v>
      </c>
      <c r="AO480" s="23">
        <v>5.0706320000000016</v>
      </c>
      <c r="AP480" s="23">
        <v>4.5027212160000074</v>
      </c>
      <c r="AQ480" s="14">
        <v>2.4061109128556692</v>
      </c>
      <c r="AR480" s="22">
        <v>423</v>
      </c>
      <c r="AS480" s="23">
        <v>5070.6319999999978</v>
      </c>
      <c r="AT480" s="23">
        <v>5.0706320000000016</v>
      </c>
      <c r="AU480" s="23">
        <v>4.5027212160000074</v>
      </c>
      <c r="AV480" s="14">
        <v>2.4061109128556692</v>
      </c>
      <c r="AW480" s="22">
        <v>0</v>
      </c>
      <c r="AX480" s="22" t="s">
        <v>782</v>
      </c>
      <c r="AY480" s="23">
        <v>0</v>
      </c>
      <c r="AZ480" s="23">
        <v>0</v>
      </c>
      <c r="BA480" s="23">
        <v>0</v>
      </c>
      <c r="BB480" s="14">
        <v>0</v>
      </c>
      <c r="BC480" s="22">
        <v>4</v>
      </c>
      <c r="BD480" s="23">
        <v>13600</v>
      </c>
      <c r="BE480" s="23">
        <v>13.6</v>
      </c>
      <c r="BF480" s="23">
        <v>18.066684782390446</v>
      </c>
      <c r="BG480" s="14">
        <v>9.654261351905344</v>
      </c>
      <c r="BH480" s="22">
        <v>428</v>
      </c>
      <c r="BI480" s="23">
        <v>18.676632000000001</v>
      </c>
      <c r="BJ480" s="23">
        <v>22.605291998390456</v>
      </c>
      <c r="BK480" s="14">
        <v>12.079548601042266</v>
      </c>
      <c r="BL480" t="s">
        <v>410</v>
      </c>
    </row>
    <row r="481" spans="1:64">
      <c r="A481" t="s">
        <v>1309</v>
      </c>
      <c r="B481" t="s">
        <v>1303</v>
      </c>
      <c r="C481" t="s">
        <v>410</v>
      </c>
      <c r="D481" t="s">
        <v>942</v>
      </c>
      <c r="E481">
        <v>2020</v>
      </c>
      <c r="F481" s="23">
        <v>71.87</v>
      </c>
      <c r="G481" s="23">
        <v>12.51</v>
      </c>
      <c r="H481" s="22">
        <v>23516</v>
      </c>
      <c r="I481" s="34">
        <v>187.56906049543826</v>
      </c>
      <c r="J481" s="22">
        <v>1</v>
      </c>
      <c r="K481" s="22">
        <v>1</v>
      </c>
      <c r="L481" s="23">
        <v>6</v>
      </c>
      <c r="M481" s="23">
        <v>6.0000000000000001E-3</v>
      </c>
      <c r="N481" s="23">
        <v>3.5886000000000001E-2</v>
      </c>
      <c r="O481" s="14">
        <v>1.9132153194781697E-2</v>
      </c>
      <c r="P481" s="22">
        <v>0</v>
      </c>
      <c r="Q481" s="22">
        <v>0</v>
      </c>
      <c r="R481" s="23">
        <v>0</v>
      </c>
      <c r="S481" s="23">
        <v>0</v>
      </c>
      <c r="T481" s="23">
        <v>0</v>
      </c>
      <c r="U481" s="14">
        <v>0</v>
      </c>
      <c r="V481" s="22">
        <v>0</v>
      </c>
      <c r="W481" s="22">
        <v>0</v>
      </c>
      <c r="X481" s="23">
        <v>0</v>
      </c>
      <c r="Y481" s="23">
        <v>0</v>
      </c>
      <c r="Z481" s="23">
        <v>0</v>
      </c>
      <c r="AA481" s="14">
        <v>0</v>
      </c>
      <c r="AB481" s="22">
        <v>0</v>
      </c>
      <c r="AC481" s="22">
        <v>0</v>
      </c>
      <c r="AD481" s="23">
        <v>0</v>
      </c>
      <c r="AE481" s="23">
        <v>0</v>
      </c>
      <c r="AF481" s="23">
        <v>0</v>
      </c>
      <c r="AG481" s="14">
        <v>0</v>
      </c>
      <c r="AH481" s="22">
        <v>0</v>
      </c>
      <c r="AI481" s="23">
        <v>0</v>
      </c>
      <c r="AJ481" s="23">
        <v>0</v>
      </c>
      <c r="AK481" s="23">
        <v>0</v>
      </c>
      <c r="AL481" s="14">
        <v>0</v>
      </c>
      <c r="AM481" s="22">
        <v>517</v>
      </c>
      <c r="AN481" s="23">
        <v>6591.3829999999925</v>
      </c>
      <c r="AO481" s="23">
        <v>6.5913830000000031</v>
      </c>
      <c r="AP481" s="23">
        <v>5.8531481040000122</v>
      </c>
      <c r="AQ481" s="14">
        <v>3.1205296270822673</v>
      </c>
      <c r="AR481" s="22">
        <v>517</v>
      </c>
      <c r="AS481" s="23">
        <v>6591.3829999999925</v>
      </c>
      <c r="AT481" s="23">
        <v>6.5913830000000031</v>
      </c>
      <c r="AU481" s="23">
        <v>5.8531481040000122</v>
      </c>
      <c r="AV481" s="14">
        <v>3.1205296270822673</v>
      </c>
      <c r="AW481" s="22">
        <v>0</v>
      </c>
      <c r="AX481" s="22">
        <v>0</v>
      </c>
      <c r="AY481" s="23">
        <v>0</v>
      </c>
      <c r="AZ481" s="23">
        <v>0</v>
      </c>
      <c r="BA481" s="23">
        <v>0</v>
      </c>
      <c r="BB481" s="14">
        <v>0</v>
      </c>
      <c r="BC481" s="22">
        <v>4</v>
      </c>
      <c r="BD481" s="23">
        <v>13600</v>
      </c>
      <c r="BE481" s="23">
        <v>13.6</v>
      </c>
      <c r="BF481" s="23">
        <v>18.066684782390446</v>
      </c>
      <c r="BG481" s="14">
        <v>9.6320175271282729</v>
      </c>
      <c r="BH481" s="22">
        <v>522</v>
      </c>
      <c r="BI481" s="23">
        <v>20.197383000000002</v>
      </c>
      <c r="BJ481" s="23">
        <v>23.955718886390461</v>
      </c>
      <c r="BK481" s="14">
        <v>12.771679307405321</v>
      </c>
      <c r="BL481" t="s">
        <v>410</v>
      </c>
    </row>
    <row r="482" spans="1:64">
      <c r="A482" t="s">
        <v>1310</v>
      </c>
      <c r="B482" t="s">
        <v>1303</v>
      </c>
      <c r="C482" t="s">
        <v>410</v>
      </c>
      <c r="D482" t="s">
        <v>942</v>
      </c>
      <c r="E482">
        <v>2021</v>
      </c>
      <c r="F482" s="23">
        <v>71.87</v>
      </c>
      <c r="G482" s="23">
        <v>12.52</v>
      </c>
      <c r="H482" s="22">
        <v>23611</v>
      </c>
      <c r="I482" s="34">
        <v>176.32</v>
      </c>
      <c r="J482" s="22">
        <v>1</v>
      </c>
      <c r="K482" s="22">
        <v>1</v>
      </c>
      <c r="L482" s="23">
        <v>6.7</v>
      </c>
      <c r="M482" s="23">
        <v>6.7000000000000002E-3</v>
      </c>
      <c r="N482" s="23">
        <v>4.0072700000000003E-2</v>
      </c>
      <c r="O482" s="14">
        <v>0.02</v>
      </c>
      <c r="P482" s="22">
        <v>0</v>
      </c>
      <c r="Q482" s="22">
        <v>0</v>
      </c>
      <c r="R482" s="23">
        <v>0</v>
      </c>
      <c r="S482" s="23">
        <v>0</v>
      </c>
      <c r="T482" s="23">
        <v>0</v>
      </c>
      <c r="U482" s="14">
        <v>0</v>
      </c>
      <c r="V482" s="22">
        <v>0</v>
      </c>
      <c r="W482" s="22">
        <v>0</v>
      </c>
      <c r="X482" s="23">
        <v>0</v>
      </c>
      <c r="Y482" s="23">
        <v>0</v>
      </c>
      <c r="Z482" s="23">
        <v>0</v>
      </c>
      <c r="AA482" s="14">
        <v>0</v>
      </c>
      <c r="AB482" s="22">
        <v>0</v>
      </c>
      <c r="AC482" s="22">
        <v>0</v>
      </c>
      <c r="AD482" s="23">
        <v>0</v>
      </c>
      <c r="AE482" s="23">
        <v>0</v>
      </c>
      <c r="AF482" s="23">
        <v>0</v>
      </c>
      <c r="AG482" s="14">
        <v>0</v>
      </c>
      <c r="AH482" s="22">
        <v>0</v>
      </c>
      <c r="AI482" s="23">
        <v>0</v>
      </c>
      <c r="AJ482" s="23">
        <v>0</v>
      </c>
      <c r="AK482" s="23">
        <v>0</v>
      </c>
      <c r="AL482" s="14">
        <v>0</v>
      </c>
      <c r="AM482" s="22">
        <v>627</v>
      </c>
      <c r="AN482" s="23">
        <v>7727.0829999999996</v>
      </c>
      <c r="AO482" s="23">
        <v>7.7270830000000004</v>
      </c>
      <c r="AP482" s="23">
        <v>6.9143709150000001</v>
      </c>
      <c r="AQ482" s="14">
        <v>3.92</v>
      </c>
      <c r="AR482" s="22">
        <v>627</v>
      </c>
      <c r="AS482" s="23">
        <v>7727.0829999999996</v>
      </c>
      <c r="AT482" s="23">
        <v>7.7270830000000004</v>
      </c>
      <c r="AU482" s="23">
        <v>6.9143709150000001</v>
      </c>
      <c r="AV482" s="14">
        <v>3.92</v>
      </c>
      <c r="AW482" s="22">
        <v>0</v>
      </c>
      <c r="AX482" s="22">
        <v>0</v>
      </c>
      <c r="AY482" s="23">
        <v>0</v>
      </c>
      <c r="AZ482" s="23">
        <v>0</v>
      </c>
      <c r="BA482" s="23">
        <v>0</v>
      </c>
      <c r="BB482" s="14">
        <v>0</v>
      </c>
      <c r="BC482" s="22">
        <v>10</v>
      </c>
      <c r="BD482" s="23">
        <v>40570</v>
      </c>
      <c r="BE482" s="23">
        <v>40.57</v>
      </c>
      <c r="BF482" s="23">
        <v>87.808447630000003</v>
      </c>
      <c r="BG482" s="14">
        <v>49.8</v>
      </c>
      <c r="BH482" s="22">
        <v>638</v>
      </c>
      <c r="BI482" s="23">
        <v>48.3</v>
      </c>
      <c r="BJ482" s="23">
        <v>94.76</v>
      </c>
      <c r="BK482" s="14">
        <v>53.75</v>
      </c>
      <c r="BL482" t="s">
        <v>410</v>
      </c>
    </row>
    <row r="483" spans="1:64">
      <c r="A483" t="s">
        <v>1311</v>
      </c>
      <c r="B483" t="s">
        <v>1303</v>
      </c>
      <c r="C483" t="s">
        <v>410</v>
      </c>
      <c r="D483" s="111" t="s">
        <v>942</v>
      </c>
      <c r="E483" s="110">
        <v>2022</v>
      </c>
      <c r="F483" s="23"/>
      <c r="G483" s="23"/>
      <c r="H483" s="22">
        <v>23940</v>
      </c>
      <c r="I483" s="34">
        <v>173.50606381611979</v>
      </c>
      <c r="J483" s="22">
        <v>1</v>
      </c>
      <c r="K483" s="22">
        <v>1</v>
      </c>
      <c r="L483" s="23">
        <v>6.7</v>
      </c>
      <c r="M483" s="23">
        <v>6.7000000000000002E-3</v>
      </c>
      <c r="N483" s="23">
        <v>3.9650600000000001E-2</v>
      </c>
      <c r="O483" s="14">
        <v>2.2852573061666225E-2</v>
      </c>
      <c r="P483" s="22">
        <v>0</v>
      </c>
      <c r="Q483" s="22">
        <v>0</v>
      </c>
      <c r="R483" s="23">
        <v>0</v>
      </c>
      <c r="S483" s="23">
        <v>0</v>
      </c>
      <c r="T483" s="23">
        <v>0</v>
      </c>
      <c r="U483" s="14">
        <v>0</v>
      </c>
      <c r="V483" s="22">
        <v>0</v>
      </c>
      <c r="W483" s="22">
        <v>0</v>
      </c>
      <c r="X483" s="23">
        <v>0</v>
      </c>
      <c r="Y483" s="23">
        <v>0</v>
      </c>
      <c r="Z483" s="23">
        <v>0</v>
      </c>
      <c r="AA483" s="14">
        <v>0</v>
      </c>
      <c r="AB483" s="22">
        <v>0</v>
      </c>
      <c r="AC483" s="22">
        <v>0</v>
      </c>
      <c r="AD483" s="23">
        <v>0</v>
      </c>
      <c r="AE483" s="23">
        <v>0</v>
      </c>
      <c r="AF483" s="23">
        <v>0</v>
      </c>
      <c r="AG483" s="14">
        <v>0</v>
      </c>
      <c r="AH483" s="22">
        <v>0</v>
      </c>
      <c r="AI483" s="23">
        <v>0</v>
      </c>
      <c r="AJ483" s="23">
        <v>0</v>
      </c>
      <c r="AK483" s="23">
        <v>0</v>
      </c>
      <c r="AL483" s="14">
        <v>0</v>
      </c>
      <c r="AM483" s="22">
        <v>807</v>
      </c>
      <c r="AN483" s="23">
        <v>9201.6029999999901</v>
      </c>
      <c r="AO483" s="23">
        <v>9.2016030000000057</v>
      </c>
      <c r="AP483" s="23">
        <v>9.4257901032425533</v>
      </c>
      <c r="AQ483" s="14">
        <v>5.4325421809072472</v>
      </c>
      <c r="AR483" s="22">
        <v>807</v>
      </c>
      <c r="AS483" s="23">
        <v>9201.6029999999901</v>
      </c>
      <c r="AT483" s="23">
        <v>9.2016030000000093</v>
      </c>
      <c r="AU483" s="23">
        <v>9.4257901032425497</v>
      </c>
      <c r="AV483" s="14">
        <v>5.4325421809072445</v>
      </c>
      <c r="AW483" s="22">
        <v>0</v>
      </c>
      <c r="AX483" s="22">
        <v>0</v>
      </c>
      <c r="AY483" s="23">
        <v>0</v>
      </c>
      <c r="AZ483" s="23">
        <v>0</v>
      </c>
      <c r="BA483" s="23">
        <v>0</v>
      </c>
      <c r="BB483" s="14">
        <v>0</v>
      </c>
      <c r="BC483" s="22">
        <v>10</v>
      </c>
      <c r="BD483" s="23">
        <v>40480</v>
      </c>
      <c r="BE483" s="23">
        <v>40.480000000000004</v>
      </c>
      <c r="BF483" s="23">
        <v>104.81394534682158</v>
      </c>
      <c r="BG483" s="14">
        <v>60.409384572231716</v>
      </c>
      <c r="BH483" s="22">
        <v>818</v>
      </c>
      <c r="BI483" s="23">
        <v>49.688303000000012</v>
      </c>
      <c r="BJ483" s="23">
        <v>114.27938605006413</v>
      </c>
      <c r="BK483" s="14">
        <v>65.864779326200633</v>
      </c>
      <c r="BL483" t="s">
        <v>410</v>
      </c>
    </row>
    <row r="484" spans="1:64">
      <c r="A484" t="s">
        <v>1312</v>
      </c>
      <c r="B484" t="s">
        <v>1303</v>
      </c>
      <c r="C484" t="s">
        <v>410</v>
      </c>
      <c r="D484" t="s">
        <v>942</v>
      </c>
      <c r="E484">
        <v>2023</v>
      </c>
      <c r="F484">
        <v>71.77</v>
      </c>
      <c r="G484">
        <v>35.26</v>
      </c>
      <c r="H484">
        <v>24030</v>
      </c>
      <c r="I484">
        <v>173.50606381611979</v>
      </c>
      <c r="J484">
        <v>0</v>
      </c>
      <c r="K484">
        <v>0</v>
      </c>
      <c r="L484">
        <v>0</v>
      </c>
      <c r="M484">
        <v>0</v>
      </c>
      <c r="N484">
        <v>0</v>
      </c>
      <c r="O484">
        <v>0</v>
      </c>
      <c r="P484">
        <v>0</v>
      </c>
      <c r="Q484">
        <v>0</v>
      </c>
      <c r="R484">
        <v>0</v>
      </c>
      <c r="S484">
        <v>0</v>
      </c>
      <c r="T484">
        <v>0</v>
      </c>
      <c r="U484">
        <v>0</v>
      </c>
      <c r="V484">
        <v>0</v>
      </c>
      <c r="W484">
        <v>0</v>
      </c>
      <c r="X484">
        <v>0</v>
      </c>
      <c r="Y484">
        <v>0</v>
      </c>
      <c r="Z484">
        <v>0</v>
      </c>
      <c r="AA484">
        <v>0</v>
      </c>
      <c r="AG484">
        <v>0</v>
      </c>
      <c r="AL484">
        <v>0</v>
      </c>
      <c r="AM484">
        <v>1126</v>
      </c>
      <c r="AN484">
        <v>12611.615</v>
      </c>
      <c r="AO484">
        <v>12.611615</v>
      </c>
      <c r="AP484">
        <v>11.829534000000001</v>
      </c>
      <c r="AQ484">
        <v>6.8179369295916006</v>
      </c>
      <c r="AR484">
        <v>1249</v>
      </c>
      <c r="AS484">
        <v>12713.86</v>
      </c>
      <c r="AT484">
        <v>12.71386</v>
      </c>
      <c r="AU484">
        <v>11.925438395408801</v>
      </c>
      <c r="AV484">
        <v>6.8732113063479305</v>
      </c>
      <c r="AW484">
        <v>0</v>
      </c>
      <c r="AX484">
        <v>0</v>
      </c>
      <c r="AY484">
        <v>0</v>
      </c>
      <c r="AZ484">
        <v>0</v>
      </c>
      <c r="BA484">
        <v>0</v>
      </c>
      <c r="BB484">
        <v>0</v>
      </c>
      <c r="BC484">
        <v>9</v>
      </c>
      <c r="BD484">
        <v>35980</v>
      </c>
      <c r="BE484">
        <v>35.979999999999997</v>
      </c>
      <c r="BF484">
        <v>109.59013899999999</v>
      </c>
      <c r="BG484">
        <v>63.162137731475866</v>
      </c>
      <c r="BH484">
        <v>1258</v>
      </c>
      <c r="BI484">
        <v>48.693860000000001</v>
      </c>
      <c r="BJ484">
        <v>121.5155773954088</v>
      </c>
      <c r="BK484">
        <v>70.035349037823792</v>
      </c>
      <c r="BL484" t="s">
        <v>410</v>
      </c>
    </row>
    <row r="485" spans="1:64">
      <c r="A485" t="s">
        <v>1313</v>
      </c>
      <c r="B485" t="s">
        <v>1303</v>
      </c>
      <c r="C485" t="s">
        <v>410</v>
      </c>
      <c r="D485" t="s">
        <v>942</v>
      </c>
      <c r="E485">
        <v>2024</v>
      </c>
      <c r="F485">
        <v>71.77</v>
      </c>
      <c r="G485">
        <v>35.25</v>
      </c>
      <c r="H485">
        <v>23926</v>
      </c>
      <c r="I485">
        <v>164.06293029154278</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1</v>
      </c>
      <c r="AI485">
        <v>12.6</v>
      </c>
      <c r="AJ485">
        <v>1.26E-2</v>
      </c>
      <c r="AK485">
        <v>1.1364492008923199E-2</v>
      </c>
      <c r="AL485">
        <v>6.9269102951704528E-3</v>
      </c>
      <c r="AM485">
        <v>1435</v>
      </c>
      <c r="AN485">
        <v>16203.745000000003</v>
      </c>
      <c r="AO485">
        <v>16.203745000000012</v>
      </c>
      <c r="AP485">
        <v>14.614867505327702</v>
      </c>
      <c r="AQ485">
        <v>8.908086354033065</v>
      </c>
      <c r="AR485">
        <v>1778</v>
      </c>
      <c r="AS485">
        <v>16553.089999999931</v>
      </c>
      <c r="AT485">
        <v>16.553090000000086</v>
      </c>
      <c r="AU485">
        <v>14.92995706571317</v>
      </c>
      <c r="AV485">
        <v>9.1001404395145009</v>
      </c>
      <c r="AW485">
        <v>0</v>
      </c>
      <c r="AX485">
        <v>0</v>
      </c>
      <c r="AY485">
        <v>0</v>
      </c>
      <c r="AZ485">
        <v>0</v>
      </c>
      <c r="BA485">
        <v>0</v>
      </c>
      <c r="BB485">
        <v>0</v>
      </c>
      <c r="BC485">
        <v>10</v>
      </c>
      <c r="BD485">
        <v>40480</v>
      </c>
      <c r="BE485">
        <v>40.479999999999997</v>
      </c>
      <c r="BF485">
        <v>105.12816022868014</v>
      </c>
      <c r="BG485">
        <v>64.077948651694498</v>
      </c>
      <c r="BH485">
        <v>1788</v>
      </c>
      <c r="BI485">
        <v>57.033090000000087</v>
      </c>
      <c r="BJ485">
        <v>120.05811729439331</v>
      </c>
      <c r="BK485">
        <v>73.178089091209003</v>
      </c>
      <c r="BL485" t="s">
        <v>410</v>
      </c>
    </row>
    <row r="486" spans="1:64">
      <c r="A486" t="s">
        <v>1314</v>
      </c>
      <c r="B486" t="s">
        <v>1315</v>
      </c>
      <c r="C486" t="s">
        <v>412</v>
      </c>
      <c r="D486" t="s">
        <v>942</v>
      </c>
      <c r="E486">
        <v>2012</v>
      </c>
      <c r="F486" s="23">
        <v>37.4</v>
      </c>
      <c r="G486" s="23">
        <v>13.44</v>
      </c>
      <c r="H486" s="22">
        <v>42156</v>
      </c>
      <c r="I486" s="34">
        <v>344.026387</v>
      </c>
      <c r="J486" s="22">
        <v>0</v>
      </c>
      <c r="K486" s="22" t="s">
        <v>782</v>
      </c>
      <c r="L486" s="23">
        <v>0</v>
      </c>
      <c r="M486" s="23">
        <v>0</v>
      </c>
      <c r="N486" s="23">
        <v>0</v>
      </c>
      <c r="O486" s="14">
        <v>0</v>
      </c>
      <c r="P486" s="22">
        <v>0</v>
      </c>
      <c r="Q486" s="22" t="s">
        <v>782</v>
      </c>
      <c r="R486" s="23">
        <v>0</v>
      </c>
      <c r="S486" s="23">
        <v>0</v>
      </c>
      <c r="T486" s="23">
        <v>0</v>
      </c>
      <c r="U486" s="14">
        <v>0</v>
      </c>
      <c r="V486" s="22">
        <v>0</v>
      </c>
      <c r="W486" s="22" t="s">
        <v>782</v>
      </c>
      <c r="X486" s="23">
        <v>0</v>
      </c>
      <c r="Y486" s="23">
        <v>0</v>
      </c>
      <c r="Z486" s="23">
        <v>0</v>
      </c>
      <c r="AA486" s="14">
        <v>0</v>
      </c>
      <c r="AB486" s="22">
        <v>0</v>
      </c>
      <c r="AC486" s="22" t="s">
        <v>782</v>
      </c>
      <c r="AD486" s="23">
        <v>0</v>
      </c>
      <c r="AE486" s="23">
        <v>0</v>
      </c>
      <c r="AF486" s="23">
        <v>0</v>
      </c>
      <c r="AG486" s="14">
        <v>0</v>
      </c>
      <c r="AH486" s="22" t="s">
        <v>782</v>
      </c>
      <c r="AI486" s="23" t="s">
        <v>782</v>
      </c>
      <c r="AJ486" s="23" t="s">
        <v>782</v>
      </c>
      <c r="AK486" s="23" t="s">
        <v>782</v>
      </c>
      <c r="AL486" s="14" t="s">
        <v>782</v>
      </c>
      <c r="AM486" s="22" t="s">
        <v>782</v>
      </c>
      <c r="AN486" s="23" t="s">
        <v>782</v>
      </c>
      <c r="AO486" s="23" t="s">
        <v>782</v>
      </c>
      <c r="AP486" s="23" t="s">
        <v>782</v>
      </c>
      <c r="AQ486" s="14" t="s">
        <v>782</v>
      </c>
      <c r="AR486" s="22">
        <v>288</v>
      </c>
      <c r="AS486" s="23">
        <v>5204.7890000000007</v>
      </c>
      <c r="AT486" s="23">
        <v>5.2047890000000008</v>
      </c>
      <c r="AU486" s="23">
        <v>4.4116020000000002</v>
      </c>
      <c r="AV486" s="14">
        <v>1.282344077868655</v>
      </c>
      <c r="AW486" s="22">
        <v>0</v>
      </c>
      <c r="AX486" s="22" t="s">
        <v>782</v>
      </c>
      <c r="AY486" s="23">
        <v>0</v>
      </c>
      <c r="AZ486" s="23">
        <v>0</v>
      </c>
      <c r="BA486" s="23">
        <v>0</v>
      </c>
      <c r="BB486" s="14">
        <v>0</v>
      </c>
      <c r="BC486" s="22">
        <v>6</v>
      </c>
      <c r="BD486" s="23">
        <v>12000</v>
      </c>
      <c r="BE486" s="23">
        <v>12</v>
      </c>
      <c r="BF486" s="23">
        <v>19.164000000000001</v>
      </c>
      <c r="BG486" s="14">
        <v>5.5705029393573815</v>
      </c>
      <c r="BH486" s="22">
        <v>294</v>
      </c>
      <c r="BI486" s="23">
        <v>17.204789000000002</v>
      </c>
      <c r="BJ486" s="23">
        <v>23.575602</v>
      </c>
      <c r="BK486" s="14">
        <v>6.8528470172260363</v>
      </c>
      <c r="BL486" t="s">
        <v>412</v>
      </c>
    </row>
    <row r="487" spans="1:64">
      <c r="A487" t="s">
        <v>1316</v>
      </c>
      <c r="B487" t="s">
        <v>1315</v>
      </c>
      <c r="C487" t="s">
        <v>412</v>
      </c>
      <c r="D487" t="s">
        <v>942</v>
      </c>
      <c r="E487">
        <v>2015</v>
      </c>
      <c r="F487" s="23">
        <v>37.39</v>
      </c>
      <c r="G487" s="23">
        <v>13.54</v>
      </c>
      <c r="H487" s="22">
        <v>43286</v>
      </c>
      <c r="I487" s="34">
        <v>346.28590905890189</v>
      </c>
      <c r="J487" s="13">
        <v>0</v>
      </c>
      <c r="K487" s="13">
        <v>0</v>
      </c>
      <c r="L487" s="19">
        <v>0</v>
      </c>
      <c r="M487" s="35">
        <v>0</v>
      </c>
      <c r="N487" s="19">
        <v>0</v>
      </c>
      <c r="O487" s="17">
        <v>0</v>
      </c>
      <c r="P487" s="36">
        <v>0</v>
      </c>
      <c r="Q487" s="37">
        <v>0</v>
      </c>
      <c r="R487" s="38">
        <v>0</v>
      </c>
      <c r="S487" s="27">
        <v>0</v>
      </c>
      <c r="T487" s="23">
        <v>0</v>
      </c>
      <c r="U487" s="17">
        <v>0</v>
      </c>
      <c r="V487" s="22">
        <v>0</v>
      </c>
      <c r="W487" s="22">
        <v>0</v>
      </c>
      <c r="X487" s="23">
        <v>0</v>
      </c>
      <c r="Y487" s="27">
        <v>0</v>
      </c>
      <c r="Z487" s="27">
        <v>0</v>
      </c>
      <c r="AA487" s="14">
        <v>0</v>
      </c>
      <c r="AB487" s="39">
        <v>0</v>
      </c>
      <c r="AC487" s="22" t="s">
        <v>782</v>
      </c>
      <c r="AD487" s="23">
        <v>0</v>
      </c>
      <c r="AE487" s="23">
        <v>0</v>
      </c>
      <c r="AF487" s="23">
        <v>0</v>
      </c>
      <c r="AG487" s="14">
        <v>0</v>
      </c>
      <c r="AH487" s="22" t="s">
        <v>782</v>
      </c>
      <c r="AI487" s="23" t="s">
        <v>782</v>
      </c>
      <c r="AJ487" s="23" t="s">
        <v>782</v>
      </c>
      <c r="AK487" s="23" t="s">
        <v>782</v>
      </c>
      <c r="AL487" s="14" t="s">
        <v>782</v>
      </c>
      <c r="AM487" s="22" t="s">
        <v>782</v>
      </c>
      <c r="AN487" s="23" t="s">
        <v>782</v>
      </c>
      <c r="AO487" s="23" t="s">
        <v>782</v>
      </c>
      <c r="AP487" s="23" t="s">
        <v>782</v>
      </c>
      <c r="AQ487" s="14" t="s">
        <v>782</v>
      </c>
      <c r="AR487" s="40">
        <v>409</v>
      </c>
      <c r="AS487" s="41">
        <v>6414.4960000000019</v>
      </c>
      <c r="AT487" s="23">
        <v>6.4144960000000015</v>
      </c>
      <c r="AU487" s="23">
        <v>5.6971165512870883</v>
      </c>
      <c r="AV487" s="14">
        <v>1.6452059995077741</v>
      </c>
      <c r="AW487" s="22">
        <v>0</v>
      </c>
      <c r="AX487" s="22" t="s">
        <v>782</v>
      </c>
      <c r="AY487" s="23">
        <v>0</v>
      </c>
      <c r="AZ487" s="23">
        <v>0</v>
      </c>
      <c r="BA487" s="23">
        <v>0</v>
      </c>
      <c r="BB487" s="14">
        <v>0</v>
      </c>
      <c r="BC487" s="42">
        <v>6</v>
      </c>
      <c r="BD487" s="43">
        <v>12000</v>
      </c>
      <c r="BE487" s="44">
        <v>12</v>
      </c>
      <c r="BF487" s="23">
        <v>19.044</v>
      </c>
      <c r="BG487" s="14">
        <v>5.499501857224196</v>
      </c>
      <c r="BH487" s="22">
        <v>415</v>
      </c>
      <c r="BI487" s="23">
        <v>18.414496</v>
      </c>
      <c r="BJ487" s="23">
        <v>24.741116551287089</v>
      </c>
      <c r="BK487" s="14">
        <v>7.1447078567319702</v>
      </c>
      <c r="BL487" t="s">
        <v>412</v>
      </c>
    </row>
    <row r="488" spans="1:64">
      <c r="A488" t="s">
        <v>1317</v>
      </c>
      <c r="B488" t="s">
        <v>1315</v>
      </c>
      <c r="C488" t="s">
        <v>412</v>
      </c>
      <c r="D488" t="s">
        <v>942</v>
      </c>
      <c r="E488">
        <v>2016</v>
      </c>
      <c r="F488" s="23">
        <v>37.39</v>
      </c>
      <c r="G488" s="23">
        <v>13.73</v>
      </c>
      <c r="H488" s="22">
        <v>43218</v>
      </c>
      <c r="I488" s="34">
        <v>368.03546004492682</v>
      </c>
      <c r="J488" s="13">
        <v>0</v>
      </c>
      <c r="K488" s="13">
        <v>0</v>
      </c>
      <c r="L488" s="19">
        <v>0</v>
      </c>
      <c r="M488" s="35">
        <v>0</v>
      </c>
      <c r="N488" s="19">
        <v>0</v>
      </c>
      <c r="O488" s="17">
        <v>0</v>
      </c>
      <c r="P488" s="13">
        <v>0</v>
      </c>
      <c r="Q488" s="13">
        <v>0</v>
      </c>
      <c r="R488" s="19">
        <v>0</v>
      </c>
      <c r="S488" s="27">
        <v>0</v>
      </c>
      <c r="T488" s="19">
        <v>0</v>
      </c>
      <c r="U488" s="17">
        <v>0</v>
      </c>
      <c r="V488" s="13">
        <v>0</v>
      </c>
      <c r="W488" s="13">
        <v>0</v>
      </c>
      <c r="X488" s="19">
        <v>0</v>
      </c>
      <c r="Y488" s="27">
        <v>0</v>
      </c>
      <c r="Z488" s="19">
        <v>0</v>
      </c>
      <c r="AA488" s="14">
        <v>0</v>
      </c>
      <c r="AB488" s="13">
        <v>0</v>
      </c>
      <c r="AC488" s="22" t="s">
        <v>782</v>
      </c>
      <c r="AD488" s="19">
        <v>0</v>
      </c>
      <c r="AE488" s="23">
        <v>0</v>
      </c>
      <c r="AF488" s="19">
        <v>0</v>
      </c>
      <c r="AG488" s="14">
        <v>0</v>
      </c>
      <c r="AH488" s="22" t="s">
        <v>782</v>
      </c>
      <c r="AI488" s="23" t="s">
        <v>782</v>
      </c>
      <c r="AJ488" s="23" t="s">
        <v>782</v>
      </c>
      <c r="AK488" s="23" t="s">
        <v>782</v>
      </c>
      <c r="AL488" s="14" t="s">
        <v>782</v>
      </c>
      <c r="AM488" s="22" t="s">
        <v>782</v>
      </c>
      <c r="AN488" s="23" t="s">
        <v>782</v>
      </c>
      <c r="AO488" s="23" t="s">
        <v>782</v>
      </c>
      <c r="AP488" s="23" t="s">
        <v>782</v>
      </c>
      <c r="AQ488" s="14" t="s">
        <v>782</v>
      </c>
      <c r="AR488" s="13">
        <v>433</v>
      </c>
      <c r="AS488" s="19">
        <v>6551.0299999999943</v>
      </c>
      <c r="AT488" s="23">
        <v>6.5510299999999946</v>
      </c>
      <c r="AU488" s="19">
        <v>5.8173146400000055</v>
      </c>
      <c r="AV488" s="14">
        <v>1.5806397131651047</v>
      </c>
      <c r="AW488" s="13">
        <v>0</v>
      </c>
      <c r="AX488" s="22" t="s">
        <v>782</v>
      </c>
      <c r="AY488" s="19">
        <v>0</v>
      </c>
      <c r="AZ488" s="23">
        <v>0</v>
      </c>
      <c r="BA488" s="19">
        <v>0</v>
      </c>
      <c r="BB488" s="14">
        <v>0</v>
      </c>
      <c r="BC488" s="13">
        <v>6</v>
      </c>
      <c r="BD488" s="19">
        <v>12000</v>
      </c>
      <c r="BE488" s="44">
        <v>12</v>
      </c>
      <c r="BF488" s="19">
        <v>19.296000000000003</v>
      </c>
      <c r="BG488" s="14">
        <v>5.2429730541846435</v>
      </c>
      <c r="BH488" s="22">
        <v>439</v>
      </c>
      <c r="BI488" s="23">
        <v>18.551029999999994</v>
      </c>
      <c r="BJ488" s="23">
        <v>25.113314640000009</v>
      </c>
      <c r="BK488" s="14">
        <v>6.823612767349748</v>
      </c>
      <c r="BL488" t="s">
        <v>412</v>
      </c>
    </row>
    <row r="489" spans="1:64">
      <c r="A489" t="s">
        <v>1318</v>
      </c>
      <c r="B489" t="s">
        <v>1315</v>
      </c>
      <c r="C489" t="s">
        <v>412</v>
      </c>
      <c r="D489" t="s">
        <v>942</v>
      </c>
      <c r="E489">
        <v>2017</v>
      </c>
      <c r="F489" s="23">
        <v>37.39</v>
      </c>
      <c r="G489" s="23">
        <v>13.77</v>
      </c>
      <c r="H489" s="22">
        <v>43216</v>
      </c>
      <c r="I489" s="34">
        <v>339.46213220602306</v>
      </c>
      <c r="J489" s="13">
        <v>0</v>
      </c>
      <c r="K489" s="13">
        <v>0</v>
      </c>
      <c r="L489" s="19">
        <v>0</v>
      </c>
      <c r="M489" s="19">
        <v>0</v>
      </c>
      <c r="N489" s="19">
        <v>0</v>
      </c>
      <c r="O489" s="17">
        <v>0</v>
      </c>
      <c r="P489" s="13">
        <v>0</v>
      </c>
      <c r="Q489" s="13">
        <v>0</v>
      </c>
      <c r="R489" s="19">
        <v>0</v>
      </c>
      <c r="S489" s="19">
        <v>0</v>
      </c>
      <c r="T489" s="19">
        <v>0</v>
      </c>
      <c r="U489" s="17">
        <v>0</v>
      </c>
      <c r="V489" s="13">
        <v>0</v>
      </c>
      <c r="W489" s="13">
        <v>0</v>
      </c>
      <c r="X489" s="19">
        <v>0</v>
      </c>
      <c r="Y489" s="19">
        <v>0</v>
      </c>
      <c r="Z489" s="19">
        <v>0</v>
      </c>
      <c r="AA489" s="14">
        <v>0</v>
      </c>
      <c r="AB489" s="13">
        <v>0</v>
      </c>
      <c r="AC489" s="22" t="s">
        <v>782</v>
      </c>
      <c r="AD489" s="19">
        <v>0</v>
      </c>
      <c r="AE489" s="19">
        <v>0</v>
      </c>
      <c r="AF489" s="19">
        <v>0</v>
      </c>
      <c r="AG489" s="14">
        <v>0</v>
      </c>
      <c r="AH489" s="22" t="s">
        <v>782</v>
      </c>
      <c r="AI489" s="23" t="s">
        <v>782</v>
      </c>
      <c r="AJ489" s="23" t="s">
        <v>782</v>
      </c>
      <c r="AK489" s="23" t="s">
        <v>782</v>
      </c>
      <c r="AL489" s="14" t="s">
        <v>782</v>
      </c>
      <c r="AM489" s="22" t="s">
        <v>782</v>
      </c>
      <c r="AN489" s="23" t="s">
        <v>782</v>
      </c>
      <c r="AO489" s="23" t="s">
        <v>782</v>
      </c>
      <c r="AP489" s="23" t="s">
        <v>782</v>
      </c>
      <c r="AQ489" s="14" t="s">
        <v>782</v>
      </c>
      <c r="AR489" s="13">
        <v>460</v>
      </c>
      <c r="AS489" s="19">
        <v>7566.9689999999937</v>
      </c>
      <c r="AT489" s="19">
        <v>7.5669689999999967</v>
      </c>
      <c r="AU489" s="19">
        <v>6.7194684720000071</v>
      </c>
      <c r="AV489" s="14">
        <v>1.9794456684558537</v>
      </c>
      <c r="AW489" s="13">
        <v>0</v>
      </c>
      <c r="AX489" s="22" t="s">
        <v>782</v>
      </c>
      <c r="AY489" s="19">
        <v>0</v>
      </c>
      <c r="AZ489" s="19">
        <v>0</v>
      </c>
      <c r="BA489" s="19">
        <v>0</v>
      </c>
      <c r="BB489" s="14">
        <v>0</v>
      </c>
      <c r="BC489" s="13">
        <v>6</v>
      </c>
      <c r="BD489" s="19">
        <v>12000</v>
      </c>
      <c r="BE489" s="19">
        <v>12</v>
      </c>
      <c r="BF489" s="19">
        <v>19.296000000000003</v>
      </c>
      <c r="BG489" s="14">
        <v>5.6842864547522085</v>
      </c>
      <c r="BH489" s="22">
        <v>466</v>
      </c>
      <c r="BI489" s="23">
        <v>19.566968999999997</v>
      </c>
      <c r="BJ489" s="23">
        <v>26.015468472000009</v>
      </c>
      <c r="BK489" s="14">
        <v>7.663732123208062</v>
      </c>
      <c r="BL489" t="s">
        <v>412</v>
      </c>
    </row>
    <row r="490" spans="1:64">
      <c r="A490" t="s">
        <v>1319</v>
      </c>
      <c r="B490" t="s">
        <v>1315</v>
      </c>
      <c r="C490" t="s">
        <v>412</v>
      </c>
      <c r="D490" t="s">
        <v>942</v>
      </c>
      <c r="E490">
        <v>2018</v>
      </c>
      <c r="F490" s="23">
        <v>37.26</v>
      </c>
      <c r="G490" s="23">
        <v>13.84</v>
      </c>
      <c r="H490" s="22">
        <v>43433</v>
      </c>
      <c r="I490" s="34">
        <v>339.48625886787141</v>
      </c>
      <c r="J490" s="13">
        <v>0</v>
      </c>
      <c r="K490" s="13">
        <v>0</v>
      </c>
      <c r="L490" s="19">
        <v>0</v>
      </c>
      <c r="M490" s="19">
        <v>0</v>
      </c>
      <c r="N490" s="19">
        <v>0</v>
      </c>
      <c r="O490" s="17">
        <v>0</v>
      </c>
      <c r="P490" s="13">
        <v>0</v>
      </c>
      <c r="Q490" s="13">
        <v>0</v>
      </c>
      <c r="R490" s="19">
        <v>0</v>
      </c>
      <c r="S490" s="19">
        <v>0</v>
      </c>
      <c r="T490" s="19">
        <v>0</v>
      </c>
      <c r="U490" s="17">
        <v>0</v>
      </c>
      <c r="V490" s="13">
        <v>0</v>
      </c>
      <c r="W490" s="13">
        <v>0</v>
      </c>
      <c r="X490" s="19">
        <v>0</v>
      </c>
      <c r="Y490" s="19">
        <v>0</v>
      </c>
      <c r="Z490" s="19">
        <v>0</v>
      </c>
      <c r="AA490" s="14">
        <v>0</v>
      </c>
      <c r="AB490" s="13">
        <v>0</v>
      </c>
      <c r="AC490" s="22" t="s">
        <v>782</v>
      </c>
      <c r="AD490" s="19">
        <v>0</v>
      </c>
      <c r="AE490" s="19">
        <v>0</v>
      </c>
      <c r="AF490" s="19">
        <v>0</v>
      </c>
      <c r="AG490" s="14">
        <v>0</v>
      </c>
      <c r="AH490" s="22" t="s">
        <v>782</v>
      </c>
      <c r="AI490" s="23" t="s">
        <v>782</v>
      </c>
      <c r="AJ490" s="23" t="s">
        <v>782</v>
      </c>
      <c r="AK490" s="23" t="s">
        <v>782</v>
      </c>
      <c r="AL490" s="14" t="s">
        <v>782</v>
      </c>
      <c r="AM490" s="22" t="s">
        <v>782</v>
      </c>
      <c r="AN490" s="23" t="s">
        <v>782</v>
      </c>
      <c r="AO490" s="23" t="s">
        <v>782</v>
      </c>
      <c r="AP490" s="23" t="s">
        <v>782</v>
      </c>
      <c r="AQ490" s="14" t="s">
        <v>782</v>
      </c>
      <c r="AR490" s="13">
        <v>483</v>
      </c>
      <c r="AS490" s="19">
        <v>8515.1739999999918</v>
      </c>
      <c r="AT490" s="19">
        <v>8.5151739999999982</v>
      </c>
      <c r="AU490" s="19">
        <v>7.5614745120000073</v>
      </c>
      <c r="AV490" s="14">
        <v>2.227328592684791</v>
      </c>
      <c r="AW490" s="13">
        <v>0</v>
      </c>
      <c r="AX490" s="22" t="s">
        <v>782</v>
      </c>
      <c r="AY490" s="19">
        <v>0</v>
      </c>
      <c r="AZ490" s="19">
        <v>0</v>
      </c>
      <c r="BA490" s="19">
        <v>0</v>
      </c>
      <c r="BB490" s="14">
        <v>0</v>
      </c>
      <c r="BC490" s="13">
        <v>6</v>
      </c>
      <c r="BD490" s="19">
        <v>12000</v>
      </c>
      <c r="BE490" s="19">
        <v>12</v>
      </c>
      <c r="BF490" s="19">
        <v>19.296000000000003</v>
      </c>
      <c r="BG490" s="14">
        <v>5.6838824830050152</v>
      </c>
      <c r="BH490" s="22">
        <v>489</v>
      </c>
      <c r="BI490" s="23">
        <v>20.515173999999998</v>
      </c>
      <c r="BJ490" s="23">
        <v>26.85747451200001</v>
      </c>
      <c r="BK490" s="14">
        <v>7.9112110756898062</v>
      </c>
      <c r="BL490" t="s">
        <v>412</v>
      </c>
    </row>
    <row r="491" spans="1:64">
      <c r="A491" t="s">
        <v>1320</v>
      </c>
      <c r="B491" t="s">
        <v>1315</v>
      </c>
      <c r="C491" t="s">
        <v>412</v>
      </c>
      <c r="D491" t="s">
        <v>942</v>
      </c>
      <c r="E491">
        <v>2019</v>
      </c>
      <c r="F491" s="23">
        <v>37.380000000000003</v>
      </c>
      <c r="G491" s="23">
        <v>13.87</v>
      </c>
      <c r="H491" s="22">
        <v>43493</v>
      </c>
      <c r="I491" s="34">
        <v>348.28455647745557</v>
      </c>
      <c r="J491" s="22">
        <v>0</v>
      </c>
      <c r="K491" s="22">
        <v>0</v>
      </c>
      <c r="L491" s="23">
        <v>0</v>
      </c>
      <c r="M491" s="23">
        <v>0</v>
      </c>
      <c r="N491" s="23">
        <v>0</v>
      </c>
      <c r="O491" s="14">
        <v>0</v>
      </c>
      <c r="P491" s="22">
        <v>0</v>
      </c>
      <c r="Q491" s="22">
        <v>0</v>
      </c>
      <c r="R491" s="23">
        <v>0</v>
      </c>
      <c r="S491" s="23">
        <v>0</v>
      </c>
      <c r="T491" s="23">
        <v>0</v>
      </c>
      <c r="U491" s="14">
        <v>0</v>
      </c>
      <c r="V491" s="22">
        <v>0</v>
      </c>
      <c r="W491" s="22">
        <v>0</v>
      </c>
      <c r="X491" s="23">
        <v>0</v>
      </c>
      <c r="Y491" s="23">
        <v>0</v>
      </c>
      <c r="Z491" s="23">
        <v>0</v>
      </c>
      <c r="AA491" s="14">
        <v>0</v>
      </c>
      <c r="AB491" s="22">
        <v>1</v>
      </c>
      <c r="AC491" s="22">
        <v>1</v>
      </c>
      <c r="AD491" s="23">
        <v>300</v>
      </c>
      <c r="AE491" s="23">
        <v>0.3</v>
      </c>
      <c r="AF491" s="23">
        <v>6.2999999999999987E-2</v>
      </c>
      <c r="AG491" s="14">
        <v>1.8088657343059072E-2</v>
      </c>
      <c r="AH491" s="22">
        <v>0</v>
      </c>
      <c r="AI491" s="23">
        <v>0</v>
      </c>
      <c r="AJ491" s="23">
        <v>0</v>
      </c>
      <c r="AK491" s="23">
        <v>0</v>
      </c>
      <c r="AL491" s="14">
        <v>0</v>
      </c>
      <c r="AM491" s="22">
        <v>521</v>
      </c>
      <c r="AN491" s="23">
        <v>9741.3289999999943</v>
      </c>
      <c r="AO491" s="23">
        <v>9.7413289999999986</v>
      </c>
      <c r="AP491" s="23">
        <v>8.6503001520000069</v>
      </c>
      <c r="AQ491" s="14">
        <v>2.4836875454625389</v>
      </c>
      <c r="AR491" s="22">
        <v>521</v>
      </c>
      <c r="AS491" s="23">
        <v>9741.3289999999943</v>
      </c>
      <c r="AT491" s="23">
        <v>9.7413289999999986</v>
      </c>
      <c r="AU491" s="23">
        <v>8.6503001520000069</v>
      </c>
      <c r="AV491" s="14">
        <v>2.4836875454625389</v>
      </c>
      <c r="AW491" s="22">
        <v>0</v>
      </c>
      <c r="AX491" s="22" t="s">
        <v>782</v>
      </c>
      <c r="AY491" s="23">
        <v>0</v>
      </c>
      <c r="AZ491" s="23">
        <v>0</v>
      </c>
      <c r="BA491" s="23">
        <v>0</v>
      </c>
      <c r="BB491" s="14">
        <v>0</v>
      </c>
      <c r="BC491" s="22">
        <v>6</v>
      </c>
      <c r="BD491" s="23">
        <v>12000</v>
      </c>
      <c r="BE491" s="23">
        <v>12</v>
      </c>
      <c r="BF491" s="23">
        <v>15.772789400060631</v>
      </c>
      <c r="BG491" s="14">
        <v>4.5287076635227157</v>
      </c>
      <c r="BH491" s="22">
        <v>528</v>
      </c>
      <c r="BI491" s="23">
        <v>22.041329000000001</v>
      </c>
      <c r="BJ491" s="23">
        <v>24.486089552060637</v>
      </c>
      <c r="BK491" s="14">
        <v>7.0304838663283133</v>
      </c>
      <c r="BL491" t="s">
        <v>412</v>
      </c>
    </row>
    <row r="492" spans="1:64">
      <c r="A492" t="s">
        <v>1321</v>
      </c>
      <c r="B492" t="s">
        <v>1315</v>
      </c>
      <c r="C492" t="s">
        <v>412</v>
      </c>
      <c r="D492" t="s">
        <v>942</v>
      </c>
      <c r="E492">
        <v>2020</v>
      </c>
      <c r="F492" s="23">
        <v>37.39</v>
      </c>
      <c r="G492" s="23">
        <v>13.92</v>
      </c>
      <c r="H492" s="22">
        <v>43615</v>
      </c>
      <c r="I492" s="34">
        <v>350.21641401769108</v>
      </c>
      <c r="J492" s="22">
        <v>0</v>
      </c>
      <c r="K492" s="22">
        <v>0</v>
      </c>
      <c r="L492" s="23">
        <v>0</v>
      </c>
      <c r="M492" s="23">
        <v>0</v>
      </c>
      <c r="N492" s="23">
        <v>0</v>
      </c>
      <c r="O492" s="14">
        <v>0</v>
      </c>
      <c r="P492" s="22">
        <v>0</v>
      </c>
      <c r="Q492" s="22">
        <v>0</v>
      </c>
      <c r="R492" s="23">
        <v>0</v>
      </c>
      <c r="S492" s="23">
        <v>0</v>
      </c>
      <c r="T492" s="23">
        <v>0</v>
      </c>
      <c r="U492" s="14">
        <v>0</v>
      </c>
      <c r="V492" s="22">
        <v>0</v>
      </c>
      <c r="W492" s="22">
        <v>0</v>
      </c>
      <c r="X492" s="23">
        <v>0</v>
      </c>
      <c r="Y492" s="23">
        <v>0</v>
      </c>
      <c r="Z492" s="23">
        <v>0</v>
      </c>
      <c r="AA492" s="14">
        <v>0</v>
      </c>
      <c r="AB492" s="22">
        <v>1</v>
      </c>
      <c r="AC492" s="22">
        <v>1</v>
      </c>
      <c r="AD492" s="23">
        <v>300</v>
      </c>
      <c r="AE492" s="23">
        <v>0.3</v>
      </c>
      <c r="AF492" s="23">
        <v>0.71959248899999995</v>
      </c>
      <c r="AG492" s="14">
        <v>0.20547080610666349</v>
      </c>
      <c r="AH492" s="22">
        <v>0</v>
      </c>
      <c r="AI492" s="23">
        <v>0</v>
      </c>
      <c r="AJ492" s="23">
        <v>0</v>
      </c>
      <c r="AK492" s="23">
        <v>0</v>
      </c>
      <c r="AL492" s="14">
        <v>0</v>
      </c>
      <c r="AM492" s="22">
        <v>599</v>
      </c>
      <c r="AN492" s="23">
        <v>11540.449000000001</v>
      </c>
      <c r="AO492" s="23">
        <v>11.540449000000008</v>
      </c>
      <c r="AP492" s="23">
        <v>10.247918711999992</v>
      </c>
      <c r="AQ492" s="14">
        <v>2.9261674501305133</v>
      </c>
      <c r="AR492" s="22">
        <v>599</v>
      </c>
      <c r="AS492" s="23">
        <v>11540.449000000001</v>
      </c>
      <c r="AT492" s="23">
        <v>11.540449000000008</v>
      </c>
      <c r="AU492" s="23">
        <v>10.247918711999992</v>
      </c>
      <c r="AV492" s="14">
        <v>2.9261674501305133</v>
      </c>
      <c r="AW492" s="22">
        <v>0</v>
      </c>
      <c r="AX492" s="22">
        <v>0</v>
      </c>
      <c r="AY492" s="23">
        <v>0</v>
      </c>
      <c r="AZ492" s="23">
        <v>0</v>
      </c>
      <c r="BA492" s="23">
        <v>0</v>
      </c>
      <c r="BB492" s="14">
        <v>0</v>
      </c>
      <c r="BC492" s="22">
        <v>6</v>
      </c>
      <c r="BD492" s="23">
        <v>12000</v>
      </c>
      <c r="BE492" s="23">
        <v>12</v>
      </c>
      <c r="BF492" s="23">
        <v>17.965241877465257</v>
      </c>
      <c r="BG492" s="14">
        <v>5.1297543913968999</v>
      </c>
      <c r="BH492" s="22">
        <v>606</v>
      </c>
      <c r="BI492" s="23">
        <v>23.84044900000001</v>
      </c>
      <c r="BJ492" s="23">
        <v>28.932753078465247</v>
      </c>
      <c r="BK492" s="14">
        <v>8.2613926476340769</v>
      </c>
      <c r="BL492" t="s">
        <v>412</v>
      </c>
    </row>
    <row r="493" spans="1:64">
      <c r="A493" t="s">
        <v>1322</v>
      </c>
      <c r="B493" t="s">
        <v>1315</v>
      </c>
      <c r="C493" t="s">
        <v>412</v>
      </c>
      <c r="D493" t="s">
        <v>942</v>
      </c>
      <c r="E493">
        <v>2021</v>
      </c>
      <c r="F493" s="23">
        <v>37.39</v>
      </c>
      <c r="G493" s="23">
        <v>13.93</v>
      </c>
      <c r="H493" s="22">
        <v>43661</v>
      </c>
      <c r="I493" s="34">
        <v>327.01</v>
      </c>
      <c r="J493" s="22">
        <v>0</v>
      </c>
      <c r="K493" s="22">
        <v>0</v>
      </c>
      <c r="L493" s="23">
        <v>0</v>
      </c>
      <c r="M493" s="23">
        <v>0</v>
      </c>
      <c r="N493" s="23">
        <v>0</v>
      </c>
      <c r="O493" s="14">
        <v>0</v>
      </c>
      <c r="P493" s="22">
        <v>0</v>
      </c>
      <c r="Q493" s="22">
        <v>0</v>
      </c>
      <c r="R493" s="23">
        <v>0</v>
      </c>
      <c r="S493" s="23">
        <v>0</v>
      </c>
      <c r="T493" s="23">
        <v>0</v>
      </c>
      <c r="U493" s="14">
        <v>0</v>
      </c>
      <c r="V493" s="22">
        <v>0</v>
      </c>
      <c r="W493" s="22">
        <v>0</v>
      </c>
      <c r="X493" s="23">
        <v>0</v>
      </c>
      <c r="Y493" s="23">
        <v>0</v>
      </c>
      <c r="Z493" s="23">
        <v>0</v>
      </c>
      <c r="AA493" s="14">
        <v>0</v>
      </c>
      <c r="AB493" s="22">
        <v>1</v>
      </c>
      <c r="AC493" s="22">
        <v>2</v>
      </c>
      <c r="AD493" s="23">
        <v>600</v>
      </c>
      <c r="AE493" s="23">
        <v>0.6</v>
      </c>
      <c r="AF493" s="23">
        <v>0.97852343399999997</v>
      </c>
      <c r="AG493" s="14">
        <v>0.3</v>
      </c>
      <c r="AH493" s="22">
        <v>0</v>
      </c>
      <c r="AI493" s="23">
        <v>0</v>
      </c>
      <c r="AJ493" s="23">
        <v>0</v>
      </c>
      <c r="AK493" s="23">
        <v>0</v>
      </c>
      <c r="AL493" s="14">
        <v>0</v>
      </c>
      <c r="AM493" s="22">
        <v>717</v>
      </c>
      <c r="AN493" s="23">
        <v>12813.444</v>
      </c>
      <c r="AO493" s="23">
        <v>12.813444</v>
      </c>
      <c r="AP493" s="23">
        <v>11.465763279999999</v>
      </c>
      <c r="AQ493" s="14">
        <v>3.51</v>
      </c>
      <c r="AR493" s="22">
        <v>717</v>
      </c>
      <c r="AS493" s="23">
        <v>12813.444</v>
      </c>
      <c r="AT493" s="23">
        <v>12.813444</v>
      </c>
      <c r="AU493" s="23">
        <v>11.465763279999999</v>
      </c>
      <c r="AV493" s="14">
        <v>3.51</v>
      </c>
      <c r="AW493" s="22">
        <v>0</v>
      </c>
      <c r="AX493" s="22">
        <v>0</v>
      </c>
      <c r="AY493" s="23">
        <v>0</v>
      </c>
      <c r="AZ493" s="23">
        <v>0</v>
      </c>
      <c r="BA493" s="23">
        <v>0</v>
      </c>
      <c r="BB493" s="14">
        <v>0</v>
      </c>
      <c r="BC493" s="22">
        <v>6</v>
      </c>
      <c r="BD493" s="23">
        <v>12000</v>
      </c>
      <c r="BE493" s="23">
        <v>12</v>
      </c>
      <c r="BF493" s="23">
        <v>16.14966429</v>
      </c>
      <c r="BG493" s="14">
        <v>4.9400000000000004</v>
      </c>
      <c r="BH493" s="22">
        <v>724</v>
      </c>
      <c r="BI493" s="23">
        <v>25.41</v>
      </c>
      <c r="BJ493" s="23">
        <v>28.59</v>
      </c>
      <c r="BK493" s="14">
        <v>8.74</v>
      </c>
      <c r="BL493" t="s">
        <v>412</v>
      </c>
    </row>
    <row r="494" spans="1:64">
      <c r="A494" t="s">
        <v>1323</v>
      </c>
      <c r="B494" t="s">
        <v>1315</v>
      </c>
      <c r="C494" t="s">
        <v>412</v>
      </c>
      <c r="D494" s="111" t="s">
        <v>942</v>
      </c>
      <c r="E494" s="110">
        <v>2022</v>
      </c>
      <c r="F494" s="23"/>
      <c r="G494" s="23"/>
      <c r="H494" s="22">
        <v>44253</v>
      </c>
      <c r="I494" s="34">
        <v>320.72530668566202</v>
      </c>
      <c r="J494" s="22">
        <v>0</v>
      </c>
      <c r="K494" s="22">
        <v>0</v>
      </c>
      <c r="L494" s="23">
        <v>0</v>
      </c>
      <c r="M494" s="23">
        <v>0</v>
      </c>
      <c r="N494" s="23">
        <v>0</v>
      </c>
      <c r="O494" s="14">
        <v>0</v>
      </c>
      <c r="P494" s="22">
        <v>0</v>
      </c>
      <c r="Q494" s="22">
        <v>0</v>
      </c>
      <c r="R494" s="23">
        <v>0</v>
      </c>
      <c r="S494" s="23">
        <v>0</v>
      </c>
      <c r="T494" s="23">
        <v>0</v>
      </c>
      <c r="U494" s="14">
        <v>0</v>
      </c>
      <c r="V494" s="22">
        <v>0</v>
      </c>
      <c r="W494" s="22">
        <v>0</v>
      </c>
      <c r="X494" s="23">
        <v>0</v>
      </c>
      <c r="Y494" s="23">
        <v>0</v>
      </c>
      <c r="Z494" s="23">
        <v>0</v>
      </c>
      <c r="AA494" s="14">
        <v>0</v>
      </c>
      <c r="AB494" s="22">
        <v>1</v>
      </c>
      <c r="AC494" s="22">
        <v>2</v>
      </c>
      <c r="AD494" s="23">
        <v>600</v>
      </c>
      <c r="AE494" s="23">
        <v>0.6</v>
      </c>
      <c r="AF494" s="23">
        <v>1.279660284</v>
      </c>
      <c r="AG494" s="14">
        <v>0.39898949578499443</v>
      </c>
      <c r="AH494" s="22">
        <v>0</v>
      </c>
      <c r="AI494" s="23">
        <v>0</v>
      </c>
      <c r="AJ494" s="23">
        <v>0</v>
      </c>
      <c r="AK494" s="23">
        <v>0</v>
      </c>
      <c r="AL494" s="14">
        <v>0</v>
      </c>
      <c r="AM494" s="22">
        <v>948</v>
      </c>
      <c r="AN494" s="23">
        <v>14890.498999999987</v>
      </c>
      <c r="AO494" s="23">
        <v>14.890499000000016</v>
      </c>
      <c r="AP494" s="23">
        <v>15.253289900307928</v>
      </c>
      <c r="AQ494" s="14">
        <v>4.7558735099308658</v>
      </c>
      <c r="AR494" s="22">
        <v>948</v>
      </c>
      <c r="AS494" s="23">
        <v>14890.499</v>
      </c>
      <c r="AT494" s="23">
        <v>14.890499</v>
      </c>
      <c r="AU494" s="23">
        <v>15.2532899003079</v>
      </c>
      <c r="AV494" s="14">
        <v>4.7558735099308569</v>
      </c>
      <c r="AW494" s="22">
        <v>0</v>
      </c>
      <c r="AX494" s="22">
        <v>0</v>
      </c>
      <c r="AY494" s="23">
        <v>0</v>
      </c>
      <c r="AZ494" s="23">
        <v>0</v>
      </c>
      <c r="BA494" s="23">
        <v>0</v>
      </c>
      <c r="BB494" s="14">
        <v>0</v>
      </c>
      <c r="BC494" s="22">
        <v>6</v>
      </c>
      <c r="BD494" s="23">
        <v>12000</v>
      </c>
      <c r="BE494" s="23">
        <v>12</v>
      </c>
      <c r="BF494" s="23">
        <v>18.038730530075231</v>
      </c>
      <c r="BG494" s="14">
        <v>5.624355220511088</v>
      </c>
      <c r="BH494" s="22">
        <v>955</v>
      </c>
      <c r="BI494" s="23">
        <v>27.490499</v>
      </c>
      <c r="BJ494" s="23">
        <v>34.571680714383135</v>
      </c>
      <c r="BK494" s="14">
        <v>10.77921822622694</v>
      </c>
      <c r="BL494" t="s">
        <v>412</v>
      </c>
    </row>
    <row r="495" spans="1:64">
      <c r="A495" t="s">
        <v>1324</v>
      </c>
      <c r="B495" t="s">
        <v>1315</v>
      </c>
      <c r="C495" t="s">
        <v>412</v>
      </c>
      <c r="D495" t="s">
        <v>942</v>
      </c>
      <c r="E495">
        <v>2023</v>
      </c>
      <c r="F495">
        <v>37.39</v>
      </c>
      <c r="G495">
        <v>14.35</v>
      </c>
      <c r="H495">
        <v>43188</v>
      </c>
      <c r="I495">
        <v>320.72530668566202</v>
      </c>
      <c r="J495">
        <v>0</v>
      </c>
      <c r="K495">
        <v>0</v>
      </c>
      <c r="L495">
        <v>0</v>
      </c>
      <c r="M495">
        <v>0</v>
      </c>
      <c r="N495">
        <v>0</v>
      </c>
      <c r="O495">
        <v>0</v>
      </c>
      <c r="P495">
        <v>0</v>
      </c>
      <c r="Q495">
        <v>0</v>
      </c>
      <c r="R495">
        <v>0</v>
      </c>
      <c r="S495">
        <v>0</v>
      </c>
      <c r="T495">
        <v>0</v>
      </c>
      <c r="U495">
        <v>0</v>
      </c>
      <c r="V495">
        <v>0</v>
      </c>
      <c r="W495">
        <v>0</v>
      </c>
      <c r="X495">
        <v>0</v>
      </c>
      <c r="Y495">
        <v>0</v>
      </c>
      <c r="Z495">
        <v>0</v>
      </c>
      <c r="AA495">
        <v>0</v>
      </c>
      <c r="AB495">
        <v>1</v>
      </c>
      <c r="AC495">
        <v>2</v>
      </c>
      <c r="AD495">
        <v>600</v>
      </c>
      <c r="AE495">
        <v>0.6</v>
      </c>
      <c r="AF495">
        <v>1.0097048850000001</v>
      </c>
      <c r="AG495">
        <v>0.3148192125636024</v>
      </c>
      <c r="AL495">
        <v>0</v>
      </c>
      <c r="AM495">
        <v>1433</v>
      </c>
      <c r="AN495">
        <v>19918.431</v>
      </c>
      <c r="AO495">
        <v>19.918431000000002</v>
      </c>
      <c r="AP495">
        <v>18.683233999999999</v>
      </c>
      <c r="AQ495">
        <v>5.8253070807135128</v>
      </c>
      <c r="AR495">
        <v>1705</v>
      </c>
      <c r="AS495">
        <v>20123.5379999998</v>
      </c>
      <c r="AT495">
        <v>20.123538</v>
      </c>
      <c r="AU495">
        <v>18.875621779433502</v>
      </c>
      <c r="AV495">
        <v>5.8852923002839965</v>
      </c>
      <c r="AW495">
        <v>0</v>
      </c>
      <c r="AX495">
        <v>0</v>
      </c>
      <c r="AY495">
        <v>0</v>
      </c>
      <c r="AZ495">
        <v>0</v>
      </c>
      <c r="BA495">
        <v>0</v>
      </c>
      <c r="BB495">
        <v>0</v>
      </c>
      <c r="BC495">
        <v>6</v>
      </c>
      <c r="BD495">
        <v>12000</v>
      </c>
      <c r="BE495">
        <v>12</v>
      </c>
      <c r="BF495">
        <v>21.539059000000002</v>
      </c>
      <c r="BG495">
        <v>6.7157341659696668</v>
      </c>
      <c r="BH495">
        <v>1712</v>
      </c>
      <c r="BI495">
        <v>32.723537999999998</v>
      </c>
      <c r="BJ495">
        <v>41.424385664433501</v>
      </c>
      <c r="BK495">
        <v>12.915845678817265</v>
      </c>
      <c r="BL495" t="s">
        <v>412</v>
      </c>
    </row>
    <row r="496" spans="1:64">
      <c r="A496" t="s">
        <v>1325</v>
      </c>
      <c r="B496" t="s">
        <v>1315</v>
      </c>
      <c r="C496" t="s">
        <v>412</v>
      </c>
      <c r="D496" t="s">
        <v>942</v>
      </c>
      <c r="E496">
        <v>2024</v>
      </c>
      <c r="F496">
        <v>37.39</v>
      </c>
      <c r="G496">
        <v>14.41</v>
      </c>
      <c r="H496">
        <v>43295</v>
      </c>
      <c r="I496">
        <v>296.8780643221744</v>
      </c>
      <c r="J496">
        <v>0</v>
      </c>
      <c r="K496">
        <v>0</v>
      </c>
      <c r="L496">
        <v>0</v>
      </c>
      <c r="M496">
        <v>0</v>
      </c>
      <c r="N496">
        <v>0</v>
      </c>
      <c r="O496">
        <v>0</v>
      </c>
      <c r="P496">
        <v>0</v>
      </c>
      <c r="Q496">
        <v>0</v>
      </c>
      <c r="R496">
        <v>0</v>
      </c>
      <c r="S496">
        <v>0</v>
      </c>
      <c r="T496">
        <v>0</v>
      </c>
      <c r="U496">
        <v>0</v>
      </c>
      <c r="V496">
        <v>0</v>
      </c>
      <c r="W496">
        <v>0</v>
      </c>
      <c r="X496">
        <v>0</v>
      </c>
      <c r="Y496">
        <v>0</v>
      </c>
      <c r="Z496">
        <v>0</v>
      </c>
      <c r="AA496">
        <v>0</v>
      </c>
      <c r="AB496">
        <v>1</v>
      </c>
      <c r="AC496">
        <v>2</v>
      </c>
      <c r="AD496">
        <v>600</v>
      </c>
      <c r="AE496">
        <v>0.6</v>
      </c>
      <c r="AF496">
        <v>0.91362410999999999</v>
      </c>
      <c r="AG496">
        <v>0.30774389212148995</v>
      </c>
      <c r="AH496">
        <v>0</v>
      </c>
      <c r="AI496">
        <v>0</v>
      </c>
      <c r="AJ496">
        <v>0</v>
      </c>
      <c r="AK496">
        <v>0</v>
      </c>
      <c r="AL496">
        <v>0</v>
      </c>
      <c r="AM496">
        <v>1795</v>
      </c>
      <c r="AN496">
        <v>23119.924999999959</v>
      </c>
      <c r="AO496">
        <v>23.119925000000006</v>
      </c>
      <c r="AP496">
        <v>20.852873246778042</v>
      </c>
      <c r="AQ496">
        <v>7.0240532234636044</v>
      </c>
      <c r="AR496">
        <v>2248</v>
      </c>
      <c r="AS496">
        <v>23526.706999999806</v>
      </c>
      <c r="AT496">
        <v>23.526707000000094</v>
      </c>
      <c r="AU496">
        <v>21.21976775379175</v>
      </c>
      <c r="AV496">
        <v>7.1476374659880202</v>
      </c>
      <c r="AW496">
        <v>0</v>
      </c>
      <c r="AX496">
        <v>0</v>
      </c>
      <c r="AY496">
        <v>0</v>
      </c>
      <c r="AZ496">
        <v>0</v>
      </c>
      <c r="BA496">
        <v>0</v>
      </c>
      <c r="BB496">
        <v>0</v>
      </c>
      <c r="BC496">
        <v>6</v>
      </c>
      <c r="BD496">
        <v>12000</v>
      </c>
      <c r="BE496">
        <v>12</v>
      </c>
      <c r="BF496">
        <v>18.890662362091117</v>
      </c>
      <c r="BG496">
        <v>6.3631048003569655</v>
      </c>
      <c r="BH496">
        <v>2255</v>
      </c>
      <c r="BI496">
        <v>36.126707000000096</v>
      </c>
      <c r="BJ496">
        <v>41.024054225882864</v>
      </c>
      <c r="BK496">
        <v>13.818486158466472</v>
      </c>
      <c r="BL496" t="s">
        <v>412</v>
      </c>
    </row>
    <row r="497" spans="1:64">
      <c r="A497" t="s">
        <v>1326</v>
      </c>
      <c r="B497" t="s">
        <v>1327</v>
      </c>
      <c r="C497" t="s">
        <v>414</v>
      </c>
      <c r="D497" t="s">
        <v>942</v>
      </c>
      <c r="E497">
        <v>2012</v>
      </c>
      <c r="F497" s="23">
        <v>55.26</v>
      </c>
      <c r="G497" s="23">
        <v>14.92</v>
      </c>
      <c r="H497" s="22">
        <v>32193</v>
      </c>
      <c r="I497" s="34">
        <v>269.44525299999998</v>
      </c>
      <c r="J497" s="22">
        <v>2</v>
      </c>
      <c r="K497" s="22" t="s">
        <v>782</v>
      </c>
      <c r="L497" s="23">
        <v>750</v>
      </c>
      <c r="M497" s="23">
        <v>0.75</v>
      </c>
      <c r="N497" s="23">
        <v>5.6591499999999995</v>
      </c>
      <c r="O497" s="14">
        <v>2.1002967901609311</v>
      </c>
      <c r="P497" s="22">
        <v>0</v>
      </c>
      <c r="Q497" s="22" t="s">
        <v>782</v>
      </c>
      <c r="R497" s="23">
        <v>0</v>
      </c>
      <c r="S497" s="23">
        <v>0</v>
      </c>
      <c r="T497" s="23">
        <v>0</v>
      </c>
      <c r="U497" s="14">
        <v>0</v>
      </c>
      <c r="V497" s="22">
        <v>0</v>
      </c>
      <c r="W497" s="22" t="s">
        <v>782</v>
      </c>
      <c r="X497" s="23">
        <v>0</v>
      </c>
      <c r="Y497" s="23">
        <v>0</v>
      </c>
      <c r="Z497" s="23">
        <v>0</v>
      </c>
      <c r="AA497" s="14">
        <v>0</v>
      </c>
      <c r="AB497" s="22">
        <v>0</v>
      </c>
      <c r="AC497" s="22" t="s">
        <v>782</v>
      </c>
      <c r="AD497" s="23">
        <v>0</v>
      </c>
      <c r="AE497" s="23">
        <v>0</v>
      </c>
      <c r="AF497" s="23">
        <v>0</v>
      </c>
      <c r="AG497" s="14">
        <v>0</v>
      </c>
      <c r="AH497" s="22" t="s">
        <v>782</v>
      </c>
      <c r="AI497" s="23" t="s">
        <v>782</v>
      </c>
      <c r="AJ497" s="23" t="s">
        <v>782</v>
      </c>
      <c r="AK497" s="23" t="s">
        <v>782</v>
      </c>
      <c r="AL497" s="14" t="s">
        <v>782</v>
      </c>
      <c r="AM497" s="22" t="s">
        <v>782</v>
      </c>
      <c r="AN497" s="23" t="s">
        <v>782</v>
      </c>
      <c r="AO497" s="23" t="s">
        <v>782</v>
      </c>
      <c r="AP497" s="23" t="s">
        <v>782</v>
      </c>
      <c r="AQ497" s="14" t="s">
        <v>782</v>
      </c>
      <c r="AR497" s="22">
        <v>320</v>
      </c>
      <c r="AS497" s="23">
        <v>7606.8739999999998</v>
      </c>
      <c r="AT497" s="23">
        <v>7.6068739999999995</v>
      </c>
      <c r="AU497" s="23">
        <v>6.1694880000000003</v>
      </c>
      <c r="AV497" s="14">
        <v>2.2897000156094793</v>
      </c>
      <c r="AW497" s="22">
        <v>0</v>
      </c>
      <c r="AX497" s="22" t="s">
        <v>782</v>
      </c>
      <c r="AY497" s="23">
        <v>0</v>
      </c>
      <c r="AZ497" s="23">
        <v>0</v>
      </c>
      <c r="BA497" s="23">
        <v>0</v>
      </c>
      <c r="BB497" s="14">
        <v>0</v>
      </c>
      <c r="BC497" s="22">
        <v>11</v>
      </c>
      <c r="BD497" s="23">
        <v>20100</v>
      </c>
      <c r="BE497" s="23">
        <v>20.100000000000001</v>
      </c>
      <c r="BF497" s="23">
        <v>32.099699999999999</v>
      </c>
      <c r="BG497" s="14">
        <v>11.913254972059205</v>
      </c>
      <c r="BH497" s="22">
        <v>333</v>
      </c>
      <c r="BI497" s="23">
        <v>28.456873999999999</v>
      </c>
      <c r="BJ497" s="23">
        <v>43.928338000000004</v>
      </c>
      <c r="BK497" s="14">
        <v>16.303251777829615</v>
      </c>
      <c r="BL497" t="s">
        <v>414</v>
      </c>
    </row>
    <row r="498" spans="1:64">
      <c r="A498" t="s">
        <v>1328</v>
      </c>
      <c r="B498" t="s">
        <v>1327</v>
      </c>
      <c r="C498" t="s">
        <v>414</v>
      </c>
      <c r="D498" t="s">
        <v>942</v>
      </c>
      <c r="E498">
        <v>2015</v>
      </c>
      <c r="F498" s="23">
        <v>55.26</v>
      </c>
      <c r="G498" s="23">
        <v>15.09</v>
      </c>
      <c r="H498" s="22">
        <v>32922</v>
      </c>
      <c r="I498" s="34">
        <v>263.20140641014694</v>
      </c>
      <c r="J498" s="13">
        <v>2</v>
      </c>
      <c r="K498" s="13">
        <v>2</v>
      </c>
      <c r="L498" s="19">
        <v>750</v>
      </c>
      <c r="M498" s="35">
        <v>0.75</v>
      </c>
      <c r="N498" s="19">
        <v>4.4860162363872496</v>
      </c>
      <c r="O498" s="17">
        <v>1.7044043561821578</v>
      </c>
      <c r="P498" s="36">
        <v>0</v>
      </c>
      <c r="Q498" s="37">
        <v>0</v>
      </c>
      <c r="R498" s="38">
        <v>0</v>
      </c>
      <c r="S498" s="27">
        <v>0</v>
      </c>
      <c r="T498" s="23">
        <v>0</v>
      </c>
      <c r="U498" s="17">
        <v>0</v>
      </c>
      <c r="V498" s="22">
        <v>0</v>
      </c>
      <c r="W498" s="22">
        <v>0</v>
      </c>
      <c r="X498" s="23">
        <v>0</v>
      </c>
      <c r="Y498" s="27">
        <v>0</v>
      </c>
      <c r="Z498" s="27">
        <v>0</v>
      </c>
      <c r="AA498" s="14">
        <v>0</v>
      </c>
      <c r="AB498" s="39">
        <v>1</v>
      </c>
      <c r="AC498" s="22" t="s">
        <v>782</v>
      </c>
      <c r="AD498" s="23">
        <v>0</v>
      </c>
      <c r="AE498" s="23">
        <v>0</v>
      </c>
      <c r="AF498" s="23">
        <v>0.60117959999999993</v>
      </c>
      <c r="AG498" s="14">
        <v>0.22841048161542926</v>
      </c>
      <c r="AH498" s="22" t="s">
        <v>782</v>
      </c>
      <c r="AI498" s="23" t="s">
        <v>782</v>
      </c>
      <c r="AJ498" s="23" t="s">
        <v>782</v>
      </c>
      <c r="AK498" s="23" t="s">
        <v>782</v>
      </c>
      <c r="AL498" s="14" t="s">
        <v>782</v>
      </c>
      <c r="AM498" s="22" t="s">
        <v>782</v>
      </c>
      <c r="AN498" s="23" t="s">
        <v>782</v>
      </c>
      <c r="AO498" s="23" t="s">
        <v>782</v>
      </c>
      <c r="AP498" s="23" t="s">
        <v>782</v>
      </c>
      <c r="AQ498" s="14" t="s">
        <v>782</v>
      </c>
      <c r="AR498" s="40">
        <v>390</v>
      </c>
      <c r="AS498" s="41">
        <v>8078.7280000000019</v>
      </c>
      <c r="AT498" s="23">
        <v>8.0787280000000017</v>
      </c>
      <c r="AU498" s="23">
        <v>7.1752254584220543</v>
      </c>
      <c r="AV498" s="14">
        <v>2.7261349231701657</v>
      </c>
      <c r="AW498" s="22">
        <v>0</v>
      </c>
      <c r="AX498" s="22" t="s">
        <v>782</v>
      </c>
      <c r="AY498" s="23">
        <v>0</v>
      </c>
      <c r="AZ498" s="23">
        <v>0</v>
      </c>
      <c r="BA498" s="23">
        <v>0</v>
      </c>
      <c r="BB498" s="14">
        <v>0</v>
      </c>
      <c r="BC498" s="42">
        <v>11</v>
      </c>
      <c r="BD498" s="43">
        <v>20100</v>
      </c>
      <c r="BE498" s="44">
        <v>20.100000000000001</v>
      </c>
      <c r="BF498" s="23">
        <v>31.898700000000002</v>
      </c>
      <c r="BG498" s="14">
        <v>12.119502108697791</v>
      </c>
      <c r="BH498" s="22">
        <v>404</v>
      </c>
      <c r="BI498" s="23">
        <v>28.928728000000003</v>
      </c>
      <c r="BJ498" s="23">
        <v>44.161121294809305</v>
      </c>
      <c r="BK498" s="14">
        <v>16.778451869665545</v>
      </c>
      <c r="BL498" t="s">
        <v>414</v>
      </c>
    </row>
    <row r="499" spans="1:64">
      <c r="A499" t="s">
        <v>1329</v>
      </c>
      <c r="B499" t="s">
        <v>1327</v>
      </c>
      <c r="C499" t="s">
        <v>414</v>
      </c>
      <c r="D499" t="s">
        <v>942</v>
      </c>
      <c r="E499">
        <v>2016</v>
      </c>
      <c r="F499" s="23">
        <v>55.26</v>
      </c>
      <c r="G499" s="23">
        <v>15.2</v>
      </c>
      <c r="H499" s="22">
        <v>32947</v>
      </c>
      <c r="I499" s="34">
        <v>279.9164490966844</v>
      </c>
      <c r="J499" s="13">
        <v>2</v>
      </c>
      <c r="K499" s="13">
        <v>2</v>
      </c>
      <c r="L499" s="19">
        <v>750</v>
      </c>
      <c r="M499" s="35">
        <v>0.75</v>
      </c>
      <c r="N499" s="19">
        <v>4.4857499999999995</v>
      </c>
      <c r="O499" s="17">
        <v>1.6025317606292586</v>
      </c>
      <c r="P499" s="13">
        <v>0</v>
      </c>
      <c r="Q499" s="13">
        <v>0</v>
      </c>
      <c r="R499" s="19">
        <v>0</v>
      </c>
      <c r="S499" s="27">
        <v>0</v>
      </c>
      <c r="T499" s="19">
        <v>0</v>
      </c>
      <c r="U499" s="17">
        <v>0</v>
      </c>
      <c r="V499" s="13">
        <v>0</v>
      </c>
      <c r="W499" s="13">
        <v>0</v>
      </c>
      <c r="X499" s="19">
        <v>0</v>
      </c>
      <c r="Y499" s="27">
        <v>0</v>
      </c>
      <c r="Z499" s="19">
        <v>0</v>
      </c>
      <c r="AA499" s="14">
        <v>0</v>
      </c>
      <c r="AB499" s="13">
        <v>1</v>
      </c>
      <c r="AC499" s="22" t="s">
        <v>782</v>
      </c>
      <c r="AD499" s="19">
        <v>0</v>
      </c>
      <c r="AE499" s="23">
        <v>0</v>
      </c>
      <c r="AF499" s="19">
        <v>0.56707431900000005</v>
      </c>
      <c r="AG499" s="14">
        <v>0.20258699366543123</v>
      </c>
      <c r="AH499" s="22" t="s">
        <v>782</v>
      </c>
      <c r="AI499" s="23" t="s">
        <v>782</v>
      </c>
      <c r="AJ499" s="23" t="s">
        <v>782</v>
      </c>
      <c r="AK499" s="23" t="s">
        <v>782</v>
      </c>
      <c r="AL499" s="14" t="s">
        <v>782</v>
      </c>
      <c r="AM499" s="22" t="s">
        <v>782</v>
      </c>
      <c r="AN499" s="23" t="s">
        <v>782</v>
      </c>
      <c r="AO499" s="23" t="s">
        <v>782</v>
      </c>
      <c r="AP499" s="23" t="s">
        <v>782</v>
      </c>
      <c r="AQ499" s="14" t="s">
        <v>782</v>
      </c>
      <c r="AR499" s="13">
        <v>422</v>
      </c>
      <c r="AS499" s="19">
        <v>8410.7129999999997</v>
      </c>
      <c r="AT499" s="23">
        <v>8.4107129999999994</v>
      </c>
      <c r="AU499" s="19">
        <v>7.4687131440000014</v>
      </c>
      <c r="AV499" s="14">
        <v>2.6681937299870055</v>
      </c>
      <c r="AW499" s="13">
        <v>0</v>
      </c>
      <c r="AX499" s="22" t="s">
        <v>782</v>
      </c>
      <c r="AY499" s="19">
        <v>0</v>
      </c>
      <c r="AZ499" s="23">
        <v>0</v>
      </c>
      <c r="BA499" s="19">
        <v>0</v>
      </c>
      <c r="BB499" s="14">
        <v>0</v>
      </c>
      <c r="BC499" s="13">
        <v>11</v>
      </c>
      <c r="BD499" s="19">
        <v>20100</v>
      </c>
      <c r="BE499" s="44">
        <v>20.100000000000001</v>
      </c>
      <c r="BF499" s="19">
        <v>32.320799999999998</v>
      </c>
      <c r="BG499" s="14">
        <v>11.546588313870847</v>
      </c>
      <c r="BH499" s="22">
        <v>436</v>
      </c>
      <c r="BI499" s="23">
        <v>29.260713000000003</v>
      </c>
      <c r="BJ499" s="23">
        <v>44.842337462999993</v>
      </c>
      <c r="BK499" s="14">
        <v>16.019900798152541</v>
      </c>
      <c r="BL499" t="s">
        <v>414</v>
      </c>
    </row>
    <row r="500" spans="1:64">
      <c r="A500" t="s">
        <v>1330</v>
      </c>
      <c r="B500" t="s">
        <v>1327</v>
      </c>
      <c r="C500" t="s">
        <v>414</v>
      </c>
      <c r="D500" t="s">
        <v>942</v>
      </c>
      <c r="E500">
        <v>2017</v>
      </c>
      <c r="F500" s="23">
        <v>55.26</v>
      </c>
      <c r="G500" s="23">
        <v>15.49</v>
      </c>
      <c r="H500" s="22">
        <v>33063</v>
      </c>
      <c r="I500" s="34">
        <v>259.71021096648786</v>
      </c>
      <c r="J500" s="13">
        <v>2</v>
      </c>
      <c r="K500" s="13">
        <v>2</v>
      </c>
      <c r="L500" s="19">
        <v>750</v>
      </c>
      <c r="M500" s="19">
        <v>0.75</v>
      </c>
      <c r="N500" s="19">
        <v>4.4857499999999995</v>
      </c>
      <c r="O500" s="17">
        <v>1.7272135675015201</v>
      </c>
      <c r="P500" s="13">
        <v>0</v>
      </c>
      <c r="Q500" s="13">
        <v>0</v>
      </c>
      <c r="R500" s="19">
        <v>0</v>
      </c>
      <c r="S500" s="19">
        <v>0</v>
      </c>
      <c r="T500" s="19">
        <v>0</v>
      </c>
      <c r="U500" s="17">
        <v>0</v>
      </c>
      <c r="V500" s="13">
        <v>0</v>
      </c>
      <c r="W500" s="13">
        <v>0</v>
      </c>
      <c r="X500" s="19">
        <v>0</v>
      </c>
      <c r="Y500" s="19">
        <v>0</v>
      </c>
      <c r="Z500" s="19">
        <v>0</v>
      </c>
      <c r="AA500" s="14">
        <v>0</v>
      </c>
      <c r="AB500" s="13">
        <v>1</v>
      </c>
      <c r="AC500" s="22" t="s">
        <v>782</v>
      </c>
      <c r="AD500" s="19">
        <v>0</v>
      </c>
      <c r="AE500" s="19">
        <v>0</v>
      </c>
      <c r="AF500" s="19">
        <v>0.53188443000000007</v>
      </c>
      <c r="AG500" s="14">
        <v>0.20479919831439844</v>
      </c>
      <c r="AH500" s="22" t="s">
        <v>782</v>
      </c>
      <c r="AI500" s="23" t="s">
        <v>782</v>
      </c>
      <c r="AJ500" s="23" t="s">
        <v>782</v>
      </c>
      <c r="AK500" s="23" t="s">
        <v>782</v>
      </c>
      <c r="AL500" s="14" t="s">
        <v>782</v>
      </c>
      <c r="AM500" s="22" t="s">
        <v>782</v>
      </c>
      <c r="AN500" s="23" t="s">
        <v>782</v>
      </c>
      <c r="AO500" s="23" t="s">
        <v>782</v>
      </c>
      <c r="AP500" s="23" t="s">
        <v>782</v>
      </c>
      <c r="AQ500" s="14" t="s">
        <v>782</v>
      </c>
      <c r="AR500" s="13">
        <v>458</v>
      </c>
      <c r="AS500" s="19">
        <v>8646.0480000000025</v>
      </c>
      <c r="AT500" s="19">
        <v>8.6460479999999986</v>
      </c>
      <c r="AU500" s="19">
        <v>7.6776906240000029</v>
      </c>
      <c r="AV500" s="14">
        <v>2.9562528925713689</v>
      </c>
      <c r="AW500" s="13">
        <v>0</v>
      </c>
      <c r="AX500" s="22" t="s">
        <v>782</v>
      </c>
      <c r="AY500" s="19">
        <v>0</v>
      </c>
      <c r="AZ500" s="19">
        <v>0</v>
      </c>
      <c r="BA500" s="19">
        <v>0</v>
      </c>
      <c r="BB500" s="14">
        <v>0</v>
      </c>
      <c r="BC500" s="13">
        <v>11</v>
      </c>
      <c r="BD500" s="19">
        <v>20100</v>
      </c>
      <c r="BE500" s="19">
        <v>20.100000000000001</v>
      </c>
      <c r="BF500" s="19">
        <v>31.641853519285629</v>
      </c>
      <c r="BG500" s="14">
        <v>12.183523089651869</v>
      </c>
      <c r="BH500" s="22">
        <v>472</v>
      </c>
      <c r="BI500" s="23">
        <v>29.496048000000002</v>
      </c>
      <c r="BJ500" s="23">
        <v>44.337178573285627</v>
      </c>
      <c r="BK500" s="14">
        <v>17.071788748039157</v>
      </c>
      <c r="BL500" t="s">
        <v>414</v>
      </c>
    </row>
    <row r="501" spans="1:64">
      <c r="A501" t="s">
        <v>1331</v>
      </c>
      <c r="B501" t="s">
        <v>1327</v>
      </c>
      <c r="C501" t="s">
        <v>414</v>
      </c>
      <c r="D501" t="s">
        <v>942</v>
      </c>
      <c r="E501">
        <v>2018</v>
      </c>
      <c r="F501" s="23">
        <v>55.26</v>
      </c>
      <c r="G501" s="23">
        <v>15.66</v>
      </c>
      <c r="H501" s="22">
        <v>33066</v>
      </c>
      <c r="I501" s="34">
        <v>259.7286694036568</v>
      </c>
      <c r="J501" s="13">
        <v>2</v>
      </c>
      <c r="K501" s="13">
        <v>2</v>
      </c>
      <c r="L501" s="19">
        <v>750</v>
      </c>
      <c r="M501" s="19">
        <v>0.75</v>
      </c>
      <c r="N501" s="19">
        <v>4.4857499999999995</v>
      </c>
      <c r="O501" s="17">
        <v>1.7270908176210922</v>
      </c>
      <c r="P501" s="13">
        <v>0</v>
      </c>
      <c r="Q501" s="13">
        <v>0</v>
      </c>
      <c r="R501" s="19">
        <v>0</v>
      </c>
      <c r="S501" s="19">
        <v>0</v>
      </c>
      <c r="T501" s="19">
        <v>0</v>
      </c>
      <c r="U501" s="17">
        <v>0</v>
      </c>
      <c r="V501" s="13">
        <v>0</v>
      </c>
      <c r="W501" s="13">
        <v>0</v>
      </c>
      <c r="X501" s="19">
        <v>0</v>
      </c>
      <c r="Y501" s="19">
        <v>0</v>
      </c>
      <c r="Z501" s="19">
        <v>0</v>
      </c>
      <c r="AA501" s="14">
        <v>0</v>
      </c>
      <c r="AB501" s="13">
        <v>1</v>
      </c>
      <c r="AC501" s="22" t="s">
        <v>782</v>
      </c>
      <c r="AD501" s="19">
        <v>0</v>
      </c>
      <c r="AE501" s="19">
        <v>0</v>
      </c>
      <c r="AF501" s="19">
        <v>0.57315917399999994</v>
      </c>
      <c r="AG501" s="14">
        <v>0.2206761291758769</v>
      </c>
      <c r="AH501" s="22" t="s">
        <v>782</v>
      </c>
      <c r="AI501" s="23" t="s">
        <v>782</v>
      </c>
      <c r="AJ501" s="23" t="s">
        <v>782</v>
      </c>
      <c r="AK501" s="23" t="s">
        <v>782</v>
      </c>
      <c r="AL501" s="14" t="s">
        <v>782</v>
      </c>
      <c r="AM501" s="22" t="s">
        <v>782</v>
      </c>
      <c r="AN501" s="23" t="s">
        <v>782</v>
      </c>
      <c r="AO501" s="23" t="s">
        <v>782</v>
      </c>
      <c r="AP501" s="23" t="s">
        <v>782</v>
      </c>
      <c r="AQ501" s="14" t="s">
        <v>782</v>
      </c>
      <c r="AR501" s="13">
        <v>496</v>
      </c>
      <c r="AS501" s="19">
        <v>9099.5180000000073</v>
      </c>
      <c r="AT501" s="19">
        <v>9.099517999999998</v>
      </c>
      <c r="AU501" s="19">
        <v>8.0803719840000046</v>
      </c>
      <c r="AV501" s="14">
        <v>3.1110820390189238</v>
      </c>
      <c r="AW501" s="13">
        <v>0</v>
      </c>
      <c r="AX501" s="22" t="s">
        <v>782</v>
      </c>
      <c r="AY501" s="19">
        <v>0</v>
      </c>
      <c r="AZ501" s="19">
        <v>0</v>
      </c>
      <c r="BA501" s="19">
        <v>0</v>
      </c>
      <c r="BB501" s="14">
        <v>0</v>
      </c>
      <c r="BC501" s="13">
        <v>11</v>
      </c>
      <c r="BD501" s="19">
        <v>20100</v>
      </c>
      <c r="BE501" s="19">
        <v>20.100000000000001</v>
      </c>
      <c r="BF501" s="19">
        <v>31.402216739014996</v>
      </c>
      <c r="BG501" s="14">
        <v>12.090392951658064</v>
      </c>
      <c r="BH501" s="22">
        <v>510</v>
      </c>
      <c r="BI501" s="23">
        <v>29.949517999999998</v>
      </c>
      <c r="BJ501" s="23">
        <v>44.541497897014992</v>
      </c>
      <c r="BK501" s="14">
        <v>17.149241937473956</v>
      </c>
      <c r="BL501" t="s">
        <v>414</v>
      </c>
    </row>
    <row r="502" spans="1:64">
      <c r="A502" t="s">
        <v>1332</v>
      </c>
      <c r="B502" t="s">
        <v>1327</v>
      </c>
      <c r="C502" t="s">
        <v>414</v>
      </c>
      <c r="D502" t="s">
        <v>942</v>
      </c>
      <c r="E502">
        <v>2019</v>
      </c>
      <c r="F502" s="23">
        <v>55.26</v>
      </c>
      <c r="G502" s="23">
        <v>15.98</v>
      </c>
      <c r="H502" s="22">
        <v>33251</v>
      </c>
      <c r="I502" s="34">
        <v>265.15269828203316</v>
      </c>
      <c r="J502" s="22">
        <v>2</v>
      </c>
      <c r="K502" s="22">
        <v>2</v>
      </c>
      <c r="L502" s="23">
        <v>750</v>
      </c>
      <c r="M502" s="23">
        <v>0.75</v>
      </c>
      <c r="N502" s="23">
        <v>4.4857499999999995</v>
      </c>
      <c r="O502" s="14">
        <v>1.6917610226348412</v>
      </c>
      <c r="P502" s="22">
        <v>0</v>
      </c>
      <c r="Q502" s="22">
        <v>0</v>
      </c>
      <c r="R502" s="23">
        <v>0</v>
      </c>
      <c r="S502" s="23">
        <v>0</v>
      </c>
      <c r="T502" s="23">
        <v>0</v>
      </c>
      <c r="U502" s="14">
        <v>0</v>
      </c>
      <c r="V502" s="22">
        <v>0</v>
      </c>
      <c r="W502" s="22">
        <v>0</v>
      </c>
      <c r="X502" s="23">
        <v>0</v>
      </c>
      <c r="Y502" s="23">
        <v>0</v>
      </c>
      <c r="Z502" s="23">
        <v>0</v>
      </c>
      <c r="AA502" s="14">
        <v>0</v>
      </c>
      <c r="AB502" s="22">
        <v>1</v>
      </c>
      <c r="AC502" s="22">
        <v>1</v>
      </c>
      <c r="AD502" s="23">
        <v>387.6915751072961</v>
      </c>
      <c r="AE502" s="23">
        <v>0.38769157510729613</v>
      </c>
      <c r="AF502" s="23">
        <v>0.54199282199999987</v>
      </c>
      <c r="AG502" s="14">
        <v>0.20440780935350017</v>
      </c>
      <c r="AH502" s="22">
        <v>0</v>
      </c>
      <c r="AI502" s="23">
        <v>0</v>
      </c>
      <c r="AJ502" s="23">
        <v>0</v>
      </c>
      <c r="AK502" s="23">
        <v>0</v>
      </c>
      <c r="AL502" s="14">
        <v>0</v>
      </c>
      <c r="AM502" s="22">
        <v>554</v>
      </c>
      <c r="AN502" s="23">
        <v>9700.5230000000029</v>
      </c>
      <c r="AO502" s="23">
        <v>9.7005229999999987</v>
      </c>
      <c r="AP502" s="23">
        <v>8.6140644240000039</v>
      </c>
      <c r="AQ502" s="14">
        <v>3.2487183723989643</v>
      </c>
      <c r="AR502" s="22">
        <v>554</v>
      </c>
      <c r="AS502" s="23">
        <v>9700.5230000000029</v>
      </c>
      <c r="AT502" s="23">
        <v>9.7005229999999987</v>
      </c>
      <c r="AU502" s="23">
        <v>8.6140644240000039</v>
      </c>
      <c r="AV502" s="14">
        <v>3.2487183723989643</v>
      </c>
      <c r="AW502" s="22">
        <v>0</v>
      </c>
      <c r="AX502" s="22" t="s">
        <v>782</v>
      </c>
      <c r="AY502" s="23">
        <v>0</v>
      </c>
      <c r="AZ502" s="23">
        <v>0</v>
      </c>
      <c r="BA502" s="23">
        <v>0</v>
      </c>
      <c r="BB502" s="14">
        <v>0</v>
      </c>
      <c r="BC502" s="22">
        <v>11</v>
      </c>
      <c r="BD502" s="23">
        <v>20100</v>
      </c>
      <c r="BE502" s="23">
        <v>20.100000000000001</v>
      </c>
      <c r="BF502" s="23">
        <v>30.300467944372791</v>
      </c>
      <c r="BG502" s="14">
        <v>11.427554062506012</v>
      </c>
      <c r="BH502" s="22">
        <v>568</v>
      </c>
      <c r="BI502" s="23">
        <v>30.938214575107295</v>
      </c>
      <c r="BJ502" s="23">
        <v>43.942275190372797</v>
      </c>
      <c r="BK502" s="14">
        <v>16.572441266893318</v>
      </c>
      <c r="BL502" t="s">
        <v>414</v>
      </c>
    </row>
    <row r="503" spans="1:64">
      <c r="A503" t="s">
        <v>1333</v>
      </c>
      <c r="B503" t="s">
        <v>1327</v>
      </c>
      <c r="C503" t="s">
        <v>414</v>
      </c>
      <c r="D503" t="s">
        <v>942</v>
      </c>
      <c r="E503">
        <v>2020</v>
      </c>
      <c r="F503" s="23">
        <v>55.26</v>
      </c>
      <c r="G503" s="23">
        <v>15.99</v>
      </c>
      <c r="H503" s="22">
        <v>33484</v>
      </c>
      <c r="I503" s="34">
        <v>267.7452919435828</v>
      </c>
      <c r="J503" s="22">
        <v>2</v>
      </c>
      <c r="K503" s="22">
        <v>3</v>
      </c>
      <c r="L503" s="23">
        <v>1150</v>
      </c>
      <c r="M503" s="23">
        <v>1.1499999999999999</v>
      </c>
      <c r="N503" s="23">
        <v>6.8781499999999998</v>
      </c>
      <c r="O503" s="14">
        <v>2.5689153859890501</v>
      </c>
      <c r="P503" s="22">
        <v>0</v>
      </c>
      <c r="Q503" s="22">
        <v>0</v>
      </c>
      <c r="R503" s="23">
        <v>0</v>
      </c>
      <c r="S503" s="23">
        <v>0</v>
      </c>
      <c r="T503" s="23">
        <v>0</v>
      </c>
      <c r="U503" s="14">
        <v>0</v>
      </c>
      <c r="V503" s="22">
        <v>0</v>
      </c>
      <c r="W503" s="22">
        <v>0</v>
      </c>
      <c r="X503" s="23">
        <v>0</v>
      </c>
      <c r="Y503" s="23">
        <v>0</v>
      </c>
      <c r="Z503" s="23">
        <v>0</v>
      </c>
      <c r="AA503" s="14">
        <v>0</v>
      </c>
      <c r="AB503" s="22">
        <v>1</v>
      </c>
      <c r="AC503" s="22">
        <v>1</v>
      </c>
      <c r="AD503" s="23">
        <v>405.91326609442063</v>
      </c>
      <c r="AE503" s="23">
        <v>0.40591326609442063</v>
      </c>
      <c r="AF503" s="23">
        <v>0.56746674600000002</v>
      </c>
      <c r="AG503" s="14">
        <v>0.21194275420520639</v>
      </c>
      <c r="AH503" s="22">
        <v>0</v>
      </c>
      <c r="AI503" s="23">
        <v>0</v>
      </c>
      <c r="AJ503" s="23">
        <v>0</v>
      </c>
      <c r="AK503" s="23">
        <v>0</v>
      </c>
      <c r="AL503" s="14">
        <v>0</v>
      </c>
      <c r="AM503" s="22">
        <v>664</v>
      </c>
      <c r="AN503" s="23">
        <v>10878.851000000004</v>
      </c>
      <c r="AO503" s="23">
        <v>10.878850999999996</v>
      </c>
      <c r="AP503" s="23">
        <v>9.6604196879999993</v>
      </c>
      <c r="AQ503" s="14">
        <v>3.6080633268560209</v>
      </c>
      <c r="AR503" s="22">
        <v>664</v>
      </c>
      <c r="AS503" s="23">
        <v>10878.851000000004</v>
      </c>
      <c r="AT503" s="23">
        <v>10.878850999999996</v>
      </c>
      <c r="AU503" s="23">
        <v>9.6604196879999993</v>
      </c>
      <c r="AV503" s="14">
        <v>3.6080633268560209</v>
      </c>
      <c r="AW503" s="22">
        <v>0</v>
      </c>
      <c r="AX503" s="22">
        <v>0</v>
      </c>
      <c r="AY503" s="23">
        <v>0</v>
      </c>
      <c r="AZ503" s="23">
        <v>0</v>
      </c>
      <c r="BA503" s="23">
        <v>0</v>
      </c>
      <c r="BB503" s="14">
        <v>0</v>
      </c>
      <c r="BC503" s="22">
        <v>11</v>
      </c>
      <c r="BD503" s="23">
        <v>20100</v>
      </c>
      <c r="BE503" s="23">
        <v>20.100000000000001</v>
      </c>
      <c r="BF503" s="23">
        <v>30.300467944372794</v>
      </c>
      <c r="BG503" s="14">
        <v>11.316900373642227</v>
      </c>
      <c r="BH503" s="22">
        <v>678</v>
      </c>
      <c r="BI503" s="23">
        <v>32.53476426609442</v>
      </c>
      <c r="BJ503" s="23">
        <v>47.406504378372794</v>
      </c>
      <c r="BK503" s="14">
        <v>17.705821840692504</v>
      </c>
      <c r="BL503" t="s">
        <v>414</v>
      </c>
    </row>
    <row r="504" spans="1:64">
      <c r="A504" t="s">
        <v>1334</v>
      </c>
      <c r="B504" t="s">
        <v>1327</v>
      </c>
      <c r="C504" t="s">
        <v>414</v>
      </c>
      <c r="D504" t="s">
        <v>942</v>
      </c>
      <c r="E504">
        <v>2021</v>
      </c>
      <c r="F504" s="23">
        <v>55.26</v>
      </c>
      <c r="G504" s="23">
        <v>16.02</v>
      </c>
      <c r="H504" s="22">
        <v>33786</v>
      </c>
      <c r="I504" s="34">
        <v>251.05</v>
      </c>
      <c r="J504" s="22">
        <v>3</v>
      </c>
      <c r="K504" s="22">
        <v>6</v>
      </c>
      <c r="L504" s="23">
        <v>2370</v>
      </c>
      <c r="M504" s="23">
        <v>2.37</v>
      </c>
      <c r="N504" s="23">
        <v>14.17497</v>
      </c>
      <c r="O504" s="14">
        <v>5.65</v>
      </c>
      <c r="P504" s="22">
        <v>0</v>
      </c>
      <c r="Q504" s="22">
        <v>0</v>
      </c>
      <c r="R504" s="23">
        <v>0</v>
      </c>
      <c r="S504" s="23">
        <v>0</v>
      </c>
      <c r="T504" s="23">
        <v>0</v>
      </c>
      <c r="U504" s="14">
        <v>0</v>
      </c>
      <c r="V504" s="22">
        <v>0</v>
      </c>
      <c r="W504" s="22">
        <v>0</v>
      </c>
      <c r="X504" s="23">
        <v>0</v>
      </c>
      <c r="Y504" s="23">
        <v>0</v>
      </c>
      <c r="Z504" s="23">
        <v>0</v>
      </c>
      <c r="AA504" s="14">
        <v>0</v>
      </c>
      <c r="AB504" s="22">
        <v>1</v>
      </c>
      <c r="AC504" s="22">
        <v>1</v>
      </c>
      <c r="AD504" s="23">
        <v>442.3600429</v>
      </c>
      <c r="AE504" s="23">
        <v>0.44236004299999998</v>
      </c>
      <c r="AF504" s="23">
        <v>0.61841933999999998</v>
      </c>
      <c r="AG504" s="14">
        <v>0.25</v>
      </c>
      <c r="AH504" s="22">
        <v>0</v>
      </c>
      <c r="AI504" s="23">
        <v>0</v>
      </c>
      <c r="AJ504" s="23">
        <v>0</v>
      </c>
      <c r="AK504" s="23">
        <v>0</v>
      </c>
      <c r="AL504" s="14">
        <v>0</v>
      </c>
      <c r="AM504" s="22">
        <v>802</v>
      </c>
      <c r="AN504" s="23">
        <v>12121.941000000001</v>
      </c>
      <c r="AO504" s="23">
        <v>12.121941</v>
      </c>
      <c r="AP504" s="23">
        <v>10.846990549999999</v>
      </c>
      <c r="AQ504" s="14">
        <v>4.32</v>
      </c>
      <c r="AR504" s="22">
        <v>802</v>
      </c>
      <c r="AS504" s="23">
        <v>12121.941000000001</v>
      </c>
      <c r="AT504" s="23">
        <v>12.121941</v>
      </c>
      <c r="AU504" s="23">
        <v>10.846990549999999</v>
      </c>
      <c r="AV504" s="14">
        <v>4.32</v>
      </c>
      <c r="AW504" s="22">
        <v>0</v>
      </c>
      <c r="AX504" s="22">
        <v>0</v>
      </c>
      <c r="AY504" s="23">
        <v>0</v>
      </c>
      <c r="AZ504" s="23">
        <v>0</v>
      </c>
      <c r="BA504" s="23">
        <v>0</v>
      </c>
      <c r="BB504" s="14">
        <v>0</v>
      </c>
      <c r="BC504" s="22">
        <v>11</v>
      </c>
      <c r="BD504" s="23">
        <v>20100</v>
      </c>
      <c r="BE504" s="23">
        <v>20.100000000000001</v>
      </c>
      <c r="BF504" s="23">
        <v>26.422008049999999</v>
      </c>
      <c r="BG504" s="14">
        <v>10.52</v>
      </c>
      <c r="BH504" s="22">
        <v>817</v>
      </c>
      <c r="BI504" s="23">
        <v>35.03</v>
      </c>
      <c r="BJ504" s="23">
        <v>52.06</v>
      </c>
      <c r="BK504" s="14">
        <v>20.74</v>
      </c>
      <c r="BL504" t="s">
        <v>414</v>
      </c>
    </row>
    <row r="505" spans="1:64">
      <c r="A505" t="s">
        <v>1335</v>
      </c>
      <c r="B505" t="s">
        <v>1327</v>
      </c>
      <c r="C505" t="s">
        <v>414</v>
      </c>
      <c r="D505" s="111" t="s">
        <v>942</v>
      </c>
      <c r="E505" s="110">
        <v>2022</v>
      </c>
      <c r="F505" s="23"/>
      <c r="G505" s="23"/>
      <c r="H505" s="22">
        <v>34187</v>
      </c>
      <c r="I505" s="34">
        <v>247.77158745537542</v>
      </c>
      <c r="J505" s="22">
        <v>3</v>
      </c>
      <c r="K505" s="22">
        <v>5</v>
      </c>
      <c r="L505" s="23">
        <v>1970</v>
      </c>
      <c r="M505" s="23">
        <v>1.9700000000000002</v>
      </c>
      <c r="N505" s="23">
        <v>11.658460000000002</v>
      </c>
      <c r="O505" s="14">
        <v>4.7053256266115397</v>
      </c>
      <c r="P505" s="22">
        <v>0</v>
      </c>
      <c r="Q505" s="22">
        <v>0</v>
      </c>
      <c r="R505" s="23">
        <v>0</v>
      </c>
      <c r="S505" s="23">
        <v>0</v>
      </c>
      <c r="T505" s="23">
        <v>0</v>
      </c>
      <c r="U505" s="14">
        <v>0</v>
      </c>
      <c r="V505" s="22">
        <v>0</v>
      </c>
      <c r="W505" s="22">
        <v>0</v>
      </c>
      <c r="X505" s="23">
        <v>0</v>
      </c>
      <c r="Y505" s="23">
        <v>0</v>
      </c>
      <c r="Z505" s="23">
        <v>0</v>
      </c>
      <c r="AA505" s="14">
        <v>0</v>
      </c>
      <c r="AB505" s="22">
        <v>1</v>
      </c>
      <c r="AC505" s="22">
        <v>1</v>
      </c>
      <c r="AD505" s="23">
        <v>354.40140772532197</v>
      </c>
      <c r="AE505" s="23">
        <v>0.35440140772532203</v>
      </c>
      <c r="AF505" s="23">
        <v>0.495453168</v>
      </c>
      <c r="AG505" s="14">
        <v>0.19996367343339275</v>
      </c>
      <c r="AH505" s="22">
        <v>0</v>
      </c>
      <c r="AI505" s="23">
        <v>0</v>
      </c>
      <c r="AJ505" s="23">
        <v>0</v>
      </c>
      <c r="AK505" s="23">
        <v>0</v>
      </c>
      <c r="AL505" s="14">
        <v>0</v>
      </c>
      <c r="AM505" s="22">
        <v>1124</v>
      </c>
      <c r="AN505" s="23">
        <v>15397.469999999996</v>
      </c>
      <c r="AO505" s="23">
        <v>15.397470000000014</v>
      </c>
      <c r="AP505" s="23">
        <v>15.772612700306045</v>
      </c>
      <c r="AQ505" s="14">
        <v>6.3657874828552536</v>
      </c>
      <c r="AR505" s="22">
        <v>1124</v>
      </c>
      <c r="AS505" s="23">
        <v>15397.47</v>
      </c>
      <c r="AT505" s="23">
        <v>15.39747</v>
      </c>
      <c r="AU505" s="23">
        <v>15.772612700306</v>
      </c>
      <c r="AV505" s="14">
        <v>6.3657874828552359</v>
      </c>
      <c r="AW505" s="22">
        <v>0</v>
      </c>
      <c r="AX505" s="22">
        <v>0</v>
      </c>
      <c r="AY505" s="23">
        <v>0</v>
      </c>
      <c r="AZ505" s="23">
        <v>0</v>
      </c>
      <c r="BA505" s="23">
        <v>0</v>
      </c>
      <c r="BB505" s="14">
        <v>0</v>
      </c>
      <c r="BC505" s="22">
        <v>11</v>
      </c>
      <c r="BD505" s="23">
        <v>20100</v>
      </c>
      <c r="BE505" s="23">
        <v>20.100000000000001</v>
      </c>
      <c r="BF505" s="23">
        <v>29.507170193624255</v>
      </c>
      <c r="BG505" s="14">
        <v>11.909020923934067</v>
      </c>
      <c r="BH505" s="22">
        <v>1139</v>
      </c>
      <c r="BI505" s="23">
        <v>37.821871407725318</v>
      </c>
      <c r="BJ505" s="23">
        <v>57.433696061930249</v>
      </c>
      <c r="BK505" s="14">
        <v>23.180097706834236</v>
      </c>
      <c r="BL505" t="s">
        <v>414</v>
      </c>
    </row>
    <row r="506" spans="1:64">
      <c r="A506" t="s">
        <v>1336</v>
      </c>
      <c r="B506" t="s">
        <v>1327</v>
      </c>
      <c r="C506" t="s">
        <v>414</v>
      </c>
      <c r="D506" t="s">
        <v>942</v>
      </c>
      <c r="E506">
        <v>2023</v>
      </c>
      <c r="F506">
        <v>55.24</v>
      </c>
      <c r="G506">
        <v>16.13</v>
      </c>
      <c r="H506">
        <v>34566</v>
      </c>
      <c r="I506">
        <v>247.77158745537542</v>
      </c>
      <c r="J506">
        <v>3</v>
      </c>
      <c r="K506">
        <v>6</v>
      </c>
      <c r="L506">
        <v>2130</v>
      </c>
      <c r="M506">
        <v>2.13</v>
      </c>
      <c r="N506">
        <v>12.60534</v>
      </c>
      <c r="O506">
        <v>5.0874840531383638</v>
      </c>
      <c r="P506">
        <v>0</v>
      </c>
      <c r="Q506">
        <v>0</v>
      </c>
      <c r="R506">
        <v>0</v>
      </c>
      <c r="S506">
        <v>0</v>
      </c>
      <c r="T506">
        <v>0</v>
      </c>
      <c r="U506">
        <v>0</v>
      </c>
      <c r="V506">
        <v>0</v>
      </c>
      <c r="W506">
        <v>0</v>
      </c>
      <c r="X506">
        <v>0</v>
      </c>
      <c r="Y506">
        <v>0</v>
      </c>
      <c r="Z506">
        <v>0</v>
      </c>
      <c r="AA506">
        <v>0</v>
      </c>
      <c r="AB506">
        <v>1</v>
      </c>
      <c r="AC506">
        <v>1</v>
      </c>
      <c r="AD506">
        <v>413.20646995708199</v>
      </c>
      <c r="AE506">
        <v>0.41320646995708199</v>
      </c>
      <c r="AF506">
        <v>0.57766264499999997</v>
      </c>
      <c r="AG506">
        <v>0.23314321506054003</v>
      </c>
      <c r="AL506">
        <v>0</v>
      </c>
      <c r="AM506">
        <v>1629</v>
      </c>
      <c r="AN506">
        <v>21414.677</v>
      </c>
      <c r="AO506">
        <v>21.414677000000001</v>
      </c>
      <c r="AP506">
        <v>20.086694000000001</v>
      </c>
      <c r="AQ506">
        <v>8.1069400274225103</v>
      </c>
      <c r="AR506">
        <v>1853</v>
      </c>
      <c r="AS506">
        <v>21580.0649999999</v>
      </c>
      <c r="AT506">
        <v>21.580065000000001</v>
      </c>
      <c r="AU506">
        <v>20.241825513763501</v>
      </c>
      <c r="AV506">
        <v>8.1695507227636135</v>
      </c>
      <c r="AW506">
        <v>0</v>
      </c>
      <c r="AX506">
        <v>0</v>
      </c>
      <c r="AY506">
        <v>0</v>
      </c>
      <c r="AZ506">
        <v>0</v>
      </c>
      <c r="BA506">
        <v>0</v>
      </c>
      <c r="BB506">
        <v>0</v>
      </c>
      <c r="BC506">
        <v>11</v>
      </c>
      <c r="BD506">
        <v>20100</v>
      </c>
      <c r="BE506">
        <v>20.100000000000001</v>
      </c>
      <c r="BF506">
        <v>35.232894000000002</v>
      </c>
      <c r="BG506">
        <v>14.219908893446298</v>
      </c>
      <c r="BH506">
        <v>1868</v>
      </c>
      <c r="BI506">
        <v>44.223271469957083</v>
      </c>
      <c r="BJ506">
        <v>68.657722158763505</v>
      </c>
      <c r="BK506">
        <v>27.710086884408817</v>
      </c>
      <c r="BL506" t="s">
        <v>414</v>
      </c>
    </row>
    <row r="507" spans="1:64">
      <c r="A507" t="s">
        <v>1337</v>
      </c>
      <c r="B507" t="s">
        <v>1327</v>
      </c>
      <c r="C507" t="s">
        <v>414</v>
      </c>
      <c r="D507" t="s">
        <v>942</v>
      </c>
      <c r="E507">
        <v>2024</v>
      </c>
      <c r="F507">
        <v>55.26</v>
      </c>
      <c r="G507">
        <v>16.16</v>
      </c>
      <c r="H507">
        <v>34600</v>
      </c>
      <c r="I507">
        <v>237.25559592440774</v>
      </c>
      <c r="J507">
        <v>3</v>
      </c>
      <c r="K507">
        <v>6</v>
      </c>
      <c r="L507">
        <v>2150</v>
      </c>
      <c r="M507">
        <v>2.1500000000000004</v>
      </c>
      <c r="N507">
        <v>12.723700000000001</v>
      </c>
      <c r="O507">
        <v>5.3628661319558137</v>
      </c>
      <c r="P507">
        <v>0</v>
      </c>
      <c r="Q507">
        <v>0</v>
      </c>
      <c r="R507">
        <v>0</v>
      </c>
      <c r="S507">
        <v>0</v>
      </c>
      <c r="T507">
        <v>0</v>
      </c>
      <c r="U507">
        <v>0</v>
      </c>
      <c r="V507">
        <v>0</v>
      </c>
      <c r="W507">
        <v>0</v>
      </c>
      <c r="X507">
        <v>0</v>
      </c>
      <c r="Y507">
        <v>0</v>
      </c>
      <c r="Z507">
        <v>0</v>
      </c>
      <c r="AA507">
        <v>0</v>
      </c>
      <c r="AB507">
        <v>1</v>
      </c>
      <c r="AC507">
        <v>1</v>
      </c>
      <c r="AD507">
        <v>403.52513948497852</v>
      </c>
      <c r="AE507">
        <v>0.40352513948497853</v>
      </c>
      <c r="AF507">
        <v>0.56412814499999997</v>
      </c>
      <c r="AG507">
        <v>0.23777232431631978</v>
      </c>
      <c r="AH507">
        <v>3</v>
      </c>
      <c r="AI507">
        <v>10.975</v>
      </c>
      <c r="AJ507">
        <v>1.0975E-2</v>
      </c>
      <c r="AK507">
        <v>9.898833317296199E-3</v>
      </c>
      <c r="AL507">
        <v>4.1722233267998772E-3</v>
      </c>
      <c r="AM507">
        <v>2065</v>
      </c>
      <c r="AN507">
        <v>26755.387999999992</v>
      </c>
      <c r="AO507">
        <v>26.755388000000021</v>
      </c>
      <c r="AP507">
        <v>24.13185659695548</v>
      </c>
      <c r="AQ507">
        <v>10.17124864976595</v>
      </c>
      <c r="AR507">
        <v>2557</v>
      </c>
      <c r="AS507">
        <v>27180.342999999808</v>
      </c>
      <c r="AT507">
        <v>27.180343000000079</v>
      </c>
      <c r="AU507">
        <v>24.515142128832576</v>
      </c>
      <c r="AV507">
        <v>10.332798277450692</v>
      </c>
      <c r="AW507">
        <v>0</v>
      </c>
      <c r="AX507">
        <v>0</v>
      </c>
      <c r="AY507">
        <v>0</v>
      </c>
      <c r="AZ507">
        <v>0</v>
      </c>
      <c r="BA507">
        <v>0</v>
      </c>
      <c r="BB507">
        <v>0</v>
      </c>
      <c r="BC507">
        <v>11</v>
      </c>
      <c r="BD507">
        <v>20100</v>
      </c>
      <c r="BE507">
        <v>20.100000000000001</v>
      </c>
      <c r="BF507">
        <v>30.900732646300579</v>
      </c>
      <c r="BG507">
        <v>13.024237647969278</v>
      </c>
      <c r="BH507">
        <v>2572</v>
      </c>
      <c r="BI507">
        <v>49.833868139485062</v>
      </c>
      <c r="BJ507">
        <v>68.703702920133153</v>
      </c>
      <c r="BK507">
        <v>28.957674381692101</v>
      </c>
      <c r="BL507" t="s">
        <v>414</v>
      </c>
    </row>
    <row r="508" spans="1:64">
      <c r="A508" t="s">
        <v>1338</v>
      </c>
      <c r="B508" t="s">
        <v>1339</v>
      </c>
      <c r="C508" t="s">
        <v>416</v>
      </c>
      <c r="D508" t="s">
        <v>942</v>
      </c>
      <c r="E508">
        <v>2012</v>
      </c>
      <c r="F508" s="23">
        <v>64.39</v>
      </c>
      <c r="G508" s="23">
        <v>20.72</v>
      </c>
      <c r="H508" s="22">
        <v>54592</v>
      </c>
      <c r="I508" s="34">
        <v>444.65327300000001</v>
      </c>
      <c r="J508" s="22">
        <v>2</v>
      </c>
      <c r="K508" s="22" t="s">
        <v>782</v>
      </c>
      <c r="L508" s="23">
        <v>13.5</v>
      </c>
      <c r="M508" s="23">
        <v>1.35E-2</v>
      </c>
      <c r="N508" s="23">
        <v>3.8113999999999995E-2</v>
      </c>
      <c r="O508" s="14">
        <v>8.5716225010222732E-3</v>
      </c>
      <c r="P508" s="22">
        <v>0</v>
      </c>
      <c r="Q508" s="22" t="s">
        <v>782</v>
      </c>
      <c r="R508" s="23">
        <v>0</v>
      </c>
      <c r="S508" s="23">
        <v>0</v>
      </c>
      <c r="T508" s="23">
        <v>0</v>
      </c>
      <c r="U508" s="14">
        <v>0</v>
      </c>
      <c r="V508" s="22">
        <v>0</v>
      </c>
      <c r="W508" s="22" t="s">
        <v>782</v>
      </c>
      <c r="X508" s="23">
        <v>0</v>
      </c>
      <c r="Y508" s="23">
        <v>0</v>
      </c>
      <c r="Z508" s="23">
        <v>0</v>
      </c>
      <c r="AA508" s="14">
        <v>0</v>
      </c>
      <c r="AB508" s="22">
        <v>0</v>
      </c>
      <c r="AC508" s="22" t="s">
        <v>782</v>
      </c>
      <c r="AD508" s="23">
        <v>0</v>
      </c>
      <c r="AE508" s="23">
        <v>0</v>
      </c>
      <c r="AF508" s="23">
        <v>0</v>
      </c>
      <c r="AG508" s="14">
        <v>0</v>
      </c>
      <c r="AH508" s="22" t="s">
        <v>782</v>
      </c>
      <c r="AI508" s="23" t="s">
        <v>782</v>
      </c>
      <c r="AJ508" s="23" t="s">
        <v>782</v>
      </c>
      <c r="AK508" s="23" t="s">
        <v>782</v>
      </c>
      <c r="AL508" s="14" t="s">
        <v>782</v>
      </c>
      <c r="AM508" s="22" t="s">
        <v>782</v>
      </c>
      <c r="AN508" s="23" t="s">
        <v>782</v>
      </c>
      <c r="AO508" s="23" t="s">
        <v>782</v>
      </c>
      <c r="AP508" s="23" t="s">
        <v>782</v>
      </c>
      <c r="AQ508" s="14" t="s">
        <v>782</v>
      </c>
      <c r="AR508" s="22">
        <v>312</v>
      </c>
      <c r="AS508" s="23">
        <v>3462.4099999999985</v>
      </c>
      <c r="AT508" s="23">
        <v>3.4624099999999984</v>
      </c>
      <c r="AU508" s="23">
        <v>2.8870239999999998</v>
      </c>
      <c r="AV508" s="14">
        <v>0.64927532873462068</v>
      </c>
      <c r="AW508" s="22">
        <v>0</v>
      </c>
      <c r="AX508" s="22" t="s">
        <v>782</v>
      </c>
      <c r="AY508" s="23">
        <v>0</v>
      </c>
      <c r="AZ508" s="23">
        <v>0</v>
      </c>
      <c r="BA508" s="23">
        <v>0</v>
      </c>
      <c r="BB508" s="14">
        <v>0</v>
      </c>
      <c r="BC508" s="22">
        <v>3</v>
      </c>
      <c r="BD508" s="23">
        <v>2400</v>
      </c>
      <c r="BE508" s="23">
        <v>2.4</v>
      </c>
      <c r="BF508" s="23">
        <v>3.8327999999999998</v>
      </c>
      <c r="BG508" s="14">
        <v>0.86197498876838352</v>
      </c>
      <c r="BH508" s="22">
        <v>317</v>
      </c>
      <c r="BI508" s="23">
        <v>5.8759099999999984</v>
      </c>
      <c r="BJ508" s="23">
        <v>6.7579379999999993</v>
      </c>
      <c r="BK508" s="14">
        <v>1.5198219400040265</v>
      </c>
      <c r="BL508" t="s">
        <v>416</v>
      </c>
    </row>
    <row r="509" spans="1:64">
      <c r="A509" t="s">
        <v>1340</v>
      </c>
      <c r="B509" t="s">
        <v>1339</v>
      </c>
      <c r="C509" t="s">
        <v>416</v>
      </c>
      <c r="D509" t="s">
        <v>942</v>
      </c>
      <c r="E509">
        <v>2015</v>
      </c>
      <c r="F509" s="23">
        <v>64.39</v>
      </c>
      <c r="G509" s="23">
        <v>20.98</v>
      </c>
      <c r="H509" s="22">
        <v>54892</v>
      </c>
      <c r="I509" s="34">
        <v>444.82553050788124</v>
      </c>
      <c r="J509" s="13">
        <v>2</v>
      </c>
      <c r="K509" s="13">
        <v>2</v>
      </c>
      <c r="L509" s="19">
        <v>13.5</v>
      </c>
      <c r="M509" s="35">
        <v>1.35E-2</v>
      </c>
      <c r="N509" s="19">
        <v>8.0748292254970488E-2</v>
      </c>
      <c r="O509" s="17">
        <v>1.8152800753764249E-2</v>
      </c>
      <c r="P509" s="36">
        <v>0</v>
      </c>
      <c r="Q509" s="37">
        <v>0</v>
      </c>
      <c r="R509" s="38">
        <v>0</v>
      </c>
      <c r="S509" s="27">
        <v>0</v>
      </c>
      <c r="T509" s="23">
        <v>0</v>
      </c>
      <c r="U509" s="17">
        <v>0</v>
      </c>
      <c r="V509" s="22">
        <v>0</v>
      </c>
      <c r="W509" s="22">
        <v>0</v>
      </c>
      <c r="X509" s="23">
        <v>0</v>
      </c>
      <c r="Y509" s="27">
        <v>0</v>
      </c>
      <c r="Z509" s="27">
        <v>0</v>
      </c>
      <c r="AA509" s="14">
        <v>0</v>
      </c>
      <c r="AB509" s="39">
        <v>1</v>
      </c>
      <c r="AC509" s="22" t="s">
        <v>782</v>
      </c>
      <c r="AD509" s="23">
        <v>0</v>
      </c>
      <c r="AE509" s="23">
        <v>0</v>
      </c>
      <c r="AF509" s="23">
        <v>9.6731333999999993</v>
      </c>
      <c r="AG509" s="14">
        <v>2.1745904262634523</v>
      </c>
      <c r="AH509" s="22" t="s">
        <v>782</v>
      </c>
      <c r="AI509" s="23" t="s">
        <v>782</v>
      </c>
      <c r="AJ509" s="23" t="s">
        <v>782</v>
      </c>
      <c r="AK509" s="23" t="s">
        <v>782</v>
      </c>
      <c r="AL509" s="14" t="s">
        <v>782</v>
      </c>
      <c r="AM509" s="22" t="s">
        <v>782</v>
      </c>
      <c r="AN509" s="23" t="s">
        <v>782</v>
      </c>
      <c r="AO509" s="23" t="s">
        <v>782</v>
      </c>
      <c r="AP509" s="23" t="s">
        <v>782</v>
      </c>
      <c r="AQ509" s="14" t="s">
        <v>782</v>
      </c>
      <c r="AR509" s="40">
        <v>399</v>
      </c>
      <c r="AS509" s="41">
        <v>4998.5460000000012</v>
      </c>
      <c r="AT509" s="23">
        <v>4.998546000000001</v>
      </c>
      <c r="AU509" s="23">
        <v>4.4395224736237839</v>
      </c>
      <c r="AV509" s="14">
        <v>0.99803679625918551</v>
      </c>
      <c r="AW509" s="22">
        <v>0</v>
      </c>
      <c r="AX509" s="22" t="s">
        <v>782</v>
      </c>
      <c r="AY509" s="23">
        <v>0</v>
      </c>
      <c r="AZ509" s="23">
        <v>0</v>
      </c>
      <c r="BA509" s="23">
        <v>0</v>
      </c>
      <c r="BB509" s="14">
        <v>0</v>
      </c>
      <c r="BC509" s="42">
        <v>3</v>
      </c>
      <c r="BD509" s="43">
        <v>2400</v>
      </c>
      <c r="BE509" s="44">
        <v>2.4</v>
      </c>
      <c r="BF509" s="23">
        <v>3.8088000000000002</v>
      </c>
      <c r="BG509" s="14">
        <v>0.8562458174671963</v>
      </c>
      <c r="BH509" s="22">
        <v>405</v>
      </c>
      <c r="BI509" s="23">
        <v>7.412046000000001</v>
      </c>
      <c r="BJ509" s="23">
        <v>18.002204165878755</v>
      </c>
      <c r="BK509" s="14">
        <v>4.0470258407435988</v>
      </c>
      <c r="BL509" t="s">
        <v>416</v>
      </c>
    </row>
    <row r="510" spans="1:64">
      <c r="A510" t="s">
        <v>1341</v>
      </c>
      <c r="B510" t="s">
        <v>1339</v>
      </c>
      <c r="C510" t="s">
        <v>416</v>
      </c>
      <c r="D510" t="s">
        <v>942</v>
      </c>
      <c r="E510">
        <v>2016</v>
      </c>
      <c r="F510" s="23">
        <v>64.39</v>
      </c>
      <c r="G510" s="23">
        <v>20.72</v>
      </c>
      <c r="H510" s="22">
        <v>55091</v>
      </c>
      <c r="I510" s="34">
        <v>466.71446825269425</v>
      </c>
      <c r="J510" s="13">
        <v>2</v>
      </c>
      <c r="K510" s="13">
        <v>2</v>
      </c>
      <c r="L510" s="19">
        <v>13.5</v>
      </c>
      <c r="M510" s="35">
        <v>1.35E-2</v>
      </c>
      <c r="N510" s="19">
        <v>8.074400000000001E-2</v>
      </c>
      <c r="O510" s="17">
        <v>1.7300513588595804E-2</v>
      </c>
      <c r="P510" s="13">
        <v>0</v>
      </c>
      <c r="Q510" s="13">
        <v>0</v>
      </c>
      <c r="R510" s="19">
        <v>0</v>
      </c>
      <c r="S510" s="27">
        <v>0</v>
      </c>
      <c r="T510" s="19">
        <v>0</v>
      </c>
      <c r="U510" s="17">
        <v>0</v>
      </c>
      <c r="V510" s="13">
        <v>0</v>
      </c>
      <c r="W510" s="13">
        <v>0</v>
      </c>
      <c r="X510" s="19">
        <v>0</v>
      </c>
      <c r="Y510" s="27">
        <v>0</v>
      </c>
      <c r="Z510" s="19">
        <v>0</v>
      </c>
      <c r="AA510" s="14">
        <v>0</v>
      </c>
      <c r="AB510" s="13">
        <v>1</v>
      </c>
      <c r="AC510" s="22" t="s">
        <v>782</v>
      </c>
      <c r="AD510" s="19">
        <v>0</v>
      </c>
      <c r="AE510" s="23">
        <v>0</v>
      </c>
      <c r="AF510" s="19">
        <v>9.5848221000000002</v>
      </c>
      <c r="AG510" s="14">
        <v>2.0536800875027659</v>
      </c>
      <c r="AH510" s="22" t="s">
        <v>782</v>
      </c>
      <c r="AI510" s="23" t="s">
        <v>782</v>
      </c>
      <c r="AJ510" s="23" t="s">
        <v>782</v>
      </c>
      <c r="AK510" s="23" t="s">
        <v>782</v>
      </c>
      <c r="AL510" s="14" t="s">
        <v>782</v>
      </c>
      <c r="AM510" s="22" t="s">
        <v>782</v>
      </c>
      <c r="AN510" s="23" t="s">
        <v>782</v>
      </c>
      <c r="AO510" s="23" t="s">
        <v>782</v>
      </c>
      <c r="AP510" s="23" t="s">
        <v>782</v>
      </c>
      <c r="AQ510" s="14" t="s">
        <v>782</v>
      </c>
      <c r="AR510" s="13">
        <v>426</v>
      </c>
      <c r="AS510" s="19">
        <v>5316.9710000000014</v>
      </c>
      <c r="AT510" s="23">
        <v>5.3169710000000014</v>
      </c>
      <c r="AU510" s="19">
        <v>4.7214702480000046</v>
      </c>
      <c r="AV510" s="14">
        <v>1.0116400002932089</v>
      </c>
      <c r="AW510" s="13">
        <v>0</v>
      </c>
      <c r="AX510" s="22" t="s">
        <v>782</v>
      </c>
      <c r="AY510" s="19">
        <v>0</v>
      </c>
      <c r="AZ510" s="23">
        <v>0</v>
      </c>
      <c r="BA510" s="19">
        <v>0</v>
      </c>
      <c r="BB510" s="14">
        <v>0</v>
      </c>
      <c r="BC510" s="13">
        <v>3</v>
      </c>
      <c r="BD510" s="19">
        <v>2400.0000000000005</v>
      </c>
      <c r="BE510" s="44">
        <v>2.4000000000000004</v>
      </c>
      <c r="BF510" s="19">
        <v>3.8592</v>
      </c>
      <c r="BG510" s="14">
        <v>0.826886728934768</v>
      </c>
      <c r="BH510" s="22">
        <v>432</v>
      </c>
      <c r="BI510" s="23">
        <v>7.7304710000000014</v>
      </c>
      <c r="BJ510" s="23">
        <v>18.246236348000004</v>
      </c>
      <c r="BK510" s="14">
        <v>3.9095073303193386</v>
      </c>
      <c r="BL510" t="s">
        <v>416</v>
      </c>
    </row>
    <row r="511" spans="1:64">
      <c r="A511" t="s">
        <v>1342</v>
      </c>
      <c r="B511" t="s">
        <v>1339</v>
      </c>
      <c r="C511" t="s">
        <v>416</v>
      </c>
      <c r="D511" t="s">
        <v>942</v>
      </c>
      <c r="E511">
        <v>2017</v>
      </c>
      <c r="F511" s="23">
        <v>64.39</v>
      </c>
      <c r="G511" s="23">
        <v>20.82</v>
      </c>
      <c r="H511" s="22">
        <v>55548</v>
      </c>
      <c r="I511" s="34">
        <v>436.33012124630159</v>
      </c>
      <c r="J511" s="13">
        <v>2</v>
      </c>
      <c r="K511" s="13">
        <v>2</v>
      </c>
      <c r="L511" s="19">
        <v>13.5</v>
      </c>
      <c r="M511" s="19">
        <v>1.35E-2</v>
      </c>
      <c r="N511" s="19">
        <v>8.074400000000001E-2</v>
      </c>
      <c r="O511" s="17">
        <v>1.8505254638247006E-2</v>
      </c>
      <c r="P511" s="13">
        <v>0</v>
      </c>
      <c r="Q511" s="13">
        <v>0</v>
      </c>
      <c r="R511" s="19">
        <v>0</v>
      </c>
      <c r="S511" s="19">
        <v>0</v>
      </c>
      <c r="T511" s="19">
        <v>0</v>
      </c>
      <c r="U511" s="17">
        <v>0</v>
      </c>
      <c r="V511" s="13">
        <v>0</v>
      </c>
      <c r="W511" s="13">
        <v>0</v>
      </c>
      <c r="X511" s="19">
        <v>0</v>
      </c>
      <c r="Y511" s="19">
        <v>0</v>
      </c>
      <c r="Z511" s="19">
        <v>0</v>
      </c>
      <c r="AA511" s="14">
        <v>0</v>
      </c>
      <c r="AB511" s="13">
        <v>1</v>
      </c>
      <c r="AC511" s="22" t="s">
        <v>782</v>
      </c>
      <c r="AD511" s="19">
        <v>0</v>
      </c>
      <c r="AE511" s="19">
        <v>0</v>
      </c>
      <c r="AF511" s="19">
        <v>9.5848221000000002</v>
      </c>
      <c r="AG511" s="14">
        <v>2.1966904491082606</v>
      </c>
      <c r="AH511" s="22" t="s">
        <v>782</v>
      </c>
      <c r="AI511" s="23" t="s">
        <v>782</v>
      </c>
      <c r="AJ511" s="23" t="s">
        <v>782</v>
      </c>
      <c r="AK511" s="23" t="s">
        <v>782</v>
      </c>
      <c r="AL511" s="14" t="s">
        <v>782</v>
      </c>
      <c r="AM511" s="22" t="s">
        <v>782</v>
      </c>
      <c r="AN511" s="23" t="s">
        <v>782</v>
      </c>
      <c r="AO511" s="23" t="s">
        <v>782</v>
      </c>
      <c r="AP511" s="23" t="s">
        <v>782</v>
      </c>
      <c r="AQ511" s="14" t="s">
        <v>782</v>
      </c>
      <c r="AR511" s="13">
        <v>459</v>
      </c>
      <c r="AS511" s="19">
        <v>5695.377000000004</v>
      </c>
      <c r="AT511" s="19">
        <v>5.6953769999999997</v>
      </c>
      <c r="AU511" s="19">
        <v>5.0574947760000013</v>
      </c>
      <c r="AV511" s="14">
        <v>1.1590982445938276</v>
      </c>
      <c r="AW511" s="13">
        <v>0</v>
      </c>
      <c r="AX511" s="22" t="s">
        <v>782</v>
      </c>
      <c r="AY511" s="19">
        <v>0</v>
      </c>
      <c r="AZ511" s="19">
        <v>0</v>
      </c>
      <c r="BA511" s="19">
        <v>0</v>
      </c>
      <c r="BB511" s="14">
        <v>0</v>
      </c>
      <c r="BC511" s="13">
        <v>3</v>
      </c>
      <c r="BD511" s="19">
        <v>2400</v>
      </c>
      <c r="BE511" s="19">
        <v>2.4000000000000004</v>
      </c>
      <c r="BF511" s="19">
        <v>3.8592</v>
      </c>
      <c r="BG511" s="14">
        <v>0.88446793198160656</v>
      </c>
      <c r="BH511" s="22">
        <v>465</v>
      </c>
      <c r="BI511" s="23">
        <v>8.1088769999999997</v>
      </c>
      <c r="BJ511" s="23">
        <v>18.582260876000003</v>
      </c>
      <c r="BK511" s="14">
        <v>4.2587618803219414</v>
      </c>
      <c r="BL511" t="s">
        <v>416</v>
      </c>
    </row>
    <row r="512" spans="1:64">
      <c r="A512" t="s">
        <v>1343</v>
      </c>
      <c r="B512" t="s">
        <v>1339</v>
      </c>
      <c r="C512" t="s">
        <v>416</v>
      </c>
      <c r="D512" t="s">
        <v>942</v>
      </c>
      <c r="E512">
        <v>2018</v>
      </c>
      <c r="F512" s="23">
        <v>64.39</v>
      </c>
      <c r="G512" s="23">
        <v>20.9</v>
      </c>
      <c r="H512" s="22">
        <v>56189</v>
      </c>
      <c r="I512" s="34">
        <v>436.36113262663179</v>
      </c>
      <c r="J512" s="13">
        <v>2</v>
      </c>
      <c r="K512" s="13">
        <v>2</v>
      </c>
      <c r="L512" s="19">
        <v>13.5</v>
      </c>
      <c r="M512" s="19">
        <v>1.35E-2</v>
      </c>
      <c r="N512" s="19">
        <v>8.0743499999999996E-2</v>
      </c>
      <c r="O512" s="17">
        <v>1.8503824919963118E-2</v>
      </c>
      <c r="P512" s="13">
        <v>0</v>
      </c>
      <c r="Q512" s="13">
        <v>0</v>
      </c>
      <c r="R512" s="19">
        <v>0</v>
      </c>
      <c r="S512" s="19">
        <v>0</v>
      </c>
      <c r="T512" s="19">
        <v>0</v>
      </c>
      <c r="U512" s="17">
        <v>0</v>
      </c>
      <c r="V512" s="13">
        <v>0</v>
      </c>
      <c r="W512" s="13">
        <v>0</v>
      </c>
      <c r="X512" s="19">
        <v>0</v>
      </c>
      <c r="Y512" s="19">
        <v>0</v>
      </c>
      <c r="Z512" s="19">
        <v>0</v>
      </c>
      <c r="AA512" s="14">
        <v>0</v>
      </c>
      <c r="AB512" s="13">
        <v>1</v>
      </c>
      <c r="AC512" s="22" t="s">
        <v>782</v>
      </c>
      <c r="AD512" s="19">
        <v>0</v>
      </c>
      <c r="AE512" s="19">
        <v>0</v>
      </c>
      <c r="AF512" s="19">
        <v>10.905262199999999</v>
      </c>
      <c r="AG512" s="14">
        <v>2.4991369268745074</v>
      </c>
      <c r="AH512" s="22" t="s">
        <v>782</v>
      </c>
      <c r="AI512" s="23" t="s">
        <v>782</v>
      </c>
      <c r="AJ512" s="23" t="s">
        <v>782</v>
      </c>
      <c r="AK512" s="23" t="s">
        <v>782</v>
      </c>
      <c r="AL512" s="14" t="s">
        <v>782</v>
      </c>
      <c r="AM512" s="22" t="s">
        <v>782</v>
      </c>
      <c r="AN512" s="23" t="s">
        <v>782</v>
      </c>
      <c r="AO512" s="23" t="s">
        <v>782</v>
      </c>
      <c r="AP512" s="23" t="s">
        <v>782</v>
      </c>
      <c r="AQ512" s="14" t="s">
        <v>782</v>
      </c>
      <c r="AR512" s="13">
        <v>499</v>
      </c>
      <c r="AS512" s="19">
        <v>6249.702000000003</v>
      </c>
      <c r="AT512" s="19">
        <v>6.2497019999999983</v>
      </c>
      <c r="AU512" s="19">
        <v>5.5497353760000019</v>
      </c>
      <c r="AV512" s="14">
        <v>1.2718216543700696</v>
      </c>
      <c r="AW512" s="13">
        <v>0</v>
      </c>
      <c r="AX512" s="22" t="s">
        <v>782</v>
      </c>
      <c r="AY512" s="19">
        <v>0</v>
      </c>
      <c r="AZ512" s="19">
        <v>0</v>
      </c>
      <c r="BA512" s="19">
        <v>0</v>
      </c>
      <c r="BB512" s="14">
        <v>0</v>
      </c>
      <c r="BC512" s="13">
        <v>3</v>
      </c>
      <c r="BD512" s="19">
        <v>2400</v>
      </c>
      <c r="BE512" s="19">
        <v>2.4000000000000004</v>
      </c>
      <c r="BF512" s="19">
        <v>3.8592</v>
      </c>
      <c r="BG512" s="14">
        <v>0.88440507447808991</v>
      </c>
      <c r="BH512" s="22">
        <v>505</v>
      </c>
      <c r="BI512" s="23">
        <v>8.6632019999999983</v>
      </c>
      <c r="BJ512" s="23">
        <v>20.394941076000002</v>
      </c>
      <c r="BK512" s="14">
        <v>4.6738674806426301</v>
      </c>
      <c r="BL512" t="s">
        <v>416</v>
      </c>
    </row>
    <row r="513" spans="1:64">
      <c r="A513" t="s">
        <v>1344</v>
      </c>
      <c r="B513" t="s">
        <v>1339</v>
      </c>
      <c r="C513" t="s">
        <v>416</v>
      </c>
      <c r="D513" t="s">
        <v>942</v>
      </c>
      <c r="E513">
        <v>2019</v>
      </c>
      <c r="F513" s="23">
        <v>64.400000000000006</v>
      </c>
      <c r="G513" s="23">
        <v>21.13</v>
      </c>
      <c r="H513" s="22">
        <v>56415</v>
      </c>
      <c r="I513" s="34">
        <v>450.57354877424427</v>
      </c>
      <c r="J513" s="22">
        <v>3</v>
      </c>
      <c r="K513" s="22">
        <v>4</v>
      </c>
      <c r="L513" s="23">
        <v>22.9</v>
      </c>
      <c r="M513" s="23">
        <v>2.29E-2</v>
      </c>
      <c r="N513" s="23">
        <v>0.1369649</v>
      </c>
      <c r="O513" s="14">
        <v>3.0397900714013062E-2</v>
      </c>
      <c r="P513" s="22">
        <v>0</v>
      </c>
      <c r="Q513" s="22">
        <v>0</v>
      </c>
      <c r="R513" s="23">
        <v>0</v>
      </c>
      <c r="S513" s="23">
        <v>0</v>
      </c>
      <c r="T513" s="23">
        <v>0</v>
      </c>
      <c r="U513" s="14">
        <v>0</v>
      </c>
      <c r="V513" s="22">
        <v>0</v>
      </c>
      <c r="W513" s="22">
        <v>0</v>
      </c>
      <c r="X513" s="23">
        <v>0</v>
      </c>
      <c r="Y513" s="23">
        <v>0</v>
      </c>
      <c r="Z513" s="23">
        <v>0</v>
      </c>
      <c r="AA513" s="14">
        <v>0</v>
      </c>
      <c r="AB513" s="22">
        <v>1</v>
      </c>
      <c r="AC513" s="22">
        <v>1</v>
      </c>
      <c r="AD513" s="23">
        <v>7638.3143776824036</v>
      </c>
      <c r="AE513" s="23">
        <v>7.6383143776824038</v>
      </c>
      <c r="AF513" s="23">
        <v>10.6783635</v>
      </c>
      <c r="AG513" s="14">
        <v>2.3699490414050683</v>
      </c>
      <c r="AH513" s="22">
        <v>1</v>
      </c>
      <c r="AI513" s="23">
        <v>0.55000000000000004</v>
      </c>
      <c r="AJ513" s="23">
        <v>5.5000000000000003E-4</v>
      </c>
      <c r="AK513" s="23">
        <v>4.8840000000000005E-4</v>
      </c>
      <c r="AL513" s="14">
        <v>1.0839517795233656E-4</v>
      </c>
      <c r="AM513" s="22">
        <v>559</v>
      </c>
      <c r="AN513" s="23">
        <v>6859.9670000000033</v>
      </c>
      <c r="AO513" s="23">
        <v>6.8599670000000028</v>
      </c>
      <c r="AP513" s="23">
        <v>6.0916506960000012</v>
      </c>
      <c r="AQ513" s="14">
        <v>1.3519769885675572</v>
      </c>
      <c r="AR513" s="22">
        <v>560</v>
      </c>
      <c r="AS513" s="23">
        <v>6860.5170000000035</v>
      </c>
      <c r="AT513" s="23">
        <v>6.8605170000000024</v>
      </c>
      <c r="AU513" s="23">
        <v>6.0921390960000013</v>
      </c>
      <c r="AV513" s="14">
        <v>1.3520853837455096</v>
      </c>
      <c r="AW513" s="22">
        <v>0</v>
      </c>
      <c r="AX513" s="22" t="s">
        <v>782</v>
      </c>
      <c r="AY513" s="23">
        <v>0</v>
      </c>
      <c r="AZ513" s="23">
        <v>0</v>
      </c>
      <c r="BA513" s="23">
        <v>0</v>
      </c>
      <c r="BB513" s="14">
        <v>0</v>
      </c>
      <c r="BC513" s="22">
        <v>3</v>
      </c>
      <c r="BD513" s="23">
        <v>2400</v>
      </c>
      <c r="BE513" s="23">
        <v>2.4</v>
      </c>
      <c r="BF513" s="23">
        <v>3.4746528486601802</v>
      </c>
      <c r="BG513" s="14">
        <v>0.77116219052644008</v>
      </c>
      <c r="BH513" s="22">
        <v>567</v>
      </c>
      <c r="BI513" s="23">
        <v>16.921731377682406</v>
      </c>
      <c r="BJ513" s="23">
        <v>20.38212034466018</v>
      </c>
      <c r="BK513" s="14">
        <v>4.5235945163910314</v>
      </c>
      <c r="BL513" t="s">
        <v>416</v>
      </c>
    </row>
    <row r="514" spans="1:64">
      <c r="A514" t="s">
        <v>1345</v>
      </c>
      <c r="B514" t="s">
        <v>1339</v>
      </c>
      <c r="C514" t="s">
        <v>416</v>
      </c>
      <c r="D514" t="s">
        <v>942</v>
      </c>
      <c r="E514">
        <v>2020</v>
      </c>
      <c r="F514" s="23">
        <v>64.400000000000006</v>
      </c>
      <c r="G514" s="23">
        <v>20.93</v>
      </c>
      <c r="H514" s="22">
        <v>56479</v>
      </c>
      <c r="I514" s="34">
        <v>454.26756022366919</v>
      </c>
      <c r="J514" s="22">
        <v>3</v>
      </c>
      <c r="K514" s="22">
        <v>4</v>
      </c>
      <c r="L514" s="23">
        <v>22.9</v>
      </c>
      <c r="M514" s="23">
        <v>2.29E-2</v>
      </c>
      <c r="N514" s="23">
        <v>0.1369649</v>
      </c>
      <c r="O514" s="14">
        <v>3.0150711165147285E-2</v>
      </c>
      <c r="P514" s="22">
        <v>0</v>
      </c>
      <c r="Q514" s="22">
        <v>0</v>
      </c>
      <c r="R514" s="23">
        <v>0</v>
      </c>
      <c r="S514" s="23">
        <v>0</v>
      </c>
      <c r="T514" s="23">
        <v>0</v>
      </c>
      <c r="U514" s="14">
        <v>0</v>
      </c>
      <c r="V514" s="22">
        <v>0</v>
      </c>
      <c r="W514" s="22">
        <v>0</v>
      </c>
      <c r="X514" s="23">
        <v>0</v>
      </c>
      <c r="Y514" s="23">
        <v>0</v>
      </c>
      <c r="Z514" s="23">
        <v>0</v>
      </c>
      <c r="AA514" s="14">
        <v>0</v>
      </c>
      <c r="AB514" s="22">
        <v>1</v>
      </c>
      <c r="AC514" s="22">
        <v>1</v>
      </c>
      <c r="AD514" s="23">
        <v>7818.3630901287552</v>
      </c>
      <c r="AE514" s="23">
        <v>7.8183630901287549</v>
      </c>
      <c r="AF514" s="23">
        <v>10.9300716</v>
      </c>
      <c r="AG514" s="14">
        <v>2.4060867552634235</v>
      </c>
      <c r="AH514" s="22">
        <v>1</v>
      </c>
      <c r="AI514" s="23">
        <v>0.55000000000000004</v>
      </c>
      <c r="AJ514" s="23">
        <v>5.5000000000000003E-4</v>
      </c>
      <c r="AK514" s="23">
        <v>4.8840000000000005E-4</v>
      </c>
      <c r="AL514" s="14">
        <v>1.0751373040142356E-4</v>
      </c>
      <c r="AM514" s="22">
        <v>665</v>
      </c>
      <c r="AN514" s="23">
        <v>7762.827000000002</v>
      </c>
      <c r="AO514" s="23">
        <v>7.7628270000000059</v>
      </c>
      <c r="AP514" s="23">
        <v>6.8933903760000037</v>
      </c>
      <c r="AQ514" s="14">
        <v>1.5174736167834399</v>
      </c>
      <c r="AR514" s="22">
        <v>666</v>
      </c>
      <c r="AS514" s="23">
        <v>7763.3770000000022</v>
      </c>
      <c r="AT514" s="23">
        <v>7.7633770000000055</v>
      </c>
      <c r="AU514" s="23">
        <v>6.8938787760000038</v>
      </c>
      <c r="AV514" s="14">
        <v>1.5175811305138414</v>
      </c>
      <c r="AW514" s="22">
        <v>0</v>
      </c>
      <c r="AX514" s="22">
        <v>0</v>
      </c>
      <c r="AY514" s="23">
        <v>0</v>
      </c>
      <c r="AZ514" s="23">
        <v>0</v>
      </c>
      <c r="BA514" s="23">
        <v>0</v>
      </c>
      <c r="BB514" s="14">
        <v>0</v>
      </c>
      <c r="BC514" s="22">
        <v>3</v>
      </c>
      <c r="BD514" s="23">
        <v>2400</v>
      </c>
      <c r="BE514" s="23">
        <v>2.4000000000000004</v>
      </c>
      <c r="BF514" s="23">
        <v>3.4746528486601802</v>
      </c>
      <c r="BG514" s="14">
        <v>0.76489125636648014</v>
      </c>
      <c r="BH514" s="22">
        <v>673</v>
      </c>
      <c r="BI514" s="23">
        <v>18.00464009012876</v>
      </c>
      <c r="BJ514" s="23">
        <v>21.435568124660183</v>
      </c>
      <c r="BK514" s="14">
        <v>4.7187098533088925</v>
      </c>
      <c r="BL514" t="s">
        <v>416</v>
      </c>
    </row>
    <row r="515" spans="1:64">
      <c r="A515" t="s">
        <v>1346</v>
      </c>
      <c r="B515" t="s">
        <v>1339</v>
      </c>
      <c r="C515" t="s">
        <v>416</v>
      </c>
      <c r="D515" t="s">
        <v>942</v>
      </c>
      <c r="E515">
        <v>2021</v>
      </c>
      <c r="F515" s="23">
        <v>64.400000000000006</v>
      </c>
      <c r="G515" s="23">
        <v>20.94</v>
      </c>
      <c r="H515" s="22">
        <v>56855</v>
      </c>
      <c r="I515" s="34">
        <v>423.46</v>
      </c>
      <c r="J515" s="22">
        <v>3</v>
      </c>
      <c r="K515" s="22">
        <v>4</v>
      </c>
      <c r="L515" s="23">
        <v>22.9</v>
      </c>
      <c r="M515" s="23">
        <v>2.29E-2</v>
      </c>
      <c r="N515" s="23">
        <v>0.1369649</v>
      </c>
      <c r="O515" s="14">
        <v>0.03</v>
      </c>
      <c r="P515" s="22">
        <v>0</v>
      </c>
      <c r="Q515" s="22">
        <v>0</v>
      </c>
      <c r="R515" s="23">
        <v>0</v>
      </c>
      <c r="S515" s="23">
        <v>0</v>
      </c>
      <c r="T515" s="23">
        <v>0</v>
      </c>
      <c r="U515" s="14">
        <v>0</v>
      </c>
      <c r="V515" s="22">
        <v>0</v>
      </c>
      <c r="W515" s="22">
        <v>0</v>
      </c>
      <c r="X515" s="23">
        <v>0</v>
      </c>
      <c r="Y515" s="23">
        <v>0</v>
      </c>
      <c r="Z515" s="23">
        <v>0</v>
      </c>
      <c r="AA515" s="14">
        <v>0</v>
      </c>
      <c r="AB515" s="22">
        <v>1</v>
      </c>
      <c r="AC515" s="22">
        <v>1</v>
      </c>
      <c r="AD515" s="23">
        <v>7743.5622320000002</v>
      </c>
      <c r="AE515" s="23">
        <v>7.7435622320000004</v>
      </c>
      <c r="AF515" s="23">
        <v>10.8255</v>
      </c>
      <c r="AG515" s="14">
        <v>2.56</v>
      </c>
      <c r="AH515" s="22">
        <v>1</v>
      </c>
      <c r="AI515" s="23">
        <v>0.55000000000000004</v>
      </c>
      <c r="AJ515" s="23">
        <v>5.5000000000000003E-4</v>
      </c>
      <c r="AK515" s="23">
        <v>4.9215299999999995E-4</v>
      </c>
      <c r="AL515" s="14">
        <v>0</v>
      </c>
      <c r="AM515" s="22">
        <v>799</v>
      </c>
      <c r="AN515" s="23">
        <v>9124.5519999999997</v>
      </c>
      <c r="AO515" s="23">
        <v>9.1245519999999996</v>
      </c>
      <c r="AP515" s="23">
        <v>8.1648581960000008</v>
      </c>
      <c r="AQ515" s="14">
        <v>1.93</v>
      </c>
      <c r="AR515" s="22">
        <v>800</v>
      </c>
      <c r="AS515" s="23">
        <v>9125.1020000000008</v>
      </c>
      <c r="AT515" s="23">
        <v>9.125102</v>
      </c>
      <c r="AU515" s="23">
        <v>8.1653503480000005</v>
      </c>
      <c r="AV515" s="14">
        <v>1.93</v>
      </c>
      <c r="AW515" s="22">
        <v>0</v>
      </c>
      <c r="AX515" s="22">
        <v>0</v>
      </c>
      <c r="AY515" s="23">
        <v>0</v>
      </c>
      <c r="AZ515" s="23">
        <v>0</v>
      </c>
      <c r="BA515" s="23">
        <v>0</v>
      </c>
      <c r="BB515" s="14">
        <v>0</v>
      </c>
      <c r="BC515" s="22">
        <v>4</v>
      </c>
      <c r="BD515" s="23">
        <v>2410</v>
      </c>
      <c r="BE515" s="23">
        <v>2.41</v>
      </c>
      <c r="BF515" s="23">
        <v>3.030749213</v>
      </c>
      <c r="BG515" s="14">
        <v>0.72</v>
      </c>
      <c r="BH515" s="22">
        <v>808</v>
      </c>
      <c r="BI515" s="23">
        <v>19.3</v>
      </c>
      <c r="BJ515" s="23">
        <v>22.16</v>
      </c>
      <c r="BK515" s="14">
        <v>5.23</v>
      </c>
      <c r="BL515" t="s">
        <v>416</v>
      </c>
    </row>
    <row r="516" spans="1:64">
      <c r="A516" t="s">
        <v>1347</v>
      </c>
      <c r="B516" t="s">
        <v>1339</v>
      </c>
      <c r="C516" t="s">
        <v>416</v>
      </c>
      <c r="D516" s="111" t="s">
        <v>942</v>
      </c>
      <c r="E516" s="110">
        <v>2022</v>
      </c>
      <c r="F516" s="23"/>
      <c r="G516" s="23"/>
      <c r="H516" s="22">
        <v>57422</v>
      </c>
      <c r="I516" s="34">
        <v>416.16813686087016</v>
      </c>
      <c r="J516" s="22">
        <v>3</v>
      </c>
      <c r="K516" s="22">
        <v>4</v>
      </c>
      <c r="L516" s="23">
        <v>22.9</v>
      </c>
      <c r="M516" s="23">
        <v>2.29E-2</v>
      </c>
      <c r="N516" s="23">
        <v>0.13552219999999998</v>
      </c>
      <c r="O516" s="14">
        <v>3.2564290246301732E-2</v>
      </c>
      <c r="P516" s="22">
        <v>0</v>
      </c>
      <c r="Q516" s="22">
        <v>0</v>
      </c>
      <c r="R516" s="23">
        <v>0</v>
      </c>
      <c r="S516" s="23">
        <v>0</v>
      </c>
      <c r="T516" s="23">
        <v>0</v>
      </c>
      <c r="U516" s="14">
        <v>0</v>
      </c>
      <c r="V516" s="22">
        <v>0</v>
      </c>
      <c r="W516" s="22">
        <v>0</v>
      </c>
      <c r="X516" s="23">
        <v>0</v>
      </c>
      <c r="Y516" s="23">
        <v>0</v>
      </c>
      <c r="Z516" s="23">
        <v>0</v>
      </c>
      <c r="AA516" s="14">
        <v>0</v>
      </c>
      <c r="AB516" s="22">
        <v>1</v>
      </c>
      <c r="AC516" s="22">
        <v>1</v>
      </c>
      <c r="AD516" s="23">
        <v>6858.7982832618</v>
      </c>
      <c r="AE516" s="23">
        <v>6.8587982832618</v>
      </c>
      <c r="AF516" s="23">
        <v>9.5885999999999996</v>
      </c>
      <c r="AG516" s="14">
        <v>2.3040206951753204</v>
      </c>
      <c r="AH516" s="22">
        <v>2</v>
      </c>
      <c r="AI516" s="23">
        <v>34.799999999999997</v>
      </c>
      <c r="AJ516" s="23">
        <v>3.4799999999999998E-2</v>
      </c>
      <c r="AK516" s="23">
        <v>3.5647864355030402E-2</v>
      </c>
      <c r="AL516" s="14">
        <v>8.5657361046234774E-3</v>
      </c>
      <c r="AM516" s="22">
        <v>1079</v>
      </c>
      <c r="AN516" s="23">
        <v>11721.461999999996</v>
      </c>
      <c r="AO516" s="23">
        <v>11.721462000000024</v>
      </c>
      <c r="AP516" s="23">
        <v>12.007042741915029</v>
      </c>
      <c r="AQ516" s="14">
        <v>2.8851422486313805</v>
      </c>
      <c r="AR516" s="22">
        <v>1081</v>
      </c>
      <c r="AS516" s="23">
        <v>11756.261999999999</v>
      </c>
      <c r="AT516" s="23">
        <v>11.756262000000001</v>
      </c>
      <c r="AU516" s="23">
        <v>12.042690606270032</v>
      </c>
      <c r="AV516" s="14">
        <v>2.8937079847359972</v>
      </c>
      <c r="AW516" s="22">
        <v>0</v>
      </c>
      <c r="AX516" s="22">
        <v>0</v>
      </c>
      <c r="AY516" s="23">
        <v>0</v>
      </c>
      <c r="AZ516" s="23">
        <v>0</v>
      </c>
      <c r="BA516" s="23">
        <v>0</v>
      </c>
      <c r="BB516" s="14">
        <v>0</v>
      </c>
      <c r="BC516" s="22">
        <v>4</v>
      </c>
      <c r="BD516" s="23">
        <v>2410</v>
      </c>
      <c r="BE516" s="23">
        <v>2.41</v>
      </c>
      <c r="BF516" s="23">
        <v>3.3852634559426202</v>
      </c>
      <c r="BG516" s="14">
        <v>0.8134364830228108</v>
      </c>
      <c r="BH516" s="22">
        <v>1089</v>
      </c>
      <c r="BI516" s="23">
        <v>21.047960283261801</v>
      </c>
      <c r="BJ516" s="23">
        <v>25.152076262212653</v>
      </c>
      <c r="BK516" s="14">
        <v>6.04372945318043</v>
      </c>
      <c r="BL516" t="s">
        <v>416</v>
      </c>
    </row>
    <row r="517" spans="1:64">
      <c r="A517" t="s">
        <v>1348</v>
      </c>
      <c r="B517" t="s">
        <v>1339</v>
      </c>
      <c r="C517" t="s">
        <v>416</v>
      </c>
      <c r="D517" t="s">
        <v>942</v>
      </c>
      <c r="E517">
        <v>2023</v>
      </c>
      <c r="F517">
        <v>64.400000000000006</v>
      </c>
      <c r="G517">
        <v>20.99</v>
      </c>
      <c r="H517">
        <v>57110</v>
      </c>
      <c r="I517">
        <v>416.16813686087016</v>
      </c>
      <c r="J517">
        <v>3</v>
      </c>
      <c r="K517">
        <v>4</v>
      </c>
      <c r="L517">
        <v>22.9</v>
      </c>
      <c r="M517">
        <v>2.29E-2</v>
      </c>
      <c r="N517">
        <v>0.135522</v>
      </c>
      <c r="O517">
        <v>3.2564242188802307E-2</v>
      </c>
      <c r="P517">
        <v>0</v>
      </c>
      <c r="Q517">
        <v>0</v>
      </c>
      <c r="R517">
        <v>0</v>
      </c>
      <c r="S517">
        <v>0</v>
      </c>
      <c r="T517">
        <v>0</v>
      </c>
      <c r="U517">
        <v>0</v>
      </c>
      <c r="V517">
        <v>0</v>
      </c>
      <c r="W517">
        <v>0</v>
      </c>
      <c r="X517">
        <v>0</v>
      </c>
      <c r="Y517">
        <v>0</v>
      </c>
      <c r="Z517">
        <v>0</v>
      </c>
      <c r="AA517">
        <v>0</v>
      </c>
      <c r="AB517">
        <v>1</v>
      </c>
      <c r="AC517">
        <v>3</v>
      </c>
      <c r="AD517">
        <v>2322</v>
      </c>
      <c r="AE517">
        <v>2.3220000000000001</v>
      </c>
      <c r="AF517">
        <v>10.886143799999999</v>
      </c>
      <c r="AG517">
        <v>2.6158042473202037</v>
      </c>
      <c r="AH517">
        <v>5</v>
      </c>
      <c r="AI517">
        <v>57.26</v>
      </c>
      <c r="AJ517">
        <v>5.7259999999999998E-2</v>
      </c>
      <c r="AK517">
        <v>5.3709E-2</v>
      </c>
      <c r="AL517">
        <v>1.3939999999999999E-2</v>
      </c>
      <c r="AM517">
        <v>1636</v>
      </c>
      <c r="AN517">
        <v>17871.396000000001</v>
      </c>
      <c r="AO517">
        <v>17.871396000000001</v>
      </c>
      <c r="AP517">
        <v>16.763141000000001</v>
      </c>
      <c r="AQ517">
        <v>4.0279731952674966</v>
      </c>
      <c r="AR517">
        <v>1843</v>
      </c>
      <c r="AS517">
        <v>18079.550999999901</v>
      </c>
      <c r="AT517">
        <v>18.079550999999899</v>
      </c>
      <c r="AU517">
        <v>16.958388063668401</v>
      </c>
      <c r="AV517">
        <v>4.0748886235223214</v>
      </c>
      <c r="AW517">
        <v>0</v>
      </c>
      <c r="AX517">
        <v>0</v>
      </c>
      <c r="AY517">
        <v>0</v>
      </c>
      <c r="AZ517">
        <v>0</v>
      </c>
      <c r="BA517">
        <v>0</v>
      </c>
      <c r="BB517">
        <v>0</v>
      </c>
      <c r="BC517">
        <v>4</v>
      </c>
      <c r="BD517">
        <v>2410</v>
      </c>
      <c r="BE517">
        <v>2.41</v>
      </c>
      <c r="BF517">
        <v>4.0421569999999996</v>
      </c>
      <c r="BG517">
        <v>0.97127978861854569</v>
      </c>
      <c r="BH517">
        <v>1851</v>
      </c>
      <c r="BI517">
        <v>22.834450999999898</v>
      </c>
      <c r="BJ517">
        <v>32.022210863668398</v>
      </c>
      <c r="BK517">
        <v>7.6945369016498724</v>
      </c>
      <c r="BL517" t="s">
        <v>416</v>
      </c>
    </row>
    <row r="518" spans="1:64">
      <c r="A518" t="s">
        <v>1349</v>
      </c>
      <c r="B518" t="s">
        <v>1339</v>
      </c>
      <c r="C518" t="s">
        <v>416</v>
      </c>
      <c r="D518" t="s">
        <v>942</v>
      </c>
      <c r="E518">
        <v>2024</v>
      </c>
      <c r="F518">
        <v>64.400000000000006</v>
      </c>
      <c r="G518">
        <v>21.01</v>
      </c>
      <c r="H518">
        <v>57078</v>
      </c>
      <c r="I518">
        <v>391.38944809749557</v>
      </c>
      <c r="J518">
        <v>3</v>
      </c>
      <c r="K518">
        <v>4</v>
      </c>
      <c r="L518">
        <v>22.9</v>
      </c>
      <c r="M518">
        <v>2.29E-2</v>
      </c>
      <c r="N518">
        <v>0.13552220000000001</v>
      </c>
      <c r="O518">
        <v>3.4625920718803146E-2</v>
      </c>
      <c r="P518">
        <v>0</v>
      </c>
      <c r="Q518">
        <v>0</v>
      </c>
      <c r="R518">
        <v>0</v>
      </c>
      <c r="S518">
        <v>0</v>
      </c>
      <c r="T518">
        <v>0</v>
      </c>
      <c r="U518">
        <v>0</v>
      </c>
      <c r="V518">
        <v>0</v>
      </c>
      <c r="W518">
        <v>0</v>
      </c>
      <c r="X518">
        <v>0</v>
      </c>
      <c r="Y518">
        <v>0</v>
      </c>
      <c r="Z518">
        <v>0</v>
      </c>
      <c r="AA518">
        <v>0</v>
      </c>
      <c r="AB518">
        <v>1</v>
      </c>
      <c r="AC518">
        <v>3</v>
      </c>
      <c r="AD518">
        <v>2322</v>
      </c>
      <c r="AE518">
        <v>2.3220000000000001</v>
      </c>
      <c r="AF518">
        <v>10.838950499999999</v>
      </c>
      <c r="AG518">
        <v>2.7693517422830478</v>
      </c>
      <c r="AH518">
        <v>4</v>
      </c>
      <c r="AI518">
        <v>53.959999999999994</v>
      </c>
      <c r="AJ518">
        <v>5.3960000000000001E-2</v>
      </c>
      <c r="AK518">
        <v>4.8668888000118711E-2</v>
      </c>
      <c r="AL518">
        <v>1.243490038801333E-2</v>
      </c>
      <c r="AM518">
        <v>2121</v>
      </c>
      <c r="AN518">
        <v>23339.512000000021</v>
      </c>
      <c r="AO518">
        <v>23.339511999999988</v>
      </c>
      <c r="AP518">
        <v>21.05092838223543</v>
      </c>
      <c r="AQ518">
        <v>5.3785119871171432</v>
      </c>
      <c r="AR518">
        <v>2599</v>
      </c>
      <c r="AS518">
        <v>23825.962999999894</v>
      </c>
      <c r="AT518">
        <v>23.825963000000037</v>
      </c>
      <c r="AU518">
        <v>21.489679850666555</v>
      </c>
      <c r="AV518">
        <v>5.4906129828296883</v>
      </c>
      <c r="AW518">
        <v>0</v>
      </c>
      <c r="AX518">
        <v>0</v>
      </c>
      <c r="AY518">
        <v>0</v>
      </c>
      <c r="AZ518">
        <v>0</v>
      </c>
      <c r="BA518">
        <v>0</v>
      </c>
      <c r="BB518">
        <v>0</v>
      </c>
      <c r="BC518">
        <v>4</v>
      </c>
      <c r="BD518">
        <v>2410</v>
      </c>
      <c r="BE518">
        <v>2.41</v>
      </c>
      <c r="BF518">
        <v>3.5451424281945449</v>
      </c>
      <c r="BG518">
        <v>0.90578385427280239</v>
      </c>
      <c r="BH518">
        <v>2607</v>
      </c>
      <c r="BI518">
        <v>28.580863000000036</v>
      </c>
      <c r="BJ518">
        <v>36.009294978861099</v>
      </c>
      <c r="BK518">
        <v>9.200374500104342</v>
      </c>
      <c r="BL518" t="s">
        <v>416</v>
      </c>
    </row>
    <row r="519" spans="1:64">
      <c r="A519" t="s">
        <v>1350</v>
      </c>
      <c r="B519" t="s">
        <v>1351</v>
      </c>
      <c r="C519" t="s">
        <v>418</v>
      </c>
      <c r="D519" t="s">
        <v>942</v>
      </c>
      <c r="E519">
        <v>2012</v>
      </c>
      <c r="F519" s="23">
        <v>99.53</v>
      </c>
      <c r="G519" s="23">
        <v>50.59</v>
      </c>
      <c r="H519" s="22">
        <v>151486</v>
      </c>
      <c r="I519" s="34">
        <v>1237.2381720000001</v>
      </c>
      <c r="J519" s="22">
        <v>37</v>
      </c>
      <c r="K519" s="22" t="s">
        <v>782</v>
      </c>
      <c r="L519" s="23">
        <v>14010</v>
      </c>
      <c r="M519" s="23">
        <v>14.01</v>
      </c>
      <c r="N519" s="23">
        <v>51.089089999999999</v>
      </c>
      <c r="O519" s="14">
        <v>4.129284979739535</v>
      </c>
      <c r="P519" s="22">
        <v>6</v>
      </c>
      <c r="Q519" s="22" t="s">
        <v>782</v>
      </c>
      <c r="R519" s="23">
        <v>4428</v>
      </c>
      <c r="S519" s="23">
        <v>4.4279999999999999</v>
      </c>
      <c r="T519" s="23">
        <v>0.10233</v>
      </c>
      <c r="U519" s="14">
        <v>8.270840838557638E-3</v>
      </c>
      <c r="V519" s="22">
        <v>0</v>
      </c>
      <c r="W519" s="22" t="s">
        <v>782</v>
      </c>
      <c r="X519" s="23">
        <v>0</v>
      </c>
      <c r="Y519" s="23">
        <v>0</v>
      </c>
      <c r="Z519" s="23">
        <v>0</v>
      </c>
      <c r="AA519" s="14">
        <v>0</v>
      </c>
      <c r="AB519" s="22">
        <v>0</v>
      </c>
      <c r="AC519" s="22" t="s">
        <v>782</v>
      </c>
      <c r="AD519" s="23">
        <v>0</v>
      </c>
      <c r="AE519" s="23">
        <v>0</v>
      </c>
      <c r="AF519" s="23">
        <v>0</v>
      </c>
      <c r="AG519" s="14">
        <v>0</v>
      </c>
      <c r="AH519" s="22" t="s">
        <v>782</v>
      </c>
      <c r="AI519" s="23" t="s">
        <v>782</v>
      </c>
      <c r="AJ519" s="23" t="s">
        <v>782</v>
      </c>
      <c r="AK519" s="23" t="s">
        <v>782</v>
      </c>
      <c r="AL519" s="14" t="s">
        <v>782</v>
      </c>
      <c r="AM519" s="22" t="s">
        <v>782</v>
      </c>
      <c r="AN519" s="23" t="s">
        <v>782</v>
      </c>
      <c r="AO519" s="23" t="s">
        <v>782</v>
      </c>
      <c r="AP519" s="23" t="s">
        <v>782</v>
      </c>
      <c r="AQ519" s="14" t="s">
        <v>782</v>
      </c>
      <c r="AR519" s="22">
        <v>558</v>
      </c>
      <c r="AS519" s="23">
        <v>9285.7100000000009</v>
      </c>
      <c r="AT519" s="23">
        <v>9.2857100000000017</v>
      </c>
      <c r="AU519" s="23">
        <v>7.3314979999999998</v>
      </c>
      <c r="AV519" s="14">
        <v>0.59256965763904668</v>
      </c>
      <c r="AW519" s="22">
        <v>1</v>
      </c>
      <c r="AX519" s="22" t="s">
        <v>782</v>
      </c>
      <c r="AY519" s="23">
        <v>35</v>
      </c>
      <c r="AZ519" s="23">
        <v>3.5000000000000003E-2</v>
      </c>
      <c r="BA519" s="23">
        <v>0.30489100000000002</v>
      </c>
      <c r="BB519" s="14">
        <v>2.4642870459383143E-2</v>
      </c>
      <c r="BC519" s="22">
        <v>1</v>
      </c>
      <c r="BD519" s="23">
        <v>2011</v>
      </c>
      <c r="BE519" s="23">
        <v>2.0110000000000001</v>
      </c>
      <c r="BF519" s="23">
        <v>3.2115670000000001</v>
      </c>
      <c r="BG519" s="14">
        <v>0.25957548616597326</v>
      </c>
      <c r="BH519" s="22">
        <v>603</v>
      </c>
      <c r="BI519" s="23">
        <v>29.769710000000003</v>
      </c>
      <c r="BJ519" s="23">
        <v>62.039375999999997</v>
      </c>
      <c r="BK519" s="14">
        <v>5.0143438348424958</v>
      </c>
      <c r="BL519" t="s">
        <v>418</v>
      </c>
    </row>
    <row r="520" spans="1:64">
      <c r="A520" t="s">
        <v>1352</v>
      </c>
      <c r="B520" t="s">
        <v>1351</v>
      </c>
      <c r="C520" t="s">
        <v>418</v>
      </c>
      <c r="D520" t="s">
        <v>942</v>
      </c>
      <c r="E520">
        <v>2015</v>
      </c>
      <c r="F520" s="23">
        <v>99.52</v>
      </c>
      <c r="G520" s="23">
        <v>50.88</v>
      </c>
      <c r="H520" s="22">
        <v>155414</v>
      </c>
      <c r="I520" s="34">
        <v>1243.6115730845809</v>
      </c>
      <c r="J520" s="13">
        <v>8</v>
      </c>
      <c r="K520" s="13">
        <v>40</v>
      </c>
      <c r="L520" s="19">
        <v>16009</v>
      </c>
      <c r="M520" s="35">
        <v>16.009</v>
      </c>
      <c r="N520" s="19">
        <v>95.755511904431302</v>
      </c>
      <c r="O520" s="17">
        <v>7.6997926021969203</v>
      </c>
      <c r="P520" s="36">
        <v>1</v>
      </c>
      <c r="Q520" s="36">
        <v>6</v>
      </c>
      <c r="R520" s="45">
        <v>4428</v>
      </c>
      <c r="S520" s="27">
        <v>4.4279999999999999</v>
      </c>
      <c r="T520" s="23">
        <v>4.8808410000000002</v>
      </c>
      <c r="U520" s="17">
        <v>0.39247310861653129</v>
      </c>
      <c r="V520" s="22">
        <v>0</v>
      </c>
      <c r="W520" s="22">
        <v>0</v>
      </c>
      <c r="X520" s="23">
        <v>0</v>
      </c>
      <c r="Y520" s="27">
        <v>0</v>
      </c>
      <c r="Z520" s="27">
        <v>0</v>
      </c>
      <c r="AA520" s="14">
        <v>0</v>
      </c>
      <c r="AB520" s="39">
        <v>2</v>
      </c>
      <c r="AC520" s="22" t="s">
        <v>782</v>
      </c>
      <c r="AD520" s="23">
        <v>1040</v>
      </c>
      <c r="AE520" s="23">
        <v>1.04</v>
      </c>
      <c r="AF520" s="23">
        <v>7.8522695999999996</v>
      </c>
      <c r="AG520" s="14">
        <v>0.63140853381765283</v>
      </c>
      <c r="AH520" s="22" t="s">
        <v>782</v>
      </c>
      <c r="AI520" s="23" t="s">
        <v>782</v>
      </c>
      <c r="AJ520" s="23" t="s">
        <v>782</v>
      </c>
      <c r="AK520" s="23" t="s">
        <v>782</v>
      </c>
      <c r="AL520" s="14" t="s">
        <v>782</v>
      </c>
      <c r="AM520" s="22" t="s">
        <v>782</v>
      </c>
      <c r="AN520" s="23" t="s">
        <v>782</v>
      </c>
      <c r="AO520" s="23" t="s">
        <v>782</v>
      </c>
      <c r="AP520" s="23" t="s">
        <v>782</v>
      </c>
      <c r="AQ520" s="14" t="s">
        <v>782</v>
      </c>
      <c r="AR520" s="40">
        <v>726</v>
      </c>
      <c r="AS520" s="41">
        <v>11502.294999999996</v>
      </c>
      <c r="AT520" s="23">
        <v>11.502294999999997</v>
      </c>
      <c r="AU520" s="23">
        <v>10.215910216841149</v>
      </c>
      <c r="AV520" s="14">
        <v>0.82147114404075605</v>
      </c>
      <c r="AW520" s="22">
        <v>1</v>
      </c>
      <c r="AX520" s="22" t="s">
        <v>782</v>
      </c>
      <c r="AY520" s="23">
        <v>35</v>
      </c>
      <c r="AZ520" s="23">
        <v>3.5000000000000003E-2</v>
      </c>
      <c r="BA520" s="23">
        <v>9.1201045389321819E-2</v>
      </c>
      <c r="BB520" s="14">
        <v>7.3335635791095212E-3</v>
      </c>
      <c r="BC520" s="42">
        <v>1</v>
      </c>
      <c r="BD520" s="43">
        <v>2000</v>
      </c>
      <c r="BE520" s="44">
        <v>2</v>
      </c>
      <c r="BF520" s="23">
        <v>3.4416154756781463</v>
      </c>
      <c r="BG520" s="14">
        <v>0.27674360308032242</v>
      </c>
      <c r="BH520" s="22">
        <v>739</v>
      </c>
      <c r="BI520" s="23">
        <v>35.014294999999997</v>
      </c>
      <c r="BJ520" s="23">
        <v>122.23734924233992</v>
      </c>
      <c r="BK520" s="14">
        <v>9.8292225553312917</v>
      </c>
      <c r="BL520" t="s">
        <v>418</v>
      </c>
    </row>
    <row r="521" spans="1:64">
      <c r="A521" t="s">
        <v>1353</v>
      </c>
      <c r="B521" t="s">
        <v>1351</v>
      </c>
      <c r="C521" t="s">
        <v>418</v>
      </c>
      <c r="D521" t="s">
        <v>942</v>
      </c>
      <c r="E521">
        <v>2016</v>
      </c>
      <c r="F521" s="23">
        <v>99.52</v>
      </c>
      <c r="G521" s="23">
        <v>50.98</v>
      </c>
      <c r="H521" s="22">
        <v>152882</v>
      </c>
      <c r="I521" s="34">
        <v>1321.3940532140243</v>
      </c>
      <c r="J521" s="13">
        <v>8</v>
      </c>
      <c r="K521" s="13">
        <v>40</v>
      </c>
      <c r="L521" s="19">
        <v>16009</v>
      </c>
      <c r="M521" s="35">
        <v>16.009</v>
      </c>
      <c r="N521" s="19">
        <v>95.749828999999991</v>
      </c>
      <c r="O521" s="17">
        <v>7.2461222878298761</v>
      </c>
      <c r="P521" s="13">
        <v>1</v>
      </c>
      <c r="Q521" s="13">
        <v>6</v>
      </c>
      <c r="R521" s="19">
        <v>4428</v>
      </c>
      <c r="S521" s="27">
        <v>4.4279999999999999</v>
      </c>
      <c r="T521" s="19">
        <v>4.9163449999999997</v>
      </c>
      <c r="U521" s="17">
        <v>0.37205744857425255</v>
      </c>
      <c r="V521" s="13">
        <v>0</v>
      </c>
      <c r="W521" s="13">
        <v>0</v>
      </c>
      <c r="X521" s="19">
        <v>0</v>
      </c>
      <c r="Y521" s="27">
        <v>0</v>
      </c>
      <c r="Z521" s="19">
        <v>0</v>
      </c>
      <c r="AA521" s="14">
        <v>0</v>
      </c>
      <c r="AB521" s="13">
        <v>2</v>
      </c>
      <c r="AC521" s="22" t="s">
        <v>782</v>
      </c>
      <c r="AD521" s="19">
        <v>1040</v>
      </c>
      <c r="AE521" s="23">
        <v>1.04</v>
      </c>
      <c r="AF521" s="19">
        <v>7.6272308279999992</v>
      </c>
      <c r="AG521" s="14">
        <v>0.57721092428472032</v>
      </c>
      <c r="AH521" s="22" t="s">
        <v>782</v>
      </c>
      <c r="AI521" s="23" t="s">
        <v>782</v>
      </c>
      <c r="AJ521" s="23" t="s">
        <v>782</v>
      </c>
      <c r="AK521" s="23" t="s">
        <v>782</v>
      </c>
      <c r="AL521" s="14" t="s">
        <v>782</v>
      </c>
      <c r="AM521" s="22" t="s">
        <v>782</v>
      </c>
      <c r="AN521" s="23" t="s">
        <v>782</v>
      </c>
      <c r="AO521" s="23" t="s">
        <v>782</v>
      </c>
      <c r="AP521" s="23" t="s">
        <v>782</v>
      </c>
      <c r="AQ521" s="14" t="s">
        <v>782</v>
      </c>
      <c r="AR521" s="13">
        <v>775</v>
      </c>
      <c r="AS521" s="19">
        <v>11941.650000000009</v>
      </c>
      <c r="AT521" s="23">
        <v>11.941650000000008</v>
      </c>
      <c r="AU521" s="19">
        <v>10.604185200000019</v>
      </c>
      <c r="AV521" s="14">
        <v>0.80249984281429743</v>
      </c>
      <c r="AW521" s="13">
        <v>1</v>
      </c>
      <c r="AX521" s="22" t="s">
        <v>782</v>
      </c>
      <c r="AY521" s="19">
        <v>35</v>
      </c>
      <c r="AZ521" s="23">
        <v>3.5000000000000003E-2</v>
      </c>
      <c r="BA521" s="19">
        <v>0.30285699999999999</v>
      </c>
      <c r="BB521" s="14">
        <v>2.291950680899172E-2</v>
      </c>
      <c r="BC521" s="13">
        <v>3</v>
      </c>
      <c r="BD521" s="19">
        <v>6600</v>
      </c>
      <c r="BE521" s="44">
        <v>6.6</v>
      </c>
      <c r="BF521" s="19">
        <v>11.974855554448673</v>
      </c>
      <c r="BG521" s="14">
        <v>0.90622895761656064</v>
      </c>
      <c r="BH521" s="22">
        <v>790</v>
      </c>
      <c r="BI521" s="23">
        <v>40.053650000000005</v>
      </c>
      <c r="BJ521" s="23">
        <v>131.17530258244869</v>
      </c>
      <c r="BK521" s="14">
        <v>9.9270389679286986</v>
      </c>
      <c r="BL521" t="s">
        <v>418</v>
      </c>
    </row>
    <row r="522" spans="1:64">
      <c r="A522" t="s">
        <v>1354</v>
      </c>
      <c r="B522" t="s">
        <v>1351</v>
      </c>
      <c r="C522" t="s">
        <v>418</v>
      </c>
      <c r="D522" t="s">
        <v>942</v>
      </c>
      <c r="E522">
        <v>2017</v>
      </c>
      <c r="F522" s="23">
        <v>99.52</v>
      </c>
      <c r="G522" s="23">
        <v>51.25</v>
      </c>
      <c r="H522" s="22">
        <v>153810</v>
      </c>
      <c r="I522" s="34">
        <v>1208.1791594457702</v>
      </c>
      <c r="J522" s="13">
        <v>8</v>
      </c>
      <c r="K522" s="13">
        <v>40</v>
      </c>
      <c r="L522" s="19">
        <v>16009</v>
      </c>
      <c r="M522" s="19">
        <v>16.009</v>
      </c>
      <c r="N522" s="19">
        <v>95.749828999999991</v>
      </c>
      <c r="O522" s="17">
        <v>7.9251349645795459</v>
      </c>
      <c r="P522" s="13">
        <v>1</v>
      </c>
      <c r="Q522" s="13">
        <v>6</v>
      </c>
      <c r="R522" s="19">
        <v>4428</v>
      </c>
      <c r="S522" s="19">
        <v>4.4279999999999999</v>
      </c>
      <c r="T522" s="19">
        <v>10.410228</v>
      </c>
      <c r="U522" s="17">
        <v>0.86164604964511204</v>
      </c>
      <c r="V522" s="13">
        <v>0</v>
      </c>
      <c r="W522" s="13">
        <v>0</v>
      </c>
      <c r="X522" s="19">
        <v>0</v>
      </c>
      <c r="Y522" s="19">
        <v>0</v>
      </c>
      <c r="Z522" s="19">
        <v>0</v>
      </c>
      <c r="AA522" s="14">
        <v>0</v>
      </c>
      <c r="AB522" s="13">
        <v>2</v>
      </c>
      <c r="AC522" s="22" t="s">
        <v>782</v>
      </c>
      <c r="AD522" s="19">
        <v>1040</v>
      </c>
      <c r="AE522" s="19">
        <v>1.04</v>
      </c>
      <c r="AF522" s="19">
        <v>1.45922005392</v>
      </c>
      <c r="AG522" s="14">
        <v>0.12077844933109012</v>
      </c>
      <c r="AH522" s="22" t="s">
        <v>782</v>
      </c>
      <c r="AI522" s="23" t="s">
        <v>782</v>
      </c>
      <c r="AJ522" s="23" t="s">
        <v>782</v>
      </c>
      <c r="AK522" s="23" t="s">
        <v>782</v>
      </c>
      <c r="AL522" s="14" t="s">
        <v>782</v>
      </c>
      <c r="AM522" s="22" t="s">
        <v>782</v>
      </c>
      <c r="AN522" s="23" t="s">
        <v>782</v>
      </c>
      <c r="AO522" s="23" t="s">
        <v>782</v>
      </c>
      <c r="AP522" s="23" t="s">
        <v>782</v>
      </c>
      <c r="AQ522" s="14" t="s">
        <v>782</v>
      </c>
      <c r="AR522" s="13">
        <v>851</v>
      </c>
      <c r="AS522" s="19">
        <v>12616.656999999997</v>
      </c>
      <c r="AT522" s="19">
        <v>12.616656999999979</v>
      </c>
      <c r="AU522" s="19">
        <v>11.203591416000023</v>
      </c>
      <c r="AV522" s="14">
        <v>0.92731209013234939</v>
      </c>
      <c r="AW522" s="13">
        <v>1</v>
      </c>
      <c r="AX522" s="22" t="s">
        <v>782</v>
      </c>
      <c r="AY522" s="19">
        <v>0</v>
      </c>
      <c r="AZ522" s="19">
        <v>0</v>
      </c>
      <c r="BA522" s="19">
        <v>0</v>
      </c>
      <c r="BB522" s="14">
        <v>0</v>
      </c>
      <c r="BC522" s="13">
        <v>5</v>
      </c>
      <c r="BD522" s="19">
        <v>13300</v>
      </c>
      <c r="BE522" s="19">
        <v>13.3</v>
      </c>
      <c r="BF522" s="19">
        <v>21.021703663078345</v>
      </c>
      <c r="BG522" s="14">
        <v>1.7399492036199053</v>
      </c>
      <c r="BH522" s="22">
        <v>868</v>
      </c>
      <c r="BI522" s="23">
        <v>47.393656999999976</v>
      </c>
      <c r="BJ522" s="23">
        <v>139.84457213299834</v>
      </c>
      <c r="BK522" s="14">
        <v>11.574820757308004</v>
      </c>
      <c r="BL522" t="s">
        <v>418</v>
      </c>
    </row>
    <row r="523" spans="1:64">
      <c r="A523" t="s">
        <v>1355</v>
      </c>
      <c r="B523" t="s">
        <v>1351</v>
      </c>
      <c r="C523" t="s">
        <v>418</v>
      </c>
      <c r="D523" t="s">
        <v>942</v>
      </c>
      <c r="E523">
        <v>2018</v>
      </c>
      <c r="F523" s="23">
        <v>99.52</v>
      </c>
      <c r="G523" s="23">
        <v>51.47</v>
      </c>
      <c r="H523" s="22">
        <v>153796</v>
      </c>
      <c r="I523" s="34">
        <v>1208.2650286113314</v>
      </c>
      <c r="J523" s="13">
        <v>8</v>
      </c>
      <c r="K523" s="13">
        <v>40</v>
      </c>
      <c r="L523" s="19">
        <v>16009</v>
      </c>
      <c r="M523" s="19">
        <v>16.009</v>
      </c>
      <c r="N523" s="19">
        <v>95.749828999999991</v>
      </c>
      <c r="O523" s="17">
        <v>7.9245717398645583</v>
      </c>
      <c r="P523" s="13">
        <v>1</v>
      </c>
      <c r="Q523" s="13">
        <v>6</v>
      </c>
      <c r="R523" s="19">
        <v>4428</v>
      </c>
      <c r="S523" s="19">
        <v>4.4279999999999999</v>
      </c>
      <c r="T523" s="19">
        <v>27.005947499999998</v>
      </c>
      <c r="U523" s="17">
        <v>2.2351013114265292</v>
      </c>
      <c r="V523" s="13">
        <v>0</v>
      </c>
      <c r="W523" s="13">
        <v>0</v>
      </c>
      <c r="X523" s="19">
        <v>0</v>
      </c>
      <c r="Y523" s="19">
        <v>0</v>
      </c>
      <c r="Z523" s="19">
        <v>0</v>
      </c>
      <c r="AA523" s="14">
        <v>0</v>
      </c>
      <c r="AB523" s="13">
        <v>2</v>
      </c>
      <c r="AC523" s="22" t="s">
        <v>782</v>
      </c>
      <c r="AD523" s="19">
        <v>1040</v>
      </c>
      <c r="AE523" s="19">
        <v>1.04</v>
      </c>
      <c r="AF523" s="19">
        <v>7.1095154129999996</v>
      </c>
      <c r="AG523" s="14">
        <v>0.58840695084678751</v>
      </c>
      <c r="AH523" s="22" t="s">
        <v>782</v>
      </c>
      <c r="AI523" s="23" t="s">
        <v>782</v>
      </c>
      <c r="AJ523" s="23" t="s">
        <v>782</v>
      </c>
      <c r="AK523" s="23" t="s">
        <v>782</v>
      </c>
      <c r="AL523" s="14" t="s">
        <v>782</v>
      </c>
      <c r="AM523" s="22" t="s">
        <v>782</v>
      </c>
      <c r="AN523" s="23" t="s">
        <v>782</v>
      </c>
      <c r="AO523" s="23" t="s">
        <v>782</v>
      </c>
      <c r="AP523" s="23" t="s">
        <v>782</v>
      </c>
      <c r="AQ523" s="14" t="s">
        <v>782</v>
      </c>
      <c r="AR523" s="13">
        <v>927</v>
      </c>
      <c r="AS523" s="19">
        <v>13749.561999999998</v>
      </c>
      <c r="AT523" s="19">
        <v>13.749561999999983</v>
      </c>
      <c r="AU523" s="19">
        <v>12.209611056000023</v>
      </c>
      <c r="AV523" s="14">
        <v>1.0105076921768252</v>
      </c>
      <c r="AW523" s="13">
        <v>1</v>
      </c>
      <c r="AX523" s="22" t="s">
        <v>782</v>
      </c>
      <c r="AY523" s="19">
        <v>35</v>
      </c>
      <c r="AZ523" s="19">
        <v>3.5000000000000003E-2</v>
      </c>
      <c r="BA523" s="19">
        <v>0.30285699999999999</v>
      </c>
      <c r="BB523" s="14">
        <v>2.5065444486800707E-2</v>
      </c>
      <c r="BC523" s="13">
        <v>5</v>
      </c>
      <c r="BD523" s="19">
        <v>13300</v>
      </c>
      <c r="BE523" s="19">
        <v>13.3</v>
      </c>
      <c r="BF523" s="19">
        <v>20.914398960461604</v>
      </c>
      <c r="BG523" s="14">
        <v>1.730944657439824</v>
      </c>
      <c r="BH523" s="22">
        <v>944</v>
      </c>
      <c r="BI523" s="23">
        <v>48.561561999999981</v>
      </c>
      <c r="BJ523" s="23">
        <v>163.29215892946161</v>
      </c>
      <c r="BK523" s="14">
        <v>13.514597796241326</v>
      </c>
      <c r="BL523" t="s">
        <v>418</v>
      </c>
    </row>
    <row r="524" spans="1:64">
      <c r="A524" t="s">
        <v>1356</v>
      </c>
      <c r="B524" t="s">
        <v>1351</v>
      </c>
      <c r="C524" t="s">
        <v>418</v>
      </c>
      <c r="D524" t="s">
        <v>942</v>
      </c>
      <c r="E524">
        <v>2019</v>
      </c>
      <c r="F524" s="23">
        <v>99.52</v>
      </c>
      <c r="G524" s="23">
        <v>51.88</v>
      </c>
      <c r="H524" s="22">
        <v>153896</v>
      </c>
      <c r="I524" s="34">
        <v>1233.2735857068762</v>
      </c>
      <c r="J524" s="22">
        <v>8</v>
      </c>
      <c r="K524" s="22">
        <v>40</v>
      </c>
      <c r="L524" s="23">
        <v>16009</v>
      </c>
      <c r="M524" s="23">
        <v>16.009</v>
      </c>
      <c r="N524" s="23">
        <v>95.74982900000002</v>
      </c>
      <c r="O524" s="14">
        <v>7.7638757620126135</v>
      </c>
      <c r="P524" s="22">
        <v>1</v>
      </c>
      <c r="Q524" s="22">
        <v>6</v>
      </c>
      <c r="R524" s="23">
        <v>4428</v>
      </c>
      <c r="S524" s="23">
        <v>4.4279999999999999</v>
      </c>
      <c r="T524" s="23">
        <v>4.0551542499999993</v>
      </c>
      <c r="U524" s="14">
        <v>0.32881221952675682</v>
      </c>
      <c r="V524" s="22">
        <v>0</v>
      </c>
      <c r="W524" s="22">
        <v>0</v>
      </c>
      <c r="X524" s="23">
        <v>0</v>
      </c>
      <c r="Y524" s="23">
        <v>0</v>
      </c>
      <c r="Z524" s="23">
        <v>0</v>
      </c>
      <c r="AA524" s="14">
        <v>0</v>
      </c>
      <c r="AB524" s="22">
        <v>2</v>
      </c>
      <c r="AC524" s="22">
        <v>5</v>
      </c>
      <c r="AD524" s="23">
        <v>2138.3722832618023</v>
      </c>
      <c r="AE524" s="23">
        <v>2.1383722832618028</v>
      </c>
      <c r="AF524" s="23">
        <v>7.5723218340000003</v>
      </c>
      <c r="AG524" s="14">
        <v>0.61400178531025362</v>
      </c>
      <c r="AH524" s="22">
        <v>0</v>
      </c>
      <c r="AI524" s="23">
        <v>0</v>
      </c>
      <c r="AJ524" s="23">
        <v>0</v>
      </c>
      <c r="AK524" s="23">
        <v>0</v>
      </c>
      <c r="AL524" s="14">
        <v>0</v>
      </c>
      <c r="AM524" s="22">
        <v>1069</v>
      </c>
      <c r="AN524" s="23">
        <v>15297.947000000004</v>
      </c>
      <c r="AO524" s="23">
        <v>15.297946999999983</v>
      </c>
      <c r="AP524" s="23">
        <v>13.584576936000026</v>
      </c>
      <c r="AQ524" s="14">
        <v>1.1015055453582705</v>
      </c>
      <c r="AR524" s="22">
        <v>1069</v>
      </c>
      <c r="AS524" s="23">
        <v>15297.947000000004</v>
      </c>
      <c r="AT524" s="23">
        <v>15.297946999999983</v>
      </c>
      <c r="AU524" s="23">
        <v>13.584576936000026</v>
      </c>
      <c r="AV524" s="14">
        <v>1.1015055453582705</v>
      </c>
      <c r="AW524" s="22">
        <v>1</v>
      </c>
      <c r="AX524" s="22" t="s">
        <v>782</v>
      </c>
      <c r="AY524" s="23">
        <v>35</v>
      </c>
      <c r="AZ524" s="23">
        <v>3.5000000000000003E-2</v>
      </c>
      <c r="BA524" s="23">
        <v>0.30285699999999999</v>
      </c>
      <c r="BB524" s="14">
        <v>2.455716262068576E-2</v>
      </c>
      <c r="BC524" s="22">
        <v>5</v>
      </c>
      <c r="BD524" s="23">
        <v>10950</v>
      </c>
      <c r="BE524" s="23">
        <v>10.95</v>
      </c>
      <c r="BF524" s="23">
        <v>21.089211003553618</v>
      </c>
      <c r="BG524" s="14">
        <v>1.7100188675058585</v>
      </c>
      <c r="BH524" s="22">
        <v>1086</v>
      </c>
      <c r="BI524" s="23">
        <v>48.858319283261785</v>
      </c>
      <c r="BJ524" s="23">
        <v>142.35395002355367</v>
      </c>
      <c r="BK524" s="14">
        <v>11.542771342334438</v>
      </c>
      <c r="BL524" t="s">
        <v>418</v>
      </c>
    </row>
    <row r="525" spans="1:64">
      <c r="A525" t="s">
        <v>1357</v>
      </c>
      <c r="B525" t="s">
        <v>1351</v>
      </c>
      <c r="C525" t="s">
        <v>418</v>
      </c>
      <c r="D525" t="s">
        <v>942</v>
      </c>
      <c r="E525">
        <v>2020</v>
      </c>
      <c r="F525" s="23">
        <v>99.52</v>
      </c>
      <c r="G525" s="23">
        <v>51.97</v>
      </c>
      <c r="H525" s="22">
        <v>153109</v>
      </c>
      <c r="I525" s="34">
        <v>1239.2087290291906</v>
      </c>
      <c r="J525" s="22">
        <v>8</v>
      </c>
      <c r="K525" s="22">
        <v>41</v>
      </c>
      <c r="L525" s="23">
        <v>16259</v>
      </c>
      <c r="M525" s="23">
        <v>16.259</v>
      </c>
      <c r="N525" s="23">
        <v>97.245079000000018</v>
      </c>
      <c r="O525" s="14">
        <v>7.84735264705429</v>
      </c>
      <c r="P525" s="22">
        <v>1</v>
      </c>
      <c r="Q525" s="22">
        <v>6</v>
      </c>
      <c r="R525" s="23">
        <v>4428</v>
      </c>
      <c r="S525" s="23">
        <v>4.4279999999999999</v>
      </c>
      <c r="T525" s="23">
        <v>3.4530055000000002</v>
      </c>
      <c r="U525" s="14">
        <v>0.27864599555436648</v>
      </c>
      <c r="V525" s="22">
        <v>0</v>
      </c>
      <c r="W525" s="22">
        <v>0</v>
      </c>
      <c r="X525" s="23">
        <v>0</v>
      </c>
      <c r="Y525" s="23">
        <v>0</v>
      </c>
      <c r="Z525" s="23">
        <v>0</v>
      </c>
      <c r="AA525" s="14">
        <v>0</v>
      </c>
      <c r="AB525" s="22">
        <v>2</v>
      </c>
      <c r="AC525" s="22">
        <v>5</v>
      </c>
      <c r="AD525" s="23">
        <v>2164.8435793991416</v>
      </c>
      <c r="AE525" s="23">
        <v>2.1648435793991414</v>
      </c>
      <c r="AF525" s="23">
        <v>7.2343746089999996</v>
      </c>
      <c r="AG525" s="14">
        <v>0.58378983616968927</v>
      </c>
      <c r="AH525" s="22">
        <v>0</v>
      </c>
      <c r="AI525" s="23">
        <v>0</v>
      </c>
      <c r="AJ525" s="23">
        <v>0</v>
      </c>
      <c r="AK525" s="23">
        <v>0</v>
      </c>
      <c r="AL525" s="14">
        <v>0</v>
      </c>
      <c r="AM525" s="22">
        <v>1319</v>
      </c>
      <c r="AN525" s="23">
        <v>18992.360999999975</v>
      </c>
      <c r="AO525" s="23">
        <v>18.992360999999924</v>
      </c>
      <c r="AP525" s="23">
        <v>16.865216568000037</v>
      </c>
      <c r="AQ525" s="14">
        <v>1.3609665726945313</v>
      </c>
      <c r="AR525" s="22">
        <v>1319</v>
      </c>
      <c r="AS525" s="23">
        <v>18992.360999999975</v>
      </c>
      <c r="AT525" s="23">
        <v>18.992360999999924</v>
      </c>
      <c r="AU525" s="23">
        <v>16.865216568000037</v>
      </c>
      <c r="AV525" s="14">
        <v>1.3609665726945313</v>
      </c>
      <c r="AW525" s="22">
        <v>1</v>
      </c>
      <c r="AX525" s="22">
        <v>1</v>
      </c>
      <c r="AY525" s="23">
        <v>35</v>
      </c>
      <c r="AZ525" s="23">
        <v>3.5000000000000003E-2</v>
      </c>
      <c r="BA525" s="23">
        <v>0.30285699999999999</v>
      </c>
      <c r="BB525" s="14">
        <v>2.4439547019432423E-2</v>
      </c>
      <c r="BC525" s="22">
        <v>5</v>
      </c>
      <c r="BD525" s="23">
        <v>10950</v>
      </c>
      <c r="BE525" s="23">
        <v>10.95</v>
      </c>
      <c r="BF525" s="23">
        <v>21.080956442529587</v>
      </c>
      <c r="BG525" s="14">
        <v>1.7011626813704446</v>
      </c>
      <c r="BH525" s="22">
        <v>1336</v>
      </c>
      <c r="BI525" s="23">
        <v>52.829204579399061</v>
      </c>
      <c r="BJ525" s="23">
        <v>146.18148911952966</v>
      </c>
      <c r="BK525" s="14">
        <v>11.796357279862754</v>
      </c>
      <c r="BL525" t="s">
        <v>418</v>
      </c>
    </row>
    <row r="526" spans="1:64">
      <c r="A526" t="s">
        <v>1358</v>
      </c>
      <c r="B526" t="s">
        <v>1351</v>
      </c>
      <c r="C526" t="s">
        <v>418</v>
      </c>
      <c r="D526" t="s">
        <v>942</v>
      </c>
      <c r="E526">
        <v>2021</v>
      </c>
      <c r="F526" s="23">
        <v>99.52</v>
      </c>
      <c r="G526" s="23">
        <v>52.28</v>
      </c>
      <c r="H526" s="22">
        <v>152731</v>
      </c>
      <c r="I526" s="34">
        <v>1147.96</v>
      </c>
      <c r="J526" s="22">
        <v>10</v>
      </c>
      <c r="K526" s="22">
        <v>41</v>
      </c>
      <c r="L526" s="23">
        <v>15600</v>
      </c>
      <c r="M526" s="23">
        <v>15.6</v>
      </c>
      <c r="N526" s="23">
        <v>93.303600000000003</v>
      </c>
      <c r="O526" s="14">
        <v>8.1300000000000008</v>
      </c>
      <c r="P526" s="22">
        <v>1</v>
      </c>
      <c r="Q526" s="22">
        <v>3</v>
      </c>
      <c r="R526" s="23">
        <v>1720</v>
      </c>
      <c r="S526" s="23">
        <v>1.72</v>
      </c>
      <c r="T526" s="23">
        <v>2.4933999999999998</v>
      </c>
      <c r="U526" s="14">
        <v>0.22</v>
      </c>
      <c r="V526" s="22">
        <v>0</v>
      </c>
      <c r="W526" s="22">
        <v>0</v>
      </c>
      <c r="X526" s="23">
        <v>0</v>
      </c>
      <c r="Y526" s="23">
        <v>0</v>
      </c>
      <c r="Z526" s="23">
        <v>0</v>
      </c>
      <c r="AA526" s="14">
        <v>0</v>
      </c>
      <c r="AB526" s="22">
        <v>2</v>
      </c>
      <c r="AC526" s="22">
        <v>2</v>
      </c>
      <c r="AD526" s="23">
        <v>1500.7052060000001</v>
      </c>
      <c r="AE526" s="23">
        <v>1.5007052059999999</v>
      </c>
      <c r="AF526" s="23">
        <v>7.3336504710000003</v>
      </c>
      <c r="AG526" s="14">
        <v>0.64</v>
      </c>
      <c r="AH526" s="22">
        <v>0</v>
      </c>
      <c r="AI526" s="23">
        <v>0</v>
      </c>
      <c r="AJ526" s="23">
        <v>0</v>
      </c>
      <c r="AK526" s="23">
        <v>0</v>
      </c>
      <c r="AL526" s="14">
        <v>0</v>
      </c>
      <c r="AM526" s="22">
        <v>1683</v>
      </c>
      <c r="AN526" s="23">
        <v>23315.381000000001</v>
      </c>
      <c r="AO526" s="23">
        <v>23.315380999999999</v>
      </c>
      <c r="AP526" s="23">
        <v>20.863137129999998</v>
      </c>
      <c r="AQ526" s="14">
        <v>1.82</v>
      </c>
      <c r="AR526" s="22">
        <v>1683</v>
      </c>
      <c r="AS526" s="23">
        <v>23315.381000000001</v>
      </c>
      <c r="AT526" s="23">
        <v>23.315380999999999</v>
      </c>
      <c r="AU526" s="23">
        <v>20.863137129999998</v>
      </c>
      <c r="AV526" s="14">
        <v>1.82</v>
      </c>
      <c r="AW526" s="22">
        <v>1</v>
      </c>
      <c r="AX526" s="22">
        <v>1</v>
      </c>
      <c r="AY526" s="23">
        <v>35</v>
      </c>
      <c r="AZ526" s="23">
        <v>3.5000000000000003E-2</v>
      </c>
      <c r="BA526" s="23">
        <v>0.30285699999999999</v>
      </c>
      <c r="BB526" s="14">
        <v>0.03</v>
      </c>
      <c r="BC526" s="22">
        <v>5</v>
      </c>
      <c r="BD526" s="23">
        <v>10950</v>
      </c>
      <c r="BE526" s="23">
        <v>10.95</v>
      </c>
      <c r="BF526" s="23">
        <v>18.382594019999999</v>
      </c>
      <c r="BG526" s="14">
        <v>1.6</v>
      </c>
      <c r="BH526" s="22">
        <v>1702</v>
      </c>
      <c r="BI526" s="23">
        <v>53.12</v>
      </c>
      <c r="BJ526" s="23">
        <v>142.68</v>
      </c>
      <c r="BK526" s="14">
        <v>12.43</v>
      </c>
      <c r="BL526" t="s">
        <v>418</v>
      </c>
    </row>
    <row r="527" spans="1:64">
      <c r="A527" t="s">
        <v>1359</v>
      </c>
      <c r="B527" t="s">
        <v>1351</v>
      </c>
      <c r="C527" t="s">
        <v>418</v>
      </c>
      <c r="D527" s="111" t="s">
        <v>942</v>
      </c>
      <c r="E527" s="110">
        <v>2022</v>
      </c>
      <c r="F527" s="23"/>
      <c r="G527" s="23"/>
      <c r="H527" s="22">
        <v>154139</v>
      </c>
      <c r="I527" s="34">
        <v>1117.1282861550915</v>
      </c>
      <c r="J527" s="22">
        <v>8</v>
      </c>
      <c r="K527" s="22">
        <v>11</v>
      </c>
      <c r="L527" s="23">
        <v>3559</v>
      </c>
      <c r="M527" s="23">
        <v>3.5589999999999997</v>
      </c>
      <c r="N527" s="23">
        <v>21.062162000000001</v>
      </c>
      <c r="O527" s="14">
        <v>1.8853843610469576</v>
      </c>
      <c r="P527" s="22">
        <v>1</v>
      </c>
      <c r="Q527" s="22">
        <v>3</v>
      </c>
      <c r="R527" s="23">
        <v>2214</v>
      </c>
      <c r="S527" s="23">
        <v>2.214</v>
      </c>
      <c r="T527" s="23">
        <v>5.205114</v>
      </c>
      <c r="U527" s="14">
        <v>0.46593699797136567</v>
      </c>
      <c r="V527" s="22">
        <v>0</v>
      </c>
      <c r="W527" s="22">
        <v>0</v>
      </c>
      <c r="X527" s="23">
        <v>0</v>
      </c>
      <c r="Y527" s="23">
        <v>0</v>
      </c>
      <c r="Z527" s="23">
        <v>0</v>
      </c>
      <c r="AA527" s="14">
        <v>0</v>
      </c>
      <c r="AB527" s="22">
        <v>2</v>
      </c>
      <c r="AC527" s="22">
        <v>2</v>
      </c>
      <c r="AD527" s="23">
        <v>1237.605519313305</v>
      </c>
      <c r="AE527" s="23">
        <v>1.2376055193133051</v>
      </c>
      <c r="AF527" s="23">
        <v>6.0761378159999992</v>
      </c>
      <c r="AG527" s="14">
        <v>0.54390689872447162</v>
      </c>
      <c r="AH527" s="22">
        <v>2</v>
      </c>
      <c r="AI527" s="23">
        <v>725.96</v>
      </c>
      <c r="AJ527" s="23">
        <v>0.72596000000000005</v>
      </c>
      <c r="AK527" s="23">
        <v>0.74364723009131806</v>
      </c>
      <c r="AL527" s="14">
        <v>6.6567755852892013E-2</v>
      </c>
      <c r="AM527" s="22">
        <v>2160</v>
      </c>
      <c r="AN527" s="23">
        <v>28496.954000000002</v>
      </c>
      <c r="AO527" s="23">
        <v>28.496953999999914</v>
      </c>
      <c r="AP527" s="23">
        <v>29.19125145757306</v>
      </c>
      <c r="AQ527" s="14">
        <v>2.6130617064619219</v>
      </c>
      <c r="AR527" s="22">
        <v>2162</v>
      </c>
      <c r="AS527" s="23">
        <v>29222.914000000001</v>
      </c>
      <c r="AT527" s="23">
        <v>29.2229139999999</v>
      </c>
      <c r="AU527" s="23">
        <v>29.934898687664418</v>
      </c>
      <c r="AV527" s="14">
        <v>2.6796294623148182</v>
      </c>
      <c r="AW527" s="22">
        <v>1</v>
      </c>
      <c r="AX527" s="22">
        <v>1</v>
      </c>
      <c r="AY527" s="23">
        <v>35</v>
      </c>
      <c r="AZ527" s="23">
        <v>3.5000000000000003E-2</v>
      </c>
      <c r="BA527" s="23">
        <v>0.30285699999999999</v>
      </c>
      <c r="BB527" s="14">
        <v>2.7110315238938833E-2</v>
      </c>
      <c r="BC527" s="22">
        <v>7</v>
      </c>
      <c r="BD527" s="23">
        <v>13300.5</v>
      </c>
      <c r="BE527" s="23">
        <v>13.3005</v>
      </c>
      <c r="BF527" s="23">
        <v>24.951275800944916</v>
      </c>
      <c r="BG527" s="14">
        <v>2.23351929318894</v>
      </c>
      <c r="BH527" s="22">
        <v>2181</v>
      </c>
      <c r="BI527" s="23">
        <v>49.569019519313201</v>
      </c>
      <c r="BJ527" s="23">
        <v>87.532445304609325</v>
      </c>
      <c r="BK527" s="14">
        <v>7.8354873284854918</v>
      </c>
      <c r="BL527" t="s">
        <v>418</v>
      </c>
    </row>
    <row r="528" spans="1:64">
      <c r="A528" t="s">
        <v>1360</v>
      </c>
      <c r="B528" t="s">
        <v>1351</v>
      </c>
      <c r="C528" t="s">
        <v>418</v>
      </c>
      <c r="D528" t="s">
        <v>942</v>
      </c>
      <c r="E528">
        <v>2023</v>
      </c>
      <c r="F528">
        <v>99.52</v>
      </c>
      <c r="G528">
        <v>53.08</v>
      </c>
      <c r="H528">
        <v>154712</v>
      </c>
      <c r="I528">
        <v>1117.1282861550915</v>
      </c>
      <c r="J528">
        <v>8</v>
      </c>
      <c r="K528">
        <v>11</v>
      </c>
      <c r="L528">
        <v>3559</v>
      </c>
      <c r="M528">
        <v>3.5590000000000002</v>
      </c>
      <c r="N528">
        <v>21.062162000000001</v>
      </c>
      <c r="O528">
        <v>1.8853843610469578</v>
      </c>
      <c r="P528">
        <v>1</v>
      </c>
      <c r="Q528">
        <v>3</v>
      </c>
      <c r="R528">
        <v>2214</v>
      </c>
      <c r="S528">
        <v>2.214</v>
      </c>
      <c r="T528">
        <v>1.917</v>
      </c>
      <c r="U528">
        <v>0.171600703675483</v>
      </c>
      <c r="V528">
        <v>0</v>
      </c>
      <c r="W528">
        <v>0</v>
      </c>
      <c r="X528">
        <v>0</v>
      </c>
      <c r="Y528">
        <v>0</v>
      </c>
      <c r="Z528">
        <v>0</v>
      </c>
      <c r="AA528">
        <v>0</v>
      </c>
      <c r="AB528">
        <v>2</v>
      </c>
      <c r="AC528">
        <v>2</v>
      </c>
      <c r="AD528">
        <v>1289.76011587983</v>
      </c>
      <c r="AE528">
        <v>1.28976011587983</v>
      </c>
      <c r="AF528">
        <v>5.6335987259999998</v>
      </c>
      <c r="AG528">
        <v>0.50429290850647079</v>
      </c>
      <c r="AH528">
        <v>4</v>
      </c>
      <c r="AI528">
        <v>5190.12</v>
      </c>
      <c r="AJ528">
        <v>5.1901200000000003</v>
      </c>
      <c r="AK528">
        <v>4.8682660000000002</v>
      </c>
      <c r="AL528">
        <v>0.470719</v>
      </c>
      <c r="AM528">
        <v>3257</v>
      </c>
      <c r="AN528">
        <v>40529.608</v>
      </c>
      <c r="AO528">
        <v>40.529608000000003</v>
      </c>
      <c r="AP528">
        <v>38.016255000000001</v>
      </c>
      <c r="AQ528">
        <v>3.403033964061867</v>
      </c>
      <c r="AR528">
        <v>3694</v>
      </c>
      <c r="AS528">
        <v>46054.691000000101</v>
      </c>
      <c r="AT528">
        <v>46.0546909999996</v>
      </c>
      <c r="AU528">
        <v>43.198712298239201</v>
      </c>
      <c r="AV528">
        <v>3.8669428420722936</v>
      </c>
      <c r="AW528">
        <v>1</v>
      </c>
      <c r="AX528">
        <v>1</v>
      </c>
      <c r="AY528">
        <v>35</v>
      </c>
      <c r="AZ528">
        <v>3.5000000000000003E-2</v>
      </c>
      <c r="BA528">
        <v>0.30285699999999999</v>
      </c>
      <c r="BB528">
        <v>2.7110315238938837E-2</v>
      </c>
      <c r="BC528">
        <v>8</v>
      </c>
      <c r="BD528">
        <v>13301.5</v>
      </c>
      <c r="BE528">
        <v>13.301500000000001</v>
      </c>
      <c r="BF528">
        <v>29.794820999999999</v>
      </c>
      <c r="BG528">
        <v>2.6670903753182356</v>
      </c>
      <c r="BH528">
        <v>3714</v>
      </c>
      <c r="BI528">
        <v>66.453951115879434</v>
      </c>
      <c r="BJ528">
        <v>101.90915102423921</v>
      </c>
      <c r="BK528">
        <v>9.1224215058583802</v>
      </c>
      <c r="BL528" t="s">
        <v>418</v>
      </c>
    </row>
    <row r="529" spans="1:64">
      <c r="A529" t="s">
        <v>1361</v>
      </c>
      <c r="B529" t="s">
        <v>1351</v>
      </c>
      <c r="C529" t="s">
        <v>418</v>
      </c>
      <c r="D529" t="s">
        <v>942</v>
      </c>
      <c r="E529">
        <v>2024</v>
      </c>
      <c r="F529">
        <v>99.52</v>
      </c>
      <c r="G529">
        <v>53.17</v>
      </c>
      <c r="H529">
        <v>154317</v>
      </c>
      <c r="I529">
        <v>1058.1668149210068</v>
      </c>
      <c r="J529">
        <v>8</v>
      </c>
      <c r="K529">
        <v>11</v>
      </c>
      <c r="L529">
        <v>3559</v>
      </c>
      <c r="M529">
        <v>3.5589999999999997</v>
      </c>
      <c r="N529">
        <v>21.062162000000001</v>
      </c>
      <c r="O529">
        <v>1.9904387193972164</v>
      </c>
      <c r="P529">
        <v>1</v>
      </c>
      <c r="Q529">
        <v>3</v>
      </c>
      <c r="R529">
        <v>2214</v>
      </c>
      <c r="S529">
        <v>2.214</v>
      </c>
      <c r="T529">
        <v>1.6597999999999999</v>
      </c>
      <c r="U529">
        <v>0.15685617585010977</v>
      </c>
      <c r="V529">
        <v>0</v>
      </c>
      <c r="W529">
        <v>0</v>
      </c>
      <c r="X529">
        <v>0</v>
      </c>
      <c r="Y529">
        <v>0</v>
      </c>
      <c r="Z529">
        <v>0</v>
      </c>
      <c r="AA529">
        <v>0</v>
      </c>
      <c r="AB529">
        <v>2</v>
      </c>
      <c r="AC529">
        <v>2</v>
      </c>
      <c r="AD529">
        <v>1272.4716480686695</v>
      </c>
      <c r="AE529">
        <v>1.2724716480686695</v>
      </c>
      <c r="AF529">
        <v>6.4651619339999993</v>
      </c>
      <c r="AG529">
        <v>0.61097757393598007</v>
      </c>
      <c r="AH529">
        <v>6</v>
      </c>
      <c r="AI529">
        <v>5204.58</v>
      </c>
      <c r="AJ529">
        <v>5.2045799999999991</v>
      </c>
      <c r="AK529">
        <v>4.6942387158572627</v>
      </c>
      <c r="AL529">
        <v>0.44361991414441515</v>
      </c>
      <c r="AM529">
        <v>4254</v>
      </c>
      <c r="AN529">
        <v>54204.76500000005</v>
      </c>
      <c r="AO529">
        <v>54.204764999999988</v>
      </c>
      <c r="AP529">
        <v>48.889652276829921</v>
      </c>
      <c r="AQ529">
        <v>4.6202216500693787</v>
      </c>
      <c r="AR529">
        <v>5368</v>
      </c>
      <c r="AS529">
        <v>60403.177000000309</v>
      </c>
      <c r="AT529">
        <v>60.40317699999941</v>
      </c>
      <c r="AU529">
        <v>54.480271613498338</v>
      </c>
      <c r="AV529">
        <v>5.1485522741105187</v>
      </c>
      <c r="AW529">
        <v>1</v>
      </c>
      <c r="AX529">
        <v>1</v>
      </c>
      <c r="AY529">
        <v>35</v>
      </c>
      <c r="AZ529">
        <v>3.5000000000000003E-2</v>
      </c>
      <c r="BA529">
        <v>0.30285699999999999</v>
      </c>
      <c r="BB529">
        <v>2.8620912669861845E-2</v>
      </c>
      <c r="BC529">
        <v>8</v>
      </c>
      <c r="BD529">
        <v>13301.5</v>
      </c>
      <c r="BE529">
        <v>13.301500000000001</v>
      </c>
      <c r="BF529">
        <v>26.131312970024435</v>
      </c>
      <c r="BG529">
        <v>2.469488988083147</v>
      </c>
      <c r="BH529">
        <v>5388</v>
      </c>
      <c r="BI529">
        <v>80.785148648068073</v>
      </c>
      <c r="BJ529">
        <v>110.10156551752277</v>
      </c>
      <c r="BK529">
        <v>10.404934644046833</v>
      </c>
      <c r="BL529" t="s">
        <v>418</v>
      </c>
    </row>
    <row r="530" spans="1:64">
      <c r="A530" t="s">
        <v>1362</v>
      </c>
      <c r="B530" t="s">
        <v>1363</v>
      </c>
      <c r="C530" t="s">
        <v>420</v>
      </c>
      <c r="D530" t="s">
        <v>942</v>
      </c>
      <c r="E530">
        <v>2012</v>
      </c>
      <c r="F530" s="23">
        <v>60.07</v>
      </c>
      <c r="G530" s="23">
        <v>8.2100000000000009</v>
      </c>
      <c r="H530" s="22">
        <v>12510</v>
      </c>
      <c r="I530" s="34">
        <v>105.46581</v>
      </c>
      <c r="J530" s="22">
        <v>0</v>
      </c>
      <c r="K530" s="22" t="s">
        <v>782</v>
      </c>
      <c r="L530" s="23">
        <v>0</v>
      </c>
      <c r="M530" s="23">
        <v>0</v>
      </c>
      <c r="N530" s="23">
        <v>0</v>
      </c>
      <c r="O530" s="14">
        <v>0</v>
      </c>
      <c r="P530" s="22">
        <v>0</v>
      </c>
      <c r="Q530" s="22" t="s">
        <v>782</v>
      </c>
      <c r="R530" s="23">
        <v>0</v>
      </c>
      <c r="S530" s="23">
        <v>0</v>
      </c>
      <c r="T530" s="23">
        <v>0</v>
      </c>
      <c r="U530" s="14">
        <v>0</v>
      </c>
      <c r="V530" s="22">
        <v>0</v>
      </c>
      <c r="W530" s="22" t="s">
        <v>782</v>
      </c>
      <c r="X530" s="23">
        <v>0</v>
      </c>
      <c r="Y530" s="23">
        <v>0</v>
      </c>
      <c r="Z530" s="23">
        <v>0</v>
      </c>
      <c r="AA530" s="14">
        <v>0</v>
      </c>
      <c r="AB530" s="22">
        <v>0</v>
      </c>
      <c r="AC530" s="22" t="s">
        <v>782</v>
      </c>
      <c r="AD530" s="23">
        <v>0</v>
      </c>
      <c r="AE530" s="23">
        <v>0</v>
      </c>
      <c r="AF530" s="23">
        <v>0</v>
      </c>
      <c r="AG530" s="14">
        <v>0</v>
      </c>
      <c r="AH530" s="22" t="s">
        <v>782</v>
      </c>
      <c r="AI530" s="23" t="s">
        <v>782</v>
      </c>
      <c r="AJ530" s="23" t="s">
        <v>782</v>
      </c>
      <c r="AK530" s="23" t="s">
        <v>782</v>
      </c>
      <c r="AL530" s="14" t="s">
        <v>782</v>
      </c>
      <c r="AM530" s="22" t="s">
        <v>782</v>
      </c>
      <c r="AN530" s="23" t="s">
        <v>782</v>
      </c>
      <c r="AO530" s="23" t="s">
        <v>782</v>
      </c>
      <c r="AP530" s="23" t="s">
        <v>782</v>
      </c>
      <c r="AQ530" s="14" t="s">
        <v>782</v>
      </c>
      <c r="AR530" s="22">
        <v>172</v>
      </c>
      <c r="AS530" s="23">
        <v>4587.5750000000016</v>
      </c>
      <c r="AT530" s="23">
        <v>4.587575000000002</v>
      </c>
      <c r="AU530" s="23">
        <v>3.5742669999999999</v>
      </c>
      <c r="AV530" s="14">
        <v>3.3890291081062194</v>
      </c>
      <c r="AW530" s="22">
        <v>0</v>
      </c>
      <c r="AX530" s="22" t="s">
        <v>782</v>
      </c>
      <c r="AY530" s="23">
        <v>0</v>
      </c>
      <c r="AZ530" s="23">
        <v>0</v>
      </c>
      <c r="BA530" s="23">
        <v>0</v>
      </c>
      <c r="BB530" s="14">
        <v>0</v>
      </c>
      <c r="BC530" s="22">
        <v>2</v>
      </c>
      <c r="BD530" s="23">
        <v>3000</v>
      </c>
      <c r="BE530" s="23">
        <v>3</v>
      </c>
      <c r="BF530" s="23">
        <v>4.7910000000000004</v>
      </c>
      <c r="BG530" s="14">
        <v>4.5427044081868813</v>
      </c>
      <c r="BH530" s="22">
        <v>174</v>
      </c>
      <c r="BI530" s="23">
        <v>7.587575000000002</v>
      </c>
      <c r="BJ530" s="23">
        <v>8.3652669999999993</v>
      </c>
      <c r="BK530" s="14">
        <v>7.9317335162931002</v>
      </c>
      <c r="BL530" t="s">
        <v>420</v>
      </c>
    </row>
    <row r="531" spans="1:64">
      <c r="A531" t="s">
        <v>1364</v>
      </c>
      <c r="B531" t="s">
        <v>1363</v>
      </c>
      <c r="C531" t="s">
        <v>420</v>
      </c>
      <c r="D531" t="s">
        <v>942</v>
      </c>
      <c r="E531">
        <v>2015</v>
      </c>
      <c r="F531" s="23">
        <v>60.08</v>
      </c>
      <c r="G531" s="23">
        <v>8.3699999999999992</v>
      </c>
      <c r="H531" s="22">
        <v>13137</v>
      </c>
      <c r="I531" s="34">
        <v>103.60714063387105</v>
      </c>
      <c r="J531" s="13">
        <v>0</v>
      </c>
      <c r="K531" s="13">
        <v>0</v>
      </c>
      <c r="L531" s="19">
        <v>0</v>
      </c>
      <c r="M531" s="35">
        <v>0</v>
      </c>
      <c r="N531" s="19">
        <v>0</v>
      </c>
      <c r="O531" s="17">
        <v>0</v>
      </c>
      <c r="P531" s="36">
        <v>0</v>
      </c>
      <c r="Q531" s="37">
        <v>0</v>
      </c>
      <c r="R531" s="38">
        <v>0</v>
      </c>
      <c r="S531" s="27">
        <v>0</v>
      </c>
      <c r="T531" s="23">
        <v>0</v>
      </c>
      <c r="U531" s="17">
        <v>0</v>
      </c>
      <c r="V531" s="22">
        <v>0</v>
      </c>
      <c r="W531" s="22">
        <v>0</v>
      </c>
      <c r="X531" s="23">
        <v>0</v>
      </c>
      <c r="Y531" s="27">
        <v>0</v>
      </c>
      <c r="Z531" s="27">
        <v>0</v>
      </c>
      <c r="AA531" s="14">
        <v>0</v>
      </c>
      <c r="AB531" s="39">
        <v>1</v>
      </c>
      <c r="AC531" s="22" t="s">
        <v>782</v>
      </c>
      <c r="AD531" s="23">
        <v>0</v>
      </c>
      <c r="AE531" s="23">
        <v>0</v>
      </c>
      <c r="AF531" s="23">
        <v>0</v>
      </c>
      <c r="AG531" s="14">
        <v>0</v>
      </c>
      <c r="AH531" s="22" t="s">
        <v>782</v>
      </c>
      <c r="AI531" s="23" t="s">
        <v>782</v>
      </c>
      <c r="AJ531" s="23" t="s">
        <v>782</v>
      </c>
      <c r="AK531" s="23" t="s">
        <v>782</v>
      </c>
      <c r="AL531" s="14" t="s">
        <v>782</v>
      </c>
      <c r="AM531" s="22" t="s">
        <v>782</v>
      </c>
      <c r="AN531" s="23" t="s">
        <v>782</v>
      </c>
      <c r="AO531" s="23" t="s">
        <v>782</v>
      </c>
      <c r="AP531" s="23" t="s">
        <v>782</v>
      </c>
      <c r="AQ531" s="14" t="s">
        <v>782</v>
      </c>
      <c r="AR531" s="40">
        <v>228</v>
      </c>
      <c r="AS531" s="41">
        <v>5479.7929999999978</v>
      </c>
      <c r="AT531" s="23">
        <v>5.4797929999999981</v>
      </c>
      <c r="AU531" s="23">
        <v>4.866948143381352</v>
      </c>
      <c r="AV531" s="14">
        <v>4.6975026176817956</v>
      </c>
      <c r="AW531" s="22">
        <v>0</v>
      </c>
      <c r="AX531" s="22" t="s">
        <v>782</v>
      </c>
      <c r="AY531" s="23">
        <v>0</v>
      </c>
      <c r="AZ531" s="23">
        <v>0</v>
      </c>
      <c r="BA531" s="23">
        <v>0</v>
      </c>
      <c r="BB531" s="14">
        <v>0</v>
      </c>
      <c r="BC531" s="42">
        <v>2</v>
      </c>
      <c r="BD531" s="43">
        <v>3000</v>
      </c>
      <c r="BE531" s="44">
        <v>3</v>
      </c>
      <c r="BF531" s="23">
        <v>4.7610000000000001</v>
      </c>
      <c r="BG531" s="14">
        <v>4.5952431182562172</v>
      </c>
      <c r="BH531" s="22">
        <v>231</v>
      </c>
      <c r="BI531" s="23">
        <v>8.4797929999999972</v>
      </c>
      <c r="BJ531" s="23">
        <v>9.627948143381353</v>
      </c>
      <c r="BK531" s="14">
        <v>9.2927457359380128</v>
      </c>
      <c r="BL531" t="s">
        <v>420</v>
      </c>
    </row>
    <row r="532" spans="1:64">
      <c r="A532" t="s">
        <v>1365</v>
      </c>
      <c r="B532" t="s">
        <v>1363</v>
      </c>
      <c r="C532" t="s">
        <v>420</v>
      </c>
      <c r="D532" t="s">
        <v>942</v>
      </c>
      <c r="E532">
        <v>2016</v>
      </c>
      <c r="F532" s="23">
        <v>60.08</v>
      </c>
      <c r="G532" s="23">
        <v>8.3800000000000008</v>
      </c>
      <c r="H532" s="22">
        <v>13098</v>
      </c>
      <c r="I532" s="34">
        <v>111.69620289724631</v>
      </c>
      <c r="J532" s="13">
        <v>0</v>
      </c>
      <c r="K532" s="13">
        <v>0</v>
      </c>
      <c r="L532" s="19">
        <v>0</v>
      </c>
      <c r="M532" s="35">
        <v>0</v>
      </c>
      <c r="N532" s="19">
        <v>0</v>
      </c>
      <c r="O532" s="17">
        <v>0</v>
      </c>
      <c r="P532" s="13">
        <v>0</v>
      </c>
      <c r="Q532" s="13">
        <v>0</v>
      </c>
      <c r="R532" s="19">
        <v>0</v>
      </c>
      <c r="S532" s="27">
        <v>0</v>
      </c>
      <c r="T532" s="19">
        <v>0</v>
      </c>
      <c r="U532" s="17">
        <v>0</v>
      </c>
      <c r="V532" s="13">
        <v>0</v>
      </c>
      <c r="W532" s="13">
        <v>0</v>
      </c>
      <c r="X532" s="19">
        <v>0</v>
      </c>
      <c r="Y532" s="27">
        <v>0</v>
      </c>
      <c r="Z532" s="19">
        <v>0</v>
      </c>
      <c r="AA532" s="14">
        <v>0</v>
      </c>
      <c r="AB532" s="13">
        <v>1</v>
      </c>
      <c r="AC532" s="22" t="s">
        <v>782</v>
      </c>
      <c r="AD532" s="19">
        <v>0</v>
      </c>
      <c r="AE532" s="23">
        <v>0</v>
      </c>
      <c r="AF532" s="19">
        <v>0</v>
      </c>
      <c r="AG532" s="14">
        <v>0</v>
      </c>
      <c r="AH532" s="22" t="s">
        <v>782</v>
      </c>
      <c r="AI532" s="23" t="s">
        <v>782</v>
      </c>
      <c r="AJ532" s="23" t="s">
        <v>782</v>
      </c>
      <c r="AK532" s="23" t="s">
        <v>782</v>
      </c>
      <c r="AL532" s="14" t="s">
        <v>782</v>
      </c>
      <c r="AM532" s="22" t="s">
        <v>782</v>
      </c>
      <c r="AN532" s="23" t="s">
        <v>782</v>
      </c>
      <c r="AO532" s="23" t="s">
        <v>782</v>
      </c>
      <c r="AP532" s="23" t="s">
        <v>782</v>
      </c>
      <c r="AQ532" s="14" t="s">
        <v>782</v>
      </c>
      <c r="AR532" s="13">
        <v>240</v>
      </c>
      <c r="AS532" s="19">
        <v>5592.5530000000035</v>
      </c>
      <c r="AT532" s="23">
        <v>5.5925530000000032</v>
      </c>
      <c r="AU532" s="19">
        <v>4.9661870640000023</v>
      </c>
      <c r="AV532" s="14">
        <v>4.4461556751115268</v>
      </c>
      <c r="AW532" s="13">
        <v>0</v>
      </c>
      <c r="AX532" s="22" t="s">
        <v>782</v>
      </c>
      <c r="AY532" s="19">
        <v>0</v>
      </c>
      <c r="AZ532" s="23">
        <v>0</v>
      </c>
      <c r="BA532" s="19">
        <v>0</v>
      </c>
      <c r="BB532" s="14">
        <v>0</v>
      </c>
      <c r="BC532" s="13">
        <v>2</v>
      </c>
      <c r="BD532" s="19">
        <v>3000</v>
      </c>
      <c r="BE532" s="44">
        <v>3</v>
      </c>
      <c r="BF532" s="19">
        <v>4.8239999999999998</v>
      </c>
      <c r="BG532" s="14">
        <v>4.3188576467883921</v>
      </c>
      <c r="BH532" s="22">
        <v>243</v>
      </c>
      <c r="BI532" s="23">
        <v>8.5925530000000023</v>
      </c>
      <c r="BJ532" s="23">
        <v>9.7901870640000013</v>
      </c>
      <c r="BK532" s="14">
        <v>8.765013321899918</v>
      </c>
      <c r="BL532" t="s">
        <v>420</v>
      </c>
    </row>
    <row r="533" spans="1:64">
      <c r="A533" t="s">
        <v>1366</v>
      </c>
      <c r="B533" t="s">
        <v>1363</v>
      </c>
      <c r="C533" t="s">
        <v>420</v>
      </c>
      <c r="D533" t="s">
        <v>942</v>
      </c>
      <c r="E533">
        <v>2017</v>
      </c>
      <c r="F533" s="23">
        <v>60.08</v>
      </c>
      <c r="G533" s="23">
        <v>8.43</v>
      </c>
      <c r="H533" s="22">
        <v>13129</v>
      </c>
      <c r="I533" s="34">
        <v>103.12843237997215</v>
      </c>
      <c r="J533" s="13">
        <v>0</v>
      </c>
      <c r="K533" s="13">
        <v>0</v>
      </c>
      <c r="L533" s="19">
        <v>0</v>
      </c>
      <c r="M533" s="19">
        <v>0</v>
      </c>
      <c r="N533" s="19">
        <v>0</v>
      </c>
      <c r="O533" s="17">
        <v>0</v>
      </c>
      <c r="P533" s="13">
        <v>0</v>
      </c>
      <c r="Q533" s="13">
        <v>0</v>
      </c>
      <c r="R533" s="19">
        <v>0</v>
      </c>
      <c r="S533" s="19">
        <v>0</v>
      </c>
      <c r="T533" s="19">
        <v>0</v>
      </c>
      <c r="U533" s="17">
        <v>0</v>
      </c>
      <c r="V533" s="13">
        <v>0</v>
      </c>
      <c r="W533" s="13">
        <v>0</v>
      </c>
      <c r="X533" s="19">
        <v>0</v>
      </c>
      <c r="Y533" s="19">
        <v>0</v>
      </c>
      <c r="Z533" s="19">
        <v>0</v>
      </c>
      <c r="AA533" s="14">
        <v>0</v>
      </c>
      <c r="AB533" s="13">
        <v>1</v>
      </c>
      <c r="AC533" s="22" t="s">
        <v>782</v>
      </c>
      <c r="AD533" s="19">
        <v>0</v>
      </c>
      <c r="AE533" s="19">
        <v>0</v>
      </c>
      <c r="AF533" s="19">
        <v>0.13122459</v>
      </c>
      <c r="AG533" s="14">
        <v>0.12724385212848849</v>
      </c>
      <c r="AH533" s="22" t="s">
        <v>782</v>
      </c>
      <c r="AI533" s="23" t="s">
        <v>782</v>
      </c>
      <c r="AJ533" s="23" t="s">
        <v>782</v>
      </c>
      <c r="AK533" s="23" t="s">
        <v>782</v>
      </c>
      <c r="AL533" s="14" t="s">
        <v>782</v>
      </c>
      <c r="AM533" s="22" t="s">
        <v>782</v>
      </c>
      <c r="AN533" s="23" t="s">
        <v>782</v>
      </c>
      <c r="AO533" s="23" t="s">
        <v>782</v>
      </c>
      <c r="AP533" s="23" t="s">
        <v>782</v>
      </c>
      <c r="AQ533" s="14" t="s">
        <v>782</v>
      </c>
      <c r="AR533" s="13">
        <v>255</v>
      </c>
      <c r="AS533" s="19">
        <v>5674.0730000000058</v>
      </c>
      <c r="AT533" s="19">
        <v>5.6740730000000008</v>
      </c>
      <c r="AU533" s="19">
        <v>5.0385768240000024</v>
      </c>
      <c r="AV533" s="14">
        <v>4.8857300627198414</v>
      </c>
      <c r="AW533" s="13">
        <v>0</v>
      </c>
      <c r="AX533" s="22" t="s">
        <v>782</v>
      </c>
      <c r="AY533" s="19">
        <v>0</v>
      </c>
      <c r="AZ533" s="19">
        <v>0</v>
      </c>
      <c r="BA533" s="19">
        <v>0</v>
      </c>
      <c r="BB533" s="14">
        <v>0</v>
      </c>
      <c r="BC533" s="13">
        <v>2</v>
      </c>
      <c r="BD533" s="19">
        <v>3000</v>
      </c>
      <c r="BE533" s="19">
        <v>3</v>
      </c>
      <c r="BF533" s="19">
        <v>4.8239999999999998</v>
      </c>
      <c r="BG533" s="14">
        <v>4.6776624919752336</v>
      </c>
      <c r="BH533" s="22">
        <v>258</v>
      </c>
      <c r="BI533" s="23">
        <v>8.6740729999999999</v>
      </c>
      <c r="BJ533" s="23">
        <v>9.9938014140000018</v>
      </c>
      <c r="BK533" s="14">
        <v>9.6906364068235629</v>
      </c>
      <c r="BL533" t="s">
        <v>420</v>
      </c>
    </row>
    <row r="534" spans="1:64">
      <c r="A534" t="s">
        <v>1367</v>
      </c>
      <c r="B534" t="s">
        <v>1363</v>
      </c>
      <c r="C534" t="s">
        <v>420</v>
      </c>
      <c r="D534" t="s">
        <v>942</v>
      </c>
      <c r="E534">
        <v>2018</v>
      </c>
      <c r="F534" s="23">
        <v>60.08</v>
      </c>
      <c r="G534" s="23">
        <v>8.69</v>
      </c>
      <c r="H534" s="22">
        <v>13231</v>
      </c>
      <c r="I534" s="34">
        <v>103.13576204822944</v>
      </c>
      <c r="J534" s="13">
        <v>0</v>
      </c>
      <c r="K534" s="13">
        <v>0</v>
      </c>
      <c r="L534" s="19">
        <v>0</v>
      </c>
      <c r="M534" s="19">
        <v>0</v>
      </c>
      <c r="N534" s="19">
        <v>0</v>
      </c>
      <c r="O534" s="17">
        <v>0</v>
      </c>
      <c r="P534" s="13">
        <v>0</v>
      </c>
      <c r="Q534" s="13">
        <v>0</v>
      </c>
      <c r="R534" s="19">
        <v>0</v>
      </c>
      <c r="S534" s="19">
        <v>0</v>
      </c>
      <c r="T534" s="19">
        <v>0</v>
      </c>
      <c r="U534" s="17">
        <v>0</v>
      </c>
      <c r="V534" s="13">
        <v>0</v>
      </c>
      <c r="W534" s="13">
        <v>0</v>
      </c>
      <c r="X534" s="19">
        <v>0</v>
      </c>
      <c r="Y534" s="19">
        <v>0</v>
      </c>
      <c r="Z534" s="19">
        <v>0</v>
      </c>
      <c r="AA534" s="14">
        <v>0</v>
      </c>
      <c r="AB534" s="13">
        <v>1</v>
      </c>
      <c r="AC534" s="22" t="s">
        <v>782</v>
      </c>
      <c r="AD534" s="19">
        <v>0</v>
      </c>
      <c r="AE534" s="19">
        <v>0</v>
      </c>
      <c r="AF534" s="19">
        <v>0</v>
      </c>
      <c r="AG534" s="14">
        <v>0</v>
      </c>
      <c r="AH534" s="22" t="s">
        <v>782</v>
      </c>
      <c r="AI534" s="23" t="s">
        <v>782</v>
      </c>
      <c r="AJ534" s="23" t="s">
        <v>782</v>
      </c>
      <c r="AK534" s="23" t="s">
        <v>782</v>
      </c>
      <c r="AL534" s="14" t="s">
        <v>782</v>
      </c>
      <c r="AM534" s="22" t="s">
        <v>782</v>
      </c>
      <c r="AN534" s="23" t="s">
        <v>782</v>
      </c>
      <c r="AO534" s="23" t="s">
        <v>782</v>
      </c>
      <c r="AP534" s="23" t="s">
        <v>782</v>
      </c>
      <c r="AQ534" s="14" t="s">
        <v>782</v>
      </c>
      <c r="AR534" s="13">
        <v>270</v>
      </c>
      <c r="AS534" s="19">
        <v>5779.9880000000048</v>
      </c>
      <c r="AT534" s="19">
        <v>5.7799880000000003</v>
      </c>
      <c r="AU534" s="19">
        <v>5.1326293440000033</v>
      </c>
      <c r="AV534" s="14">
        <v>4.9765757697119923</v>
      </c>
      <c r="AW534" s="13">
        <v>0</v>
      </c>
      <c r="AX534" s="22" t="s">
        <v>782</v>
      </c>
      <c r="AY534" s="19">
        <v>0</v>
      </c>
      <c r="AZ534" s="19">
        <v>0</v>
      </c>
      <c r="BA534" s="19">
        <v>0</v>
      </c>
      <c r="BB534" s="14">
        <v>0</v>
      </c>
      <c r="BC534" s="13">
        <v>2</v>
      </c>
      <c r="BD534" s="19">
        <v>3000</v>
      </c>
      <c r="BE534" s="19">
        <v>3</v>
      </c>
      <c r="BF534" s="19">
        <v>4.8239999999999998</v>
      </c>
      <c r="BG534" s="14">
        <v>4.67733005913521</v>
      </c>
      <c r="BH534" s="22">
        <v>273</v>
      </c>
      <c r="BI534" s="23">
        <v>8.7799879999999995</v>
      </c>
      <c r="BJ534" s="23">
        <v>9.9566293440000031</v>
      </c>
      <c r="BK534" s="14">
        <v>9.6539058288472024</v>
      </c>
      <c r="BL534" t="s">
        <v>420</v>
      </c>
    </row>
    <row r="535" spans="1:64">
      <c r="A535" t="s">
        <v>1368</v>
      </c>
      <c r="B535" t="s">
        <v>1363</v>
      </c>
      <c r="C535" t="s">
        <v>420</v>
      </c>
      <c r="D535" t="s">
        <v>942</v>
      </c>
      <c r="E535">
        <v>2019</v>
      </c>
      <c r="F535" s="23">
        <v>60.08</v>
      </c>
      <c r="G535" s="23">
        <v>9.06</v>
      </c>
      <c r="H535" s="22">
        <v>13298</v>
      </c>
      <c r="I535" s="34">
        <v>106.09796621815704</v>
      </c>
      <c r="J535" s="22">
        <v>0</v>
      </c>
      <c r="K535" s="22">
        <v>0</v>
      </c>
      <c r="L535" s="23">
        <v>0</v>
      </c>
      <c r="M535" s="23">
        <v>0</v>
      </c>
      <c r="N535" s="23">
        <v>0</v>
      </c>
      <c r="O535" s="14">
        <v>0</v>
      </c>
      <c r="P535" s="22">
        <v>0</v>
      </c>
      <c r="Q535" s="22">
        <v>0</v>
      </c>
      <c r="R535" s="23">
        <v>0</v>
      </c>
      <c r="S535" s="23">
        <v>0</v>
      </c>
      <c r="T535" s="23">
        <v>0</v>
      </c>
      <c r="U535" s="14">
        <v>0</v>
      </c>
      <c r="V535" s="22">
        <v>0</v>
      </c>
      <c r="W535" s="22">
        <v>0</v>
      </c>
      <c r="X535" s="23">
        <v>0</v>
      </c>
      <c r="Y535" s="23">
        <v>0</v>
      </c>
      <c r="Z535" s="23">
        <v>0</v>
      </c>
      <c r="AA535" s="14">
        <v>0</v>
      </c>
      <c r="AB535" s="22">
        <v>1</v>
      </c>
      <c r="AC535" s="22">
        <v>1</v>
      </c>
      <c r="AD535" s="23" t="s">
        <v>984</v>
      </c>
      <c r="AE535" s="23" t="s">
        <v>984</v>
      </c>
      <c r="AF535" s="23">
        <v>0</v>
      </c>
      <c r="AG535" s="14">
        <v>0</v>
      </c>
      <c r="AH535" s="22">
        <v>0</v>
      </c>
      <c r="AI535" s="23">
        <v>0</v>
      </c>
      <c r="AJ535" s="23">
        <v>0</v>
      </c>
      <c r="AK535" s="23">
        <v>0</v>
      </c>
      <c r="AL535" s="14">
        <v>0</v>
      </c>
      <c r="AM535" s="22">
        <v>316</v>
      </c>
      <c r="AN535" s="23">
        <v>6323.8330000000024</v>
      </c>
      <c r="AO535" s="23">
        <v>6.3238330000000014</v>
      </c>
      <c r="AP535" s="23">
        <v>5.6155637040000048</v>
      </c>
      <c r="AQ535" s="14">
        <v>5.2928099417602095</v>
      </c>
      <c r="AR535" s="22">
        <v>316</v>
      </c>
      <c r="AS535" s="23">
        <v>6323.8330000000024</v>
      </c>
      <c r="AT535" s="23">
        <v>6.3238330000000014</v>
      </c>
      <c r="AU535" s="23">
        <v>5.6155637040000048</v>
      </c>
      <c r="AV535" s="14">
        <v>5.2928099417602095</v>
      </c>
      <c r="AW535" s="22">
        <v>0</v>
      </c>
      <c r="AX535" s="22" t="s">
        <v>782</v>
      </c>
      <c r="AY535" s="23">
        <v>0</v>
      </c>
      <c r="AZ535" s="23">
        <v>0</v>
      </c>
      <c r="BA535" s="23">
        <v>0</v>
      </c>
      <c r="BB535" s="14">
        <v>0</v>
      </c>
      <c r="BC535" s="22">
        <v>2</v>
      </c>
      <c r="BD535" s="23">
        <v>3000</v>
      </c>
      <c r="BE535" s="23">
        <v>3</v>
      </c>
      <c r="BF535" s="23">
        <v>3.3268447470000386</v>
      </c>
      <c r="BG535" s="14">
        <v>3.1356347963913187</v>
      </c>
      <c r="BH535" s="22">
        <v>319</v>
      </c>
      <c r="BI535" s="23">
        <v>9.3238330000000005</v>
      </c>
      <c r="BJ535" s="23">
        <v>8.942408451000043</v>
      </c>
      <c r="BK535" s="14">
        <v>8.4284447381515282</v>
      </c>
      <c r="BL535" t="s">
        <v>420</v>
      </c>
    </row>
    <row r="536" spans="1:64">
      <c r="A536" t="s">
        <v>1369</v>
      </c>
      <c r="B536" t="s">
        <v>1363</v>
      </c>
      <c r="C536" t="s">
        <v>420</v>
      </c>
      <c r="D536" t="s">
        <v>942</v>
      </c>
      <c r="E536">
        <v>2020</v>
      </c>
      <c r="F536" s="23">
        <v>60.08</v>
      </c>
      <c r="G536" s="23">
        <v>9.2100000000000009</v>
      </c>
      <c r="H536" s="22">
        <v>13357</v>
      </c>
      <c r="I536" s="34">
        <v>107.07879138268817</v>
      </c>
      <c r="J536" s="22">
        <v>0</v>
      </c>
      <c r="K536" s="22">
        <v>0</v>
      </c>
      <c r="L536" s="23">
        <v>0</v>
      </c>
      <c r="M536" s="23">
        <v>0</v>
      </c>
      <c r="N536" s="23">
        <v>0</v>
      </c>
      <c r="O536" s="14">
        <v>0</v>
      </c>
      <c r="P536" s="22">
        <v>0</v>
      </c>
      <c r="Q536" s="22">
        <v>0</v>
      </c>
      <c r="R536" s="23">
        <v>0</v>
      </c>
      <c r="S536" s="23">
        <v>0</v>
      </c>
      <c r="T536" s="23">
        <v>0</v>
      </c>
      <c r="U536" s="14">
        <v>0</v>
      </c>
      <c r="V536" s="22">
        <v>0</v>
      </c>
      <c r="W536" s="22">
        <v>0</v>
      </c>
      <c r="X536" s="23">
        <v>0</v>
      </c>
      <c r="Y536" s="23">
        <v>0</v>
      </c>
      <c r="Z536" s="23">
        <v>0</v>
      </c>
      <c r="AA536" s="14">
        <v>0</v>
      </c>
      <c r="AB536" s="22">
        <v>1</v>
      </c>
      <c r="AC536" s="22">
        <v>1</v>
      </c>
      <c r="AD536" s="23" t="s">
        <v>984</v>
      </c>
      <c r="AE536" s="23" t="s">
        <v>984</v>
      </c>
      <c r="AF536" s="23">
        <v>0</v>
      </c>
      <c r="AG536" s="14">
        <v>0</v>
      </c>
      <c r="AH536" s="22">
        <v>0</v>
      </c>
      <c r="AI536" s="23">
        <v>0</v>
      </c>
      <c r="AJ536" s="23">
        <v>0</v>
      </c>
      <c r="AK536" s="23">
        <v>0</v>
      </c>
      <c r="AL536" s="14">
        <v>0</v>
      </c>
      <c r="AM536" s="22">
        <v>382</v>
      </c>
      <c r="AN536" s="23">
        <v>7228.023000000001</v>
      </c>
      <c r="AO536" s="23">
        <v>7.2280230000000047</v>
      </c>
      <c r="AP536" s="23">
        <v>6.4184844240000043</v>
      </c>
      <c r="AQ536" s="14">
        <v>5.9941696587338447</v>
      </c>
      <c r="AR536" s="22">
        <v>382</v>
      </c>
      <c r="AS536" s="23">
        <v>7228.023000000001</v>
      </c>
      <c r="AT536" s="23">
        <v>7.2280230000000047</v>
      </c>
      <c r="AU536" s="23">
        <v>6.4184844240000043</v>
      </c>
      <c r="AV536" s="14">
        <v>5.9941696587338447</v>
      </c>
      <c r="AW536" s="22">
        <v>0</v>
      </c>
      <c r="AX536" s="22">
        <v>0</v>
      </c>
      <c r="AY536" s="23">
        <v>0</v>
      </c>
      <c r="AZ536" s="23">
        <v>0</v>
      </c>
      <c r="BA536" s="23">
        <v>0</v>
      </c>
      <c r="BB536" s="14">
        <v>0</v>
      </c>
      <c r="BC536" s="22">
        <v>2</v>
      </c>
      <c r="BD536" s="23">
        <v>3000</v>
      </c>
      <c r="BE536" s="23">
        <v>3</v>
      </c>
      <c r="BF536" s="23">
        <v>3.5120643538003149</v>
      </c>
      <c r="BG536" s="14">
        <v>3.2798879296728067</v>
      </c>
      <c r="BH536" s="22">
        <v>385</v>
      </c>
      <c r="BI536" s="23">
        <v>10.228023000000004</v>
      </c>
      <c r="BJ536" s="23">
        <v>9.9305487778003183</v>
      </c>
      <c r="BK536" s="14">
        <v>9.2740575884066523</v>
      </c>
      <c r="BL536" t="s">
        <v>420</v>
      </c>
    </row>
    <row r="537" spans="1:64">
      <c r="A537" t="s">
        <v>1370</v>
      </c>
      <c r="B537" t="s">
        <v>1363</v>
      </c>
      <c r="C537" t="s">
        <v>420</v>
      </c>
      <c r="D537" t="s">
        <v>942</v>
      </c>
      <c r="E537">
        <v>2021</v>
      </c>
      <c r="F537" s="23">
        <v>60.08</v>
      </c>
      <c r="G537" s="23">
        <v>9.2200000000000006</v>
      </c>
      <c r="H537" s="22">
        <v>13377</v>
      </c>
      <c r="I537" s="34">
        <v>100.15</v>
      </c>
      <c r="J537" s="22">
        <v>0</v>
      </c>
      <c r="K537" s="22">
        <v>0</v>
      </c>
      <c r="L537" s="23">
        <v>0</v>
      </c>
      <c r="M537" s="23">
        <v>0</v>
      </c>
      <c r="N537" s="23">
        <v>0</v>
      </c>
      <c r="O537" s="14">
        <v>0</v>
      </c>
      <c r="P537" s="22">
        <v>0</v>
      </c>
      <c r="Q537" s="22">
        <v>0</v>
      </c>
      <c r="R537" s="23">
        <v>0</v>
      </c>
      <c r="S537" s="23">
        <v>0</v>
      </c>
      <c r="T537" s="23">
        <v>0</v>
      </c>
      <c r="U537" s="14">
        <v>0</v>
      </c>
      <c r="V537" s="22">
        <v>0</v>
      </c>
      <c r="W537" s="22">
        <v>0</v>
      </c>
      <c r="X537" s="23">
        <v>0</v>
      </c>
      <c r="Y537" s="23">
        <v>0</v>
      </c>
      <c r="Z537" s="23">
        <v>0</v>
      </c>
      <c r="AA537" s="14">
        <v>0</v>
      </c>
      <c r="AB537" s="22">
        <v>1</v>
      </c>
      <c r="AC537" s="22">
        <v>1</v>
      </c>
      <c r="AD537" s="23">
        <v>0</v>
      </c>
      <c r="AE537" s="23">
        <v>0</v>
      </c>
      <c r="AF537" s="23">
        <v>0</v>
      </c>
      <c r="AG537" s="14">
        <v>0</v>
      </c>
      <c r="AH537" s="22">
        <v>0</v>
      </c>
      <c r="AI537" s="23">
        <v>0</v>
      </c>
      <c r="AJ537" s="23">
        <v>0</v>
      </c>
      <c r="AK537" s="23">
        <v>0</v>
      </c>
      <c r="AL537" s="14">
        <v>0</v>
      </c>
      <c r="AM537" s="22">
        <v>493</v>
      </c>
      <c r="AN537" s="23">
        <v>8291.3829999999998</v>
      </c>
      <c r="AO537" s="23">
        <v>8.2913829999999997</v>
      </c>
      <c r="AP537" s="23">
        <v>7.4193194849999999</v>
      </c>
      <c r="AQ537" s="14">
        <v>7.41</v>
      </c>
      <c r="AR537" s="22">
        <v>493</v>
      </c>
      <c r="AS537" s="23">
        <v>8291.3829999999998</v>
      </c>
      <c r="AT537" s="23">
        <v>8.2913829999999997</v>
      </c>
      <c r="AU537" s="23">
        <v>7.4193194849999999</v>
      </c>
      <c r="AV537" s="14">
        <v>7.41</v>
      </c>
      <c r="AW537" s="22">
        <v>0</v>
      </c>
      <c r="AX537" s="22">
        <v>0</v>
      </c>
      <c r="AY537" s="23">
        <v>0</v>
      </c>
      <c r="AZ537" s="23">
        <v>0</v>
      </c>
      <c r="BA537" s="23">
        <v>0</v>
      </c>
      <c r="BB537" s="14">
        <v>0</v>
      </c>
      <c r="BC537" s="22">
        <v>2</v>
      </c>
      <c r="BD537" s="23">
        <v>3000</v>
      </c>
      <c r="BE537" s="23">
        <v>3</v>
      </c>
      <c r="BF537" s="23">
        <v>3.062520117</v>
      </c>
      <c r="BG537" s="14">
        <v>3.06</v>
      </c>
      <c r="BH537" s="22">
        <v>496</v>
      </c>
      <c r="BI537" s="23">
        <v>11.29</v>
      </c>
      <c r="BJ537" s="23">
        <v>10.48</v>
      </c>
      <c r="BK537" s="14">
        <v>10.47</v>
      </c>
      <c r="BL537" t="s">
        <v>420</v>
      </c>
    </row>
    <row r="538" spans="1:64">
      <c r="A538" t="s">
        <v>1371</v>
      </c>
      <c r="B538" t="s">
        <v>1363</v>
      </c>
      <c r="C538" t="s">
        <v>420</v>
      </c>
      <c r="D538" s="111" t="s">
        <v>942</v>
      </c>
      <c r="E538" s="110">
        <v>2022</v>
      </c>
      <c r="F538" s="23"/>
      <c r="G538" s="23"/>
      <c r="H538" s="22">
        <v>13580</v>
      </c>
      <c r="I538" s="34">
        <v>98.421568363529943</v>
      </c>
      <c r="J538" s="22">
        <v>0</v>
      </c>
      <c r="K538" s="22">
        <v>0</v>
      </c>
      <c r="L538" s="23">
        <v>0</v>
      </c>
      <c r="M538" s="23">
        <v>0</v>
      </c>
      <c r="N538" s="23">
        <v>0</v>
      </c>
      <c r="O538" s="14">
        <v>0</v>
      </c>
      <c r="P538" s="22">
        <v>0</v>
      </c>
      <c r="Q538" s="22">
        <v>0</v>
      </c>
      <c r="R538" s="23">
        <v>0</v>
      </c>
      <c r="S538" s="23">
        <v>0</v>
      </c>
      <c r="T538" s="23">
        <v>0</v>
      </c>
      <c r="U538" s="14">
        <v>0</v>
      </c>
      <c r="V538" s="22">
        <v>0</v>
      </c>
      <c r="W538" s="22">
        <v>0</v>
      </c>
      <c r="X538" s="23">
        <v>0</v>
      </c>
      <c r="Y538" s="23">
        <v>0</v>
      </c>
      <c r="Z538" s="23">
        <v>0</v>
      </c>
      <c r="AA538" s="14">
        <v>0</v>
      </c>
      <c r="AB538" s="22">
        <v>1</v>
      </c>
      <c r="AC538" s="22">
        <v>1</v>
      </c>
      <c r="AD538" s="23">
        <v>0</v>
      </c>
      <c r="AE538" s="23">
        <v>0</v>
      </c>
      <c r="AF538" s="23">
        <v>0</v>
      </c>
      <c r="AG538" s="14">
        <v>0</v>
      </c>
      <c r="AH538" s="22">
        <v>0</v>
      </c>
      <c r="AI538" s="23">
        <v>0</v>
      </c>
      <c r="AJ538" s="23">
        <v>0</v>
      </c>
      <c r="AK538" s="23">
        <v>0</v>
      </c>
      <c r="AL538" s="14">
        <v>0</v>
      </c>
      <c r="AM538" s="22">
        <v>607</v>
      </c>
      <c r="AN538" s="23">
        <v>9322.0779999999977</v>
      </c>
      <c r="AO538" s="23">
        <v>9.3220780000000154</v>
      </c>
      <c r="AP538" s="23">
        <v>9.5492003462934765</v>
      </c>
      <c r="AQ538" s="14">
        <v>9.7023452329295807</v>
      </c>
      <c r="AR538" s="22">
        <v>607</v>
      </c>
      <c r="AS538" s="23">
        <v>9322.0779999999995</v>
      </c>
      <c r="AT538" s="23">
        <v>9.3220780000000207</v>
      </c>
      <c r="AU538" s="23">
        <v>9.54920034629348</v>
      </c>
      <c r="AV538" s="14">
        <v>9.7023452329295843</v>
      </c>
      <c r="AW538" s="22">
        <v>0</v>
      </c>
      <c r="AX538" s="22">
        <v>0</v>
      </c>
      <c r="AY538" s="23">
        <v>0</v>
      </c>
      <c r="AZ538" s="23">
        <v>0</v>
      </c>
      <c r="BA538" s="23">
        <v>0</v>
      </c>
      <c r="BB538" s="14">
        <v>0</v>
      </c>
      <c r="BC538" s="22">
        <v>3</v>
      </c>
      <c r="BD538" s="23">
        <v>6450</v>
      </c>
      <c r="BE538" s="23">
        <v>6.45</v>
      </c>
      <c r="BF538" s="23">
        <v>11.571236733043989</v>
      </c>
      <c r="BG538" s="14">
        <v>11.756809940585851</v>
      </c>
      <c r="BH538" s="22">
        <v>611</v>
      </c>
      <c r="BI538" s="23">
        <v>15.772078000000022</v>
      </c>
      <c r="BJ538" s="23">
        <v>21.120437079337471</v>
      </c>
      <c r="BK538" s="14">
        <v>21.459155173515434</v>
      </c>
      <c r="BL538" t="s">
        <v>420</v>
      </c>
    </row>
    <row r="539" spans="1:64">
      <c r="A539" t="s">
        <v>1372</v>
      </c>
      <c r="B539" t="s">
        <v>1363</v>
      </c>
      <c r="C539" t="s">
        <v>420</v>
      </c>
      <c r="D539" t="s">
        <v>942</v>
      </c>
      <c r="E539">
        <v>2023</v>
      </c>
      <c r="F539">
        <v>60.08</v>
      </c>
      <c r="G539">
        <v>9.23</v>
      </c>
      <c r="H539">
        <v>14114</v>
      </c>
      <c r="I539">
        <v>98.421568363529943</v>
      </c>
      <c r="J539">
        <v>0</v>
      </c>
      <c r="K539">
        <v>0</v>
      </c>
      <c r="L539">
        <v>0</v>
      </c>
      <c r="M539">
        <v>0</v>
      </c>
      <c r="N539">
        <v>0</v>
      </c>
      <c r="O539">
        <v>0</v>
      </c>
      <c r="P539">
        <v>0</v>
      </c>
      <c r="Q539">
        <v>0</v>
      </c>
      <c r="R539">
        <v>0</v>
      </c>
      <c r="S539">
        <v>0</v>
      </c>
      <c r="T539">
        <v>0</v>
      </c>
      <c r="U539">
        <v>0</v>
      </c>
      <c r="V539">
        <v>0</v>
      </c>
      <c r="W539">
        <v>0</v>
      </c>
      <c r="X539">
        <v>0</v>
      </c>
      <c r="Y539">
        <v>0</v>
      </c>
      <c r="Z539">
        <v>0</v>
      </c>
      <c r="AA539">
        <v>0</v>
      </c>
      <c r="AB539">
        <v>1</v>
      </c>
      <c r="AC539">
        <v>1</v>
      </c>
      <c r="AG539">
        <v>0</v>
      </c>
      <c r="AL539">
        <v>0</v>
      </c>
      <c r="AM539">
        <v>827</v>
      </c>
      <c r="AN539">
        <v>12141.19</v>
      </c>
      <c r="AO539">
        <v>12.14119</v>
      </c>
      <c r="AP539">
        <v>11.388280999999999</v>
      </c>
      <c r="AQ539">
        <v>11.570920062903529</v>
      </c>
      <c r="AR539">
        <v>910</v>
      </c>
      <c r="AS539">
        <v>12200.905000000001</v>
      </c>
      <c r="AT539">
        <v>12.200905000000001</v>
      </c>
      <c r="AU539">
        <v>11.4442931529634</v>
      </c>
      <c r="AV539">
        <v>11.627830508342191</v>
      </c>
      <c r="AW539">
        <v>0</v>
      </c>
      <c r="AX539">
        <v>0</v>
      </c>
      <c r="AY539">
        <v>0</v>
      </c>
      <c r="AZ539">
        <v>0</v>
      </c>
      <c r="BA539">
        <v>0</v>
      </c>
      <c r="BB539">
        <v>0</v>
      </c>
      <c r="BC539">
        <v>3</v>
      </c>
      <c r="BD539">
        <v>6450</v>
      </c>
      <c r="BE539">
        <v>6.45</v>
      </c>
      <c r="BF539">
        <v>13.816579000000001</v>
      </c>
      <c r="BG539">
        <v>14.03816178682205</v>
      </c>
      <c r="BH539">
        <v>914</v>
      </c>
      <c r="BI539">
        <v>18.650905000000002</v>
      </c>
      <c r="BJ539">
        <v>25.260872152963401</v>
      </c>
      <c r="BK539">
        <v>25.665992295164241</v>
      </c>
      <c r="BL539" t="s">
        <v>420</v>
      </c>
    </row>
    <row r="540" spans="1:64">
      <c r="A540" t="s">
        <v>1373</v>
      </c>
      <c r="B540" t="s">
        <v>1363</v>
      </c>
      <c r="C540" t="s">
        <v>420</v>
      </c>
      <c r="D540" t="s">
        <v>942</v>
      </c>
      <c r="E540">
        <v>2024</v>
      </c>
      <c r="F540">
        <v>60.08</v>
      </c>
      <c r="G540">
        <v>9.26</v>
      </c>
      <c r="H540">
        <v>14079</v>
      </c>
      <c r="I540">
        <v>96.54108482716002</v>
      </c>
      <c r="J540">
        <v>0</v>
      </c>
      <c r="K540">
        <v>0</v>
      </c>
      <c r="L540">
        <v>0</v>
      </c>
      <c r="M540">
        <v>0</v>
      </c>
      <c r="N540">
        <v>0</v>
      </c>
      <c r="O540">
        <v>0</v>
      </c>
      <c r="P540">
        <v>0</v>
      </c>
      <c r="Q540">
        <v>0</v>
      </c>
      <c r="R540">
        <v>0</v>
      </c>
      <c r="S540">
        <v>0</v>
      </c>
      <c r="T540">
        <v>0</v>
      </c>
      <c r="U540">
        <v>0</v>
      </c>
      <c r="V540">
        <v>0</v>
      </c>
      <c r="W540">
        <v>0</v>
      </c>
      <c r="X540">
        <v>0</v>
      </c>
      <c r="Y540">
        <v>0</v>
      </c>
      <c r="Z540">
        <v>0</v>
      </c>
      <c r="AA540">
        <v>0</v>
      </c>
      <c r="AB540">
        <v>1</v>
      </c>
      <c r="AC540">
        <v>1</v>
      </c>
      <c r="AD540">
        <v>0</v>
      </c>
      <c r="AE540">
        <v>0</v>
      </c>
      <c r="AF540">
        <v>0</v>
      </c>
      <c r="AG540">
        <v>0</v>
      </c>
      <c r="AH540">
        <v>0</v>
      </c>
      <c r="AI540">
        <v>0</v>
      </c>
      <c r="AJ540">
        <v>0</v>
      </c>
      <c r="AK540">
        <v>0</v>
      </c>
      <c r="AL540">
        <v>0</v>
      </c>
      <c r="AM540">
        <v>985</v>
      </c>
      <c r="AN540">
        <v>14555.498999999989</v>
      </c>
      <c r="AO540">
        <v>14.555499000000015</v>
      </c>
      <c r="AP540">
        <v>13.128242227888062</v>
      </c>
      <c r="AQ540">
        <v>13.598606491103649</v>
      </c>
      <c r="AR540">
        <v>1191</v>
      </c>
      <c r="AS540">
        <v>14739.030999999959</v>
      </c>
      <c r="AT540">
        <v>14.739031000000017</v>
      </c>
      <c r="AU540">
        <v>13.293777779267552</v>
      </c>
      <c r="AV540">
        <v>13.770072920837531</v>
      </c>
      <c r="AW540">
        <v>0</v>
      </c>
      <c r="AX540">
        <v>0</v>
      </c>
      <c r="AY540">
        <v>0</v>
      </c>
      <c r="AZ540">
        <v>0</v>
      </c>
      <c r="BA540">
        <v>0</v>
      </c>
      <c r="BB540">
        <v>0</v>
      </c>
      <c r="BC540">
        <v>5</v>
      </c>
      <c r="BD540">
        <v>18450</v>
      </c>
      <c r="BE540">
        <v>18.45</v>
      </c>
      <c r="BF540">
        <v>42.417661152215459</v>
      </c>
      <c r="BG540">
        <v>43.937419211889825</v>
      </c>
      <c r="BH540">
        <v>1197</v>
      </c>
      <c r="BI540">
        <v>33.189031000000014</v>
      </c>
      <c r="BJ540">
        <v>55.711438931483009</v>
      </c>
      <c r="BK540">
        <v>57.707492132727353</v>
      </c>
      <c r="BL540" t="s">
        <v>420</v>
      </c>
    </row>
    <row r="541" spans="1:64">
      <c r="A541" t="s">
        <v>1374</v>
      </c>
      <c r="B541" t="s">
        <v>1375</v>
      </c>
      <c r="C541" t="s">
        <v>422</v>
      </c>
      <c r="D541" t="s">
        <v>929</v>
      </c>
      <c r="E541">
        <v>2012</v>
      </c>
      <c r="F541" s="23">
        <v>563.26</v>
      </c>
      <c r="G541" s="23">
        <v>144.12</v>
      </c>
      <c r="H541" s="22">
        <v>295448</v>
      </c>
      <c r="I541" s="34">
        <v>2429.7000589999998</v>
      </c>
      <c r="J541" s="22">
        <v>32</v>
      </c>
      <c r="K541" s="22" t="s">
        <v>782</v>
      </c>
      <c r="L541" s="23">
        <v>12851</v>
      </c>
      <c r="M541" s="23">
        <v>12.851000000000001</v>
      </c>
      <c r="N541" s="23">
        <v>50.438180000000003</v>
      </c>
      <c r="O541" s="14">
        <v>2.0759015012231186</v>
      </c>
      <c r="P541" s="22">
        <v>2</v>
      </c>
      <c r="Q541" s="22" t="s">
        <v>782</v>
      </c>
      <c r="R541" s="23">
        <v>3786</v>
      </c>
      <c r="S541" s="23">
        <v>3.786</v>
      </c>
      <c r="T541" s="23">
        <v>8.9064930000000011</v>
      </c>
      <c r="U541" s="14">
        <v>0.36656759203708777</v>
      </c>
      <c r="V541" s="22">
        <v>0</v>
      </c>
      <c r="W541" s="22" t="s">
        <v>782</v>
      </c>
      <c r="X541" s="23">
        <v>0</v>
      </c>
      <c r="Y541" s="23">
        <v>0</v>
      </c>
      <c r="Z541" s="23">
        <v>0</v>
      </c>
      <c r="AA541" s="14">
        <v>0</v>
      </c>
      <c r="AB541" s="22">
        <v>0</v>
      </c>
      <c r="AC541" s="22" t="s">
        <v>782</v>
      </c>
      <c r="AD541" s="23">
        <v>0</v>
      </c>
      <c r="AE541" s="23">
        <v>0</v>
      </c>
      <c r="AF541" s="23">
        <v>0</v>
      </c>
      <c r="AG541" s="14">
        <v>0</v>
      </c>
      <c r="AH541" s="22" t="s">
        <v>782</v>
      </c>
      <c r="AI541" s="23" t="s">
        <v>782</v>
      </c>
      <c r="AJ541" s="23" t="s">
        <v>782</v>
      </c>
      <c r="AK541" s="23" t="s">
        <v>782</v>
      </c>
      <c r="AL541" s="14" t="s">
        <v>782</v>
      </c>
      <c r="AM541" s="22" t="s">
        <v>782</v>
      </c>
      <c r="AN541" s="23" t="s">
        <v>782</v>
      </c>
      <c r="AO541" s="23" t="s">
        <v>782</v>
      </c>
      <c r="AP541" s="23" t="s">
        <v>782</v>
      </c>
      <c r="AQ541" s="14" t="s">
        <v>782</v>
      </c>
      <c r="AR541" s="22">
        <v>4038</v>
      </c>
      <c r="AS541" s="23">
        <v>95432.541000000041</v>
      </c>
      <c r="AT541" s="23">
        <v>95.432541000000043</v>
      </c>
      <c r="AU541" s="23">
        <v>83.064417000000006</v>
      </c>
      <c r="AV541" s="14">
        <v>3.4187107454813628</v>
      </c>
      <c r="AW541" s="22">
        <v>1</v>
      </c>
      <c r="AX541" s="22" t="s">
        <v>782</v>
      </c>
      <c r="AY541" s="23">
        <v>7.5</v>
      </c>
      <c r="AZ541" s="23">
        <v>7.4999999999999997E-3</v>
      </c>
      <c r="BA541" s="23">
        <v>4.2939999999999992E-3</v>
      </c>
      <c r="BB541" s="14">
        <v>1.7672963311229849E-4</v>
      </c>
      <c r="BC541" s="22">
        <v>39</v>
      </c>
      <c r="BD541" s="23">
        <v>50795</v>
      </c>
      <c r="BE541" s="23">
        <v>50.795000000000002</v>
      </c>
      <c r="BF541" s="23">
        <v>81.11961500000001</v>
      </c>
      <c r="BG541" s="14">
        <v>3.3386678614720324</v>
      </c>
      <c r="BH541" s="22">
        <v>4112</v>
      </c>
      <c r="BI541" s="23">
        <v>162.87204100000005</v>
      </c>
      <c r="BJ541" s="23">
        <v>223.53299899999999</v>
      </c>
      <c r="BK541" s="14">
        <v>9.2000244298467138</v>
      </c>
      <c r="BL541" t="s">
        <v>422</v>
      </c>
    </row>
    <row r="542" spans="1:64">
      <c r="A542" t="s">
        <v>1376</v>
      </c>
      <c r="B542" t="s">
        <v>1375</v>
      </c>
      <c r="C542" t="s">
        <v>422</v>
      </c>
      <c r="D542" t="s">
        <v>929</v>
      </c>
      <c r="E542">
        <v>2015</v>
      </c>
      <c r="F542" s="23">
        <v>563.28</v>
      </c>
      <c r="G542" s="23">
        <v>145.25</v>
      </c>
      <c r="H542" s="22">
        <v>297661</v>
      </c>
      <c r="I542" s="29">
        <v>2403.9512593704831</v>
      </c>
      <c r="J542" s="28">
        <v>30</v>
      </c>
      <c r="K542" s="28">
        <v>40</v>
      </c>
      <c r="L542" s="30">
        <v>17850</v>
      </c>
      <c r="M542" s="31">
        <v>17.850000000000001</v>
      </c>
      <c r="N542" s="30">
        <v>106.76718642601654</v>
      </c>
      <c r="O542" s="32">
        <v>4.4413207634657041</v>
      </c>
      <c r="P542" s="28">
        <v>3</v>
      </c>
      <c r="Q542" s="28">
        <v>3</v>
      </c>
      <c r="R542" s="30">
        <v>3786</v>
      </c>
      <c r="S542" s="31">
        <v>3.786</v>
      </c>
      <c r="T542" s="30">
        <v>11.746631749999999</v>
      </c>
      <c r="U542" s="32">
        <v>0.48863851561932503</v>
      </c>
      <c r="V542" s="28">
        <v>0</v>
      </c>
      <c r="W542" s="28">
        <v>0</v>
      </c>
      <c r="X542" s="30">
        <v>0</v>
      </c>
      <c r="Y542" s="31">
        <v>0</v>
      </c>
      <c r="Z542" s="30">
        <v>0</v>
      </c>
      <c r="AA542" s="18">
        <v>0</v>
      </c>
      <c r="AB542" s="28">
        <v>5</v>
      </c>
      <c r="AC542" s="22" t="s">
        <v>782</v>
      </c>
      <c r="AD542" s="30">
        <v>0</v>
      </c>
      <c r="AE542" s="19">
        <v>0</v>
      </c>
      <c r="AF542" s="30">
        <v>2.1206773349999999</v>
      </c>
      <c r="AG542" s="18">
        <v>8.8216319974612822E-2</v>
      </c>
      <c r="AH542" s="22" t="s">
        <v>782</v>
      </c>
      <c r="AI542" s="23" t="s">
        <v>782</v>
      </c>
      <c r="AJ542" s="23" t="s">
        <v>782</v>
      </c>
      <c r="AK542" s="23" t="s">
        <v>782</v>
      </c>
      <c r="AL542" s="14" t="s">
        <v>782</v>
      </c>
      <c r="AM542" s="22" t="s">
        <v>782</v>
      </c>
      <c r="AN542" s="23" t="s">
        <v>782</v>
      </c>
      <c r="AO542" s="23" t="s">
        <v>782</v>
      </c>
      <c r="AP542" s="23" t="s">
        <v>782</v>
      </c>
      <c r="AQ542" s="14" t="s">
        <v>782</v>
      </c>
      <c r="AR542" s="28">
        <v>4912</v>
      </c>
      <c r="AS542" s="30">
        <v>114062.29500000001</v>
      </c>
      <c r="AT542" s="33">
        <v>114.06229500000001</v>
      </c>
      <c r="AU542" s="30">
        <v>101.30588416023492</v>
      </c>
      <c r="AV542" s="18">
        <v>4.2141405224149029</v>
      </c>
      <c r="AW542" s="28">
        <v>1</v>
      </c>
      <c r="AX542" s="22" t="s">
        <v>782</v>
      </c>
      <c r="AY542" s="30">
        <v>7.5</v>
      </c>
      <c r="AZ542" s="19">
        <v>7.4999999999999997E-3</v>
      </c>
      <c r="BA542" s="30">
        <v>1.9543081154854671E-2</v>
      </c>
      <c r="BB542" s="18">
        <v>8.1295663040906955E-4</v>
      </c>
      <c r="BC542" s="28">
        <v>42</v>
      </c>
      <c r="BD542" s="30">
        <v>56110</v>
      </c>
      <c r="BE542" s="19">
        <v>56.11</v>
      </c>
      <c r="BF542" s="30">
        <v>88.374669860551037</v>
      </c>
      <c r="BG542" s="18">
        <v>3.6762255272884987</v>
      </c>
      <c r="BH542" s="13">
        <v>4993</v>
      </c>
      <c r="BI542" s="19">
        <v>191.81579499999998</v>
      </c>
      <c r="BJ542" s="19">
        <v>310.33459261295735</v>
      </c>
      <c r="BK542" s="18">
        <v>12.909354605393453</v>
      </c>
      <c r="BL542" t="s">
        <v>422</v>
      </c>
    </row>
    <row r="543" spans="1:64">
      <c r="A543" t="s">
        <v>1377</v>
      </c>
      <c r="B543" t="s">
        <v>1375</v>
      </c>
      <c r="C543" t="s">
        <v>422</v>
      </c>
      <c r="D543" t="s">
        <v>929</v>
      </c>
      <c r="E543">
        <v>2016</v>
      </c>
      <c r="F543" s="23">
        <v>563.28</v>
      </c>
      <c r="G543" s="23">
        <v>145.59</v>
      </c>
      <c r="H543" s="22">
        <v>298422</v>
      </c>
      <c r="I543" s="29">
        <v>2530.8368311332292</v>
      </c>
      <c r="J543" s="28">
        <v>30</v>
      </c>
      <c r="K543" s="28">
        <v>40</v>
      </c>
      <c r="L543" s="30">
        <v>17850</v>
      </c>
      <c r="M543" s="31">
        <v>17.850000000000001</v>
      </c>
      <c r="N543" s="30">
        <v>106.76084999999999</v>
      </c>
      <c r="O543" s="32">
        <v>4.2184011504288019</v>
      </c>
      <c r="P543" s="28">
        <v>3</v>
      </c>
      <c r="Q543" s="28">
        <v>3</v>
      </c>
      <c r="R543" s="30">
        <v>3786</v>
      </c>
      <c r="S543" s="31">
        <v>3.786</v>
      </c>
      <c r="T543" s="30">
        <v>11.11956475</v>
      </c>
      <c r="U543" s="32">
        <v>0.43936316293536032</v>
      </c>
      <c r="V543" s="28">
        <v>0</v>
      </c>
      <c r="W543" s="28">
        <v>0</v>
      </c>
      <c r="X543" s="30">
        <v>0</v>
      </c>
      <c r="Y543" s="31">
        <v>0</v>
      </c>
      <c r="Z543" s="30">
        <v>0</v>
      </c>
      <c r="AA543" s="18">
        <v>0</v>
      </c>
      <c r="AB543" s="28">
        <v>5</v>
      </c>
      <c r="AC543" s="22" t="s">
        <v>782</v>
      </c>
      <c r="AD543" s="30">
        <v>0</v>
      </c>
      <c r="AE543" s="19">
        <v>0</v>
      </c>
      <c r="AF543" s="30">
        <v>2.1554097074999996</v>
      </c>
      <c r="AG543" s="18">
        <v>8.5165889834741923E-2</v>
      </c>
      <c r="AH543" s="22" t="s">
        <v>782</v>
      </c>
      <c r="AI543" s="23" t="s">
        <v>782</v>
      </c>
      <c r="AJ543" s="23" t="s">
        <v>782</v>
      </c>
      <c r="AK543" s="23" t="s">
        <v>782</v>
      </c>
      <c r="AL543" s="14" t="s">
        <v>782</v>
      </c>
      <c r="AM543" s="22" t="s">
        <v>782</v>
      </c>
      <c r="AN543" s="23" t="s">
        <v>782</v>
      </c>
      <c r="AO543" s="23" t="s">
        <v>782</v>
      </c>
      <c r="AP543" s="23" t="s">
        <v>782</v>
      </c>
      <c r="AQ543" s="14" t="s">
        <v>782</v>
      </c>
      <c r="AR543" s="28">
        <v>5101</v>
      </c>
      <c r="AS543" s="30">
        <v>117021.53499999999</v>
      </c>
      <c r="AT543" s="33">
        <v>117.02153499999999</v>
      </c>
      <c r="AU543" s="30">
        <v>103.91512308000001</v>
      </c>
      <c r="AV543" s="18">
        <v>4.1059590172579439</v>
      </c>
      <c r="AW543" s="28">
        <v>1</v>
      </c>
      <c r="AX543" s="22" t="s">
        <v>782</v>
      </c>
      <c r="AY543" s="30">
        <v>7.5</v>
      </c>
      <c r="AZ543" s="19">
        <v>7.4999999999999997E-3</v>
      </c>
      <c r="BA543" s="30">
        <v>4.3810000000000003E-3</v>
      </c>
      <c r="BB543" s="18">
        <v>1.7310479862260919E-4</v>
      </c>
      <c r="BC543" s="28">
        <v>42</v>
      </c>
      <c r="BD543" s="30">
        <v>56110</v>
      </c>
      <c r="BE543" s="19">
        <v>56.11</v>
      </c>
      <c r="BF543" s="30">
        <v>88.977336677048299</v>
      </c>
      <c r="BG543" s="18">
        <v>3.5157279040074285</v>
      </c>
      <c r="BH543" s="13">
        <v>5182</v>
      </c>
      <c r="BI543" s="19">
        <v>194.775035</v>
      </c>
      <c r="BJ543" s="19">
        <v>312.93266521454825</v>
      </c>
      <c r="BK543" s="18">
        <v>12.364790229262896</v>
      </c>
      <c r="BL543" t="s">
        <v>422</v>
      </c>
    </row>
    <row r="544" spans="1:64">
      <c r="A544" t="s">
        <v>1378</v>
      </c>
      <c r="B544" t="s">
        <v>1375</v>
      </c>
      <c r="C544" t="s">
        <v>422</v>
      </c>
      <c r="D544" t="s">
        <v>929</v>
      </c>
      <c r="E544">
        <v>2017</v>
      </c>
      <c r="F544" s="23">
        <v>563.28</v>
      </c>
      <c r="G544" s="23">
        <v>146.11000000000001</v>
      </c>
      <c r="H544" s="22">
        <v>298733</v>
      </c>
      <c r="I544" s="29">
        <v>2346.5508408992478</v>
      </c>
      <c r="J544" s="28">
        <v>30</v>
      </c>
      <c r="K544" s="28">
        <v>40</v>
      </c>
      <c r="L544" s="30">
        <v>17850</v>
      </c>
      <c r="M544" s="31">
        <v>17.850000000000001</v>
      </c>
      <c r="N544" s="30">
        <v>106.76084999999999</v>
      </c>
      <c r="O544" s="32">
        <v>4.5496926015498973</v>
      </c>
      <c r="P544" s="28">
        <v>3</v>
      </c>
      <c r="Q544" s="28">
        <v>3</v>
      </c>
      <c r="R544" s="30">
        <v>3786</v>
      </c>
      <c r="S544" s="31">
        <v>3.786</v>
      </c>
      <c r="T544" s="30">
        <v>8.9008859999999999</v>
      </c>
      <c r="U544" s="32">
        <v>0.37931784152560666</v>
      </c>
      <c r="V544" s="28">
        <v>0</v>
      </c>
      <c r="W544" s="28">
        <v>0</v>
      </c>
      <c r="X544" s="30">
        <v>0</v>
      </c>
      <c r="Y544" s="31">
        <v>0</v>
      </c>
      <c r="Z544" s="30">
        <v>0</v>
      </c>
      <c r="AA544" s="18">
        <v>0</v>
      </c>
      <c r="AB544" s="28">
        <v>5</v>
      </c>
      <c r="AC544" s="22" t="s">
        <v>782</v>
      </c>
      <c r="AD544" s="30">
        <v>0</v>
      </c>
      <c r="AE544" s="19">
        <v>0</v>
      </c>
      <c r="AF544" s="30">
        <v>2.3836122240000002</v>
      </c>
      <c r="AG544" s="18">
        <v>0.10157939825785109</v>
      </c>
      <c r="AH544" s="22" t="s">
        <v>782</v>
      </c>
      <c r="AI544" s="23" t="s">
        <v>782</v>
      </c>
      <c r="AJ544" s="23" t="s">
        <v>782</v>
      </c>
      <c r="AK544" s="23" t="s">
        <v>782</v>
      </c>
      <c r="AL544" s="14" t="s">
        <v>782</v>
      </c>
      <c r="AM544" s="22" t="s">
        <v>782</v>
      </c>
      <c r="AN544" s="23" t="s">
        <v>782</v>
      </c>
      <c r="AO544" s="23" t="s">
        <v>782</v>
      </c>
      <c r="AP544" s="23" t="s">
        <v>782</v>
      </c>
      <c r="AQ544" s="14" t="s">
        <v>782</v>
      </c>
      <c r="AR544" s="28">
        <v>5331</v>
      </c>
      <c r="AS544" s="30">
        <v>120138.63999999997</v>
      </c>
      <c r="AT544" s="33">
        <v>120.13863999999997</v>
      </c>
      <c r="AU544" s="30">
        <v>106.68311232000002</v>
      </c>
      <c r="AV544" s="18">
        <v>4.5463797528084582</v>
      </c>
      <c r="AW544" s="28">
        <v>1</v>
      </c>
      <c r="AX544" s="22" t="s">
        <v>782</v>
      </c>
      <c r="AY544" s="30">
        <v>0</v>
      </c>
      <c r="AZ544" s="19">
        <v>0</v>
      </c>
      <c r="BA544" s="30">
        <v>0</v>
      </c>
      <c r="BB544" s="18">
        <v>0</v>
      </c>
      <c r="BC544" s="28">
        <v>42</v>
      </c>
      <c r="BD544" s="30">
        <v>56110</v>
      </c>
      <c r="BE544" s="19">
        <v>56.11</v>
      </c>
      <c r="BF544" s="30">
        <v>88.977336677048299</v>
      </c>
      <c r="BG544" s="18">
        <v>3.7918350255283757</v>
      </c>
      <c r="BH544" s="13">
        <v>5412</v>
      </c>
      <c r="BI544" s="19">
        <v>197.88463999999999</v>
      </c>
      <c r="BJ544" s="19">
        <v>313.70579722104833</v>
      </c>
      <c r="BK544" s="18">
        <v>13.368804619670192</v>
      </c>
      <c r="BL544" t="s">
        <v>422</v>
      </c>
    </row>
    <row r="545" spans="1:64">
      <c r="A545" t="s">
        <v>1379</v>
      </c>
      <c r="B545" t="s">
        <v>1375</v>
      </c>
      <c r="C545" t="s">
        <v>422</v>
      </c>
      <c r="D545" t="s">
        <v>929</v>
      </c>
      <c r="E545">
        <v>2018</v>
      </c>
      <c r="F545" s="23">
        <v>563.28</v>
      </c>
      <c r="G545" s="23">
        <v>146.29</v>
      </c>
      <c r="H545" s="22">
        <v>298935</v>
      </c>
      <c r="I545" s="29">
        <v>2346.7176177891483</v>
      </c>
      <c r="J545" s="28">
        <v>37</v>
      </c>
      <c r="K545" s="28">
        <v>62</v>
      </c>
      <c r="L545" s="30">
        <v>27068</v>
      </c>
      <c r="M545" s="31">
        <v>27.068000000000001</v>
      </c>
      <c r="N545" s="30">
        <v>161.893708</v>
      </c>
      <c r="O545" s="32">
        <v>6.898729816181322</v>
      </c>
      <c r="P545" s="28">
        <v>2</v>
      </c>
      <c r="Q545" s="28">
        <v>2</v>
      </c>
      <c r="R545" s="30">
        <v>3786</v>
      </c>
      <c r="S545" s="31">
        <v>3.786</v>
      </c>
      <c r="T545" s="30">
        <v>10.537152499999999</v>
      </c>
      <c r="U545" s="32">
        <v>0.44901663583738255</v>
      </c>
      <c r="V545" s="28">
        <v>0</v>
      </c>
      <c r="W545" s="28">
        <v>0</v>
      </c>
      <c r="X545" s="30">
        <v>0</v>
      </c>
      <c r="Y545" s="31">
        <v>0</v>
      </c>
      <c r="Z545" s="30">
        <v>0</v>
      </c>
      <c r="AA545" s="18">
        <v>0</v>
      </c>
      <c r="AB545" s="28">
        <v>5</v>
      </c>
      <c r="AC545" s="22" t="s">
        <v>782</v>
      </c>
      <c r="AD545" s="30">
        <v>0</v>
      </c>
      <c r="AE545" s="19">
        <v>0</v>
      </c>
      <c r="AF545" s="30">
        <v>1.5899406389999999</v>
      </c>
      <c r="AG545" s="18">
        <v>6.7751681197070868E-2</v>
      </c>
      <c r="AH545" s="22" t="s">
        <v>782</v>
      </c>
      <c r="AI545" s="23" t="s">
        <v>782</v>
      </c>
      <c r="AJ545" s="23" t="s">
        <v>782</v>
      </c>
      <c r="AK545" s="23" t="s">
        <v>782</v>
      </c>
      <c r="AL545" s="14" t="s">
        <v>782</v>
      </c>
      <c r="AM545" s="22" t="s">
        <v>782</v>
      </c>
      <c r="AN545" s="23" t="s">
        <v>782</v>
      </c>
      <c r="AO545" s="23" t="s">
        <v>782</v>
      </c>
      <c r="AP545" s="23" t="s">
        <v>782</v>
      </c>
      <c r="AQ545" s="14" t="s">
        <v>782</v>
      </c>
      <c r="AR545" s="28">
        <v>5627</v>
      </c>
      <c r="AS545" s="30">
        <v>126420.65600000002</v>
      </c>
      <c r="AT545" s="33">
        <v>126.42065600000002</v>
      </c>
      <c r="AU545" s="30">
        <v>112.26154252800002</v>
      </c>
      <c r="AV545" s="18">
        <v>4.7837686851203705</v>
      </c>
      <c r="AW545" s="28">
        <v>1</v>
      </c>
      <c r="AX545" s="22" t="s">
        <v>782</v>
      </c>
      <c r="AY545" s="30">
        <v>7.5</v>
      </c>
      <c r="AZ545" s="19">
        <v>7.4999999999999997E-3</v>
      </c>
      <c r="BA545" s="30">
        <v>4.3810000000000003E-3</v>
      </c>
      <c r="BB545" s="18">
        <v>1.8668628755288237E-4</v>
      </c>
      <c r="BC545" s="28">
        <v>42</v>
      </c>
      <c r="BD545" s="30">
        <v>56110</v>
      </c>
      <c r="BE545" s="19">
        <v>56.11</v>
      </c>
      <c r="BF545" s="30">
        <v>85.968206276828482</v>
      </c>
      <c r="BG545" s="18">
        <v>3.663338342250972</v>
      </c>
      <c r="BH545" s="13">
        <v>5714</v>
      </c>
      <c r="BI545" s="19">
        <v>213.392156</v>
      </c>
      <c r="BJ545" s="19">
        <v>372.25493094382853</v>
      </c>
      <c r="BK545" s="18">
        <v>15.862791846874671</v>
      </c>
      <c r="BL545" t="s">
        <v>422</v>
      </c>
    </row>
    <row r="546" spans="1:64">
      <c r="A546" t="s">
        <v>1380</v>
      </c>
      <c r="B546" t="s">
        <v>1375</v>
      </c>
      <c r="C546" t="s">
        <v>422</v>
      </c>
      <c r="D546" t="s">
        <v>929</v>
      </c>
      <c r="E546">
        <v>2019</v>
      </c>
      <c r="F546" s="23">
        <v>563.28</v>
      </c>
      <c r="G546" s="23">
        <v>146.68</v>
      </c>
      <c r="H546" s="22">
        <v>298863</v>
      </c>
      <c r="I546" s="34">
        <v>2397.127619335256</v>
      </c>
      <c r="J546" s="22">
        <v>32</v>
      </c>
      <c r="K546" s="22">
        <v>42</v>
      </c>
      <c r="L546" s="23">
        <v>18368</v>
      </c>
      <c r="M546" s="23">
        <v>18.367999999999999</v>
      </c>
      <c r="N546" s="23">
        <v>109.859008</v>
      </c>
      <c r="O546" s="14">
        <v>4.5829436494693114</v>
      </c>
      <c r="P546" s="22">
        <v>2</v>
      </c>
      <c r="Q546" s="22">
        <v>2</v>
      </c>
      <c r="R546" s="23">
        <v>3786</v>
      </c>
      <c r="S546" s="23">
        <v>3.786</v>
      </c>
      <c r="T546" s="23">
        <v>10.12568025</v>
      </c>
      <c r="U546" s="14">
        <v>0.42240889339082988</v>
      </c>
      <c r="V546" s="22">
        <v>0</v>
      </c>
      <c r="W546" s="22">
        <v>0</v>
      </c>
      <c r="X546" s="23">
        <v>0</v>
      </c>
      <c r="Y546" s="23">
        <v>0</v>
      </c>
      <c r="Z546" s="23">
        <v>0</v>
      </c>
      <c r="AA546" s="14">
        <v>0</v>
      </c>
      <c r="AB546" s="22">
        <v>5</v>
      </c>
      <c r="AC546" s="22">
        <v>5</v>
      </c>
      <c r="AD546" s="23">
        <v>1313.0420193133048</v>
      </c>
      <c r="AE546" s="23">
        <v>1.3130420193133048</v>
      </c>
      <c r="AF546" s="23">
        <v>1.8356327429999999</v>
      </c>
      <c r="AG546" s="14">
        <v>7.6576346131668888E-2</v>
      </c>
      <c r="AH546" s="22">
        <v>5</v>
      </c>
      <c r="AI546" s="23">
        <v>2015.98</v>
      </c>
      <c r="AJ546" s="23">
        <v>2.0159799999999999</v>
      </c>
      <c r="AK546" s="23">
        <v>1.79019024</v>
      </c>
      <c r="AL546" s="14">
        <v>7.4680639677266542E-2</v>
      </c>
      <c r="AM546" s="22">
        <v>6048</v>
      </c>
      <c r="AN546" s="23">
        <v>136453.97099999999</v>
      </c>
      <c r="AO546" s="23">
        <v>136.453971</v>
      </c>
      <c r="AP546" s="23">
        <v>121.17112624800001</v>
      </c>
      <c r="AQ546" s="14">
        <v>5.054846695296173</v>
      </c>
      <c r="AR546" s="22">
        <v>6053</v>
      </c>
      <c r="AS546" s="23">
        <v>138469.951</v>
      </c>
      <c r="AT546" s="23">
        <v>138.46995100000001</v>
      </c>
      <c r="AU546" s="23">
        <v>122.96131648800001</v>
      </c>
      <c r="AV546" s="14">
        <v>5.1295273349734396</v>
      </c>
      <c r="AW546" s="22">
        <v>1</v>
      </c>
      <c r="AX546" s="22" t="s">
        <v>782</v>
      </c>
      <c r="AY546" s="23">
        <v>7.5</v>
      </c>
      <c r="AZ546" s="23">
        <v>7.4999999999999997E-3</v>
      </c>
      <c r="BA546" s="23">
        <v>4.3810000000000003E-3</v>
      </c>
      <c r="BB546" s="14">
        <v>1.8276039893173852E-4</v>
      </c>
      <c r="BC546" s="22">
        <v>42</v>
      </c>
      <c r="BD546" s="23">
        <v>56110</v>
      </c>
      <c r="BE546" s="23">
        <v>56.11</v>
      </c>
      <c r="BF546" s="23">
        <v>78.169228229841266</v>
      </c>
      <c r="BG546" s="14">
        <v>3.2609539683798006</v>
      </c>
      <c r="BH546" s="22">
        <v>6135</v>
      </c>
      <c r="BI546" s="23">
        <v>218.05449301931333</v>
      </c>
      <c r="BJ546" s="23">
        <v>322.95524671084127</v>
      </c>
      <c r="BK546" s="14">
        <v>13.47259295274398</v>
      </c>
      <c r="BL546" t="s">
        <v>422</v>
      </c>
    </row>
    <row r="547" spans="1:64">
      <c r="A547" t="s">
        <v>1381</v>
      </c>
      <c r="B547" t="s">
        <v>1375</v>
      </c>
      <c r="C547" t="s">
        <v>422</v>
      </c>
      <c r="D547" t="s">
        <v>929</v>
      </c>
      <c r="E547">
        <v>2020</v>
      </c>
      <c r="F547" s="23">
        <v>563.28</v>
      </c>
      <c r="G547" s="23">
        <v>147.71</v>
      </c>
      <c r="H547" s="22">
        <v>298536</v>
      </c>
      <c r="I547" s="34">
        <v>2406.5189373593271</v>
      </c>
      <c r="J547" s="22">
        <v>32</v>
      </c>
      <c r="K547" s="22">
        <v>42</v>
      </c>
      <c r="L547" s="23">
        <v>18256</v>
      </c>
      <c r="M547" s="23">
        <v>18.256</v>
      </c>
      <c r="N547" s="23">
        <v>109.18913599999999</v>
      </c>
      <c r="O547" s="14">
        <v>4.5372232191870143</v>
      </c>
      <c r="P547" s="22">
        <v>2</v>
      </c>
      <c r="Q547" s="22">
        <v>2</v>
      </c>
      <c r="R547" s="23">
        <v>3786</v>
      </c>
      <c r="S547" s="23">
        <v>3.786</v>
      </c>
      <c r="T547" s="23">
        <v>8.7218792500000006</v>
      </c>
      <c r="U547" s="14">
        <v>0.36242720198871642</v>
      </c>
      <c r="V547" s="22">
        <v>0</v>
      </c>
      <c r="W547" s="22">
        <v>0</v>
      </c>
      <c r="X547" s="23">
        <v>0</v>
      </c>
      <c r="Y547" s="23">
        <v>0</v>
      </c>
      <c r="Z547" s="23">
        <v>0</v>
      </c>
      <c r="AA547" s="14">
        <v>0</v>
      </c>
      <c r="AB547" s="22">
        <v>5</v>
      </c>
      <c r="AC547" s="22">
        <v>5</v>
      </c>
      <c r="AD547" s="23">
        <v>1011.5116521459228</v>
      </c>
      <c r="AE547" s="23">
        <v>1.0115116521459229</v>
      </c>
      <c r="AF547" s="23">
        <v>1.4140932896999998</v>
      </c>
      <c r="AG547" s="14">
        <v>5.8760945852006641E-2</v>
      </c>
      <c r="AH547" s="22">
        <v>7</v>
      </c>
      <c r="AI547" s="23">
        <v>2017.4050000000002</v>
      </c>
      <c r="AJ547" s="23">
        <v>2.0174050000000001</v>
      </c>
      <c r="AK547" s="23">
        <v>1.7914556399999999</v>
      </c>
      <c r="AL547" s="14">
        <v>7.4441784445950121E-2</v>
      </c>
      <c r="AM547" s="22">
        <v>6868</v>
      </c>
      <c r="AN547" s="23">
        <v>150582.33099999992</v>
      </c>
      <c r="AO547" s="23">
        <v>150.58233099999993</v>
      </c>
      <c r="AP547" s="23">
        <v>133.71710992799999</v>
      </c>
      <c r="AQ547" s="14">
        <v>5.55645367473101</v>
      </c>
      <c r="AR547" s="22">
        <v>6875</v>
      </c>
      <c r="AS547" s="23">
        <v>152599.73599999992</v>
      </c>
      <c r="AT547" s="23">
        <v>152.59973599999992</v>
      </c>
      <c r="AU547" s="23">
        <v>135.50856556799999</v>
      </c>
      <c r="AV547" s="14">
        <v>5.6308954591769611</v>
      </c>
      <c r="AW547" s="22">
        <v>1</v>
      </c>
      <c r="AX547" s="22">
        <v>1</v>
      </c>
      <c r="AY547" s="23">
        <v>7.5</v>
      </c>
      <c r="AZ547" s="23">
        <v>7.4999999999999997E-3</v>
      </c>
      <c r="BA547" s="23">
        <v>4.3810000000000003E-3</v>
      </c>
      <c r="BB547" s="14">
        <v>1.8204718574985621E-4</v>
      </c>
      <c r="BC547" s="22">
        <v>49</v>
      </c>
      <c r="BD547" s="23">
        <v>72112.5</v>
      </c>
      <c r="BE547" s="23">
        <v>72.112499999999997</v>
      </c>
      <c r="BF547" s="23">
        <v>119.78898456882546</v>
      </c>
      <c r="BG547" s="14">
        <v>4.9776871774908988</v>
      </c>
      <c r="BH547" s="22">
        <v>6964</v>
      </c>
      <c r="BI547" s="23">
        <v>247.77324765214581</v>
      </c>
      <c r="BJ547" s="23">
        <v>374.62703967652544</v>
      </c>
      <c r="BK547" s="14">
        <v>15.567176050881345</v>
      </c>
      <c r="BL547" t="s">
        <v>422</v>
      </c>
    </row>
    <row r="548" spans="1:64">
      <c r="A548" t="s">
        <v>1382</v>
      </c>
      <c r="B548" t="s">
        <v>1375</v>
      </c>
      <c r="C548" t="s">
        <v>422</v>
      </c>
      <c r="D548" t="s">
        <v>929</v>
      </c>
      <c r="E548">
        <v>2021</v>
      </c>
      <c r="F548" s="23">
        <v>563.28</v>
      </c>
      <c r="G548" s="23">
        <v>148.81</v>
      </c>
      <c r="H548" s="22">
        <v>298761</v>
      </c>
      <c r="I548" s="34">
        <v>2238.3200000000002</v>
      </c>
      <c r="J548" s="22">
        <v>33</v>
      </c>
      <c r="K548" s="22">
        <v>49</v>
      </c>
      <c r="L548" s="23">
        <v>21248</v>
      </c>
      <c r="M548" s="23">
        <v>21.25</v>
      </c>
      <c r="N548" s="23">
        <v>127.08</v>
      </c>
      <c r="O548" s="14">
        <v>5.68</v>
      </c>
      <c r="P548" s="22">
        <v>2</v>
      </c>
      <c r="Q548" s="22">
        <v>2</v>
      </c>
      <c r="R548" s="23">
        <v>499</v>
      </c>
      <c r="S548" s="23">
        <v>0.5</v>
      </c>
      <c r="T548" s="23">
        <v>4.8182999999999998</v>
      </c>
      <c r="U548" s="14">
        <v>0.22</v>
      </c>
      <c r="V548" s="22">
        <v>0</v>
      </c>
      <c r="W548" s="22">
        <v>0</v>
      </c>
      <c r="X548" s="23">
        <v>0</v>
      </c>
      <c r="Y548" s="23">
        <v>0</v>
      </c>
      <c r="Z548" s="23">
        <v>0</v>
      </c>
      <c r="AA548" s="14">
        <v>0</v>
      </c>
      <c r="AB548" s="22">
        <v>5</v>
      </c>
      <c r="AC548" s="22">
        <v>0</v>
      </c>
      <c r="AD548" s="23">
        <v>749.5602073</v>
      </c>
      <c r="AE548" s="23">
        <v>0.75</v>
      </c>
      <c r="AF548" s="23">
        <v>1.05</v>
      </c>
      <c r="AG548" s="14">
        <v>0.05</v>
      </c>
      <c r="AH548" s="22">
        <v>7</v>
      </c>
      <c r="AI548" s="23">
        <v>2017.7850000000001</v>
      </c>
      <c r="AJ548" s="23">
        <v>2</v>
      </c>
      <c r="AK548" s="23">
        <v>1.81</v>
      </c>
      <c r="AL548" s="14">
        <v>0.08</v>
      </c>
      <c r="AM548" s="22">
        <v>8000</v>
      </c>
      <c r="AN548" s="23">
        <v>164287.54699999999</v>
      </c>
      <c r="AO548" s="23">
        <v>164</v>
      </c>
      <c r="AP548" s="23">
        <v>147.01</v>
      </c>
      <c r="AQ548" s="14">
        <v>6.57</v>
      </c>
      <c r="AR548" s="22">
        <v>8007</v>
      </c>
      <c r="AS548" s="23">
        <v>166305.33199999999</v>
      </c>
      <c r="AT548" s="23">
        <v>166</v>
      </c>
      <c r="AU548" s="23">
        <v>148.81</v>
      </c>
      <c r="AV548" s="14">
        <v>6.65</v>
      </c>
      <c r="AW548" s="22">
        <v>1</v>
      </c>
      <c r="AX548" s="22">
        <v>1</v>
      </c>
      <c r="AY548" s="23">
        <v>7.5</v>
      </c>
      <c r="AZ548" s="23">
        <v>0.01</v>
      </c>
      <c r="BA548" s="23">
        <v>0</v>
      </c>
      <c r="BB548" s="14">
        <v>0</v>
      </c>
      <c r="BC548" s="22">
        <v>49</v>
      </c>
      <c r="BD548" s="23">
        <v>71112.5</v>
      </c>
      <c r="BE548" s="23">
        <v>71.11</v>
      </c>
      <c r="BF548" s="23">
        <v>102.29</v>
      </c>
      <c r="BG548" s="14">
        <v>4.57</v>
      </c>
      <c r="BH548" s="22">
        <v>8097</v>
      </c>
      <c r="BI548" s="23">
        <v>259.92</v>
      </c>
      <c r="BJ548" s="23">
        <v>384.06</v>
      </c>
      <c r="BK548" s="14">
        <v>17.16</v>
      </c>
      <c r="BL548" t="s">
        <v>422</v>
      </c>
    </row>
    <row r="549" spans="1:64">
      <c r="A549" t="s">
        <v>1383</v>
      </c>
      <c r="B549" t="s">
        <v>1375</v>
      </c>
      <c r="C549" t="s">
        <v>422</v>
      </c>
      <c r="D549" s="111" t="s">
        <v>929</v>
      </c>
      <c r="E549" s="110">
        <v>2022</v>
      </c>
      <c r="F549" s="23"/>
      <c r="G549" s="23"/>
      <c r="H549" s="22">
        <v>300882</v>
      </c>
      <c r="I549" s="34">
        <v>2180.6537799967318</v>
      </c>
      <c r="J549" s="22">
        <v>35</v>
      </c>
      <c r="K549" s="22">
        <v>50</v>
      </c>
      <c r="L549" s="23">
        <v>21348</v>
      </c>
      <c r="M549" s="23">
        <v>21.347999999999999</v>
      </c>
      <c r="N549" s="23">
        <v>126.337464</v>
      </c>
      <c r="O549" s="14">
        <v>5.7935590307320286</v>
      </c>
      <c r="P549" s="22">
        <v>2</v>
      </c>
      <c r="Q549" s="22">
        <v>2</v>
      </c>
      <c r="R549" s="23">
        <v>499</v>
      </c>
      <c r="S549" s="23">
        <v>0.499</v>
      </c>
      <c r="T549" s="23">
        <v>1.173149</v>
      </c>
      <c r="U549" s="14">
        <v>5.3798040329068562E-2</v>
      </c>
      <c r="V549" s="22">
        <v>0</v>
      </c>
      <c r="W549" s="22">
        <v>0</v>
      </c>
      <c r="X549" s="23">
        <v>0</v>
      </c>
      <c r="Y549" s="23">
        <v>0</v>
      </c>
      <c r="Z549" s="23">
        <v>0</v>
      </c>
      <c r="AA549" s="14">
        <v>0</v>
      </c>
      <c r="AB549" s="22">
        <v>5</v>
      </c>
      <c r="AC549" s="22">
        <v>0</v>
      </c>
      <c r="AD549" s="23">
        <v>550.82833261802523</v>
      </c>
      <c r="AE549" s="23">
        <v>0.55082833261802522</v>
      </c>
      <c r="AF549" s="23">
        <v>0.77005800899999999</v>
      </c>
      <c r="AG549" s="14">
        <v>3.5313171493053526E-2</v>
      </c>
      <c r="AH549" s="22">
        <v>7</v>
      </c>
      <c r="AI549" s="23">
        <v>2540.4849999999997</v>
      </c>
      <c r="AJ549" s="23">
        <v>2.5404849999999999</v>
      </c>
      <c r="AK549" s="23">
        <v>2.6023811688502687</v>
      </c>
      <c r="AL549" s="14">
        <v>0.11933949317044583</v>
      </c>
      <c r="AM549" s="22">
        <v>9916</v>
      </c>
      <c r="AN549" s="23">
        <v>182637.80399999986</v>
      </c>
      <c r="AO549" s="23">
        <v>182.63780399999985</v>
      </c>
      <c r="AP549" s="23">
        <v>187.08757652565015</v>
      </c>
      <c r="AQ549" s="14">
        <v>8.579425961233083</v>
      </c>
      <c r="AR549" s="22">
        <v>9923</v>
      </c>
      <c r="AS549" s="23">
        <v>185178.28899999987</v>
      </c>
      <c r="AT549" s="23">
        <v>185.17828899999986</v>
      </c>
      <c r="AU549" s="23">
        <v>189.68995769450055</v>
      </c>
      <c r="AV549" s="14">
        <v>8.6987654544035351</v>
      </c>
      <c r="AW549" s="22">
        <v>1</v>
      </c>
      <c r="AX549" s="22">
        <v>1</v>
      </c>
      <c r="AY549" s="23">
        <v>7.5</v>
      </c>
      <c r="AZ549" s="23">
        <v>7.4999999999999997E-3</v>
      </c>
      <c r="BA549" s="23">
        <v>4.3810000000000003E-3</v>
      </c>
      <c r="BB549" s="14">
        <v>2.0090305211158124E-4</v>
      </c>
      <c r="BC549" s="22">
        <v>50</v>
      </c>
      <c r="BD549" s="23">
        <v>72162.5</v>
      </c>
      <c r="BE549" s="23">
        <v>72.162499999999994</v>
      </c>
      <c r="BF549" s="23">
        <v>116.98056487113838</v>
      </c>
      <c r="BG549" s="14">
        <v>5.3644721571213241</v>
      </c>
      <c r="BH549" s="22">
        <v>10016</v>
      </c>
      <c r="BI549" s="23">
        <v>279.74611733261787</v>
      </c>
      <c r="BJ549" s="23">
        <v>434.95557457463894</v>
      </c>
      <c r="BK549" s="14">
        <v>19.946108757131121</v>
      </c>
      <c r="BL549" t="s">
        <v>422</v>
      </c>
    </row>
    <row r="550" spans="1:64">
      <c r="A550" t="s">
        <v>1384</v>
      </c>
      <c r="B550" t="s">
        <v>1375</v>
      </c>
      <c r="C550" t="s">
        <v>422</v>
      </c>
      <c r="D550" t="s">
        <v>929</v>
      </c>
      <c r="E550">
        <v>2023</v>
      </c>
      <c r="F550">
        <v>563.28</v>
      </c>
      <c r="G550">
        <v>151.18</v>
      </c>
      <c r="H550">
        <v>297504</v>
      </c>
      <c r="I550">
        <v>2180.6537799967318</v>
      </c>
      <c r="J550">
        <v>35</v>
      </c>
      <c r="K550">
        <v>53</v>
      </c>
      <c r="L550">
        <v>20162</v>
      </c>
      <c r="M550">
        <v>20.161999999999999</v>
      </c>
      <c r="N550">
        <v>119.31871599999999</v>
      </c>
      <c r="O550">
        <v>5.4716946401358042</v>
      </c>
      <c r="P550">
        <v>2</v>
      </c>
      <c r="Q550">
        <v>2</v>
      </c>
      <c r="R550">
        <v>499</v>
      </c>
      <c r="S550">
        <v>0.499</v>
      </c>
      <c r="T550">
        <v>3.4841000000000002</v>
      </c>
      <c r="U550">
        <v>0.15977318508604432</v>
      </c>
      <c r="V550">
        <v>0</v>
      </c>
      <c r="W550">
        <v>0</v>
      </c>
      <c r="X550">
        <v>0</v>
      </c>
      <c r="Y550">
        <v>0</v>
      </c>
      <c r="Z550">
        <v>0</v>
      </c>
      <c r="AA550">
        <v>0</v>
      </c>
      <c r="AB550">
        <v>5</v>
      </c>
      <c r="AC550">
        <v>5</v>
      </c>
      <c r="AD550">
        <v>394.23104506437801</v>
      </c>
      <c r="AE550">
        <v>0.39423104506437801</v>
      </c>
      <c r="AF550">
        <v>1.160770842</v>
      </c>
      <c r="AG550">
        <v>5.3230405149493266E-2</v>
      </c>
      <c r="AH550">
        <v>4</v>
      </c>
      <c r="AI550">
        <v>2524.6799999999998</v>
      </c>
      <c r="AJ550">
        <v>2.52468</v>
      </c>
      <c r="AK550">
        <v>2.3681179999999999</v>
      </c>
      <c r="AL550">
        <v>0.10859669800510693</v>
      </c>
      <c r="AM550">
        <v>13224</v>
      </c>
      <c r="AN550">
        <v>229527.97099999999</v>
      </c>
      <c r="AO550">
        <v>229.52797100000001</v>
      </c>
      <c r="AP550">
        <v>215.294307</v>
      </c>
      <c r="AQ550">
        <v>9.8729247611384992</v>
      </c>
      <c r="AR550">
        <v>15204</v>
      </c>
      <c r="AS550">
        <v>233532.86400000099</v>
      </c>
      <c r="AT550">
        <v>233.53286399999601</v>
      </c>
      <c r="AU550">
        <v>219.05084552883699</v>
      </c>
      <c r="AV550">
        <v>10.045191379677211</v>
      </c>
      <c r="AW550">
        <v>1</v>
      </c>
      <c r="AX550">
        <v>1</v>
      </c>
      <c r="AY550">
        <v>7.5</v>
      </c>
      <c r="AZ550">
        <v>7.4999999999999997E-3</v>
      </c>
      <c r="BA550">
        <v>4.3810000000000003E-3</v>
      </c>
      <c r="BB550">
        <v>2.0090305211158124E-4</v>
      </c>
      <c r="BC550">
        <v>46</v>
      </c>
      <c r="BD550">
        <v>72562.5</v>
      </c>
      <c r="BE550">
        <v>72.5625</v>
      </c>
      <c r="BF550">
        <v>146.80626899999999</v>
      </c>
      <c r="BG550">
        <v>6.7322135382820836</v>
      </c>
      <c r="BH550">
        <v>15293</v>
      </c>
      <c r="BI550">
        <v>327.15809504506035</v>
      </c>
      <c r="BJ550">
        <v>489.82508237083692</v>
      </c>
      <c r="BK550">
        <v>22.462304051382745</v>
      </c>
      <c r="BL550" t="s">
        <v>422</v>
      </c>
    </row>
    <row r="551" spans="1:64">
      <c r="A551" t="s">
        <v>1385</v>
      </c>
      <c r="B551" t="s">
        <v>1375</v>
      </c>
      <c r="C551" t="s">
        <v>422</v>
      </c>
      <c r="D551" t="s">
        <v>929</v>
      </c>
      <c r="E551">
        <v>2024</v>
      </c>
      <c r="F551">
        <v>563.28</v>
      </c>
      <c r="G551">
        <v>151.03</v>
      </c>
      <c r="H551">
        <v>297857</v>
      </c>
      <c r="I551">
        <v>2042.4346830998936</v>
      </c>
      <c r="J551">
        <v>35</v>
      </c>
      <c r="K551">
        <v>53</v>
      </c>
      <c r="L551">
        <v>20162</v>
      </c>
      <c r="M551">
        <v>20.161999999999999</v>
      </c>
      <c r="N551">
        <v>119.31871599999998</v>
      </c>
      <c r="O551">
        <v>5.8419844212058072</v>
      </c>
      <c r="P551">
        <v>2</v>
      </c>
      <c r="Q551">
        <v>2</v>
      </c>
      <c r="R551">
        <v>499</v>
      </c>
      <c r="S551">
        <v>0.499</v>
      </c>
      <c r="T551">
        <v>3.4588000000000001</v>
      </c>
      <c r="U551">
        <v>0.16934690879565492</v>
      </c>
      <c r="V551">
        <v>0</v>
      </c>
      <c r="W551">
        <v>0</v>
      </c>
      <c r="X551">
        <v>0</v>
      </c>
      <c r="Y551">
        <v>0</v>
      </c>
      <c r="Z551">
        <v>0</v>
      </c>
      <c r="AA551">
        <v>0</v>
      </c>
      <c r="AB551">
        <v>5</v>
      </c>
      <c r="AC551">
        <v>5</v>
      </c>
      <c r="AD551">
        <v>454.04077253218884</v>
      </c>
      <c r="AE551">
        <v>0.45404077253218889</v>
      </c>
      <c r="AF551">
        <v>1.2036925949999999</v>
      </c>
      <c r="AG551">
        <v>5.8934202643538269E-2</v>
      </c>
      <c r="AH551">
        <v>13</v>
      </c>
      <c r="AI551">
        <v>3113.4300000000003</v>
      </c>
      <c r="AJ551">
        <v>3.1134300000000006</v>
      </c>
      <c r="AK551">
        <v>2.808138917090615</v>
      </c>
      <c r="AL551">
        <v>0.13748977826936323</v>
      </c>
      <c r="AM551">
        <v>16532</v>
      </c>
      <c r="AN551">
        <v>272415.25400000263</v>
      </c>
      <c r="AO551">
        <v>272.41525399999927</v>
      </c>
      <c r="AP551">
        <v>245.7032521580775</v>
      </c>
      <c r="AQ551">
        <v>12.029919692959913</v>
      </c>
      <c r="AR551">
        <v>20671</v>
      </c>
      <c r="AS551">
        <v>279164.05799997691</v>
      </c>
      <c r="AT551">
        <v>279.16405800002616</v>
      </c>
      <c r="AU551">
        <v>251.79029415233671</v>
      </c>
      <c r="AV551">
        <v>12.327948415475564</v>
      </c>
      <c r="AW551">
        <v>1</v>
      </c>
      <c r="AX551">
        <v>1</v>
      </c>
      <c r="AY551">
        <v>7.5</v>
      </c>
      <c r="AZ551">
        <v>7.4999999999999997E-3</v>
      </c>
      <c r="BA551">
        <v>4.3810000000000003E-3</v>
      </c>
      <c r="BB551">
        <v>2.1449890350230257E-4</v>
      </c>
      <c r="BC551">
        <v>51</v>
      </c>
      <c r="BD551">
        <v>100062.5</v>
      </c>
      <c r="BE551">
        <v>100.06249999999996</v>
      </c>
      <c r="BF551">
        <v>191.81695817707285</v>
      </c>
      <c r="BG551">
        <v>9.3915834745786704</v>
      </c>
      <c r="BH551">
        <v>20765</v>
      </c>
      <c r="BI551">
        <v>400.34909877255831</v>
      </c>
      <c r="BJ551">
        <v>567.59284192440953</v>
      </c>
      <c r="BK551">
        <v>27.790011921602737</v>
      </c>
      <c r="BL551" t="s">
        <v>422</v>
      </c>
    </row>
    <row r="552" spans="1:64">
      <c r="A552" t="s">
        <v>1386</v>
      </c>
      <c r="B552" t="s">
        <v>1387</v>
      </c>
      <c r="C552" t="s">
        <v>424</v>
      </c>
      <c r="D552" t="s">
        <v>942</v>
      </c>
      <c r="E552">
        <v>2012</v>
      </c>
      <c r="F552" s="23">
        <v>61.25</v>
      </c>
      <c r="G552" s="23">
        <v>10.51</v>
      </c>
      <c r="H552" s="22">
        <v>15482</v>
      </c>
      <c r="I552" s="34">
        <v>128.499413</v>
      </c>
      <c r="J552" s="22">
        <v>2</v>
      </c>
      <c r="K552" s="22" t="s">
        <v>782</v>
      </c>
      <c r="L552" s="23">
        <v>597</v>
      </c>
      <c r="M552" s="23">
        <v>0.59699999999999998</v>
      </c>
      <c r="N552" s="23">
        <v>2.8423629999999998</v>
      </c>
      <c r="O552" s="14">
        <v>2.2119657464894407</v>
      </c>
      <c r="P552" s="22">
        <v>0</v>
      </c>
      <c r="Q552" s="22" t="s">
        <v>782</v>
      </c>
      <c r="R552" s="23">
        <v>0</v>
      </c>
      <c r="S552" s="23">
        <v>0</v>
      </c>
      <c r="T552" s="23">
        <v>0</v>
      </c>
      <c r="U552" s="14">
        <v>0</v>
      </c>
      <c r="V552" s="22">
        <v>0</v>
      </c>
      <c r="W552" s="22" t="s">
        <v>782</v>
      </c>
      <c r="X552" s="23">
        <v>0</v>
      </c>
      <c r="Y552" s="23">
        <v>0</v>
      </c>
      <c r="Z552" s="23">
        <v>0</v>
      </c>
      <c r="AA552" s="14">
        <v>0</v>
      </c>
      <c r="AB552" s="22">
        <v>0</v>
      </c>
      <c r="AC552" s="22" t="s">
        <v>782</v>
      </c>
      <c r="AD552" s="23">
        <v>0</v>
      </c>
      <c r="AE552" s="23">
        <v>0</v>
      </c>
      <c r="AF552" s="23">
        <v>0</v>
      </c>
      <c r="AG552" s="14">
        <v>0</v>
      </c>
      <c r="AH552" s="22" t="s">
        <v>782</v>
      </c>
      <c r="AI552" s="23" t="s">
        <v>782</v>
      </c>
      <c r="AJ552" s="23" t="s">
        <v>782</v>
      </c>
      <c r="AK552" s="23" t="s">
        <v>782</v>
      </c>
      <c r="AL552" s="14" t="s">
        <v>782</v>
      </c>
      <c r="AM552" s="22" t="s">
        <v>782</v>
      </c>
      <c r="AN552" s="23" t="s">
        <v>782</v>
      </c>
      <c r="AO552" s="23" t="s">
        <v>782</v>
      </c>
      <c r="AP552" s="23" t="s">
        <v>782</v>
      </c>
      <c r="AQ552" s="14" t="s">
        <v>782</v>
      </c>
      <c r="AR552" s="22">
        <v>276</v>
      </c>
      <c r="AS552" s="23">
        <v>8014.6109999999953</v>
      </c>
      <c r="AT552" s="23">
        <v>8.014610999999995</v>
      </c>
      <c r="AU552" s="23">
        <v>7.0285130000000002</v>
      </c>
      <c r="AV552" s="14">
        <v>5.4696849082104366</v>
      </c>
      <c r="AW552" s="22">
        <v>0</v>
      </c>
      <c r="AX552" s="22" t="s">
        <v>782</v>
      </c>
      <c r="AY552" s="23">
        <v>0</v>
      </c>
      <c r="AZ552" s="23">
        <v>0</v>
      </c>
      <c r="BA552" s="23">
        <v>0</v>
      </c>
      <c r="BB552" s="14">
        <v>0</v>
      </c>
      <c r="BC552" s="22">
        <v>5</v>
      </c>
      <c r="BD552" s="23">
        <v>5800</v>
      </c>
      <c r="BE552" s="23">
        <v>5.8</v>
      </c>
      <c r="BF552" s="23">
        <v>9.2626000000000008</v>
      </c>
      <c r="BG552" s="14">
        <v>7.2082819553424731</v>
      </c>
      <c r="BH552" s="22">
        <v>283</v>
      </c>
      <c r="BI552" s="23">
        <v>14.411610999999995</v>
      </c>
      <c r="BJ552" s="23">
        <v>19.133476000000002</v>
      </c>
      <c r="BK552" s="14">
        <v>14.889932610042351</v>
      </c>
      <c r="BL552" t="s">
        <v>424</v>
      </c>
    </row>
    <row r="553" spans="1:64">
      <c r="A553" t="s">
        <v>1388</v>
      </c>
      <c r="B553" t="s">
        <v>1387</v>
      </c>
      <c r="C553" t="s">
        <v>424</v>
      </c>
      <c r="D553" t="s">
        <v>942</v>
      </c>
      <c r="E553">
        <v>2015</v>
      </c>
      <c r="F553" s="23">
        <v>61.2</v>
      </c>
      <c r="G553" s="23">
        <v>10.17</v>
      </c>
      <c r="H553" s="22">
        <v>15648</v>
      </c>
      <c r="I553" s="34">
        <v>125.81623596829998</v>
      </c>
      <c r="J553" s="13">
        <v>3</v>
      </c>
      <c r="K553" s="13">
        <v>3</v>
      </c>
      <c r="L553" s="19">
        <v>1147</v>
      </c>
      <c r="M553" s="35">
        <v>1.147</v>
      </c>
      <c r="N553" s="19">
        <v>6.860614164181567</v>
      </c>
      <c r="O553" s="17">
        <v>5.4528846069676833</v>
      </c>
      <c r="P553" s="36">
        <v>0</v>
      </c>
      <c r="Q553" s="37">
        <v>0</v>
      </c>
      <c r="R553" s="38">
        <v>0</v>
      </c>
      <c r="S553" s="27">
        <v>0</v>
      </c>
      <c r="T553" s="23">
        <v>0</v>
      </c>
      <c r="U553" s="17">
        <v>0</v>
      </c>
      <c r="V553" s="22">
        <v>0</v>
      </c>
      <c r="W553" s="22">
        <v>0</v>
      </c>
      <c r="X553" s="23">
        <v>0</v>
      </c>
      <c r="Y553" s="27">
        <v>0</v>
      </c>
      <c r="Z553" s="27">
        <v>0</v>
      </c>
      <c r="AA553" s="14">
        <v>0</v>
      </c>
      <c r="AB553" s="39">
        <v>1</v>
      </c>
      <c r="AC553" s="22" t="s">
        <v>782</v>
      </c>
      <c r="AD553" s="23">
        <v>0</v>
      </c>
      <c r="AE553" s="23">
        <v>0</v>
      </c>
      <c r="AF553" s="23">
        <v>0</v>
      </c>
      <c r="AG553" s="14">
        <v>0</v>
      </c>
      <c r="AH553" s="22" t="s">
        <v>782</v>
      </c>
      <c r="AI553" s="23" t="s">
        <v>782</v>
      </c>
      <c r="AJ553" s="23" t="s">
        <v>782</v>
      </c>
      <c r="AK553" s="23" t="s">
        <v>782</v>
      </c>
      <c r="AL553" s="14" t="s">
        <v>782</v>
      </c>
      <c r="AM553" s="22" t="s">
        <v>782</v>
      </c>
      <c r="AN553" s="23" t="s">
        <v>782</v>
      </c>
      <c r="AO553" s="23" t="s">
        <v>782</v>
      </c>
      <c r="AP553" s="23" t="s">
        <v>782</v>
      </c>
      <c r="AQ553" s="14" t="s">
        <v>782</v>
      </c>
      <c r="AR553" s="40">
        <v>367</v>
      </c>
      <c r="AS553" s="41">
        <v>9039.1939999999959</v>
      </c>
      <c r="AT553" s="23">
        <v>9.0391939999999966</v>
      </c>
      <c r="AU553" s="23">
        <v>8.0282756038346434</v>
      </c>
      <c r="AV553" s="14">
        <v>6.3809535725241435</v>
      </c>
      <c r="AW553" s="22">
        <v>0</v>
      </c>
      <c r="AX553" s="22" t="s">
        <v>782</v>
      </c>
      <c r="AY553" s="23">
        <v>0</v>
      </c>
      <c r="AZ553" s="23">
        <v>0</v>
      </c>
      <c r="BA553" s="23">
        <v>0</v>
      </c>
      <c r="BB553" s="14">
        <v>0</v>
      </c>
      <c r="BC553" s="42">
        <v>5</v>
      </c>
      <c r="BD553" s="43">
        <v>5800</v>
      </c>
      <c r="BE553" s="44">
        <v>5.8</v>
      </c>
      <c r="BF553" s="23">
        <v>8.0732754048348188</v>
      </c>
      <c r="BG553" s="14">
        <v>6.4167198634593721</v>
      </c>
      <c r="BH553" s="22">
        <v>376</v>
      </c>
      <c r="BI553" s="23">
        <v>15.986193999999996</v>
      </c>
      <c r="BJ553" s="23">
        <v>22.962165172851027</v>
      </c>
      <c r="BK553" s="14">
        <v>18.250558042951198</v>
      </c>
      <c r="BL553" t="s">
        <v>424</v>
      </c>
    </row>
    <row r="554" spans="1:64">
      <c r="A554" t="s">
        <v>1389</v>
      </c>
      <c r="B554" t="s">
        <v>1387</v>
      </c>
      <c r="C554" t="s">
        <v>424</v>
      </c>
      <c r="D554" t="s">
        <v>942</v>
      </c>
      <c r="E554">
        <v>2016</v>
      </c>
      <c r="F554" s="23">
        <v>61.2</v>
      </c>
      <c r="G554" s="23">
        <v>10.24</v>
      </c>
      <c r="H554" s="22">
        <v>15693</v>
      </c>
      <c r="I554" s="34">
        <v>133.04576257411205</v>
      </c>
      <c r="J554" s="13">
        <v>3</v>
      </c>
      <c r="K554" s="13">
        <v>3</v>
      </c>
      <c r="L554" s="19">
        <v>1147</v>
      </c>
      <c r="M554" s="35">
        <v>1.147</v>
      </c>
      <c r="N554" s="19">
        <v>6.8602069999999999</v>
      </c>
      <c r="O554" s="17">
        <v>5.1562762069769628</v>
      </c>
      <c r="P554" s="13">
        <v>0</v>
      </c>
      <c r="Q554" s="13">
        <v>0</v>
      </c>
      <c r="R554" s="19">
        <v>0</v>
      </c>
      <c r="S554" s="27">
        <v>0</v>
      </c>
      <c r="T554" s="19">
        <v>0</v>
      </c>
      <c r="U554" s="17">
        <v>0</v>
      </c>
      <c r="V554" s="13">
        <v>0</v>
      </c>
      <c r="W554" s="13">
        <v>0</v>
      </c>
      <c r="X554" s="19">
        <v>0</v>
      </c>
      <c r="Y554" s="27">
        <v>0</v>
      </c>
      <c r="Z554" s="19">
        <v>0</v>
      </c>
      <c r="AA554" s="14">
        <v>0</v>
      </c>
      <c r="AB554" s="13">
        <v>1</v>
      </c>
      <c r="AC554" s="22" t="s">
        <v>782</v>
      </c>
      <c r="AD554" s="19">
        <v>0</v>
      </c>
      <c r="AE554" s="23">
        <v>0</v>
      </c>
      <c r="AF554" s="19">
        <v>0</v>
      </c>
      <c r="AG554" s="14">
        <v>0</v>
      </c>
      <c r="AH554" s="22" t="s">
        <v>782</v>
      </c>
      <c r="AI554" s="23" t="s">
        <v>782</v>
      </c>
      <c r="AJ554" s="23" t="s">
        <v>782</v>
      </c>
      <c r="AK554" s="23" t="s">
        <v>782</v>
      </c>
      <c r="AL554" s="14" t="s">
        <v>782</v>
      </c>
      <c r="AM554" s="22" t="s">
        <v>782</v>
      </c>
      <c r="AN554" s="23" t="s">
        <v>782</v>
      </c>
      <c r="AO554" s="23" t="s">
        <v>782</v>
      </c>
      <c r="AP554" s="23" t="s">
        <v>782</v>
      </c>
      <c r="AQ554" s="14" t="s">
        <v>782</v>
      </c>
      <c r="AR554" s="13">
        <v>388</v>
      </c>
      <c r="AS554" s="19">
        <v>9137.0139999999974</v>
      </c>
      <c r="AT554" s="23">
        <v>9.1370139999999971</v>
      </c>
      <c r="AU554" s="19">
        <v>8.1136684320000008</v>
      </c>
      <c r="AV554" s="14">
        <v>6.0984042445398057</v>
      </c>
      <c r="AW554" s="13">
        <v>0</v>
      </c>
      <c r="AX554" s="22" t="s">
        <v>782</v>
      </c>
      <c r="AY554" s="19">
        <v>0</v>
      </c>
      <c r="AZ554" s="23">
        <v>0</v>
      </c>
      <c r="BA554" s="19">
        <v>0</v>
      </c>
      <c r="BB554" s="14">
        <v>0</v>
      </c>
      <c r="BC554" s="13">
        <v>5</v>
      </c>
      <c r="BD554" s="19">
        <v>5800</v>
      </c>
      <c r="BE554" s="44">
        <v>5.8</v>
      </c>
      <c r="BF554" s="19">
        <v>8.0835322213320744</v>
      </c>
      <c r="BG554" s="14">
        <v>6.0757532332750612</v>
      </c>
      <c r="BH554" s="22">
        <v>397</v>
      </c>
      <c r="BI554" s="23">
        <v>16.084013999999996</v>
      </c>
      <c r="BJ554" s="23">
        <v>23.057407653332074</v>
      </c>
      <c r="BK554" s="14">
        <v>17.330433684791828</v>
      </c>
      <c r="BL554" t="s">
        <v>424</v>
      </c>
    </row>
    <row r="555" spans="1:64">
      <c r="A555" t="s">
        <v>1390</v>
      </c>
      <c r="B555" t="s">
        <v>1387</v>
      </c>
      <c r="C555" t="s">
        <v>424</v>
      </c>
      <c r="D555" t="s">
        <v>942</v>
      </c>
      <c r="E555">
        <v>2017</v>
      </c>
      <c r="F555" s="23">
        <v>61.2</v>
      </c>
      <c r="G555" s="23">
        <v>10.3</v>
      </c>
      <c r="H555" s="22">
        <v>15681</v>
      </c>
      <c r="I555" s="34">
        <v>123.17441908373398</v>
      </c>
      <c r="J555" s="13">
        <v>3</v>
      </c>
      <c r="K555" s="13">
        <v>3</v>
      </c>
      <c r="L555" s="19">
        <v>1147</v>
      </c>
      <c r="M555" s="19">
        <v>1.147</v>
      </c>
      <c r="N555" s="19">
        <v>6.8602069999999999</v>
      </c>
      <c r="O555" s="17">
        <v>5.5695062749485595</v>
      </c>
      <c r="P555" s="13">
        <v>0</v>
      </c>
      <c r="Q555" s="13">
        <v>0</v>
      </c>
      <c r="R555" s="19">
        <v>0</v>
      </c>
      <c r="S555" s="19">
        <v>0</v>
      </c>
      <c r="T555" s="19">
        <v>0</v>
      </c>
      <c r="U555" s="17">
        <v>0</v>
      </c>
      <c r="V555" s="13">
        <v>0</v>
      </c>
      <c r="W555" s="13">
        <v>0</v>
      </c>
      <c r="X555" s="19">
        <v>0</v>
      </c>
      <c r="Y555" s="19">
        <v>0</v>
      </c>
      <c r="Z555" s="19">
        <v>0</v>
      </c>
      <c r="AA555" s="14">
        <v>0</v>
      </c>
      <c r="AB555" s="13">
        <v>1</v>
      </c>
      <c r="AC555" s="22" t="s">
        <v>782</v>
      </c>
      <c r="AD555" s="19">
        <v>0</v>
      </c>
      <c r="AE555" s="19">
        <v>0</v>
      </c>
      <c r="AF555" s="19">
        <v>0.102156264</v>
      </c>
      <c r="AG555" s="14">
        <v>8.2936266117524096E-2</v>
      </c>
      <c r="AH555" s="22" t="s">
        <v>782</v>
      </c>
      <c r="AI555" s="23" t="s">
        <v>782</v>
      </c>
      <c r="AJ555" s="23" t="s">
        <v>782</v>
      </c>
      <c r="AK555" s="23" t="s">
        <v>782</v>
      </c>
      <c r="AL555" s="14" t="s">
        <v>782</v>
      </c>
      <c r="AM555" s="22" t="s">
        <v>782</v>
      </c>
      <c r="AN555" s="23" t="s">
        <v>782</v>
      </c>
      <c r="AO555" s="23" t="s">
        <v>782</v>
      </c>
      <c r="AP555" s="23" t="s">
        <v>782</v>
      </c>
      <c r="AQ555" s="14" t="s">
        <v>782</v>
      </c>
      <c r="AR555" s="13">
        <v>402</v>
      </c>
      <c r="AS555" s="19">
        <v>9230.1439999999984</v>
      </c>
      <c r="AT555" s="19">
        <v>9.2301439999999904</v>
      </c>
      <c r="AU555" s="19">
        <v>8.1963678719999997</v>
      </c>
      <c r="AV555" s="14">
        <v>6.6542776762990936</v>
      </c>
      <c r="AW555" s="13">
        <v>0</v>
      </c>
      <c r="AX555" s="22" t="s">
        <v>782</v>
      </c>
      <c r="AY555" s="19">
        <v>0</v>
      </c>
      <c r="AZ555" s="19">
        <v>0</v>
      </c>
      <c r="BA555" s="19">
        <v>0</v>
      </c>
      <c r="BB555" s="14">
        <v>0</v>
      </c>
      <c r="BC555" s="13">
        <v>5</v>
      </c>
      <c r="BD555" s="19">
        <v>5800</v>
      </c>
      <c r="BE555" s="19">
        <v>5.8</v>
      </c>
      <c r="BF555" s="19">
        <v>8.0835322213320744</v>
      </c>
      <c r="BG555" s="14">
        <v>6.5626712766040232</v>
      </c>
      <c r="BH555" s="22">
        <v>411</v>
      </c>
      <c r="BI555" s="23">
        <v>16.177143999999988</v>
      </c>
      <c r="BJ555" s="23">
        <v>23.242263357332074</v>
      </c>
      <c r="BK555" s="14">
        <v>18.8693914939692</v>
      </c>
      <c r="BL555" t="s">
        <v>424</v>
      </c>
    </row>
    <row r="556" spans="1:64">
      <c r="A556" t="s">
        <v>1391</v>
      </c>
      <c r="B556" t="s">
        <v>1387</v>
      </c>
      <c r="C556" t="s">
        <v>424</v>
      </c>
      <c r="D556" t="s">
        <v>942</v>
      </c>
      <c r="E556">
        <v>2018</v>
      </c>
      <c r="F556" s="23">
        <v>61.2</v>
      </c>
      <c r="G556" s="23">
        <v>10.3</v>
      </c>
      <c r="H556" s="22">
        <v>15708</v>
      </c>
      <c r="I556" s="34">
        <v>123.18317348452173</v>
      </c>
      <c r="J556" s="13">
        <v>3</v>
      </c>
      <c r="K556" s="13">
        <v>3</v>
      </c>
      <c r="L556" s="19">
        <v>1147</v>
      </c>
      <c r="M556" s="19">
        <v>1.147</v>
      </c>
      <c r="N556" s="19">
        <v>6.8602069999999999</v>
      </c>
      <c r="O556" s="17">
        <v>5.5691104604169022</v>
      </c>
      <c r="P556" s="13">
        <v>0</v>
      </c>
      <c r="Q556" s="13">
        <v>0</v>
      </c>
      <c r="R556" s="19">
        <v>0</v>
      </c>
      <c r="S556" s="19">
        <v>0</v>
      </c>
      <c r="T556" s="19">
        <v>0</v>
      </c>
      <c r="U556" s="17">
        <v>0</v>
      </c>
      <c r="V556" s="13">
        <v>0</v>
      </c>
      <c r="W556" s="13">
        <v>0</v>
      </c>
      <c r="X556" s="19">
        <v>0</v>
      </c>
      <c r="Y556" s="19">
        <v>0</v>
      </c>
      <c r="Z556" s="19">
        <v>0</v>
      </c>
      <c r="AA556" s="14">
        <v>0</v>
      </c>
      <c r="AB556" s="13">
        <v>1</v>
      </c>
      <c r="AC556" s="22" t="s">
        <v>782</v>
      </c>
      <c r="AD556" s="19">
        <v>0</v>
      </c>
      <c r="AE556" s="19">
        <v>0</v>
      </c>
      <c r="AF556" s="19">
        <v>0</v>
      </c>
      <c r="AG556" s="14">
        <v>0</v>
      </c>
      <c r="AH556" s="22" t="s">
        <v>782</v>
      </c>
      <c r="AI556" s="23" t="s">
        <v>782</v>
      </c>
      <c r="AJ556" s="23" t="s">
        <v>782</v>
      </c>
      <c r="AK556" s="23" t="s">
        <v>782</v>
      </c>
      <c r="AL556" s="14" t="s">
        <v>782</v>
      </c>
      <c r="AM556" s="22" t="s">
        <v>782</v>
      </c>
      <c r="AN556" s="23" t="s">
        <v>782</v>
      </c>
      <c r="AO556" s="23" t="s">
        <v>782</v>
      </c>
      <c r="AP556" s="23" t="s">
        <v>782</v>
      </c>
      <c r="AQ556" s="14" t="s">
        <v>782</v>
      </c>
      <c r="AR556" s="13">
        <v>418</v>
      </c>
      <c r="AS556" s="19">
        <v>9394.6489999999976</v>
      </c>
      <c r="AT556" s="19">
        <v>9.3946489999999905</v>
      </c>
      <c r="AU556" s="19">
        <v>8.3424483119999984</v>
      </c>
      <c r="AV556" s="14">
        <v>6.7723927513916884</v>
      </c>
      <c r="AW556" s="13">
        <v>0</v>
      </c>
      <c r="AX556" s="22" t="s">
        <v>782</v>
      </c>
      <c r="AY556" s="19">
        <v>0</v>
      </c>
      <c r="AZ556" s="19">
        <v>0</v>
      </c>
      <c r="BA556" s="19">
        <v>0</v>
      </c>
      <c r="BB556" s="14">
        <v>0</v>
      </c>
      <c r="BC556" s="13">
        <v>5</v>
      </c>
      <c r="BD556" s="19">
        <v>5800</v>
      </c>
      <c r="BE556" s="19">
        <v>5.8</v>
      </c>
      <c r="BF556" s="19">
        <v>6.9348446873309744</v>
      </c>
      <c r="BG556" s="14">
        <v>5.6297012742591459</v>
      </c>
      <c r="BH556" s="22">
        <v>427</v>
      </c>
      <c r="BI556" s="23">
        <v>16.34164899999999</v>
      </c>
      <c r="BJ556" s="23">
        <v>22.137499999330974</v>
      </c>
      <c r="BK556" s="14">
        <v>17.971204486067737</v>
      </c>
      <c r="BL556" t="s">
        <v>424</v>
      </c>
    </row>
    <row r="557" spans="1:64">
      <c r="A557" t="s">
        <v>1392</v>
      </c>
      <c r="B557" t="s">
        <v>1387</v>
      </c>
      <c r="C557" t="s">
        <v>424</v>
      </c>
      <c r="D557" t="s">
        <v>942</v>
      </c>
      <c r="E557">
        <v>2019</v>
      </c>
      <c r="F557" s="23">
        <v>61.2</v>
      </c>
      <c r="G557" s="23">
        <v>10.36</v>
      </c>
      <c r="H557" s="22">
        <v>15745</v>
      </c>
      <c r="I557" s="34">
        <v>125.9607628565347</v>
      </c>
      <c r="J557" s="22">
        <v>3</v>
      </c>
      <c r="K557" s="22">
        <v>3</v>
      </c>
      <c r="L557" s="23">
        <v>1147</v>
      </c>
      <c r="M557" s="23">
        <v>1.147</v>
      </c>
      <c r="N557" s="23">
        <v>6.8602069999999999</v>
      </c>
      <c r="O557" s="14">
        <v>5.4463047415912822</v>
      </c>
      <c r="P557" s="22">
        <v>0</v>
      </c>
      <c r="Q557" s="22">
        <v>0</v>
      </c>
      <c r="R557" s="23">
        <v>0</v>
      </c>
      <c r="S557" s="23">
        <v>0</v>
      </c>
      <c r="T557" s="23">
        <v>0</v>
      </c>
      <c r="U557" s="14">
        <v>0</v>
      </c>
      <c r="V557" s="22">
        <v>0</v>
      </c>
      <c r="W557" s="22">
        <v>0</v>
      </c>
      <c r="X557" s="23">
        <v>0</v>
      </c>
      <c r="Y557" s="23">
        <v>0</v>
      </c>
      <c r="Z557" s="23">
        <v>0</v>
      </c>
      <c r="AA557" s="14">
        <v>0</v>
      </c>
      <c r="AB557" s="22">
        <v>1</v>
      </c>
      <c r="AC557" s="22">
        <v>1</v>
      </c>
      <c r="AD557" s="23" t="s">
        <v>984</v>
      </c>
      <c r="AE557" s="23" t="s">
        <v>984</v>
      </c>
      <c r="AF557" s="23">
        <v>0</v>
      </c>
      <c r="AG557" s="14">
        <v>0</v>
      </c>
      <c r="AH557" s="22">
        <v>0</v>
      </c>
      <c r="AI557" s="23">
        <v>0</v>
      </c>
      <c r="AJ557" s="23">
        <v>0</v>
      </c>
      <c r="AK557" s="23">
        <v>0</v>
      </c>
      <c r="AL557" s="14">
        <v>0</v>
      </c>
      <c r="AM557" s="22">
        <v>444</v>
      </c>
      <c r="AN557" s="23">
        <v>10356.118999999999</v>
      </c>
      <c r="AO557" s="23">
        <v>10.356118999999993</v>
      </c>
      <c r="AP557" s="23">
        <v>9.1962336719999964</v>
      </c>
      <c r="AQ557" s="14">
        <v>7.3008716869031778</v>
      </c>
      <c r="AR557" s="22">
        <v>444</v>
      </c>
      <c r="AS557" s="23">
        <v>10356.118999999999</v>
      </c>
      <c r="AT557" s="23">
        <v>10.356118999999993</v>
      </c>
      <c r="AU557" s="23">
        <v>9.1962336719999964</v>
      </c>
      <c r="AV557" s="14">
        <v>7.3008716869031778</v>
      </c>
      <c r="AW557" s="22">
        <v>0</v>
      </c>
      <c r="AX557" s="22" t="s">
        <v>782</v>
      </c>
      <c r="AY557" s="23">
        <v>0</v>
      </c>
      <c r="AZ557" s="23">
        <v>0</v>
      </c>
      <c r="BA557" s="23">
        <v>0</v>
      </c>
      <c r="BB557" s="14">
        <v>0</v>
      </c>
      <c r="BC557" s="22">
        <v>5</v>
      </c>
      <c r="BD557" s="23">
        <v>5800</v>
      </c>
      <c r="BE557" s="23">
        <v>5.8</v>
      </c>
      <c r="BF557" s="23">
        <v>6.9423380461412307</v>
      </c>
      <c r="BG557" s="14">
        <v>5.5115084163536965</v>
      </c>
      <c r="BH557" s="22">
        <v>453</v>
      </c>
      <c r="BI557" s="23">
        <v>17.303118999999992</v>
      </c>
      <c r="BJ557" s="23">
        <v>22.998778718141228</v>
      </c>
      <c r="BK557" s="14">
        <v>18.258684844848155</v>
      </c>
      <c r="BL557" t="s">
        <v>424</v>
      </c>
    </row>
    <row r="558" spans="1:64">
      <c r="A558" t="s">
        <v>1393</v>
      </c>
      <c r="B558" t="s">
        <v>1387</v>
      </c>
      <c r="C558" t="s">
        <v>424</v>
      </c>
      <c r="D558" t="s">
        <v>942</v>
      </c>
      <c r="E558">
        <v>2020</v>
      </c>
      <c r="F558" s="23">
        <v>61.2</v>
      </c>
      <c r="G558" s="23">
        <v>10.39</v>
      </c>
      <c r="H558" s="22">
        <v>15934</v>
      </c>
      <c r="I558" s="34">
        <v>126.78264177473493</v>
      </c>
      <c r="J558" s="22">
        <v>3</v>
      </c>
      <c r="K558" s="22">
        <v>3</v>
      </c>
      <c r="L558" s="23">
        <v>1147</v>
      </c>
      <c r="M558" s="23">
        <v>1.147</v>
      </c>
      <c r="N558" s="23">
        <v>6.8602069999999999</v>
      </c>
      <c r="O558" s="14">
        <v>5.4109986224999869</v>
      </c>
      <c r="P558" s="22">
        <v>0</v>
      </c>
      <c r="Q558" s="22">
        <v>0</v>
      </c>
      <c r="R558" s="23">
        <v>0</v>
      </c>
      <c r="S558" s="23">
        <v>0</v>
      </c>
      <c r="T558" s="23">
        <v>0</v>
      </c>
      <c r="U558" s="14">
        <v>0</v>
      </c>
      <c r="V558" s="22">
        <v>0</v>
      </c>
      <c r="W558" s="22">
        <v>0</v>
      </c>
      <c r="X558" s="23">
        <v>0</v>
      </c>
      <c r="Y558" s="23">
        <v>0</v>
      </c>
      <c r="Z558" s="23">
        <v>0</v>
      </c>
      <c r="AA558" s="14">
        <v>0</v>
      </c>
      <c r="AB558" s="22">
        <v>1</v>
      </c>
      <c r="AC558" s="22">
        <v>1</v>
      </c>
      <c r="AD558" s="23" t="s">
        <v>984</v>
      </c>
      <c r="AE558" s="23" t="s">
        <v>984</v>
      </c>
      <c r="AF558" s="23">
        <v>0</v>
      </c>
      <c r="AG558" s="14">
        <v>0</v>
      </c>
      <c r="AH558" s="22">
        <v>0</v>
      </c>
      <c r="AI558" s="23">
        <v>0</v>
      </c>
      <c r="AJ558" s="23">
        <v>0</v>
      </c>
      <c r="AK558" s="23">
        <v>0</v>
      </c>
      <c r="AL558" s="14">
        <v>0</v>
      </c>
      <c r="AM558" s="22">
        <v>475</v>
      </c>
      <c r="AN558" s="23">
        <v>11253.043999999994</v>
      </c>
      <c r="AO558" s="23">
        <v>11.253043999999992</v>
      </c>
      <c r="AP558" s="23">
        <v>9.9927030719999959</v>
      </c>
      <c r="AQ558" s="14">
        <v>7.8817596258601768</v>
      </c>
      <c r="AR558" s="22">
        <v>475</v>
      </c>
      <c r="AS558" s="23">
        <v>11253.043999999994</v>
      </c>
      <c r="AT558" s="23">
        <v>11.253043999999992</v>
      </c>
      <c r="AU558" s="23">
        <v>9.9927030719999959</v>
      </c>
      <c r="AV558" s="14">
        <v>7.8817596258601768</v>
      </c>
      <c r="AW558" s="22">
        <v>0</v>
      </c>
      <c r="AX558" s="22">
        <v>0</v>
      </c>
      <c r="AY558" s="23">
        <v>0</v>
      </c>
      <c r="AZ558" s="23">
        <v>0</v>
      </c>
      <c r="BA558" s="23">
        <v>0</v>
      </c>
      <c r="BB558" s="14">
        <v>0</v>
      </c>
      <c r="BC558" s="22">
        <v>5</v>
      </c>
      <c r="BD558" s="23">
        <v>5800</v>
      </c>
      <c r="BE558" s="23">
        <v>5.8</v>
      </c>
      <c r="BF558" s="23">
        <v>6.9423380461412307</v>
      </c>
      <c r="BG558" s="14">
        <v>5.4757796090700248</v>
      </c>
      <c r="BH558" s="22">
        <v>484</v>
      </c>
      <c r="BI558" s="23">
        <v>18.200043999999991</v>
      </c>
      <c r="BJ558" s="23">
        <v>23.795248118141227</v>
      </c>
      <c r="BK558" s="14">
        <v>18.768537857430189</v>
      </c>
      <c r="BL558" t="s">
        <v>424</v>
      </c>
    </row>
    <row r="559" spans="1:64">
      <c r="A559" t="s">
        <v>1394</v>
      </c>
      <c r="B559" t="s">
        <v>1387</v>
      </c>
      <c r="C559" t="s">
        <v>424</v>
      </c>
      <c r="D559" t="s">
        <v>942</v>
      </c>
      <c r="E559">
        <v>2021</v>
      </c>
      <c r="F559" s="23">
        <v>61.2</v>
      </c>
      <c r="G559" s="23">
        <v>10.52</v>
      </c>
      <c r="H559" s="22">
        <v>15907</v>
      </c>
      <c r="I559" s="34">
        <v>119.47</v>
      </c>
      <c r="J559" s="22">
        <v>3</v>
      </c>
      <c r="K559" s="22">
        <v>3</v>
      </c>
      <c r="L559" s="23">
        <v>1147</v>
      </c>
      <c r="M559" s="23">
        <v>1.147</v>
      </c>
      <c r="N559" s="23">
        <v>6.8602069999999999</v>
      </c>
      <c r="O559" s="14">
        <v>5.74</v>
      </c>
      <c r="P559" s="22">
        <v>0</v>
      </c>
      <c r="Q559" s="22">
        <v>0</v>
      </c>
      <c r="R559" s="23">
        <v>0</v>
      </c>
      <c r="S559" s="23">
        <v>0</v>
      </c>
      <c r="T559" s="23">
        <v>0</v>
      </c>
      <c r="U559" s="14">
        <v>0</v>
      </c>
      <c r="V559" s="22">
        <v>0</v>
      </c>
      <c r="W559" s="22">
        <v>0</v>
      </c>
      <c r="X559" s="23">
        <v>0</v>
      </c>
      <c r="Y559" s="23">
        <v>0</v>
      </c>
      <c r="Z559" s="23">
        <v>0</v>
      </c>
      <c r="AA559" s="14">
        <v>0</v>
      </c>
      <c r="AB559" s="22">
        <v>1</v>
      </c>
      <c r="AC559" s="22">
        <v>1</v>
      </c>
      <c r="AD559" s="23">
        <v>0</v>
      </c>
      <c r="AE559" s="23">
        <v>0</v>
      </c>
      <c r="AF559" s="23">
        <v>0</v>
      </c>
      <c r="AG559" s="14">
        <v>0</v>
      </c>
      <c r="AH559" s="22">
        <v>0</v>
      </c>
      <c r="AI559" s="23">
        <v>0</v>
      </c>
      <c r="AJ559" s="23">
        <v>0</v>
      </c>
      <c r="AK559" s="23">
        <v>0</v>
      </c>
      <c r="AL559" s="14">
        <v>0</v>
      </c>
      <c r="AM559" s="22">
        <v>547</v>
      </c>
      <c r="AN559" s="23">
        <v>11941.49</v>
      </c>
      <c r="AO559" s="23">
        <v>11.94149</v>
      </c>
      <c r="AP559" s="23">
        <v>10.68551886</v>
      </c>
      <c r="AQ559" s="14">
        <v>8.94</v>
      </c>
      <c r="AR559" s="22">
        <v>547</v>
      </c>
      <c r="AS559" s="23">
        <v>11941.49</v>
      </c>
      <c r="AT559" s="23">
        <v>11.94149</v>
      </c>
      <c r="AU559" s="23">
        <v>10.68551886</v>
      </c>
      <c r="AV559" s="14">
        <v>8.94</v>
      </c>
      <c r="AW559" s="22">
        <v>0</v>
      </c>
      <c r="AX559" s="22">
        <v>0</v>
      </c>
      <c r="AY559" s="23">
        <v>0</v>
      </c>
      <c r="AZ559" s="23">
        <v>0</v>
      </c>
      <c r="BA559" s="23">
        <v>0</v>
      </c>
      <c r="BB559" s="14">
        <v>0</v>
      </c>
      <c r="BC559" s="22">
        <v>5</v>
      </c>
      <c r="BD559" s="23">
        <v>5800</v>
      </c>
      <c r="BE559" s="23">
        <v>5.8</v>
      </c>
      <c r="BF559" s="23">
        <v>6.4669522930000003</v>
      </c>
      <c r="BG559" s="14">
        <v>5.41</v>
      </c>
      <c r="BH559" s="22">
        <v>556</v>
      </c>
      <c r="BI559" s="23">
        <v>18.89</v>
      </c>
      <c r="BJ559" s="23">
        <v>24.01</v>
      </c>
      <c r="BK559" s="14">
        <v>20.100000000000001</v>
      </c>
      <c r="BL559" t="s">
        <v>424</v>
      </c>
    </row>
    <row r="560" spans="1:64">
      <c r="A560" t="s">
        <v>1395</v>
      </c>
      <c r="B560" t="s">
        <v>1387</v>
      </c>
      <c r="C560" t="s">
        <v>424</v>
      </c>
      <c r="D560" s="111" t="s">
        <v>942</v>
      </c>
      <c r="E560" s="110">
        <v>2022</v>
      </c>
      <c r="F560" s="23"/>
      <c r="G560" s="23"/>
      <c r="H560" s="22">
        <v>16082</v>
      </c>
      <c r="I560" s="34">
        <v>116.55490886762065</v>
      </c>
      <c r="J560" s="22">
        <v>3</v>
      </c>
      <c r="K560" s="22">
        <v>3</v>
      </c>
      <c r="L560" s="23">
        <v>1147</v>
      </c>
      <c r="M560" s="23">
        <v>1.1470000000000002</v>
      </c>
      <c r="N560" s="23">
        <v>6.7879460000000007</v>
      </c>
      <c r="O560" s="14">
        <v>5.8238182037528192</v>
      </c>
      <c r="P560" s="22">
        <v>0</v>
      </c>
      <c r="Q560" s="22">
        <v>0</v>
      </c>
      <c r="R560" s="23">
        <v>0</v>
      </c>
      <c r="S560" s="23">
        <v>0</v>
      </c>
      <c r="T560" s="23">
        <v>0</v>
      </c>
      <c r="U560" s="14">
        <v>0</v>
      </c>
      <c r="V560" s="22">
        <v>0</v>
      </c>
      <c r="W560" s="22">
        <v>0</v>
      </c>
      <c r="X560" s="23">
        <v>0</v>
      </c>
      <c r="Y560" s="23">
        <v>0</v>
      </c>
      <c r="Z560" s="23">
        <v>0</v>
      </c>
      <c r="AA560" s="14">
        <v>0</v>
      </c>
      <c r="AB560" s="22">
        <v>1</v>
      </c>
      <c r="AC560" s="22">
        <v>1</v>
      </c>
      <c r="AD560" s="23">
        <v>0</v>
      </c>
      <c r="AE560" s="23">
        <v>0</v>
      </c>
      <c r="AF560" s="23">
        <v>0</v>
      </c>
      <c r="AG560" s="14">
        <v>0</v>
      </c>
      <c r="AH560" s="22">
        <v>0</v>
      </c>
      <c r="AI560" s="23">
        <v>0</v>
      </c>
      <c r="AJ560" s="23">
        <v>0</v>
      </c>
      <c r="AK560" s="23">
        <v>0</v>
      </c>
      <c r="AL560" s="14">
        <v>0</v>
      </c>
      <c r="AM560" s="22">
        <v>677</v>
      </c>
      <c r="AN560" s="23">
        <v>13493.038999999997</v>
      </c>
      <c r="AO560" s="23">
        <v>13.493038999999989</v>
      </c>
      <c r="AP560" s="23">
        <v>13.821782299113057</v>
      </c>
      <c r="AQ560" s="14">
        <v>11.858601609659699</v>
      </c>
      <c r="AR560" s="22">
        <v>677</v>
      </c>
      <c r="AS560" s="23">
        <v>13493.039000000001</v>
      </c>
      <c r="AT560" s="23">
        <v>13.493039</v>
      </c>
      <c r="AU560" s="23">
        <v>13.821782299113099</v>
      </c>
      <c r="AV560" s="14">
        <v>11.858601609659734</v>
      </c>
      <c r="AW560" s="22">
        <v>0</v>
      </c>
      <c r="AX560" s="22">
        <v>0</v>
      </c>
      <c r="AY560" s="23">
        <v>0</v>
      </c>
      <c r="AZ560" s="23">
        <v>0</v>
      </c>
      <c r="BA560" s="23">
        <v>0</v>
      </c>
      <c r="BB560" s="14">
        <v>0</v>
      </c>
      <c r="BC560" s="22">
        <v>5</v>
      </c>
      <c r="BD560" s="23">
        <v>5800</v>
      </c>
      <c r="BE560" s="23">
        <v>5.8</v>
      </c>
      <c r="BF560" s="23">
        <v>7.2234077215621602</v>
      </c>
      <c r="BG560" s="14">
        <v>6.1974289986930327</v>
      </c>
      <c r="BH560" s="22">
        <v>686</v>
      </c>
      <c r="BI560" s="23">
        <v>20.440038999999999</v>
      </c>
      <c r="BJ560" s="23">
        <v>27.833136020675262</v>
      </c>
      <c r="BK560" s="14">
        <v>23.879848812105585</v>
      </c>
      <c r="BL560" t="s">
        <v>424</v>
      </c>
    </row>
    <row r="561" spans="1:64">
      <c r="A561" t="s">
        <v>1396</v>
      </c>
      <c r="B561" t="s">
        <v>1387</v>
      </c>
      <c r="C561" t="s">
        <v>424</v>
      </c>
      <c r="D561" t="s">
        <v>942</v>
      </c>
      <c r="E561">
        <v>2023</v>
      </c>
      <c r="F561">
        <v>61.2</v>
      </c>
      <c r="G561">
        <v>10.88</v>
      </c>
      <c r="H561">
        <v>16189</v>
      </c>
      <c r="I561">
        <v>116.55490886762065</v>
      </c>
      <c r="J561">
        <v>3</v>
      </c>
      <c r="K561">
        <v>3</v>
      </c>
      <c r="L561">
        <v>1147</v>
      </c>
      <c r="M561">
        <v>1.147</v>
      </c>
      <c r="N561">
        <v>6.7879459999999998</v>
      </c>
      <c r="O561">
        <v>5.8238182037528183</v>
      </c>
      <c r="P561">
        <v>0</v>
      </c>
      <c r="Q561">
        <v>0</v>
      </c>
      <c r="R561">
        <v>0</v>
      </c>
      <c r="S561">
        <v>0</v>
      </c>
      <c r="T561">
        <v>0</v>
      </c>
      <c r="U561">
        <v>0</v>
      </c>
      <c r="V561">
        <v>0</v>
      </c>
      <c r="W561">
        <v>0</v>
      </c>
      <c r="X561">
        <v>0</v>
      </c>
      <c r="Y561">
        <v>0</v>
      </c>
      <c r="Z561">
        <v>0</v>
      </c>
      <c r="AA561">
        <v>0</v>
      </c>
      <c r="AB561">
        <v>1</v>
      </c>
      <c r="AC561">
        <v>1</v>
      </c>
      <c r="AG561">
        <v>0</v>
      </c>
      <c r="AL561">
        <v>0</v>
      </c>
      <c r="AM561">
        <v>887</v>
      </c>
      <c r="AN561">
        <v>16850.983</v>
      </c>
      <c r="AO561">
        <v>16.850982999999999</v>
      </c>
      <c r="AP561">
        <v>15.806006999999999</v>
      </c>
      <c r="AQ561">
        <v>13.560996403808232</v>
      </c>
      <c r="AR561">
        <v>971</v>
      </c>
      <c r="AS561">
        <v>16913.908999999901</v>
      </c>
      <c r="AT561">
        <v>16.913909</v>
      </c>
      <c r="AU561">
        <v>15.8650307463706</v>
      </c>
      <c r="AV561">
        <v>13.611636695962412</v>
      </c>
      <c r="AW561">
        <v>0</v>
      </c>
      <c r="AX561">
        <v>0</v>
      </c>
      <c r="AY561">
        <v>0</v>
      </c>
      <c r="AZ561">
        <v>0</v>
      </c>
      <c r="BA561">
        <v>0</v>
      </c>
      <c r="BB561">
        <v>0</v>
      </c>
      <c r="BC561">
        <v>4</v>
      </c>
      <c r="BD561">
        <v>8000</v>
      </c>
      <c r="BE561">
        <v>8</v>
      </c>
      <c r="BF561">
        <v>18.539752</v>
      </c>
      <c r="BG561">
        <v>15.90645317311934</v>
      </c>
      <c r="BH561">
        <v>979</v>
      </c>
      <c r="BI561">
        <v>26.060908999999999</v>
      </c>
      <c r="BJ561">
        <v>41.192728746370598</v>
      </c>
      <c r="BK561">
        <v>35.34190807283457</v>
      </c>
      <c r="BL561" t="s">
        <v>424</v>
      </c>
    </row>
    <row r="562" spans="1:64">
      <c r="A562" t="s">
        <v>1397</v>
      </c>
      <c r="B562" t="s">
        <v>1387</v>
      </c>
      <c r="C562" t="s">
        <v>424</v>
      </c>
      <c r="D562" t="s">
        <v>942</v>
      </c>
      <c r="E562">
        <v>2024</v>
      </c>
      <c r="F562">
        <v>61.2</v>
      </c>
      <c r="G562">
        <v>10.97</v>
      </c>
      <c r="H562">
        <v>16198</v>
      </c>
      <c r="I562">
        <v>111.07127580299299</v>
      </c>
      <c r="J562">
        <v>3</v>
      </c>
      <c r="K562">
        <v>3</v>
      </c>
      <c r="L562">
        <v>1147</v>
      </c>
      <c r="M562">
        <v>1.1470000000000002</v>
      </c>
      <c r="N562">
        <v>6.7879460000000007</v>
      </c>
      <c r="O562">
        <v>6.111342424876594</v>
      </c>
      <c r="P562">
        <v>0</v>
      </c>
      <c r="Q562">
        <v>0</v>
      </c>
      <c r="R562">
        <v>0</v>
      </c>
      <c r="S562">
        <v>0</v>
      </c>
      <c r="T562">
        <v>0</v>
      </c>
      <c r="U562">
        <v>0</v>
      </c>
      <c r="V562">
        <v>0</v>
      </c>
      <c r="W562">
        <v>0</v>
      </c>
      <c r="X562">
        <v>0</v>
      </c>
      <c r="Y562">
        <v>0</v>
      </c>
      <c r="Z562">
        <v>0</v>
      </c>
      <c r="AA562">
        <v>0</v>
      </c>
      <c r="AB562">
        <v>1</v>
      </c>
      <c r="AC562">
        <v>1</v>
      </c>
      <c r="AD562">
        <v>0</v>
      </c>
      <c r="AE562">
        <v>0</v>
      </c>
      <c r="AF562">
        <v>0</v>
      </c>
      <c r="AG562">
        <v>0</v>
      </c>
      <c r="AH562">
        <v>1</v>
      </c>
      <c r="AI562">
        <v>0.6</v>
      </c>
      <c r="AJ562">
        <v>5.9999999999999995E-4</v>
      </c>
      <c r="AK562">
        <v>5.4116628613920005E-4</v>
      </c>
      <c r="AL562">
        <v>4.8722433610924408E-4</v>
      </c>
      <c r="AM562">
        <v>1087</v>
      </c>
      <c r="AN562">
        <v>19891.54900000001</v>
      </c>
      <c r="AO562">
        <v>19.891549000000019</v>
      </c>
      <c r="AP562">
        <v>17.94105949647652</v>
      </c>
      <c r="AQ562">
        <v>16.152744592849153</v>
      </c>
      <c r="AR562">
        <v>1294</v>
      </c>
      <c r="AS562">
        <v>20068.119999999937</v>
      </c>
      <c r="AT562">
        <v>20.068120000000036</v>
      </c>
      <c r="AU562">
        <v>18.100316616992973</v>
      </c>
      <c r="AV562">
        <v>16.296127406601045</v>
      </c>
      <c r="AW562">
        <v>0</v>
      </c>
      <c r="AX562">
        <v>0</v>
      </c>
      <c r="AY562">
        <v>0</v>
      </c>
      <c r="AZ562">
        <v>0</v>
      </c>
      <c r="BA562">
        <v>0</v>
      </c>
      <c r="BB562">
        <v>0</v>
      </c>
      <c r="BC562">
        <v>4</v>
      </c>
      <c r="BD562">
        <v>8000</v>
      </c>
      <c r="BE562">
        <v>8</v>
      </c>
      <c r="BF562">
        <v>15.6155889685723</v>
      </c>
      <c r="BG562">
        <v>14.059070498361482</v>
      </c>
      <c r="BH562">
        <v>1302</v>
      </c>
      <c r="BI562">
        <v>29.215120000000034</v>
      </c>
      <c r="BJ562">
        <v>40.503851585565272</v>
      </c>
      <c r="BK562">
        <v>36.466540329839113</v>
      </c>
      <c r="BL562" t="s">
        <v>424</v>
      </c>
    </row>
    <row r="563" spans="1:64">
      <c r="A563" t="s">
        <v>1398</v>
      </c>
      <c r="B563" t="s">
        <v>1399</v>
      </c>
      <c r="C563" t="s">
        <v>426</v>
      </c>
      <c r="D563" t="s">
        <v>942</v>
      </c>
      <c r="E563">
        <v>2012</v>
      </c>
      <c r="F563" s="23">
        <v>30.98</v>
      </c>
      <c r="G563" s="23">
        <v>7.72</v>
      </c>
      <c r="H563" s="22">
        <v>14863</v>
      </c>
      <c r="I563" s="34">
        <v>125.60092999999999</v>
      </c>
      <c r="J563" s="22">
        <v>6</v>
      </c>
      <c r="K563" s="22" t="s">
        <v>782</v>
      </c>
      <c r="L563" s="23">
        <v>2405</v>
      </c>
      <c r="M563" s="23">
        <v>2.4049999999999998</v>
      </c>
      <c r="N563" s="23">
        <v>14.486844</v>
      </c>
      <c r="O563" s="14">
        <v>11.534026061749703</v>
      </c>
      <c r="P563" s="22">
        <v>0</v>
      </c>
      <c r="Q563" s="22" t="s">
        <v>782</v>
      </c>
      <c r="R563" s="23">
        <v>0</v>
      </c>
      <c r="S563" s="23">
        <v>0</v>
      </c>
      <c r="T563" s="23">
        <v>0</v>
      </c>
      <c r="U563" s="14">
        <v>0</v>
      </c>
      <c r="V563" s="22">
        <v>0</v>
      </c>
      <c r="W563" s="22" t="s">
        <v>782</v>
      </c>
      <c r="X563" s="23">
        <v>0</v>
      </c>
      <c r="Y563" s="23">
        <v>0</v>
      </c>
      <c r="Z563" s="23">
        <v>0</v>
      </c>
      <c r="AA563" s="14">
        <v>0</v>
      </c>
      <c r="AB563" s="22">
        <v>0</v>
      </c>
      <c r="AC563" s="22" t="s">
        <v>782</v>
      </c>
      <c r="AD563" s="23">
        <v>0</v>
      </c>
      <c r="AE563" s="23">
        <v>0</v>
      </c>
      <c r="AF563" s="23">
        <v>0</v>
      </c>
      <c r="AG563" s="14">
        <v>0</v>
      </c>
      <c r="AH563" s="22" t="s">
        <v>782</v>
      </c>
      <c r="AI563" s="23" t="s">
        <v>782</v>
      </c>
      <c r="AJ563" s="23" t="s">
        <v>782</v>
      </c>
      <c r="AK563" s="23" t="s">
        <v>782</v>
      </c>
      <c r="AL563" s="14" t="s">
        <v>782</v>
      </c>
      <c r="AM563" s="22" t="s">
        <v>782</v>
      </c>
      <c r="AN563" s="23" t="s">
        <v>782</v>
      </c>
      <c r="AO563" s="23" t="s">
        <v>782</v>
      </c>
      <c r="AP563" s="23" t="s">
        <v>782</v>
      </c>
      <c r="AQ563" s="14" t="s">
        <v>782</v>
      </c>
      <c r="AR563" s="22">
        <v>341</v>
      </c>
      <c r="AS563" s="23">
        <v>7109.3819999999951</v>
      </c>
      <c r="AT563" s="23">
        <v>7.1093819999999948</v>
      </c>
      <c r="AU563" s="23">
        <v>6.0540280000000006</v>
      </c>
      <c r="AV563" s="14">
        <v>4.820050297398276</v>
      </c>
      <c r="AW563" s="22">
        <v>0</v>
      </c>
      <c r="AX563" s="22" t="s">
        <v>782</v>
      </c>
      <c r="AY563" s="23">
        <v>0</v>
      </c>
      <c r="AZ563" s="23">
        <v>0</v>
      </c>
      <c r="BA563" s="23">
        <v>0</v>
      </c>
      <c r="BB563" s="14">
        <v>0</v>
      </c>
      <c r="BC563" s="22">
        <v>5</v>
      </c>
      <c r="BD563" s="23">
        <v>7500</v>
      </c>
      <c r="BE563" s="23">
        <v>7.5</v>
      </c>
      <c r="BF563" s="23">
        <v>11.977499999999999</v>
      </c>
      <c r="BG563" s="14">
        <v>9.5361555045810587</v>
      </c>
      <c r="BH563" s="22">
        <v>352</v>
      </c>
      <c r="BI563" s="23">
        <v>17.014381999999994</v>
      </c>
      <c r="BJ563" s="23">
        <v>32.518371999999992</v>
      </c>
      <c r="BK563" s="14">
        <v>25.890231863729039</v>
      </c>
      <c r="BL563" t="s">
        <v>426</v>
      </c>
    </row>
    <row r="564" spans="1:64">
      <c r="A564" t="s">
        <v>1400</v>
      </c>
      <c r="B564" t="s">
        <v>1399</v>
      </c>
      <c r="C564" t="s">
        <v>426</v>
      </c>
      <c r="D564" t="s">
        <v>942</v>
      </c>
      <c r="E564">
        <v>2015</v>
      </c>
      <c r="F564" s="23">
        <v>30.98</v>
      </c>
      <c r="G564" s="23">
        <v>7.82</v>
      </c>
      <c r="H564" s="22">
        <v>14914</v>
      </c>
      <c r="I564" s="34">
        <v>119.78735462293042</v>
      </c>
      <c r="J564" s="13">
        <v>5</v>
      </c>
      <c r="K564" s="13">
        <v>7</v>
      </c>
      <c r="L564" s="19">
        <v>2192</v>
      </c>
      <c r="M564" s="35">
        <v>2.1920000000000002</v>
      </c>
      <c r="N564" s="19">
        <v>13.111130120214469</v>
      </c>
      <c r="O564" s="17">
        <v>10.945337395158283</v>
      </c>
      <c r="P564" s="36">
        <v>0</v>
      </c>
      <c r="Q564" s="37">
        <v>0</v>
      </c>
      <c r="R564" s="38">
        <v>0</v>
      </c>
      <c r="S564" s="27">
        <v>0</v>
      </c>
      <c r="T564" s="23">
        <v>0</v>
      </c>
      <c r="U564" s="17">
        <v>0</v>
      </c>
      <c r="V564" s="22">
        <v>0</v>
      </c>
      <c r="W564" s="22">
        <v>0</v>
      </c>
      <c r="X564" s="23">
        <v>0</v>
      </c>
      <c r="Y564" s="27">
        <v>0</v>
      </c>
      <c r="Z564" s="27">
        <v>0</v>
      </c>
      <c r="AA564" s="14">
        <v>0</v>
      </c>
      <c r="AB564" s="39">
        <v>1</v>
      </c>
      <c r="AC564" s="22" t="s">
        <v>782</v>
      </c>
      <c r="AD564" s="23">
        <v>0</v>
      </c>
      <c r="AE564" s="23">
        <v>0</v>
      </c>
      <c r="AF564" s="23">
        <v>0.831338613</v>
      </c>
      <c r="AG564" s="14">
        <v>0.69401199785812795</v>
      </c>
      <c r="AH564" s="22" t="s">
        <v>782</v>
      </c>
      <c r="AI564" s="23" t="s">
        <v>782</v>
      </c>
      <c r="AJ564" s="23" t="s">
        <v>782</v>
      </c>
      <c r="AK564" s="23" t="s">
        <v>782</v>
      </c>
      <c r="AL564" s="14" t="s">
        <v>782</v>
      </c>
      <c r="AM564" s="22" t="s">
        <v>782</v>
      </c>
      <c r="AN564" s="23" t="s">
        <v>782</v>
      </c>
      <c r="AO564" s="23" t="s">
        <v>782</v>
      </c>
      <c r="AP564" s="23" t="s">
        <v>782</v>
      </c>
      <c r="AQ564" s="14" t="s">
        <v>782</v>
      </c>
      <c r="AR564" s="40">
        <v>386</v>
      </c>
      <c r="AS564" s="41">
        <v>8135.1720000000078</v>
      </c>
      <c r="AT564" s="23">
        <v>8.1351720000000078</v>
      </c>
      <c r="AU564" s="23">
        <v>7.2253569179507346</v>
      </c>
      <c r="AV564" s="14">
        <v>6.0318194192491275</v>
      </c>
      <c r="AW564" s="22">
        <v>0</v>
      </c>
      <c r="AX564" s="22" t="s">
        <v>782</v>
      </c>
      <c r="AY564" s="23">
        <v>0</v>
      </c>
      <c r="AZ564" s="23">
        <v>0</v>
      </c>
      <c r="BA564" s="23">
        <v>0</v>
      </c>
      <c r="BB564" s="14">
        <v>0</v>
      </c>
      <c r="BC564" s="42">
        <v>6</v>
      </c>
      <c r="BD564" s="43">
        <v>9800</v>
      </c>
      <c r="BE564" s="44">
        <v>9.8000000000000007</v>
      </c>
      <c r="BF564" s="23">
        <v>17.084649133705888</v>
      </c>
      <c r="BG564" s="14">
        <v>14.262481367491056</v>
      </c>
      <c r="BH564" s="22">
        <v>398</v>
      </c>
      <c r="BI564" s="23">
        <v>20.127172000000009</v>
      </c>
      <c r="BJ564" s="23">
        <v>38.25247478487109</v>
      </c>
      <c r="BK564" s="14">
        <v>31.933650179756594</v>
      </c>
      <c r="BL564" t="s">
        <v>426</v>
      </c>
    </row>
    <row r="565" spans="1:64">
      <c r="A565" t="s">
        <v>1401</v>
      </c>
      <c r="B565" t="s">
        <v>1399</v>
      </c>
      <c r="C565" t="s">
        <v>426</v>
      </c>
      <c r="D565" t="s">
        <v>942</v>
      </c>
      <c r="E565">
        <v>2016</v>
      </c>
      <c r="F565" s="23">
        <v>30.98</v>
      </c>
      <c r="G565" s="23">
        <v>7.75</v>
      </c>
      <c r="H565" s="22">
        <v>14834</v>
      </c>
      <c r="I565" s="34">
        <v>126.80499124682434</v>
      </c>
      <c r="J565" s="13">
        <v>5</v>
      </c>
      <c r="K565" s="13">
        <v>7</v>
      </c>
      <c r="L565" s="19">
        <v>2192</v>
      </c>
      <c r="M565" s="35">
        <v>2.1920000000000002</v>
      </c>
      <c r="N565" s="19">
        <v>13.110351999999999</v>
      </c>
      <c r="O565" s="17">
        <v>10.338987346705352</v>
      </c>
      <c r="P565" s="13">
        <v>0</v>
      </c>
      <c r="Q565" s="13">
        <v>0</v>
      </c>
      <c r="R565" s="19">
        <v>0</v>
      </c>
      <c r="S565" s="27">
        <v>0</v>
      </c>
      <c r="T565" s="19">
        <v>0</v>
      </c>
      <c r="U565" s="17">
        <v>0</v>
      </c>
      <c r="V565" s="13">
        <v>0</v>
      </c>
      <c r="W565" s="13">
        <v>0</v>
      </c>
      <c r="X565" s="19">
        <v>0</v>
      </c>
      <c r="Y565" s="27">
        <v>0</v>
      </c>
      <c r="Z565" s="19">
        <v>0</v>
      </c>
      <c r="AA565" s="14">
        <v>0</v>
      </c>
      <c r="AB565" s="13">
        <v>1</v>
      </c>
      <c r="AC565" s="22" t="s">
        <v>782</v>
      </c>
      <c r="AD565" s="19">
        <v>0</v>
      </c>
      <c r="AE565" s="23">
        <v>0</v>
      </c>
      <c r="AF565" s="19">
        <v>0.7615684439999999</v>
      </c>
      <c r="AG565" s="14">
        <v>0.60058238757937876</v>
      </c>
      <c r="AH565" s="22" t="s">
        <v>782</v>
      </c>
      <c r="AI565" s="23" t="s">
        <v>782</v>
      </c>
      <c r="AJ565" s="23" t="s">
        <v>782</v>
      </c>
      <c r="AK565" s="23" t="s">
        <v>782</v>
      </c>
      <c r="AL565" s="14" t="s">
        <v>782</v>
      </c>
      <c r="AM565" s="22" t="s">
        <v>782</v>
      </c>
      <c r="AN565" s="23" t="s">
        <v>782</v>
      </c>
      <c r="AO565" s="23" t="s">
        <v>782</v>
      </c>
      <c r="AP565" s="23" t="s">
        <v>782</v>
      </c>
      <c r="AQ565" s="14" t="s">
        <v>782</v>
      </c>
      <c r="AR565" s="13">
        <v>393</v>
      </c>
      <c r="AS565" s="19">
        <v>9135.3020000000051</v>
      </c>
      <c r="AT565" s="23">
        <v>9.1353020000000047</v>
      </c>
      <c r="AU565" s="19">
        <v>8.1121481760000052</v>
      </c>
      <c r="AV565" s="14">
        <v>6.3973413792599132</v>
      </c>
      <c r="AW565" s="13">
        <v>0</v>
      </c>
      <c r="AX565" s="22" t="s">
        <v>782</v>
      </c>
      <c r="AY565" s="19">
        <v>0</v>
      </c>
      <c r="AZ565" s="23">
        <v>0</v>
      </c>
      <c r="BA565" s="19">
        <v>0</v>
      </c>
      <c r="BB565" s="14">
        <v>0</v>
      </c>
      <c r="BC565" s="13">
        <v>6</v>
      </c>
      <c r="BD565" s="19">
        <v>9800</v>
      </c>
      <c r="BE565" s="44">
        <v>9.8000000000000007</v>
      </c>
      <c r="BF565" s="19">
        <v>17.132949133705885</v>
      </c>
      <c r="BG565" s="14">
        <v>13.511257692023188</v>
      </c>
      <c r="BH565" s="22">
        <v>405</v>
      </c>
      <c r="BI565" s="23">
        <v>21.127302000000007</v>
      </c>
      <c r="BJ565" s="23">
        <v>39.117017753705888</v>
      </c>
      <c r="BK565" s="14">
        <v>30.84816880556783</v>
      </c>
      <c r="BL565" t="s">
        <v>426</v>
      </c>
    </row>
    <row r="566" spans="1:64">
      <c r="A566" t="s">
        <v>1402</v>
      </c>
      <c r="B566" t="s">
        <v>1399</v>
      </c>
      <c r="C566" t="s">
        <v>426</v>
      </c>
      <c r="D566" t="s">
        <v>942</v>
      </c>
      <c r="E566">
        <v>2017</v>
      </c>
      <c r="F566" s="23">
        <v>30.98</v>
      </c>
      <c r="G566" s="23">
        <v>7.76</v>
      </c>
      <c r="H566" s="22">
        <v>14798</v>
      </c>
      <c r="I566" s="34">
        <v>116.23844484414867</v>
      </c>
      <c r="J566" s="13">
        <v>5</v>
      </c>
      <c r="K566" s="13">
        <v>7</v>
      </c>
      <c r="L566" s="19">
        <v>2192</v>
      </c>
      <c r="M566" s="19">
        <v>2.1920000000000002</v>
      </c>
      <c r="N566" s="19">
        <v>13.110351999999999</v>
      </c>
      <c r="O566" s="17">
        <v>11.278843258422999</v>
      </c>
      <c r="P566" s="13">
        <v>0</v>
      </c>
      <c r="Q566" s="13">
        <v>0</v>
      </c>
      <c r="R566" s="19">
        <v>0</v>
      </c>
      <c r="S566" s="19">
        <v>0</v>
      </c>
      <c r="T566" s="19">
        <v>0</v>
      </c>
      <c r="U566" s="17">
        <v>0</v>
      </c>
      <c r="V566" s="13">
        <v>0</v>
      </c>
      <c r="W566" s="13">
        <v>0</v>
      </c>
      <c r="X566" s="19">
        <v>0</v>
      </c>
      <c r="Y566" s="19">
        <v>0</v>
      </c>
      <c r="Z566" s="19">
        <v>0</v>
      </c>
      <c r="AA566" s="14">
        <v>0</v>
      </c>
      <c r="AB566" s="13">
        <v>1</v>
      </c>
      <c r="AC566" s="22" t="s">
        <v>782</v>
      </c>
      <c r="AD566" s="19">
        <v>0</v>
      </c>
      <c r="AE566" s="19">
        <v>0</v>
      </c>
      <c r="AF566" s="19">
        <v>0.70345590000000002</v>
      </c>
      <c r="AG566" s="14">
        <v>0.60518350958943623</v>
      </c>
      <c r="AH566" s="22" t="s">
        <v>782</v>
      </c>
      <c r="AI566" s="23" t="s">
        <v>782</v>
      </c>
      <c r="AJ566" s="23" t="s">
        <v>782</v>
      </c>
      <c r="AK566" s="23" t="s">
        <v>782</v>
      </c>
      <c r="AL566" s="14" t="s">
        <v>782</v>
      </c>
      <c r="AM566" s="22" t="s">
        <v>782</v>
      </c>
      <c r="AN566" s="23" t="s">
        <v>782</v>
      </c>
      <c r="AO566" s="23" t="s">
        <v>782</v>
      </c>
      <c r="AP566" s="23" t="s">
        <v>782</v>
      </c>
      <c r="AQ566" s="14" t="s">
        <v>782</v>
      </c>
      <c r="AR566" s="13">
        <v>408</v>
      </c>
      <c r="AS566" s="19">
        <v>9351.9220000000005</v>
      </c>
      <c r="AT566" s="19">
        <v>9.3519220000000001</v>
      </c>
      <c r="AU566" s="19">
        <v>8.3045067360000058</v>
      </c>
      <c r="AV566" s="14">
        <v>7.1443718531632143</v>
      </c>
      <c r="AW566" s="13">
        <v>0</v>
      </c>
      <c r="AX566" s="22" t="s">
        <v>782</v>
      </c>
      <c r="AY566" s="19">
        <v>0</v>
      </c>
      <c r="AZ566" s="19">
        <v>0</v>
      </c>
      <c r="BA566" s="19">
        <v>0</v>
      </c>
      <c r="BB566" s="14">
        <v>0</v>
      </c>
      <c r="BC566" s="13">
        <v>6</v>
      </c>
      <c r="BD566" s="19">
        <v>9800</v>
      </c>
      <c r="BE566" s="19">
        <v>9.8000000000000007</v>
      </c>
      <c r="BF566" s="19">
        <v>17.132949133705885</v>
      </c>
      <c r="BG566" s="14">
        <v>14.739485853133678</v>
      </c>
      <c r="BH566" s="22">
        <v>420</v>
      </c>
      <c r="BI566" s="23">
        <v>21.343921999999999</v>
      </c>
      <c r="BJ566" s="23">
        <v>39.251263769705893</v>
      </c>
      <c r="BK566" s="14">
        <v>33.767884474309326</v>
      </c>
      <c r="BL566" t="s">
        <v>426</v>
      </c>
    </row>
    <row r="567" spans="1:64">
      <c r="A567" t="s">
        <v>1403</v>
      </c>
      <c r="B567" t="s">
        <v>1399</v>
      </c>
      <c r="C567" t="s">
        <v>426</v>
      </c>
      <c r="D567" t="s">
        <v>942</v>
      </c>
      <c r="E567">
        <v>2018</v>
      </c>
      <c r="F567" s="23">
        <v>30.98</v>
      </c>
      <c r="G567" s="23">
        <v>7.68</v>
      </c>
      <c r="H567" s="22">
        <v>14802</v>
      </c>
      <c r="I567" s="34">
        <v>116.24670628301465</v>
      </c>
      <c r="J567" s="13">
        <v>5</v>
      </c>
      <c r="K567" s="13">
        <v>7</v>
      </c>
      <c r="L567" s="19">
        <v>2192</v>
      </c>
      <c r="M567" s="19">
        <v>2.1920000000000002</v>
      </c>
      <c r="N567" s="19">
        <v>13.110351999999999</v>
      </c>
      <c r="O567" s="17">
        <v>11.278041691849307</v>
      </c>
      <c r="P567" s="13">
        <v>0</v>
      </c>
      <c r="Q567" s="13">
        <v>0</v>
      </c>
      <c r="R567" s="19">
        <v>0</v>
      </c>
      <c r="S567" s="19">
        <v>0</v>
      </c>
      <c r="T567" s="19">
        <v>0</v>
      </c>
      <c r="U567" s="17">
        <v>0</v>
      </c>
      <c r="V567" s="13">
        <v>0</v>
      </c>
      <c r="W567" s="13">
        <v>0</v>
      </c>
      <c r="X567" s="19">
        <v>0</v>
      </c>
      <c r="Y567" s="19">
        <v>0</v>
      </c>
      <c r="Z567" s="19">
        <v>0</v>
      </c>
      <c r="AA567" s="14">
        <v>0</v>
      </c>
      <c r="AB567" s="13">
        <v>1</v>
      </c>
      <c r="AC567" s="22" t="s">
        <v>782</v>
      </c>
      <c r="AD567" s="19">
        <v>0</v>
      </c>
      <c r="AE567" s="19">
        <v>0</v>
      </c>
      <c r="AF567" s="19">
        <v>0.76773545099999985</v>
      </c>
      <c r="AG567" s="14">
        <v>0.66043630443246137</v>
      </c>
      <c r="AH567" s="22" t="s">
        <v>782</v>
      </c>
      <c r="AI567" s="23" t="s">
        <v>782</v>
      </c>
      <c r="AJ567" s="23" t="s">
        <v>782</v>
      </c>
      <c r="AK567" s="23" t="s">
        <v>782</v>
      </c>
      <c r="AL567" s="14" t="s">
        <v>782</v>
      </c>
      <c r="AM567" s="22" t="s">
        <v>782</v>
      </c>
      <c r="AN567" s="23" t="s">
        <v>782</v>
      </c>
      <c r="AO567" s="23" t="s">
        <v>782</v>
      </c>
      <c r="AP567" s="23" t="s">
        <v>782</v>
      </c>
      <c r="AQ567" s="14" t="s">
        <v>782</v>
      </c>
      <c r="AR567" s="13">
        <v>417</v>
      </c>
      <c r="AS567" s="19">
        <v>9400.3569999999982</v>
      </c>
      <c r="AT567" s="19">
        <v>9.4003569999999996</v>
      </c>
      <c r="AU567" s="19">
        <v>8.3475170160000065</v>
      </c>
      <c r="AV567" s="14">
        <v>7.1808632544625492</v>
      </c>
      <c r="AW567" s="13">
        <v>0</v>
      </c>
      <c r="AX567" s="22" t="s">
        <v>782</v>
      </c>
      <c r="AY567" s="19">
        <v>0</v>
      </c>
      <c r="AZ567" s="19">
        <v>0</v>
      </c>
      <c r="BA567" s="19">
        <v>0</v>
      </c>
      <c r="BB567" s="14">
        <v>0</v>
      </c>
      <c r="BC567" s="13">
        <v>6</v>
      </c>
      <c r="BD567" s="19">
        <v>9800</v>
      </c>
      <c r="BE567" s="19">
        <v>9.8000000000000007</v>
      </c>
      <c r="BF567" s="19">
        <v>17.202450308609812</v>
      </c>
      <c r="BG567" s="14">
        <v>14.798225995950945</v>
      </c>
      <c r="BH567" s="22">
        <v>429</v>
      </c>
      <c r="BI567" s="23">
        <v>21.392357000000001</v>
      </c>
      <c r="BJ567" s="23">
        <v>39.428054775609816</v>
      </c>
      <c r="BK567" s="14">
        <v>33.917567246695263</v>
      </c>
      <c r="BL567" t="s">
        <v>426</v>
      </c>
    </row>
    <row r="568" spans="1:64">
      <c r="A568" t="s">
        <v>1404</v>
      </c>
      <c r="B568" t="s">
        <v>1399</v>
      </c>
      <c r="C568" t="s">
        <v>426</v>
      </c>
      <c r="D568" t="s">
        <v>942</v>
      </c>
      <c r="E568">
        <v>2019</v>
      </c>
      <c r="F568" s="23">
        <v>30.98</v>
      </c>
      <c r="G568" s="23">
        <v>7.68</v>
      </c>
      <c r="H568" s="22">
        <v>14753</v>
      </c>
      <c r="I568" s="34">
        <v>118.69564628230371</v>
      </c>
      <c r="J568" s="22">
        <v>5</v>
      </c>
      <c r="K568" s="22">
        <v>7</v>
      </c>
      <c r="L568" s="23">
        <v>2192</v>
      </c>
      <c r="M568" s="23">
        <v>2.1920000000000002</v>
      </c>
      <c r="N568" s="23">
        <v>13.110351999999999</v>
      </c>
      <c r="O568" s="14">
        <v>11.045352050081569</v>
      </c>
      <c r="P568" s="22">
        <v>0</v>
      </c>
      <c r="Q568" s="22">
        <v>0</v>
      </c>
      <c r="R568" s="23">
        <v>0</v>
      </c>
      <c r="S568" s="23">
        <v>0</v>
      </c>
      <c r="T568" s="23">
        <v>0</v>
      </c>
      <c r="U568" s="14">
        <v>0</v>
      </c>
      <c r="V568" s="22">
        <v>0</v>
      </c>
      <c r="W568" s="22">
        <v>0</v>
      </c>
      <c r="X568" s="23">
        <v>0</v>
      </c>
      <c r="Y568" s="23">
        <v>0</v>
      </c>
      <c r="Z568" s="23">
        <v>0</v>
      </c>
      <c r="AA568" s="14">
        <v>0</v>
      </c>
      <c r="AB568" s="22">
        <v>1</v>
      </c>
      <c r="AC568" s="22">
        <v>1</v>
      </c>
      <c r="AD568" s="23">
        <v>482.92613948497848</v>
      </c>
      <c r="AE568" s="23">
        <v>0.48292613948497848</v>
      </c>
      <c r="AF568" s="23">
        <v>0.67513074299999987</v>
      </c>
      <c r="AG568" s="14">
        <v>0.56879149669422613</v>
      </c>
      <c r="AH568" s="22">
        <v>0</v>
      </c>
      <c r="AI568" s="23">
        <v>0</v>
      </c>
      <c r="AJ568" s="23">
        <v>0</v>
      </c>
      <c r="AK568" s="23">
        <v>0</v>
      </c>
      <c r="AL568" s="14">
        <v>0</v>
      </c>
      <c r="AM568" s="22">
        <v>444</v>
      </c>
      <c r="AN568" s="23">
        <v>11405.066999999995</v>
      </c>
      <c r="AO568" s="23">
        <v>11.405067000000001</v>
      </c>
      <c r="AP568" s="23">
        <v>10.127699496000005</v>
      </c>
      <c r="AQ568" s="14">
        <v>8.5324945044003186</v>
      </c>
      <c r="AR568" s="22">
        <v>444</v>
      </c>
      <c r="AS568" s="23">
        <v>11405.066999999995</v>
      </c>
      <c r="AT568" s="23">
        <v>11.405067000000001</v>
      </c>
      <c r="AU568" s="23">
        <v>10.127699496000005</v>
      </c>
      <c r="AV568" s="14">
        <v>8.5324945044003186</v>
      </c>
      <c r="AW568" s="22">
        <v>0</v>
      </c>
      <c r="AX568" s="22" t="s">
        <v>782</v>
      </c>
      <c r="AY568" s="23">
        <v>0</v>
      </c>
      <c r="AZ568" s="23">
        <v>0</v>
      </c>
      <c r="BA568" s="23">
        <v>0</v>
      </c>
      <c r="BB568" s="14">
        <v>0</v>
      </c>
      <c r="BC568" s="22">
        <v>6</v>
      </c>
      <c r="BD568" s="23">
        <v>9800</v>
      </c>
      <c r="BE568" s="23">
        <v>9.8000000000000007</v>
      </c>
      <c r="BF568" s="23">
        <v>17.202450121461627</v>
      </c>
      <c r="BG568" s="14">
        <v>14.492907415110754</v>
      </c>
      <c r="BH568" s="22">
        <v>456</v>
      </c>
      <c r="BI568" s="23">
        <v>23.879993139484977</v>
      </c>
      <c r="BJ568" s="23">
        <v>41.115632360461632</v>
      </c>
      <c r="BK568" s="14">
        <v>34.639545466286862</v>
      </c>
      <c r="BL568" t="s">
        <v>426</v>
      </c>
    </row>
    <row r="569" spans="1:64">
      <c r="A569" t="s">
        <v>1405</v>
      </c>
      <c r="B569" t="s">
        <v>1399</v>
      </c>
      <c r="C569" t="s">
        <v>426</v>
      </c>
      <c r="D569" t="s">
        <v>942</v>
      </c>
      <c r="E569">
        <v>2020</v>
      </c>
      <c r="F569" s="23">
        <v>30.98</v>
      </c>
      <c r="G569" s="23">
        <v>7.69</v>
      </c>
      <c r="H569" s="22">
        <v>14759</v>
      </c>
      <c r="I569" s="34">
        <v>118.79481194681895</v>
      </c>
      <c r="J569" s="22">
        <v>5</v>
      </c>
      <c r="K569" s="22">
        <v>7</v>
      </c>
      <c r="L569" s="23">
        <v>2192</v>
      </c>
      <c r="M569" s="23">
        <v>2.1920000000000002</v>
      </c>
      <c r="N569" s="23">
        <v>13.110351999999999</v>
      </c>
      <c r="O569" s="14">
        <v>11.036131784836806</v>
      </c>
      <c r="P569" s="22">
        <v>0</v>
      </c>
      <c r="Q569" s="22">
        <v>0</v>
      </c>
      <c r="R569" s="23">
        <v>0</v>
      </c>
      <c r="S569" s="23">
        <v>0</v>
      </c>
      <c r="T569" s="23">
        <v>0</v>
      </c>
      <c r="U569" s="14">
        <v>0</v>
      </c>
      <c r="V569" s="22">
        <v>0</v>
      </c>
      <c r="W569" s="22">
        <v>0</v>
      </c>
      <c r="X569" s="23">
        <v>0</v>
      </c>
      <c r="Y569" s="23">
        <v>0</v>
      </c>
      <c r="Z569" s="23">
        <v>0</v>
      </c>
      <c r="AA569" s="14">
        <v>0</v>
      </c>
      <c r="AB569" s="22">
        <v>1</v>
      </c>
      <c r="AC569" s="22">
        <v>1</v>
      </c>
      <c r="AD569" s="23">
        <v>76.239538626609431</v>
      </c>
      <c r="AE569" s="23">
        <v>7.6239538626609427E-2</v>
      </c>
      <c r="AF569" s="23">
        <v>0.10658287499999999</v>
      </c>
      <c r="AG569" s="14">
        <v>8.9720142869298122E-2</v>
      </c>
      <c r="AH569" s="22">
        <v>0</v>
      </c>
      <c r="AI569" s="23">
        <v>0</v>
      </c>
      <c r="AJ569" s="23">
        <v>0</v>
      </c>
      <c r="AK569" s="23">
        <v>0</v>
      </c>
      <c r="AL569" s="14">
        <v>0</v>
      </c>
      <c r="AM569" s="22">
        <v>482</v>
      </c>
      <c r="AN569" s="23">
        <v>11737.421999999997</v>
      </c>
      <c r="AO569" s="23">
        <v>11.737421999999999</v>
      </c>
      <c r="AP569" s="23">
        <v>10.422830736000005</v>
      </c>
      <c r="AQ569" s="14">
        <v>8.7738097019472612</v>
      </c>
      <c r="AR569" s="22">
        <v>482</v>
      </c>
      <c r="AS569" s="23">
        <v>11737.421999999997</v>
      </c>
      <c r="AT569" s="23">
        <v>11.737421999999999</v>
      </c>
      <c r="AU569" s="23">
        <v>10.422830736000005</v>
      </c>
      <c r="AV569" s="14">
        <v>8.7738097019472612</v>
      </c>
      <c r="AW569" s="22">
        <v>0</v>
      </c>
      <c r="AX569" s="22">
        <v>0</v>
      </c>
      <c r="AY569" s="23">
        <v>0</v>
      </c>
      <c r="AZ569" s="23">
        <v>0</v>
      </c>
      <c r="BA569" s="23">
        <v>0</v>
      </c>
      <c r="BB569" s="14">
        <v>0</v>
      </c>
      <c r="BC569" s="22">
        <v>6</v>
      </c>
      <c r="BD569" s="23">
        <v>9800</v>
      </c>
      <c r="BE569" s="23">
        <v>9.8000000000000007</v>
      </c>
      <c r="BF569" s="23">
        <v>17.202450121461627</v>
      </c>
      <c r="BG569" s="14">
        <v>14.480809253827239</v>
      </c>
      <c r="BH569" s="22">
        <v>494</v>
      </c>
      <c r="BI569" s="23">
        <v>23.805661538626609</v>
      </c>
      <c r="BJ569" s="23">
        <v>40.842215732461632</v>
      </c>
      <c r="BK569" s="14">
        <v>34.380470883480605</v>
      </c>
      <c r="BL569" t="s">
        <v>426</v>
      </c>
    </row>
    <row r="570" spans="1:64">
      <c r="A570" t="s">
        <v>1406</v>
      </c>
      <c r="B570" t="s">
        <v>1399</v>
      </c>
      <c r="C570" t="s">
        <v>426</v>
      </c>
      <c r="D570" t="s">
        <v>942</v>
      </c>
      <c r="E570">
        <v>2021</v>
      </c>
      <c r="F570" s="23">
        <v>30.98</v>
      </c>
      <c r="G570" s="23">
        <v>7.79</v>
      </c>
      <c r="H570" s="22">
        <v>14734</v>
      </c>
      <c r="I570" s="34">
        <v>110.66</v>
      </c>
      <c r="J570" s="22">
        <v>5</v>
      </c>
      <c r="K570" s="22">
        <v>5</v>
      </c>
      <c r="L570" s="23">
        <v>1665</v>
      </c>
      <c r="M570" s="23">
        <v>1.665</v>
      </c>
      <c r="N570" s="23">
        <v>9.9583650000000006</v>
      </c>
      <c r="O570" s="14">
        <v>9</v>
      </c>
      <c r="P570" s="22">
        <v>0</v>
      </c>
      <c r="Q570" s="22">
        <v>0</v>
      </c>
      <c r="R570" s="23">
        <v>0</v>
      </c>
      <c r="S570" s="23">
        <v>0</v>
      </c>
      <c r="T570" s="23">
        <v>0</v>
      </c>
      <c r="U570" s="14">
        <v>0</v>
      </c>
      <c r="V570" s="22">
        <v>0</v>
      </c>
      <c r="W570" s="22">
        <v>0</v>
      </c>
      <c r="X570" s="23">
        <v>0</v>
      </c>
      <c r="Y570" s="23">
        <v>0</v>
      </c>
      <c r="Z570" s="23">
        <v>0</v>
      </c>
      <c r="AA570" s="14">
        <v>0</v>
      </c>
      <c r="AB570" s="22">
        <v>1</v>
      </c>
      <c r="AC570" s="22">
        <v>1</v>
      </c>
      <c r="AD570" s="23">
        <v>80.97317597</v>
      </c>
      <c r="AE570" s="23">
        <v>8.0973175999999994E-2</v>
      </c>
      <c r="AF570" s="23">
        <v>0.1132005</v>
      </c>
      <c r="AG570" s="14">
        <v>0.1</v>
      </c>
      <c r="AH570" s="22">
        <v>0</v>
      </c>
      <c r="AI570" s="23">
        <v>0</v>
      </c>
      <c r="AJ570" s="23">
        <v>0</v>
      </c>
      <c r="AK570" s="23">
        <v>0</v>
      </c>
      <c r="AL570" s="14">
        <v>0</v>
      </c>
      <c r="AM570" s="22">
        <v>537</v>
      </c>
      <c r="AN570" s="23">
        <v>12466.257</v>
      </c>
      <c r="AO570" s="23">
        <v>12.466257000000001</v>
      </c>
      <c r="AP570" s="23">
        <v>11.155092399999999</v>
      </c>
      <c r="AQ570" s="14">
        <v>10.08</v>
      </c>
      <c r="AR570" s="22">
        <v>537</v>
      </c>
      <c r="AS570" s="23">
        <v>12466.257</v>
      </c>
      <c r="AT570" s="23">
        <v>12.466257000000001</v>
      </c>
      <c r="AU570" s="23">
        <v>11.155092399999999</v>
      </c>
      <c r="AV570" s="14">
        <v>10.08</v>
      </c>
      <c r="AW570" s="22">
        <v>0</v>
      </c>
      <c r="AX570" s="22">
        <v>0</v>
      </c>
      <c r="AY570" s="23">
        <v>0</v>
      </c>
      <c r="AZ570" s="23">
        <v>0</v>
      </c>
      <c r="BA570" s="23">
        <v>0</v>
      </c>
      <c r="BB570" s="14">
        <v>0</v>
      </c>
      <c r="BC570" s="22">
        <v>6</v>
      </c>
      <c r="BD570" s="23">
        <v>9800</v>
      </c>
      <c r="BE570" s="23">
        <v>9.8000000000000007</v>
      </c>
      <c r="BF570" s="23">
        <v>15.00053651</v>
      </c>
      <c r="BG570" s="14">
        <v>13.56</v>
      </c>
      <c r="BH570" s="22">
        <v>549</v>
      </c>
      <c r="BI570" s="23">
        <v>24.01</v>
      </c>
      <c r="BJ570" s="23">
        <v>36.229999999999997</v>
      </c>
      <c r="BK570" s="14">
        <v>32.74</v>
      </c>
      <c r="BL570" t="s">
        <v>426</v>
      </c>
    </row>
    <row r="571" spans="1:64">
      <c r="A571" t="s">
        <v>1407</v>
      </c>
      <c r="B571" t="s">
        <v>1399</v>
      </c>
      <c r="C571" t="s">
        <v>426</v>
      </c>
      <c r="D571" s="111" t="s">
        <v>942</v>
      </c>
      <c r="E571" s="110">
        <v>2022</v>
      </c>
      <c r="F571" s="23"/>
      <c r="G571" s="23"/>
      <c r="H571" s="22">
        <v>14880</v>
      </c>
      <c r="I571" s="34">
        <v>107.84336798595918</v>
      </c>
      <c r="J571" s="22">
        <v>5</v>
      </c>
      <c r="K571" s="22">
        <v>5</v>
      </c>
      <c r="L571" s="23">
        <v>1665</v>
      </c>
      <c r="M571" s="23">
        <v>1.665</v>
      </c>
      <c r="N571" s="23">
        <v>9.8534699999999997</v>
      </c>
      <c r="O571" s="14">
        <v>9.1368344516863438</v>
      </c>
      <c r="P571" s="22">
        <v>0</v>
      </c>
      <c r="Q571" s="22">
        <v>0</v>
      </c>
      <c r="R571" s="23">
        <v>0</v>
      </c>
      <c r="S571" s="23">
        <v>0</v>
      </c>
      <c r="T571" s="23">
        <v>0</v>
      </c>
      <c r="U571" s="14">
        <v>0</v>
      </c>
      <c r="V571" s="22">
        <v>0</v>
      </c>
      <c r="W571" s="22">
        <v>0</v>
      </c>
      <c r="X571" s="23">
        <v>0</v>
      </c>
      <c r="Y571" s="23">
        <v>0</v>
      </c>
      <c r="Z571" s="23">
        <v>0</v>
      </c>
      <c r="AA571" s="14">
        <v>0</v>
      </c>
      <c r="AB571" s="22">
        <v>1</v>
      </c>
      <c r="AC571" s="22">
        <v>1</v>
      </c>
      <c r="AD571" s="23">
        <v>17.7298283261803</v>
      </c>
      <c r="AE571" s="23">
        <v>1.7729828326180301E-2</v>
      </c>
      <c r="AF571" s="23">
        <v>2.4786300000000001E-2</v>
      </c>
      <c r="AG571" s="14">
        <v>2.29836108264229E-2</v>
      </c>
      <c r="AH571" s="22">
        <v>0</v>
      </c>
      <c r="AI571" s="23">
        <v>0</v>
      </c>
      <c r="AJ571" s="23">
        <v>0</v>
      </c>
      <c r="AK571" s="23">
        <v>0</v>
      </c>
      <c r="AL571" s="14">
        <v>0</v>
      </c>
      <c r="AM571" s="22">
        <v>671</v>
      </c>
      <c r="AN571" s="23">
        <v>13511.156999999996</v>
      </c>
      <c r="AO571" s="23">
        <v>13.511156999999997</v>
      </c>
      <c r="AP571" s="23">
        <v>13.84034172458389</v>
      </c>
      <c r="AQ571" s="14">
        <v>12.833743959467082</v>
      </c>
      <c r="AR571" s="22">
        <v>671</v>
      </c>
      <c r="AS571" s="23">
        <v>13511.156999999999</v>
      </c>
      <c r="AT571" s="23">
        <v>13.511157000000001</v>
      </c>
      <c r="AU571" s="23">
        <v>13.840341724583901</v>
      </c>
      <c r="AV571" s="14">
        <v>12.833743959467089</v>
      </c>
      <c r="AW571" s="22">
        <v>0</v>
      </c>
      <c r="AX571" s="22">
        <v>0</v>
      </c>
      <c r="AY571" s="23">
        <v>0</v>
      </c>
      <c r="AZ571" s="23">
        <v>0</v>
      </c>
      <c r="BA571" s="23">
        <v>0</v>
      </c>
      <c r="BB571" s="14">
        <v>0</v>
      </c>
      <c r="BC571" s="22">
        <v>6</v>
      </c>
      <c r="BD571" s="23">
        <v>9800</v>
      </c>
      <c r="BE571" s="23">
        <v>9.8000000000000007</v>
      </c>
      <c r="BF571" s="23">
        <v>16.75518641830363</v>
      </c>
      <c r="BG571" s="14">
        <v>15.536594165424336</v>
      </c>
      <c r="BH571" s="22">
        <v>683</v>
      </c>
      <c r="BI571" s="23">
        <v>24.993886828326183</v>
      </c>
      <c r="BJ571" s="23">
        <v>40.473784442887528</v>
      </c>
      <c r="BK571" s="14">
        <v>37.530156187404188</v>
      </c>
      <c r="BL571" t="s">
        <v>426</v>
      </c>
    </row>
    <row r="572" spans="1:64">
      <c r="A572" t="s">
        <v>1408</v>
      </c>
      <c r="B572" t="s">
        <v>1399</v>
      </c>
      <c r="C572" t="s">
        <v>426</v>
      </c>
      <c r="D572" t="s">
        <v>942</v>
      </c>
      <c r="E572">
        <v>2023</v>
      </c>
      <c r="F572">
        <v>30.98</v>
      </c>
      <c r="G572">
        <v>7.87</v>
      </c>
      <c r="H572">
        <v>15008</v>
      </c>
      <c r="I572">
        <v>107.84336798595918</v>
      </c>
      <c r="J572">
        <v>5</v>
      </c>
      <c r="K572">
        <v>7</v>
      </c>
      <c r="L572">
        <v>2765</v>
      </c>
      <c r="M572">
        <v>2.7650000000000001</v>
      </c>
      <c r="N572">
        <v>16.36327</v>
      </c>
      <c r="O572">
        <v>15.173181536884531</v>
      </c>
      <c r="P572">
        <v>0</v>
      </c>
      <c r="Q572">
        <v>0</v>
      </c>
      <c r="R572">
        <v>0</v>
      </c>
      <c r="S572">
        <v>0</v>
      </c>
      <c r="T572">
        <v>0</v>
      </c>
      <c r="U572">
        <v>0</v>
      </c>
      <c r="V572">
        <v>0</v>
      </c>
      <c r="W572">
        <v>0</v>
      </c>
      <c r="X572">
        <v>0</v>
      </c>
      <c r="Y572">
        <v>0</v>
      </c>
      <c r="Z572">
        <v>0</v>
      </c>
      <c r="AA572">
        <v>0</v>
      </c>
      <c r="AB572">
        <v>1</v>
      </c>
      <c r="AC572">
        <v>1</v>
      </c>
      <c r="AG572">
        <v>0</v>
      </c>
      <c r="AL572">
        <v>0</v>
      </c>
      <c r="AM572">
        <v>891</v>
      </c>
      <c r="AN572">
        <v>15596.732</v>
      </c>
      <c r="AO572">
        <v>15.596731999999999</v>
      </c>
      <c r="AP572">
        <v>14.629536</v>
      </c>
      <c r="AQ572">
        <v>13.565540721896514</v>
      </c>
      <c r="AR572">
        <v>1017</v>
      </c>
      <c r="AS572">
        <v>15693.5169999999</v>
      </c>
      <c r="AT572">
        <v>15.693517</v>
      </c>
      <c r="AU572">
        <v>14.7203186279226</v>
      </c>
      <c r="AV572">
        <v>13.649720796775499</v>
      </c>
      <c r="AW572">
        <v>0</v>
      </c>
      <c r="AX572">
        <v>0</v>
      </c>
      <c r="AY572">
        <v>0</v>
      </c>
      <c r="AZ572">
        <v>0</v>
      </c>
      <c r="BA572">
        <v>0</v>
      </c>
      <c r="BB572">
        <v>0</v>
      </c>
      <c r="BC572">
        <v>6</v>
      </c>
      <c r="BD572">
        <v>9800</v>
      </c>
      <c r="BE572">
        <v>9.8000000000000007</v>
      </c>
      <c r="BF572">
        <v>20.006449</v>
      </c>
      <c r="BG572">
        <v>18.55139483644907</v>
      </c>
      <c r="BH572">
        <v>1029</v>
      </c>
      <c r="BI572">
        <v>28.258517000000001</v>
      </c>
      <c r="BJ572">
        <v>51.090037627922598</v>
      </c>
      <c r="BK572">
        <v>47.374297170109102</v>
      </c>
      <c r="BL572" t="s">
        <v>426</v>
      </c>
    </row>
    <row r="573" spans="1:64">
      <c r="A573" t="s">
        <v>1409</v>
      </c>
      <c r="B573" t="s">
        <v>1399</v>
      </c>
      <c r="C573" t="s">
        <v>426</v>
      </c>
      <c r="D573" t="s">
        <v>942</v>
      </c>
      <c r="E573">
        <v>2024</v>
      </c>
      <c r="F573">
        <v>30.98</v>
      </c>
      <c r="G573">
        <v>7.9</v>
      </c>
      <c r="H573">
        <v>15117</v>
      </c>
      <c r="I573">
        <v>103.65875270489225</v>
      </c>
      <c r="J573">
        <v>5</v>
      </c>
      <c r="K573">
        <v>7</v>
      </c>
      <c r="L573">
        <v>2765</v>
      </c>
      <c r="M573">
        <v>2.7650000000000001</v>
      </c>
      <c r="N573">
        <v>16.36327</v>
      </c>
      <c r="O573">
        <v>15.785709911622083</v>
      </c>
      <c r="P573">
        <v>0</v>
      </c>
      <c r="Q573">
        <v>0</v>
      </c>
      <c r="R573">
        <v>0</v>
      </c>
      <c r="S573">
        <v>0</v>
      </c>
      <c r="T573">
        <v>0</v>
      </c>
      <c r="U573">
        <v>0</v>
      </c>
      <c r="V573">
        <v>0</v>
      </c>
      <c r="W573">
        <v>0</v>
      </c>
      <c r="X573">
        <v>0</v>
      </c>
      <c r="Y573">
        <v>0</v>
      </c>
      <c r="Z573">
        <v>0</v>
      </c>
      <c r="AA573">
        <v>0</v>
      </c>
      <c r="AB573">
        <v>1</v>
      </c>
      <c r="AC573">
        <v>1</v>
      </c>
      <c r="AD573">
        <v>0</v>
      </c>
      <c r="AE573">
        <v>0</v>
      </c>
      <c r="AF573">
        <v>0</v>
      </c>
      <c r="AG573">
        <v>0</v>
      </c>
      <c r="AH573">
        <v>0</v>
      </c>
      <c r="AI573">
        <v>0</v>
      </c>
      <c r="AJ573">
        <v>0</v>
      </c>
      <c r="AK573">
        <v>0</v>
      </c>
      <c r="AL573">
        <v>0</v>
      </c>
      <c r="AM573">
        <v>1117</v>
      </c>
      <c r="AN573">
        <v>18215.914000000001</v>
      </c>
      <c r="AO573">
        <v>18.215913999999994</v>
      </c>
      <c r="AP573">
        <v>16.429730880018408</v>
      </c>
      <c r="AQ573">
        <v>15.849824979847549</v>
      </c>
      <c r="AR573">
        <v>1390</v>
      </c>
      <c r="AS573">
        <v>18461.368999999893</v>
      </c>
      <c r="AT573">
        <v>18.461369000000015</v>
      </c>
      <c r="AU573">
        <v>16.651117497958893</v>
      </c>
      <c r="AV573">
        <v>16.063397507167799</v>
      </c>
      <c r="AW573">
        <v>0</v>
      </c>
      <c r="AX573">
        <v>0</v>
      </c>
      <c r="AY573">
        <v>0</v>
      </c>
      <c r="AZ573">
        <v>0</v>
      </c>
      <c r="BA573">
        <v>0</v>
      </c>
      <c r="BB573">
        <v>0</v>
      </c>
      <c r="BC573">
        <v>6</v>
      </c>
      <c r="BD573">
        <v>9800</v>
      </c>
      <c r="BE573">
        <v>9.8000000000000007</v>
      </c>
      <c r="BF573">
        <v>17.546499123890861</v>
      </c>
      <c r="BG573">
        <v>16.927175627748742</v>
      </c>
      <c r="BH573">
        <v>1402</v>
      </c>
      <c r="BI573">
        <v>31.026369000000017</v>
      </c>
      <c r="BJ573">
        <v>50.560886621849754</v>
      </c>
      <c r="BK573">
        <v>48.776283046538623</v>
      </c>
      <c r="BL573" t="s">
        <v>426</v>
      </c>
    </row>
    <row r="574" spans="1:64">
      <c r="A574" t="s">
        <v>1410</v>
      </c>
      <c r="B574" t="s">
        <v>1411</v>
      </c>
      <c r="C574" t="s">
        <v>428</v>
      </c>
      <c r="D574" t="s">
        <v>942</v>
      </c>
      <c r="E574">
        <v>2012</v>
      </c>
      <c r="F574" s="23">
        <v>68.81</v>
      </c>
      <c r="G574" s="23">
        <v>16.649999999999999</v>
      </c>
      <c r="H574" s="22">
        <v>34825</v>
      </c>
      <c r="I574" s="34">
        <v>288.85778199999999</v>
      </c>
      <c r="J574" s="22">
        <v>1</v>
      </c>
      <c r="K574" s="22" t="s">
        <v>782</v>
      </c>
      <c r="L574" s="23">
        <v>990</v>
      </c>
      <c r="M574" s="23">
        <v>0.99</v>
      </c>
      <c r="N574" s="23">
        <v>1.0899539999999999</v>
      </c>
      <c r="O574" s="14">
        <v>0.37733239951278169</v>
      </c>
      <c r="P574" s="22">
        <v>0</v>
      </c>
      <c r="Q574" s="22" t="s">
        <v>782</v>
      </c>
      <c r="R574" s="23">
        <v>0</v>
      </c>
      <c r="S574" s="23">
        <v>0</v>
      </c>
      <c r="T574" s="23">
        <v>0</v>
      </c>
      <c r="U574" s="14">
        <v>0</v>
      </c>
      <c r="V574" s="22">
        <v>0</v>
      </c>
      <c r="W574" s="22" t="s">
        <v>782</v>
      </c>
      <c r="X574" s="23">
        <v>0</v>
      </c>
      <c r="Y574" s="23">
        <v>0</v>
      </c>
      <c r="Z574" s="23">
        <v>0</v>
      </c>
      <c r="AA574" s="14">
        <v>0</v>
      </c>
      <c r="AB574" s="22">
        <v>0</v>
      </c>
      <c r="AC574" s="22" t="s">
        <v>782</v>
      </c>
      <c r="AD574" s="23">
        <v>0</v>
      </c>
      <c r="AE574" s="23">
        <v>0</v>
      </c>
      <c r="AF574" s="23">
        <v>0</v>
      </c>
      <c r="AG574" s="14">
        <v>0</v>
      </c>
      <c r="AH574" s="22" t="s">
        <v>782</v>
      </c>
      <c r="AI574" s="23" t="s">
        <v>782</v>
      </c>
      <c r="AJ574" s="23" t="s">
        <v>782</v>
      </c>
      <c r="AK574" s="23" t="s">
        <v>782</v>
      </c>
      <c r="AL574" s="14" t="s">
        <v>782</v>
      </c>
      <c r="AM574" s="22" t="s">
        <v>782</v>
      </c>
      <c r="AN574" s="23" t="s">
        <v>782</v>
      </c>
      <c r="AO574" s="23" t="s">
        <v>782</v>
      </c>
      <c r="AP574" s="23" t="s">
        <v>782</v>
      </c>
      <c r="AQ574" s="14" t="s">
        <v>782</v>
      </c>
      <c r="AR574" s="22">
        <v>545</v>
      </c>
      <c r="AS574" s="23">
        <v>11495.020000000002</v>
      </c>
      <c r="AT574" s="23">
        <v>11.495020000000002</v>
      </c>
      <c r="AU574" s="23">
        <v>10.698743</v>
      </c>
      <c r="AV574" s="14">
        <v>3.7038098561595962</v>
      </c>
      <c r="AW574" s="22">
        <v>0</v>
      </c>
      <c r="AX574" s="22" t="s">
        <v>782</v>
      </c>
      <c r="AY574" s="23">
        <v>0</v>
      </c>
      <c r="AZ574" s="23">
        <v>0</v>
      </c>
      <c r="BA574" s="23">
        <v>0</v>
      </c>
      <c r="BB574" s="14">
        <v>0</v>
      </c>
      <c r="BC574" s="22">
        <v>3</v>
      </c>
      <c r="BD574" s="23">
        <v>4080</v>
      </c>
      <c r="BE574" s="23">
        <v>4.08</v>
      </c>
      <c r="BF574" s="23">
        <v>6.5157600000000002</v>
      </c>
      <c r="BG574" s="14">
        <v>2.2556982729999637</v>
      </c>
      <c r="BH574" s="22">
        <v>549</v>
      </c>
      <c r="BI574" s="23">
        <v>16.565020000000001</v>
      </c>
      <c r="BJ574" s="23">
        <v>18.304457000000003</v>
      </c>
      <c r="BK574" s="14">
        <v>6.3368405286723419</v>
      </c>
      <c r="BL574" t="s">
        <v>428</v>
      </c>
    </row>
    <row r="575" spans="1:64">
      <c r="A575" t="s">
        <v>1412</v>
      </c>
      <c r="B575" t="s">
        <v>1411</v>
      </c>
      <c r="C575" t="s">
        <v>428</v>
      </c>
      <c r="D575" t="s">
        <v>942</v>
      </c>
      <c r="E575">
        <v>2015</v>
      </c>
      <c r="F575" s="23">
        <v>68.8</v>
      </c>
      <c r="G575" s="23">
        <v>16.7</v>
      </c>
      <c r="H575" s="22">
        <v>34837</v>
      </c>
      <c r="I575" s="34">
        <v>282.13535268938858</v>
      </c>
      <c r="J575" s="13">
        <v>4</v>
      </c>
      <c r="K575" s="13">
        <v>4</v>
      </c>
      <c r="L575" s="19">
        <v>4647</v>
      </c>
      <c r="M575" s="35">
        <v>4.6470000000000002</v>
      </c>
      <c r="N575" s="19">
        <v>27.795356600655399</v>
      </c>
      <c r="O575" s="17">
        <v>9.8517808334555497</v>
      </c>
      <c r="P575" s="36">
        <v>0</v>
      </c>
      <c r="Q575" s="37">
        <v>0</v>
      </c>
      <c r="R575" s="38">
        <v>0</v>
      </c>
      <c r="S575" s="27">
        <v>0</v>
      </c>
      <c r="T575" s="23">
        <v>0</v>
      </c>
      <c r="U575" s="17">
        <v>0</v>
      </c>
      <c r="V575" s="22">
        <v>0</v>
      </c>
      <c r="W575" s="22">
        <v>0</v>
      </c>
      <c r="X575" s="23">
        <v>0</v>
      </c>
      <c r="Y575" s="27">
        <v>0</v>
      </c>
      <c r="Z575" s="27">
        <v>0</v>
      </c>
      <c r="AA575" s="14">
        <v>0</v>
      </c>
      <c r="AB575" s="39">
        <v>0</v>
      </c>
      <c r="AC575" s="22" t="s">
        <v>782</v>
      </c>
      <c r="AD575" s="23">
        <v>0</v>
      </c>
      <c r="AE575" s="23">
        <v>0</v>
      </c>
      <c r="AF575" s="23">
        <v>0</v>
      </c>
      <c r="AG575" s="14">
        <v>0</v>
      </c>
      <c r="AH575" s="22" t="s">
        <v>782</v>
      </c>
      <c r="AI575" s="23" t="s">
        <v>782</v>
      </c>
      <c r="AJ575" s="23" t="s">
        <v>782</v>
      </c>
      <c r="AK575" s="23" t="s">
        <v>782</v>
      </c>
      <c r="AL575" s="14" t="s">
        <v>782</v>
      </c>
      <c r="AM575" s="22" t="s">
        <v>782</v>
      </c>
      <c r="AN575" s="23" t="s">
        <v>782</v>
      </c>
      <c r="AO575" s="23" t="s">
        <v>782</v>
      </c>
      <c r="AP575" s="23" t="s">
        <v>782</v>
      </c>
      <c r="AQ575" s="14" t="s">
        <v>782</v>
      </c>
      <c r="AR575" s="40">
        <v>640</v>
      </c>
      <c r="AS575" s="41">
        <v>15652.302999999994</v>
      </c>
      <c r="AT575" s="23">
        <v>15.652302999999995</v>
      </c>
      <c r="AU575" s="23">
        <v>13.901792827848125</v>
      </c>
      <c r="AV575" s="14">
        <v>4.927348769068665</v>
      </c>
      <c r="AW575" s="22">
        <v>0</v>
      </c>
      <c r="AX575" s="22" t="s">
        <v>782</v>
      </c>
      <c r="AY575" s="23">
        <v>0</v>
      </c>
      <c r="AZ575" s="23">
        <v>0</v>
      </c>
      <c r="BA575" s="23">
        <v>0</v>
      </c>
      <c r="BB575" s="14">
        <v>0</v>
      </c>
      <c r="BC575" s="42">
        <v>6</v>
      </c>
      <c r="BD575" s="43">
        <v>6480</v>
      </c>
      <c r="BE575" s="44">
        <v>6.48</v>
      </c>
      <c r="BF575" s="23">
        <v>10.376755423889987</v>
      </c>
      <c r="BG575" s="14">
        <v>3.6779351913810223</v>
      </c>
      <c r="BH575" s="22">
        <v>650</v>
      </c>
      <c r="BI575" s="23">
        <v>26.779302999999992</v>
      </c>
      <c r="BJ575" s="23">
        <v>52.073904852393511</v>
      </c>
      <c r="BK575" s="14">
        <v>18.457064793905239</v>
      </c>
      <c r="BL575" t="s">
        <v>428</v>
      </c>
    </row>
    <row r="576" spans="1:64">
      <c r="A576" t="s">
        <v>1413</v>
      </c>
      <c r="B576" t="s">
        <v>1411</v>
      </c>
      <c r="C576" t="s">
        <v>428</v>
      </c>
      <c r="D576" t="s">
        <v>942</v>
      </c>
      <c r="E576">
        <v>2016</v>
      </c>
      <c r="F576" s="23">
        <v>68.8</v>
      </c>
      <c r="G576" s="23">
        <v>16.78</v>
      </c>
      <c r="H576" s="22">
        <v>34865</v>
      </c>
      <c r="I576" s="34">
        <v>296.19857047509851</v>
      </c>
      <c r="J576" s="13">
        <v>4</v>
      </c>
      <c r="K576" s="13">
        <v>4</v>
      </c>
      <c r="L576" s="19">
        <v>4647</v>
      </c>
      <c r="M576" s="35">
        <v>4.6470000000000002</v>
      </c>
      <c r="N576" s="19">
        <v>27.793706999999998</v>
      </c>
      <c r="O576" s="17">
        <v>9.3834710125100429</v>
      </c>
      <c r="P576" s="13">
        <v>0</v>
      </c>
      <c r="Q576" s="13">
        <v>0</v>
      </c>
      <c r="R576" s="19">
        <v>0</v>
      </c>
      <c r="S576" s="27">
        <v>0</v>
      </c>
      <c r="T576" s="19">
        <v>0</v>
      </c>
      <c r="U576" s="17">
        <v>0</v>
      </c>
      <c r="V576" s="13">
        <v>0</v>
      </c>
      <c r="W576" s="13">
        <v>0</v>
      </c>
      <c r="X576" s="19">
        <v>0</v>
      </c>
      <c r="Y576" s="27">
        <v>0</v>
      </c>
      <c r="Z576" s="19">
        <v>0</v>
      </c>
      <c r="AA576" s="14">
        <v>0</v>
      </c>
      <c r="AB576" s="13">
        <v>0</v>
      </c>
      <c r="AC576" s="22" t="s">
        <v>782</v>
      </c>
      <c r="AD576" s="19">
        <v>0</v>
      </c>
      <c r="AE576" s="23">
        <v>0</v>
      </c>
      <c r="AF576" s="19">
        <v>0</v>
      </c>
      <c r="AG576" s="14">
        <v>0</v>
      </c>
      <c r="AH576" s="22" t="s">
        <v>782</v>
      </c>
      <c r="AI576" s="23" t="s">
        <v>782</v>
      </c>
      <c r="AJ576" s="23" t="s">
        <v>782</v>
      </c>
      <c r="AK576" s="23" t="s">
        <v>782</v>
      </c>
      <c r="AL576" s="14" t="s">
        <v>782</v>
      </c>
      <c r="AM576" s="22" t="s">
        <v>782</v>
      </c>
      <c r="AN576" s="23" t="s">
        <v>782</v>
      </c>
      <c r="AO576" s="23" t="s">
        <v>782</v>
      </c>
      <c r="AP576" s="23" t="s">
        <v>782</v>
      </c>
      <c r="AQ576" s="14" t="s">
        <v>782</v>
      </c>
      <c r="AR576" s="13">
        <v>662</v>
      </c>
      <c r="AS576" s="19">
        <v>15975.697999999997</v>
      </c>
      <c r="AT576" s="23">
        <v>15.975697999999996</v>
      </c>
      <c r="AU576" s="19">
        <v>14.186419824000005</v>
      </c>
      <c r="AV576" s="14">
        <v>4.7894963845521534</v>
      </c>
      <c r="AW576" s="13">
        <v>0</v>
      </c>
      <c r="AX576" s="22" t="s">
        <v>782</v>
      </c>
      <c r="AY576" s="19">
        <v>0</v>
      </c>
      <c r="AZ576" s="23">
        <v>0</v>
      </c>
      <c r="BA576" s="19">
        <v>0</v>
      </c>
      <c r="BB576" s="14">
        <v>0</v>
      </c>
      <c r="BC576" s="13">
        <v>6</v>
      </c>
      <c r="BD576" s="19">
        <v>6480</v>
      </c>
      <c r="BE576" s="44">
        <v>6.48</v>
      </c>
      <c r="BF576" s="19">
        <v>10.462435423889989</v>
      </c>
      <c r="BG576" s="14">
        <v>3.5322369743744488</v>
      </c>
      <c r="BH576" s="22">
        <v>672</v>
      </c>
      <c r="BI576" s="23">
        <v>27.102697999999997</v>
      </c>
      <c r="BJ576" s="23">
        <v>52.442562247889995</v>
      </c>
      <c r="BK576" s="14">
        <v>17.705204371436643</v>
      </c>
      <c r="BL576" t="s">
        <v>428</v>
      </c>
    </row>
    <row r="577" spans="1:64">
      <c r="A577" t="s">
        <v>1414</v>
      </c>
      <c r="B577" t="s">
        <v>1411</v>
      </c>
      <c r="C577" t="s">
        <v>428</v>
      </c>
      <c r="D577" t="s">
        <v>942</v>
      </c>
      <c r="E577">
        <v>2017</v>
      </c>
      <c r="F577" s="23">
        <v>68.8</v>
      </c>
      <c r="G577" s="23">
        <v>16.829999999999998</v>
      </c>
      <c r="H577" s="22">
        <v>34711</v>
      </c>
      <c r="I577" s="34">
        <v>272.65526821092345</v>
      </c>
      <c r="J577" s="13">
        <v>4</v>
      </c>
      <c r="K577" s="13">
        <v>4</v>
      </c>
      <c r="L577" s="19">
        <v>4647</v>
      </c>
      <c r="M577" s="19">
        <v>4.6469999999999994</v>
      </c>
      <c r="N577" s="19">
        <v>27.793706999999998</v>
      </c>
      <c r="O577" s="17">
        <v>10.193717210150899</v>
      </c>
      <c r="P577" s="13">
        <v>0</v>
      </c>
      <c r="Q577" s="13">
        <v>0</v>
      </c>
      <c r="R577" s="19">
        <v>0</v>
      </c>
      <c r="S577" s="19">
        <v>0</v>
      </c>
      <c r="T577" s="19">
        <v>0</v>
      </c>
      <c r="U577" s="17">
        <v>0</v>
      </c>
      <c r="V577" s="13">
        <v>0</v>
      </c>
      <c r="W577" s="13">
        <v>0</v>
      </c>
      <c r="X577" s="19">
        <v>0</v>
      </c>
      <c r="Y577" s="19">
        <v>0</v>
      </c>
      <c r="Z577" s="19">
        <v>0</v>
      </c>
      <c r="AA577" s="14">
        <v>0</v>
      </c>
      <c r="AB577" s="13">
        <v>0</v>
      </c>
      <c r="AC577" s="22" t="s">
        <v>782</v>
      </c>
      <c r="AD577" s="19">
        <v>0</v>
      </c>
      <c r="AE577" s="19">
        <v>0</v>
      </c>
      <c r="AF577" s="19">
        <v>0</v>
      </c>
      <c r="AG577" s="14">
        <v>0</v>
      </c>
      <c r="AH577" s="22" t="s">
        <v>782</v>
      </c>
      <c r="AI577" s="23" t="s">
        <v>782</v>
      </c>
      <c r="AJ577" s="23" t="s">
        <v>782</v>
      </c>
      <c r="AK577" s="23" t="s">
        <v>782</v>
      </c>
      <c r="AL577" s="14" t="s">
        <v>782</v>
      </c>
      <c r="AM577" s="22" t="s">
        <v>782</v>
      </c>
      <c r="AN577" s="23" t="s">
        <v>782</v>
      </c>
      <c r="AO577" s="23" t="s">
        <v>782</v>
      </c>
      <c r="AP577" s="23" t="s">
        <v>782</v>
      </c>
      <c r="AQ577" s="14" t="s">
        <v>782</v>
      </c>
      <c r="AR577" s="13">
        <v>684</v>
      </c>
      <c r="AS577" s="19">
        <v>16171.927999999996</v>
      </c>
      <c r="AT577" s="19">
        <v>16.17192799999998</v>
      </c>
      <c r="AU577" s="19">
        <v>14.360672064000003</v>
      </c>
      <c r="AV577" s="14">
        <v>5.266970324186337</v>
      </c>
      <c r="AW577" s="13">
        <v>0</v>
      </c>
      <c r="AX577" s="22" t="s">
        <v>782</v>
      </c>
      <c r="AY577" s="19">
        <v>0</v>
      </c>
      <c r="AZ577" s="19">
        <v>0</v>
      </c>
      <c r="BA577" s="19">
        <v>0</v>
      </c>
      <c r="BB577" s="14">
        <v>0</v>
      </c>
      <c r="BC577" s="13">
        <v>6</v>
      </c>
      <c r="BD577" s="19">
        <v>6480</v>
      </c>
      <c r="BE577" s="19">
        <v>6.48</v>
      </c>
      <c r="BF577" s="19">
        <v>10.462435423889989</v>
      </c>
      <c r="BG577" s="14">
        <v>3.8372394168435258</v>
      </c>
      <c r="BH577" s="22">
        <v>694</v>
      </c>
      <c r="BI577" s="23">
        <v>27.298927999999979</v>
      </c>
      <c r="BJ577" s="23">
        <v>52.616814487889989</v>
      </c>
      <c r="BK577" s="14">
        <v>19.297926951180763</v>
      </c>
      <c r="BL577" t="s">
        <v>428</v>
      </c>
    </row>
    <row r="578" spans="1:64">
      <c r="A578" t="s">
        <v>1415</v>
      </c>
      <c r="B578" t="s">
        <v>1411</v>
      </c>
      <c r="C578" t="s">
        <v>428</v>
      </c>
      <c r="D578" t="s">
        <v>942</v>
      </c>
      <c r="E578">
        <v>2018</v>
      </c>
      <c r="F578" s="23">
        <v>68.8</v>
      </c>
      <c r="G578" s="23">
        <v>16.86</v>
      </c>
      <c r="H578" s="22">
        <v>34597</v>
      </c>
      <c r="I578" s="34">
        <v>272.67464669480478</v>
      </c>
      <c r="J578" s="13">
        <v>4</v>
      </c>
      <c r="K578" s="13">
        <v>4</v>
      </c>
      <c r="L578" s="19">
        <v>4647</v>
      </c>
      <c r="M578" s="19">
        <v>4.6469999999999994</v>
      </c>
      <c r="N578" s="19">
        <v>27.793706999999998</v>
      </c>
      <c r="O578" s="17">
        <v>10.192992761482708</v>
      </c>
      <c r="P578" s="13">
        <v>0</v>
      </c>
      <c r="Q578" s="13">
        <v>0</v>
      </c>
      <c r="R578" s="19">
        <v>0</v>
      </c>
      <c r="S578" s="19">
        <v>0</v>
      </c>
      <c r="T578" s="19">
        <v>0</v>
      </c>
      <c r="U578" s="17">
        <v>0</v>
      </c>
      <c r="V578" s="13">
        <v>0</v>
      </c>
      <c r="W578" s="13">
        <v>0</v>
      </c>
      <c r="X578" s="19">
        <v>0</v>
      </c>
      <c r="Y578" s="19">
        <v>0</v>
      </c>
      <c r="Z578" s="19">
        <v>0</v>
      </c>
      <c r="AA578" s="14">
        <v>0</v>
      </c>
      <c r="AB578" s="13">
        <v>0</v>
      </c>
      <c r="AC578" s="22" t="s">
        <v>782</v>
      </c>
      <c r="AD578" s="19">
        <v>0</v>
      </c>
      <c r="AE578" s="19">
        <v>0</v>
      </c>
      <c r="AF578" s="19">
        <v>0</v>
      </c>
      <c r="AG578" s="14">
        <v>0</v>
      </c>
      <c r="AH578" s="22" t="s">
        <v>782</v>
      </c>
      <c r="AI578" s="23" t="s">
        <v>782</v>
      </c>
      <c r="AJ578" s="23" t="s">
        <v>782</v>
      </c>
      <c r="AK578" s="23" t="s">
        <v>782</v>
      </c>
      <c r="AL578" s="14" t="s">
        <v>782</v>
      </c>
      <c r="AM578" s="22" t="s">
        <v>782</v>
      </c>
      <c r="AN578" s="23" t="s">
        <v>782</v>
      </c>
      <c r="AO578" s="23" t="s">
        <v>782</v>
      </c>
      <c r="AP578" s="23" t="s">
        <v>782</v>
      </c>
      <c r="AQ578" s="14" t="s">
        <v>782</v>
      </c>
      <c r="AR578" s="13">
        <v>729</v>
      </c>
      <c r="AS578" s="19">
        <v>17673.048999999995</v>
      </c>
      <c r="AT578" s="19">
        <v>17.673048999999978</v>
      </c>
      <c r="AU578" s="19">
        <v>15.693667511999999</v>
      </c>
      <c r="AV578" s="14">
        <v>5.7554553392583561</v>
      </c>
      <c r="AW578" s="13">
        <v>0</v>
      </c>
      <c r="AX578" s="22" t="s">
        <v>782</v>
      </c>
      <c r="AY578" s="19">
        <v>0</v>
      </c>
      <c r="AZ578" s="19">
        <v>0</v>
      </c>
      <c r="BA578" s="19">
        <v>0</v>
      </c>
      <c r="BB578" s="14">
        <v>0</v>
      </c>
      <c r="BC578" s="13">
        <v>6</v>
      </c>
      <c r="BD578" s="19">
        <v>6480</v>
      </c>
      <c r="BE578" s="19">
        <v>6.48</v>
      </c>
      <c r="BF578" s="19">
        <v>10.11925865875493</v>
      </c>
      <c r="BG578" s="14">
        <v>3.7111109453755202</v>
      </c>
      <c r="BH578" s="22">
        <v>739</v>
      </c>
      <c r="BI578" s="23">
        <v>28.800048999999976</v>
      </c>
      <c r="BJ578" s="23">
        <v>53.606633170754925</v>
      </c>
      <c r="BK578" s="14">
        <v>19.659559046116584</v>
      </c>
      <c r="BL578" t="s">
        <v>428</v>
      </c>
    </row>
    <row r="579" spans="1:64">
      <c r="A579" t="s">
        <v>1416</v>
      </c>
      <c r="B579" t="s">
        <v>1411</v>
      </c>
      <c r="C579" t="s">
        <v>428</v>
      </c>
      <c r="D579" t="s">
        <v>942</v>
      </c>
      <c r="E579">
        <v>2019</v>
      </c>
      <c r="F579" s="23">
        <v>68.8</v>
      </c>
      <c r="G579" s="23">
        <v>16.899999999999999</v>
      </c>
      <c r="H579" s="22">
        <v>34514</v>
      </c>
      <c r="I579" s="34">
        <v>277.42962264753828</v>
      </c>
      <c r="J579" s="22">
        <v>4</v>
      </c>
      <c r="K579" s="22">
        <v>4</v>
      </c>
      <c r="L579" s="23">
        <v>4647</v>
      </c>
      <c r="M579" s="23">
        <v>4.6469999999999994</v>
      </c>
      <c r="N579" s="23">
        <v>27.793706999999998</v>
      </c>
      <c r="O579" s="14">
        <v>10.018291029905859</v>
      </c>
      <c r="P579" s="22">
        <v>0</v>
      </c>
      <c r="Q579" s="22">
        <v>0</v>
      </c>
      <c r="R579" s="23">
        <v>0</v>
      </c>
      <c r="S579" s="23">
        <v>0</v>
      </c>
      <c r="T579" s="23">
        <v>0</v>
      </c>
      <c r="U579" s="14">
        <v>0</v>
      </c>
      <c r="V579" s="22">
        <v>0</v>
      </c>
      <c r="W579" s="22">
        <v>0</v>
      </c>
      <c r="X579" s="23">
        <v>0</v>
      </c>
      <c r="Y579" s="23">
        <v>0</v>
      </c>
      <c r="Z579" s="23">
        <v>0</v>
      </c>
      <c r="AA579" s="14">
        <v>0</v>
      </c>
      <c r="AB579" s="22">
        <v>0</v>
      </c>
      <c r="AC579" s="22">
        <v>0</v>
      </c>
      <c r="AD579" s="23">
        <v>0</v>
      </c>
      <c r="AE579" s="23">
        <v>0</v>
      </c>
      <c r="AF579" s="23">
        <v>0</v>
      </c>
      <c r="AG579" s="14">
        <v>0</v>
      </c>
      <c r="AH579" s="22">
        <v>0</v>
      </c>
      <c r="AI579" s="23">
        <v>0</v>
      </c>
      <c r="AJ579" s="23">
        <v>0</v>
      </c>
      <c r="AK579" s="23">
        <v>0</v>
      </c>
      <c r="AL579" s="14">
        <v>0</v>
      </c>
      <c r="AM579" s="22">
        <v>774</v>
      </c>
      <c r="AN579" s="23">
        <v>18212.768999999997</v>
      </c>
      <c r="AO579" s="23">
        <v>18.212768999999991</v>
      </c>
      <c r="AP579" s="23">
        <v>16.172938871999996</v>
      </c>
      <c r="AQ579" s="14">
        <v>5.8295645279909349</v>
      </c>
      <c r="AR579" s="22">
        <v>774</v>
      </c>
      <c r="AS579" s="23">
        <v>18212.768999999997</v>
      </c>
      <c r="AT579" s="23">
        <v>18.212768999999991</v>
      </c>
      <c r="AU579" s="23">
        <v>16.172938871999996</v>
      </c>
      <c r="AV579" s="14">
        <v>5.8295645279909349</v>
      </c>
      <c r="AW579" s="22">
        <v>0</v>
      </c>
      <c r="AX579" s="22" t="s">
        <v>782</v>
      </c>
      <c r="AY579" s="23">
        <v>0</v>
      </c>
      <c r="AZ579" s="23">
        <v>0</v>
      </c>
      <c r="BA579" s="23">
        <v>0</v>
      </c>
      <c r="BB579" s="14">
        <v>0</v>
      </c>
      <c r="BC579" s="22">
        <v>6</v>
      </c>
      <c r="BD579" s="23">
        <v>6480</v>
      </c>
      <c r="BE579" s="23">
        <v>6.48</v>
      </c>
      <c r="BF579" s="23">
        <v>7.4248995068295809</v>
      </c>
      <c r="BG579" s="14">
        <v>2.6763182085507062</v>
      </c>
      <c r="BH579" s="22">
        <v>784</v>
      </c>
      <c r="BI579" s="23">
        <v>29.33976899999999</v>
      </c>
      <c r="BJ579" s="23">
        <v>51.391545378829576</v>
      </c>
      <c r="BK579" s="14">
        <v>18.5241737664475</v>
      </c>
      <c r="BL579" t="s">
        <v>428</v>
      </c>
    </row>
    <row r="580" spans="1:64">
      <c r="A580" t="s">
        <v>1417</v>
      </c>
      <c r="B580" t="s">
        <v>1411</v>
      </c>
      <c r="C580" t="s">
        <v>428</v>
      </c>
      <c r="D580" t="s">
        <v>942</v>
      </c>
      <c r="E580">
        <v>2020</v>
      </c>
      <c r="F580" s="23">
        <v>68.8</v>
      </c>
      <c r="G580" s="23">
        <v>16.940000000000001</v>
      </c>
      <c r="H580" s="22">
        <v>34537</v>
      </c>
      <c r="I580" s="34">
        <v>277.91528092811694</v>
      </c>
      <c r="J580" s="22">
        <v>3</v>
      </c>
      <c r="K580" s="22">
        <v>3</v>
      </c>
      <c r="L580" s="23">
        <v>4017</v>
      </c>
      <c r="M580" s="23">
        <v>4.0169999999999995</v>
      </c>
      <c r="N580" s="23">
        <v>24.025676999999998</v>
      </c>
      <c r="O580" s="14">
        <v>8.6449643645950722</v>
      </c>
      <c r="P580" s="22">
        <v>0</v>
      </c>
      <c r="Q580" s="22">
        <v>0</v>
      </c>
      <c r="R580" s="23">
        <v>0</v>
      </c>
      <c r="S580" s="23">
        <v>0</v>
      </c>
      <c r="T580" s="23">
        <v>0</v>
      </c>
      <c r="U580" s="14">
        <v>0</v>
      </c>
      <c r="V580" s="22">
        <v>0</v>
      </c>
      <c r="W580" s="22">
        <v>0</v>
      </c>
      <c r="X580" s="23">
        <v>0</v>
      </c>
      <c r="Y580" s="23">
        <v>0</v>
      </c>
      <c r="Z580" s="23">
        <v>0</v>
      </c>
      <c r="AA580" s="14">
        <v>0</v>
      </c>
      <c r="AB580" s="22">
        <v>0</v>
      </c>
      <c r="AC580" s="22">
        <v>0</v>
      </c>
      <c r="AD580" s="23">
        <v>0</v>
      </c>
      <c r="AE580" s="23">
        <v>0</v>
      </c>
      <c r="AF580" s="23">
        <v>0</v>
      </c>
      <c r="AG580" s="14">
        <v>0</v>
      </c>
      <c r="AH580" s="22">
        <v>0</v>
      </c>
      <c r="AI580" s="23">
        <v>0</v>
      </c>
      <c r="AJ580" s="23">
        <v>0</v>
      </c>
      <c r="AK580" s="23">
        <v>0</v>
      </c>
      <c r="AL580" s="14">
        <v>0</v>
      </c>
      <c r="AM580" s="22">
        <v>874</v>
      </c>
      <c r="AN580" s="23">
        <v>19546.48899999999</v>
      </c>
      <c r="AO580" s="23">
        <v>19.546488999999973</v>
      </c>
      <c r="AP580" s="23">
        <v>17.357282231999985</v>
      </c>
      <c r="AQ580" s="14">
        <v>6.2455299953403651</v>
      </c>
      <c r="AR580" s="22">
        <v>874</v>
      </c>
      <c r="AS580" s="23">
        <v>19546.48899999999</v>
      </c>
      <c r="AT580" s="23">
        <v>19.546488999999973</v>
      </c>
      <c r="AU580" s="23">
        <v>17.357282231999985</v>
      </c>
      <c r="AV580" s="14">
        <v>6.2455299953403651</v>
      </c>
      <c r="AW580" s="22">
        <v>0</v>
      </c>
      <c r="AX580" s="22">
        <v>0</v>
      </c>
      <c r="AY580" s="23">
        <v>0</v>
      </c>
      <c r="AZ580" s="23">
        <v>0</v>
      </c>
      <c r="BA580" s="23">
        <v>0</v>
      </c>
      <c r="BB580" s="14">
        <v>0</v>
      </c>
      <c r="BC580" s="22">
        <v>6</v>
      </c>
      <c r="BD580" s="23">
        <v>6480</v>
      </c>
      <c r="BE580" s="23">
        <v>6.4799999999999995</v>
      </c>
      <c r="BF580" s="23">
        <v>7.4248995068295809</v>
      </c>
      <c r="BG580" s="14">
        <v>2.6716413297007726</v>
      </c>
      <c r="BH580" s="22">
        <v>883</v>
      </c>
      <c r="BI580" s="23">
        <v>30.043488999999973</v>
      </c>
      <c r="BJ580" s="23">
        <v>48.807858738829566</v>
      </c>
      <c r="BK580" s="14">
        <v>17.562135689636211</v>
      </c>
      <c r="BL580" t="s">
        <v>428</v>
      </c>
    </row>
    <row r="581" spans="1:64">
      <c r="A581" t="s">
        <v>1418</v>
      </c>
      <c r="B581" t="s">
        <v>1411</v>
      </c>
      <c r="C581" t="s">
        <v>428</v>
      </c>
      <c r="D581" t="s">
        <v>942</v>
      </c>
      <c r="E581">
        <v>2021</v>
      </c>
      <c r="F581" s="23">
        <v>68.8</v>
      </c>
      <c r="G581" s="23">
        <v>17.02</v>
      </c>
      <c r="H581" s="22">
        <v>34562</v>
      </c>
      <c r="I581" s="34">
        <v>258.95</v>
      </c>
      <c r="J581" s="22">
        <v>6</v>
      </c>
      <c r="K581" s="22">
        <v>9</v>
      </c>
      <c r="L581" s="23">
        <v>5677</v>
      </c>
      <c r="M581" s="23">
        <v>5.6769999999999996</v>
      </c>
      <c r="N581" s="23">
        <v>33.954137000000003</v>
      </c>
      <c r="O581" s="14">
        <v>13.11</v>
      </c>
      <c r="P581" s="22">
        <v>0</v>
      </c>
      <c r="Q581" s="22">
        <v>0</v>
      </c>
      <c r="R581" s="23">
        <v>0</v>
      </c>
      <c r="S581" s="23">
        <v>0</v>
      </c>
      <c r="T581" s="23">
        <v>0</v>
      </c>
      <c r="U581" s="14">
        <v>0</v>
      </c>
      <c r="V581" s="22">
        <v>0</v>
      </c>
      <c r="W581" s="22">
        <v>0</v>
      </c>
      <c r="X581" s="23">
        <v>0</v>
      </c>
      <c r="Y581" s="23">
        <v>0</v>
      </c>
      <c r="Z581" s="23">
        <v>0</v>
      </c>
      <c r="AA581" s="14">
        <v>0</v>
      </c>
      <c r="AB581" s="22">
        <v>0</v>
      </c>
      <c r="AC581" s="22">
        <v>0</v>
      </c>
      <c r="AD581" s="23">
        <v>0</v>
      </c>
      <c r="AE581" s="23">
        <v>0</v>
      </c>
      <c r="AF581" s="23">
        <v>0</v>
      </c>
      <c r="AG581" s="14">
        <v>0</v>
      </c>
      <c r="AH581" s="22">
        <v>0</v>
      </c>
      <c r="AI581" s="23">
        <v>0</v>
      </c>
      <c r="AJ581" s="23">
        <v>0</v>
      </c>
      <c r="AK581" s="23">
        <v>0</v>
      </c>
      <c r="AL581" s="14">
        <v>0</v>
      </c>
      <c r="AM581" s="22">
        <v>1021</v>
      </c>
      <c r="AN581" s="23">
        <v>20925.776000000002</v>
      </c>
      <c r="AO581" s="23">
        <v>20.925775999999999</v>
      </c>
      <c r="AP581" s="23">
        <v>18.72486383</v>
      </c>
      <c r="AQ581" s="14">
        <v>7.23</v>
      </c>
      <c r="AR581" s="22">
        <v>1021</v>
      </c>
      <c r="AS581" s="23">
        <v>20925.776000000002</v>
      </c>
      <c r="AT581" s="23">
        <v>20.925775999999999</v>
      </c>
      <c r="AU581" s="23">
        <v>18.72486383</v>
      </c>
      <c r="AV581" s="14">
        <v>7.23</v>
      </c>
      <c r="AW581" s="22">
        <v>0</v>
      </c>
      <c r="AX581" s="22">
        <v>0</v>
      </c>
      <c r="AY581" s="23">
        <v>0</v>
      </c>
      <c r="AZ581" s="23">
        <v>0</v>
      </c>
      <c r="BA581" s="23">
        <v>0</v>
      </c>
      <c r="BB581" s="14">
        <v>0</v>
      </c>
      <c r="BC581" s="22">
        <v>6</v>
      </c>
      <c r="BD581" s="23">
        <v>6480</v>
      </c>
      <c r="BE581" s="23">
        <v>6.48</v>
      </c>
      <c r="BF581" s="23">
        <v>6.4745123700000002</v>
      </c>
      <c r="BG581" s="14">
        <v>2.5</v>
      </c>
      <c r="BH581" s="22">
        <v>1033</v>
      </c>
      <c r="BI581" s="23">
        <v>33.08</v>
      </c>
      <c r="BJ581" s="23">
        <v>59.15</v>
      </c>
      <c r="BK581" s="14">
        <v>22.84</v>
      </c>
      <c r="BL581" t="s">
        <v>428</v>
      </c>
    </row>
    <row r="582" spans="1:64">
      <c r="A582" t="s">
        <v>1419</v>
      </c>
      <c r="B582" t="s">
        <v>1411</v>
      </c>
      <c r="C582" t="s">
        <v>428</v>
      </c>
      <c r="D582" s="111" t="s">
        <v>942</v>
      </c>
      <c r="E582" s="110">
        <v>2022</v>
      </c>
      <c r="F582" s="23"/>
      <c r="G582" s="23"/>
      <c r="H582" s="22">
        <v>34841</v>
      </c>
      <c r="I582" s="34">
        <v>252.51147741927443</v>
      </c>
      <c r="J582" s="22">
        <v>6</v>
      </c>
      <c r="K582" s="22">
        <v>9</v>
      </c>
      <c r="L582" s="23">
        <v>5677</v>
      </c>
      <c r="M582" s="23">
        <v>5.6769999999999996</v>
      </c>
      <c r="N582" s="23">
        <v>33.596485999999999</v>
      </c>
      <c r="O582" s="14">
        <v>13.304934232441171</v>
      </c>
      <c r="P582" s="22">
        <v>0</v>
      </c>
      <c r="Q582" s="22">
        <v>0</v>
      </c>
      <c r="R582" s="23">
        <v>0</v>
      </c>
      <c r="S582" s="23">
        <v>0</v>
      </c>
      <c r="T582" s="23">
        <v>0</v>
      </c>
      <c r="U582" s="14">
        <v>0</v>
      </c>
      <c r="V582" s="22">
        <v>0</v>
      </c>
      <c r="W582" s="22">
        <v>0</v>
      </c>
      <c r="X582" s="23">
        <v>0</v>
      </c>
      <c r="Y582" s="23">
        <v>0</v>
      </c>
      <c r="Z582" s="23">
        <v>0</v>
      </c>
      <c r="AA582" s="14">
        <v>0</v>
      </c>
      <c r="AB582" s="22">
        <v>0</v>
      </c>
      <c r="AC582" s="22">
        <v>0</v>
      </c>
      <c r="AD582" s="23">
        <v>0</v>
      </c>
      <c r="AE582" s="23">
        <v>0</v>
      </c>
      <c r="AF582" s="23">
        <v>0</v>
      </c>
      <c r="AG582" s="14">
        <v>0</v>
      </c>
      <c r="AH582" s="22">
        <v>0</v>
      </c>
      <c r="AI582" s="23">
        <v>0</v>
      </c>
      <c r="AJ582" s="23">
        <v>0</v>
      </c>
      <c r="AK582" s="23">
        <v>0</v>
      </c>
      <c r="AL582" s="14">
        <v>0</v>
      </c>
      <c r="AM582" s="22">
        <v>1270</v>
      </c>
      <c r="AN582" s="23">
        <v>22704.670999999962</v>
      </c>
      <c r="AO582" s="23">
        <v>22.704670999999962</v>
      </c>
      <c r="AP582" s="23">
        <v>23.257845748091693</v>
      </c>
      <c r="AQ582" s="14">
        <v>9.2106093496391708</v>
      </c>
      <c r="AR582" s="22">
        <v>1270</v>
      </c>
      <c r="AS582" s="23">
        <v>22704.670999999998</v>
      </c>
      <c r="AT582" s="23">
        <v>22.704671000000001</v>
      </c>
      <c r="AU582" s="23">
        <v>23.2578457480917</v>
      </c>
      <c r="AV582" s="14">
        <v>9.2106093496391725</v>
      </c>
      <c r="AW582" s="22">
        <v>0</v>
      </c>
      <c r="AX582" s="22">
        <v>0</v>
      </c>
      <c r="AY582" s="23">
        <v>0</v>
      </c>
      <c r="AZ582" s="23">
        <v>0</v>
      </c>
      <c r="BA582" s="23">
        <v>0</v>
      </c>
      <c r="BB582" s="14">
        <v>0</v>
      </c>
      <c r="BC582" s="22">
        <v>6</v>
      </c>
      <c r="BD582" s="23">
        <v>6480</v>
      </c>
      <c r="BE582" s="23">
        <v>6.4799999999999995</v>
      </c>
      <c r="BF582" s="23">
        <v>7.2318521196520207</v>
      </c>
      <c r="BG582" s="14">
        <v>2.8639696672655113</v>
      </c>
      <c r="BH582" s="22">
        <v>1282</v>
      </c>
      <c r="BI582" s="23">
        <v>34.861671000000001</v>
      </c>
      <c r="BJ582" s="23">
        <v>64.086183867743728</v>
      </c>
      <c r="BK582" s="14">
        <v>25.379513249345855</v>
      </c>
      <c r="BL582" t="s">
        <v>428</v>
      </c>
    </row>
    <row r="583" spans="1:64">
      <c r="A583" t="s">
        <v>1420</v>
      </c>
      <c r="B583" t="s">
        <v>1411</v>
      </c>
      <c r="C583" t="s">
        <v>428</v>
      </c>
      <c r="D583" t="s">
        <v>942</v>
      </c>
      <c r="E583">
        <v>2023</v>
      </c>
      <c r="F583">
        <v>68.8</v>
      </c>
      <c r="G583">
        <v>17.329999999999998</v>
      </c>
      <c r="H583">
        <v>34260</v>
      </c>
      <c r="I583">
        <v>252.51147741927443</v>
      </c>
      <c r="J583">
        <v>5</v>
      </c>
      <c r="K583">
        <v>8</v>
      </c>
      <c r="L583">
        <v>3250</v>
      </c>
      <c r="M583">
        <v>3.25</v>
      </c>
      <c r="N583">
        <v>19.233499999999999</v>
      </c>
      <c r="O583">
        <v>7.6168814964653517</v>
      </c>
      <c r="P583">
        <v>0</v>
      </c>
      <c r="Q583">
        <v>0</v>
      </c>
      <c r="R583">
        <v>0</v>
      </c>
      <c r="S583">
        <v>0</v>
      </c>
      <c r="T583">
        <v>0</v>
      </c>
      <c r="U583">
        <v>0</v>
      </c>
      <c r="V583">
        <v>0</v>
      </c>
      <c r="W583">
        <v>0</v>
      </c>
      <c r="X583">
        <v>0</v>
      </c>
      <c r="Y583">
        <v>0</v>
      </c>
      <c r="Z583">
        <v>0</v>
      </c>
      <c r="AA583">
        <v>0</v>
      </c>
      <c r="AG583">
        <v>0</v>
      </c>
      <c r="AL583">
        <v>0</v>
      </c>
      <c r="AM583">
        <v>1663</v>
      </c>
      <c r="AN583">
        <v>27729.332999999999</v>
      </c>
      <c r="AO583">
        <v>27.729333</v>
      </c>
      <c r="AP583">
        <v>26.00976</v>
      </c>
      <c r="AQ583">
        <v>10.300426842306635</v>
      </c>
      <c r="AR583">
        <v>1965</v>
      </c>
      <c r="AS583">
        <v>27940.665999999801</v>
      </c>
      <c r="AT583">
        <v>27.940665999999901</v>
      </c>
      <c r="AU583">
        <v>26.2079880626098</v>
      </c>
      <c r="AV583">
        <v>10.378929437371118</v>
      </c>
      <c r="AW583">
        <v>0</v>
      </c>
      <c r="AX583">
        <v>0</v>
      </c>
      <c r="AY583">
        <v>0</v>
      </c>
      <c r="AZ583">
        <v>0</v>
      </c>
      <c r="BA583">
        <v>0</v>
      </c>
      <c r="BB583">
        <v>0</v>
      </c>
      <c r="BC583">
        <v>6</v>
      </c>
      <c r="BD583">
        <v>6480</v>
      </c>
      <c r="BE583">
        <v>6.48</v>
      </c>
      <c r="BF583">
        <v>8.6351580000000006</v>
      </c>
      <c r="BG583">
        <v>3.4197091111474647</v>
      </c>
      <c r="BH583">
        <v>1976</v>
      </c>
      <c r="BI583">
        <v>37.670665999999898</v>
      </c>
      <c r="BJ583">
        <v>54.076646062609804</v>
      </c>
      <c r="BK583">
        <v>21.415520044983936</v>
      </c>
      <c r="BL583" t="s">
        <v>428</v>
      </c>
    </row>
    <row r="584" spans="1:64">
      <c r="A584" t="s">
        <v>1421</v>
      </c>
      <c r="B584" t="s">
        <v>1411</v>
      </c>
      <c r="C584" t="s">
        <v>428</v>
      </c>
      <c r="D584" t="s">
        <v>942</v>
      </c>
      <c r="E584">
        <v>2024</v>
      </c>
      <c r="F584">
        <v>68.8</v>
      </c>
      <c r="G584">
        <v>17.36</v>
      </c>
      <c r="H584">
        <v>34105</v>
      </c>
      <c r="I584">
        <v>233.86133234109616</v>
      </c>
      <c r="J584">
        <v>5</v>
      </c>
      <c r="K584">
        <v>8</v>
      </c>
      <c r="L584">
        <v>3250</v>
      </c>
      <c r="M584">
        <v>3.25</v>
      </c>
      <c r="N584">
        <v>19.233499999999999</v>
      </c>
      <c r="O584">
        <v>8.2243181493326851</v>
      </c>
      <c r="P584">
        <v>0</v>
      </c>
      <c r="Q584">
        <v>0</v>
      </c>
      <c r="R584">
        <v>0</v>
      </c>
      <c r="S584">
        <v>0</v>
      </c>
      <c r="T584">
        <v>0</v>
      </c>
      <c r="U584">
        <v>0</v>
      </c>
      <c r="V584">
        <v>0</v>
      </c>
      <c r="W584">
        <v>0</v>
      </c>
      <c r="X584">
        <v>0</v>
      </c>
      <c r="Y584">
        <v>0</v>
      </c>
      <c r="Z584">
        <v>0</v>
      </c>
      <c r="AA584">
        <v>0</v>
      </c>
      <c r="AB584">
        <v>0</v>
      </c>
      <c r="AC584">
        <v>0</v>
      </c>
      <c r="AD584">
        <v>0</v>
      </c>
      <c r="AE584">
        <v>0</v>
      </c>
      <c r="AF584">
        <v>0</v>
      </c>
      <c r="AG584">
        <v>0</v>
      </c>
      <c r="AH584">
        <v>1</v>
      </c>
      <c r="AI584">
        <v>11.06</v>
      </c>
      <c r="AJ584">
        <v>1.106E-2</v>
      </c>
      <c r="AK584">
        <v>9.9754985411659204E-3</v>
      </c>
      <c r="AL584">
        <v>4.265561322731308E-3</v>
      </c>
      <c r="AM584">
        <v>2082</v>
      </c>
      <c r="AN584">
        <v>31963.078999999951</v>
      </c>
      <c r="AO584">
        <v>31.963078999999933</v>
      </c>
      <c r="AP584">
        <v>28.828901260006369</v>
      </c>
      <c r="AQ584">
        <v>12.327348421139693</v>
      </c>
      <c r="AR584">
        <v>2699</v>
      </c>
      <c r="AS584">
        <v>32503.967999999684</v>
      </c>
      <c r="AT584">
        <v>32.503967999999567</v>
      </c>
      <c r="AU584">
        <v>29.316752745578984</v>
      </c>
      <c r="AV584">
        <v>12.535955581925498</v>
      </c>
      <c r="AW584">
        <v>0</v>
      </c>
      <c r="AX584">
        <v>0</v>
      </c>
      <c r="AY584">
        <v>0</v>
      </c>
      <c r="AZ584">
        <v>0</v>
      </c>
      <c r="BA584">
        <v>0</v>
      </c>
      <c r="BB584">
        <v>0</v>
      </c>
      <c r="BC584">
        <v>6</v>
      </c>
      <c r="BD584">
        <v>6480</v>
      </c>
      <c r="BE584">
        <v>6.48</v>
      </c>
      <c r="BF584">
        <v>7.573397496966173</v>
      </c>
      <c r="BG584">
        <v>3.2384137305435634</v>
      </c>
      <c r="BH584">
        <v>2710</v>
      </c>
      <c r="BI584">
        <v>42.233967999999564</v>
      </c>
      <c r="BJ584">
        <v>56.12365024254516</v>
      </c>
      <c r="BK584">
        <v>23.998687461801747</v>
      </c>
      <c r="BL584" t="s">
        <v>428</v>
      </c>
    </row>
    <row r="585" spans="1:64">
      <c r="A585" t="s">
        <v>1422</v>
      </c>
      <c r="B585" t="s">
        <v>1423</v>
      </c>
      <c r="C585" t="s">
        <v>430</v>
      </c>
      <c r="D585" t="s">
        <v>942</v>
      </c>
      <c r="E585">
        <v>2012</v>
      </c>
      <c r="F585" s="23">
        <v>83.86</v>
      </c>
      <c r="G585" s="23">
        <v>21.53</v>
      </c>
      <c r="H585" s="22">
        <v>41438</v>
      </c>
      <c r="I585" s="34">
        <v>338.72467999999998</v>
      </c>
      <c r="J585" s="22">
        <v>5</v>
      </c>
      <c r="K585" s="22" t="s">
        <v>782</v>
      </c>
      <c r="L585" s="23">
        <v>1922</v>
      </c>
      <c r="M585" s="23">
        <v>1.9219999999999999</v>
      </c>
      <c r="N585" s="23">
        <v>11.060763000000001</v>
      </c>
      <c r="O585" s="14">
        <v>3.2654139639308246</v>
      </c>
      <c r="P585" s="22">
        <v>1</v>
      </c>
      <c r="Q585" s="22" t="s">
        <v>782</v>
      </c>
      <c r="R585" s="23">
        <v>486</v>
      </c>
      <c r="S585" s="23">
        <v>0.48599999999999999</v>
      </c>
      <c r="T585" s="23">
        <v>2.162274</v>
      </c>
      <c r="U585" s="14">
        <v>0.63835738216654303</v>
      </c>
      <c r="V585" s="22">
        <v>0</v>
      </c>
      <c r="W585" s="22" t="s">
        <v>782</v>
      </c>
      <c r="X585" s="23">
        <v>0</v>
      </c>
      <c r="Y585" s="23">
        <v>0</v>
      </c>
      <c r="Z585" s="23">
        <v>0</v>
      </c>
      <c r="AA585" s="14">
        <v>0</v>
      </c>
      <c r="AB585" s="22">
        <v>0</v>
      </c>
      <c r="AC585" s="22" t="s">
        <v>782</v>
      </c>
      <c r="AD585" s="23">
        <v>0</v>
      </c>
      <c r="AE585" s="23">
        <v>0</v>
      </c>
      <c r="AF585" s="23">
        <v>0</v>
      </c>
      <c r="AG585" s="14">
        <v>0</v>
      </c>
      <c r="AH585" s="22" t="s">
        <v>782</v>
      </c>
      <c r="AI585" s="23" t="s">
        <v>782</v>
      </c>
      <c r="AJ585" s="23" t="s">
        <v>782</v>
      </c>
      <c r="AK585" s="23" t="s">
        <v>782</v>
      </c>
      <c r="AL585" s="14" t="s">
        <v>782</v>
      </c>
      <c r="AM585" s="22" t="s">
        <v>782</v>
      </c>
      <c r="AN585" s="23" t="s">
        <v>782</v>
      </c>
      <c r="AO585" s="23" t="s">
        <v>782</v>
      </c>
      <c r="AP585" s="23" t="s">
        <v>782</v>
      </c>
      <c r="AQ585" s="14" t="s">
        <v>782</v>
      </c>
      <c r="AR585" s="22">
        <v>801</v>
      </c>
      <c r="AS585" s="23">
        <v>17923.928000000033</v>
      </c>
      <c r="AT585" s="23">
        <v>17.923928000000032</v>
      </c>
      <c r="AU585" s="23">
        <v>15.52786</v>
      </c>
      <c r="AV585" s="14">
        <v>4.5842127594599837</v>
      </c>
      <c r="AW585" s="22">
        <v>0</v>
      </c>
      <c r="AX585" s="22" t="s">
        <v>782</v>
      </c>
      <c r="AY585" s="23">
        <v>0</v>
      </c>
      <c r="AZ585" s="23">
        <v>0</v>
      </c>
      <c r="BA585" s="23">
        <v>0</v>
      </c>
      <c r="BB585" s="14">
        <v>0</v>
      </c>
      <c r="BC585" s="22">
        <v>4</v>
      </c>
      <c r="BD585" s="23">
        <v>3910</v>
      </c>
      <c r="BE585" s="23">
        <v>3.91</v>
      </c>
      <c r="BF585" s="23">
        <v>6.2442700000000002</v>
      </c>
      <c r="BG585" s="14">
        <v>1.8434647277547063</v>
      </c>
      <c r="BH585" s="22">
        <v>811</v>
      </c>
      <c r="BI585" s="23">
        <v>24.241928000000033</v>
      </c>
      <c r="BJ585" s="23">
        <v>34.995167000000002</v>
      </c>
      <c r="BK585" s="14">
        <v>10.331448833312058</v>
      </c>
      <c r="BL585" t="s">
        <v>430</v>
      </c>
    </row>
    <row r="586" spans="1:64">
      <c r="A586" t="s">
        <v>1424</v>
      </c>
      <c r="B586" t="s">
        <v>1423</v>
      </c>
      <c r="C586" t="s">
        <v>430</v>
      </c>
      <c r="D586" t="s">
        <v>942</v>
      </c>
      <c r="E586">
        <v>2015</v>
      </c>
      <c r="F586" s="23">
        <v>83.87</v>
      </c>
      <c r="G586" s="23">
        <v>21.84</v>
      </c>
      <c r="H586" s="22">
        <v>41964</v>
      </c>
      <c r="I586" s="34">
        <v>338.96163293797321</v>
      </c>
      <c r="J586" s="13">
        <v>5</v>
      </c>
      <c r="K586" s="13">
        <v>6</v>
      </c>
      <c r="L586" s="19">
        <v>2487</v>
      </c>
      <c r="M586" s="35">
        <v>2.4870000000000001</v>
      </c>
      <c r="N586" s="19">
        <v>14.875629839860121</v>
      </c>
      <c r="O586" s="17">
        <v>4.3885880861867985</v>
      </c>
      <c r="P586" s="36">
        <v>1</v>
      </c>
      <c r="Q586" s="36">
        <v>1</v>
      </c>
      <c r="R586" s="45">
        <v>486</v>
      </c>
      <c r="S586" s="27">
        <v>0.48599999999999999</v>
      </c>
      <c r="T586" s="23">
        <v>1.9389579999999997</v>
      </c>
      <c r="U586" s="17">
        <v>0.57202875239712181</v>
      </c>
      <c r="V586" s="22">
        <v>0</v>
      </c>
      <c r="W586" s="22">
        <v>0</v>
      </c>
      <c r="X586" s="23">
        <v>0</v>
      </c>
      <c r="Y586" s="27">
        <v>0</v>
      </c>
      <c r="Z586" s="27">
        <v>0</v>
      </c>
      <c r="AA586" s="14">
        <v>0</v>
      </c>
      <c r="AB586" s="39">
        <v>0</v>
      </c>
      <c r="AC586" s="22" t="s">
        <v>782</v>
      </c>
      <c r="AD586" s="23">
        <v>0</v>
      </c>
      <c r="AE586" s="23">
        <v>0</v>
      </c>
      <c r="AF586" s="23">
        <v>0</v>
      </c>
      <c r="AG586" s="14">
        <v>0</v>
      </c>
      <c r="AH586" s="22" t="s">
        <v>782</v>
      </c>
      <c r="AI586" s="23" t="s">
        <v>782</v>
      </c>
      <c r="AJ586" s="23" t="s">
        <v>782</v>
      </c>
      <c r="AK586" s="23" t="s">
        <v>782</v>
      </c>
      <c r="AL586" s="14" t="s">
        <v>782</v>
      </c>
      <c r="AM586" s="22" t="s">
        <v>782</v>
      </c>
      <c r="AN586" s="23" t="s">
        <v>782</v>
      </c>
      <c r="AO586" s="23" t="s">
        <v>782</v>
      </c>
      <c r="AP586" s="23" t="s">
        <v>782</v>
      </c>
      <c r="AQ586" s="14" t="s">
        <v>782</v>
      </c>
      <c r="AR586" s="40">
        <v>938</v>
      </c>
      <c r="AS586" s="41">
        <v>19491.525000000001</v>
      </c>
      <c r="AT586" s="23">
        <v>19.491525000000003</v>
      </c>
      <c r="AU586" s="23">
        <v>17.311646883453673</v>
      </c>
      <c r="AV586" s="14">
        <v>5.1072585216809889</v>
      </c>
      <c r="AW586" s="22">
        <v>0</v>
      </c>
      <c r="AX586" s="22" t="s">
        <v>782</v>
      </c>
      <c r="AY586" s="23">
        <v>0</v>
      </c>
      <c r="AZ586" s="23">
        <v>0</v>
      </c>
      <c r="BA586" s="23">
        <v>0</v>
      </c>
      <c r="BB586" s="14">
        <v>0</v>
      </c>
      <c r="BC586" s="42">
        <v>4</v>
      </c>
      <c r="BD586" s="43">
        <v>4600</v>
      </c>
      <c r="BE586" s="44">
        <v>4.5999999999999996</v>
      </c>
      <c r="BF586" s="23">
        <v>6.084716469020421</v>
      </c>
      <c r="BG586" s="14">
        <v>1.7951047781664029</v>
      </c>
      <c r="BH586" s="22">
        <v>948</v>
      </c>
      <c r="BI586" s="23">
        <v>27.064525000000003</v>
      </c>
      <c r="BJ586" s="23">
        <v>40.210951192334214</v>
      </c>
      <c r="BK586" s="14">
        <v>11.862980138431311</v>
      </c>
      <c r="BL586" t="s">
        <v>430</v>
      </c>
    </row>
    <row r="587" spans="1:64">
      <c r="A587" t="s">
        <v>1425</v>
      </c>
      <c r="B587" t="s">
        <v>1423</v>
      </c>
      <c r="C587" t="s">
        <v>430</v>
      </c>
      <c r="D587" t="s">
        <v>942</v>
      </c>
      <c r="E587">
        <v>2016</v>
      </c>
      <c r="F587" s="23">
        <v>83.87</v>
      </c>
      <c r="G587" s="23">
        <v>21.93</v>
      </c>
      <c r="H587" s="22">
        <v>42093</v>
      </c>
      <c r="I587" s="34">
        <v>356.79526972520694</v>
      </c>
      <c r="J587" s="13">
        <v>5</v>
      </c>
      <c r="K587" s="13">
        <v>6</v>
      </c>
      <c r="L587" s="19">
        <v>2487</v>
      </c>
      <c r="M587" s="35">
        <v>2.4870000000000001</v>
      </c>
      <c r="N587" s="19">
        <v>14.874746999999999</v>
      </c>
      <c r="O587" s="17">
        <v>4.1689866044065234</v>
      </c>
      <c r="P587" s="13">
        <v>1</v>
      </c>
      <c r="Q587" s="13">
        <v>1</v>
      </c>
      <c r="R587" s="19">
        <v>486</v>
      </c>
      <c r="S587" s="27">
        <v>0.48599999999999999</v>
      </c>
      <c r="T587" s="19">
        <v>1.6632420000000001</v>
      </c>
      <c r="U587" s="17">
        <v>0.46616144919213176</v>
      </c>
      <c r="V587" s="13">
        <v>0</v>
      </c>
      <c r="W587" s="13">
        <v>0</v>
      </c>
      <c r="X587" s="19">
        <v>0</v>
      </c>
      <c r="Y587" s="27">
        <v>0</v>
      </c>
      <c r="Z587" s="19">
        <v>0</v>
      </c>
      <c r="AA587" s="14">
        <v>0</v>
      </c>
      <c r="AB587" s="13">
        <v>0</v>
      </c>
      <c r="AC587" s="22" t="s">
        <v>782</v>
      </c>
      <c r="AD587" s="19">
        <v>0</v>
      </c>
      <c r="AE587" s="23">
        <v>0</v>
      </c>
      <c r="AF587" s="19">
        <v>0</v>
      </c>
      <c r="AG587" s="14">
        <v>0</v>
      </c>
      <c r="AH587" s="22" t="s">
        <v>782</v>
      </c>
      <c r="AI587" s="23" t="s">
        <v>782</v>
      </c>
      <c r="AJ587" s="23" t="s">
        <v>782</v>
      </c>
      <c r="AK587" s="23" t="s">
        <v>782</v>
      </c>
      <c r="AL587" s="14" t="s">
        <v>782</v>
      </c>
      <c r="AM587" s="22" t="s">
        <v>782</v>
      </c>
      <c r="AN587" s="23" t="s">
        <v>782</v>
      </c>
      <c r="AO587" s="23" t="s">
        <v>782</v>
      </c>
      <c r="AP587" s="23" t="s">
        <v>782</v>
      </c>
      <c r="AQ587" s="14" t="s">
        <v>782</v>
      </c>
      <c r="AR587" s="13">
        <v>965</v>
      </c>
      <c r="AS587" s="19">
        <v>19782.526999999995</v>
      </c>
      <c r="AT587" s="23">
        <v>19.782526999999995</v>
      </c>
      <c r="AU587" s="19">
        <v>17.566883975999996</v>
      </c>
      <c r="AV587" s="14">
        <v>4.923519302688482</v>
      </c>
      <c r="AW587" s="13">
        <v>0</v>
      </c>
      <c r="AX587" s="22" t="s">
        <v>782</v>
      </c>
      <c r="AY587" s="19">
        <v>0</v>
      </c>
      <c r="AZ587" s="23">
        <v>0</v>
      </c>
      <c r="BA587" s="19">
        <v>0</v>
      </c>
      <c r="BB587" s="14">
        <v>0</v>
      </c>
      <c r="BC587" s="13">
        <v>4</v>
      </c>
      <c r="BD587" s="19">
        <v>4600</v>
      </c>
      <c r="BE587" s="44">
        <v>4.5999999999999996</v>
      </c>
      <c r="BF587" s="19">
        <v>6.1015164690204209</v>
      </c>
      <c r="BG587" s="14">
        <v>1.7100889464480924</v>
      </c>
      <c r="BH587" s="22">
        <v>975</v>
      </c>
      <c r="BI587" s="23">
        <v>27.355526999999995</v>
      </c>
      <c r="BJ587" s="23">
        <v>40.20638944502042</v>
      </c>
      <c r="BK587" s="14">
        <v>11.26875630273523</v>
      </c>
      <c r="BL587" t="s">
        <v>430</v>
      </c>
    </row>
    <row r="588" spans="1:64">
      <c r="A588" t="s">
        <v>1426</v>
      </c>
      <c r="B588" t="s">
        <v>1423</v>
      </c>
      <c r="C588" t="s">
        <v>430</v>
      </c>
      <c r="D588" t="s">
        <v>942</v>
      </c>
      <c r="E588">
        <v>2017</v>
      </c>
      <c r="F588" s="23">
        <v>83.87</v>
      </c>
      <c r="G588" s="23">
        <v>22.05</v>
      </c>
      <c r="H588" s="22">
        <v>42265</v>
      </c>
      <c r="I588" s="34">
        <v>331.99201725489553</v>
      </c>
      <c r="J588" s="13">
        <v>5</v>
      </c>
      <c r="K588" s="13">
        <v>6</v>
      </c>
      <c r="L588" s="19">
        <v>2487</v>
      </c>
      <c r="M588" s="19">
        <v>2.4870000000000001</v>
      </c>
      <c r="N588" s="19">
        <v>14.874746999999999</v>
      </c>
      <c r="O588" s="17">
        <v>4.4804532117950071</v>
      </c>
      <c r="P588" s="13">
        <v>1</v>
      </c>
      <c r="Q588" s="13">
        <v>1</v>
      </c>
      <c r="R588" s="19">
        <v>486</v>
      </c>
      <c r="S588" s="19">
        <v>0.48599999999999999</v>
      </c>
      <c r="T588" s="19">
        <v>1.1425860000000001</v>
      </c>
      <c r="U588" s="17">
        <v>0.34416068478018552</v>
      </c>
      <c r="V588" s="13">
        <v>0</v>
      </c>
      <c r="W588" s="13">
        <v>0</v>
      </c>
      <c r="X588" s="19">
        <v>0</v>
      </c>
      <c r="Y588" s="19">
        <v>0</v>
      </c>
      <c r="Z588" s="19">
        <v>0</v>
      </c>
      <c r="AA588" s="14">
        <v>0</v>
      </c>
      <c r="AB588" s="13">
        <v>0</v>
      </c>
      <c r="AC588" s="22" t="s">
        <v>782</v>
      </c>
      <c r="AD588" s="19">
        <v>0</v>
      </c>
      <c r="AE588" s="19">
        <v>0</v>
      </c>
      <c r="AF588" s="19">
        <v>0</v>
      </c>
      <c r="AG588" s="14">
        <v>0</v>
      </c>
      <c r="AH588" s="22" t="s">
        <v>782</v>
      </c>
      <c r="AI588" s="23" t="s">
        <v>782</v>
      </c>
      <c r="AJ588" s="23" t="s">
        <v>782</v>
      </c>
      <c r="AK588" s="23" t="s">
        <v>782</v>
      </c>
      <c r="AL588" s="14" t="s">
        <v>782</v>
      </c>
      <c r="AM588" s="22" t="s">
        <v>782</v>
      </c>
      <c r="AN588" s="23" t="s">
        <v>782</v>
      </c>
      <c r="AO588" s="23" t="s">
        <v>782</v>
      </c>
      <c r="AP588" s="23" t="s">
        <v>782</v>
      </c>
      <c r="AQ588" s="14" t="s">
        <v>782</v>
      </c>
      <c r="AR588" s="13">
        <v>1007</v>
      </c>
      <c r="AS588" s="19">
        <v>20499.901999999987</v>
      </c>
      <c r="AT588" s="19">
        <v>20.499902000000038</v>
      </c>
      <c r="AU588" s="19">
        <v>18.203912975999994</v>
      </c>
      <c r="AV588" s="14">
        <v>5.4832381593149773</v>
      </c>
      <c r="AW588" s="13">
        <v>0</v>
      </c>
      <c r="AX588" s="22" t="s">
        <v>782</v>
      </c>
      <c r="AY588" s="19">
        <v>0</v>
      </c>
      <c r="AZ588" s="19">
        <v>0</v>
      </c>
      <c r="BA588" s="19">
        <v>0</v>
      </c>
      <c r="BB588" s="14">
        <v>0</v>
      </c>
      <c r="BC588" s="13">
        <v>4</v>
      </c>
      <c r="BD588" s="19">
        <v>4600</v>
      </c>
      <c r="BE588" s="19">
        <v>4.5999999999999996</v>
      </c>
      <c r="BF588" s="19">
        <v>6.1015164690204209</v>
      </c>
      <c r="BG588" s="14">
        <v>1.8378503554005103</v>
      </c>
      <c r="BH588" s="22">
        <v>1017</v>
      </c>
      <c r="BI588" s="23">
        <v>28.072902000000035</v>
      </c>
      <c r="BJ588" s="23">
        <v>40.322762445020416</v>
      </c>
      <c r="BK588" s="14">
        <v>12.145702411290682</v>
      </c>
      <c r="BL588" t="s">
        <v>430</v>
      </c>
    </row>
    <row r="589" spans="1:64">
      <c r="A589" t="s">
        <v>1427</v>
      </c>
      <c r="B589" t="s">
        <v>1423</v>
      </c>
      <c r="C589" t="s">
        <v>430</v>
      </c>
      <c r="D589" t="s">
        <v>942</v>
      </c>
      <c r="E589">
        <v>2018</v>
      </c>
      <c r="F589" s="23">
        <v>83.87</v>
      </c>
      <c r="G589" s="23">
        <v>22.23</v>
      </c>
      <c r="H589" s="22">
        <v>42493</v>
      </c>
      <c r="I589" s="34">
        <v>332.01561299172954</v>
      </c>
      <c r="J589" s="13">
        <v>5</v>
      </c>
      <c r="K589" s="13">
        <v>6</v>
      </c>
      <c r="L589" s="19">
        <v>2487</v>
      </c>
      <c r="M589" s="19">
        <v>2.4870000000000001</v>
      </c>
      <c r="N589" s="19">
        <v>14.874746999999999</v>
      </c>
      <c r="O589" s="17">
        <v>4.4801347942545489</v>
      </c>
      <c r="P589" s="13">
        <v>1</v>
      </c>
      <c r="Q589" s="13">
        <v>1</v>
      </c>
      <c r="R589" s="19">
        <v>486</v>
      </c>
      <c r="S589" s="19">
        <v>0.48599999999999999</v>
      </c>
      <c r="T589" s="19">
        <v>1.663095</v>
      </c>
      <c r="U589" s="17">
        <v>0.50090867264167704</v>
      </c>
      <c r="V589" s="13">
        <v>0</v>
      </c>
      <c r="W589" s="13">
        <v>0</v>
      </c>
      <c r="X589" s="19">
        <v>0</v>
      </c>
      <c r="Y589" s="19">
        <v>0</v>
      </c>
      <c r="Z589" s="19">
        <v>0</v>
      </c>
      <c r="AA589" s="14">
        <v>0</v>
      </c>
      <c r="AB589" s="13">
        <v>0</v>
      </c>
      <c r="AC589" s="22" t="s">
        <v>782</v>
      </c>
      <c r="AD589" s="19">
        <v>0</v>
      </c>
      <c r="AE589" s="19">
        <v>0</v>
      </c>
      <c r="AF589" s="19">
        <v>0</v>
      </c>
      <c r="AG589" s="14">
        <v>0</v>
      </c>
      <c r="AH589" s="22" t="s">
        <v>782</v>
      </c>
      <c r="AI589" s="23" t="s">
        <v>782</v>
      </c>
      <c r="AJ589" s="23" t="s">
        <v>782</v>
      </c>
      <c r="AK589" s="23" t="s">
        <v>782</v>
      </c>
      <c r="AL589" s="14" t="s">
        <v>782</v>
      </c>
      <c r="AM589" s="22" t="s">
        <v>782</v>
      </c>
      <c r="AN589" s="23" t="s">
        <v>782</v>
      </c>
      <c r="AO589" s="23" t="s">
        <v>782</v>
      </c>
      <c r="AP589" s="23" t="s">
        <v>782</v>
      </c>
      <c r="AQ589" s="14" t="s">
        <v>782</v>
      </c>
      <c r="AR589" s="13">
        <v>1058</v>
      </c>
      <c r="AS589" s="19">
        <v>21835.647000000001</v>
      </c>
      <c r="AT589" s="19">
        <v>21.835647000000034</v>
      </c>
      <c r="AU589" s="19">
        <v>19.390054535999994</v>
      </c>
      <c r="AV589" s="14">
        <v>5.8401032292668109</v>
      </c>
      <c r="AW589" s="13">
        <v>0</v>
      </c>
      <c r="AX589" s="22" t="s">
        <v>782</v>
      </c>
      <c r="AY589" s="19">
        <v>0</v>
      </c>
      <c r="AZ589" s="19">
        <v>0</v>
      </c>
      <c r="BA589" s="19">
        <v>0</v>
      </c>
      <c r="BB589" s="14">
        <v>0</v>
      </c>
      <c r="BC589" s="13">
        <v>4</v>
      </c>
      <c r="BD589" s="19">
        <v>4600</v>
      </c>
      <c r="BE589" s="19">
        <v>4.5999999999999996</v>
      </c>
      <c r="BF589" s="19">
        <v>5.2147539403383698</v>
      </c>
      <c r="BG589" s="14">
        <v>1.5706351557835532</v>
      </c>
      <c r="BH589" s="22">
        <v>1068</v>
      </c>
      <c r="BI589" s="23">
        <v>29.40864700000003</v>
      </c>
      <c r="BJ589" s="23">
        <v>41.14265047633836</v>
      </c>
      <c r="BK589" s="14">
        <v>12.39178185194659</v>
      </c>
      <c r="BL589" t="s">
        <v>430</v>
      </c>
    </row>
    <row r="590" spans="1:64">
      <c r="A590" t="s">
        <v>1428</v>
      </c>
      <c r="B590" t="s">
        <v>1423</v>
      </c>
      <c r="C590" t="s">
        <v>430</v>
      </c>
      <c r="D590" t="s">
        <v>942</v>
      </c>
      <c r="E590">
        <v>2019</v>
      </c>
      <c r="F590" s="23">
        <v>83.87</v>
      </c>
      <c r="G590" s="23">
        <v>22.33</v>
      </c>
      <c r="H590" s="22">
        <v>42496</v>
      </c>
      <c r="I590" s="34">
        <v>340.74679755937927</v>
      </c>
      <c r="J590" s="22">
        <v>5</v>
      </c>
      <c r="K590" s="22">
        <v>6</v>
      </c>
      <c r="L590" s="23">
        <v>2487</v>
      </c>
      <c r="M590" s="23">
        <v>2.4870000000000001</v>
      </c>
      <c r="N590" s="23">
        <v>14.874746999999999</v>
      </c>
      <c r="O590" s="14">
        <v>4.3653372846175893</v>
      </c>
      <c r="P590" s="22">
        <v>1</v>
      </c>
      <c r="Q590" s="22">
        <v>1</v>
      </c>
      <c r="R590" s="23">
        <v>486</v>
      </c>
      <c r="S590" s="23">
        <v>0.48599999999999999</v>
      </c>
      <c r="T590" s="23">
        <v>1.6434390000000001</v>
      </c>
      <c r="U590" s="14">
        <v>0.48230504637790789</v>
      </c>
      <c r="V590" s="22">
        <v>0</v>
      </c>
      <c r="W590" s="22">
        <v>0</v>
      </c>
      <c r="X590" s="23">
        <v>0</v>
      </c>
      <c r="Y590" s="23">
        <v>0</v>
      </c>
      <c r="Z590" s="23">
        <v>0</v>
      </c>
      <c r="AA590" s="14">
        <v>0</v>
      </c>
      <c r="AB590" s="22">
        <v>0</v>
      </c>
      <c r="AC590" s="22">
        <v>0</v>
      </c>
      <c r="AD590" s="23">
        <v>0</v>
      </c>
      <c r="AE590" s="23">
        <v>0</v>
      </c>
      <c r="AF590" s="23">
        <v>0</v>
      </c>
      <c r="AG590" s="14">
        <v>0</v>
      </c>
      <c r="AH590" s="22">
        <v>4</v>
      </c>
      <c r="AI590" s="23">
        <v>16.78</v>
      </c>
      <c r="AJ590" s="23">
        <v>1.6780000000000003E-2</v>
      </c>
      <c r="AK590" s="23">
        <v>1.4900640000000001E-2</v>
      </c>
      <c r="AL590" s="14">
        <v>4.3729361821524928E-3</v>
      </c>
      <c r="AM590" s="22">
        <v>1130</v>
      </c>
      <c r="AN590" s="23">
        <v>24139.60200000001</v>
      </c>
      <c r="AO590" s="23">
        <v>24.139602000000028</v>
      </c>
      <c r="AP590" s="23">
        <v>21.435966575999981</v>
      </c>
      <c r="AQ590" s="14">
        <v>6.2908783676138595</v>
      </c>
      <c r="AR590" s="22">
        <v>1134</v>
      </c>
      <c r="AS590" s="23">
        <v>24156.382000000009</v>
      </c>
      <c r="AT590" s="23">
        <v>24.156382000000029</v>
      </c>
      <c r="AU590" s="23">
        <v>21.450867215999981</v>
      </c>
      <c r="AV590" s="14">
        <v>6.2952513037960127</v>
      </c>
      <c r="AW590" s="22">
        <v>0</v>
      </c>
      <c r="AX590" s="22" t="s">
        <v>782</v>
      </c>
      <c r="AY590" s="23">
        <v>0</v>
      </c>
      <c r="AZ590" s="23">
        <v>0</v>
      </c>
      <c r="BA590" s="23">
        <v>0</v>
      </c>
      <c r="BB590" s="14">
        <v>0</v>
      </c>
      <c r="BC590" s="22">
        <v>4</v>
      </c>
      <c r="BD590" s="23">
        <v>4600</v>
      </c>
      <c r="BE590" s="23">
        <v>4.5999999999999996</v>
      </c>
      <c r="BF590" s="23">
        <v>5.0315275859298199</v>
      </c>
      <c r="BG590" s="14">
        <v>1.4766177178974118</v>
      </c>
      <c r="BH590" s="22">
        <v>1144</v>
      </c>
      <c r="BI590" s="23">
        <v>31.72938200000003</v>
      </c>
      <c r="BJ590" s="23">
        <v>43.0005808019298</v>
      </c>
      <c r="BK590" s="14">
        <v>12.619511352688921</v>
      </c>
      <c r="BL590" t="s">
        <v>430</v>
      </c>
    </row>
    <row r="591" spans="1:64">
      <c r="A591" t="s">
        <v>1429</v>
      </c>
      <c r="B591" t="s">
        <v>1423</v>
      </c>
      <c r="C591" t="s">
        <v>430</v>
      </c>
      <c r="D591" t="s">
        <v>942</v>
      </c>
      <c r="E591">
        <v>2020</v>
      </c>
      <c r="F591" s="23">
        <v>83.87</v>
      </c>
      <c r="G591" s="23">
        <v>22.37</v>
      </c>
      <c r="H591" s="22">
        <v>42438</v>
      </c>
      <c r="I591" s="34">
        <v>342.18832295072315</v>
      </c>
      <c r="J591" s="22">
        <v>5</v>
      </c>
      <c r="K591" s="22">
        <v>6</v>
      </c>
      <c r="L591" s="23">
        <v>2605</v>
      </c>
      <c r="M591" s="23">
        <v>2.605</v>
      </c>
      <c r="N591" s="23">
        <v>15.580505000000002</v>
      </c>
      <c r="O591" s="14">
        <v>4.5531959903388275</v>
      </c>
      <c r="P591" s="22">
        <v>1</v>
      </c>
      <c r="Q591" s="22">
        <v>1</v>
      </c>
      <c r="R591" s="23">
        <v>486</v>
      </c>
      <c r="S591" s="23">
        <v>0.48599999999999999</v>
      </c>
      <c r="T591" s="23">
        <v>1.4444325</v>
      </c>
      <c r="U591" s="14">
        <v>0.42211624509700335</v>
      </c>
      <c r="V591" s="22">
        <v>0</v>
      </c>
      <c r="W591" s="22">
        <v>0</v>
      </c>
      <c r="X591" s="23">
        <v>0</v>
      </c>
      <c r="Y591" s="23">
        <v>0</v>
      </c>
      <c r="Z591" s="23">
        <v>0</v>
      </c>
      <c r="AA591" s="14">
        <v>0</v>
      </c>
      <c r="AB591" s="22">
        <v>0</v>
      </c>
      <c r="AC591" s="22">
        <v>0</v>
      </c>
      <c r="AD591" s="23">
        <v>0</v>
      </c>
      <c r="AE591" s="23">
        <v>0</v>
      </c>
      <c r="AF591" s="23">
        <v>0</v>
      </c>
      <c r="AG591" s="14">
        <v>0</v>
      </c>
      <c r="AH591" s="22">
        <v>5</v>
      </c>
      <c r="AI591" s="23">
        <v>17.880000000000003</v>
      </c>
      <c r="AJ591" s="23">
        <v>1.7880000000000004E-2</v>
      </c>
      <c r="AK591" s="23">
        <v>1.5877440000000003E-2</v>
      </c>
      <c r="AL591" s="14">
        <v>4.6399713067609366E-3</v>
      </c>
      <c r="AM591" s="22">
        <v>1237</v>
      </c>
      <c r="AN591" s="23">
        <v>26597.626999999997</v>
      </c>
      <c r="AO591" s="23">
        <v>26.59762700000001</v>
      </c>
      <c r="AP591" s="23">
        <v>23.618692776000007</v>
      </c>
      <c r="AQ591" s="14">
        <v>6.9022497823227056</v>
      </c>
      <c r="AR591" s="22">
        <v>1242</v>
      </c>
      <c r="AS591" s="23">
        <v>26615.506999999998</v>
      </c>
      <c r="AT591" s="23">
        <v>26.615507000000012</v>
      </c>
      <c r="AU591" s="23">
        <v>23.634570216000007</v>
      </c>
      <c r="AV591" s="14">
        <v>6.9068897536294669</v>
      </c>
      <c r="AW591" s="22">
        <v>0</v>
      </c>
      <c r="AX591" s="22">
        <v>0</v>
      </c>
      <c r="AY591" s="23">
        <v>0</v>
      </c>
      <c r="AZ591" s="23">
        <v>0</v>
      </c>
      <c r="BA591" s="23">
        <v>0</v>
      </c>
      <c r="BB591" s="14">
        <v>0</v>
      </c>
      <c r="BC591" s="22">
        <v>4</v>
      </c>
      <c r="BD591" s="23">
        <v>4600</v>
      </c>
      <c r="BE591" s="23">
        <v>4.5999999999999996</v>
      </c>
      <c r="BF591" s="23">
        <v>4.6725539914665397</v>
      </c>
      <c r="BG591" s="14">
        <v>1.3654919464155448</v>
      </c>
      <c r="BH591" s="22">
        <v>1252</v>
      </c>
      <c r="BI591" s="23">
        <v>34.306507000000011</v>
      </c>
      <c r="BJ591" s="23">
        <v>45.332061707466551</v>
      </c>
      <c r="BK591" s="14">
        <v>13.247693935480843</v>
      </c>
      <c r="BL591" t="s">
        <v>430</v>
      </c>
    </row>
    <row r="592" spans="1:64">
      <c r="A592" t="s">
        <v>1430</v>
      </c>
      <c r="B592" t="s">
        <v>1423</v>
      </c>
      <c r="C592" t="s">
        <v>430</v>
      </c>
      <c r="D592" t="s">
        <v>942</v>
      </c>
      <c r="E592">
        <v>2021</v>
      </c>
      <c r="F592" s="23">
        <v>83.87</v>
      </c>
      <c r="G592" s="23">
        <v>22.64</v>
      </c>
      <c r="H592" s="22">
        <v>42508</v>
      </c>
      <c r="I592" s="34">
        <v>318.19</v>
      </c>
      <c r="J592" s="22">
        <v>6</v>
      </c>
      <c r="K592" s="22">
        <v>8</v>
      </c>
      <c r="L592" s="23">
        <v>3023</v>
      </c>
      <c r="M592" s="23">
        <v>3.0230000000000001</v>
      </c>
      <c r="N592" s="23">
        <v>18.080563000000001</v>
      </c>
      <c r="O592" s="14">
        <v>5.68</v>
      </c>
      <c r="P592" s="22">
        <v>1</v>
      </c>
      <c r="Q592" s="22">
        <v>1</v>
      </c>
      <c r="R592" s="23">
        <v>99</v>
      </c>
      <c r="S592" s="23">
        <v>9.9000000000000005E-2</v>
      </c>
      <c r="T592" s="23">
        <v>0.79110000000000003</v>
      </c>
      <c r="U592" s="14">
        <v>0.25</v>
      </c>
      <c r="V592" s="22">
        <v>0</v>
      </c>
      <c r="W592" s="22">
        <v>0</v>
      </c>
      <c r="X592" s="23">
        <v>0</v>
      </c>
      <c r="Y592" s="23">
        <v>0</v>
      </c>
      <c r="Z592" s="23">
        <v>0</v>
      </c>
      <c r="AA592" s="14">
        <v>0</v>
      </c>
      <c r="AB592" s="22">
        <v>0</v>
      </c>
      <c r="AC592" s="22">
        <v>0</v>
      </c>
      <c r="AD592" s="23">
        <v>0</v>
      </c>
      <c r="AE592" s="23">
        <v>0</v>
      </c>
      <c r="AF592" s="23">
        <v>0</v>
      </c>
      <c r="AG592" s="14">
        <v>0</v>
      </c>
      <c r="AH592" s="22">
        <v>5</v>
      </c>
      <c r="AI592" s="23">
        <v>18.260000000000002</v>
      </c>
      <c r="AJ592" s="23">
        <v>1.8259999999999998E-2</v>
      </c>
      <c r="AK592" s="23">
        <v>1.6339466E-2</v>
      </c>
      <c r="AL592" s="14">
        <v>0.01</v>
      </c>
      <c r="AM592" s="22">
        <v>1409</v>
      </c>
      <c r="AN592" s="23">
        <v>28611.981</v>
      </c>
      <c r="AO592" s="23">
        <v>28.611981</v>
      </c>
      <c r="AP592" s="23">
        <v>25.602656169999999</v>
      </c>
      <c r="AQ592" s="14">
        <v>8.0500000000000007</v>
      </c>
      <c r="AR592" s="22">
        <v>1414</v>
      </c>
      <c r="AS592" s="23">
        <v>28630.241000000002</v>
      </c>
      <c r="AT592" s="23">
        <v>28.630241000000002</v>
      </c>
      <c r="AU592" s="23">
        <v>25.618995640000001</v>
      </c>
      <c r="AV592" s="14">
        <v>8.0500000000000007</v>
      </c>
      <c r="AW592" s="22">
        <v>0</v>
      </c>
      <c r="AX592" s="22">
        <v>0</v>
      </c>
      <c r="AY592" s="23">
        <v>0</v>
      </c>
      <c r="AZ592" s="23">
        <v>0</v>
      </c>
      <c r="BA592" s="23">
        <v>0</v>
      </c>
      <c r="BB592" s="14">
        <v>0</v>
      </c>
      <c r="BC592" s="22">
        <v>4</v>
      </c>
      <c r="BD592" s="23">
        <v>4600</v>
      </c>
      <c r="BE592" s="23">
        <v>4.5999999999999996</v>
      </c>
      <c r="BF592" s="23">
        <v>4.0744670809999999</v>
      </c>
      <c r="BG592" s="14">
        <v>1.28</v>
      </c>
      <c r="BH592" s="22">
        <v>1425</v>
      </c>
      <c r="BI592" s="23">
        <v>36.35</v>
      </c>
      <c r="BJ592" s="23">
        <v>48.57</v>
      </c>
      <c r="BK592" s="14">
        <v>15.26</v>
      </c>
      <c r="BL592" t="s">
        <v>430</v>
      </c>
    </row>
    <row r="593" spans="1:64">
      <c r="A593" t="s">
        <v>1431</v>
      </c>
      <c r="B593" t="s">
        <v>1423</v>
      </c>
      <c r="C593" t="s">
        <v>430</v>
      </c>
      <c r="D593" s="111" t="s">
        <v>942</v>
      </c>
      <c r="E593" s="110">
        <v>2022</v>
      </c>
      <c r="F593" s="23"/>
      <c r="G593" s="23"/>
      <c r="H593" s="22">
        <v>43095</v>
      </c>
      <c r="I593" s="34">
        <v>312.33265748352892</v>
      </c>
      <c r="J593" s="22">
        <v>6</v>
      </c>
      <c r="K593" s="22">
        <v>8</v>
      </c>
      <c r="L593" s="23">
        <v>3023</v>
      </c>
      <c r="M593" s="23">
        <v>3.0230000000000006</v>
      </c>
      <c r="N593" s="23">
        <v>17.890113999999997</v>
      </c>
      <c r="O593" s="14">
        <v>5.7279037498483305</v>
      </c>
      <c r="P593" s="22">
        <v>1</v>
      </c>
      <c r="Q593" s="22">
        <v>1</v>
      </c>
      <c r="R593" s="23">
        <v>99</v>
      </c>
      <c r="S593" s="23">
        <v>9.9000000000000005E-2</v>
      </c>
      <c r="T593" s="23">
        <v>0.23274900000000001</v>
      </c>
      <c r="U593" s="14">
        <v>7.4519584943586695E-2</v>
      </c>
      <c r="V593" s="22">
        <v>0</v>
      </c>
      <c r="W593" s="22">
        <v>0</v>
      </c>
      <c r="X593" s="23">
        <v>0</v>
      </c>
      <c r="Y593" s="23">
        <v>0</v>
      </c>
      <c r="Z593" s="23">
        <v>0</v>
      </c>
      <c r="AA593" s="14">
        <v>0</v>
      </c>
      <c r="AB593" s="22">
        <v>0</v>
      </c>
      <c r="AC593" s="22">
        <v>0</v>
      </c>
      <c r="AD593" s="23">
        <v>0</v>
      </c>
      <c r="AE593" s="23">
        <v>0</v>
      </c>
      <c r="AF593" s="23">
        <v>0</v>
      </c>
      <c r="AG593" s="14">
        <v>0</v>
      </c>
      <c r="AH593" s="22">
        <v>5</v>
      </c>
      <c r="AI593" s="23">
        <v>540.96</v>
      </c>
      <c r="AJ593" s="23">
        <v>0.54096</v>
      </c>
      <c r="AK593" s="23">
        <v>0.5541399052154381</v>
      </c>
      <c r="AL593" s="14">
        <v>0.1774197772593348</v>
      </c>
      <c r="AM593" s="22">
        <v>1669</v>
      </c>
      <c r="AN593" s="23">
        <v>30868.885999999973</v>
      </c>
      <c r="AO593" s="23">
        <v>30.868886</v>
      </c>
      <c r="AP593" s="23">
        <v>31.620973014910739</v>
      </c>
      <c r="AQ593" s="14">
        <v>10.12413279792181</v>
      </c>
      <c r="AR593" s="22">
        <v>1674</v>
      </c>
      <c r="AS593" s="23">
        <v>31409.845999999998</v>
      </c>
      <c r="AT593" s="23">
        <v>31.409845999999998</v>
      </c>
      <c r="AU593" s="23">
        <v>32.175112920126139</v>
      </c>
      <c r="AV593" s="14">
        <v>10.301552575181132</v>
      </c>
      <c r="AW593" s="22">
        <v>0</v>
      </c>
      <c r="AX593" s="22">
        <v>0</v>
      </c>
      <c r="AY593" s="23">
        <v>0</v>
      </c>
      <c r="AZ593" s="23">
        <v>0</v>
      </c>
      <c r="BA593" s="23">
        <v>0</v>
      </c>
      <c r="BB593" s="14">
        <v>0</v>
      </c>
      <c r="BC593" s="22">
        <v>4</v>
      </c>
      <c r="BD593" s="23">
        <v>4600</v>
      </c>
      <c r="BE593" s="23">
        <v>4.5999999999999996</v>
      </c>
      <c r="BF593" s="23">
        <v>4.5510675876884132</v>
      </c>
      <c r="BG593" s="14">
        <v>1.4571219110919955</v>
      </c>
      <c r="BH593" s="22">
        <v>1685</v>
      </c>
      <c r="BI593" s="23">
        <v>39.131845999999996</v>
      </c>
      <c r="BJ593" s="23">
        <v>54.84904350781455</v>
      </c>
      <c r="BK593" s="14">
        <v>17.561097821065047</v>
      </c>
      <c r="BL593" t="s">
        <v>430</v>
      </c>
    </row>
    <row r="594" spans="1:64">
      <c r="A594" t="s">
        <v>1432</v>
      </c>
      <c r="B594" t="s">
        <v>1423</v>
      </c>
      <c r="C594" t="s">
        <v>430</v>
      </c>
      <c r="D594" t="s">
        <v>942</v>
      </c>
      <c r="E594">
        <v>2023</v>
      </c>
      <c r="F594">
        <v>83.87</v>
      </c>
      <c r="G594">
        <v>22.95</v>
      </c>
      <c r="H594">
        <v>42172</v>
      </c>
      <c r="I594">
        <v>312.33265748352892</v>
      </c>
      <c r="J594">
        <v>6</v>
      </c>
      <c r="K594">
        <v>8</v>
      </c>
      <c r="L594">
        <v>3023</v>
      </c>
      <c r="M594">
        <v>3.0230000000000001</v>
      </c>
      <c r="N594">
        <v>17.890114000000001</v>
      </c>
      <c r="O594">
        <v>5.7279037498483323</v>
      </c>
      <c r="P594">
        <v>1</v>
      </c>
      <c r="Q594">
        <v>1</v>
      </c>
      <c r="R594">
        <v>99</v>
      </c>
      <c r="S594">
        <v>9.9000000000000005E-2</v>
      </c>
      <c r="T594">
        <v>0.69499999999999995</v>
      </c>
      <c r="U594">
        <v>0.22251915813083084</v>
      </c>
      <c r="V594">
        <v>0</v>
      </c>
      <c r="W594">
        <v>0</v>
      </c>
      <c r="X594">
        <v>0</v>
      </c>
      <c r="Y594">
        <v>0</v>
      </c>
      <c r="Z594">
        <v>0</v>
      </c>
      <c r="AA594">
        <v>0</v>
      </c>
      <c r="AG594">
        <v>0</v>
      </c>
      <c r="AH594">
        <v>3</v>
      </c>
      <c r="AI594">
        <v>525.48</v>
      </c>
      <c r="AJ594">
        <v>0.52547999999999995</v>
      </c>
      <c r="AK594">
        <v>0.492894</v>
      </c>
      <c r="AL594">
        <v>0.170461</v>
      </c>
      <c r="AM594">
        <v>2094</v>
      </c>
      <c r="AN594">
        <v>39394.305</v>
      </c>
      <c r="AO594">
        <v>39.394305000000003</v>
      </c>
      <c r="AP594">
        <v>36.951355</v>
      </c>
      <c r="AQ594">
        <v>11.830768930062542</v>
      </c>
      <c r="AR594">
        <v>2408</v>
      </c>
      <c r="AS594">
        <v>40145.094999999899</v>
      </c>
      <c r="AT594">
        <v>40.1450949999996</v>
      </c>
      <c r="AU594">
        <v>37.655586682591697</v>
      </c>
      <c r="AV594">
        <v>12.056243809399755</v>
      </c>
      <c r="AW594">
        <v>0</v>
      </c>
      <c r="AX594">
        <v>0</v>
      </c>
      <c r="AY594">
        <v>0</v>
      </c>
      <c r="AZ594">
        <v>0</v>
      </c>
      <c r="BA594">
        <v>0</v>
      </c>
      <c r="BB594">
        <v>0</v>
      </c>
      <c r="BC594">
        <v>4</v>
      </c>
      <c r="BD594">
        <v>4600</v>
      </c>
      <c r="BE594">
        <v>4.5999999999999996</v>
      </c>
      <c r="BF594">
        <v>5.4341799999999996</v>
      </c>
      <c r="BG594">
        <v>1.7398692931387025</v>
      </c>
      <c r="BH594">
        <v>2419</v>
      </c>
      <c r="BI594">
        <v>47.867094999999601</v>
      </c>
      <c r="BJ594">
        <v>61.674880682591692</v>
      </c>
      <c r="BK594">
        <v>19.74653601051762</v>
      </c>
      <c r="BL594" t="s">
        <v>430</v>
      </c>
    </row>
    <row r="595" spans="1:64">
      <c r="A595" t="s">
        <v>1433</v>
      </c>
      <c r="B595" t="s">
        <v>1423</v>
      </c>
      <c r="C595" t="s">
        <v>430</v>
      </c>
      <c r="D595" t="s">
        <v>942</v>
      </c>
      <c r="E595">
        <v>2024</v>
      </c>
      <c r="F595">
        <v>83.87</v>
      </c>
      <c r="G595">
        <v>22.97</v>
      </c>
      <c r="H595">
        <v>41955</v>
      </c>
      <c r="I595">
        <v>287.68955280371466</v>
      </c>
      <c r="J595">
        <v>6</v>
      </c>
      <c r="K595">
        <v>8</v>
      </c>
      <c r="L595">
        <v>3023</v>
      </c>
      <c r="M595">
        <v>3.0230000000000006</v>
      </c>
      <c r="N595">
        <v>17.890113999999997</v>
      </c>
      <c r="O595">
        <v>6.2185483712041831</v>
      </c>
      <c r="P595">
        <v>1</v>
      </c>
      <c r="Q595">
        <v>1</v>
      </c>
      <c r="R595">
        <v>99</v>
      </c>
      <c r="S595">
        <v>9.9000000000000005E-2</v>
      </c>
      <c r="T595">
        <v>0.74909999999999999</v>
      </c>
      <c r="U595">
        <v>0.26038484633854508</v>
      </c>
      <c r="V595">
        <v>0</v>
      </c>
      <c r="W595">
        <v>0</v>
      </c>
      <c r="X595">
        <v>0</v>
      </c>
      <c r="Y595">
        <v>0</v>
      </c>
      <c r="Z595">
        <v>0</v>
      </c>
      <c r="AA595">
        <v>0</v>
      </c>
      <c r="AB595">
        <v>0</v>
      </c>
      <c r="AC595">
        <v>0</v>
      </c>
      <c r="AD595">
        <v>0</v>
      </c>
      <c r="AE595">
        <v>0</v>
      </c>
      <c r="AF595">
        <v>0</v>
      </c>
      <c r="AG595">
        <v>0</v>
      </c>
      <c r="AH595">
        <v>6</v>
      </c>
      <c r="AI595">
        <v>541.25999999999988</v>
      </c>
      <c r="AJ595">
        <v>0.54126000000000007</v>
      </c>
      <c r="AK595">
        <v>0.4881861067261723</v>
      </c>
      <c r="AL595">
        <v>0.16969198289214651</v>
      </c>
      <c r="AM595">
        <v>2450</v>
      </c>
      <c r="AN595">
        <v>43885.852999999966</v>
      </c>
      <c r="AO595">
        <v>43.88585299999999</v>
      </c>
      <c r="AP595">
        <v>39.582573470101387</v>
      </c>
      <c r="AQ595">
        <v>13.758780283936087</v>
      </c>
      <c r="AR595">
        <v>3100</v>
      </c>
      <c r="AS595">
        <v>44972.182000000153</v>
      </c>
      <c r="AT595">
        <v>44.972181999999478</v>
      </c>
      <c r="AU595">
        <v>40.562381187527379</v>
      </c>
      <c r="AV595">
        <v>14.099358420290761</v>
      </c>
      <c r="AW595">
        <v>0</v>
      </c>
      <c r="AX595">
        <v>0</v>
      </c>
      <c r="AY595">
        <v>0</v>
      </c>
      <c r="AZ595">
        <v>0</v>
      </c>
      <c r="BA595">
        <v>0</v>
      </c>
      <c r="BB595">
        <v>0</v>
      </c>
      <c r="BC595">
        <v>4</v>
      </c>
      <c r="BD595">
        <v>4600</v>
      </c>
      <c r="BE595">
        <v>4.5999999999999996</v>
      </c>
      <c r="BF595">
        <v>4.7660050712958704</v>
      </c>
      <c r="BG595">
        <v>1.6566486425552023</v>
      </c>
      <c r="BH595">
        <v>3111</v>
      </c>
      <c r="BI595">
        <v>52.694181999999479</v>
      </c>
      <c r="BJ595">
        <v>63.967600258823246</v>
      </c>
      <c r="BK595">
        <v>22.234940280388692</v>
      </c>
      <c r="BL595" t="s">
        <v>430</v>
      </c>
    </row>
    <row r="596" spans="1:64">
      <c r="A596" t="s">
        <v>1434</v>
      </c>
      <c r="B596" t="s">
        <v>1435</v>
      </c>
      <c r="C596" t="s">
        <v>432</v>
      </c>
      <c r="D596" t="s">
        <v>942</v>
      </c>
      <c r="E596">
        <v>2012</v>
      </c>
      <c r="F596" s="23">
        <v>67.069999999999993</v>
      </c>
      <c r="G596" s="23">
        <v>15.18</v>
      </c>
      <c r="H596" s="22">
        <v>15008</v>
      </c>
      <c r="I596" s="34">
        <v>124.683483</v>
      </c>
      <c r="J596" s="22">
        <v>0</v>
      </c>
      <c r="K596" s="22" t="s">
        <v>782</v>
      </c>
      <c r="L596" s="23">
        <v>0</v>
      </c>
      <c r="M596" s="23">
        <v>0</v>
      </c>
      <c r="N596" s="23">
        <v>0</v>
      </c>
      <c r="O596" s="14">
        <v>0</v>
      </c>
      <c r="P596" s="22">
        <v>0</v>
      </c>
      <c r="Q596" s="22" t="s">
        <v>782</v>
      </c>
      <c r="R596" s="23">
        <v>0</v>
      </c>
      <c r="S596" s="23">
        <v>0</v>
      </c>
      <c r="T596" s="23">
        <v>0</v>
      </c>
      <c r="U596" s="14">
        <v>0</v>
      </c>
      <c r="V596" s="22">
        <v>0</v>
      </c>
      <c r="W596" s="22" t="s">
        <v>782</v>
      </c>
      <c r="X596" s="23">
        <v>0</v>
      </c>
      <c r="Y596" s="23">
        <v>0</v>
      </c>
      <c r="Z596" s="23">
        <v>0</v>
      </c>
      <c r="AA596" s="14">
        <v>0</v>
      </c>
      <c r="AB596" s="22">
        <v>0</v>
      </c>
      <c r="AC596" s="22" t="s">
        <v>782</v>
      </c>
      <c r="AD596" s="23">
        <v>0</v>
      </c>
      <c r="AE596" s="23">
        <v>0</v>
      </c>
      <c r="AF596" s="23">
        <v>0</v>
      </c>
      <c r="AG596" s="14">
        <v>0</v>
      </c>
      <c r="AH596" s="22" t="s">
        <v>782</v>
      </c>
      <c r="AI596" s="23" t="s">
        <v>782</v>
      </c>
      <c r="AJ596" s="23" t="s">
        <v>782</v>
      </c>
      <c r="AK596" s="23" t="s">
        <v>782</v>
      </c>
      <c r="AL596" s="14" t="s">
        <v>782</v>
      </c>
      <c r="AM596" s="22" t="s">
        <v>782</v>
      </c>
      <c r="AN596" s="23" t="s">
        <v>782</v>
      </c>
      <c r="AO596" s="23" t="s">
        <v>782</v>
      </c>
      <c r="AP596" s="23" t="s">
        <v>782</v>
      </c>
      <c r="AQ596" s="14" t="s">
        <v>782</v>
      </c>
      <c r="AR596" s="22">
        <v>191</v>
      </c>
      <c r="AS596" s="23">
        <v>4051.7450000000003</v>
      </c>
      <c r="AT596" s="23">
        <v>4.0517450000000004</v>
      </c>
      <c r="AU596" s="23">
        <v>3.6069119999999999</v>
      </c>
      <c r="AV596" s="14">
        <v>2.8928547015325199</v>
      </c>
      <c r="AW596" s="22">
        <v>0</v>
      </c>
      <c r="AX596" s="22" t="s">
        <v>782</v>
      </c>
      <c r="AY596" s="23">
        <v>0</v>
      </c>
      <c r="AZ596" s="23">
        <v>0</v>
      </c>
      <c r="BA596" s="23">
        <v>0</v>
      </c>
      <c r="BB596" s="14">
        <v>0</v>
      </c>
      <c r="BC596" s="22">
        <v>3</v>
      </c>
      <c r="BD596" s="23">
        <v>4080</v>
      </c>
      <c r="BE596" s="23">
        <v>4.08</v>
      </c>
      <c r="BF596" s="23">
        <v>6.5157600000000002</v>
      </c>
      <c r="BG596" s="14">
        <v>5.2258405389589573</v>
      </c>
      <c r="BH596" s="22">
        <v>194</v>
      </c>
      <c r="BI596" s="23">
        <v>8.1317450000000004</v>
      </c>
      <c r="BJ596" s="23">
        <v>10.122672</v>
      </c>
      <c r="BK596" s="14">
        <v>8.1186952404914763</v>
      </c>
      <c r="BL596" t="s">
        <v>432</v>
      </c>
    </row>
    <row r="597" spans="1:64">
      <c r="A597" t="s">
        <v>1436</v>
      </c>
      <c r="B597" t="s">
        <v>1435</v>
      </c>
      <c r="C597" t="s">
        <v>432</v>
      </c>
      <c r="D597" t="s">
        <v>942</v>
      </c>
      <c r="E597">
        <v>2015</v>
      </c>
      <c r="F597" s="23">
        <v>67.069999999999993</v>
      </c>
      <c r="G597" s="23">
        <v>15.16</v>
      </c>
      <c r="H597" s="22">
        <v>15184</v>
      </c>
      <c r="I597" s="34">
        <v>121.88931595685656</v>
      </c>
      <c r="J597" s="13">
        <v>0</v>
      </c>
      <c r="K597" s="13">
        <v>0</v>
      </c>
      <c r="L597" s="19">
        <v>0</v>
      </c>
      <c r="M597" s="35">
        <v>0</v>
      </c>
      <c r="N597" s="19">
        <v>0</v>
      </c>
      <c r="O597" s="17">
        <v>0</v>
      </c>
      <c r="P597" s="36">
        <v>0</v>
      </c>
      <c r="Q597" s="37">
        <v>0</v>
      </c>
      <c r="R597" s="38">
        <v>0</v>
      </c>
      <c r="S597" s="27">
        <v>0</v>
      </c>
      <c r="T597" s="23">
        <v>0</v>
      </c>
      <c r="U597" s="17">
        <v>0</v>
      </c>
      <c r="V597" s="22">
        <v>0</v>
      </c>
      <c r="W597" s="22">
        <v>0</v>
      </c>
      <c r="X597" s="23">
        <v>0</v>
      </c>
      <c r="Y597" s="27">
        <v>0</v>
      </c>
      <c r="Z597" s="27">
        <v>0</v>
      </c>
      <c r="AA597" s="14">
        <v>0</v>
      </c>
      <c r="AB597" s="39">
        <v>1</v>
      </c>
      <c r="AC597" s="22" t="s">
        <v>782</v>
      </c>
      <c r="AD597" s="23">
        <v>0</v>
      </c>
      <c r="AE597" s="23">
        <v>0</v>
      </c>
      <c r="AF597" s="23">
        <v>0</v>
      </c>
      <c r="AG597" s="14">
        <v>0</v>
      </c>
      <c r="AH597" s="22" t="s">
        <v>782</v>
      </c>
      <c r="AI597" s="23" t="s">
        <v>782</v>
      </c>
      <c r="AJ597" s="23" t="s">
        <v>782</v>
      </c>
      <c r="AK597" s="23" t="s">
        <v>782</v>
      </c>
      <c r="AL597" s="14" t="s">
        <v>782</v>
      </c>
      <c r="AM597" s="22" t="s">
        <v>782</v>
      </c>
      <c r="AN597" s="23" t="s">
        <v>782</v>
      </c>
      <c r="AO597" s="23" t="s">
        <v>782</v>
      </c>
      <c r="AP597" s="23" t="s">
        <v>782</v>
      </c>
      <c r="AQ597" s="14" t="s">
        <v>782</v>
      </c>
      <c r="AR597" s="40">
        <v>245</v>
      </c>
      <c r="AS597" s="41">
        <v>4888.6440000000021</v>
      </c>
      <c r="AT597" s="23">
        <v>4.888644000000002</v>
      </c>
      <c r="AU597" s="23">
        <v>4.3419116086049971</v>
      </c>
      <c r="AV597" s="14">
        <v>3.5621757120548958</v>
      </c>
      <c r="AW597" s="22">
        <v>0</v>
      </c>
      <c r="AX597" s="22" t="s">
        <v>782</v>
      </c>
      <c r="AY597" s="23">
        <v>0</v>
      </c>
      <c r="AZ597" s="23">
        <v>0</v>
      </c>
      <c r="BA597" s="23">
        <v>0</v>
      </c>
      <c r="BB597" s="14">
        <v>0</v>
      </c>
      <c r="BC597" s="42">
        <v>3</v>
      </c>
      <c r="BD597" s="43">
        <v>4080</v>
      </c>
      <c r="BE597" s="44">
        <v>4.08</v>
      </c>
      <c r="BF597" s="23">
        <v>7.0748987542695758</v>
      </c>
      <c r="BG597" s="14">
        <v>5.8043633264574046</v>
      </c>
      <c r="BH597" s="22">
        <v>249</v>
      </c>
      <c r="BI597" s="23">
        <v>8.9686440000000012</v>
      </c>
      <c r="BJ597" s="23">
        <v>11.416810362874573</v>
      </c>
      <c r="BK597" s="14">
        <v>9.3665390385123004</v>
      </c>
      <c r="BL597" t="s">
        <v>432</v>
      </c>
    </row>
    <row r="598" spans="1:64">
      <c r="A598" t="s">
        <v>1437</v>
      </c>
      <c r="B598" t="s">
        <v>1435</v>
      </c>
      <c r="C598" t="s">
        <v>432</v>
      </c>
      <c r="D598" t="s">
        <v>942</v>
      </c>
      <c r="E598">
        <v>2016</v>
      </c>
      <c r="F598" s="23">
        <v>67.069999999999993</v>
      </c>
      <c r="G598" s="23">
        <v>15.19</v>
      </c>
      <c r="H598" s="22">
        <v>15241</v>
      </c>
      <c r="I598" s="34">
        <v>129.10064282498195</v>
      </c>
      <c r="J598" s="13">
        <v>0</v>
      </c>
      <c r="K598" s="13">
        <v>0</v>
      </c>
      <c r="L598" s="19">
        <v>0</v>
      </c>
      <c r="M598" s="35">
        <v>0</v>
      </c>
      <c r="N598" s="19">
        <v>0</v>
      </c>
      <c r="O598" s="17">
        <v>0</v>
      </c>
      <c r="P598" s="13">
        <v>0</v>
      </c>
      <c r="Q598" s="13">
        <v>0</v>
      </c>
      <c r="R598" s="19">
        <v>0</v>
      </c>
      <c r="S598" s="27">
        <v>0</v>
      </c>
      <c r="T598" s="19">
        <v>0</v>
      </c>
      <c r="U598" s="17">
        <v>0</v>
      </c>
      <c r="V598" s="13">
        <v>0</v>
      </c>
      <c r="W598" s="13">
        <v>0</v>
      </c>
      <c r="X598" s="19">
        <v>0</v>
      </c>
      <c r="Y598" s="27">
        <v>0</v>
      </c>
      <c r="Z598" s="19">
        <v>0</v>
      </c>
      <c r="AA598" s="14">
        <v>0</v>
      </c>
      <c r="AB598" s="13">
        <v>1</v>
      </c>
      <c r="AC598" s="22" t="s">
        <v>782</v>
      </c>
      <c r="AD598" s="19">
        <v>0</v>
      </c>
      <c r="AE598" s="23">
        <v>0</v>
      </c>
      <c r="AF598" s="19">
        <v>0.2439015075</v>
      </c>
      <c r="AG598" s="14">
        <v>0.18892354225582775</v>
      </c>
      <c r="AH598" s="22" t="s">
        <v>782</v>
      </c>
      <c r="AI598" s="23" t="s">
        <v>782</v>
      </c>
      <c r="AJ598" s="23" t="s">
        <v>782</v>
      </c>
      <c r="AK598" s="23" t="s">
        <v>782</v>
      </c>
      <c r="AL598" s="14" t="s">
        <v>782</v>
      </c>
      <c r="AM598" s="22" t="s">
        <v>782</v>
      </c>
      <c r="AN598" s="23" t="s">
        <v>782</v>
      </c>
      <c r="AO598" s="23" t="s">
        <v>782</v>
      </c>
      <c r="AP598" s="23" t="s">
        <v>782</v>
      </c>
      <c r="AQ598" s="14" t="s">
        <v>782</v>
      </c>
      <c r="AR598" s="13">
        <v>253</v>
      </c>
      <c r="AS598" s="19">
        <v>4933.8489999999993</v>
      </c>
      <c r="AT598" s="23">
        <v>4.9338489999999995</v>
      </c>
      <c r="AU598" s="19">
        <v>4.3812579120000006</v>
      </c>
      <c r="AV598" s="14">
        <v>3.3936762948109767</v>
      </c>
      <c r="AW598" s="13">
        <v>0</v>
      </c>
      <c r="AX598" s="22" t="s">
        <v>782</v>
      </c>
      <c r="AY598" s="19">
        <v>0</v>
      </c>
      <c r="AZ598" s="23">
        <v>0</v>
      </c>
      <c r="BA598" s="19">
        <v>0</v>
      </c>
      <c r="BB598" s="14">
        <v>0</v>
      </c>
      <c r="BC598" s="13">
        <v>3</v>
      </c>
      <c r="BD598" s="19">
        <v>4080</v>
      </c>
      <c r="BE598" s="44">
        <v>4.08</v>
      </c>
      <c r="BF598" s="19">
        <v>7.0765787542695753</v>
      </c>
      <c r="BG598" s="14">
        <v>5.4814434687696254</v>
      </c>
      <c r="BH598" s="22">
        <v>257</v>
      </c>
      <c r="BI598" s="23">
        <v>9.0138490000000004</v>
      </c>
      <c r="BJ598" s="23">
        <v>11.701738173769575</v>
      </c>
      <c r="BK598" s="14">
        <v>9.0640433058364316</v>
      </c>
      <c r="BL598" t="s">
        <v>432</v>
      </c>
    </row>
    <row r="599" spans="1:64">
      <c r="A599" t="s">
        <v>1438</v>
      </c>
      <c r="B599" t="s">
        <v>1435</v>
      </c>
      <c r="C599" t="s">
        <v>432</v>
      </c>
      <c r="D599" t="s">
        <v>942</v>
      </c>
      <c r="E599">
        <v>2017</v>
      </c>
      <c r="F599" s="23">
        <v>67.069999999999993</v>
      </c>
      <c r="G599" s="23">
        <v>15.2</v>
      </c>
      <c r="H599" s="22">
        <v>15218</v>
      </c>
      <c r="I599" s="34">
        <v>119.53754923896841</v>
      </c>
      <c r="J599" s="13">
        <v>0</v>
      </c>
      <c r="K599" s="13">
        <v>0</v>
      </c>
      <c r="L599" s="19">
        <v>0</v>
      </c>
      <c r="M599" s="19">
        <v>0</v>
      </c>
      <c r="N599" s="19">
        <v>0</v>
      </c>
      <c r="O599" s="17">
        <v>0</v>
      </c>
      <c r="P599" s="13">
        <v>0</v>
      </c>
      <c r="Q599" s="13">
        <v>0</v>
      </c>
      <c r="R599" s="19">
        <v>0</v>
      </c>
      <c r="S599" s="19">
        <v>0</v>
      </c>
      <c r="T599" s="19">
        <v>0</v>
      </c>
      <c r="U599" s="17">
        <v>0</v>
      </c>
      <c r="V599" s="13">
        <v>0</v>
      </c>
      <c r="W599" s="13">
        <v>0</v>
      </c>
      <c r="X599" s="19">
        <v>0</v>
      </c>
      <c r="Y599" s="19">
        <v>0</v>
      </c>
      <c r="Z599" s="19">
        <v>0</v>
      </c>
      <c r="AA599" s="14">
        <v>0</v>
      </c>
      <c r="AB599" s="13">
        <v>1</v>
      </c>
      <c r="AC599" s="22" t="s">
        <v>782</v>
      </c>
      <c r="AD599" s="19">
        <v>0</v>
      </c>
      <c r="AE599" s="19">
        <v>0</v>
      </c>
      <c r="AF599" s="19">
        <v>0.199608864</v>
      </c>
      <c r="AG599" s="14">
        <v>0.16698423656064793</v>
      </c>
      <c r="AH599" s="22" t="s">
        <v>782</v>
      </c>
      <c r="AI599" s="23" t="s">
        <v>782</v>
      </c>
      <c r="AJ599" s="23" t="s">
        <v>782</v>
      </c>
      <c r="AK599" s="23" t="s">
        <v>782</v>
      </c>
      <c r="AL599" s="14" t="s">
        <v>782</v>
      </c>
      <c r="AM599" s="22" t="s">
        <v>782</v>
      </c>
      <c r="AN599" s="23" t="s">
        <v>782</v>
      </c>
      <c r="AO599" s="23" t="s">
        <v>782</v>
      </c>
      <c r="AP599" s="23" t="s">
        <v>782</v>
      </c>
      <c r="AQ599" s="14" t="s">
        <v>782</v>
      </c>
      <c r="AR599" s="13">
        <v>266</v>
      </c>
      <c r="AS599" s="19">
        <v>5001.7039999999988</v>
      </c>
      <c r="AT599" s="19">
        <v>5.0017040000000001</v>
      </c>
      <c r="AU599" s="19">
        <v>4.4415131520000006</v>
      </c>
      <c r="AV599" s="14">
        <v>3.7155798996020395</v>
      </c>
      <c r="AW599" s="13">
        <v>0</v>
      </c>
      <c r="AX599" s="22" t="s">
        <v>782</v>
      </c>
      <c r="AY599" s="19">
        <v>0</v>
      </c>
      <c r="AZ599" s="19">
        <v>0</v>
      </c>
      <c r="BA599" s="19">
        <v>0</v>
      </c>
      <c r="BB599" s="14">
        <v>0</v>
      </c>
      <c r="BC599" s="13">
        <v>3</v>
      </c>
      <c r="BD599" s="19">
        <v>4080</v>
      </c>
      <c r="BE599" s="19">
        <v>4.08</v>
      </c>
      <c r="BF599" s="19">
        <v>7.0765787542695753</v>
      </c>
      <c r="BG599" s="14">
        <v>5.9199630570664734</v>
      </c>
      <c r="BH599" s="22">
        <v>270</v>
      </c>
      <c r="BI599" s="23">
        <v>9.0817040000000002</v>
      </c>
      <c r="BJ599" s="23">
        <v>11.717700770269575</v>
      </c>
      <c r="BK599" s="14">
        <v>9.8025271932291602</v>
      </c>
      <c r="BL599" t="s">
        <v>432</v>
      </c>
    </row>
    <row r="600" spans="1:64">
      <c r="A600" t="s">
        <v>1439</v>
      </c>
      <c r="B600" t="s">
        <v>1435</v>
      </c>
      <c r="C600" t="s">
        <v>432</v>
      </c>
      <c r="D600" t="s">
        <v>942</v>
      </c>
      <c r="E600">
        <v>2018</v>
      </c>
      <c r="F600" s="23">
        <v>67.069999999999993</v>
      </c>
      <c r="G600" s="23">
        <v>15.21</v>
      </c>
      <c r="H600" s="22">
        <v>15550</v>
      </c>
      <c r="I600" s="34">
        <v>119.54604515575868</v>
      </c>
      <c r="J600" s="13">
        <v>0</v>
      </c>
      <c r="K600" s="13">
        <v>0</v>
      </c>
      <c r="L600" s="19">
        <v>0</v>
      </c>
      <c r="M600" s="19">
        <v>0</v>
      </c>
      <c r="N600" s="19">
        <v>0</v>
      </c>
      <c r="O600" s="17">
        <v>0</v>
      </c>
      <c r="P600" s="13">
        <v>0</v>
      </c>
      <c r="Q600" s="13">
        <v>0</v>
      </c>
      <c r="R600" s="19">
        <v>0</v>
      </c>
      <c r="S600" s="19">
        <v>0</v>
      </c>
      <c r="T600" s="19">
        <v>0</v>
      </c>
      <c r="U600" s="17">
        <v>0</v>
      </c>
      <c r="V600" s="13">
        <v>0</v>
      </c>
      <c r="W600" s="13">
        <v>0</v>
      </c>
      <c r="X600" s="19">
        <v>0</v>
      </c>
      <c r="Y600" s="19">
        <v>0</v>
      </c>
      <c r="Z600" s="19">
        <v>0</v>
      </c>
      <c r="AA600" s="14">
        <v>0</v>
      </c>
      <c r="AB600" s="13">
        <v>1</v>
      </c>
      <c r="AC600" s="22" t="s">
        <v>782</v>
      </c>
      <c r="AD600" s="19">
        <v>0</v>
      </c>
      <c r="AE600" s="19">
        <v>0</v>
      </c>
      <c r="AF600" s="19">
        <v>0</v>
      </c>
      <c r="AG600" s="14">
        <v>0</v>
      </c>
      <c r="AH600" s="22" t="s">
        <v>782</v>
      </c>
      <c r="AI600" s="23" t="s">
        <v>782</v>
      </c>
      <c r="AJ600" s="23" t="s">
        <v>782</v>
      </c>
      <c r="AK600" s="23" t="s">
        <v>782</v>
      </c>
      <c r="AL600" s="14" t="s">
        <v>782</v>
      </c>
      <c r="AM600" s="22" t="s">
        <v>782</v>
      </c>
      <c r="AN600" s="23" t="s">
        <v>782</v>
      </c>
      <c r="AO600" s="23" t="s">
        <v>782</v>
      </c>
      <c r="AP600" s="23" t="s">
        <v>782</v>
      </c>
      <c r="AQ600" s="14" t="s">
        <v>782</v>
      </c>
      <c r="AR600" s="13">
        <v>293</v>
      </c>
      <c r="AS600" s="19">
        <v>5301.2339999999976</v>
      </c>
      <c r="AT600" s="19">
        <v>5.3012339999999991</v>
      </c>
      <c r="AU600" s="19">
        <v>4.7074957920000013</v>
      </c>
      <c r="AV600" s="14">
        <v>3.9378097250030488</v>
      </c>
      <c r="AW600" s="13">
        <v>0</v>
      </c>
      <c r="AX600" s="22" t="s">
        <v>782</v>
      </c>
      <c r="AY600" s="19">
        <v>0</v>
      </c>
      <c r="AZ600" s="19">
        <v>0</v>
      </c>
      <c r="BA600" s="19">
        <v>0</v>
      </c>
      <c r="BB600" s="14">
        <v>0</v>
      </c>
      <c r="BC600" s="13">
        <v>3</v>
      </c>
      <c r="BD600" s="19">
        <v>4080</v>
      </c>
      <c r="BE600" s="19">
        <v>4.08</v>
      </c>
      <c r="BF600" s="19">
        <v>7.0395292570063512</v>
      </c>
      <c r="BG600" s="14">
        <v>5.88855051443519</v>
      </c>
      <c r="BH600" s="22">
        <v>297</v>
      </c>
      <c r="BI600" s="23">
        <v>9.3812339999999992</v>
      </c>
      <c r="BJ600" s="23">
        <v>11.747025049006353</v>
      </c>
      <c r="BK600" s="14">
        <v>9.8263602394382392</v>
      </c>
      <c r="BL600" t="s">
        <v>432</v>
      </c>
    </row>
    <row r="601" spans="1:64">
      <c r="A601" t="s">
        <v>1440</v>
      </c>
      <c r="B601" t="s">
        <v>1435</v>
      </c>
      <c r="C601" t="s">
        <v>432</v>
      </c>
      <c r="D601" t="s">
        <v>942</v>
      </c>
      <c r="E601">
        <v>2019</v>
      </c>
      <c r="F601" s="23">
        <v>67.069999999999993</v>
      </c>
      <c r="G601" s="23">
        <v>15.19</v>
      </c>
      <c r="H601" s="22">
        <v>15557</v>
      </c>
      <c r="I601" s="34">
        <v>124.6937778469006</v>
      </c>
      <c r="J601" s="22">
        <v>0</v>
      </c>
      <c r="K601" s="22">
        <v>0</v>
      </c>
      <c r="L601" s="23">
        <v>0</v>
      </c>
      <c r="M601" s="23">
        <v>0</v>
      </c>
      <c r="N601" s="23">
        <v>0</v>
      </c>
      <c r="O601" s="14">
        <v>0</v>
      </c>
      <c r="P601" s="22">
        <v>0</v>
      </c>
      <c r="Q601" s="22">
        <v>0</v>
      </c>
      <c r="R601" s="23">
        <v>0</v>
      </c>
      <c r="S601" s="23">
        <v>0</v>
      </c>
      <c r="T601" s="23">
        <v>0</v>
      </c>
      <c r="U601" s="14">
        <v>0</v>
      </c>
      <c r="V601" s="22">
        <v>0</v>
      </c>
      <c r="W601" s="22">
        <v>0</v>
      </c>
      <c r="X601" s="23">
        <v>0</v>
      </c>
      <c r="Y601" s="23">
        <v>0</v>
      </c>
      <c r="Z601" s="23">
        <v>0</v>
      </c>
      <c r="AA601" s="14">
        <v>0</v>
      </c>
      <c r="AB601" s="22">
        <v>1</v>
      </c>
      <c r="AC601" s="22">
        <v>1</v>
      </c>
      <c r="AD601" s="23" t="s">
        <v>984</v>
      </c>
      <c r="AE601" s="23" t="s">
        <v>984</v>
      </c>
      <c r="AF601" s="23">
        <v>0</v>
      </c>
      <c r="AG601" s="14">
        <v>0</v>
      </c>
      <c r="AH601" s="22">
        <v>0</v>
      </c>
      <c r="AI601" s="23">
        <v>0</v>
      </c>
      <c r="AJ601" s="23">
        <v>0</v>
      </c>
      <c r="AK601" s="23">
        <v>0</v>
      </c>
      <c r="AL601" s="14">
        <v>0</v>
      </c>
      <c r="AM601" s="22">
        <v>318</v>
      </c>
      <c r="AN601" s="23">
        <v>5541.4389999999985</v>
      </c>
      <c r="AO601" s="23">
        <v>5.5414390000000013</v>
      </c>
      <c r="AP601" s="23">
        <v>4.9207978320000008</v>
      </c>
      <c r="AQ601" s="14">
        <v>3.9463058357585181</v>
      </c>
      <c r="AR601" s="22">
        <v>318</v>
      </c>
      <c r="AS601" s="23">
        <v>5541.4389999999985</v>
      </c>
      <c r="AT601" s="23">
        <v>5.5414390000000013</v>
      </c>
      <c r="AU601" s="23">
        <v>4.9207978320000008</v>
      </c>
      <c r="AV601" s="14">
        <v>3.9463058357585181</v>
      </c>
      <c r="AW601" s="22">
        <v>0</v>
      </c>
      <c r="AX601" s="22" t="s">
        <v>782</v>
      </c>
      <c r="AY601" s="23">
        <v>0</v>
      </c>
      <c r="AZ601" s="23">
        <v>0</v>
      </c>
      <c r="BA601" s="23">
        <v>0</v>
      </c>
      <c r="BB601" s="14">
        <v>0</v>
      </c>
      <c r="BC601" s="22">
        <v>3</v>
      </c>
      <c r="BD601" s="23">
        <v>4080</v>
      </c>
      <c r="BE601" s="23">
        <v>4.08</v>
      </c>
      <c r="BF601" s="23">
        <v>6.9371216317976652</v>
      </c>
      <c r="BG601" s="14">
        <v>5.5633262152944667</v>
      </c>
      <c r="BH601" s="22">
        <v>322</v>
      </c>
      <c r="BI601" s="23">
        <v>9.6214390000000023</v>
      </c>
      <c r="BJ601" s="23">
        <v>11.857919463797666</v>
      </c>
      <c r="BK601" s="14">
        <v>9.5096320510529857</v>
      </c>
      <c r="BL601" t="s">
        <v>432</v>
      </c>
    </row>
    <row r="602" spans="1:64">
      <c r="A602" t="s">
        <v>1441</v>
      </c>
      <c r="B602" t="s">
        <v>1435</v>
      </c>
      <c r="C602" t="s">
        <v>432</v>
      </c>
      <c r="D602" t="s">
        <v>942</v>
      </c>
      <c r="E602">
        <v>2020</v>
      </c>
      <c r="F602" s="23">
        <v>67.069999999999993</v>
      </c>
      <c r="G602" s="23">
        <v>15.73</v>
      </c>
      <c r="H602" s="22">
        <v>14948</v>
      </c>
      <c r="I602" s="34">
        <v>125.26881918637989</v>
      </c>
      <c r="J602" s="22">
        <v>0</v>
      </c>
      <c r="K602" s="22">
        <v>0</v>
      </c>
      <c r="L602" s="23">
        <v>0</v>
      </c>
      <c r="M602" s="23">
        <v>0</v>
      </c>
      <c r="N602" s="23">
        <v>0</v>
      </c>
      <c r="O602" s="14">
        <v>0</v>
      </c>
      <c r="P602" s="22">
        <v>0</v>
      </c>
      <c r="Q602" s="22">
        <v>0</v>
      </c>
      <c r="R602" s="23">
        <v>0</v>
      </c>
      <c r="S602" s="23">
        <v>0</v>
      </c>
      <c r="T602" s="23">
        <v>0</v>
      </c>
      <c r="U602" s="14">
        <v>0</v>
      </c>
      <c r="V602" s="22">
        <v>0</v>
      </c>
      <c r="W602" s="22">
        <v>0</v>
      </c>
      <c r="X602" s="23">
        <v>0</v>
      </c>
      <c r="Y602" s="23">
        <v>0</v>
      </c>
      <c r="Z602" s="23">
        <v>0</v>
      </c>
      <c r="AA602" s="14">
        <v>0</v>
      </c>
      <c r="AB602" s="22">
        <v>1</v>
      </c>
      <c r="AC602" s="22">
        <v>1</v>
      </c>
      <c r="AD602" s="23" t="s">
        <v>984</v>
      </c>
      <c r="AE602" s="23" t="s">
        <v>984</v>
      </c>
      <c r="AF602" s="23">
        <v>0</v>
      </c>
      <c r="AG602" s="14">
        <v>0</v>
      </c>
      <c r="AH602" s="22">
        <v>0</v>
      </c>
      <c r="AI602" s="23">
        <v>0</v>
      </c>
      <c r="AJ602" s="23">
        <v>0</v>
      </c>
      <c r="AK602" s="23">
        <v>0</v>
      </c>
      <c r="AL602" s="14">
        <v>0</v>
      </c>
      <c r="AM602" s="22">
        <v>367</v>
      </c>
      <c r="AN602" s="23">
        <v>7076.2039999999988</v>
      </c>
      <c r="AO602" s="23">
        <v>7.0762040000000024</v>
      </c>
      <c r="AP602" s="23">
        <v>6.2836691520000034</v>
      </c>
      <c r="AQ602" s="14">
        <v>5.0161478273782665</v>
      </c>
      <c r="AR602" s="22">
        <v>367</v>
      </c>
      <c r="AS602" s="23">
        <v>7076.2039999999988</v>
      </c>
      <c r="AT602" s="23">
        <v>7.0762040000000024</v>
      </c>
      <c r="AU602" s="23">
        <v>6.2836691520000034</v>
      </c>
      <c r="AV602" s="14">
        <v>5.0161478273782665</v>
      </c>
      <c r="AW602" s="22">
        <v>0</v>
      </c>
      <c r="AX602" s="22">
        <v>0</v>
      </c>
      <c r="AY602" s="23">
        <v>0</v>
      </c>
      <c r="AZ602" s="23">
        <v>0</v>
      </c>
      <c r="BA602" s="23">
        <v>0</v>
      </c>
      <c r="BB602" s="14">
        <v>0</v>
      </c>
      <c r="BC602" s="22">
        <v>7</v>
      </c>
      <c r="BD602" s="23">
        <v>16080</v>
      </c>
      <c r="BE602" s="23">
        <v>16.079999999999998</v>
      </c>
      <c r="BF602" s="23">
        <v>39.594994431045038</v>
      </c>
      <c r="BG602" s="14">
        <v>31.608020805348254</v>
      </c>
      <c r="BH602" s="22">
        <v>375</v>
      </c>
      <c r="BI602" s="23">
        <v>23.156204000000002</v>
      </c>
      <c r="BJ602" s="23">
        <v>45.878663583045039</v>
      </c>
      <c r="BK602" s="14">
        <v>36.624168632726523</v>
      </c>
      <c r="BL602" t="s">
        <v>432</v>
      </c>
    </row>
    <row r="603" spans="1:64">
      <c r="A603" t="s">
        <v>1442</v>
      </c>
      <c r="B603" t="s">
        <v>1435</v>
      </c>
      <c r="C603" t="s">
        <v>432</v>
      </c>
      <c r="D603" t="s">
        <v>942</v>
      </c>
      <c r="E603">
        <v>2021</v>
      </c>
      <c r="F603" s="23">
        <v>67.069999999999993</v>
      </c>
      <c r="G603" s="23">
        <v>15.75</v>
      </c>
      <c r="H603" s="22">
        <v>15075</v>
      </c>
      <c r="I603" s="34">
        <v>112.08</v>
      </c>
      <c r="J603" s="22">
        <v>0</v>
      </c>
      <c r="K603" s="22">
        <v>0</v>
      </c>
      <c r="L603" s="23">
        <v>0</v>
      </c>
      <c r="M603" s="23">
        <v>0</v>
      </c>
      <c r="N603" s="23">
        <v>0</v>
      </c>
      <c r="O603" s="14">
        <v>0</v>
      </c>
      <c r="P603" s="22">
        <v>0</v>
      </c>
      <c r="Q603" s="22">
        <v>0</v>
      </c>
      <c r="R603" s="23">
        <v>0</v>
      </c>
      <c r="S603" s="23">
        <v>0</v>
      </c>
      <c r="T603" s="23">
        <v>0</v>
      </c>
      <c r="U603" s="14">
        <v>0</v>
      </c>
      <c r="V603" s="22">
        <v>0</v>
      </c>
      <c r="W603" s="22">
        <v>0</v>
      </c>
      <c r="X603" s="23">
        <v>0</v>
      </c>
      <c r="Y603" s="23">
        <v>0</v>
      </c>
      <c r="Z603" s="23">
        <v>0</v>
      </c>
      <c r="AA603" s="14">
        <v>0</v>
      </c>
      <c r="AB603" s="22">
        <v>1</v>
      </c>
      <c r="AC603" s="22">
        <v>1</v>
      </c>
      <c r="AD603" s="23">
        <v>0</v>
      </c>
      <c r="AE603" s="23">
        <v>0</v>
      </c>
      <c r="AF603" s="23">
        <v>0</v>
      </c>
      <c r="AG603" s="14">
        <v>0</v>
      </c>
      <c r="AH603" s="22">
        <v>0</v>
      </c>
      <c r="AI603" s="23">
        <v>0</v>
      </c>
      <c r="AJ603" s="23">
        <v>0</v>
      </c>
      <c r="AK603" s="23">
        <v>0</v>
      </c>
      <c r="AL603" s="14">
        <v>0</v>
      </c>
      <c r="AM603" s="22">
        <v>448</v>
      </c>
      <c r="AN603" s="23">
        <v>7950.3789999999999</v>
      </c>
      <c r="AO603" s="23">
        <v>7.9503789999999999</v>
      </c>
      <c r="AP603" s="23">
        <v>7.1141812919999996</v>
      </c>
      <c r="AQ603" s="14">
        <v>6.35</v>
      </c>
      <c r="AR603" s="22">
        <v>448</v>
      </c>
      <c r="AS603" s="23">
        <v>7950.3789999999999</v>
      </c>
      <c r="AT603" s="23">
        <v>7.9503789999999999</v>
      </c>
      <c r="AU603" s="23">
        <v>7.1141812919999996</v>
      </c>
      <c r="AV603" s="14">
        <v>6.35</v>
      </c>
      <c r="AW603" s="22">
        <v>0</v>
      </c>
      <c r="AX603" s="22">
        <v>0</v>
      </c>
      <c r="AY603" s="23">
        <v>0</v>
      </c>
      <c r="AZ603" s="23">
        <v>0</v>
      </c>
      <c r="BA603" s="23">
        <v>0</v>
      </c>
      <c r="BB603" s="14">
        <v>0</v>
      </c>
      <c r="BC603" s="22">
        <v>7</v>
      </c>
      <c r="BD603" s="23">
        <v>16080</v>
      </c>
      <c r="BE603" s="23">
        <v>16.079999999999998</v>
      </c>
      <c r="BF603" s="23">
        <v>34.526835140000003</v>
      </c>
      <c r="BG603" s="14">
        <v>30.81</v>
      </c>
      <c r="BH603" s="22">
        <v>456</v>
      </c>
      <c r="BI603" s="23">
        <v>24.03</v>
      </c>
      <c r="BJ603" s="23">
        <v>41.64</v>
      </c>
      <c r="BK603" s="14">
        <v>37.15</v>
      </c>
      <c r="BL603" t="s">
        <v>432</v>
      </c>
    </row>
    <row r="604" spans="1:64">
      <c r="A604" t="s">
        <v>1443</v>
      </c>
      <c r="B604" t="s">
        <v>1435</v>
      </c>
      <c r="C604" t="s">
        <v>432</v>
      </c>
      <c r="D604" s="111" t="s">
        <v>942</v>
      </c>
      <c r="E604" s="110">
        <v>2022</v>
      </c>
      <c r="F604" s="23"/>
      <c r="G604" s="23"/>
      <c r="H604" s="22">
        <v>15170</v>
      </c>
      <c r="I604" s="34">
        <v>109.945154055578</v>
      </c>
      <c r="J604" s="22">
        <v>0</v>
      </c>
      <c r="K604" s="22">
        <v>0</v>
      </c>
      <c r="L604" s="23">
        <v>0</v>
      </c>
      <c r="M604" s="23">
        <v>0</v>
      </c>
      <c r="N604" s="23">
        <v>0</v>
      </c>
      <c r="O604" s="14">
        <v>0</v>
      </c>
      <c r="P604" s="22">
        <v>0</v>
      </c>
      <c r="Q604" s="22">
        <v>0</v>
      </c>
      <c r="R604" s="23">
        <v>0</v>
      </c>
      <c r="S604" s="23">
        <v>0</v>
      </c>
      <c r="T604" s="23">
        <v>0</v>
      </c>
      <c r="U604" s="14">
        <v>0</v>
      </c>
      <c r="V604" s="22">
        <v>0</v>
      </c>
      <c r="W604" s="22">
        <v>0</v>
      </c>
      <c r="X604" s="23">
        <v>0</v>
      </c>
      <c r="Y604" s="23">
        <v>0</v>
      </c>
      <c r="Z604" s="23">
        <v>0</v>
      </c>
      <c r="AA604" s="14">
        <v>0</v>
      </c>
      <c r="AB604" s="22">
        <v>1</v>
      </c>
      <c r="AC604" s="22">
        <v>1</v>
      </c>
      <c r="AD604" s="23">
        <v>0</v>
      </c>
      <c r="AE604" s="23">
        <v>0</v>
      </c>
      <c r="AF604" s="23">
        <v>0</v>
      </c>
      <c r="AG604" s="14">
        <v>0</v>
      </c>
      <c r="AH604" s="22">
        <v>0</v>
      </c>
      <c r="AI604" s="23">
        <v>0</v>
      </c>
      <c r="AJ604" s="23">
        <v>0</v>
      </c>
      <c r="AK604" s="23">
        <v>0</v>
      </c>
      <c r="AL604" s="14">
        <v>0</v>
      </c>
      <c r="AM604" s="22">
        <v>566</v>
      </c>
      <c r="AN604" s="23">
        <v>8931.2189999999882</v>
      </c>
      <c r="AO604" s="23">
        <v>8.9312190000000076</v>
      </c>
      <c r="AP604" s="23">
        <v>9.1488184895709725</v>
      </c>
      <c r="AQ604" s="14">
        <v>8.321256692174158</v>
      </c>
      <c r="AR604" s="22">
        <v>566</v>
      </c>
      <c r="AS604" s="23">
        <v>8931.21899999999</v>
      </c>
      <c r="AT604" s="23">
        <v>8.9312190000000093</v>
      </c>
      <c r="AU604" s="23">
        <v>9.1488184895709708</v>
      </c>
      <c r="AV604" s="14">
        <v>8.321256692174158</v>
      </c>
      <c r="AW604" s="22">
        <v>0</v>
      </c>
      <c r="AX604" s="22">
        <v>0</v>
      </c>
      <c r="AY604" s="23">
        <v>0</v>
      </c>
      <c r="AZ604" s="23">
        <v>0</v>
      </c>
      <c r="BA604" s="23">
        <v>0</v>
      </c>
      <c r="BB604" s="14">
        <v>0</v>
      </c>
      <c r="BC604" s="22">
        <v>7</v>
      </c>
      <c r="BD604" s="23">
        <v>16080</v>
      </c>
      <c r="BE604" s="23">
        <v>16.079999999999998</v>
      </c>
      <c r="BF604" s="23">
        <v>38.56552457583787</v>
      </c>
      <c r="BG604" s="14">
        <v>35.077057199212931</v>
      </c>
      <c r="BH604" s="22">
        <v>574</v>
      </c>
      <c r="BI604" s="23">
        <v>25.011219000000008</v>
      </c>
      <c r="BJ604" s="23">
        <v>47.714343065408841</v>
      </c>
      <c r="BK604" s="14">
        <v>43.39831389138709</v>
      </c>
      <c r="BL604" t="s">
        <v>432</v>
      </c>
    </row>
    <row r="605" spans="1:64">
      <c r="A605" t="s">
        <v>1444</v>
      </c>
      <c r="B605" t="s">
        <v>1435</v>
      </c>
      <c r="C605" t="s">
        <v>432</v>
      </c>
      <c r="D605" t="s">
        <v>942</v>
      </c>
      <c r="E605">
        <v>2023</v>
      </c>
      <c r="F605">
        <v>67.069999999999993</v>
      </c>
      <c r="G605">
        <v>16.190000000000001</v>
      </c>
      <c r="H605">
        <v>14643</v>
      </c>
      <c r="I605">
        <v>109.945154055578</v>
      </c>
      <c r="J605">
        <v>0</v>
      </c>
      <c r="K605">
        <v>0</v>
      </c>
      <c r="L605">
        <v>0</v>
      </c>
      <c r="M605">
        <v>0</v>
      </c>
      <c r="N605">
        <v>0</v>
      </c>
      <c r="O605">
        <v>0</v>
      </c>
      <c r="P605">
        <v>0</v>
      </c>
      <c r="Q605">
        <v>0</v>
      </c>
      <c r="R605">
        <v>0</v>
      </c>
      <c r="S605">
        <v>0</v>
      </c>
      <c r="T605">
        <v>0</v>
      </c>
      <c r="U605">
        <v>0</v>
      </c>
      <c r="V605">
        <v>0</v>
      </c>
      <c r="W605">
        <v>0</v>
      </c>
      <c r="X605">
        <v>0</v>
      </c>
      <c r="Y605">
        <v>0</v>
      </c>
      <c r="Z605">
        <v>0</v>
      </c>
      <c r="AA605">
        <v>0</v>
      </c>
      <c r="AB605">
        <v>1</v>
      </c>
      <c r="AC605">
        <v>1</v>
      </c>
      <c r="AG605">
        <v>0</v>
      </c>
      <c r="AL605">
        <v>0</v>
      </c>
      <c r="AM605">
        <v>785</v>
      </c>
      <c r="AN605">
        <v>11174.078</v>
      </c>
      <c r="AO605">
        <v>11.174078</v>
      </c>
      <c r="AP605">
        <v>10.481142999999999</v>
      </c>
      <c r="AQ605">
        <v>9.5330649995739805</v>
      </c>
      <c r="AR605">
        <v>910</v>
      </c>
      <c r="AS605">
        <v>11273.692999999899</v>
      </c>
      <c r="AT605">
        <v>11.273693</v>
      </c>
      <c r="AU605">
        <v>10.5745801322535</v>
      </c>
      <c r="AV605">
        <v>9.6180502206654594</v>
      </c>
      <c r="AW605">
        <v>0</v>
      </c>
      <c r="AX605">
        <v>0</v>
      </c>
      <c r="AY605">
        <v>0</v>
      </c>
      <c r="AZ605">
        <v>0</v>
      </c>
      <c r="BA605">
        <v>0</v>
      </c>
      <c r="BB605">
        <v>0</v>
      </c>
      <c r="BC605">
        <v>7</v>
      </c>
      <c r="BD605">
        <v>16080</v>
      </c>
      <c r="BE605">
        <v>16.079999999999998</v>
      </c>
      <c r="BF605">
        <v>46.048979000000003</v>
      </c>
      <c r="BG605">
        <v>41.883591319288101</v>
      </c>
      <c r="BH605">
        <v>918</v>
      </c>
      <c r="BI605">
        <v>27.353693</v>
      </c>
      <c r="BJ605">
        <v>56.623559132253504</v>
      </c>
      <c r="BK605">
        <v>51.50164153995356</v>
      </c>
      <c r="BL605" t="s">
        <v>432</v>
      </c>
    </row>
    <row r="606" spans="1:64">
      <c r="A606" t="s">
        <v>1445</v>
      </c>
      <c r="B606" t="s">
        <v>1435</v>
      </c>
      <c r="C606" t="s">
        <v>432</v>
      </c>
      <c r="D606" t="s">
        <v>942</v>
      </c>
      <c r="E606">
        <v>2024</v>
      </c>
      <c r="F606">
        <v>67.069999999999993</v>
      </c>
      <c r="G606">
        <v>15.68</v>
      </c>
      <c r="H606">
        <v>14619</v>
      </c>
      <c r="I606">
        <v>100.24391782713634</v>
      </c>
      <c r="J606">
        <v>0</v>
      </c>
      <c r="K606">
        <v>0</v>
      </c>
      <c r="L606">
        <v>0</v>
      </c>
      <c r="M606">
        <v>0</v>
      </c>
      <c r="N606">
        <v>0</v>
      </c>
      <c r="O606">
        <v>0</v>
      </c>
      <c r="P606">
        <v>0</v>
      </c>
      <c r="Q606">
        <v>0</v>
      </c>
      <c r="R606">
        <v>0</v>
      </c>
      <c r="S606">
        <v>0</v>
      </c>
      <c r="T606">
        <v>0</v>
      </c>
      <c r="U606">
        <v>0</v>
      </c>
      <c r="V606">
        <v>0</v>
      </c>
      <c r="W606">
        <v>0</v>
      </c>
      <c r="X606">
        <v>0</v>
      </c>
      <c r="Y606">
        <v>0</v>
      </c>
      <c r="Z606">
        <v>0</v>
      </c>
      <c r="AA606">
        <v>0</v>
      </c>
      <c r="AB606">
        <v>1</v>
      </c>
      <c r="AC606">
        <v>1</v>
      </c>
      <c r="AD606">
        <v>0</v>
      </c>
      <c r="AE606">
        <v>0</v>
      </c>
      <c r="AF606">
        <v>0</v>
      </c>
      <c r="AG606">
        <v>0</v>
      </c>
      <c r="AH606">
        <v>0</v>
      </c>
      <c r="AI606">
        <v>0</v>
      </c>
      <c r="AJ606">
        <v>0</v>
      </c>
      <c r="AK606">
        <v>0</v>
      </c>
      <c r="AL606">
        <v>0</v>
      </c>
      <c r="AM606">
        <v>994</v>
      </c>
      <c r="AN606">
        <v>13653.984000000002</v>
      </c>
      <c r="AO606">
        <v>13.653984000000007</v>
      </c>
      <c r="AP606">
        <v>12.315126353806757</v>
      </c>
      <c r="AQ606">
        <v>12.285160656872305</v>
      </c>
      <c r="AR606">
        <v>1262</v>
      </c>
      <c r="AS606">
        <v>13912.760999999973</v>
      </c>
      <c r="AT606">
        <v>13.912761000000025</v>
      </c>
      <c r="AU606">
        <v>12.548528667187146</v>
      </c>
      <c r="AV606">
        <v>12.517995045670711</v>
      </c>
      <c r="AW606">
        <v>0</v>
      </c>
      <c r="AX606">
        <v>0</v>
      </c>
      <c r="AY606">
        <v>0</v>
      </c>
      <c r="AZ606">
        <v>0</v>
      </c>
      <c r="BA606">
        <v>0</v>
      </c>
      <c r="BB606">
        <v>0</v>
      </c>
      <c r="BC606">
        <v>7</v>
      </c>
      <c r="BD606">
        <v>16080</v>
      </c>
      <c r="BE606">
        <v>16.079999999999998</v>
      </c>
      <c r="BF606">
        <v>40.386937316751379</v>
      </c>
      <c r="BG606">
        <v>40.288666077872016</v>
      </c>
      <c r="BH606">
        <v>1270</v>
      </c>
      <c r="BI606">
        <v>29.992761000000023</v>
      </c>
      <c r="BJ606">
        <v>52.935465983938528</v>
      </c>
      <c r="BK606">
        <v>52.806661123542732</v>
      </c>
      <c r="BL606" t="s">
        <v>432</v>
      </c>
    </row>
    <row r="607" spans="1:64">
      <c r="A607" t="s">
        <v>1446</v>
      </c>
      <c r="B607" t="s">
        <v>1447</v>
      </c>
      <c r="C607" t="s">
        <v>434</v>
      </c>
      <c r="D607" t="s">
        <v>942</v>
      </c>
      <c r="E607">
        <v>2012</v>
      </c>
      <c r="F607" s="23">
        <v>48.11</v>
      </c>
      <c r="G607" s="23">
        <v>10.06</v>
      </c>
      <c r="H607" s="22">
        <v>18895</v>
      </c>
      <c r="I607" s="34">
        <v>152.52353399999998</v>
      </c>
      <c r="J607" s="22">
        <v>4</v>
      </c>
      <c r="K607" s="22" t="s">
        <v>782</v>
      </c>
      <c r="L607" s="23">
        <v>1595</v>
      </c>
      <c r="M607" s="23">
        <v>1.595</v>
      </c>
      <c r="N607" s="23">
        <v>9.4302379999999992</v>
      </c>
      <c r="O607" s="14">
        <v>6.1828084838369923</v>
      </c>
      <c r="P607" s="22">
        <v>0</v>
      </c>
      <c r="Q607" s="22" t="s">
        <v>782</v>
      </c>
      <c r="R607" s="23">
        <v>0</v>
      </c>
      <c r="S607" s="23">
        <v>0</v>
      </c>
      <c r="T607" s="23">
        <v>0</v>
      </c>
      <c r="U607" s="14">
        <v>0</v>
      </c>
      <c r="V607" s="22">
        <v>0</v>
      </c>
      <c r="W607" s="22" t="s">
        <v>782</v>
      </c>
      <c r="X607" s="23">
        <v>0</v>
      </c>
      <c r="Y607" s="23">
        <v>0</v>
      </c>
      <c r="Z607" s="23">
        <v>0</v>
      </c>
      <c r="AA607" s="14">
        <v>0</v>
      </c>
      <c r="AB607" s="22">
        <v>0</v>
      </c>
      <c r="AC607" s="22" t="s">
        <v>782</v>
      </c>
      <c r="AD607" s="23">
        <v>0</v>
      </c>
      <c r="AE607" s="23">
        <v>0</v>
      </c>
      <c r="AF607" s="23">
        <v>0</v>
      </c>
      <c r="AG607" s="14">
        <v>0</v>
      </c>
      <c r="AH607" s="22" t="s">
        <v>782</v>
      </c>
      <c r="AI607" s="23" t="s">
        <v>782</v>
      </c>
      <c r="AJ607" s="23" t="s">
        <v>782</v>
      </c>
      <c r="AK607" s="23" t="s">
        <v>782</v>
      </c>
      <c r="AL607" s="14" t="s">
        <v>782</v>
      </c>
      <c r="AM607" s="22" t="s">
        <v>782</v>
      </c>
      <c r="AN607" s="23" t="s">
        <v>782</v>
      </c>
      <c r="AO607" s="23" t="s">
        <v>782</v>
      </c>
      <c r="AP607" s="23" t="s">
        <v>782</v>
      </c>
      <c r="AQ607" s="14" t="s">
        <v>782</v>
      </c>
      <c r="AR607" s="22">
        <v>278</v>
      </c>
      <c r="AS607" s="23">
        <v>6456.6549999999988</v>
      </c>
      <c r="AT607" s="23">
        <v>6.4566549999999987</v>
      </c>
      <c r="AU607" s="23">
        <v>5.5421009999999997</v>
      </c>
      <c r="AV607" s="14">
        <v>3.6336038476527825</v>
      </c>
      <c r="AW607" s="22">
        <v>1</v>
      </c>
      <c r="AX607" s="22" t="s">
        <v>782</v>
      </c>
      <c r="AY607" s="23">
        <v>7.5</v>
      </c>
      <c r="AZ607" s="23">
        <v>7.4999999999999997E-3</v>
      </c>
      <c r="BA607" s="23">
        <v>4.2939999999999992E-3</v>
      </c>
      <c r="BB607" s="14">
        <v>2.8153032436292751E-3</v>
      </c>
      <c r="BC607" s="22">
        <v>6</v>
      </c>
      <c r="BD607" s="23">
        <v>4400</v>
      </c>
      <c r="BE607" s="23">
        <v>4.4000000000000004</v>
      </c>
      <c r="BF607" s="23">
        <v>7.0268000000000006</v>
      </c>
      <c r="BG607" s="14">
        <v>4.6070267425091274</v>
      </c>
      <c r="BH607" s="22">
        <v>289</v>
      </c>
      <c r="BI607" s="23">
        <v>12.459155000000001</v>
      </c>
      <c r="BJ607" s="23">
        <v>22.003432999999998</v>
      </c>
      <c r="BK607" s="14">
        <v>14.426254377242532</v>
      </c>
      <c r="BL607" t="s">
        <v>434</v>
      </c>
    </row>
    <row r="608" spans="1:64">
      <c r="A608" t="s">
        <v>1448</v>
      </c>
      <c r="B608" t="s">
        <v>1447</v>
      </c>
      <c r="C608" t="s">
        <v>434</v>
      </c>
      <c r="D608" t="s">
        <v>942</v>
      </c>
      <c r="E608">
        <v>2015</v>
      </c>
      <c r="F608" s="23">
        <v>48.11</v>
      </c>
      <c r="G608" s="23">
        <v>10.09</v>
      </c>
      <c r="H608" s="22">
        <v>19139</v>
      </c>
      <c r="I608" s="34">
        <v>154.16012542849006</v>
      </c>
      <c r="J608" s="13">
        <v>4</v>
      </c>
      <c r="K608" s="13">
        <v>4</v>
      </c>
      <c r="L608" s="19">
        <v>1595</v>
      </c>
      <c r="M608" s="35">
        <v>1.595</v>
      </c>
      <c r="N608" s="19">
        <v>9.5402611960502171</v>
      </c>
      <c r="O608" s="17">
        <v>6.1885401101827968</v>
      </c>
      <c r="P608" s="36">
        <v>1</v>
      </c>
      <c r="Q608" s="37">
        <v>1</v>
      </c>
      <c r="R608" s="38">
        <v>0</v>
      </c>
      <c r="S608" s="27">
        <v>0</v>
      </c>
      <c r="T608" s="23">
        <v>0</v>
      </c>
      <c r="U608" s="17">
        <v>0</v>
      </c>
      <c r="V608" s="22">
        <v>0</v>
      </c>
      <c r="W608" s="22">
        <v>0</v>
      </c>
      <c r="X608" s="23">
        <v>0</v>
      </c>
      <c r="Y608" s="27">
        <v>0</v>
      </c>
      <c r="Z608" s="27">
        <v>0</v>
      </c>
      <c r="AA608" s="14">
        <v>0</v>
      </c>
      <c r="AB608" s="39">
        <v>1</v>
      </c>
      <c r="AC608" s="22" t="s">
        <v>782</v>
      </c>
      <c r="AD608" s="23">
        <v>0</v>
      </c>
      <c r="AE608" s="23">
        <v>0</v>
      </c>
      <c r="AF608" s="23">
        <v>0.49528617599999991</v>
      </c>
      <c r="AG608" s="14">
        <v>0.32128034057013488</v>
      </c>
      <c r="AH608" s="22" t="s">
        <v>782</v>
      </c>
      <c r="AI608" s="23" t="s">
        <v>782</v>
      </c>
      <c r="AJ608" s="23" t="s">
        <v>782</v>
      </c>
      <c r="AK608" s="23" t="s">
        <v>782</v>
      </c>
      <c r="AL608" s="14" t="s">
        <v>782</v>
      </c>
      <c r="AM608" s="22" t="s">
        <v>782</v>
      </c>
      <c r="AN608" s="23" t="s">
        <v>782</v>
      </c>
      <c r="AO608" s="23" t="s">
        <v>782</v>
      </c>
      <c r="AP608" s="23" t="s">
        <v>782</v>
      </c>
      <c r="AQ608" s="14" t="s">
        <v>782</v>
      </c>
      <c r="AR608" s="40">
        <v>335</v>
      </c>
      <c r="AS608" s="41">
        <v>7133.2999999999975</v>
      </c>
      <c r="AT608" s="23">
        <v>7.1332999999999975</v>
      </c>
      <c r="AU608" s="23">
        <v>6.3355315047816942</v>
      </c>
      <c r="AV608" s="14">
        <v>4.1097083225457967</v>
      </c>
      <c r="AW608" s="22">
        <v>1</v>
      </c>
      <c r="AX608" s="22" t="s">
        <v>782</v>
      </c>
      <c r="AY608" s="23">
        <v>7.5</v>
      </c>
      <c r="AZ608" s="23">
        <v>7.4999999999999997E-3</v>
      </c>
      <c r="BA608" s="23">
        <v>1.9543081154854671E-2</v>
      </c>
      <c r="BB608" s="14">
        <v>1.2677131067800071E-2</v>
      </c>
      <c r="BC608" s="42">
        <v>6</v>
      </c>
      <c r="BD608" s="43">
        <v>4400</v>
      </c>
      <c r="BE608" s="44">
        <v>4.4000000000000004</v>
      </c>
      <c r="BF608" s="23">
        <v>6.4327246748303466</v>
      </c>
      <c r="BG608" s="14">
        <v>4.1727552160135479</v>
      </c>
      <c r="BH608" s="22">
        <v>348</v>
      </c>
      <c r="BI608" s="23">
        <v>13.135799999999998</v>
      </c>
      <c r="BJ608" s="23">
        <v>22.823346632817113</v>
      </c>
      <c r="BK608" s="14">
        <v>14.804961120380078</v>
      </c>
      <c r="BL608" t="s">
        <v>434</v>
      </c>
    </row>
    <row r="609" spans="1:64">
      <c r="A609" t="s">
        <v>1449</v>
      </c>
      <c r="B609" t="s">
        <v>1447</v>
      </c>
      <c r="C609" t="s">
        <v>434</v>
      </c>
      <c r="D609" t="s">
        <v>942</v>
      </c>
      <c r="E609">
        <v>2016</v>
      </c>
      <c r="F609" s="23">
        <v>48.11</v>
      </c>
      <c r="G609" s="23">
        <v>10.119999999999999</v>
      </c>
      <c r="H609" s="22">
        <v>19145</v>
      </c>
      <c r="I609" s="34">
        <v>162.72768723836469</v>
      </c>
      <c r="J609" s="13">
        <v>4</v>
      </c>
      <c r="K609" s="13">
        <v>4</v>
      </c>
      <c r="L609" s="19">
        <v>1595</v>
      </c>
      <c r="M609" s="35">
        <v>1.595</v>
      </c>
      <c r="N609" s="19">
        <v>9.5396950000000018</v>
      </c>
      <c r="O609" s="17">
        <v>5.8623674691733232</v>
      </c>
      <c r="P609" s="13">
        <v>1</v>
      </c>
      <c r="Q609" s="13">
        <v>1</v>
      </c>
      <c r="R609" s="19">
        <v>0</v>
      </c>
      <c r="S609" s="27">
        <v>0</v>
      </c>
      <c r="T609" s="19">
        <v>0</v>
      </c>
      <c r="U609" s="17">
        <v>0</v>
      </c>
      <c r="V609" s="13">
        <v>0</v>
      </c>
      <c r="W609" s="13">
        <v>0</v>
      </c>
      <c r="X609" s="19">
        <v>0</v>
      </c>
      <c r="Y609" s="27">
        <v>0</v>
      </c>
      <c r="Z609" s="19">
        <v>0</v>
      </c>
      <c r="AA609" s="14">
        <v>0</v>
      </c>
      <c r="AB609" s="13">
        <v>1</v>
      </c>
      <c r="AC609" s="22" t="s">
        <v>782</v>
      </c>
      <c r="AD609" s="19">
        <v>0</v>
      </c>
      <c r="AE609" s="23">
        <v>0</v>
      </c>
      <c r="AF609" s="19">
        <v>0.50055637799999997</v>
      </c>
      <c r="AG609" s="14">
        <v>0.30760369454939857</v>
      </c>
      <c r="AH609" s="22" t="s">
        <v>782</v>
      </c>
      <c r="AI609" s="23" t="s">
        <v>782</v>
      </c>
      <c r="AJ609" s="23" t="s">
        <v>782</v>
      </c>
      <c r="AK609" s="23" t="s">
        <v>782</v>
      </c>
      <c r="AL609" s="14" t="s">
        <v>782</v>
      </c>
      <c r="AM609" s="22" t="s">
        <v>782</v>
      </c>
      <c r="AN609" s="23" t="s">
        <v>782</v>
      </c>
      <c r="AO609" s="23" t="s">
        <v>782</v>
      </c>
      <c r="AP609" s="23" t="s">
        <v>782</v>
      </c>
      <c r="AQ609" s="14" t="s">
        <v>782</v>
      </c>
      <c r="AR609" s="13">
        <v>350</v>
      </c>
      <c r="AS609" s="19">
        <v>7240.2879999999986</v>
      </c>
      <c r="AT609" s="23">
        <v>7.2402879999999987</v>
      </c>
      <c r="AU609" s="19">
        <v>6.429375744000013</v>
      </c>
      <c r="AV609" s="14">
        <v>3.9510029627485683</v>
      </c>
      <c r="AW609" s="13">
        <v>1</v>
      </c>
      <c r="AX609" s="22" t="s">
        <v>782</v>
      </c>
      <c r="AY609" s="19">
        <v>7.5</v>
      </c>
      <c r="AZ609" s="23">
        <v>7.4999999999999997E-3</v>
      </c>
      <c r="BA609" s="19">
        <v>4.3810000000000003E-3</v>
      </c>
      <c r="BB609" s="14">
        <v>2.692227779027351E-3</v>
      </c>
      <c r="BC609" s="13">
        <v>6</v>
      </c>
      <c r="BD609" s="19">
        <v>4400</v>
      </c>
      <c r="BE609" s="44">
        <v>4.4000000000000004</v>
      </c>
      <c r="BF609" s="19">
        <v>6.4327246748303466</v>
      </c>
      <c r="BG609" s="14">
        <v>3.9530609596925235</v>
      </c>
      <c r="BH609" s="22">
        <v>363</v>
      </c>
      <c r="BI609" s="23">
        <v>13.242787999999999</v>
      </c>
      <c r="BJ609" s="23">
        <v>22.906732796830362</v>
      </c>
      <c r="BK609" s="14">
        <v>14.07672731394284</v>
      </c>
      <c r="BL609" t="s">
        <v>434</v>
      </c>
    </row>
    <row r="610" spans="1:64">
      <c r="A610" t="s">
        <v>1450</v>
      </c>
      <c r="B610" t="s">
        <v>1447</v>
      </c>
      <c r="C610" t="s">
        <v>434</v>
      </c>
      <c r="D610" t="s">
        <v>942</v>
      </c>
      <c r="E610">
        <v>2017</v>
      </c>
      <c r="F610" s="23">
        <v>48.11</v>
      </c>
      <c r="G610" s="23">
        <v>10.18</v>
      </c>
      <c r="H610" s="22">
        <v>19009</v>
      </c>
      <c r="I610" s="34">
        <v>149.31589390744847</v>
      </c>
      <c r="J610" s="13">
        <v>4</v>
      </c>
      <c r="K610" s="13">
        <v>4</v>
      </c>
      <c r="L610" s="19">
        <v>1595</v>
      </c>
      <c r="M610" s="19">
        <v>1.595</v>
      </c>
      <c r="N610" s="19">
        <v>9.5396950000000018</v>
      </c>
      <c r="O610" s="17">
        <v>6.3889347278147488</v>
      </c>
      <c r="P610" s="13">
        <v>1</v>
      </c>
      <c r="Q610" s="13">
        <v>1</v>
      </c>
      <c r="R610" s="19">
        <v>0</v>
      </c>
      <c r="S610" s="19">
        <v>0</v>
      </c>
      <c r="T610" s="19">
        <v>0</v>
      </c>
      <c r="U610" s="17">
        <v>0</v>
      </c>
      <c r="V610" s="13">
        <v>0</v>
      </c>
      <c r="W610" s="13">
        <v>0</v>
      </c>
      <c r="X610" s="19">
        <v>0</v>
      </c>
      <c r="Y610" s="19">
        <v>0</v>
      </c>
      <c r="Z610" s="19">
        <v>0</v>
      </c>
      <c r="AA610" s="14">
        <v>0</v>
      </c>
      <c r="AB610" s="13">
        <v>1</v>
      </c>
      <c r="AC610" s="22" t="s">
        <v>782</v>
      </c>
      <c r="AD610" s="19">
        <v>0</v>
      </c>
      <c r="AE610" s="19">
        <v>0</v>
      </c>
      <c r="AF610" s="19">
        <v>0.49430526600000002</v>
      </c>
      <c r="AG610" s="14">
        <v>0.33104665087186819</v>
      </c>
      <c r="AH610" s="22" t="s">
        <v>782</v>
      </c>
      <c r="AI610" s="23" t="s">
        <v>782</v>
      </c>
      <c r="AJ610" s="23" t="s">
        <v>782</v>
      </c>
      <c r="AK610" s="23" t="s">
        <v>782</v>
      </c>
      <c r="AL610" s="14" t="s">
        <v>782</v>
      </c>
      <c r="AM610" s="22" t="s">
        <v>782</v>
      </c>
      <c r="AN610" s="23" t="s">
        <v>782</v>
      </c>
      <c r="AO610" s="23" t="s">
        <v>782</v>
      </c>
      <c r="AP610" s="23" t="s">
        <v>782</v>
      </c>
      <c r="AQ610" s="14" t="s">
        <v>782</v>
      </c>
      <c r="AR610" s="13">
        <v>369</v>
      </c>
      <c r="AS610" s="19">
        <v>7351.1079999999984</v>
      </c>
      <c r="AT610" s="19">
        <v>7.3511080000000009</v>
      </c>
      <c r="AU610" s="19">
        <v>6.527783904000013</v>
      </c>
      <c r="AV610" s="14">
        <v>4.371794410611221</v>
      </c>
      <c r="AW610" s="13">
        <v>1</v>
      </c>
      <c r="AX610" s="22" t="s">
        <v>782</v>
      </c>
      <c r="AY610" s="19">
        <v>0</v>
      </c>
      <c r="AZ610" s="19">
        <v>0</v>
      </c>
      <c r="BA610" s="19">
        <v>0</v>
      </c>
      <c r="BB610" s="14">
        <v>0</v>
      </c>
      <c r="BC610" s="13">
        <v>6</v>
      </c>
      <c r="BD610" s="19">
        <v>4400</v>
      </c>
      <c r="BE610" s="19">
        <v>4.4000000000000004</v>
      </c>
      <c r="BF610" s="19">
        <v>6.4327246748303466</v>
      </c>
      <c r="BG610" s="14">
        <v>4.3081312420883933</v>
      </c>
      <c r="BH610" s="22">
        <v>382</v>
      </c>
      <c r="BI610" s="23">
        <v>13.346108000000003</v>
      </c>
      <c r="BJ610" s="23">
        <v>22.994508844830364</v>
      </c>
      <c r="BK610" s="14">
        <v>15.399907031386231</v>
      </c>
      <c r="BL610" t="s">
        <v>434</v>
      </c>
    </row>
    <row r="611" spans="1:64">
      <c r="A611" t="s">
        <v>1451</v>
      </c>
      <c r="B611" t="s">
        <v>1447</v>
      </c>
      <c r="C611" t="s">
        <v>434</v>
      </c>
      <c r="D611" t="s">
        <v>942</v>
      </c>
      <c r="E611">
        <v>2018</v>
      </c>
      <c r="F611" s="23">
        <v>48.11</v>
      </c>
      <c r="G611" s="23">
        <v>10.18</v>
      </c>
      <c r="H611" s="22">
        <v>18982</v>
      </c>
      <c r="I611" s="34">
        <v>149.32650626664585</v>
      </c>
      <c r="J611" s="13">
        <v>4</v>
      </c>
      <c r="K611" s="13">
        <v>4</v>
      </c>
      <c r="L611" s="19">
        <v>1595</v>
      </c>
      <c r="M611" s="19">
        <v>1.595</v>
      </c>
      <c r="N611" s="19">
        <v>9.5396950000000018</v>
      </c>
      <c r="O611" s="17">
        <v>6.3884806780153163</v>
      </c>
      <c r="P611" s="13">
        <v>0</v>
      </c>
      <c r="Q611" s="13">
        <v>0</v>
      </c>
      <c r="R611" s="19">
        <v>0</v>
      </c>
      <c r="S611" s="19">
        <v>0</v>
      </c>
      <c r="T611" s="19">
        <v>0</v>
      </c>
      <c r="U611" s="17">
        <v>0</v>
      </c>
      <c r="V611" s="13">
        <v>0</v>
      </c>
      <c r="W611" s="13">
        <v>0</v>
      </c>
      <c r="X611" s="19">
        <v>0</v>
      </c>
      <c r="Y611" s="19">
        <v>0</v>
      </c>
      <c r="Z611" s="19">
        <v>0</v>
      </c>
      <c r="AA611" s="14">
        <v>0</v>
      </c>
      <c r="AB611" s="13">
        <v>1</v>
      </c>
      <c r="AC611" s="22" t="s">
        <v>782</v>
      </c>
      <c r="AD611" s="19">
        <v>0</v>
      </c>
      <c r="AE611" s="19">
        <v>0</v>
      </c>
      <c r="AF611" s="19">
        <v>0.43899975000000002</v>
      </c>
      <c r="AG611" s="14">
        <v>0.29398648704476971</v>
      </c>
      <c r="AH611" s="22" t="s">
        <v>782</v>
      </c>
      <c r="AI611" s="23" t="s">
        <v>782</v>
      </c>
      <c r="AJ611" s="23" t="s">
        <v>782</v>
      </c>
      <c r="AK611" s="23" t="s">
        <v>782</v>
      </c>
      <c r="AL611" s="14" t="s">
        <v>782</v>
      </c>
      <c r="AM611" s="22" t="s">
        <v>782</v>
      </c>
      <c r="AN611" s="23" t="s">
        <v>782</v>
      </c>
      <c r="AO611" s="23" t="s">
        <v>782</v>
      </c>
      <c r="AP611" s="23" t="s">
        <v>782</v>
      </c>
      <c r="AQ611" s="14" t="s">
        <v>782</v>
      </c>
      <c r="AR611" s="13">
        <v>382</v>
      </c>
      <c r="AS611" s="19">
        <v>7513.2279999999973</v>
      </c>
      <c r="AT611" s="19">
        <v>7.5132279999999998</v>
      </c>
      <c r="AU611" s="19">
        <v>6.6717464640000133</v>
      </c>
      <c r="AV611" s="14">
        <v>4.4678916227280947</v>
      </c>
      <c r="AW611" s="13">
        <v>1</v>
      </c>
      <c r="AX611" s="22" t="s">
        <v>782</v>
      </c>
      <c r="AY611" s="19">
        <v>7.5</v>
      </c>
      <c r="AZ611" s="19">
        <v>7.4999999999999997E-3</v>
      </c>
      <c r="BA611" s="19">
        <v>4.3810000000000003E-3</v>
      </c>
      <c r="BB611" s="14">
        <v>2.933839483378148E-3</v>
      </c>
      <c r="BC611" s="13">
        <v>6</v>
      </c>
      <c r="BD611" s="19">
        <v>4400</v>
      </c>
      <c r="BE611" s="19">
        <v>4.4000000000000004</v>
      </c>
      <c r="BF611" s="19">
        <v>5.7697694247880431</v>
      </c>
      <c r="BG611" s="14">
        <v>3.8638615266905236</v>
      </c>
      <c r="BH611" s="22">
        <v>394</v>
      </c>
      <c r="BI611" s="23">
        <v>13.515728000000001</v>
      </c>
      <c r="BJ611" s="23">
        <v>22.424591638788058</v>
      </c>
      <c r="BK611" s="14">
        <v>15.017154153962082</v>
      </c>
      <c r="BL611" t="s">
        <v>434</v>
      </c>
    </row>
    <row r="612" spans="1:64">
      <c r="A612" t="s">
        <v>1452</v>
      </c>
      <c r="B612" t="s">
        <v>1447</v>
      </c>
      <c r="C612" t="s">
        <v>434</v>
      </c>
      <c r="D612" t="s">
        <v>942</v>
      </c>
      <c r="E612">
        <v>2019</v>
      </c>
      <c r="F612" s="23">
        <v>48.11</v>
      </c>
      <c r="G612" s="23">
        <v>10.210000000000001</v>
      </c>
      <c r="H612" s="22">
        <v>18969</v>
      </c>
      <c r="I612" s="34">
        <v>152.21461679034516</v>
      </c>
      <c r="J612" s="22">
        <v>4</v>
      </c>
      <c r="K612" s="22">
        <v>4</v>
      </c>
      <c r="L612" s="23">
        <v>1595</v>
      </c>
      <c r="M612" s="23">
        <v>1.595</v>
      </c>
      <c r="N612" s="23">
        <v>9.5396950000000018</v>
      </c>
      <c r="O612" s="14">
        <v>6.2672660491860839</v>
      </c>
      <c r="P612" s="22">
        <v>0</v>
      </c>
      <c r="Q612" s="22">
        <v>0</v>
      </c>
      <c r="R612" s="23">
        <v>0</v>
      </c>
      <c r="S612" s="23">
        <v>0</v>
      </c>
      <c r="T612" s="23">
        <v>0</v>
      </c>
      <c r="U612" s="14">
        <v>0</v>
      </c>
      <c r="V612" s="22">
        <v>0</v>
      </c>
      <c r="W612" s="22">
        <v>0</v>
      </c>
      <c r="X612" s="23">
        <v>0</v>
      </c>
      <c r="Y612" s="23">
        <v>0</v>
      </c>
      <c r="Z612" s="23">
        <v>0</v>
      </c>
      <c r="AA612" s="14">
        <v>0</v>
      </c>
      <c r="AB612" s="22">
        <v>1</v>
      </c>
      <c r="AC612" s="22">
        <v>1</v>
      </c>
      <c r="AD612" s="23">
        <v>326.90826180257511</v>
      </c>
      <c r="AE612" s="23">
        <v>0.3269082618025751</v>
      </c>
      <c r="AF612" s="23">
        <v>0.45701775</v>
      </c>
      <c r="AG612" s="14">
        <v>0.30024563976630408</v>
      </c>
      <c r="AH612" s="22">
        <v>0</v>
      </c>
      <c r="AI612" s="23">
        <v>0</v>
      </c>
      <c r="AJ612" s="23">
        <v>0</v>
      </c>
      <c r="AK612" s="23">
        <v>0</v>
      </c>
      <c r="AL612" s="14">
        <v>0</v>
      </c>
      <c r="AM612" s="22">
        <v>416</v>
      </c>
      <c r="AN612" s="23">
        <v>7866.7529999999942</v>
      </c>
      <c r="AO612" s="23">
        <v>7.866753000000001</v>
      </c>
      <c r="AP612" s="23">
        <v>6.9856766640000112</v>
      </c>
      <c r="AQ612" s="14">
        <v>4.5893599519564052</v>
      </c>
      <c r="AR612" s="22">
        <v>416</v>
      </c>
      <c r="AS612" s="23">
        <v>7866.7529999999942</v>
      </c>
      <c r="AT612" s="23">
        <v>7.866753000000001</v>
      </c>
      <c r="AU612" s="23">
        <v>6.9856766640000112</v>
      </c>
      <c r="AV612" s="14">
        <v>4.5893599519564052</v>
      </c>
      <c r="AW612" s="22">
        <v>1</v>
      </c>
      <c r="AX612" s="22" t="s">
        <v>782</v>
      </c>
      <c r="AY612" s="23">
        <v>7.5</v>
      </c>
      <c r="AZ612" s="23">
        <v>7.4999999999999997E-3</v>
      </c>
      <c r="BA612" s="23">
        <v>4.3810000000000003E-3</v>
      </c>
      <c r="BB612" s="14">
        <v>2.8781729983489227E-3</v>
      </c>
      <c r="BC612" s="22">
        <v>6</v>
      </c>
      <c r="BD612" s="23">
        <v>4400</v>
      </c>
      <c r="BE612" s="23">
        <v>4.4000000000000004</v>
      </c>
      <c r="BF612" s="23">
        <v>5.7697713566555686</v>
      </c>
      <c r="BG612" s="14">
        <v>3.7905501313337342</v>
      </c>
      <c r="BH612" s="22">
        <v>428</v>
      </c>
      <c r="BI612" s="23">
        <v>14.196161261802578</v>
      </c>
      <c r="BJ612" s="23">
        <v>22.756541770655581</v>
      </c>
      <c r="BK612" s="14">
        <v>14.950299945240877</v>
      </c>
      <c r="BL612" t="s">
        <v>434</v>
      </c>
    </row>
    <row r="613" spans="1:64">
      <c r="A613" t="s">
        <v>1453</v>
      </c>
      <c r="B613" t="s">
        <v>1447</v>
      </c>
      <c r="C613" t="s">
        <v>434</v>
      </c>
      <c r="D613" t="s">
        <v>942</v>
      </c>
      <c r="E613">
        <v>2020</v>
      </c>
      <c r="F613" s="23">
        <v>48.11</v>
      </c>
      <c r="G613" s="23">
        <v>10.42</v>
      </c>
      <c r="H613" s="22">
        <v>19012</v>
      </c>
      <c r="I613" s="34">
        <v>152.74308871546185</v>
      </c>
      <c r="J613" s="22">
        <v>4</v>
      </c>
      <c r="K613" s="22">
        <v>4</v>
      </c>
      <c r="L613" s="23">
        <v>1595</v>
      </c>
      <c r="M613" s="23">
        <v>1.595</v>
      </c>
      <c r="N613" s="23">
        <v>9.5396950000000018</v>
      </c>
      <c r="O613" s="14">
        <v>6.2455820948933836</v>
      </c>
      <c r="P613" s="22">
        <v>0</v>
      </c>
      <c r="Q613" s="22">
        <v>0</v>
      </c>
      <c r="R613" s="23">
        <v>0</v>
      </c>
      <c r="S613" s="23">
        <v>0</v>
      </c>
      <c r="T613" s="23">
        <v>0</v>
      </c>
      <c r="U613" s="14">
        <v>0</v>
      </c>
      <c r="V613" s="22">
        <v>0</v>
      </c>
      <c r="W613" s="22">
        <v>0</v>
      </c>
      <c r="X613" s="23">
        <v>0</v>
      </c>
      <c r="Y613" s="23">
        <v>0</v>
      </c>
      <c r="Z613" s="23">
        <v>0</v>
      </c>
      <c r="AA613" s="14">
        <v>0</v>
      </c>
      <c r="AB613" s="22">
        <v>1</v>
      </c>
      <c r="AC613" s="22">
        <v>1</v>
      </c>
      <c r="AD613" s="23">
        <v>310.36480879828326</v>
      </c>
      <c r="AE613" s="23">
        <v>0.31036480879828326</v>
      </c>
      <c r="AF613" s="23">
        <v>0.4338900027</v>
      </c>
      <c r="AG613" s="14">
        <v>0.28406522766360576</v>
      </c>
      <c r="AH613" s="22">
        <v>0</v>
      </c>
      <c r="AI613" s="23">
        <v>0</v>
      </c>
      <c r="AJ613" s="23">
        <v>0</v>
      </c>
      <c r="AK613" s="23">
        <v>0</v>
      </c>
      <c r="AL613" s="14">
        <v>0</v>
      </c>
      <c r="AM613" s="22">
        <v>504</v>
      </c>
      <c r="AN613" s="23">
        <v>9336.0879999999925</v>
      </c>
      <c r="AO613" s="23">
        <v>9.3360879999999984</v>
      </c>
      <c r="AP613" s="23">
        <v>8.2904461440000148</v>
      </c>
      <c r="AQ613" s="14">
        <v>5.4277062312416042</v>
      </c>
      <c r="AR613" s="22">
        <v>504</v>
      </c>
      <c r="AS613" s="23">
        <v>9336.0879999999925</v>
      </c>
      <c r="AT613" s="23">
        <v>9.3360879999999984</v>
      </c>
      <c r="AU613" s="23">
        <v>8.2904461440000148</v>
      </c>
      <c r="AV613" s="14">
        <v>5.4277062312416042</v>
      </c>
      <c r="AW613" s="22">
        <v>1</v>
      </c>
      <c r="AX613" s="22">
        <v>1</v>
      </c>
      <c r="AY613" s="23">
        <v>7.5</v>
      </c>
      <c r="AZ613" s="23">
        <v>7.4999999999999997E-3</v>
      </c>
      <c r="BA613" s="23">
        <v>4.3810000000000003E-3</v>
      </c>
      <c r="BB613" s="14">
        <v>2.8682148808455523E-3</v>
      </c>
      <c r="BC613" s="22">
        <v>6</v>
      </c>
      <c r="BD613" s="23">
        <v>4400</v>
      </c>
      <c r="BE613" s="23">
        <v>4.4000000000000004</v>
      </c>
      <c r="BF613" s="23">
        <v>5.7697713566555686</v>
      </c>
      <c r="BG613" s="14">
        <v>3.7774353034092516</v>
      </c>
      <c r="BH613" s="22">
        <v>516</v>
      </c>
      <c r="BI613" s="23">
        <v>15.648952808798283</v>
      </c>
      <c r="BJ613" s="23">
        <v>24.038183503355587</v>
      </c>
      <c r="BK613" s="14">
        <v>15.737657072088691</v>
      </c>
      <c r="BL613" t="s">
        <v>434</v>
      </c>
    </row>
    <row r="614" spans="1:64">
      <c r="A614" t="s">
        <v>1454</v>
      </c>
      <c r="B614" t="s">
        <v>1447</v>
      </c>
      <c r="C614" t="s">
        <v>434</v>
      </c>
      <c r="D614" t="s">
        <v>942</v>
      </c>
      <c r="E614">
        <v>2021</v>
      </c>
      <c r="F614" s="23">
        <v>48.11</v>
      </c>
      <c r="G614" s="23">
        <v>10.65</v>
      </c>
      <c r="H614" s="22">
        <v>19062</v>
      </c>
      <c r="I614" s="34">
        <v>142.55000000000001</v>
      </c>
      <c r="J614" s="22">
        <v>4</v>
      </c>
      <c r="K614" s="22">
        <v>5</v>
      </c>
      <c r="L614" s="23">
        <v>1651</v>
      </c>
      <c r="M614" s="23">
        <v>1.651</v>
      </c>
      <c r="N614" s="23">
        <v>9.8746310000000008</v>
      </c>
      <c r="O614" s="14">
        <v>6.93</v>
      </c>
      <c r="P614" s="22">
        <v>0</v>
      </c>
      <c r="Q614" s="22">
        <v>0</v>
      </c>
      <c r="R614" s="23">
        <v>0</v>
      </c>
      <c r="S614" s="23">
        <v>0</v>
      </c>
      <c r="T614" s="23">
        <v>0</v>
      </c>
      <c r="U614" s="14">
        <v>0</v>
      </c>
      <c r="V614" s="22">
        <v>0</v>
      </c>
      <c r="W614" s="22">
        <v>0</v>
      </c>
      <c r="X614" s="23">
        <v>0</v>
      </c>
      <c r="Y614" s="23">
        <v>0</v>
      </c>
      <c r="Z614" s="23">
        <v>0</v>
      </c>
      <c r="AA614" s="14">
        <v>0</v>
      </c>
      <c r="AB614" s="22">
        <v>1</v>
      </c>
      <c r="AC614" s="22">
        <v>1</v>
      </c>
      <c r="AD614" s="23">
        <v>296.51741329999999</v>
      </c>
      <c r="AE614" s="23">
        <v>0.29651741300000001</v>
      </c>
      <c r="AF614" s="23">
        <v>0.41453134400000002</v>
      </c>
      <c r="AG614" s="14">
        <v>0.28999999999999998</v>
      </c>
      <c r="AH614" s="22">
        <v>0</v>
      </c>
      <c r="AI614" s="23">
        <v>0</v>
      </c>
      <c r="AJ614" s="23">
        <v>0</v>
      </c>
      <c r="AK614" s="23">
        <v>0</v>
      </c>
      <c r="AL614" s="14">
        <v>0</v>
      </c>
      <c r="AM614" s="22">
        <v>563</v>
      </c>
      <c r="AN614" s="23">
        <v>10223.203</v>
      </c>
      <c r="AO614" s="23">
        <v>10.223203</v>
      </c>
      <c r="AP614" s="23">
        <v>9.1479562829999992</v>
      </c>
      <c r="AQ614" s="14">
        <v>6.42</v>
      </c>
      <c r="AR614" s="22">
        <v>563</v>
      </c>
      <c r="AS614" s="23">
        <v>10223.203</v>
      </c>
      <c r="AT614" s="23">
        <v>10.223203</v>
      </c>
      <c r="AU614" s="23">
        <v>9.1479562829999992</v>
      </c>
      <c r="AV614" s="14">
        <v>6.42</v>
      </c>
      <c r="AW614" s="22">
        <v>1</v>
      </c>
      <c r="AX614" s="22">
        <v>1</v>
      </c>
      <c r="AY614" s="23">
        <v>7.5</v>
      </c>
      <c r="AZ614" s="23">
        <v>7.4999999999999997E-3</v>
      </c>
      <c r="BA614" s="23">
        <v>4.3810000000000003E-3</v>
      </c>
      <c r="BB614" s="14">
        <v>0</v>
      </c>
      <c r="BC614" s="22">
        <v>6</v>
      </c>
      <c r="BD614" s="23">
        <v>4400</v>
      </c>
      <c r="BE614" s="23">
        <v>4.4000000000000004</v>
      </c>
      <c r="BF614" s="23">
        <v>5.0327052459999999</v>
      </c>
      <c r="BG614" s="14">
        <v>3.53</v>
      </c>
      <c r="BH614" s="22">
        <v>575</v>
      </c>
      <c r="BI614" s="23">
        <v>16.579999999999998</v>
      </c>
      <c r="BJ614" s="23">
        <v>24.47</v>
      </c>
      <c r="BK614" s="14">
        <v>17.170000000000002</v>
      </c>
      <c r="BL614" t="s">
        <v>434</v>
      </c>
    </row>
    <row r="615" spans="1:64">
      <c r="A615" t="s">
        <v>1455</v>
      </c>
      <c r="B615" t="s">
        <v>1447</v>
      </c>
      <c r="C615" t="s">
        <v>434</v>
      </c>
      <c r="D615" s="111" t="s">
        <v>942</v>
      </c>
      <c r="E615" s="110">
        <v>2022</v>
      </c>
      <c r="F615" s="23"/>
      <c r="G615" s="23"/>
      <c r="H615" s="22">
        <v>19143</v>
      </c>
      <c r="I615" s="34">
        <v>138.73962320935595</v>
      </c>
      <c r="J615" s="22">
        <v>4</v>
      </c>
      <c r="K615" s="22">
        <v>5</v>
      </c>
      <c r="L615" s="23">
        <v>1651</v>
      </c>
      <c r="M615" s="23">
        <v>1.651</v>
      </c>
      <c r="N615" s="23">
        <v>9.7706180000000007</v>
      </c>
      <c r="O615" s="14">
        <v>7.042413532618788</v>
      </c>
      <c r="P615" s="22">
        <v>0</v>
      </c>
      <c r="Q615" s="22">
        <v>0</v>
      </c>
      <c r="R615" s="23">
        <v>0</v>
      </c>
      <c r="S615" s="23">
        <v>0</v>
      </c>
      <c r="T615" s="23">
        <v>0</v>
      </c>
      <c r="U615" s="14">
        <v>0</v>
      </c>
      <c r="V615" s="22">
        <v>0</v>
      </c>
      <c r="W615" s="22">
        <v>0</v>
      </c>
      <c r="X615" s="23">
        <v>0</v>
      </c>
      <c r="Y615" s="23">
        <v>0</v>
      </c>
      <c r="Z615" s="23">
        <v>0</v>
      </c>
      <c r="AA615" s="14">
        <v>0</v>
      </c>
      <c r="AB615" s="22">
        <v>1</v>
      </c>
      <c r="AC615" s="22">
        <v>1</v>
      </c>
      <c r="AD615" s="23">
        <v>204.91867596566499</v>
      </c>
      <c r="AE615" s="23">
        <v>0.20491867596566499</v>
      </c>
      <c r="AF615" s="23">
        <v>0.28647630899999998</v>
      </c>
      <c r="AG615" s="14">
        <v>0.20648485441517431</v>
      </c>
      <c r="AH615" s="22">
        <v>0</v>
      </c>
      <c r="AI615" s="23">
        <v>0</v>
      </c>
      <c r="AJ615" s="23">
        <v>0</v>
      </c>
      <c r="AK615" s="23">
        <v>0</v>
      </c>
      <c r="AL615" s="14">
        <v>0</v>
      </c>
      <c r="AM615" s="22">
        <v>695</v>
      </c>
      <c r="AN615" s="23">
        <v>11516.723000000002</v>
      </c>
      <c r="AO615" s="23">
        <v>11.516723000000002</v>
      </c>
      <c r="AP615" s="23">
        <v>11.797315497656859</v>
      </c>
      <c r="AQ615" s="14">
        <v>8.5032056630677832</v>
      </c>
      <c r="AR615" s="22">
        <v>695</v>
      </c>
      <c r="AS615" s="23">
        <v>11516.723</v>
      </c>
      <c r="AT615" s="23">
        <v>11.516723000000001</v>
      </c>
      <c r="AU615" s="23">
        <v>11.7973154976569</v>
      </c>
      <c r="AV615" s="14">
        <v>8.5032056630678117</v>
      </c>
      <c r="AW615" s="22">
        <v>1</v>
      </c>
      <c r="AX615" s="22">
        <v>1</v>
      </c>
      <c r="AY615" s="23">
        <v>7.5</v>
      </c>
      <c r="AZ615" s="23">
        <v>7.4999999999999997E-3</v>
      </c>
      <c r="BA615" s="23">
        <v>4.3810000000000003E-3</v>
      </c>
      <c r="BB615" s="14">
        <v>3.1577136355553873E-3</v>
      </c>
      <c r="BC615" s="22">
        <v>6</v>
      </c>
      <c r="BD615" s="23">
        <v>4400</v>
      </c>
      <c r="BE615" s="23">
        <v>4.3999999999999995</v>
      </c>
      <c r="BF615" s="23">
        <v>5.6213932445229995</v>
      </c>
      <c r="BG615" s="14">
        <v>4.0517576122002321</v>
      </c>
      <c r="BH615" s="22">
        <v>707</v>
      </c>
      <c r="BI615" s="23">
        <v>17.780141675965666</v>
      </c>
      <c r="BJ615" s="23">
        <v>27.480184051179904</v>
      </c>
      <c r="BK615" s="14">
        <v>19.807019375937564</v>
      </c>
      <c r="BL615" t="s">
        <v>434</v>
      </c>
    </row>
    <row r="616" spans="1:64">
      <c r="A616" t="s">
        <v>1456</v>
      </c>
      <c r="B616" t="s">
        <v>1447</v>
      </c>
      <c r="C616" t="s">
        <v>434</v>
      </c>
      <c r="D616" t="s">
        <v>942</v>
      </c>
      <c r="E616">
        <v>2023</v>
      </c>
      <c r="F616">
        <v>48.11</v>
      </c>
      <c r="G616">
        <v>10.66</v>
      </c>
      <c r="H616">
        <v>18831</v>
      </c>
      <c r="I616">
        <v>138.73962320935595</v>
      </c>
      <c r="J616">
        <v>4</v>
      </c>
      <c r="K616">
        <v>6</v>
      </c>
      <c r="L616">
        <v>1693</v>
      </c>
      <c r="M616">
        <v>1.6930000000000001</v>
      </c>
      <c r="N616">
        <v>10.019174</v>
      </c>
      <c r="O616">
        <v>7.2215663905049103</v>
      </c>
      <c r="P616">
        <v>0</v>
      </c>
      <c r="Q616">
        <v>0</v>
      </c>
      <c r="R616">
        <v>0</v>
      </c>
      <c r="S616">
        <v>0</v>
      </c>
      <c r="T616">
        <v>0</v>
      </c>
      <c r="U616">
        <v>0</v>
      </c>
      <c r="V616">
        <v>0</v>
      </c>
      <c r="W616">
        <v>0</v>
      </c>
      <c r="X616">
        <v>0</v>
      </c>
      <c r="Y616">
        <v>0</v>
      </c>
      <c r="Z616">
        <v>0</v>
      </c>
      <c r="AA616">
        <v>0</v>
      </c>
      <c r="AB616">
        <v>1</v>
      </c>
      <c r="AC616">
        <v>1</v>
      </c>
      <c r="AD616">
        <v>294.23104506437801</v>
      </c>
      <c r="AE616">
        <v>0.29423104506437803</v>
      </c>
      <c r="AF616">
        <v>0.41133500099999998</v>
      </c>
      <c r="AG616">
        <v>0.29647983141723094</v>
      </c>
      <c r="AL616">
        <v>0</v>
      </c>
      <c r="AM616">
        <v>962</v>
      </c>
      <c r="AN616">
        <v>15068.623</v>
      </c>
      <c r="AO616">
        <v>15.068623000000001</v>
      </c>
      <c r="AP616">
        <v>14.134176</v>
      </c>
      <c r="AQ616">
        <v>10.187555417151268</v>
      </c>
      <c r="AR616">
        <v>1123</v>
      </c>
      <c r="AS616">
        <v>15191.994000000001</v>
      </c>
      <c r="AT616">
        <v>15.1919939999999</v>
      </c>
      <c r="AU616">
        <v>14.2498964555549</v>
      </c>
      <c r="AV616">
        <v>10.270963785199291</v>
      </c>
      <c r="AW616">
        <v>1</v>
      </c>
      <c r="AX616">
        <v>1</v>
      </c>
      <c r="AY616">
        <v>7.5</v>
      </c>
      <c r="AZ616">
        <v>7.4999999999999997E-3</v>
      </c>
      <c r="BA616">
        <v>4.3810000000000003E-3</v>
      </c>
      <c r="BB616">
        <v>3.1577136355553878E-3</v>
      </c>
      <c r="BC616">
        <v>3</v>
      </c>
      <c r="BD616">
        <v>2600</v>
      </c>
      <c r="BE616">
        <v>2.6</v>
      </c>
      <c r="BF616">
        <v>3.9237109999999999</v>
      </c>
      <c r="BG616">
        <v>2.8281113277056984</v>
      </c>
      <c r="BH616">
        <v>1132</v>
      </c>
      <c r="BI616">
        <v>19.78672504506428</v>
      </c>
      <c r="BJ616">
        <v>28.6084974565549</v>
      </c>
      <c r="BK616">
        <v>20.620279048462685</v>
      </c>
      <c r="BL616" t="s">
        <v>434</v>
      </c>
    </row>
    <row r="617" spans="1:64">
      <c r="A617" t="s">
        <v>1457</v>
      </c>
      <c r="B617" t="s">
        <v>1447</v>
      </c>
      <c r="C617" t="s">
        <v>434</v>
      </c>
      <c r="D617" t="s">
        <v>942</v>
      </c>
      <c r="E617">
        <v>2024</v>
      </c>
      <c r="F617">
        <v>48.11</v>
      </c>
      <c r="G617">
        <v>10.7</v>
      </c>
      <c r="H617">
        <v>18826</v>
      </c>
      <c r="I617">
        <v>129.09172973621099</v>
      </c>
      <c r="J617">
        <v>4</v>
      </c>
      <c r="K617">
        <v>6</v>
      </c>
      <c r="L617">
        <v>1693</v>
      </c>
      <c r="M617">
        <v>1.6930000000000001</v>
      </c>
      <c r="N617">
        <v>10.019174</v>
      </c>
      <c r="O617">
        <v>7.761282632491957</v>
      </c>
      <c r="P617">
        <v>0</v>
      </c>
      <c r="Q617">
        <v>0</v>
      </c>
      <c r="R617">
        <v>0</v>
      </c>
      <c r="S617">
        <v>0</v>
      </c>
      <c r="T617">
        <v>0</v>
      </c>
      <c r="U617">
        <v>0</v>
      </c>
      <c r="V617">
        <v>0</v>
      </c>
      <c r="W617">
        <v>0</v>
      </c>
      <c r="X617">
        <v>0</v>
      </c>
      <c r="Y617">
        <v>0</v>
      </c>
      <c r="Z617">
        <v>0</v>
      </c>
      <c r="AA617">
        <v>0</v>
      </c>
      <c r="AB617">
        <v>1</v>
      </c>
      <c r="AC617">
        <v>1</v>
      </c>
      <c r="AD617">
        <v>354.04077253218884</v>
      </c>
      <c r="AE617">
        <v>0.35404077253218885</v>
      </c>
      <c r="AF617">
        <v>0.49494899999999997</v>
      </c>
      <c r="AG617">
        <v>0.38340875981086486</v>
      </c>
      <c r="AH617">
        <v>1</v>
      </c>
      <c r="AI617">
        <v>8.64</v>
      </c>
      <c r="AJ617">
        <v>8.6400000000000001E-3</v>
      </c>
      <c r="AK617">
        <v>7.7927945204044804E-3</v>
      </c>
      <c r="AL617">
        <v>6.036633436029136E-3</v>
      </c>
      <c r="AM617">
        <v>1226</v>
      </c>
      <c r="AN617">
        <v>18583.583999999995</v>
      </c>
      <c r="AO617">
        <v>18.583583999999995</v>
      </c>
      <c r="AP617">
        <v>16.761348560726418</v>
      </c>
      <c r="AQ617">
        <v>12.98406071014537</v>
      </c>
      <c r="AR617">
        <v>1515</v>
      </c>
      <c r="AS617">
        <v>18845.754999999888</v>
      </c>
      <c r="AT617">
        <v>18.84575500000005</v>
      </c>
      <c r="AU617">
        <v>16.997812071398688</v>
      </c>
      <c r="AV617">
        <v>13.167235504654254</v>
      </c>
      <c r="AW617">
        <v>1</v>
      </c>
      <c r="AX617">
        <v>1</v>
      </c>
      <c r="AY617">
        <v>7.5</v>
      </c>
      <c r="AZ617">
        <v>7.4999999999999997E-3</v>
      </c>
      <c r="BA617">
        <v>4.3810000000000003E-3</v>
      </c>
      <c r="BB617">
        <v>3.3937108201681364E-3</v>
      </c>
      <c r="BC617">
        <v>4</v>
      </c>
      <c r="BD617">
        <v>8100</v>
      </c>
      <c r="BE617">
        <v>8.1</v>
      </c>
      <c r="BF617">
        <v>16.306663372456512</v>
      </c>
      <c r="BG617">
        <v>12.631842028748025</v>
      </c>
      <c r="BH617">
        <v>1525</v>
      </c>
      <c r="BI617">
        <v>29.00029577253224</v>
      </c>
      <c r="BJ617">
        <v>43.822979443855203</v>
      </c>
      <c r="BK617">
        <v>33.947162636525277</v>
      </c>
      <c r="BL617" t="s">
        <v>434</v>
      </c>
    </row>
    <row r="618" spans="1:64">
      <c r="A618" t="s">
        <v>1458</v>
      </c>
      <c r="B618" t="s">
        <v>1459</v>
      </c>
      <c r="C618" t="s">
        <v>436</v>
      </c>
      <c r="D618" t="s">
        <v>942</v>
      </c>
      <c r="E618">
        <v>2012</v>
      </c>
      <c r="F618" s="23">
        <v>44.33</v>
      </c>
      <c r="G618" s="23">
        <v>10.91</v>
      </c>
      <c r="H618" s="22">
        <v>29322</v>
      </c>
      <c r="I618" s="34">
        <v>239.02336</v>
      </c>
      <c r="J618" s="22">
        <v>8</v>
      </c>
      <c r="K618" s="22" t="s">
        <v>782</v>
      </c>
      <c r="L618" s="23">
        <v>3042</v>
      </c>
      <c r="M618" s="23">
        <v>3.0419999999999998</v>
      </c>
      <c r="N618" s="23">
        <v>10.631413</v>
      </c>
      <c r="O618" s="14">
        <v>4.4478552221841419</v>
      </c>
      <c r="P618" s="22">
        <v>0</v>
      </c>
      <c r="Q618" s="22" t="s">
        <v>782</v>
      </c>
      <c r="R618" s="23">
        <v>0</v>
      </c>
      <c r="S618" s="23">
        <v>0</v>
      </c>
      <c r="T618" s="23">
        <v>0</v>
      </c>
      <c r="U618" s="14">
        <v>0</v>
      </c>
      <c r="V618" s="22">
        <v>0</v>
      </c>
      <c r="W618" s="22" t="s">
        <v>782</v>
      </c>
      <c r="X618" s="23">
        <v>0</v>
      </c>
      <c r="Y618" s="23">
        <v>0</v>
      </c>
      <c r="Z618" s="23">
        <v>0</v>
      </c>
      <c r="AA618" s="14">
        <v>0</v>
      </c>
      <c r="AB618" s="22">
        <v>0</v>
      </c>
      <c r="AC618" s="22" t="s">
        <v>782</v>
      </c>
      <c r="AD618" s="23">
        <v>0</v>
      </c>
      <c r="AE618" s="23">
        <v>0</v>
      </c>
      <c r="AF618" s="23">
        <v>0</v>
      </c>
      <c r="AG618" s="14">
        <v>0</v>
      </c>
      <c r="AH618" s="22" t="s">
        <v>782</v>
      </c>
      <c r="AI618" s="23" t="s">
        <v>782</v>
      </c>
      <c r="AJ618" s="23" t="s">
        <v>782</v>
      </c>
      <c r="AK618" s="23" t="s">
        <v>782</v>
      </c>
      <c r="AL618" s="14" t="s">
        <v>782</v>
      </c>
      <c r="AM618" s="22" t="s">
        <v>782</v>
      </c>
      <c r="AN618" s="23" t="s">
        <v>782</v>
      </c>
      <c r="AO618" s="23" t="s">
        <v>782</v>
      </c>
      <c r="AP618" s="23" t="s">
        <v>782</v>
      </c>
      <c r="AQ618" s="14" t="s">
        <v>782</v>
      </c>
      <c r="AR618" s="22">
        <v>377</v>
      </c>
      <c r="AS618" s="23">
        <v>7225.8030000000053</v>
      </c>
      <c r="AT618" s="23">
        <v>7.2258030000000053</v>
      </c>
      <c r="AU618" s="23">
        <v>6.3860060000000001</v>
      </c>
      <c r="AV618" s="14">
        <v>2.6717079033614124</v>
      </c>
      <c r="AW618" s="22">
        <v>0</v>
      </c>
      <c r="AX618" s="22" t="s">
        <v>782</v>
      </c>
      <c r="AY618" s="23">
        <v>0</v>
      </c>
      <c r="AZ618" s="23">
        <v>0</v>
      </c>
      <c r="BA618" s="23">
        <v>0</v>
      </c>
      <c r="BB618" s="14">
        <v>0</v>
      </c>
      <c r="BC618" s="22">
        <v>4</v>
      </c>
      <c r="BD618" s="23">
        <v>6000</v>
      </c>
      <c r="BE618" s="23">
        <v>6</v>
      </c>
      <c r="BF618" s="23">
        <v>9.5820000000000007</v>
      </c>
      <c r="BG618" s="14">
        <v>4.008813197170352</v>
      </c>
      <c r="BH618" s="22">
        <v>389</v>
      </c>
      <c r="BI618" s="23">
        <v>16.267803000000008</v>
      </c>
      <c r="BJ618" s="23">
        <v>26.599419000000001</v>
      </c>
      <c r="BK618" s="14">
        <v>11.128376322715907</v>
      </c>
      <c r="BL618" t="s">
        <v>436</v>
      </c>
    </row>
    <row r="619" spans="1:64">
      <c r="A619" t="s">
        <v>1460</v>
      </c>
      <c r="B619" t="s">
        <v>1459</v>
      </c>
      <c r="C619" t="s">
        <v>436</v>
      </c>
      <c r="D619" t="s">
        <v>942</v>
      </c>
      <c r="E619">
        <v>2015</v>
      </c>
      <c r="F619" s="23">
        <v>44.34</v>
      </c>
      <c r="G619" s="23">
        <v>10.96</v>
      </c>
      <c r="H619" s="22">
        <v>29296</v>
      </c>
      <c r="I619" s="34">
        <v>237.0246553795086</v>
      </c>
      <c r="J619" s="13">
        <v>6</v>
      </c>
      <c r="K619" s="13">
        <v>10</v>
      </c>
      <c r="L619" s="19">
        <v>3482</v>
      </c>
      <c r="M619" s="35">
        <v>3.4820000000000002</v>
      </c>
      <c r="N619" s="19">
        <v>20.827078046800537</v>
      </c>
      <c r="O619" s="17">
        <v>8.7868825348373836</v>
      </c>
      <c r="P619" s="36">
        <v>0</v>
      </c>
      <c r="Q619" s="37">
        <v>0</v>
      </c>
      <c r="R619" s="38">
        <v>0</v>
      </c>
      <c r="S619" s="27">
        <v>0</v>
      </c>
      <c r="T619" s="23">
        <v>0</v>
      </c>
      <c r="U619" s="17">
        <v>0</v>
      </c>
      <c r="V619" s="22">
        <v>0</v>
      </c>
      <c r="W619" s="22">
        <v>0</v>
      </c>
      <c r="X619" s="23">
        <v>0</v>
      </c>
      <c r="Y619" s="27">
        <v>0</v>
      </c>
      <c r="Z619" s="27">
        <v>0</v>
      </c>
      <c r="AA619" s="14">
        <v>0</v>
      </c>
      <c r="AB619" s="39">
        <v>0</v>
      </c>
      <c r="AC619" s="22" t="s">
        <v>782</v>
      </c>
      <c r="AD619" s="23">
        <v>0</v>
      </c>
      <c r="AE619" s="23">
        <v>0</v>
      </c>
      <c r="AF619" s="23">
        <v>0</v>
      </c>
      <c r="AG619" s="14">
        <v>0</v>
      </c>
      <c r="AH619" s="22" t="s">
        <v>782</v>
      </c>
      <c r="AI619" s="23" t="s">
        <v>782</v>
      </c>
      <c r="AJ619" s="23" t="s">
        <v>782</v>
      </c>
      <c r="AK619" s="23" t="s">
        <v>782</v>
      </c>
      <c r="AL619" s="14" t="s">
        <v>782</v>
      </c>
      <c r="AM619" s="22" t="s">
        <v>782</v>
      </c>
      <c r="AN619" s="23" t="s">
        <v>782</v>
      </c>
      <c r="AO619" s="23" t="s">
        <v>782</v>
      </c>
      <c r="AP619" s="23" t="s">
        <v>782</v>
      </c>
      <c r="AQ619" s="14" t="s">
        <v>782</v>
      </c>
      <c r="AR619" s="40">
        <v>458</v>
      </c>
      <c r="AS619" s="41">
        <v>9728.2209999999995</v>
      </c>
      <c r="AT619" s="23">
        <v>9.7282209999999996</v>
      </c>
      <c r="AU619" s="23">
        <v>8.6402437344537457</v>
      </c>
      <c r="AV619" s="14">
        <v>3.6452932377939944</v>
      </c>
      <c r="AW619" s="22">
        <v>0</v>
      </c>
      <c r="AX619" s="22" t="s">
        <v>782</v>
      </c>
      <c r="AY619" s="23">
        <v>0</v>
      </c>
      <c r="AZ619" s="23">
        <v>0</v>
      </c>
      <c r="BA619" s="23">
        <v>0</v>
      </c>
      <c r="BB619" s="14">
        <v>0</v>
      </c>
      <c r="BC619" s="42">
        <v>4</v>
      </c>
      <c r="BD619" s="43">
        <v>6000</v>
      </c>
      <c r="BE619" s="44">
        <v>6</v>
      </c>
      <c r="BF619" s="23">
        <v>9.5220000000000002</v>
      </c>
      <c r="BG619" s="14">
        <v>4.0173035943260782</v>
      </c>
      <c r="BH619" s="22">
        <v>468</v>
      </c>
      <c r="BI619" s="23">
        <v>19.210221000000001</v>
      </c>
      <c r="BJ619" s="23">
        <v>38.989321781254283</v>
      </c>
      <c r="BK619" s="14">
        <v>16.449479366957455</v>
      </c>
      <c r="BL619" t="s">
        <v>436</v>
      </c>
    </row>
    <row r="620" spans="1:64">
      <c r="A620" t="s">
        <v>1461</v>
      </c>
      <c r="B620" t="s">
        <v>1459</v>
      </c>
      <c r="C620" t="s">
        <v>436</v>
      </c>
      <c r="D620" t="s">
        <v>942</v>
      </c>
      <c r="E620">
        <v>2016</v>
      </c>
      <c r="F620" s="23">
        <v>44.34</v>
      </c>
      <c r="G620" s="23">
        <v>11.04</v>
      </c>
      <c r="H620" s="22">
        <v>29235</v>
      </c>
      <c r="I620" s="34">
        <v>249.08669864335295</v>
      </c>
      <c r="J620" s="13">
        <v>6</v>
      </c>
      <c r="K620" s="13">
        <v>10</v>
      </c>
      <c r="L620" s="19">
        <v>3482</v>
      </c>
      <c r="M620" s="35">
        <v>3.4820000000000002</v>
      </c>
      <c r="N620" s="19">
        <v>20.825841999999998</v>
      </c>
      <c r="O620" s="17">
        <v>8.360880815165018</v>
      </c>
      <c r="P620" s="13">
        <v>0</v>
      </c>
      <c r="Q620" s="13">
        <v>0</v>
      </c>
      <c r="R620" s="19">
        <v>0</v>
      </c>
      <c r="S620" s="27">
        <v>0</v>
      </c>
      <c r="T620" s="19">
        <v>0</v>
      </c>
      <c r="U620" s="17">
        <v>0</v>
      </c>
      <c r="V620" s="13">
        <v>0</v>
      </c>
      <c r="W620" s="13">
        <v>0</v>
      </c>
      <c r="X620" s="19">
        <v>0</v>
      </c>
      <c r="Y620" s="27">
        <v>0</v>
      </c>
      <c r="Z620" s="19">
        <v>0</v>
      </c>
      <c r="AA620" s="14">
        <v>0</v>
      </c>
      <c r="AB620" s="13">
        <v>0</v>
      </c>
      <c r="AC620" s="22" t="s">
        <v>782</v>
      </c>
      <c r="AD620" s="19">
        <v>0</v>
      </c>
      <c r="AE620" s="23">
        <v>0</v>
      </c>
      <c r="AF620" s="19">
        <v>0</v>
      </c>
      <c r="AG620" s="14">
        <v>0</v>
      </c>
      <c r="AH620" s="22" t="s">
        <v>782</v>
      </c>
      <c r="AI620" s="23" t="s">
        <v>782</v>
      </c>
      <c r="AJ620" s="23" t="s">
        <v>782</v>
      </c>
      <c r="AK620" s="23" t="s">
        <v>782</v>
      </c>
      <c r="AL620" s="14" t="s">
        <v>782</v>
      </c>
      <c r="AM620" s="22" t="s">
        <v>782</v>
      </c>
      <c r="AN620" s="23" t="s">
        <v>782</v>
      </c>
      <c r="AO620" s="23" t="s">
        <v>782</v>
      </c>
      <c r="AP620" s="23" t="s">
        <v>782</v>
      </c>
      <c r="AQ620" s="14" t="s">
        <v>782</v>
      </c>
      <c r="AR620" s="13">
        <v>475</v>
      </c>
      <c r="AS620" s="19">
        <v>9925.4510000000009</v>
      </c>
      <c r="AT620" s="23">
        <v>9.9254510000000007</v>
      </c>
      <c r="AU620" s="19">
        <v>8.8138004880000054</v>
      </c>
      <c r="AV620" s="14">
        <v>3.5384468685017065</v>
      </c>
      <c r="AW620" s="13">
        <v>0</v>
      </c>
      <c r="AX620" s="22" t="s">
        <v>782</v>
      </c>
      <c r="AY620" s="19">
        <v>0</v>
      </c>
      <c r="AZ620" s="23">
        <v>0</v>
      </c>
      <c r="BA620" s="19">
        <v>0</v>
      </c>
      <c r="BB620" s="14">
        <v>0</v>
      </c>
      <c r="BC620" s="13">
        <v>4</v>
      </c>
      <c r="BD620" s="19">
        <v>6000</v>
      </c>
      <c r="BE620" s="44">
        <v>6</v>
      </c>
      <c r="BF620" s="19">
        <v>9.6479999999999997</v>
      </c>
      <c r="BG620" s="14">
        <v>3.8733501437642759</v>
      </c>
      <c r="BH620" s="22">
        <v>485</v>
      </c>
      <c r="BI620" s="23">
        <v>19.407451000000002</v>
      </c>
      <c r="BJ620" s="23">
        <v>39.287642488000003</v>
      </c>
      <c r="BK620" s="14">
        <v>15.772677827431</v>
      </c>
      <c r="BL620" t="s">
        <v>436</v>
      </c>
    </row>
    <row r="621" spans="1:64">
      <c r="A621" t="s">
        <v>1462</v>
      </c>
      <c r="B621" t="s">
        <v>1459</v>
      </c>
      <c r="C621" t="s">
        <v>436</v>
      </c>
      <c r="D621" t="s">
        <v>942</v>
      </c>
      <c r="E621">
        <v>2017</v>
      </c>
      <c r="F621" s="23">
        <v>44.34</v>
      </c>
      <c r="G621" s="23">
        <v>11.1</v>
      </c>
      <c r="H621" s="22">
        <v>29286</v>
      </c>
      <c r="I621" s="34">
        <v>230.04183644450185</v>
      </c>
      <c r="J621" s="13">
        <v>6</v>
      </c>
      <c r="K621" s="13">
        <v>10</v>
      </c>
      <c r="L621" s="19">
        <v>3482</v>
      </c>
      <c r="M621" s="19">
        <v>3.4819999999999998</v>
      </c>
      <c r="N621" s="19">
        <v>20.825842000000002</v>
      </c>
      <c r="O621" s="17">
        <v>9.0530671819881281</v>
      </c>
      <c r="P621" s="13">
        <v>0</v>
      </c>
      <c r="Q621" s="13">
        <v>0</v>
      </c>
      <c r="R621" s="19">
        <v>0</v>
      </c>
      <c r="S621" s="19">
        <v>0</v>
      </c>
      <c r="T621" s="19">
        <v>0</v>
      </c>
      <c r="U621" s="17">
        <v>0</v>
      </c>
      <c r="V621" s="13">
        <v>0</v>
      </c>
      <c r="W621" s="13">
        <v>0</v>
      </c>
      <c r="X621" s="19">
        <v>0</v>
      </c>
      <c r="Y621" s="19">
        <v>0</v>
      </c>
      <c r="Z621" s="19">
        <v>0</v>
      </c>
      <c r="AA621" s="14">
        <v>0</v>
      </c>
      <c r="AB621" s="13">
        <v>0</v>
      </c>
      <c r="AC621" s="22" t="s">
        <v>782</v>
      </c>
      <c r="AD621" s="19">
        <v>0</v>
      </c>
      <c r="AE621" s="19">
        <v>0</v>
      </c>
      <c r="AF621" s="19">
        <v>0</v>
      </c>
      <c r="AG621" s="14">
        <v>0</v>
      </c>
      <c r="AH621" s="22" t="s">
        <v>782</v>
      </c>
      <c r="AI621" s="23" t="s">
        <v>782</v>
      </c>
      <c r="AJ621" s="23" t="s">
        <v>782</v>
      </c>
      <c r="AK621" s="23" t="s">
        <v>782</v>
      </c>
      <c r="AL621" s="14" t="s">
        <v>782</v>
      </c>
      <c r="AM621" s="22" t="s">
        <v>782</v>
      </c>
      <c r="AN621" s="23" t="s">
        <v>782</v>
      </c>
      <c r="AO621" s="23" t="s">
        <v>782</v>
      </c>
      <c r="AP621" s="23" t="s">
        <v>782</v>
      </c>
      <c r="AQ621" s="14" t="s">
        <v>782</v>
      </c>
      <c r="AR621" s="13">
        <v>492</v>
      </c>
      <c r="AS621" s="19">
        <v>10239.666000000003</v>
      </c>
      <c r="AT621" s="19">
        <v>10.239666</v>
      </c>
      <c r="AU621" s="19">
        <v>9.0928234080000028</v>
      </c>
      <c r="AV621" s="14">
        <v>3.952682498339239</v>
      </c>
      <c r="AW621" s="13">
        <v>0</v>
      </c>
      <c r="AX621" s="22" t="s">
        <v>782</v>
      </c>
      <c r="AY621" s="19">
        <v>0</v>
      </c>
      <c r="AZ621" s="19">
        <v>0</v>
      </c>
      <c r="BA621" s="19">
        <v>0</v>
      </c>
      <c r="BB621" s="14">
        <v>0</v>
      </c>
      <c r="BC621" s="13">
        <v>4</v>
      </c>
      <c r="BD621" s="19">
        <v>6000</v>
      </c>
      <c r="BE621" s="19">
        <v>6</v>
      </c>
      <c r="BF621" s="19">
        <v>9.6479999999999997</v>
      </c>
      <c r="BG621" s="14">
        <v>4.194019726636812</v>
      </c>
      <c r="BH621" s="22">
        <v>502</v>
      </c>
      <c r="BI621" s="23">
        <v>19.721665999999999</v>
      </c>
      <c r="BJ621" s="23">
        <v>39.566665408000006</v>
      </c>
      <c r="BK621" s="14">
        <v>17.19976940696418</v>
      </c>
      <c r="BL621" t="s">
        <v>436</v>
      </c>
    </row>
    <row r="622" spans="1:64">
      <c r="A622" t="s">
        <v>1463</v>
      </c>
      <c r="B622" t="s">
        <v>1459</v>
      </c>
      <c r="C622" t="s">
        <v>436</v>
      </c>
      <c r="D622" t="s">
        <v>942</v>
      </c>
      <c r="E622">
        <v>2018</v>
      </c>
      <c r="F622" s="23">
        <v>44.34</v>
      </c>
      <c r="G622" s="23">
        <v>11.11</v>
      </c>
      <c r="H622" s="22">
        <v>29306</v>
      </c>
      <c r="I622" s="34">
        <v>230.05818625519441</v>
      </c>
      <c r="J622" s="13">
        <v>7</v>
      </c>
      <c r="K622" s="13">
        <v>11</v>
      </c>
      <c r="L622" s="19">
        <v>3920</v>
      </c>
      <c r="M622" s="19">
        <v>3.92</v>
      </c>
      <c r="N622" s="19">
        <v>23.445519999999998</v>
      </c>
      <c r="O622" s="17">
        <v>10.191126158837406</v>
      </c>
      <c r="P622" s="13">
        <v>0</v>
      </c>
      <c r="Q622" s="13">
        <v>0</v>
      </c>
      <c r="R622" s="19">
        <v>0</v>
      </c>
      <c r="S622" s="19">
        <v>0</v>
      </c>
      <c r="T622" s="19">
        <v>0</v>
      </c>
      <c r="U622" s="17">
        <v>0</v>
      </c>
      <c r="V622" s="13">
        <v>0</v>
      </c>
      <c r="W622" s="13">
        <v>0</v>
      </c>
      <c r="X622" s="19">
        <v>0</v>
      </c>
      <c r="Y622" s="19">
        <v>0</v>
      </c>
      <c r="Z622" s="19">
        <v>0</v>
      </c>
      <c r="AA622" s="14">
        <v>0</v>
      </c>
      <c r="AB622" s="13">
        <v>0</v>
      </c>
      <c r="AC622" s="22" t="s">
        <v>782</v>
      </c>
      <c r="AD622" s="19">
        <v>0</v>
      </c>
      <c r="AE622" s="19">
        <v>0</v>
      </c>
      <c r="AF622" s="19">
        <v>0</v>
      </c>
      <c r="AG622" s="14">
        <v>0</v>
      </c>
      <c r="AH622" s="22" t="s">
        <v>782</v>
      </c>
      <c r="AI622" s="23" t="s">
        <v>782</v>
      </c>
      <c r="AJ622" s="23" t="s">
        <v>782</v>
      </c>
      <c r="AK622" s="23" t="s">
        <v>782</v>
      </c>
      <c r="AL622" s="14" t="s">
        <v>782</v>
      </c>
      <c r="AM622" s="22" t="s">
        <v>782</v>
      </c>
      <c r="AN622" s="23" t="s">
        <v>782</v>
      </c>
      <c r="AO622" s="23" t="s">
        <v>782</v>
      </c>
      <c r="AP622" s="23" t="s">
        <v>782</v>
      </c>
      <c r="AQ622" s="14" t="s">
        <v>782</v>
      </c>
      <c r="AR622" s="13">
        <v>507</v>
      </c>
      <c r="AS622" s="19">
        <v>10449.361000000003</v>
      </c>
      <c r="AT622" s="19">
        <v>10.449360999999998</v>
      </c>
      <c r="AU622" s="19">
        <v>9.2790325680000016</v>
      </c>
      <c r="AV622" s="14">
        <v>4.0333416163279399</v>
      </c>
      <c r="AW622" s="13">
        <v>0</v>
      </c>
      <c r="AX622" s="22" t="s">
        <v>782</v>
      </c>
      <c r="AY622" s="19">
        <v>0</v>
      </c>
      <c r="AZ622" s="19">
        <v>0</v>
      </c>
      <c r="BA622" s="19">
        <v>0</v>
      </c>
      <c r="BB622" s="14">
        <v>0</v>
      </c>
      <c r="BC622" s="13">
        <v>4</v>
      </c>
      <c r="BD622" s="19">
        <v>6000</v>
      </c>
      <c r="BE622" s="19">
        <v>6</v>
      </c>
      <c r="BF622" s="19">
        <v>9.6479999999999997</v>
      </c>
      <c r="BG622" s="14">
        <v>4.1937216653954907</v>
      </c>
      <c r="BH622" s="22">
        <v>518</v>
      </c>
      <c r="BI622" s="23">
        <v>20.369360999999998</v>
      </c>
      <c r="BJ622" s="23">
        <v>42.372552568000003</v>
      </c>
      <c r="BK622" s="14">
        <v>18.418189440560838</v>
      </c>
      <c r="BL622" t="s">
        <v>436</v>
      </c>
    </row>
    <row r="623" spans="1:64">
      <c r="A623" t="s">
        <v>1464</v>
      </c>
      <c r="B623" t="s">
        <v>1459</v>
      </c>
      <c r="C623" t="s">
        <v>436</v>
      </c>
      <c r="D623" t="s">
        <v>942</v>
      </c>
      <c r="E623">
        <v>2019</v>
      </c>
      <c r="F623" s="23">
        <v>44.34</v>
      </c>
      <c r="G623" s="23">
        <v>11.1</v>
      </c>
      <c r="H623" s="22">
        <v>29336</v>
      </c>
      <c r="I623" s="34">
        <v>235.00166260972793</v>
      </c>
      <c r="J623" s="22">
        <v>7</v>
      </c>
      <c r="K623" s="22">
        <v>11</v>
      </c>
      <c r="L623" s="23">
        <v>3920</v>
      </c>
      <c r="M623" s="23">
        <v>3.92</v>
      </c>
      <c r="N623" s="23">
        <v>23.445519999999998</v>
      </c>
      <c r="O623" s="14">
        <v>9.9767464364439213</v>
      </c>
      <c r="P623" s="22">
        <v>0</v>
      </c>
      <c r="Q623" s="22">
        <v>0</v>
      </c>
      <c r="R623" s="23">
        <v>0</v>
      </c>
      <c r="S623" s="23">
        <v>0</v>
      </c>
      <c r="T623" s="23">
        <v>0</v>
      </c>
      <c r="U623" s="14">
        <v>0</v>
      </c>
      <c r="V623" s="22">
        <v>0</v>
      </c>
      <c r="W623" s="22">
        <v>0</v>
      </c>
      <c r="X623" s="23">
        <v>0</v>
      </c>
      <c r="Y623" s="23">
        <v>0</v>
      </c>
      <c r="Z623" s="23">
        <v>0</v>
      </c>
      <c r="AA623" s="14">
        <v>0</v>
      </c>
      <c r="AB623" s="22">
        <v>0</v>
      </c>
      <c r="AC623" s="22">
        <v>0</v>
      </c>
      <c r="AD623" s="23">
        <v>0</v>
      </c>
      <c r="AE623" s="23">
        <v>0</v>
      </c>
      <c r="AF623" s="23">
        <v>0</v>
      </c>
      <c r="AG623" s="14">
        <v>0</v>
      </c>
      <c r="AH623" s="22">
        <v>0</v>
      </c>
      <c r="AI623" s="23">
        <v>0</v>
      </c>
      <c r="AJ623" s="23">
        <v>0</v>
      </c>
      <c r="AK623" s="23">
        <v>0</v>
      </c>
      <c r="AL623" s="14">
        <v>0</v>
      </c>
      <c r="AM623" s="22">
        <v>553</v>
      </c>
      <c r="AN623" s="23">
        <v>11744.891000000003</v>
      </c>
      <c r="AO623" s="23">
        <v>11.744890999999999</v>
      </c>
      <c r="AP623" s="23">
        <v>10.429463208000003</v>
      </c>
      <c r="AQ623" s="14">
        <v>4.4380380513819704</v>
      </c>
      <c r="AR623" s="22">
        <v>553</v>
      </c>
      <c r="AS623" s="23">
        <v>11744.891000000003</v>
      </c>
      <c r="AT623" s="23">
        <v>11.744890999999999</v>
      </c>
      <c r="AU623" s="23">
        <v>10.429463208000003</v>
      </c>
      <c r="AV623" s="14">
        <v>4.4380380513819704</v>
      </c>
      <c r="AW623" s="22">
        <v>0</v>
      </c>
      <c r="AX623" s="22" t="s">
        <v>782</v>
      </c>
      <c r="AY623" s="23">
        <v>0</v>
      </c>
      <c r="AZ623" s="23">
        <v>0</v>
      </c>
      <c r="BA623" s="23">
        <v>0</v>
      </c>
      <c r="BB623" s="14">
        <v>0</v>
      </c>
      <c r="BC623" s="22">
        <v>4</v>
      </c>
      <c r="BD623" s="23">
        <v>6000</v>
      </c>
      <c r="BE623" s="23">
        <v>6</v>
      </c>
      <c r="BF623" s="23">
        <v>6.3556377634496179</v>
      </c>
      <c r="BG623" s="14">
        <v>2.7045075736355768</v>
      </c>
      <c r="BH623" s="22">
        <v>564</v>
      </c>
      <c r="BI623" s="23">
        <v>21.664890999999997</v>
      </c>
      <c r="BJ623" s="23">
        <v>40.230620971449625</v>
      </c>
      <c r="BK623" s="14">
        <v>17.119292061461469</v>
      </c>
      <c r="BL623" t="s">
        <v>436</v>
      </c>
    </row>
    <row r="624" spans="1:64">
      <c r="A624" t="s">
        <v>1465</v>
      </c>
      <c r="B624" t="s">
        <v>1459</v>
      </c>
      <c r="C624" t="s">
        <v>436</v>
      </c>
      <c r="D624" t="s">
        <v>942</v>
      </c>
      <c r="E624">
        <v>2020</v>
      </c>
      <c r="F624" s="23">
        <v>44.34</v>
      </c>
      <c r="G624" s="23">
        <v>11.11</v>
      </c>
      <c r="H624" s="22">
        <v>29249</v>
      </c>
      <c r="I624" s="34">
        <v>236.22074176587006</v>
      </c>
      <c r="J624" s="22">
        <v>7</v>
      </c>
      <c r="K624" s="22">
        <v>11</v>
      </c>
      <c r="L624" s="23">
        <v>3920</v>
      </c>
      <c r="M624" s="23">
        <v>3.92</v>
      </c>
      <c r="N624" s="23">
        <v>23.445519999999998</v>
      </c>
      <c r="O624" s="14">
        <v>9.9252588171270748</v>
      </c>
      <c r="P624" s="22">
        <v>0</v>
      </c>
      <c r="Q624" s="22">
        <v>0</v>
      </c>
      <c r="R624" s="23">
        <v>0</v>
      </c>
      <c r="S624" s="23">
        <v>0</v>
      </c>
      <c r="T624" s="23">
        <v>0</v>
      </c>
      <c r="U624" s="14">
        <v>0</v>
      </c>
      <c r="V624" s="22">
        <v>0</v>
      </c>
      <c r="W624" s="22">
        <v>0</v>
      </c>
      <c r="X624" s="23">
        <v>0</v>
      </c>
      <c r="Y624" s="23">
        <v>0</v>
      </c>
      <c r="Z624" s="23">
        <v>0</v>
      </c>
      <c r="AA624" s="14">
        <v>0</v>
      </c>
      <c r="AB624" s="22">
        <v>0</v>
      </c>
      <c r="AC624" s="22">
        <v>0</v>
      </c>
      <c r="AD624" s="23">
        <v>0</v>
      </c>
      <c r="AE624" s="23">
        <v>0</v>
      </c>
      <c r="AF624" s="23">
        <v>0</v>
      </c>
      <c r="AG624" s="14">
        <v>0</v>
      </c>
      <c r="AH624" s="22">
        <v>0</v>
      </c>
      <c r="AI624" s="23">
        <v>0</v>
      </c>
      <c r="AJ624" s="23">
        <v>0</v>
      </c>
      <c r="AK624" s="23">
        <v>0</v>
      </c>
      <c r="AL624" s="14">
        <v>0</v>
      </c>
      <c r="AM624" s="22">
        <v>635</v>
      </c>
      <c r="AN624" s="23">
        <v>13901.235999999997</v>
      </c>
      <c r="AO624" s="23">
        <v>13.901236000000004</v>
      </c>
      <c r="AP624" s="23">
        <v>12.344297567999991</v>
      </c>
      <c r="AQ624" s="14">
        <v>5.2257466790257689</v>
      </c>
      <c r="AR624" s="22">
        <v>635</v>
      </c>
      <c r="AS624" s="23">
        <v>13901.235999999997</v>
      </c>
      <c r="AT624" s="23">
        <v>13.901236000000004</v>
      </c>
      <c r="AU624" s="23">
        <v>12.344297567999991</v>
      </c>
      <c r="AV624" s="14">
        <v>5.2257466790257689</v>
      </c>
      <c r="AW624" s="22">
        <v>0</v>
      </c>
      <c r="AX624" s="22">
        <v>0</v>
      </c>
      <c r="AY624" s="23">
        <v>0</v>
      </c>
      <c r="AZ624" s="23">
        <v>0</v>
      </c>
      <c r="BA624" s="23">
        <v>0</v>
      </c>
      <c r="BB624" s="14">
        <v>0</v>
      </c>
      <c r="BC624" s="22">
        <v>5</v>
      </c>
      <c r="BD624" s="23">
        <v>10000</v>
      </c>
      <c r="BE624" s="23">
        <v>10</v>
      </c>
      <c r="BF624" s="23">
        <v>15.672474897649737</v>
      </c>
      <c r="BG624" s="14">
        <v>6.6346734755339529</v>
      </c>
      <c r="BH624" s="22">
        <v>647</v>
      </c>
      <c r="BI624" s="23">
        <v>27.821236000000006</v>
      </c>
      <c r="BJ624" s="23">
        <v>51.462292465649725</v>
      </c>
      <c r="BK624" s="14">
        <v>21.785678971686799</v>
      </c>
      <c r="BL624" t="s">
        <v>436</v>
      </c>
    </row>
    <row r="625" spans="1:64">
      <c r="A625" t="s">
        <v>1466</v>
      </c>
      <c r="B625" t="s">
        <v>1459</v>
      </c>
      <c r="C625" t="s">
        <v>436</v>
      </c>
      <c r="D625" t="s">
        <v>942</v>
      </c>
      <c r="E625">
        <v>2021</v>
      </c>
      <c r="F625" s="23">
        <v>44.34</v>
      </c>
      <c r="G625" s="23">
        <v>11.17</v>
      </c>
      <c r="H625" s="22">
        <v>29257</v>
      </c>
      <c r="I625" s="34">
        <v>219.3</v>
      </c>
      <c r="J625" s="22">
        <v>5</v>
      </c>
      <c r="K625" s="22">
        <v>12</v>
      </c>
      <c r="L625" s="23">
        <v>5055</v>
      </c>
      <c r="M625" s="23">
        <v>5.0549999999999997</v>
      </c>
      <c r="N625" s="23">
        <v>30.233955000000002</v>
      </c>
      <c r="O625" s="14">
        <v>13.79</v>
      </c>
      <c r="P625" s="22">
        <v>0</v>
      </c>
      <c r="Q625" s="22">
        <v>0</v>
      </c>
      <c r="R625" s="23">
        <v>0</v>
      </c>
      <c r="S625" s="23">
        <v>0</v>
      </c>
      <c r="T625" s="23">
        <v>0</v>
      </c>
      <c r="U625" s="14">
        <v>0</v>
      </c>
      <c r="V625" s="22">
        <v>0</v>
      </c>
      <c r="W625" s="22">
        <v>0</v>
      </c>
      <c r="X625" s="23">
        <v>0</v>
      </c>
      <c r="Y625" s="23">
        <v>0</v>
      </c>
      <c r="Z625" s="23">
        <v>0</v>
      </c>
      <c r="AA625" s="14">
        <v>0</v>
      </c>
      <c r="AB625" s="22">
        <v>0</v>
      </c>
      <c r="AC625" s="22">
        <v>0</v>
      </c>
      <c r="AD625" s="23">
        <v>0</v>
      </c>
      <c r="AE625" s="23">
        <v>0</v>
      </c>
      <c r="AF625" s="23">
        <v>0</v>
      </c>
      <c r="AG625" s="14">
        <v>0</v>
      </c>
      <c r="AH625" s="22">
        <v>0</v>
      </c>
      <c r="AI625" s="23">
        <v>0</v>
      </c>
      <c r="AJ625" s="23">
        <v>0</v>
      </c>
      <c r="AK625" s="23">
        <v>0</v>
      </c>
      <c r="AL625" s="14">
        <v>0</v>
      </c>
      <c r="AM625" s="22">
        <v>735</v>
      </c>
      <c r="AN625" s="23">
        <v>15490.084999999999</v>
      </c>
      <c r="AO625" s="23">
        <v>15.490085000000001</v>
      </c>
      <c r="AP625" s="23">
        <v>13.86088297</v>
      </c>
      <c r="AQ625" s="14">
        <v>6.32</v>
      </c>
      <c r="AR625" s="22">
        <v>735</v>
      </c>
      <c r="AS625" s="23">
        <v>15490.084999999999</v>
      </c>
      <c r="AT625" s="23">
        <v>15.490085000000001</v>
      </c>
      <c r="AU625" s="23">
        <v>13.86088297</v>
      </c>
      <c r="AV625" s="14">
        <v>6.32</v>
      </c>
      <c r="AW625" s="22">
        <v>0</v>
      </c>
      <c r="AX625" s="22">
        <v>0</v>
      </c>
      <c r="AY625" s="23">
        <v>0</v>
      </c>
      <c r="AZ625" s="23">
        <v>0</v>
      </c>
      <c r="BA625" s="23">
        <v>0</v>
      </c>
      <c r="BB625" s="14">
        <v>0</v>
      </c>
      <c r="BC625" s="22">
        <v>5</v>
      </c>
      <c r="BD625" s="23">
        <v>10000</v>
      </c>
      <c r="BE625" s="23">
        <v>10</v>
      </c>
      <c r="BF625" s="23">
        <v>13.666398109999999</v>
      </c>
      <c r="BG625" s="14">
        <v>6.23</v>
      </c>
      <c r="BH625" s="22">
        <v>745</v>
      </c>
      <c r="BI625" s="23">
        <v>30.55</v>
      </c>
      <c r="BJ625" s="23">
        <v>57.76</v>
      </c>
      <c r="BK625" s="14">
        <v>26.34</v>
      </c>
      <c r="BL625" t="s">
        <v>436</v>
      </c>
    </row>
    <row r="626" spans="1:64">
      <c r="A626" t="s">
        <v>1467</v>
      </c>
      <c r="B626" t="s">
        <v>1459</v>
      </c>
      <c r="C626" t="s">
        <v>436</v>
      </c>
      <c r="D626" s="111" t="s">
        <v>942</v>
      </c>
      <c r="E626" s="110">
        <v>2022</v>
      </c>
      <c r="F626" s="23"/>
      <c r="G626" s="23"/>
      <c r="H626" s="22">
        <v>29319</v>
      </c>
      <c r="I626" s="34">
        <v>212.49057163846351</v>
      </c>
      <c r="J626" s="22">
        <v>7</v>
      </c>
      <c r="K626" s="22">
        <v>13</v>
      </c>
      <c r="L626" s="23">
        <v>5155</v>
      </c>
      <c r="M626" s="23">
        <v>5.1549999999999994</v>
      </c>
      <c r="N626" s="23">
        <v>30.507289999999998</v>
      </c>
      <c r="O626" s="14">
        <v>14.357008767384666</v>
      </c>
      <c r="P626" s="22">
        <v>0</v>
      </c>
      <c r="Q626" s="22">
        <v>0</v>
      </c>
      <c r="R626" s="23">
        <v>0</v>
      </c>
      <c r="S626" s="23">
        <v>0</v>
      </c>
      <c r="T626" s="23">
        <v>0</v>
      </c>
      <c r="U626" s="14">
        <v>0</v>
      </c>
      <c r="V626" s="22">
        <v>0</v>
      </c>
      <c r="W626" s="22">
        <v>0</v>
      </c>
      <c r="X626" s="23">
        <v>0</v>
      </c>
      <c r="Y626" s="23">
        <v>0</v>
      </c>
      <c r="Z626" s="23">
        <v>0</v>
      </c>
      <c r="AA626" s="14">
        <v>0</v>
      </c>
      <c r="AB626" s="22">
        <v>0</v>
      </c>
      <c r="AC626" s="22">
        <v>0</v>
      </c>
      <c r="AD626" s="23">
        <v>0</v>
      </c>
      <c r="AE626" s="23">
        <v>0</v>
      </c>
      <c r="AF626" s="23">
        <v>0</v>
      </c>
      <c r="AG626" s="14">
        <v>0</v>
      </c>
      <c r="AH626" s="22">
        <v>0</v>
      </c>
      <c r="AI626" s="23">
        <v>0</v>
      </c>
      <c r="AJ626" s="23">
        <v>0</v>
      </c>
      <c r="AK626" s="23">
        <v>0</v>
      </c>
      <c r="AL626" s="14">
        <v>0</v>
      </c>
      <c r="AM626" s="22">
        <v>948</v>
      </c>
      <c r="AN626" s="23">
        <v>17576.938000000013</v>
      </c>
      <c r="AO626" s="23">
        <v>17.576938000000002</v>
      </c>
      <c r="AP626" s="23">
        <v>18.005181080482174</v>
      </c>
      <c r="AQ626" s="14">
        <v>8.4734023451716318</v>
      </c>
      <c r="AR626" s="22">
        <v>948</v>
      </c>
      <c r="AS626" s="23">
        <v>17576.937999999998</v>
      </c>
      <c r="AT626" s="23">
        <v>17.576937999999998</v>
      </c>
      <c r="AU626" s="23">
        <v>18.005181080482199</v>
      </c>
      <c r="AV626" s="14">
        <v>8.4734023451716425</v>
      </c>
      <c r="AW626" s="22">
        <v>0</v>
      </c>
      <c r="AX626" s="22">
        <v>0</v>
      </c>
      <c r="AY626" s="23">
        <v>0</v>
      </c>
      <c r="AZ626" s="23">
        <v>0</v>
      </c>
      <c r="BA626" s="23">
        <v>0</v>
      </c>
      <c r="BB626" s="14">
        <v>0</v>
      </c>
      <c r="BC626" s="22">
        <v>6</v>
      </c>
      <c r="BD626" s="23">
        <v>14000</v>
      </c>
      <c r="BE626" s="23">
        <v>14</v>
      </c>
      <c r="BF626" s="23">
        <v>24.17824839789127</v>
      </c>
      <c r="BG626" s="14">
        <v>11.378504096185837</v>
      </c>
      <c r="BH626" s="22">
        <v>961</v>
      </c>
      <c r="BI626" s="23">
        <v>36.731938</v>
      </c>
      <c r="BJ626" s="23">
        <v>72.690719478373467</v>
      </c>
      <c r="BK626" s="14">
        <v>34.208915208742141</v>
      </c>
      <c r="BL626" t="s">
        <v>436</v>
      </c>
    </row>
    <row r="627" spans="1:64">
      <c r="A627" t="s">
        <v>1468</v>
      </c>
      <c r="B627" t="s">
        <v>1459</v>
      </c>
      <c r="C627" t="s">
        <v>436</v>
      </c>
      <c r="D627" t="s">
        <v>942</v>
      </c>
      <c r="E627">
        <v>2023</v>
      </c>
      <c r="F627">
        <v>44.34</v>
      </c>
      <c r="G627">
        <v>11.37</v>
      </c>
      <c r="H627">
        <v>29147</v>
      </c>
      <c r="I627">
        <v>212.49057163846351</v>
      </c>
      <c r="J627">
        <v>8</v>
      </c>
      <c r="K627">
        <v>14</v>
      </c>
      <c r="L627">
        <v>5254</v>
      </c>
      <c r="M627">
        <v>5.2539999999999996</v>
      </c>
      <c r="N627">
        <v>31.093171999999999</v>
      </c>
      <c r="O627">
        <v>14.632730177272363</v>
      </c>
      <c r="P627">
        <v>0</v>
      </c>
      <c r="Q627">
        <v>0</v>
      </c>
      <c r="R627">
        <v>0</v>
      </c>
      <c r="S627">
        <v>0</v>
      </c>
      <c r="T627">
        <v>0</v>
      </c>
      <c r="U627">
        <v>0</v>
      </c>
      <c r="V627">
        <v>0</v>
      </c>
      <c r="W627">
        <v>0</v>
      </c>
      <c r="X627">
        <v>0</v>
      </c>
      <c r="Y627">
        <v>0</v>
      </c>
      <c r="Z627">
        <v>0</v>
      </c>
      <c r="AA627">
        <v>0</v>
      </c>
      <c r="AG627">
        <v>0</v>
      </c>
      <c r="AL627">
        <v>0</v>
      </c>
      <c r="AM627">
        <v>1217</v>
      </c>
      <c r="AN627">
        <v>21013.564999999999</v>
      </c>
      <c r="AO627">
        <v>21.013565</v>
      </c>
      <c r="AP627">
        <v>19.710456000000001</v>
      </c>
      <c r="AQ627">
        <v>9.2759202669640501</v>
      </c>
      <c r="AR627">
        <v>1403</v>
      </c>
      <c r="AS627">
        <v>21162.202000000001</v>
      </c>
      <c r="AT627">
        <v>21.162202000000001</v>
      </c>
      <c r="AU627">
        <v>19.849875353527299</v>
      </c>
      <c r="AV627">
        <v>9.3415322856302296</v>
      </c>
      <c r="AW627">
        <v>0</v>
      </c>
      <c r="AX627">
        <v>0</v>
      </c>
      <c r="AY627">
        <v>0</v>
      </c>
      <c r="AZ627">
        <v>0</v>
      </c>
      <c r="BA627">
        <v>0</v>
      </c>
      <c r="BB627">
        <v>0</v>
      </c>
      <c r="BC627">
        <v>6</v>
      </c>
      <c r="BD627">
        <v>14000</v>
      </c>
      <c r="BE627">
        <v>14</v>
      </c>
      <c r="BF627">
        <v>28.869921000000001</v>
      </c>
      <c r="BG627">
        <v>13.586447990323057</v>
      </c>
      <c r="BH627">
        <v>1417</v>
      </c>
      <c r="BI627">
        <v>40.416201999999998</v>
      </c>
      <c r="BJ627">
        <v>79.812968353527296</v>
      </c>
      <c r="BK627">
        <v>37.560710453225646</v>
      </c>
      <c r="BL627" t="s">
        <v>436</v>
      </c>
    </row>
    <row r="628" spans="1:64">
      <c r="A628" t="s">
        <v>1469</v>
      </c>
      <c r="B628" t="s">
        <v>1459</v>
      </c>
      <c r="C628" t="s">
        <v>436</v>
      </c>
      <c r="D628" t="s">
        <v>942</v>
      </c>
      <c r="E628">
        <v>2024</v>
      </c>
      <c r="F628">
        <v>44.34</v>
      </c>
      <c r="G628">
        <v>11.4</v>
      </c>
      <c r="H628">
        <v>29251</v>
      </c>
      <c r="I628">
        <v>200.57697793019801</v>
      </c>
      <c r="J628">
        <v>8</v>
      </c>
      <c r="K628">
        <v>14</v>
      </c>
      <c r="L628">
        <v>5254</v>
      </c>
      <c r="M628">
        <v>5.2540000000000004</v>
      </c>
      <c r="N628">
        <v>31.093171999999999</v>
      </c>
      <c r="O628">
        <v>15.501864830579215</v>
      </c>
      <c r="P628">
        <v>0</v>
      </c>
      <c r="Q628">
        <v>0</v>
      </c>
      <c r="R628">
        <v>0</v>
      </c>
      <c r="S628">
        <v>0</v>
      </c>
      <c r="T628">
        <v>0</v>
      </c>
      <c r="U628">
        <v>0</v>
      </c>
      <c r="V628">
        <v>0</v>
      </c>
      <c r="W628">
        <v>0</v>
      </c>
      <c r="X628">
        <v>0</v>
      </c>
      <c r="Y628">
        <v>0</v>
      </c>
      <c r="Z628">
        <v>0</v>
      </c>
      <c r="AA628">
        <v>0</v>
      </c>
      <c r="AB628">
        <v>0</v>
      </c>
      <c r="AC628">
        <v>0</v>
      </c>
      <c r="AD628">
        <v>0</v>
      </c>
      <c r="AE628">
        <v>0</v>
      </c>
      <c r="AF628">
        <v>0</v>
      </c>
      <c r="AG628">
        <v>0</v>
      </c>
      <c r="AH628">
        <v>0</v>
      </c>
      <c r="AI628">
        <v>0</v>
      </c>
      <c r="AJ628">
        <v>0</v>
      </c>
      <c r="AK628">
        <v>0</v>
      </c>
      <c r="AL628">
        <v>0</v>
      </c>
      <c r="AM628">
        <v>1571</v>
      </c>
      <c r="AN628">
        <v>25673.597000000034</v>
      </c>
      <c r="AO628">
        <v>25.673597000000012</v>
      </c>
      <c r="AP628">
        <v>23.156141900540831</v>
      </c>
      <c r="AQ628">
        <v>11.544765575538438</v>
      </c>
      <c r="AR628">
        <v>1948</v>
      </c>
      <c r="AS628">
        <v>26018.371999999923</v>
      </c>
      <c r="AT628">
        <v>26.018372000000092</v>
      </c>
      <c r="AU628">
        <v>23.467109577713529</v>
      </c>
      <c r="AV628">
        <v>11.699802150713539</v>
      </c>
      <c r="AW628">
        <v>0</v>
      </c>
      <c r="AX628">
        <v>0</v>
      </c>
      <c r="AY628">
        <v>0</v>
      </c>
      <c r="AZ628">
        <v>0</v>
      </c>
      <c r="BA628">
        <v>0</v>
      </c>
      <c r="BB628">
        <v>0</v>
      </c>
      <c r="BC628">
        <v>6</v>
      </c>
      <c r="BD628">
        <v>14000</v>
      </c>
      <c r="BE628">
        <v>14</v>
      </c>
      <c r="BF628">
        <v>24.157233369344837</v>
      </c>
      <c r="BG628">
        <v>12.043871444584084</v>
      </c>
      <c r="BH628">
        <v>1962</v>
      </c>
      <c r="BI628">
        <v>45.27237200000009</v>
      </c>
      <c r="BJ628">
        <v>78.717514947058362</v>
      </c>
      <c r="BK628">
        <v>39.245538425876838</v>
      </c>
      <c r="BL628" t="s">
        <v>436</v>
      </c>
    </row>
    <row r="629" spans="1:64">
      <c r="A629" t="s">
        <v>1470</v>
      </c>
      <c r="B629" t="s">
        <v>1471</v>
      </c>
      <c r="C629" t="s">
        <v>438</v>
      </c>
      <c r="D629" t="s">
        <v>942</v>
      </c>
      <c r="E629">
        <v>2012</v>
      </c>
      <c r="F629" s="23">
        <v>91.08</v>
      </c>
      <c r="G629" s="23">
        <v>29.73</v>
      </c>
      <c r="H629" s="22">
        <v>74952</v>
      </c>
      <c r="I629" s="34">
        <v>611.03593999999998</v>
      </c>
      <c r="J629" s="22">
        <v>5</v>
      </c>
      <c r="K629" s="22" t="s">
        <v>782</v>
      </c>
      <c r="L629" s="23">
        <v>2150</v>
      </c>
      <c r="M629" s="23">
        <v>2.15</v>
      </c>
      <c r="N629" s="23">
        <v>0.89660499999999999</v>
      </c>
      <c r="O629" s="14">
        <v>0.14673523131879937</v>
      </c>
      <c r="P629" s="22">
        <v>1</v>
      </c>
      <c r="Q629" s="22" t="s">
        <v>782</v>
      </c>
      <c r="R629" s="23">
        <v>3300</v>
      </c>
      <c r="S629" s="23">
        <v>3.3</v>
      </c>
      <c r="T629" s="23">
        <v>6.7442190000000002</v>
      </c>
      <c r="U629" s="14">
        <v>1.1037352401889815</v>
      </c>
      <c r="V629" s="22">
        <v>0</v>
      </c>
      <c r="W629" s="22" t="s">
        <v>782</v>
      </c>
      <c r="X629" s="23">
        <v>0</v>
      </c>
      <c r="Y629" s="23">
        <v>0</v>
      </c>
      <c r="Z629" s="23">
        <v>0</v>
      </c>
      <c r="AA629" s="14">
        <v>0</v>
      </c>
      <c r="AB629" s="22">
        <v>0</v>
      </c>
      <c r="AC629" s="22" t="s">
        <v>782</v>
      </c>
      <c r="AD629" s="23">
        <v>0</v>
      </c>
      <c r="AE629" s="23">
        <v>0</v>
      </c>
      <c r="AF629" s="23">
        <v>0</v>
      </c>
      <c r="AG629" s="14">
        <v>0</v>
      </c>
      <c r="AH629" s="22" t="s">
        <v>782</v>
      </c>
      <c r="AI629" s="23" t="s">
        <v>782</v>
      </c>
      <c r="AJ629" s="23" t="s">
        <v>782</v>
      </c>
      <c r="AK629" s="23" t="s">
        <v>782</v>
      </c>
      <c r="AL629" s="14" t="s">
        <v>782</v>
      </c>
      <c r="AM629" s="22" t="s">
        <v>782</v>
      </c>
      <c r="AN629" s="23" t="s">
        <v>782</v>
      </c>
      <c r="AO629" s="23" t="s">
        <v>782</v>
      </c>
      <c r="AP629" s="23" t="s">
        <v>782</v>
      </c>
      <c r="AQ629" s="14" t="s">
        <v>782</v>
      </c>
      <c r="AR629" s="22">
        <v>510</v>
      </c>
      <c r="AS629" s="23">
        <v>15299.430000000004</v>
      </c>
      <c r="AT629" s="23">
        <v>15.299430000000005</v>
      </c>
      <c r="AU629" s="23">
        <v>13.38922</v>
      </c>
      <c r="AV629" s="14">
        <v>2.1912328102991783</v>
      </c>
      <c r="AW629" s="22">
        <v>0</v>
      </c>
      <c r="AX629" s="22" t="s">
        <v>782</v>
      </c>
      <c r="AY629" s="23">
        <v>0</v>
      </c>
      <c r="AZ629" s="23">
        <v>0</v>
      </c>
      <c r="BA629" s="23">
        <v>0</v>
      </c>
      <c r="BB629" s="14">
        <v>0</v>
      </c>
      <c r="BC629" s="22">
        <v>4</v>
      </c>
      <c r="BD629" s="23">
        <v>6950</v>
      </c>
      <c r="BE629" s="23">
        <v>6.95</v>
      </c>
      <c r="BF629" s="23">
        <v>11.09915</v>
      </c>
      <c r="BG629" s="14">
        <v>1.8164479817668338</v>
      </c>
      <c r="BH629" s="22">
        <v>520</v>
      </c>
      <c r="BI629" s="23">
        <v>27.699430000000003</v>
      </c>
      <c r="BJ629" s="23">
        <v>32.129193999999998</v>
      </c>
      <c r="BK629" s="14">
        <v>5.2581512635737928</v>
      </c>
      <c r="BL629" t="s">
        <v>438</v>
      </c>
    </row>
    <row r="630" spans="1:64">
      <c r="A630" t="s">
        <v>1472</v>
      </c>
      <c r="B630" t="s">
        <v>1471</v>
      </c>
      <c r="C630" t="s">
        <v>438</v>
      </c>
      <c r="D630" t="s">
        <v>942</v>
      </c>
      <c r="E630">
        <v>2015</v>
      </c>
      <c r="F630" s="23">
        <v>91.1</v>
      </c>
      <c r="G630" s="23">
        <v>30.11</v>
      </c>
      <c r="H630" s="22">
        <v>75931</v>
      </c>
      <c r="I630" s="34">
        <v>611.50780543344297</v>
      </c>
      <c r="J630" s="13">
        <v>2</v>
      </c>
      <c r="K630" s="13">
        <v>5</v>
      </c>
      <c r="L630" s="19">
        <v>2150</v>
      </c>
      <c r="M630" s="35">
        <v>2.15</v>
      </c>
      <c r="N630" s="19">
        <v>12.859913210976782</v>
      </c>
      <c r="O630" s="17">
        <v>2.1029843113550357</v>
      </c>
      <c r="P630" s="36">
        <v>1</v>
      </c>
      <c r="Q630" s="36">
        <v>1</v>
      </c>
      <c r="R630" s="45">
        <v>3300</v>
      </c>
      <c r="S630" s="27">
        <v>3.3</v>
      </c>
      <c r="T630" s="23">
        <v>9.8076737499999993</v>
      </c>
      <c r="U630" s="17">
        <v>1.6038509505284599</v>
      </c>
      <c r="V630" s="22">
        <v>0</v>
      </c>
      <c r="W630" s="22">
        <v>0</v>
      </c>
      <c r="X630" s="23">
        <v>0</v>
      </c>
      <c r="Y630" s="27">
        <v>0</v>
      </c>
      <c r="Z630" s="27">
        <v>0</v>
      </c>
      <c r="AA630" s="14">
        <v>0</v>
      </c>
      <c r="AB630" s="39">
        <v>1</v>
      </c>
      <c r="AC630" s="22" t="s">
        <v>782</v>
      </c>
      <c r="AD630" s="23">
        <v>0</v>
      </c>
      <c r="AE630" s="23">
        <v>0</v>
      </c>
      <c r="AF630" s="23">
        <v>0.79405254599999997</v>
      </c>
      <c r="AG630" s="14">
        <v>0.12985157980725487</v>
      </c>
      <c r="AH630" s="22" t="s">
        <v>782</v>
      </c>
      <c r="AI630" s="23" t="s">
        <v>782</v>
      </c>
      <c r="AJ630" s="23" t="s">
        <v>782</v>
      </c>
      <c r="AK630" s="23" t="s">
        <v>782</v>
      </c>
      <c r="AL630" s="14" t="s">
        <v>782</v>
      </c>
      <c r="AM630" s="22" t="s">
        <v>782</v>
      </c>
      <c r="AN630" s="23" t="s">
        <v>782</v>
      </c>
      <c r="AO630" s="23" t="s">
        <v>782</v>
      </c>
      <c r="AP630" s="23" t="s">
        <v>782</v>
      </c>
      <c r="AQ630" s="14" t="s">
        <v>782</v>
      </c>
      <c r="AR630" s="40">
        <v>700</v>
      </c>
      <c r="AS630" s="41">
        <v>19882.116999999995</v>
      </c>
      <c r="AT630" s="23">
        <v>19.882116999999994</v>
      </c>
      <c r="AU630" s="23">
        <v>17.658556157073964</v>
      </c>
      <c r="AV630" s="14">
        <v>2.887707401307396</v>
      </c>
      <c r="AW630" s="22">
        <v>0</v>
      </c>
      <c r="AX630" s="22" t="s">
        <v>782</v>
      </c>
      <c r="AY630" s="23">
        <v>0</v>
      </c>
      <c r="AZ630" s="23">
        <v>0</v>
      </c>
      <c r="BA630" s="23">
        <v>0</v>
      </c>
      <c r="BB630" s="14">
        <v>0</v>
      </c>
      <c r="BC630" s="42">
        <v>4</v>
      </c>
      <c r="BD630" s="43">
        <v>6950</v>
      </c>
      <c r="BE630" s="44">
        <v>6.95</v>
      </c>
      <c r="BF630" s="23">
        <v>11.02965</v>
      </c>
      <c r="BG630" s="14">
        <v>1.8036809836273588</v>
      </c>
      <c r="BH630" s="22">
        <v>708</v>
      </c>
      <c r="BI630" s="23">
        <v>32.282116999999992</v>
      </c>
      <c r="BJ630" s="23">
        <v>52.149845664050744</v>
      </c>
      <c r="BK630" s="14">
        <v>8.5280752266255053</v>
      </c>
      <c r="BL630" t="s">
        <v>438</v>
      </c>
    </row>
    <row r="631" spans="1:64">
      <c r="A631" t="s">
        <v>1473</v>
      </c>
      <c r="B631" t="s">
        <v>1471</v>
      </c>
      <c r="C631" t="s">
        <v>438</v>
      </c>
      <c r="D631" t="s">
        <v>942</v>
      </c>
      <c r="E631">
        <v>2016</v>
      </c>
      <c r="F631" s="23">
        <v>91.1</v>
      </c>
      <c r="G631" s="23">
        <v>30.15</v>
      </c>
      <c r="H631" s="22">
        <v>76384</v>
      </c>
      <c r="I631" s="34">
        <v>645.59674067068659</v>
      </c>
      <c r="J631" s="13">
        <v>2</v>
      </c>
      <c r="K631" s="13">
        <v>5</v>
      </c>
      <c r="L631" s="19">
        <v>2150</v>
      </c>
      <c r="M631" s="35">
        <v>2.15</v>
      </c>
      <c r="N631" s="19">
        <v>12.85915</v>
      </c>
      <c r="O631" s="17">
        <v>1.9918238723821786</v>
      </c>
      <c r="P631" s="13">
        <v>1</v>
      </c>
      <c r="Q631" s="13">
        <v>1</v>
      </c>
      <c r="R631" s="19">
        <v>3300</v>
      </c>
      <c r="S631" s="27">
        <v>3.3</v>
      </c>
      <c r="T631" s="19">
        <v>9.45632275</v>
      </c>
      <c r="U631" s="17">
        <v>1.4647414019123106</v>
      </c>
      <c r="V631" s="13">
        <v>0</v>
      </c>
      <c r="W631" s="13">
        <v>0</v>
      </c>
      <c r="X631" s="19">
        <v>0</v>
      </c>
      <c r="Y631" s="27">
        <v>0</v>
      </c>
      <c r="Z631" s="19">
        <v>0</v>
      </c>
      <c r="AA631" s="14">
        <v>0</v>
      </c>
      <c r="AB631" s="13">
        <v>1</v>
      </c>
      <c r="AC631" s="22" t="s">
        <v>782</v>
      </c>
      <c r="AD631" s="19">
        <v>0</v>
      </c>
      <c r="AE631" s="23">
        <v>0</v>
      </c>
      <c r="AF631" s="19">
        <v>0.64938337800000001</v>
      </c>
      <c r="AG631" s="14">
        <v>0.100586532906808</v>
      </c>
      <c r="AH631" s="22" t="s">
        <v>782</v>
      </c>
      <c r="AI631" s="23" t="s">
        <v>782</v>
      </c>
      <c r="AJ631" s="23" t="s">
        <v>782</v>
      </c>
      <c r="AK631" s="23" t="s">
        <v>782</v>
      </c>
      <c r="AL631" s="14" t="s">
        <v>782</v>
      </c>
      <c r="AM631" s="22" t="s">
        <v>782</v>
      </c>
      <c r="AN631" s="23" t="s">
        <v>782</v>
      </c>
      <c r="AO631" s="23" t="s">
        <v>782</v>
      </c>
      <c r="AP631" s="23" t="s">
        <v>782</v>
      </c>
      <c r="AQ631" s="14" t="s">
        <v>782</v>
      </c>
      <c r="AR631" s="13">
        <v>740</v>
      </c>
      <c r="AS631" s="19">
        <v>20483.739999999994</v>
      </c>
      <c r="AT631" s="23">
        <v>20.483739999999994</v>
      </c>
      <c r="AU631" s="19">
        <v>18.18956111999999</v>
      </c>
      <c r="AV631" s="14">
        <v>2.8174803207809762</v>
      </c>
      <c r="AW631" s="13">
        <v>0</v>
      </c>
      <c r="AX631" s="22" t="s">
        <v>782</v>
      </c>
      <c r="AY631" s="19">
        <v>0</v>
      </c>
      <c r="AZ631" s="23">
        <v>0</v>
      </c>
      <c r="BA631" s="19">
        <v>0</v>
      </c>
      <c r="BB631" s="14">
        <v>0</v>
      </c>
      <c r="BC631" s="13">
        <v>4</v>
      </c>
      <c r="BD631" s="19">
        <v>6949.9999999999991</v>
      </c>
      <c r="BE631" s="44">
        <v>6.9499999999999993</v>
      </c>
      <c r="BF631" s="19">
        <v>11.175599999999999</v>
      </c>
      <c r="BG631" s="14">
        <v>1.7310496314448678</v>
      </c>
      <c r="BH631" s="22">
        <v>748</v>
      </c>
      <c r="BI631" s="23">
        <v>32.883739999999996</v>
      </c>
      <c r="BJ631" s="23">
        <v>52.33001724799999</v>
      </c>
      <c r="BK631" s="14">
        <v>8.1056817594271422</v>
      </c>
      <c r="BL631" t="s">
        <v>438</v>
      </c>
    </row>
    <row r="632" spans="1:64">
      <c r="A632" t="s">
        <v>1474</v>
      </c>
      <c r="B632" t="s">
        <v>1471</v>
      </c>
      <c r="C632" t="s">
        <v>438</v>
      </c>
      <c r="D632" t="s">
        <v>942</v>
      </c>
      <c r="E632">
        <v>2017</v>
      </c>
      <c r="F632" s="23">
        <v>91.1</v>
      </c>
      <c r="G632" s="23">
        <v>30.23</v>
      </c>
      <c r="H632" s="22">
        <v>76586</v>
      </c>
      <c r="I632" s="34">
        <v>601.5838313849149</v>
      </c>
      <c r="J632" s="13">
        <v>2</v>
      </c>
      <c r="K632" s="13">
        <v>5</v>
      </c>
      <c r="L632" s="19">
        <v>2150</v>
      </c>
      <c r="M632" s="19">
        <v>2.15</v>
      </c>
      <c r="N632" s="19">
        <v>12.85915</v>
      </c>
      <c r="O632" s="17">
        <v>2.1375491376483247</v>
      </c>
      <c r="P632" s="13">
        <v>1</v>
      </c>
      <c r="Q632" s="13">
        <v>1</v>
      </c>
      <c r="R632" s="19">
        <v>3300</v>
      </c>
      <c r="S632" s="19">
        <v>3.3</v>
      </c>
      <c r="T632" s="19">
        <v>7.7583000000000002</v>
      </c>
      <c r="U632" s="17">
        <v>1.289645697780724</v>
      </c>
      <c r="V632" s="13">
        <v>0</v>
      </c>
      <c r="W632" s="13">
        <v>0</v>
      </c>
      <c r="X632" s="19">
        <v>0</v>
      </c>
      <c r="Y632" s="19">
        <v>0</v>
      </c>
      <c r="Z632" s="19">
        <v>0</v>
      </c>
      <c r="AA632" s="14">
        <v>0</v>
      </c>
      <c r="AB632" s="13">
        <v>1</v>
      </c>
      <c r="AC632" s="22" t="s">
        <v>782</v>
      </c>
      <c r="AD632" s="19">
        <v>0</v>
      </c>
      <c r="AE632" s="19">
        <v>0</v>
      </c>
      <c r="AF632" s="19">
        <v>0.88408593000000002</v>
      </c>
      <c r="AG632" s="14">
        <v>0.1469597226316294</v>
      </c>
      <c r="AH632" s="22" t="s">
        <v>782</v>
      </c>
      <c r="AI632" s="23" t="s">
        <v>782</v>
      </c>
      <c r="AJ632" s="23" t="s">
        <v>782</v>
      </c>
      <c r="AK632" s="23" t="s">
        <v>782</v>
      </c>
      <c r="AL632" s="14" t="s">
        <v>782</v>
      </c>
      <c r="AM632" s="22" t="s">
        <v>782</v>
      </c>
      <c r="AN632" s="23" t="s">
        <v>782</v>
      </c>
      <c r="AO632" s="23" t="s">
        <v>782</v>
      </c>
      <c r="AP632" s="23" t="s">
        <v>782</v>
      </c>
      <c r="AQ632" s="14" t="s">
        <v>782</v>
      </c>
      <c r="AR632" s="13">
        <v>789</v>
      </c>
      <c r="AS632" s="19">
        <v>21345.079999999987</v>
      </c>
      <c r="AT632" s="19">
        <v>21.345079999999989</v>
      </c>
      <c r="AU632" s="19">
        <v>18.954431039999982</v>
      </c>
      <c r="AV632" s="14">
        <v>3.1507547329463139</v>
      </c>
      <c r="AW632" s="13">
        <v>0</v>
      </c>
      <c r="AX632" s="22" t="s">
        <v>782</v>
      </c>
      <c r="AY632" s="19">
        <v>0</v>
      </c>
      <c r="AZ632" s="19">
        <v>0</v>
      </c>
      <c r="BA632" s="19">
        <v>0</v>
      </c>
      <c r="BB632" s="14">
        <v>0</v>
      </c>
      <c r="BC632" s="13">
        <v>4</v>
      </c>
      <c r="BD632" s="19">
        <v>6950</v>
      </c>
      <c r="BE632" s="19">
        <v>6.9499999999999993</v>
      </c>
      <c r="BF632" s="19">
        <v>11.175599999999999</v>
      </c>
      <c r="BG632" s="14">
        <v>1.8576962040805662</v>
      </c>
      <c r="BH632" s="22">
        <v>797</v>
      </c>
      <c r="BI632" s="23">
        <v>33.745079999999987</v>
      </c>
      <c r="BJ632" s="23">
        <v>51.63156696999998</v>
      </c>
      <c r="BK632" s="14">
        <v>8.5826054950875577</v>
      </c>
      <c r="BL632" t="s">
        <v>438</v>
      </c>
    </row>
    <row r="633" spans="1:64">
      <c r="A633" t="s">
        <v>1475</v>
      </c>
      <c r="B633" t="s">
        <v>1471</v>
      </c>
      <c r="C633" t="s">
        <v>438</v>
      </c>
      <c r="D633" t="s">
        <v>942</v>
      </c>
      <c r="E633">
        <v>2018</v>
      </c>
      <c r="F633" s="23">
        <v>91.1</v>
      </c>
      <c r="G633" s="23">
        <v>30.3</v>
      </c>
      <c r="H633" s="22">
        <v>76905</v>
      </c>
      <c r="I633" s="34">
        <v>601.62658787612918</v>
      </c>
      <c r="J633" s="13">
        <v>8</v>
      </c>
      <c r="K633" s="13">
        <v>26</v>
      </c>
      <c r="L633" s="19">
        <v>10930</v>
      </c>
      <c r="M633" s="19">
        <v>10.93</v>
      </c>
      <c r="N633" s="19">
        <v>65.372329999999991</v>
      </c>
      <c r="O633" s="17">
        <v>10.86593101391651</v>
      </c>
      <c r="P633" s="13">
        <v>1</v>
      </c>
      <c r="Q633" s="13">
        <v>1</v>
      </c>
      <c r="R633" s="19">
        <v>3300</v>
      </c>
      <c r="S633" s="19">
        <v>3.3</v>
      </c>
      <c r="T633" s="19">
        <v>8.8740574999999993</v>
      </c>
      <c r="U633" s="17">
        <v>1.4750108587001325</v>
      </c>
      <c r="V633" s="13">
        <v>0</v>
      </c>
      <c r="W633" s="13">
        <v>0</v>
      </c>
      <c r="X633" s="19">
        <v>0</v>
      </c>
      <c r="Y633" s="19">
        <v>0</v>
      </c>
      <c r="Z633" s="19">
        <v>0</v>
      </c>
      <c r="AA633" s="14">
        <v>0</v>
      </c>
      <c r="AB633" s="13">
        <v>1</v>
      </c>
      <c r="AC633" s="22" t="s">
        <v>782</v>
      </c>
      <c r="AD633" s="19">
        <v>0</v>
      </c>
      <c r="AE633" s="19">
        <v>0</v>
      </c>
      <c r="AF633" s="19">
        <v>0.38320543799999995</v>
      </c>
      <c r="AG633" s="14">
        <v>6.3694897420141838E-2</v>
      </c>
      <c r="AH633" s="22" t="s">
        <v>782</v>
      </c>
      <c r="AI633" s="23" t="s">
        <v>782</v>
      </c>
      <c r="AJ633" s="23" t="s">
        <v>782</v>
      </c>
      <c r="AK633" s="23" t="s">
        <v>782</v>
      </c>
      <c r="AL633" s="14" t="s">
        <v>782</v>
      </c>
      <c r="AM633" s="22" t="s">
        <v>782</v>
      </c>
      <c r="AN633" s="23" t="s">
        <v>782</v>
      </c>
      <c r="AO633" s="23" t="s">
        <v>782</v>
      </c>
      <c r="AP633" s="23" t="s">
        <v>782</v>
      </c>
      <c r="AQ633" s="14" t="s">
        <v>782</v>
      </c>
      <c r="AR633" s="13">
        <v>853</v>
      </c>
      <c r="AS633" s="19">
        <v>23066.394999999997</v>
      </c>
      <c r="AT633" s="19">
        <v>23.066394999999986</v>
      </c>
      <c r="AU633" s="19">
        <v>20.482958759999992</v>
      </c>
      <c r="AV633" s="14">
        <v>3.4045966672299555</v>
      </c>
      <c r="AW633" s="13">
        <v>0</v>
      </c>
      <c r="AX633" s="22" t="s">
        <v>782</v>
      </c>
      <c r="AY633" s="19">
        <v>0</v>
      </c>
      <c r="AZ633" s="19">
        <v>0</v>
      </c>
      <c r="BA633" s="19">
        <v>0</v>
      </c>
      <c r="BB633" s="14">
        <v>0</v>
      </c>
      <c r="BC633" s="13">
        <v>4</v>
      </c>
      <c r="BD633" s="19">
        <v>6950</v>
      </c>
      <c r="BE633" s="19">
        <v>6.9499999999999993</v>
      </c>
      <c r="BF633" s="19">
        <v>11.175599999999999</v>
      </c>
      <c r="BG633" s="14">
        <v>1.8575641810399808</v>
      </c>
      <c r="BH633" s="22">
        <v>867</v>
      </c>
      <c r="BI633" s="23">
        <v>44.246394999999985</v>
      </c>
      <c r="BJ633" s="23">
        <v>106.28815169799998</v>
      </c>
      <c r="BK633" s="14">
        <v>17.66679761830672</v>
      </c>
      <c r="BL633" t="s">
        <v>438</v>
      </c>
    </row>
    <row r="634" spans="1:64">
      <c r="A634" t="s">
        <v>1476</v>
      </c>
      <c r="B634" t="s">
        <v>1471</v>
      </c>
      <c r="C634" t="s">
        <v>438</v>
      </c>
      <c r="D634" t="s">
        <v>942</v>
      </c>
      <c r="E634">
        <v>2019</v>
      </c>
      <c r="F634" s="23">
        <v>91.1</v>
      </c>
      <c r="G634" s="23">
        <v>30.39</v>
      </c>
      <c r="H634" s="22">
        <v>77102</v>
      </c>
      <c r="I634" s="34">
        <v>616.69292510070034</v>
      </c>
      <c r="J634" s="22">
        <v>2</v>
      </c>
      <c r="K634" s="22">
        <v>5</v>
      </c>
      <c r="L634" s="23">
        <v>2150</v>
      </c>
      <c r="M634" s="23">
        <v>2.15</v>
      </c>
      <c r="N634" s="23">
        <v>12.85915</v>
      </c>
      <c r="O634" s="14">
        <v>2.0851787780604454</v>
      </c>
      <c r="P634" s="22">
        <v>1</v>
      </c>
      <c r="Q634" s="22">
        <v>1</v>
      </c>
      <c r="R634" s="23">
        <v>3300</v>
      </c>
      <c r="S634" s="23">
        <v>3.3</v>
      </c>
      <c r="T634" s="23">
        <v>8.4822412499999995</v>
      </c>
      <c r="U634" s="14">
        <v>1.3754400131337532</v>
      </c>
      <c r="V634" s="22">
        <v>0</v>
      </c>
      <c r="W634" s="22">
        <v>0</v>
      </c>
      <c r="X634" s="23">
        <v>0</v>
      </c>
      <c r="Y634" s="23">
        <v>0</v>
      </c>
      <c r="Z634" s="23">
        <v>0</v>
      </c>
      <c r="AA634" s="14">
        <v>0</v>
      </c>
      <c r="AB634" s="22">
        <v>1</v>
      </c>
      <c r="AC634" s="22">
        <v>1</v>
      </c>
      <c r="AD634" s="23">
        <v>503.20761802575106</v>
      </c>
      <c r="AE634" s="23">
        <v>0.50320761802575109</v>
      </c>
      <c r="AF634" s="23">
        <v>0.70348425000000003</v>
      </c>
      <c r="AG634" s="14">
        <v>0.11407366962822339</v>
      </c>
      <c r="AH634" s="22">
        <v>1</v>
      </c>
      <c r="AI634" s="23">
        <v>1999.2</v>
      </c>
      <c r="AJ634" s="23">
        <v>1.9992000000000001</v>
      </c>
      <c r="AK634" s="23">
        <v>1.7752896</v>
      </c>
      <c r="AL634" s="14">
        <v>0.28787254202893786</v>
      </c>
      <c r="AM634" s="22">
        <v>916</v>
      </c>
      <c r="AN634" s="23">
        <v>23101.449999999979</v>
      </c>
      <c r="AO634" s="23">
        <v>23.101449999999989</v>
      </c>
      <c r="AP634" s="23">
        <v>20.514087599999989</v>
      </c>
      <c r="AQ634" s="14">
        <v>3.3264671548891576</v>
      </c>
      <c r="AR634" s="22">
        <v>917</v>
      </c>
      <c r="AS634" s="23">
        <v>25100.64999999998</v>
      </c>
      <c r="AT634" s="23">
        <v>25.100649999999987</v>
      </c>
      <c r="AU634" s="23">
        <v>22.28937719999999</v>
      </c>
      <c r="AV634" s="14">
        <v>3.614339696918095</v>
      </c>
      <c r="AW634" s="22">
        <v>0</v>
      </c>
      <c r="AX634" s="22" t="s">
        <v>782</v>
      </c>
      <c r="AY634" s="23">
        <v>0</v>
      </c>
      <c r="AZ634" s="23">
        <v>0</v>
      </c>
      <c r="BA634" s="23">
        <v>0</v>
      </c>
      <c r="BB634" s="14">
        <v>0</v>
      </c>
      <c r="BC634" s="22">
        <v>4</v>
      </c>
      <c r="BD634" s="23">
        <v>6950</v>
      </c>
      <c r="BE634" s="23">
        <v>6.95</v>
      </c>
      <c r="BF634" s="23">
        <v>11.175599999999999</v>
      </c>
      <c r="BG634" s="14">
        <v>1.8121822944823187</v>
      </c>
      <c r="BH634" s="22">
        <v>925</v>
      </c>
      <c r="BI634" s="23">
        <v>38.003857618025734</v>
      </c>
      <c r="BJ634" s="23">
        <v>55.509852699999996</v>
      </c>
      <c r="BK634" s="14">
        <v>9.0012144522228361</v>
      </c>
      <c r="BL634" t="s">
        <v>438</v>
      </c>
    </row>
    <row r="635" spans="1:64">
      <c r="A635" t="s">
        <v>1477</v>
      </c>
      <c r="B635" t="s">
        <v>1471</v>
      </c>
      <c r="C635" t="s">
        <v>438</v>
      </c>
      <c r="D635" t="s">
        <v>942</v>
      </c>
      <c r="E635">
        <v>2020</v>
      </c>
      <c r="F635" s="23">
        <v>91.1</v>
      </c>
      <c r="G635" s="23">
        <v>30.5</v>
      </c>
      <c r="H635" s="22">
        <v>77376</v>
      </c>
      <c r="I635" s="34">
        <v>620.84441067739681</v>
      </c>
      <c r="J635" s="22">
        <v>2</v>
      </c>
      <c r="K635" s="22">
        <v>5</v>
      </c>
      <c r="L635" s="23">
        <v>2150</v>
      </c>
      <c r="M635" s="23">
        <v>2.15</v>
      </c>
      <c r="N635" s="23">
        <v>12.85915</v>
      </c>
      <c r="O635" s="14">
        <v>2.0712355267835165</v>
      </c>
      <c r="P635" s="22">
        <v>1</v>
      </c>
      <c r="Q635" s="22">
        <v>1</v>
      </c>
      <c r="R635" s="23">
        <v>3300</v>
      </c>
      <c r="S635" s="23">
        <v>3.3</v>
      </c>
      <c r="T635" s="23">
        <v>7.2774467500000002</v>
      </c>
      <c r="U635" s="14">
        <v>1.172185272967128</v>
      </c>
      <c r="V635" s="22">
        <v>0</v>
      </c>
      <c r="W635" s="22">
        <v>0</v>
      </c>
      <c r="X635" s="23">
        <v>0</v>
      </c>
      <c r="Y635" s="23">
        <v>0</v>
      </c>
      <c r="Z635" s="23">
        <v>0</v>
      </c>
      <c r="AA635" s="14">
        <v>0</v>
      </c>
      <c r="AB635" s="22">
        <v>1</v>
      </c>
      <c r="AC635" s="22">
        <v>1</v>
      </c>
      <c r="AD635" s="23">
        <v>624.90730472103007</v>
      </c>
      <c r="AE635" s="23">
        <v>0.62490730472103007</v>
      </c>
      <c r="AF635" s="23">
        <v>0.87362041199999996</v>
      </c>
      <c r="AG635" s="14">
        <v>0.14071487106516783</v>
      </c>
      <c r="AH635" s="22">
        <v>1</v>
      </c>
      <c r="AI635" s="23">
        <v>1999.2</v>
      </c>
      <c r="AJ635" s="23">
        <v>1.9992000000000001</v>
      </c>
      <c r="AK635" s="23">
        <v>1.7752896</v>
      </c>
      <c r="AL635" s="14">
        <v>0.28594758517081603</v>
      </c>
      <c r="AM635" s="22">
        <v>1056</v>
      </c>
      <c r="AN635" s="23">
        <v>24571.899999999954</v>
      </c>
      <c r="AO635" s="23">
        <v>24.571899999999953</v>
      </c>
      <c r="AP635" s="23">
        <v>21.81984719999998</v>
      </c>
      <c r="AQ635" s="14">
        <v>3.5145435514499641</v>
      </c>
      <c r="AR635" s="22">
        <v>1057</v>
      </c>
      <c r="AS635" s="23">
        <v>26571.099999999955</v>
      </c>
      <c r="AT635" s="23">
        <v>26.571099999999952</v>
      </c>
      <c r="AU635" s="23">
        <v>23.595136799999981</v>
      </c>
      <c r="AV635" s="14">
        <v>3.8004911366207801</v>
      </c>
      <c r="AW635" s="22">
        <v>0</v>
      </c>
      <c r="AX635" s="22">
        <v>0</v>
      </c>
      <c r="AY635" s="23">
        <v>0</v>
      </c>
      <c r="AZ635" s="23">
        <v>0</v>
      </c>
      <c r="BA635" s="23">
        <v>0</v>
      </c>
      <c r="BB635" s="14">
        <v>0</v>
      </c>
      <c r="BC635" s="22">
        <v>5</v>
      </c>
      <c r="BD635" s="23">
        <v>6951.5</v>
      </c>
      <c r="BE635" s="23">
        <v>6.9514999999999993</v>
      </c>
      <c r="BF635" s="23">
        <v>11.178011999999999</v>
      </c>
      <c r="BG635" s="14">
        <v>1.8004530294158223</v>
      </c>
      <c r="BH635" s="22">
        <v>1066</v>
      </c>
      <c r="BI635" s="23">
        <v>39.597507304720978</v>
      </c>
      <c r="BJ635" s="23">
        <v>55.783365961999984</v>
      </c>
      <c r="BK635" s="14">
        <v>8.9850798368524138</v>
      </c>
      <c r="BL635" t="s">
        <v>438</v>
      </c>
    </row>
    <row r="636" spans="1:64">
      <c r="A636" t="s">
        <v>1478</v>
      </c>
      <c r="B636" t="s">
        <v>1471</v>
      </c>
      <c r="C636" t="s">
        <v>438</v>
      </c>
      <c r="D636" t="s">
        <v>942</v>
      </c>
      <c r="E636">
        <v>2021</v>
      </c>
      <c r="F636" s="23">
        <v>91.1</v>
      </c>
      <c r="G636" s="23">
        <v>30.59</v>
      </c>
      <c r="H636" s="22">
        <v>77523</v>
      </c>
      <c r="I636" s="34">
        <v>580.14</v>
      </c>
      <c r="J636" s="22">
        <v>1</v>
      </c>
      <c r="K636" s="22">
        <v>4</v>
      </c>
      <c r="L636" s="23">
        <v>2400</v>
      </c>
      <c r="M636" s="23">
        <v>2.4</v>
      </c>
      <c r="N636" s="23">
        <v>14.3544</v>
      </c>
      <c r="O636" s="14">
        <v>2.4700000000000002</v>
      </c>
      <c r="P636" s="22">
        <v>1</v>
      </c>
      <c r="Q636" s="22">
        <v>1</v>
      </c>
      <c r="R636" s="23">
        <v>400</v>
      </c>
      <c r="S636" s="23">
        <v>0.4</v>
      </c>
      <c r="T636" s="23">
        <v>4.0271999999999997</v>
      </c>
      <c r="U636" s="14">
        <v>0.69</v>
      </c>
      <c r="V636" s="22">
        <v>0</v>
      </c>
      <c r="W636" s="22">
        <v>0</v>
      </c>
      <c r="X636" s="23">
        <v>0</v>
      </c>
      <c r="Y636" s="23">
        <v>0</v>
      </c>
      <c r="Z636" s="23">
        <v>0</v>
      </c>
      <c r="AA636" s="14">
        <v>0</v>
      </c>
      <c r="AB636" s="22">
        <v>1</v>
      </c>
      <c r="AC636" s="22">
        <v>1</v>
      </c>
      <c r="AD636" s="23">
        <v>372.06961799999999</v>
      </c>
      <c r="AE636" s="23">
        <v>0.37206961799999999</v>
      </c>
      <c r="AF636" s="23">
        <v>0.52015332599999997</v>
      </c>
      <c r="AG636" s="14">
        <v>0.09</v>
      </c>
      <c r="AH636" s="22">
        <v>1</v>
      </c>
      <c r="AI636" s="23">
        <v>1999.2</v>
      </c>
      <c r="AJ636" s="23">
        <v>1.9992000000000001</v>
      </c>
      <c r="AK636" s="23">
        <v>1.7889299670000001</v>
      </c>
      <c r="AL636" s="14">
        <v>0.31</v>
      </c>
      <c r="AM636" s="22">
        <v>1254</v>
      </c>
      <c r="AN636" s="23">
        <v>27354.014999999999</v>
      </c>
      <c r="AO636" s="23">
        <v>27.354015</v>
      </c>
      <c r="AP636" s="23">
        <v>24.476999370000001</v>
      </c>
      <c r="AQ636" s="14">
        <v>4.22</v>
      </c>
      <c r="AR636" s="22">
        <v>1255</v>
      </c>
      <c r="AS636" s="23">
        <v>29353.215</v>
      </c>
      <c r="AT636" s="23">
        <v>29.353214999999999</v>
      </c>
      <c r="AU636" s="23">
        <v>26.26592934</v>
      </c>
      <c r="AV636" s="14">
        <v>4.53</v>
      </c>
      <c r="AW636" s="22">
        <v>0</v>
      </c>
      <c r="AX636" s="22">
        <v>0</v>
      </c>
      <c r="AY636" s="23">
        <v>0</v>
      </c>
      <c r="AZ636" s="23">
        <v>0</v>
      </c>
      <c r="BA636" s="23">
        <v>0</v>
      </c>
      <c r="BB636" s="14">
        <v>0</v>
      </c>
      <c r="BC636" s="22">
        <v>5</v>
      </c>
      <c r="BD636" s="23">
        <v>6951.5</v>
      </c>
      <c r="BE636" s="23">
        <v>6.9515000000000002</v>
      </c>
      <c r="BF636" s="23">
        <v>9.7472264640000006</v>
      </c>
      <c r="BG636" s="14">
        <v>1.68</v>
      </c>
      <c r="BH636" s="22">
        <v>1263</v>
      </c>
      <c r="BI636" s="23">
        <v>39.479999999999997</v>
      </c>
      <c r="BJ636" s="23">
        <v>54.91</v>
      </c>
      <c r="BK636" s="14">
        <v>9.4700000000000006</v>
      </c>
      <c r="BL636" t="s">
        <v>438</v>
      </c>
    </row>
    <row r="637" spans="1:64">
      <c r="A637" t="s">
        <v>1479</v>
      </c>
      <c r="B637" t="s">
        <v>1471</v>
      </c>
      <c r="C637" t="s">
        <v>438</v>
      </c>
      <c r="D637" s="111" t="s">
        <v>942</v>
      </c>
      <c r="E637" s="110">
        <v>2022</v>
      </c>
      <c r="F637" s="23"/>
      <c r="G637" s="23"/>
      <c r="H637" s="22">
        <v>78208</v>
      </c>
      <c r="I637" s="34">
        <v>566.81546528534238</v>
      </c>
      <c r="J637" s="22">
        <v>1</v>
      </c>
      <c r="K637" s="22">
        <v>4</v>
      </c>
      <c r="L637" s="23">
        <v>2400</v>
      </c>
      <c r="M637" s="23">
        <v>2.4</v>
      </c>
      <c r="N637" s="23">
        <v>14.203200000000001</v>
      </c>
      <c r="O637" s="14">
        <v>2.5057890742007052</v>
      </c>
      <c r="P637" s="22">
        <v>1</v>
      </c>
      <c r="Q637" s="22">
        <v>1</v>
      </c>
      <c r="R637" s="23">
        <v>400</v>
      </c>
      <c r="S637" s="23">
        <v>0.4</v>
      </c>
      <c r="T637" s="23">
        <v>0.94040000000000001</v>
      </c>
      <c r="U637" s="14">
        <v>0.16590937573070458</v>
      </c>
      <c r="V637" s="22">
        <v>0</v>
      </c>
      <c r="W637" s="22">
        <v>0</v>
      </c>
      <c r="X637" s="23">
        <v>0</v>
      </c>
      <c r="Y637" s="23">
        <v>0</v>
      </c>
      <c r="Z637" s="23">
        <v>0</v>
      </c>
      <c r="AA637" s="14">
        <v>0</v>
      </c>
      <c r="AB637" s="22">
        <v>1</v>
      </c>
      <c r="AC637" s="22">
        <v>1</v>
      </c>
      <c r="AD637" s="23">
        <v>328.17982832617997</v>
      </c>
      <c r="AE637" s="23">
        <v>0.32817982832617998</v>
      </c>
      <c r="AF637" s="23">
        <v>0.45879540000000002</v>
      </c>
      <c r="AG637" s="14">
        <v>8.0942639730028604E-2</v>
      </c>
      <c r="AH637" s="22">
        <v>1</v>
      </c>
      <c r="AI637" s="23">
        <v>1999.2</v>
      </c>
      <c r="AJ637" s="23">
        <v>1.9992000000000001</v>
      </c>
      <c r="AK637" s="23">
        <v>2.0479083453614</v>
      </c>
      <c r="AL637" s="14">
        <v>0.36130071792068269</v>
      </c>
      <c r="AM637" s="22">
        <v>1565</v>
      </c>
      <c r="AN637" s="23">
        <v>30991.354999999945</v>
      </c>
      <c r="AO637" s="23">
        <v>30.991354999999917</v>
      </c>
      <c r="AP637" s="23">
        <v>31.746425839614783</v>
      </c>
      <c r="AQ637" s="14">
        <v>5.6008397413139059</v>
      </c>
      <c r="AR637" s="22">
        <v>1566</v>
      </c>
      <c r="AS637" s="23">
        <v>32990.554999999898</v>
      </c>
      <c r="AT637" s="23">
        <v>32.990554999999901</v>
      </c>
      <c r="AU637" s="23">
        <v>33.794334184976201</v>
      </c>
      <c r="AV637" s="14">
        <v>5.9621404592345915</v>
      </c>
      <c r="AW637" s="22">
        <v>0</v>
      </c>
      <c r="AX637" s="22">
        <v>0</v>
      </c>
      <c r="AY637" s="23">
        <v>0</v>
      </c>
      <c r="AZ637" s="23">
        <v>0</v>
      </c>
      <c r="BA637" s="23">
        <v>0</v>
      </c>
      <c r="BB637" s="14">
        <v>0</v>
      </c>
      <c r="BC637" s="22">
        <v>5</v>
      </c>
      <c r="BD637" s="23">
        <v>4001.5</v>
      </c>
      <c r="BE637" s="23">
        <v>4.0015000000000001</v>
      </c>
      <c r="BF637" s="23">
        <v>4.7003381639833197</v>
      </c>
      <c r="BG637" s="14">
        <v>0.82925369046116404</v>
      </c>
      <c r="BH637" s="22">
        <v>1574</v>
      </c>
      <c r="BI637" s="23">
        <v>40.120234828326076</v>
      </c>
      <c r="BJ637" s="23">
        <v>54.097067748959518</v>
      </c>
      <c r="BK637" s="14">
        <v>9.5440352393571928</v>
      </c>
      <c r="BL637" t="s">
        <v>438</v>
      </c>
    </row>
    <row r="638" spans="1:64">
      <c r="A638" t="s">
        <v>1480</v>
      </c>
      <c r="B638" t="s">
        <v>1471</v>
      </c>
      <c r="C638" t="s">
        <v>438</v>
      </c>
      <c r="D638" t="s">
        <v>942</v>
      </c>
      <c r="E638">
        <v>2023</v>
      </c>
      <c r="F638">
        <v>91.1</v>
      </c>
      <c r="G638">
        <v>30.86</v>
      </c>
      <c r="H638">
        <v>77745</v>
      </c>
      <c r="I638">
        <v>566.81546528534238</v>
      </c>
      <c r="J638">
        <v>1</v>
      </c>
      <c r="K638">
        <v>4</v>
      </c>
      <c r="L638">
        <v>2400</v>
      </c>
      <c r="M638">
        <v>2.4</v>
      </c>
      <c r="N638">
        <v>14.203200000000001</v>
      </c>
      <c r="O638">
        <v>2.5057890742007052</v>
      </c>
      <c r="P638">
        <v>1</v>
      </c>
      <c r="Q638">
        <v>1</v>
      </c>
      <c r="R638">
        <v>400</v>
      </c>
      <c r="S638">
        <v>0.4</v>
      </c>
      <c r="T638">
        <v>2.7890999999999999</v>
      </c>
      <c r="U638">
        <v>0.49206490839058703</v>
      </c>
      <c r="V638">
        <v>0</v>
      </c>
      <c r="W638">
        <v>0</v>
      </c>
      <c r="X638">
        <v>0</v>
      </c>
      <c r="Y638">
        <v>0</v>
      </c>
      <c r="Z638">
        <v>0</v>
      </c>
      <c r="AA638">
        <v>0</v>
      </c>
      <c r="AB638">
        <v>1</v>
      </c>
      <c r="AC638">
        <v>1</v>
      </c>
      <c r="AD638">
        <v>100</v>
      </c>
      <c r="AE638">
        <v>0.1</v>
      </c>
      <c r="AF638">
        <v>0.74943584100000005</v>
      </c>
      <c r="AG638">
        <v>0.1322186649622773</v>
      </c>
      <c r="AH638">
        <v>1</v>
      </c>
      <c r="AI638">
        <v>1999.2</v>
      </c>
      <c r="AJ638">
        <v>1.9992000000000001</v>
      </c>
      <c r="AK638">
        <v>1.875224</v>
      </c>
      <c r="AL638">
        <v>0.35735699999999998</v>
      </c>
      <c r="AM638">
        <v>2119</v>
      </c>
      <c r="AN638">
        <v>38497.364999999998</v>
      </c>
      <c r="AO638">
        <v>38.497365000000002</v>
      </c>
      <c r="AP638">
        <v>36.110036999999998</v>
      </c>
      <c r="AQ638">
        <v>6.3706866187607858</v>
      </c>
      <c r="AR638">
        <v>2464</v>
      </c>
      <c r="AS638">
        <v>40757.310999999703</v>
      </c>
      <c r="AT638">
        <v>40.757310999999703</v>
      </c>
      <c r="AU638">
        <v>38.229837476031697</v>
      </c>
      <c r="AV638">
        <v>6.7446708527591586</v>
      </c>
      <c r="AW638">
        <v>0</v>
      </c>
      <c r="AX638">
        <v>0</v>
      </c>
      <c r="AY638">
        <v>0</v>
      </c>
      <c r="AZ638">
        <v>0</v>
      </c>
      <c r="BA638">
        <v>0</v>
      </c>
      <c r="BB638">
        <v>0</v>
      </c>
      <c r="BC638">
        <v>5</v>
      </c>
      <c r="BD638">
        <v>4001.5</v>
      </c>
      <c r="BE638">
        <v>4.0015000000000001</v>
      </c>
      <c r="BF638">
        <v>5.6124159999999996</v>
      </c>
      <c r="BG638">
        <v>0.99016634932052094</v>
      </c>
      <c r="BH638">
        <v>2472</v>
      </c>
      <c r="BI638">
        <v>47.658810999999702</v>
      </c>
      <c r="BJ638">
        <v>61.583989317031701</v>
      </c>
      <c r="BK638">
        <v>10.86490984963325</v>
      </c>
      <c r="BL638" t="s">
        <v>438</v>
      </c>
    </row>
    <row r="639" spans="1:64">
      <c r="A639" t="s">
        <v>1481</v>
      </c>
      <c r="B639" t="s">
        <v>1471</v>
      </c>
      <c r="C639" t="s">
        <v>438</v>
      </c>
      <c r="D639" t="s">
        <v>942</v>
      </c>
      <c r="E639">
        <v>2024</v>
      </c>
      <c r="F639">
        <v>91.1</v>
      </c>
      <c r="G639">
        <v>30.91</v>
      </c>
      <c r="H639">
        <v>78373</v>
      </c>
      <c r="I639">
        <v>537.41135316137604</v>
      </c>
      <c r="J639">
        <v>1</v>
      </c>
      <c r="K639">
        <v>4</v>
      </c>
      <c r="L639">
        <v>2400</v>
      </c>
      <c r="M639">
        <v>2.4</v>
      </c>
      <c r="N639">
        <v>14.203200000000001</v>
      </c>
      <c r="O639">
        <v>2.6428916911502252</v>
      </c>
      <c r="P639">
        <v>1</v>
      </c>
      <c r="Q639">
        <v>1</v>
      </c>
      <c r="R639">
        <v>400</v>
      </c>
      <c r="S639">
        <v>0.4</v>
      </c>
      <c r="T639">
        <v>2.7097000000000002</v>
      </c>
      <c r="U639">
        <v>0.50421338962415274</v>
      </c>
      <c r="V639">
        <v>0</v>
      </c>
      <c r="W639">
        <v>0</v>
      </c>
      <c r="X639">
        <v>0</v>
      </c>
      <c r="Y639">
        <v>0</v>
      </c>
      <c r="Z639">
        <v>0</v>
      </c>
      <c r="AA639">
        <v>0</v>
      </c>
      <c r="AB639">
        <v>1</v>
      </c>
      <c r="AC639">
        <v>1</v>
      </c>
      <c r="AD639">
        <v>100</v>
      </c>
      <c r="AE639">
        <v>0.1</v>
      </c>
      <c r="AF639">
        <v>0.70874359499999995</v>
      </c>
      <c r="AG639">
        <v>0.13188102388063536</v>
      </c>
      <c r="AH639">
        <v>4</v>
      </c>
      <c r="AI639">
        <v>2551.87</v>
      </c>
      <c r="AJ639">
        <v>2.5518700000000001</v>
      </c>
      <c r="AK639">
        <v>2.3016433510167333</v>
      </c>
      <c r="AL639">
        <v>0.42828335082187713</v>
      </c>
      <c r="AM639">
        <v>2800</v>
      </c>
      <c r="AN639">
        <v>46714.954999999907</v>
      </c>
      <c r="AO639">
        <v>46.714954999999982</v>
      </c>
      <c r="AP639">
        <v>42.134264507516242</v>
      </c>
      <c r="AQ639">
        <v>7.8402259758111201</v>
      </c>
      <c r="AR639">
        <v>3581</v>
      </c>
      <c r="AS639">
        <v>49952.472000000111</v>
      </c>
      <c r="AT639">
        <v>49.952471999999425</v>
      </c>
      <c r="AU639">
        <v>45.054322926187631</v>
      </c>
      <c r="AV639">
        <v>8.3835822710389465</v>
      </c>
      <c r="AW639">
        <v>0</v>
      </c>
      <c r="AX639">
        <v>0</v>
      </c>
      <c r="AY639">
        <v>0</v>
      </c>
      <c r="AZ639">
        <v>0</v>
      </c>
      <c r="BA639">
        <v>0</v>
      </c>
      <c r="BB639">
        <v>0</v>
      </c>
      <c r="BC639">
        <v>9</v>
      </c>
      <c r="BD639">
        <v>26001.5</v>
      </c>
      <c r="BE639">
        <v>26.0015</v>
      </c>
      <c r="BF639">
        <v>56.926011718030324</v>
      </c>
      <c r="BG639">
        <v>10.592632884131934</v>
      </c>
      <c r="BH639">
        <v>3593</v>
      </c>
      <c r="BI639">
        <v>78.85397199999943</v>
      </c>
      <c r="BJ639">
        <v>119.60197823921796</v>
      </c>
      <c r="BK639">
        <v>22.255201259825895</v>
      </c>
      <c r="BL639" t="s">
        <v>438</v>
      </c>
    </row>
    <row r="640" spans="1:64">
      <c r="A640" t="s">
        <v>1482</v>
      </c>
      <c r="B640" t="s">
        <v>1483</v>
      </c>
      <c r="C640" t="s">
        <v>440</v>
      </c>
      <c r="D640" t="s">
        <v>942</v>
      </c>
      <c r="E640">
        <v>2012</v>
      </c>
      <c r="F640" s="23">
        <v>67.77</v>
      </c>
      <c r="G640" s="23">
        <v>21.84</v>
      </c>
      <c r="H640" s="22">
        <v>50663</v>
      </c>
      <c r="I640" s="34">
        <v>420.75093699999996</v>
      </c>
      <c r="J640" s="22">
        <v>1</v>
      </c>
      <c r="K640" s="22" t="s">
        <v>782</v>
      </c>
      <c r="L640" s="23">
        <v>150</v>
      </c>
      <c r="M640" s="23">
        <v>0.15</v>
      </c>
      <c r="N640" s="23">
        <v>0</v>
      </c>
      <c r="O640" s="14">
        <v>0</v>
      </c>
      <c r="P640" s="22">
        <v>0</v>
      </c>
      <c r="Q640" s="22" t="s">
        <v>782</v>
      </c>
      <c r="R640" s="23">
        <v>0</v>
      </c>
      <c r="S640" s="23">
        <v>0</v>
      </c>
      <c r="T640" s="23">
        <v>0</v>
      </c>
      <c r="U640" s="14">
        <v>0</v>
      </c>
      <c r="V640" s="22">
        <v>0</v>
      </c>
      <c r="W640" s="22" t="s">
        <v>782</v>
      </c>
      <c r="X640" s="23">
        <v>0</v>
      </c>
      <c r="Y640" s="23">
        <v>0</v>
      </c>
      <c r="Z640" s="23">
        <v>0</v>
      </c>
      <c r="AA640" s="14">
        <v>0</v>
      </c>
      <c r="AB640" s="22">
        <v>0</v>
      </c>
      <c r="AC640" s="22" t="s">
        <v>782</v>
      </c>
      <c r="AD640" s="23">
        <v>0</v>
      </c>
      <c r="AE640" s="23">
        <v>0</v>
      </c>
      <c r="AF640" s="23">
        <v>0</v>
      </c>
      <c r="AG640" s="14">
        <v>0</v>
      </c>
      <c r="AH640" s="22" t="s">
        <v>782</v>
      </c>
      <c r="AI640" s="23" t="s">
        <v>782</v>
      </c>
      <c r="AJ640" s="23" t="s">
        <v>782</v>
      </c>
      <c r="AK640" s="23" t="s">
        <v>782</v>
      </c>
      <c r="AL640" s="14" t="s">
        <v>782</v>
      </c>
      <c r="AM640" s="22" t="s">
        <v>782</v>
      </c>
      <c r="AN640" s="23" t="s">
        <v>782</v>
      </c>
      <c r="AO640" s="23" t="s">
        <v>782</v>
      </c>
      <c r="AP640" s="23" t="s">
        <v>782</v>
      </c>
      <c r="AQ640" s="14" t="s">
        <v>782</v>
      </c>
      <c r="AR640" s="22">
        <v>719</v>
      </c>
      <c r="AS640" s="23">
        <v>17855.967000000001</v>
      </c>
      <c r="AT640" s="23">
        <v>17.855967</v>
      </c>
      <c r="AU640" s="23">
        <v>14.831033999999999</v>
      </c>
      <c r="AV640" s="14">
        <v>3.5248962499636693</v>
      </c>
      <c r="AW640" s="22">
        <v>0</v>
      </c>
      <c r="AX640" s="22" t="s">
        <v>782</v>
      </c>
      <c r="AY640" s="23">
        <v>0</v>
      </c>
      <c r="AZ640" s="23">
        <v>0</v>
      </c>
      <c r="BA640" s="23">
        <v>0</v>
      </c>
      <c r="BB640" s="14">
        <v>0</v>
      </c>
      <c r="BC640" s="22">
        <v>5</v>
      </c>
      <c r="BD640" s="23">
        <v>8075</v>
      </c>
      <c r="BE640" s="23">
        <v>8.0749999999999993</v>
      </c>
      <c r="BF640" s="23">
        <v>12.895775</v>
      </c>
      <c r="BG640" s="14">
        <v>3.064942669396836</v>
      </c>
      <c r="BH640" s="22">
        <v>725</v>
      </c>
      <c r="BI640" s="23">
        <v>26.080966999999998</v>
      </c>
      <c r="BJ640" s="23">
        <v>27.726808999999999</v>
      </c>
      <c r="BK640" s="14">
        <v>6.5898389193605054</v>
      </c>
      <c r="BL640" t="s">
        <v>440</v>
      </c>
    </row>
    <row r="641" spans="1:64">
      <c r="A641" t="s">
        <v>1484</v>
      </c>
      <c r="B641" t="s">
        <v>1483</v>
      </c>
      <c r="C641" t="s">
        <v>440</v>
      </c>
      <c r="D641" t="s">
        <v>942</v>
      </c>
      <c r="E641">
        <v>2015</v>
      </c>
      <c r="F641" s="23">
        <v>67.8</v>
      </c>
      <c r="G641" s="23">
        <v>22.4</v>
      </c>
      <c r="H641" s="22">
        <v>50748</v>
      </c>
      <c r="I641" s="34">
        <v>412.6687809535926</v>
      </c>
      <c r="J641" s="13">
        <v>1</v>
      </c>
      <c r="K641" s="13">
        <v>1</v>
      </c>
      <c r="L641" s="19">
        <v>150</v>
      </c>
      <c r="M641" s="35">
        <v>0.15</v>
      </c>
      <c r="N641" s="19">
        <v>0.89720324727744993</v>
      </c>
      <c r="O641" s="17">
        <v>0.21741485876498773</v>
      </c>
      <c r="P641" s="36">
        <v>0</v>
      </c>
      <c r="Q641" s="37">
        <v>0</v>
      </c>
      <c r="R641" s="38">
        <v>0</v>
      </c>
      <c r="S641" s="27">
        <v>0</v>
      </c>
      <c r="T641" s="23">
        <v>0</v>
      </c>
      <c r="U641" s="17">
        <v>0</v>
      </c>
      <c r="V641" s="22">
        <v>0</v>
      </c>
      <c r="W641" s="22">
        <v>0</v>
      </c>
      <c r="X641" s="23">
        <v>0</v>
      </c>
      <c r="Y641" s="27">
        <v>0</v>
      </c>
      <c r="Z641" s="27">
        <v>0</v>
      </c>
      <c r="AA641" s="14">
        <v>0</v>
      </c>
      <c r="AB641" s="39">
        <v>0</v>
      </c>
      <c r="AC641" s="22" t="s">
        <v>782</v>
      </c>
      <c r="AD641" s="23">
        <v>0</v>
      </c>
      <c r="AE641" s="23">
        <v>0</v>
      </c>
      <c r="AF641" s="23">
        <v>0</v>
      </c>
      <c r="AG641" s="14">
        <v>0</v>
      </c>
      <c r="AH641" s="22" t="s">
        <v>782</v>
      </c>
      <c r="AI641" s="23" t="s">
        <v>782</v>
      </c>
      <c r="AJ641" s="23" t="s">
        <v>782</v>
      </c>
      <c r="AK641" s="23" t="s">
        <v>782</v>
      </c>
      <c r="AL641" s="14" t="s">
        <v>782</v>
      </c>
      <c r="AM641" s="22" t="s">
        <v>782</v>
      </c>
      <c r="AN641" s="23" t="s">
        <v>782</v>
      </c>
      <c r="AO641" s="23" t="s">
        <v>782</v>
      </c>
      <c r="AP641" s="23" t="s">
        <v>782</v>
      </c>
      <c r="AQ641" s="14" t="s">
        <v>782</v>
      </c>
      <c r="AR641" s="40">
        <v>843</v>
      </c>
      <c r="AS641" s="41">
        <v>20111.81900000001</v>
      </c>
      <c r="AT641" s="23">
        <v>20.111819000000011</v>
      </c>
      <c r="AU641" s="23">
        <v>17.862568922233354</v>
      </c>
      <c r="AV641" s="14">
        <v>4.3285486440133987</v>
      </c>
      <c r="AW641" s="22">
        <v>0</v>
      </c>
      <c r="AX641" s="22" t="s">
        <v>782</v>
      </c>
      <c r="AY641" s="23">
        <v>0</v>
      </c>
      <c r="AZ641" s="23">
        <v>0</v>
      </c>
      <c r="BA641" s="23">
        <v>0</v>
      </c>
      <c r="BB641" s="14">
        <v>0</v>
      </c>
      <c r="BC641" s="42">
        <v>4</v>
      </c>
      <c r="BD641" s="43">
        <v>8000</v>
      </c>
      <c r="BE641" s="44">
        <v>8</v>
      </c>
      <c r="BF641" s="23">
        <v>12.696</v>
      </c>
      <c r="BG641" s="14">
        <v>3.0765593584913686</v>
      </c>
      <c r="BH641" s="22">
        <v>848</v>
      </c>
      <c r="BI641" s="23">
        <v>28.26181900000001</v>
      </c>
      <c r="BJ641" s="23">
        <v>31.455772169510805</v>
      </c>
      <c r="BK641" s="14">
        <v>7.6225228612697551</v>
      </c>
      <c r="BL641" t="s">
        <v>440</v>
      </c>
    </row>
    <row r="642" spans="1:64">
      <c r="A642" t="s">
        <v>1485</v>
      </c>
      <c r="B642" t="s">
        <v>1483</v>
      </c>
      <c r="C642" t="s">
        <v>440</v>
      </c>
      <c r="D642" t="s">
        <v>942</v>
      </c>
      <c r="E642">
        <v>2016</v>
      </c>
      <c r="F642" s="23">
        <v>67.8</v>
      </c>
      <c r="G642" s="23">
        <v>22.42</v>
      </c>
      <c r="H642" s="22">
        <v>50932</v>
      </c>
      <c r="I642" s="34">
        <v>431.48046773460118</v>
      </c>
      <c r="J642" s="13">
        <v>1</v>
      </c>
      <c r="K642" s="13">
        <v>1</v>
      </c>
      <c r="L642" s="19">
        <v>150</v>
      </c>
      <c r="M642" s="35">
        <v>0.15</v>
      </c>
      <c r="N642" s="19">
        <v>0.89715</v>
      </c>
      <c r="O642" s="17">
        <v>0.20792366447322641</v>
      </c>
      <c r="P642" s="13">
        <v>0</v>
      </c>
      <c r="Q642" s="13">
        <v>0</v>
      </c>
      <c r="R642" s="19">
        <v>0</v>
      </c>
      <c r="S642" s="27">
        <v>0</v>
      </c>
      <c r="T642" s="19">
        <v>0</v>
      </c>
      <c r="U642" s="17">
        <v>0</v>
      </c>
      <c r="V642" s="13">
        <v>0</v>
      </c>
      <c r="W642" s="13">
        <v>0</v>
      </c>
      <c r="X642" s="19">
        <v>0</v>
      </c>
      <c r="Y642" s="27">
        <v>0</v>
      </c>
      <c r="Z642" s="19">
        <v>0</v>
      </c>
      <c r="AA642" s="14">
        <v>0</v>
      </c>
      <c r="AB642" s="13">
        <v>0</v>
      </c>
      <c r="AC642" s="22" t="s">
        <v>782</v>
      </c>
      <c r="AD642" s="19">
        <v>0</v>
      </c>
      <c r="AE642" s="23">
        <v>0</v>
      </c>
      <c r="AF642" s="19">
        <v>0</v>
      </c>
      <c r="AG642" s="14">
        <v>0</v>
      </c>
      <c r="AH642" s="22" t="s">
        <v>782</v>
      </c>
      <c r="AI642" s="23" t="s">
        <v>782</v>
      </c>
      <c r="AJ642" s="23" t="s">
        <v>782</v>
      </c>
      <c r="AK642" s="23" t="s">
        <v>782</v>
      </c>
      <c r="AL642" s="14" t="s">
        <v>782</v>
      </c>
      <c r="AM642" s="22" t="s">
        <v>782</v>
      </c>
      <c r="AN642" s="23" t="s">
        <v>782</v>
      </c>
      <c r="AO642" s="23" t="s">
        <v>782</v>
      </c>
      <c r="AP642" s="23" t="s">
        <v>782</v>
      </c>
      <c r="AQ642" s="14" t="s">
        <v>782</v>
      </c>
      <c r="AR642" s="13">
        <v>875</v>
      </c>
      <c r="AS642" s="19">
        <v>20407.666000000016</v>
      </c>
      <c r="AT642" s="23">
        <v>20.407666000000017</v>
      </c>
      <c r="AU642" s="19">
        <v>18.122007408000005</v>
      </c>
      <c r="AV642" s="14">
        <v>4.1999600823522441</v>
      </c>
      <c r="AW642" s="13">
        <v>0</v>
      </c>
      <c r="AX642" s="22" t="s">
        <v>782</v>
      </c>
      <c r="AY642" s="19">
        <v>0</v>
      </c>
      <c r="AZ642" s="23">
        <v>0</v>
      </c>
      <c r="BA642" s="19">
        <v>0</v>
      </c>
      <c r="BB642" s="14">
        <v>0</v>
      </c>
      <c r="BC642" s="13">
        <v>4</v>
      </c>
      <c r="BD642" s="19">
        <v>8000</v>
      </c>
      <c r="BE642" s="44">
        <v>8</v>
      </c>
      <c r="BF642" s="19">
        <v>12.864000000000001</v>
      </c>
      <c r="BG642" s="14">
        <v>2.9813632277585511</v>
      </c>
      <c r="BH642" s="22">
        <v>880</v>
      </c>
      <c r="BI642" s="23">
        <v>28.557666000000015</v>
      </c>
      <c r="BJ642" s="23">
        <v>31.883157408000006</v>
      </c>
      <c r="BK642" s="14">
        <v>7.3892469745840215</v>
      </c>
      <c r="BL642" t="s">
        <v>440</v>
      </c>
    </row>
    <row r="643" spans="1:64">
      <c r="A643" t="s">
        <v>1486</v>
      </c>
      <c r="B643" t="s">
        <v>1483</v>
      </c>
      <c r="C643" t="s">
        <v>440</v>
      </c>
      <c r="D643" t="s">
        <v>942</v>
      </c>
      <c r="E643">
        <v>2017</v>
      </c>
      <c r="F643" s="23">
        <v>67.8</v>
      </c>
      <c r="G643" s="23">
        <v>22.46</v>
      </c>
      <c r="H643" s="22">
        <v>51179</v>
      </c>
      <c r="I643" s="34">
        <v>402.01158052971249</v>
      </c>
      <c r="J643" s="13">
        <v>1</v>
      </c>
      <c r="K643" s="13">
        <v>1</v>
      </c>
      <c r="L643" s="19">
        <v>150</v>
      </c>
      <c r="M643" s="19">
        <v>0.15</v>
      </c>
      <c r="N643" s="19">
        <v>0.89715</v>
      </c>
      <c r="O643" s="17">
        <v>0.22316521300651737</v>
      </c>
      <c r="P643" s="13">
        <v>0</v>
      </c>
      <c r="Q643" s="13">
        <v>0</v>
      </c>
      <c r="R643" s="19">
        <v>0</v>
      </c>
      <c r="S643" s="19">
        <v>0</v>
      </c>
      <c r="T643" s="19">
        <v>0</v>
      </c>
      <c r="U643" s="17">
        <v>0</v>
      </c>
      <c r="V643" s="13">
        <v>0</v>
      </c>
      <c r="W643" s="13">
        <v>0</v>
      </c>
      <c r="X643" s="19">
        <v>0</v>
      </c>
      <c r="Y643" s="19">
        <v>0</v>
      </c>
      <c r="Z643" s="19">
        <v>0</v>
      </c>
      <c r="AA643" s="14">
        <v>0</v>
      </c>
      <c r="AB643" s="13">
        <v>0</v>
      </c>
      <c r="AC643" s="22" t="s">
        <v>782</v>
      </c>
      <c r="AD643" s="19">
        <v>0</v>
      </c>
      <c r="AE643" s="19">
        <v>0</v>
      </c>
      <c r="AF643" s="19">
        <v>0</v>
      </c>
      <c r="AG643" s="14">
        <v>0</v>
      </c>
      <c r="AH643" s="22" t="s">
        <v>782</v>
      </c>
      <c r="AI643" s="23" t="s">
        <v>782</v>
      </c>
      <c r="AJ643" s="23" t="s">
        <v>782</v>
      </c>
      <c r="AK643" s="23" t="s">
        <v>782</v>
      </c>
      <c r="AL643" s="14" t="s">
        <v>782</v>
      </c>
      <c r="AM643" s="22" t="s">
        <v>782</v>
      </c>
      <c r="AN643" s="23" t="s">
        <v>782</v>
      </c>
      <c r="AO643" s="23" t="s">
        <v>782</v>
      </c>
      <c r="AP643" s="23" t="s">
        <v>782</v>
      </c>
      <c r="AQ643" s="14" t="s">
        <v>782</v>
      </c>
      <c r="AR643" s="13">
        <v>914</v>
      </c>
      <c r="AS643" s="19">
        <v>20947.186000000012</v>
      </c>
      <c r="AT643" s="19">
        <v>20.947186000000002</v>
      </c>
      <c r="AU643" s="19">
        <v>18.60110116800001</v>
      </c>
      <c r="AV643" s="14">
        <v>4.6270063025274499</v>
      </c>
      <c r="AW643" s="13">
        <v>0</v>
      </c>
      <c r="AX643" s="22" t="s">
        <v>782</v>
      </c>
      <c r="AY643" s="19">
        <v>0</v>
      </c>
      <c r="AZ643" s="19">
        <v>0</v>
      </c>
      <c r="BA643" s="19">
        <v>0</v>
      </c>
      <c r="BB643" s="14">
        <v>0</v>
      </c>
      <c r="BC643" s="13">
        <v>4</v>
      </c>
      <c r="BD643" s="19">
        <v>8000</v>
      </c>
      <c r="BE643" s="19">
        <v>8</v>
      </c>
      <c r="BF643" s="19">
        <v>12.864000000000001</v>
      </c>
      <c r="BG643" s="14">
        <v>3.1999078193343808</v>
      </c>
      <c r="BH643" s="22">
        <v>919</v>
      </c>
      <c r="BI643" s="23">
        <v>29.097186000000001</v>
      </c>
      <c r="BJ643" s="23">
        <v>32.362251168000014</v>
      </c>
      <c r="BK643" s="14">
        <v>8.0500793348683484</v>
      </c>
      <c r="BL643" t="s">
        <v>440</v>
      </c>
    </row>
    <row r="644" spans="1:64">
      <c r="A644" t="s">
        <v>1487</v>
      </c>
      <c r="B644" t="s">
        <v>1483</v>
      </c>
      <c r="C644" t="s">
        <v>440</v>
      </c>
      <c r="D644" t="s">
        <v>942</v>
      </c>
      <c r="E644">
        <v>2018</v>
      </c>
      <c r="F644" s="23">
        <v>67.8</v>
      </c>
      <c r="G644" s="23">
        <v>22.41</v>
      </c>
      <c r="H644" s="22">
        <v>50592</v>
      </c>
      <c r="I644" s="34">
        <v>402.04015278134926</v>
      </c>
      <c r="J644" s="13">
        <v>1</v>
      </c>
      <c r="K644" s="13">
        <v>1</v>
      </c>
      <c r="L644" s="19">
        <v>150</v>
      </c>
      <c r="M644" s="19">
        <v>0.15</v>
      </c>
      <c r="N644" s="19">
        <v>0.89715</v>
      </c>
      <c r="O644" s="17">
        <v>0.22314935306671163</v>
      </c>
      <c r="P644" s="13">
        <v>0</v>
      </c>
      <c r="Q644" s="13">
        <v>0</v>
      </c>
      <c r="R644" s="19">
        <v>0</v>
      </c>
      <c r="S644" s="19">
        <v>0</v>
      </c>
      <c r="T644" s="19">
        <v>0</v>
      </c>
      <c r="U644" s="17">
        <v>0</v>
      </c>
      <c r="V644" s="13">
        <v>0</v>
      </c>
      <c r="W644" s="13">
        <v>0</v>
      </c>
      <c r="X644" s="19">
        <v>0</v>
      </c>
      <c r="Y644" s="19">
        <v>0</v>
      </c>
      <c r="Z644" s="19">
        <v>0</v>
      </c>
      <c r="AA644" s="14">
        <v>0</v>
      </c>
      <c r="AB644" s="13">
        <v>0</v>
      </c>
      <c r="AC644" s="22" t="s">
        <v>782</v>
      </c>
      <c r="AD644" s="19">
        <v>0</v>
      </c>
      <c r="AE644" s="19">
        <v>0</v>
      </c>
      <c r="AF644" s="19">
        <v>0</v>
      </c>
      <c r="AG644" s="14">
        <v>0</v>
      </c>
      <c r="AH644" s="22" t="s">
        <v>782</v>
      </c>
      <c r="AI644" s="23" t="s">
        <v>782</v>
      </c>
      <c r="AJ644" s="23" t="s">
        <v>782</v>
      </c>
      <c r="AK644" s="23" t="s">
        <v>782</v>
      </c>
      <c r="AL644" s="14" t="s">
        <v>782</v>
      </c>
      <c r="AM644" s="22" t="s">
        <v>782</v>
      </c>
      <c r="AN644" s="23" t="s">
        <v>782</v>
      </c>
      <c r="AO644" s="23" t="s">
        <v>782</v>
      </c>
      <c r="AP644" s="23" t="s">
        <v>782</v>
      </c>
      <c r="AQ644" s="14" t="s">
        <v>782</v>
      </c>
      <c r="AR644" s="13">
        <v>970</v>
      </c>
      <c r="AS644" s="19">
        <v>21786.736000000034</v>
      </c>
      <c r="AT644" s="19">
        <v>21.786736000000015</v>
      </c>
      <c r="AU644" s="19">
        <v>19.346621568000014</v>
      </c>
      <c r="AV644" s="14">
        <v>4.8121117838997867</v>
      </c>
      <c r="AW644" s="13">
        <v>0</v>
      </c>
      <c r="AX644" s="22" t="s">
        <v>782</v>
      </c>
      <c r="AY644" s="19">
        <v>0</v>
      </c>
      <c r="AZ644" s="19">
        <v>0</v>
      </c>
      <c r="BA644" s="19">
        <v>0</v>
      </c>
      <c r="BB644" s="14">
        <v>0</v>
      </c>
      <c r="BC644" s="13">
        <v>4</v>
      </c>
      <c r="BD644" s="19">
        <v>8000</v>
      </c>
      <c r="BE644" s="19">
        <v>8</v>
      </c>
      <c r="BF644" s="19">
        <v>12.864000000000001</v>
      </c>
      <c r="BG644" s="14">
        <v>3.1996804077915386</v>
      </c>
      <c r="BH644" s="22">
        <v>975</v>
      </c>
      <c r="BI644" s="23">
        <v>29.936736000000014</v>
      </c>
      <c r="BJ644" s="23">
        <v>33.107771568000018</v>
      </c>
      <c r="BK644" s="14">
        <v>8.234941544758037</v>
      </c>
      <c r="BL644" t="s">
        <v>440</v>
      </c>
    </row>
    <row r="645" spans="1:64">
      <c r="A645" t="s">
        <v>1488</v>
      </c>
      <c r="B645" t="s">
        <v>1483</v>
      </c>
      <c r="C645" t="s">
        <v>440</v>
      </c>
      <c r="D645" t="s">
        <v>942</v>
      </c>
      <c r="E645">
        <v>2019</v>
      </c>
      <c r="F645" s="23">
        <v>67.8</v>
      </c>
      <c r="G645" s="23">
        <v>22.49</v>
      </c>
      <c r="H645" s="22">
        <v>50391</v>
      </c>
      <c r="I645" s="34">
        <v>405.69180764182607</v>
      </c>
      <c r="J645" s="22">
        <v>2</v>
      </c>
      <c r="K645" s="22">
        <v>2</v>
      </c>
      <c r="L645" s="23">
        <v>230</v>
      </c>
      <c r="M645" s="23">
        <v>0.22999999999999998</v>
      </c>
      <c r="N645" s="23">
        <v>1.3756300000000001</v>
      </c>
      <c r="O645" s="14">
        <v>0.33908251882042073</v>
      </c>
      <c r="P645" s="22">
        <v>0</v>
      </c>
      <c r="Q645" s="22">
        <v>0</v>
      </c>
      <c r="R645" s="23">
        <v>0</v>
      </c>
      <c r="S645" s="23">
        <v>0</v>
      </c>
      <c r="T645" s="23">
        <v>0</v>
      </c>
      <c r="U645" s="14">
        <v>0</v>
      </c>
      <c r="V645" s="22">
        <v>0</v>
      </c>
      <c r="W645" s="22">
        <v>0</v>
      </c>
      <c r="X645" s="23">
        <v>0</v>
      </c>
      <c r="Y645" s="23">
        <v>0</v>
      </c>
      <c r="Z645" s="23">
        <v>0</v>
      </c>
      <c r="AA645" s="14">
        <v>0</v>
      </c>
      <c r="AB645" s="22">
        <v>0</v>
      </c>
      <c r="AC645" s="22">
        <v>0</v>
      </c>
      <c r="AD645" s="23">
        <v>0</v>
      </c>
      <c r="AE645" s="23">
        <v>0</v>
      </c>
      <c r="AF645" s="23">
        <v>0</v>
      </c>
      <c r="AG645" s="14">
        <v>0</v>
      </c>
      <c r="AH645" s="22">
        <v>0</v>
      </c>
      <c r="AI645" s="23">
        <v>0</v>
      </c>
      <c r="AJ645" s="23">
        <v>0</v>
      </c>
      <c r="AK645" s="23">
        <v>0</v>
      </c>
      <c r="AL645" s="14">
        <v>0</v>
      </c>
      <c r="AM645" s="22">
        <v>1053</v>
      </c>
      <c r="AN645" s="23">
        <v>24085.881000000019</v>
      </c>
      <c r="AO645" s="23">
        <v>24.085881000000015</v>
      </c>
      <c r="AP645" s="23">
        <v>21.388262328000021</v>
      </c>
      <c r="AQ645" s="14">
        <v>5.2720468900577648</v>
      </c>
      <c r="AR645" s="22">
        <v>1053</v>
      </c>
      <c r="AS645" s="23">
        <v>24085.881000000019</v>
      </c>
      <c r="AT645" s="23">
        <v>24.085881000000015</v>
      </c>
      <c r="AU645" s="23">
        <v>21.388262328000021</v>
      </c>
      <c r="AV645" s="14">
        <v>5.2720468900577648</v>
      </c>
      <c r="AW645" s="22">
        <v>0</v>
      </c>
      <c r="AX645" s="22" t="s">
        <v>782</v>
      </c>
      <c r="AY645" s="23">
        <v>0</v>
      </c>
      <c r="AZ645" s="23">
        <v>0</v>
      </c>
      <c r="BA645" s="23">
        <v>0</v>
      </c>
      <c r="BB645" s="14">
        <v>0</v>
      </c>
      <c r="BC645" s="22">
        <v>4</v>
      </c>
      <c r="BD645" s="23">
        <v>8000</v>
      </c>
      <c r="BE645" s="23">
        <v>8</v>
      </c>
      <c r="BF645" s="23">
        <v>11.32988221757615</v>
      </c>
      <c r="BG645" s="14">
        <v>2.7927313305717494</v>
      </c>
      <c r="BH645" s="22">
        <v>1059</v>
      </c>
      <c r="BI645" s="23">
        <v>32.315881000000012</v>
      </c>
      <c r="BJ645" s="23">
        <v>34.093774545576174</v>
      </c>
      <c r="BK645" s="14">
        <v>8.4038607394499341</v>
      </c>
      <c r="BL645" t="s">
        <v>440</v>
      </c>
    </row>
    <row r="646" spans="1:64">
      <c r="A646" t="s">
        <v>1489</v>
      </c>
      <c r="B646" t="s">
        <v>1483</v>
      </c>
      <c r="C646" t="s">
        <v>440</v>
      </c>
      <c r="D646" t="s">
        <v>942</v>
      </c>
      <c r="E646">
        <v>2020</v>
      </c>
      <c r="F646" s="23">
        <v>67.8</v>
      </c>
      <c r="G646" s="23">
        <v>22.56</v>
      </c>
      <c r="H646" s="22">
        <v>50283</v>
      </c>
      <c r="I646" s="34">
        <v>405.76081941382455</v>
      </c>
      <c r="J646" s="22">
        <v>3</v>
      </c>
      <c r="K646" s="22">
        <v>3</v>
      </c>
      <c r="L646" s="23">
        <v>630</v>
      </c>
      <c r="M646" s="23">
        <v>0.63</v>
      </c>
      <c r="N646" s="23">
        <v>3.76803</v>
      </c>
      <c r="O646" s="14">
        <v>0.92863327845291233</v>
      </c>
      <c r="P646" s="22">
        <v>0</v>
      </c>
      <c r="Q646" s="22">
        <v>0</v>
      </c>
      <c r="R646" s="23">
        <v>0</v>
      </c>
      <c r="S646" s="23">
        <v>0</v>
      </c>
      <c r="T646" s="23">
        <v>0</v>
      </c>
      <c r="U646" s="14">
        <v>0</v>
      </c>
      <c r="V646" s="22">
        <v>0</v>
      </c>
      <c r="W646" s="22">
        <v>0</v>
      </c>
      <c r="X646" s="23">
        <v>0</v>
      </c>
      <c r="Y646" s="23">
        <v>0</v>
      </c>
      <c r="Z646" s="23">
        <v>0</v>
      </c>
      <c r="AA646" s="14">
        <v>0</v>
      </c>
      <c r="AB646" s="22">
        <v>0</v>
      </c>
      <c r="AC646" s="22">
        <v>0</v>
      </c>
      <c r="AD646" s="23">
        <v>0</v>
      </c>
      <c r="AE646" s="23">
        <v>0</v>
      </c>
      <c r="AF646" s="23">
        <v>0</v>
      </c>
      <c r="AG646" s="14">
        <v>0</v>
      </c>
      <c r="AH646" s="22">
        <v>1</v>
      </c>
      <c r="AI646" s="23">
        <v>0.32500000000000001</v>
      </c>
      <c r="AJ646" s="23">
        <v>3.2499999999999999E-4</v>
      </c>
      <c r="AK646" s="23">
        <v>2.8860000000000002E-4</v>
      </c>
      <c r="AL646" s="14">
        <v>7.1125645008535102E-5</v>
      </c>
      <c r="AM646" s="22">
        <v>1238</v>
      </c>
      <c r="AN646" s="23">
        <v>26562.321000000022</v>
      </c>
      <c r="AO646" s="23">
        <v>26.562320999999976</v>
      </c>
      <c r="AP646" s="23">
        <v>23.58734104800001</v>
      </c>
      <c r="AQ646" s="14">
        <v>5.8131145047654087</v>
      </c>
      <c r="AR646" s="22">
        <v>1239</v>
      </c>
      <c r="AS646" s="23">
        <v>26562.646000000022</v>
      </c>
      <c r="AT646" s="23">
        <v>26.562645999999976</v>
      </c>
      <c r="AU646" s="23">
        <v>23.587629648000011</v>
      </c>
      <c r="AV646" s="14">
        <v>5.813185630410417</v>
      </c>
      <c r="AW646" s="22">
        <v>0</v>
      </c>
      <c r="AX646" s="22">
        <v>0</v>
      </c>
      <c r="AY646" s="23">
        <v>0</v>
      </c>
      <c r="AZ646" s="23">
        <v>0</v>
      </c>
      <c r="BA646" s="23">
        <v>0</v>
      </c>
      <c r="BB646" s="14">
        <v>0</v>
      </c>
      <c r="BC646" s="22">
        <v>5</v>
      </c>
      <c r="BD646" s="23">
        <v>8001</v>
      </c>
      <c r="BE646" s="23">
        <v>8.0009999999999994</v>
      </c>
      <c r="BF646" s="23">
        <v>11.331490217576151</v>
      </c>
      <c r="BG646" s="14">
        <v>2.7926526355960135</v>
      </c>
      <c r="BH646" s="22">
        <v>1247</v>
      </c>
      <c r="BI646" s="23">
        <v>35.19364599999998</v>
      </c>
      <c r="BJ646" s="23">
        <v>38.687149865576167</v>
      </c>
      <c r="BK646" s="14">
        <v>9.5344715444593415</v>
      </c>
      <c r="BL646" t="s">
        <v>440</v>
      </c>
    </row>
    <row r="647" spans="1:64">
      <c r="A647" t="s">
        <v>1490</v>
      </c>
      <c r="B647" t="s">
        <v>1483</v>
      </c>
      <c r="C647" t="s">
        <v>440</v>
      </c>
      <c r="D647" t="s">
        <v>942</v>
      </c>
      <c r="E647">
        <v>2021</v>
      </c>
      <c r="F647" s="23">
        <v>67.8</v>
      </c>
      <c r="G647" s="23">
        <v>22.69</v>
      </c>
      <c r="H647" s="22">
        <v>50133</v>
      </c>
      <c r="I647" s="34">
        <v>377.01</v>
      </c>
      <c r="J647" s="22">
        <v>3</v>
      </c>
      <c r="K647" s="22">
        <v>3</v>
      </c>
      <c r="L647" s="23">
        <v>630</v>
      </c>
      <c r="M647" s="23">
        <v>0.63</v>
      </c>
      <c r="N647" s="23">
        <v>3.76803</v>
      </c>
      <c r="O647" s="14">
        <v>1</v>
      </c>
      <c r="P647" s="22">
        <v>0</v>
      </c>
      <c r="Q647" s="22">
        <v>0</v>
      </c>
      <c r="R647" s="23">
        <v>0</v>
      </c>
      <c r="S647" s="23">
        <v>0</v>
      </c>
      <c r="T647" s="23">
        <v>0</v>
      </c>
      <c r="U647" s="14">
        <v>0</v>
      </c>
      <c r="V647" s="22">
        <v>0</v>
      </c>
      <c r="W647" s="22">
        <v>0</v>
      </c>
      <c r="X647" s="23">
        <v>0</v>
      </c>
      <c r="Y647" s="23">
        <v>0</v>
      </c>
      <c r="Z647" s="23">
        <v>0</v>
      </c>
      <c r="AA647" s="14">
        <v>0</v>
      </c>
      <c r="AB647" s="22">
        <v>0</v>
      </c>
      <c r="AC647" s="22">
        <v>0</v>
      </c>
      <c r="AD647" s="23">
        <v>0</v>
      </c>
      <c r="AE647" s="23">
        <v>0</v>
      </c>
      <c r="AF647" s="23">
        <v>0</v>
      </c>
      <c r="AG647" s="14">
        <v>0</v>
      </c>
      <c r="AH647" s="22">
        <v>1</v>
      </c>
      <c r="AI647" s="23">
        <v>0.32500000000000001</v>
      </c>
      <c r="AJ647" s="23">
        <v>3.2499999999999999E-4</v>
      </c>
      <c r="AK647" s="23">
        <v>2.9081700000000002E-4</v>
      </c>
      <c r="AL647" s="14">
        <v>0</v>
      </c>
      <c r="AM647" s="22">
        <v>1486</v>
      </c>
      <c r="AN647" s="23">
        <v>29324.361000000001</v>
      </c>
      <c r="AO647" s="23">
        <v>29.324361</v>
      </c>
      <c r="AP647" s="23">
        <v>26.240110120000001</v>
      </c>
      <c r="AQ647" s="14">
        <v>6.96</v>
      </c>
      <c r="AR647" s="22">
        <v>1487</v>
      </c>
      <c r="AS647" s="23">
        <v>29324.686000000002</v>
      </c>
      <c r="AT647" s="23">
        <v>29.324686</v>
      </c>
      <c r="AU647" s="23">
        <v>26.24040093</v>
      </c>
      <c r="AV647" s="14">
        <v>6.96</v>
      </c>
      <c r="AW647" s="22">
        <v>0</v>
      </c>
      <c r="AX647" s="22">
        <v>0</v>
      </c>
      <c r="AY647" s="23">
        <v>0</v>
      </c>
      <c r="AZ647" s="23">
        <v>0</v>
      </c>
      <c r="BA647" s="23">
        <v>0</v>
      </c>
      <c r="BB647" s="14">
        <v>0</v>
      </c>
      <c r="BC647" s="22">
        <v>5</v>
      </c>
      <c r="BD647" s="23">
        <v>7001</v>
      </c>
      <c r="BE647" s="23">
        <v>7.0010000000000003</v>
      </c>
      <c r="BF647" s="23">
        <v>7.2996844679999997</v>
      </c>
      <c r="BG647" s="14">
        <v>1.94</v>
      </c>
      <c r="BH647" s="22">
        <v>1495</v>
      </c>
      <c r="BI647" s="23">
        <v>36.96</v>
      </c>
      <c r="BJ647" s="23">
        <v>37.31</v>
      </c>
      <c r="BK647" s="14">
        <v>9.9</v>
      </c>
      <c r="BL647" t="s">
        <v>440</v>
      </c>
    </row>
    <row r="648" spans="1:64">
      <c r="A648" t="s">
        <v>1491</v>
      </c>
      <c r="B648" t="s">
        <v>1483</v>
      </c>
      <c r="C648" t="s">
        <v>440</v>
      </c>
      <c r="D648" s="111" t="s">
        <v>942</v>
      </c>
      <c r="E648" s="110">
        <v>2022</v>
      </c>
      <c r="F648" s="23"/>
      <c r="G648" s="23"/>
      <c r="H648" s="22">
        <v>50144</v>
      </c>
      <c r="I648" s="34">
        <v>363.42055405160863</v>
      </c>
      <c r="J648" s="22">
        <v>3</v>
      </c>
      <c r="K648" s="22">
        <v>3</v>
      </c>
      <c r="L648" s="23">
        <v>630</v>
      </c>
      <c r="M648" s="23">
        <v>0.63</v>
      </c>
      <c r="N648" s="23">
        <v>3.7283400000000002</v>
      </c>
      <c r="O648" s="14">
        <v>1.0259023487897017</v>
      </c>
      <c r="P648" s="22">
        <v>0</v>
      </c>
      <c r="Q648" s="22">
        <v>0</v>
      </c>
      <c r="R648" s="23">
        <v>0</v>
      </c>
      <c r="S648" s="23">
        <v>0</v>
      </c>
      <c r="T648" s="23">
        <v>0</v>
      </c>
      <c r="U648" s="14">
        <v>0</v>
      </c>
      <c r="V648" s="22">
        <v>0</v>
      </c>
      <c r="W648" s="22">
        <v>0</v>
      </c>
      <c r="X648" s="23">
        <v>0</v>
      </c>
      <c r="Y648" s="23">
        <v>0</v>
      </c>
      <c r="Z648" s="23">
        <v>0</v>
      </c>
      <c r="AA648" s="14">
        <v>0</v>
      </c>
      <c r="AB648" s="22">
        <v>0</v>
      </c>
      <c r="AC648" s="22">
        <v>0</v>
      </c>
      <c r="AD648" s="23">
        <v>0</v>
      </c>
      <c r="AE648" s="23">
        <v>0</v>
      </c>
      <c r="AF648" s="23">
        <v>0</v>
      </c>
      <c r="AG648" s="14">
        <v>0</v>
      </c>
      <c r="AH648" s="22">
        <v>1</v>
      </c>
      <c r="AI648" s="23">
        <v>0.32500000000000001</v>
      </c>
      <c r="AJ648" s="23">
        <v>3.2499999999999999E-4</v>
      </c>
      <c r="AK648" s="23">
        <v>3.3291827343060002E-4</v>
      </c>
      <c r="AL648" s="14">
        <v>9.1606891717886424E-5</v>
      </c>
      <c r="AM648" s="22">
        <v>1855</v>
      </c>
      <c r="AN648" s="23">
        <v>33043.815999999999</v>
      </c>
      <c r="AO648" s="23">
        <v>33.043815999999893</v>
      </c>
      <c r="AP648" s="23">
        <v>33.848892831625996</v>
      </c>
      <c r="AQ648" s="14">
        <v>9.3139731515623581</v>
      </c>
      <c r="AR648" s="22">
        <v>1856</v>
      </c>
      <c r="AS648" s="23">
        <v>33044.140999999996</v>
      </c>
      <c r="AT648" s="23">
        <v>33.044140999999897</v>
      </c>
      <c r="AU648" s="23">
        <v>33.849225749899432</v>
      </c>
      <c r="AV648" s="14">
        <v>9.3140647584540766</v>
      </c>
      <c r="AW648" s="22">
        <v>0</v>
      </c>
      <c r="AX648" s="22">
        <v>0</v>
      </c>
      <c r="AY648" s="23">
        <v>0</v>
      </c>
      <c r="AZ648" s="23">
        <v>0</v>
      </c>
      <c r="BA648" s="23">
        <v>0</v>
      </c>
      <c r="BB648" s="14">
        <v>0</v>
      </c>
      <c r="BC648" s="22">
        <v>5</v>
      </c>
      <c r="BD648" s="23">
        <v>7001</v>
      </c>
      <c r="BE648" s="23">
        <v>7.0010000000000003</v>
      </c>
      <c r="BF648" s="23">
        <v>8.1535466416967104</v>
      </c>
      <c r="BG648" s="14">
        <v>2.2435568243998771</v>
      </c>
      <c r="BH648" s="22">
        <v>1864</v>
      </c>
      <c r="BI648" s="23">
        <v>40.675140999999897</v>
      </c>
      <c r="BJ648" s="23">
        <v>45.731112391596142</v>
      </c>
      <c r="BK648" s="14">
        <v>12.583523931643656</v>
      </c>
      <c r="BL648" t="s">
        <v>440</v>
      </c>
    </row>
    <row r="649" spans="1:64">
      <c r="A649" t="s">
        <v>1492</v>
      </c>
      <c r="B649" t="s">
        <v>1483</v>
      </c>
      <c r="C649" t="s">
        <v>440</v>
      </c>
      <c r="D649" t="s">
        <v>942</v>
      </c>
      <c r="E649">
        <v>2023</v>
      </c>
      <c r="F649">
        <v>67.8</v>
      </c>
      <c r="G649">
        <v>23.09</v>
      </c>
      <c r="H649">
        <v>49509</v>
      </c>
      <c r="I649">
        <v>363.42055405160863</v>
      </c>
      <c r="J649">
        <v>3</v>
      </c>
      <c r="K649">
        <v>3</v>
      </c>
      <c r="L649">
        <v>630</v>
      </c>
      <c r="M649">
        <v>0.63</v>
      </c>
      <c r="N649">
        <v>3.7283400000000002</v>
      </c>
      <c r="O649">
        <v>1.0259023487897017</v>
      </c>
      <c r="P649">
        <v>0</v>
      </c>
      <c r="Q649">
        <v>0</v>
      </c>
      <c r="R649">
        <v>0</v>
      </c>
      <c r="S649">
        <v>0</v>
      </c>
      <c r="T649">
        <v>0</v>
      </c>
      <c r="U649">
        <v>0</v>
      </c>
      <c r="V649">
        <v>0</v>
      </c>
      <c r="W649">
        <v>0</v>
      </c>
      <c r="X649">
        <v>0</v>
      </c>
      <c r="Y649">
        <v>0</v>
      </c>
      <c r="Z649">
        <v>0</v>
      </c>
      <c r="AA649">
        <v>0</v>
      </c>
      <c r="AG649">
        <v>0</v>
      </c>
      <c r="AL649">
        <v>0</v>
      </c>
      <c r="AM649">
        <v>2606</v>
      </c>
      <c r="AN649">
        <v>44202.987000000001</v>
      </c>
      <c r="AO649">
        <v>44.202987</v>
      </c>
      <c r="AP649">
        <v>41.461838</v>
      </c>
      <c r="AQ649">
        <v>11.408776289002104</v>
      </c>
      <c r="AR649">
        <v>2943</v>
      </c>
      <c r="AS649">
        <v>44454.476999999803</v>
      </c>
      <c r="AT649">
        <v>44.454476999999599</v>
      </c>
      <c r="AU649">
        <v>41.6977319919853</v>
      </c>
      <c r="AV649">
        <v>11.473685658974556</v>
      </c>
      <c r="AW649">
        <v>0</v>
      </c>
      <c r="AX649">
        <v>0</v>
      </c>
      <c r="AY649">
        <v>0</v>
      </c>
      <c r="AZ649">
        <v>0</v>
      </c>
      <c r="BA649">
        <v>0</v>
      </c>
      <c r="BB649">
        <v>0</v>
      </c>
      <c r="BC649">
        <v>5</v>
      </c>
      <c r="BD649">
        <v>7001</v>
      </c>
      <c r="BE649">
        <v>7.0010000000000003</v>
      </c>
      <c r="BF649">
        <v>9.7357030000000009</v>
      </c>
      <c r="BG649">
        <v>2.6789081936784052</v>
      </c>
      <c r="BH649">
        <v>2951</v>
      </c>
      <c r="BI649">
        <v>52.085476999999599</v>
      </c>
      <c r="BJ649">
        <v>55.161774991985304</v>
      </c>
      <c r="BK649">
        <v>15.178496201442666</v>
      </c>
      <c r="BL649" t="s">
        <v>440</v>
      </c>
    </row>
    <row r="650" spans="1:64">
      <c r="A650" t="s">
        <v>1493</v>
      </c>
      <c r="B650" t="s">
        <v>1483</v>
      </c>
      <c r="C650" t="s">
        <v>440</v>
      </c>
      <c r="D650" t="s">
        <v>942</v>
      </c>
      <c r="E650">
        <v>2024</v>
      </c>
      <c r="F650">
        <v>67.8</v>
      </c>
      <c r="G650">
        <v>23.16</v>
      </c>
      <c r="H650">
        <v>49413</v>
      </c>
      <c r="I650">
        <v>338.8297907922763</v>
      </c>
      <c r="J650">
        <v>3</v>
      </c>
      <c r="K650">
        <v>3</v>
      </c>
      <c r="L650">
        <v>630</v>
      </c>
      <c r="M650">
        <v>0.63</v>
      </c>
      <c r="N650">
        <v>3.7283400000000002</v>
      </c>
      <c r="O650">
        <v>1.1003577906423536</v>
      </c>
      <c r="P650">
        <v>0</v>
      </c>
      <c r="Q650">
        <v>0</v>
      </c>
      <c r="R650">
        <v>0</v>
      </c>
      <c r="S650">
        <v>0</v>
      </c>
      <c r="T650">
        <v>0</v>
      </c>
      <c r="U650">
        <v>0</v>
      </c>
      <c r="V650">
        <v>0</v>
      </c>
      <c r="W650">
        <v>0</v>
      </c>
      <c r="X650">
        <v>0</v>
      </c>
      <c r="Y650">
        <v>0</v>
      </c>
      <c r="Z650">
        <v>0</v>
      </c>
      <c r="AA650">
        <v>0</v>
      </c>
      <c r="AB650">
        <v>0</v>
      </c>
      <c r="AC650">
        <v>0</v>
      </c>
      <c r="AD650">
        <v>0</v>
      </c>
      <c r="AE650">
        <v>0</v>
      </c>
      <c r="AF650">
        <v>0</v>
      </c>
      <c r="AG650">
        <v>0</v>
      </c>
      <c r="AH650">
        <v>0</v>
      </c>
      <c r="AI650">
        <v>0</v>
      </c>
      <c r="AJ650">
        <v>0</v>
      </c>
      <c r="AK650">
        <v>0</v>
      </c>
      <c r="AL650">
        <v>0</v>
      </c>
      <c r="AM650">
        <v>3205</v>
      </c>
      <c r="AN650">
        <v>53832.738999999907</v>
      </c>
      <c r="AO650">
        <v>53.832738999999918</v>
      </c>
      <c r="AP650">
        <v>48.554105728884721</v>
      </c>
      <c r="AQ650">
        <v>14.329940001837501</v>
      </c>
      <c r="AR650">
        <v>3882</v>
      </c>
      <c r="AS650">
        <v>54429.059000000059</v>
      </c>
      <c r="AT650">
        <v>54.42905899999937</v>
      </c>
      <c r="AU650">
        <v>49.091952861802682</v>
      </c>
      <c r="AV650">
        <v>14.488676673621978</v>
      </c>
      <c r="AW650">
        <v>0</v>
      </c>
      <c r="AX650">
        <v>0</v>
      </c>
      <c r="AY650">
        <v>0</v>
      </c>
      <c r="AZ650">
        <v>0</v>
      </c>
      <c r="BA650">
        <v>0</v>
      </c>
      <c r="BB650">
        <v>0</v>
      </c>
      <c r="BC650">
        <v>5</v>
      </c>
      <c r="BD650">
        <v>7001</v>
      </c>
      <c r="BE650">
        <v>7.0009999999999994</v>
      </c>
      <c r="BF650">
        <v>8.5386217397645243</v>
      </c>
      <c r="BG650">
        <v>2.5200327632935999</v>
      </c>
      <c r="BH650">
        <v>3890</v>
      </c>
      <c r="BI650">
        <v>62.06005899999937</v>
      </c>
      <c r="BJ650">
        <v>61.358914601567207</v>
      </c>
      <c r="BK650">
        <v>18.109067227557933</v>
      </c>
      <c r="BL650" t="s">
        <v>440</v>
      </c>
    </row>
    <row r="651" spans="1:64">
      <c r="A651" t="s">
        <v>1494</v>
      </c>
      <c r="B651" t="s">
        <v>1495</v>
      </c>
      <c r="C651" t="s">
        <v>442</v>
      </c>
      <c r="D651" t="s">
        <v>929</v>
      </c>
      <c r="E651">
        <v>2012</v>
      </c>
      <c r="F651" s="23">
        <v>1042.8</v>
      </c>
      <c r="G651" s="23">
        <v>228.58</v>
      </c>
      <c r="H651" s="22">
        <v>458329</v>
      </c>
      <c r="I651" s="34">
        <v>3781.8058429999992</v>
      </c>
      <c r="J651" s="22">
        <v>32</v>
      </c>
      <c r="K651" s="22" t="s">
        <v>782</v>
      </c>
      <c r="L651" s="23">
        <v>16098</v>
      </c>
      <c r="M651" s="23">
        <v>16.097999999999999</v>
      </c>
      <c r="N651" s="23">
        <v>90.688184000000007</v>
      </c>
      <c r="O651" s="14">
        <v>2.3980126893045268</v>
      </c>
      <c r="P651" s="22">
        <v>2</v>
      </c>
      <c r="Q651" s="22" t="s">
        <v>782</v>
      </c>
      <c r="R651" s="23">
        <v>510</v>
      </c>
      <c r="S651" s="23">
        <v>0.51</v>
      </c>
      <c r="T651" s="23">
        <v>1.3976059999999999</v>
      </c>
      <c r="U651" s="14">
        <v>3.6956048459942055E-2</v>
      </c>
      <c r="V651" s="22">
        <v>6</v>
      </c>
      <c r="W651" s="22" t="s">
        <v>782</v>
      </c>
      <c r="X651" s="23">
        <v>18814</v>
      </c>
      <c r="Y651" s="23">
        <v>18.814</v>
      </c>
      <c r="Z651" s="23">
        <v>82.881686999999985</v>
      </c>
      <c r="AA651" s="14">
        <v>2.191590220143409</v>
      </c>
      <c r="AB651" s="22">
        <v>0</v>
      </c>
      <c r="AC651" s="22" t="s">
        <v>782</v>
      </c>
      <c r="AD651" s="23">
        <v>0</v>
      </c>
      <c r="AE651" s="23">
        <v>0</v>
      </c>
      <c r="AF651" s="23">
        <v>0</v>
      </c>
      <c r="AG651" s="14">
        <v>0</v>
      </c>
      <c r="AH651" s="22" t="s">
        <v>782</v>
      </c>
      <c r="AI651" s="23" t="s">
        <v>782</v>
      </c>
      <c r="AJ651" s="23" t="s">
        <v>782</v>
      </c>
      <c r="AK651" s="23" t="s">
        <v>782</v>
      </c>
      <c r="AL651" s="14" t="s">
        <v>782</v>
      </c>
      <c r="AM651" s="22" t="s">
        <v>782</v>
      </c>
      <c r="AN651" s="23" t="s">
        <v>782</v>
      </c>
      <c r="AO651" s="23" t="s">
        <v>782</v>
      </c>
      <c r="AP651" s="23" t="s">
        <v>782</v>
      </c>
      <c r="AQ651" s="14" t="s">
        <v>782</v>
      </c>
      <c r="AR651" s="22">
        <v>5588</v>
      </c>
      <c r="AS651" s="23">
        <v>116996.28600000002</v>
      </c>
      <c r="AT651" s="23">
        <v>116.99628600000003</v>
      </c>
      <c r="AU651" s="23">
        <v>97.758364999999998</v>
      </c>
      <c r="AV651" s="14">
        <v>2.5849652007108608</v>
      </c>
      <c r="AW651" s="22">
        <v>0</v>
      </c>
      <c r="AX651" s="22" t="s">
        <v>782</v>
      </c>
      <c r="AY651" s="23">
        <v>0</v>
      </c>
      <c r="AZ651" s="23">
        <v>0</v>
      </c>
      <c r="BA651" s="23">
        <v>0</v>
      </c>
      <c r="BB651" s="14">
        <v>0</v>
      </c>
      <c r="BC651" s="22">
        <v>46</v>
      </c>
      <c r="BD651" s="23">
        <v>52310</v>
      </c>
      <c r="BE651" s="23">
        <v>52.31</v>
      </c>
      <c r="BF651" s="23">
        <v>83.539070000000009</v>
      </c>
      <c r="BG651" s="14">
        <v>2.2089730004153476</v>
      </c>
      <c r="BH651" s="22">
        <v>5674</v>
      </c>
      <c r="BI651" s="23">
        <v>204.72828600000003</v>
      </c>
      <c r="BJ651" s="23">
        <v>356.26491200000004</v>
      </c>
      <c r="BK651" s="14">
        <v>9.4204971590340847</v>
      </c>
      <c r="BL651" t="s">
        <v>442</v>
      </c>
    </row>
    <row r="652" spans="1:64">
      <c r="A652" t="s">
        <v>1496</v>
      </c>
      <c r="B652" t="s">
        <v>1495</v>
      </c>
      <c r="C652" t="s">
        <v>442</v>
      </c>
      <c r="D652" t="s">
        <v>929</v>
      </c>
      <c r="E652">
        <v>2015</v>
      </c>
      <c r="F652" s="23">
        <v>1042.8</v>
      </c>
      <c r="G652" s="23">
        <v>241.69</v>
      </c>
      <c r="H652" s="22">
        <v>462664</v>
      </c>
      <c r="I652" s="29">
        <v>3725.2294890299395</v>
      </c>
      <c r="J652" s="28">
        <v>39</v>
      </c>
      <c r="K652" s="28">
        <v>46</v>
      </c>
      <c r="L652" s="30">
        <v>27215.1</v>
      </c>
      <c r="M652" s="31">
        <v>27.2151</v>
      </c>
      <c r="N652" s="30">
        <v>162.78317396653685</v>
      </c>
      <c r="O652" s="32">
        <v>4.3697488824755881</v>
      </c>
      <c r="P652" s="28">
        <v>2</v>
      </c>
      <c r="Q652" s="28">
        <v>2</v>
      </c>
      <c r="R652" s="30">
        <v>510</v>
      </c>
      <c r="S652" s="31">
        <v>0.51</v>
      </c>
      <c r="T652" s="30">
        <v>2.9088500000000002</v>
      </c>
      <c r="U652" s="32">
        <v>7.8085122233837817E-2</v>
      </c>
      <c r="V652" s="28">
        <v>4</v>
      </c>
      <c r="W652" s="28">
        <v>11</v>
      </c>
      <c r="X652" s="30">
        <v>16200</v>
      </c>
      <c r="Y652" s="31">
        <v>16.2</v>
      </c>
      <c r="Z652" s="30">
        <v>55.036805000000001</v>
      </c>
      <c r="AA652" s="18">
        <v>1.4774071010141108</v>
      </c>
      <c r="AB652" s="28">
        <v>9</v>
      </c>
      <c r="AC652" s="22" t="s">
        <v>782</v>
      </c>
      <c r="AD652" s="30">
        <v>6750</v>
      </c>
      <c r="AE652" s="19">
        <v>6.75</v>
      </c>
      <c r="AF652" s="30">
        <v>32.433816702000001</v>
      </c>
      <c r="AG652" s="18">
        <v>0.87065284964352263</v>
      </c>
      <c r="AH652" s="22" t="s">
        <v>782</v>
      </c>
      <c r="AI652" s="23" t="s">
        <v>782</v>
      </c>
      <c r="AJ652" s="23" t="s">
        <v>782</v>
      </c>
      <c r="AK652" s="23" t="s">
        <v>782</v>
      </c>
      <c r="AL652" s="14" t="s">
        <v>782</v>
      </c>
      <c r="AM652" s="22" t="s">
        <v>782</v>
      </c>
      <c r="AN652" s="23" t="s">
        <v>782</v>
      </c>
      <c r="AO652" s="23" t="s">
        <v>782</v>
      </c>
      <c r="AP652" s="23" t="s">
        <v>782</v>
      </c>
      <c r="AQ652" s="14" t="s">
        <v>782</v>
      </c>
      <c r="AR652" s="28">
        <v>6889</v>
      </c>
      <c r="AS652" s="30">
        <v>144789.01699999999</v>
      </c>
      <c r="AT652" s="33">
        <v>144.789017</v>
      </c>
      <c r="AU652" s="30">
        <v>128.59621476033152</v>
      </c>
      <c r="AV652" s="18">
        <v>3.4520347038758774</v>
      </c>
      <c r="AW652" s="28">
        <v>0</v>
      </c>
      <c r="AX652" s="22" t="s">
        <v>782</v>
      </c>
      <c r="AY652" s="30">
        <v>0</v>
      </c>
      <c r="AZ652" s="19">
        <v>0</v>
      </c>
      <c r="BA652" s="30">
        <v>0</v>
      </c>
      <c r="BB652" s="18">
        <v>0</v>
      </c>
      <c r="BC652" s="28">
        <v>52</v>
      </c>
      <c r="BD652" s="30">
        <v>65586</v>
      </c>
      <c r="BE652" s="19">
        <v>65.585999999999999</v>
      </c>
      <c r="BF652" s="30">
        <v>107.2625273924445</v>
      </c>
      <c r="BG652" s="18">
        <v>2.8793535460918935</v>
      </c>
      <c r="BH652" s="13">
        <v>6995</v>
      </c>
      <c r="BI652" s="19">
        <v>261.050117</v>
      </c>
      <c r="BJ652" s="19">
        <v>489.02138782131289</v>
      </c>
      <c r="BK652" s="18">
        <v>13.127282205334831</v>
      </c>
      <c r="BL652" t="s">
        <v>442</v>
      </c>
    </row>
    <row r="653" spans="1:64">
      <c r="A653" t="s">
        <v>1497</v>
      </c>
      <c r="B653" t="s">
        <v>1495</v>
      </c>
      <c r="C653" t="s">
        <v>442</v>
      </c>
      <c r="D653" t="s">
        <v>929</v>
      </c>
      <c r="E653">
        <v>2016</v>
      </c>
      <c r="F653" s="23">
        <v>1042.8</v>
      </c>
      <c r="G653" s="23">
        <v>234.05</v>
      </c>
      <c r="H653" s="22">
        <v>461715</v>
      </c>
      <c r="I653" s="29">
        <v>3933.7605250248585</v>
      </c>
      <c r="J653" s="28">
        <v>40</v>
      </c>
      <c r="K653" s="28">
        <v>47</v>
      </c>
      <c r="L653" s="30">
        <v>27290.1</v>
      </c>
      <c r="M653" s="31">
        <v>27.290099999999999</v>
      </c>
      <c r="N653" s="30">
        <v>163.22208799999999</v>
      </c>
      <c r="O653" s="32">
        <v>4.1492634582520385</v>
      </c>
      <c r="P653" s="28">
        <v>2</v>
      </c>
      <c r="Q653" s="28">
        <v>2</v>
      </c>
      <c r="R653" s="30">
        <v>510</v>
      </c>
      <c r="S653" s="31">
        <v>0.51</v>
      </c>
      <c r="T653" s="30">
        <v>2.81950375</v>
      </c>
      <c r="U653" s="32">
        <v>7.1674514299067127E-2</v>
      </c>
      <c r="V653" s="28">
        <v>5</v>
      </c>
      <c r="W653" s="28">
        <v>7</v>
      </c>
      <c r="X653" s="30">
        <v>22892</v>
      </c>
      <c r="Y653" s="31">
        <v>22.891999999999999</v>
      </c>
      <c r="Z653" s="30">
        <v>71.697412</v>
      </c>
      <c r="AA653" s="18">
        <v>1.8226176083646302</v>
      </c>
      <c r="AB653" s="28">
        <v>9</v>
      </c>
      <c r="AC653" s="22" t="s">
        <v>782</v>
      </c>
      <c r="AD653" s="30">
        <v>6750</v>
      </c>
      <c r="AE653" s="19">
        <v>6.75</v>
      </c>
      <c r="AF653" s="30">
        <v>31.525005434999997</v>
      </c>
      <c r="AG653" s="18">
        <v>0.80139615094644789</v>
      </c>
      <c r="AH653" s="22" t="s">
        <v>782</v>
      </c>
      <c r="AI653" s="23" t="s">
        <v>782</v>
      </c>
      <c r="AJ653" s="23" t="s">
        <v>782</v>
      </c>
      <c r="AK653" s="23" t="s">
        <v>782</v>
      </c>
      <c r="AL653" s="14" t="s">
        <v>782</v>
      </c>
      <c r="AM653" s="22" t="s">
        <v>782</v>
      </c>
      <c r="AN653" s="23" t="s">
        <v>782</v>
      </c>
      <c r="AO653" s="23" t="s">
        <v>782</v>
      </c>
      <c r="AP653" s="23" t="s">
        <v>782</v>
      </c>
      <c r="AQ653" s="14" t="s">
        <v>782</v>
      </c>
      <c r="AR653" s="28">
        <v>7145</v>
      </c>
      <c r="AS653" s="30">
        <v>149421.88300000003</v>
      </c>
      <c r="AT653" s="33">
        <v>149.42188300000004</v>
      </c>
      <c r="AU653" s="30">
        <v>132.68663210400018</v>
      </c>
      <c r="AV653" s="18">
        <v>3.3730226143636868</v>
      </c>
      <c r="AW653" s="28">
        <v>0</v>
      </c>
      <c r="AX653" s="22" t="s">
        <v>782</v>
      </c>
      <c r="AY653" s="30">
        <v>0</v>
      </c>
      <c r="AZ653" s="19">
        <v>0</v>
      </c>
      <c r="BA653" s="30">
        <v>0</v>
      </c>
      <c r="BB653" s="18">
        <v>0</v>
      </c>
      <c r="BC653" s="28">
        <v>55</v>
      </c>
      <c r="BD653" s="30">
        <v>72986</v>
      </c>
      <c r="BE653" s="19">
        <v>72.986000000000004</v>
      </c>
      <c r="BF653" s="30">
        <v>122.41378492601571</v>
      </c>
      <c r="BG653" s="18">
        <v>3.1118768960965699</v>
      </c>
      <c r="BH653" s="13">
        <v>7256</v>
      </c>
      <c r="BI653" s="19">
        <v>279.84998300000001</v>
      </c>
      <c r="BJ653" s="19">
        <v>524.3644262150159</v>
      </c>
      <c r="BK653" s="18">
        <v>13.329851242322441</v>
      </c>
      <c r="BL653" t="s">
        <v>442</v>
      </c>
    </row>
    <row r="654" spans="1:64">
      <c r="A654" t="s">
        <v>1498</v>
      </c>
      <c r="B654" t="s">
        <v>1495</v>
      </c>
      <c r="C654" t="s">
        <v>442</v>
      </c>
      <c r="D654" t="s">
        <v>929</v>
      </c>
      <c r="E654">
        <v>2017</v>
      </c>
      <c r="F654" s="23">
        <v>1042.8</v>
      </c>
      <c r="G654" s="23">
        <v>234.54</v>
      </c>
      <c r="H654" s="22">
        <v>460666</v>
      </c>
      <c r="I654" s="29">
        <v>3618.5362503429246</v>
      </c>
      <c r="J654" s="28">
        <v>41</v>
      </c>
      <c r="K654" s="28">
        <v>50</v>
      </c>
      <c r="L654" s="30">
        <v>28970.1</v>
      </c>
      <c r="M654" s="31">
        <v>28.970099999999999</v>
      </c>
      <c r="N654" s="30">
        <v>174.75943699999999</v>
      </c>
      <c r="O654" s="32">
        <v>4.8295615936813743</v>
      </c>
      <c r="P654" s="28">
        <v>2</v>
      </c>
      <c r="Q654" s="28">
        <v>2</v>
      </c>
      <c r="R654" s="30">
        <v>510</v>
      </c>
      <c r="S654" s="31">
        <v>0.51</v>
      </c>
      <c r="T654" s="30">
        <v>1.1990100000000001</v>
      </c>
      <c r="U654" s="32">
        <v>3.3135221455536649E-2</v>
      </c>
      <c r="V654" s="28">
        <v>4</v>
      </c>
      <c r="W654" s="28">
        <v>9</v>
      </c>
      <c r="X654" s="30">
        <v>12150</v>
      </c>
      <c r="Y654" s="31">
        <v>12.15</v>
      </c>
      <c r="Z654" s="30">
        <v>63.346995000000007</v>
      </c>
      <c r="AA654" s="18">
        <v>1.7506248553955119</v>
      </c>
      <c r="AB654" s="28">
        <v>9</v>
      </c>
      <c r="AC654" s="22" t="s">
        <v>782</v>
      </c>
      <c r="AD654" s="30">
        <v>8089</v>
      </c>
      <c r="AE654" s="19">
        <v>8.0890000000000004</v>
      </c>
      <c r="AF654" s="30">
        <v>8.6017452434999999</v>
      </c>
      <c r="AG654" s="18">
        <v>0.23771339150422555</v>
      </c>
      <c r="AH654" s="22" t="s">
        <v>782</v>
      </c>
      <c r="AI654" s="23" t="s">
        <v>782</v>
      </c>
      <c r="AJ654" s="23" t="s">
        <v>782</v>
      </c>
      <c r="AK654" s="23" t="s">
        <v>782</v>
      </c>
      <c r="AL654" s="14" t="s">
        <v>782</v>
      </c>
      <c r="AM654" s="22" t="s">
        <v>782</v>
      </c>
      <c r="AN654" s="23" t="s">
        <v>782</v>
      </c>
      <c r="AO654" s="23" t="s">
        <v>782</v>
      </c>
      <c r="AP654" s="23" t="s">
        <v>782</v>
      </c>
      <c r="AQ654" s="14" t="s">
        <v>782</v>
      </c>
      <c r="AR654" s="28">
        <v>7506</v>
      </c>
      <c r="AS654" s="30">
        <v>154726.53700000001</v>
      </c>
      <c r="AT654" s="33">
        <v>154.72653700000001</v>
      </c>
      <c r="AU654" s="30">
        <v>137.39716485600019</v>
      </c>
      <c r="AV654" s="18">
        <v>3.7970371263512757</v>
      </c>
      <c r="AW654" s="28">
        <v>0</v>
      </c>
      <c r="AX654" s="22" t="s">
        <v>782</v>
      </c>
      <c r="AY654" s="30">
        <v>0</v>
      </c>
      <c r="AZ654" s="19">
        <v>0</v>
      </c>
      <c r="BA654" s="30">
        <v>0</v>
      </c>
      <c r="BB654" s="18">
        <v>0</v>
      </c>
      <c r="BC654" s="28">
        <v>66</v>
      </c>
      <c r="BD654" s="30">
        <v>106586</v>
      </c>
      <c r="BE654" s="19">
        <v>106.586</v>
      </c>
      <c r="BF654" s="30">
        <v>208.08236645619178</v>
      </c>
      <c r="BG654" s="18">
        <v>5.7504568715173727</v>
      </c>
      <c r="BH654" s="13">
        <v>7628</v>
      </c>
      <c r="BI654" s="19">
        <v>311.03163699999999</v>
      </c>
      <c r="BJ654" s="19">
        <v>593.38671855569191</v>
      </c>
      <c r="BK654" s="18">
        <v>16.398529059905297</v>
      </c>
      <c r="BL654" t="s">
        <v>442</v>
      </c>
    </row>
    <row r="655" spans="1:64">
      <c r="A655" t="s">
        <v>1499</v>
      </c>
      <c r="B655" t="s">
        <v>1495</v>
      </c>
      <c r="C655" t="s">
        <v>442</v>
      </c>
      <c r="D655" t="s">
        <v>929</v>
      </c>
      <c r="E655">
        <v>2018</v>
      </c>
      <c r="F655" s="23">
        <v>1042.8</v>
      </c>
      <c r="G655" s="23">
        <v>232.98</v>
      </c>
      <c r="H655" s="22">
        <v>459809</v>
      </c>
      <c r="I655" s="29">
        <v>3618.7934313130982</v>
      </c>
      <c r="J655" s="28">
        <v>41</v>
      </c>
      <c r="K655" s="28">
        <v>48</v>
      </c>
      <c r="L655" s="30">
        <v>31665.1</v>
      </c>
      <c r="M655" s="31">
        <v>31.665099999999999</v>
      </c>
      <c r="N655" s="30">
        <v>189.38896309999998</v>
      </c>
      <c r="O655" s="32">
        <v>5.2334836650590253</v>
      </c>
      <c r="P655" s="28">
        <v>2</v>
      </c>
      <c r="Q655" s="28">
        <v>2</v>
      </c>
      <c r="R655" s="30">
        <v>510</v>
      </c>
      <c r="S655" s="31">
        <v>0.51</v>
      </c>
      <c r="T655" s="30">
        <v>2.7601769999999997</v>
      </c>
      <c r="U655" s="32">
        <v>7.6273405829590413E-2</v>
      </c>
      <c r="V655" s="28">
        <v>5</v>
      </c>
      <c r="W655" s="28">
        <v>10</v>
      </c>
      <c r="X655" s="30">
        <v>14894</v>
      </c>
      <c r="Y655" s="31">
        <v>14.894</v>
      </c>
      <c r="Z655" s="30">
        <v>57.950485999999998</v>
      </c>
      <c r="AA655" s="18">
        <v>1.6013759033206922</v>
      </c>
      <c r="AB655" s="28">
        <v>9</v>
      </c>
      <c r="AC655" s="22" t="s">
        <v>782</v>
      </c>
      <c r="AD655" s="30">
        <v>8089</v>
      </c>
      <c r="AE655" s="19">
        <v>8.0890000000000004</v>
      </c>
      <c r="AF655" s="30">
        <v>27.99940647</v>
      </c>
      <c r="AG655" s="18">
        <v>0.77372215356985075</v>
      </c>
      <c r="AH655" s="22" t="s">
        <v>782</v>
      </c>
      <c r="AI655" s="23" t="s">
        <v>782</v>
      </c>
      <c r="AJ655" s="23" t="s">
        <v>782</v>
      </c>
      <c r="AK655" s="23" t="s">
        <v>782</v>
      </c>
      <c r="AL655" s="14" t="s">
        <v>782</v>
      </c>
      <c r="AM655" s="22" t="s">
        <v>782</v>
      </c>
      <c r="AN655" s="23" t="s">
        <v>782</v>
      </c>
      <c r="AO655" s="23" t="s">
        <v>782</v>
      </c>
      <c r="AP655" s="23" t="s">
        <v>782</v>
      </c>
      <c r="AQ655" s="14" t="s">
        <v>782</v>
      </c>
      <c r="AR655" s="28">
        <v>7852</v>
      </c>
      <c r="AS655" s="30">
        <v>161955.37800000006</v>
      </c>
      <c r="AT655" s="33">
        <v>161.95537800000005</v>
      </c>
      <c r="AU655" s="30">
        <v>143.81637566400016</v>
      </c>
      <c r="AV655" s="18">
        <v>3.9741526670069049</v>
      </c>
      <c r="AW655" s="28">
        <v>0</v>
      </c>
      <c r="AX655" s="22" t="s">
        <v>782</v>
      </c>
      <c r="AY655" s="30">
        <v>0</v>
      </c>
      <c r="AZ655" s="19">
        <v>0</v>
      </c>
      <c r="BA655" s="30">
        <v>0</v>
      </c>
      <c r="BB655" s="18">
        <v>0</v>
      </c>
      <c r="BC655" s="28">
        <v>73</v>
      </c>
      <c r="BD655" s="30">
        <v>127586</v>
      </c>
      <c r="BE655" s="19">
        <v>127.586</v>
      </c>
      <c r="BF655" s="30">
        <v>258.12205578569666</v>
      </c>
      <c r="BG655" s="18">
        <v>7.1328209439143295</v>
      </c>
      <c r="BH655" s="13">
        <v>7982</v>
      </c>
      <c r="BI655" s="19">
        <v>344.69947800000006</v>
      </c>
      <c r="BJ655" s="19">
        <v>680.0374640196967</v>
      </c>
      <c r="BK655" s="18">
        <v>18.791828738700389</v>
      </c>
      <c r="BL655" t="s">
        <v>442</v>
      </c>
    </row>
    <row r="656" spans="1:64">
      <c r="A656" t="s">
        <v>1500</v>
      </c>
      <c r="B656" t="s">
        <v>1495</v>
      </c>
      <c r="C656" t="s">
        <v>442</v>
      </c>
      <c r="D656" t="s">
        <v>929</v>
      </c>
      <c r="E656">
        <v>2019</v>
      </c>
      <c r="F656" s="23">
        <v>1042.79</v>
      </c>
      <c r="G656" s="23">
        <v>234.01</v>
      </c>
      <c r="H656" s="22">
        <v>459976</v>
      </c>
      <c r="I656" s="34">
        <v>3687.1589259167536</v>
      </c>
      <c r="J656" s="22">
        <v>42</v>
      </c>
      <c r="K656" s="22">
        <v>52</v>
      </c>
      <c r="L656" s="23">
        <v>35560.1</v>
      </c>
      <c r="M656" s="23">
        <v>35.560099999999998</v>
      </c>
      <c r="N656" s="23">
        <v>212.68495809999999</v>
      </c>
      <c r="O656" s="14">
        <v>5.7682612106859281</v>
      </c>
      <c r="P656" s="22">
        <v>2</v>
      </c>
      <c r="Q656" s="22">
        <v>2</v>
      </c>
      <c r="R656" s="23">
        <v>200</v>
      </c>
      <c r="S656" s="23">
        <v>0.2</v>
      </c>
      <c r="T656" s="23">
        <v>2.513833</v>
      </c>
      <c r="U656" s="14">
        <v>6.8178048478747769E-2</v>
      </c>
      <c r="V656" s="22">
        <v>5</v>
      </c>
      <c r="W656" s="22">
        <v>11</v>
      </c>
      <c r="X656" s="23">
        <v>14850</v>
      </c>
      <c r="Y656" s="23">
        <v>14.85</v>
      </c>
      <c r="Z656" s="23">
        <v>76.076661000000001</v>
      </c>
      <c r="AA656" s="14">
        <v>2.0632867345441244</v>
      </c>
      <c r="AB656" s="22">
        <v>9</v>
      </c>
      <c r="AC656" s="22">
        <v>10</v>
      </c>
      <c r="AD656" s="23">
        <v>11284.057572961372</v>
      </c>
      <c r="AE656" s="23">
        <v>11.284057572961371</v>
      </c>
      <c r="AF656" s="23">
        <v>30.560737346999996</v>
      </c>
      <c r="AG656" s="14">
        <v>0.82884242206624037</v>
      </c>
      <c r="AH656" s="22">
        <v>11</v>
      </c>
      <c r="AI656" s="23">
        <v>8527.4750000000004</v>
      </c>
      <c r="AJ656" s="23">
        <v>8.5274750000000008</v>
      </c>
      <c r="AK656" s="23">
        <v>7.572397800000001</v>
      </c>
      <c r="AL656" s="14">
        <v>0.20537215650712004</v>
      </c>
      <c r="AM656" s="22">
        <v>8430</v>
      </c>
      <c r="AN656" s="23">
        <v>171258.709</v>
      </c>
      <c r="AO656" s="23">
        <v>171.25870900000001</v>
      </c>
      <c r="AP656" s="23">
        <v>152.07773359200016</v>
      </c>
      <c r="AQ656" s="14">
        <v>4.1245234243378439</v>
      </c>
      <c r="AR656" s="22">
        <v>8441</v>
      </c>
      <c r="AS656" s="23">
        <v>179786.18399999998</v>
      </c>
      <c r="AT656" s="23">
        <v>179.78618399999999</v>
      </c>
      <c r="AU656" s="23">
        <v>159.65013139200016</v>
      </c>
      <c r="AV656" s="14">
        <v>4.3298955808449637</v>
      </c>
      <c r="AW656" s="22">
        <v>0</v>
      </c>
      <c r="AX656" s="22" t="s">
        <v>782</v>
      </c>
      <c r="AY656" s="23">
        <v>0</v>
      </c>
      <c r="AZ656" s="23">
        <v>0</v>
      </c>
      <c r="BA656" s="23">
        <v>0</v>
      </c>
      <c r="BB656" s="14">
        <v>0</v>
      </c>
      <c r="BC656" s="22">
        <v>74</v>
      </c>
      <c r="BD656" s="23">
        <v>127587</v>
      </c>
      <c r="BE656" s="23">
        <v>127.587</v>
      </c>
      <c r="BF656" s="23">
        <v>246.9554848465369</v>
      </c>
      <c r="BG656" s="14">
        <v>6.6977173972813056</v>
      </c>
      <c r="BH656" s="22">
        <v>8573</v>
      </c>
      <c r="BI656" s="23">
        <v>369.26734157296136</v>
      </c>
      <c r="BJ656" s="23">
        <v>728.44180568553702</v>
      </c>
      <c r="BK656" s="14">
        <v>19.756181393901308</v>
      </c>
      <c r="BL656" t="s">
        <v>442</v>
      </c>
    </row>
    <row r="657" spans="1:64">
      <c r="A657" t="s">
        <v>1501</v>
      </c>
      <c r="B657" t="s">
        <v>1495</v>
      </c>
      <c r="C657" t="s">
        <v>442</v>
      </c>
      <c r="D657" t="s">
        <v>929</v>
      </c>
      <c r="E657">
        <v>2020</v>
      </c>
      <c r="F657" s="23">
        <v>1042.8</v>
      </c>
      <c r="G657" s="23">
        <v>234.83</v>
      </c>
      <c r="H657" s="22">
        <v>460113</v>
      </c>
      <c r="I657" s="34">
        <v>3703.8407388361684</v>
      </c>
      <c r="J657" s="22">
        <v>44</v>
      </c>
      <c r="K657" s="22">
        <v>61</v>
      </c>
      <c r="L657" s="23">
        <v>38064.1</v>
      </c>
      <c r="M657" s="23">
        <v>38.064099999999996</v>
      </c>
      <c r="N657" s="23">
        <v>227.66438209999998</v>
      </c>
      <c r="O657" s="14">
        <v>6.1467108915578628</v>
      </c>
      <c r="P657" s="22">
        <v>2</v>
      </c>
      <c r="Q657" s="22">
        <v>2</v>
      </c>
      <c r="R657" s="23">
        <v>200</v>
      </c>
      <c r="S657" s="23">
        <v>0.2</v>
      </c>
      <c r="T657" s="23">
        <v>2.29680675</v>
      </c>
      <c r="U657" s="14">
        <v>6.2011487856837751E-2</v>
      </c>
      <c r="V657" s="22">
        <v>5</v>
      </c>
      <c r="W657" s="22">
        <v>11</v>
      </c>
      <c r="X657" s="23">
        <v>14850</v>
      </c>
      <c r="Y657" s="23">
        <v>14.85</v>
      </c>
      <c r="Z657" s="23">
        <v>85.929713000000007</v>
      </c>
      <c r="AA657" s="14">
        <v>2.320016411585804</v>
      </c>
      <c r="AB657" s="22">
        <v>9</v>
      </c>
      <c r="AC657" s="22">
        <v>10</v>
      </c>
      <c r="AD657" s="23">
        <v>11077.34743776824</v>
      </c>
      <c r="AE657" s="23">
        <v>11.077347437768239</v>
      </c>
      <c r="AF657" s="23">
        <v>28.571001458999998</v>
      </c>
      <c r="AG657" s="14">
        <v>0.77138849841523316</v>
      </c>
      <c r="AH657" s="22">
        <v>13</v>
      </c>
      <c r="AI657" s="23">
        <v>8528.6250000000018</v>
      </c>
      <c r="AJ657" s="23">
        <v>8.5286250000000017</v>
      </c>
      <c r="AK657" s="23">
        <v>7.5734190000000012</v>
      </c>
      <c r="AL657" s="14">
        <v>0.20447474753948905</v>
      </c>
      <c r="AM657" s="22">
        <v>9468</v>
      </c>
      <c r="AN657" s="23">
        <v>190530.32799999992</v>
      </c>
      <c r="AO657" s="23">
        <v>190.53032799999991</v>
      </c>
      <c r="AP657" s="23">
        <v>169.19093126400008</v>
      </c>
      <c r="AQ657" s="14">
        <v>4.5679861309901719</v>
      </c>
      <c r="AR657" s="22">
        <v>9481</v>
      </c>
      <c r="AS657" s="23">
        <v>199058.95299999992</v>
      </c>
      <c r="AT657" s="23">
        <v>199.05895299999992</v>
      </c>
      <c r="AU657" s="23">
        <v>176.76435026400003</v>
      </c>
      <c r="AV657" s="14">
        <v>4.7724608785296594</v>
      </c>
      <c r="AW657" s="22">
        <v>0</v>
      </c>
      <c r="AX657" s="22">
        <v>0</v>
      </c>
      <c r="AY657" s="23">
        <v>0</v>
      </c>
      <c r="AZ657" s="23">
        <v>0</v>
      </c>
      <c r="BA657" s="23">
        <v>0</v>
      </c>
      <c r="BB657" s="14">
        <v>0</v>
      </c>
      <c r="BC657" s="22">
        <v>74</v>
      </c>
      <c r="BD657" s="23">
        <v>127587</v>
      </c>
      <c r="BE657" s="23">
        <v>127.587</v>
      </c>
      <c r="BF657" s="23">
        <v>248.52277591596808</v>
      </c>
      <c r="BG657" s="14">
        <v>6.7098666881141229</v>
      </c>
      <c r="BH657" s="22">
        <v>9615</v>
      </c>
      <c r="BI657" s="23">
        <v>390.83740043776811</v>
      </c>
      <c r="BJ657" s="23">
        <v>769.74902948896806</v>
      </c>
      <c r="BK657" s="14">
        <v>20.78245485605952</v>
      </c>
      <c r="BL657" t="s">
        <v>442</v>
      </c>
    </row>
    <row r="658" spans="1:64">
      <c r="A658" t="s">
        <v>1502</v>
      </c>
      <c r="B658" t="s">
        <v>1495</v>
      </c>
      <c r="C658" t="s">
        <v>442</v>
      </c>
      <c r="D658" t="s">
        <v>929</v>
      </c>
      <c r="E658">
        <v>2021</v>
      </c>
      <c r="F658" s="23">
        <v>1042.8</v>
      </c>
      <c r="G658" s="23">
        <v>235.14</v>
      </c>
      <c r="H658" s="22">
        <v>460433</v>
      </c>
      <c r="I658" s="34">
        <v>3449.78</v>
      </c>
      <c r="J658" s="22">
        <v>45</v>
      </c>
      <c r="K658" s="22">
        <v>66</v>
      </c>
      <c r="L658" s="23">
        <v>42613.1</v>
      </c>
      <c r="M658" s="23">
        <v>42.61</v>
      </c>
      <c r="N658" s="23">
        <v>254.87</v>
      </c>
      <c r="O658" s="14">
        <v>7.39</v>
      </c>
      <c r="P658" s="22">
        <v>2</v>
      </c>
      <c r="Q658" s="22">
        <v>3</v>
      </c>
      <c r="R658" s="23">
        <v>280</v>
      </c>
      <c r="S658" s="23">
        <v>0.28000000000000003</v>
      </c>
      <c r="T658" s="23">
        <v>2.2593865000000002</v>
      </c>
      <c r="U658" s="14">
        <v>7.0000000000000007E-2</v>
      </c>
      <c r="V658" s="22">
        <v>5</v>
      </c>
      <c r="W658" s="22">
        <v>11</v>
      </c>
      <c r="X658" s="23">
        <v>14850</v>
      </c>
      <c r="Y658" s="23">
        <v>14.85</v>
      </c>
      <c r="Z658" s="23">
        <v>74.37</v>
      </c>
      <c r="AA658" s="14">
        <v>2.16</v>
      </c>
      <c r="AB658" s="22">
        <v>9</v>
      </c>
      <c r="AC658" s="22">
        <v>0</v>
      </c>
      <c r="AD658" s="23">
        <v>9094.7526290000005</v>
      </c>
      <c r="AE658" s="23">
        <v>9.09</v>
      </c>
      <c r="AF658" s="23">
        <v>29.59</v>
      </c>
      <c r="AG658" s="14">
        <v>0.86</v>
      </c>
      <c r="AH658" s="22">
        <v>16</v>
      </c>
      <c r="AI658" s="23">
        <v>12907.45</v>
      </c>
      <c r="AJ658" s="23">
        <v>13</v>
      </c>
      <c r="AK658" s="23">
        <v>11.55</v>
      </c>
      <c r="AL658" s="14">
        <v>0.33</v>
      </c>
      <c r="AM658" s="22">
        <v>10922</v>
      </c>
      <c r="AN658" s="23">
        <v>213701.54800000001</v>
      </c>
      <c r="AO658" s="23">
        <v>214</v>
      </c>
      <c r="AP658" s="23">
        <v>191.23</v>
      </c>
      <c r="AQ658" s="14">
        <v>5.54</v>
      </c>
      <c r="AR658" s="22">
        <v>10938</v>
      </c>
      <c r="AS658" s="23">
        <v>226608.99799999999</v>
      </c>
      <c r="AT658" s="23">
        <v>227</v>
      </c>
      <c r="AU658" s="23">
        <v>202.77</v>
      </c>
      <c r="AV658" s="14">
        <v>5.88</v>
      </c>
      <c r="AW658" s="22">
        <v>1</v>
      </c>
      <c r="AX658" s="22">
        <v>1</v>
      </c>
      <c r="AY658" s="23">
        <v>700</v>
      </c>
      <c r="AZ658" s="23">
        <v>0.7</v>
      </c>
      <c r="BA658" s="23">
        <v>1.82</v>
      </c>
      <c r="BB658" s="14">
        <v>0.05</v>
      </c>
      <c r="BC658" s="22">
        <v>73</v>
      </c>
      <c r="BD658" s="23">
        <v>127477</v>
      </c>
      <c r="BE658" s="23">
        <v>127.48</v>
      </c>
      <c r="BF658" s="23">
        <v>220.98</v>
      </c>
      <c r="BG658" s="14">
        <v>6.41</v>
      </c>
      <c r="BH658" s="22">
        <v>11073</v>
      </c>
      <c r="BI658" s="23">
        <v>421.62</v>
      </c>
      <c r="BJ658" s="23">
        <v>786.67</v>
      </c>
      <c r="BK658" s="14">
        <v>22.8</v>
      </c>
      <c r="BL658" t="s">
        <v>442</v>
      </c>
    </row>
    <row r="659" spans="1:64">
      <c r="A659" t="s">
        <v>1503</v>
      </c>
      <c r="B659" t="s">
        <v>1495</v>
      </c>
      <c r="C659" t="s">
        <v>442</v>
      </c>
      <c r="D659" s="111" t="s">
        <v>929</v>
      </c>
      <c r="E659" s="110">
        <v>2022</v>
      </c>
      <c r="F659" s="23"/>
      <c r="G659" s="23"/>
      <c r="H659" s="22">
        <v>465838</v>
      </c>
      <c r="I659" s="34">
        <v>3376.1786865486056</v>
      </c>
      <c r="J659" s="22">
        <v>45</v>
      </c>
      <c r="K659" s="22">
        <v>61</v>
      </c>
      <c r="L659" s="23">
        <v>30584.1</v>
      </c>
      <c r="M659" s="23">
        <v>30.584099999999999</v>
      </c>
      <c r="N659" s="23">
        <v>180.99670380000003</v>
      </c>
      <c r="O659" s="14">
        <v>5.3609930221148652</v>
      </c>
      <c r="P659" s="22">
        <v>2</v>
      </c>
      <c r="Q659" s="22">
        <v>3</v>
      </c>
      <c r="R659" s="23">
        <v>280</v>
      </c>
      <c r="S659" s="23">
        <v>0.28000000000000003</v>
      </c>
      <c r="T659" s="23">
        <v>0.65827999999999998</v>
      </c>
      <c r="U659" s="14">
        <v>1.9497783177849077E-2</v>
      </c>
      <c r="V659" s="22">
        <v>5</v>
      </c>
      <c r="W659" s="22">
        <v>11</v>
      </c>
      <c r="X659" s="23">
        <v>14850</v>
      </c>
      <c r="Y659" s="23">
        <v>14.85</v>
      </c>
      <c r="Z659" s="23">
        <v>86.814931000000016</v>
      </c>
      <c r="AA659" s="14">
        <v>2.5713962162574115</v>
      </c>
      <c r="AB659" s="22">
        <v>9</v>
      </c>
      <c r="AC659" s="22">
        <v>0</v>
      </c>
      <c r="AD659" s="23">
        <v>9216.9182961373408</v>
      </c>
      <c r="AE659" s="23">
        <v>9.2169182961373401</v>
      </c>
      <c r="AF659" s="23">
        <v>28.450899141000004</v>
      </c>
      <c r="AG659" s="14">
        <v>0.84269530088422961</v>
      </c>
      <c r="AH659" s="22">
        <v>15</v>
      </c>
      <c r="AI659" s="23">
        <v>12920.630000000001</v>
      </c>
      <c r="AJ659" s="23">
        <v>12.920630000000001</v>
      </c>
      <c r="AK659" s="23">
        <v>13.235427173032662</v>
      </c>
      <c r="AL659" s="14">
        <v>0.39202389452209219</v>
      </c>
      <c r="AM659" s="22">
        <v>13476</v>
      </c>
      <c r="AN659" s="23">
        <v>243228.12099999978</v>
      </c>
      <c r="AO659" s="23">
        <v>243.22812099999979</v>
      </c>
      <c r="AP659" s="23">
        <v>249.1541110556584</v>
      </c>
      <c r="AQ659" s="14">
        <v>7.3797667181639381</v>
      </c>
      <c r="AR659" s="22">
        <v>13491</v>
      </c>
      <c r="AS659" s="23">
        <v>256148.7509999999</v>
      </c>
      <c r="AT659" s="23">
        <v>256.14875099999989</v>
      </c>
      <c r="AU659" s="23">
        <v>262.38953822869121</v>
      </c>
      <c r="AV659" s="14">
        <v>7.7717906126860345</v>
      </c>
      <c r="AW659" s="22">
        <v>1</v>
      </c>
      <c r="AX659" s="22">
        <v>1</v>
      </c>
      <c r="AY659" s="23">
        <v>700</v>
      </c>
      <c r="AZ659" s="23">
        <v>0.7</v>
      </c>
      <c r="BA659" s="23">
        <v>1.8242</v>
      </c>
      <c r="BB659" s="14">
        <v>5.4031500384383986E-2</v>
      </c>
      <c r="BC659" s="22">
        <v>71</v>
      </c>
      <c r="BD659" s="23">
        <v>127356</v>
      </c>
      <c r="BE659" s="23">
        <v>127.35599999999999</v>
      </c>
      <c r="BF659" s="23">
        <v>246.78784055210122</v>
      </c>
      <c r="BG659" s="14">
        <v>7.3096794768403415</v>
      </c>
      <c r="BH659" s="22">
        <v>13624</v>
      </c>
      <c r="BI659" s="23">
        <v>439.1357692961372</v>
      </c>
      <c r="BJ659" s="23">
        <v>807.92239272179245</v>
      </c>
      <c r="BK659" s="14">
        <v>23.930083912345115</v>
      </c>
      <c r="BL659" t="s">
        <v>442</v>
      </c>
    </row>
    <row r="660" spans="1:64">
      <c r="A660" t="s">
        <v>1504</v>
      </c>
      <c r="B660" t="s">
        <v>1495</v>
      </c>
      <c r="C660" t="s">
        <v>442</v>
      </c>
      <c r="D660" t="s">
        <v>929</v>
      </c>
      <c r="E660">
        <v>2023</v>
      </c>
      <c r="F660">
        <v>1042.76</v>
      </c>
      <c r="G660">
        <v>239.16</v>
      </c>
      <c r="H660">
        <v>457545</v>
      </c>
      <c r="I660">
        <v>3376.1786865486056</v>
      </c>
      <c r="J660">
        <v>46</v>
      </c>
      <c r="K660">
        <v>63</v>
      </c>
      <c r="L660">
        <v>32209.1</v>
      </c>
      <c r="M660">
        <v>32.209099999999999</v>
      </c>
      <c r="N660">
        <v>190.61345399999999</v>
      </c>
      <c r="O660">
        <v>5.6458342906861958</v>
      </c>
      <c r="P660">
        <v>2</v>
      </c>
      <c r="Q660">
        <v>3</v>
      </c>
      <c r="R660">
        <v>280</v>
      </c>
      <c r="S660">
        <v>0.28000000000000003</v>
      </c>
      <c r="T660">
        <v>2.0883189999999998</v>
      </c>
      <c r="U660">
        <v>6.1854516418822697E-2</v>
      </c>
      <c r="V660">
        <v>6</v>
      </c>
      <c r="W660">
        <v>11</v>
      </c>
      <c r="X660">
        <v>17570</v>
      </c>
      <c r="Y660">
        <v>17.57</v>
      </c>
      <c r="Z660">
        <v>68.310301999999993</v>
      </c>
      <c r="AA660">
        <v>3.5108156012514393</v>
      </c>
      <c r="AB660">
        <v>9</v>
      </c>
      <c r="AC660">
        <v>14</v>
      </c>
      <c r="AD660">
        <v>9144.3232489270449</v>
      </c>
      <c r="AE660">
        <v>9.1443232489270425</v>
      </c>
      <c r="AF660">
        <v>26.470544184000001</v>
      </c>
      <c r="AG660">
        <v>0.78403860226545841</v>
      </c>
      <c r="AH660">
        <v>23</v>
      </c>
      <c r="AI660">
        <v>13957.41</v>
      </c>
      <c r="AJ660">
        <v>13.957409999999999</v>
      </c>
      <c r="AK660">
        <v>13.091872</v>
      </c>
      <c r="AL660">
        <v>0.3877718928847198</v>
      </c>
      <c r="AM660">
        <v>18066</v>
      </c>
      <c r="AN660">
        <v>307683.37699999998</v>
      </c>
      <c r="AO660">
        <v>307.68337700000001</v>
      </c>
      <c r="AP660">
        <v>288.60307999999998</v>
      </c>
      <c r="AQ660">
        <v>8.5482169871474607</v>
      </c>
      <c r="AR660">
        <v>20491</v>
      </c>
      <c r="AS660">
        <v>323467.74099999003</v>
      </c>
      <c r="AT660">
        <v>323.46774100000499</v>
      </c>
      <c r="AU660">
        <v>303.408612191538</v>
      </c>
      <c r="AV660">
        <v>8.9867462702842325</v>
      </c>
      <c r="AW660">
        <v>1</v>
      </c>
      <c r="AX660">
        <v>1</v>
      </c>
      <c r="AY660">
        <v>700</v>
      </c>
      <c r="AZ660">
        <v>0.7</v>
      </c>
      <c r="BA660">
        <v>1.8242</v>
      </c>
      <c r="BB660">
        <v>5.4031500384383979E-2</v>
      </c>
      <c r="BC660">
        <v>73</v>
      </c>
      <c r="BD660">
        <v>139181</v>
      </c>
      <c r="BE660">
        <v>139.18100000000001</v>
      </c>
      <c r="BF660">
        <v>324.40539899999999</v>
      </c>
      <c r="BG660">
        <v>9.6086560907601903</v>
      </c>
      <c r="BH660">
        <v>20628</v>
      </c>
      <c r="BI660">
        <v>522.55216424893206</v>
      </c>
      <c r="BJ660">
        <v>917.12083037553793</v>
      </c>
      <c r="BK660">
        <v>27.164463599913624</v>
      </c>
      <c r="BL660" t="s">
        <v>442</v>
      </c>
    </row>
    <row r="661" spans="1:64">
      <c r="A661" t="s">
        <v>1505</v>
      </c>
      <c r="B661" t="s">
        <v>1495</v>
      </c>
      <c r="C661" t="s">
        <v>442</v>
      </c>
      <c r="D661" t="s">
        <v>929</v>
      </c>
      <c r="E661">
        <v>2024</v>
      </c>
      <c r="F661">
        <v>1042.76</v>
      </c>
      <c r="G661">
        <v>239.65</v>
      </c>
      <c r="H661">
        <v>457918</v>
      </c>
      <c r="I661">
        <v>3139.9886697836109</v>
      </c>
      <c r="J661">
        <v>46</v>
      </c>
      <c r="K661">
        <v>63</v>
      </c>
      <c r="L661">
        <v>32209.1</v>
      </c>
      <c r="M661">
        <v>32.209099999999992</v>
      </c>
      <c r="N661">
        <v>190.6134538</v>
      </c>
      <c r="O661">
        <v>6.0705140637700428</v>
      </c>
      <c r="P661">
        <v>2</v>
      </c>
      <c r="Q661">
        <v>3</v>
      </c>
      <c r="R661">
        <v>280</v>
      </c>
      <c r="S661">
        <v>0.28000000000000003</v>
      </c>
      <c r="T661">
        <v>2.1222460000000001</v>
      </c>
      <c r="U661">
        <v>6.7587696109306428E-2</v>
      </c>
      <c r="V661">
        <v>6</v>
      </c>
      <c r="W661">
        <v>16</v>
      </c>
      <c r="X661">
        <v>21600</v>
      </c>
      <c r="Y661">
        <v>21.6</v>
      </c>
      <c r="Z661">
        <v>110.51758000000001</v>
      </c>
      <c r="AA661">
        <v>3.5196808531037216</v>
      </c>
      <c r="AB661">
        <v>8</v>
      </c>
      <c r="AC661">
        <v>13</v>
      </c>
      <c r="AD661">
        <v>2351.0463448497853</v>
      </c>
      <c r="AE661">
        <v>2.3510463448497854</v>
      </c>
      <c r="AF661">
        <v>9.6692157681000008</v>
      </c>
      <c r="AG661">
        <v>0.30793791904880807</v>
      </c>
      <c r="AH661">
        <v>31</v>
      </c>
      <c r="AI661">
        <v>21453.209999999995</v>
      </c>
      <c r="AJ661">
        <v>21.453209999999988</v>
      </c>
      <c r="AK661">
        <v>19.349589969107257</v>
      </c>
      <c r="AL661">
        <v>0.61623120348522509</v>
      </c>
      <c r="AM661">
        <v>22218</v>
      </c>
      <c r="AN661">
        <v>368341.12399999995</v>
      </c>
      <c r="AO661">
        <v>368.34112400000049</v>
      </c>
      <c r="AP661">
        <v>332.22299684569856</v>
      </c>
      <c r="AQ661">
        <v>10.580388395751548</v>
      </c>
      <c r="AR661">
        <v>27532</v>
      </c>
      <c r="AS661">
        <v>394639.94599996903</v>
      </c>
      <c r="AT661">
        <v>394.63994600003497</v>
      </c>
      <c r="AU661">
        <v>355.94305656499773</v>
      </c>
      <c r="AV661">
        <v>11.335807036193133</v>
      </c>
      <c r="AW661">
        <v>1</v>
      </c>
      <c r="AX661">
        <v>1</v>
      </c>
      <c r="AY661">
        <v>700</v>
      </c>
      <c r="AZ661">
        <v>0.7</v>
      </c>
      <c r="BA661">
        <v>1.8242</v>
      </c>
      <c r="BB661">
        <v>5.8095751031028819E-2</v>
      </c>
      <c r="BC661">
        <v>74</v>
      </c>
      <c r="BD661">
        <v>139182</v>
      </c>
      <c r="BE661">
        <v>139.18199999999993</v>
      </c>
      <c r="BF661">
        <v>282.74950542581087</v>
      </c>
      <c r="BG661">
        <v>9.0047938117336024</v>
      </c>
      <c r="BH661">
        <v>27669</v>
      </c>
      <c r="BI661">
        <v>590.9620923448847</v>
      </c>
      <c r="BJ661">
        <v>953.43925755890859</v>
      </c>
      <c r="BK661">
        <v>30.364417130989647</v>
      </c>
      <c r="BL661" t="s">
        <v>442</v>
      </c>
    </row>
    <row r="662" spans="1:64">
      <c r="A662" t="s">
        <v>1506</v>
      </c>
      <c r="B662" t="s">
        <v>1507</v>
      </c>
      <c r="C662" t="s">
        <v>444</v>
      </c>
      <c r="D662" t="s">
        <v>942</v>
      </c>
      <c r="E662">
        <v>2012</v>
      </c>
      <c r="F662" s="23">
        <v>59.6</v>
      </c>
      <c r="G662" s="23">
        <v>9.07</v>
      </c>
      <c r="H662" s="22">
        <v>12629</v>
      </c>
      <c r="I662" s="34">
        <v>102.38059</v>
      </c>
      <c r="J662" s="22">
        <v>2</v>
      </c>
      <c r="K662" s="22" t="s">
        <v>782</v>
      </c>
      <c r="L662" s="23">
        <v>650</v>
      </c>
      <c r="M662" s="23">
        <v>0.65</v>
      </c>
      <c r="N662" s="23">
        <v>4.6116540000000006</v>
      </c>
      <c r="O662" s="14">
        <v>4.5044221761175631</v>
      </c>
      <c r="P662" s="22">
        <v>0</v>
      </c>
      <c r="Q662" s="22" t="s">
        <v>782</v>
      </c>
      <c r="R662" s="23">
        <v>0</v>
      </c>
      <c r="S662" s="23">
        <v>0</v>
      </c>
      <c r="T662" s="23">
        <v>0</v>
      </c>
      <c r="U662" s="14">
        <v>0</v>
      </c>
      <c r="V662" s="22">
        <v>0</v>
      </c>
      <c r="W662" s="22" t="s">
        <v>782</v>
      </c>
      <c r="X662" s="23">
        <v>0</v>
      </c>
      <c r="Y662" s="23">
        <v>0</v>
      </c>
      <c r="Z662" s="23">
        <v>0</v>
      </c>
      <c r="AA662" s="14">
        <v>0</v>
      </c>
      <c r="AB662" s="22">
        <v>0</v>
      </c>
      <c r="AC662" s="22" t="s">
        <v>782</v>
      </c>
      <c r="AD662" s="23">
        <v>0</v>
      </c>
      <c r="AE662" s="23">
        <v>0</v>
      </c>
      <c r="AF662" s="23">
        <v>0</v>
      </c>
      <c r="AG662" s="14">
        <v>0</v>
      </c>
      <c r="AH662" s="22" t="s">
        <v>782</v>
      </c>
      <c r="AI662" s="23" t="s">
        <v>782</v>
      </c>
      <c r="AJ662" s="23" t="s">
        <v>782</v>
      </c>
      <c r="AK662" s="23" t="s">
        <v>782</v>
      </c>
      <c r="AL662" s="14" t="s">
        <v>782</v>
      </c>
      <c r="AM662" s="22" t="s">
        <v>782</v>
      </c>
      <c r="AN662" s="23" t="s">
        <v>782</v>
      </c>
      <c r="AO662" s="23" t="s">
        <v>782</v>
      </c>
      <c r="AP662" s="23" t="s">
        <v>782</v>
      </c>
      <c r="AQ662" s="14" t="s">
        <v>782</v>
      </c>
      <c r="AR662" s="22">
        <v>424</v>
      </c>
      <c r="AS662" s="23">
        <v>8695.1669999999976</v>
      </c>
      <c r="AT662" s="23">
        <v>8.6951669999999979</v>
      </c>
      <c r="AU662" s="23">
        <v>6.8399330000000003</v>
      </c>
      <c r="AV662" s="14">
        <v>6.680888437935355</v>
      </c>
      <c r="AW662" s="22">
        <v>0</v>
      </c>
      <c r="AX662" s="22" t="s">
        <v>782</v>
      </c>
      <c r="AY662" s="23">
        <v>0</v>
      </c>
      <c r="AZ662" s="23">
        <v>0</v>
      </c>
      <c r="BA662" s="23">
        <v>0</v>
      </c>
      <c r="BB662" s="14">
        <v>0</v>
      </c>
      <c r="BC662" s="22">
        <v>7</v>
      </c>
      <c r="BD662" s="23">
        <v>10900</v>
      </c>
      <c r="BE662" s="23">
        <v>10.9</v>
      </c>
      <c r="BF662" s="23">
        <v>17.407299999999999</v>
      </c>
      <c r="BG662" s="14">
        <v>17.00253925084823</v>
      </c>
      <c r="BH662" s="22">
        <v>433</v>
      </c>
      <c r="BI662" s="23">
        <v>20.245166999999995</v>
      </c>
      <c r="BJ662" s="23">
        <v>28.858887000000003</v>
      </c>
      <c r="BK662" s="14">
        <v>28.187849864901146</v>
      </c>
      <c r="BL662" t="s">
        <v>444</v>
      </c>
    </row>
    <row r="663" spans="1:64">
      <c r="A663" t="s">
        <v>1508</v>
      </c>
      <c r="B663" t="s">
        <v>1507</v>
      </c>
      <c r="C663" t="s">
        <v>444</v>
      </c>
      <c r="D663" t="s">
        <v>942</v>
      </c>
      <c r="E663">
        <v>2015</v>
      </c>
      <c r="F663" s="23">
        <v>59.6</v>
      </c>
      <c r="G663" s="23">
        <v>9.2899999999999991</v>
      </c>
      <c r="H663" s="22">
        <v>12798</v>
      </c>
      <c r="I663" s="34">
        <v>102.83316262331687</v>
      </c>
      <c r="J663" s="13">
        <v>1</v>
      </c>
      <c r="K663" s="13">
        <v>1</v>
      </c>
      <c r="L663" s="19">
        <v>500</v>
      </c>
      <c r="M663" s="35">
        <v>0.5</v>
      </c>
      <c r="N663" s="19">
        <v>2.990677490924833</v>
      </c>
      <c r="O663" s="17">
        <v>2.9082811562256792</v>
      </c>
      <c r="P663" s="36">
        <v>0</v>
      </c>
      <c r="Q663" s="37">
        <v>0</v>
      </c>
      <c r="R663" s="38">
        <v>0</v>
      </c>
      <c r="S663" s="27">
        <v>0</v>
      </c>
      <c r="T663" s="23">
        <v>0</v>
      </c>
      <c r="U663" s="17">
        <v>0</v>
      </c>
      <c r="V663" s="22">
        <v>0</v>
      </c>
      <c r="W663" s="22">
        <v>0</v>
      </c>
      <c r="X663" s="23">
        <v>0</v>
      </c>
      <c r="Y663" s="27">
        <v>0</v>
      </c>
      <c r="Z663" s="27">
        <v>0</v>
      </c>
      <c r="AA663" s="14">
        <v>0</v>
      </c>
      <c r="AB663" s="39">
        <v>0</v>
      </c>
      <c r="AC663" s="22" t="s">
        <v>782</v>
      </c>
      <c r="AD663" s="23">
        <v>0</v>
      </c>
      <c r="AE663" s="23">
        <v>0</v>
      </c>
      <c r="AF663" s="23">
        <v>0</v>
      </c>
      <c r="AG663" s="14">
        <v>0</v>
      </c>
      <c r="AH663" s="22" t="s">
        <v>782</v>
      </c>
      <c r="AI663" s="23" t="s">
        <v>782</v>
      </c>
      <c r="AJ663" s="23" t="s">
        <v>782</v>
      </c>
      <c r="AK663" s="23" t="s">
        <v>782</v>
      </c>
      <c r="AL663" s="14" t="s">
        <v>782</v>
      </c>
      <c r="AM663" s="22" t="s">
        <v>782</v>
      </c>
      <c r="AN663" s="23" t="s">
        <v>782</v>
      </c>
      <c r="AO663" s="23" t="s">
        <v>782</v>
      </c>
      <c r="AP663" s="23" t="s">
        <v>782</v>
      </c>
      <c r="AQ663" s="14" t="s">
        <v>782</v>
      </c>
      <c r="AR663" s="40">
        <v>475</v>
      </c>
      <c r="AS663" s="41">
        <v>9292.1319999999942</v>
      </c>
      <c r="AT663" s="23">
        <v>9.2921319999999934</v>
      </c>
      <c r="AU663" s="23">
        <v>8.2529257191748719</v>
      </c>
      <c r="AV663" s="14">
        <v>8.0255488683215557</v>
      </c>
      <c r="AW663" s="22">
        <v>0</v>
      </c>
      <c r="AX663" s="22" t="s">
        <v>782</v>
      </c>
      <c r="AY663" s="23">
        <v>0</v>
      </c>
      <c r="AZ663" s="23">
        <v>0</v>
      </c>
      <c r="BA663" s="23">
        <v>0</v>
      </c>
      <c r="BB663" s="14">
        <v>0</v>
      </c>
      <c r="BC663" s="42">
        <v>8</v>
      </c>
      <c r="BD663" s="43">
        <v>13250</v>
      </c>
      <c r="BE663" s="44">
        <v>13.25</v>
      </c>
      <c r="BF663" s="23">
        <v>20.399699741701436</v>
      </c>
      <c r="BG663" s="14">
        <v>19.837666392141006</v>
      </c>
      <c r="BH663" s="22">
        <v>484</v>
      </c>
      <c r="BI663" s="23">
        <v>23.042131999999995</v>
      </c>
      <c r="BJ663" s="23">
        <v>31.643302951801139</v>
      </c>
      <c r="BK663" s="14">
        <v>30.77149641668824</v>
      </c>
      <c r="BL663" t="s">
        <v>444</v>
      </c>
    </row>
    <row r="664" spans="1:64">
      <c r="A664" t="s">
        <v>1509</v>
      </c>
      <c r="B664" t="s">
        <v>1507</v>
      </c>
      <c r="C664" t="s">
        <v>444</v>
      </c>
      <c r="D664" t="s">
        <v>942</v>
      </c>
      <c r="E664">
        <v>2016</v>
      </c>
      <c r="F664" s="23">
        <v>59.6</v>
      </c>
      <c r="G664" s="23">
        <v>9.4700000000000006</v>
      </c>
      <c r="H664" s="22">
        <v>12699</v>
      </c>
      <c r="I664" s="34">
        <v>108.81388480467064</v>
      </c>
      <c r="J664" s="13">
        <v>1</v>
      </c>
      <c r="K664" s="13">
        <v>1</v>
      </c>
      <c r="L664" s="19">
        <v>500</v>
      </c>
      <c r="M664" s="35">
        <v>0.5</v>
      </c>
      <c r="N664" s="19">
        <v>2.9904999999999999</v>
      </c>
      <c r="O664" s="17">
        <v>2.7482705955845428</v>
      </c>
      <c r="P664" s="13">
        <v>0</v>
      </c>
      <c r="Q664" s="13">
        <v>0</v>
      </c>
      <c r="R664" s="19">
        <v>0</v>
      </c>
      <c r="S664" s="27">
        <v>0</v>
      </c>
      <c r="T664" s="19">
        <v>0</v>
      </c>
      <c r="U664" s="17">
        <v>0</v>
      </c>
      <c r="V664" s="13">
        <v>0</v>
      </c>
      <c r="W664" s="13">
        <v>0</v>
      </c>
      <c r="X664" s="19">
        <v>0</v>
      </c>
      <c r="Y664" s="27">
        <v>0</v>
      </c>
      <c r="Z664" s="19">
        <v>0</v>
      </c>
      <c r="AA664" s="14">
        <v>0</v>
      </c>
      <c r="AB664" s="13">
        <v>0</v>
      </c>
      <c r="AC664" s="22" t="s">
        <v>782</v>
      </c>
      <c r="AD664" s="19">
        <v>0</v>
      </c>
      <c r="AE664" s="23">
        <v>0</v>
      </c>
      <c r="AF664" s="19">
        <v>0</v>
      </c>
      <c r="AG664" s="14">
        <v>0</v>
      </c>
      <c r="AH664" s="22" t="s">
        <v>782</v>
      </c>
      <c r="AI664" s="23" t="s">
        <v>782</v>
      </c>
      <c r="AJ664" s="23" t="s">
        <v>782</v>
      </c>
      <c r="AK664" s="23" t="s">
        <v>782</v>
      </c>
      <c r="AL664" s="14" t="s">
        <v>782</v>
      </c>
      <c r="AM664" s="22" t="s">
        <v>782</v>
      </c>
      <c r="AN664" s="23" t="s">
        <v>782</v>
      </c>
      <c r="AO664" s="23" t="s">
        <v>782</v>
      </c>
      <c r="AP664" s="23" t="s">
        <v>782</v>
      </c>
      <c r="AQ664" s="14" t="s">
        <v>782</v>
      </c>
      <c r="AR664" s="13">
        <v>493</v>
      </c>
      <c r="AS664" s="19">
        <v>9447.3869999999952</v>
      </c>
      <c r="AT664" s="23">
        <v>9.4473869999999955</v>
      </c>
      <c r="AU664" s="19">
        <v>8.3892796560000047</v>
      </c>
      <c r="AV664" s="14">
        <v>7.7097510773183151</v>
      </c>
      <c r="AW664" s="13">
        <v>0</v>
      </c>
      <c r="AX664" s="22" t="s">
        <v>782</v>
      </c>
      <c r="AY664" s="19">
        <v>0</v>
      </c>
      <c r="AZ664" s="23">
        <v>0</v>
      </c>
      <c r="BA664" s="19">
        <v>0</v>
      </c>
      <c r="BB664" s="14">
        <v>0</v>
      </c>
      <c r="BC664" s="13">
        <v>9</v>
      </c>
      <c r="BD664" s="19">
        <v>15299.999999999998</v>
      </c>
      <c r="BE664" s="44">
        <v>15.299999999999999</v>
      </c>
      <c r="BF664" s="19">
        <v>24.599378697641022</v>
      </c>
      <c r="BG664" s="14">
        <v>22.606838035236784</v>
      </c>
      <c r="BH664" s="22">
        <v>503</v>
      </c>
      <c r="BI664" s="23">
        <v>25.247386999999996</v>
      </c>
      <c r="BJ664" s="23">
        <v>35.979158353641026</v>
      </c>
      <c r="BK664" s="14">
        <v>33.064859708139643</v>
      </c>
      <c r="BL664" t="s">
        <v>444</v>
      </c>
    </row>
    <row r="665" spans="1:64">
      <c r="A665" t="s">
        <v>1510</v>
      </c>
      <c r="B665" t="s">
        <v>1507</v>
      </c>
      <c r="C665" t="s">
        <v>444</v>
      </c>
      <c r="D665" t="s">
        <v>942</v>
      </c>
      <c r="E665">
        <v>2017</v>
      </c>
      <c r="F665" s="23">
        <v>59.6</v>
      </c>
      <c r="G665" s="23">
        <v>9.56</v>
      </c>
      <c r="H665" s="22">
        <v>12612</v>
      </c>
      <c r="I665" s="34">
        <v>99.06739197015834</v>
      </c>
      <c r="J665" s="13">
        <v>1</v>
      </c>
      <c r="K665" s="13">
        <v>1</v>
      </c>
      <c r="L665" s="19">
        <v>500</v>
      </c>
      <c r="M665" s="19">
        <v>0.5</v>
      </c>
      <c r="N665" s="19">
        <v>2.9904999999999999</v>
      </c>
      <c r="O665" s="17">
        <v>3.0186521927425081</v>
      </c>
      <c r="P665" s="13">
        <v>0</v>
      </c>
      <c r="Q665" s="13">
        <v>0</v>
      </c>
      <c r="R665" s="19">
        <v>0</v>
      </c>
      <c r="S665" s="19">
        <v>0</v>
      </c>
      <c r="T665" s="19">
        <v>0</v>
      </c>
      <c r="U665" s="17">
        <v>0</v>
      </c>
      <c r="V665" s="13">
        <v>0</v>
      </c>
      <c r="W665" s="13">
        <v>0</v>
      </c>
      <c r="X665" s="19">
        <v>0</v>
      </c>
      <c r="Y665" s="19">
        <v>0</v>
      </c>
      <c r="Z665" s="19">
        <v>0</v>
      </c>
      <c r="AA665" s="14">
        <v>0</v>
      </c>
      <c r="AB665" s="13">
        <v>0</v>
      </c>
      <c r="AC665" s="22" t="s">
        <v>782</v>
      </c>
      <c r="AD665" s="19">
        <v>0</v>
      </c>
      <c r="AE665" s="19">
        <v>0</v>
      </c>
      <c r="AF665" s="19">
        <v>0</v>
      </c>
      <c r="AG665" s="14">
        <v>0</v>
      </c>
      <c r="AH665" s="22" t="s">
        <v>782</v>
      </c>
      <c r="AI665" s="23" t="s">
        <v>782</v>
      </c>
      <c r="AJ665" s="23" t="s">
        <v>782</v>
      </c>
      <c r="AK665" s="23" t="s">
        <v>782</v>
      </c>
      <c r="AL665" s="14" t="s">
        <v>782</v>
      </c>
      <c r="AM665" s="22" t="s">
        <v>782</v>
      </c>
      <c r="AN665" s="23" t="s">
        <v>782</v>
      </c>
      <c r="AO665" s="23" t="s">
        <v>782</v>
      </c>
      <c r="AP665" s="23" t="s">
        <v>782</v>
      </c>
      <c r="AQ665" s="14" t="s">
        <v>782</v>
      </c>
      <c r="AR665" s="13">
        <v>506</v>
      </c>
      <c r="AS665" s="19">
        <v>9870.8319999999949</v>
      </c>
      <c r="AT665" s="19">
        <v>9.8708320000000001</v>
      </c>
      <c r="AU665" s="19">
        <v>8.7652988160000032</v>
      </c>
      <c r="AV665" s="14">
        <v>8.8478142420871819</v>
      </c>
      <c r="AW665" s="13">
        <v>0</v>
      </c>
      <c r="AX665" s="22" t="s">
        <v>782</v>
      </c>
      <c r="AY665" s="19">
        <v>0</v>
      </c>
      <c r="AZ665" s="19">
        <v>0</v>
      </c>
      <c r="BA665" s="19">
        <v>0</v>
      </c>
      <c r="BB665" s="14">
        <v>0</v>
      </c>
      <c r="BC665" s="13">
        <v>9</v>
      </c>
      <c r="BD665" s="19">
        <v>15300</v>
      </c>
      <c r="BE665" s="19">
        <v>15.299999999999999</v>
      </c>
      <c r="BF665" s="19">
        <v>24.599378697641022</v>
      </c>
      <c r="BG665" s="14">
        <v>24.830954170117845</v>
      </c>
      <c r="BH665" s="22">
        <v>516</v>
      </c>
      <c r="BI665" s="23">
        <v>25.670831999999997</v>
      </c>
      <c r="BJ665" s="23">
        <v>36.355177513641024</v>
      </c>
      <c r="BK665" s="14">
        <v>36.697420604947538</v>
      </c>
      <c r="BL665" t="s">
        <v>444</v>
      </c>
    </row>
    <row r="666" spans="1:64">
      <c r="A666" t="s">
        <v>1511</v>
      </c>
      <c r="B666" t="s">
        <v>1507</v>
      </c>
      <c r="C666" t="s">
        <v>444</v>
      </c>
      <c r="D666" t="s">
        <v>942</v>
      </c>
      <c r="E666">
        <v>2018</v>
      </c>
      <c r="F666" s="23">
        <v>59.6</v>
      </c>
      <c r="G666" s="23">
        <v>9.57</v>
      </c>
      <c r="H666" s="22">
        <v>12463</v>
      </c>
      <c r="I666" s="34">
        <v>99.074433007256431</v>
      </c>
      <c r="J666" s="13">
        <v>1</v>
      </c>
      <c r="K666" s="13">
        <v>1</v>
      </c>
      <c r="L666" s="19">
        <v>500</v>
      </c>
      <c r="M666" s="19">
        <v>0.5</v>
      </c>
      <c r="N666" s="19">
        <v>2.9904999999999999</v>
      </c>
      <c r="O666" s="17">
        <v>3.0184376627025151</v>
      </c>
      <c r="P666" s="13">
        <v>0</v>
      </c>
      <c r="Q666" s="13">
        <v>0</v>
      </c>
      <c r="R666" s="19">
        <v>0</v>
      </c>
      <c r="S666" s="19">
        <v>0</v>
      </c>
      <c r="T666" s="19">
        <v>0</v>
      </c>
      <c r="U666" s="17">
        <v>0</v>
      </c>
      <c r="V666" s="13">
        <v>0</v>
      </c>
      <c r="W666" s="13">
        <v>0</v>
      </c>
      <c r="X666" s="19">
        <v>0</v>
      </c>
      <c r="Y666" s="19">
        <v>0</v>
      </c>
      <c r="Z666" s="19">
        <v>0</v>
      </c>
      <c r="AA666" s="14">
        <v>0</v>
      </c>
      <c r="AB666" s="13">
        <v>0</v>
      </c>
      <c r="AC666" s="22" t="s">
        <v>782</v>
      </c>
      <c r="AD666" s="19">
        <v>0</v>
      </c>
      <c r="AE666" s="19">
        <v>0</v>
      </c>
      <c r="AF666" s="19">
        <v>0</v>
      </c>
      <c r="AG666" s="14">
        <v>0</v>
      </c>
      <c r="AH666" s="22" t="s">
        <v>782</v>
      </c>
      <c r="AI666" s="23" t="s">
        <v>782</v>
      </c>
      <c r="AJ666" s="23" t="s">
        <v>782</v>
      </c>
      <c r="AK666" s="23" t="s">
        <v>782</v>
      </c>
      <c r="AL666" s="14" t="s">
        <v>782</v>
      </c>
      <c r="AM666" s="22" t="s">
        <v>782</v>
      </c>
      <c r="AN666" s="23" t="s">
        <v>782</v>
      </c>
      <c r="AO666" s="23" t="s">
        <v>782</v>
      </c>
      <c r="AP666" s="23" t="s">
        <v>782</v>
      </c>
      <c r="AQ666" s="14" t="s">
        <v>782</v>
      </c>
      <c r="AR666" s="13">
        <v>517</v>
      </c>
      <c r="AS666" s="19">
        <v>9952.126999999995</v>
      </c>
      <c r="AT666" s="19">
        <v>9.9521270000000008</v>
      </c>
      <c r="AU666" s="19">
        <v>8.8374887760000025</v>
      </c>
      <c r="AV666" s="14">
        <v>8.9200498128035974</v>
      </c>
      <c r="AW666" s="13">
        <v>0</v>
      </c>
      <c r="AX666" s="22" t="s">
        <v>782</v>
      </c>
      <c r="AY666" s="19">
        <v>0</v>
      </c>
      <c r="AZ666" s="19">
        <v>0</v>
      </c>
      <c r="BA666" s="19">
        <v>0</v>
      </c>
      <c r="BB666" s="14">
        <v>0</v>
      </c>
      <c r="BC666" s="13">
        <v>9</v>
      </c>
      <c r="BD666" s="19">
        <v>15300</v>
      </c>
      <c r="BE666" s="19">
        <v>15.299999999999999</v>
      </c>
      <c r="BF666" s="19">
        <v>24.679110191564156</v>
      </c>
      <c r="BG666" s="14">
        <v>24.909665836549983</v>
      </c>
      <c r="BH666" s="22">
        <v>527</v>
      </c>
      <c r="BI666" s="23">
        <v>25.752127000000002</v>
      </c>
      <c r="BJ666" s="23">
        <v>36.507098967564154</v>
      </c>
      <c r="BK666" s="14">
        <v>36.848153312056098</v>
      </c>
      <c r="BL666" t="s">
        <v>444</v>
      </c>
    </row>
    <row r="667" spans="1:64">
      <c r="A667" t="s">
        <v>1512</v>
      </c>
      <c r="B667" t="s">
        <v>1507</v>
      </c>
      <c r="C667" t="s">
        <v>444</v>
      </c>
      <c r="D667" t="s">
        <v>942</v>
      </c>
      <c r="E667">
        <v>2019</v>
      </c>
      <c r="F667" s="23">
        <v>59.59</v>
      </c>
      <c r="G667" s="23">
        <v>9.6999999999999993</v>
      </c>
      <c r="H667" s="22">
        <v>12479</v>
      </c>
      <c r="I667" s="34">
        <v>99.93945680423937</v>
      </c>
      <c r="J667" s="22">
        <v>1</v>
      </c>
      <c r="K667" s="22">
        <v>1</v>
      </c>
      <c r="L667" s="23">
        <v>500</v>
      </c>
      <c r="M667" s="23">
        <v>0.5</v>
      </c>
      <c r="N667" s="23">
        <v>2.9904999999999999</v>
      </c>
      <c r="O667" s="14">
        <v>2.992311641094636</v>
      </c>
      <c r="P667" s="22">
        <v>0</v>
      </c>
      <c r="Q667" s="22">
        <v>0</v>
      </c>
      <c r="R667" s="23">
        <v>0</v>
      </c>
      <c r="S667" s="23">
        <v>0</v>
      </c>
      <c r="T667" s="23">
        <v>0</v>
      </c>
      <c r="U667" s="14">
        <v>0</v>
      </c>
      <c r="V667" s="22">
        <v>0</v>
      </c>
      <c r="W667" s="22">
        <v>0</v>
      </c>
      <c r="X667" s="23">
        <v>0</v>
      </c>
      <c r="Y667" s="23">
        <v>0</v>
      </c>
      <c r="Z667" s="23">
        <v>0</v>
      </c>
      <c r="AA667" s="14">
        <v>0</v>
      </c>
      <c r="AB667" s="22">
        <v>0</v>
      </c>
      <c r="AC667" s="22">
        <v>0</v>
      </c>
      <c r="AD667" s="23">
        <v>0</v>
      </c>
      <c r="AE667" s="23">
        <v>0</v>
      </c>
      <c r="AF667" s="23">
        <v>0</v>
      </c>
      <c r="AG667" s="14">
        <v>0</v>
      </c>
      <c r="AH667" s="22">
        <v>0</v>
      </c>
      <c r="AI667" s="23">
        <v>0</v>
      </c>
      <c r="AJ667" s="23">
        <v>0</v>
      </c>
      <c r="AK667" s="23">
        <v>0</v>
      </c>
      <c r="AL667" s="14">
        <v>0</v>
      </c>
      <c r="AM667" s="22">
        <v>546</v>
      </c>
      <c r="AN667" s="23">
        <v>10985.266999999993</v>
      </c>
      <c r="AO667" s="23">
        <v>10.985267000000004</v>
      </c>
      <c r="AP667" s="23">
        <v>9.7549170960000069</v>
      </c>
      <c r="AQ667" s="14">
        <v>9.7608266123637861</v>
      </c>
      <c r="AR667" s="22">
        <v>546</v>
      </c>
      <c r="AS667" s="23">
        <v>10985.266999999993</v>
      </c>
      <c r="AT667" s="23">
        <v>10.985267000000004</v>
      </c>
      <c r="AU667" s="23">
        <v>9.7549170960000069</v>
      </c>
      <c r="AV667" s="14">
        <v>9.7608266123637861</v>
      </c>
      <c r="AW667" s="22">
        <v>0</v>
      </c>
      <c r="AX667" s="22" t="s">
        <v>782</v>
      </c>
      <c r="AY667" s="23">
        <v>0</v>
      </c>
      <c r="AZ667" s="23">
        <v>0</v>
      </c>
      <c r="BA667" s="23">
        <v>0</v>
      </c>
      <c r="BB667" s="14">
        <v>0</v>
      </c>
      <c r="BC667" s="22">
        <v>9</v>
      </c>
      <c r="BD667" s="23">
        <v>15300</v>
      </c>
      <c r="BE667" s="23">
        <v>15.3</v>
      </c>
      <c r="BF667" s="23">
        <v>21.754912823346903</v>
      </c>
      <c r="BG667" s="14">
        <v>21.768091921852502</v>
      </c>
      <c r="BH667" s="22">
        <v>556</v>
      </c>
      <c r="BI667" s="23">
        <v>26.785267000000005</v>
      </c>
      <c r="BJ667" s="23">
        <v>34.50032991934691</v>
      </c>
      <c r="BK667" s="14">
        <v>34.521230175310926</v>
      </c>
      <c r="BL667" t="s">
        <v>444</v>
      </c>
    </row>
    <row r="668" spans="1:64">
      <c r="A668" t="s">
        <v>1513</v>
      </c>
      <c r="B668" t="s">
        <v>1507</v>
      </c>
      <c r="C668" t="s">
        <v>444</v>
      </c>
      <c r="D668" t="s">
        <v>942</v>
      </c>
      <c r="E668">
        <v>2020</v>
      </c>
      <c r="F668" s="23">
        <v>59.6</v>
      </c>
      <c r="G668" s="23">
        <v>9.7799999999999994</v>
      </c>
      <c r="H668" s="22">
        <v>12502</v>
      </c>
      <c r="I668" s="34">
        <v>100.48400042597125</v>
      </c>
      <c r="J668" s="22">
        <v>1</v>
      </c>
      <c r="K668" s="22">
        <v>1</v>
      </c>
      <c r="L668" s="23">
        <v>500</v>
      </c>
      <c r="M668" s="23">
        <v>0.5</v>
      </c>
      <c r="N668" s="23">
        <v>2.9904999999999999</v>
      </c>
      <c r="O668" s="14">
        <v>2.9760956842111064</v>
      </c>
      <c r="P668" s="22">
        <v>0</v>
      </c>
      <c r="Q668" s="22">
        <v>0</v>
      </c>
      <c r="R668" s="23">
        <v>0</v>
      </c>
      <c r="S668" s="23">
        <v>0</v>
      </c>
      <c r="T668" s="23">
        <v>0</v>
      </c>
      <c r="U668" s="14">
        <v>0</v>
      </c>
      <c r="V668" s="22">
        <v>0</v>
      </c>
      <c r="W668" s="22">
        <v>0</v>
      </c>
      <c r="X668" s="23">
        <v>0</v>
      </c>
      <c r="Y668" s="23">
        <v>0</v>
      </c>
      <c r="Z668" s="23">
        <v>0</v>
      </c>
      <c r="AA668" s="14">
        <v>0</v>
      </c>
      <c r="AB668" s="22">
        <v>0</v>
      </c>
      <c r="AC668" s="22">
        <v>0</v>
      </c>
      <c r="AD668" s="23">
        <v>0</v>
      </c>
      <c r="AE668" s="23">
        <v>0</v>
      </c>
      <c r="AF668" s="23">
        <v>0</v>
      </c>
      <c r="AG668" s="14">
        <v>0</v>
      </c>
      <c r="AH668" s="22">
        <v>0</v>
      </c>
      <c r="AI668" s="23">
        <v>0</v>
      </c>
      <c r="AJ668" s="23">
        <v>0</v>
      </c>
      <c r="AK668" s="23">
        <v>0</v>
      </c>
      <c r="AL668" s="14">
        <v>0</v>
      </c>
      <c r="AM668" s="22">
        <v>592</v>
      </c>
      <c r="AN668" s="23">
        <v>11484.321999999996</v>
      </c>
      <c r="AO668" s="23">
        <v>11.484322000000013</v>
      </c>
      <c r="AP668" s="23">
        <v>10.198077935999999</v>
      </c>
      <c r="AQ668" s="14">
        <v>10.148956941173083</v>
      </c>
      <c r="AR668" s="22">
        <v>592</v>
      </c>
      <c r="AS668" s="23">
        <v>11484.321999999996</v>
      </c>
      <c r="AT668" s="23">
        <v>11.484322000000013</v>
      </c>
      <c r="AU668" s="23">
        <v>10.198077935999999</v>
      </c>
      <c r="AV668" s="14">
        <v>10.148956941173083</v>
      </c>
      <c r="AW668" s="22">
        <v>0</v>
      </c>
      <c r="AX668" s="22">
        <v>0</v>
      </c>
      <c r="AY668" s="23">
        <v>0</v>
      </c>
      <c r="AZ668" s="23">
        <v>0</v>
      </c>
      <c r="BA668" s="23">
        <v>0</v>
      </c>
      <c r="BB668" s="14">
        <v>0</v>
      </c>
      <c r="BC668" s="22">
        <v>9</v>
      </c>
      <c r="BD668" s="23">
        <v>15300</v>
      </c>
      <c r="BE668" s="23">
        <v>15.3</v>
      </c>
      <c r="BF668" s="23">
        <v>21.754912823346906</v>
      </c>
      <c r="BG668" s="14">
        <v>21.650126120699408</v>
      </c>
      <c r="BH668" s="22">
        <v>602</v>
      </c>
      <c r="BI668" s="23">
        <v>27.284322000000014</v>
      </c>
      <c r="BJ668" s="23">
        <v>34.943490759346901</v>
      </c>
      <c r="BK668" s="14">
        <v>34.775178746083597</v>
      </c>
      <c r="BL668" t="s">
        <v>444</v>
      </c>
    </row>
    <row r="669" spans="1:64">
      <c r="A669" t="s">
        <v>1514</v>
      </c>
      <c r="B669" t="s">
        <v>1507</v>
      </c>
      <c r="C669" t="s">
        <v>444</v>
      </c>
      <c r="D669" t="s">
        <v>942</v>
      </c>
      <c r="E669">
        <v>2021</v>
      </c>
      <c r="F669" s="23">
        <v>59.6</v>
      </c>
      <c r="G669" s="23">
        <v>9.7799999999999994</v>
      </c>
      <c r="H669" s="22">
        <v>12528</v>
      </c>
      <c r="I669" s="34">
        <v>93.74</v>
      </c>
      <c r="J669" s="22">
        <v>1</v>
      </c>
      <c r="K669" s="22">
        <v>1</v>
      </c>
      <c r="L669" s="23">
        <v>500</v>
      </c>
      <c r="M669" s="23">
        <v>0.5</v>
      </c>
      <c r="N669" s="23">
        <v>2.9904999999999999</v>
      </c>
      <c r="O669" s="14">
        <v>3.19</v>
      </c>
      <c r="P669" s="22">
        <v>0</v>
      </c>
      <c r="Q669" s="22">
        <v>0</v>
      </c>
      <c r="R669" s="23">
        <v>0</v>
      </c>
      <c r="S669" s="23">
        <v>0</v>
      </c>
      <c r="T669" s="23">
        <v>0</v>
      </c>
      <c r="U669" s="14">
        <v>0</v>
      </c>
      <c r="V669" s="22">
        <v>0</v>
      </c>
      <c r="W669" s="22">
        <v>0</v>
      </c>
      <c r="X669" s="23">
        <v>0</v>
      </c>
      <c r="Y669" s="23">
        <v>0</v>
      </c>
      <c r="Z669" s="23">
        <v>0</v>
      </c>
      <c r="AA669" s="14">
        <v>0</v>
      </c>
      <c r="AB669" s="22">
        <v>0</v>
      </c>
      <c r="AC669" s="22">
        <v>0</v>
      </c>
      <c r="AD669" s="23">
        <v>0</v>
      </c>
      <c r="AE669" s="23">
        <v>0</v>
      </c>
      <c r="AF669" s="23">
        <v>0</v>
      </c>
      <c r="AG669" s="14">
        <v>0</v>
      </c>
      <c r="AH669" s="22">
        <v>0</v>
      </c>
      <c r="AI669" s="23">
        <v>0</v>
      </c>
      <c r="AJ669" s="23">
        <v>0</v>
      </c>
      <c r="AK669" s="23">
        <v>0</v>
      </c>
      <c r="AL669" s="14">
        <v>0</v>
      </c>
      <c r="AM669" s="22">
        <v>678</v>
      </c>
      <c r="AN669" s="23">
        <v>13306.432000000001</v>
      </c>
      <c r="AO669" s="23">
        <v>13.306431999999999</v>
      </c>
      <c r="AP669" s="23">
        <v>11.906900240000001</v>
      </c>
      <c r="AQ669" s="14">
        <v>12.7</v>
      </c>
      <c r="AR669" s="22">
        <v>678</v>
      </c>
      <c r="AS669" s="23">
        <v>13306.432000000001</v>
      </c>
      <c r="AT669" s="23">
        <v>13.306431999999999</v>
      </c>
      <c r="AU669" s="23">
        <v>11.906900240000001</v>
      </c>
      <c r="AV669" s="14">
        <v>12.7</v>
      </c>
      <c r="AW669" s="22">
        <v>0</v>
      </c>
      <c r="AX669" s="22">
        <v>0</v>
      </c>
      <c r="AY669" s="23">
        <v>0</v>
      </c>
      <c r="AZ669" s="23">
        <v>0</v>
      </c>
      <c r="BA669" s="23">
        <v>0</v>
      </c>
      <c r="BB669" s="14">
        <v>0</v>
      </c>
      <c r="BC669" s="22">
        <v>9</v>
      </c>
      <c r="BD669" s="23">
        <v>15300</v>
      </c>
      <c r="BE669" s="23">
        <v>15.3</v>
      </c>
      <c r="BF669" s="23">
        <v>21.508866099999999</v>
      </c>
      <c r="BG669" s="14">
        <v>22.95</v>
      </c>
      <c r="BH669" s="22">
        <v>688</v>
      </c>
      <c r="BI669" s="23">
        <v>29.11</v>
      </c>
      <c r="BJ669" s="23">
        <v>36.409999999999997</v>
      </c>
      <c r="BK669" s="14">
        <v>38.840000000000003</v>
      </c>
      <c r="BL669" t="s">
        <v>444</v>
      </c>
    </row>
    <row r="670" spans="1:64">
      <c r="A670" t="s">
        <v>1515</v>
      </c>
      <c r="B670" t="s">
        <v>1507</v>
      </c>
      <c r="C670" t="s">
        <v>444</v>
      </c>
      <c r="D670" s="111" t="s">
        <v>942</v>
      </c>
      <c r="E670" s="110">
        <v>2022</v>
      </c>
      <c r="F670" s="23"/>
      <c r="G670" s="23"/>
      <c r="H670" s="22">
        <v>12649</v>
      </c>
      <c r="I670" s="34">
        <v>91.674110326236402</v>
      </c>
      <c r="J670" s="22">
        <v>1</v>
      </c>
      <c r="K670" s="22">
        <v>1</v>
      </c>
      <c r="L670" s="23">
        <v>500</v>
      </c>
      <c r="M670" s="23">
        <v>0.5</v>
      </c>
      <c r="N670" s="23">
        <v>2.9590000000000001</v>
      </c>
      <c r="O670" s="14">
        <v>3.227737896195495</v>
      </c>
      <c r="P670" s="22">
        <v>0</v>
      </c>
      <c r="Q670" s="22">
        <v>0</v>
      </c>
      <c r="R670" s="23">
        <v>0</v>
      </c>
      <c r="S670" s="23">
        <v>0</v>
      </c>
      <c r="T670" s="23">
        <v>0</v>
      </c>
      <c r="U670" s="14">
        <v>0</v>
      </c>
      <c r="V670" s="22">
        <v>0</v>
      </c>
      <c r="W670" s="22">
        <v>0</v>
      </c>
      <c r="X670" s="23">
        <v>0</v>
      </c>
      <c r="Y670" s="23">
        <v>0</v>
      </c>
      <c r="Z670" s="23">
        <v>0</v>
      </c>
      <c r="AA670" s="14">
        <v>0</v>
      </c>
      <c r="AB670" s="22">
        <v>0</v>
      </c>
      <c r="AC670" s="22">
        <v>0</v>
      </c>
      <c r="AD670" s="23">
        <v>0</v>
      </c>
      <c r="AE670" s="23">
        <v>0</v>
      </c>
      <c r="AF670" s="23">
        <v>0</v>
      </c>
      <c r="AG670" s="14">
        <v>0</v>
      </c>
      <c r="AH670" s="22">
        <v>0</v>
      </c>
      <c r="AI670" s="23">
        <v>0</v>
      </c>
      <c r="AJ670" s="23">
        <v>0</v>
      </c>
      <c r="AK670" s="23">
        <v>0</v>
      </c>
      <c r="AL670" s="14">
        <v>0</v>
      </c>
      <c r="AM670" s="22">
        <v>799</v>
      </c>
      <c r="AN670" s="23">
        <v>14571.201999999988</v>
      </c>
      <c r="AO670" s="23">
        <v>14.571202000000024</v>
      </c>
      <c r="AP670" s="23">
        <v>14.92621357430308</v>
      </c>
      <c r="AQ670" s="14">
        <v>16.28181993933277</v>
      </c>
      <c r="AR670" s="22">
        <v>799</v>
      </c>
      <c r="AS670" s="23">
        <v>14571.201999999999</v>
      </c>
      <c r="AT670" s="23">
        <v>14.571202</v>
      </c>
      <c r="AU670" s="23">
        <v>14.9262135743031</v>
      </c>
      <c r="AV670" s="14">
        <v>16.281819939332792</v>
      </c>
      <c r="AW670" s="22">
        <v>0</v>
      </c>
      <c r="AX670" s="22">
        <v>0</v>
      </c>
      <c r="AY670" s="23">
        <v>0</v>
      </c>
      <c r="AZ670" s="23">
        <v>0</v>
      </c>
      <c r="BA670" s="23">
        <v>0</v>
      </c>
      <c r="BB670" s="14">
        <v>0</v>
      </c>
      <c r="BC670" s="22">
        <v>9</v>
      </c>
      <c r="BD670" s="23">
        <v>15300</v>
      </c>
      <c r="BE670" s="23">
        <v>15.3</v>
      </c>
      <c r="BF670" s="23">
        <v>24.02481145185854</v>
      </c>
      <c r="BG670" s="14">
        <v>26.206757138261345</v>
      </c>
      <c r="BH670" s="22">
        <v>809</v>
      </c>
      <c r="BI670" s="23">
        <v>30.371202</v>
      </c>
      <c r="BJ670" s="23">
        <v>41.910025026161641</v>
      </c>
      <c r="BK670" s="14">
        <v>45.716314973789629</v>
      </c>
      <c r="BL670" t="s">
        <v>444</v>
      </c>
    </row>
    <row r="671" spans="1:64">
      <c r="A671" t="s">
        <v>1516</v>
      </c>
      <c r="B671" t="s">
        <v>1507</v>
      </c>
      <c r="C671" t="s">
        <v>444</v>
      </c>
      <c r="D671" t="s">
        <v>942</v>
      </c>
      <c r="E671">
        <v>2023</v>
      </c>
      <c r="F671">
        <v>59.6</v>
      </c>
      <c r="G671">
        <v>9.77</v>
      </c>
      <c r="H671">
        <v>12355</v>
      </c>
      <c r="I671">
        <v>91.674110326236402</v>
      </c>
      <c r="J671">
        <v>1</v>
      </c>
      <c r="K671">
        <v>1</v>
      </c>
      <c r="L671">
        <v>500</v>
      </c>
      <c r="M671">
        <v>0.5</v>
      </c>
      <c r="N671">
        <v>2.9590000000000001</v>
      </c>
      <c r="O671">
        <v>3.227737896195495</v>
      </c>
      <c r="P671">
        <v>0</v>
      </c>
      <c r="Q671">
        <v>0</v>
      </c>
      <c r="R671">
        <v>0</v>
      </c>
      <c r="S671">
        <v>0</v>
      </c>
      <c r="T671">
        <v>0</v>
      </c>
      <c r="U671">
        <v>0</v>
      </c>
      <c r="V671">
        <v>0</v>
      </c>
      <c r="W671">
        <v>0</v>
      </c>
      <c r="X671">
        <v>0</v>
      </c>
      <c r="Y671">
        <v>0</v>
      </c>
      <c r="Z671">
        <v>0</v>
      </c>
      <c r="AA671">
        <v>0</v>
      </c>
      <c r="AG671">
        <v>0</v>
      </c>
      <c r="AL671">
        <v>0</v>
      </c>
      <c r="AM671">
        <v>1067</v>
      </c>
      <c r="AN671">
        <v>18080.824000000001</v>
      </c>
      <c r="AO671">
        <v>18.080824</v>
      </c>
      <c r="AP671">
        <v>16.959582000000001</v>
      </c>
      <c r="AQ671">
        <v>18.499859927352144</v>
      </c>
      <c r="AR671">
        <v>1132</v>
      </c>
      <c r="AS671">
        <v>18131.728999999901</v>
      </c>
      <c r="AT671">
        <v>18.131729</v>
      </c>
      <c r="AU671">
        <v>17.0073303616484</v>
      </c>
      <c r="AV671">
        <v>18.551944819671775</v>
      </c>
      <c r="AW671">
        <v>0</v>
      </c>
      <c r="AX671">
        <v>0</v>
      </c>
      <c r="AY671">
        <v>0</v>
      </c>
      <c r="AZ671">
        <v>0</v>
      </c>
      <c r="BA671">
        <v>0</v>
      </c>
      <c r="BB671">
        <v>0</v>
      </c>
      <c r="BC671">
        <v>9</v>
      </c>
      <c r="BD671">
        <v>15300</v>
      </c>
      <c r="BE671">
        <v>15.3</v>
      </c>
      <c r="BF671">
        <v>28.686710000000001</v>
      </c>
      <c r="BG671">
        <v>31.292051701307969</v>
      </c>
      <c r="BH671">
        <v>1142</v>
      </c>
      <c r="BI671">
        <v>33.931729000000004</v>
      </c>
      <c r="BJ671">
        <v>48.653040361648408</v>
      </c>
      <c r="BK671">
        <v>53.071734417175243</v>
      </c>
      <c r="BL671" t="s">
        <v>444</v>
      </c>
    </row>
    <row r="672" spans="1:64">
      <c r="A672" t="s">
        <v>1517</v>
      </c>
      <c r="B672" t="s">
        <v>1507</v>
      </c>
      <c r="C672" t="s">
        <v>444</v>
      </c>
      <c r="D672" t="s">
        <v>942</v>
      </c>
      <c r="E672">
        <v>2024</v>
      </c>
      <c r="F672">
        <v>59.6</v>
      </c>
      <c r="G672">
        <v>9.8000000000000007</v>
      </c>
      <c r="H672">
        <v>12515</v>
      </c>
      <c r="I672">
        <v>85.816583323524952</v>
      </c>
      <c r="J672">
        <v>1</v>
      </c>
      <c r="K672">
        <v>1</v>
      </c>
      <c r="L672">
        <v>500</v>
      </c>
      <c r="M672">
        <v>0.5</v>
      </c>
      <c r="N672">
        <v>2.9590000000000001</v>
      </c>
      <c r="O672">
        <v>3.4480515133592453</v>
      </c>
      <c r="P672">
        <v>0</v>
      </c>
      <c r="Q672">
        <v>0</v>
      </c>
      <c r="R672">
        <v>0</v>
      </c>
      <c r="S672">
        <v>0</v>
      </c>
      <c r="T672">
        <v>0</v>
      </c>
      <c r="U672">
        <v>0</v>
      </c>
      <c r="V672">
        <v>0</v>
      </c>
      <c r="W672">
        <v>0</v>
      </c>
      <c r="X672">
        <v>0</v>
      </c>
      <c r="Y672">
        <v>0</v>
      </c>
      <c r="Z672">
        <v>0</v>
      </c>
      <c r="AA672">
        <v>0</v>
      </c>
      <c r="AB672">
        <v>0</v>
      </c>
      <c r="AC672">
        <v>0</v>
      </c>
      <c r="AD672">
        <v>0</v>
      </c>
      <c r="AE672">
        <v>0</v>
      </c>
      <c r="AF672">
        <v>0</v>
      </c>
      <c r="AG672">
        <v>0</v>
      </c>
      <c r="AH672">
        <v>0</v>
      </c>
      <c r="AI672">
        <v>0</v>
      </c>
      <c r="AJ672">
        <v>0</v>
      </c>
      <c r="AK672">
        <v>0</v>
      </c>
      <c r="AL672">
        <v>0</v>
      </c>
      <c r="AM672">
        <v>1255</v>
      </c>
      <c r="AN672">
        <v>21338.043999999998</v>
      </c>
      <c r="AO672">
        <v>21.338044000000004</v>
      </c>
      <c r="AP672">
        <v>19.245716708258044</v>
      </c>
      <c r="AQ672">
        <v>22.426570673062677</v>
      </c>
      <c r="AR672">
        <v>1434</v>
      </c>
      <c r="AS672">
        <v>21512.420999999929</v>
      </c>
      <c r="AT672">
        <v>21.51242100000006</v>
      </c>
      <c r="AU672">
        <v>19.402994964054834</v>
      </c>
      <c r="AV672">
        <v>22.609843240794554</v>
      </c>
      <c r="AW672">
        <v>0</v>
      </c>
      <c r="AX672">
        <v>0</v>
      </c>
      <c r="AY672">
        <v>0</v>
      </c>
      <c r="AZ672">
        <v>0</v>
      </c>
      <c r="BA672">
        <v>0</v>
      </c>
      <c r="BB672">
        <v>0</v>
      </c>
      <c r="BC672">
        <v>9</v>
      </c>
      <c r="BD672">
        <v>15300</v>
      </c>
      <c r="BE672">
        <v>15.299999999999999</v>
      </c>
      <c r="BF672">
        <v>25.15945347114549</v>
      </c>
      <c r="BG672">
        <v>29.317705852137454</v>
      </c>
      <c r="BH672">
        <v>1444</v>
      </c>
      <c r="BI672">
        <v>37.312421000000057</v>
      </c>
      <c r="BJ672">
        <v>47.521448435200327</v>
      </c>
      <c r="BK672">
        <v>55.375600606291265</v>
      </c>
      <c r="BL672" t="s">
        <v>444</v>
      </c>
    </row>
    <row r="673" spans="1:64">
      <c r="A673" t="s">
        <v>1518</v>
      </c>
      <c r="B673" t="s">
        <v>1519</v>
      </c>
      <c r="C673" t="s">
        <v>446</v>
      </c>
      <c r="D673" t="s">
        <v>942</v>
      </c>
      <c r="E673">
        <v>2012</v>
      </c>
      <c r="F673" s="23">
        <v>47.66</v>
      </c>
      <c r="G673" s="23">
        <v>23.16</v>
      </c>
      <c r="H673" s="22">
        <v>67379</v>
      </c>
      <c r="I673" s="34">
        <v>559.00938800000006</v>
      </c>
      <c r="J673" s="22">
        <v>2</v>
      </c>
      <c r="K673" s="22" t="s">
        <v>782</v>
      </c>
      <c r="L673" s="23">
        <v>2896</v>
      </c>
      <c r="M673" s="23">
        <v>2.8959999999999999</v>
      </c>
      <c r="N673" s="23">
        <v>17.425969000000002</v>
      </c>
      <c r="O673" s="14">
        <v>3.1172945167067567</v>
      </c>
      <c r="P673" s="22">
        <v>0</v>
      </c>
      <c r="Q673" s="22" t="s">
        <v>782</v>
      </c>
      <c r="R673" s="23">
        <v>0</v>
      </c>
      <c r="S673" s="23">
        <v>0</v>
      </c>
      <c r="T673" s="23">
        <v>0</v>
      </c>
      <c r="U673" s="14">
        <v>0</v>
      </c>
      <c r="V673" s="22">
        <v>1</v>
      </c>
      <c r="W673" s="22" t="s">
        <v>782</v>
      </c>
      <c r="X673" s="23">
        <v>8148</v>
      </c>
      <c r="Y673" s="23">
        <v>8.1479999999999997</v>
      </c>
      <c r="Z673" s="23">
        <v>34.348621000000001</v>
      </c>
      <c r="AA673" s="14">
        <v>6.1445517262046403</v>
      </c>
      <c r="AB673" s="22">
        <v>0</v>
      </c>
      <c r="AC673" s="22" t="s">
        <v>782</v>
      </c>
      <c r="AD673" s="23">
        <v>0</v>
      </c>
      <c r="AE673" s="23">
        <v>0</v>
      </c>
      <c r="AF673" s="23">
        <v>0</v>
      </c>
      <c r="AG673" s="14">
        <v>0</v>
      </c>
      <c r="AH673" s="22" t="s">
        <v>782</v>
      </c>
      <c r="AI673" s="23" t="s">
        <v>782</v>
      </c>
      <c r="AJ673" s="23" t="s">
        <v>782</v>
      </c>
      <c r="AK673" s="23" t="s">
        <v>782</v>
      </c>
      <c r="AL673" s="14" t="s">
        <v>782</v>
      </c>
      <c r="AM673" s="22" t="s">
        <v>782</v>
      </c>
      <c r="AN673" s="23" t="s">
        <v>782</v>
      </c>
      <c r="AO673" s="23" t="s">
        <v>782</v>
      </c>
      <c r="AP673" s="23" t="s">
        <v>782</v>
      </c>
      <c r="AQ673" s="14" t="s">
        <v>782</v>
      </c>
      <c r="AR673" s="22">
        <v>278</v>
      </c>
      <c r="AS673" s="23">
        <v>4131.7609999999986</v>
      </c>
      <c r="AT673" s="23">
        <v>4.1317609999999982</v>
      </c>
      <c r="AU673" s="23">
        <v>3.336468</v>
      </c>
      <c r="AV673" s="14">
        <v>0.59685366142723884</v>
      </c>
      <c r="AW673" s="22">
        <v>0</v>
      </c>
      <c r="AX673" s="22" t="s">
        <v>782</v>
      </c>
      <c r="AY673" s="23">
        <v>0</v>
      </c>
      <c r="AZ673" s="23">
        <v>0</v>
      </c>
      <c r="BA673" s="23">
        <v>0</v>
      </c>
      <c r="BB673" s="14">
        <v>0</v>
      </c>
      <c r="BC673" s="22">
        <v>0</v>
      </c>
      <c r="BD673" s="23">
        <v>0</v>
      </c>
      <c r="BE673" s="23">
        <v>0</v>
      </c>
      <c r="BF673" s="23">
        <v>0</v>
      </c>
      <c r="BG673" s="14">
        <v>0</v>
      </c>
      <c r="BH673" s="22">
        <v>281</v>
      </c>
      <c r="BI673" s="23">
        <v>15.175760999999998</v>
      </c>
      <c r="BJ673" s="23">
        <v>55.111058000000007</v>
      </c>
      <c r="BK673" s="14">
        <v>9.8586999043386356</v>
      </c>
      <c r="BL673" t="s">
        <v>446</v>
      </c>
    </row>
    <row r="674" spans="1:64">
      <c r="A674" t="s">
        <v>1520</v>
      </c>
      <c r="B674" t="s">
        <v>1519</v>
      </c>
      <c r="C674" t="s">
        <v>446</v>
      </c>
      <c r="D674" t="s">
        <v>942</v>
      </c>
      <c r="E674">
        <v>2015</v>
      </c>
      <c r="F674" s="23">
        <v>47.66</v>
      </c>
      <c r="G674" s="23">
        <v>23.76</v>
      </c>
      <c r="H674" s="22">
        <v>67452</v>
      </c>
      <c r="I674" s="34">
        <v>546.38773976649861</v>
      </c>
      <c r="J674" s="13">
        <v>6</v>
      </c>
      <c r="K674" s="13">
        <v>8</v>
      </c>
      <c r="L674" s="19">
        <v>8591</v>
      </c>
      <c r="M674" s="35">
        <v>8.5909999999999993</v>
      </c>
      <c r="N674" s="19">
        <v>51.385820649070475</v>
      </c>
      <c r="O674" s="17">
        <v>9.4046437921594741</v>
      </c>
      <c r="P674" s="36">
        <v>0</v>
      </c>
      <c r="Q674" s="37">
        <v>0</v>
      </c>
      <c r="R674" s="38">
        <v>0</v>
      </c>
      <c r="S674" s="27">
        <v>0</v>
      </c>
      <c r="T674" s="23">
        <v>0</v>
      </c>
      <c r="U674" s="17">
        <v>0</v>
      </c>
      <c r="V674" s="22">
        <v>1</v>
      </c>
      <c r="W674" s="22">
        <v>6</v>
      </c>
      <c r="X674" s="23">
        <v>8100</v>
      </c>
      <c r="Y674" s="27">
        <v>8.1</v>
      </c>
      <c r="Z674" s="27">
        <v>11.971379000000001</v>
      </c>
      <c r="AA674" s="14">
        <v>2.1910043232514744</v>
      </c>
      <c r="AB674" s="39">
        <v>2</v>
      </c>
      <c r="AC674" s="22" t="s">
        <v>782</v>
      </c>
      <c r="AD674" s="23">
        <v>6750</v>
      </c>
      <c r="AE674" s="23">
        <v>6.75</v>
      </c>
      <c r="AF674" s="23">
        <v>24.684301319999999</v>
      </c>
      <c r="AG674" s="14">
        <v>4.5177260621823159</v>
      </c>
      <c r="AH674" s="22" t="s">
        <v>782</v>
      </c>
      <c r="AI674" s="23" t="s">
        <v>782</v>
      </c>
      <c r="AJ674" s="23" t="s">
        <v>782</v>
      </c>
      <c r="AK674" s="23" t="s">
        <v>782</v>
      </c>
      <c r="AL674" s="14" t="s">
        <v>782</v>
      </c>
      <c r="AM674" s="22" t="s">
        <v>782</v>
      </c>
      <c r="AN674" s="23" t="s">
        <v>782</v>
      </c>
      <c r="AO674" s="23" t="s">
        <v>782</v>
      </c>
      <c r="AP674" s="23" t="s">
        <v>782</v>
      </c>
      <c r="AQ674" s="14" t="s">
        <v>782</v>
      </c>
      <c r="AR674" s="40">
        <v>393</v>
      </c>
      <c r="AS674" s="41">
        <v>5671.3439999999982</v>
      </c>
      <c r="AT674" s="23">
        <v>5.6713439999999986</v>
      </c>
      <c r="AU674" s="23">
        <v>5.0370766106086435</v>
      </c>
      <c r="AV674" s="14">
        <v>0.92188682944483025</v>
      </c>
      <c r="AW674" s="22">
        <v>0</v>
      </c>
      <c r="AX674" s="22" t="s">
        <v>782</v>
      </c>
      <c r="AY674" s="23">
        <v>0</v>
      </c>
      <c r="AZ674" s="23">
        <v>0</v>
      </c>
      <c r="BA674" s="23">
        <v>0</v>
      </c>
      <c r="BB674" s="14">
        <v>0</v>
      </c>
      <c r="BC674" s="42">
        <v>0</v>
      </c>
      <c r="BD674" s="46">
        <v>0</v>
      </c>
      <c r="BE674" s="44">
        <v>0</v>
      </c>
      <c r="BF674" s="23">
        <v>0</v>
      </c>
      <c r="BG674" s="14">
        <v>0</v>
      </c>
      <c r="BH674" s="22">
        <v>402</v>
      </c>
      <c r="BI674" s="23">
        <v>29.112344</v>
      </c>
      <c r="BJ674" s="23">
        <v>93.07857757967912</v>
      </c>
      <c r="BK674" s="14">
        <v>17.035261007038095</v>
      </c>
      <c r="BL674" t="s">
        <v>446</v>
      </c>
    </row>
    <row r="675" spans="1:64">
      <c r="A675" t="s">
        <v>1521</v>
      </c>
      <c r="B675" t="s">
        <v>1519</v>
      </c>
      <c r="C675" t="s">
        <v>446</v>
      </c>
      <c r="D675" t="s">
        <v>942</v>
      </c>
      <c r="E675">
        <v>2016</v>
      </c>
      <c r="F675" s="23">
        <v>47.66</v>
      </c>
      <c r="G675" s="23">
        <v>23.35</v>
      </c>
      <c r="H675" s="22">
        <v>67726</v>
      </c>
      <c r="I675" s="34">
        <v>573.50477870328518</v>
      </c>
      <c r="J675" s="13">
        <v>6</v>
      </c>
      <c r="K675" s="13">
        <v>8</v>
      </c>
      <c r="L675" s="19">
        <v>8591</v>
      </c>
      <c r="M675" s="35">
        <v>8.5909999999999993</v>
      </c>
      <c r="N675" s="19">
        <v>51.382770999999991</v>
      </c>
      <c r="O675" s="17">
        <v>8.9594320584700746</v>
      </c>
      <c r="P675" s="13">
        <v>0</v>
      </c>
      <c r="Q675" s="13">
        <v>0</v>
      </c>
      <c r="R675" s="19">
        <v>0</v>
      </c>
      <c r="S675" s="27">
        <v>0</v>
      </c>
      <c r="T675" s="19">
        <v>0</v>
      </c>
      <c r="U675" s="17">
        <v>0</v>
      </c>
      <c r="V675" s="13">
        <v>1</v>
      </c>
      <c r="W675" s="13">
        <v>1</v>
      </c>
      <c r="X675" s="19">
        <v>8148</v>
      </c>
      <c r="Y675" s="27">
        <v>8.1479999999999997</v>
      </c>
      <c r="Z675" s="19">
        <v>7.6315939999999998</v>
      </c>
      <c r="AA675" s="14">
        <v>1.330694055811585</v>
      </c>
      <c r="AB675" s="13">
        <v>2</v>
      </c>
      <c r="AC675" s="22" t="s">
        <v>782</v>
      </c>
      <c r="AD675" s="19">
        <v>6750</v>
      </c>
      <c r="AE675" s="23">
        <v>6.75</v>
      </c>
      <c r="AF675" s="19">
        <v>23.618653317</v>
      </c>
      <c r="AG675" s="14">
        <v>4.1183010489298137</v>
      </c>
      <c r="AH675" s="22" t="s">
        <v>782</v>
      </c>
      <c r="AI675" s="23" t="s">
        <v>782</v>
      </c>
      <c r="AJ675" s="23" t="s">
        <v>782</v>
      </c>
      <c r="AK675" s="23" t="s">
        <v>782</v>
      </c>
      <c r="AL675" s="14" t="s">
        <v>782</v>
      </c>
      <c r="AM675" s="22" t="s">
        <v>782</v>
      </c>
      <c r="AN675" s="23" t="s">
        <v>782</v>
      </c>
      <c r="AO675" s="23" t="s">
        <v>782</v>
      </c>
      <c r="AP675" s="23" t="s">
        <v>782</v>
      </c>
      <c r="AQ675" s="14" t="s">
        <v>782</v>
      </c>
      <c r="AR675" s="13">
        <v>420</v>
      </c>
      <c r="AS675" s="19">
        <v>7938.3630000000039</v>
      </c>
      <c r="AT675" s="23">
        <v>7.9383630000000043</v>
      </c>
      <c r="AU675" s="19">
        <v>7.049266344000003</v>
      </c>
      <c r="AV675" s="14">
        <v>1.2291556419004295</v>
      </c>
      <c r="AW675" s="13">
        <v>0</v>
      </c>
      <c r="AX675" s="22" t="s">
        <v>782</v>
      </c>
      <c r="AY675" s="19">
        <v>0</v>
      </c>
      <c r="AZ675" s="23">
        <v>0</v>
      </c>
      <c r="BA675" s="19">
        <v>0</v>
      </c>
      <c r="BB675" s="14">
        <v>0</v>
      </c>
      <c r="BC675" s="13">
        <v>1</v>
      </c>
      <c r="BD675" s="19">
        <v>3000</v>
      </c>
      <c r="BE675" s="44">
        <v>3</v>
      </c>
      <c r="BF675" s="19">
        <v>6.3250834476235349</v>
      </c>
      <c r="BG675" s="14">
        <v>1.1028824314114303</v>
      </c>
      <c r="BH675" s="22">
        <v>430</v>
      </c>
      <c r="BI675" s="23">
        <v>34.427363</v>
      </c>
      <c r="BJ675" s="23">
        <v>96.007368108623524</v>
      </c>
      <c r="BK675" s="14">
        <v>16.740465236523335</v>
      </c>
      <c r="BL675" t="s">
        <v>446</v>
      </c>
    </row>
    <row r="676" spans="1:64">
      <c r="A676" t="s">
        <v>1522</v>
      </c>
      <c r="B676" t="s">
        <v>1519</v>
      </c>
      <c r="C676" t="s">
        <v>446</v>
      </c>
      <c r="D676" t="s">
        <v>942</v>
      </c>
      <c r="E676">
        <v>2017</v>
      </c>
      <c r="F676" s="23">
        <v>47.66</v>
      </c>
      <c r="G676" s="23">
        <v>23.34</v>
      </c>
      <c r="H676" s="22">
        <v>67489</v>
      </c>
      <c r="I676" s="34">
        <v>530.12680119521224</v>
      </c>
      <c r="J676" s="13">
        <v>6</v>
      </c>
      <c r="K676" s="13">
        <v>9</v>
      </c>
      <c r="L676" s="19">
        <v>8991</v>
      </c>
      <c r="M676" s="19">
        <v>8.9909999999999997</v>
      </c>
      <c r="N676" s="19">
        <v>53.775171</v>
      </c>
      <c r="O676" s="17">
        <v>10.143831792461668</v>
      </c>
      <c r="P676" s="13">
        <v>0</v>
      </c>
      <c r="Q676" s="13">
        <v>0</v>
      </c>
      <c r="R676" s="19">
        <v>0</v>
      </c>
      <c r="S676" s="19">
        <v>0</v>
      </c>
      <c r="T676" s="19">
        <v>0</v>
      </c>
      <c r="U676" s="17">
        <v>0</v>
      </c>
      <c r="V676" s="13">
        <v>1</v>
      </c>
      <c r="W676" s="13">
        <v>3</v>
      </c>
      <c r="X676" s="19">
        <v>4050</v>
      </c>
      <c r="Y676" s="19">
        <v>4.0500000000000007</v>
      </c>
      <c r="Z676" s="19">
        <v>9.73794</v>
      </c>
      <c r="AA676" s="14">
        <v>1.8369076941677074</v>
      </c>
      <c r="AB676" s="13">
        <v>2</v>
      </c>
      <c r="AC676" s="22" t="s">
        <v>782</v>
      </c>
      <c r="AD676" s="19">
        <v>6750</v>
      </c>
      <c r="AE676" s="19">
        <v>6.75</v>
      </c>
      <c r="AF676" s="19">
        <v>1.0095633945</v>
      </c>
      <c r="AG676" s="14">
        <v>0.19043809749362992</v>
      </c>
      <c r="AH676" s="22" t="s">
        <v>782</v>
      </c>
      <c r="AI676" s="23" t="s">
        <v>782</v>
      </c>
      <c r="AJ676" s="23" t="s">
        <v>782</v>
      </c>
      <c r="AK676" s="23" t="s">
        <v>782</v>
      </c>
      <c r="AL676" s="14" t="s">
        <v>782</v>
      </c>
      <c r="AM676" s="22" t="s">
        <v>782</v>
      </c>
      <c r="AN676" s="23" t="s">
        <v>782</v>
      </c>
      <c r="AO676" s="23" t="s">
        <v>782</v>
      </c>
      <c r="AP676" s="23" t="s">
        <v>782</v>
      </c>
      <c r="AQ676" s="14" t="s">
        <v>782</v>
      </c>
      <c r="AR676" s="13">
        <v>437</v>
      </c>
      <c r="AS676" s="19">
        <v>8304.2330000000038</v>
      </c>
      <c r="AT676" s="19">
        <v>8.3042330000000053</v>
      </c>
      <c r="AU676" s="19">
        <v>7.3741589040000033</v>
      </c>
      <c r="AV676" s="14">
        <v>1.3910179389863684</v>
      </c>
      <c r="AW676" s="13">
        <v>0</v>
      </c>
      <c r="AX676" s="22" t="s">
        <v>782</v>
      </c>
      <c r="AY676" s="19">
        <v>0</v>
      </c>
      <c r="AZ676" s="19">
        <v>0</v>
      </c>
      <c r="BA676" s="19">
        <v>0</v>
      </c>
      <c r="BB676" s="14">
        <v>0</v>
      </c>
      <c r="BC676" s="13">
        <v>1</v>
      </c>
      <c r="BD676" s="19">
        <v>3000</v>
      </c>
      <c r="BE676" s="19">
        <v>3</v>
      </c>
      <c r="BF676" s="19">
        <v>6.3250834476235349</v>
      </c>
      <c r="BG676" s="14">
        <v>1.1931265186674473</v>
      </c>
      <c r="BH676" s="22">
        <v>447</v>
      </c>
      <c r="BI676" s="23">
        <v>31.095233000000004</v>
      </c>
      <c r="BJ676" s="23">
        <v>78.22191674612354</v>
      </c>
      <c r="BK676" s="14">
        <v>14.755322041776822</v>
      </c>
      <c r="BL676" t="s">
        <v>446</v>
      </c>
    </row>
    <row r="677" spans="1:64">
      <c r="A677" t="s">
        <v>1523</v>
      </c>
      <c r="B677" t="s">
        <v>1519</v>
      </c>
      <c r="C677" t="s">
        <v>446</v>
      </c>
      <c r="D677" t="s">
        <v>942</v>
      </c>
      <c r="E677">
        <v>2018</v>
      </c>
      <c r="F677" s="23">
        <v>47.66</v>
      </c>
      <c r="G677" s="23">
        <v>22.92</v>
      </c>
      <c r="H677" s="22">
        <v>67525</v>
      </c>
      <c r="I677" s="34">
        <v>530.16447900624246</v>
      </c>
      <c r="J677" s="13">
        <v>6</v>
      </c>
      <c r="K677" s="13">
        <v>8</v>
      </c>
      <c r="L677" s="19">
        <v>11936</v>
      </c>
      <c r="M677" s="19">
        <v>11.936</v>
      </c>
      <c r="N677" s="19">
        <v>71.38921599999999</v>
      </c>
      <c r="O677" s="17">
        <v>13.465484548081053</v>
      </c>
      <c r="P677" s="13">
        <v>0</v>
      </c>
      <c r="Q677" s="13">
        <v>0</v>
      </c>
      <c r="R677" s="19">
        <v>0</v>
      </c>
      <c r="S677" s="19">
        <v>0</v>
      </c>
      <c r="T677" s="19">
        <v>0</v>
      </c>
      <c r="U677" s="17">
        <v>0</v>
      </c>
      <c r="V677" s="13">
        <v>1</v>
      </c>
      <c r="W677" s="13">
        <v>3</v>
      </c>
      <c r="X677" s="19">
        <v>4074</v>
      </c>
      <c r="Y677" s="19">
        <v>4.0739999999999998</v>
      </c>
      <c r="Z677" s="19">
        <v>4.0419750000000008</v>
      </c>
      <c r="AA677" s="14">
        <v>0.76240019089479738</v>
      </c>
      <c r="AB677" s="13">
        <v>2</v>
      </c>
      <c r="AC677" s="22" t="s">
        <v>782</v>
      </c>
      <c r="AD677" s="19">
        <v>6750</v>
      </c>
      <c r="AE677" s="19">
        <v>6.75</v>
      </c>
      <c r="AF677" s="19">
        <v>19.878693911999996</v>
      </c>
      <c r="AG677" s="14">
        <v>3.7495333427960444</v>
      </c>
      <c r="AH677" s="22" t="s">
        <v>782</v>
      </c>
      <c r="AI677" s="23" t="s">
        <v>782</v>
      </c>
      <c r="AJ677" s="23" t="s">
        <v>782</v>
      </c>
      <c r="AK677" s="23" t="s">
        <v>782</v>
      </c>
      <c r="AL677" s="14" t="s">
        <v>782</v>
      </c>
      <c r="AM677" s="22" t="s">
        <v>782</v>
      </c>
      <c r="AN677" s="23" t="s">
        <v>782</v>
      </c>
      <c r="AO677" s="23" t="s">
        <v>782</v>
      </c>
      <c r="AP677" s="23" t="s">
        <v>782</v>
      </c>
      <c r="AQ677" s="14" t="s">
        <v>782</v>
      </c>
      <c r="AR677" s="13">
        <v>467</v>
      </c>
      <c r="AS677" s="19">
        <v>8783.6319999999996</v>
      </c>
      <c r="AT677" s="19">
        <v>8.7836320000000043</v>
      </c>
      <c r="AU677" s="19">
        <v>7.7998652160000033</v>
      </c>
      <c r="AV677" s="14">
        <v>1.4712161083708069</v>
      </c>
      <c r="AW677" s="13">
        <v>0</v>
      </c>
      <c r="AX677" s="22" t="s">
        <v>782</v>
      </c>
      <c r="AY677" s="19">
        <v>0</v>
      </c>
      <c r="AZ677" s="19">
        <v>0</v>
      </c>
      <c r="BA677" s="19">
        <v>0</v>
      </c>
      <c r="BB677" s="14">
        <v>0</v>
      </c>
      <c r="BC677" s="13">
        <v>1</v>
      </c>
      <c r="BD677" s="19">
        <v>3000</v>
      </c>
      <c r="BE677" s="19">
        <v>3</v>
      </c>
      <c r="BF677" s="19">
        <v>6.4081169238338278</v>
      </c>
      <c r="BG677" s="14">
        <v>1.2087035585344024</v>
      </c>
      <c r="BH677" s="22">
        <v>477</v>
      </c>
      <c r="BI677" s="23">
        <v>34.543632000000002</v>
      </c>
      <c r="BJ677" s="23">
        <v>109.51786705183382</v>
      </c>
      <c r="BK677" s="14">
        <v>20.657337748677104</v>
      </c>
      <c r="BL677" t="s">
        <v>446</v>
      </c>
    </row>
    <row r="678" spans="1:64">
      <c r="A678" t="s">
        <v>1524</v>
      </c>
      <c r="B678" t="s">
        <v>1519</v>
      </c>
      <c r="C678" t="s">
        <v>446</v>
      </c>
      <c r="D678" t="s">
        <v>942</v>
      </c>
      <c r="E678">
        <v>2019</v>
      </c>
      <c r="F678" s="23">
        <v>47.66</v>
      </c>
      <c r="G678" s="23">
        <v>22.95</v>
      </c>
      <c r="H678" s="22">
        <v>67373</v>
      </c>
      <c r="I678" s="34">
        <v>541.47571376925805</v>
      </c>
      <c r="J678" s="22">
        <v>6</v>
      </c>
      <c r="K678" s="22">
        <v>9</v>
      </c>
      <c r="L678" s="23">
        <v>15290</v>
      </c>
      <c r="M678" s="23">
        <v>15.29</v>
      </c>
      <c r="N678" s="23">
        <v>91.449489999999997</v>
      </c>
      <c r="O678" s="14">
        <v>16.888936599466742</v>
      </c>
      <c r="P678" s="22">
        <v>0</v>
      </c>
      <c r="Q678" s="22">
        <v>0</v>
      </c>
      <c r="R678" s="23">
        <v>0</v>
      </c>
      <c r="S678" s="23">
        <v>0</v>
      </c>
      <c r="T678" s="23">
        <v>0</v>
      </c>
      <c r="U678" s="14">
        <v>0</v>
      </c>
      <c r="V678" s="22">
        <v>1</v>
      </c>
      <c r="W678" s="22">
        <v>3</v>
      </c>
      <c r="X678" s="23">
        <v>4050</v>
      </c>
      <c r="Y678" s="23">
        <v>4.05</v>
      </c>
      <c r="Z678" s="23">
        <v>8.2239280000000008</v>
      </c>
      <c r="AA678" s="14">
        <v>1.5187990506079294</v>
      </c>
      <c r="AB678" s="22">
        <v>2</v>
      </c>
      <c r="AC678" s="22">
        <v>3</v>
      </c>
      <c r="AD678" s="23">
        <v>7540.3917811158799</v>
      </c>
      <c r="AE678" s="23">
        <v>7.54039178111588</v>
      </c>
      <c r="AF678" s="23">
        <v>21.768520410000001</v>
      </c>
      <c r="AG678" s="14">
        <v>4.0202210101848328</v>
      </c>
      <c r="AH678" s="22">
        <v>0</v>
      </c>
      <c r="AI678" s="23">
        <v>0</v>
      </c>
      <c r="AJ678" s="23">
        <v>0</v>
      </c>
      <c r="AK678" s="23">
        <v>0</v>
      </c>
      <c r="AL678" s="14">
        <v>0</v>
      </c>
      <c r="AM678" s="22">
        <v>530</v>
      </c>
      <c r="AN678" s="23">
        <v>10467.691999999997</v>
      </c>
      <c r="AO678" s="23">
        <v>10.46769200000001</v>
      </c>
      <c r="AP678" s="23">
        <v>9.2953104959999902</v>
      </c>
      <c r="AQ678" s="14">
        <v>1.7166624946656519</v>
      </c>
      <c r="AR678" s="22">
        <v>530</v>
      </c>
      <c r="AS678" s="23">
        <v>10467.691999999997</v>
      </c>
      <c r="AT678" s="23">
        <v>10.46769200000001</v>
      </c>
      <c r="AU678" s="23">
        <v>9.2953104959999902</v>
      </c>
      <c r="AV678" s="14">
        <v>1.7166624946656519</v>
      </c>
      <c r="AW678" s="22">
        <v>0</v>
      </c>
      <c r="AX678" s="22" t="s">
        <v>782</v>
      </c>
      <c r="AY678" s="23">
        <v>0</v>
      </c>
      <c r="AZ678" s="23">
        <v>0</v>
      </c>
      <c r="BA678" s="23">
        <v>0</v>
      </c>
      <c r="BB678" s="14">
        <v>0</v>
      </c>
      <c r="BC678" s="22">
        <v>1</v>
      </c>
      <c r="BD678" s="23">
        <v>3000</v>
      </c>
      <c r="BE678" s="23">
        <v>3</v>
      </c>
      <c r="BF678" s="23">
        <v>7.2154611476173161</v>
      </c>
      <c r="BG678" s="14">
        <v>1.3325548984256161</v>
      </c>
      <c r="BH678" s="22">
        <v>540</v>
      </c>
      <c r="BI678" s="23">
        <v>40.348083781115889</v>
      </c>
      <c r="BJ678" s="23">
        <v>137.9527100536173</v>
      </c>
      <c r="BK678" s="14">
        <v>25.477174053350772</v>
      </c>
      <c r="BL678" t="s">
        <v>446</v>
      </c>
    </row>
    <row r="679" spans="1:64">
      <c r="A679" t="s">
        <v>1525</v>
      </c>
      <c r="B679" t="s">
        <v>1519</v>
      </c>
      <c r="C679" t="s">
        <v>446</v>
      </c>
      <c r="D679" t="s">
        <v>942</v>
      </c>
      <c r="E679">
        <v>2020</v>
      </c>
      <c r="F679" s="23">
        <v>47.66</v>
      </c>
      <c r="G679" s="23">
        <v>22.96</v>
      </c>
      <c r="H679" s="22">
        <v>67338</v>
      </c>
      <c r="I679" s="34">
        <v>542.50409173002322</v>
      </c>
      <c r="J679" s="22">
        <v>6</v>
      </c>
      <c r="K679" s="22">
        <v>9</v>
      </c>
      <c r="L679" s="23">
        <v>15290</v>
      </c>
      <c r="M679" s="23">
        <v>15.29</v>
      </c>
      <c r="N679" s="23">
        <v>91.449489999999997</v>
      </c>
      <c r="O679" s="14">
        <v>16.856921706962861</v>
      </c>
      <c r="P679" s="22">
        <v>0</v>
      </c>
      <c r="Q679" s="22">
        <v>0</v>
      </c>
      <c r="R679" s="23">
        <v>0</v>
      </c>
      <c r="S679" s="23">
        <v>0</v>
      </c>
      <c r="T679" s="23">
        <v>0</v>
      </c>
      <c r="U679" s="14">
        <v>0</v>
      </c>
      <c r="V679" s="22">
        <v>1</v>
      </c>
      <c r="W679" s="22">
        <v>3</v>
      </c>
      <c r="X679" s="23">
        <v>4050</v>
      </c>
      <c r="Y679" s="23">
        <v>4.05</v>
      </c>
      <c r="Z679" s="23">
        <v>17.882856</v>
      </c>
      <c r="AA679" s="14">
        <v>3.2963541238873075</v>
      </c>
      <c r="AB679" s="22">
        <v>2</v>
      </c>
      <c r="AC679" s="22">
        <v>3</v>
      </c>
      <c r="AD679" s="23">
        <v>7566.5957403433476</v>
      </c>
      <c r="AE679" s="23">
        <v>7.566595740343347</v>
      </c>
      <c r="AF679" s="23">
        <v>19.944887444999999</v>
      </c>
      <c r="AG679" s="14">
        <v>3.676449219285439</v>
      </c>
      <c r="AH679" s="22">
        <v>0</v>
      </c>
      <c r="AI679" s="23">
        <v>0</v>
      </c>
      <c r="AJ679" s="23">
        <v>0</v>
      </c>
      <c r="AK679" s="23">
        <v>0</v>
      </c>
      <c r="AL679" s="14">
        <v>0</v>
      </c>
      <c r="AM679" s="22">
        <v>603</v>
      </c>
      <c r="AN679" s="23">
        <v>11062.771999999994</v>
      </c>
      <c r="AO679" s="23">
        <v>11.062772000000008</v>
      </c>
      <c r="AP679" s="23">
        <v>9.823741535999984</v>
      </c>
      <c r="AQ679" s="14">
        <v>1.8108142750909908</v>
      </c>
      <c r="AR679" s="22">
        <v>603</v>
      </c>
      <c r="AS679" s="23">
        <v>11062.771999999994</v>
      </c>
      <c r="AT679" s="23">
        <v>11.062772000000008</v>
      </c>
      <c r="AU679" s="23">
        <v>9.823741535999984</v>
      </c>
      <c r="AV679" s="14">
        <v>1.8108142750909908</v>
      </c>
      <c r="AW679" s="22">
        <v>0</v>
      </c>
      <c r="AX679" s="22">
        <v>0</v>
      </c>
      <c r="AY679" s="23">
        <v>0</v>
      </c>
      <c r="AZ679" s="23">
        <v>0</v>
      </c>
      <c r="BA679" s="23">
        <v>0</v>
      </c>
      <c r="BB679" s="14">
        <v>0</v>
      </c>
      <c r="BC679" s="22">
        <v>1</v>
      </c>
      <c r="BD679" s="23">
        <v>3000</v>
      </c>
      <c r="BE679" s="23">
        <v>3</v>
      </c>
      <c r="BF679" s="23">
        <v>7.2154611476173169</v>
      </c>
      <c r="BG679" s="14">
        <v>1.3300288896637642</v>
      </c>
      <c r="BH679" s="22">
        <v>613</v>
      </c>
      <c r="BI679" s="23">
        <v>40.969367740343358</v>
      </c>
      <c r="BJ679" s="23">
        <v>146.31643612861728</v>
      </c>
      <c r="BK679" s="14">
        <v>26.970568214890363</v>
      </c>
      <c r="BL679" t="s">
        <v>446</v>
      </c>
    </row>
    <row r="680" spans="1:64">
      <c r="A680" t="s">
        <v>1526</v>
      </c>
      <c r="B680" t="s">
        <v>1519</v>
      </c>
      <c r="C680" t="s">
        <v>446</v>
      </c>
      <c r="D680" t="s">
        <v>942</v>
      </c>
      <c r="E680">
        <v>2021</v>
      </c>
      <c r="F680" s="23">
        <v>47.66</v>
      </c>
      <c r="G680" s="23">
        <v>22.91</v>
      </c>
      <c r="H680" s="22">
        <v>67114</v>
      </c>
      <c r="I680" s="34">
        <v>504.88</v>
      </c>
      <c r="J680" s="22">
        <v>5</v>
      </c>
      <c r="K680" s="22">
        <v>11</v>
      </c>
      <c r="L680" s="23">
        <v>19785</v>
      </c>
      <c r="M680" s="23">
        <v>19.785</v>
      </c>
      <c r="N680" s="23">
        <v>118.334085</v>
      </c>
      <c r="O680" s="14">
        <v>23.44</v>
      </c>
      <c r="P680" s="22">
        <v>0</v>
      </c>
      <c r="Q680" s="22">
        <v>0</v>
      </c>
      <c r="R680" s="23">
        <v>0</v>
      </c>
      <c r="S680" s="23">
        <v>0</v>
      </c>
      <c r="T680" s="23">
        <v>0</v>
      </c>
      <c r="U680" s="14">
        <v>0</v>
      </c>
      <c r="V680" s="22">
        <v>1</v>
      </c>
      <c r="W680" s="22">
        <v>3</v>
      </c>
      <c r="X680" s="23">
        <v>4050</v>
      </c>
      <c r="Y680" s="23">
        <v>4.05</v>
      </c>
      <c r="Z680" s="23">
        <v>11.045921</v>
      </c>
      <c r="AA680" s="14">
        <v>2.19</v>
      </c>
      <c r="AB680" s="22">
        <v>2</v>
      </c>
      <c r="AC680" s="22">
        <v>6</v>
      </c>
      <c r="AD680" s="23">
        <v>6455</v>
      </c>
      <c r="AE680" s="23">
        <v>6.4550000000000001</v>
      </c>
      <c r="AF680" s="23">
        <v>20.92080155</v>
      </c>
      <c r="AG680" s="14">
        <v>4.1399999999999997</v>
      </c>
      <c r="AH680" s="22">
        <v>0</v>
      </c>
      <c r="AI680" s="23">
        <v>0</v>
      </c>
      <c r="AJ680" s="23">
        <v>0</v>
      </c>
      <c r="AK680" s="23">
        <v>0</v>
      </c>
      <c r="AL680" s="14">
        <v>0</v>
      </c>
      <c r="AM680" s="22">
        <v>727</v>
      </c>
      <c r="AN680" s="23">
        <v>12245.088</v>
      </c>
      <c r="AO680" s="23">
        <v>12.245088000000001</v>
      </c>
      <c r="AP680" s="23">
        <v>10.95718531</v>
      </c>
      <c r="AQ680" s="14">
        <v>2.17</v>
      </c>
      <c r="AR680" s="22">
        <v>727</v>
      </c>
      <c r="AS680" s="23">
        <v>12245.088</v>
      </c>
      <c r="AT680" s="23">
        <v>12.245088000000001</v>
      </c>
      <c r="AU680" s="23">
        <v>10.95718531</v>
      </c>
      <c r="AV680" s="14">
        <v>2.17</v>
      </c>
      <c r="AW680" s="22">
        <v>1</v>
      </c>
      <c r="AX680" s="22">
        <v>1</v>
      </c>
      <c r="AY680" s="23">
        <v>700</v>
      </c>
      <c r="AZ680" s="23">
        <v>0.7</v>
      </c>
      <c r="BA680" s="23">
        <v>1.8242</v>
      </c>
      <c r="BB680" s="14">
        <v>0.36</v>
      </c>
      <c r="BC680" s="22">
        <v>1</v>
      </c>
      <c r="BD680" s="23">
        <v>3000</v>
      </c>
      <c r="BE680" s="23">
        <v>3</v>
      </c>
      <c r="BF680" s="23">
        <v>6.2918821210000004</v>
      </c>
      <c r="BG680" s="14">
        <v>1.25</v>
      </c>
      <c r="BH680" s="22">
        <v>737</v>
      </c>
      <c r="BI680" s="23">
        <v>46.24</v>
      </c>
      <c r="BJ680" s="23">
        <v>169.37</v>
      </c>
      <c r="BK680" s="14">
        <v>33.549999999999997</v>
      </c>
      <c r="BL680" t="s">
        <v>446</v>
      </c>
    </row>
    <row r="681" spans="1:64">
      <c r="A681" t="s">
        <v>1527</v>
      </c>
      <c r="B681" t="s">
        <v>1519</v>
      </c>
      <c r="C681" t="s">
        <v>446</v>
      </c>
      <c r="D681" s="111" t="s">
        <v>942</v>
      </c>
      <c r="E681" s="110">
        <v>2022</v>
      </c>
      <c r="F681" s="23"/>
      <c r="G681" s="23"/>
      <c r="H681" s="22">
        <v>67762</v>
      </c>
      <c r="I681" s="34">
        <v>491.10768155003802</v>
      </c>
      <c r="J681" s="22">
        <v>5</v>
      </c>
      <c r="K681" s="22">
        <v>8</v>
      </c>
      <c r="L681" s="23">
        <v>9449</v>
      </c>
      <c r="M681" s="23">
        <v>9.4489999999999998</v>
      </c>
      <c r="N681" s="23">
        <v>55.919182000000006</v>
      </c>
      <c r="O681" s="14">
        <v>11.38633829214551</v>
      </c>
      <c r="P681" s="22">
        <v>0</v>
      </c>
      <c r="Q681" s="22">
        <v>0</v>
      </c>
      <c r="R681" s="23">
        <v>0</v>
      </c>
      <c r="S681" s="23">
        <v>0</v>
      </c>
      <c r="T681" s="23">
        <v>0</v>
      </c>
      <c r="U681" s="14">
        <v>0</v>
      </c>
      <c r="V681" s="22">
        <v>1</v>
      </c>
      <c r="W681" s="22">
        <v>3</v>
      </c>
      <c r="X681" s="23">
        <v>4050</v>
      </c>
      <c r="Y681" s="23">
        <v>4.05</v>
      </c>
      <c r="Z681" s="23">
        <v>24.352038</v>
      </c>
      <c r="AA681" s="14">
        <v>4.9585944009549809</v>
      </c>
      <c r="AB681" s="22">
        <v>2</v>
      </c>
      <c r="AC681" s="22">
        <v>6</v>
      </c>
      <c r="AD681" s="23">
        <v>6455</v>
      </c>
      <c r="AE681" s="23">
        <v>6.4550000000000001</v>
      </c>
      <c r="AF681" s="23">
        <v>19.608893934000001</v>
      </c>
      <c r="AG681" s="14">
        <v>3.9927890910014385</v>
      </c>
      <c r="AH681" s="22">
        <v>1</v>
      </c>
      <c r="AI681" s="23">
        <v>10.36</v>
      </c>
      <c r="AJ681" s="23">
        <v>1.0359999999999999E-2</v>
      </c>
      <c r="AK681" s="23">
        <v>1.06124101930493E-2</v>
      </c>
      <c r="AL681" s="14">
        <v>2.1609130933473338E-3</v>
      </c>
      <c r="AM681" s="22">
        <v>1005</v>
      </c>
      <c r="AN681" s="23">
        <v>14249.321999999991</v>
      </c>
      <c r="AO681" s="23">
        <v>14.249322000000028</v>
      </c>
      <c r="AP681" s="23">
        <v>14.596491316297435</v>
      </c>
      <c r="AQ681" s="14">
        <v>2.972156996247314</v>
      </c>
      <c r="AR681" s="22">
        <v>1006</v>
      </c>
      <c r="AS681" s="23">
        <v>14259.682000000001</v>
      </c>
      <c r="AT681" s="23">
        <v>14.259682</v>
      </c>
      <c r="AU681" s="23">
        <v>14.607103726490449</v>
      </c>
      <c r="AV681" s="14">
        <v>2.974317909340654</v>
      </c>
      <c r="AW681" s="22">
        <v>1</v>
      </c>
      <c r="AX681" s="22">
        <v>1</v>
      </c>
      <c r="AY681" s="23">
        <v>700</v>
      </c>
      <c r="AZ681" s="23">
        <v>0.7</v>
      </c>
      <c r="BA681" s="23">
        <v>1.8242</v>
      </c>
      <c r="BB681" s="14">
        <v>0.37144603282165028</v>
      </c>
      <c r="BC681" s="22">
        <v>1</v>
      </c>
      <c r="BD681" s="23">
        <v>3000</v>
      </c>
      <c r="BE681" s="23">
        <v>3</v>
      </c>
      <c r="BF681" s="23">
        <v>7.0278591577792699</v>
      </c>
      <c r="BG681" s="14">
        <v>1.4310220389137234</v>
      </c>
      <c r="BH681" s="22">
        <v>1016</v>
      </c>
      <c r="BI681" s="23">
        <v>37.913682000000001</v>
      </c>
      <c r="BJ681" s="23">
        <v>123.33927681826972</v>
      </c>
      <c r="BK681" s="14">
        <v>25.114507765177954</v>
      </c>
      <c r="BL681" t="s">
        <v>446</v>
      </c>
    </row>
    <row r="682" spans="1:64">
      <c r="A682" t="s">
        <v>1528</v>
      </c>
      <c r="B682" t="s">
        <v>1519</v>
      </c>
      <c r="C682" t="s">
        <v>446</v>
      </c>
      <c r="D682" t="s">
        <v>942</v>
      </c>
      <c r="E682">
        <v>2023</v>
      </c>
      <c r="F682">
        <v>47.66</v>
      </c>
      <c r="G682">
        <v>22.92</v>
      </c>
      <c r="H682">
        <v>67200</v>
      </c>
      <c r="I682">
        <v>491.10768155003802</v>
      </c>
      <c r="J682">
        <v>5</v>
      </c>
      <c r="K682">
        <v>8</v>
      </c>
      <c r="L682">
        <v>9449</v>
      </c>
      <c r="M682">
        <v>9.4489999999999998</v>
      </c>
      <c r="N682">
        <v>55.919181999999999</v>
      </c>
      <c r="O682">
        <v>11.386338292145508</v>
      </c>
      <c r="P682">
        <v>0</v>
      </c>
      <c r="Q682">
        <v>0</v>
      </c>
      <c r="R682">
        <v>0</v>
      </c>
      <c r="S682">
        <v>0</v>
      </c>
      <c r="T682">
        <v>0</v>
      </c>
      <c r="U682">
        <v>0</v>
      </c>
      <c r="V682">
        <v>1</v>
      </c>
      <c r="W682">
        <v>2</v>
      </c>
      <c r="X682">
        <v>2700</v>
      </c>
      <c r="Y682">
        <v>2.7</v>
      </c>
      <c r="Z682">
        <v>9.8290830000000007</v>
      </c>
      <c r="AA682">
        <v>2.0014109673416978</v>
      </c>
      <c r="AB682">
        <v>2</v>
      </c>
      <c r="AC682">
        <v>6</v>
      </c>
      <c r="AD682">
        <v>6455</v>
      </c>
      <c r="AE682">
        <v>6.4550000000000001</v>
      </c>
      <c r="AF682">
        <v>17.714555669999999</v>
      </c>
      <c r="AG682">
        <v>3.6070614114788788</v>
      </c>
      <c r="AH682">
        <v>1</v>
      </c>
      <c r="AI682">
        <v>10.36</v>
      </c>
      <c r="AJ682">
        <v>1.0359999999999999E-2</v>
      </c>
      <c r="AK682">
        <v>9.7179999999999992E-3</v>
      </c>
      <c r="AL682">
        <v>2.137E-3</v>
      </c>
      <c r="AM682">
        <v>1388</v>
      </c>
      <c r="AN682">
        <v>19524.717000000001</v>
      </c>
      <c r="AO682">
        <v>19.524716999999999</v>
      </c>
      <c r="AP682">
        <v>18.313935000000001</v>
      </c>
      <c r="AQ682">
        <v>3.7291078286939863</v>
      </c>
      <c r="AR682">
        <v>1724</v>
      </c>
      <c r="AS682">
        <v>19780.295999999998</v>
      </c>
      <c r="AT682">
        <v>19.780296</v>
      </c>
      <c r="AU682">
        <v>18.5536651647061</v>
      </c>
      <c r="AV682">
        <v>3.7779220040189299</v>
      </c>
      <c r="AW682">
        <v>1</v>
      </c>
      <c r="AX682">
        <v>1</v>
      </c>
      <c r="AY682">
        <v>700</v>
      </c>
      <c r="AZ682">
        <v>0.7</v>
      </c>
      <c r="BA682">
        <v>1.8242</v>
      </c>
      <c r="BB682">
        <v>0.37144603282165028</v>
      </c>
      <c r="BC682">
        <v>1</v>
      </c>
      <c r="BD682">
        <v>3000</v>
      </c>
      <c r="BE682">
        <v>3</v>
      </c>
      <c r="BF682">
        <v>8.3915810000000004</v>
      </c>
      <c r="BG682">
        <v>1.7087048961470983</v>
      </c>
      <c r="BH682">
        <v>1734</v>
      </c>
      <c r="BI682">
        <v>42.084296000000002</v>
      </c>
      <c r="BJ682">
        <v>112.23226683470611</v>
      </c>
      <c r="BK682">
        <v>22.852883603953764</v>
      </c>
      <c r="BL682" t="s">
        <v>446</v>
      </c>
    </row>
    <row r="683" spans="1:64">
      <c r="A683" t="s">
        <v>1529</v>
      </c>
      <c r="B683" t="s">
        <v>1519</v>
      </c>
      <c r="C683" t="s">
        <v>446</v>
      </c>
      <c r="D683" t="s">
        <v>942</v>
      </c>
      <c r="E683">
        <v>2024</v>
      </c>
      <c r="F683">
        <v>47.66</v>
      </c>
      <c r="G683">
        <v>23</v>
      </c>
      <c r="H683">
        <v>66993</v>
      </c>
      <c r="I683">
        <v>459.37757623594945</v>
      </c>
      <c r="J683">
        <v>5</v>
      </c>
      <c r="K683">
        <v>8</v>
      </c>
      <c r="L683">
        <v>9449</v>
      </c>
      <c r="M683">
        <v>9.4489999999999998</v>
      </c>
      <c r="N683">
        <v>55.919182000000006</v>
      </c>
      <c r="O683">
        <v>12.172814889701607</v>
      </c>
      <c r="P683">
        <v>0</v>
      </c>
      <c r="Q683">
        <v>0</v>
      </c>
      <c r="R683">
        <v>0</v>
      </c>
      <c r="S683">
        <v>0</v>
      </c>
      <c r="T683">
        <v>0</v>
      </c>
      <c r="U683">
        <v>0</v>
      </c>
      <c r="V683">
        <v>1</v>
      </c>
      <c r="W683">
        <v>4</v>
      </c>
      <c r="X683">
        <v>5400</v>
      </c>
      <c r="Y683">
        <v>5.4</v>
      </c>
      <c r="Z683">
        <v>24.651485000000001</v>
      </c>
      <c r="AA683">
        <v>5.3662795650561517</v>
      </c>
      <c r="AB683">
        <v>1</v>
      </c>
      <c r="AC683">
        <v>1</v>
      </c>
      <c r="AD683">
        <v>180</v>
      </c>
      <c r="AE683">
        <v>0.18</v>
      </c>
      <c r="AF683">
        <v>1.0306840319999999</v>
      </c>
      <c r="AG683">
        <v>0.22436533372943984</v>
      </c>
      <c r="AH683">
        <v>1</v>
      </c>
      <c r="AI683">
        <v>10.36</v>
      </c>
      <c r="AJ683">
        <v>1.0359999999999999E-2</v>
      </c>
      <c r="AK683">
        <v>9.3441378740035195E-3</v>
      </c>
      <c r="AL683">
        <v>2.0340866331716861E-3</v>
      </c>
      <c r="AM683">
        <v>1786</v>
      </c>
      <c r="AN683">
        <v>24275.757000000027</v>
      </c>
      <c r="AO683">
        <v>24.275757000000009</v>
      </c>
      <c r="AP683">
        <v>21.895368764846172</v>
      </c>
      <c r="AQ683">
        <v>4.766312048631665</v>
      </c>
      <c r="AR683">
        <v>2487</v>
      </c>
      <c r="AS683">
        <v>24918.296999999809</v>
      </c>
      <c r="AT683">
        <v>24.918297000000063</v>
      </c>
      <c r="AU683">
        <v>22.47490374067262</v>
      </c>
      <c r="AV683">
        <v>4.8924686147781991</v>
      </c>
      <c r="AW683">
        <v>1</v>
      </c>
      <c r="AX683">
        <v>1</v>
      </c>
      <c r="AY683">
        <v>700</v>
      </c>
      <c r="AZ683">
        <v>0.7</v>
      </c>
      <c r="BA683">
        <v>1.8242</v>
      </c>
      <c r="BB683">
        <v>0.39710253490105901</v>
      </c>
      <c r="BC683">
        <v>1</v>
      </c>
      <c r="BD683">
        <v>3000</v>
      </c>
      <c r="BE683">
        <v>3</v>
      </c>
      <c r="BF683">
        <v>7.3597703705696631</v>
      </c>
      <c r="BG683">
        <v>1.6021178984995721</v>
      </c>
      <c r="BH683">
        <v>2496</v>
      </c>
      <c r="BI683">
        <v>43.647297000000066</v>
      </c>
      <c r="BJ683">
        <v>113.26022514324229</v>
      </c>
      <c r="BK683">
        <v>24.655148836666029</v>
      </c>
      <c r="BL683" t="s">
        <v>446</v>
      </c>
    </row>
    <row r="684" spans="1:64">
      <c r="A684" t="s">
        <v>1530</v>
      </c>
      <c r="B684" t="s">
        <v>1531</v>
      </c>
      <c r="C684" t="s">
        <v>448</v>
      </c>
      <c r="D684" t="s">
        <v>942</v>
      </c>
      <c r="E684">
        <v>2012</v>
      </c>
      <c r="F684" s="23">
        <v>164.54</v>
      </c>
      <c r="G684" s="23">
        <v>21.77</v>
      </c>
      <c r="H684" s="22">
        <v>26284</v>
      </c>
      <c r="I684" s="34">
        <v>223.63785499999997</v>
      </c>
      <c r="J684" s="22">
        <v>8</v>
      </c>
      <c r="K684" s="22" t="s">
        <v>782</v>
      </c>
      <c r="L684" s="23">
        <v>2290</v>
      </c>
      <c r="M684" s="23">
        <v>2.29</v>
      </c>
      <c r="N684" s="23">
        <v>15.386700999999999</v>
      </c>
      <c r="O684" s="14">
        <v>6.8801862725789418</v>
      </c>
      <c r="P684" s="22">
        <v>0</v>
      </c>
      <c r="Q684" s="22" t="s">
        <v>782</v>
      </c>
      <c r="R684" s="23">
        <v>0</v>
      </c>
      <c r="S684" s="23">
        <v>0</v>
      </c>
      <c r="T684" s="23">
        <v>0</v>
      </c>
      <c r="U684" s="14">
        <v>0</v>
      </c>
      <c r="V684" s="22">
        <v>0</v>
      </c>
      <c r="W684" s="22" t="s">
        <v>782</v>
      </c>
      <c r="X684" s="23">
        <v>0</v>
      </c>
      <c r="Y684" s="23">
        <v>0</v>
      </c>
      <c r="Z684" s="23">
        <v>0</v>
      </c>
      <c r="AA684" s="14">
        <v>0</v>
      </c>
      <c r="AB684" s="22">
        <v>0</v>
      </c>
      <c r="AC684" s="22" t="s">
        <v>782</v>
      </c>
      <c r="AD684" s="23">
        <v>0</v>
      </c>
      <c r="AE684" s="23">
        <v>0</v>
      </c>
      <c r="AF684" s="23">
        <v>0</v>
      </c>
      <c r="AG684" s="14">
        <v>0</v>
      </c>
      <c r="AH684" s="22" t="s">
        <v>782</v>
      </c>
      <c r="AI684" s="23" t="s">
        <v>782</v>
      </c>
      <c r="AJ684" s="23" t="s">
        <v>782</v>
      </c>
      <c r="AK684" s="23" t="s">
        <v>782</v>
      </c>
      <c r="AL684" s="14" t="s">
        <v>782</v>
      </c>
      <c r="AM684" s="22" t="s">
        <v>782</v>
      </c>
      <c r="AN684" s="23" t="s">
        <v>782</v>
      </c>
      <c r="AO684" s="23" t="s">
        <v>782</v>
      </c>
      <c r="AP684" s="23" t="s">
        <v>782</v>
      </c>
      <c r="AQ684" s="14" t="s">
        <v>782</v>
      </c>
      <c r="AR684" s="22">
        <v>1108</v>
      </c>
      <c r="AS684" s="23">
        <v>28663.325000000015</v>
      </c>
      <c r="AT684" s="23">
        <v>28.663325000000015</v>
      </c>
      <c r="AU684" s="23">
        <v>25.095342000000002</v>
      </c>
      <c r="AV684" s="14">
        <v>11.221419557972419</v>
      </c>
      <c r="AW684" s="22">
        <v>0</v>
      </c>
      <c r="AX684" s="22" t="s">
        <v>782</v>
      </c>
      <c r="AY684" s="23">
        <v>0</v>
      </c>
      <c r="AZ684" s="23">
        <v>0</v>
      </c>
      <c r="BA684" s="23">
        <v>0</v>
      </c>
      <c r="BB684" s="14">
        <v>0</v>
      </c>
      <c r="BC684" s="22">
        <v>14</v>
      </c>
      <c r="BD684" s="23">
        <v>18380</v>
      </c>
      <c r="BE684" s="23">
        <v>18.38</v>
      </c>
      <c r="BF684" s="23">
        <v>29.352859999999996</v>
      </c>
      <c r="BG684" s="14">
        <v>13.125175073781673</v>
      </c>
      <c r="BH684" s="22">
        <v>1130</v>
      </c>
      <c r="BI684" s="23">
        <v>49.333325000000009</v>
      </c>
      <c r="BJ684" s="23">
        <v>69.834902999999997</v>
      </c>
      <c r="BK684" s="14">
        <v>31.226780904333037</v>
      </c>
      <c r="BL684" t="s">
        <v>448</v>
      </c>
    </row>
    <row r="685" spans="1:64">
      <c r="A685" t="s">
        <v>1532</v>
      </c>
      <c r="B685" t="s">
        <v>1531</v>
      </c>
      <c r="C685" t="s">
        <v>448</v>
      </c>
      <c r="D685" t="s">
        <v>942</v>
      </c>
      <c r="E685">
        <v>2015</v>
      </c>
      <c r="F685" s="23">
        <v>164.53</v>
      </c>
      <c r="G685" s="23">
        <v>22.15</v>
      </c>
      <c r="H685" s="22">
        <v>26996</v>
      </c>
      <c r="I685" s="34">
        <v>216.63237158564374</v>
      </c>
      <c r="J685" s="13">
        <v>11</v>
      </c>
      <c r="K685" s="13">
        <v>13</v>
      </c>
      <c r="L685" s="19">
        <v>3646.5</v>
      </c>
      <c r="M685" s="35">
        <v>3.6465000000000001</v>
      </c>
      <c r="N685" s="19">
        <v>21.811010941314809</v>
      </c>
      <c r="O685" s="17">
        <v>10.068214081611535</v>
      </c>
      <c r="P685" s="36">
        <v>0</v>
      </c>
      <c r="Q685" s="37">
        <v>0</v>
      </c>
      <c r="R685" s="38">
        <v>0</v>
      </c>
      <c r="S685" s="27">
        <v>0</v>
      </c>
      <c r="T685" s="23">
        <v>0</v>
      </c>
      <c r="U685" s="17">
        <v>0</v>
      </c>
      <c r="V685" s="22">
        <v>0</v>
      </c>
      <c r="W685" s="22">
        <v>0</v>
      </c>
      <c r="X685" s="23">
        <v>0</v>
      </c>
      <c r="Y685" s="27">
        <v>0</v>
      </c>
      <c r="Z685" s="27">
        <v>0</v>
      </c>
      <c r="AA685" s="14">
        <v>0</v>
      </c>
      <c r="AB685" s="39">
        <v>1</v>
      </c>
      <c r="AC685" s="22" t="s">
        <v>782</v>
      </c>
      <c r="AD685" s="23">
        <v>0</v>
      </c>
      <c r="AE685" s="23">
        <v>0</v>
      </c>
      <c r="AF685" s="23">
        <v>0</v>
      </c>
      <c r="AG685" s="14">
        <v>0</v>
      </c>
      <c r="AH685" s="22" t="s">
        <v>782</v>
      </c>
      <c r="AI685" s="23" t="s">
        <v>782</v>
      </c>
      <c r="AJ685" s="23" t="s">
        <v>782</v>
      </c>
      <c r="AK685" s="23" t="s">
        <v>782</v>
      </c>
      <c r="AL685" s="14" t="s">
        <v>782</v>
      </c>
      <c r="AM685" s="22" t="s">
        <v>782</v>
      </c>
      <c r="AN685" s="23" t="s">
        <v>782</v>
      </c>
      <c r="AO685" s="23" t="s">
        <v>782</v>
      </c>
      <c r="AP685" s="23" t="s">
        <v>782</v>
      </c>
      <c r="AQ685" s="14" t="s">
        <v>782</v>
      </c>
      <c r="AR685" s="40">
        <v>1311</v>
      </c>
      <c r="AS685" s="41">
        <v>32362.015000000047</v>
      </c>
      <c r="AT685" s="23">
        <v>32.362015000000049</v>
      </c>
      <c r="AU685" s="23">
        <v>28.742736964759391</v>
      </c>
      <c r="AV685" s="14">
        <v>13.26797872099009</v>
      </c>
      <c r="AW685" s="22">
        <v>0</v>
      </c>
      <c r="AX685" s="22" t="s">
        <v>782</v>
      </c>
      <c r="AY685" s="23">
        <v>0</v>
      </c>
      <c r="AZ685" s="23">
        <v>0</v>
      </c>
      <c r="BA685" s="23">
        <v>0</v>
      </c>
      <c r="BB685" s="14">
        <v>0</v>
      </c>
      <c r="BC685" s="42">
        <v>15</v>
      </c>
      <c r="BD685" s="43">
        <v>20606</v>
      </c>
      <c r="BE685" s="44">
        <v>20.606000000000002</v>
      </c>
      <c r="BF685" s="23">
        <v>33.571720834481248</v>
      </c>
      <c r="BG685" s="14">
        <v>15.497093342399641</v>
      </c>
      <c r="BH685" s="22">
        <v>1338</v>
      </c>
      <c r="BI685" s="23">
        <v>56.614515000000054</v>
      </c>
      <c r="BJ685" s="23">
        <v>84.125468740555448</v>
      </c>
      <c r="BK685" s="14">
        <v>38.833286145001267</v>
      </c>
      <c r="BL685" t="s">
        <v>448</v>
      </c>
    </row>
    <row r="686" spans="1:64">
      <c r="A686" t="s">
        <v>1533</v>
      </c>
      <c r="B686" t="s">
        <v>1531</v>
      </c>
      <c r="C686" t="s">
        <v>448</v>
      </c>
      <c r="D686" t="s">
        <v>942</v>
      </c>
      <c r="E686">
        <v>2016</v>
      </c>
      <c r="F686" s="23">
        <v>164.53</v>
      </c>
      <c r="G686" s="23">
        <v>22.9</v>
      </c>
      <c r="H686" s="22">
        <v>26808</v>
      </c>
      <c r="I686" s="34">
        <v>229.53114816275109</v>
      </c>
      <c r="J686" s="13">
        <v>12</v>
      </c>
      <c r="K686" s="13">
        <v>14</v>
      </c>
      <c r="L686" s="19">
        <v>3721.5</v>
      </c>
      <c r="M686" s="35">
        <v>3.7214999999999998</v>
      </c>
      <c r="N686" s="19">
        <v>22.258291000000003</v>
      </c>
      <c r="O686" s="17">
        <v>9.6972856094535658</v>
      </c>
      <c r="P686" s="13">
        <v>0</v>
      </c>
      <c r="Q686" s="13">
        <v>0</v>
      </c>
      <c r="R686" s="19">
        <v>0</v>
      </c>
      <c r="S686" s="27">
        <v>0</v>
      </c>
      <c r="T686" s="19">
        <v>0</v>
      </c>
      <c r="U686" s="17">
        <v>0</v>
      </c>
      <c r="V686" s="13">
        <v>0</v>
      </c>
      <c r="W686" s="13">
        <v>0</v>
      </c>
      <c r="X686" s="19">
        <v>0</v>
      </c>
      <c r="Y686" s="27">
        <v>0</v>
      </c>
      <c r="Z686" s="19">
        <v>0</v>
      </c>
      <c r="AA686" s="14">
        <v>0</v>
      </c>
      <c r="AB686" s="13">
        <v>1</v>
      </c>
      <c r="AC686" s="22" t="s">
        <v>782</v>
      </c>
      <c r="AD686" s="19">
        <v>0</v>
      </c>
      <c r="AE686" s="23">
        <v>0</v>
      </c>
      <c r="AF686" s="19">
        <v>0</v>
      </c>
      <c r="AG686" s="14">
        <v>0</v>
      </c>
      <c r="AH686" s="22" t="s">
        <v>782</v>
      </c>
      <c r="AI686" s="23" t="s">
        <v>782</v>
      </c>
      <c r="AJ686" s="23" t="s">
        <v>782</v>
      </c>
      <c r="AK686" s="23" t="s">
        <v>782</v>
      </c>
      <c r="AL686" s="14" t="s">
        <v>782</v>
      </c>
      <c r="AM686" s="22" t="s">
        <v>782</v>
      </c>
      <c r="AN686" s="23" t="s">
        <v>782</v>
      </c>
      <c r="AO686" s="23" t="s">
        <v>782</v>
      </c>
      <c r="AP686" s="23" t="s">
        <v>782</v>
      </c>
      <c r="AQ686" s="14" t="s">
        <v>782</v>
      </c>
      <c r="AR686" s="13">
        <v>1345</v>
      </c>
      <c r="AS686" s="19">
        <v>32764.060000000038</v>
      </c>
      <c r="AT686" s="23">
        <v>32.764060000000036</v>
      </c>
      <c r="AU686" s="19">
        <v>29.094485280000072</v>
      </c>
      <c r="AV686" s="14">
        <v>12.675615276132532</v>
      </c>
      <c r="AW686" s="13">
        <v>0</v>
      </c>
      <c r="AX686" s="22" t="s">
        <v>782</v>
      </c>
      <c r="AY686" s="19">
        <v>0</v>
      </c>
      <c r="AZ686" s="23">
        <v>0</v>
      </c>
      <c r="BA686" s="19">
        <v>0</v>
      </c>
      <c r="BB686" s="14">
        <v>0</v>
      </c>
      <c r="BC686" s="13">
        <v>15</v>
      </c>
      <c r="BD686" s="19">
        <v>20606</v>
      </c>
      <c r="BE686" s="44">
        <v>20.606000000000002</v>
      </c>
      <c r="BF686" s="19">
        <v>33.622246834481246</v>
      </c>
      <c r="BG686" s="14">
        <v>14.648228401071343</v>
      </c>
      <c r="BH686" s="22">
        <v>1373</v>
      </c>
      <c r="BI686" s="23">
        <v>57.091560000000037</v>
      </c>
      <c r="BJ686" s="23">
        <v>84.975023114481317</v>
      </c>
      <c r="BK686" s="14">
        <v>37.021129286657441</v>
      </c>
      <c r="BL686" t="s">
        <v>448</v>
      </c>
    </row>
    <row r="687" spans="1:64">
      <c r="A687" t="s">
        <v>1534</v>
      </c>
      <c r="B687" t="s">
        <v>1531</v>
      </c>
      <c r="C687" t="s">
        <v>448</v>
      </c>
      <c r="D687" t="s">
        <v>942</v>
      </c>
      <c r="E687">
        <v>2017</v>
      </c>
      <c r="F687" s="23">
        <v>164.53</v>
      </c>
      <c r="G687" s="23">
        <v>23.15</v>
      </c>
      <c r="H687" s="22">
        <v>26709</v>
      </c>
      <c r="I687" s="34">
        <v>209.79947447914361</v>
      </c>
      <c r="J687" s="13">
        <v>12</v>
      </c>
      <c r="K687" s="13">
        <v>14</v>
      </c>
      <c r="L687" s="19">
        <v>3721.5</v>
      </c>
      <c r="M687" s="19">
        <v>3.7215000000000007</v>
      </c>
      <c r="N687" s="19">
        <v>22.258291000000007</v>
      </c>
      <c r="O687" s="17">
        <v>10.609316851369295</v>
      </c>
      <c r="P687" s="13">
        <v>0</v>
      </c>
      <c r="Q687" s="13">
        <v>0</v>
      </c>
      <c r="R687" s="19">
        <v>0</v>
      </c>
      <c r="S687" s="19">
        <v>0</v>
      </c>
      <c r="T687" s="19">
        <v>0</v>
      </c>
      <c r="U687" s="17">
        <v>0</v>
      </c>
      <c r="V687" s="13">
        <v>0</v>
      </c>
      <c r="W687" s="13">
        <v>0</v>
      </c>
      <c r="X687" s="19">
        <v>0</v>
      </c>
      <c r="Y687" s="19">
        <v>0</v>
      </c>
      <c r="Z687" s="19">
        <v>0</v>
      </c>
      <c r="AA687" s="14">
        <v>0</v>
      </c>
      <c r="AB687" s="13">
        <v>1</v>
      </c>
      <c r="AC687" s="22" t="s">
        <v>782</v>
      </c>
      <c r="AD687" s="19">
        <v>0</v>
      </c>
      <c r="AE687" s="19">
        <v>0</v>
      </c>
      <c r="AF687" s="19">
        <v>0.27989640000000005</v>
      </c>
      <c r="AG687" s="14">
        <v>0.13341139232826096</v>
      </c>
      <c r="AH687" s="22" t="s">
        <v>782</v>
      </c>
      <c r="AI687" s="23" t="s">
        <v>782</v>
      </c>
      <c r="AJ687" s="23" t="s">
        <v>782</v>
      </c>
      <c r="AK687" s="23" t="s">
        <v>782</v>
      </c>
      <c r="AL687" s="14" t="s">
        <v>782</v>
      </c>
      <c r="AM687" s="22" t="s">
        <v>782</v>
      </c>
      <c r="AN687" s="23" t="s">
        <v>782</v>
      </c>
      <c r="AO687" s="23" t="s">
        <v>782</v>
      </c>
      <c r="AP687" s="23" t="s">
        <v>782</v>
      </c>
      <c r="AQ687" s="14" t="s">
        <v>782</v>
      </c>
      <c r="AR687" s="13">
        <v>1402</v>
      </c>
      <c r="AS687" s="19">
        <v>33703.790000000052</v>
      </c>
      <c r="AT687" s="19">
        <v>33.703789999999906</v>
      </c>
      <c r="AU687" s="19">
        <v>29.928965520000062</v>
      </c>
      <c r="AV687" s="14">
        <v>14.265510242245785</v>
      </c>
      <c r="AW687" s="13">
        <v>0</v>
      </c>
      <c r="AX687" s="22" t="s">
        <v>782</v>
      </c>
      <c r="AY687" s="19">
        <v>0</v>
      </c>
      <c r="AZ687" s="19">
        <v>0</v>
      </c>
      <c r="BA687" s="19">
        <v>0</v>
      </c>
      <c r="BB687" s="14">
        <v>0</v>
      </c>
      <c r="BC687" s="13">
        <v>15</v>
      </c>
      <c r="BD687" s="19">
        <v>20606</v>
      </c>
      <c r="BE687" s="19">
        <v>20.606000000000002</v>
      </c>
      <c r="BF687" s="19">
        <v>33.622246834481246</v>
      </c>
      <c r="BG687" s="14">
        <v>16.025896593856181</v>
      </c>
      <c r="BH687" s="22">
        <v>1430</v>
      </c>
      <c r="BI687" s="23">
        <v>58.031289999999906</v>
      </c>
      <c r="BJ687" s="23">
        <v>86.08939975448132</v>
      </c>
      <c r="BK687" s="14">
        <v>41.034135079799519</v>
      </c>
      <c r="BL687" t="s">
        <v>448</v>
      </c>
    </row>
    <row r="688" spans="1:64">
      <c r="A688" t="s">
        <v>1535</v>
      </c>
      <c r="B688" t="s">
        <v>1531</v>
      </c>
      <c r="C688" t="s">
        <v>448</v>
      </c>
      <c r="D688" t="s">
        <v>942</v>
      </c>
      <c r="E688">
        <v>2018</v>
      </c>
      <c r="F688" s="23">
        <v>164.53</v>
      </c>
      <c r="G688" s="23">
        <v>23.05</v>
      </c>
      <c r="H688" s="22">
        <v>26739</v>
      </c>
      <c r="I688" s="34">
        <v>209.81438560028639</v>
      </c>
      <c r="J688" s="13">
        <v>12</v>
      </c>
      <c r="K688" s="13">
        <v>14</v>
      </c>
      <c r="L688" s="19">
        <v>3721.5</v>
      </c>
      <c r="M688" s="19">
        <v>3.7215000000000007</v>
      </c>
      <c r="N688" s="19">
        <v>22.258291500000006</v>
      </c>
      <c r="O688" s="17">
        <v>10.608563105107519</v>
      </c>
      <c r="P688" s="13">
        <v>0</v>
      </c>
      <c r="Q688" s="13">
        <v>0</v>
      </c>
      <c r="R688" s="19">
        <v>0</v>
      </c>
      <c r="S688" s="19">
        <v>0</v>
      </c>
      <c r="T688" s="19">
        <v>0</v>
      </c>
      <c r="U688" s="17">
        <v>0</v>
      </c>
      <c r="V688" s="13">
        <v>0</v>
      </c>
      <c r="W688" s="13">
        <v>0</v>
      </c>
      <c r="X688" s="19">
        <v>0</v>
      </c>
      <c r="Y688" s="19">
        <v>0</v>
      </c>
      <c r="Z688" s="19">
        <v>0</v>
      </c>
      <c r="AA688" s="14">
        <v>0</v>
      </c>
      <c r="AB688" s="13">
        <v>1</v>
      </c>
      <c r="AC688" s="22" t="s">
        <v>782</v>
      </c>
      <c r="AD688" s="19">
        <v>0</v>
      </c>
      <c r="AE688" s="19">
        <v>0</v>
      </c>
      <c r="AF688" s="19">
        <v>0</v>
      </c>
      <c r="AG688" s="14">
        <v>0</v>
      </c>
      <c r="AH688" s="22" t="s">
        <v>782</v>
      </c>
      <c r="AI688" s="23" t="s">
        <v>782</v>
      </c>
      <c r="AJ688" s="23" t="s">
        <v>782</v>
      </c>
      <c r="AK688" s="23" t="s">
        <v>782</v>
      </c>
      <c r="AL688" s="14" t="s">
        <v>782</v>
      </c>
      <c r="AM688" s="22" t="s">
        <v>782</v>
      </c>
      <c r="AN688" s="23" t="s">
        <v>782</v>
      </c>
      <c r="AO688" s="23" t="s">
        <v>782</v>
      </c>
      <c r="AP688" s="23" t="s">
        <v>782</v>
      </c>
      <c r="AQ688" s="14" t="s">
        <v>782</v>
      </c>
      <c r="AR688" s="13">
        <v>1463</v>
      </c>
      <c r="AS688" s="19">
        <v>35226.517000000036</v>
      </c>
      <c r="AT688" s="19">
        <v>35.226516999999916</v>
      </c>
      <c r="AU688" s="19">
        <v>31.281147096000055</v>
      </c>
      <c r="AV688" s="14">
        <v>14.908962036374954</v>
      </c>
      <c r="AW688" s="13">
        <v>0</v>
      </c>
      <c r="AX688" s="22" t="s">
        <v>782</v>
      </c>
      <c r="AY688" s="19">
        <v>0</v>
      </c>
      <c r="AZ688" s="19">
        <v>0</v>
      </c>
      <c r="BA688" s="19">
        <v>0</v>
      </c>
      <c r="BB688" s="14">
        <v>0</v>
      </c>
      <c r="BC688" s="13">
        <v>15</v>
      </c>
      <c r="BD688" s="19">
        <v>20606</v>
      </c>
      <c r="BE688" s="19">
        <v>20.606000000000002</v>
      </c>
      <c r="BF688" s="19">
        <v>33.639785142210577</v>
      </c>
      <c r="BG688" s="14">
        <v>16.033116626377147</v>
      </c>
      <c r="BH688" s="22">
        <v>1491</v>
      </c>
      <c r="BI688" s="23">
        <v>59.554016999999916</v>
      </c>
      <c r="BJ688" s="23">
        <v>87.179223738210652</v>
      </c>
      <c r="BK688" s="14">
        <v>41.550641767859624</v>
      </c>
      <c r="BL688" t="s">
        <v>448</v>
      </c>
    </row>
    <row r="689" spans="1:64">
      <c r="A689" t="s">
        <v>1536</v>
      </c>
      <c r="B689" t="s">
        <v>1531</v>
      </c>
      <c r="C689" t="s">
        <v>448</v>
      </c>
      <c r="D689" t="s">
        <v>942</v>
      </c>
      <c r="E689">
        <v>2019</v>
      </c>
      <c r="F689" s="23">
        <v>164.53</v>
      </c>
      <c r="G689" s="23">
        <v>23.11</v>
      </c>
      <c r="H689" s="22">
        <v>26858</v>
      </c>
      <c r="I689" s="34">
        <v>214.41716564940677</v>
      </c>
      <c r="J689" s="22">
        <v>12</v>
      </c>
      <c r="K689" s="22">
        <v>15</v>
      </c>
      <c r="L689" s="23">
        <v>3471.5</v>
      </c>
      <c r="M689" s="23">
        <v>3.4715000000000007</v>
      </c>
      <c r="N689" s="23">
        <v>20.763041500000007</v>
      </c>
      <c r="O689" s="14">
        <v>9.6834791361572368</v>
      </c>
      <c r="P689" s="22">
        <v>0</v>
      </c>
      <c r="Q689" s="22">
        <v>0</v>
      </c>
      <c r="R689" s="23">
        <v>0</v>
      </c>
      <c r="S689" s="23">
        <v>0</v>
      </c>
      <c r="T689" s="23">
        <v>0</v>
      </c>
      <c r="U689" s="14">
        <v>0</v>
      </c>
      <c r="V689" s="22">
        <v>0</v>
      </c>
      <c r="W689" s="22">
        <v>0</v>
      </c>
      <c r="X689" s="23">
        <v>0</v>
      </c>
      <c r="Y689" s="23">
        <v>0</v>
      </c>
      <c r="Z689" s="23">
        <v>0</v>
      </c>
      <c r="AA689" s="14">
        <v>0</v>
      </c>
      <c r="AB689" s="22">
        <v>1</v>
      </c>
      <c r="AC689" s="22">
        <v>1</v>
      </c>
      <c r="AD689" s="23">
        <v>194.82123605150213</v>
      </c>
      <c r="AE689" s="23">
        <v>0.19482123605150212</v>
      </c>
      <c r="AF689" s="23">
        <v>0.272360088</v>
      </c>
      <c r="AG689" s="14">
        <v>0.12702345317134525</v>
      </c>
      <c r="AH689" s="22">
        <v>5</v>
      </c>
      <c r="AI689" s="23">
        <v>59.75</v>
      </c>
      <c r="AJ689" s="23">
        <v>5.9749999999999998E-2</v>
      </c>
      <c r="AK689" s="23">
        <v>5.3058000000000001E-2</v>
      </c>
      <c r="AL689" s="14">
        <v>2.4745220299551514E-2</v>
      </c>
      <c r="AM689" s="22">
        <v>1547</v>
      </c>
      <c r="AN689" s="23">
        <v>37977.238000000012</v>
      </c>
      <c r="AO689" s="23">
        <v>37.977237999999943</v>
      </c>
      <c r="AP689" s="23">
        <v>33.723787344000037</v>
      </c>
      <c r="AQ689" s="14">
        <v>15.728119174535568</v>
      </c>
      <c r="AR689" s="22">
        <v>1552</v>
      </c>
      <c r="AS689" s="23">
        <v>38036.988000000012</v>
      </c>
      <c r="AT689" s="23">
        <v>38.036987999999944</v>
      </c>
      <c r="AU689" s="23">
        <v>33.776845344000037</v>
      </c>
      <c r="AV689" s="14">
        <v>15.75286439483512</v>
      </c>
      <c r="AW689" s="22">
        <v>0</v>
      </c>
      <c r="AX689" s="22" t="s">
        <v>782</v>
      </c>
      <c r="AY689" s="23">
        <v>0</v>
      </c>
      <c r="AZ689" s="23">
        <v>0</v>
      </c>
      <c r="BA689" s="23">
        <v>0</v>
      </c>
      <c r="BB689" s="14">
        <v>0</v>
      </c>
      <c r="BC689" s="22">
        <v>15</v>
      </c>
      <c r="BD689" s="23">
        <v>20606</v>
      </c>
      <c r="BE689" s="23">
        <v>20.606000000000002</v>
      </c>
      <c r="BF689" s="23">
        <v>31.963101271167009</v>
      </c>
      <c r="BG689" s="14">
        <v>14.906969399749382</v>
      </c>
      <c r="BH689" s="22">
        <v>1580</v>
      </c>
      <c r="BI689" s="23">
        <v>62.309309236051448</v>
      </c>
      <c r="BJ689" s="23">
        <v>86.775348203167056</v>
      </c>
      <c r="BK689" s="14">
        <v>40.470336383913086</v>
      </c>
      <c r="BL689" t="s">
        <v>448</v>
      </c>
    </row>
    <row r="690" spans="1:64">
      <c r="A690" t="s">
        <v>1537</v>
      </c>
      <c r="B690" t="s">
        <v>1531</v>
      </c>
      <c r="C690" t="s">
        <v>448</v>
      </c>
      <c r="D690" t="s">
        <v>942</v>
      </c>
      <c r="E690">
        <v>2020</v>
      </c>
      <c r="F690" s="23">
        <v>164.53</v>
      </c>
      <c r="G690" s="23">
        <v>23.1</v>
      </c>
      <c r="H690" s="22">
        <v>26962</v>
      </c>
      <c r="I690" s="34">
        <v>216.2672716917009</v>
      </c>
      <c r="J690" s="22">
        <v>12</v>
      </c>
      <c r="K690" s="22">
        <v>18</v>
      </c>
      <c r="L690" s="23">
        <v>4081.5</v>
      </c>
      <c r="M690" s="23">
        <v>4.0815000000000001</v>
      </c>
      <c r="N690" s="23">
        <v>24.414451500000006</v>
      </c>
      <c r="O690" s="14">
        <v>11.289018125129884</v>
      </c>
      <c r="P690" s="22">
        <v>0</v>
      </c>
      <c r="Q690" s="22">
        <v>0</v>
      </c>
      <c r="R690" s="23">
        <v>0</v>
      </c>
      <c r="S690" s="23">
        <v>0</v>
      </c>
      <c r="T690" s="23">
        <v>0</v>
      </c>
      <c r="U690" s="14">
        <v>0</v>
      </c>
      <c r="V690" s="22">
        <v>0</v>
      </c>
      <c r="W690" s="22">
        <v>0</v>
      </c>
      <c r="X690" s="23">
        <v>0</v>
      </c>
      <c r="Y690" s="23">
        <v>0</v>
      </c>
      <c r="Z690" s="23">
        <v>0</v>
      </c>
      <c r="AA690" s="14">
        <v>0</v>
      </c>
      <c r="AB690" s="22">
        <v>1</v>
      </c>
      <c r="AC690" s="22">
        <v>1</v>
      </c>
      <c r="AD690" s="23">
        <v>234.47446351931333</v>
      </c>
      <c r="AE690" s="23">
        <v>0.23447446351931334</v>
      </c>
      <c r="AF690" s="23">
        <v>0.32779530000000001</v>
      </c>
      <c r="AG690" s="14">
        <v>0.15156953589690053</v>
      </c>
      <c r="AH690" s="22">
        <v>5</v>
      </c>
      <c r="AI690" s="23">
        <v>59.75</v>
      </c>
      <c r="AJ690" s="23">
        <v>5.9749999999999998E-2</v>
      </c>
      <c r="AK690" s="23">
        <v>5.3058000000000001E-2</v>
      </c>
      <c r="AL690" s="14">
        <v>2.4533531858503613E-2</v>
      </c>
      <c r="AM690" s="22">
        <v>1684</v>
      </c>
      <c r="AN690" s="23">
        <v>40972.817999999963</v>
      </c>
      <c r="AO690" s="23">
        <v>40.972817999999883</v>
      </c>
      <c r="AP690" s="23">
        <v>36.38386238399999</v>
      </c>
      <c r="AQ690" s="14">
        <v>16.823563778002843</v>
      </c>
      <c r="AR690" s="22">
        <v>1689</v>
      </c>
      <c r="AS690" s="23">
        <v>41032.567999999963</v>
      </c>
      <c r="AT690" s="23">
        <v>41.032567999999884</v>
      </c>
      <c r="AU690" s="23">
        <v>36.43692038399999</v>
      </c>
      <c r="AV690" s="14">
        <v>16.848097309861348</v>
      </c>
      <c r="AW690" s="22">
        <v>0</v>
      </c>
      <c r="AX690" s="22">
        <v>0</v>
      </c>
      <c r="AY690" s="23">
        <v>0</v>
      </c>
      <c r="AZ690" s="23">
        <v>0</v>
      </c>
      <c r="BA690" s="23">
        <v>0</v>
      </c>
      <c r="BB690" s="14">
        <v>0</v>
      </c>
      <c r="BC690" s="22">
        <v>15</v>
      </c>
      <c r="BD690" s="23">
        <v>20606</v>
      </c>
      <c r="BE690" s="23">
        <v>20.606000000000002</v>
      </c>
      <c r="BF690" s="23">
        <v>32.848359223465117</v>
      </c>
      <c r="BG690" s="14">
        <v>15.188779590419019</v>
      </c>
      <c r="BH690" s="22">
        <v>1717</v>
      </c>
      <c r="BI690" s="23">
        <v>65.954542463519203</v>
      </c>
      <c r="BJ690" s="23">
        <v>94.027526407465103</v>
      </c>
      <c r="BK690" s="14">
        <v>43.477464561307158</v>
      </c>
      <c r="BL690" t="s">
        <v>448</v>
      </c>
    </row>
    <row r="691" spans="1:64">
      <c r="A691" t="s">
        <v>1538</v>
      </c>
      <c r="B691" t="s">
        <v>1531</v>
      </c>
      <c r="C691" t="s">
        <v>448</v>
      </c>
      <c r="D691" t="s">
        <v>942</v>
      </c>
      <c r="E691">
        <v>2021</v>
      </c>
      <c r="F691" s="23">
        <v>164.53</v>
      </c>
      <c r="G691" s="23">
        <v>23.11</v>
      </c>
      <c r="H691" s="22">
        <v>26900</v>
      </c>
      <c r="I691" s="34">
        <v>202.15</v>
      </c>
      <c r="J691" s="22">
        <v>13</v>
      </c>
      <c r="K691" s="22">
        <v>19</v>
      </c>
      <c r="L691" s="23">
        <v>4170.5</v>
      </c>
      <c r="M691" s="23">
        <v>4.1704999999999997</v>
      </c>
      <c r="N691" s="23">
        <v>24.9437605</v>
      </c>
      <c r="O691" s="14">
        <v>12.34</v>
      </c>
      <c r="P691" s="22">
        <v>0</v>
      </c>
      <c r="Q691" s="22">
        <v>0</v>
      </c>
      <c r="R691" s="23">
        <v>0</v>
      </c>
      <c r="S691" s="23">
        <v>0</v>
      </c>
      <c r="T691" s="23">
        <v>0</v>
      </c>
      <c r="U691" s="14">
        <v>0</v>
      </c>
      <c r="V691" s="22">
        <v>0</v>
      </c>
      <c r="W691" s="22">
        <v>0</v>
      </c>
      <c r="X691" s="23">
        <v>0</v>
      </c>
      <c r="Y691" s="23">
        <v>0</v>
      </c>
      <c r="Z691" s="23">
        <v>0</v>
      </c>
      <c r="AA691" s="14">
        <v>0</v>
      </c>
      <c r="AB691" s="22">
        <v>1</v>
      </c>
      <c r="AC691" s="22">
        <v>1</v>
      </c>
      <c r="AD691" s="23">
        <v>216.42325109999999</v>
      </c>
      <c r="AE691" s="23">
        <v>0.21642325100000001</v>
      </c>
      <c r="AF691" s="23">
        <v>0.30255970500000001</v>
      </c>
      <c r="AG691" s="14">
        <v>0.15</v>
      </c>
      <c r="AH691" s="22">
        <v>6</v>
      </c>
      <c r="AI691" s="23">
        <v>60.38</v>
      </c>
      <c r="AJ691" s="23">
        <v>6.0380000000000003E-2</v>
      </c>
      <c r="AK691" s="23">
        <v>5.4029407000000002E-2</v>
      </c>
      <c r="AL691" s="14">
        <v>0.03</v>
      </c>
      <c r="AM691" s="22">
        <v>1832</v>
      </c>
      <c r="AN691" s="23">
        <v>44444.923000000003</v>
      </c>
      <c r="AO691" s="23">
        <v>44.444923000000003</v>
      </c>
      <c r="AP691" s="23">
        <v>39.770335439999997</v>
      </c>
      <c r="AQ691" s="14">
        <v>19.670000000000002</v>
      </c>
      <c r="AR691" s="22">
        <v>1838</v>
      </c>
      <c r="AS691" s="23">
        <v>44505.303</v>
      </c>
      <c r="AT691" s="23">
        <v>44.505302999999998</v>
      </c>
      <c r="AU691" s="23">
        <v>39.824364850000002</v>
      </c>
      <c r="AV691" s="14">
        <v>19.7</v>
      </c>
      <c r="AW691" s="22">
        <v>0</v>
      </c>
      <c r="AX691" s="22">
        <v>0</v>
      </c>
      <c r="AY691" s="23">
        <v>0</v>
      </c>
      <c r="AZ691" s="23">
        <v>0</v>
      </c>
      <c r="BA691" s="23">
        <v>0</v>
      </c>
      <c r="BB691" s="14">
        <v>0</v>
      </c>
      <c r="BC691" s="22">
        <v>15</v>
      </c>
      <c r="BD691" s="23">
        <v>20606</v>
      </c>
      <c r="BE691" s="23">
        <v>20.606000000000002</v>
      </c>
      <c r="BF691" s="23">
        <v>28.643769240000001</v>
      </c>
      <c r="BG691" s="14">
        <v>14.17</v>
      </c>
      <c r="BH691" s="22">
        <v>1867</v>
      </c>
      <c r="BI691" s="23">
        <v>69.5</v>
      </c>
      <c r="BJ691" s="23">
        <v>93.71</v>
      </c>
      <c r="BK691" s="14">
        <v>46.36</v>
      </c>
      <c r="BL691" t="s">
        <v>448</v>
      </c>
    </row>
    <row r="692" spans="1:64">
      <c r="A692" t="s">
        <v>1539</v>
      </c>
      <c r="B692" t="s">
        <v>1531</v>
      </c>
      <c r="C692" t="s">
        <v>448</v>
      </c>
      <c r="D692" s="111" t="s">
        <v>942</v>
      </c>
      <c r="E692" s="110">
        <v>2022</v>
      </c>
      <c r="F692" s="23"/>
      <c r="G692" s="23"/>
      <c r="H692" s="22">
        <v>27248</v>
      </c>
      <c r="I692" s="34">
        <v>197.48092008611664</v>
      </c>
      <c r="J692" s="22">
        <v>13</v>
      </c>
      <c r="K692" s="22">
        <v>18</v>
      </c>
      <c r="L692" s="23">
        <v>3980.5</v>
      </c>
      <c r="M692" s="23">
        <v>3.9805000000000006</v>
      </c>
      <c r="N692" s="23">
        <v>23.556598999999999</v>
      </c>
      <c r="O692" s="14">
        <v>11.928544281507063</v>
      </c>
      <c r="P692" s="22">
        <v>0</v>
      </c>
      <c r="Q692" s="22">
        <v>0</v>
      </c>
      <c r="R692" s="23">
        <v>0</v>
      </c>
      <c r="S692" s="23">
        <v>0</v>
      </c>
      <c r="T692" s="23">
        <v>0</v>
      </c>
      <c r="U692" s="14">
        <v>0</v>
      </c>
      <c r="V692" s="22">
        <v>0</v>
      </c>
      <c r="W692" s="22">
        <v>0</v>
      </c>
      <c r="X692" s="23">
        <v>0</v>
      </c>
      <c r="Y692" s="23">
        <v>0</v>
      </c>
      <c r="Z692" s="23">
        <v>0</v>
      </c>
      <c r="AA692" s="14">
        <v>0</v>
      </c>
      <c r="AB692" s="22">
        <v>1</v>
      </c>
      <c r="AC692" s="22">
        <v>1</v>
      </c>
      <c r="AD692" s="23">
        <v>258.33384334764003</v>
      </c>
      <c r="AE692" s="23">
        <v>0.25833384334763998</v>
      </c>
      <c r="AF692" s="23">
        <v>0.36115071300000001</v>
      </c>
      <c r="AG692" s="14">
        <v>0.1828787879064524</v>
      </c>
      <c r="AH692" s="22">
        <v>6</v>
      </c>
      <c r="AI692" s="23">
        <v>64.349999999999994</v>
      </c>
      <c r="AJ692" s="23">
        <v>6.4350000000000004E-2</v>
      </c>
      <c r="AK692" s="23">
        <v>6.5917818139258802E-2</v>
      </c>
      <c r="AL692" s="14">
        <v>3.3379335132990892E-2</v>
      </c>
      <c r="AM692" s="22">
        <v>2044</v>
      </c>
      <c r="AN692" s="23">
        <v>47030.02899999993</v>
      </c>
      <c r="AO692" s="23">
        <v>47.030028999999963</v>
      </c>
      <c r="AP692" s="23">
        <v>48.175864781756871</v>
      </c>
      <c r="AQ692" s="14">
        <v>24.395199678403635</v>
      </c>
      <c r="AR692" s="22">
        <v>2050</v>
      </c>
      <c r="AS692" s="23">
        <v>47094.378999999899</v>
      </c>
      <c r="AT692" s="23">
        <v>47.094378999999996</v>
      </c>
      <c r="AU692" s="23">
        <v>48.241782599896162</v>
      </c>
      <c r="AV692" s="14">
        <v>24.428579013536645</v>
      </c>
      <c r="AW692" s="22">
        <v>0</v>
      </c>
      <c r="AX692" s="22">
        <v>0</v>
      </c>
      <c r="AY692" s="23">
        <v>0</v>
      </c>
      <c r="AZ692" s="23">
        <v>0</v>
      </c>
      <c r="BA692" s="23">
        <v>0</v>
      </c>
      <c r="BB692" s="14">
        <v>0</v>
      </c>
      <c r="BC692" s="22">
        <v>14</v>
      </c>
      <c r="BD692" s="23">
        <v>20600</v>
      </c>
      <c r="BE692" s="23">
        <v>20.6</v>
      </c>
      <c r="BF692" s="23">
        <v>31.984904731655039</v>
      </c>
      <c r="BG692" s="14">
        <v>16.196453165048652</v>
      </c>
      <c r="BH692" s="22">
        <v>2078</v>
      </c>
      <c r="BI692" s="23">
        <v>71.933212843347647</v>
      </c>
      <c r="BJ692" s="23">
        <v>104.14443704455121</v>
      </c>
      <c r="BK692" s="14">
        <v>52.736455247998819</v>
      </c>
      <c r="BL692" t="s">
        <v>448</v>
      </c>
    </row>
    <row r="693" spans="1:64">
      <c r="A693" t="s">
        <v>1540</v>
      </c>
      <c r="B693" t="s">
        <v>1531</v>
      </c>
      <c r="C693" t="s">
        <v>448</v>
      </c>
      <c r="D693" t="s">
        <v>942</v>
      </c>
      <c r="E693">
        <v>2023</v>
      </c>
      <c r="F693">
        <v>164.53</v>
      </c>
      <c r="G693">
        <v>23.26</v>
      </c>
      <c r="H693">
        <v>26938</v>
      </c>
      <c r="I693">
        <v>197.48092008611664</v>
      </c>
      <c r="J693">
        <v>13</v>
      </c>
      <c r="K693">
        <v>18</v>
      </c>
      <c r="L693">
        <v>3990.5</v>
      </c>
      <c r="M693">
        <v>3.9904999999999999</v>
      </c>
      <c r="N693">
        <v>23.615779</v>
      </c>
      <c r="O693">
        <v>11.958511733539488</v>
      </c>
      <c r="P693">
        <v>0</v>
      </c>
      <c r="Q693">
        <v>0</v>
      </c>
      <c r="R693">
        <v>0</v>
      </c>
      <c r="S693">
        <v>0</v>
      </c>
      <c r="T693">
        <v>0</v>
      </c>
      <c r="U693">
        <v>0</v>
      </c>
      <c r="V693">
        <v>0</v>
      </c>
      <c r="W693">
        <v>0</v>
      </c>
      <c r="X693">
        <v>0</v>
      </c>
      <c r="Y693">
        <v>0</v>
      </c>
      <c r="Z693">
        <v>0</v>
      </c>
      <c r="AA693">
        <v>0</v>
      </c>
      <c r="AB693">
        <v>1</v>
      </c>
      <c r="AC693">
        <v>1</v>
      </c>
      <c r="AD693">
        <v>162.952339055794</v>
      </c>
      <c r="AE693">
        <v>0.16295233905579401</v>
      </c>
      <c r="AF693">
        <v>0.22780737000000001</v>
      </c>
      <c r="AG693">
        <v>0.11535664807549952</v>
      </c>
      <c r="AH693">
        <v>6</v>
      </c>
      <c r="AI693">
        <v>64.349999999999994</v>
      </c>
      <c r="AJ693">
        <v>6.4350000000000004E-2</v>
      </c>
      <c r="AK693">
        <v>6.0359000000000003E-2</v>
      </c>
      <c r="AL693">
        <v>3.3015000000000003E-2</v>
      </c>
      <c r="AM693">
        <v>2444</v>
      </c>
      <c r="AN693">
        <v>53057.616999999998</v>
      </c>
      <c r="AO693">
        <v>53.057617</v>
      </c>
      <c r="AP693">
        <v>49.767367</v>
      </c>
      <c r="AQ693">
        <v>25.201101442254604</v>
      </c>
      <c r="AR693">
        <v>2609</v>
      </c>
      <c r="AS693">
        <v>53241.842999999797</v>
      </c>
      <c r="AT693">
        <v>53.241842999999697</v>
      </c>
      <c r="AU693">
        <v>49.940169134671699</v>
      </c>
      <c r="AV693">
        <v>25.288604647423153</v>
      </c>
      <c r="AW693">
        <v>0</v>
      </c>
      <c r="AX693">
        <v>0</v>
      </c>
      <c r="AY693">
        <v>0</v>
      </c>
      <c r="AZ693">
        <v>0</v>
      </c>
      <c r="BA693">
        <v>0</v>
      </c>
      <c r="BB693">
        <v>0</v>
      </c>
      <c r="BC693">
        <v>14</v>
      </c>
      <c r="BD693">
        <v>20600</v>
      </c>
      <c r="BE693">
        <v>20.6</v>
      </c>
      <c r="BF693">
        <v>38.191420999999998</v>
      </c>
      <c r="BG693">
        <v>19.33929666893675</v>
      </c>
      <c r="BH693">
        <v>2637</v>
      </c>
      <c r="BI693">
        <v>77.995295339055488</v>
      </c>
      <c r="BJ693">
        <v>111.97517650467169</v>
      </c>
      <c r="BK693">
        <v>56.701769697974889</v>
      </c>
      <c r="BL693" t="s">
        <v>448</v>
      </c>
    </row>
    <row r="694" spans="1:64">
      <c r="A694" t="s">
        <v>1541</v>
      </c>
      <c r="B694" t="s">
        <v>1531</v>
      </c>
      <c r="C694" t="s">
        <v>448</v>
      </c>
      <c r="D694" t="s">
        <v>942</v>
      </c>
      <c r="E694">
        <v>2024</v>
      </c>
      <c r="F694">
        <v>164.53</v>
      </c>
      <c r="G694">
        <v>23.3</v>
      </c>
      <c r="H694">
        <v>26873</v>
      </c>
      <c r="I694">
        <v>184.27079853400608</v>
      </c>
      <c r="J694">
        <v>13</v>
      </c>
      <c r="K694">
        <v>18</v>
      </c>
      <c r="L694">
        <v>3990.5</v>
      </c>
      <c r="M694">
        <v>3.9905000000000004</v>
      </c>
      <c r="N694">
        <v>23.615779</v>
      </c>
      <c r="O694">
        <v>12.815801086161708</v>
      </c>
      <c r="P694">
        <v>0</v>
      </c>
      <c r="Q694">
        <v>0</v>
      </c>
      <c r="R694">
        <v>0</v>
      </c>
      <c r="S694">
        <v>0</v>
      </c>
      <c r="T694">
        <v>0</v>
      </c>
      <c r="U694">
        <v>0</v>
      </c>
      <c r="V694">
        <v>0</v>
      </c>
      <c r="W694">
        <v>0</v>
      </c>
      <c r="X694">
        <v>0</v>
      </c>
      <c r="Y694">
        <v>0</v>
      </c>
      <c r="Z694">
        <v>0</v>
      </c>
      <c r="AA694">
        <v>0</v>
      </c>
      <c r="AB694">
        <v>1</v>
      </c>
      <c r="AC694">
        <v>1</v>
      </c>
      <c r="AD694">
        <v>158.07978476394851</v>
      </c>
      <c r="AE694">
        <v>0.15807978476394852</v>
      </c>
      <c r="AF694">
        <v>0.2209955391</v>
      </c>
      <c r="AG694">
        <v>0.11992976687470998</v>
      </c>
      <c r="AH694">
        <v>7</v>
      </c>
      <c r="AI694">
        <v>88.4</v>
      </c>
      <c r="AJ694">
        <v>8.8400000000000006E-2</v>
      </c>
      <c r="AK694">
        <v>7.9731832824508797E-2</v>
      </c>
      <c r="AL694">
        <v>4.3268837742511203E-2</v>
      </c>
      <c r="AM694">
        <v>2787</v>
      </c>
      <c r="AN694">
        <v>58266.699999999866</v>
      </c>
      <c r="AO694">
        <v>58.266699999999844</v>
      </c>
      <c r="AP694">
        <v>52.553289407644705</v>
      </c>
      <c r="AQ694">
        <v>28.519597150357118</v>
      </c>
      <c r="AR694">
        <v>3121</v>
      </c>
      <c r="AS694">
        <v>58641.950999999885</v>
      </c>
      <c r="AT694">
        <v>58.641950999999573</v>
      </c>
      <c r="AU694">
        <v>52.891744724378327</v>
      </c>
      <c r="AV694">
        <v>28.703269940308786</v>
      </c>
      <c r="AW694">
        <v>0</v>
      </c>
      <c r="AX694">
        <v>0</v>
      </c>
      <c r="AY694">
        <v>0</v>
      </c>
      <c r="AZ694">
        <v>0</v>
      </c>
      <c r="BA694">
        <v>0</v>
      </c>
      <c r="BB694">
        <v>0</v>
      </c>
      <c r="BC694">
        <v>15</v>
      </c>
      <c r="BD694">
        <v>20601</v>
      </c>
      <c r="BE694">
        <v>20.601000000000003</v>
      </c>
      <c r="BF694">
        <v>33.497125607934422</v>
      </c>
      <c r="BG694">
        <v>18.178206137068827</v>
      </c>
      <c r="BH694">
        <v>3150</v>
      </c>
      <c r="BI694">
        <v>83.391530784763518</v>
      </c>
      <c r="BJ694">
        <v>110.22564487141274</v>
      </c>
      <c r="BK694">
        <v>59.817206930414024</v>
      </c>
      <c r="BL694" t="s">
        <v>448</v>
      </c>
    </row>
    <row r="695" spans="1:64">
      <c r="A695" t="s">
        <v>1542</v>
      </c>
      <c r="B695" t="s">
        <v>1543</v>
      </c>
      <c r="C695" t="s">
        <v>450</v>
      </c>
      <c r="D695" t="s">
        <v>942</v>
      </c>
      <c r="E695">
        <v>2012</v>
      </c>
      <c r="F695" s="23">
        <v>106.86</v>
      </c>
      <c r="G695" s="23">
        <v>16.309999999999999</v>
      </c>
      <c r="H695" s="22">
        <v>13526</v>
      </c>
      <c r="I695" s="34">
        <v>110.158592</v>
      </c>
      <c r="J695" s="22">
        <v>3</v>
      </c>
      <c r="K695" s="22" t="s">
        <v>782</v>
      </c>
      <c r="L695" s="23">
        <v>3066</v>
      </c>
      <c r="M695" s="23">
        <v>3.0659999999999998</v>
      </c>
      <c r="N695" s="23">
        <v>5.6059610000000006</v>
      </c>
      <c r="O695" s="14">
        <v>5.088991151956626</v>
      </c>
      <c r="P695" s="22">
        <v>0</v>
      </c>
      <c r="Q695" s="22" t="s">
        <v>782</v>
      </c>
      <c r="R695" s="23">
        <v>0</v>
      </c>
      <c r="S695" s="23">
        <v>0</v>
      </c>
      <c r="T695" s="23">
        <v>0</v>
      </c>
      <c r="U695" s="14">
        <v>0</v>
      </c>
      <c r="V695" s="22">
        <v>0</v>
      </c>
      <c r="W695" s="22" t="s">
        <v>782</v>
      </c>
      <c r="X695" s="23">
        <v>0</v>
      </c>
      <c r="Y695" s="23">
        <v>0</v>
      </c>
      <c r="Z695" s="23">
        <v>0</v>
      </c>
      <c r="AA695" s="14">
        <v>0</v>
      </c>
      <c r="AB695" s="22">
        <v>0</v>
      </c>
      <c r="AC695" s="22" t="s">
        <v>782</v>
      </c>
      <c r="AD695" s="23">
        <v>0</v>
      </c>
      <c r="AE695" s="23">
        <v>0</v>
      </c>
      <c r="AF695" s="23">
        <v>0</v>
      </c>
      <c r="AG695" s="14">
        <v>0</v>
      </c>
      <c r="AH695" s="22" t="s">
        <v>782</v>
      </c>
      <c r="AI695" s="23" t="s">
        <v>782</v>
      </c>
      <c r="AJ695" s="23" t="s">
        <v>782</v>
      </c>
      <c r="AK695" s="23" t="s">
        <v>782</v>
      </c>
      <c r="AL695" s="14" t="s">
        <v>782</v>
      </c>
      <c r="AM695" s="22" t="s">
        <v>782</v>
      </c>
      <c r="AN695" s="23" t="s">
        <v>782</v>
      </c>
      <c r="AO695" s="23" t="s">
        <v>782</v>
      </c>
      <c r="AP695" s="23" t="s">
        <v>782</v>
      </c>
      <c r="AQ695" s="14" t="s">
        <v>782</v>
      </c>
      <c r="AR695" s="22">
        <v>224</v>
      </c>
      <c r="AS695" s="23">
        <v>5433.8949999999941</v>
      </c>
      <c r="AT695" s="23">
        <v>5.4338949999999944</v>
      </c>
      <c r="AU695" s="23">
        <v>4.6266340000000001</v>
      </c>
      <c r="AV695" s="14">
        <v>4.1999756133411728</v>
      </c>
      <c r="AW695" s="22">
        <v>0</v>
      </c>
      <c r="AX695" s="22" t="s">
        <v>782</v>
      </c>
      <c r="AY695" s="23">
        <v>0</v>
      </c>
      <c r="AZ695" s="23">
        <v>0</v>
      </c>
      <c r="BA695" s="23">
        <v>0</v>
      </c>
      <c r="BB695" s="14">
        <v>0</v>
      </c>
      <c r="BC695" s="22">
        <v>0</v>
      </c>
      <c r="BD695" s="23">
        <v>0</v>
      </c>
      <c r="BE695" s="23">
        <v>0</v>
      </c>
      <c r="BF695" s="23">
        <v>0</v>
      </c>
      <c r="BG695" s="14">
        <v>0</v>
      </c>
      <c r="BH695" s="22">
        <v>227</v>
      </c>
      <c r="BI695" s="23">
        <v>8.4998949999999951</v>
      </c>
      <c r="BJ695" s="23">
        <v>10.232595000000002</v>
      </c>
      <c r="BK695" s="14">
        <v>9.2889667652977987</v>
      </c>
      <c r="BL695" t="s">
        <v>450</v>
      </c>
    </row>
    <row r="696" spans="1:64">
      <c r="A696" t="s">
        <v>1544</v>
      </c>
      <c r="B696" t="s">
        <v>1543</v>
      </c>
      <c r="C696" t="s">
        <v>450</v>
      </c>
      <c r="D696" t="s">
        <v>942</v>
      </c>
      <c r="E696">
        <v>2015</v>
      </c>
      <c r="F696" s="23">
        <v>106.86</v>
      </c>
      <c r="G696" s="23">
        <v>16.64</v>
      </c>
      <c r="H696" s="22">
        <v>13771</v>
      </c>
      <c r="I696" s="34">
        <v>110.11670305947953</v>
      </c>
      <c r="J696" s="13">
        <v>2</v>
      </c>
      <c r="K696" s="13">
        <v>4</v>
      </c>
      <c r="L696" s="19">
        <v>3866</v>
      </c>
      <c r="M696" s="35">
        <v>3.8660000000000001</v>
      </c>
      <c r="N696" s="19">
        <v>23.12391835983081</v>
      </c>
      <c r="O696" s="17">
        <v>20.999464856244767</v>
      </c>
      <c r="P696" s="36">
        <v>0</v>
      </c>
      <c r="Q696" s="37">
        <v>0</v>
      </c>
      <c r="R696" s="38">
        <v>0</v>
      </c>
      <c r="S696" s="27">
        <v>0</v>
      </c>
      <c r="T696" s="23">
        <v>0</v>
      </c>
      <c r="U696" s="17">
        <v>0</v>
      </c>
      <c r="V696" s="22">
        <v>0</v>
      </c>
      <c r="W696" s="22">
        <v>0</v>
      </c>
      <c r="X696" s="23">
        <v>0</v>
      </c>
      <c r="Y696" s="27">
        <v>0</v>
      </c>
      <c r="Z696" s="27">
        <v>0</v>
      </c>
      <c r="AA696" s="14">
        <v>0</v>
      </c>
      <c r="AB696" s="39">
        <v>0</v>
      </c>
      <c r="AC696" s="22" t="s">
        <v>782</v>
      </c>
      <c r="AD696" s="23">
        <v>0</v>
      </c>
      <c r="AE696" s="23">
        <v>0</v>
      </c>
      <c r="AF696" s="23">
        <v>0</v>
      </c>
      <c r="AG696" s="14">
        <v>0</v>
      </c>
      <c r="AH696" s="22" t="s">
        <v>782</v>
      </c>
      <c r="AI696" s="23" t="s">
        <v>782</v>
      </c>
      <c r="AJ696" s="23" t="s">
        <v>782</v>
      </c>
      <c r="AK696" s="23" t="s">
        <v>782</v>
      </c>
      <c r="AL696" s="14" t="s">
        <v>782</v>
      </c>
      <c r="AM696" s="22" t="s">
        <v>782</v>
      </c>
      <c r="AN696" s="23" t="s">
        <v>782</v>
      </c>
      <c r="AO696" s="23" t="s">
        <v>782</v>
      </c>
      <c r="AP696" s="23" t="s">
        <v>782</v>
      </c>
      <c r="AQ696" s="14" t="s">
        <v>782</v>
      </c>
      <c r="AR696" s="40">
        <v>298</v>
      </c>
      <c r="AS696" s="41">
        <v>7077.149999999996</v>
      </c>
      <c r="AT696" s="23">
        <v>7.0771499999999961</v>
      </c>
      <c r="AU696" s="23">
        <v>6.2856611651081211</v>
      </c>
      <c r="AV696" s="14">
        <v>5.7081814025188544</v>
      </c>
      <c r="AW696" s="22">
        <v>0</v>
      </c>
      <c r="AX696" s="22" t="s">
        <v>782</v>
      </c>
      <c r="AY696" s="23">
        <v>0</v>
      </c>
      <c r="AZ696" s="23">
        <v>0</v>
      </c>
      <c r="BA696" s="23">
        <v>0</v>
      </c>
      <c r="BB696" s="14">
        <v>0</v>
      </c>
      <c r="BC696" s="42">
        <v>0</v>
      </c>
      <c r="BD696" s="46">
        <v>0</v>
      </c>
      <c r="BE696" s="44">
        <v>0</v>
      </c>
      <c r="BF696" s="23">
        <v>0</v>
      </c>
      <c r="BG696" s="14">
        <v>0</v>
      </c>
      <c r="BH696" s="22">
        <v>300</v>
      </c>
      <c r="BI696" s="23">
        <v>10.943149999999996</v>
      </c>
      <c r="BJ696" s="23">
        <v>29.40957952493893</v>
      </c>
      <c r="BK696" s="14">
        <v>26.707646258763621</v>
      </c>
      <c r="BL696" t="s">
        <v>450</v>
      </c>
    </row>
    <row r="697" spans="1:64">
      <c r="A697" t="s">
        <v>1545</v>
      </c>
      <c r="B697" t="s">
        <v>1543</v>
      </c>
      <c r="C697" t="s">
        <v>450</v>
      </c>
      <c r="D697" t="s">
        <v>942</v>
      </c>
      <c r="E697">
        <v>2016</v>
      </c>
      <c r="F697" s="23">
        <v>106.86</v>
      </c>
      <c r="G697" s="23">
        <v>16.22</v>
      </c>
      <c r="H697" s="22">
        <v>13617</v>
      </c>
      <c r="I697" s="34">
        <v>117.08673289929047</v>
      </c>
      <c r="J697" s="13">
        <v>2</v>
      </c>
      <c r="K697" s="13">
        <v>4</v>
      </c>
      <c r="L697" s="19">
        <v>3866</v>
      </c>
      <c r="M697" s="35">
        <v>3.8660000000000001</v>
      </c>
      <c r="N697" s="19">
        <v>23.122546</v>
      </c>
      <c r="O697" s="17">
        <v>19.74822033841216</v>
      </c>
      <c r="P697" s="13">
        <v>0</v>
      </c>
      <c r="Q697" s="13">
        <v>0</v>
      </c>
      <c r="R697" s="19">
        <v>0</v>
      </c>
      <c r="S697" s="27">
        <v>0</v>
      </c>
      <c r="T697" s="19">
        <v>0</v>
      </c>
      <c r="U697" s="17">
        <v>0</v>
      </c>
      <c r="V697" s="13">
        <v>0</v>
      </c>
      <c r="W697" s="13">
        <v>0</v>
      </c>
      <c r="X697" s="19">
        <v>0</v>
      </c>
      <c r="Y697" s="27">
        <v>0</v>
      </c>
      <c r="Z697" s="19">
        <v>0</v>
      </c>
      <c r="AA697" s="14">
        <v>0</v>
      </c>
      <c r="AB697" s="13">
        <v>0</v>
      </c>
      <c r="AC697" s="22" t="s">
        <v>782</v>
      </c>
      <c r="AD697" s="19">
        <v>0</v>
      </c>
      <c r="AE697" s="23">
        <v>0</v>
      </c>
      <c r="AF697" s="19">
        <v>0</v>
      </c>
      <c r="AG697" s="14">
        <v>0</v>
      </c>
      <c r="AH697" s="22" t="s">
        <v>782</v>
      </c>
      <c r="AI697" s="23" t="s">
        <v>782</v>
      </c>
      <c r="AJ697" s="23" t="s">
        <v>782</v>
      </c>
      <c r="AK697" s="23" t="s">
        <v>782</v>
      </c>
      <c r="AL697" s="14" t="s">
        <v>782</v>
      </c>
      <c r="AM697" s="22" t="s">
        <v>782</v>
      </c>
      <c r="AN697" s="23" t="s">
        <v>782</v>
      </c>
      <c r="AO697" s="23" t="s">
        <v>782</v>
      </c>
      <c r="AP697" s="23" t="s">
        <v>782</v>
      </c>
      <c r="AQ697" s="14" t="s">
        <v>782</v>
      </c>
      <c r="AR697" s="13">
        <v>307</v>
      </c>
      <c r="AS697" s="19">
        <v>7208.9349999999949</v>
      </c>
      <c r="AT697" s="23">
        <v>7.208934999999995</v>
      </c>
      <c r="AU697" s="19">
        <v>6.4015342800000017</v>
      </c>
      <c r="AV697" s="14">
        <v>5.4673438411729691</v>
      </c>
      <c r="AW697" s="13">
        <v>0</v>
      </c>
      <c r="AX697" s="22" t="s">
        <v>782</v>
      </c>
      <c r="AY697" s="19">
        <v>0</v>
      </c>
      <c r="AZ697" s="23">
        <v>0</v>
      </c>
      <c r="BA697" s="19">
        <v>0</v>
      </c>
      <c r="BB697" s="14">
        <v>0</v>
      </c>
      <c r="BC697" s="13">
        <v>0</v>
      </c>
      <c r="BD697" s="19">
        <v>0</v>
      </c>
      <c r="BE697" s="44">
        <v>0</v>
      </c>
      <c r="BF697" s="19">
        <v>0</v>
      </c>
      <c r="BG697" s="14">
        <v>0</v>
      </c>
      <c r="BH697" s="22">
        <v>309</v>
      </c>
      <c r="BI697" s="23">
        <v>11.074934999999995</v>
      </c>
      <c r="BJ697" s="23">
        <v>29.52408028</v>
      </c>
      <c r="BK697" s="14">
        <v>25.21556417958513</v>
      </c>
      <c r="BL697" t="s">
        <v>450</v>
      </c>
    </row>
    <row r="698" spans="1:64">
      <c r="A698" t="s">
        <v>1546</v>
      </c>
      <c r="B698" t="s">
        <v>1543</v>
      </c>
      <c r="C698" t="s">
        <v>450</v>
      </c>
      <c r="D698" t="s">
        <v>942</v>
      </c>
      <c r="E698">
        <v>2017</v>
      </c>
      <c r="F698" s="23">
        <v>106.86</v>
      </c>
      <c r="G698" s="23">
        <v>16.100000000000001</v>
      </c>
      <c r="H698" s="22">
        <v>13590</v>
      </c>
      <c r="I698" s="34">
        <v>106.74959220381001</v>
      </c>
      <c r="J698" s="13">
        <v>2</v>
      </c>
      <c r="K698" s="13">
        <v>4</v>
      </c>
      <c r="L698" s="19">
        <v>3866</v>
      </c>
      <c r="M698" s="19">
        <v>3.8659999999999997</v>
      </c>
      <c r="N698" s="19">
        <v>23.122546</v>
      </c>
      <c r="O698" s="17">
        <v>21.660547382563895</v>
      </c>
      <c r="P698" s="13">
        <v>0</v>
      </c>
      <c r="Q698" s="13">
        <v>0</v>
      </c>
      <c r="R698" s="19">
        <v>0</v>
      </c>
      <c r="S698" s="19">
        <v>0</v>
      </c>
      <c r="T698" s="19">
        <v>0</v>
      </c>
      <c r="U698" s="17">
        <v>0</v>
      </c>
      <c r="V698" s="13">
        <v>0</v>
      </c>
      <c r="W698" s="13">
        <v>0</v>
      </c>
      <c r="X698" s="19">
        <v>0</v>
      </c>
      <c r="Y698" s="19">
        <v>0</v>
      </c>
      <c r="Z698" s="19">
        <v>0</v>
      </c>
      <c r="AA698" s="14">
        <v>0</v>
      </c>
      <c r="AB698" s="13">
        <v>0</v>
      </c>
      <c r="AC698" s="22" t="s">
        <v>782</v>
      </c>
      <c r="AD698" s="19">
        <v>0</v>
      </c>
      <c r="AE698" s="19">
        <v>0</v>
      </c>
      <c r="AF698" s="19">
        <v>0</v>
      </c>
      <c r="AG698" s="14">
        <v>0</v>
      </c>
      <c r="AH698" s="22" t="s">
        <v>782</v>
      </c>
      <c r="AI698" s="23" t="s">
        <v>782</v>
      </c>
      <c r="AJ698" s="23" t="s">
        <v>782</v>
      </c>
      <c r="AK698" s="23" t="s">
        <v>782</v>
      </c>
      <c r="AL698" s="14" t="s">
        <v>782</v>
      </c>
      <c r="AM698" s="22" t="s">
        <v>782</v>
      </c>
      <c r="AN698" s="23" t="s">
        <v>782</v>
      </c>
      <c r="AO698" s="23" t="s">
        <v>782</v>
      </c>
      <c r="AP698" s="23" t="s">
        <v>782</v>
      </c>
      <c r="AQ698" s="14" t="s">
        <v>782</v>
      </c>
      <c r="AR698" s="13">
        <v>329</v>
      </c>
      <c r="AS698" s="19">
        <v>7471.3349999999955</v>
      </c>
      <c r="AT698" s="19">
        <v>7.4713349999999998</v>
      </c>
      <c r="AU698" s="19">
        <v>6.6345454800000043</v>
      </c>
      <c r="AV698" s="14">
        <v>6.2150546367737887</v>
      </c>
      <c r="AW698" s="13">
        <v>0</v>
      </c>
      <c r="AX698" s="22" t="s">
        <v>782</v>
      </c>
      <c r="AY698" s="19">
        <v>0</v>
      </c>
      <c r="AZ698" s="19">
        <v>0</v>
      </c>
      <c r="BA698" s="19">
        <v>0</v>
      </c>
      <c r="BB698" s="14">
        <v>0</v>
      </c>
      <c r="BC698" s="13">
        <v>0</v>
      </c>
      <c r="BD698" s="19">
        <v>0</v>
      </c>
      <c r="BE698" s="19">
        <v>0</v>
      </c>
      <c r="BF698" s="19">
        <v>0</v>
      </c>
      <c r="BG698" s="14">
        <v>0</v>
      </c>
      <c r="BH698" s="22">
        <v>331</v>
      </c>
      <c r="BI698" s="23">
        <v>11.337334999999999</v>
      </c>
      <c r="BJ698" s="23">
        <v>29.757091480000003</v>
      </c>
      <c r="BK698" s="14">
        <v>27.875602019337684</v>
      </c>
      <c r="BL698" t="s">
        <v>450</v>
      </c>
    </row>
    <row r="699" spans="1:64">
      <c r="A699" t="s">
        <v>1547</v>
      </c>
      <c r="B699" t="s">
        <v>1543</v>
      </c>
      <c r="C699" t="s">
        <v>450</v>
      </c>
      <c r="D699" t="s">
        <v>942</v>
      </c>
      <c r="E699">
        <v>2018</v>
      </c>
      <c r="F699" s="23">
        <v>106.86</v>
      </c>
      <c r="G699" s="23">
        <v>15.61</v>
      </c>
      <c r="H699" s="22">
        <v>13567</v>
      </c>
      <c r="I699" s="34">
        <v>106.75717923950324</v>
      </c>
      <c r="J699" s="13">
        <v>2</v>
      </c>
      <c r="K699" s="13">
        <v>4</v>
      </c>
      <c r="L699" s="19">
        <v>3866</v>
      </c>
      <c r="M699" s="19">
        <v>3.8659999999999997</v>
      </c>
      <c r="N699" s="19">
        <v>23.122546</v>
      </c>
      <c r="O699" s="17">
        <v>21.659008007438988</v>
      </c>
      <c r="P699" s="13">
        <v>0</v>
      </c>
      <c r="Q699" s="13">
        <v>0</v>
      </c>
      <c r="R699" s="19">
        <v>0</v>
      </c>
      <c r="S699" s="19">
        <v>0</v>
      </c>
      <c r="T699" s="19">
        <v>0</v>
      </c>
      <c r="U699" s="17">
        <v>0</v>
      </c>
      <c r="V699" s="13">
        <v>0</v>
      </c>
      <c r="W699" s="13">
        <v>0</v>
      </c>
      <c r="X699" s="19">
        <v>0</v>
      </c>
      <c r="Y699" s="19">
        <v>0</v>
      </c>
      <c r="Z699" s="19">
        <v>0</v>
      </c>
      <c r="AA699" s="14">
        <v>0</v>
      </c>
      <c r="AB699" s="13">
        <v>0</v>
      </c>
      <c r="AC699" s="22" t="s">
        <v>782</v>
      </c>
      <c r="AD699" s="19">
        <v>0</v>
      </c>
      <c r="AE699" s="19">
        <v>0</v>
      </c>
      <c r="AF699" s="19">
        <v>0</v>
      </c>
      <c r="AG699" s="14">
        <v>0</v>
      </c>
      <c r="AH699" s="22" t="s">
        <v>782</v>
      </c>
      <c r="AI699" s="23" t="s">
        <v>782</v>
      </c>
      <c r="AJ699" s="23" t="s">
        <v>782</v>
      </c>
      <c r="AK699" s="23" t="s">
        <v>782</v>
      </c>
      <c r="AL699" s="14" t="s">
        <v>782</v>
      </c>
      <c r="AM699" s="22" t="s">
        <v>782</v>
      </c>
      <c r="AN699" s="23" t="s">
        <v>782</v>
      </c>
      <c r="AO699" s="23" t="s">
        <v>782</v>
      </c>
      <c r="AP699" s="23" t="s">
        <v>782</v>
      </c>
      <c r="AQ699" s="14" t="s">
        <v>782</v>
      </c>
      <c r="AR699" s="13">
        <v>343</v>
      </c>
      <c r="AS699" s="19">
        <v>7713.0849999999955</v>
      </c>
      <c r="AT699" s="19">
        <v>7.7130849999999995</v>
      </c>
      <c r="AU699" s="19">
        <v>6.8492194800000057</v>
      </c>
      <c r="AV699" s="14">
        <v>6.4156991865007953</v>
      </c>
      <c r="AW699" s="13">
        <v>0</v>
      </c>
      <c r="AX699" s="22" t="s">
        <v>782</v>
      </c>
      <c r="AY699" s="19">
        <v>0</v>
      </c>
      <c r="AZ699" s="19">
        <v>0</v>
      </c>
      <c r="BA699" s="19">
        <v>0</v>
      </c>
      <c r="BB699" s="14">
        <v>0</v>
      </c>
      <c r="BC699" s="13">
        <v>7</v>
      </c>
      <c r="BD699" s="19">
        <v>21000</v>
      </c>
      <c r="BE699" s="19">
        <v>21</v>
      </c>
      <c r="BF699" s="19">
        <v>51.136862512624845</v>
      </c>
      <c r="BG699" s="14">
        <v>47.90016266531584</v>
      </c>
      <c r="BH699" s="22">
        <v>352</v>
      </c>
      <c r="BI699" s="23">
        <v>32.579084999999999</v>
      </c>
      <c r="BJ699" s="23">
        <v>81.108627992624847</v>
      </c>
      <c r="BK699" s="14">
        <v>75.97486985925562</v>
      </c>
      <c r="BL699" t="s">
        <v>450</v>
      </c>
    </row>
    <row r="700" spans="1:64">
      <c r="A700" t="s">
        <v>1548</v>
      </c>
      <c r="B700" t="s">
        <v>1543</v>
      </c>
      <c r="C700" t="s">
        <v>450</v>
      </c>
      <c r="D700" t="s">
        <v>942</v>
      </c>
      <c r="E700">
        <v>2019</v>
      </c>
      <c r="F700" s="23">
        <v>106.86</v>
      </c>
      <c r="G700" s="23">
        <v>15.67</v>
      </c>
      <c r="H700" s="22">
        <v>13598</v>
      </c>
      <c r="I700" s="34">
        <v>108.79231408674602</v>
      </c>
      <c r="J700" s="22">
        <v>2</v>
      </c>
      <c r="K700" s="22">
        <v>5</v>
      </c>
      <c r="L700" s="23">
        <v>4582</v>
      </c>
      <c r="M700" s="23">
        <v>4.5819999999999999</v>
      </c>
      <c r="N700" s="23">
        <v>27.404941999999998</v>
      </c>
      <c r="O700" s="14">
        <v>25.190145305805839</v>
      </c>
      <c r="P700" s="22">
        <v>0</v>
      </c>
      <c r="Q700" s="22">
        <v>0</v>
      </c>
      <c r="R700" s="23">
        <v>0</v>
      </c>
      <c r="S700" s="23">
        <v>0</v>
      </c>
      <c r="T700" s="23">
        <v>0</v>
      </c>
      <c r="U700" s="14">
        <v>0</v>
      </c>
      <c r="V700" s="22">
        <v>0</v>
      </c>
      <c r="W700" s="22">
        <v>0</v>
      </c>
      <c r="X700" s="23">
        <v>0</v>
      </c>
      <c r="Y700" s="23">
        <v>0</v>
      </c>
      <c r="Z700" s="23">
        <v>0</v>
      </c>
      <c r="AA700" s="14">
        <v>0</v>
      </c>
      <c r="AB700" s="22">
        <v>0</v>
      </c>
      <c r="AC700" s="22">
        <v>0</v>
      </c>
      <c r="AD700" s="23">
        <v>0</v>
      </c>
      <c r="AE700" s="23">
        <v>0</v>
      </c>
      <c r="AF700" s="23">
        <v>0</v>
      </c>
      <c r="AG700" s="14">
        <v>0</v>
      </c>
      <c r="AH700" s="22">
        <v>0</v>
      </c>
      <c r="AI700" s="23">
        <v>0</v>
      </c>
      <c r="AJ700" s="23">
        <v>0</v>
      </c>
      <c r="AK700" s="23">
        <v>0</v>
      </c>
      <c r="AL700" s="14">
        <v>0</v>
      </c>
      <c r="AM700" s="22">
        <v>372</v>
      </c>
      <c r="AN700" s="23">
        <v>8321.5599999999959</v>
      </c>
      <c r="AO700" s="23">
        <v>8.3215599999999998</v>
      </c>
      <c r="AP700" s="23">
        <v>7.3895452800000019</v>
      </c>
      <c r="AQ700" s="14">
        <v>6.7923412991361847</v>
      </c>
      <c r="AR700" s="22">
        <v>372</v>
      </c>
      <c r="AS700" s="23">
        <v>8321.5599999999959</v>
      </c>
      <c r="AT700" s="23">
        <v>8.3215599999999998</v>
      </c>
      <c r="AU700" s="23">
        <v>7.3895452800000019</v>
      </c>
      <c r="AV700" s="14">
        <v>6.7923412991361847</v>
      </c>
      <c r="AW700" s="22">
        <v>0</v>
      </c>
      <c r="AX700" s="22" t="s">
        <v>782</v>
      </c>
      <c r="AY700" s="23">
        <v>0</v>
      </c>
      <c r="AZ700" s="23">
        <v>0</v>
      </c>
      <c r="BA700" s="23">
        <v>0</v>
      </c>
      <c r="BB700" s="14">
        <v>0</v>
      </c>
      <c r="BC700" s="22">
        <v>7</v>
      </c>
      <c r="BD700" s="23">
        <v>21000</v>
      </c>
      <c r="BE700" s="23">
        <v>21</v>
      </c>
      <c r="BF700" s="23">
        <v>51.136861711872363</v>
      </c>
      <c r="BG700" s="14">
        <v>47.004112506604251</v>
      </c>
      <c r="BH700" s="22">
        <v>381</v>
      </c>
      <c r="BI700" s="23">
        <v>33.903559999999999</v>
      </c>
      <c r="BJ700" s="23">
        <v>85.931348991872369</v>
      </c>
      <c r="BK700" s="14">
        <v>78.986599111546269</v>
      </c>
      <c r="BL700" t="s">
        <v>450</v>
      </c>
    </row>
    <row r="701" spans="1:64">
      <c r="A701" t="s">
        <v>1549</v>
      </c>
      <c r="B701" t="s">
        <v>1543</v>
      </c>
      <c r="C701" t="s">
        <v>450</v>
      </c>
      <c r="D701" t="s">
        <v>942</v>
      </c>
      <c r="E701">
        <v>2020</v>
      </c>
      <c r="F701" s="23">
        <v>106.86</v>
      </c>
      <c r="G701" s="23">
        <v>15.73</v>
      </c>
      <c r="H701" s="22">
        <v>13596</v>
      </c>
      <c r="I701" s="34">
        <v>109.49446572580791</v>
      </c>
      <c r="J701" s="22">
        <v>2</v>
      </c>
      <c r="K701" s="22">
        <v>6</v>
      </c>
      <c r="L701" s="23">
        <v>5382</v>
      </c>
      <c r="M701" s="23">
        <v>5.3819999999999997</v>
      </c>
      <c r="N701" s="23">
        <v>32.189742000000003</v>
      </c>
      <c r="O701" s="14">
        <v>29.39851049696739</v>
      </c>
      <c r="P701" s="22">
        <v>0</v>
      </c>
      <c r="Q701" s="22">
        <v>0</v>
      </c>
      <c r="R701" s="23">
        <v>0</v>
      </c>
      <c r="S701" s="23">
        <v>0</v>
      </c>
      <c r="T701" s="23">
        <v>0</v>
      </c>
      <c r="U701" s="14">
        <v>0</v>
      </c>
      <c r="V701" s="22">
        <v>0</v>
      </c>
      <c r="W701" s="22">
        <v>0</v>
      </c>
      <c r="X701" s="23">
        <v>0</v>
      </c>
      <c r="Y701" s="23">
        <v>0</v>
      </c>
      <c r="Z701" s="23">
        <v>0</v>
      </c>
      <c r="AA701" s="14">
        <v>0</v>
      </c>
      <c r="AB701" s="22">
        <v>0</v>
      </c>
      <c r="AC701" s="22">
        <v>0</v>
      </c>
      <c r="AD701" s="23">
        <v>0</v>
      </c>
      <c r="AE701" s="23">
        <v>0</v>
      </c>
      <c r="AF701" s="23">
        <v>0</v>
      </c>
      <c r="AG701" s="14">
        <v>0</v>
      </c>
      <c r="AH701" s="22">
        <v>0</v>
      </c>
      <c r="AI701" s="23">
        <v>0</v>
      </c>
      <c r="AJ701" s="23">
        <v>0</v>
      </c>
      <c r="AK701" s="23">
        <v>0</v>
      </c>
      <c r="AL701" s="14">
        <v>0</v>
      </c>
      <c r="AM701" s="22">
        <v>433</v>
      </c>
      <c r="AN701" s="23">
        <v>9590.8400000000056</v>
      </c>
      <c r="AO701" s="23">
        <v>9.5908399999999983</v>
      </c>
      <c r="AP701" s="23">
        <v>8.5166659200000048</v>
      </c>
      <c r="AQ701" s="14">
        <v>7.7781702148555452</v>
      </c>
      <c r="AR701" s="22">
        <v>433</v>
      </c>
      <c r="AS701" s="23">
        <v>9590.8400000000056</v>
      </c>
      <c r="AT701" s="23">
        <v>9.5908399999999983</v>
      </c>
      <c r="AU701" s="23">
        <v>8.5166659200000048</v>
      </c>
      <c r="AV701" s="14">
        <v>7.7781702148555452</v>
      </c>
      <c r="AW701" s="22">
        <v>0</v>
      </c>
      <c r="AX701" s="22">
        <v>0</v>
      </c>
      <c r="AY701" s="23">
        <v>0</v>
      </c>
      <c r="AZ701" s="23">
        <v>0</v>
      </c>
      <c r="BA701" s="23">
        <v>0</v>
      </c>
      <c r="BB701" s="14">
        <v>0</v>
      </c>
      <c r="BC701" s="22">
        <v>7</v>
      </c>
      <c r="BD701" s="23">
        <v>21000</v>
      </c>
      <c r="BE701" s="23">
        <v>21</v>
      </c>
      <c r="BF701" s="23">
        <v>51.136861711872363</v>
      </c>
      <c r="BG701" s="14">
        <v>46.702690745966507</v>
      </c>
      <c r="BH701" s="22">
        <v>442</v>
      </c>
      <c r="BI701" s="23">
        <v>35.972839999999998</v>
      </c>
      <c r="BJ701" s="23">
        <v>91.843269631872374</v>
      </c>
      <c r="BK701" s="14">
        <v>83.879371457789432</v>
      </c>
      <c r="BL701" t="s">
        <v>450</v>
      </c>
    </row>
    <row r="702" spans="1:64">
      <c r="A702" t="s">
        <v>1550</v>
      </c>
      <c r="B702" t="s">
        <v>1543</v>
      </c>
      <c r="C702" t="s">
        <v>450</v>
      </c>
      <c r="D702" t="s">
        <v>942</v>
      </c>
      <c r="E702">
        <v>2021</v>
      </c>
      <c r="F702" s="23">
        <v>106.86</v>
      </c>
      <c r="G702" s="23">
        <v>16.02</v>
      </c>
      <c r="H702" s="22">
        <v>13611</v>
      </c>
      <c r="I702" s="34">
        <v>101.94</v>
      </c>
      <c r="J702" s="22">
        <v>2</v>
      </c>
      <c r="K702" s="22">
        <v>6</v>
      </c>
      <c r="L702" s="23">
        <v>5382</v>
      </c>
      <c r="M702" s="23">
        <v>5.3819999999999997</v>
      </c>
      <c r="N702" s="23">
        <v>32.189742000000003</v>
      </c>
      <c r="O702" s="14">
        <v>31.58</v>
      </c>
      <c r="P702" s="22">
        <v>0</v>
      </c>
      <c r="Q702" s="22">
        <v>0</v>
      </c>
      <c r="R702" s="23">
        <v>0</v>
      </c>
      <c r="S702" s="23">
        <v>0</v>
      </c>
      <c r="T702" s="23">
        <v>0</v>
      </c>
      <c r="U702" s="14">
        <v>0</v>
      </c>
      <c r="V702" s="22">
        <v>0</v>
      </c>
      <c r="W702" s="22">
        <v>0</v>
      </c>
      <c r="X702" s="23">
        <v>0</v>
      </c>
      <c r="Y702" s="23">
        <v>0</v>
      </c>
      <c r="Z702" s="23">
        <v>0</v>
      </c>
      <c r="AA702" s="14">
        <v>0</v>
      </c>
      <c r="AB702" s="22">
        <v>0</v>
      </c>
      <c r="AC702" s="22">
        <v>0</v>
      </c>
      <c r="AD702" s="23">
        <v>0</v>
      </c>
      <c r="AE702" s="23">
        <v>0</v>
      </c>
      <c r="AF702" s="23">
        <v>0</v>
      </c>
      <c r="AG702" s="14">
        <v>0</v>
      </c>
      <c r="AH702" s="22">
        <v>0</v>
      </c>
      <c r="AI702" s="23">
        <v>0</v>
      </c>
      <c r="AJ702" s="23">
        <v>0</v>
      </c>
      <c r="AK702" s="23">
        <v>0</v>
      </c>
      <c r="AL702" s="14">
        <v>0</v>
      </c>
      <c r="AM702" s="22">
        <v>502</v>
      </c>
      <c r="AN702" s="23">
        <v>10271.184999999999</v>
      </c>
      <c r="AO702" s="23">
        <v>10.271184999999999</v>
      </c>
      <c r="AP702" s="23">
        <v>9.1908916759999997</v>
      </c>
      <c r="AQ702" s="14">
        <v>9.02</v>
      </c>
      <c r="AR702" s="22">
        <v>502</v>
      </c>
      <c r="AS702" s="23">
        <v>10271.184999999999</v>
      </c>
      <c r="AT702" s="23">
        <v>10.271184999999999</v>
      </c>
      <c r="AU702" s="23">
        <v>9.1908916759999997</v>
      </c>
      <c r="AV702" s="14">
        <v>9.02</v>
      </c>
      <c r="AW702" s="22">
        <v>0</v>
      </c>
      <c r="AX702" s="22">
        <v>0</v>
      </c>
      <c r="AY702" s="23">
        <v>0</v>
      </c>
      <c r="AZ702" s="23">
        <v>0</v>
      </c>
      <c r="BA702" s="23">
        <v>0</v>
      </c>
      <c r="BB702" s="14">
        <v>0</v>
      </c>
      <c r="BC702" s="22">
        <v>7</v>
      </c>
      <c r="BD702" s="23">
        <v>21000</v>
      </c>
      <c r="BE702" s="23">
        <v>21</v>
      </c>
      <c r="BF702" s="23">
        <v>44.59134341</v>
      </c>
      <c r="BG702" s="14">
        <v>43.74</v>
      </c>
      <c r="BH702" s="22">
        <v>511</v>
      </c>
      <c r="BI702" s="23">
        <v>36.65</v>
      </c>
      <c r="BJ702" s="23">
        <v>85.97</v>
      </c>
      <c r="BK702" s="14">
        <v>84.34</v>
      </c>
      <c r="BL702" t="s">
        <v>450</v>
      </c>
    </row>
    <row r="703" spans="1:64">
      <c r="A703" t="s">
        <v>1551</v>
      </c>
      <c r="B703" t="s">
        <v>1543</v>
      </c>
      <c r="C703" t="s">
        <v>450</v>
      </c>
      <c r="D703" s="111" t="s">
        <v>942</v>
      </c>
      <c r="E703" s="110">
        <v>2022</v>
      </c>
      <c r="F703" s="23"/>
      <c r="G703" s="23"/>
      <c r="H703" s="22">
        <v>13787</v>
      </c>
      <c r="I703" s="34">
        <v>99.921808764947528</v>
      </c>
      <c r="J703" s="22">
        <v>2</v>
      </c>
      <c r="K703" s="22">
        <v>4</v>
      </c>
      <c r="L703" s="23">
        <v>3338</v>
      </c>
      <c r="M703" s="23">
        <v>3.3380000000000001</v>
      </c>
      <c r="N703" s="23">
        <v>19.754284000000002</v>
      </c>
      <c r="O703" s="14">
        <v>19.76974220559725</v>
      </c>
      <c r="P703" s="22">
        <v>0</v>
      </c>
      <c r="Q703" s="22">
        <v>0</v>
      </c>
      <c r="R703" s="23">
        <v>0</v>
      </c>
      <c r="S703" s="23">
        <v>0</v>
      </c>
      <c r="T703" s="23">
        <v>0</v>
      </c>
      <c r="U703" s="14">
        <v>0</v>
      </c>
      <c r="V703" s="22">
        <v>0</v>
      </c>
      <c r="W703" s="22">
        <v>0</v>
      </c>
      <c r="X703" s="23">
        <v>0</v>
      </c>
      <c r="Y703" s="23">
        <v>0</v>
      </c>
      <c r="Z703" s="23">
        <v>0</v>
      </c>
      <c r="AA703" s="14">
        <v>0</v>
      </c>
      <c r="AB703" s="22">
        <v>0</v>
      </c>
      <c r="AC703" s="22">
        <v>0</v>
      </c>
      <c r="AD703" s="23">
        <v>0</v>
      </c>
      <c r="AE703" s="23">
        <v>0</v>
      </c>
      <c r="AF703" s="23">
        <v>0</v>
      </c>
      <c r="AG703" s="14">
        <v>0</v>
      </c>
      <c r="AH703" s="22">
        <v>0</v>
      </c>
      <c r="AI703" s="23">
        <v>0</v>
      </c>
      <c r="AJ703" s="23">
        <v>0</v>
      </c>
      <c r="AK703" s="23">
        <v>0</v>
      </c>
      <c r="AL703" s="14">
        <v>0</v>
      </c>
      <c r="AM703" s="22">
        <v>604</v>
      </c>
      <c r="AN703" s="23">
        <v>11057.855000000012</v>
      </c>
      <c r="AO703" s="23">
        <v>11.057855000000012</v>
      </c>
      <c r="AP703" s="23">
        <v>11.327267675218231</v>
      </c>
      <c r="AQ703" s="14">
        <v>11.336131536473772</v>
      </c>
      <c r="AR703" s="22">
        <v>604</v>
      </c>
      <c r="AS703" s="23">
        <v>11057.855</v>
      </c>
      <c r="AT703" s="23">
        <v>11.057855</v>
      </c>
      <c r="AU703" s="23">
        <v>11.3272676752182</v>
      </c>
      <c r="AV703" s="14">
        <v>11.336131536473742</v>
      </c>
      <c r="AW703" s="22">
        <v>0</v>
      </c>
      <c r="AX703" s="22">
        <v>0</v>
      </c>
      <c r="AY703" s="23">
        <v>0</v>
      </c>
      <c r="AZ703" s="23">
        <v>0</v>
      </c>
      <c r="BA703" s="23">
        <v>0</v>
      </c>
      <c r="BB703" s="14">
        <v>0</v>
      </c>
      <c r="BC703" s="22">
        <v>7</v>
      </c>
      <c r="BD703" s="23">
        <v>21000</v>
      </c>
      <c r="BE703" s="23">
        <v>21</v>
      </c>
      <c r="BF703" s="23">
        <v>49.807303307363703</v>
      </c>
      <c r="BG703" s="14">
        <v>49.846278728329082</v>
      </c>
      <c r="BH703" s="22">
        <v>613</v>
      </c>
      <c r="BI703" s="23">
        <v>35.395855000000005</v>
      </c>
      <c r="BJ703" s="23">
        <v>80.888854982581904</v>
      </c>
      <c r="BK703" s="14">
        <v>80.95215247040008</v>
      </c>
      <c r="BL703" t="s">
        <v>450</v>
      </c>
    </row>
    <row r="704" spans="1:64">
      <c r="A704" t="s">
        <v>1552</v>
      </c>
      <c r="B704" t="s">
        <v>1543</v>
      </c>
      <c r="C704" t="s">
        <v>450</v>
      </c>
      <c r="D704" t="s">
        <v>942</v>
      </c>
      <c r="E704">
        <v>2023</v>
      </c>
      <c r="F704">
        <v>106.85</v>
      </c>
      <c r="G704">
        <v>16.55</v>
      </c>
      <c r="H704">
        <v>13708</v>
      </c>
      <c r="I704">
        <v>99.921808764947528</v>
      </c>
      <c r="J704">
        <v>2</v>
      </c>
      <c r="K704">
        <v>4</v>
      </c>
      <c r="L704">
        <v>3338</v>
      </c>
      <c r="M704">
        <v>3.3380000000000001</v>
      </c>
      <c r="N704">
        <v>19.754283999999998</v>
      </c>
      <c r="O704">
        <v>19.769742205597243</v>
      </c>
      <c r="P704">
        <v>0</v>
      </c>
      <c r="Q704">
        <v>0</v>
      </c>
      <c r="R704">
        <v>0</v>
      </c>
      <c r="S704">
        <v>0</v>
      </c>
      <c r="T704">
        <v>0</v>
      </c>
      <c r="U704">
        <v>0</v>
      </c>
      <c r="V704">
        <v>0</v>
      </c>
      <c r="W704">
        <v>0</v>
      </c>
      <c r="X704">
        <v>0</v>
      </c>
      <c r="Y704">
        <v>0</v>
      </c>
      <c r="Z704">
        <v>0</v>
      </c>
      <c r="AA704">
        <v>0</v>
      </c>
      <c r="AG704">
        <v>0</v>
      </c>
      <c r="AL704">
        <v>0</v>
      </c>
      <c r="AM704">
        <v>796</v>
      </c>
      <c r="AN704">
        <v>13423.21</v>
      </c>
      <c r="AO704">
        <v>13.423209999999999</v>
      </c>
      <c r="AP704">
        <v>12.5908</v>
      </c>
      <c r="AQ704">
        <v>12.600652605897222</v>
      </c>
      <c r="AR704">
        <v>896</v>
      </c>
      <c r="AS704">
        <v>13508.219999999899</v>
      </c>
      <c r="AT704">
        <v>13.50822</v>
      </c>
      <c r="AU704">
        <v>12.6705379358927</v>
      </c>
      <c r="AV704">
        <v>12.680452938655682</v>
      </c>
      <c r="AW704">
        <v>0</v>
      </c>
      <c r="AX704">
        <v>0</v>
      </c>
      <c r="AY704">
        <v>0</v>
      </c>
      <c r="AZ704">
        <v>0</v>
      </c>
      <c r="BA704">
        <v>0</v>
      </c>
      <c r="BB704">
        <v>0</v>
      </c>
      <c r="BC704">
        <v>7</v>
      </c>
      <c r="BD704">
        <v>21000</v>
      </c>
      <c r="BE704">
        <v>21</v>
      </c>
      <c r="BF704">
        <v>59.472169999999998</v>
      </c>
      <c r="BG704">
        <v>59.518708413195554</v>
      </c>
      <c r="BH704">
        <v>905</v>
      </c>
      <c r="BI704">
        <v>37.846220000000002</v>
      </c>
      <c r="BJ704">
        <v>91.8969919358927</v>
      </c>
      <c r="BK704">
        <v>91.968903557448485</v>
      </c>
      <c r="BL704" t="s">
        <v>450</v>
      </c>
    </row>
    <row r="705" spans="1:64">
      <c r="A705" t="s">
        <v>1553</v>
      </c>
      <c r="B705" t="s">
        <v>1543</v>
      </c>
      <c r="C705" t="s">
        <v>450</v>
      </c>
      <c r="D705" t="s">
        <v>942</v>
      </c>
      <c r="E705">
        <v>2024</v>
      </c>
      <c r="F705">
        <v>106.85</v>
      </c>
      <c r="G705">
        <v>16.55</v>
      </c>
      <c r="H705">
        <v>13676</v>
      </c>
      <c r="I705">
        <v>93.777674273474005</v>
      </c>
      <c r="J705">
        <v>2</v>
      </c>
      <c r="K705">
        <v>4</v>
      </c>
      <c r="L705">
        <v>3338</v>
      </c>
      <c r="M705">
        <v>3.3380000000000001</v>
      </c>
      <c r="N705">
        <v>19.754284000000002</v>
      </c>
      <c r="O705">
        <v>21.065018036587954</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c r="AL705">
        <v>0</v>
      </c>
      <c r="AM705">
        <v>960</v>
      </c>
      <c r="AN705">
        <v>15480.050000000007</v>
      </c>
      <c r="AO705">
        <v>15.480049999999991</v>
      </c>
      <c r="AP705">
        <v>13.962135279581869</v>
      </c>
      <c r="AQ705">
        <v>14.888549313843674</v>
      </c>
      <c r="AR705">
        <v>1158</v>
      </c>
      <c r="AS705">
        <v>15666.20699999998</v>
      </c>
      <c r="AT705">
        <v>15.666206999999996</v>
      </c>
      <c r="AU705">
        <v>14.130038433463204</v>
      </c>
      <c r="AV705">
        <v>15.06759315896154</v>
      </c>
      <c r="AW705">
        <v>0</v>
      </c>
      <c r="AX705">
        <v>0</v>
      </c>
      <c r="AY705">
        <v>0</v>
      </c>
      <c r="AZ705">
        <v>0</v>
      </c>
      <c r="BA705">
        <v>0</v>
      </c>
      <c r="BB705">
        <v>0</v>
      </c>
      <c r="BC705">
        <v>7</v>
      </c>
      <c r="BD705">
        <v>21000</v>
      </c>
      <c r="BE705">
        <v>21</v>
      </c>
      <c r="BF705">
        <v>52.15959894610981</v>
      </c>
      <c r="BG705">
        <v>55.620486805849154</v>
      </c>
      <c r="BH705">
        <v>1167</v>
      </c>
      <c r="BI705">
        <v>40.004206999999994</v>
      </c>
      <c r="BJ705">
        <v>86.043921379573021</v>
      </c>
      <c r="BK705">
        <v>91.753098001398655</v>
      </c>
      <c r="BL705" t="s">
        <v>450</v>
      </c>
    </row>
    <row r="706" spans="1:64">
      <c r="A706" t="s">
        <v>1554</v>
      </c>
      <c r="B706" t="s">
        <v>1555</v>
      </c>
      <c r="C706" t="s">
        <v>452</v>
      </c>
      <c r="D706" t="s">
        <v>942</v>
      </c>
      <c r="E706">
        <v>2012</v>
      </c>
      <c r="F706" s="23">
        <v>63.14</v>
      </c>
      <c r="G706" s="23">
        <v>17.850000000000001</v>
      </c>
      <c r="H706" s="22">
        <v>37093</v>
      </c>
      <c r="I706" s="34">
        <v>309.50439899999998</v>
      </c>
      <c r="J706" s="22">
        <v>0</v>
      </c>
      <c r="K706" s="22" t="s">
        <v>782</v>
      </c>
      <c r="L706" s="23">
        <v>0</v>
      </c>
      <c r="M706" s="23">
        <v>0</v>
      </c>
      <c r="N706" s="23">
        <v>0</v>
      </c>
      <c r="O706" s="14">
        <v>0</v>
      </c>
      <c r="P706" s="22">
        <v>0</v>
      </c>
      <c r="Q706" s="22" t="s">
        <v>782</v>
      </c>
      <c r="R706" s="23">
        <v>0</v>
      </c>
      <c r="S706" s="23">
        <v>0</v>
      </c>
      <c r="T706" s="23">
        <v>0</v>
      </c>
      <c r="U706" s="14">
        <v>0</v>
      </c>
      <c r="V706" s="22">
        <v>1</v>
      </c>
      <c r="W706" s="22" t="s">
        <v>782</v>
      </c>
      <c r="X706" s="23">
        <v>2716</v>
      </c>
      <c r="Y706" s="23">
        <v>2.7160000000000002</v>
      </c>
      <c r="Z706" s="23">
        <v>3.8198400000000001</v>
      </c>
      <c r="AA706" s="14">
        <v>1.2341795503850013</v>
      </c>
      <c r="AB706" s="22">
        <v>0</v>
      </c>
      <c r="AC706" s="22" t="s">
        <v>782</v>
      </c>
      <c r="AD706" s="23">
        <v>0</v>
      </c>
      <c r="AE706" s="23">
        <v>0</v>
      </c>
      <c r="AF706" s="23">
        <v>0</v>
      </c>
      <c r="AG706" s="14">
        <v>0</v>
      </c>
      <c r="AH706" s="22" t="s">
        <v>782</v>
      </c>
      <c r="AI706" s="23" t="s">
        <v>782</v>
      </c>
      <c r="AJ706" s="23" t="s">
        <v>782</v>
      </c>
      <c r="AK706" s="23" t="s">
        <v>782</v>
      </c>
      <c r="AL706" s="14" t="s">
        <v>782</v>
      </c>
      <c r="AM706" s="22" t="s">
        <v>782</v>
      </c>
      <c r="AN706" s="23" t="s">
        <v>782</v>
      </c>
      <c r="AO706" s="23" t="s">
        <v>782</v>
      </c>
      <c r="AP706" s="23" t="s">
        <v>782</v>
      </c>
      <c r="AQ706" s="14" t="s">
        <v>782</v>
      </c>
      <c r="AR706" s="22">
        <v>233</v>
      </c>
      <c r="AS706" s="23">
        <v>5954.8560000000034</v>
      </c>
      <c r="AT706" s="23">
        <v>5.954856000000003</v>
      </c>
      <c r="AU706" s="23">
        <v>4.9828950000000001</v>
      </c>
      <c r="AV706" s="14">
        <v>1.6099593466521296</v>
      </c>
      <c r="AW706" s="22">
        <v>0</v>
      </c>
      <c r="AX706" s="22" t="s">
        <v>782</v>
      </c>
      <c r="AY706" s="23">
        <v>0</v>
      </c>
      <c r="AZ706" s="23">
        <v>0</v>
      </c>
      <c r="BA706" s="23">
        <v>0</v>
      </c>
      <c r="BB706" s="14">
        <v>0</v>
      </c>
      <c r="BC706" s="22">
        <v>4</v>
      </c>
      <c r="BD706" s="23">
        <v>3850</v>
      </c>
      <c r="BE706" s="23">
        <v>3.85</v>
      </c>
      <c r="BF706" s="23">
        <v>6.1484499999999995</v>
      </c>
      <c r="BG706" s="14">
        <v>1.9865468858812569</v>
      </c>
      <c r="BH706" s="22">
        <v>238</v>
      </c>
      <c r="BI706" s="23">
        <v>12.520856000000002</v>
      </c>
      <c r="BJ706" s="23">
        <v>14.951185000000001</v>
      </c>
      <c r="BK706" s="14">
        <v>4.8306857829183878</v>
      </c>
      <c r="BL706" t="s">
        <v>452</v>
      </c>
    </row>
    <row r="707" spans="1:64">
      <c r="A707" t="s">
        <v>1556</v>
      </c>
      <c r="B707" t="s">
        <v>1555</v>
      </c>
      <c r="C707" t="s">
        <v>452</v>
      </c>
      <c r="D707" t="s">
        <v>942</v>
      </c>
      <c r="E707">
        <v>2015</v>
      </c>
      <c r="F707" s="23">
        <v>63.14</v>
      </c>
      <c r="G707" s="23">
        <v>18.32</v>
      </c>
      <c r="H707" s="22">
        <v>37683</v>
      </c>
      <c r="I707" s="34">
        <v>302.40542942895542</v>
      </c>
      <c r="J707" s="13">
        <v>0</v>
      </c>
      <c r="K707" s="13">
        <v>0</v>
      </c>
      <c r="L707" s="19">
        <v>0</v>
      </c>
      <c r="M707" s="35">
        <v>0</v>
      </c>
      <c r="N707" s="19">
        <v>0</v>
      </c>
      <c r="O707" s="17">
        <v>0</v>
      </c>
      <c r="P707" s="36">
        <v>0</v>
      </c>
      <c r="Q707" s="37">
        <v>0</v>
      </c>
      <c r="R707" s="38">
        <v>0</v>
      </c>
      <c r="S707" s="27">
        <v>0</v>
      </c>
      <c r="T707" s="23">
        <v>0</v>
      </c>
      <c r="U707" s="17">
        <v>0</v>
      </c>
      <c r="V707" s="22">
        <v>0</v>
      </c>
      <c r="W707" s="22">
        <v>0</v>
      </c>
      <c r="X707" s="23">
        <v>0</v>
      </c>
      <c r="Y707" s="27">
        <v>0</v>
      </c>
      <c r="Z707" s="27">
        <v>0</v>
      </c>
      <c r="AA707" s="14">
        <v>0</v>
      </c>
      <c r="AB707" s="39">
        <v>1</v>
      </c>
      <c r="AC707" s="22" t="s">
        <v>782</v>
      </c>
      <c r="AD707" s="23">
        <v>0</v>
      </c>
      <c r="AE707" s="23">
        <v>0</v>
      </c>
      <c r="AF707" s="23">
        <v>1.028723745</v>
      </c>
      <c r="AG707" s="14">
        <v>0.34018031585695441</v>
      </c>
      <c r="AH707" s="22" t="s">
        <v>782</v>
      </c>
      <c r="AI707" s="23" t="s">
        <v>782</v>
      </c>
      <c r="AJ707" s="23" t="s">
        <v>782</v>
      </c>
      <c r="AK707" s="23" t="s">
        <v>782</v>
      </c>
      <c r="AL707" s="14" t="s">
        <v>782</v>
      </c>
      <c r="AM707" s="22" t="s">
        <v>782</v>
      </c>
      <c r="AN707" s="23" t="s">
        <v>782</v>
      </c>
      <c r="AO707" s="23" t="s">
        <v>782</v>
      </c>
      <c r="AP707" s="23" t="s">
        <v>782</v>
      </c>
      <c r="AQ707" s="14" t="s">
        <v>782</v>
      </c>
      <c r="AR707" s="40">
        <v>295</v>
      </c>
      <c r="AS707" s="41">
        <v>6830.0600000000013</v>
      </c>
      <c r="AT707" s="23">
        <v>6.8300600000000014</v>
      </c>
      <c r="AU707" s="23">
        <v>6.0662050256612341</v>
      </c>
      <c r="AV707" s="14">
        <v>2.0059841640794271</v>
      </c>
      <c r="AW707" s="22">
        <v>0</v>
      </c>
      <c r="AX707" s="22" t="s">
        <v>782</v>
      </c>
      <c r="AY707" s="23">
        <v>0</v>
      </c>
      <c r="AZ707" s="23">
        <v>0</v>
      </c>
      <c r="BA707" s="23">
        <v>0</v>
      </c>
      <c r="BB707" s="14">
        <v>0</v>
      </c>
      <c r="BC707" s="42">
        <v>4</v>
      </c>
      <c r="BD707" s="43">
        <v>3850</v>
      </c>
      <c r="BE707" s="44">
        <v>3.85</v>
      </c>
      <c r="BF707" s="23">
        <v>6.1099500000000004</v>
      </c>
      <c r="BG707" s="14">
        <v>2.0204498350236864</v>
      </c>
      <c r="BH707" s="22">
        <v>300</v>
      </c>
      <c r="BI707" s="23">
        <v>10.680060000000001</v>
      </c>
      <c r="BJ707" s="23">
        <v>13.204878770661235</v>
      </c>
      <c r="BK707" s="14">
        <v>4.366614314960068</v>
      </c>
      <c r="BL707" t="s">
        <v>452</v>
      </c>
    </row>
    <row r="708" spans="1:64">
      <c r="A708" t="s">
        <v>1557</v>
      </c>
      <c r="B708" t="s">
        <v>1555</v>
      </c>
      <c r="C708" t="s">
        <v>452</v>
      </c>
      <c r="D708" t="s">
        <v>942</v>
      </c>
      <c r="E708">
        <v>2016</v>
      </c>
      <c r="F708" s="23">
        <v>63.14</v>
      </c>
      <c r="G708" s="23">
        <v>17.829999999999998</v>
      </c>
      <c r="H708" s="22">
        <v>37414</v>
      </c>
      <c r="I708" s="34">
        <v>320.39643859153023</v>
      </c>
      <c r="J708" s="13">
        <v>0</v>
      </c>
      <c r="K708" s="13">
        <v>0</v>
      </c>
      <c r="L708" s="19">
        <v>0</v>
      </c>
      <c r="M708" s="35">
        <v>0</v>
      </c>
      <c r="N708" s="19">
        <v>0</v>
      </c>
      <c r="O708" s="17">
        <v>0</v>
      </c>
      <c r="P708" s="13">
        <v>0</v>
      </c>
      <c r="Q708" s="13">
        <v>0</v>
      </c>
      <c r="R708" s="19">
        <v>0</v>
      </c>
      <c r="S708" s="27">
        <v>0</v>
      </c>
      <c r="T708" s="19">
        <v>0</v>
      </c>
      <c r="U708" s="17">
        <v>0</v>
      </c>
      <c r="V708" s="13">
        <v>1</v>
      </c>
      <c r="W708" s="13">
        <v>1</v>
      </c>
      <c r="X708" s="19">
        <v>2716</v>
      </c>
      <c r="Y708" s="27">
        <v>2.7160000000000002</v>
      </c>
      <c r="Z708" s="19">
        <v>11.697812000000001</v>
      </c>
      <c r="AA708" s="14">
        <v>3.6510430800741225</v>
      </c>
      <c r="AB708" s="13">
        <v>1</v>
      </c>
      <c r="AC708" s="22" t="s">
        <v>782</v>
      </c>
      <c r="AD708" s="19">
        <v>0</v>
      </c>
      <c r="AE708" s="23">
        <v>0</v>
      </c>
      <c r="AF708" s="19">
        <v>0.94229011800000007</v>
      </c>
      <c r="AG708" s="14">
        <v>0.29410130841101984</v>
      </c>
      <c r="AH708" s="22" t="s">
        <v>782</v>
      </c>
      <c r="AI708" s="23" t="s">
        <v>782</v>
      </c>
      <c r="AJ708" s="23" t="s">
        <v>782</v>
      </c>
      <c r="AK708" s="23" t="s">
        <v>782</v>
      </c>
      <c r="AL708" s="14" t="s">
        <v>782</v>
      </c>
      <c r="AM708" s="22" t="s">
        <v>782</v>
      </c>
      <c r="AN708" s="23" t="s">
        <v>782</v>
      </c>
      <c r="AO708" s="23" t="s">
        <v>782</v>
      </c>
      <c r="AP708" s="23" t="s">
        <v>782</v>
      </c>
      <c r="AQ708" s="14" t="s">
        <v>782</v>
      </c>
      <c r="AR708" s="13">
        <v>305</v>
      </c>
      <c r="AS708" s="19">
        <v>6882.4100000000008</v>
      </c>
      <c r="AT708" s="23">
        <v>6.882410000000001</v>
      </c>
      <c r="AU708" s="19">
        <v>6.1115800800000084</v>
      </c>
      <c r="AV708" s="14">
        <v>1.9075056223679165</v>
      </c>
      <c r="AW708" s="13">
        <v>0</v>
      </c>
      <c r="AX708" s="22" t="s">
        <v>782</v>
      </c>
      <c r="AY708" s="19">
        <v>0</v>
      </c>
      <c r="AZ708" s="23">
        <v>0</v>
      </c>
      <c r="BA708" s="19">
        <v>0</v>
      </c>
      <c r="BB708" s="14">
        <v>0</v>
      </c>
      <c r="BC708" s="13">
        <v>4</v>
      </c>
      <c r="BD708" s="19">
        <v>3849.9999999999995</v>
      </c>
      <c r="BE708" s="44">
        <v>3.8499999999999996</v>
      </c>
      <c r="BF708" s="19">
        <v>6.1448301875494415</v>
      </c>
      <c r="BG708" s="14">
        <v>1.9178834242235183</v>
      </c>
      <c r="BH708" s="22">
        <v>311</v>
      </c>
      <c r="BI708" s="23">
        <v>13.448410000000003</v>
      </c>
      <c r="BJ708" s="23">
        <v>24.89651238554945</v>
      </c>
      <c r="BK708" s="14">
        <v>7.7705334350765778</v>
      </c>
      <c r="BL708" t="s">
        <v>452</v>
      </c>
    </row>
    <row r="709" spans="1:64">
      <c r="A709" t="s">
        <v>1558</v>
      </c>
      <c r="B709" t="s">
        <v>1555</v>
      </c>
      <c r="C709" t="s">
        <v>452</v>
      </c>
      <c r="D709" t="s">
        <v>942</v>
      </c>
      <c r="E709">
        <v>2017</v>
      </c>
      <c r="F709" s="23">
        <v>63.14</v>
      </c>
      <c r="G709" s="23">
        <v>17.8</v>
      </c>
      <c r="H709" s="22">
        <v>37346</v>
      </c>
      <c r="I709" s="34">
        <v>293.35322078318535</v>
      </c>
      <c r="J709" s="13">
        <v>0</v>
      </c>
      <c r="K709" s="13">
        <v>0</v>
      </c>
      <c r="L709" s="19">
        <v>0</v>
      </c>
      <c r="M709" s="19">
        <v>0</v>
      </c>
      <c r="N709" s="19">
        <v>0</v>
      </c>
      <c r="O709" s="17">
        <v>0</v>
      </c>
      <c r="P709" s="13">
        <v>0</v>
      </c>
      <c r="Q709" s="13">
        <v>0</v>
      </c>
      <c r="R709" s="19">
        <v>0</v>
      </c>
      <c r="S709" s="19">
        <v>0</v>
      </c>
      <c r="T709" s="19">
        <v>0</v>
      </c>
      <c r="U709" s="17">
        <v>0</v>
      </c>
      <c r="V709" s="13">
        <v>0</v>
      </c>
      <c r="W709" s="13">
        <v>0</v>
      </c>
      <c r="X709" s="19">
        <v>0</v>
      </c>
      <c r="Y709" s="19">
        <v>0</v>
      </c>
      <c r="Z709" s="19">
        <v>0</v>
      </c>
      <c r="AA709" s="14">
        <v>0</v>
      </c>
      <c r="AB709" s="13">
        <v>1</v>
      </c>
      <c r="AC709" s="22" t="s">
        <v>782</v>
      </c>
      <c r="AD709" s="19">
        <v>289</v>
      </c>
      <c r="AE709" s="19">
        <v>0.28899999999999998</v>
      </c>
      <c r="AF709" s="19">
        <v>0.9256086</v>
      </c>
      <c r="AG709" s="14">
        <v>0.3155269942252002</v>
      </c>
      <c r="AH709" s="22" t="s">
        <v>782</v>
      </c>
      <c r="AI709" s="23" t="s">
        <v>782</v>
      </c>
      <c r="AJ709" s="23" t="s">
        <v>782</v>
      </c>
      <c r="AK709" s="23" t="s">
        <v>782</v>
      </c>
      <c r="AL709" s="14" t="s">
        <v>782</v>
      </c>
      <c r="AM709" s="22" t="s">
        <v>782</v>
      </c>
      <c r="AN709" s="23" t="s">
        <v>782</v>
      </c>
      <c r="AO709" s="23" t="s">
        <v>782</v>
      </c>
      <c r="AP709" s="23" t="s">
        <v>782</v>
      </c>
      <c r="AQ709" s="14" t="s">
        <v>782</v>
      </c>
      <c r="AR709" s="13">
        <v>323</v>
      </c>
      <c r="AS709" s="19">
        <v>7244.4719999999998</v>
      </c>
      <c r="AT709" s="19">
        <v>7.2444719999999974</v>
      </c>
      <c r="AU709" s="19">
        <v>6.4330911360000096</v>
      </c>
      <c r="AV709" s="14">
        <v>2.1929505729731353</v>
      </c>
      <c r="AW709" s="13">
        <v>0</v>
      </c>
      <c r="AX709" s="22" t="s">
        <v>782</v>
      </c>
      <c r="AY709" s="19">
        <v>0</v>
      </c>
      <c r="AZ709" s="19">
        <v>0</v>
      </c>
      <c r="BA709" s="19">
        <v>0</v>
      </c>
      <c r="BB709" s="14">
        <v>0</v>
      </c>
      <c r="BC709" s="13">
        <v>4</v>
      </c>
      <c r="BD709" s="19">
        <v>3850</v>
      </c>
      <c r="BE709" s="19">
        <v>3.8499999999999996</v>
      </c>
      <c r="BF709" s="19">
        <v>6.1448301875494415</v>
      </c>
      <c r="BG709" s="14">
        <v>2.0946864572150137</v>
      </c>
      <c r="BH709" s="22">
        <v>328</v>
      </c>
      <c r="BI709" s="23">
        <v>11.383471999999996</v>
      </c>
      <c r="BJ709" s="23">
        <v>13.503529923549451</v>
      </c>
      <c r="BK709" s="14">
        <v>4.6031640244133492</v>
      </c>
      <c r="BL709" t="s">
        <v>452</v>
      </c>
    </row>
    <row r="710" spans="1:64">
      <c r="A710" t="s">
        <v>1559</v>
      </c>
      <c r="B710" t="s">
        <v>1555</v>
      </c>
      <c r="C710" t="s">
        <v>452</v>
      </c>
      <c r="D710" t="s">
        <v>942</v>
      </c>
      <c r="E710">
        <v>2018</v>
      </c>
      <c r="F710" s="23">
        <v>63.14</v>
      </c>
      <c r="G710" s="23">
        <v>17.96</v>
      </c>
      <c r="H710" s="22">
        <v>37391</v>
      </c>
      <c r="I710" s="34">
        <v>293.37407033690124</v>
      </c>
      <c r="J710" s="13">
        <v>0</v>
      </c>
      <c r="K710" s="13">
        <v>0</v>
      </c>
      <c r="L710" s="19">
        <v>0</v>
      </c>
      <c r="M710" s="19">
        <v>0</v>
      </c>
      <c r="N710" s="19">
        <v>0</v>
      </c>
      <c r="O710" s="17">
        <v>0</v>
      </c>
      <c r="P710" s="13">
        <v>0</v>
      </c>
      <c r="Q710" s="13">
        <v>0</v>
      </c>
      <c r="R710" s="19">
        <v>0</v>
      </c>
      <c r="S710" s="19">
        <v>0</v>
      </c>
      <c r="T710" s="19">
        <v>0</v>
      </c>
      <c r="U710" s="17">
        <v>0</v>
      </c>
      <c r="V710" s="13">
        <v>1</v>
      </c>
      <c r="W710" s="13">
        <v>1</v>
      </c>
      <c r="X710" s="19">
        <v>2720</v>
      </c>
      <c r="Y710" s="19">
        <v>2.72</v>
      </c>
      <c r="Z710" s="19">
        <v>2.417894</v>
      </c>
      <c r="AA710" s="14">
        <v>0.82416758823415071</v>
      </c>
      <c r="AB710" s="13">
        <v>1</v>
      </c>
      <c r="AC710" s="22" t="s">
        <v>782</v>
      </c>
      <c r="AD710" s="19">
        <v>289</v>
      </c>
      <c r="AE710" s="19">
        <v>0.28899999999999998</v>
      </c>
      <c r="AF710" s="19">
        <v>1.0569069</v>
      </c>
      <c r="AG710" s="14">
        <v>0.36025913905284218</v>
      </c>
      <c r="AH710" s="22" t="s">
        <v>782</v>
      </c>
      <c r="AI710" s="23" t="s">
        <v>782</v>
      </c>
      <c r="AJ710" s="23" t="s">
        <v>782</v>
      </c>
      <c r="AK710" s="23" t="s">
        <v>782</v>
      </c>
      <c r="AL710" s="14" t="s">
        <v>782</v>
      </c>
      <c r="AM710" s="22" t="s">
        <v>782</v>
      </c>
      <c r="AN710" s="23" t="s">
        <v>782</v>
      </c>
      <c r="AO710" s="23" t="s">
        <v>782</v>
      </c>
      <c r="AP710" s="23" t="s">
        <v>782</v>
      </c>
      <c r="AQ710" s="14" t="s">
        <v>782</v>
      </c>
      <c r="AR710" s="13">
        <v>340</v>
      </c>
      <c r="AS710" s="19">
        <v>7651.6669999999986</v>
      </c>
      <c r="AT710" s="19">
        <v>7.6516669999999971</v>
      </c>
      <c r="AU710" s="19">
        <v>6.794680296000009</v>
      </c>
      <c r="AV710" s="14">
        <v>2.3160466390902301</v>
      </c>
      <c r="AW710" s="13">
        <v>0</v>
      </c>
      <c r="AX710" s="22" t="s">
        <v>782</v>
      </c>
      <c r="AY710" s="19">
        <v>0</v>
      </c>
      <c r="AZ710" s="19">
        <v>0</v>
      </c>
      <c r="BA710" s="19">
        <v>0</v>
      </c>
      <c r="BB710" s="14">
        <v>0</v>
      </c>
      <c r="BC710" s="13">
        <v>4</v>
      </c>
      <c r="BD710" s="19">
        <v>3850</v>
      </c>
      <c r="BE710" s="19">
        <v>3.8499999999999996</v>
      </c>
      <c r="BF710" s="19">
        <v>6.0330895331976091</v>
      </c>
      <c r="BG710" s="14">
        <v>2.0564494763526326</v>
      </c>
      <c r="BH710" s="22">
        <v>346</v>
      </c>
      <c r="BI710" s="23">
        <v>14.510666999999998</v>
      </c>
      <c r="BJ710" s="23">
        <v>16.302570729197615</v>
      </c>
      <c r="BK710" s="14">
        <v>5.5569228427298549</v>
      </c>
      <c r="BL710" t="s">
        <v>452</v>
      </c>
    </row>
    <row r="711" spans="1:64">
      <c r="A711" t="s">
        <v>1560</v>
      </c>
      <c r="B711" t="s">
        <v>1555</v>
      </c>
      <c r="C711" t="s">
        <v>452</v>
      </c>
      <c r="D711" t="s">
        <v>942</v>
      </c>
      <c r="E711">
        <v>2019</v>
      </c>
      <c r="F711" s="23">
        <v>63.14</v>
      </c>
      <c r="G711" s="23">
        <v>17.97</v>
      </c>
      <c r="H711" s="22">
        <v>37596</v>
      </c>
      <c r="I711" s="34">
        <v>299.83440819765019</v>
      </c>
      <c r="J711" s="22">
        <v>0</v>
      </c>
      <c r="K711" s="22">
        <v>0</v>
      </c>
      <c r="L711" s="23">
        <v>0</v>
      </c>
      <c r="M711" s="23">
        <v>0</v>
      </c>
      <c r="N711" s="23">
        <v>0</v>
      </c>
      <c r="O711" s="14">
        <v>0</v>
      </c>
      <c r="P711" s="22">
        <v>0</v>
      </c>
      <c r="Q711" s="22">
        <v>0</v>
      </c>
      <c r="R711" s="23">
        <v>0</v>
      </c>
      <c r="S711" s="23">
        <v>0</v>
      </c>
      <c r="T711" s="23">
        <v>0</v>
      </c>
      <c r="U711" s="14">
        <v>0</v>
      </c>
      <c r="V711" s="22">
        <v>1</v>
      </c>
      <c r="W711" s="22">
        <v>2</v>
      </c>
      <c r="X711" s="23">
        <v>2700</v>
      </c>
      <c r="Y711" s="23">
        <v>2.7</v>
      </c>
      <c r="Z711" s="23">
        <v>19.026076</v>
      </c>
      <c r="AA711" s="14">
        <v>6.3455278913346236</v>
      </c>
      <c r="AB711" s="22">
        <v>1</v>
      </c>
      <c r="AC711" s="22">
        <v>1</v>
      </c>
      <c r="AD711" s="23">
        <v>289</v>
      </c>
      <c r="AE711" s="23">
        <v>0.28899999999999998</v>
      </c>
      <c r="AF711" s="23">
        <v>1.0470313139999998</v>
      </c>
      <c r="AG711" s="14">
        <v>0.34920318861796512</v>
      </c>
      <c r="AH711" s="22">
        <v>0</v>
      </c>
      <c r="AI711" s="23">
        <v>0</v>
      </c>
      <c r="AJ711" s="23">
        <v>0</v>
      </c>
      <c r="AK711" s="23">
        <v>0</v>
      </c>
      <c r="AL711" s="14">
        <v>0</v>
      </c>
      <c r="AM711" s="22">
        <v>371</v>
      </c>
      <c r="AN711" s="23">
        <v>7935.1720000000005</v>
      </c>
      <c r="AO711" s="23">
        <v>7.9351719999999943</v>
      </c>
      <c r="AP711" s="23">
        <v>7.0464327360000114</v>
      </c>
      <c r="AQ711" s="14">
        <v>2.3501081074574399</v>
      </c>
      <c r="AR711" s="22">
        <v>371</v>
      </c>
      <c r="AS711" s="23">
        <v>7935.1720000000005</v>
      </c>
      <c r="AT711" s="23">
        <v>7.9351719999999943</v>
      </c>
      <c r="AU711" s="23">
        <v>7.0464327360000114</v>
      </c>
      <c r="AV711" s="14">
        <v>2.3501081074574399</v>
      </c>
      <c r="AW711" s="22">
        <v>0</v>
      </c>
      <c r="AX711" s="22" t="s">
        <v>782</v>
      </c>
      <c r="AY711" s="23">
        <v>0</v>
      </c>
      <c r="AZ711" s="23">
        <v>0</v>
      </c>
      <c r="BA711" s="23">
        <v>0</v>
      </c>
      <c r="BB711" s="14">
        <v>0</v>
      </c>
      <c r="BC711" s="22">
        <v>4</v>
      </c>
      <c r="BD711" s="23">
        <v>3850</v>
      </c>
      <c r="BE711" s="23">
        <v>3.85</v>
      </c>
      <c r="BF711" s="23">
        <v>5.5558702083235376</v>
      </c>
      <c r="BG711" s="14">
        <v>1.852979530174909</v>
      </c>
      <c r="BH711" s="22">
        <v>377</v>
      </c>
      <c r="BI711" s="23">
        <v>14.774171999999993</v>
      </c>
      <c r="BJ711" s="23">
        <v>32.675410258323552</v>
      </c>
      <c r="BK711" s="14">
        <v>10.897818717584936</v>
      </c>
      <c r="BL711" t="s">
        <v>452</v>
      </c>
    </row>
    <row r="712" spans="1:64">
      <c r="A712" t="s">
        <v>1561</v>
      </c>
      <c r="B712" t="s">
        <v>1555</v>
      </c>
      <c r="C712" t="s">
        <v>452</v>
      </c>
      <c r="D712" t="s">
        <v>942</v>
      </c>
      <c r="E712">
        <v>2020</v>
      </c>
      <c r="F712" s="23">
        <v>63.14</v>
      </c>
      <c r="G712" s="23">
        <v>18.03</v>
      </c>
      <c r="H712" s="22">
        <v>37635</v>
      </c>
      <c r="I712" s="34">
        <v>302.73230867976719</v>
      </c>
      <c r="J712" s="22">
        <v>0</v>
      </c>
      <c r="K712" s="22">
        <v>0</v>
      </c>
      <c r="L712" s="23">
        <v>0</v>
      </c>
      <c r="M712" s="23">
        <v>0</v>
      </c>
      <c r="N712" s="23">
        <v>0</v>
      </c>
      <c r="O712" s="14">
        <v>0</v>
      </c>
      <c r="P712" s="22">
        <v>0</v>
      </c>
      <c r="Q712" s="22">
        <v>0</v>
      </c>
      <c r="R712" s="23">
        <v>0</v>
      </c>
      <c r="S712" s="23">
        <v>0</v>
      </c>
      <c r="T712" s="23">
        <v>0</v>
      </c>
      <c r="U712" s="14">
        <v>0</v>
      </c>
      <c r="V712" s="22">
        <v>1</v>
      </c>
      <c r="W712" s="22">
        <v>2</v>
      </c>
      <c r="X712" s="23">
        <v>2700</v>
      </c>
      <c r="Y712" s="23">
        <v>2.7</v>
      </c>
      <c r="Z712" s="23">
        <v>22.170086000000001</v>
      </c>
      <c r="AA712" s="14">
        <v>7.3233300061975566</v>
      </c>
      <c r="AB712" s="22">
        <v>1</v>
      </c>
      <c r="AC712" s="22">
        <v>1</v>
      </c>
      <c r="AD712" s="23">
        <v>289</v>
      </c>
      <c r="AE712" s="23">
        <v>0.28899999999999998</v>
      </c>
      <c r="AF712" s="23">
        <v>1.1484835950000001</v>
      </c>
      <c r="AG712" s="14">
        <v>0.37937265434555112</v>
      </c>
      <c r="AH712" s="22">
        <v>0</v>
      </c>
      <c r="AI712" s="23">
        <v>0</v>
      </c>
      <c r="AJ712" s="23">
        <v>0</v>
      </c>
      <c r="AK712" s="23">
        <v>0</v>
      </c>
      <c r="AL712" s="14">
        <v>0</v>
      </c>
      <c r="AM712" s="22">
        <v>425</v>
      </c>
      <c r="AN712" s="23">
        <v>8419.4670000000006</v>
      </c>
      <c r="AO712" s="23">
        <v>8.4194669999999974</v>
      </c>
      <c r="AP712" s="23">
        <v>7.4764866960000136</v>
      </c>
      <c r="AQ712" s="14">
        <v>2.4696692363644295</v>
      </c>
      <c r="AR712" s="22">
        <v>425</v>
      </c>
      <c r="AS712" s="23">
        <v>8419.4670000000006</v>
      </c>
      <c r="AT712" s="23">
        <v>8.4194669999999974</v>
      </c>
      <c r="AU712" s="23">
        <v>7.4764866960000136</v>
      </c>
      <c r="AV712" s="14">
        <v>2.4696692363644295</v>
      </c>
      <c r="AW712" s="22">
        <v>0</v>
      </c>
      <c r="AX712" s="22">
        <v>0</v>
      </c>
      <c r="AY712" s="23">
        <v>0</v>
      </c>
      <c r="AZ712" s="23">
        <v>0</v>
      </c>
      <c r="BA712" s="23">
        <v>0</v>
      </c>
      <c r="BB712" s="14">
        <v>0</v>
      </c>
      <c r="BC712" s="22">
        <v>4</v>
      </c>
      <c r="BD712" s="23">
        <v>3850</v>
      </c>
      <c r="BE712" s="23">
        <v>3.8499999999999996</v>
      </c>
      <c r="BF712" s="23">
        <v>5.4831386571464735</v>
      </c>
      <c r="BG712" s="14">
        <v>1.8112168737650609</v>
      </c>
      <c r="BH712" s="22">
        <v>431</v>
      </c>
      <c r="BI712" s="23">
        <v>15.258466999999996</v>
      </c>
      <c r="BJ712" s="23">
        <v>36.278194948146492</v>
      </c>
      <c r="BK712" s="14">
        <v>11.983588770672597</v>
      </c>
      <c r="BL712" t="s">
        <v>452</v>
      </c>
    </row>
    <row r="713" spans="1:64">
      <c r="A713" t="s">
        <v>1562</v>
      </c>
      <c r="B713" t="s">
        <v>1555</v>
      </c>
      <c r="C713" t="s">
        <v>452</v>
      </c>
      <c r="D713" t="s">
        <v>942</v>
      </c>
      <c r="E713">
        <v>2021</v>
      </c>
      <c r="F713" s="23">
        <v>63.14</v>
      </c>
      <c r="G713" s="23">
        <v>17.989999999999998</v>
      </c>
      <c r="H713" s="22">
        <v>37847</v>
      </c>
      <c r="I713" s="34">
        <v>282.17</v>
      </c>
      <c r="J713" s="22">
        <v>0</v>
      </c>
      <c r="K713" s="22">
        <v>0</v>
      </c>
      <c r="L713" s="23">
        <v>0</v>
      </c>
      <c r="M713" s="23">
        <v>0</v>
      </c>
      <c r="N713" s="23">
        <v>0</v>
      </c>
      <c r="O713" s="14">
        <v>0</v>
      </c>
      <c r="P713" s="22">
        <v>0</v>
      </c>
      <c r="Q713" s="22">
        <v>0</v>
      </c>
      <c r="R713" s="23">
        <v>0</v>
      </c>
      <c r="S713" s="23">
        <v>0</v>
      </c>
      <c r="T713" s="23">
        <v>0</v>
      </c>
      <c r="U713" s="14">
        <v>0</v>
      </c>
      <c r="V713" s="22">
        <v>1</v>
      </c>
      <c r="W713" s="22">
        <v>2</v>
      </c>
      <c r="X713" s="23">
        <v>2700</v>
      </c>
      <c r="Y713" s="23">
        <v>2.7</v>
      </c>
      <c r="Z713" s="23">
        <v>19.131177000000001</v>
      </c>
      <c r="AA713" s="14">
        <v>6.78</v>
      </c>
      <c r="AB713" s="22">
        <v>1</v>
      </c>
      <c r="AC713" s="22">
        <v>1</v>
      </c>
      <c r="AD713" s="23">
        <v>155</v>
      </c>
      <c r="AE713" s="23">
        <v>0.155</v>
      </c>
      <c r="AF713" s="23">
        <v>1.2289346999999999</v>
      </c>
      <c r="AG713" s="14">
        <v>0.44</v>
      </c>
      <c r="AH713" s="22">
        <v>1</v>
      </c>
      <c r="AI713" s="23">
        <v>28.8</v>
      </c>
      <c r="AJ713" s="23">
        <v>2.8799999999999999E-2</v>
      </c>
      <c r="AK713" s="23">
        <v>2.5770899999999999E-2</v>
      </c>
      <c r="AL713" s="14">
        <v>0.01</v>
      </c>
      <c r="AM713" s="22">
        <v>500</v>
      </c>
      <c r="AN713" s="23">
        <v>9683.4269999999997</v>
      </c>
      <c r="AO713" s="23">
        <v>9.683427</v>
      </c>
      <c r="AP713" s="23">
        <v>8.6649523510000002</v>
      </c>
      <c r="AQ713" s="14">
        <v>3.07</v>
      </c>
      <c r="AR713" s="22">
        <v>501</v>
      </c>
      <c r="AS713" s="23">
        <v>9712.2270000000008</v>
      </c>
      <c r="AT713" s="23">
        <v>9.7122270000000004</v>
      </c>
      <c r="AU713" s="23">
        <v>8.6907232509999996</v>
      </c>
      <c r="AV713" s="14">
        <v>3.08</v>
      </c>
      <c r="AW713" s="22">
        <v>0</v>
      </c>
      <c r="AX713" s="22">
        <v>0</v>
      </c>
      <c r="AY713" s="23">
        <v>0</v>
      </c>
      <c r="AZ713" s="23">
        <v>0</v>
      </c>
      <c r="BA713" s="23">
        <v>0</v>
      </c>
      <c r="BB713" s="14">
        <v>0</v>
      </c>
      <c r="BC713" s="22">
        <v>4</v>
      </c>
      <c r="BD713" s="23">
        <v>3850</v>
      </c>
      <c r="BE713" s="23">
        <v>3.85</v>
      </c>
      <c r="BF713" s="23">
        <v>5.8195296819999998</v>
      </c>
      <c r="BG713" s="14">
        <v>2.06</v>
      </c>
      <c r="BH713" s="22">
        <v>507</v>
      </c>
      <c r="BI713" s="23">
        <v>16.420000000000002</v>
      </c>
      <c r="BJ713" s="23">
        <v>34.869999999999997</v>
      </c>
      <c r="BK713" s="14">
        <v>12.36</v>
      </c>
      <c r="BL713" t="s">
        <v>452</v>
      </c>
    </row>
    <row r="714" spans="1:64">
      <c r="A714" t="s">
        <v>1563</v>
      </c>
      <c r="B714" t="s">
        <v>1555</v>
      </c>
      <c r="C714" t="s">
        <v>452</v>
      </c>
      <c r="D714" s="111" t="s">
        <v>942</v>
      </c>
      <c r="E714" s="110">
        <v>2022</v>
      </c>
      <c r="F714" s="23"/>
      <c r="G714" s="23"/>
      <c r="H714" s="22">
        <v>38665</v>
      </c>
      <c r="I714" s="34">
        <v>280.22606338555858</v>
      </c>
      <c r="J714" s="22">
        <v>0</v>
      </c>
      <c r="K714" s="22">
        <v>0</v>
      </c>
      <c r="L714" s="23">
        <v>0</v>
      </c>
      <c r="M714" s="23">
        <v>0</v>
      </c>
      <c r="N714" s="23">
        <v>0</v>
      </c>
      <c r="O714" s="14">
        <v>0</v>
      </c>
      <c r="P714" s="22">
        <v>0</v>
      </c>
      <c r="Q714" s="22">
        <v>0</v>
      </c>
      <c r="R714" s="23">
        <v>0</v>
      </c>
      <c r="S714" s="23">
        <v>0</v>
      </c>
      <c r="T714" s="23">
        <v>0</v>
      </c>
      <c r="U714" s="14">
        <v>0</v>
      </c>
      <c r="V714" s="22">
        <v>1</v>
      </c>
      <c r="W714" s="22">
        <v>2</v>
      </c>
      <c r="X714" s="23">
        <v>2700</v>
      </c>
      <c r="Y714" s="23">
        <v>2.7</v>
      </c>
      <c r="Z714" s="23">
        <v>21.556902000000001</v>
      </c>
      <c r="AA714" s="14">
        <v>7.6926827360594947</v>
      </c>
      <c r="AB714" s="22">
        <v>1</v>
      </c>
      <c r="AC714" s="22">
        <v>1</v>
      </c>
      <c r="AD714" s="23">
        <v>155</v>
      </c>
      <c r="AE714" s="23">
        <v>0.155</v>
      </c>
      <c r="AF714" s="23">
        <v>1.204356006</v>
      </c>
      <c r="AG714" s="14">
        <v>0.4297801537264383</v>
      </c>
      <c r="AH714" s="22">
        <v>1</v>
      </c>
      <c r="AI714" s="23">
        <v>28.8</v>
      </c>
      <c r="AJ714" s="23">
        <v>2.8799999999999999E-2</v>
      </c>
      <c r="AK714" s="23">
        <v>2.9501680845542399E-2</v>
      </c>
      <c r="AL714" s="14">
        <v>1.0527814753958666E-2</v>
      </c>
      <c r="AM714" s="22">
        <v>637</v>
      </c>
      <c r="AN714" s="23">
        <v>11000.061999999996</v>
      </c>
      <c r="AO714" s="23">
        <v>11.000062000000003</v>
      </c>
      <c r="AP714" s="23">
        <v>11.268066611290916</v>
      </c>
      <c r="AQ714" s="14">
        <v>4.0210630214604137</v>
      </c>
      <c r="AR714" s="22">
        <v>638</v>
      </c>
      <c r="AS714" s="23">
        <v>11028.861999999999</v>
      </c>
      <c r="AT714" s="23">
        <v>11.028862</v>
      </c>
      <c r="AU714" s="23">
        <v>11.297568292136443</v>
      </c>
      <c r="AV714" s="14">
        <v>4.0315908362143666</v>
      </c>
      <c r="AW714" s="22">
        <v>0</v>
      </c>
      <c r="AX714" s="22">
        <v>0</v>
      </c>
      <c r="AY714" s="23">
        <v>0</v>
      </c>
      <c r="AZ714" s="23">
        <v>0</v>
      </c>
      <c r="BA714" s="23">
        <v>0</v>
      </c>
      <c r="BB714" s="14">
        <v>0</v>
      </c>
      <c r="BC714" s="22">
        <v>4</v>
      </c>
      <c r="BD714" s="23">
        <v>3850</v>
      </c>
      <c r="BE714" s="23">
        <v>3.8499999999999996</v>
      </c>
      <c r="BF714" s="23">
        <v>6.5002544838741194</v>
      </c>
      <c r="BG714" s="14">
        <v>2.3196466471894595</v>
      </c>
      <c r="BH714" s="22">
        <v>644</v>
      </c>
      <c r="BI714" s="23">
        <v>17.733861999999998</v>
      </c>
      <c r="BJ714" s="23">
        <v>40.559080782010568</v>
      </c>
      <c r="BK714" s="14">
        <v>14.473700373189761</v>
      </c>
      <c r="BL714" t="s">
        <v>452</v>
      </c>
    </row>
    <row r="715" spans="1:64">
      <c r="A715" t="s">
        <v>1564</v>
      </c>
      <c r="B715" t="s">
        <v>1555</v>
      </c>
      <c r="C715" t="s">
        <v>452</v>
      </c>
      <c r="D715" t="s">
        <v>942</v>
      </c>
      <c r="E715">
        <v>2023</v>
      </c>
      <c r="F715">
        <v>63.14</v>
      </c>
      <c r="G715">
        <v>18.690000000000001</v>
      </c>
      <c r="H715">
        <v>37993</v>
      </c>
      <c r="I715">
        <v>280.22606338555858</v>
      </c>
      <c r="J715">
        <v>1</v>
      </c>
      <c r="K715">
        <v>2</v>
      </c>
      <c r="L715">
        <v>1615</v>
      </c>
      <c r="M715">
        <v>1.615</v>
      </c>
      <c r="N715">
        <v>9.5575700000000001</v>
      </c>
      <c r="O715">
        <v>3.4106641918064171</v>
      </c>
      <c r="P715">
        <v>0</v>
      </c>
      <c r="Q715">
        <v>0</v>
      </c>
      <c r="R715">
        <v>0</v>
      </c>
      <c r="S715">
        <v>0</v>
      </c>
      <c r="T715">
        <v>0</v>
      </c>
      <c r="U715">
        <v>0</v>
      </c>
      <c r="V715">
        <v>2</v>
      </c>
      <c r="W715">
        <v>5</v>
      </c>
      <c r="X715">
        <v>6750</v>
      </c>
      <c r="Y715">
        <v>6.75</v>
      </c>
      <c r="Z715">
        <v>23.322281</v>
      </c>
      <c r="AA715">
        <v>8.3226666064645265</v>
      </c>
      <c r="AB715">
        <v>1</v>
      </c>
      <c r="AC715">
        <v>1</v>
      </c>
      <c r="AD715">
        <v>155</v>
      </c>
      <c r="AE715">
        <v>0.155</v>
      </c>
      <c r="AF715">
        <v>1.572016614</v>
      </c>
      <c r="AG715">
        <v>0.56098158572676637</v>
      </c>
      <c r="AH715">
        <v>5</v>
      </c>
      <c r="AI715">
        <v>52.31</v>
      </c>
      <c r="AJ715">
        <v>5.2310000000000002E-2</v>
      </c>
      <c r="AK715">
        <v>4.9065999999999999E-2</v>
      </c>
      <c r="AL715">
        <v>1.8912999999999999E-2</v>
      </c>
      <c r="AM715">
        <v>861</v>
      </c>
      <c r="AN715">
        <v>14988.764999999999</v>
      </c>
      <c r="AO715">
        <v>14.988765000000001</v>
      </c>
      <c r="AP715">
        <v>14.05927</v>
      </c>
      <c r="AQ715">
        <v>5.0171171910787162</v>
      </c>
      <c r="AR715">
        <v>1028</v>
      </c>
      <c r="AS715">
        <v>15164.639999999899</v>
      </c>
      <c r="AT715">
        <v>15.16464</v>
      </c>
      <c r="AU715">
        <v>14.224238752711701</v>
      </c>
      <c r="AV715">
        <v>5.0759870730299621</v>
      </c>
      <c r="AW715">
        <v>0</v>
      </c>
      <c r="AX715">
        <v>0</v>
      </c>
      <c r="AY715">
        <v>0</v>
      </c>
      <c r="AZ715">
        <v>0</v>
      </c>
      <c r="BA715">
        <v>0</v>
      </c>
      <c r="BB715">
        <v>0</v>
      </c>
      <c r="BC715">
        <v>4</v>
      </c>
      <c r="BD715">
        <v>3850</v>
      </c>
      <c r="BE715">
        <v>3.85</v>
      </c>
      <c r="BF715">
        <v>7.7615970000000001</v>
      </c>
      <c r="BG715">
        <v>2.7697627073756315</v>
      </c>
      <c r="BH715">
        <v>1036</v>
      </c>
      <c r="BI715">
        <v>27.53464</v>
      </c>
      <c r="BJ715">
        <v>56.437703366711702</v>
      </c>
      <c r="BK715">
        <v>20.140062164403304</v>
      </c>
      <c r="BL715" t="s">
        <v>452</v>
      </c>
    </row>
    <row r="716" spans="1:64">
      <c r="A716" t="s">
        <v>1565</v>
      </c>
      <c r="B716" t="s">
        <v>1555</v>
      </c>
      <c r="C716" t="s">
        <v>452</v>
      </c>
      <c r="D716" t="s">
        <v>942</v>
      </c>
      <c r="E716">
        <v>2024</v>
      </c>
      <c r="F716">
        <v>63.14</v>
      </c>
      <c r="G716">
        <v>18.78</v>
      </c>
      <c r="H716">
        <v>38217</v>
      </c>
      <c r="I716">
        <v>262.05771992610096</v>
      </c>
      <c r="J716">
        <v>1</v>
      </c>
      <c r="K716">
        <v>2</v>
      </c>
      <c r="L716">
        <v>1615</v>
      </c>
      <c r="M716">
        <v>1.615</v>
      </c>
      <c r="N716">
        <v>9.5575700000000001</v>
      </c>
      <c r="O716">
        <v>3.647124001038851</v>
      </c>
      <c r="P716">
        <v>0</v>
      </c>
      <c r="Q716">
        <v>0</v>
      </c>
      <c r="R716">
        <v>0</v>
      </c>
      <c r="S716">
        <v>0</v>
      </c>
      <c r="T716">
        <v>0</v>
      </c>
      <c r="U716">
        <v>0</v>
      </c>
      <c r="V716">
        <v>2</v>
      </c>
      <c r="W716">
        <v>6</v>
      </c>
      <c r="X716">
        <v>8100</v>
      </c>
      <c r="Y716">
        <v>8.1</v>
      </c>
      <c r="Z716">
        <v>43.715429999999998</v>
      </c>
      <c r="AA716">
        <v>16.681603584251416</v>
      </c>
      <c r="AB716">
        <v>1</v>
      </c>
      <c r="AC716">
        <v>2</v>
      </c>
      <c r="AD716">
        <v>289</v>
      </c>
      <c r="AE716">
        <v>0.28899999999999998</v>
      </c>
      <c r="AF716">
        <v>1.254618351</v>
      </c>
      <c r="AG716">
        <v>0.47875649355180089</v>
      </c>
      <c r="AH716">
        <v>3</v>
      </c>
      <c r="AI716">
        <v>21.3</v>
      </c>
      <c r="AJ716">
        <v>2.1299999999999999E-2</v>
      </c>
      <c r="AK716">
        <v>1.9211403157941599E-2</v>
      </c>
      <c r="AL716">
        <v>7.3309815728226299E-3</v>
      </c>
      <c r="AM716">
        <v>1160</v>
      </c>
      <c r="AN716">
        <v>18265.775000000031</v>
      </c>
      <c r="AO716">
        <v>18.265774999999994</v>
      </c>
      <c r="AP716">
        <v>16.474702700340398</v>
      </c>
      <c r="AQ716">
        <v>6.2866694806724963</v>
      </c>
      <c r="AR716">
        <v>1585</v>
      </c>
      <c r="AS716">
        <v>18679.558999999892</v>
      </c>
      <c r="AT716">
        <v>18.679559000000143</v>
      </c>
      <c r="AU716">
        <v>16.847912617913305</v>
      </c>
      <c r="AV716">
        <v>6.4290846393169936</v>
      </c>
      <c r="AW716">
        <v>0</v>
      </c>
      <c r="AX716">
        <v>0</v>
      </c>
      <c r="AY716">
        <v>0</v>
      </c>
      <c r="AZ716">
        <v>0</v>
      </c>
      <c r="BA716">
        <v>0</v>
      </c>
      <c r="BB716">
        <v>0</v>
      </c>
      <c r="BC716">
        <v>4</v>
      </c>
      <c r="BD716">
        <v>3850</v>
      </c>
      <c r="BE716">
        <v>3.8499999999999996</v>
      </c>
      <c r="BF716">
        <v>6.808011375465381</v>
      </c>
      <c r="BG716">
        <v>2.5979052925383033</v>
      </c>
      <c r="BH716">
        <v>1593</v>
      </c>
      <c r="BI716">
        <v>32.533559000000146</v>
      </c>
      <c r="BJ716">
        <v>78.183542344378679</v>
      </c>
      <c r="BK716">
        <v>29.834474010697363</v>
      </c>
      <c r="BL716" t="s">
        <v>452</v>
      </c>
    </row>
    <row r="717" spans="1:64">
      <c r="A717" t="s">
        <v>1566</v>
      </c>
      <c r="B717" t="s">
        <v>1567</v>
      </c>
      <c r="C717" t="s">
        <v>454</v>
      </c>
      <c r="D717" t="s">
        <v>942</v>
      </c>
      <c r="E717">
        <v>2012</v>
      </c>
      <c r="F717" s="23">
        <v>67.680000000000007</v>
      </c>
      <c r="G717" s="23">
        <v>36.14</v>
      </c>
      <c r="H717" s="22">
        <v>103504</v>
      </c>
      <c r="I717" s="34">
        <v>850.538321</v>
      </c>
      <c r="J717" s="22">
        <v>3</v>
      </c>
      <c r="K717" s="22" t="s">
        <v>782</v>
      </c>
      <c r="L717" s="23">
        <v>3279</v>
      </c>
      <c r="M717" s="23">
        <v>3.2789999999999999</v>
      </c>
      <c r="N717" s="23">
        <v>23.207386999999997</v>
      </c>
      <c r="O717" s="14">
        <v>2.7285527796930387</v>
      </c>
      <c r="P717" s="22">
        <v>0</v>
      </c>
      <c r="Q717" s="22" t="s">
        <v>782</v>
      </c>
      <c r="R717" s="23">
        <v>0</v>
      </c>
      <c r="S717" s="23">
        <v>0</v>
      </c>
      <c r="T717" s="23">
        <v>0</v>
      </c>
      <c r="U717" s="14">
        <v>0</v>
      </c>
      <c r="V717" s="22">
        <v>3</v>
      </c>
      <c r="W717" s="22" t="s">
        <v>782</v>
      </c>
      <c r="X717" s="23">
        <v>5230</v>
      </c>
      <c r="Y717" s="23">
        <v>5.23</v>
      </c>
      <c r="Z717" s="23">
        <v>32.282158000000003</v>
      </c>
      <c r="AA717" s="14">
        <v>3.7954971813668581</v>
      </c>
      <c r="AB717" s="22">
        <v>0</v>
      </c>
      <c r="AC717" s="22" t="s">
        <v>782</v>
      </c>
      <c r="AD717" s="23">
        <v>0</v>
      </c>
      <c r="AE717" s="23">
        <v>0</v>
      </c>
      <c r="AF717" s="23">
        <v>0</v>
      </c>
      <c r="AG717" s="14">
        <v>0</v>
      </c>
      <c r="AH717" s="22" t="s">
        <v>782</v>
      </c>
      <c r="AI717" s="23" t="s">
        <v>782</v>
      </c>
      <c r="AJ717" s="23" t="s">
        <v>782</v>
      </c>
      <c r="AK717" s="23" t="s">
        <v>782</v>
      </c>
      <c r="AL717" s="14" t="s">
        <v>782</v>
      </c>
      <c r="AM717" s="22" t="s">
        <v>782</v>
      </c>
      <c r="AN717" s="23" t="s">
        <v>782</v>
      </c>
      <c r="AO717" s="23" t="s">
        <v>782</v>
      </c>
      <c r="AP717" s="23" t="s">
        <v>782</v>
      </c>
      <c r="AQ717" s="14" t="s">
        <v>782</v>
      </c>
      <c r="AR717" s="22">
        <v>577</v>
      </c>
      <c r="AS717" s="23">
        <v>9757.6860000000052</v>
      </c>
      <c r="AT717" s="23">
        <v>9.757686000000005</v>
      </c>
      <c r="AU717" s="23">
        <v>7.0524399999999998</v>
      </c>
      <c r="AV717" s="14">
        <v>0.82917369222215209</v>
      </c>
      <c r="AW717" s="22">
        <v>0</v>
      </c>
      <c r="AX717" s="22" t="s">
        <v>782</v>
      </c>
      <c r="AY717" s="23">
        <v>0</v>
      </c>
      <c r="AZ717" s="23">
        <v>0</v>
      </c>
      <c r="BA717" s="23">
        <v>0</v>
      </c>
      <c r="BB717" s="14">
        <v>0</v>
      </c>
      <c r="BC717" s="22">
        <v>1</v>
      </c>
      <c r="BD717" s="23">
        <v>35</v>
      </c>
      <c r="BE717" s="23">
        <v>3.5000000000000003E-2</v>
      </c>
      <c r="BF717" s="23">
        <v>5.5895E-2</v>
      </c>
      <c r="BG717" s="14">
        <v>6.5717203587350179E-3</v>
      </c>
      <c r="BH717" s="22">
        <v>584</v>
      </c>
      <c r="BI717" s="23">
        <v>18.301686000000004</v>
      </c>
      <c r="BJ717" s="23">
        <v>62.597880000000004</v>
      </c>
      <c r="BK717" s="14">
        <v>7.3597953736407842</v>
      </c>
      <c r="BL717" t="s">
        <v>454</v>
      </c>
    </row>
    <row r="718" spans="1:64">
      <c r="A718" t="s">
        <v>1568</v>
      </c>
      <c r="B718" t="s">
        <v>1567</v>
      </c>
      <c r="C718" t="s">
        <v>454</v>
      </c>
      <c r="D718" t="s">
        <v>942</v>
      </c>
      <c r="E718">
        <v>2015</v>
      </c>
      <c r="F718" s="23">
        <v>67.680000000000007</v>
      </c>
      <c r="G718" s="23">
        <v>36.29</v>
      </c>
      <c r="H718" s="22">
        <v>104529</v>
      </c>
      <c r="I718" s="34">
        <v>838.52777663441941</v>
      </c>
      <c r="J718" s="13">
        <v>4</v>
      </c>
      <c r="K718" s="13">
        <v>4</v>
      </c>
      <c r="L718" s="19">
        <v>5269</v>
      </c>
      <c r="M718" s="35">
        <v>5.2690000000000001</v>
      </c>
      <c r="N718" s="19">
        <v>31.515759399365891</v>
      </c>
      <c r="O718" s="17">
        <v>3.7584633780242802</v>
      </c>
      <c r="P718" s="36">
        <v>0</v>
      </c>
      <c r="Q718" s="37">
        <v>0</v>
      </c>
      <c r="R718" s="38">
        <v>0</v>
      </c>
      <c r="S718" s="27">
        <v>0</v>
      </c>
      <c r="T718" s="23">
        <v>0</v>
      </c>
      <c r="U718" s="17">
        <v>0</v>
      </c>
      <c r="V718" s="22">
        <v>2</v>
      </c>
      <c r="W718" s="22">
        <v>3</v>
      </c>
      <c r="X718" s="23">
        <v>5400</v>
      </c>
      <c r="Y718" s="27">
        <v>5.4</v>
      </c>
      <c r="Z718" s="27">
        <v>27.116347000000001</v>
      </c>
      <c r="AA718" s="14">
        <v>3.2338042645213601</v>
      </c>
      <c r="AB718" s="39">
        <v>1</v>
      </c>
      <c r="AC718" s="22" t="s">
        <v>782</v>
      </c>
      <c r="AD718" s="23">
        <v>0</v>
      </c>
      <c r="AE718" s="23">
        <v>0</v>
      </c>
      <c r="AF718" s="23">
        <v>3.8527271999999995</v>
      </c>
      <c r="AG718" s="14">
        <v>0.45946327687123328</v>
      </c>
      <c r="AH718" s="22" t="s">
        <v>782</v>
      </c>
      <c r="AI718" s="23" t="s">
        <v>782</v>
      </c>
      <c r="AJ718" s="23" t="s">
        <v>782</v>
      </c>
      <c r="AK718" s="23" t="s">
        <v>782</v>
      </c>
      <c r="AL718" s="14" t="s">
        <v>782</v>
      </c>
      <c r="AM718" s="22" t="s">
        <v>782</v>
      </c>
      <c r="AN718" s="23" t="s">
        <v>782</v>
      </c>
      <c r="AO718" s="23" t="s">
        <v>782</v>
      </c>
      <c r="AP718" s="23" t="s">
        <v>782</v>
      </c>
      <c r="AQ718" s="14" t="s">
        <v>782</v>
      </c>
      <c r="AR718" s="40">
        <v>751</v>
      </c>
      <c r="AS718" s="41">
        <v>12003.916000000008</v>
      </c>
      <c r="AT718" s="23">
        <v>12.003916000000009</v>
      </c>
      <c r="AU718" s="23">
        <v>10.66143131492481</v>
      </c>
      <c r="AV718" s="14">
        <v>1.2714464102449132</v>
      </c>
      <c r="AW718" s="22">
        <v>0</v>
      </c>
      <c r="AX718" s="22" t="s">
        <v>782</v>
      </c>
      <c r="AY718" s="23">
        <v>0</v>
      </c>
      <c r="AZ718" s="23">
        <v>0</v>
      </c>
      <c r="BA718" s="23">
        <v>0</v>
      </c>
      <c r="BB718" s="14">
        <v>0</v>
      </c>
      <c r="BC718" s="42">
        <v>3</v>
      </c>
      <c r="BD718" s="43">
        <v>4135</v>
      </c>
      <c r="BE718" s="44">
        <v>4.1349999999999998</v>
      </c>
      <c r="BF718" s="23">
        <v>8.2804542797707104</v>
      </c>
      <c r="BG718" s="14">
        <v>0.98749910384671913</v>
      </c>
      <c r="BH718" s="22">
        <v>761</v>
      </c>
      <c r="BI718" s="23">
        <v>26.807916000000006</v>
      </c>
      <c r="BJ718" s="23">
        <v>81.426719194061405</v>
      </c>
      <c r="BK718" s="14">
        <v>9.7106764335085067</v>
      </c>
      <c r="BL718" t="s">
        <v>454</v>
      </c>
    </row>
    <row r="719" spans="1:64">
      <c r="A719" t="s">
        <v>1569</v>
      </c>
      <c r="B719" t="s">
        <v>1567</v>
      </c>
      <c r="C719" t="s">
        <v>454</v>
      </c>
      <c r="D719" t="s">
        <v>942</v>
      </c>
      <c r="E719">
        <v>2016</v>
      </c>
      <c r="F719" s="23">
        <v>67.680000000000007</v>
      </c>
      <c r="G719" s="23">
        <v>36.32</v>
      </c>
      <c r="H719" s="22">
        <v>103881</v>
      </c>
      <c r="I719" s="34">
        <v>888.74875486383939</v>
      </c>
      <c r="J719" s="13">
        <v>4</v>
      </c>
      <c r="K719" s="13">
        <v>4</v>
      </c>
      <c r="L719" s="19">
        <v>5269</v>
      </c>
      <c r="M719" s="35">
        <v>5.2690000000000001</v>
      </c>
      <c r="N719" s="19">
        <v>31.513888999999999</v>
      </c>
      <c r="O719" s="17">
        <v>3.5458715219047567</v>
      </c>
      <c r="P719" s="13">
        <v>0</v>
      </c>
      <c r="Q719" s="13">
        <v>0</v>
      </c>
      <c r="R719" s="19">
        <v>0</v>
      </c>
      <c r="S719" s="27">
        <v>0</v>
      </c>
      <c r="T719" s="19">
        <v>0</v>
      </c>
      <c r="U719" s="17">
        <v>0</v>
      </c>
      <c r="V719" s="13">
        <v>2</v>
      </c>
      <c r="W719" s="13">
        <v>3</v>
      </c>
      <c r="X719" s="19">
        <v>6588</v>
      </c>
      <c r="Y719" s="27">
        <v>6.5880000000000001</v>
      </c>
      <c r="Z719" s="19">
        <v>37.130576000000005</v>
      </c>
      <c r="AA719" s="14">
        <v>4.1778484410578542</v>
      </c>
      <c r="AB719" s="13">
        <v>1</v>
      </c>
      <c r="AC719" s="22" t="s">
        <v>782</v>
      </c>
      <c r="AD719" s="19">
        <v>0</v>
      </c>
      <c r="AE719" s="23">
        <v>0</v>
      </c>
      <c r="AF719" s="19">
        <v>3.9316220999999998</v>
      </c>
      <c r="AG719" s="14">
        <v>0.44237722736414337</v>
      </c>
      <c r="AH719" s="22" t="s">
        <v>782</v>
      </c>
      <c r="AI719" s="23" t="s">
        <v>782</v>
      </c>
      <c r="AJ719" s="23" t="s">
        <v>782</v>
      </c>
      <c r="AK719" s="23" t="s">
        <v>782</v>
      </c>
      <c r="AL719" s="14" t="s">
        <v>782</v>
      </c>
      <c r="AM719" s="22" t="s">
        <v>782</v>
      </c>
      <c r="AN719" s="23" t="s">
        <v>782</v>
      </c>
      <c r="AO719" s="23" t="s">
        <v>782</v>
      </c>
      <c r="AP719" s="23" t="s">
        <v>782</v>
      </c>
      <c r="AQ719" s="14" t="s">
        <v>782</v>
      </c>
      <c r="AR719" s="13">
        <v>791</v>
      </c>
      <c r="AS719" s="19">
        <v>12346.58299999999</v>
      </c>
      <c r="AT719" s="23">
        <v>12.34658299999999</v>
      </c>
      <c r="AU719" s="19">
        <v>10.963765704000018</v>
      </c>
      <c r="AV719" s="14">
        <v>1.2336181225570009</v>
      </c>
      <c r="AW719" s="13">
        <v>0</v>
      </c>
      <c r="AX719" s="22" t="s">
        <v>782</v>
      </c>
      <c r="AY719" s="19">
        <v>0</v>
      </c>
      <c r="AZ719" s="23">
        <v>0</v>
      </c>
      <c r="BA719" s="19">
        <v>0</v>
      </c>
      <c r="BB719" s="14">
        <v>0</v>
      </c>
      <c r="BC719" s="13">
        <v>3</v>
      </c>
      <c r="BD719" s="19">
        <v>4135</v>
      </c>
      <c r="BE719" s="44">
        <v>4.1349999999999998</v>
      </c>
      <c r="BF719" s="19">
        <v>8.281189279770711</v>
      </c>
      <c r="BG719" s="14">
        <v>0.93178068992506546</v>
      </c>
      <c r="BH719" s="22">
        <v>801</v>
      </c>
      <c r="BI719" s="23">
        <v>28.338582999999993</v>
      </c>
      <c r="BJ719" s="23">
        <v>91.82104208377072</v>
      </c>
      <c r="BK719" s="14">
        <v>10.331496002808819</v>
      </c>
      <c r="BL719" t="s">
        <v>454</v>
      </c>
    </row>
    <row r="720" spans="1:64">
      <c r="A720" t="s">
        <v>1570</v>
      </c>
      <c r="B720" t="s">
        <v>1567</v>
      </c>
      <c r="C720" t="s">
        <v>454</v>
      </c>
      <c r="D720" t="s">
        <v>942</v>
      </c>
      <c r="E720">
        <v>2017</v>
      </c>
      <c r="F720" s="23">
        <v>67.680000000000007</v>
      </c>
      <c r="G720" s="23">
        <v>36.75</v>
      </c>
      <c r="H720" s="22">
        <v>103949</v>
      </c>
      <c r="I720" s="34">
        <v>816.52048270742068</v>
      </c>
      <c r="J720" s="13">
        <v>5</v>
      </c>
      <c r="K720" s="13">
        <v>5</v>
      </c>
      <c r="L720" s="19">
        <v>5799</v>
      </c>
      <c r="M720" s="19">
        <v>5.7990000000000004</v>
      </c>
      <c r="N720" s="19">
        <v>34.683819</v>
      </c>
      <c r="O720" s="17">
        <v>4.2477585969423943</v>
      </c>
      <c r="P720" s="13">
        <v>0</v>
      </c>
      <c r="Q720" s="13">
        <v>0</v>
      </c>
      <c r="R720" s="19">
        <v>0</v>
      </c>
      <c r="S720" s="19">
        <v>0</v>
      </c>
      <c r="T720" s="19">
        <v>0</v>
      </c>
      <c r="U720" s="17">
        <v>0</v>
      </c>
      <c r="V720" s="13">
        <v>2</v>
      </c>
      <c r="W720" s="13">
        <v>4</v>
      </c>
      <c r="X720" s="19">
        <v>5400</v>
      </c>
      <c r="Y720" s="19">
        <v>5.4</v>
      </c>
      <c r="Z720" s="19">
        <v>38.293428000000006</v>
      </c>
      <c r="AA720" s="14">
        <v>4.6898306669572527</v>
      </c>
      <c r="AB720" s="13">
        <v>1</v>
      </c>
      <c r="AC720" s="22" t="s">
        <v>782</v>
      </c>
      <c r="AD720" s="19">
        <v>1000</v>
      </c>
      <c r="AE720" s="19">
        <v>1</v>
      </c>
      <c r="AF720" s="19">
        <v>3.6303400770000001</v>
      </c>
      <c r="AG720" s="14">
        <v>0.44461102371400518</v>
      </c>
      <c r="AH720" s="22" t="s">
        <v>782</v>
      </c>
      <c r="AI720" s="23" t="s">
        <v>782</v>
      </c>
      <c r="AJ720" s="23" t="s">
        <v>782</v>
      </c>
      <c r="AK720" s="23" t="s">
        <v>782</v>
      </c>
      <c r="AL720" s="14" t="s">
        <v>782</v>
      </c>
      <c r="AM720" s="22" t="s">
        <v>782</v>
      </c>
      <c r="AN720" s="23" t="s">
        <v>782</v>
      </c>
      <c r="AO720" s="23" t="s">
        <v>782</v>
      </c>
      <c r="AP720" s="23" t="s">
        <v>782</v>
      </c>
      <c r="AQ720" s="14" t="s">
        <v>782</v>
      </c>
      <c r="AR720" s="13">
        <v>834</v>
      </c>
      <c r="AS720" s="19">
        <v>12675.690999999986</v>
      </c>
      <c r="AT720" s="19">
        <v>12.675691000000002</v>
      </c>
      <c r="AU720" s="19">
        <v>11.256013608000023</v>
      </c>
      <c r="AV720" s="14">
        <v>1.3785341392388963</v>
      </c>
      <c r="AW720" s="13">
        <v>0</v>
      </c>
      <c r="AX720" s="22" t="s">
        <v>782</v>
      </c>
      <c r="AY720" s="19">
        <v>0</v>
      </c>
      <c r="AZ720" s="19">
        <v>0</v>
      </c>
      <c r="BA720" s="19">
        <v>0</v>
      </c>
      <c r="BB720" s="14">
        <v>0</v>
      </c>
      <c r="BC720" s="13">
        <v>7</v>
      </c>
      <c r="BD720" s="19">
        <v>16135</v>
      </c>
      <c r="BE720" s="19">
        <v>16.134999999999998</v>
      </c>
      <c r="BF720" s="19">
        <v>38.190559652339601</v>
      </c>
      <c r="BG720" s="14">
        <v>4.6772322876343839</v>
      </c>
      <c r="BH720" s="22">
        <v>849</v>
      </c>
      <c r="BI720" s="23">
        <v>41.009690999999997</v>
      </c>
      <c r="BJ720" s="23">
        <v>126.05416033733962</v>
      </c>
      <c r="BK720" s="14">
        <v>15.437966714486933</v>
      </c>
      <c r="BL720" t="s">
        <v>454</v>
      </c>
    </row>
    <row r="721" spans="1:64">
      <c r="A721" t="s">
        <v>1571</v>
      </c>
      <c r="B721" t="s">
        <v>1567</v>
      </c>
      <c r="C721" t="s">
        <v>454</v>
      </c>
      <c r="D721" t="s">
        <v>942</v>
      </c>
      <c r="E721">
        <v>2018</v>
      </c>
      <c r="F721" s="23">
        <v>67.680000000000007</v>
      </c>
      <c r="G721" s="23">
        <v>36.08</v>
      </c>
      <c r="H721" s="22">
        <v>103725</v>
      </c>
      <c r="I721" s="34">
        <v>816.57851543540266</v>
      </c>
      <c r="J721" s="13">
        <v>5</v>
      </c>
      <c r="K721" s="13">
        <v>5</v>
      </c>
      <c r="L721" s="19">
        <v>5799</v>
      </c>
      <c r="M721" s="19">
        <v>5.7990000000000004</v>
      </c>
      <c r="N721" s="19">
        <v>34.683819</v>
      </c>
      <c r="O721" s="17">
        <v>4.2474567165787427</v>
      </c>
      <c r="P721" s="13">
        <v>0</v>
      </c>
      <c r="Q721" s="13">
        <v>0</v>
      </c>
      <c r="R721" s="19">
        <v>0</v>
      </c>
      <c r="S721" s="19">
        <v>0</v>
      </c>
      <c r="T721" s="19">
        <v>0</v>
      </c>
      <c r="U721" s="17">
        <v>0</v>
      </c>
      <c r="V721" s="13">
        <v>2</v>
      </c>
      <c r="W721" s="13">
        <v>4</v>
      </c>
      <c r="X721" s="19">
        <v>5400</v>
      </c>
      <c r="Y721" s="19">
        <v>5.4</v>
      </c>
      <c r="Z721" s="19">
        <v>36.947023000000002</v>
      </c>
      <c r="AA721" s="14">
        <v>4.5246136533851509</v>
      </c>
      <c r="AB721" s="13">
        <v>1</v>
      </c>
      <c r="AC721" s="22" t="s">
        <v>782</v>
      </c>
      <c r="AD721" s="19">
        <v>1000</v>
      </c>
      <c r="AE721" s="19">
        <v>1</v>
      </c>
      <c r="AF721" s="19">
        <v>3.9752075999999996</v>
      </c>
      <c r="AG721" s="14">
        <v>0.4868126609821965</v>
      </c>
      <c r="AH721" s="22" t="s">
        <v>782</v>
      </c>
      <c r="AI721" s="23" t="s">
        <v>782</v>
      </c>
      <c r="AJ721" s="23" t="s">
        <v>782</v>
      </c>
      <c r="AK721" s="23" t="s">
        <v>782</v>
      </c>
      <c r="AL721" s="14" t="s">
        <v>782</v>
      </c>
      <c r="AM721" s="22" t="s">
        <v>782</v>
      </c>
      <c r="AN721" s="23" t="s">
        <v>782</v>
      </c>
      <c r="AO721" s="23" t="s">
        <v>782</v>
      </c>
      <c r="AP721" s="23" t="s">
        <v>782</v>
      </c>
      <c r="AQ721" s="14" t="s">
        <v>782</v>
      </c>
      <c r="AR721" s="13">
        <v>900</v>
      </c>
      <c r="AS721" s="19">
        <v>13291.390999999987</v>
      </c>
      <c r="AT721" s="19">
        <v>13.291391000000017</v>
      </c>
      <c r="AU721" s="19">
        <v>11.802755208000033</v>
      </c>
      <c r="AV721" s="14">
        <v>1.445391347543201</v>
      </c>
      <c r="AW721" s="13">
        <v>0</v>
      </c>
      <c r="AX721" s="22" t="s">
        <v>782</v>
      </c>
      <c r="AY721" s="19">
        <v>0</v>
      </c>
      <c r="AZ721" s="19">
        <v>0</v>
      </c>
      <c r="BA721" s="19">
        <v>0</v>
      </c>
      <c r="BB721" s="14">
        <v>0</v>
      </c>
      <c r="BC721" s="13">
        <v>7</v>
      </c>
      <c r="BD721" s="19">
        <v>16135</v>
      </c>
      <c r="BE721" s="19">
        <v>16.134999999999998</v>
      </c>
      <c r="BF721" s="19">
        <v>38.274729267138511</v>
      </c>
      <c r="BG721" s="14">
        <v>4.6872074814177891</v>
      </c>
      <c r="BH721" s="22">
        <v>915</v>
      </c>
      <c r="BI721" s="23">
        <v>41.625391000000015</v>
      </c>
      <c r="BJ721" s="23">
        <v>125.68353407513854</v>
      </c>
      <c r="BK721" s="14">
        <v>15.391481859907081</v>
      </c>
      <c r="BL721" t="s">
        <v>454</v>
      </c>
    </row>
    <row r="722" spans="1:64">
      <c r="A722" t="s">
        <v>1572</v>
      </c>
      <c r="B722" t="s">
        <v>1567</v>
      </c>
      <c r="C722" t="s">
        <v>454</v>
      </c>
      <c r="D722" t="s">
        <v>942</v>
      </c>
      <c r="E722">
        <v>2019</v>
      </c>
      <c r="F722" s="23">
        <v>67.680000000000007</v>
      </c>
      <c r="G722" s="23">
        <v>36.1</v>
      </c>
      <c r="H722" s="22">
        <v>103902</v>
      </c>
      <c r="I722" s="34">
        <v>831.75962103985626</v>
      </c>
      <c r="J722" s="22">
        <v>5</v>
      </c>
      <c r="K722" s="22">
        <v>5</v>
      </c>
      <c r="L722" s="23">
        <v>5799</v>
      </c>
      <c r="M722" s="23">
        <v>5.7990000000000004</v>
      </c>
      <c r="N722" s="23">
        <v>34.683819</v>
      </c>
      <c r="O722" s="14">
        <v>4.1699330098086147</v>
      </c>
      <c r="P722" s="22">
        <v>0</v>
      </c>
      <c r="Q722" s="22">
        <v>0</v>
      </c>
      <c r="R722" s="23">
        <v>0</v>
      </c>
      <c r="S722" s="23">
        <v>0</v>
      </c>
      <c r="T722" s="23">
        <v>0</v>
      </c>
      <c r="U722" s="14">
        <v>0</v>
      </c>
      <c r="V722" s="22">
        <v>2</v>
      </c>
      <c r="W722" s="22">
        <v>4</v>
      </c>
      <c r="X722" s="23">
        <v>5400</v>
      </c>
      <c r="Y722" s="23">
        <v>5.4</v>
      </c>
      <c r="Z722" s="23">
        <v>32.034872</v>
      </c>
      <c r="AA722" s="14">
        <v>3.8514579440572474</v>
      </c>
      <c r="AB722" s="22">
        <v>1</v>
      </c>
      <c r="AC722" s="22">
        <v>1</v>
      </c>
      <c r="AD722" s="23">
        <v>1000</v>
      </c>
      <c r="AE722" s="23">
        <v>1</v>
      </c>
      <c r="AF722" s="23">
        <v>4.1873356559999992</v>
      </c>
      <c r="AG722" s="14">
        <v>0.50343098535668762</v>
      </c>
      <c r="AH722" s="22">
        <v>2</v>
      </c>
      <c r="AI722" s="23">
        <v>3793.81</v>
      </c>
      <c r="AJ722" s="23">
        <v>3.7938099999999997</v>
      </c>
      <c r="AK722" s="23">
        <v>3.3689032800000001</v>
      </c>
      <c r="AL722" s="14">
        <v>0.40503328062358163</v>
      </c>
      <c r="AM722" s="22">
        <v>965</v>
      </c>
      <c r="AN722" s="23">
        <v>15390.575999999994</v>
      </c>
      <c r="AO722" s="23">
        <v>15.390576000000024</v>
      </c>
      <c r="AP722" s="23">
        <v>13.666831488000028</v>
      </c>
      <c r="AQ722" s="14">
        <v>1.6431227415096099</v>
      </c>
      <c r="AR722" s="22">
        <v>967</v>
      </c>
      <c r="AS722" s="23">
        <v>19184.385999999995</v>
      </c>
      <c r="AT722" s="23">
        <v>19.184386000000025</v>
      </c>
      <c r="AU722" s="23">
        <v>17.03573476800003</v>
      </c>
      <c r="AV722" s="14">
        <v>2.0481560221331918</v>
      </c>
      <c r="AW722" s="22">
        <v>0</v>
      </c>
      <c r="AX722" s="22" t="s">
        <v>782</v>
      </c>
      <c r="AY722" s="23">
        <v>0</v>
      </c>
      <c r="AZ722" s="23">
        <v>0</v>
      </c>
      <c r="BA722" s="23">
        <v>0</v>
      </c>
      <c r="BB722" s="14">
        <v>0</v>
      </c>
      <c r="BC722" s="22">
        <v>7</v>
      </c>
      <c r="BD722" s="23">
        <v>16135</v>
      </c>
      <c r="BE722" s="23">
        <v>16.135000000000002</v>
      </c>
      <c r="BF722" s="23">
        <v>38.274728273214258</v>
      </c>
      <c r="BG722" s="14">
        <v>4.6016574145981783</v>
      </c>
      <c r="BH722" s="22">
        <v>982</v>
      </c>
      <c r="BI722" s="23">
        <v>47.518386000000021</v>
      </c>
      <c r="BJ722" s="23">
        <v>126.21648969721429</v>
      </c>
      <c r="BK722" s="14">
        <v>15.174635375953921</v>
      </c>
      <c r="BL722" t="s">
        <v>454</v>
      </c>
    </row>
    <row r="723" spans="1:64">
      <c r="A723" t="s">
        <v>1573</v>
      </c>
      <c r="B723" t="s">
        <v>1567</v>
      </c>
      <c r="C723" t="s">
        <v>454</v>
      </c>
      <c r="D723" t="s">
        <v>942</v>
      </c>
      <c r="E723">
        <v>2020</v>
      </c>
      <c r="F723" s="23">
        <v>67.680000000000007</v>
      </c>
      <c r="G723" s="23">
        <v>36.159999999999997</v>
      </c>
      <c r="H723" s="22">
        <v>103487</v>
      </c>
      <c r="I723" s="34">
        <v>836.64465199609458</v>
      </c>
      <c r="J723" s="22">
        <v>5</v>
      </c>
      <c r="K723" s="22">
        <v>5</v>
      </c>
      <c r="L723" s="23">
        <v>5799</v>
      </c>
      <c r="M723" s="23">
        <v>5.7990000000000004</v>
      </c>
      <c r="N723" s="23">
        <v>34.683819</v>
      </c>
      <c r="O723" s="14">
        <v>4.1455854546192574</v>
      </c>
      <c r="P723" s="22">
        <v>0</v>
      </c>
      <c r="Q723" s="22">
        <v>0</v>
      </c>
      <c r="R723" s="23">
        <v>0</v>
      </c>
      <c r="S723" s="23">
        <v>0</v>
      </c>
      <c r="T723" s="23">
        <v>0</v>
      </c>
      <c r="U723" s="14">
        <v>0</v>
      </c>
      <c r="V723" s="22">
        <v>2</v>
      </c>
      <c r="W723" s="22">
        <v>4</v>
      </c>
      <c r="X723" s="23">
        <v>5400</v>
      </c>
      <c r="Y723" s="23">
        <v>5.4</v>
      </c>
      <c r="Z723" s="23">
        <v>31.288193</v>
      </c>
      <c r="AA723" s="14">
        <v>3.7397230622763908</v>
      </c>
      <c r="AB723" s="22">
        <v>1</v>
      </c>
      <c r="AC723" s="22">
        <v>1</v>
      </c>
      <c r="AD723" s="23">
        <v>1000</v>
      </c>
      <c r="AE723" s="23">
        <v>1</v>
      </c>
      <c r="AF723" s="23">
        <v>4.2292286189999997</v>
      </c>
      <c r="AG723" s="14">
        <v>0.50549879317458912</v>
      </c>
      <c r="AH723" s="22">
        <v>2</v>
      </c>
      <c r="AI723" s="23">
        <v>3793.81</v>
      </c>
      <c r="AJ723" s="23">
        <v>3.7938099999999997</v>
      </c>
      <c r="AK723" s="23">
        <v>3.3689032800000001</v>
      </c>
      <c r="AL723" s="14">
        <v>0.40266835770268278</v>
      </c>
      <c r="AM723" s="22">
        <v>1148</v>
      </c>
      <c r="AN723" s="23">
        <v>17662.862999999979</v>
      </c>
      <c r="AO723" s="23">
        <v>17.66286299999998</v>
      </c>
      <c r="AP723" s="23">
        <v>15.684622344000015</v>
      </c>
      <c r="AQ723" s="14">
        <v>1.8747053849659019</v>
      </c>
      <c r="AR723" s="22">
        <v>1150</v>
      </c>
      <c r="AS723" s="23">
        <v>21456.672999999981</v>
      </c>
      <c r="AT723" s="23">
        <v>21.456672999999981</v>
      </c>
      <c r="AU723" s="23">
        <v>19.053525624000017</v>
      </c>
      <c r="AV723" s="14">
        <v>2.2773737426685847</v>
      </c>
      <c r="AW723" s="22">
        <v>0</v>
      </c>
      <c r="AX723" s="22">
        <v>0</v>
      </c>
      <c r="AY723" s="23">
        <v>0</v>
      </c>
      <c r="AZ723" s="23">
        <v>0</v>
      </c>
      <c r="BA723" s="23">
        <v>0</v>
      </c>
      <c r="BB723" s="14">
        <v>0</v>
      </c>
      <c r="BC723" s="22">
        <v>7</v>
      </c>
      <c r="BD723" s="23">
        <v>16135</v>
      </c>
      <c r="BE723" s="23">
        <v>16.134999999999998</v>
      </c>
      <c r="BF723" s="23">
        <v>38.274728273214265</v>
      </c>
      <c r="BG723" s="14">
        <v>4.574789091389893</v>
      </c>
      <c r="BH723" s="22">
        <v>1165</v>
      </c>
      <c r="BI723" s="23">
        <v>49.790672999999977</v>
      </c>
      <c r="BJ723" s="23">
        <v>127.52949451621427</v>
      </c>
      <c r="BK723" s="14">
        <v>15.242970144128716</v>
      </c>
      <c r="BL723" t="s">
        <v>454</v>
      </c>
    </row>
    <row r="724" spans="1:64">
      <c r="A724" t="s">
        <v>1574</v>
      </c>
      <c r="B724" t="s">
        <v>1567</v>
      </c>
      <c r="C724" t="s">
        <v>454</v>
      </c>
      <c r="D724" t="s">
        <v>942</v>
      </c>
      <c r="E724">
        <v>2021</v>
      </c>
      <c r="F724" s="23">
        <v>67.680000000000007</v>
      </c>
      <c r="G724" s="23">
        <v>36.200000000000003</v>
      </c>
      <c r="H724" s="22">
        <v>103725</v>
      </c>
      <c r="I724" s="34">
        <v>775.91</v>
      </c>
      <c r="J724" s="22">
        <v>5</v>
      </c>
      <c r="K724" s="22">
        <v>5</v>
      </c>
      <c r="L724" s="23">
        <v>5789</v>
      </c>
      <c r="M724" s="23">
        <v>5.7889999999999997</v>
      </c>
      <c r="N724" s="23">
        <v>34.624009000000001</v>
      </c>
      <c r="O724" s="14">
        <v>4.46</v>
      </c>
      <c r="P724" s="22">
        <v>0</v>
      </c>
      <c r="Q724" s="22">
        <v>0</v>
      </c>
      <c r="R724" s="23">
        <v>0</v>
      </c>
      <c r="S724" s="23">
        <v>0</v>
      </c>
      <c r="T724" s="23">
        <v>0</v>
      </c>
      <c r="U724" s="14">
        <v>0</v>
      </c>
      <c r="V724" s="22">
        <v>2</v>
      </c>
      <c r="W724" s="22">
        <v>4</v>
      </c>
      <c r="X724" s="23">
        <v>5400</v>
      </c>
      <c r="Y724" s="23">
        <v>5.4</v>
      </c>
      <c r="Z724" s="23">
        <v>29.683102000000002</v>
      </c>
      <c r="AA724" s="14">
        <v>3.83</v>
      </c>
      <c r="AB724" s="22">
        <v>1</v>
      </c>
      <c r="AC724" s="22">
        <v>2</v>
      </c>
      <c r="AD724" s="23">
        <v>1000</v>
      </c>
      <c r="AE724" s="23">
        <v>1</v>
      </c>
      <c r="AF724" s="23">
        <v>4.4818914000000003</v>
      </c>
      <c r="AG724" s="14">
        <v>0.57999999999999996</v>
      </c>
      <c r="AH724" s="22">
        <v>2</v>
      </c>
      <c r="AI724" s="23">
        <v>3793.81</v>
      </c>
      <c r="AJ724" s="23">
        <v>3.7938100000000001</v>
      </c>
      <c r="AK724" s="23">
        <v>3.3947881139999998</v>
      </c>
      <c r="AL724" s="14">
        <v>0.44</v>
      </c>
      <c r="AM724" s="22">
        <v>1399</v>
      </c>
      <c r="AN724" s="23">
        <v>20163.048999999999</v>
      </c>
      <c r="AO724" s="23">
        <v>20.163049000000001</v>
      </c>
      <c r="AP724" s="23">
        <v>18.042358230000001</v>
      </c>
      <c r="AQ724" s="14">
        <v>2.33</v>
      </c>
      <c r="AR724" s="22">
        <v>1401</v>
      </c>
      <c r="AS724" s="23">
        <v>23956.859</v>
      </c>
      <c r="AT724" s="23">
        <v>23.956859000000001</v>
      </c>
      <c r="AU724" s="23">
        <v>21.437146340000002</v>
      </c>
      <c r="AV724" s="14">
        <v>2.76</v>
      </c>
      <c r="AW724" s="22">
        <v>0</v>
      </c>
      <c r="AX724" s="22">
        <v>0</v>
      </c>
      <c r="AY724" s="23">
        <v>0</v>
      </c>
      <c r="AZ724" s="23">
        <v>0</v>
      </c>
      <c r="BA724" s="23">
        <v>0</v>
      </c>
      <c r="BB724" s="14">
        <v>0</v>
      </c>
      <c r="BC724" s="22">
        <v>7</v>
      </c>
      <c r="BD724" s="23">
        <v>16135</v>
      </c>
      <c r="BE724" s="23">
        <v>16.135000000000002</v>
      </c>
      <c r="BF724" s="23">
        <v>33.375563049999997</v>
      </c>
      <c r="BG724" s="14">
        <v>4.3</v>
      </c>
      <c r="BH724" s="22">
        <v>1416</v>
      </c>
      <c r="BI724" s="23">
        <v>52.28</v>
      </c>
      <c r="BJ724" s="23">
        <v>123.6</v>
      </c>
      <c r="BK724" s="14">
        <v>15.93</v>
      </c>
      <c r="BL724" t="s">
        <v>454</v>
      </c>
    </row>
    <row r="725" spans="1:64">
      <c r="A725" t="s">
        <v>1575</v>
      </c>
      <c r="B725" t="s">
        <v>1567</v>
      </c>
      <c r="C725" t="s">
        <v>454</v>
      </c>
      <c r="D725" s="111" t="s">
        <v>942</v>
      </c>
      <c r="E725" s="110">
        <v>2022</v>
      </c>
      <c r="F725" s="23"/>
      <c r="G725" s="23"/>
      <c r="H725" s="22">
        <v>105287</v>
      </c>
      <c r="I725" s="34">
        <v>763.07155142054319</v>
      </c>
      <c r="J725" s="22">
        <v>5</v>
      </c>
      <c r="K725" s="22">
        <v>5</v>
      </c>
      <c r="L725" s="23">
        <v>5780</v>
      </c>
      <c r="M725" s="23">
        <v>5.78</v>
      </c>
      <c r="N725" s="23">
        <v>34.206040000000002</v>
      </c>
      <c r="O725" s="14">
        <v>4.4826779266402506</v>
      </c>
      <c r="P725" s="22">
        <v>0</v>
      </c>
      <c r="Q725" s="22">
        <v>0</v>
      </c>
      <c r="R725" s="23">
        <v>0</v>
      </c>
      <c r="S725" s="23">
        <v>0</v>
      </c>
      <c r="T725" s="23">
        <v>0</v>
      </c>
      <c r="U725" s="14">
        <v>0</v>
      </c>
      <c r="V725" s="22">
        <v>2</v>
      </c>
      <c r="W725" s="22">
        <v>4</v>
      </c>
      <c r="X725" s="23">
        <v>5400</v>
      </c>
      <c r="Y725" s="23">
        <v>5.4</v>
      </c>
      <c r="Z725" s="23">
        <v>26.376673000000004</v>
      </c>
      <c r="AA725" s="14">
        <v>3.4566447865730119</v>
      </c>
      <c r="AB725" s="22">
        <v>1</v>
      </c>
      <c r="AC725" s="22">
        <v>2</v>
      </c>
      <c r="AD725" s="23">
        <v>1000</v>
      </c>
      <c r="AE725" s="23">
        <v>1</v>
      </c>
      <c r="AF725" s="23">
        <v>4.5852604980000002</v>
      </c>
      <c r="AG725" s="14">
        <v>0.60089522266477158</v>
      </c>
      <c r="AH725" s="22">
        <v>2</v>
      </c>
      <c r="AI725" s="23">
        <v>3793.81</v>
      </c>
      <c r="AJ725" s="23">
        <v>3.7938099999999997</v>
      </c>
      <c r="AK725" s="23">
        <v>3.8862420766884478</v>
      </c>
      <c r="AL725" s="14">
        <v>0.50928934114419189</v>
      </c>
      <c r="AM725" s="22">
        <v>1807</v>
      </c>
      <c r="AN725" s="23">
        <v>24013.716999999953</v>
      </c>
      <c r="AO725" s="23">
        <v>24.013716999999968</v>
      </c>
      <c r="AP725" s="23">
        <v>24.598785237818561</v>
      </c>
      <c r="AQ725" s="14">
        <v>3.2236538227673623</v>
      </c>
      <c r="AR725" s="22">
        <v>1809</v>
      </c>
      <c r="AS725" s="23">
        <v>27807.527000000002</v>
      </c>
      <c r="AT725" s="23">
        <v>27.807527</v>
      </c>
      <c r="AU725" s="23">
        <v>28.48502731450705</v>
      </c>
      <c r="AV725" s="14">
        <v>3.7329431639115596</v>
      </c>
      <c r="AW725" s="22">
        <v>0</v>
      </c>
      <c r="AX725" s="22">
        <v>0</v>
      </c>
      <c r="AY725" s="23">
        <v>0</v>
      </c>
      <c r="AZ725" s="23">
        <v>0</v>
      </c>
      <c r="BA725" s="23">
        <v>0</v>
      </c>
      <c r="BB725" s="14">
        <v>0</v>
      </c>
      <c r="BC725" s="22">
        <v>7</v>
      </c>
      <c r="BD725" s="23">
        <v>16130</v>
      </c>
      <c r="BE725" s="23">
        <v>16.13</v>
      </c>
      <c r="BF725" s="23">
        <v>37.229225943534978</v>
      </c>
      <c r="BG725" s="14">
        <v>4.8788643573762647</v>
      </c>
      <c r="BH725" s="22">
        <v>1824</v>
      </c>
      <c r="BI725" s="23">
        <v>56.117527000000003</v>
      </c>
      <c r="BJ725" s="23">
        <v>130.88222675604203</v>
      </c>
      <c r="BK725" s="14">
        <v>17.152025457165859</v>
      </c>
      <c r="BL725" t="s">
        <v>454</v>
      </c>
    </row>
    <row r="726" spans="1:64">
      <c r="A726" t="s">
        <v>1576</v>
      </c>
      <c r="B726" t="s">
        <v>1567</v>
      </c>
      <c r="C726" t="s">
        <v>454</v>
      </c>
      <c r="D726" t="s">
        <v>942</v>
      </c>
      <c r="E726">
        <v>2023</v>
      </c>
      <c r="F726">
        <v>67.64</v>
      </c>
      <c r="G726">
        <v>36.340000000000003</v>
      </c>
      <c r="H726">
        <v>101601</v>
      </c>
      <c r="I726">
        <v>763.07155142054319</v>
      </c>
      <c r="J726">
        <v>5</v>
      </c>
      <c r="K726">
        <v>5</v>
      </c>
      <c r="L726">
        <v>5780</v>
      </c>
      <c r="M726">
        <v>5.78</v>
      </c>
      <c r="N726">
        <v>34.206040000000002</v>
      </c>
      <c r="O726">
        <v>4.4826779266402514</v>
      </c>
      <c r="P726">
        <v>0</v>
      </c>
      <c r="Q726">
        <v>0</v>
      </c>
      <c r="R726">
        <v>0</v>
      </c>
      <c r="S726">
        <v>0</v>
      </c>
      <c r="T726">
        <v>0</v>
      </c>
      <c r="U726">
        <v>0</v>
      </c>
      <c r="V726">
        <v>2</v>
      </c>
      <c r="W726">
        <v>4</v>
      </c>
      <c r="X726">
        <v>5400</v>
      </c>
      <c r="Y726">
        <v>5.4</v>
      </c>
      <c r="Z726">
        <v>23.443898000000001</v>
      </c>
      <c r="AA726">
        <v>3.0723066475688365</v>
      </c>
      <c r="AB726">
        <v>1</v>
      </c>
      <c r="AC726">
        <v>2</v>
      </c>
      <c r="AD726">
        <v>1000</v>
      </c>
      <c r="AE726">
        <v>1</v>
      </c>
      <c r="AF726">
        <v>4.1652979200000004</v>
      </c>
      <c r="AG726">
        <v>0.54585941675401628</v>
      </c>
      <c r="AH726">
        <v>5</v>
      </c>
      <c r="AI726">
        <v>3807.13</v>
      </c>
      <c r="AJ726">
        <v>3.8071299999999999</v>
      </c>
      <c r="AK726">
        <v>3.5710389999999999</v>
      </c>
      <c r="AL726">
        <v>0.50549900000000003</v>
      </c>
      <c r="AM726">
        <v>2595</v>
      </c>
      <c r="AN726">
        <v>32872.605000000003</v>
      </c>
      <c r="AO726">
        <v>32.872605</v>
      </c>
      <c r="AP726">
        <v>30.834084000000001</v>
      </c>
      <c r="AQ726">
        <v>4.0407854207903444</v>
      </c>
      <c r="AR726">
        <v>3094</v>
      </c>
      <c r="AS726">
        <v>37040.279999999701</v>
      </c>
      <c r="AT726">
        <v>37.040280000000003</v>
      </c>
      <c r="AU726">
        <v>34.7433098436424</v>
      </c>
      <c r="AV726">
        <v>4.5530867687261871</v>
      </c>
      <c r="AW726">
        <v>0</v>
      </c>
      <c r="AX726">
        <v>0</v>
      </c>
      <c r="AY726">
        <v>0</v>
      </c>
      <c r="AZ726">
        <v>0</v>
      </c>
      <c r="BA726">
        <v>0</v>
      </c>
      <c r="BB726">
        <v>0</v>
      </c>
      <c r="BC726">
        <v>7</v>
      </c>
      <c r="BD726">
        <v>16130</v>
      </c>
      <c r="BE726">
        <v>16.13</v>
      </c>
      <c r="BF726">
        <v>44.453378000000001</v>
      </c>
      <c r="BG726">
        <v>5.8255844969249688</v>
      </c>
      <c r="BH726">
        <v>3109</v>
      </c>
      <c r="BI726">
        <v>65.350279999999998</v>
      </c>
      <c r="BJ726">
        <v>141.01192376364241</v>
      </c>
      <c r="BK726">
        <v>18.479515256614263</v>
      </c>
      <c r="BL726" t="s">
        <v>454</v>
      </c>
    </row>
    <row r="727" spans="1:64">
      <c r="A727" t="s">
        <v>1577</v>
      </c>
      <c r="B727" t="s">
        <v>1567</v>
      </c>
      <c r="C727" t="s">
        <v>454</v>
      </c>
      <c r="D727" t="s">
        <v>942</v>
      </c>
      <c r="E727">
        <v>2024</v>
      </c>
      <c r="F727">
        <v>67.64</v>
      </c>
      <c r="G727">
        <v>36.549999999999997</v>
      </c>
      <c r="H727">
        <v>101503</v>
      </c>
      <c r="I727">
        <v>696.0160333270278</v>
      </c>
      <c r="J727">
        <v>5</v>
      </c>
      <c r="K727">
        <v>5</v>
      </c>
      <c r="L727">
        <v>5780</v>
      </c>
      <c r="M727">
        <v>5.78</v>
      </c>
      <c r="N727">
        <v>34.206040000000002</v>
      </c>
      <c r="O727">
        <v>4.914547706105509</v>
      </c>
      <c r="P727">
        <v>0</v>
      </c>
      <c r="Q727">
        <v>0</v>
      </c>
      <c r="R727">
        <v>0</v>
      </c>
      <c r="S727">
        <v>0</v>
      </c>
      <c r="T727">
        <v>0</v>
      </c>
      <c r="U727">
        <v>0</v>
      </c>
      <c r="V727">
        <v>2</v>
      </c>
      <c r="W727">
        <v>4</v>
      </c>
      <c r="X727">
        <v>5400</v>
      </c>
      <c r="Y727">
        <v>5.4</v>
      </c>
      <c r="Z727">
        <v>27.374499999999998</v>
      </c>
      <c r="AA727">
        <v>3.9330272133455155</v>
      </c>
      <c r="AB727">
        <v>1</v>
      </c>
      <c r="AC727">
        <v>2</v>
      </c>
      <c r="AD727">
        <v>1000</v>
      </c>
      <c r="AE727">
        <v>1</v>
      </c>
      <c r="AF727">
        <v>4.498133556</v>
      </c>
      <c r="AG727">
        <v>0.64626866919982606</v>
      </c>
      <c r="AH727">
        <v>6</v>
      </c>
      <c r="AI727">
        <v>3811.81</v>
      </c>
      <c r="AJ727">
        <v>3.811809999999999</v>
      </c>
      <c r="AK727">
        <v>3.4380384352804398</v>
      </c>
      <c r="AL727">
        <v>0.49395966050469625</v>
      </c>
      <c r="AM727">
        <v>3288</v>
      </c>
      <c r="AN727">
        <v>42240.57900000002</v>
      </c>
      <c r="AO727">
        <v>42.24057899999994</v>
      </c>
      <c r="AP727">
        <v>38.098628769665652</v>
      </c>
      <c r="AQ727">
        <v>5.4738148182521469</v>
      </c>
      <c r="AR727">
        <v>4426</v>
      </c>
      <c r="AS727">
        <v>47090.706000000406</v>
      </c>
      <c r="AT727">
        <v>47.090705999999116</v>
      </c>
      <c r="AU727">
        <v>42.473170796155401</v>
      </c>
      <c r="AV727">
        <v>6.1023264928437504</v>
      </c>
      <c r="AW727">
        <v>0</v>
      </c>
      <c r="AX727">
        <v>0</v>
      </c>
      <c r="AY727">
        <v>0</v>
      </c>
      <c r="AZ727">
        <v>0</v>
      </c>
      <c r="BA727">
        <v>0</v>
      </c>
      <c r="BB727">
        <v>0</v>
      </c>
      <c r="BC727">
        <v>7</v>
      </c>
      <c r="BD727">
        <v>16130</v>
      </c>
      <c r="BE727">
        <v>16.13</v>
      </c>
      <c r="BF727">
        <v>38.98748507433848</v>
      </c>
      <c r="BG727">
        <v>5.6015211155372837</v>
      </c>
      <c r="BH727">
        <v>4441</v>
      </c>
      <c r="BI727">
        <v>75.400705999999118</v>
      </c>
      <c r="BJ727">
        <v>147.53932942649388</v>
      </c>
      <c r="BK727">
        <v>21.197691197031883</v>
      </c>
      <c r="BL727" t="s">
        <v>454</v>
      </c>
    </row>
    <row r="728" spans="1:64">
      <c r="A728" t="s">
        <v>1578</v>
      </c>
      <c r="B728" t="s">
        <v>1579</v>
      </c>
      <c r="C728" t="s">
        <v>456</v>
      </c>
      <c r="D728" t="s">
        <v>942</v>
      </c>
      <c r="E728">
        <v>2012</v>
      </c>
      <c r="F728" s="23">
        <v>43.5</v>
      </c>
      <c r="G728" s="23">
        <v>12.38</v>
      </c>
      <c r="H728" s="22">
        <v>26924</v>
      </c>
      <c r="I728" s="34">
        <v>223.08576300000001</v>
      </c>
      <c r="J728" s="22">
        <v>0</v>
      </c>
      <c r="K728" s="22" t="s">
        <v>782</v>
      </c>
      <c r="L728" s="23">
        <v>0</v>
      </c>
      <c r="M728" s="23">
        <v>0</v>
      </c>
      <c r="N728" s="23">
        <v>0</v>
      </c>
      <c r="O728" s="14">
        <v>0</v>
      </c>
      <c r="P728" s="22">
        <v>0</v>
      </c>
      <c r="Q728" s="22" t="s">
        <v>782</v>
      </c>
      <c r="R728" s="23">
        <v>0</v>
      </c>
      <c r="S728" s="23">
        <v>0</v>
      </c>
      <c r="T728" s="23">
        <v>0</v>
      </c>
      <c r="U728" s="14">
        <v>0</v>
      </c>
      <c r="V728" s="22">
        <v>1</v>
      </c>
      <c r="W728" s="22" t="s">
        <v>782</v>
      </c>
      <c r="X728" s="23">
        <v>2720</v>
      </c>
      <c r="Y728" s="23">
        <v>2.72</v>
      </c>
      <c r="Z728" s="23">
        <v>12.431068</v>
      </c>
      <c r="AA728" s="14">
        <v>5.5723269081944951</v>
      </c>
      <c r="AB728" s="22">
        <v>0</v>
      </c>
      <c r="AC728" s="22" t="s">
        <v>782</v>
      </c>
      <c r="AD728" s="23">
        <v>0</v>
      </c>
      <c r="AE728" s="23">
        <v>0</v>
      </c>
      <c r="AF728" s="23">
        <v>0</v>
      </c>
      <c r="AG728" s="14">
        <v>0</v>
      </c>
      <c r="AH728" s="22" t="s">
        <v>782</v>
      </c>
      <c r="AI728" s="23" t="s">
        <v>782</v>
      </c>
      <c r="AJ728" s="23" t="s">
        <v>782</v>
      </c>
      <c r="AK728" s="23" t="s">
        <v>782</v>
      </c>
      <c r="AL728" s="14" t="s">
        <v>782</v>
      </c>
      <c r="AM728" s="22" t="s">
        <v>782</v>
      </c>
      <c r="AN728" s="23" t="s">
        <v>782</v>
      </c>
      <c r="AO728" s="23" t="s">
        <v>782</v>
      </c>
      <c r="AP728" s="23" t="s">
        <v>782</v>
      </c>
      <c r="AQ728" s="14" t="s">
        <v>782</v>
      </c>
      <c r="AR728" s="22">
        <v>289</v>
      </c>
      <c r="AS728" s="23">
        <v>3927.382000000001</v>
      </c>
      <c r="AT728" s="23">
        <v>3.927382000000001</v>
      </c>
      <c r="AU728" s="23">
        <v>2.8287089999999999</v>
      </c>
      <c r="AV728" s="14">
        <v>1.2679917185033451</v>
      </c>
      <c r="AW728" s="22">
        <v>0</v>
      </c>
      <c r="AX728" s="22" t="s">
        <v>782</v>
      </c>
      <c r="AY728" s="23">
        <v>0</v>
      </c>
      <c r="AZ728" s="23">
        <v>0</v>
      </c>
      <c r="BA728" s="23">
        <v>0</v>
      </c>
      <c r="BB728" s="14">
        <v>0</v>
      </c>
      <c r="BC728" s="22">
        <v>2</v>
      </c>
      <c r="BD728" s="23">
        <v>3000</v>
      </c>
      <c r="BE728" s="23">
        <v>3</v>
      </c>
      <c r="BF728" s="23">
        <v>4.7910000000000004</v>
      </c>
      <c r="BG728" s="14">
        <v>2.1476045515284632</v>
      </c>
      <c r="BH728" s="22">
        <v>292</v>
      </c>
      <c r="BI728" s="23">
        <v>9.6473820000000021</v>
      </c>
      <c r="BJ728" s="23">
        <v>20.050776999999997</v>
      </c>
      <c r="BK728" s="14">
        <v>8.9879231782263034</v>
      </c>
      <c r="BL728" t="s">
        <v>456</v>
      </c>
    </row>
    <row r="729" spans="1:64">
      <c r="A729" t="s">
        <v>1580</v>
      </c>
      <c r="B729" t="s">
        <v>1579</v>
      </c>
      <c r="C729" t="s">
        <v>456</v>
      </c>
      <c r="D729" t="s">
        <v>942</v>
      </c>
      <c r="E729">
        <v>2015</v>
      </c>
      <c r="F729" s="23">
        <v>43.5</v>
      </c>
      <c r="G729" s="23">
        <v>12.63</v>
      </c>
      <c r="H729" s="22">
        <v>27178</v>
      </c>
      <c r="I729" s="34">
        <v>219.00318843902556</v>
      </c>
      <c r="J729" s="13">
        <v>0</v>
      </c>
      <c r="K729" s="13">
        <v>0</v>
      </c>
      <c r="L729" s="19">
        <v>0</v>
      </c>
      <c r="M729" s="35">
        <v>0</v>
      </c>
      <c r="N729" s="19">
        <v>0</v>
      </c>
      <c r="O729" s="17">
        <v>0</v>
      </c>
      <c r="P729" s="36">
        <v>0</v>
      </c>
      <c r="Q729" s="37">
        <v>0</v>
      </c>
      <c r="R729" s="38">
        <v>0</v>
      </c>
      <c r="S729" s="27">
        <v>0</v>
      </c>
      <c r="T729" s="23">
        <v>0</v>
      </c>
      <c r="U729" s="17">
        <v>0</v>
      </c>
      <c r="V729" s="22">
        <v>1</v>
      </c>
      <c r="W729" s="22">
        <v>2</v>
      </c>
      <c r="X729" s="23">
        <v>2700</v>
      </c>
      <c r="Y729" s="27">
        <v>2.7</v>
      </c>
      <c r="Z729" s="27">
        <v>15.949078999999999</v>
      </c>
      <c r="AA729" s="14">
        <v>7.2825784472268129</v>
      </c>
      <c r="AB729" s="39">
        <v>0</v>
      </c>
      <c r="AC729" s="22" t="s">
        <v>782</v>
      </c>
      <c r="AD729" s="23">
        <v>0</v>
      </c>
      <c r="AE729" s="23">
        <v>0</v>
      </c>
      <c r="AF729" s="23">
        <v>0</v>
      </c>
      <c r="AG729" s="14">
        <v>0</v>
      </c>
      <c r="AH729" s="22" t="s">
        <v>782</v>
      </c>
      <c r="AI729" s="23" t="s">
        <v>782</v>
      </c>
      <c r="AJ729" s="23" t="s">
        <v>782</v>
      </c>
      <c r="AK729" s="23" t="s">
        <v>782</v>
      </c>
      <c r="AL729" s="14" t="s">
        <v>782</v>
      </c>
      <c r="AM729" s="22" t="s">
        <v>782</v>
      </c>
      <c r="AN729" s="23" t="s">
        <v>782</v>
      </c>
      <c r="AO729" s="23" t="s">
        <v>782</v>
      </c>
      <c r="AP729" s="23" t="s">
        <v>782</v>
      </c>
      <c r="AQ729" s="14" t="s">
        <v>782</v>
      </c>
      <c r="AR729" s="40">
        <v>345</v>
      </c>
      <c r="AS729" s="41">
        <v>8019.1140000000069</v>
      </c>
      <c r="AT729" s="23">
        <v>8.0191140000000072</v>
      </c>
      <c r="AU729" s="23">
        <v>7.122278522904689</v>
      </c>
      <c r="AV729" s="14">
        <v>3.2521346258333859</v>
      </c>
      <c r="AW729" s="22">
        <v>0</v>
      </c>
      <c r="AX729" s="22" t="s">
        <v>782</v>
      </c>
      <c r="AY729" s="23">
        <v>0</v>
      </c>
      <c r="AZ729" s="23">
        <v>0</v>
      </c>
      <c r="BA729" s="23">
        <v>0</v>
      </c>
      <c r="BB729" s="14">
        <v>0</v>
      </c>
      <c r="BC729" s="42">
        <v>2</v>
      </c>
      <c r="BD729" s="43">
        <v>3000</v>
      </c>
      <c r="BE729" s="44">
        <v>3</v>
      </c>
      <c r="BF729" s="23">
        <v>4.0013790686146962</v>
      </c>
      <c r="BG729" s="14">
        <v>1.8270871292491491</v>
      </c>
      <c r="BH729" s="22">
        <v>348</v>
      </c>
      <c r="BI729" s="23">
        <v>13.719114000000008</v>
      </c>
      <c r="BJ729" s="23">
        <v>27.072736591519387</v>
      </c>
      <c r="BK729" s="14">
        <v>12.361800202309347</v>
      </c>
      <c r="BL729" t="s">
        <v>456</v>
      </c>
    </row>
    <row r="730" spans="1:64">
      <c r="A730" t="s">
        <v>1581</v>
      </c>
      <c r="B730" t="s">
        <v>1579</v>
      </c>
      <c r="C730" t="s">
        <v>456</v>
      </c>
      <c r="D730" t="s">
        <v>942</v>
      </c>
      <c r="E730">
        <v>2016</v>
      </c>
      <c r="F730" s="23">
        <v>43.5</v>
      </c>
      <c r="G730" s="23">
        <v>12.76</v>
      </c>
      <c r="H730" s="22">
        <v>27200</v>
      </c>
      <c r="I730" s="34">
        <v>231.07858737469437</v>
      </c>
      <c r="J730" s="13">
        <v>0</v>
      </c>
      <c r="K730" s="13">
        <v>0</v>
      </c>
      <c r="L730" s="19">
        <v>0</v>
      </c>
      <c r="M730" s="35">
        <v>0</v>
      </c>
      <c r="N730" s="19">
        <v>0</v>
      </c>
      <c r="O730" s="17">
        <v>0</v>
      </c>
      <c r="P730" s="13">
        <v>0</v>
      </c>
      <c r="Q730" s="13">
        <v>0</v>
      </c>
      <c r="R730" s="19">
        <v>0</v>
      </c>
      <c r="S730" s="27">
        <v>0</v>
      </c>
      <c r="T730" s="19">
        <v>0</v>
      </c>
      <c r="U730" s="17">
        <v>0</v>
      </c>
      <c r="V730" s="13">
        <v>1</v>
      </c>
      <c r="W730" s="13">
        <v>2</v>
      </c>
      <c r="X730" s="19">
        <v>5440</v>
      </c>
      <c r="Y730" s="27">
        <v>5.44</v>
      </c>
      <c r="Z730" s="19">
        <v>15.23743</v>
      </c>
      <c r="AA730" s="14">
        <v>6.5940467150651561</v>
      </c>
      <c r="AB730" s="13">
        <v>0</v>
      </c>
      <c r="AC730" s="22" t="s">
        <v>782</v>
      </c>
      <c r="AD730" s="19">
        <v>0</v>
      </c>
      <c r="AE730" s="23">
        <v>0</v>
      </c>
      <c r="AF730" s="19">
        <v>0</v>
      </c>
      <c r="AG730" s="14">
        <v>0</v>
      </c>
      <c r="AH730" s="22" t="s">
        <v>782</v>
      </c>
      <c r="AI730" s="23" t="s">
        <v>782</v>
      </c>
      <c r="AJ730" s="23" t="s">
        <v>782</v>
      </c>
      <c r="AK730" s="23" t="s">
        <v>782</v>
      </c>
      <c r="AL730" s="14" t="s">
        <v>782</v>
      </c>
      <c r="AM730" s="22" t="s">
        <v>782</v>
      </c>
      <c r="AN730" s="23" t="s">
        <v>782</v>
      </c>
      <c r="AO730" s="23" t="s">
        <v>782</v>
      </c>
      <c r="AP730" s="23" t="s">
        <v>782</v>
      </c>
      <c r="AQ730" s="14" t="s">
        <v>782</v>
      </c>
      <c r="AR730" s="13">
        <v>358</v>
      </c>
      <c r="AS730" s="19">
        <v>8094.7739999999994</v>
      </c>
      <c r="AT730" s="23">
        <v>8.0947739999999992</v>
      </c>
      <c r="AU730" s="19">
        <v>7.1881593120000025</v>
      </c>
      <c r="AV730" s="14">
        <v>3.1106990023027916</v>
      </c>
      <c r="AW730" s="13">
        <v>0</v>
      </c>
      <c r="AX730" s="22" t="s">
        <v>782</v>
      </c>
      <c r="AY730" s="19">
        <v>0</v>
      </c>
      <c r="AZ730" s="23">
        <v>0</v>
      </c>
      <c r="BA730" s="19">
        <v>0</v>
      </c>
      <c r="BB730" s="14">
        <v>0</v>
      </c>
      <c r="BC730" s="13">
        <v>2</v>
      </c>
      <c r="BD730" s="19">
        <v>3000</v>
      </c>
      <c r="BE730" s="44">
        <v>3</v>
      </c>
      <c r="BF730" s="19">
        <v>4.0013790686146962</v>
      </c>
      <c r="BG730" s="14">
        <v>1.731609628600703</v>
      </c>
      <c r="BH730" s="22">
        <v>361</v>
      </c>
      <c r="BI730" s="23">
        <v>16.534773999999999</v>
      </c>
      <c r="BJ730" s="23">
        <v>26.426968380614699</v>
      </c>
      <c r="BK730" s="14">
        <v>11.43635534596865</v>
      </c>
      <c r="BL730" t="s">
        <v>456</v>
      </c>
    </row>
    <row r="731" spans="1:64">
      <c r="A731" t="s">
        <v>1582</v>
      </c>
      <c r="B731" t="s">
        <v>1579</v>
      </c>
      <c r="C731" t="s">
        <v>456</v>
      </c>
      <c r="D731" t="s">
        <v>942</v>
      </c>
      <c r="E731">
        <v>2017</v>
      </c>
      <c r="F731" s="23">
        <v>43.5</v>
      </c>
      <c r="G731" s="23">
        <v>12.8</v>
      </c>
      <c r="H731" s="22">
        <v>26990</v>
      </c>
      <c r="I731" s="34">
        <v>212.00673241948729</v>
      </c>
      <c r="J731" s="13">
        <v>0</v>
      </c>
      <c r="K731" s="13">
        <v>0</v>
      </c>
      <c r="L731" s="19">
        <v>0</v>
      </c>
      <c r="M731" s="19">
        <v>0</v>
      </c>
      <c r="N731" s="19">
        <v>0</v>
      </c>
      <c r="O731" s="17">
        <v>0</v>
      </c>
      <c r="P731" s="13">
        <v>0</v>
      </c>
      <c r="Q731" s="13">
        <v>0</v>
      </c>
      <c r="R731" s="19">
        <v>0</v>
      </c>
      <c r="S731" s="19">
        <v>0</v>
      </c>
      <c r="T731" s="19">
        <v>0</v>
      </c>
      <c r="U731" s="17">
        <v>0</v>
      </c>
      <c r="V731" s="13">
        <v>1</v>
      </c>
      <c r="W731" s="13">
        <v>2</v>
      </c>
      <c r="X731" s="19">
        <v>2700</v>
      </c>
      <c r="Y731" s="19">
        <v>2.7</v>
      </c>
      <c r="Z731" s="19">
        <v>15.315626999999999</v>
      </c>
      <c r="AA731" s="14">
        <v>7.224122944216564</v>
      </c>
      <c r="AB731" s="13">
        <v>0</v>
      </c>
      <c r="AC731" s="22" t="s">
        <v>782</v>
      </c>
      <c r="AD731" s="19">
        <v>0</v>
      </c>
      <c r="AE731" s="19">
        <v>0</v>
      </c>
      <c r="AF731" s="19">
        <v>0</v>
      </c>
      <c r="AG731" s="14">
        <v>0</v>
      </c>
      <c r="AH731" s="22" t="s">
        <v>782</v>
      </c>
      <c r="AI731" s="23" t="s">
        <v>782</v>
      </c>
      <c r="AJ731" s="23" t="s">
        <v>782</v>
      </c>
      <c r="AK731" s="23" t="s">
        <v>782</v>
      </c>
      <c r="AL731" s="14" t="s">
        <v>782</v>
      </c>
      <c r="AM731" s="22" t="s">
        <v>782</v>
      </c>
      <c r="AN731" s="23" t="s">
        <v>782</v>
      </c>
      <c r="AO731" s="23" t="s">
        <v>782</v>
      </c>
      <c r="AP731" s="23" t="s">
        <v>782</v>
      </c>
      <c r="AQ731" s="14" t="s">
        <v>782</v>
      </c>
      <c r="AR731" s="13">
        <v>385</v>
      </c>
      <c r="AS731" s="19">
        <v>8663.9789999999994</v>
      </c>
      <c r="AT731" s="19">
        <v>8.6639790000000012</v>
      </c>
      <c r="AU731" s="19">
        <v>7.6936133520000025</v>
      </c>
      <c r="AV731" s="14">
        <v>3.6289476585003104</v>
      </c>
      <c r="AW731" s="13">
        <v>0</v>
      </c>
      <c r="AX731" s="22" t="s">
        <v>782</v>
      </c>
      <c r="AY731" s="19">
        <v>0</v>
      </c>
      <c r="AZ731" s="19">
        <v>0</v>
      </c>
      <c r="BA731" s="19">
        <v>0</v>
      </c>
      <c r="BB731" s="14">
        <v>0</v>
      </c>
      <c r="BC731" s="13">
        <v>2</v>
      </c>
      <c r="BD731" s="19">
        <v>3000</v>
      </c>
      <c r="BE731" s="19">
        <v>3</v>
      </c>
      <c r="BF731" s="19">
        <v>4.0013790686146962</v>
      </c>
      <c r="BG731" s="14">
        <v>1.8873830198455037</v>
      </c>
      <c r="BH731" s="22">
        <v>388</v>
      </c>
      <c r="BI731" s="23">
        <v>14.363979</v>
      </c>
      <c r="BJ731" s="23">
        <v>27.010619420614699</v>
      </c>
      <c r="BK731" s="14">
        <v>12.740453622562377</v>
      </c>
      <c r="BL731" t="s">
        <v>456</v>
      </c>
    </row>
    <row r="732" spans="1:64">
      <c r="A732" t="s">
        <v>1583</v>
      </c>
      <c r="B732" t="s">
        <v>1579</v>
      </c>
      <c r="C732" t="s">
        <v>456</v>
      </c>
      <c r="D732" t="s">
        <v>942</v>
      </c>
      <c r="E732">
        <v>2018</v>
      </c>
      <c r="F732" s="23">
        <v>43.5</v>
      </c>
      <c r="G732" s="23">
        <v>12.8</v>
      </c>
      <c r="H732" s="22">
        <v>26982</v>
      </c>
      <c r="I732" s="34">
        <v>212.02180041752706</v>
      </c>
      <c r="J732" s="13">
        <v>0</v>
      </c>
      <c r="K732" s="13">
        <v>0</v>
      </c>
      <c r="L732" s="19">
        <v>0</v>
      </c>
      <c r="M732" s="19">
        <v>0</v>
      </c>
      <c r="N732" s="19">
        <v>0</v>
      </c>
      <c r="O732" s="17">
        <v>0</v>
      </c>
      <c r="P732" s="13">
        <v>0</v>
      </c>
      <c r="Q732" s="13">
        <v>0</v>
      </c>
      <c r="R732" s="19">
        <v>0</v>
      </c>
      <c r="S732" s="19">
        <v>0</v>
      </c>
      <c r="T732" s="19">
        <v>0</v>
      </c>
      <c r="U732" s="17">
        <v>0</v>
      </c>
      <c r="V732" s="13">
        <v>1</v>
      </c>
      <c r="W732" s="13">
        <v>2</v>
      </c>
      <c r="X732" s="19">
        <v>2700</v>
      </c>
      <c r="Y732" s="19">
        <v>2.7</v>
      </c>
      <c r="Z732" s="19">
        <v>14.543594000000001</v>
      </c>
      <c r="AA732" s="14">
        <v>6.8594804738757116</v>
      </c>
      <c r="AB732" s="13">
        <v>0</v>
      </c>
      <c r="AC732" s="22" t="s">
        <v>782</v>
      </c>
      <c r="AD732" s="19">
        <v>0</v>
      </c>
      <c r="AE732" s="19">
        <v>0</v>
      </c>
      <c r="AF732" s="19">
        <v>0</v>
      </c>
      <c r="AG732" s="14">
        <v>0</v>
      </c>
      <c r="AH732" s="22" t="s">
        <v>782</v>
      </c>
      <c r="AI732" s="23" t="s">
        <v>782</v>
      </c>
      <c r="AJ732" s="23" t="s">
        <v>782</v>
      </c>
      <c r="AK732" s="23" t="s">
        <v>782</v>
      </c>
      <c r="AL732" s="14" t="s">
        <v>782</v>
      </c>
      <c r="AM732" s="22" t="s">
        <v>782</v>
      </c>
      <c r="AN732" s="23" t="s">
        <v>782</v>
      </c>
      <c r="AO732" s="23" t="s">
        <v>782</v>
      </c>
      <c r="AP732" s="23" t="s">
        <v>782</v>
      </c>
      <c r="AQ732" s="14" t="s">
        <v>782</v>
      </c>
      <c r="AR732" s="13">
        <v>403</v>
      </c>
      <c r="AS732" s="19">
        <v>9196.8939999999966</v>
      </c>
      <c r="AT732" s="19">
        <v>9.1968940000000021</v>
      </c>
      <c r="AU732" s="19">
        <v>8.1668418720000027</v>
      </c>
      <c r="AV732" s="14">
        <v>3.8518878039509747</v>
      </c>
      <c r="AW732" s="13">
        <v>0</v>
      </c>
      <c r="AX732" s="22" t="s">
        <v>782</v>
      </c>
      <c r="AY732" s="19">
        <v>0</v>
      </c>
      <c r="AZ732" s="19">
        <v>0</v>
      </c>
      <c r="BA732" s="19">
        <v>0</v>
      </c>
      <c r="BB732" s="14">
        <v>0</v>
      </c>
      <c r="BC732" s="13">
        <v>2</v>
      </c>
      <c r="BD732" s="19">
        <v>3000</v>
      </c>
      <c r="BE732" s="19">
        <v>3</v>
      </c>
      <c r="BF732" s="19">
        <v>3.3116727525258636</v>
      </c>
      <c r="BG732" s="14">
        <v>1.5619491703231947</v>
      </c>
      <c r="BH732" s="22">
        <v>406</v>
      </c>
      <c r="BI732" s="23">
        <v>14.896894000000003</v>
      </c>
      <c r="BJ732" s="23">
        <v>26.022108624525867</v>
      </c>
      <c r="BK732" s="14">
        <v>12.273317448149882</v>
      </c>
      <c r="BL732" t="s">
        <v>456</v>
      </c>
    </row>
    <row r="733" spans="1:64">
      <c r="A733" t="s">
        <v>1584</v>
      </c>
      <c r="B733" t="s">
        <v>1579</v>
      </c>
      <c r="C733" t="s">
        <v>456</v>
      </c>
      <c r="D733" t="s">
        <v>942</v>
      </c>
      <c r="E733">
        <v>2019</v>
      </c>
      <c r="F733" s="23">
        <v>43.5</v>
      </c>
      <c r="G733" s="23">
        <v>13.56</v>
      </c>
      <c r="H733" s="22">
        <v>27187</v>
      </c>
      <c r="I733" s="34">
        <v>216.36575651865417</v>
      </c>
      <c r="J733" s="22">
        <v>0</v>
      </c>
      <c r="K733" s="22">
        <v>0</v>
      </c>
      <c r="L733" s="23">
        <v>0</v>
      </c>
      <c r="M733" s="23">
        <v>0</v>
      </c>
      <c r="N733" s="23">
        <v>0</v>
      </c>
      <c r="O733" s="14">
        <v>0</v>
      </c>
      <c r="P733" s="22">
        <v>0</v>
      </c>
      <c r="Q733" s="22">
        <v>0</v>
      </c>
      <c r="R733" s="23">
        <v>0</v>
      </c>
      <c r="S733" s="23">
        <v>0</v>
      </c>
      <c r="T733" s="23">
        <v>0</v>
      </c>
      <c r="U733" s="14">
        <v>0</v>
      </c>
      <c r="V733" s="22">
        <v>1</v>
      </c>
      <c r="W733" s="22">
        <v>2</v>
      </c>
      <c r="X733" s="23">
        <v>2700</v>
      </c>
      <c r="Y733" s="23">
        <v>2.7</v>
      </c>
      <c r="Z733" s="23">
        <v>16.791785000000001</v>
      </c>
      <c r="AA733" s="14">
        <v>7.7608329849332147</v>
      </c>
      <c r="AB733" s="22">
        <v>0</v>
      </c>
      <c r="AC733" s="22">
        <v>0</v>
      </c>
      <c r="AD733" s="23">
        <v>0</v>
      </c>
      <c r="AE733" s="23">
        <v>0</v>
      </c>
      <c r="AF733" s="23">
        <v>0</v>
      </c>
      <c r="AG733" s="14">
        <v>0</v>
      </c>
      <c r="AH733" s="22">
        <v>1</v>
      </c>
      <c r="AI733" s="23">
        <v>3505.92</v>
      </c>
      <c r="AJ733" s="23">
        <v>3.5059200000000001</v>
      </c>
      <c r="AK733" s="23">
        <v>3.1132569600000002</v>
      </c>
      <c r="AL733" s="14">
        <v>1.4388861759331069</v>
      </c>
      <c r="AM733" s="22">
        <v>442</v>
      </c>
      <c r="AN733" s="23">
        <v>6237.3459999999959</v>
      </c>
      <c r="AO733" s="23">
        <v>6.2373460000000041</v>
      </c>
      <c r="AP733" s="23">
        <v>5.5387632479999995</v>
      </c>
      <c r="AQ733" s="14">
        <v>2.5599075089881285</v>
      </c>
      <c r="AR733" s="22">
        <v>443</v>
      </c>
      <c r="AS733" s="23">
        <v>9743.265999999996</v>
      </c>
      <c r="AT733" s="23">
        <v>9.7432660000000038</v>
      </c>
      <c r="AU733" s="23">
        <v>8.6520202079999997</v>
      </c>
      <c r="AV733" s="14">
        <v>3.9987936849212353</v>
      </c>
      <c r="AW733" s="22">
        <v>0</v>
      </c>
      <c r="AX733" s="22" t="s">
        <v>782</v>
      </c>
      <c r="AY733" s="23">
        <v>0</v>
      </c>
      <c r="AZ733" s="23">
        <v>0</v>
      </c>
      <c r="BA733" s="23">
        <v>0</v>
      </c>
      <c r="BB733" s="14">
        <v>0</v>
      </c>
      <c r="BC733" s="22">
        <v>2</v>
      </c>
      <c r="BD733" s="23">
        <v>3000</v>
      </c>
      <c r="BE733" s="23">
        <v>3</v>
      </c>
      <c r="BF733" s="23">
        <v>3.3116780259947172</v>
      </c>
      <c r="BG733" s="14">
        <v>1.530592492675336</v>
      </c>
      <c r="BH733" s="22">
        <v>446</v>
      </c>
      <c r="BI733" s="23">
        <v>15.443266000000005</v>
      </c>
      <c r="BJ733" s="23">
        <v>28.755483233994717</v>
      </c>
      <c r="BK733" s="14">
        <v>13.290219162529786</v>
      </c>
      <c r="BL733" t="s">
        <v>456</v>
      </c>
    </row>
    <row r="734" spans="1:64">
      <c r="A734" t="s">
        <v>1585</v>
      </c>
      <c r="B734" t="s">
        <v>1579</v>
      </c>
      <c r="C734" t="s">
        <v>456</v>
      </c>
      <c r="D734" t="s">
        <v>942</v>
      </c>
      <c r="E734">
        <v>2020</v>
      </c>
      <c r="F734" s="23">
        <v>43.5</v>
      </c>
      <c r="G734" s="23">
        <v>13.57</v>
      </c>
      <c r="H734" s="22">
        <v>27532</v>
      </c>
      <c r="I734" s="34">
        <v>218.91646122132224</v>
      </c>
      <c r="J734" s="22">
        <v>0</v>
      </c>
      <c r="K734" s="22">
        <v>0</v>
      </c>
      <c r="L734" s="23">
        <v>0</v>
      </c>
      <c r="M734" s="23">
        <v>0</v>
      </c>
      <c r="N734" s="23">
        <v>0</v>
      </c>
      <c r="O734" s="14">
        <v>0</v>
      </c>
      <c r="P734" s="22">
        <v>0</v>
      </c>
      <c r="Q734" s="22">
        <v>0</v>
      </c>
      <c r="R734" s="23">
        <v>0</v>
      </c>
      <c r="S734" s="23">
        <v>0</v>
      </c>
      <c r="T734" s="23">
        <v>0</v>
      </c>
      <c r="U734" s="14">
        <v>0</v>
      </c>
      <c r="V734" s="22">
        <v>1</v>
      </c>
      <c r="W734" s="22">
        <v>2</v>
      </c>
      <c r="X734" s="23">
        <v>2700</v>
      </c>
      <c r="Y734" s="23">
        <v>2.7</v>
      </c>
      <c r="Z734" s="23">
        <v>14.588578</v>
      </c>
      <c r="AA734" s="14">
        <v>6.663993159130734</v>
      </c>
      <c r="AB734" s="22">
        <v>0</v>
      </c>
      <c r="AC734" s="22">
        <v>0</v>
      </c>
      <c r="AD734" s="23">
        <v>0</v>
      </c>
      <c r="AE734" s="23">
        <v>0</v>
      </c>
      <c r="AF734" s="23">
        <v>0</v>
      </c>
      <c r="AG734" s="14">
        <v>0</v>
      </c>
      <c r="AH734" s="22">
        <v>2</v>
      </c>
      <c r="AI734" s="23">
        <v>3506.4700000000003</v>
      </c>
      <c r="AJ734" s="23">
        <v>3.5064700000000002</v>
      </c>
      <c r="AK734" s="23">
        <v>3.1137453600000002</v>
      </c>
      <c r="AL734" s="14">
        <v>1.4223440953816791</v>
      </c>
      <c r="AM734" s="22">
        <v>515</v>
      </c>
      <c r="AN734" s="23">
        <v>7514.0159999999942</v>
      </c>
      <c r="AO734" s="23">
        <v>7.5140160000000087</v>
      </c>
      <c r="AP734" s="23">
        <v>6.6724462080000002</v>
      </c>
      <c r="AQ734" s="14">
        <v>3.0479417448897221</v>
      </c>
      <c r="AR734" s="22">
        <v>517</v>
      </c>
      <c r="AS734" s="23">
        <v>11020.485999999994</v>
      </c>
      <c r="AT734" s="23">
        <v>11.020486000000009</v>
      </c>
      <c r="AU734" s="23">
        <v>9.7861915679999996</v>
      </c>
      <c r="AV734" s="14">
        <v>4.4702858402714005</v>
      </c>
      <c r="AW734" s="22">
        <v>0</v>
      </c>
      <c r="AX734" s="22">
        <v>0</v>
      </c>
      <c r="AY734" s="23">
        <v>0</v>
      </c>
      <c r="AZ734" s="23">
        <v>0</v>
      </c>
      <c r="BA734" s="23">
        <v>0</v>
      </c>
      <c r="BB734" s="14">
        <v>0</v>
      </c>
      <c r="BC734" s="22">
        <v>2</v>
      </c>
      <c r="BD734" s="23">
        <v>3000</v>
      </c>
      <c r="BE734" s="23">
        <v>3</v>
      </c>
      <c r="BF734" s="23">
        <v>3.3116780259947172</v>
      </c>
      <c r="BG734" s="14">
        <v>1.5127587973599872</v>
      </c>
      <c r="BH734" s="22">
        <v>520</v>
      </c>
      <c r="BI734" s="23">
        <v>16.720486000000008</v>
      </c>
      <c r="BJ734" s="23">
        <v>27.686447593994714</v>
      </c>
      <c r="BK734" s="14">
        <v>12.64703779676212</v>
      </c>
      <c r="BL734" t="s">
        <v>456</v>
      </c>
    </row>
    <row r="735" spans="1:64">
      <c r="A735" t="s">
        <v>1586</v>
      </c>
      <c r="B735" t="s">
        <v>1579</v>
      </c>
      <c r="C735" t="s">
        <v>456</v>
      </c>
      <c r="D735" t="s">
        <v>942</v>
      </c>
      <c r="E735">
        <v>2021</v>
      </c>
      <c r="F735" s="23">
        <v>43.5</v>
      </c>
      <c r="G735" s="23">
        <v>13.66</v>
      </c>
      <c r="H735" s="22">
        <v>27613</v>
      </c>
      <c r="I735" s="34">
        <v>206.43</v>
      </c>
      <c r="J735" s="22">
        <v>0</v>
      </c>
      <c r="K735" s="22">
        <v>0</v>
      </c>
      <c r="L735" s="23">
        <v>0</v>
      </c>
      <c r="M735" s="23">
        <v>0</v>
      </c>
      <c r="N735" s="23">
        <v>0</v>
      </c>
      <c r="O735" s="14">
        <v>0</v>
      </c>
      <c r="P735" s="22">
        <v>0</v>
      </c>
      <c r="Q735" s="22">
        <v>0</v>
      </c>
      <c r="R735" s="23">
        <v>0</v>
      </c>
      <c r="S735" s="23">
        <v>0</v>
      </c>
      <c r="T735" s="23">
        <v>0</v>
      </c>
      <c r="U735" s="14">
        <v>0</v>
      </c>
      <c r="V735" s="22">
        <v>1</v>
      </c>
      <c r="W735" s="22">
        <v>2</v>
      </c>
      <c r="X735" s="23">
        <v>2700</v>
      </c>
      <c r="Y735" s="23">
        <v>2.7</v>
      </c>
      <c r="Z735" s="23">
        <v>14.514443999999999</v>
      </c>
      <c r="AA735" s="14">
        <v>7.03</v>
      </c>
      <c r="AB735" s="22">
        <v>0</v>
      </c>
      <c r="AC735" s="22">
        <v>0</v>
      </c>
      <c r="AD735" s="23">
        <v>0</v>
      </c>
      <c r="AE735" s="23">
        <v>0</v>
      </c>
      <c r="AF735" s="23">
        <v>0</v>
      </c>
      <c r="AG735" s="14">
        <v>0</v>
      </c>
      <c r="AH735" s="22">
        <v>2</v>
      </c>
      <c r="AI735" s="23">
        <v>3506.47</v>
      </c>
      <c r="AJ735" s="23">
        <v>3.5064700000000002</v>
      </c>
      <c r="AK735" s="23">
        <v>3.1376696979999998</v>
      </c>
      <c r="AL735" s="14">
        <v>1.52</v>
      </c>
      <c r="AM735" s="22">
        <v>608</v>
      </c>
      <c r="AN735" s="23">
        <v>8670.7440000000006</v>
      </c>
      <c r="AO735" s="23">
        <v>8.6707439999999991</v>
      </c>
      <c r="AP735" s="23">
        <v>7.7587803989999999</v>
      </c>
      <c r="AQ735" s="14">
        <v>3.76</v>
      </c>
      <c r="AR735" s="22">
        <v>610</v>
      </c>
      <c r="AS735" s="23">
        <v>12177.214</v>
      </c>
      <c r="AT735" s="23">
        <v>12.177213999999999</v>
      </c>
      <c r="AU735" s="23">
        <v>10.896450099999999</v>
      </c>
      <c r="AV735" s="14">
        <v>5.28</v>
      </c>
      <c r="AW735" s="22">
        <v>0</v>
      </c>
      <c r="AX735" s="22">
        <v>0</v>
      </c>
      <c r="AY735" s="23">
        <v>0</v>
      </c>
      <c r="AZ735" s="23">
        <v>0</v>
      </c>
      <c r="BA735" s="23">
        <v>0</v>
      </c>
      <c r="BB735" s="14">
        <v>0</v>
      </c>
      <c r="BC735" s="22">
        <v>2</v>
      </c>
      <c r="BD735" s="23">
        <v>3000</v>
      </c>
      <c r="BE735" s="23">
        <v>3</v>
      </c>
      <c r="BF735" s="23">
        <v>2.887783239</v>
      </c>
      <c r="BG735" s="14">
        <v>1.4</v>
      </c>
      <c r="BH735" s="22">
        <v>613</v>
      </c>
      <c r="BI735" s="23">
        <v>17.88</v>
      </c>
      <c r="BJ735" s="23">
        <v>28.3</v>
      </c>
      <c r="BK735" s="14">
        <v>13.71</v>
      </c>
      <c r="BL735" t="s">
        <v>456</v>
      </c>
    </row>
    <row r="736" spans="1:64">
      <c r="A736" t="s">
        <v>1587</v>
      </c>
      <c r="B736" t="s">
        <v>1579</v>
      </c>
      <c r="C736" t="s">
        <v>456</v>
      </c>
      <c r="D736" s="111" t="s">
        <v>942</v>
      </c>
      <c r="E736" s="110">
        <v>2022</v>
      </c>
      <c r="F736" s="23"/>
      <c r="G736" s="23"/>
      <c r="H736" s="22">
        <v>27956</v>
      </c>
      <c r="I736" s="34">
        <v>202.61217711125502</v>
      </c>
      <c r="J736" s="22">
        <v>0</v>
      </c>
      <c r="K736" s="22">
        <v>0</v>
      </c>
      <c r="L736" s="23">
        <v>0</v>
      </c>
      <c r="M736" s="23">
        <v>0</v>
      </c>
      <c r="N736" s="23">
        <v>0</v>
      </c>
      <c r="O736" s="14">
        <v>0</v>
      </c>
      <c r="P736" s="22">
        <v>0</v>
      </c>
      <c r="Q736" s="22">
        <v>0</v>
      </c>
      <c r="R736" s="23">
        <v>0</v>
      </c>
      <c r="S736" s="23">
        <v>0</v>
      </c>
      <c r="T736" s="23">
        <v>0</v>
      </c>
      <c r="U736" s="14">
        <v>0</v>
      </c>
      <c r="V736" s="22">
        <v>1</v>
      </c>
      <c r="W736" s="22">
        <v>2</v>
      </c>
      <c r="X736" s="23">
        <v>2700</v>
      </c>
      <c r="Y736" s="23">
        <v>2.7</v>
      </c>
      <c r="Z736" s="23">
        <v>14.529318</v>
      </c>
      <c r="AA736" s="14">
        <v>7.170999397544553</v>
      </c>
      <c r="AB736" s="22">
        <v>0</v>
      </c>
      <c r="AC736" s="22">
        <v>0</v>
      </c>
      <c r="AD736" s="23">
        <v>0</v>
      </c>
      <c r="AE736" s="23">
        <v>0</v>
      </c>
      <c r="AF736" s="23">
        <v>0</v>
      </c>
      <c r="AG736" s="14">
        <v>0</v>
      </c>
      <c r="AH736" s="22">
        <v>1</v>
      </c>
      <c r="AI736" s="23">
        <v>3505.92</v>
      </c>
      <c r="AJ736" s="23">
        <v>3.5059200000000001</v>
      </c>
      <c r="AK736" s="23">
        <v>3.5913379482640302</v>
      </c>
      <c r="AL736" s="14">
        <v>1.7725183152698738</v>
      </c>
      <c r="AM736" s="22">
        <v>774</v>
      </c>
      <c r="AN736" s="23">
        <v>9983.2239999999947</v>
      </c>
      <c r="AO736" s="23">
        <v>9.9832240000000034</v>
      </c>
      <c r="AP736" s="23">
        <v>10.226454453387467</v>
      </c>
      <c r="AQ736" s="14">
        <v>5.0473049543177684</v>
      </c>
      <c r="AR736" s="22">
        <v>775</v>
      </c>
      <c r="AS736" s="23">
        <v>13489.144</v>
      </c>
      <c r="AT736" s="23">
        <v>13.489144</v>
      </c>
      <c r="AU736" s="23">
        <v>13.817792401651531</v>
      </c>
      <c r="AV736" s="14">
        <v>6.8198232695876593</v>
      </c>
      <c r="AW736" s="22">
        <v>0</v>
      </c>
      <c r="AX736" s="22">
        <v>0</v>
      </c>
      <c r="AY736" s="23">
        <v>0</v>
      </c>
      <c r="AZ736" s="23">
        <v>0</v>
      </c>
      <c r="BA736" s="23">
        <v>0</v>
      </c>
      <c r="BB736" s="14">
        <v>0</v>
      </c>
      <c r="BC736" s="22">
        <v>2</v>
      </c>
      <c r="BD736" s="23">
        <v>3000</v>
      </c>
      <c r="BE736" s="23">
        <v>3</v>
      </c>
      <c r="BF736" s="23">
        <v>3.2255743973188498</v>
      </c>
      <c r="BG736" s="14">
        <v>1.591994342742626</v>
      </c>
      <c r="BH736" s="22">
        <v>778</v>
      </c>
      <c r="BI736" s="23">
        <v>19.189143999999999</v>
      </c>
      <c r="BJ736" s="23">
        <v>31.572684798970382</v>
      </c>
      <c r="BK736" s="14">
        <v>15.582817009874837</v>
      </c>
      <c r="BL736" t="s">
        <v>456</v>
      </c>
    </row>
    <row r="737" spans="1:64">
      <c r="A737" t="s">
        <v>1588</v>
      </c>
      <c r="B737" t="s">
        <v>1579</v>
      </c>
      <c r="C737" t="s">
        <v>456</v>
      </c>
      <c r="D737" t="s">
        <v>942</v>
      </c>
      <c r="E737">
        <v>2023</v>
      </c>
      <c r="F737">
        <v>43.5</v>
      </c>
      <c r="G737">
        <v>13.73</v>
      </c>
      <c r="H737">
        <v>27278</v>
      </c>
      <c r="I737">
        <v>202.61217711125502</v>
      </c>
      <c r="J737">
        <v>0</v>
      </c>
      <c r="K737">
        <v>0</v>
      </c>
      <c r="L737">
        <v>0</v>
      </c>
      <c r="M737">
        <v>0</v>
      </c>
      <c r="N737">
        <v>0</v>
      </c>
      <c r="O737">
        <v>0</v>
      </c>
      <c r="P737">
        <v>0</v>
      </c>
      <c r="Q737">
        <v>0</v>
      </c>
      <c r="R737">
        <v>0</v>
      </c>
      <c r="S737">
        <v>0</v>
      </c>
      <c r="T737">
        <v>0</v>
      </c>
      <c r="U737">
        <v>0</v>
      </c>
      <c r="V737">
        <v>1</v>
      </c>
      <c r="W737">
        <v>0</v>
      </c>
      <c r="X737">
        <v>2720</v>
      </c>
      <c r="Y737">
        <v>2.72</v>
      </c>
      <c r="Z737">
        <v>11.71504</v>
      </c>
      <c r="AA737">
        <v>5.7820019344480134</v>
      </c>
      <c r="AG737">
        <v>0</v>
      </c>
      <c r="AH737">
        <v>1</v>
      </c>
      <c r="AI737">
        <v>3505.92</v>
      </c>
      <c r="AJ737">
        <v>3.5059200000000001</v>
      </c>
      <c r="AK737">
        <v>3.2885080000000002</v>
      </c>
      <c r="AL737">
        <v>1.753169</v>
      </c>
      <c r="AM737">
        <v>1106</v>
      </c>
      <c r="AN737">
        <v>14065.960999999999</v>
      </c>
      <c r="AO737">
        <v>14.065961</v>
      </c>
      <c r="AP737">
        <v>13.193692</v>
      </c>
      <c r="AQ737">
        <v>6.5117961753874747</v>
      </c>
      <c r="AR737">
        <v>1276</v>
      </c>
      <c r="AS737">
        <v>17704.591</v>
      </c>
      <c r="AT737">
        <v>17.704591000000001</v>
      </c>
      <c r="AU737">
        <v>16.6066803698019</v>
      </c>
      <c r="AV737">
        <v>8.1962893872282496</v>
      </c>
      <c r="AW737">
        <v>0</v>
      </c>
      <c r="AX737">
        <v>0</v>
      </c>
      <c r="AY737">
        <v>0</v>
      </c>
      <c r="AZ737">
        <v>0</v>
      </c>
      <c r="BA737">
        <v>0</v>
      </c>
      <c r="BB737">
        <v>0</v>
      </c>
      <c r="BC737">
        <v>2</v>
      </c>
      <c r="BD737">
        <v>3000</v>
      </c>
      <c r="BE737">
        <v>3</v>
      </c>
      <c r="BF737">
        <v>3.8514819999999999</v>
      </c>
      <c r="BG737">
        <v>1.9009133877896878</v>
      </c>
      <c r="BH737">
        <v>1279</v>
      </c>
      <c r="BI737">
        <v>23.424590999999999</v>
      </c>
      <c r="BJ737">
        <v>32.173202369801899</v>
      </c>
      <c r="BK737">
        <v>15.879204709465951</v>
      </c>
      <c r="BL737" t="s">
        <v>456</v>
      </c>
    </row>
    <row r="738" spans="1:64">
      <c r="A738" t="s">
        <v>1589</v>
      </c>
      <c r="B738" t="s">
        <v>1579</v>
      </c>
      <c r="C738" t="s">
        <v>456</v>
      </c>
      <c r="D738" t="s">
        <v>942</v>
      </c>
      <c r="E738">
        <v>2024</v>
      </c>
      <c r="F738">
        <v>43.5</v>
      </c>
      <c r="G738">
        <v>13.69</v>
      </c>
      <c r="H738">
        <v>27140</v>
      </c>
      <c r="I738">
        <v>186.10164373954993</v>
      </c>
      <c r="J738">
        <v>0</v>
      </c>
      <c r="K738">
        <v>0</v>
      </c>
      <c r="L738">
        <v>0</v>
      </c>
      <c r="M738">
        <v>0</v>
      </c>
      <c r="N738">
        <v>0</v>
      </c>
      <c r="O738">
        <v>0</v>
      </c>
      <c r="P738">
        <v>0</v>
      </c>
      <c r="Q738">
        <v>0</v>
      </c>
      <c r="R738">
        <v>0</v>
      </c>
      <c r="S738">
        <v>0</v>
      </c>
      <c r="T738">
        <v>0</v>
      </c>
      <c r="U738">
        <v>0</v>
      </c>
      <c r="V738">
        <v>1</v>
      </c>
      <c r="W738">
        <v>2</v>
      </c>
      <c r="X738">
        <v>2700</v>
      </c>
      <c r="Y738">
        <v>2.7</v>
      </c>
      <c r="Z738">
        <v>14.776165000000001</v>
      </c>
      <c r="AA738">
        <v>7.9398358354530751</v>
      </c>
      <c r="AB738">
        <v>0</v>
      </c>
      <c r="AC738">
        <v>0</v>
      </c>
      <c r="AD738">
        <v>0</v>
      </c>
      <c r="AE738">
        <v>0</v>
      </c>
      <c r="AF738">
        <v>0</v>
      </c>
      <c r="AG738">
        <v>0</v>
      </c>
      <c r="AH738">
        <v>1</v>
      </c>
      <c r="AI738">
        <v>3505.92</v>
      </c>
      <c r="AJ738">
        <v>3.5059200000000001</v>
      </c>
      <c r="AK738">
        <v>3.162142843168573</v>
      </c>
      <c r="AL738">
        <v>1.6991482609331521</v>
      </c>
      <c r="AM738">
        <v>1414</v>
      </c>
      <c r="AN738">
        <v>17860.784999999978</v>
      </c>
      <c r="AO738">
        <v>17.860785000000035</v>
      </c>
      <c r="AP738">
        <v>16.10942447663453</v>
      </c>
      <c r="AQ738">
        <v>8.6562505053312382</v>
      </c>
      <c r="AR738">
        <v>1781</v>
      </c>
      <c r="AS738">
        <v>21691.461999999905</v>
      </c>
      <c r="AT738">
        <v>21.691462000000087</v>
      </c>
      <c r="AU738">
        <v>19.564479885782557</v>
      </c>
      <c r="AV738">
        <v>10.512792629152235</v>
      </c>
      <c r="AW738">
        <v>0</v>
      </c>
      <c r="AX738">
        <v>0</v>
      </c>
      <c r="AY738">
        <v>0</v>
      </c>
      <c r="AZ738">
        <v>0</v>
      </c>
      <c r="BA738">
        <v>0</v>
      </c>
      <c r="BB738">
        <v>0</v>
      </c>
      <c r="BC738">
        <v>2</v>
      </c>
      <c r="BD738">
        <v>3000</v>
      </c>
      <c r="BE738">
        <v>3</v>
      </c>
      <c r="BF738">
        <v>3.3779115865146112</v>
      </c>
      <c r="BG738">
        <v>1.8150896029924453</v>
      </c>
      <c r="BH738">
        <v>1784</v>
      </c>
      <c r="BI738">
        <v>27.391462000000086</v>
      </c>
      <c r="BJ738">
        <v>37.718556472297173</v>
      </c>
      <c r="BK738">
        <v>20.267718067597759</v>
      </c>
      <c r="BL738" t="s">
        <v>456</v>
      </c>
    </row>
    <row r="739" spans="1:64">
      <c r="A739" t="s">
        <v>1590</v>
      </c>
      <c r="B739" t="s">
        <v>1591</v>
      </c>
      <c r="C739" t="s">
        <v>458</v>
      </c>
      <c r="D739" t="s">
        <v>942</v>
      </c>
      <c r="E739">
        <v>2012</v>
      </c>
      <c r="F739" s="23">
        <v>75.239999999999995</v>
      </c>
      <c r="G739" s="23">
        <v>15.76</v>
      </c>
      <c r="H739" s="22">
        <v>30684</v>
      </c>
      <c r="I739" s="34">
        <v>254.45757900000001</v>
      </c>
      <c r="J739" s="22">
        <v>1</v>
      </c>
      <c r="K739" s="22" t="s">
        <v>782</v>
      </c>
      <c r="L739" s="23">
        <v>250</v>
      </c>
      <c r="M739" s="23">
        <v>0.25</v>
      </c>
      <c r="N739" s="23">
        <v>2.0297510000000001</v>
      </c>
      <c r="O739" s="14">
        <v>0.79767755709096011</v>
      </c>
      <c r="P739" s="22">
        <v>1</v>
      </c>
      <c r="Q739" s="22" t="s">
        <v>782</v>
      </c>
      <c r="R739" s="23">
        <v>430</v>
      </c>
      <c r="S739" s="23">
        <v>0.43</v>
      </c>
      <c r="T739" s="23">
        <v>1.11032</v>
      </c>
      <c r="U739" s="14">
        <v>0.43634778117573775</v>
      </c>
      <c r="V739" s="22">
        <v>0</v>
      </c>
      <c r="W739" s="22" t="s">
        <v>782</v>
      </c>
      <c r="X739" s="23">
        <v>0</v>
      </c>
      <c r="Y739" s="23">
        <v>0</v>
      </c>
      <c r="Z739" s="23">
        <v>0</v>
      </c>
      <c r="AA739" s="14">
        <v>0</v>
      </c>
      <c r="AB739" s="22">
        <v>0</v>
      </c>
      <c r="AC739" s="22" t="s">
        <v>782</v>
      </c>
      <c r="AD739" s="23">
        <v>0</v>
      </c>
      <c r="AE739" s="23">
        <v>0</v>
      </c>
      <c r="AF739" s="23">
        <v>0</v>
      </c>
      <c r="AG739" s="14">
        <v>0</v>
      </c>
      <c r="AH739" s="22" t="s">
        <v>782</v>
      </c>
      <c r="AI739" s="23" t="s">
        <v>782</v>
      </c>
      <c r="AJ739" s="23" t="s">
        <v>782</v>
      </c>
      <c r="AK739" s="23" t="s">
        <v>782</v>
      </c>
      <c r="AL739" s="14" t="s">
        <v>782</v>
      </c>
      <c r="AM739" s="22" t="s">
        <v>782</v>
      </c>
      <c r="AN739" s="23" t="s">
        <v>782</v>
      </c>
      <c r="AO739" s="23" t="s">
        <v>782</v>
      </c>
      <c r="AP739" s="23" t="s">
        <v>782</v>
      </c>
      <c r="AQ739" s="14" t="s">
        <v>782</v>
      </c>
      <c r="AR739" s="22">
        <v>458</v>
      </c>
      <c r="AS739" s="23">
        <v>8377.3719999999994</v>
      </c>
      <c r="AT739" s="23">
        <v>8.3773719999999994</v>
      </c>
      <c r="AU739" s="23">
        <v>6.9026360000000002</v>
      </c>
      <c r="AV739" s="14">
        <v>2.7126863452552148</v>
      </c>
      <c r="AW739" s="22">
        <v>0</v>
      </c>
      <c r="AX739" s="22" t="s">
        <v>782</v>
      </c>
      <c r="AY739" s="23">
        <v>0</v>
      </c>
      <c r="AZ739" s="23">
        <v>0</v>
      </c>
      <c r="BA739" s="23">
        <v>0</v>
      </c>
      <c r="BB739" s="14">
        <v>0</v>
      </c>
      <c r="BC739" s="22">
        <v>5</v>
      </c>
      <c r="BD739" s="23">
        <v>4110</v>
      </c>
      <c r="BE739" s="23">
        <v>4.1100000000000003</v>
      </c>
      <c r="BF739" s="23">
        <v>6.5636700000000001</v>
      </c>
      <c r="BG739" s="14">
        <v>2.5794751430846552</v>
      </c>
      <c r="BH739" s="22">
        <v>465</v>
      </c>
      <c r="BI739" s="23">
        <v>13.167372</v>
      </c>
      <c r="BJ739" s="23">
        <v>16.606377000000002</v>
      </c>
      <c r="BK739" s="14">
        <v>6.5261868266065681</v>
      </c>
      <c r="BL739" t="s">
        <v>458</v>
      </c>
    </row>
    <row r="740" spans="1:64">
      <c r="A740" t="s">
        <v>1592</v>
      </c>
      <c r="B740" t="s">
        <v>1591</v>
      </c>
      <c r="C740" t="s">
        <v>458</v>
      </c>
      <c r="D740" t="s">
        <v>942</v>
      </c>
      <c r="E740">
        <v>2015</v>
      </c>
      <c r="F740" s="23">
        <v>75.239999999999995</v>
      </c>
      <c r="G740" s="23">
        <v>20.41</v>
      </c>
      <c r="H740" s="22">
        <v>31023</v>
      </c>
      <c r="I740" s="34">
        <v>250.34522429799401</v>
      </c>
      <c r="J740" s="13">
        <v>3</v>
      </c>
      <c r="K740" s="13">
        <v>3</v>
      </c>
      <c r="L740" s="19">
        <v>1062</v>
      </c>
      <c r="M740" s="35">
        <v>1.0620000000000001</v>
      </c>
      <c r="N740" s="19">
        <v>6.3521989907243457</v>
      </c>
      <c r="O740" s="17">
        <v>2.5373757412536531</v>
      </c>
      <c r="P740" s="36">
        <v>1</v>
      </c>
      <c r="Q740" s="36">
        <v>1</v>
      </c>
      <c r="R740" s="45">
        <v>430</v>
      </c>
      <c r="S740" s="27">
        <v>0.43</v>
      </c>
      <c r="T740" s="23">
        <v>2.1091122499999999</v>
      </c>
      <c r="U740" s="17">
        <v>0.84248151963524398</v>
      </c>
      <c r="V740" s="22">
        <v>0</v>
      </c>
      <c r="W740" s="22">
        <v>0</v>
      </c>
      <c r="X740" s="23">
        <v>0</v>
      </c>
      <c r="Y740" s="27">
        <v>0</v>
      </c>
      <c r="Z740" s="27">
        <v>0</v>
      </c>
      <c r="AA740" s="14">
        <v>0</v>
      </c>
      <c r="AB740" s="39">
        <v>1</v>
      </c>
      <c r="AC740" s="22" t="s">
        <v>782</v>
      </c>
      <c r="AD740" s="23">
        <v>0</v>
      </c>
      <c r="AE740" s="23">
        <v>0</v>
      </c>
      <c r="AF740" s="23">
        <v>0.71395317000000003</v>
      </c>
      <c r="AG740" s="14">
        <v>0.28518745344634916</v>
      </c>
      <c r="AH740" s="22" t="s">
        <v>782</v>
      </c>
      <c r="AI740" s="23" t="s">
        <v>782</v>
      </c>
      <c r="AJ740" s="23" t="s">
        <v>782</v>
      </c>
      <c r="AK740" s="23" t="s">
        <v>782</v>
      </c>
      <c r="AL740" s="14" t="s">
        <v>782</v>
      </c>
      <c r="AM740" s="22" t="s">
        <v>782</v>
      </c>
      <c r="AN740" s="23" t="s">
        <v>782</v>
      </c>
      <c r="AO740" s="23" t="s">
        <v>782</v>
      </c>
      <c r="AP740" s="23" t="s">
        <v>782</v>
      </c>
      <c r="AQ740" s="14" t="s">
        <v>782</v>
      </c>
      <c r="AR740" s="40">
        <v>546</v>
      </c>
      <c r="AS740" s="41">
        <v>10198.926999999996</v>
      </c>
      <c r="AT740" s="23">
        <v>10.198926999999996</v>
      </c>
      <c r="AU740" s="23">
        <v>9.0583072804268223</v>
      </c>
      <c r="AV740" s="14">
        <v>3.6183263754392319</v>
      </c>
      <c r="AW740" s="22">
        <v>0</v>
      </c>
      <c r="AX740" s="22" t="s">
        <v>782</v>
      </c>
      <c r="AY740" s="23">
        <v>0</v>
      </c>
      <c r="AZ740" s="23">
        <v>0</v>
      </c>
      <c r="BA740" s="23">
        <v>0</v>
      </c>
      <c r="BB740" s="14">
        <v>0</v>
      </c>
      <c r="BC740" s="42">
        <v>5</v>
      </c>
      <c r="BD740" s="43">
        <v>4110</v>
      </c>
      <c r="BE740" s="44">
        <v>4.1100000000000003</v>
      </c>
      <c r="BF740" s="23">
        <v>6.52257</v>
      </c>
      <c r="BG740" s="14">
        <v>2.60543016879602</v>
      </c>
      <c r="BH740" s="22">
        <v>556</v>
      </c>
      <c r="BI740" s="23">
        <v>15.800926999999996</v>
      </c>
      <c r="BJ740" s="23">
        <v>24.756141691151168</v>
      </c>
      <c r="BK740" s="14">
        <v>9.8888012585704992</v>
      </c>
      <c r="BL740" t="s">
        <v>458</v>
      </c>
    </row>
    <row r="741" spans="1:64">
      <c r="A741" t="s">
        <v>1593</v>
      </c>
      <c r="B741" t="s">
        <v>1591</v>
      </c>
      <c r="C741" t="s">
        <v>458</v>
      </c>
      <c r="D741" t="s">
        <v>942</v>
      </c>
      <c r="E741">
        <v>2016</v>
      </c>
      <c r="F741" s="23">
        <v>75.239999999999995</v>
      </c>
      <c r="G741" s="23">
        <v>16.13</v>
      </c>
      <c r="H741" s="22">
        <v>31356</v>
      </c>
      <c r="I741" s="34">
        <v>263.77036633030923</v>
      </c>
      <c r="J741" s="13">
        <v>3</v>
      </c>
      <c r="K741" s="13">
        <v>3</v>
      </c>
      <c r="L741" s="19">
        <v>1062</v>
      </c>
      <c r="M741" s="35">
        <v>1.0620000000000001</v>
      </c>
      <c r="N741" s="19">
        <v>6.3518220000000003</v>
      </c>
      <c r="O741" s="17">
        <v>2.4080877955963649</v>
      </c>
      <c r="P741" s="13">
        <v>1</v>
      </c>
      <c r="Q741" s="13">
        <v>1</v>
      </c>
      <c r="R741" s="19">
        <v>430</v>
      </c>
      <c r="S741" s="27">
        <v>0.43</v>
      </c>
      <c r="T741" s="19">
        <v>2.02246975</v>
      </c>
      <c r="U741" s="17">
        <v>0.76675396790681971</v>
      </c>
      <c r="V741" s="13">
        <v>0</v>
      </c>
      <c r="W741" s="13">
        <v>0</v>
      </c>
      <c r="X741" s="19">
        <v>0</v>
      </c>
      <c r="Y741" s="27">
        <v>0</v>
      </c>
      <c r="Z741" s="19">
        <v>0</v>
      </c>
      <c r="AA741" s="14">
        <v>0</v>
      </c>
      <c r="AB741" s="13">
        <v>1</v>
      </c>
      <c r="AC741" s="22" t="s">
        <v>782</v>
      </c>
      <c r="AD741" s="19">
        <v>0</v>
      </c>
      <c r="AE741" s="23">
        <v>0</v>
      </c>
      <c r="AF741" s="19">
        <v>0.87241832999999991</v>
      </c>
      <c r="AG741" s="14">
        <v>0.33074918238067152</v>
      </c>
      <c r="AH741" s="22" t="s">
        <v>782</v>
      </c>
      <c r="AI741" s="23" t="s">
        <v>782</v>
      </c>
      <c r="AJ741" s="23" t="s">
        <v>782</v>
      </c>
      <c r="AK741" s="23" t="s">
        <v>782</v>
      </c>
      <c r="AL741" s="14" t="s">
        <v>782</v>
      </c>
      <c r="AM741" s="22" t="s">
        <v>782</v>
      </c>
      <c r="AN741" s="23" t="s">
        <v>782</v>
      </c>
      <c r="AO741" s="23" t="s">
        <v>782</v>
      </c>
      <c r="AP741" s="23" t="s">
        <v>782</v>
      </c>
      <c r="AQ741" s="14" t="s">
        <v>782</v>
      </c>
      <c r="AR741" s="13">
        <v>574</v>
      </c>
      <c r="AS741" s="19">
        <v>10365.676999999998</v>
      </c>
      <c r="AT741" s="23">
        <v>10.365676999999998</v>
      </c>
      <c r="AU741" s="19">
        <v>9.2047211760000156</v>
      </c>
      <c r="AV741" s="14">
        <v>3.489672211499796</v>
      </c>
      <c r="AW741" s="13">
        <v>0</v>
      </c>
      <c r="AX741" s="22" t="s">
        <v>782</v>
      </c>
      <c r="AY741" s="19">
        <v>0</v>
      </c>
      <c r="AZ741" s="23">
        <v>0</v>
      </c>
      <c r="BA741" s="19">
        <v>0</v>
      </c>
      <c r="BB741" s="14">
        <v>0</v>
      </c>
      <c r="BC741" s="13">
        <v>6</v>
      </c>
      <c r="BD741" s="19">
        <v>6460</v>
      </c>
      <c r="BE741" s="44">
        <v>6.46</v>
      </c>
      <c r="BF741" s="19">
        <v>10.948788942458647</v>
      </c>
      <c r="BG741" s="14">
        <v>4.1508790751527833</v>
      </c>
      <c r="BH741" s="22">
        <v>585</v>
      </c>
      <c r="BI741" s="23">
        <v>18.317677</v>
      </c>
      <c r="BJ741" s="23">
        <v>29.400220198458662</v>
      </c>
      <c r="BK741" s="14">
        <v>11.146142232536434</v>
      </c>
      <c r="BL741" t="s">
        <v>458</v>
      </c>
    </row>
    <row r="742" spans="1:64">
      <c r="A742" t="s">
        <v>1594</v>
      </c>
      <c r="B742" t="s">
        <v>1591</v>
      </c>
      <c r="C742" t="s">
        <v>458</v>
      </c>
      <c r="D742" t="s">
        <v>942</v>
      </c>
      <c r="E742">
        <v>2017</v>
      </c>
      <c r="F742" s="23">
        <v>75.239999999999995</v>
      </c>
      <c r="G742" s="23">
        <v>16.170000000000002</v>
      </c>
      <c r="H742" s="22">
        <v>31195</v>
      </c>
      <c r="I742" s="34">
        <v>245.03705142000393</v>
      </c>
      <c r="J742" s="13">
        <v>3</v>
      </c>
      <c r="K742" s="13">
        <v>3</v>
      </c>
      <c r="L742" s="19">
        <v>1062</v>
      </c>
      <c r="M742" s="19">
        <v>1.0620000000000001</v>
      </c>
      <c r="N742" s="19">
        <v>6.3518220000000003</v>
      </c>
      <c r="O742" s="17">
        <v>2.5921883907722618</v>
      </c>
      <c r="P742" s="13">
        <v>1</v>
      </c>
      <c r="Q742" s="13">
        <v>1</v>
      </c>
      <c r="R742" s="19">
        <v>430</v>
      </c>
      <c r="S742" s="19">
        <v>0.43</v>
      </c>
      <c r="T742" s="19">
        <v>1.0109300000000001</v>
      </c>
      <c r="U742" s="17">
        <v>0.41256209791196968</v>
      </c>
      <c r="V742" s="13">
        <v>0</v>
      </c>
      <c r="W742" s="13">
        <v>0</v>
      </c>
      <c r="X742" s="19">
        <v>0</v>
      </c>
      <c r="Y742" s="19">
        <v>0</v>
      </c>
      <c r="Z742" s="19">
        <v>0</v>
      </c>
      <c r="AA742" s="14">
        <v>0</v>
      </c>
      <c r="AB742" s="13">
        <v>1</v>
      </c>
      <c r="AC742" s="22" t="s">
        <v>782</v>
      </c>
      <c r="AD742" s="19">
        <v>0</v>
      </c>
      <c r="AE742" s="19">
        <v>0</v>
      </c>
      <c r="AF742" s="19">
        <v>0.68901514500000005</v>
      </c>
      <c r="AG742" s="14">
        <v>0.28118814726471664</v>
      </c>
      <c r="AH742" s="22" t="s">
        <v>782</v>
      </c>
      <c r="AI742" s="23" t="s">
        <v>782</v>
      </c>
      <c r="AJ742" s="23" t="s">
        <v>782</v>
      </c>
      <c r="AK742" s="23" t="s">
        <v>782</v>
      </c>
      <c r="AL742" s="14" t="s">
        <v>782</v>
      </c>
      <c r="AM742" s="22" t="s">
        <v>782</v>
      </c>
      <c r="AN742" s="23" t="s">
        <v>782</v>
      </c>
      <c r="AO742" s="23" t="s">
        <v>782</v>
      </c>
      <c r="AP742" s="23" t="s">
        <v>782</v>
      </c>
      <c r="AQ742" s="14" t="s">
        <v>782</v>
      </c>
      <c r="AR742" s="13">
        <v>606</v>
      </c>
      <c r="AS742" s="19">
        <v>10713.205999999998</v>
      </c>
      <c r="AT742" s="19">
        <v>10.713206000000016</v>
      </c>
      <c r="AU742" s="19">
        <v>9.5133269280000157</v>
      </c>
      <c r="AV742" s="14">
        <v>3.8824034458747088</v>
      </c>
      <c r="AW742" s="13">
        <v>0</v>
      </c>
      <c r="AX742" s="22" t="s">
        <v>782</v>
      </c>
      <c r="AY742" s="19">
        <v>0</v>
      </c>
      <c r="AZ742" s="19">
        <v>0</v>
      </c>
      <c r="BA742" s="19">
        <v>0</v>
      </c>
      <c r="BB742" s="14">
        <v>0</v>
      </c>
      <c r="BC742" s="13">
        <v>6</v>
      </c>
      <c r="BD742" s="19">
        <v>6460</v>
      </c>
      <c r="BE742" s="19">
        <v>6.46</v>
      </c>
      <c r="BF742" s="19">
        <v>10.948788942458647</v>
      </c>
      <c r="BG742" s="14">
        <v>4.4682177160595833</v>
      </c>
      <c r="BH742" s="22">
        <v>617</v>
      </c>
      <c r="BI742" s="23">
        <v>18.665206000000016</v>
      </c>
      <c r="BJ742" s="23">
        <v>28.51388301545866</v>
      </c>
      <c r="BK742" s="14">
        <v>11.63655979788324</v>
      </c>
      <c r="BL742" t="s">
        <v>458</v>
      </c>
    </row>
    <row r="743" spans="1:64">
      <c r="A743" t="s">
        <v>1595</v>
      </c>
      <c r="B743" t="s">
        <v>1591</v>
      </c>
      <c r="C743" t="s">
        <v>458</v>
      </c>
      <c r="D743" t="s">
        <v>942</v>
      </c>
      <c r="E743">
        <v>2018</v>
      </c>
      <c r="F743" s="23">
        <v>75.239999999999995</v>
      </c>
      <c r="G743" s="23">
        <v>16.190000000000001</v>
      </c>
      <c r="H743" s="22">
        <v>31097</v>
      </c>
      <c r="I743" s="34">
        <v>245.05446698869048</v>
      </c>
      <c r="J743" s="13">
        <v>3</v>
      </c>
      <c r="K743" s="13">
        <v>3</v>
      </c>
      <c r="L743" s="19">
        <v>1062</v>
      </c>
      <c r="M743" s="19">
        <v>1.0620000000000001</v>
      </c>
      <c r="N743" s="19">
        <v>6.3518220000000003</v>
      </c>
      <c r="O743" s="17">
        <v>2.5920041687275766</v>
      </c>
      <c r="P743" s="13">
        <v>1</v>
      </c>
      <c r="Q743" s="13">
        <v>1</v>
      </c>
      <c r="R743" s="19">
        <v>430</v>
      </c>
      <c r="S743" s="19">
        <v>0.43</v>
      </c>
      <c r="T743" s="19">
        <v>1.9724389999999998</v>
      </c>
      <c r="U743" s="17">
        <v>0.80489820252533073</v>
      </c>
      <c r="V743" s="13">
        <v>0</v>
      </c>
      <c r="W743" s="13">
        <v>0</v>
      </c>
      <c r="X743" s="19">
        <v>0</v>
      </c>
      <c r="Y743" s="19">
        <v>0</v>
      </c>
      <c r="Z743" s="19">
        <v>0</v>
      </c>
      <c r="AA743" s="14">
        <v>0</v>
      </c>
      <c r="AB743" s="13">
        <v>1</v>
      </c>
      <c r="AC743" s="22" t="s">
        <v>782</v>
      </c>
      <c r="AD743" s="19">
        <v>0</v>
      </c>
      <c r="AE743" s="19">
        <v>0</v>
      </c>
      <c r="AF743" s="19">
        <v>0.92975904000000009</v>
      </c>
      <c r="AG743" s="14">
        <v>0.37940913766036732</v>
      </c>
      <c r="AH743" s="22" t="s">
        <v>782</v>
      </c>
      <c r="AI743" s="23" t="s">
        <v>782</v>
      </c>
      <c r="AJ743" s="23" t="s">
        <v>782</v>
      </c>
      <c r="AK743" s="23" t="s">
        <v>782</v>
      </c>
      <c r="AL743" s="14" t="s">
        <v>782</v>
      </c>
      <c r="AM743" s="22" t="s">
        <v>782</v>
      </c>
      <c r="AN743" s="23" t="s">
        <v>782</v>
      </c>
      <c r="AO743" s="23" t="s">
        <v>782</v>
      </c>
      <c r="AP743" s="23" t="s">
        <v>782</v>
      </c>
      <c r="AQ743" s="14" t="s">
        <v>782</v>
      </c>
      <c r="AR743" s="13">
        <v>635</v>
      </c>
      <c r="AS743" s="19">
        <v>10981.971</v>
      </c>
      <c r="AT743" s="19">
        <v>10.981971000000014</v>
      </c>
      <c r="AU743" s="19">
        <v>9.7519902480000162</v>
      </c>
      <c r="AV743" s="14">
        <v>3.9795194790103872</v>
      </c>
      <c r="AW743" s="13">
        <v>0</v>
      </c>
      <c r="AX743" s="22" t="s">
        <v>782</v>
      </c>
      <c r="AY743" s="19">
        <v>0</v>
      </c>
      <c r="AZ743" s="19">
        <v>0</v>
      </c>
      <c r="BA743" s="19">
        <v>0</v>
      </c>
      <c r="BB743" s="14">
        <v>0</v>
      </c>
      <c r="BC743" s="13">
        <v>6</v>
      </c>
      <c r="BD743" s="19">
        <v>6460</v>
      </c>
      <c r="BE743" s="19">
        <v>6.46</v>
      </c>
      <c r="BF743" s="19">
        <v>10.989685601592699</v>
      </c>
      <c r="BG743" s="14">
        <v>4.4845889718467706</v>
      </c>
      <c r="BH743" s="22">
        <v>646</v>
      </c>
      <c r="BI743" s="23">
        <v>18.933971000000014</v>
      </c>
      <c r="BJ743" s="23">
        <v>29.995695889592717</v>
      </c>
      <c r="BK743" s="14">
        <v>12.240419959770433</v>
      </c>
      <c r="BL743" t="s">
        <v>458</v>
      </c>
    </row>
    <row r="744" spans="1:64">
      <c r="A744" t="s">
        <v>1596</v>
      </c>
      <c r="B744" t="s">
        <v>1591</v>
      </c>
      <c r="C744" t="s">
        <v>458</v>
      </c>
      <c r="D744" t="s">
        <v>942</v>
      </c>
      <c r="E744">
        <v>2019</v>
      </c>
      <c r="F744" s="23">
        <v>75.239999999999995</v>
      </c>
      <c r="G744" s="23">
        <v>16.25</v>
      </c>
      <c r="H744" s="22">
        <v>30854</v>
      </c>
      <c r="I744" s="34">
        <v>249.3634990164031</v>
      </c>
      <c r="J744" s="22">
        <v>3</v>
      </c>
      <c r="K744" s="22">
        <v>3</v>
      </c>
      <c r="L744" s="23">
        <v>1062</v>
      </c>
      <c r="M744" s="23">
        <v>1.0620000000000001</v>
      </c>
      <c r="N744" s="23">
        <v>6.3518220000000003</v>
      </c>
      <c r="O744" s="14">
        <v>2.5472140169087774</v>
      </c>
      <c r="P744" s="22">
        <v>1</v>
      </c>
      <c r="Q744" s="22">
        <v>1</v>
      </c>
      <c r="R744" s="23">
        <v>120</v>
      </c>
      <c r="S744" s="23">
        <v>0.12</v>
      </c>
      <c r="T744" s="23">
        <v>1.7256575000000001</v>
      </c>
      <c r="U744" s="14">
        <v>0.6920248981132906</v>
      </c>
      <c r="V744" s="22">
        <v>0</v>
      </c>
      <c r="W744" s="22">
        <v>0</v>
      </c>
      <c r="X744" s="23">
        <v>0</v>
      </c>
      <c r="Y744" s="23">
        <v>0</v>
      </c>
      <c r="Z744" s="23">
        <v>0</v>
      </c>
      <c r="AA744" s="14">
        <v>0</v>
      </c>
      <c r="AB744" s="22">
        <v>1</v>
      </c>
      <c r="AC744" s="22">
        <v>1</v>
      </c>
      <c r="AD744" s="23">
        <v>698.55251716738201</v>
      </c>
      <c r="AE744" s="23">
        <v>0.69855251716738198</v>
      </c>
      <c r="AF744" s="23">
        <v>0.97657641900000003</v>
      </c>
      <c r="AG744" s="14">
        <v>0.39162765314572401</v>
      </c>
      <c r="AH744" s="22">
        <v>0</v>
      </c>
      <c r="AI744" s="23">
        <v>0</v>
      </c>
      <c r="AJ744" s="23">
        <v>0</v>
      </c>
      <c r="AK744" s="23">
        <v>0</v>
      </c>
      <c r="AL744" s="14">
        <v>0</v>
      </c>
      <c r="AM744" s="22">
        <v>689</v>
      </c>
      <c r="AN744" s="23">
        <v>11558.879999999996</v>
      </c>
      <c r="AO744" s="23">
        <v>11.558880000000014</v>
      </c>
      <c r="AP744" s="23">
        <v>10.264285440000016</v>
      </c>
      <c r="AQ744" s="14">
        <v>4.1161940221751676</v>
      </c>
      <c r="AR744" s="22">
        <v>689</v>
      </c>
      <c r="AS744" s="23">
        <v>11558.879999999996</v>
      </c>
      <c r="AT744" s="23">
        <v>11.558880000000014</v>
      </c>
      <c r="AU744" s="23">
        <v>10.264285440000016</v>
      </c>
      <c r="AV744" s="14">
        <v>4.1161940221751676</v>
      </c>
      <c r="AW744" s="22">
        <v>0</v>
      </c>
      <c r="AX744" s="22" t="s">
        <v>782</v>
      </c>
      <c r="AY744" s="23">
        <v>0</v>
      </c>
      <c r="AZ744" s="23">
        <v>0</v>
      </c>
      <c r="BA744" s="23">
        <v>0</v>
      </c>
      <c r="BB744" s="14">
        <v>0</v>
      </c>
      <c r="BC744" s="22">
        <v>6</v>
      </c>
      <c r="BD744" s="23">
        <v>6460</v>
      </c>
      <c r="BE744" s="23">
        <v>6.46</v>
      </c>
      <c r="BF744" s="23">
        <v>9.0369199143779664</v>
      </c>
      <c r="BG744" s="14">
        <v>3.6239946704403274</v>
      </c>
      <c r="BH744" s="22">
        <v>700</v>
      </c>
      <c r="BI744" s="23">
        <v>19.899432517167398</v>
      </c>
      <c r="BJ744" s="23">
        <v>28.355261273377984</v>
      </c>
      <c r="BK744" s="14">
        <v>11.371055260783287</v>
      </c>
      <c r="BL744" t="s">
        <v>458</v>
      </c>
    </row>
    <row r="745" spans="1:64">
      <c r="A745" t="s">
        <v>1597</v>
      </c>
      <c r="B745" t="s">
        <v>1591</v>
      </c>
      <c r="C745" t="s">
        <v>458</v>
      </c>
      <c r="D745" t="s">
        <v>942</v>
      </c>
      <c r="E745">
        <v>2020</v>
      </c>
      <c r="F745" s="23">
        <v>75.239999999999995</v>
      </c>
      <c r="G745" s="23">
        <v>16.399999999999999</v>
      </c>
      <c r="H745" s="22">
        <v>30933</v>
      </c>
      <c r="I745" s="34">
        <v>248.44405394205597</v>
      </c>
      <c r="J745" s="22">
        <v>3</v>
      </c>
      <c r="K745" s="22">
        <v>3</v>
      </c>
      <c r="L745" s="23">
        <v>1062</v>
      </c>
      <c r="M745" s="23">
        <v>1.0620000000000001</v>
      </c>
      <c r="N745" s="23">
        <v>6.3518220000000003</v>
      </c>
      <c r="O745" s="14">
        <v>2.5566407805764677</v>
      </c>
      <c r="P745" s="22">
        <v>1</v>
      </c>
      <c r="Q745" s="22">
        <v>1</v>
      </c>
      <c r="R745" s="23">
        <v>120</v>
      </c>
      <c r="S745" s="23">
        <v>0.12</v>
      </c>
      <c r="T745" s="23">
        <v>1.7383362499999999</v>
      </c>
      <c r="U745" s="14">
        <v>0.69968921470160361</v>
      </c>
      <c r="V745" s="22">
        <v>0</v>
      </c>
      <c r="W745" s="22">
        <v>0</v>
      </c>
      <c r="X745" s="23">
        <v>0</v>
      </c>
      <c r="Y745" s="23">
        <v>0</v>
      </c>
      <c r="Z745" s="23">
        <v>0</v>
      </c>
      <c r="AA745" s="14">
        <v>0</v>
      </c>
      <c r="AB745" s="22">
        <v>1</v>
      </c>
      <c r="AC745" s="22">
        <v>1</v>
      </c>
      <c r="AD745" s="23">
        <v>591.44892703862661</v>
      </c>
      <c r="AE745" s="23">
        <v>0.59144892703862662</v>
      </c>
      <c r="AF745" s="23">
        <v>0.82684559999999996</v>
      </c>
      <c r="AG745" s="14">
        <v>0.3328095749849756</v>
      </c>
      <c r="AH745" s="22">
        <v>1</v>
      </c>
      <c r="AI745" s="23">
        <v>0.6</v>
      </c>
      <c r="AJ745" s="23">
        <v>5.9999999999999995E-4</v>
      </c>
      <c r="AK745" s="23">
        <v>5.3279999999999994E-4</v>
      </c>
      <c r="AL745" s="14">
        <v>2.144547199041695E-4</v>
      </c>
      <c r="AM745" s="22">
        <v>770</v>
      </c>
      <c r="AN745" s="23">
        <v>12402.160000000007</v>
      </c>
      <c r="AO745" s="23">
        <v>12.402160000000015</v>
      </c>
      <c r="AP745" s="23">
        <v>11.013118080000014</v>
      </c>
      <c r="AQ745" s="14">
        <v>4.4328362483444979</v>
      </c>
      <c r="AR745" s="22">
        <v>771</v>
      </c>
      <c r="AS745" s="23">
        <v>12402.760000000007</v>
      </c>
      <c r="AT745" s="23">
        <v>12.402760000000015</v>
      </c>
      <c r="AU745" s="23">
        <v>11.013650880000014</v>
      </c>
      <c r="AV745" s="14">
        <v>4.433050703064402</v>
      </c>
      <c r="AW745" s="22">
        <v>0</v>
      </c>
      <c r="AX745" s="22">
        <v>0</v>
      </c>
      <c r="AY745" s="23">
        <v>0</v>
      </c>
      <c r="AZ745" s="23">
        <v>0</v>
      </c>
      <c r="BA745" s="23">
        <v>0</v>
      </c>
      <c r="BB745" s="14">
        <v>0</v>
      </c>
      <c r="BC745" s="22">
        <v>6</v>
      </c>
      <c r="BD745" s="23">
        <v>6460</v>
      </c>
      <c r="BE745" s="23">
        <v>6.46</v>
      </c>
      <c r="BF745" s="23">
        <v>9.0369199143779664</v>
      </c>
      <c r="BG745" s="14">
        <v>3.6374063983377223</v>
      </c>
      <c r="BH745" s="22">
        <v>782</v>
      </c>
      <c r="BI745" s="23">
        <v>20.636208927038645</v>
      </c>
      <c r="BJ745" s="23">
        <v>28.967574644377983</v>
      </c>
      <c r="BK745" s="14">
        <v>11.65959667166517</v>
      </c>
      <c r="BL745" t="s">
        <v>458</v>
      </c>
    </row>
    <row r="746" spans="1:64">
      <c r="A746" t="s">
        <v>1598</v>
      </c>
      <c r="B746" t="s">
        <v>1591</v>
      </c>
      <c r="C746" t="s">
        <v>458</v>
      </c>
      <c r="D746" t="s">
        <v>942</v>
      </c>
      <c r="E746">
        <v>2021</v>
      </c>
      <c r="F746" s="23">
        <v>75.239999999999995</v>
      </c>
      <c r="G746" s="23">
        <v>16.440000000000001</v>
      </c>
      <c r="H746" s="22">
        <v>30863</v>
      </c>
      <c r="I746" s="34">
        <v>231.93</v>
      </c>
      <c r="J746" s="22">
        <v>3</v>
      </c>
      <c r="K746" s="22">
        <v>3</v>
      </c>
      <c r="L746" s="23">
        <v>1062</v>
      </c>
      <c r="M746" s="23">
        <v>1.0620000000000001</v>
      </c>
      <c r="N746" s="23">
        <v>6.3518220000000003</v>
      </c>
      <c r="O746" s="14">
        <v>2.74</v>
      </c>
      <c r="P746" s="22">
        <v>1</v>
      </c>
      <c r="Q746" s="22">
        <v>2</v>
      </c>
      <c r="R746" s="23">
        <v>200</v>
      </c>
      <c r="S746" s="23">
        <v>0.2</v>
      </c>
      <c r="T746" s="23">
        <v>1.49867025</v>
      </c>
      <c r="U746" s="14">
        <v>0.65</v>
      </c>
      <c r="V746" s="22">
        <v>0</v>
      </c>
      <c r="W746" s="22">
        <v>0</v>
      </c>
      <c r="X746" s="23">
        <v>0</v>
      </c>
      <c r="Y746" s="23">
        <v>0</v>
      </c>
      <c r="Z746" s="23">
        <v>0</v>
      </c>
      <c r="AA746" s="14">
        <v>0</v>
      </c>
      <c r="AB746" s="22">
        <v>1</v>
      </c>
      <c r="AC746" s="22">
        <v>1</v>
      </c>
      <c r="AD746" s="23">
        <v>68</v>
      </c>
      <c r="AE746" s="23">
        <v>6.8000000000000005E-2</v>
      </c>
      <c r="AF746" s="23">
        <v>0.83945452499999995</v>
      </c>
      <c r="AG746" s="14">
        <v>0.36</v>
      </c>
      <c r="AH746" s="22">
        <v>1</v>
      </c>
      <c r="AI746" s="23">
        <v>0.6</v>
      </c>
      <c r="AJ746" s="23">
        <v>5.9999999999999995E-4</v>
      </c>
      <c r="AK746" s="23">
        <v>5.36894E-4</v>
      </c>
      <c r="AL746" s="14">
        <v>0</v>
      </c>
      <c r="AM746" s="22">
        <v>887</v>
      </c>
      <c r="AN746" s="23">
        <v>15376.985000000001</v>
      </c>
      <c r="AO746" s="23">
        <v>15.376984999999999</v>
      </c>
      <c r="AP746" s="23">
        <v>13.7596785</v>
      </c>
      <c r="AQ746" s="14">
        <v>5.93</v>
      </c>
      <c r="AR746" s="22">
        <v>888</v>
      </c>
      <c r="AS746" s="23">
        <v>15377.584999999999</v>
      </c>
      <c r="AT746" s="23">
        <v>15.377585</v>
      </c>
      <c r="AU746" s="23">
        <v>13.7602154</v>
      </c>
      <c r="AV746" s="14">
        <v>5.93</v>
      </c>
      <c r="AW746" s="22">
        <v>0</v>
      </c>
      <c r="AX746" s="22">
        <v>0</v>
      </c>
      <c r="AY746" s="23">
        <v>0</v>
      </c>
      <c r="AZ746" s="23">
        <v>0</v>
      </c>
      <c r="BA746" s="23">
        <v>0</v>
      </c>
      <c r="BB746" s="14">
        <v>0</v>
      </c>
      <c r="BC746" s="22">
        <v>6</v>
      </c>
      <c r="BD746" s="23">
        <v>6460</v>
      </c>
      <c r="BE746" s="23">
        <v>6.46</v>
      </c>
      <c r="BF746" s="23">
        <v>7.8801941649999998</v>
      </c>
      <c r="BG746" s="14">
        <v>3.4</v>
      </c>
      <c r="BH746" s="22">
        <v>899</v>
      </c>
      <c r="BI746" s="23">
        <v>23.17</v>
      </c>
      <c r="BJ746" s="23">
        <v>30.33</v>
      </c>
      <c r="BK746" s="14">
        <v>13.08</v>
      </c>
      <c r="BL746" t="s">
        <v>458</v>
      </c>
    </row>
    <row r="747" spans="1:64">
      <c r="A747" t="s">
        <v>1599</v>
      </c>
      <c r="B747" t="s">
        <v>1591</v>
      </c>
      <c r="C747" t="s">
        <v>458</v>
      </c>
      <c r="D747" s="111" t="s">
        <v>942</v>
      </c>
      <c r="E747" s="110">
        <v>2022</v>
      </c>
      <c r="F747" s="23"/>
      <c r="G747" s="23"/>
      <c r="H747" s="22">
        <v>31150</v>
      </c>
      <c r="I747" s="34">
        <v>225.76081402974651</v>
      </c>
      <c r="J747" s="22">
        <v>3</v>
      </c>
      <c r="K747" s="22">
        <v>3</v>
      </c>
      <c r="L747" s="23">
        <v>1062</v>
      </c>
      <c r="M747" s="23">
        <v>1.0620000000000001</v>
      </c>
      <c r="N747" s="23">
        <v>6.2849159999999999</v>
      </c>
      <c r="O747" s="14">
        <v>2.783882591410169</v>
      </c>
      <c r="P747" s="22">
        <v>1</v>
      </c>
      <c r="Q747" s="22">
        <v>2</v>
      </c>
      <c r="R747" s="23">
        <v>200</v>
      </c>
      <c r="S747" s="23">
        <v>0.2</v>
      </c>
      <c r="T747" s="23">
        <v>0.47020000000000001</v>
      </c>
      <c r="U747" s="14">
        <v>0.20827352258662829</v>
      </c>
      <c r="V747" s="22">
        <v>0</v>
      </c>
      <c r="W747" s="22">
        <v>0</v>
      </c>
      <c r="X747" s="23">
        <v>0</v>
      </c>
      <c r="Y747" s="23">
        <v>0</v>
      </c>
      <c r="Z747" s="23">
        <v>0</v>
      </c>
      <c r="AA747" s="14">
        <v>0</v>
      </c>
      <c r="AB747" s="22">
        <v>1</v>
      </c>
      <c r="AC747" s="22">
        <v>1</v>
      </c>
      <c r="AD747" s="23">
        <v>68</v>
      </c>
      <c r="AE747" s="23">
        <v>6.8000000000000005E-2</v>
      </c>
      <c r="AF747" s="23">
        <v>0.85479880500000005</v>
      </c>
      <c r="AG747" s="14">
        <v>0.37863028119989445</v>
      </c>
      <c r="AH747" s="22">
        <v>0</v>
      </c>
      <c r="AI747" s="23">
        <v>0</v>
      </c>
      <c r="AJ747" s="23">
        <v>0</v>
      </c>
      <c r="AK747" s="23">
        <v>0</v>
      </c>
      <c r="AL747" s="14">
        <v>0</v>
      </c>
      <c r="AM747" s="22">
        <v>1110</v>
      </c>
      <c r="AN747" s="23">
        <v>22382.930000000008</v>
      </c>
      <c r="AO747" s="23">
        <v>22.382930000000044</v>
      </c>
      <c r="AP747" s="23">
        <v>22.928265876670675</v>
      </c>
      <c r="AQ747" s="14">
        <v>10.155998938615458</v>
      </c>
      <c r="AR747" s="22">
        <v>1110</v>
      </c>
      <c r="AS747" s="23">
        <v>22382.93</v>
      </c>
      <c r="AT747" s="23">
        <v>22.382930000000002</v>
      </c>
      <c r="AU747" s="23">
        <v>22.9282658766707</v>
      </c>
      <c r="AV747" s="14">
        <v>10.15599893861547</v>
      </c>
      <c r="AW747" s="22">
        <v>0</v>
      </c>
      <c r="AX747" s="22">
        <v>0</v>
      </c>
      <c r="AY747" s="23">
        <v>0</v>
      </c>
      <c r="AZ747" s="23">
        <v>0</v>
      </c>
      <c r="BA747" s="23">
        <v>0</v>
      </c>
      <c r="BB747" s="14">
        <v>0</v>
      </c>
      <c r="BC747" s="22">
        <v>5</v>
      </c>
      <c r="BD747" s="23">
        <v>6350</v>
      </c>
      <c r="BE747" s="23">
        <v>6.35</v>
      </c>
      <c r="BF747" s="23">
        <v>8.7829725204389</v>
      </c>
      <c r="BG747" s="14">
        <v>3.8903883998582875</v>
      </c>
      <c r="BH747" s="22">
        <v>1120</v>
      </c>
      <c r="BI747" s="23">
        <v>30.062930000000005</v>
      </c>
      <c r="BJ747" s="23">
        <v>39.321153202109599</v>
      </c>
      <c r="BK747" s="14">
        <v>17.417173733670449</v>
      </c>
      <c r="BL747" t="s">
        <v>458</v>
      </c>
    </row>
    <row r="748" spans="1:64">
      <c r="A748" t="s">
        <v>1600</v>
      </c>
      <c r="B748" t="s">
        <v>1591</v>
      </c>
      <c r="C748" t="s">
        <v>458</v>
      </c>
      <c r="D748" t="s">
        <v>942</v>
      </c>
      <c r="E748">
        <v>2023</v>
      </c>
      <c r="F748">
        <v>75.239999999999995</v>
      </c>
      <c r="G748">
        <v>17.149999999999999</v>
      </c>
      <c r="H748">
        <v>31218</v>
      </c>
      <c r="I748">
        <v>225.76081402974651</v>
      </c>
      <c r="J748">
        <v>3</v>
      </c>
      <c r="K748">
        <v>3</v>
      </c>
      <c r="L748">
        <v>1062</v>
      </c>
      <c r="M748">
        <v>1.0620000000000001</v>
      </c>
      <c r="N748">
        <v>6.2849159999999999</v>
      </c>
      <c r="O748">
        <v>2.7838825914101695</v>
      </c>
      <c r="P748">
        <v>1</v>
      </c>
      <c r="Q748">
        <v>2</v>
      </c>
      <c r="R748">
        <v>200</v>
      </c>
      <c r="S748">
        <v>0.2</v>
      </c>
      <c r="T748">
        <v>1.3117160000000001</v>
      </c>
      <c r="U748">
        <v>0.58102022959005051</v>
      </c>
      <c r="V748">
        <v>0</v>
      </c>
      <c r="W748">
        <v>0</v>
      </c>
      <c r="X748">
        <v>0</v>
      </c>
      <c r="Y748">
        <v>0</v>
      </c>
      <c r="Z748">
        <v>0</v>
      </c>
      <c r="AA748">
        <v>0</v>
      </c>
      <c r="AB748">
        <v>1</v>
      </c>
      <c r="AC748">
        <v>1</v>
      </c>
      <c r="AD748">
        <v>68</v>
      </c>
      <c r="AE748">
        <v>6.8000000000000005E-2</v>
      </c>
      <c r="AF748">
        <v>0.86181395999999999</v>
      </c>
      <c r="AG748">
        <v>0.38173762072210032</v>
      </c>
      <c r="AH748">
        <v>1</v>
      </c>
      <c r="AI748">
        <v>999.95</v>
      </c>
      <c r="AJ748">
        <v>0.99995000000000001</v>
      </c>
      <c r="AK748">
        <v>0.93794</v>
      </c>
      <c r="AL748">
        <v>0.44876300000000002</v>
      </c>
      <c r="AM748">
        <v>1521</v>
      </c>
      <c r="AN748">
        <v>27022.57</v>
      </c>
      <c r="AO748">
        <v>27.022570000000002</v>
      </c>
      <c r="AP748">
        <v>25.346826</v>
      </c>
      <c r="AQ748">
        <v>11.227292082965414</v>
      </c>
      <c r="AR748">
        <v>1706</v>
      </c>
      <c r="AS748">
        <v>28162.327000000001</v>
      </c>
      <c r="AT748">
        <v>28.162327000000001</v>
      </c>
      <c r="AU748">
        <v>26.415903251243702</v>
      </c>
      <c r="AV748">
        <v>11.700836287630993</v>
      </c>
      <c r="AW748">
        <v>0</v>
      </c>
      <c r="AX748">
        <v>0</v>
      </c>
      <c r="AY748">
        <v>0</v>
      </c>
      <c r="AZ748">
        <v>0</v>
      </c>
      <c r="BA748">
        <v>0</v>
      </c>
      <c r="BB748">
        <v>0</v>
      </c>
      <c r="BC748">
        <v>5</v>
      </c>
      <c r="BD748">
        <v>6350</v>
      </c>
      <c r="BE748">
        <v>6.35</v>
      </c>
      <c r="BF748">
        <v>10.487266</v>
      </c>
      <c r="BG748">
        <v>4.6452995153615033</v>
      </c>
      <c r="BH748">
        <v>1716</v>
      </c>
      <c r="BI748">
        <v>35.842326999999997</v>
      </c>
      <c r="BJ748">
        <v>45.361615211243702</v>
      </c>
      <c r="BK748">
        <v>20.092776244714816</v>
      </c>
      <c r="BL748" t="s">
        <v>458</v>
      </c>
    </row>
    <row r="749" spans="1:64">
      <c r="A749" t="s">
        <v>1601</v>
      </c>
      <c r="B749" t="s">
        <v>1591</v>
      </c>
      <c r="C749" t="s">
        <v>458</v>
      </c>
      <c r="D749" t="s">
        <v>942</v>
      </c>
      <c r="E749">
        <v>2024</v>
      </c>
      <c r="F749">
        <v>75.239999999999995</v>
      </c>
      <c r="G749">
        <v>17.079999999999998</v>
      </c>
      <c r="H749">
        <v>31172</v>
      </c>
      <c r="I749">
        <v>213.74946347270631</v>
      </c>
      <c r="J749">
        <v>3</v>
      </c>
      <c r="K749">
        <v>3</v>
      </c>
      <c r="L749">
        <v>1062</v>
      </c>
      <c r="M749">
        <v>1.0620000000000001</v>
      </c>
      <c r="N749">
        <v>6.2849159999999999</v>
      </c>
      <c r="O749">
        <v>2.9403189593514565</v>
      </c>
      <c r="P749">
        <v>1</v>
      </c>
      <c r="Q749">
        <v>2</v>
      </c>
      <c r="R749">
        <v>200</v>
      </c>
      <c r="S749">
        <v>0.2</v>
      </c>
      <c r="T749">
        <v>1.3132997500000001</v>
      </c>
      <c r="U749">
        <v>0.61441078197966825</v>
      </c>
      <c r="V749">
        <v>0</v>
      </c>
      <c r="W749">
        <v>0</v>
      </c>
      <c r="X749">
        <v>0</v>
      </c>
      <c r="Y749">
        <v>0</v>
      </c>
      <c r="Z749">
        <v>0</v>
      </c>
      <c r="AA749">
        <v>0</v>
      </c>
      <c r="AB749">
        <v>1</v>
      </c>
      <c r="AC749">
        <v>3</v>
      </c>
      <c r="AD749">
        <v>256</v>
      </c>
      <c r="AE749">
        <v>0.25600000000000001</v>
      </c>
      <c r="AF749">
        <v>0.87195210899999998</v>
      </c>
      <c r="AG749">
        <v>0.40793183516520948</v>
      </c>
      <c r="AH749">
        <v>3</v>
      </c>
      <c r="AI749">
        <v>1006.7500000000001</v>
      </c>
      <c r="AJ749">
        <v>1.00675</v>
      </c>
      <c r="AK749">
        <v>0.90803193095106605</v>
      </c>
      <c r="AL749">
        <v>0.42481132639989655</v>
      </c>
      <c r="AM749">
        <v>1876</v>
      </c>
      <c r="AN749">
        <v>32608.44600000004</v>
      </c>
      <c r="AO749">
        <v>32.608446000000072</v>
      </c>
      <c r="AP749">
        <v>29.4109860309844</v>
      </c>
      <c r="AQ749">
        <v>13.759560165979032</v>
      </c>
      <c r="AR749">
        <v>2274</v>
      </c>
      <c r="AS749">
        <v>33973.135999999991</v>
      </c>
      <c r="AT749">
        <v>33.973135999999805</v>
      </c>
      <c r="AU749">
        <v>30.641859729369852</v>
      </c>
      <c r="AV749">
        <v>14.335408955673245</v>
      </c>
      <c r="AW749">
        <v>0</v>
      </c>
      <c r="AX749">
        <v>0</v>
      </c>
      <c r="AY749">
        <v>0</v>
      </c>
      <c r="AZ749">
        <v>0</v>
      </c>
      <c r="BA749">
        <v>0</v>
      </c>
      <c r="BB749">
        <v>0</v>
      </c>
      <c r="BC749">
        <v>5</v>
      </c>
      <c r="BD749">
        <v>6350</v>
      </c>
      <c r="BE749">
        <v>6.35</v>
      </c>
      <c r="BF749">
        <v>9.1977740973795523</v>
      </c>
      <c r="BG749">
        <v>4.3030630102863476</v>
      </c>
      <c r="BH749">
        <v>2284</v>
      </c>
      <c r="BI749">
        <v>41.841135999999807</v>
      </c>
      <c r="BJ749">
        <v>48.309801685749406</v>
      </c>
      <c r="BK749">
        <v>22.60113354245593</v>
      </c>
      <c r="BL749" t="s">
        <v>458</v>
      </c>
    </row>
    <row r="750" spans="1:64">
      <c r="A750" t="s">
        <v>1602</v>
      </c>
      <c r="B750" t="s">
        <v>1603</v>
      </c>
      <c r="C750" t="s">
        <v>460</v>
      </c>
      <c r="D750" t="s">
        <v>942</v>
      </c>
      <c r="E750">
        <v>2012</v>
      </c>
      <c r="F750" s="23">
        <v>110.71</v>
      </c>
      <c r="G750" s="23">
        <v>12.48</v>
      </c>
      <c r="H750" s="22">
        <v>13408</v>
      </c>
      <c r="I750" s="34">
        <v>111.319609</v>
      </c>
      <c r="J750" s="22">
        <v>3</v>
      </c>
      <c r="K750" s="22" t="s">
        <v>782</v>
      </c>
      <c r="L750" s="23">
        <v>528</v>
      </c>
      <c r="M750" s="23">
        <v>0.52800000000000002</v>
      </c>
      <c r="N750" s="23">
        <v>4.0420430000000005</v>
      </c>
      <c r="O750" s="14">
        <v>3.6310251502949495</v>
      </c>
      <c r="P750" s="22">
        <v>1</v>
      </c>
      <c r="Q750" s="22" t="s">
        <v>782</v>
      </c>
      <c r="R750" s="23">
        <v>80</v>
      </c>
      <c r="S750" s="23">
        <v>0.08</v>
      </c>
      <c r="T750" s="23">
        <v>0.28728599999999999</v>
      </c>
      <c r="U750" s="14">
        <v>0.25807313067368032</v>
      </c>
      <c r="V750" s="22">
        <v>0</v>
      </c>
      <c r="W750" s="22" t="s">
        <v>782</v>
      </c>
      <c r="X750" s="23">
        <v>0</v>
      </c>
      <c r="Y750" s="23">
        <v>0</v>
      </c>
      <c r="Z750" s="23">
        <v>0</v>
      </c>
      <c r="AA750" s="14">
        <v>0</v>
      </c>
      <c r="AB750" s="22">
        <v>0</v>
      </c>
      <c r="AC750" s="22" t="s">
        <v>782</v>
      </c>
      <c r="AD750" s="23">
        <v>0</v>
      </c>
      <c r="AE750" s="23">
        <v>0</v>
      </c>
      <c r="AF750" s="23">
        <v>0</v>
      </c>
      <c r="AG750" s="14">
        <v>0</v>
      </c>
      <c r="AH750" s="22" t="s">
        <v>782</v>
      </c>
      <c r="AI750" s="23" t="s">
        <v>782</v>
      </c>
      <c r="AJ750" s="23" t="s">
        <v>782</v>
      </c>
      <c r="AK750" s="23" t="s">
        <v>782</v>
      </c>
      <c r="AL750" s="14" t="s">
        <v>782</v>
      </c>
      <c r="AM750" s="22" t="s">
        <v>782</v>
      </c>
      <c r="AN750" s="23" t="s">
        <v>782</v>
      </c>
      <c r="AO750" s="23" t="s">
        <v>782</v>
      </c>
      <c r="AP750" s="23" t="s">
        <v>782</v>
      </c>
      <c r="AQ750" s="14" t="s">
        <v>782</v>
      </c>
      <c r="AR750" s="22">
        <v>380</v>
      </c>
      <c r="AS750" s="23">
        <v>8319.1309999999994</v>
      </c>
      <c r="AT750" s="23">
        <v>8.3191309999999987</v>
      </c>
      <c r="AU750" s="23">
        <v>6.8561499999999995</v>
      </c>
      <c r="AV750" s="14">
        <v>6.1589777951879077</v>
      </c>
      <c r="AW750" s="22">
        <v>0</v>
      </c>
      <c r="AX750" s="22" t="s">
        <v>782</v>
      </c>
      <c r="AY750" s="23">
        <v>0</v>
      </c>
      <c r="AZ750" s="23">
        <v>0</v>
      </c>
      <c r="BA750" s="23">
        <v>0</v>
      </c>
      <c r="BB750" s="14">
        <v>0</v>
      </c>
      <c r="BC750" s="22">
        <v>3</v>
      </c>
      <c r="BD750" s="23">
        <v>2450</v>
      </c>
      <c r="BE750" s="23">
        <v>2.4500000000000002</v>
      </c>
      <c r="BF750" s="23">
        <v>3.9126500000000002</v>
      </c>
      <c r="BG750" s="14">
        <v>3.5147895641638485</v>
      </c>
      <c r="BH750" s="22">
        <v>387</v>
      </c>
      <c r="BI750" s="23">
        <v>11.377130999999999</v>
      </c>
      <c r="BJ750" s="23">
        <v>15.098128999999998</v>
      </c>
      <c r="BK750" s="14">
        <v>13.562865640320386</v>
      </c>
      <c r="BL750" t="s">
        <v>460</v>
      </c>
    </row>
    <row r="751" spans="1:64">
      <c r="A751" t="s">
        <v>1604</v>
      </c>
      <c r="B751" t="s">
        <v>1603</v>
      </c>
      <c r="C751" t="s">
        <v>460</v>
      </c>
      <c r="D751" t="s">
        <v>942</v>
      </c>
      <c r="E751">
        <v>2015</v>
      </c>
      <c r="F751" s="23">
        <v>110.71</v>
      </c>
      <c r="G751" s="23">
        <v>12.68</v>
      </c>
      <c r="H751" s="22">
        <v>13635</v>
      </c>
      <c r="I751" s="34">
        <v>109.9863488682283</v>
      </c>
      <c r="J751" s="13">
        <v>2</v>
      </c>
      <c r="K751" s="13">
        <v>3</v>
      </c>
      <c r="L751" s="19">
        <v>528</v>
      </c>
      <c r="M751" s="35">
        <v>0.52800000000000002</v>
      </c>
      <c r="N751" s="19">
        <v>3.1581554304166239</v>
      </c>
      <c r="O751" s="17">
        <v>2.8714067363035438</v>
      </c>
      <c r="P751" s="36">
        <v>1</v>
      </c>
      <c r="Q751" s="36">
        <v>1</v>
      </c>
      <c r="R751" s="45">
        <v>80</v>
      </c>
      <c r="S751" s="27">
        <v>0.08</v>
      </c>
      <c r="T751" s="23">
        <v>0.79973775000000002</v>
      </c>
      <c r="U751" s="17">
        <v>0.72712455521016017</v>
      </c>
      <c r="V751" s="22">
        <v>0</v>
      </c>
      <c r="W751" s="22">
        <v>0</v>
      </c>
      <c r="X751" s="23">
        <v>0</v>
      </c>
      <c r="Y751" s="27">
        <v>0</v>
      </c>
      <c r="Z751" s="27">
        <v>0</v>
      </c>
      <c r="AA751" s="14">
        <v>0</v>
      </c>
      <c r="AB751" s="39">
        <v>1</v>
      </c>
      <c r="AC751" s="22" t="s">
        <v>782</v>
      </c>
      <c r="AD751" s="23">
        <v>0</v>
      </c>
      <c r="AE751" s="23">
        <v>0</v>
      </c>
      <c r="AF751" s="23">
        <v>0.24048000899999999</v>
      </c>
      <c r="AG751" s="14">
        <v>0.2186453241466472</v>
      </c>
      <c r="AH751" s="22" t="s">
        <v>782</v>
      </c>
      <c r="AI751" s="23" t="s">
        <v>782</v>
      </c>
      <c r="AJ751" s="23" t="s">
        <v>782</v>
      </c>
      <c r="AK751" s="23" t="s">
        <v>782</v>
      </c>
      <c r="AL751" s="14" t="s">
        <v>782</v>
      </c>
      <c r="AM751" s="22" t="s">
        <v>782</v>
      </c>
      <c r="AN751" s="23" t="s">
        <v>782</v>
      </c>
      <c r="AO751" s="23" t="s">
        <v>782</v>
      </c>
      <c r="AP751" s="23" t="s">
        <v>782</v>
      </c>
      <c r="AQ751" s="14" t="s">
        <v>782</v>
      </c>
      <c r="AR751" s="40">
        <v>463</v>
      </c>
      <c r="AS751" s="41">
        <v>11337.405999999994</v>
      </c>
      <c r="AT751" s="23">
        <v>11.337405999999994</v>
      </c>
      <c r="AU751" s="23">
        <v>10.069461945453156</v>
      </c>
      <c r="AV751" s="14">
        <v>9.1551924844028676</v>
      </c>
      <c r="AW751" s="22">
        <v>0</v>
      </c>
      <c r="AX751" s="22" t="s">
        <v>782</v>
      </c>
      <c r="AY751" s="23">
        <v>0</v>
      </c>
      <c r="AZ751" s="23">
        <v>0</v>
      </c>
      <c r="BA751" s="23">
        <v>0</v>
      </c>
      <c r="BB751" s="14">
        <v>0</v>
      </c>
      <c r="BC751" s="42">
        <v>3</v>
      </c>
      <c r="BD751" s="43">
        <v>2450</v>
      </c>
      <c r="BE751" s="44">
        <v>2.4500000000000002</v>
      </c>
      <c r="BF751" s="23">
        <v>3.88815</v>
      </c>
      <c r="BG751" s="14">
        <v>3.5351205308745075</v>
      </c>
      <c r="BH751" s="22">
        <v>470</v>
      </c>
      <c r="BI751" s="23">
        <v>14.395405999999994</v>
      </c>
      <c r="BJ751" s="23">
        <v>18.15598513486978</v>
      </c>
      <c r="BK751" s="14">
        <v>16.507489630937727</v>
      </c>
      <c r="BL751" t="s">
        <v>460</v>
      </c>
    </row>
    <row r="752" spans="1:64">
      <c r="A752" t="s">
        <v>1605</v>
      </c>
      <c r="B752" t="s">
        <v>1603</v>
      </c>
      <c r="C752" t="s">
        <v>460</v>
      </c>
      <c r="D752" t="s">
        <v>942</v>
      </c>
      <c r="E752">
        <v>2016</v>
      </c>
      <c r="F752" s="23">
        <v>110.71</v>
      </c>
      <c r="G752" s="23">
        <v>12.82</v>
      </c>
      <c r="H752" s="22">
        <v>13624</v>
      </c>
      <c r="I752" s="34">
        <v>115.93040469695923</v>
      </c>
      <c r="J752" s="13">
        <v>2</v>
      </c>
      <c r="K752" s="13">
        <v>3</v>
      </c>
      <c r="L752" s="19">
        <v>528</v>
      </c>
      <c r="M752" s="35">
        <v>0.52800000000000002</v>
      </c>
      <c r="N752" s="19">
        <v>3.1579679999999999</v>
      </c>
      <c r="O752" s="17">
        <v>2.7240205089035037</v>
      </c>
      <c r="P752" s="13">
        <v>1</v>
      </c>
      <c r="Q752" s="13">
        <v>1</v>
      </c>
      <c r="R752" s="19">
        <v>80</v>
      </c>
      <c r="S752" s="27">
        <v>0.08</v>
      </c>
      <c r="T752" s="19">
        <v>0.79703400000000002</v>
      </c>
      <c r="U752" s="17">
        <v>0.68751075447673793</v>
      </c>
      <c r="V752" s="13">
        <v>0</v>
      </c>
      <c r="W752" s="13">
        <v>0</v>
      </c>
      <c r="X752" s="19">
        <v>0</v>
      </c>
      <c r="Y752" s="27">
        <v>0</v>
      </c>
      <c r="Z752" s="19">
        <v>0</v>
      </c>
      <c r="AA752" s="14">
        <v>0</v>
      </c>
      <c r="AB752" s="13">
        <v>1</v>
      </c>
      <c r="AC752" s="22" t="s">
        <v>782</v>
      </c>
      <c r="AD752" s="19">
        <v>0</v>
      </c>
      <c r="AE752" s="23">
        <v>0</v>
      </c>
      <c r="AF752" s="19">
        <v>0.218586165</v>
      </c>
      <c r="AG752" s="14">
        <v>0.18854947118608079</v>
      </c>
      <c r="AH752" s="22" t="s">
        <v>782</v>
      </c>
      <c r="AI752" s="23" t="s">
        <v>782</v>
      </c>
      <c r="AJ752" s="23" t="s">
        <v>782</v>
      </c>
      <c r="AK752" s="23" t="s">
        <v>782</v>
      </c>
      <c r="AL752" s="14" t="s">
        <v>782</v>
      </c>
      <c r="AM752" s="22" t="s">
        <v>782</v>
      </c>
      <c r="AN752" s="23" t="s">
        <v>782</v>
      </c>
      <c r="AO752" s="23" t="s">
        <v>782</v>
      </c>
      <c r="AP752" s="23" t="s">
        <v>782</v>
      </c>
      <c r="AQ752" s="14" t="s">
        <v>782</v>
      </c>
      <c r="AR752" s="13">
        <v>473</v>
      </c>
      <c r="AS752" s="19">
        <v>11454.411000000004</v>
      </c>
      <c r="AT752" s="23">
        <v>11.454411000000004</v>
      </c>
      <c r="AU752" s="19">
        <v>10.171516968000015</v>
      </c>
      <c r="AV752" s="14">
        <v>8.7738130429098788</v>
      </c>
      <c r="AW752" s="13">
        <v>0</v>
      </c>
      <c r="AX752" s="22" t="s">
        <v>782</v>
      </c>
      <c r="AY752" s="19">
        <v>0</v>
      </c>
      <c r="AZ752" s="23">
        <v>0</v>
      </c>
      <c r="BA752" s="19">
        <v>0</v>
      </c>
      <c r="BB752" s="14">
        <v>0</v>
      </c>
      <c r="BC752" s="13">
        <v>3</v>
      </c>
      <c r="BD752" s="19">
        <v>2450</v>
      </c>
      <c r="BE752" s="44">
        <v>2.4500000000000002</v>
      </c>
      <c r="BF752" s="19">
        <v>3.9396</v>
      </c>
      <c r="BG752" s="14">
        <v>3.398245706377089</v>
      </c>
      <c r="BH752" s="22">
        <v>480</v>
      </c>
      <c r="BI752" s="23">
        <v>14.512411000000004</v>
      </c>
      <c r="BJ752" s="23">
        <v>18.284705133000013</v>
      </c>
      <c r="BK752" s="14">
        <v>15.772139483853291</v>
      </c>
      <c r="BL752" t="s">
        <v>460</v>
      </c>
    </row>
    <row r="753" spans="1:64">
      <c r="A753" t="s">
        <v>1606</v>
      </c>
      <c r="B753" t="s">
        <v>1603</v>
      </c>
      <c r="C753" t="s">
        <v>460</v>
      </c>
      <c r="D753" t="s">
        <v>942</v>
      </c>
      <c r="E753">
        <v>2017</v>
      </c>
      <c r="F753" s="23">
        <v>110.71</v>
      </c>
      <c r="G753" s="23">
        <v>12.44</v>
      </c>
      <c r="H753" s="22">
        <v>13672</v>
      </c>
      <c r="I753" s="34">
        <v>107.39370306184625</v>
      </c>
      <c r="J753" s="13">
        <v>2</v>
      </c>
      <c r="K753" s="13">
        <v>4</v>
      </c>
      <c r="L753" s="19">
        <v>1278</v>
      </c>
      <c r="M753" s="19">
        <v>1.278</v>
      </c>
      <c r="N753" s="19">
        <v>9.132987</v>
      </c>
      <c r="O753" s="17">
        <v>8.5042108984178189</v>
      </c>
      <c r="P753" s="13">
        <v>1</v>
      </c>
      <c r="Q753" s="13">
        <v>1</v>
      </c>
      <c r="R753" s="19">
        <v>80</v>
      </c>
      <c r="S753" s="19">
        <v>0.08</v>
      </c>
      <c r="T753" s="19">
        <v>0.18808</v>
      </c>
      <c r="U753" s="17">
        <v>0.17513131090347805</v>
      </c>
      <c r="V753" s="13">
        <v>0</v>
      </c>
      <c r="W753" s="13">
        <v>0</v>
      </c>
      <c r="X753" s="19">
        <v>0</v>
      </c>
      <c r="Y753" s="19">
        <v>0</v>
      </c>
      <c r="Z753" s="19">
        <v>0</v>
      </c>
      <c r="AA753" s="14">
        <v>0</v>
      </c>
      <c r="AB753" s="13">
        <v>1</v>
      </c>
      <c r="AC753" s="22" t="s">
        <v>782</v>
      </c>
      <c r="AD753" s="19">
        <v>50</v>
      </c>
      <c r="AE753" s="19">
        <v>0.05</v>
      </c>
      <c r="AF753" s="19">
        <v>0.25022220300000003</v>
      </c>
      <c r="AG753" s="14">
        <v>0.2329952277145162</v>
      </c>
      <c r="AH753" s="22" t="s">
        <v>782</v>
      </c>
      <c r="AI753" s="23" t="s">
        <v>782</v>
      </c>
      <c r="AJ753" s="23" t="s">
        <v>782</v>
      </c>
      <c r="AK753" s="23" t="s">
        <v>782</v>
      </c>
      <c r="AL753" s="14" t="s">
        <v>782</v>
      </c>
      <c r="AM753" s="22" t="s">
        <v>782</v>
      </c>
      <c r="AN753" s="23" t="s">
        <v>782</v>
      </c>
      <c r="AO753" s="23" t="s">
        <v>782</v>
      </c>
      <c r="AP753" s="23" t="s">
        <v>782</v>
      </c>
      <c r="AQ753" s="14" t="s">
        <v>782</v>
      </c>
      <c r="AR753" s="13">
        <v>490</v>
      </c>
      <c r="AS753" s="19">
        <v>11653.745999999999</v>
      </c>
      <c r="AT753" s="19">
        <v>11.653746000000002</v>
      </c>
      <c r="AU753" s="19">
        <v>10.34852644800001</v>
      </c>
      <c r="AV753" s="14">
        <v>9.6360644553251547</v>
      </c>
      <c r="AW753" s="13">
        <v>0</v>
      </c>
      <c r="AX753" s="22" t="s">
        <v>782</v>
      </c>
      <c r="AY753" s="19">
        <v>0</v>
      </c>
      <c r="AZ753" s="19">
        <v>0</v>
      </c>
      <c r="BA753" s="19">
        <v>0</v>
      </c>
      <c r="BB753" s="14">
        <v>0</v>
      </c>
      <c r="BC753" s="13">
        <v>10</v>
      </c>
      <c r="BD753" s="19">
        <v>24050</v>
      </c>
      <c r="BE753" s="19">
        <v>24.049999999999997</v>
      </c>
      <c r="BF753" s="19">
        <v>59.698811157607167</v>
      </c>
      <c r="BG753" s="14">
        <v>55.588744456672302</v>
      </c>
      <c r="BH753" s="22">
        <v>504</v>
      </c>
      <c r="BI753" s="23">
        <v>37.111745999999989</v>
      </c>
      <c r="BJ753" s="23">
        <v>79.618626808607189</v>
      </c>
      <c r="BK753" s="14">
        <v>74.137146349033273</v>
      </c>
      <c r="BL753" t="s">
        <v>460</v>
      </c>
    </row>
    <row r="754" spans="1:64">
      <c r="A754" t="s">
        <v>1607</v>
      </c>
      <c r="B754" t="s">
        <v>1603</v>
      </c>
      <c r="C754" t="s">
        <v>460</v>
      </c>
      <c r="D754" t="s">
        <v>942</v>
      </c>
      <c r="E754">
        <v>2018</v>
      </c>
      <c r="F754" s="23">
        <v>110.71</v>
      </c>
      <c r="G754" s="23">
        <v>12.32</v>
      </c>
      <c r="H754" s="22">
        <v>13599</v>
      </c>
      <c r="I754" s="34">
        <v>107.4013358765628</v>
      </c>
      <c r="J754" s="13">
        <v>2</v>
      </c>
      <c r="K754" s="13">
        <v>3</v>
      </c>
      <c r="L754" s="19">
        <v>1028</v>
      </c>
      <c r="M754" s="19">
        <v>1.028</v>
      </c>
      <c r="N754" s="19">
        <v>6.1484680000000003</v>
      </c>
      <c r="O754" s="17">
        <v>5.7247593335957037</v>
      </c>
      <c r="P754" s="13">
        <v>1</v>
      </c>
      <c r="Q754" s="13">
        <v>1</v>
      </c>
      <c r="R754" s="19">
        <v>80</v>
      </c>
      <c r="S754" s="19">
        <v>0.08</v>
      </c>
      <c r="T754" s="19">
        <v>0.78773800000000005</v>
      </c>
      <c r="U754" s="17">
        <v>0.73345270202723878</v>
      </c>
      <c r="V754" s="13">
        <v>0</v>
      </c>
      <c r="W754" s="13">
        <v>0</v>
      </c>
      <c r="X754" s="19">
        <v>0</v>
      </c>
      <c r="Y754" s="19">
        <v>0</v>
      </c>
      <c r="Z754" s="19">
        <v>0</v>
      </c>
      <c r="AA754" s="14">
        <v>0</v>
      </c>
      <c r="AB754" s="13">
        <v>1</v>
      </c>
      <c r="AC754" s="22" t="s">
        <v>782</v>
      </c>
      <c r="AD754" s="19">
        <v>50</v>
      </c>
      <c r="AE754" s="19">
        <v>0.05</v>
      </c>
      <c r="AF754" s="19">
        <v>0.18938241</v>
      </c>
      <c r="AG754" s="14">
        <v>0.1763315218142712</v>
      </c>
      <c r="AH754" s="22" t="s">
        <v>782</v>
      </c>
      <c r="AI754" s="23" t="s">
        <v>782</v>
      </c>
      <c r="AJ754" s="23" t="s">
        <v>782</v>
      </c>
      <c r="AK754" s="23" t="s">
        <v>782</v>
      </c>
      <c r="AL754" s="14" t="s">
        <v>782</v>
      </c>
      <c r="AM754" s="22" t="s">
        <v>782</v>
      </c>
      <c r="AN754" s="23" t="s">
        <v>782</v>
      </c>
      <c r="AO754" s="23" t="s">
        <v>782</v>
      </c>
      <c r="AP754" s="23" t="s">
        <v>782</v>
      </c>
      <c r="AQ754" s="14" t="s">
        <v>782</v>
      </c>
      <c r="AR754" s="13">
        <v>500</v>
      </c>
      <c r="AS754" s="19">
        <v>11832.516</v>
      </c>
      <c r="AT754" s="19">
        <v>11.832516000000004</v>
      </c>
      <c r="AU754" s="19">
        <v>10.507274208000011</v>
      </c>
      <c r="AV754" s="14">
        <v>9.7831876319267614</v>
      </c>
      <c r="AW754" s="13">
        <v>0</v>
      </c>
      <c r="AX754" s="22" t="s">
        <v>782</v>
      </c>
      <c r="AY754" s="19">
        <v>0</v>
      </c>
      <c r="AZ754" s="19">
        <v>0</v>
      </c>
      <c r="BA754" s="19">
        <v>0</v>
      </c>
      <c r="BB754" s="14">
        <v>0</v>
      </c>
      <c r="BC754" s="13">
        <v>10</v>
      </c>
      <c r="BD754" s="19">
        <v>24050</v>
      </c>
      <c r="BE754" s="19">
        <v>24.049999999999997</v>
      </c>
      <c r="BF754" s="19">
        <v>59.406143022206741</v>
      </c>
      <c r="BG754" s="14">
        <v>55.312294337272206</v>
      </c>
      <c r="BH754" s="22">
        <v>514</v>
      </c>
      <c r="BI754" s="23">
        <v>37.040515999999997</v>
      </c>
      <c r="BJ754" s="23">
        <v>77.039005640206739</v>
      </c>
      <c r="BK754" s="14">
        <v>71.730025526636183</v>
      </c>
      <c r="BL754" t="s">
        <v>460</v>
      </c>
    </row>
    <row r="755" spans="1:64">
      <c r="A755" t="s">
        <v>1608</v>
      </c>
      <c r="B755" t="s">
        <v>1603</v>
      </c>
      <c r="C755" t="s">
        <v>460</v>
      </c>
      <c r="D755" t="s">
        <v>942</v>
      </c>
      <c r="E755">
        <v>2019</v>
      </c>
      <c r="F755" s="23">
        <v>110.71</v>
      </c>
      <c r="G755" s="23">
        <v>12.34</v>
      </c>
      <c r="H755" s="22">
        <v>13602</v>
      </c>
      <c r="I755" s="34">
        <v>109.04891864565924</v>
      </c>
      <c r="J755" s="22">
        <v>2</v>
      </c>
      <c r="K755" s="22">
        <v>3</v>
      </c>
      <c r="L755" s="23">
        <v>1028</v>
      </c>
      <c r="M755" s="23">
        <v>1.028</v>
      </c>
      <c r="N755" s="23">
        <v>6.1484680000000003</v>
      </c>
      <c r="O755" s="14">
        <v>5.6382659052114716</v>
      </c>
      <c r="P755" s="22">
        <v>1</v>
      </c>
      <c r="Q755" s="22">
        <v>1</v>
      </c>
      <c r="R755" s="23">
        <v>80</v>
      </c>
      <c r="S755" s="23">
        <v>0.08</v>
      </c>
      <c r="T755" s="23">
        <v>0.78817550000000003</v>
      </c>
      <c r="U755" s="14">
        <v>0.7227724124079371</v>
      </c>
      <c r="V755" s="22">
        <v>0</v>
      </c>
      <c r="W755" s="22">
        <v>0</v>
      </c>
      <c r="X755" s="23">
        <v>0</v>
      </c>
      <c r="Y755" s="23">
        <v>0</v>
      </c>
      <c r="Z755" s="23">
        <v>0</v>
      </c>
      <c r="AA755" s="14">
        <v>0</v>
      </c>
      <c r="AB755" s="22">
        <v>1</v>
      </c>
      <c r="AC755" s="22">
        <v>1</v>
      </c>
      <c r="AD755" s="23">
        <v>50</v>
      </c>
      <c r="AE755" s="23">
        <v>0.05</v>
      </c>
      <c r="AF755" s="23">
        <v>0.19612718999999998</v>
      </c>
      <c r="AG755" s="14">
        <v>0.17985248495428977</v>
      </c>
      <c r="AH755" s="22">
        <v>1</v>
      </c>
      <c r="AI755" s="23">
        <v>604.03499999999997</v>
      </c>
      <c r="AJ755" s="23">
        <v>0.60403499999999999</v>
      </c>
      <c r="AK755" s="23">
        <v>0.53638308000000001</v>
      </c>
      <c r="AL755" s="14">
        <v>0.49187381833918908</v>
      </c>
      <c r="AM755" s="22">
        <v>513</v>
      </c>
      <c r="AN755" s="23">
        <v>12274.654999999999</v>
      </c>
      <c r="AO755" s="23">
        <v>12.274655000000003</v>
      </c>
      <c r="AP755" s="23">
        <v>10.899893640000013</v>
      </c>
      <c r="AQ755" s="14">
        <v>9.9954165299133759</v>
      </c>
      <c r="AR755" s="22">
        <v>514</v>
      </c>
      <c r="AS755" s="23">
        <v>12878.689999999999</v>
      </c>
      <c r="AT755" s="23">
        <v>12.878690000000002</v>
      </c>
      <c r="AU755" s="23">
        <v>11.436276720000013</v>
      </c>
      <c r="AV755" s="14">
        <v>10.487290348252564</v>
      </c>
      <c r="AW755" s="22">
        <v>0</v>
      </c>
      <c r="AX755" s="22" t="s">
        <v>782</v>
      </c>
      <c r="AY755" s="23">
        <v>0</v>
      </c>
      <c r="AZ755" s="23">
        <v>0</v>
      </c>
      <c r="BA755" s="23">
        <v>0</v>
      </c>
      <c r="BB755" s="14">
        <v>0</v>
      </c>
      <c r="BC755" s="22">
        <v>11</v>
      </c>
      <c r="BD755" s="23">
        <v>24051</v>
      </c>
      <c r="BE755" s="23">
        <v>24.050999999999998</v>
      </c>
      <c r="BF755" s="23">
        <v>57.858810694953853</v>
      </c>
      <c r="BG755" s="14">
        <v>53.057665691265385</v>
      </c>
      <c r="BH755" s="22">
        <v>529</v>
      </c>
      <c r="BI755" s="23">
        <v>38.087689999999995</v>
      </c>
      <c r="BJ755" s="23">
        <v>76.427858104953856</v>
      </c>
      <c r="BK755" s="14">
        <v>70.085846842091641</v>
      </c>
      <c r="BL755" t="s">
        <v>460</v>
      </c>
    </row>
    <row r="756" spans="1:64">
      <c r="A756" t="s">
        <v>1609</v>
      </c>
      <c r="B756" t="s">
        <v>1603</v>
      </c>
      <c r="C756" t="s">
        <v>460</v>
      </c>
      <c r="D756" t="s">
        <v>942</v>
      </c>
      <c r="E756">
        <v>2020</v>
      </c>
      <c r="F756" s="23">
        <v>110.71</v>
      </c>
      <c r="G756" s="23">
        <v>12.51</v>
      </c>
      <c r="H756" s="22">
        <v>13541</v>
      </c>
      <c r="I756" s="34">
        <v>109.5266747170495</v>
      </c>
      <c r="J756" s="22">
        <v>3</v>
      </c>
      <c r="K756" s="22">
        <v>6</v>
      </c>
      <c r="L756" s="23">
        <v>1642</v>
      </c>
      <c r="M756" s="23">
        <v>1.6419999999999999</v>
      </c>
      <c r="N756" s="23">
        <v>9.8208019999999987</v>
      </c>
      <c r="O756" s="14">
        <v>8.9665846474121444</v>
      </c>
      <c r="P756" s="22">
        <v>1</v>
      </c>
      <c r="Q756" s="22">
        <v>1</v>
      </c>
      <c r="R756" s="23">
        <v>80</v>
      </c>
      <c r="S756" s="23">
        <v>0.08</v>
      </c>
      <c r="T756" s="23">
        <v>0.55847049999999998</v>
      </c>
      <c r="U756" s="14">
        <v>0.50989450875117781</v>
      </c>
      <c r="V756" s="22">
        <v>0</v>
      </c>
      <c r="W756" s="22">
        <v>0</v>
      </c>
      <c r="X756" s="23">
        <v>0</v>
      </c>
      <c r="Y756" s="23">
        <v>0</v>
      </c>
      <c r="Z756" s="23">
        <v>0</v>
      </c>
      <c r="AA756" s="14">
        <v>0</v>
      </c>
      <c r="AB756" s="22">
        <v>1</v>
      </c>
      <c r="AC756" s="22">
        <v>1</v>
      </c>
      <c r="AD756" s="23">
        <v>50</v>
      </c>
      <c r="AE756" s="23">
        <v>0.05</v>
      </c>
      <c r="AF756" s="23">
        <v>0.21229292699999999</v>
      </c>
      <c r="AG756" s="14">
        <v>0.19382760185903219</v>
      </c>
      <c r="AH756" s="22">
        <v>1</v>
      </c>
      <c r="AI756" s="23">
        <v>604.03499999999997</v>
      </c>
      <c r="AJ756" s="23">
        <v>0.60403499999999999</v>
      </c>
      <c r="AK756" s="23">
        <v>0.53638308000000001</v>
      </c>
      <c r="AL756" s="14">
        <v>0.48972826152687327</v>
      </c>
      <c r="AM756" s="22">
        <v>551</v>
      </c>
      <c r="AN756" s="23">
        <v>13809.410000000002</v>
      </c>
      <c r="AO756" s="23">
        <v>13.80941</v>
      </c>
      <c r="AP756" s="23">
        <v>12.262756080000015</v>
      </c>
      <c r="AQ756" s="14">
        <v>11.196136568264798</v>
      </c>
      <c r="AR756" s="22">
        <v>552</v>
      </c>
      <c r="AS756" s="23">
        <v>14413.445000000002</v>
      </c>
      <c r="AT756" s="23">
        <v>14.413444999999999</v>
      </c>
      <c r="AU756" s="23">
        <v>12.799139160000015</v>
      </c>
      <c r="AV756" s="14">
        <v>11.685864829791672</v>
      </c>
      <c r="AW756" s="22">
        <v>0</v>
      </c>
      <c r="AX756" s="22">
        <v>0</v>
      </c>
      <c r="AY756" s="23">
        <v>0</v>
      </c>
      <c r="AZ756" s="23">
        <v>0</v>
      </c>
      <c r="BA756" s="23">
        <v>0</v>
      </c>
      <c r="BB756" s="14">
        <v>0</v>
      </c>
      <c r="BC756" s="22">
        <v>11</v>
      </c>
      <c r="BD756" s="23">
        <v>24051</v>
      </c>
      <c r="BE756" s="23">
        <v>24.050999999999998</v>
      </c>
      <c r="BF756" s="23">
        <v>58.32080195794039</v>
      </c>
      <c r="BG756" s="14">
        <v>53.248034881553707</v>
      </c>
      <c r="BH756" s="22">
        <v>568</v>
      </c>
      <c r="BI756" s="23">
        <v>40.236444999999996</v>
      </c>
      <c r="BJ756" s="23">
        <v>81.711506544940391</v>
      </c>
      <c r="BK756" s="14">
        <v>74.604206469367725</v>
      </c>
      <c r="BL756" t="s">
        <v>460</v>
      </c>
    </row>
    <row r="757" spans="1:64">
      <c r="A757" t="s">
        <v>1610</v>
      </c>
      <c r="B757" t="s">
        <v>1603</v>
      </c>
      <c r="C757" t="s">
        <v>460</v>
      </c>
      <c r="D757" t="s">
        <v>942</v>
      </c>
      <c r="E757">
        <v>2021</v>
      </c>
      <c r="F757" s="23">
        <v>110.71</v>
      </c>
      <c r="G757" s="23">
        <v>12.53</v>
      </c>
      <c r="H757" s="22">
        <v>13464</v>
      </c>
      <c r="I757" s="34">
        <v>101.53</v>
      </c>
      <c r="J757" s="22">
        <v>4</v>
      </c>
      <c r="K757" s="22">
        <v>7</v>
      </c>
      <c r="L757" s="23">
        <v>1367</v>
      </c>
      <c r="M757" s="23">
        <v>1.367</v>
      </c>
      <c r="N757" s="23">
        <v>8.1760269999999995</v>
      </c>
      <c r="O757" s="14">
        <v>8.0500000000000007</v>
      </c>
      <c r="P757" s="22">
        <v>1</v>
      </c>
      <c r="Q757" s="22">
        <v>1</v>
      </c>
      <c r="R757" s="23">
        <v>80</v>
      </c>
      <c r="S757" s="23">
        <v>0.08</v>
      </c>
      <c r="T757" s="23">
        <v>0.76071624999999998</v>
      </c>
      <c r="U757" s="14">
        <v>0.75</v>
      </c>
      <c r="V757" s="22">
        <v>0</v>
      </c>
      <c r="W757" s="22">
        <v>0</v>
      </c>
      <c r="X757" s="23">
        <v>0</v>
      </c>
      <c r="Y757" s="23">
        <v>0</v>
      </c>
      <c r="Z757" s="23">
        <v>0</v>
      </c>
      <c r="AA757" s="14">
        <v>0</v>
      </c>
      <c r="AB757" s="22">
        <v>1</v>
      </c>
      <c r="AC757" s="22">
        <v>1</v>
      </c>
      <c r="AD757" s="23">
        <v>50</v>
      </c>
      <c r="AE757" s="23">
        <v>0.05</v>
      </c>
      <c r="AF757" s="23">
        <v>0.21229292699999999</v>
      </c>
      <c r="AG757" s="14">
        <v>0.21</v>
      </c>
      <c r="AH757" s="22">
        <v>1</v>
      </c>
      <c r="AI757" s="23">
        <v>604</v>
      </c>
      <c r="AJ757" s="23">
        <v>0.60399999999999998</v>
      </c>
      <c r="AK757" s="23">
        <v>0.54047303899999999</v>
      </c>
      <c r="AL757" s="14">
        <v>0.53</v>
      </c>
      <c r="AM757" s="22">
        <v>614</v>
      </c>
      <c r="AN757" s="23">
        <v>14607.2</v>
      </c>
      <c r="AO757" s="23">
        <v>14.607200000000001</v>
      </c>
      <c r="AP757" s="23">
        <v>13.07085725</v>
      </c>
      <c r="AQ757" s="14">
        <v>12.87</v>
      </c>
      <c r="AR757" s="22">
        <v>615</v>
      </c>
      <c r="AS757" s="23">
        <v>15211.2</v>
      </c>
      <c r="AT757" s="23">
        <v>15.2112</v>
      </c>
      <c r="AU757" s="23">
        <v>13.61133029</v>
      </c>
      <c r="AV757" s="14">
        <v>13.41</v>
      </c>
      <c r="AW757" s="22">
        <v>0</v>
      </c>
      <c r="AX757" s="22">
        <v>0</v>
      </c>
      <c r="AY757" s="23">
        <v>0</v>
      </c>
      <c r="AZ757" s="23">
        <v>0</v>
      </c>
      <c r="BA757" s="23">
        <v>0</v>
      </c>
      <c r="BB757" s="14">
        <v>0</v>
      </c>
      <c r="BC757" s="22">
        <v>11</v>
      </c>
      <c r="BD757" s="23">
        <v>24051</v>
      </c>
      <c r="BE757" s="23">
        <v>24.050999999999998</v>
      </c>
      <c r="BF757" s="23">
        <v>51.152705449999999</v>
      </c>
      <c r="BG757" s="14">
        <v>50.38</v>
      </c>
      <c r="BH757" s="22">
        <v>632</v>
      </c>
      <c r="BI757" s="23">
        <v>40.76</v>
      </c>
      <c r="BJ757" s="23">
        <v>73.91</v>
      </c>
      <c r="BK757" s="14">
        <v>72.8</v>
      </c>
      <c r="BL757" t="s">
        <v>460</v>
      </c>
    </row>
    <row r="758" spans="1:64">
      <c r="A758" t="s">
        <v>1611</v>
      </c>
      <c r="B758" t="s">
        <v>1603</v>
      </c>
      <c r="C758" t="s">
        <v>460</v>
      </c>
      <c r="D758" s="111" t="s">
        <v>942</v>
      </c>
      <c r="E758" s="110">
        <v>2022</v>
      </c>
      <c r="F758" s="23"/>
      <c r="G758" s="23"/>
      <c r="H758" s="22">
        <v>13479</v>
      </c>
      <c r="I758" s="34">
        <v>97.6895670082489</v>
      </c>
      <c r="J758" s="22">
        <v>4</v>
      </c>
      <c r="K758" s="22">
        <v>7</v>
      </c>
      <c r="L758" s="23">
        <v>1367</v>
      </c>
      <c r="M758" s="23">
        <v>1.367</v>
      </c>
      <c r="N758" s="23">
        <v>8.0899060000000009</v>
      </c>
      <c r="O758" s="14">
        <v>8.2812384656356297</v>
      </c>
      <c r="P758" s="22">
        <v>1</v>
      </c>
      <c r="Q758" s="22">
        <v>1</v>
      </c>
      <c r="R758" s="23">
        <v>80</v>
      </c>
      <c r="S758" s="23">
        <v>0.08</v>
      </c>
      <c r="T758" s="23">
        <v>0.18808</v>
      </c>
      <c r="U758" s="14">
        <v>0.19252823588021281</v>
      </c>
      <c r="V758" s="22">
        <v>0</v>
      </c>
      <c r="W758" s="22">
        <v>0</v>
      </c>
      <c r="X758" s="23">
        <v>0</v>
      </c>
      <c r="Y758" s="23">
        <v>0</v>
      </c>
      <c r="Z758" s="23">
        <v>0</v>
      </c>
      <c r="AA758" s="14">
        <v>0</v>
      </c>
      <c r="AB758" s="22">
        <v>1</v>
      </c>
      <c r="AC758" s="22">
        <v>1</v>
      </c>
      <c r="AD758" s="23">
        <v>50</v>
      </c>
      <c r="AE758" s="23">
        <v>0.05</v>
      </c>
      <c r="AF758" s="23">
        <v>0.11608212</v>
      </c>
      <c r="AG758" s="14">
        <v>0.1188275509402125</v>
      </c>
      <c r="AH758" s="22">
        <v>1</v>
      </c>
      <c r="AI758" s="23">
        <v>604</v>
      </c>
      <c r="AJ758" s="23">
        <v>0.60399999999999998</v>
      </c>
      <c r="AK758" s="23">
        <v>0.61871580662179204</v>
      </c>
      <c r="AL758" s="14">
        <v>0.63334890876274208</v>
      </c>
      <c r="AM758" s="22">
        <v>705</v>
      </c>
      <c r="AN758" s="23">
        <v>15617.344999999992</v>
      </c>
      <c r="AO758" s="23">
        <v>15.617345000000006</v>
      </c>
      <c r="AP758" s="23">
        <v>15.997844716830802</v>
      </c>
      <c r="AQ758" s="14">
        <v>16.37620598265109</v>
      </c>
      <c r="AR758" s="22">
        <v>706</v>
      </c>
      <c r="AS758" s="23">
        <v>16221.344999999999</v>
      </c>
      <c r="AT758" s="23">
        <v>16.221344999999999</v>
      </c>
      <c r="AU758" s="23">
        <v>16.616560523452591</v>
      </c>
      <c r="AV758" s="14">
        <v>17.009554891413831</v>
      </c>
      <c r="AW758" s="22">
        <v>0</v>
      </c>
      <c r="AX758" s="22">
        <v>0</v>
      </c>
      <c r="AY758" s="23">
        <v>0</v>
      </c>
      <c r="AZ758" s="23">
        <v>0</v>
      </c>
      <c r="BA758" s="23">
        <v>0</v>
      </c>
      <c r="BB758" s="14">
        <v>0</v>
      </c>
      <c r="BC758" s="22">
        <v>11</v>
      </c>
      <c r="BD758" s="23">
        <v>24051</v>
      </c>
      <c r="BE758" s="23">
        <v>24.051000000000002</v>
      </c>
      <c r="BF758" s="23">
        <v>57.392060211404555</v>
      </c>
      <c r="BG758" s="14">
        <v>58.749426340029096</v>
      </c>
      <c r="BH758" s="22">
        <v>723</v>
      </c>
      <c r="BI758" s="23">
        <v>41.769344999999994</v>
      </c>
      <c r="BJ758" s="23">
        <v>82.402688854857146</v>
      </c>
      <c r="BK758" s="14">
        <v>84.351575483898984</v>
      </c>
      <c r="BL758" t="s">
        <v>460</v>
      </c>
    </row>
    <row r="759" spans="1:64">
      <c r="A759" t="s">
        <v>1612</v>
      </c>
      <c r="B759" t="s">
        <v>1603</v>
      </c>
      <c r="C759" t="s">
        <v>460</v>
      </c>
      <c r="D759" t="s">
        <v>942</v>
      </c>
      <c r="E759">
        <v>2023</v>
      </c>
      <c r="F759">
        <v>110.71</v>
      </c>
      <c r="G759">
        <v>12.62</v>
      </c>
      <c r="H759">
        <v>13515</v>
      </c>
      <c r="I759">
        <v>97.6895670082489</v>
      </c>
      <c r="J759">
        <v>4</v>
      </c>
      <c r="K759">
        <v>7</v>
      </c>
      <c r="L759">
        <v>1367</v>
      </c>
      <c r="M759">
        <v>1.367</v>
      </c>
      <c r="N759">
        <v>8.0899059999999992</v>
      </c>
      <c r="O759">
        <v>8.2812384656356279</v>
      </c>
      <c r="P759">
        <v>1</v>
      </c>
      <c r="Q759">
        <v>1</v>
      </c>
      <c r="R759">
        <v>80</v>
      </c>
      <c r="S759">
        <v>0.08</v>
      </c>
      <c r="T759">
        <v>0.77660300000000004</v>
      </c>
      <c r="U759">
        <v>0.79497025504721885</v>
      </c>
      <c r="V759">
        <v>0</v>
      </c>
      <c r="W759">
        <v>0</v>
      </c>
      <c r="X759">
        <v>0</v>
      </c>
      <c r="Y759">
        <v>0</v>
      </c>
      <c r="Z759">
        <v>0</v>
      </c>
      <c r="AA759">
        <v>0</v>
      </c>
      <c r="AB759">
        <v>1</v>
      </c>
      <c r="AC759">
        <v>1</v>
      </c>
      <c r="AD759">
        <v>50</v>
      </c>
      <c r="AE759">
        <v>0.05</v>
      </c>
      <c r="AF759">
        <v>0.17684011799999999</v>
      </c>
      <c r="AG759">
        <v>0.18102252207246208</v>
      </c>
      <c r="AH759">
        <v>1</v>
      </c>
      <c r="AI759">
        <v>604</v>
      </c>
      <c r="AJ759">
        <v>0.60399999999999998</v>
      </c>
      <c r="AK759">
        <v>0.56654400000000005</v>
      </c>
      <c r="AL759">
        <v>0.62643499999999996</v>
      </c>
      <c r="AM759">
        <v>896</v>
      </c>
      <c r="AN759">
        <v>18888.84</v>
      </c>
      <c r="AO759">
        <v>18.888839999999998</v>
      </c>
      <c r="AP759">
        <v>17.717490999999999</v>
      </c>
      <c r="AQ759">
        <v>18.136523215937618</v>
      </c>
      <c r="AR759">
        <v>950</v>
      </c>
      <c r="AS759">
        <v>19535.34</v>
      </c>
      <c r="AT759">
        <v>19.535339999999898</v>
      </c>
      <c r="AU759">
        <v>18.3238995634186</v>
      </c>
      <c r="AV759">
        <v>18.757273805780439</v>
      </c>
      <c r="AW759">
        <v>0</v>
      </c>
      <c r="AX759">
        <v>0</v>
      </c>
      <c r="AY759">
        <v>0</v>
      </c>
      <c r="AZ759">
        <v>0</v>
      </c>
      <c r="BA759">
        <v>0</v>
      </c>
      <c r="BB759">
        <v>0</v>
      </c>
      <c r="BC759">
        <v>11</v>
      </c>
      <c r="BD759">
        <v>27651</v>
      </c>
      <c r="BE759">
        <v>27.651</v>
      </c>
      <c r="BF759">
        <v>75.435561000000007</v>
      </c>
      <c r="BG759">
        <v>77.219669725458232</v>
      </c>
      <c r="BH759">
        <v>967</v>
      </c>
      <c r="BI759">
        <v>48.683339999999895</v>
      </c>
      <c r="BJ759">
        <v>102.80280968141859</v>
      </c>
      <c r="BK759">
        <v>105.23417477399396</v>
      </c>
      <c r="BL759" t="s">
        <v>460</v>
      </c>
    </row>
    <row r="760" spans="1:64">
      <c r="A760" t="s">
        <v>1613</v>
      </c>
      <c r="B760" t="s">
        <v>1603</v>
      </c>
      <c r="C760" t="s">
        <v>460</v>
      </c>
      <c r="D760" t="s">
        <v>942</v>
      </c>
      <c r="E760">
        <v>2024</v>
      </c>
      <c r="F760">
        <v>110.71</v>
      </c>
      <c r="G760">
        <v>12.67</v>
      </c>
      <c r="H760">
        <v>13516</v>
      </c>
      <c r="I760">
        <v>92.680538569777326</v>
      </c>
      <c r="J760">
        <v>4</v>
      </c>
      <c r="K760">
        <v>7</v>
      </c>
      <c r="L760">
        <v>1367</v>
      </c>
      <c r="M760">
        <v>1.367</v>
      </c>
      <c r="N760">
        <v>8.0899060000000009</v>
      </c>
      <c r="O760">
        <v>8.728807713940153</v>
      </c>
      <c r="P760">
        <v>1</v>
      </c>
      <c r="Q760">
        <v>1</v>
      </c>
      <c r="R760">
        <v>80</v>
      </c>
      <c r="S760">
        <v>0.08</v>
      </c>
      <c r="T760">
        <v>0.80894624999999998</v>
      </c>
      <c r="U760">
        <v>0.87283291884515801</v>
      </c>
      <c r="V760">
        <v>0</v>
      </c>
      <c r="W760">
        <v>0</v>
      </c>
      <c r="X760">
        <v>0</v>
      </c>
      <c r="Y760">
        <v>0</v>
      </c>
      <c r="Z760">
        <v>0</v>
      </c>
      <c r="AA760">
        <v>0</v>
      </c>
      <c r="AB760">
        <v>1</v>
      </c>
      <c r="AC760">
        <v>1</v>
      </c>
      <c r="AD760">
        <v>50</v>
      </c>
      <c r="AE760">
        <v>0.05</v>
      </c>
      <c r="AF760">
        <v>0.1239567</v>
      </c>
      <c r="AG760">
        <v>0.13374620164369835</v>
      </c>
      <c r="AH760">
        <v>2</v>
      </c>
      <c r="AI760">
        <v>1594</v>
      </c>
      <c r="AJ760">
        <v>1.5939999999999999</v>
      </c>
      <c r="AK760">
        <v>1.4376984335098077</v>
      </c>
      <c r="AL760">
        <v>1.5512409138919638</v>
      </c>
      <c r="AM760">
        <v>1067</v>
      </c>
      <c r="AN760">
        <v>21947.430000000011</v>
      </c>
      <c r="AO760">
        <v>21.947430000000011</v>
      </c>
      <c r="AP760">
        <v>19.795348639000093</v>
      </c>
      <c r="AQ760">
        <v>21.358689693086504</v>
      </c>
      <c r="AR760">
        <v>1190</v>
      </c>
      <c r="AS760">
        <v>23652.906999999985</v>
      </c>
      <c r="AT760">
        <v>23.652907000000056</v>
      </c>
      <c r="AU760">
        <v>21.333593062643104</v>
      </c>
      <c r="AV760">
        <v>23.018417233928208</v>
      </c>
      <c r="AW760">
        <v>0</v>
      </c>
      <c r="AX760">
        <v>0</v>
      </c>
      <c r="AY760">
        <v>0</v>
      </c>
      <c r="AZ760">
        <v>0</v>
      </c>
      <c r="BA760">
        <v>0</v>
      </c>
      <c r="BB760">
        <v>0</v>
      </c>
      <c r="BC760">
        <v>11</v>
      </c>
      <c r="BD760">
        <v>27651</v>
      </c>
      <c r="BE760">
        <v>27.651000000000003</v>
      </c>
      <c r="BF760">
        <v>65.652962706880615</v>
      </c>
      <c r="BG760">
        <v>70.83791669752955</v>
      </c>
      <c r="BH760">
        <v>1207</v>
      </c>
      <c r="BI760">
        <v>52.800907000000059</v>
      </c>
      <c r="BJ760">
        <v>96.009364719523717</v>
      </c>
      <c r="BK760">
        <v>103.59172076588676</v>
      </c>
      <c r="BL760" t="s">
        <v>460</v>
      </c>
    </row>
    <row r="761" spans="1:64">
      <c r="A761" t="s">
        <v>1614</v>
      </c>
      <c r="B761" t="s">
        <v>1615</v>
      </c>
      <c r="C761" t="s">
        <v>462</v>
      </c>
      <c r="D761" t="s">
        <v>942</v>
      </c>
      <c r="E761">
        <v>2012</v>
      </c>
      <c r="F761" s="23">
        <v>55.41</v>
      </c>
      <c r="G761" s="23">
        <v>7.32</v>
      </c>
      <c r="H761" s="22">
        <v>8655</v>
      </c>
      <c r="I761" s="34">
        <v>70.204993000000002</v>
      </c>
      <c r="J761" s="22">
        <v>7</v>
      </c>
      <c r="K761" s="22" t="s">
        <v>782</v>
      </c>
      <c r="L761" s="23">
        <v>2239</v>
      </c>
      <c r="M761" s="23">
        <v>2.2389999999999999</v>
      </c>
      <c r="N761" s="23">
        <v>11.826637</v>
      </c>
      <c r="O761" s="14">
        <v>16.845863085550057</v>
      </c>
      <c r="P761" s="22">
        <v>0</v>
      </c>
      <c r="Q761" s="22" t="s">
        <v>782</v>
      </c>
      <c r="R761" s="23">
        <v>0</v>
      </c>
      <c r="S761" s="23">
        <v>0</v>
      </c>
      <c r="T761" s="23">
        <v>0</v>
      </c>
      <c r="U761" s="14">
        <v>0</v>
      </c>
      <c r="V761" s="22">
        <v>0</v>
      </c>
      <c r="W761" s="22" t="s">
        <v>782</v>
      </c>
      <c r="X761" s="23">
        <v>0</v>
      </c>
      <c r="Y761" s="23">
        <v>0</v>
      </c>
      <c r="Z761" s="23">
        <v>0</v>
      </c>
      <c r="AA761" s="14">
        <v>0</v>
      </c>
      <c r="AB761" s="22">
        <v>0</v>
      </c>
      <c r="AC761" s="22" t="s">
        <v>782</v>
      </c>
      <c r="AD761" s="23">
        <v>0</v>
      </c>
      <c r="AE761" s="23">
        <v>0</v>
      </c>
      <c r="AF761" s="23">
        <v>0</v>
      </c>
      <c r="AG761" s="14">
        <v>0</v>
      </c>
      <c r="AH761" s="22" t="s">
        <v>782</v>
      </c>
      <c r="AI761" s="23" t="s">
        <v>782</v>
      </c>
      <c r="AJ761" s="23" t="s">
        <v>782</v>
      </c>
      <c r="AK761" s="23" t="s">
        <v>782</v>
      </c>
      <c r="AL761" s="14" t="s">
        <v>782</v>
      </c>
      <c r="AM761" s="22" t="s">
        <v>782</v>
      </c>
      <c r="AN761" s="23" t="s">
        <v>782</v>
      </c>
      <c r="AO761" s="23" t="s">
        <v>782</v>
      </c>
      <c r="AP761" s="23" t="s">
        <v>782</v>
      </c>
      <c r="AQ761" s="14" t="s">
        <v>782</v>
      </c>
      <c r="AR761" s="22">
        <v>315</v>
      </c>
      <c r="AS761" s="23">
        <v>9497.2660000000105</v>
      </c>
      <c r="AT761" s="23">
        <v>9.4972660000000104</v>
      </c>
      <c r="AU761" s="23">
        <v>8.5150470000000009</v>
      </c>
      <c r="AV761" s="14">
        <v>12.128833913565094</v>
      </c>
      <c r="AW761" s="22">
        <v>0</v>
      </c>
      <c r="AX761" s="22" t="s">
        <v>782</v>
      </c>
      <c r="AY761" s="23">
        <v>0</v>
      </c>
      <c r="AZ761" s="23">
        <v>0</v>
      </c>
      <c r="BA761" s="23">
        <v>0</v>
      </c>
      <c r="BB761" s="14">
        <v>0</v>
      </c>
      <c r="BC761" s="22">
        <v>2</v>
      </c>
      <c r="BD761" s="23">
        <v>2000</v>
      </c>
      <c r="BE761" s="23">
        <v>2</v>
      </c>
      <c r="BF761" s="23">
        <v>3.194</v>
      </c>
      <c r="BG761" s="14">
        <v>4.5495339626342526</v>
      </c>
      <c r="BH761" s="22">
        <v>324</v>
      </c>
      <c r="BI761" s="23">
        <v>13.736266000000011</v>
      </c>
      <c r="BJ761" s="23">
        <v>23.535684</v>
      </c>
      <c r="BK761" s="14">
        <v>33.524230961749403</v>
      </c>
      <c r="BL761" t="s">
        <v>462</v>
      </c>
    </row>
    <row r="762" spans="1:64">
      <c r="A762" t="s">
        <v>1616</v>
      </c>
      <c r="B762" t="s">
        <v>1615</v>
      </c>
      <c r="C762" t="s">
        <v>462</v>
      </c>
      <c r="D762" t="s">
        <v>942</v>
      </c>
      <c r="E762">
        <v>2015</v>
      </c>
      <c r="F762" s="23">
        <v>55.41</v>
      </c>
      <c r="G762" s="23">
        <v>7.86</v>
      </c>
      <c r="H762" s="22">
        <v>8819</v>
      </c>
      <c r="I762" s="34">
        <v>70.594941699496161</v>
      </c>
      <c r="J762" s="13">
        <v>4</v>
      </c>
      <c r="K762" s="13">
        <v>4</v>
      </c>
      <c r="L762" s="19">
        <v>1579</v>
      </c>
      <c r="M762" s="35">
        <v>1.579</v>
      </c>
      <c r="N762" s="19">
        <v>9.4445595163406217</v>
      </c>
      <c r="O762" s="17">
        <v>13.378521589469672</v>
      </c>
      <c r="P762" s="36">
        <v>0</v>
      </c>
      <c r="Q762" s="37">
        <v>0</v>
      </c>
      <c r="R762" s="38">
        <v>0</v>
      </c>
      <c r="S762" s="27">
        <v>0</v>
      </c>
      <c r="T762" s="23">
        <v>0</v>
      </c>
      <c r="U762" s="17">
        <v>0</v>
      </c>
      <c r="V762" s="22">
        <v>0</v>
      </c>
      <c r="W762" s="22">
        <v>0</v>
      </c>
      <c r="X762" s="23">
        <v>0</v>
      </c>
      <c r="Y762" s="27">
        <v>0</v>
      </c>
      <c r="Z762" s="27">
        <v>0</v>
      </c>
      <c r="AA762" s="14">
        <v>0</v>
      </c>
      <c r="AB762" s="39">
        <v>0</v>
      </c>
      <c r="AC762" s="22" t="s">
        <v>782</v>
      </c>
      <c r="AD762" s="23">
        <v>0</v>
      </c>
      <c r="AE762" s="23">
        <v>0</v>
      </c>
      <c r="AF762" s="23">
        <v>0</v>
      </c>
      <c r="AG762" s="14">
        <v>0</v>
      </c>
      <c r="AH762" s="22" t="s">
        <v>782</v>
      </c>
      <c r="AI762" s="23" t="s">
        <v>782</v>
      </c>
      <c r="AJ762" s="23" t="s">
        <v>782</v>
      </c>
      <c r="AK762" s="23" t="s">
        <v>782</v>
      </c>
      <c r="AL762" s="14" t="s">
        <v>782</v>
      </c>
      <c r="AM762" s="22" t="s">
        <v>782</v>
      </c>
      <c r="AN762" s="23" t="s">
        <v>782</v>
      </c>
      <c r="AO762" s="23" t="s">
        <v>782</v>
      </c>
      <c r="AP762" s="23" t="s">
        <v>782</v>
      </c>
      <c r="AQ762" s="14" t="s">
        <v>782</v>
      </c>
      <c r="AR762" s="40">
        <v>354</v>
      </c>
      <c r="AS762" s="41">
        <v>10519.910999999991</v>
      </c>
      <c r="AT762" s="23">
        <v>10.519910999999992</v>
      </c>
      <c r="AU762" s="23">
        <v>9.3433933197817947</v>
      </c>
      <c r="AV762" s="14">
        <v>13.235216426063682</v>
      </c>
      <c r="AW762" s="22">
        <v>0</v>
      </c>
      <c r="AX762" s="22" t="s">
        <v>782</v>
      </c>
      <c r="AY762" s="23">
        <v>0</v>
      </c>
      <c r="AZ762" s="23">
        <v>0</v>
      </c>
      <c r="BA762" s="23">
        <v>0</v>
      </c>
      <c r="BB762" s="14">
        <v>0</v>
      </c>
      <c r="BC762" s="42">
        <v>2</v>
      </c>
      <c r="BD762" s="43">
        <v>2000</v>
      </c>
      <c r="BE762" s="44">
        <v>2</v>
      </c>
      <c r="BF762" s="23">
        <v>2.8395175720118537</v>
      </c>
      <c r="BG762" s="14">
        <v>4.0222677484442482</v>
      </c>
      <c r="BH762" s="22">
        <v>360</v>
      </c>
      <c r="BI762" s="23">
        <v>14.098910999999992</v>
      </c>
      <c r="BJ762" s="23">
        <v>21.627470408134272</v>
      </c>
      <c r="BK762" s="14">
        <v>30.6360057639776</v>
      </c>
      <c r="BL762" t="s">
        <v>462</v>
      </c>
    </row>
    <row r="763" spans="1:64">
      <c r="A763" t="s">
        <v>1617</v>
      </c>
      <c r="B763" t="s">
        <v>1615</v>
      </c>
      <c r="C763" t="s">
        <v>462</v>
      </c>
      <c r="D763" t="s">
        <v>942</v>
      </c>
      <c r="E763">
        <v>2016</v>
      </c>
      <c r="F763" s="23">
        <v>55.41</v>
      </c>
      <c r="G763" s="23">
        <v>7.83</v>
      </c>
      <c r="H763" s="22">
        <v>8769</v>
      </c>
      <c r="I763" s="34">
        <v>74.982782473229435</v>
      </c>
      <c r="J763" s="13">
        <v>4</v>
      </c>
      <c r="K763" s="13">
        <v>4</v>
      </c>
      <c r="L763" s="19">
        <v>1579</v>
      </c>
      <c r="M763" s="35">
        <v>1.579</v>
      </c>
      <c r="N763" s="19">
        <v>9.4439989999999998</v>
      </c>
      <c r="O763" s="17">
        <v>12.594890038085374</v>
      </c>
      <c r="P763" s="13">
        <v>0</v>
      </c>
      <c r="Q763" s="13">
        <v>0</v>
      </c>
      <c r="R763" s="19">
        <v>0</v>
      </c>
      <c r="S763" s="27">
        <v>0</v>
      </c>
      <c r="T763" s="19">
        <v>0</v>
      </c>
      <c r="U763" s="17">
        <v>0</v>
      </c>
      <c r="V763" s="13">
        <v>0</v>
      </c>
      <c r="W763" s="13">
        <v>0</v>
      </c>
      <c r="X763" s="19">
        <v>0</v>
      </c>
      <c r="Y763" s="27">
        <v>0</v>
      </c>
      <c r="Z763" s="19">
        <v>0</v>
      </c>
      <c r="AA763" s="14">
        <v>0</v>
      </c>
      <c r="AB763" s="13">
        <v>0</v>
      </c>
      <c r="AC763" s="22" t="s">
        <v>782</v>
      </c>
      <c r="AD763" s="19">
        <v>0</v>
      </c>
      <c r="AE763" s="23">
        <v>0</v>
      </c>
      <c r="AF763" s="19">
        <v>0</v>
      </c>
      <c r="AG763" s="14">
        <v>0</v>
      </c>
      <c r="AH763" s="22" t="s">
        <v>782</v>
      </c>
      <c r="AI763" s="23" t="s">
        <v>782</v>
      </c>
      <c r="AJ763" s="23" t="s">
        <v>782</v>
      </c>
      <c r="AK763" s="23" t="s">
        <v>782</v>
      </c>
      <c r="AL763" s="14" t="s">
        <v>782</v>
      </c>
      <c r="AM763" s="22" t="s">
        <v>782</v>
      </c>
      <c r="AN763" s="23" t="s">
        <v>782</v>
      </c>
      <c r="AO763" s="23" t="s">
        <v>782</v>
      </c>
      <c r="AP763" s="23" t="s">
        <v>782</v>
      </c>
      <c r="AQ763" s="14" t="s">
        <v>782</v>
      </c>
      <c r="AR763" s="13">
        <v>358</v>
      </c>
      <c r="AS763" s="19">
        <v>10540.880999999999</v>
      </c>
      <c r="AT763" s="23">
        <v>10.540880999999999</v>
      </c>
      <c r="AU763" s="19">
        <v>9.3603023280000119</v>
      </c>
      <c r="AV763" s="14">
        <v>12.483268850875003</v>
      </c>
      <c r="AW763" s="13">
        <v>0</v>
      </c>
      <c r="AX763" s="22" t="s">
        <v>782</v>
      </c>
      <c r="AY763" s="19">
        <v>0</v>
      </c>
      <c r="AZ763" s="23">
        <v>0</v>
      </c>
      <c r="BA763" s="19">
        <v>0</v>
      </c>
      <c r="BB763" s="14">
        <v>0</v>
      </c>
      <c r="BC763" s="13">
        <v>2</v>
      </c>
      <c r="BD763" s="19">
        <v>2000</v>
      </c>
      <c r="BE763" s="44">
        <v>2</v>
      </c>
      <c r="BF763" s="19">
        <v>2.8395175720118537</v>
      </c>
      <c r="BG763" s="14">
        <v>3.7868927750522281</v>
      </c>
      <c r="BH763" s="22">
        <v>364</v>
      </c>
      <c r="BI763" s="23">
        <v>14.119880999999999</v>
      </c>
      <c r="BJ763" s="23">
        <v>21.643818900011865</v>
      </c>
      <c r="BK763" s="14">
        <v>28.865051664012604</v>
      </c>
      <c r="BL763" t="s">
        <v>462</v>
      </c>
    </row>
    <row r="764" spans="1:64">
      <c r="A764" t="s">
        <v>1618</v>
      </c>
      <c r="B764" t="s">
        <v>1615</v>
      </c>
      <c r="C764" t="s">
        <v>462</v>
      </c>
      <c r="D764" t="s">
        <v>942</v>
      </c>
      <c r="E764">
        <v>2017</v>
      </c>
      <c r="F764" s="23">
        <v>55.41</v>
      </c>
      <c r="G764" s="23">
        <v>7.83</v>
      </c>
      <c r="H764" s="22">
        <v>8736</v>
      </c>
      <c r="I764" s="34">
        <v>68.621371412250497</v>
      </c>
      <c r="J764" s="13">
        <v>4</v>
      </c>
      <c r="K764" s="13">
        <v>4</v>
      </c>
      <c r="L764" s="19">
        <v>1579</v>
      </c>
      <c r="M764" s="19">
        <v>1.5790000000000002</v>
      </c>
      <c r="N764" s="19">
        <v>9.4439989999999998</v>
      </c>
      <c r="O764" s="17">
        <v>13.762474875741157</v>
      </c>
      <c r="P764" s="13">
        <v>0</v>
      </c>
      <c r="Q764" s="13">
        <v>0</v>
      </c>
      <c r="R764" s="19">
        <v>0</v>
      </c>
      <c r="S764" s="19">
        <v>0</v>
      </c>
      <c r="T764" s="19">
        <v>0</v>
      </c>
      <c r="U764" s="17">
        <v>0</v>
      </c>
      <c r="V764" s="13">
        <v>0</v>
      </c>
      <c r="W764" s="13">
        <v>0</v>
      </c>
      <c r="X764" s="19">
        <v>0</v>
      </c>
      <c r="Y764" s="19">
        <v>0</v>
      </c>
      <c r="Z764" s="19">
        <v>0</v>
      </c>
      <c r="AA764" s="14">
        <v>0</v>
      </c>
      <c r="AB764" s="13">
        <v>0</v>
      </c>
      <c r="AC764" s="22" t="s">
        <v>782</v>
      </c>
      <c r="AD764" s="19">
        <v>0</v>
      </c>
      <c r="AE764" s="19">
        <v>0</v>
      </c>
      <c r="AF764" s="19">
        <v>0</v>
      </c>
      <c r="AG764" s="14">
        <v>0</v>
      </c>
      <c r="AH764" s="22" t="s">
        <v>782</v>
      </c>
      <c r="AI764" s="23" t="s">
        <v>782</v>
      </c>
      <c r="AJ764" s="23" t="s">
        <v>782</v>
      </c>
      <c r="AK764" s="23" t="s">
        <v>782</v>
      </c>
      <c r="AL764" s="14" t="s">
        <v>782</v>
      </c>
      <c r="AM764" s="22" t="s">
        <v>782</v>
      </c>
      <c r="AN764" s="23" t="s">
        <v>782</v>
      </c>
      <c r="AO764" s="23" t="s">
        <v>782</v>
      </c>
      <c r="AP764" s="23" t="s">
        <v>782</v>
      </c>
      <c r="AQ764" s="14" t="s">
        <v>782</v>
      </c>
      <c r="AR764" s="13">
        <v>374</v>
      </c>
      <c r="AS764" s="19">
        <v>10779.175999999994</v>
      </c>
      <c r="AT764" s="19">
        <v>10.779175999999996</v>
      </c>
      <c r="AU764" s="19">
        <v>9.5719082880000101</v>
      </c>
      <c r="AV764" s="14">
        <v>13.948873493792057</v>
      </c>
      <c r="AW764" s="13">
        <v>0</v>
      </c>
      <c r="AX764" s="22" t="s">
        <v>782</v>
      </c>
      <c r="AY764" s="19">
        <v>0</v>
      </c>
      <c r="AZ764" s="19">
        <v>0</v>
      </c>
      <c r="BA764" s="19">
        <v>0</v>
      </c>
      <c r="BB764" s="14">
        <v>0</v>
      </c>
      <c r="BC764" s="13">
        <v>2</v>
      </c>
      <c r="BD764" s="19">
        <v>2000</v>
      </c>
      <c r="BE764" s="19">
        <v>2</v>
      </c>
      <c r="BF764" s="19">
        <v>2.8395175720118537</v>
      </c>
      <c r="BG764" s="14">
        <v>4.1379493204138074</v>
      </c>
      <c r="BH764" s="22">
        <v>380</v>
      </c>
      <c r="BI764" s="23">
        <v>14.358175999999997</v>
      </c>
      <c r="BJ764" s="23">
        <v>21.855424860011865</v>
      </c>
      <c r="BK764" s="14">
        <v>31.849297689947022</v>
      </c>
      <c r="BL764" t="s">
        <v>462</v>
      </c>
    </row>
    <row r="765" spans="1:64">
      <c r="A765" t="s">
        <v>1619</v>
      </c>
      <c r="B765" t="s">
        <v>1615</v>
      </c>
      <c r="C765" t="s">
        <v>462</v>
      </c>
      <c r="D765" t="s">
        <v>942</v>
      </c>
      <c r="E765">
        <v>2018</v>
      </c>
      <c r="F765" s="23">
        <v>55.41</v>
      </c>
      <c r="G765" s="23">
        <v>7.87</v>
      </c>
      <c r="H765" s="22">
        <v>8675</v>
      </c>
      <c r="I765" s="34">
        <v>68.626248553075811</v>
      </c>
      <c r="J765" s="13">
        <v>4</v>
      </c>
      <c r="K765" s="13">
        <v>4</v>
      </c>
      <c r="L765" s="19">
        <v>1579</v>
      </c>
      <c r="M765" s="19">
        <v>1.5790000000000002</v>
      </c>
      <c r="N765" s="19">
        <v>9.4439989999999998</v>
      </c>
      <c r="O765" s="17">
        <v>13.761496802052314</v>
      </c>
      <c r="P765" s="13">
        <v>0</v>
      </c>
      <c r="Q765" s="13">
        <v>0</v>
      </c>
      <c r="R765" s="19">
        <v>0</v>
      </c>
      <c r="S765" s="19">
        <v>0</v>
      </c>
      <c r="T765" s="19">
        <v>0</v>
      </c>
      <c r="U765" s="17">
        <v>0</v>
      </c>
      <c r="V765" s="13">
        <v>0</v>
      </c>
      <c r="W765" s="13">
        <v>0</v>
      </c>
      <c r="X765" s="19">
        <v>0</v>
      </c>
      <c r="Y765" s="19">
        <v>0</v>
      </c>
      <c r="Z765" s="19">
        <v>0</v>
      </c>
      <c r="AA765" s="14">
        <v>0</v>
      </c>
      <c r="AB765" s="13">
        <v>0</v>
      </c>
      <c r="AC765" s="22" t="s">
        <v>782</v>
      </c>
      <c r="AD765" s="19">
        <v>0</v>
      </c>
      <c r="AE765" s="19">
        <v>0</v>
      </c>
      <c r="AF765" s="19">
        <v>0</v>
      </c>
      <c r="AG765" s="14">
        <v>0</v>
      </c>
      <c r="AH765" s="22" t="s">
        <v>782</v>
      </c>
      <c r="AI765" s="23" t="s">
        <v>782</v>
      </c>
      <c r="AJ765" s="23" t="s">
        <v>782</v>
      </c>
      <c r="AK765" s="23" t="s">
        <v>782</v>
      </c>
      <c r="AL765" s="14" t="s">
        <v>782</v>
      </c>
      <c r="AM765" s="22" t="s">
        <v>782</v>
      </c>
      <c r="AN765" s="23" t="s">
        <v>782</v>
      </c>
      <c r="AO765" s="23" t="s">
        <v>782</v>
      </c>
      <c r="AP765" s="23" t="s">
        <v>782</v>
      </c>
      <c r="AQ765" s="14" t="s">
        <v>782</v>
      </c>
      <c r="AR765" s="13">
        <v>383</v>
      </c>
      <c r="AS765" s="19">
        <v>11020.855999999992</v>
      </c>
      <c r="AT765" s="19">
        <v>11.020855999999995</v>
      </c>
      <c r="AU765" s="19">
        <v>9.7865201280000083</v>
      </c>
      <c r="AV765" s="14">
        <v>14.260607762102973</v>
      </c>
      <c r="AW765" s="13">
        <v>0</v>
      </c>
      <c r="AX765" s="22" t="s">
        <v>782</v>
      </c>
      <c r="AY765" s="19">
        <v>0</v>
      </c>
      <c r="AZ765" s="19">
        <v>0</v>
      </c>
      <c r="BA765" s="19">
        <v>0</v>
      </c>
      <c r="BB765" s="14">
        <v>0</v>
      </c>
      <c r="BC765" s="13">
        <v>2</v>
      </c>
      <c r="BD765" s="19">
        <v>2000</v>
      </c>
      <c r="BE765" s="19">
        <v>2</v>
      </c>
      <c r="BF765" s="19">
        <v>2.5027029155697607</v>
      </c>
      <c r="BG765" s="14">
        <v>3.6468595739051075</v>
      </c>
      <c r="BH765" s="22">
        <v>389</v>
      </c>
      <c r="BI765" s="23">
        <v>14.599855999999996</v>
      </c>
      <c r="BJ765" s="23">
        <v>21.733222043569768</v>
      </c>
      <c r="BK765" s="14">
        <v>31.668964138060396</v>
      </c>
      <c r="BL765" t="s">
        <v>462</v>
      </c>
    </row>
    <row r="766" spans="1:64">
      <c r="A766" t="s">
        <v>1620</v>
      </c>
      <c r="B766" t="s">
        <v>1615</v>
      </c>
      <c r="C766" t="s">
        <v>462</v>
      </c>
      <c r="D766" t="s">
        <v>942</v>
      </c>
      <c r="E766">
        <v>2019</v>
      </c>
      <c r="F766" s="23">
        <v>55.41</v>
      </c>
      <c r="G766" s="23">
        <v>7.94</v>
      </c>
      <c r="H766" s="22">
        <v>8673</v>
      </c>
      <c r="I766" s="34">
        <v>69.563892142885067</v>
      </c>
      <c r="J766" s="22">
        <v>4</v>
      </c>
      <c r="K766" s="22">
        <v>4</v>
      </c>
      <c r="L766" s="23">
        <v>1579</v>
      </c>
      <c r="M766" s="23">
        <v>1.5790000000000002</v>
      </c>
      <c r="N766" s="23">
        <v>9.4439989999999998</v>
      </c>
      <c r="O766" s="14">
        <v>13.576007191492264</v>
      </c>
      <c r="P766" s="22">
        <v>0</v>
      </c>
      <c r="Q766" s="22">
        <v>0</v>
      </c>
      <c r="R766" s="23">
        <v>0</v>
      </c>
      <c r="S766" s="23">
        <v>0</v>
      </c>
      <c r="T766" s="23">
        <v>0</v>
      </c>
      <c r="U766" s="14">
        <v>0</v>
      </c>
      <c r="V766" s="22">
        <v>0</v>
      </c>
      <c r="W766" s="22">
        <v>0</v>
      </c>
      <c r="X766" s="23">
        <v>0</v>
      </c>
      <c r="Y766" s="23">
        <v>0</v>
      </c>
      <c r="Z766" s="23">
        <v>0</v>
      </c>
      <c r="AA766" s="14">
        <v>0</v>
      </c>
      <c r="AB766" s="22">
        <v>0</v>
      </c>
      <c r="AC766" s="22">
        <v>0</v>
      </c>
      <c r="AD766" s="23">
        <v>0</v>
      </c>
      <c r="AE766" s="23">
        <v>0</v>
      </c>
      <c r="AF766" s="23">
        <v>0</v>
      </c>
      <c r="AG766" s="14">
        <v>0</v>
      </c>
      <c r="AH766" s="22">
        <v>0</v>
      </c>
      <c r="AI766" s="23">
        <v>0</v>
      </c>
      <c r="AJ766" s="23">
        <v>0</v>
      </c>
      <c r="AK766" s="23">
        <v>0</v>
      </c>
      <c r="AL766" s="14">
        <v>0</v>
      </c>
      <c r="AM766" s="22">
        <v>410</v>
      </c>
      <c r="AN766" s="23">
        <v>11612.650999999993</v>
      </c>
      <c r="AO766" s="23">
        <v>11.612650999999994</v>
      </c>
      <c r="AP766" s="23">
        <v>10.312034088000004</v>
      </c>
      <c r="AQ766" s="14">
        <v>14.823831402100049</v>
      </c>
      <c r="AR766" s="22">
        <v>410</v>
      </c>
      <c r="AS766" s="23">
        <v>11612.650999999993</v>
      </c>
      <c r="AT766" s="23">
        <v>11.612650999999994</v>
      </c>
      <c r="AU766" s="23">
        <v>10.312034088000004</v>
      </c>
      <c r="AV766" s="14">
        <v>14.823831402100049</v>
      </c>
      <c r="AW766" s="22">
        <v>0</v>
      </c>
      <c r="AX766" s="22" t="s">
        <v>782</v>
      </c>
      <c r="AY766" s="23">
        <v>0</v>
      </c>
      <c r="AZ766" s="23">
        <v>0</v>
      </c>
      <c r="BA766" s="23">
        <v>0</v>
      </c>
      <c r="BB766" s="14">
        <v>0</v>
      </c>
      <c r="BC766" s="22">
        <v>2</v>
      </c>
      <c r="BD766" s="23">
        <v>2000</v>
      </c>
      <c r="BE766" s="23">
        <v>2</v>
      </c>
      <c r="BF766" s="23">
        <v>2.5027037773612353</v>
      </c>
      <c r="BG766" s="14">
        <v>3.5977052178458502</v>
      </c>
      <c r="BH766" s="22">
        <v>416</v>
      </c>
      <c r="BI766" s="23">
        <v>15.191650999999995</v>
      </c>
      <c r="BJ766" s="23">
        <v>22.258736865361239</v>
      </c>
      <c r="BK766" s="14">
        <v>31.997543811438163</v>
      </c>
      <c r="BL766" t="s">
        <v>462</v>
      </c>
    </row>
    <row r="767" spans="1:64">
      <c r="A767" t="s">
        <v>1621</v>
      </c>
      <c r="B767" t="s">
        <v>1615</v>
      </c>
      <c r="C767" t="s">
        <v>462</v>
      </c>
      <c r="D767" t="s">
        <v>942</v>
      </c>
      <c r="E767">
        <v>2020</v>
      </c>
      <c r="F767" s="23">
        <v>55.41</v>
      </c>
      <c r="G767" s="23">
        <v>7.91</v>
      </c>
      <c r="H767" s="22">
        <v>8690</v>
      </c>
      <c r="I767" s="34">
        <v>69.837145259592006</v>
      </c>
      <c r="J767" s="22">
        <v>4</v>
      </c>
      <c r="K767" s="22">
        <v>5</v>
      </c>
      <c r="L767" s="23">
        <v>1984</v>
      </c>
      <c r="M767" s="23">
        <v>1.984</v>
      </c>
      <c r="N767" s="23">
        <v>11.866304000000001</v>
      </c>
      <c r="O767" s="14">
        <v>16.991393270574999</v>
      </c>
      <c r="P767" s="22">
        <v>0</v>
      </c>
      <c r="Q767" s="22">
        <v>0</v>
      </c>
      <c r="R767" s="23">
        <v>0</v>
      </c>
      <c r="S767" s="23">
        <v>0</v>
      </c>
      <c r="T767" s="23">
        <v>0</v>
      </c>
      <c r="U767" s="14">
        <v>0</v>
      </c>
      <c r="V767" s="22">
        <v>0</v>
      </c>
      <c r="W767" s="22">
        <v>0</v>
      </c>
      <c r="X767" s="23">
        <v>0</v>
      </c>
      <c r="Y767" s="23">
        <v>0</v>
      </c>
      <c r="Z767" s="23">
        <v>0</v>
      </c>
      <c r="AA767" s="14">
        <v>0</v>
      </c>
      <c r="AB767" s="22">
        <v>0</v>
      </c>
      <c r="AC767" s="22">
        <v>0</v>
      </c>
      <c r="AD767" s="23">
        <v>0</v>
      </c>
      <c r="AE767" s="23">
        <v>0</v>
      </c>
      <c r="AF767" s="23">
        <v>0</v>
      </c>
      <c r="AG767" s="14">
        <v>0</v>
      </c>
      <c r="AH767" s="22">
        <v>0</v>
      </c>
      <c r="AI767" s="23">
        <v>0</v>
      </c>
      <c r="AJ767" s="23">
        <v>0</v>
      </c>
      <c r="AK767" s="23">
        <v>0</v>
      </c>
      <c r="AL767" s="14">
        <v>0</v>
      </c>
      <c r="AM767" s="22">
        <v>451</v>
      </c>
      <c r="AN767" s="23">
        <v>13489.423999999992</v>
      </c>
      <c r="AO767" s="23">
        <v>13.489423999999996</v>
      </c>
      <c r="AP767" s="23">
        <v>11.978608512000006</v>
      </c>
      <c r="AQ767" s="14">
        <v>17.15220240958341</v>
      </c>
      <c r="AR767" s="22">
        <v>451</v>
      </c>
      <c r="AS767" s="23">
        <v>13489.423999999992</v>
      </c>
      <c r="AT767" s="23">
        <v>13.489423999999996</v>
      </c>
      <c r="AU767" s="23">
        <v>11.978608512000006</v>
      </c>
      <c r="AV767" s="14">
        <v>17.15220240958341</v>
      </c>
      <c r="AW767" s="22">
        <v>0</v>
      </c>
      <c r="AX767" s="22">
        <v>0</v>
      </c>
      <c r="AY767" s="23">
        <v>0</v>
      </c>
      <c r="AZ767" s="23">
        <v>0</v>
      </c>
      <c r="BA767" s="23">
        <v>0</v>
      </c>
      <c r="BB767" s="14">
        <v>0</v>
      </c>
      <c r="BC767" s="22">
        <v>2</v>
      </c>
      <c r="BD767" s="23">
        <v>2000</v>
      </c>
      <c r="BE767" s="23">
        <v>2</v>
      </c>
      <c r="BF767" s="23">
        <v>2.5027037773612357</v>
      </c>
      <c r="BG767" s="14">
        <v>3.5836284087192034</v>
      </c>
      <c r="BH767" s="22">
        <v>457</v>
      </c>
      <c r="BI767" s="23">
        <v>17.473423999999994</v>
      </c>
      <c r="BJ767" s="23">
        <v>26.347616289361241</v>
      </c>
      <c r="BK767" s="14">
        <v>37.727224088877612</v>
      </c>
      <c r="BL767" t="s">
        <v>462</v>
      </c>
    </row>
    <row r="768" spans="1:64">
      <c r="A768" t="s">
        <v>1622</v>
      </c>
      <c r="B768" t="s">
        <v>1615</v>
      </c>
      <c r="C768" t="s">
        <v>462</v>
      </c>
      <c r="D768" t="s">
        <v>942</v>
      </c>
      <c r="E768">
        <v>2021</v>
      </c>
      <c r="F768" s="23">
        <v>55.41</v>
      </c>
      <c r="G768" s="23">
        <v>7.91</v>
      </c>
      <c r="H768" s="22">
        <v>8689</v>
      </c>
      <c r="I768" s="34">
        <v>65.150000000000006</v>
      </c>
      <c r="J768" s="22">
        <v>4</v>
      </c>
      <c r="K768" s="22">
        <v>6</v>
      </c>
      <c r="L768" s="23">
        <v>2234</v>
      </c>
      <c r="M768" s="23">
        <v>2.234</v>
      </c>
      <c r="N768" s="23">
        <v>13.361554</v>
      </c>
      <c r="O768" s="14">
        <v>20.51</v>
      </c>
      <c r="P768" s="22">
        <v>0</v>
      </c>
      <c r="Q768" s="22">
        <v>0</v>
      </c>
      <c r="R768" s="23">
        <v>0</v>
      </c>
      <c r="S768" s="23">
        <v>0</v>
      </c>
      <c r="T768" s="23">
        <v>0</v>
      </c>
      <c r="U768" s="14">
        <v>0</v>
      </c>
      <c r="V768" s="22">
        <v>0</v>
      </c>
      <c r="W768" s="22">
        <v>0</v>
      </c>
      <c r="X768" s="23">
        <v>0</v>
      </c>
      <c r="Y768" s="23">
        <v>0</v>
      </c>
      <c r="Z768" s="23">
        <v>0</v>
      </c>
      <c r="AA768" s="14">
        <v>0</v>
      </c>
      <c r="AB768" s="22">
        <v>0</v>
      </c>
      <c r="AC768" s="22">
        <v>0</v>
      </c>
      <c r="AD768" s="23">
        <v>0</v>
      </c>
      <c r="AE768" s="23">
        <v>0</v>
      </c>
      <c r="AF768" s="23">
        <v>0</v>
      </c>
      <c r="AG768" s="14">
        <v>0</v>
      </c>
      <c r="AH768" s="22">
        <v>0</v>
      </c>
      <c r="AI768" s="23">
        <v>0</v>
      </c>
      <c r="AJ768" s="23">
        <v>0</v>
      </c>
      <c r="AK768" s="23">
        <v>0</v>
      </c>
      <c r="AL768" s="14">
        <v>0</v>
      </c>
      <c r="AM768" s="22">
        <v>501</v>
      </c>
      <c r="AN768" s="23">
        <v>14622.754000000001</v>
      </c>
      <c r="AO768" s="23">
        <v>14.622754</v>
      </c>
      <c r="AP768" s="23">
        <v>13.08477532</v>
      </c>
      <c r="AQ768" s="14">
        <v>20.079999999999998</v>
      </c>
      <c r="AR768" s="22">
        <v>501</v>
      </c>
      <c r="AS768" s="23">
        <v>14622.754000000001</v>
      </c>
      <c r="AT768" s="23">
        <v>14.622754</v>
      </c>
      <c r="AU768" s="23">
        <v>13.08477532</v>
      </c>
      <c r="AV768" s="14">
        <v>20.079999999999998</v>
      </c>
      <c r="AW768" s="22">
        <v>0</v>
      </c>
      <c r="AX768" s="22">
        <v>0</v>
      </c>
      <c r="AY768" s="23">
        <v>0</v>
      </c>
      <c r="AZ768" s="23">
        <v>0</v>
      </c>
      <c r="BA768" s="23">
        <v>0</v>
      </c>
      <c r="BB768" s="14">
        <v>0</v>
      </c>
      <c r="BC768" s="22">
        <v>2</v>
      </c>
      <c r="BD768" s="23">
        <v>2000</v>
      </c>
      <c r="BE768" s="23">
        <v>2</v>
      </c>
      <c r="BF768" s="23">
        <v>2.1823576939999998</v>
      </c>
      <c r="BG768" s="14">
        <v>3.35</v>
      </c>
      <c r="BH768" s="22">
        <v>507</v>
      </c>
      <c r="BI768" s="23">
        <v>18.86</v>
      </c>
      <c r="BJ768" s="23">
        <v>28.63</v>
      </c>
      <c r="BK768" s="14">
        <v>43.94</v>
      </c>
      <c r="BL768" t="s">
        <v>462</v>
      </c>
    </row>
    <row r="769" spans="1:64">
      <c r="A769" t="s">
        <v>1623</v>
      </c>
      <c r="B769" t="s">
        <v>1615</v>
      </c>
      <c r="C769" t="s">
        <v>462</v>
      </c>
      <c r="D769" s="111" t="s">
        <v>942</v>
      </c>
      <c r="E769" s="110">
        <v>2022</v>
      </c>
      <c r="F769" s="23"/>
      <c r="G769" s="23"/>
      <c r="H769" s="22">
        <v>8747</v>
      </c>
      <c r="I769" s="34">
        <v>63.394216382606508</v>
      </c>
      <c r="J769" s="22">
        <v>4</v>
      </c>
      <c r="K769" s="22">
        <v>7</v>
      </c>
      <c r="L769" s="23">
        <v>2784</v>
      </c>
      <c r="M769" s="23">
        <v>2.7839999999999998</v>
      </c>
      <c r="N769" s="23">
        <v>16.475712000000001</v>
      </c>
      <c r="O769" s="14">
        <v>25.989298299017143</v>
      </c>
      <c r="P769" s="22">
        <v>0</v>
      </c>
      <c r="Q769" s="22">
        <v>0</v>
      </c>
      <c r="R769" s="23">
        <v>0</v>
      </c>
      <c r="S769" s="23">
        <v>0</v>
      </c>
      <c r="T769" s="23">
        <v>0</v>
      </c>
      <c r="U769" s="14">
        <v>0</v>
      </c>
      <c r="V769" s="22">
        <v>0</v>
      </c>
      <c r="W769" s="22">
        <v>0</v>
      </c>
      <c r="X769" s="23">
        <v>0</v>
      </c>
      <c r="Y769" s="23">
        <v>0</v>
      </c>
      <c r="Z769" s="23">
        <v>0</v>
      </c>
      <c r="AA769" s="14">
        <v>0</v>
      </c>
      <c r="AB769" s="22">
        <v>0</v>
      </c>
      <c r="AC769" s="22">
        <v>0</v>
      </c>
      <c r="AD769" s="23">
        <v>0</v>
      </c>
      <c r="AE769" s="23">
        <v>0</v>
      </c>
      <c r="AF769" s="23">
        <v>0</v>
      </c>
      <c r="AG769" s="14">
        <v>0</v>
      </c>
      <c r="AH769" s="22">
        <v>0</v>
      </c>
      <c r="AI769" s="23">
        <v>0</v>
      </c>
      <c r="AJ769" s="23">
        <v>0</v>
      </c>
      <c r="AK769" s="23">
        <v>0</v>
      </c>
      <c r="AL769" s="14">
        <v>0</v>
      </c>
      <c r="AM769" s="22">
        <v>581</v>
      </c>
      <c r="AN769" s="23">
        <v>15514.053999999986</v>
      </c>
      <c r="AO769" s="23">
        <v>15.514053999999998</v>
      </c>
      <c r="AP769" s="23">
        <v>15.892037143351061</v>
      </c>
      <c r="AQ769" s="14">
        <v>25.068591505945903</v>
      </c>
      <c r="AR769" s="22">
        <v>581</v>
      </c>
      <c r="AS769" s="23">
        <v>15514.054</v>
      </c>
      <c r="AT769" s="23">
        <v>15.514054</v>
      </c>
      <c r="AU769" s="23">
        <v>15.8920371433511</v>
      </c>
      <c r="AV769" s="14">
        <v>25.068591505945964</v>
      </c>
      <c r="AW769" s="22">
        <v>0</v>
      </c>
      <c r="AX769" s="22">
        <v>0</v>
      </c>
      <c r="AY769" s="23">
        <v>0</v>
      </c>
      <c r="AZ769" s="23">
        <v>0</v>
      </c>
      <c r="BA769" s="23">
        <v>0</v>
      </c>
      <c r="BB769" s="14">
        <v>0</v>
      </c>
      <c r="BC769" s="22">
        <v>2</v>
      </c>
      <c r="BD769" s="23">
        <v>2000</v>
      </c>
      <c r="BE769" s="23">
        <v>2</v>
      </c>
      <c r="BF769" s="23">
        <v>2.4376334791498402</v>
      </c>
      <c r="BG769" s="14">
        <v>3.8451985342603816</v>
      </c>
      <c r="BH769" s="22">
        <v>587</v>
      </c>
      <c r="BI769" s="23">
        <v>20.298054</v>
      </c>
      <c r="BJ769" s="23">
        <v>34.805382622500943</v>
      </c>
      <c r="BK769" s="14">
        <v>54.903088339223487</v>
      </c>
      <c r="BL769" t="s">
        <v>462</v>
      </c>
    </row>
    <row r="770" spans="1:64">
      <c r="A770" t="s">
        <v>1624</v>
      </c>
      <c r="B770" t="s">
        <v>1615</v>
      </c>
      <c r="C770" t="s">
        <v>462</v>
      </c>
      <c r="D770" t="s">
        <v>942</v>
      </c>
      <c r="E770">
        <v>2023</v>
      </c>
      <c r="F770">
        <v>55.41</v>
      </c>
      <c r="G770">
        <v>8</v>
      </c>
      <c r="H770">
        <v>8667</v>
      </c>
      <c r="I770">
        <v>63.394216382606508</v>
      </c>
      <c r="J770">
        <v>4</v>
      </c>
      <c r="K770">
        <v>7</v>
      </c>
      <c r="L770">
        <v>2784</v>
      </c>
      <c r="M770">
        <v>2.7839999999999998</v>
      </c>
      <c r="N770">
        <v>16.475712000000001</v>
      </c>
      <c r="O770">
        <v>25.989298299017147</v>
      </c>
      <c r="P770">
        <v>0</v>
      </c>
      <c r="Q770">
        <v>0</v>
      </c>
      <c r="R770">
        <v>0</v>
      </c>
      <c r="S770">
        <v>0</v>
      </c>
      <c r="T770">
        <v>0</v>
      </c>
      <c r="U770">
        <v>0</v>
      </c>
      <c r="V770">
        <v>0</v>
      </c>
      <c r="W770">
        <v>0</v>
      </c>
      <c r="X770">
        <v>0</v>
      </c>
      <c r="Y770">
        <v>0</v>
      </c>
      <c r="Z770">
        <v>0</v>
      </c>
      <c r="AA770">
        <v>0</v>
      </c>
      <c r="AG770">
        <v>0</v>
      </c>
      <c r="AL770">
        <v>0</v>
      </c>
      <c r="AM770">
        <v>743</v>
      </c>
      <c r="AN770">
        <v>17529.929</v>
      </c>
      <c r="AO770">
        <v>17.529928999999999</v>
      </c>
      <c r="AP770">
        <v>16.44285</v>
      </c>
      <c r="AQ770">
        <v>25.937460762605831</v>
      </c>
      <c r="AR770">
        <v>788</v>
      </c>
      <c r="AS770">
        <v>17567.419000000002</v>
      </c>
      <c r="AT770">
        <v>17.567419000000001</v>
      </c>
      <c r="AU770">
        <v>16.478014784717899</v>
      </c>
      <c r="AV770">
        <v>25.992930782939656</v>
      </c>
      <c r="AW770">
        <v>0</v>
      </c>
      <c r="AX770">
        <v>0</v>
      </c>
      <c r="AY770">
        <v>0</v>
      </c>
      <c r="AZ770">
        <v>0</v>
      </c>
      <c r="BA770">
        <v>0</v>
      </c>
      <c r="BB770">
        <v>0</v>
      </c>
      <c r="BC770">
        <v>2</v>
      </c>
      <c r="BD770">
        <v>2000</v>
      </c>
      <c r="BE770">
        <v>2</v>
      </c>
      <c r="BF770">
        <v>2.910644</v>
      </c>
      <c r="BG770">
        <v>4.5913399771885093</v>
      </c>
      <c r="BH770">
        <v>794</v>
      </c>
      <c r="BI770">
        <v>22.351419</v>
      </c>
      <c r="BJ770">
        <v>35.864370784717906</v>
      </c>
      <c r="BK770">
        <v>56.573569059145321</v>
      </c>
      <c r="BL770" t="s">
        <v>462</v>
      </c>
    </row>
    <row r="771" spans="1:64">
      <c r="A771" t="s">
        <v>1625</v>
      </c>
      <c r="B771" t="s">
        <v>1615</v>
      </c>
      <c r="C771" t="s">
        <v>462</v>
      </c>
      <c r="D771" t="s">
        <v>942</v>
      </c>
      <c r="E771">
        <v>2024</v>
      </c>
      <c r="F771">
        <v>55.41</v>
      </c>
      <c r="G771">
        <v>8.07</v>
      </c>
      <c r="H771">
        <v>8688</v>
      </c>
      <c r="I771">
        <v>59.574468710729903</v>
      </c>
      <c r="J771">
        <v>4</v>
      </c>
      <c r="K771">
        <v>7</v>
      </c>
      <c r="L771">
        <v>2784</v>
      </c>
      <c r="M771">
        <v>2.7839999999999998</v>
      </c>
      <c r="N771">
        <v>16.475712000000001</v>
      </c>
      <c r="O771">
        <v>27.655659138144483</v>
      </c>
      <c r="P771">
        <v>0</v>
      </c>
      <c r="Q771">
        <v>0</v>
      </c>
      <c r="R771">
        <v>0</v>
      </c>
      <c r="S771">
        <v>0</v>
      </c>
      <c r="T771">
        <v>0</v>
      </c>
      <c r="U771">
        <v>0</v>
      </c>
      <c r="V771">
        <v>0</v>
      </c>
      <c r="W771">
        <v>0</v>
      </c>
      <c r="X771">
        <v>0</v>
      </c>
      <c r="Y771">
        <v>0</v>
      </c>
      <c r="Z771">
        <v>0</v>
      </c>
      <c r="AA771">
        <v>0</v>
      </c>
      <c r="AB771">
        <v>0</v>
      </c>
      <c r="AC771">
        <v>0</v>
      </c>
      <c r="AD771">
        <v>0</v>
      </c>
      <c r="AE771">
        <v>0</v>
      </c>
      <c r="AF771">
        <v>0</v>
      </c>
      <c r="AG771">
        <v>0</v>
      </c>
      <c r="AH771">
        <v>1</v>
      </c>
      <c r="AI771">
        <v>80.930000000000007</v>
      </c>
      <c r="AJ771">
        <v>8.0930000000000002E-2</v>
      </c>
      <c r="AK771">
        <v>7.2994312562075767E-2</v>
      </c>
      <c r="AL771">
        <v>0.12252616622819976</v>
      </c>
      <c r="AM771">
        <v>860</v>
      </c>
      <c r="AN771">
        <v>20105.085999999985</v>
      </c>
      <c r="AO771">
        <v>20.105086000000018</v>
      </c>
      <c r="AP771">
        <v>18.133657871882043</v>
      </c>
      <c r="AQ771">
        <v>30.438639679578049</v>
      </c>
      <c r="AR771">
        <v>965</v>
      </c>
      <c r="AS771">
        <v>20284.819999999938</v>
      </c>
      <c r="AT771">
        <v>20.284820000000039</v>
      </c>
      <c r="AU771">
        <v>18.295767840670262</v>
      </c>
      <c r="AV771">
        <v>30.710752838614958</v>
      </c>
      <c r="AW771">
        <v>0</v>
      </c>
      <c r="AX771">
        <v>0</v>
      </c>
      <c r="AY771">
        <v>0</v>
      </c>
      <c r="AZ771">
        <v>0</v>
      </c>
      <c r="BA771">
        <v>0</v>
      </c>
      <c r="BB771">
        <v>0</v>
      </c>
      <c r="BC771">
        <v>2</v>
      </c>
      <c r="BD771">
        <v>2000</v>
      </c>
      <c r="BE771">
        <v>2</v>
      </c>
      <c r="BF771">
        <v>2.5527578529084605</v>
      </c>
      <c r="BG771">
        <v>4.2849863509545418</v>
      </c>
      <c r="BH771">
        <v>971</v>
      </c>
      <c r="BI771">
        <v>25.068820000000038</v>
      </c>
      <c r="BJ771">
        <v>37.324237693578731</v>
      </c>
      <c r="BK771">
        <v>62.651398327713991</v>
      </c>
      <c r="BL771" t="s">
        <v>462</v>
      </c>
    </row>
    <row r="772" spans="1:64">
      <c r="A772" t="s">
        <v>1626</v>
      </c>
      <c r="B772" t="s">
        <v>1627</v>
      </c>
      <c r="C772" t="s">
        <v>464</v>
      </c>
      <c r="D772" t="s">
        <v>942</v>
      </c>
      <c r="E772">
        <v>2012</v>
      </c>
      <c r="F772" s="23">
        <v>53.49</v>
      </c>
      <c r="G772" s="23">
        <v>16.3</v>
      </c>
      <c r="H772" s="22">
        <v>36729</v>
      </c>
      <c r="I772" s="34">
        <v>300.25685800000002</v>
      </c>
      <c r="J772" s="22">
        <v>1</v>
      </c>
      <c r="K772" s="22" t="s">
        <v>782</v>
      </c>
      <c r="L772" s="23">
        <v>250</v>
      </c>
      <c r="M772" s="23">
        <v>0.25</v>
      </c>
      <c r="N772" s="23">
        <v>2.148396</v>
      </c>
      <c r="O772" s="14">
        <v>0.71551937707947377</v>
      </c>
      <c r="P772" s="22">
        <v>0</v>
      </c>
      <c r="Q772" s="22" t="s">
        <v>782</v>
      </c>
      <c r="R772" s="23">
        <v>0</v>
      </c>
      <c r="S772" s="23">
        <v>0</v>
      </c>
      <c r="T772" s="23">
        <v>0</v>
      </c>
      <c r="U772" s="14">
        <v>0</v>
      </c>
      <c r="V772" s="22">
        <v>0</v>
      </c>
      <c r="W772" s="22" t="s">
        <v>782</v>
      </c>
      <c r="X772" s="23">
        <v>0</v>
      </c>
      <c r="Y772" s="23">
        <v>0</v>
      </c>
      <c r="Z772" s="23">
        <v>0</v>
      </c>
      <c r="AA772" s="14">
        <v>0</v>
      </c>
      <c r="AB772" s="22">
        <v>0</v>
      </c>
      <c r="AC772" s="22" t="s">
        <v>782</v>
      </c>
      <c r="AD772" s="23">
        <v>0</v>
      </c>
      <c r="AE772" s="23">
        <v>0</v>
      </c>
      <c r="AF772" s="23">
        <v>0</v>
      </c>
      <c r="AG772" s="14">
        <v>0</v>
      </c>
      <c r="AH772" s="22" t="s">
        <v>782</v>
      </c>
      <c r="AI772" s="23" t="s">
        <v>782</v>
      </c>
      <c r="AJ772" s="23" t="s">
        <v>782</v>
      </c>
      <c r="AK772" s="23" t="s">
        <v>782</v>
      </c>
      <c r="AL772" s="14" t="s">
        <v>782</v>
      </c>
      <c r="AM772" s="22" t="s">
        <v>782</v>
      </c>
      <c r="AN772" s="23" t="s">
        <v>782</v>
      </c>
      <c r="AO772" s="23" t="s">
        <v>782</v>
      </c>
      <c r="AP772" s="23" t="s">
        <v>782</v>
      </c>
      <c r="AQ772" s="14" t="s">
        <v>782</v>
      </c>
      <c r="AR772" s="22">
        <v>292</v>
      </c>
      <c r="AS772" s="23">
        <v>3837.0230000000038</v>
      </c>
      <c r="AT772" s="23">
        <v>3.8370230000000038</v>
      </c>
      <c r="AU772" s="23">
        <v>3.348169</v>
      </c>
      <c r="AV772" s="14">
        <v>1.1151015907853135</v>
      </c>
      <c r="AW772" s="22">
        <v>0</v>
      </c>
      <c r="AX772" s="22" t="s">
        <v>782</v>
      </c>
      <c r="AY772" s="23">
        <v>0</v>
      </c>
      <c r="AZ772" s="23">
        <v>0</v>
      </c>
      <c r="BA772" s="23">
        <v>0</v>
      </c>
      <c r="BB772" s="14">
        <v>0</v>
      </c>
      <c r="BC772" s="22">
        <v>2</v>
      </c>
      <c r="BD772" s="23">
        <v>1110</v>
      </c>
      <c r="BE772" s="23">
        <v>1.1100000000000001</v>
      </c>
      <c r="BF772" s="23">
        <v>1.77267</v>
      </c>
      <c r="BG772" s="14">
        <v>0.59038451671268732</v>
      </c>
      <c r="BH772" s="22">
        <v>295</v>
      </c>
      <c r="BI772" s="23">
        <v>5.1970230000000042</v>
      </c>
      <c r="BJ772" s="23">
        <v>7.269235000000001</v>
      </c>
      <c r="BK772" s="14">
        <v>2.4210054845774747</v>
      </c>
      <c r="BL772" t="s">
        <v>464</v>
      </c>
    </row>
    <row r="773" spans="1:64">
      <c r="A773" t="s">
        <v>1628</v>
      </c>
      <c r="B773" t="s">
        <v>1627</v>
      </c>
      <c r="C773" t="s">
        <v>464</v>
      </c>
      <c r="D773" t="s">
        <v>942</v>
      </c>
      <c r="E773">
        <v>2015</v>
      </c>
      <c r="F773" s="23">
        <v>53.49</v>
      </c>
      <c r="G773" s="23">
        <v>16.46</v>
      </c>
      <c r="H773" s="22">
        <v>36675</v>
      </c>
      <c r="I773" s="34">
        <v>295.47221588178041</v>
      </c>
      <c r="J773" s="13">
        <v>2</v>
      </c>
      <c r="K773" s="13">
        <v>2</v>
      </c>
      <c r="L773" s="19">
        <v>261.60000000000002</v>
      </c>
      <c r="M773" s="35">
        <v>0.2616</v>
      </c>
      <c r="N773" s="19">
        <v>1.5647224632518726</v>
      </c>
      <c r="O773" s="17">
        <v>0.52956670006425377</v>
      </c>
      <c r="P773" s="36">
        <v>0</v>
      </c>
      <c r="Q773" s="37">
        <v>0</v>
      </c>
      <c r="R773" s="38">
        <v>0</v>
      </c>
      <c r="S773" s="27">
        <v>0</v>
      </c>
      <c r="T773" s="23">
        <v>0</v>
      </c>
      <c r="U773" s="17">
        <v>0</v>
      </c>
      <c r="V773" s="22">
        <v>0</v>
      </c>
      <c r="W773" s="22">
        <v>0</v>
      </c>
      <c r="X773" s="23">
        <v>0</v>
      </c>
      <c r="Y773" s="27">
        <v>0</v>
      </c>
      <c r="Z773" s="27">
        <v>0</v>
      </c>
      <c r="AA773" s="14">
        <v>0</v>
      </c>
      <c r="AB773" s="39">
        <v>1</v>
      </c>
      <c r="AC773" s="22" t="s">
        <v>782</v>
      </c>
      <c r="AD773" s="23">
        <v>0</v>
      </c>
      <c r="AE773" s="23">
        <v>0</v>
      </c>
      <c r="AF773" s="23">
        <v>0.2749992</v>
      </c>
      <c r="AG773" s="14">
        <v>9.3071085949424176E-2</v>
      </c>
      <c r="AH773" s="22" t="s">
        <v>782</v>
      </c>
      <c r="AI773" s="23" t="s">
        <v>782</v>
      </c>
      <c r="AJ773" s="23" t="s">
        <v>782</v>
      </c>
      <c r="AK773" s="23" t="s">
        <v>782</v>
      </c>
      <c r="AL773" s="14" t="s">
        <v>782</v>
      </c>
      <c r="AM773" s="22" t="s">
        <v>782</v>
      </c>
      <c r="AN773" s="23" t="s">
        <v>782</v>
      </c>
      <c r="AO773" s="23" t="s">
        <v>782</v>
      </c>
      <c r="AP773" s="23" t="s">
        <v>782</v>
      </c>
      <c r="AQ773" s="14" t="s">
        <v>782</v>
      </c>
      <c r="AR773" s="40">
        <v>391</v>
      </c>
      <c r="AS773" s="41">
        <v>5337.2169999999978</v>
      </c>
      <c r="AT773" s="23">
        <v>5.3372169999999981</v>
      </c>
      <c r="AU773" s="23">
        <v>4.7403174479352392</v>
      </c>
      <c r="AV773" s="14">
        <v>1.6043191857443067</v>
      </c>
      <c r="AW773" s="22">
        <v>0</v>
      </c>
      <c r="AX773" s="22" t="s">
        <v>782</v>
      </c>
      <c r="AY773" s="23">
        <v>0</v>
      </c>
      <c r="AZ773" s="23">
        <v>0</v>
      </c>
      <c r="BA773" s="23">
        <v>0</v>
      </c>
      <c r="BB773" s="14">
        <v>0</v>
      </c>
      <c r="BC773" s="42">
        <v>4</v>
      </c>
      <c r="BD773" s="43">
        <v>5710</v>
      </c>
      <c r="BE773" s="44">
        <v>5.71</v>
      </c>
      <c r="BF773" s="23">
        <v>9.2640236082723924</v>
      </c>
      <c r="BG773" s="14">
        <v>3.1353281663474459</v>
      </c>
      <c r="BH773" s="22">
        <v>398</v>
      </c>
      <c r="BI773" s="23">
        <v>11.308816999999998</v>
      </c>
      <c r="BJ773" s="23">
        <v>15.844062719459505</v>
      </c>
      <c r="BK773" s="14">
        <v>5.3622851381054311</v>
      </c>
      <c r="BL773" t="s">
        <v>464</v>
      </c>
    </row>
    <row r="774" spans="1:64">
      <c r="A774" t="s">
        <v>1629</v>
      </c>
      <c r="B774" t="s">
        <v>1627</v>
      </c>
      <c r="C774" t="s">
        <v>464</v>
      </c>
      <c r="D774" t="s">
        <v>942</v>
      </c>
      <c r="E774">
        <v>2016</v>
      </c>
      <c r="F774" s="23">
        <v>53.49</v>
      </c>
      <c r="G774" s="23">
        <v>16.100000000000001</v>
      </c>
      <c r="H774" s="22">
        <v>36273</v>
      </c>
      <c r="I774" s="34">
        <v>311.82600603307515</v>
      </c>
      <c r="J774" s="13">
        <v>2</v>
      </c>
      <c r="K774" s="13">
        <v>2</v>
      </c>
      <c r="L774" s="19">
        <v>261.60000000000002</v>
      </c>
      <c r="M774" s="35">
        <v>0.2616</v>
      </c>
      <c r="N774" s="19">
        <v>1.56463</v>
      </c>
      <c r="O774" s="17">
        <v>0.50176379446493014</v>
      </c>
      <c r="P774" s="13">
        <v>0</v>
      </c>
      <c r="Q774" s="13">
        <v>0</v>
      </c>
      <c r="R774" s="19">
        <v>0</v>
      </c>
      <c r="S774" s="27">
        <v>0</v>
      </c>
      <c r="T774" s="19">
        <v>0</v>
      </c>
      <c r="U774" s="17">
        <v>0</v>
      </c>
      <c r="V774" s="13">
        <v>0</v>
      </c>
      <c r="W774" s="13">
        <v>0</v>
      </c>
      <c r="X774" s="19">
        <v>0</v>
      </c>
      <c r="Y774" s="27">
        <v>0</v>
      </c>
      <c r="Z774" s="19">
        <v>0</v>
      </c>
      <c r="AA774" s="14">
        <v>0</v>
      </c>
      <c r="AB774" s="13">
        <v>1</v>
      </c>
      <c r="AC774" s="22" t="s">
        <v>782</v>
      </c>
      <c r="AD774" s="19">
        <v>0</v>
      </c>
      <c r="AE774" s="23">
        <v>0</v>
      </c>
      <c r="AF774" s="19">
        <v>0.27280430099999997</v>
      </c>
      <c r="AG774" s="14">
        <v>8.7486064575083525E-2</v>
      </c>
      <c r="AH774" s="22" t="s">
        <v>782</v>
      </c>
      <c r="AI774" s="23" t="s">
        <v>782</v>
      </c>
      <c r="AJ774" s="23" t="s">
        <v>782</v>
      </c>
      <c r="AK774" s="23" t="s">
        <v>782</v>
      </c>
      <c r="AL774" s="14" t="s">
        <v>782</v>
      </c>
      <c r="AM774" s="22" t="s">
        <v>782</v>
      </c>
      <c r="AN774" s="23" t="s">
        <v>782</v>
      </c>
      <c r="AO774" s="23" t="s">
        <v>782</v>
      </c>
      <c r="AP774" s="23" t="s">
        <v>782</v>
      </c>
      <c r="AQ774" s="14" t="s">
        <v>782</v>
      </c>
      <c r="AR774" s="13">
        <v>419</v>
      </c>
      <c r="AS774" s="19">
        <v>5549.997000000003</v>
      </c>
      <c r="AT774" s="23">
        <v>5.549997000000003</v>
      </c>
      <c r="AU774" s="19">
        <v>4.9283973360000051</v>
      </c>
      <c r="AV774" s="14">
        <v>1.580495930630383</v>
      </c>
      <c r="AW774" s="13">
        <v>0</v>
      </c>
      <c r="AX774" s="22" t="s">
        <v>782</v>
      </c>
      <c r="AY774" s="19">
        <v>0</v>
      </c>
      <c r="AZ774" s="23">
        <v>0</v>
      </c>
      <c r="BA774" s="19">
        <v>0</v>
      </c>
      <c r="BB774" s="14">
        <v>0</v>
      </c>
      <c r="BC774" s="13">
        <v>4</v>
      </c>
      <c r="BD774" s="19">
        <v>5710</v>
      </c>
      <c r="BE774" s="44">
        <v>5.71</v>
      </c>
      <c r="BF774" s="19">
        <v>9.2873336082723945</v>
      </c>
      <c r="BG774" s="14">
        <v>2.9783704465262897</v>
      </c>
      <c r="BH774" s="22">
        <v>426</v>
      </c>
      <c r="BI774" s="23">
        <v>11.521597000000002</v>
      </c>
      <c r="BJ774" s="23">
        <v>16.0531652452724</v>
      </c>
      <c r="BK774" s="14">
        <v>5.1481162361966852</v>
      </c>
      <c r="BL774" t="s">
        <v>464</v>
      </c>
    </row>
    <row r="775" spans="1:64">
      <c r="A775" t="s">
        <v>1630</v>
      </c>
      <c r="B775" t="s">
        <v>1627</v>
      </c>
      <c r="C775" t="s">
        <v>464</v>
      </c>
      <c r="D775" t="s">
        <v>942</v>
      </c>
      <c r="E775">
        <v>2017</v>
      </c>
      <c r="F775" s="23">
        <v>53.49</v>
      </c>
      <c r="G775" s="23">
        <v>16.39</v>
      </c>
      <c r="H775" s="22">
        <v>36268</v>
      </c>
      <c r="I775" s="34">
        <v>284.88551950314803</v>
      </c>
      <c r="J775" s="13">
        <v>2</v>
      </c>
      <c r="K775" s="13">
        <v>2</v>
      </c>
      <c r="L775" s="19">
        <v>261.60000000000002</v>
      </c>
      <c r="M775" s="19">
        <v>0.2616</v>
      </c>
      <c r="N775" s="19">
        <v>1.56463</v>
      </c>
      <c r="O775" s="17">
        <v>0.54921359384245949</v>
      </c>
      <c r="P775" s="13">
        <v>0</v>
      </c>
      <c r="Q775" s="13">
        <v>0</v>
      </c>
      <c r="R775" s="19">
        <v>0</v>
      </c>
      <c r="S775" s="19">
        <v>0</v>
      </c>
      <c r="T775" s="19">
        <v>0</v>
      </c>
      <c r="U775" s="17">
        <v>0</v>
      </c>
      <c r="V775" s="13">
        <v>0</v>
      </c>
      <c r="W775" s="13">
        <v>0</v>
      </c>
      <c r="X775" s="19">
        <v>0</v>
      </c>
      <c r="Y775" s="19">
        <v>0</v>
      </c>
      <c r="Z775" s="19">
        <v>0</v>
      </c>
      <c r="AA775" s="14">
        <v>0</v>
      </c>
      <c r="AB775" s="13">
        <v>1</v>
      </c>
      <c r="AC775" s="22" t="s">
        <v>782</v>
      </c>
      <c r="AD775" s="19">
        <v>0</v>
      </c>
      <c r="AE775" s="19">
        <v>0</v>
      </c>
      <c r="AF775" s="19">
        <v>0.26925091200000001</v>
      </c>
      <c r="AG775" s="14">
        <v>9.4511968340681055E-2</v>
      </c>
      <c r="AH775" s="22" t="s">
        <v>782</v>
      </c>
      <c r="AI775" s="23" t="s">
        <v>782</v>
      </c>
      <c r="AJ775" s="23" t="s">
        <v>782</v>
      </c>
      <c r="AK775" s="23" t="s">
        <v>782</v>
      </c>
      <c r="AL775" s="14" t="s">
        <v>782</v>
      </c>
      <c r="AM775" s="22" t="s">
        <v>782</v>
      </c>
      <c r="AN775" s="23" t="s">
        <v>782</v>
      </c>
      <c r="AO775" s="23" t="s">
        <v>782</v>
      </c>
      <c r="AP775" s="23" t="s">
        <v>782</v>
      </c>
      <c r="AQ775" s="14" t="s">
        <v>782</v>
      </c>
      <c r="AR775" s="13">
        <v>445</v>
      </c>
      <c r="AS775" s="19">
        <v>5998.0770000000048</v>
      </c>
      <c r="AT775" s="19">
        <v>5.9980769999999994</v>
      </c>
      <c r="AU775" s="19">
        <v>5.3262923760000067</v>
      </c>
      <c r="AV775" s="14">
        <v>1.8696255202051961</v>
      </c>
      <c r="AW775" s="13">
        <v>0</v>
      </c>
      <c r="AX775" s="22" t="s">
        <v>782</v>
      </c>
      <c r="AY775" s="19">
        <v>0</v>
      </c>
      <c r="AZ775" s="19">
        <v>0</v>
      </c>
      <c r="BA775" s="19">
        <v>0</v>
      </c>
      <c r="BB775" s="14">
        <v>0</v>
      </c>
      <c r="BC775" s="13">
        <v>4</v>
      </c>
      <c r="BD775" s="19">
        <v>5710</v>
      </c>
      <c r="BE775" s="19">
        <v>5.71</v>
      </c>
      <c r="BF775" s="19">
        <v>9.2873336082723945</v>
      </c>
      <c r="BG775" s="14">
        <v>3.2600230522316065</v>
      </c>
      <c r="BH775" s="22">
        <v>452</v>
      </c>
      <c r="BI775" s="23">
        <v>11.969676999999999</v>
      </c>
      <c r="BJ775" s="23">
        <v>16.447506896272401</v>
      </c>
      <c r="BK775" s="14">
        <v>5.7733741346199432</v>
      </c>
      <c r="BL775" t="s">
        <v>464</v>
      </c>
    </row>
    <row r="776" spans="1:64">
      <c r="A776" t="s">
        <v>1631</v>
      </c>
      <c r="B776" t="s">
        <v>1627</v>
      </c>
      <c r="C776" t="s">
        <v>464</v>
      </c>
      <c r="D776" t="s">
        <v>942</v>
      </c>
      <c r="E776">
        <v>2018</v>
      </c>
      <c r="F776" s="23">
        <v>53.49</v>
      </c>
      <c r="G776" s="23">
        <v>16.41</v>
      </c>
      <c r="H776" s="22">
        <v>35999</v>
      </c>
      <c r="I776" s="34">
        <v>284.9057672301916</v>
      </c>
      <c r="J776" s="13">
        <v>2</v>
      </c>
      <c r="K776" s="13">
        <v>2</v>
      </c>
      <c r="L776" s="19">
        <v>261.60000000000002</v>
      </c>
      <c r="M776" s="19">
        <v>0.2616</v>
      </c>
      <c r="N776" s="19">
        <v>1.5646296</v>
      </c>
      <c r="O776" s="17">
        <v>0.54917442184869736</v>
      </c>
      <c r="P776" s="13">
        <v>0</v>
      </c>
      <c r="Q776" s="13">
        <v>0</v>
      </c>
      <c r="R776" s="19">
        <v>0</v>
      </c>
      <c r="S776" s="19">
        <v>0</v>
      </c>
      <c r="T776" s="19">
        <v>0</v>
      </c>
      <c r="U776" s="17">
        <v>0</v>
      </c>
      <c r="V776" s="13">
        <v>0</v>
      </c>
      <c r="W776" s="13">
        <v>0</v>
      </c>
      <c r="X776" s="19">
        <v>0</v>
      </c>
      <c r="Y776" s="19">
        <v>0</v>
      </c>
      <c r="Z776" s="19">
        <v>0</v>
      </c>
      <c r="AA776" s="14">
        <v>0</v>
      </c>
      <c r="AB776" s="13">
        <v>1</v>
      </c>
      <c r="AC776" s="22" t="s">
        <v>782</v>
      </c>
      <c r="AD776" s="19">
        <v>0</v>
      </c>
      <c r="AE776" s="19">
        <v>0</v>
      </c>
      <c r="AF776" s="19">
        <v>0.20311401599999998</v>
      </c>
      <c r="AG776" s="14">
        <v>7.1291647752392676E-2</v>
      </c>
      <c r="AH776" s="22" t="s">
        <v>782</v>
      </c>
      <c r="AI776" s="23" t="s">
        <v>782</v>
      </c>
      <c r="AJ776" s="23" t="s">
        <v>782</v>
      </c>
      <c r="AK776" s="23" t="s">
        <v>782</v>
      </c>
      <c r="AL776" s="14" t="s">
        <v>782</v>
      </c>
      <c r="AM776" s="22" t="s">
        <v>782</v>
      </c>
      <c r="AN776" s="23" t="s">
        <v>782</v>
      </c>
      <c r="AO776" s="23" t="s">
        <v>782</v>
      </c>
      <c r="AP776" s="23" t="s">
        <v>782</v>
      </c>
      <c r="AQ776" s="14" t="s">
        <v>782</v>
      </c>
      <c r="AR776" s="13">
        <v>476</v>
      </c>
      <c r="AS776" s="19">
        <v>6959.167000000004</v>
      </c>
      <c r="AT776" s="19">
        <v>6.9591669999999981</v>
      </c>
      <c r="AU776" s="19">
        <v>6.1797402960000101</v>
      </c>
      <c r="AV776" s="14">
        <v>2.1690471049703413</v>
      </c>
      <c r="AW776" s="13">
        <v>0</v>
      </c>
      <c r="AX776" s="22" t="s">
        <v>782</v>
      </c>
      <c r="AY776" s="19">
        <v>0</v>
      </c>
      <c r="AZ776" s="19">
        <v>0</v>
      </c>
      <c r="BA776" s="19">
        <v>0</v>
      </c>
      <c r="BB776" s="14">
        <v>0</v>
      </c>
      <c r="BC776" s="13">
        <v>4</v>
      </c>
      <c r="BD776" s="19">
        <v>5710</v>
      </c>
      <c r="BE776" s="19">
        <v>5.71</v>
      </c>
      <c r="BF776" s="19">
        <v>9.3785454983975161</v>
      </c>
      <c r="BG776" s="14">
        <v>3.2918061257847597</v>
      </c>
      <c r="BH776" s="22">
        <v>483</v>
      </c>
      <c r="BI776" s="23">
        <v>12.930766999999998</v>
      </c>
      <c r="BJ776" s="23">
        <v>17.326029410397528</v>
      </c>
      <c r="BK776" s="14">
        <v>6.0813193003561903</v>
      </c>
      <c r="BL776" t="s">
        <v>464</v>
      </c>
    </row>
    <row r="777" spans="1:64">
      <c r="A777" t="s">
        <v>1632</v>
      </c>
      <c r="B777" t="s">
        <v>1627</v>
      </c>
      <c r="C777" t="s">
        <v>464</v>
      </c>
      <c r="D777" t="s">
        <v>942</v>
      </c>
      <c r="E777">
        <v>2019</v>
      </c>
      <c r="F777" s="23">
        <v>53.49</v>
      </c>
      <c r="G777" s="23">
        <v>16.420000000000002</v>
      </c>
      <c r="H777" s="22">
        <v>36017</v>
      </c>
      <c r="I777" s="34">
        <v>288.67210988492445</v>
      </c>
      <c r="J777" s="22">
        <v>2</v>
      </c>
      <c r="K777" s="22">
        <v>2</v>
      </c>
      <c r="L777" s="23">
        <v>261.60000000000002</v>
      </c>
      <c r="M777" s="23">
        <v>0.2616</v>
      </c>
      <c r="N777" s="23">
        <v>1.5646296</v>
      </c>
      <c r="O777" s="14">
        <v>0.54200927156548662</v>
      </c>
      <c r="P777" s="22">
        <v>0</v>
      </c>
      <c r="Q777" s="22">
        <v>0</v>
      </c>
      <c r="R777" s="23">
        <v>0</v>
      </c>
      <c r="S777" s="23">
        <v>0</v>
      </c>
      <c r="T777" s="23">
        <v>0</v>
      </c>
      <c r="U777" s="14">
        <v>0</v>
      </c>
      <c r="V777" s="22">
        <v>0</v>
      </c>
      <c r="W777" s="22">
        <v>0</v>
      </c>
      <c r="X777" s="23">
        <v>0</v>
      </c>
      <c r="Y777" s="23">
        <v>0</v>
      </c>
      <c r="Z777" s="23">
        <v>0</v>
      </c>
      <c r="AA777" s="14">
        <v>0</v>
      </c>
      <c r="AB777" s="22">
        <v>1</v>
      </c>
      <c r="AC777" s="22">
        <v>1</v>
      </c>
      <c r="AD777" s="23">
        <v>176.1679184549356</v>
      </c>
      <c r="AE777" s="23">
        <v>0.1761679184549356</v>
      </c>
      <c r="AF777" s="23">
        <v>0.24628274999999997</v>
      </c>
      <c r="AG777" s="14">
        <v>8.531574113556642E-2</v>
      </c>
      <c r="AH777" s="22">
        <v>1</v>
      </c>
      <c r="AI777" s="23">
        <v>15.39</v>
      </c>
      <c r="AJ777" s="23">
        <v>1.5390000000000001E-2</v>
      </c>
      <c r="AK777" s="23">
        <v>1.3666319999999999E-2</v>
      </c>
      <c r="AL777" s="14">
        <v>4.7342017230025818E-3</v>
      </c>
      <c r="AM777" s="22">
        <v>520</v>
      </c>
      <c r="AN777" s="23">
        <v>7495.287000000003</v>
      </c>
      <c r="AO777" s="23">
        <v>7.4952870000000003</v>
      </c>
      <c r="AP777" s="23">
        <v>6.6558148560000081</v>
      </c>
      <c r="AQ777" s="14">
        <v>2.3056660578166923</v>
      </c>
      <c r="AR777" s="22">
        <v>521</v>
      </c>
      <c r="AS777" s="23">
        <v>7510.6770000000033</v>
      </c>
      <c r="AT777" s="23">
        <v>7.5106770000000003</v>
      </c>
      <c r="AU777" s="23">
        <v>6.6694811760000077</v>
      </c>
      <c r="AV777" s="14">
        <v>2.3104002595396951</v>
      </c>
      <c r="AW777" s="22">
        <v>0</v>
      </c>
      <c r="AX777" s="22" t="s">
        <v>782</v>
      </c>
      <c r="AY777" s="23">
        <v>0</v>
      </c>
      <c r="AZ777" s="23">
        <v>0</v>
      </c>
      <c r="BA777" s="23">
        <v>0</v>
      </c>
      <c r="BB777" s="14">
        <v>0</v>
      </c>
      <c r="BC777" s="22">
        <v>4</v>
      </c>
      <c r="BD777" s="23">
        <v>5710</v>
      </c>
      <c r="BE777" s="23">
        <v>5.71</v>
      </c>
      <c r="BF777" s="23">
        <v>8.8705190755109911</v>
      </c>
      <c r="BG777" s="14">
        <v>3.0728701428922638</v>
      </c>
      <c r="BH777" s="22">
        <v>528</v>
      </c>
      <c r="BI777" s="23">
        <v>13.658444918454935</v>
      </c>
      <c r="BJ777" s="23">
        <v>17.350912601510998</v>
      </c>
      <c r="BK777" s="14">
        <v>6.0105954151330128</v>
      </c>
      <c r="BL777" t="s">
        <v>464</v>
      </c>
    </row>
    <row r="778" spans="1:64">
      <c r="A778" t="s">
        <v>1633</v>
      </c>
      <c r="B778" t="s">
        <v>1627</v>
      </c>
      <c r="C778" t="s">
        <v>464</v>
      </c>
      <c r="D778" t="s">
        <v>942</v>
      </c>
      <c r="E778">
        <v>2020</v>
      </c>
      <c r="F778" s="23">
        <v>53.49</v>
      </c>
      <c r="G778" s="23">
        <v>16.440000000000001</v>
      </c>
      <c r="H778" s="22">
        <v>36047</v>
      </c>
      <c r="I778" s="34">
        <v>290.01780938714688</v>
      </c>
      <c r="J778" s="22">
        <v>2</v>
      </c>
      <c r="K778" s="22">
        <v>2</v>
      </c>
      <c r="L778" s="23">
        <v>261.60000000000002</v>
      </c>
      <c r="M778" s="23">
        <v>0.2616</v>
      </c>
      <c r="N778" s="23">
        <v>1.5646296</v>
      </c>
      <c r="O778" s="14">
        <v>0.53949431702360195</v>
      </c>
      <c r="P778" s="22">
        <v>0</v>
      </c>
      <c r="Q778" s="22">
        <v>0</v>
      </c>
      <c r="R778" s="23">
        <v>0</v>
      </c>
      <c r="S778" s="23">
        <v>0</v>
      </c>
      <c r="T778" s="23">
        <v>0</v>
      </c>
      <c r="U778" s="14">
        <v>0</v>
      </c>
      <c r="V778" s="22">
        <v>0</v>
      </c>
      <c r="W778" s="22">
        <v>0</v>
      </c>
      <c r="X778" s="23">
        <v>0</v>
      </c>
      <c r="Y778" s="23">
        <v>0</v>
      </c>
      <c r="Z778" s="23">
        <v>0</v>
      </c>
      <c r="AA778" s="14">
        <v>0</v>
      </c>
      <c r="AB778" s="22">
        <v>1</v>
      </c>
      <c r="AC778" s="22">
        <v>1</v>
      </c>
      <c r="AD778" s="23">
        <v>119.08446566523605</v>
      </c>
      <c r="AE778" s="23">
        <v>0.11908446566523605</v>
      </c>
      <c r="AF778" s="23">
        <v>0.166480083</v>
      </c>
      <c r="AG778" s="14">
        <v>5.7403399933196694E-2</v>
      </c>
      <c r="AH778" s="22">
        <v>1</v>
      </c>
      <c r="AI778" s="23">
        <v>15.39</v>
      </c>
      <c r="AJ778" s="23">
        <v>1.5390000000000001E-2</v>
      </c>
      <c r="AK778" s="23">
        <v>1.3666319999999999E-2</v>
      </c>
      <c r="AL778" s="14">
        <v>4.7122347516792423E-3</v>
      </c>
      <c r="AM778" s="22">
        <v>580</v>
      </c>
      <c r="AN778" s="23">
        <v>8202.5070000000032</v>
      </c>
      <c r="AO778" s="23">
        <v>8.2025070000000042</v>
      </c>
      <c r="AP778" s="23">
        <v>7.2838262160000049</v>
      </c>
      <c r="AQ778" s="14">
        <v>2.5115099763672695</v>
      </c>
      <c r="AR778" s="22">
        <v>581</v>
      </c>
      <c r="AS778" s="23">
        <v>8217.8970000000027</v>
      </c>
      <c r="AT778" s="23">
        <v>8.2178970000000042</v>
      </c>
      <c r="AU778" s="23">
        <v>7.2974925360000045</v>
      </c>
      <c r="AV778" s="14">
        <v>2.5162222111189481</v>
      </c>
      <c r="AW778" s="22">
        <v>0</v>
      </c>
      <c r="AX778" s="22">
        <v>0</v>
      </c>
      <c r="AY778" s="23">
        <v>0</v>
      </c>
      <c r="AZ778" s="23">
        <v>0</v>
      </c>
      <c r="BA778" s="23">
        <v>0</v>
      </c>
      <c r="BB778" s="14">
        <v>0</v>
      </c>
      <c r="BC778" s="22">
        <v>4</v>
      </c>
      <c r="BD778" s="23">
        <v>5710</v>
      </c>
      <c r="BE778" s="23">
        <v>5.71</v>
      </c>
      <c r="BF778" s="23">
        <v>8.8158222427910999</v>
      </c>
      <c r="BG778" s="14">
        <v>3.0397520281324497</v>
      </c>
      <c r="BH778" s="22">
        <v>588</v>
      </c>
      <c r="BI778" s="23">
        <v>14.30858146566524</v>
      </c>
      <c r="BJ778" s="23">
        <v>17.844424461791103</v>
      </c>
      <c r="BK778" s="14">
        <v>6.1528719562081964</v>
      </c>
      <c r="BL778" t="s">
        <v>464</v>
      </c>
    </row>
    <row r="779" spans="1:64">
      <c r="A779" t="s">
        <v>1634</v>
      </c>
      <c r="B779" t="s">
        <v>1627</v>
      </c>
      <c r="C779" t="s">
        <v>464</v>
      </c>
      <c r="D779" t="s">
        <v>942</v>
      </c>
      <c r="E779">
        <v>2021</v>
      </c>
      <c r="F779" s="23">
        <v>53.49</v>
      </c>
      <c r="G779" s="23">
        <v>16.260000000000002</v>
      </c>
      <c r="H779" s="22">
        <v>35889</v>
      </c>
      <c r="I779" s="34">
        <v>270.27</v>
      </c>
      <c r="J779" s="22">
        <v>2</v>
      </c>
      <c r="K779" s="22">
        <v>2</v>
      </c>
      <c r="L779" s="23">
        <v>261.60000000000002</v>
      </c>
      <c r="M779" s="23">
        <v>0.2616</v>
      </c>
      <c r="N779" s="23">
        <v>1.5646296</v>
      </c>
      <c r="O779" s="14">
        <v>0.57999999999999996</v>
      </c>
      <c r="P779" s="22">
        <v>0</v>
      </c>
      <c r="Q779" s="22">
        <v>0</v>
      </c>
      <c r="R779" s="23">
        <v>0</v>
      </c>
      <c r="S779" s="23">
        <v>0</v>
      </c>
      <c r="T779" s="23">
        <v>0</v>
      </c>
      <c r="U779" s="14">
        <v>0</v>
      </c>
      <c r="V779" s="22">
        <v>0</v>
      </c>
      <c r="W779" s="22">
        <v>0</v>
      </c>
      <c r="X779" s="23">
        <v>0</v>
      </c>
      <c r="Y779" s="23">
        <v>0</v>
      </c>
      <c r="Z779" s="23">
        <v>0</v>
      </c>
      <c r="AA779" s="14">
        <v>0</v>
      </c>
      <c r="AB779" s="22">
        <v>1</v>
      </c>
      <c r="AC779" s="22">
        <v>1</v>
      </c>
      <c r="AD779" s="23">
        <v>106.146618</v>
      </c>
      <c r="AE779" s="23">
        <v>0.106146618</v>
      </c>
      <c r="AF779" s="23">
        <v>0.14839297200000001</v>
      </c>
      <c r="AG779" s="14">
        <v>0.05</v>
      </c>
      <c r="AH779" s="22">
        <v>1</v>
      </c>
      <c r="AI779" s="23">
        <v>15.39</v>
      </c>
      <c r="AJ779" s="23">
        <v>1.5389999999999999E-2</v>
      </c>
      <c r="AK779" s="23">
        <v>1.3771324999999999E-2</v>
      </c>
      <c r="AL779" s="14">
        <v>0.01</v>
      </c>
      <c r="AM779" s="22">
        <v>660</v>
      </c>
      <c r="AN779" s="23">
        <v>9049.1370000000006</v>
      </c>
      <c r="AO779" s="23">
        <v>9.049137</v>
      </c>
      <c r="AP779" s="23">
        <v>8.0973751259999993</v>
      </c>
      <c r="AQ779" s="14">
        <v>3</v>
      </c>
      <c r="AR779" s="22">
        <v>661</v>
      </c>
      <c r="AS779" s="23">
        <v>9064.527</v>
      </c>
      <c r="AT779" s="23">
        <v>9.064527</v>
      </c>
      <c r="AU779" s="23">
        <v>8.1111464499999997</v>
      </c>
      <c r="AV779" s="14">
        <v>3</v>
      </c>
      <c r="AW779" s="22">
        <v>0</v>
      </c>
      <c r="AX779" s="22">
        <v>0</v>
      </c>
      <c r="AY779" s="23">
        <v>0</v>
      </c>
      <c r="AZ779" s="23">
        <v>0</v>
      </c>
      <c r="BA779" s="23">
        <v>0</v>
      </c>
      <c r="BB779" s="14">
        <v>0</v>
      </c>
      <c r="BC779" s="22">
        <v>3</v>
      </c>
      <c r="BD779" s="23">
        <v>5600</v>
      </c>
      <c r="BE779" s="23">
        <v>5.6</v>
      </c>
      <c r="BF779" s="23">
        <v>7.6696459719999996</v>
      </c>
      <c r="BG779" s="14">
        <v>2.84</v>
      </c>
      <c r="BH779" s="22">
        <v>667</v>
      </c>
      <c r="BI779" s="23">
        <v>15.03</v>
      </c>
      <c r="BJ779" s="23">
        <v>17.489999999999998</v>
      </c>
      <c r="BK779" s="14">
        <v>6.47</v>
      </c>
      <c r="BL779" t="s">
        <v>464</v>
      </c>
    </row>
    <row r="780" spans="1:64">
      <c r="A780" t="s">
        <v>1635</v>
      </c>
      <c r="B780" t="s">
        <v>1627</v>
      </c>
      <c r="C780" t="s">
        <v>464</v>
      </c>
      <c r="D780" s="111" t="s">
        <v>942</v>
      </c>
      <c r="E780" s="110">
        <v>2022</v>
      </c>
      <c r="F780" s="23"/>
      <c r="G780" s="23"/>
      <c r="H780" s="22">
        <v>36196</v>
      </c>
      <c r="I780" s="34">
        <v>262.33189164111411</v>
      </c>
      <c r="J780" s="22">
        <v>2</v>
      </c>
      <c r="K780" s="22">
        <v>2</v>
      </c>
      <c r="L780" s="23">
        <v>261.60000000000002</v>
      </c>
      <c r="M780" s="23">
        <v>0.2616</v>
      </c>
      <c r="N780" s="23">
        <v>1.5481488000000001</v>
      </c>
      <c r="O780" s="14">
        <v>0.59014891034215589</v>
      </c>
      <c r="P780" s="22">
        <v>0</v>
      </c>
      <c r="Q780" s="22">
        <v>0</v>
      </c>
      <c r="R780" s="23">
        <v>0</v>
      </c>
      <c r="S780" s="23">
        <v>0</v>
      </c>
      <c r="T780" s="23">
        <v>0</v>
      </c>
      <c r="U780" s="14">
        <v>0</v>
      </c>
      <c r="V780" s="22">
        <v>0</v>
      </c>
      <c r="W780" s="22">
        <v>0</v>
      </c>
      <c r="X780" s="23">
        <v>0</v>
      </c>
      <c r="Y780" s="23">
        <v>0</v>
      </c>
      <c r="Z780" s="23">
        <v>0</v>
      </c>
      <c r="AA780" s="14">
        <v>0</v>
      </c>
      <c r="AB780" s="22">
        <v>1</v>
      </c>
      <c r="AC780" s="22">
        <v>1</v>
      </c>
      <c r="AD780" s="23">
        <v>256.26908369098697</v>
      </c>
      <c r="AE780" s="23">
        <v>0.256269083690987</v>
      </c>
      <c r="AF780" s="23">
        <v>0.35826417900000002</v>
      </c>
      <c r="AG780" s="14">
        <v>0.13656905256876931</v>
      </c>
      <c r="AH780" s="22">
        <v>1</v>
      </c>
      <c r="AI780" s="23">
        <v>15.39</v>
      </c>
      <c r="AJ780" s="23">
        <v>1.5389999999999999E-2</v>
      </c>
      <c r="AK780" s="23">
        <v>1.5764960701836701E-2</v>
      </c>
      <c r="AL780" s="14">
        <v>6.0095479063613511E-3</v>
      </c>
      <c r="AM780" s="22">
        <v>835</v>
      </c>
      <c r="AN780" s="23">
        <v>11460.841999999999</v>
      </c>
      <c r="AO780" s="23">
        <v>11.460842000000001</v>
      </c>
      <c r="AP780" s="23">
        <v>11.740073017541237</v>
      </c>
      <c r="AQ780" s="14">
        <v>4.4752747918283475</v>
      </c>
      <c r="AR780" s="22">
        <v>836</v>
      </c>
      <c r="AS780" s="23">
        <v>11476.232</v>
      </c>
      <c r="AT780" s="23">
        <v>11.476232</v>
      </c>
      <c r="AU780" s="23">
        <v>11.755837978243036</v>
      </c>
      <c r="AV780" s="14">
        <v>4.4812843397346951</v>
      </c>
      <c r="AW780" s="22">
        <v>0</v>
      </c>
      <c r="AX780" s="22">
        <v>0</v>
      </c>
      <c r="AY780" s="23">
        <v>0</v>
      </c>
      <c r="AZ780" s="23">
        <v>0</v>
      </c>
      <c r="BA780" s="23">
        <v>0</v>
      </c>
      <c r="BB780" s="14">
        <v>0</v>
      </c>
      <c r="BC780" s="22">
        <v>3</v>
      </c>
      <c r="BD780" s="23">
        <v>5600</v>
      </c>
      <c r="BE780" s="23">
        <v>5.6</v>
      </c>
      <c r="BF780" s="23">
        <v>8.5667834600192592</v>
      </c>
      <c r="BG780" s="14">
        <v>3.2656279060950535</v>
      </c>
      <c r="BH780" s="22">
        <v>842</v>
      </c>
      <c r="BI780" s="23">
        <v>17.594101083690987</v>
      </c>
      <c r="BJ780" s="23">
        <v>22.229034417262294</v>
      </c>
      <c r="BK780" s="14">
        <v>8.4736302087406745</v>
      </c>
      <c r="BL780" t="s">
        <v>464</v>
      </c>
    </row>
    <row r="781" spans="1:64">
      <c r="A781" t="s">
        <v>1636</v>
      </c>
      <c r="B781" t="s">
        <v>1627</v>
      </c>
      <c r="C781" t="s">
        <v>464</v>
      </c>
      <c r="D781" t="s">
        <v>942</v>
      </c>
      <c r="E781">
        <v>2023</v>
      </c>
      <c r="F781">
        <v>53.49</v>
      </c>
      <c r="G781">
        <v>16.48</v>
      </c>
      <c r="H781">
        <v>35627</v>
      </c>
      <c r="I781">
        <v>262.33189164111411</v>
      </c>
      <c r="J781">
        <v>2</v>
      </c>
      <c r="K781">
        <v>2</v>
      </c>
      <c r="L781">
        <v>261.60000000000002</v>
      </c>
      <c r="M781">
        <v>0.2616</v>
      </c>
      <c r="N781">
        <v>1.548149</v>
      </c>
      <c r="O781">
        <v>0.59014898658145676</v>
      </c>
      <c r="P781">
        <v>0</v>
      </c>
      <c r="Q781">
        <v>0</v>
      </c>
      <c r="R781">
        <v>0</v>
      </c>
      <c r="S781">
        <v>0</v>
      </c>
      <c r="T781">
        <v>0</v>
      </c>
      <c r="U781">
        <v>0</v>
      </c>
      <c r="V781">
        <v>0</v>
      </c>
      <c r="W781">
        <v>0</v>
      </c>
      <c r="X781">
        <v>0</v>
      </c>
      <c r="Y781">
        <v>0</v>
      </c>
      <c r="Z781">
        <v>0</v>
      </c>
      <c r="AA781">
        <v>0</v>
      </c>
      <c r="AB781">
        <v>1</v>
      </c>
      <c r="AC781">
        <v>1</v>
      </c>
      <c r="AD781">
        <v>243.19595278969999</v>
      </c>
      <c r="AE781">
        <v>0.24319595278969999</v>
      </c>
      <c r="AF781">
        <v>0.33998794199999999</v>
      </c>
      <c r="AG781">
        <v>0.129602214916791</v>
      </c>
      <c r="AH781">
        <v>1</v>
      </c>
      <c r="AI781">
        <v>15.39</v>
      </c>
      <c r="AJ781">
        <v>1.5389999999999999E-2</v>
      </c>
      <c r="AK781">
        <v>0.51455200000000001</v>
      </c>
      <c r="AL781">
        <v>5.9439999999999996E-3</v>
      </c>
      <c r="AM781">
        <v>1185</v>
      </c>
      <c r="AN781">
        <v>15654.485000000001</v>
      </c>
      <c r="AO781">
        <v>15.654484999999999</v>
      </c>
      <c r="AP781">
        <v>14.683707</v>
      </c>
      <c r="AQ781">
        <v>5.5973777752070646</v>
      </c>
      <c r="AR781">
        <v>1392</v>
      </c>
      <c r="AS781">
        <v>15836.289999999901</v>
      </c>
      <c r="AT781">
        <v>15.83629</v>
      </c>
      <c r="AU781">
        <v>14.854237879513301</v>
      </c>
      <c r="AV781">
        <v>5.6623835503137361</v>
      </c>
      <c r="AW781">
        <v>0</v>
      </c>
      <c r="AX781">
        <v>0</v>
      </c>
      <c r="AY781">
        <v>0</v>
      </c>
      <c r="AZ781">
        <v>0</v>
      </c>
      <c r="BA781">
        <v>0</v>
      </c>
      <c r="BB781">
        <v>0</v>
      </c>
      <c r="BC781">
        <v>4</v>
      </c>
      <c r="BD781">
        <v>9800</v>
      </c>
      <c r="BE781">
        <v>9.8000000000000007</v>
      </c>
      <c r="BF781">
        <v>21.166350999999999</v>
      </c>
      <c r="BG781">
        <v>8.0685390051457588</v>
      </c>
      <c r="BH781">
        <v>1399</v>
      </c>
      <c r="BI781">
        <v>26.141085952789705</v>
      </c>
      <c r="BJ781">
        <v>37.908725821513301</v>
      </c>
      <c r="BK781">
        <v>14.450673756957745</v>
      </c>
      <c r="BL781" t="s">
        <v>464</v>
      </c>
    </row>
    <row r="782" spans="1:64">
      <c r="A782" t="s">
        <v>1637</v>
      </c>
      <c r="B782" t="s">
        <v>1627</v>
      </c>
      <c r="C782" t="s">
        <v>464</v>
      </c>
      <c r="D782" t="s">
        <v>942</v>
      </c>
      <c r="E782">
        <v>2024</v>
      </c>
      <c r="F782">
        <v>53.49</v>
      </c>
      <c r="G782">
        <v>16.489999999999998</v>
      </c>
      <c r="H782">
        <v>35661</v>
      </c>
      <c r="I782">
        <v>244.53097705954639</v>
      </c>
      <c r="J782">
        <v>2</v>
      </c>
      <c r="K782">
        <v>2</v>
      </c>
      <c r="L782">
        <v>261.60000000000002</v>
      </c>
      <c r="M782">
        <v>0.2616</v>
      </c>
      <c r="N782">
        <v>1.5481488000000001</v>
      </c>
      <c r="O782">
        <v>0.63310948110390375</v>
      </c>
      <c r="P782">
        <v>0</v>
      </c>
      <c r="Q782">
        <v>0</v>
      </c>
      <c r="R782">
        <v>0</v>
      </c>
      <c r="S782">
        <v>0</v>
      </c>
      <c r="T782">
        <v>0</v>
      </c>
      <c r="U782">
        <v>0</v>
      </c>
      <c r="V782">
        <v>0</v>
      </c>
      <c r="W782">
        <v>0</v>
      </c>
      <c r="X782">
        <v>0</v>
      </c>
      <c r="Y782">
        <v>0</v>
      </c>
      <c r="Z782">
        <v>0</v>
      </c>
      <c r="AA782">
        <v>0</v>
      </c>
      <c r="AB782">
        <v>1</v>
      </c>
      <c r="AC782">
        <v>1</v>
      </c>
      <c r="AD782">
        <v>207.96656008583687</v>
      </c>
      <c r="AE782">
        <v>0.20796656008583689</v>
      </c>
      <c r="AF782">
        <v>0.29073725099999997</v>
      </c>
      <c r="AG782">
        <v>0.11889587752687947</v>
      </c>
      <c r="AH782">
        <v>1</v>
      </c>
      <c r="AI782">
        <v>15.39</v>
      </c>
      <c r="AJ782">
        <v>1.5390000000000001E-2</v>
      </c>
      <c r="AK782">
        <v>1.3880915239470481E-2</v>
      </c>
      <c r="AL782">
        <v>5.6765467534570478E-3</v>
      </c>
      <c r="AM782">
        <v>1487</v>
      </c>
      <c r="AN782">
        <v>21445.795000000056</v>
      </c>
      <c r="AO782">
        <v>21.445794999999965</v>
      </c>
      <c r="AP782">
        <v>19.342902055754344</v>
      </c>
      <c r="AQ782">
        <v>7.9102051970471221</v>
      </c>
      <c r="AR782">
        <v>1955</v>
      </c>
      <c r="AS782">
        <v>21906.799999999883</v>
      </c>
      <c r="AT782">
        <v>21.906800000000022</v>
      </c>
      <c r="AU782">
        <v>19.758702661990299</v>
      </c>
      <c r="AV782">
        <v>8.0802452513731229</v>
      </c>
      <c r="AW782">
        <v>0</v>
      </c>
      <c r="AX782">
        <v>0</v>
      </c>
      <c r="AY782">
        <v>0</v>
      </c>
      <c r="AZ782">
        <v>0</v>
      </c>
      <c r="BA782">
        <v>0</v>
      </c>
      <c r="BB782">
        <v>0</v>
      </c>
      <c r="BC782">
        <v>4</v>
      </c>
      <c r="BD782">
        <v>9800</v>
      </c>
      <c r="BE782">
        <v>9.8000000000000007</v>
      </c>
      <c r="BF782">
        <v>17.937750071448782</v>
      </c>
      <c r="BG782">
        <v>7.3355737122338951</v>
      </c>
      <c r="BH782">
        <v>1962</v>
      </c>
      <c r="BI782">
        <v>32.17636656008586</v>
      </c>
      <c r="BJ782">
        <v>39.535338784439077</v>
      </c>
      <c r="BK782">
        <v>16.167824322237799</v>
      </c>
      <c r="BL782" t="s">
        <v>464</v>
      </c>
    </row>
    <row r="783" spans="1:64">
      <c r="A783" t="s">
        <v>1638</v>
      </c>
      <c r="B783" t="s">
        <v>1639</v>
      </c>
      <c r="C783" t="s">
        <v>466</v>
      </c>
      <c r="D783" t="s">
        <v>942</v>
      </c>
      <c r="E783">
        <v>2012</v>
      </c>
      <c r="F783" s="23">
        <v>122.56</v>
      </c>
      <c r="G783" s="23">
        <v>27.12</v>
      </c>
      <c r="H783" s="22">
        <v>60241</v>
      </c>
      <c r="I783" s="34">
        <v>492.23873199999997</v>
      </c>
      <c r="J783" s="22">
        <v>2</v>
      </c>
      <c r="K783" s="22" t="s">
        <v>782</v>
      </c>
      <c r="L783" s="23">
        <v>650</v>
      </c>
      <c r="M783" s="23">
        <v>0.65</v>
      </c>
      <c r="N783" s="23">
        <v>4.4036850000000003</v>
      </c>
      <c r="O783" s="14">
        <v>0.89462383061721362</v>
      </c>
      <c r="P783" s="22">
        <v>0</v>
      </c>
      <c r="Q783" s="22" t="s">
        <v>782</v>
      </c>
      <c r="R783" s="23">
        <v>0</v>
      </c>
      <c r="S783" s="23">
        <v>0</v>
      </c>
      <c r="T783" s="23">
        <v>0</v>
      </c>
      <c r="U783" s="14">
        <v>0</v>
      </c>
      <c r="V783" s="22">
        <v>0</v>
      </c>
      <c r="W783" s="22" t="s">
        <v>782</v>
      </c>
      <c r="X783" s="23">
        <v>0</v>
      </c>
      <c r="Y783" s="23">
        <v>0</v>
      </c>
      <c r="Z783" s="23">
        <v>0</v>
      </c>
      <c r="AA783" s="14">
        <v>0</v>
      </c>
      <c r="AB783" s="22">
        <v>0</v>
      </c>
      <c r="AC783" s="22" t="s">
        <v>782</v>
      </c>
      <c r="AD783" s="23">
        <v>0</v>
      </c>
      <c r="AE783" s="23">
        <v>0</v>
      </c>
      <c r="AF783" s="23">
        <v>0</v>
      </c>
      <c r="AG783" s="14">
        <v>0</v>
      </c>
      <c r="AH783" s="22" t="s">
        <v>782</v>
      </c>
      <c r="AI783" s="23" t="s">
        <v>782</v>
      </c>
      <c r="AJ783" s="23" t="s">
        <v>782</v>
      </c>
      <c r="AK783" s="23" t="s">
        <v>782</v>
      </c>
      <c r="AL783" s="14" t="s">
        <v>782</v>
      </c>
      <c r="AM783" s="22" t="s">
        <v>782</v>
      </c>
      <c r="AN783" s="23" t="s">
        <v>782</v>
      </c>
      <c r="AO783" s="23" t="s">
        <v>782</v>
      </c>
      <c r="AP783" s="23" t="s">
        <v>782</v>
      </c>
      <c r="AQ783" s="14" t="s">
        <v>782</v>
      </c>
      <c r="AR783" s="22">
        <v>677</v>
      </c>
      <c r="AS783" s="23">
        <v>13520.370999999997</v>
      </c>
      <c r="AT783" s="23">
        <v>13.520370999999997</v>
      </c>
      <c r="AU783" s="23">
        <v>11.507731</v>
      </c>
      <c r="AV783" s="14">
        <v>2.337835333120434</v>
      </c>
      <c r="AW783" s="22">
        <v>0</v>
      </c>
      <c r="AX783" s="22" t="s">
        <v>782</v>
      </c>
      <c r="AY783" s="23">
        <v>0</v>
      </c>
      <c r="AZ783" s="23">
        <v>0</v>
      </c>
      <c r="BA783" s="23">
        <v>0</v>
      </c>
      <c r="BB783" s="14">
        <v>0</v>
      </c>
      <c r="BC783" s="22">
        <v>4</v>
      </c>
      <c r="BD783" s="23">
        <v>5275</v>
      </c>
      <c r="BE783" s="23">
        <v>5.2750000000000004</v>
      </c>
      <c r="BF783" s="23">
        <v>8.4241750000000017</v>
      </c>
      <c r="BG783" s="14">
        <v>1.7114002723377733</v>
      </c>
      <c r="BH783" s="22">
        <v>683</v>
      </c>
      <c r="BI783" s="23">
        <v>19.445370999999994</v>
      </c>
      <c r="BJ783" s="23">
        <v>24.335591000000004</v>
      </c>
      <c r="BK783" s="14">
        <v>4.9438594360754209</v>
      </c>
      <c r="BL783" t="s">
        <v>466</v>
      </c>
    </row>
    <row r="784" spans="1:64">
      <c r="A784" t="s">
        <v>1640</v>
      </c>
      <c r="B784" t="s">
        <v>1639</v>
      </c>
      <c r="C784" t="s">
        <v>466</v>
      </c>
      <c r="D784" t="s">
        <v>942</v>
      </c>
      <c r="E784">
        <v>2015</v>
      </c>
      <c r="F784" s="23">
        <v>122.56</v>
      </c>
      <c r="G784" s="23">
        <v>30.13</v>
      </c>
      <c r="H784" s="22">
        <v>60595</v>
      </c>
      <c r="I784" s="34">
        <v>489.54516524400759</v>
      </c>
      <c r="J784" s="13">
        <v>3</v>
      </c>
      <c r="K784" s="13">
        <v>3</v>
      </c>
      <c r="L784" s="19">
        <v>725</v>
      </c>
      <c r="M784" s="35">
        <v>0.72499999999999998</v>
      </c>
      <c r="N784" s="19">
        <v>4.336482361841008</v>
      </c>
      <c r="O784" s="17">
        <v>0.88581864753572692</v>
      </c>
      <c r="P784" s="36">
        <v>0</v>
      </c>
      <c r="Q784" s="37">
        <v>0</v>
      </c>
      <c r="R784" s="38">
        <v>0</v>
      </c>
      <c r="S784" s="27">
        <v>0</v>
      </c>
      <c r="T784" s="23">
        <v>0</v>
      </c>
      <c r="U784" s="17">
        <v>0</v>
      </c>
      <c r="V784" s="22">
        <v>0</v>
      </c>
      <c r="W784" s="22">
        <v>0</v>
      </c>
      <c r="X784" s="23">
        <v>0</v>
      </c>
      <c r="Y784" s="27">
        <v>0</v>
      </c>
      <c r="Z784" s="27">
        <v>0</v>
      </c>
      <c r="AA784" s="14">
        <v>0</v>
      </c>
      <c r="AB784" s="39">
        <v>1</v>
      </c>
      <c r="AC784" s="22" t="s">
        <v>782</v>
      </c>
      <c r="AD784" s="23">
        <v>0</v>
      </c>
      <c r="AE784" s="23">
        <v>0</v>
      </c>
      <c r="AF784" s="23">
        <v>1.6386320579999998</v>
      </c>
      <c r="AG784" s="14">
        <v>0.33472540928542199</v>
      </c>
      <c r="AH784" s="22" t="s">
        <v>782</v>
      </c>
      <c r="AI784" s="23" t="s">
        <v>782</v>
      </c>
      <c r="AJ784" s="23" t="s">
        <v>782</v>
      </c>
      <c r="AK784" s="23" t="s">
        <v>782</v>
      </c>
      <c r="AL784" s="14" t="s">
        <v>782</v>
      </c>
      <c r="AM784" s="22" t="s">
        <v>782</v>
      </c>
      <c r="AN784" s="23" t="s">
        <v>782</v>
      </c>
      <c r="AO784" s="23" t="s">
        <v>782</v>
      </c>
      <c r="AP784" s="23" t="s">
        <v>782</v>
      </c>
      <c r="AQ784" s="14" t="s">
        <v>782</v>
      </c>
      <c r="AR784" s="40">
        <v>855</v>
      </c>
      <c r="AS784" s="41">
        <v>18116.440999999984</v>
      </c>
      <c r="AT784" s="23">
        <v>18.116440999999984</v>
      </c>
      <c r="AU784" s="23">
        <v>16.090348465649662</v>
      </c>
      <c r="AV784" s="14">
        <v>3.2867955008052485</v>
      </c>
      <c r="AW784" s="22">
        <v>0</v>
      </c>
      <c r="AX784" s="22" t="s">
        <v>782</v>
      </c>
      <c r="AY784" s="23">
        <v>0</v>
      </c>
      <c r="AZ784" s="23">
        <v>0</v>
      </c>
      <c r="BA784" s="23">
        <v>0</v>
      </c>
      <c r="BB784" s="14">
        <v>0</v>
      </c>
      <c r="BC784" s="42">
        <v>4</v>
      </c>
      <c r="BD784" s="43">
        <v>5275</v>
      </c>
      <c r="BE784" s="44">
        <v>5.2750000000000004</v>
      </c>
      <c r="BF784" s="23">
        <v>10.480662287592162</v>
      </c>
      <c r="BG784" s="14">
        <v>2.1408979256016569</v>
      </c>
      <c r="BH784" s="22">
        <v>863</v>
      </c>
      <c r="BI784" s="23">
        <v>24.116440999999988</v>
      </c>
      <c r="BJ784" s="23">
        <v>32.546125173082828</v>
      </c>
      <c r="BK784" s="14">
        <v>6.6482374832280549</v>
      </c>
      <c r="BL784" t="s">
        <v>466</v>
      </c>
    </row>
    <row r="785" spans="1:64">
      <c r="A785" t="s">
        <v>1641</v>
      </c>
      <c r="B785" t="s">
        <v>1639</v>
      </c>
      <c r="C785" t="s">
        <v>466</v>
      </c>
      <c r="D785" t="s">
        <v>942</v>
      </c>
      <c r="E785">
        <v>2016</v>
      </c>
      <c r="F785" s="23">
        <v>122.56</v>
      </c>
      <c r="G785" s="23">
        <v>28.15</v>
      </c>
      <c r="H785" s="22">
        <v>60797</v>
      </c>
      <c r="I785" s="34">
        <v>515.20373103133443</v>
      </c>
      <c r="J785" s="13">
        <v>3</v>
      </c>
      <c r="K785" s="13">
        <v>3</v>
      </c>
      <c r="L785" s="19">
        <v>725</v>
      </c>
      <c r="M785" s="35">
        <v>0.72499999999999998</v>
      </c>
      <c r="N785" s="19">
        <v>4.3362249999999998</v>
      </c>
      <c r="O785" s="17">
        <v>0.84165248402214543</v>
      </c>
      <c r="P785" s="13">
        <v>0</v>
      </c>
      <c r="Q785" s="13">
        <v>0</v>
      </c>
      <c r="R785" s="19">
        <v>0</v>
      </c>
      <c r="S785" s="27">
        <v>0</v>
      </c>
      <c r="T785" s="19">
        <v>0</v>
      </c>
      <c r="U785" s="17">
        <v>0</v>
      </c>
      <c r="V785" s="13">
        <v>0</v>
      </c>
      <c r="W785" s="13">
        <v>0</v>
      </c>
      <c r="X785" s="19">
        <v>0</v>
      </c>
      <c r="Y785" s="27">
        <v>0</v>
      </c>
      <c r="Z785" s="19">
        <v>0</v>
      </c>
      <c r="AA785" s="14">
        <v>0</v>
      </c>
      <c r="AB785" s="13">
        <v>1</v>
      </c>
      <c r="AC785" s="22" t="s">
        <v>782</v>
      </c>
      <c r="AD785" s="19">
        <v>0</v>
      </c>
      <c r="AE785" s="23">
        <v>0</v>
      </c>
      <c r="AF785" s="19">
        <v>1.6686311039999999</v>
      </c>
      <c r="AG785" s="14">
        <v>0.32387791537528959</v>
      </c>
      <c r="AH785" s="22" t="s">
        <v>782</v>
      </c>
      <c r="AI785" s="23" t="s">
        <v>782</v>
      </c>
      <c r="AJ785" s="23" t="s">
        <v>782</v>
      </c>
      <c r="AK785" s="23" t="s">
        <v>782</v>
      </c>
      <c r="AL785" s="14" t="s">
        <v>782</v>
      </c>
      <c r="AM785" s="22" t="s">
        <v>782</v>
      </c>
      <c r="AN785" s="23" t="s">
        <v>782</v>
      </c>
      <c r="AO785" s="23" t="s">
        <v>782</v>
      </c>
      <c r="AP785" s="23" t="s">
        <v>782</v>
      </c>
      <c r="AQ785" s="14" t="s">
        <v>782</v>
      </c>
      <c r="AR785" s="13">
        <v>879</v>
      </c>
      <c r="AS785" s="19">
        <v>18532.830999999995</v>
      </c>
      <c r="AT785" s="23">
        <v>18.532830999999995</v>
      </c>
      <c r="AU785" s="19">
        <v>16.457153928000025</v>
      </c>
      <c r="AV785" s="14">
        <v>3.1943002227596655</v>
      </c>
      <c r="AW785" s="13">
        <v>0</v>
      </c>
      <c r="AX785" s="22" t="s">
        <v>782</v>
      </c>
      <c r="AY785" s="19">
        <v>0</v>
      </c>
      <c r="AZ785" s="23">
        <v>0</v>
      </c>
      <c r="BA785" s="19">
        <v>0</v>
      </c>
      <c r="BB785" s="14">
        <v>0</v>
      </c>
      <c r="BC785" s="13">
        <v>4</v>
      </c>
      <c r="BD785" s="19">
        <v>5274.9999999999991</v>
      </c>
      <c r="BE785" s="44">
        <v>5.2749999999999995</v>
      </c>
      <c r="BF785" s="19">
        <v>10.494837287592162</v>
      </c>
      <c r="BG785" s="14">
        <v>2.0370266470282745</v>
      </c>
      <c r="BH785" s="22">
        <v>887</v>
      </c>
      <c r="BI785" s="23">
        <v>24.532830999999995</v>
      </c>
      <c r="BJ785" s="23">
        <v>32.956847319592185</v>
      </c>
      <c r="BK785" s="14">
        <v>6.396857269185376</v>
      </c>
      <c r="BL785" t="s">
        <v>466</v>
      </c>
    </row>
    <row r="786" spans="1:64">
      <c r="A786" t="s">
        <v>1642</v>
      </c>
      <c r="B786" t="s">
        <v>1639</v>
      </c>
      <c r="C786" t="s">
        <v>466</v>
      </c>
      <c r="D786" t="s">
        <v>942</v>
      </c>
      <c r="E786">
        <v>2017</v>
      </c>
      <c r="F786" s="23">
        <v>122.56</v>
      </c>
      <c r="G786" s="23">
        <v>28.12</v>
      </c>
      <c r="H786" s="22">
        <v>60496</v>
      </c>
      <c r="I786" s="34">
        <v>475.19671302146361</v>
      </c>
      <c r="J786" s="13">
        <v>3</v>
      </c>
      <c r="K786" s="13">
        <v>3</v>
      </c>
      <c r="L786" s="19">
        <v>725</v>
      </c>
      <c r="M786" s="19">
        <v>0.72499999999999998</v>
      </c>
      <c r="N786" s="19">
        <v>4.3362249999999998</v>
      </c>
      <c r="O786" s="17">
        <v>0.91251157282397732</v>
      </c>
      <c r="P786" s="13">
        <v>0</v>
      </c>
      <c r="Q786" s="13">
        <v>0</v>
      </c>
      <c r="R786" s="19">
        <v>0</v>
      </c>
      <c r="S786" s="19">
        <v>0</v>
      </c>
      <c r="T786" s="19">
        <v>0</v>
      </c>
      <c r="U786" s="17">
        <v>0</v>
      </c>
      <c r="V786" s="13">
        <v>0</v>
      </c>
      <c r="W786" s="13">
        <v>0</v>
      </c>
      <c r="X786" s="19">
        <v>0</v>
      </c>
      <c r="Y786" s="19">
        <v>0</v>
      </c>
      <c r="Z786" s="19">
        <v>0</v>
      </c>
      <c r="AA786" s="14">
        <v>0</v>
      </c>
      <c r="AB786" s="13">
        <v>1</v>
      </c>
      <c r="AC786" s="22" t="s">
        <v>782</v>
      </c>
      <c r="AD786" s="19">
        <v>0</v>
      </c>
      <c r="AE786" s="19">
        <v>0</v>
      </c>
      <c r="AF786" s="19">
        <v>1.5478485120000001</v>
      </c>
      <c r="AG786" s="14">
        <v>0.32572795004373001</v>
      </c>
      <c r="AH786" s="22" t="s">
        <v>782</v>
      </c>
      <c r="AI786" s="23" t="s">
        <v>782</v>
      </c>
      <c r="AJ786" s="23" t="s">
        <v>782</v>
      </c>
      <c r="AK786" s="23" t="s">
        <v>782</v>
      </c>
      <c r="AL786" s="14" t="s">
        <v>782</v>
      </c>
      <c r="AM786" s="22" t="s">
        <v>782</v>
      </c>
      <c r="AN786" s="23" t="s">
        <v>782</v>
      </c>
      <c r="AO786" s="23" t="s">
        <v>782</v>
      </c>
      <c r="AP786" s="23" t="s">
        <v>782</v>
      </c>
      <c r="AQ786" s="14" t="s">
        <v>782</v>
      </c>
      <c r="AR786" s="13">
        <v>920</v>
      </c>
      <c r="AS786" s="19">
        <v>18927.550999999992</v>
      </c>
      <c r="AT786" s="19">
        <v>18.927551000000005</v>
      </c>
      <c r="AU786" s="19">
        <v>16.807665288000013</v>
      </c>
      <c r="AV786" s="14">
        <v>3.5369910665271895</v>
      </c>
      <c r="AW786" s="13">
        <v>0</v>
      </c>
      <c r="AX786" s="22" t="s">
        <v>782</v>
      </c>
      <c r="AY786" s="19">
        <v>0</v>
      </c>
      <c r="AZ786" s="19">
        <v>0</v>
      </c>
      <c r="BA786" s="19">
        <v>0</v>
      </c>
      <c r="BB786" s="14">
        <v>0</v>
      </c>
      <c r="BC786" s="13">
        <v>4</v>
      </c>
      <c r="BD786" s="19">
        <v>5275</v>
      </c>
      <c r="BE786" s="19">
        <v>5.2749999999999995</v>
      </c>
      <c r="BF786" s="19">
        <v>10.494837287592162</v>
      </c>
      <c r="BG786" s="14">
        <v>2.2085248066768792</v>
      </c>
      <c r="BH786" s="22">
        <v>928</v>
      </c>
      <c r="BI786" s="23">
        <v>24.927551000000005</v>
      </c>
      <c r="BJ786" s="23">
        <v>33.186576087592179</v>
      </c>
      <c r="BK786" s="14">
        <v>6.9837553960717749</v>
      </c>
      <c r="BL786" t="s">
        <v>466</v>
      </c>
    </row>
    <row r="787" spans="1:64">
      <c r="A787" t="s">
        <v>1643</v>
      </c>
      <c r="B787" t="s">
        <v>1639</v>
      </c>
      <c r="C787" t="s">
        <v>466</v>
      </c>
      <c r="D787" t="s">
        <v>942</v>
      </c>
      <c r="E787">
        <v>2018</v>
      </c>
      <c r="F787" s="23">
        <v>122.56</v>
      </c>
      <c r="G787" s="23">
        <v>28.1</v>
      </c>
      <c r="H787" s="22">
        <v>60357</v>
      </c>
      <c r="I787" s="34">
        <v>475.23048677505432</v>
      </c>
      <c r="J787" s="13">
        <v>3</v>
      </c>
      <c r="K787" s="13">
        <v>3</v>
      </c>
      <c r="L787" s="19">
        <v>725</v>
      </c>
      <c r="M787" s="19">
        <v>0.72499999999999998</v>
      </c>
      <c r="N787" s="19">
        <v>4.3362249999999998</v>
      </c>
      <c r="O787" s="17">
        <v>0.9124467223106647</v>
      </c>
      <c r="P787" s="13">
        <v>0</v>
      </c>
      <c r="Q787" s="13">
        <v>0</v>
      </c>
      <c r="R787" s="19">
        <v>0</v>
      </c>
      <c r="S787" s="19">
        <v>0</v>
      </c>
      <c r="T787" s="19">
        <v>0</v>
      </c>
      <c r="U787" s="17">
        <v>0</v>
      </c>
      <c r="V787" s="13">
        <v>0</v>
      </c>
      <c r="W787" s="13">
        <v>0</v>
      </c>
      <c r="X787" s="19">
        <v>0</v>
      </c>
      <c r="Y787" s="19">
        <v>0</v>
      </c>
      <c r="Z787" s="19">
        <v>0</v>
      </c>
      <c r="AA787" s="14">
        <v>0</v>
      </c>
      <c r="AB787" s="13">
        <v>1</v>
      </c>
      <c r="AC787" s="22" t="s">
        <v>782</v>
      </c>
      <c r="AD787" s="19">
        <v>0</v>
      </c>
      <c r="AE787" s="19">
        <v>0</v>
      </c>
      <c r="AF787" s="19">
        <v>1.766342592</v>
      </c>
      <c r="AG787" s="14">
        <v>0.37168124544923836</v>
      </c>
      <c r="AH787" s="22" t="s">
        <v>782</v>
      </c>
      <c r="AI787" s="23" t="s">
        <v>782</v>
      </c>
      <c r="AJ787" s="23" t="s">
        <v>782</v>
      </c>
      <c r="AK787" s="23" t="s">
        <v>782</v>
      </c>
      <c r="AL787" s="14" t="s">
        <v>782</v>
      </c>
      <c r="AM787" s="22" t="s">
        <v>782</v>
      </c>
      <c r="AN787" s="23" t="s">
        <v>782</v>
      </c>
      <c r="AO787" s="23" t="s">
        <v>782</v>
      </c>
      <c r="AP787" s="23" t="s">
        <v>782</v>
      </c>
      <c r="AQ787" s="14" t="s">
        <v>782</v>
      </c>
      <c r="AR787" s="13">
        <v>957</v>
      </c>
      <c r="AS787" s="19">
        <v>20460.455999999998</v>
      </c>
      <c r="AT787" s="19">
        <v>20.460456000000008</v>
      </c>
      <c r="AU787" s="19">
        <v>18.168884928000026</v>
      </c>
      <c r="AV787" s="14">
        <v>3.8231732672066738</v>
      </c>
      <c r="AW787" s="13">
        <v>0</v>
      </c>
      <c r="AX787" s="22" t="s">
        <v>782</v>
      </c>
      <c r="AY787" s="19">
        <v>0</v>
      </c>
      <c r="AZ787" s="19">
        <v>0</v>
      </c>
      <c r="BA787" s="19">
        <v>0</v>
      </c>
      <c r="BB787" s="14">
        <v>0</v>
      </c>
      <c r="BC787" s="13">
        <v>4</v>
      </c>
      <c r="BD787" s="19">
        <v>5275</v>
      </c>
      <c r="BE787" s="19">
        <v>5.2749999999999995</v>
      </c>
      <c r="BF787" s="19">
        <v>10.432012424834546</v>
      </c>
      <c r="BG787" s="14">
        <v>2.1951479787475079</v>
      </c>
      <c r="BH787" s="22">
        <v>965</v>
      </c>
      <c r="BI787" s="23">
        <v>26.460456000000008</v>
      </c>
      <c r="BJ787" s="23">
        <v>34.703464944834572</v>
      </c>
      <c r="BK787" s="14">
        <v>7.3024492137140848</v>
      </c>
      <c r="BL787" t="s">
        <v>466</v>
      </c>
    </row>
    <row r="788" spans="1:64">
      <c r="A788" t="s">
        <v>1644</v>
      </c>
      <c r="B788" t="s">
        <v>1639</v>
      </c>
      <c r="C788" t="s">
        <v>466</v>
      </c>
      <c r="D788" t="s">
        <v>942</v>
      </c>
      <c r="E788">
        <v>2019</v>
      </c>
      <c r="F788" s="23">
        <v>122.56</v>
      </c>
      <c r="G788" s="23">
        <v>28.11</v>
      </c>
      <c r="H788" s="22">
        <v>60230</v>
      </c>
      <c r="I788" s="34">
        <v>483.99629257269322</v>
      </c>
      <c r="J788" s="22">
        <v>4</v>
      </c>
      <c r="K788" s="22">
        <v>4</v>
      </c>
      <c r="L788" s="23">
        <v>800</v>
      </c>
      <c r="M788" s="23">
        <v>0.79999999999999993</v>
      </c>
      <c r="N788" s="23">
        <v>4.7847999999999997</v>
      </c>
      <c r="O788" s="14">
        <v>0.98860261399241045</v>
      </c>
      <c r="P788" s="22">
        <v>0</v>
      </c>
      <c r="Q788" s="22">
        <v>0</v>
      </c>
      <c r="R788" s="23">
        <v>0</v>
      </c>
      <c r="S788" s="23">
        <v>0</v>
      </c>
      <c r="T788" s="23">
        <v>0</v>
      </c>
      <c r="U788" s="14">
        <v>0</v>
      </c>
      <c r="V788" s="22">
        <v>0</v>
      </c>
      <c r="W788" s="22">
        <v>0</v>
      </c>
      <c r="X788" s="23">
        <v>0</v>
      </c>
      <c r="Y788" s="23">
        <v>0</v>
      </c>
      <c r="Z788" s="23">
        <v>0</v>
      </c>
      <c r="AA788" s="14">
        <v>0</v>
      </c>
      <c r="AB788" s="22">
        <v>1</v>
      </c>
      <c r="AC788" s="22">
        <v>1</v>
      </c>
      <c r="AD788" s="23">
        <v>1335.1241201716737</v>
      </c>
      <c r="AE788" s="23">
        <v>1.3351241201716737</v>
      </c>
      <c r="AF788" s="23">
        <v>1.8665035199999997</v>
      </c>
      <c r="AG788" s="14">
        <v>0.38564417716477911</v>
      </c>
      <c r="AH788" s="22">
        <v>1</v>
      </c>
      <c r="AI788" s="23">
        <v>548.57000000000005</v>
      </c>
      <c r="AJ788" s="23">
        <v>0.54857</v>
      </c>
      <c r="AK788" s="23">
        <v>0.48713016000000003</v>
      </c>
      <c r="AL788" s="14">
        <v>0.10064749822992418</v>
      </c>
      <c r="AM788" s="22">
        <v>1016</v>
      </c>
      <c r="AN788" s="23">
        <v>21436.130999999983</v>
      </c>
      <c r="AO788" s="23">
        <v>21.436130999999996</v>
      </c>
      <c r="AP788" s="23">
        <v>19.035284328000031</v>
      </c>
      <c r="AQ788" s="14">
        <v>3.9329401113420821</v>
      </c>
      <c r="AR788" s="22">
        <v>1017</v>
      </c>
      <c r="AS788" s="23">
        <v>21984.700999999983</v>
      </c>
      <c r="AT788" s="23">
        <v>21.984700999999998</v>
      </c>
      <c r="AU788" s="23">
        <v>19.522414488000031</v>
      </c>
      <c r="AV788" s="14">
        <v>4.033587609572006</v>
      </c>
      <c r="AW788" s="22">
        <v>0</v>
      </c>
      <c r="AX788" s="22" t="s">
        <v>782</v>
      </c>
      <c r="AY788" s="23">
        <v>0</v>
      </c>
      <c r="AZ788" s="23">
        <v>0</v>
      </c>
      <c r="BA788" s="23">
        <v>0</v>
      </c>
      <c r="BB788" s="14">
        <v>0</v>
      </c>
      <c r="BC788" s="22">
        <v>4</v>
      </c>
      <c r="BD788" s="23">
        <v>5275</v>
      </c>
      <c r="BE788" s="23">
        <v>5.2750000000000004</v>
      </c>
      <c r="BF788" s="23">
        <v>8.482483548504014</v>
      </c>
      <c r="BG788" s="14">
        <v>1.7525926703725727</v>
      </c>
      <c r="BH788" s="22">
        <v>1026</v>
      </c>
      <c r="BI788" s="23">
        <v>29.394825120171674</v>
      </c>
      <c r="BJ788" s="23">
        <v>34.656201556504044</v>
      </c>
      <c r="BK788" s="14">
        <v>7.1604270711017683</v>
      </c>
      <c r="BL788" t="s">
        <v>466</v>
      </c>
    </row>
    <row r="789" spans="1:64">
      <c r="A789" t="s">
        <v>1645</v>
      </c>
      <c r="B789" t="s">
        <v>1639</v>
      </c>
      <c r="C789" t="s">
        <v>466</v>
      </c>
      <c r="D789" t="s">
        <v>942</v>
      </c>
      <c r="E789">
        <v>2020</v>
      </c>
      <c r="F789" s="23">
        <v>122.56</v>
      </c>
      <c r="G789" s="23">
        <v>28.21</v>
      </c>
      <c r="H789" s="22">
        <v>60329</v>
      </c>
      <c r="I789" s="34">
        <v>484.98688562034198</v>
      </c>
      <c r="J789" s="22">
        <v>5</v>
      </c>
      <c r="K789" s="22">
        <v>5</v>
      </c>
      <c r="L789" s="23">
        <v>875</v>
      </c>
      <c r="M789" s="23">
        <v>0.87499999999999989</v>
      </c>
      <c r="N789" s="23">
        <v>5.2333749999999997</v>
      </c>
      <c r="O789" s="14">
        <v>1.0790755699107288</v>
      </c>
      <c r="P789" s="22">
        <v>0</v>
      </c>
      <c r="Q789" s="22">
        <v>0</v>
      </c>
      <c r="R789" s="23">
        <v>0</v>
      </c>
      <c r="S789" s="23">
        <v>0</v>
      </c>
      <c r="T789" s="23">
        <v>0</v>
      </c>
      <c r="U789" s="14">
        <v>0</v>
      </c>
      <c r="V789" s="22">
        <v>0</v>
      </c>
      <c r="W789" s="22">
        <v>0</v>
      </c>
      <c r="X789" s="23">
        <v>0</v>
      </c>
      <c r="Y789" s="23">
        <v>0</v>
      </c>
      <c r="Z789" s="23">
        <v>0</v>
      </c>
      <c r="AA789" s="14">
        <v>0</v>
      </c>
      <c r="AB789" s="22">
        <v>1</v>
      </c>
      <c r="AC789" s="22">
        <v>1</v>
      </c>
      <c r="AD789" s="23">
        <v>1226.7438412017168</v>
      </c>
      <c r="AE789" s="23">
        <v>1.2267438412017169</v>
      </c>
      <c r="AF789" s="23">
        <v>1.71498789</v>
      </c>
      <c r="AG789" s="14">
        <v>0.35361531225867593</v>
      </c>
      <c r="AH789" s="22">
        <v>1</v>
      </c>
      <c r="AI789" s="23">
        <v>548.57000000000005</v>
      </c>
      <c r="AJ789" s="23">
        <v>0.54857</v>
      </c>
      <c r="AK789" s="23">
        <v>0.48713016000000003</v>
      </c>
      <c r="AL789" s="14">
        <v>0.10044192419284011</v>
      </c>
      <c r="AM789" s="22">
        <v>1139</v>
      </c>
      <c r="AN789" s="23">
        <v>25451.205999999955</v>
      </c>
      <c r="AO789" s="23">
        <v>25.451205999999956</v>
      </c>
      <c r="AP789" s="23">
        <v>22.600670928000021</v>
      </c>
      <c r="AQ789" s="14">
        <v>4.6600581578802327</v>
      </c>
      <c r="AR789" s="22">
        <v>1140</v>
      </c>
      <c r="AS789" s="23">
        <v>25999.775999999954</v>
      </c>
      <c r="AT789" s="23">
        <v>25.999775999999958</v>
      </c>
      <c r="AU789" s="23">
        <v>23.08780108800002</v>
      </c>
      <c r="AV789" s="14">
        <v>4.7605000820730732</v>
      </c>
      <c r="AW789" s="22">
        <v>0</v>
      </c>
      <c r="AX789" s="22">
        <v>0</v>
      </c>
      <c r="AY789" s="23">
        <v>0</v>
      </c>
      <c r="AZ789" s="23">
        <v>0</v>
      </c>
      <c r="BA789" s="23">
        <v>0</v>
      </c>
      <c r="BB789" s="14">
        <v>0</v>
      </c>
      <c r="BC789" s="22">
        <v>4</v>
      </c>
      <c r="BD789" s="23">
        <v>5275</v>
      </c>
      <c r="BE789" s="23">
        <v>5.2749999999999995</v>
      </c>
      <c r="BF789" s="23">
        <v>8.482483548504014</v>
      </c>
      <c r="BG789" s="14">
        <v>1.7490129733413622</v>
      </c>
      <c r="BH789" s="22">
        <v>1150</v>
      </c>
      <c r="BI789" s="23">
        <v>33.37651984120167</v>
      </c>
      <c r="BJ789" s="23">
        <v>38.51864752650404</v>
      </c>
      <c r="BK789" s="14">
        <v>7.9422039375838409</v>
      </c>
      <c r="BL789" t="s">
        <v>466</v>
      </c>
    </row>
    <row r="790" spans="1:64">
      <c r="A790" t="s">
        <v>1646</v>
      </c>
      <c r="B790" t="s">
        <v>1639</v>
      </c>
      <c r="C790" t="s">
        <v>466</v>
      </c>
      <c r="D790" t="s">
        <v>942</v>
      </c>
      <c r="E790">
        <v>2021</v>
      </c>
      <c r="F790" s="23">
        <v>122.56</v>
      </c>
      <c r="G790" s="23">
        <v>28.23</v>
      </c>
      <c r="H790" s="22">
        <v>60688</v>
      </c>
      <c r="I790" s="34">
        <v>452.33</v>
      </c>
      <c r="J790" s="22">
        <v>5</v>
      </c>
      <c r="K790" s="22">
        <v>5</v>
      </c>
      <c r="L790" s="23">
        <v>875</v>
      </c>
      <c r="M790" s="23">
        <v>0.875</v>
      </c>
      <c r="N790" s="23">
        <v>5.2333749999999997</v>
      </c>
      <c r="O790" s="14">
        <v>1.1599999999999999</v>
      </c>
      <c r="P790" s="22">
        <v>0</v>
      </c>
      <c r="Q790" s="22">
        <v>0</v>
      </c>
      <c r="R790" s="23">
        <v>0</v>
      </c>
      <c r="S790" s="23">
        <v>0</v>
      </c>
      <c r="T790" s="23">
        <v>0</v>
      </c>
      <c r="U790" s="14">
        <v>0</v>
      </c>
      <c r="V790" s="22">
        <v>0</v>
      </c>
      <c r="W790" s="22">
        <v>0</v>
      </c>
      <c r="X790" s="23">
        <v>0</v>
      </c>
      <c r="Y790" s="23">
        <v>0</v>
      </c>
      <c r="Z790" s="23">
        <v>0</v>
      </c>
      <c r="AA790" s="14">
        <v>0</v>
      </c>
      <c r="AB790" s="22">
        <v>1</v>
      </c>
      <c r="AC790" s="22">
        <v>1</v>
      </c>
      <c r="AD790" s="23">
        <v>1044.1827599999999</v>
      </c>
      <c r="AE790" s="23">
        <v>1.04418276</v>
      </c>
      <c r="AF790" s="23">
        <v>1.4597674979999999</v>
      </c>
      <c r="AG790" s="14">
        <v>0.32</v>
      </c>
      <c r="AH790" s="22">
        <v>1</v>
      </c>
      <c r="AI790" s="23">
        <v>548.57000000000005</v>
      </c>
      <c r="AJ790" s="23">
        <v>0.54857</v>
      </c>
      <c r="AK790" s="23">
        <v>0.49087300499999997</v>
      </c>
      <c r="AL790" s="14">
        <v>0.11</v>
      </c>
      <c r="AM790" s="22">
        <v>1307</v>
      </c>
      <c r="AN790" s="23">
        <v>29324.585999999999</v>
      </c>
      <c r="AO790" s="23">
        <v>29.324586</v>
      </c>
      <c r="AP790" s="23">
        <v>26.24031145</v>
      </c>
      <c r="AQ790" s="14">
        <v>5.8</v>
      </c>
      <c r="AR790" s="22">
        <v>1308</v>
      </c>
      <c r="AS790" s="23">
        <v>29873.155999999999</v>
      </c>
      <c r="AT790" s="23">
        <v>29.873156000000002</v>
      </c>
      <c r="AU790" s="23">
        <v>26.731184460000001</v>
      </c>
      <c r="AV790" s="14">
        <v>5.91</v>
      </c>
      <c r="AW790" s="22">
        <v>0</v>
      </c>
      <c r="AX790" s="22">
        <v>0</v>
      </c>
      <c r="AY790" s="23">
        <v>0</v>
      </c>
      <c r="AZ790" s="23">
        <v>0</v>
      </c>
      <c r="BA790" s="23">
        <v>0</v>
      </c>
      <c r="BB790" s="14">
        <v>0</v>
      </c>
      <c r="BC790" s="22">
        <v>4</v>
      </c>
      <c r="BD790" s="23">
        <v>5275</v>
      </c>
      <c r="BE790" s="23">
        <v>5.2750000000000004</v>
      </c>
      <c r="BF790" s="23">
        <v>7.804591909</v>
      </c>
      <c r="BG790" s="14">
        <v>1.73</v>
      </c>
      <c r="BH790" s="22">
        <v>1318</v>
      </c>
      <c r="BI790" s="23">
        <v>37.07</v>
      </c>
      <c r="BJ790" s="23">
        <v>41.23</v>
      </c>
      <c r="BK790" s="14">
        <v>9.11</v>
      </c>
      <c r="BL790" t="s">
        <v>466</v>
      </c>
    </row>
    <row r="791" spans="1:64">
      <c r="A791" t="s">
        <v>1647</v>
      </c>
      <c r="B791" t="s">
        <v>1639</v>
      </c>
      <c r="C791" t="s">
        <v>466</v>
      </c>
      <c r="D791" s="111" t="s">
        <v>942</v>
      </c>
      <c r="E791" s="110">
        <v>2022</v>
      </c>
      <c r="F791" s="23"/>
      <c r="G791" s="23"/>
      <c r="H791" s="22">
        <v>61330</v>
      </c>
      <c r="I791" s="34">
        <v>444.49151603352664</v>
      </c>
      <c r="J791" s="22">
        <v>5</v>
      </c>
      <c r="K791" s="22">
        <v>5</v>
      </c>
      <c r="L791" s="23">
        <v>875</v>
      </c>
      <c r="M791" s="23">
        <v>0.875</v>
      </c>
      <c r="N791" s="23">
        <v>5.1782499999999994</v>
      </c>
      <c r="O791" s="14">
        <v>1.1649828654118608</v>
      </c>
      <c r="P791" s="22">
        <v>0</v>
      </c>
      <c r="Q791" s="22">
        <v>0</v>
      </c>
      <c r="R791" s="23">
        <v>0</v>
      </c>
      <c r="S791" s="23">
        <v>0</v>
      </c>
      <c r="T791" s="23">
        <v>0</v>
      </c>
      <c r="U791" s="14">
        <v>0</v>
      </c>
      <c r="V791" s="22">
        <v>0</v>
      </c>
      <c r="W791" s="22">
        <v>0</v>
      </c>
      <c r="X791" s="23">
        <v>0</v>
      </c>
      <c r="Y791" s="23">
        <v>0</v>
      </c>
      <c r="Z791" s="23">
        <v>0</v>
      </c>
      <c r="AA791" s="14">
        <v>0</v>
      </c>
      <c r="AB791" s="22">
        <v>1</v>
      </c>
      <c r="AC791" s="22">
        <v>1</v>
      </c>
      <c r="AD791" s="23">
        <v>974.31536909871204</v>
      </c>
      <c r="AE791" s="23">
        <v>0.97431536909871197</v>
      </c>
      <c r="AF791" s="23">
        <v>1.3620928859999999</v>
      </c>
      <c r="AG791" s="14">
        <v>0.30643844412482812</v>
      </c>
      <c r="AH791" s="22">
        <v>1</v>
      </c>
      <c r="AI791" s="23">
        <v>548.57000000000005</v>
      </c>
      <c r="AJ791" s="23">
        <v>0.54857</v>
      </c>
      <c r="AK791" s="23">
        <v>0.56193531463330504</v>
      </c>
      <c r="AL791" s="14">
        <v>0.12642205629655257</v>
      </c>
      <c r="AM791" s="22">
        <v>1668</v>
      </c>
      <c r="AN791" s="23">
        <v>32459.770999999957</v>
      </c>
      <c r="AO791" s="23">
        <v>32.459770999999883</v>
      </c>
      <c r="AP791" s="23">
        <v>33.250618206992861</v>
      </c>
      <c r="AQ791" s="14">
        <v>7.4805968185194498</v>
      </c>
      <c r="AR791" s="22">
        <v>1669</v>
      </c>
      <c r="AS791" s="23">
        <v>33008.341</v>
      </c>
      <c r="AT791" s="23">
        <v>33.008340999999895</v>
      </c>
      <c r="AU791" s="23">
        <v>33.812553521626199</v>
      </c>
      <c r="AV791" s="14">
        <v>7.607018874816009</v>
      </c>
      <c r="AW791" s="22">
        <v>0</v>
      </c>
      <c r="AX791" s="22">
        <v>0</v>
      </c>
      <c r="AY791" s="23">
        <v>0</v>
      </c>
      <c r="AZ791" s="23">
        <v>0</v>
      </c>
      <c r="BA791" s="23">
        <v>0</v>
      </c>
      <c r="BB791" s="14">
        <v>0</v>
      </c>
      <c r="BC791" s="22">
        <v>4</v>
      </c>
      <c r="BD791" s="23">
        <v>5275</v>
      </c>
      <c r="BE791" s="23">
        <v>5.2749999999999995</v>
      </c>
      <c r="BF791" s="23">
        <v>8.5043643152886617</v>
      </c>
      <c r="BG791" s="14">
        <v>1.9132793334681337</v>
      </c>
      <c r="BH791" s="22">
        <v>1679</v>
      </c>
      <c r="BI791" s="23">
        <v>40.132656369098605</v>
      </c>
      <c r="BJ791" s="23">
        <v>48.857260722914859</v>
      </c>
      <c r="BK791" s="14">
        <v>10.991719517820831</v>
      </c>
      <c r="BL791" t="s">
        <v>466</v>
      </c>
    </row>
    <row r="792" spans="1:64">
      <c r="A792" t="s">
        <v>1648</v>
      </c>
      <c r="B792" t="s">
        <v>1639</v>
      </c>
      <c r="C792" t="s">
        <v>466</v>
      </c>
      <c r="D792" t="s">
        <v>942</v>
      </c>
      <c r="E792">
        <v>2023</v>
      </c>
      <c r="F792">
        <v>122.56</v>
      </c>
      <c r="G792">
        <v>29.57</v>
      </c>
      <c r="H792">
        <v>60338</v>
      </c>
      <c r="I792">
        <v>444.49151603352664</v>
      </c>
      <c r="J792">
        <v>5</v>
      </c>
      <c r="K792">
        <v>5</v>
      </c>
      <c r="L792">
        <v>875</v>
      </c>
      <c r="M792">
        <v>0.875</v>
      </c>
      <c r="N792">
        <v>5.1782500000000002</v>
      </c>
      <c r="O792">
        <v>1.1649828654118608</v>
      </c>
      <c r="P792">
        <v>0</v>
      </c>
      <c r="Q792">
        <v>0</v>
      </c>
      <c r="R792">
        <v>0</v>
      </c>
      <c r="S792">
        <v>0</v>
      </c>
      <c r="T792">
        <v>0</v>
      </c>
      <c r="U792">
        <v>0</v>
      </c>
      <c r="V792">
        <v>0</v>
      </c>
      <c r="W792">
        <v>0</v>
      </c>
      <c r="X792">
        <v>0</v>
      </c>
      <c r="Y792">
        <v>0</v>
      </c>
      <c r="Z792">
        <v>0</v>
      </c>
      <c r="AA792">
        <v>0</v>
      </c>
      <c r="AB792">
        <v>1</v>
      </c>
      <c r="AC792">
        <v>1</v>
      </c>
      <c r="AD792">
        <v>1010.17495708155</v>
      </c>
      <c r="AE792">
        <v>1.0101749570815499</v>
      </c>
      <c r="AF792">
        <v>1.4122245899999999</v>
      </c>
      <c r="AG792">
        <v>0.3177168830132362</v>
      </c>
      <c r="AH792">
        <v>1</v>
      </c>
      <c r="AI792">
        <v>548.57000000000005</v>
      </c>
      <c r="AJ792">
        <v>0.54857</v>
      </c>
      <c r="AK792">
        <v>0.56193531463330504</v>
      </c>
      <c r="AL792">
        <v>0.12504199999999999</v>
      </c>
      <c r="AM792">
        <v>2197</v>
      </c>
      <c r="AN792">
        <v>44394.900999999998</v>
      </c>
      <c r="AO792">
        <v>44.394900999999997</v>
      </c>
      <c r="AP792">
        <v>41.641849999999998</v>
      </c>
      <c r="AQ792">
        <v>9.3684240301358361</v>
      </c>
      <c r="AR792">
        <v>2518</v>
      </c>
      <c r="AS792">
        <v>45186.702999999798</v>
      </c>
      <c r="AT792">
        <v>45.186702999999397</v>
      </c>
      <c r="AU792">
        <v>42.384550633571102</v>
      </c>
      <c r="AV792">
        <v>9.5355139760134744</v>
      </c>
      <c r="AW792">
        <v>0</v>
      </c>
      <c r="AX792">
        <v>0</v>
      </c>
      <c r="AY792">
        <v>0</v>
      </c>
      <c r="AZ792">
        <v>0</v>
      </c>
      <c r="BA792">
        <v>0</v>
      </c>
      <c r="BB792">
        <v>0</v>
      </c>
      <c r="BC792">
        <v>5</v>
      </c>
      <c r="BD792">
        <v>9300</v>
      </c>
      <c r="BE792">
        <v>9.3000000000000007</v>
      </c>
      <c r="BF792">
        <v>22.040091</v>
      </c>
      <c r="BG792">
        <v>4.9584953154286033</v>
      </c>
      <c r="BH792">
        <v>2529</v>
      </c>
      <c r="BI792">
        <v>56.371877957080947</v>
      </c>
      <c r="BJ792">
        <v>71.015116223571098</v>
      </c>
      <c r="BK792">
        <v>15.976709039867172</v>
      </c>
      <c r="BL792" t="s">
        <v>466</v>
      </c>
    </row>
    <row r="793" spans="1:64">
      <c r="A793" t="s">
        <v>1649</v>
      </c>
      <c r="B793" t="s">
        <v>1639</v>
      </c>
      <c r="C793" t="s">
        <v>466</v>
      </c>
      <c r="D793" t="s">
        <v>942</v>
      </c>
      <c r="E793">
        <v>2024</v>
      </c>
      <c r="F793">
        <v>122.56</v>
      </c>
      <c r="G793">
        <v>29.58</v>
      </c>
      <c r="H793">
        <v>60785</v>
      </c>
      <c r="I793">
        <v>416.80871093251812</v>
      </c>
      <c r="J793">
        <v>5</v>
      </c>
      <c r="K793">
        <v>5</v>
      </c>
      <c r="L793">
        <v>875</v>
      </c>
      <c r="M793">
        <v>0.875</v>
      </c>
      <c r="N793">
        <v>5.1782499999999994</v>
      </c>
      <c r="O793">
        <v>1.2423564729285048</v>
      </c>
      <c r="P793">
        <v>0</v>
      </c>
      <c r="Q793">
        <v>0</v>
      </c>
      <c r="R793">
        <v>0</v>
      </c>
      <c r="S793">
        <v>0</v>
      </c>
      <c r="T793">
        <v>0</v>
      </c>
      <c r="U793">
        <v>0</v>
      </c>
      <c r="V793">
        <v>0</v>
      </c>
      <c r="W793">
        <v>0</v>
      </c>
      <c r="X793">
        <v>0</v>
      </c>
      <c r="Y793">
        <v>0</v>
      </c>
      <c r="Z793">
        <v>0</v>
      </c>
      <c r="AA793">
        <v>0</v>
      </c>
      <c r="AB793">
        <v>1</v>
      </c>
      <c r="AC793">
        <v>2</v>
      </c>
      <c r="AD793">
        <v>210</v>
      </c>
      <c r="AE793">
        <v>0.21</v>
      </c>
      <c r="AF793">
        <v>1.37813823</v>
      </c>
      <c r="AG793">
        <v>0.33064045780538459</v>
      </c>
      <c r="AH793">
        <v>4</v>
      </c>
      <c r="AI793">
        <v>6209.92</v>
      </c>
      <c r="AJ793">
        <v>6.2099200000000003</v>
      </c>
      <c r="AK793">
        <v>5.6009989060359011</v>
      </c>
      <c r="AL793">
        <v>1.343781633907049</v>
      </c>
      <c r="AM793">
        <v>2762</v>
      </c>
      <c r="AN793">
        <v>52510.689999999835</v>
      </c>
      <c r="AO793">
        <v>52.510689999999926</v>
      </c>
      <c r="AP793">
        <v>47.361691816511232</v>
      </c>
      <c r="AQ793">
        <v>11.362932341445031</v>
      </c>
      <c r="AR793">
        <v>3403</v>
      </c>
      <c r="AS793">
        <v>59295.426000000007</v>
      </c>
      <c r="AT793">
        <v>59.295425999999495</v>
      </c>
      <c r="AU793">
        <v>53.481142455769827</v>
      </c>
      <c r="AV793">
        <v>12.831099987358108</v>
      </c>
      <c r="AW793">
        <v>0</v>
      </c>
      <c r="AX793">
        <v>0</v>
      </c>
      <c r="AY793">
        <v>0</v>
      </c>
      <c r="AZ793">
        <v>0</v>
      </c>
      <c r="BA793">
        <v>0</v>
      </c>
      <c r="BB793">
        <v>0</v>
      </c>
      <c r="BC793">
        <v>5</v>
      </c>
      <c r="BD793">
        <v>9300</v>
      </c>
      <c r="BE793">
        <v>9.3000000000000007</v>
      </c>
      <c r="BF793">
        <v>18.693221560532741</v>
      </c>
      <c r="BG793">
        <v>4.4848442631418992</v>
      </c>
      <c r="BH793">
        <v>3414</v>
      </c>
      <c r="BI793">
        <v>69.6804259999995</v>
      </c>
      <c r="BJ793">
        <v>78.730752246302558</v>
      </c>
      <c r="BK793">
        <v>18.888941181233896</v>
      </c>
      <c r="BL793" t="s">
        <v>466</v>
      </c>
    </row>
    <row r="794" spans="1:64">
      <c r="A794" t="s">
        <v>1650</v>
      </c>
      <c r="B794" t="s">
        <v>1651</v>
      </c>
      <c r="C794" t="s">
        <v>468</v>
      </c>
      <c r="D794" t="s">
        <v>942</v>
      </c>
      <c r="E794">
        <v>2012</v>
      </c>
      <c r="F794" s="23">
        <v>72.430000000000007</v>
      </c>
      <c r="G794" s="23">
        <v>12.92</v>
      </c>
      <c r="H794" s="22">
        <v>21273</v>
      </c>
      <c r="I794" s="34">
        <v>175.01316399999999</v>
      </c>
      <c r="J794" s="22">
        <v>0</v>
      </c>
      <c r="K794" s="22" t="s">
        <v>782</v>
      </c>
      <c r="L794" s="23">
        <v>0</v>
      </c>
      <c r="M794" s="23">
        <v>0</v>
      </c>
      <c r="N794" s="23">
        <v>0</v>
      </c>
      <c r="O794" s="14">
        <v>0</v>
      </c>
      <c r="P794" s="22">
        <v>0</v>
      </c>
      <c r="Q794" s="22" t="s">
        <v>782</v>
      </c>
      <c r="R794" s="23">
        <v>0</v>
      </c>
      <c r="S794" s="23">
        <v>0</v>
      </c>
      <c r="T794" s="23">
        <v>0</v>
      </c>
      <c r="U794" s="14">
        <v>0</v>
      </c>
      <c r="V794" s="22">
        <v>0</v>
      </c>
      <c r="W794" s="22" t="s">
        <v>782</v>
      </c>
      <c r="X794" s="23">
        <v>0</v>
      </c>
      <c r="Y794" s="23">
        <v>0</v>
      </c>
      <c r="Z794" s="23">
        <v>0</v>
      </c>
      <c r="AA794" s="14">
        <v>0</v>
      </c>
      <c r="AB794" s="22">
        <v>0</v>
      </c>
      <c r="AC794" s="22" t="s">
        <v>782</v>
      </c>
      <c r="AD794" s="23">
        <v>0</v>
      </c>
      <c r="AE794" s="23">
        <v>0</v>
      </c>
      <c r="AF794" s="23">
        <v>0</v>
      </c>
      <c r="AG794" s="14">
        <v>0</v>
      </c>
      <c r="AH794" s="22" t="s">
        <v>782</v>
      </c>
      <c r="AI794" s="23" t="s">
        <v>782</v>
      </c>
      <c r="AJ794" s="23" t="s">
        <v>782</v>
      </c>
      <c r="AK794" s="23" t="s">
        <v>782</v>
      </c>
      <c r="AL794" s="14" t="s">
        <v>782</v>
      </c>
      <c r="AM794" s="22" t="s">
        <v>782</v>
      </c>
      <c r="AN794" s="23" t="s">
        <v>782</v>
      </c>
      <c r="AO794" s="23" t="s">
        <v>782</v>
      </c>
      <c r="AP794" s="23" t="s">
        <v>782</v>
      </c>
      <c r="AQ794" s="14" t="s">
        <v>782</v>
      </c>
      <c r="AR794" s="22">
        <v>333</v>
      </c>
      <c r="AS794" s="23">
        <v>6881.0510000000058</v>
      </c>
      <c r="AT794" s="23">
        <v>6.8810510000000056</v>
      </c>
      <c r="AU794" s="23">
        <v>5.8662109999999998</v>
      </c>
      <c r="AV794" s="14">
        <v>3.3518684343081766</v>
      </c>
      <c r="AW794" s="22">
        <v>0</v>
      </c>
      <c r="AX794" s="22" t="s">
        <v>782</v>
      </c>
      <c r="AY794" s="23">
        <v>0</v>
      </c>
      <c r="AZ794" s="23">
        <v>0</v>
      </c>
      <c r="BA794" s="23">
        <v>0</v>
      </c>
      <c r="BB794" s="14">
        <v>0</v>
      </c>
      <c r="BC794" s="22">
        <v>2</v>
      </c>
      <c r="BD794" s="23">
        <v>1200</v>
      </c>
      <c r="BE794" s="23">
        <v>1.2</v>
      </c>
      <c r="BF794" s="23">
        <v>1.9163999999999999</v>
      </c>
      <c r="BG794" s="14">
        <v>1.0950033450055221</v>
      </c>
      <c r="BH794" s="22">
        <v>335</v>
      </c>
      <c r="BI794" s="23">
        <v>8.0810510000000058</v>
      </c>
      <c r="BJ794" s="23">
        <v>7.7826110000000002</v>
      </c>
      <c r="BK794" s="14">
        <v>4.4468717793136987</v>
      </c>
      <c r="BL794" t="s">
        <v>468</v>
      </c>
    </row>
    <row r="795" spans="1:64">
      <c r="A795" t="s">
        <v>1652</v>
      </c>
      <c r="B795" t="s">
        <v>1651</v>
      </c>
      <c r="C795" t="s">
        <v>468</v>
      </c>
      <c r="D795" t="s">
        <v>942</v>
      </c>
      <c r="E795">
        <v>2015</v>
      </c>
      <c r="F795" s="23">
        <v>72.430000000000007</v>
      </c>
      <c r="G795" s="23">
        <v>15.06</v>
      </c>
      <c r="H795" s="22">
        <v>21510</v>
      </c>
      <c r="I795" s="34">
        <v>173.37922150109381</v>
      </c>
      <c r="J795" s="13">
        <v>1</v>
      </c>
      <c r="K795" s="13">
        <v>1</v>
      </c>
      <c r="L795" s="19">
        <v>1187</v>
      </c>
      <c r="M795" s="35">
        <v>1.1870000000000001</v>
      </c>
      <c r="N795" s="19">
        <v>7.0998683634555544</v>
      </c>
      <c r="O795" s="17">
        <v>4.094993795672778</v>
      </c>
      <c r="P795" s="36">
        <v>0</v>
      </c>
      <c r="Q795" s="37">
        <v>0</v>
      </c>
      <c r="R795" s="38">
        <v>0</v>
      </c>
      <c r="S795" s="27">
        <v>0</v>
      </c>
      <c r="T795" s="23">
        <v>0</v>
      </c>
      <c r="U795" s="17">
        <v>0</v>
      </c>
      <c r="V795" s="22">
        <v>0</v>
      </c>
      <c r="W795" s="22">
        <v>0</v>
      </c>
      <c r="X795" s="23">
        <v>0</v>
      </c>
      <c r="Y795" s="27">
        <v>0</v>
      </c>
      <c r="Z795" s="27">
        <v>0</v>
      </c>
      <c r="AA795" s="14">
        <v>0</v>
      </c>
      <c r="AB795" s="39">
        <v>0</v>
      </c>
      <c r="AC795" s="22" t="s">
        <v>782</v>
      </c>
      <c r="AD795" s="23">
        <v>0</v>
      </c>
      <c r="AE795" s="23">
        <v>0</v>
      </c>
      <c r="AF795" s="23">
        <v>0</v>
      </c>
      <c r="AG795" s="14">
        <v>0</v>
      </c>
      <c r="AH795" s="22" t="s">
        <v>782</v>
      </c>
      <c r="AI795" s="23" t="s">
        <v>782</v>
      </c>
      <c r="AJ795" s="23" t="s">
        <v>782</v>
      </c>
      <c r="AK795" s="23" t="s">
        <v>782</v>
      </c>
      <c r="AL795" s="14" t="s">
        <v>782</v>
      </c>
      <c r="AM795" s="22" t="s">
        <v>782</v>
      </c>
      <c r="AN795" s="23" t="s">
        <v>782</v>
      </c>
      <c r="AO795" s="23" t="s">
        <v>782</v>
      </c>
      <c r="AP795" s="23" t="s">
        <v>782</v>
      </c>
      <c r="AQ795" s="14" t="s">
        <v>782</v>
      </c>
      <c r="AR795" s="40">
        <v>412</v>
      </c>
      <c r="AS795" s="41">
        <v>8023.3840000000018</v>
      </c>
      <c r="AT795" s="23">
        <v>8.0233840000000018</v>
      </c>
      <c r="AU795" s="23">
        <v>7.1260709779430842</v>
      </c>
      <c r="AV795" s="14">
        <v>4.1101066876679502</v>
      </c>
      <c r="AW795" s="22">
        <v>0</v>
      </c>
      <c r="AX795" s="22" t="s">
        <v>782</v>
      </c>
      <c r="AY795" s="23">
        <v>0</v>
      </c>
      <c r="AZ795" s="23">
        <v>0</v>
      </c>
      <c r="BA795" s="23">
        <v>0</v>
      </c>
      <c r="BB795" s="14">
        <v>0</v>
      </c>
      <c r="BC795" s="42">
        <v>2</v>
      </c>
      <c r="BD795" s="43">
        <v>1200</v>
      </c>
      <c r="BE795" s="44">
        <v>1.2</v>
      </c>
      <c r="BF795" s="23">
        <v>1.9044000000000001</v>
      </c>
      <c r="BG795" s="14">
        <v>1.0984015175013262</v>
      </c>
      <c r="BH795" s="22">
        <v>415</v>
      </c>
      <c r="BI795" s="23">
        <v>10.410384000000001</v>
      </c>
      <c r="BJ795" s="23">
        <v>16.130339341398638</v>
      </c>
      <c r="BK795" s="14">
        <v>9.3035020008420553</v>
      </c>
      <c r="BL795" t="s">
        <v>468</v>
      </c>
    </row>
    <row r="796" spans="1:64">
      <c r="A796" t="s">
        <v>1653</v>
      </c>
      <c r="B796" t="s">
        <v>1651</v>
      </c>
      <c r="C796" t="s">
        <v>468</v>
      </c>
      <c r="D796" t="s">
        <v>942</v>
      </c>
      <c r="E796">
        <v>2016</v>
      </c>
      <c r="F796" s="23">
        <v>72.430000000000007</v>
      </c>
      <c r="G796" s="23">
        <v>14.17</v>
      </c>
      <c r="H796" s="22">
        <v>21551</v>
      </c>
      <c r="I796" s="34">
        <v>182.88690905988946</v>
      </c>
      <c r="J796" s="13">
        <v>1</v>
      </c>
      <c r="K796" s="13">
        <v>1</v>
      </c>
      <c r="L796" s="19">
        <v>1187</v>
      </c>
      <c r="M796" s="35">
        <v>1.1870000000000001</v>
      </c>
      <c r="N796" s="19">
        <v>7.0994469999999996</v>
      </c>
      <c r="O796" s="17">
        <v>3.8818781707744665</v>
      </c>
      <c r="P796" s="13">
        <v>0</v>
      </c>
      <c r="Q796" s="13">
        <v>0</v>
      </c>
      <c r="R796" s="19">
        <v>0</v>
      </c>
      <c r="S796" s="27">
        <v>0</v>
      </c>
      <c r="T796" s="19">
        <v>0</v>
      </c>
      <c r="U796" s="17">
        <v>0</v>
      </c>
      <c r="V796" s="13">
        <v>0</v>
      </c>
      <c r="W796" s="13">
        <v>0</v>
      </c>
      <c r="X796" s="19">
        <v>0</v>
      </c>
      <c r="Y796" s="27">
        <v>0</v>
      </c>
      <c r="Z796" s="19">
        <v>0</v>
      </c>
      <c r="AA796" s="14">
        <v>0</v>
      </c>
      <c r="AB796" s="13">
        <v>0</v>
      </c>
      <c r="AC796" s="22" t="s">
        <v>782</v>
      </c>
      <c r="AD796" s="19">
        <v>0</v>
      </c>
      <c r="AE796" s="23">
        <v>0</v>
      </c>
      <c r="AF796" s="19">
        <v>0</v>
      </c>
      <c r="AG796" s="14">
        <v>0</v>
      </c>
      <c r="AH796" s="22" t="s">
        <v>782</v>
      </c>
      <c r="AI796" s="23" t="s">
        <v>782</v>
      </c>
      <c r="AJ796" s="23" t="s">
        <v>782</v>
      </c>
      <c r="AK796" s="23" t="s">
        <v>782</v>
      </c>
      <c r="AL796" s="14" t="s">
        <v>782</v>
      </c>
      <c r="AM796" s="22" t="s">
        <v>782</v>
      </c>
      <c r="AN796" s="23" t="s">
        <v>782</v>
      </c>
      <c r="AO796" s="23" t="s">
        <v>782</v>
      </c>
      <c r="AP796" s="23" t="s">
        <v>782</v>
      </c>
      <c r="AQ796" s="14" t="s">
        <v>782</v>
      </c>
      <c r="AR796" s="13">
        <v>423</v>
      </c>
      <c r="AS796" s="19">
        <v>8295.5740000000078</v>
      </c>
      <c r="AT796" s="23">
        <v>8.2955740000000073</v>
      </c>
      <c r="AU796" s="19">
        <v>7.3664697120000051</v>
      </c>
      <c r="AV796" s="14">
        <v>4.0278824492504972</v>
      </c>
      <c r="AW796" s="13">
        <v>0</v>
      </c>
      <c r="AX796" s="22" t="s">
        <v>782</v>
      </c>
      <c r="AY796" s="19">
        <v>0</v>
      </c>
      <c r="AZ796" s="23">
        <v>0</v>
      </c>
      <c r="BA796" s="19">
        <v>0</v>
      </c>
      <c r="BB796" s="14">
        <v>0</v>
      </c>
      <c r="BC796" s="13">
        <v>2</v>
      </c>
      <c r="BD796" s="19">
        <v>1200</v>
      </c>
      <c r="BE796" s="44">
        <v>1.2</v>
      </c>
      <c r="BF796" s="19">
        <v>1.9296</v>
      </c>
      <c r="BG796" s="14">
        <v>1.0550782502251812</v>
      </c>
      <c r="BH796" s="22">
        <v>426</v>
      </c>
      <c r="BI796" s="23">
        <v>10.682574000000006</v>
      </c>
      <c r="BJ796" s="23">
        <v>16.395516712000003</v>
      </c>
      <c r="BK796" s="14">
        <v>8.9648388702501443</v>
      </c>
      <c r="BL796" t="s">
        <v>468</v>
      </c>
    </row>
    <row r="797" spans="1:64">
      <c r="A797" t="s">
        <v>1654</v>
      </c>
      <c r="B797" t="s">
        <v>1651</v>
      </c>
      <c r="C797" t="s">
        <v>468</v>
      </c>
      <c r="D797" t="s">
        <v>942</v>
      </c>
      <c r="E797">
        <v>2017</v>
      </c>
      <c r="F797" s="23">
        <v>72.430000000000007</v>
      </c>
      <c r="G797" s="23">
        <v>14.09</v>
      </c>
      <c r="H797" s="22">
        <v>21614</v>
      </c>
      <c r="I797" s="34">
        <v>169.77819616579467</v>
      </c>
      <c r="J797" s="13">
        <v>1</v>
      </c>
      <c r="K797" s="13">
        <v>1</v>
      </c>
      <c r="L797" s="19">
        <v>1187</v>
      </c>
      <c r="M797" s="19">
        <v>1.1870000000000001</v>
      </c>
      <c r="N797" s="19">
        <v>7.0994469999999996</v>
      </c>
      <c r="O797" s="17">
        <v>4.181601148045611</v>
      </c>
      <c r="P797" s="13">
        <v>0</v>
      </c>
      <c r="Q797" s="13">
        <v>0</v>
      </c>
      <c r="R797" s="19">
        <v>0</v>
      </c>
      <c r="S797" s="19">
        <v>0</v>
      </c>
      <c r="T797" s="19">
        <v>0</v>
      </c>
      <c r="U797" s="17">
        <v>0</v>
      </c>
      <c r="V797" s="13">
        <v>0</v>
      </c>
      <c r="W797" s="13">
        <v>0</v>
      </c>
      <c r="X797" s="19">
        <v>0</v>
      </c>
      <c r="Y797" s="19">
        <v>0</v>
      </c>
      <c r="Z797" s="19">
        <v>0</v>
      </c>
      <c r="AA797" s="14">
        <v>0</v>
      </c>
      <c r="AB797" s="13">
        <v>0</v>
      </c>
      <c r="AC797" s="22" t="s">
        <v>782</v>
      </c>
      <c r="AD797" s="19">
        <v>0</v>
      </c>
      <c r="AE797" s="19">
        <v>0</v>
      </c>
      <c r="AF797" s="19">
        <v>0</v>
      </c>
      <c r="AG797" s="14">
        <v>0</v>
      </c>
      <c r="AH797" s="22" t="s">
        <v>782</v>
      </c>
      <c r="AI797" s="23" t="s">
        <v>782</v>
      </c>
      <c r="AJ797" s="23" t="s">
        <v>782</v>
      </c>
      <c r="AK797" s="23" t="s">
        <v>782</v>
      </c>
      <c r="AL797" s="14" t="s">
        <v>782</v>
      </c>
      <c r="AM797" s="22" t="s">
        <v>782</v>
      </c>
      <c r="AN797" s="23" t="s">
        <v>782</v>
      </c>
      <c r="AO797" s="23" t="s">
        <v>782</v>
      </c>
      <c r="AP797" s="23" t="s">
        <v>782</v>
      </c>
      <c r="AQ797" s="14" t="s">
        <v>782</v>
      </c>
      <c r="AR797" s="13">
        <v>455</v>
      </c>
      <c r="AS797" s="19">
        <v>8720.4490000000078</v>
      </c>
      <c r="AT797" s="19">
        <v>8.7204489999999915</v>
      </c>
      <c r="AU797" s="19">
        <v>7.7437587120000035</v>
      </c>
      <c r="AV797" s="14">
        <v>4.5611031845561234</v>
      </c>
      <c r="AW797" s="13">
        <v>0</v>
      </c>
      <c r="AX797" s="22" t="s">
        <v>782</v>
      </c>
      <c r="AY797" s="19">
        <v>0</v>
      </c>
      <c r="AZ797" s="19">
        <v>0</v>
      </c>
      <c r="BA797" s="19">
        <v>0</v>
      </c>
      <c r="BB797" s="14">
        <v>0</v>
      </c>
      <c r="BC797" s="13">
        <v>2</v>
      </c>
      <c r="BD797" s="19">
        <v>1200</v>
      </c>
      <c r="BE797" s="19">
        <v>1.2</v>
      </c>
      <c r="BF797" s="19">
        <v>1.9296</v>
      </c>
      <c r="BG797" s="14">
        <v>1.1365417018070298</v>
      </c>
      <c r="BH797" s="22">
        <v>458</v>
      </c>
      <c r="BI797" s="23">
        <v>11.10744899999999</v>
      </c>
      <c r="BJ797" s="23">
        <v>16.772805712000004</v>
      </c>
      <c r="BK797" s="14">
        <v>9.879246034408764</v>
      </c>
      <c r="BL797" t="s">
        <v>468</v>
      </c>
    </row>
    <row r="798" spans="1:64">
      <c r="A798" t="s">
        <v>1655</v>
      </c>
      <c r="B798" t="s">
        <v>1651</v>
      </c>
      <c r="C798" t="s">
        <v>468</v>
      </c>
      <c r="D798" t="s">
        <v>942</v>
      </c>
      <c r="E798">
        <v>2018</v>
      </c>
      <c r="F798" s="23">
        <v>72.430000000000007</v>
      </c>
      <c r="G798" s="23">
        <v>14.09</v>
      </c>
      <c r="H798" s="22">
        <v>21690</v>
      </c>
      <c r="I798" s="34">
        <v>169.79026284640346</v>
      </c>
      <c r="J798" s="13">
        <v>1</v>
      </c>
      <c r="K798" s="13">
        <v>1</v>
      </c>
      <c r="L798" s="19">
        <v>1187</v>
      </c>
      <c r="M798" s="19">
        <v>1.1870000000000001</v>
      </c>
      <c r="N798" s="19">
        <v>7.0994469999999996</v>
      </c>
      <c r="O798" s="17">
        <v>4.1813039693697496</v>
      </c>
      <c r="P798" s="13">
        <v>0</v>
      </c>
      <c r="Q798" s="13">
        <v>0</v>
      </c>
      <c r="R798" s="19">
        <v>0</v>
      </c>
      <c r="S798" s="19">
        <v>0</v>
      </c>
      <c r="T798" s="19">
        <v>0</v>
      </c>
      <c r="U798" s="17">
        <v>0</v>
      </c>
      <c r="V798" s="13">
        <v>0</v>
      </c>
      <c r="W798" s="13">
        <v>0</v>
      </c>
      <c r="X798" s="19">
        <v>0</v>
      </c>
      <c r="Y798" s="19">
        <v>0</v>
      </c>
      <c r="Z798" s="19">
        <v>0</v>
      </c>
      <c r="AA798" s="14">
        <v>0</v>
      </c>
      <c r="AB798" s="13">
        <v>0</v>
      </c>
      <c r="AC798" s="22" t="s">
        <v>782</v>
      </c>
      <c r="AD798" s="19">
        <v>0</v>
      </c>
      <c r="AE798" s="19">
        <v>0</v>
      </c>
      <c r="AF798" s="19">
        <v>0</v>
      </c>
      <c r="AG798" s="14">
        <v>0</v>
      </c>
      <c r="AH798" s="22" t="s">
        <v>782</v>
      </c>
      <c r="AI798" s="23" t="s">
        <v>782</v>
      </c>
      <c r="AJ798" s="23" t="s">
        <v>782</v>
      </c>
      <c r="AK798" s="23" t="s">
        <v>782</v>
      </c>
      <c r="AL798" s="14" t="s">
        <v>782</v>
      </c>
      <c r="AM798" s="22" t="s">
        <v>782</v>
      </c>
      <c r="AN798" s="23" t="s">
        <v>782</v>
      </c>
      <c r="AO798" s="23" t="s">
        <v>782</v>
      </c>
      <c r="AP798" s="23" t="s">
        <v>782</v>
      </c>
      <c r="AQ798" s="14" t="s">
        <v>782</v>
      </c>
      <c r="AR798" s="13">
        <v>468</v>
      </c>
      <c r="AS798" s="19">
        <v>8885.0990000000111</v>
      </c>
      <c r="AT798" s="19">
        <v>8.885098999999995</v>
      </c>
      <c r="AU798" s="19">
        <v>7.8899679120000039</v>
      </c>
      <c r="AV798" s="14">
        <v>4.6468906872106484</v>
      </c>
      <c r="AW798" s="13">
        <v>0</v>
      </c>
      <c r="AX798" s="22" t="s">
        <v>782</v>
      </c>
      <c r="AY798" s="19">
        <v>0</v>
      </c>
      <c r="AZ798" s="19">
        <v>0</v>
      </c>
      <c r="BA798" s="19">
        <v>0</v>
      </c>
      <c r="BB798" s="14">
        <v>0</v>
      </c>
      <c r="BC798" s="13">
        <v>2</v>
      </c>
      <c r="BD798" s="19">
        <v>1200</v>
      </c>
      <c r="BE798" s="19">
        <v>1.2</v>
      </c>
      <c r="BF798" s="19">
        <v>1.9296</v>
      </c>
      <c r="BG798" s="14">
        <v>1.1364609298859292</v>
      </c>
      <c r="BH798" s="22">
        <v>471</v>
      </c>
      <c r="BI798" s="23">
        <v>11.272098999999994</v>
      </c>
      <c r="BJ798" s="23">
        <v>16.919014912000002</v>
      </c>
      <c r="BK798" s="14">
        <v>9.9646555864663284</v>
      </c>
      <c r="BL798" t="s">
        <v>468</v>
      </c>
    </row>
    <row r="799" spans="1:64">
      <c r="A799" t="s">
        <v>1656</v>
      </c>
      <c r="B799" t="s">
        <v>1651</v>
      </c>
      <c r="C799" t="s">
        <v>468</v>
      </c>
      <c r="D799" t="s">
        <v>942</v>
      </c>
      <c r="E799">
        <v>2019</v>
      </c>
      <c r="F799" s="23">
        <v>72.430000000000007</v>
      </c>
      <c r="G799" s="23">
        <v>13.89</v>
      </c>
      <c r="H799" s="22">
        <v>21607</v>
      </c>
      <c r="I799" s="34">
        <v>173.92977758837776</v>
      </c>
      <c r="J799" s="22">
        <v>1</v>
      </c>
      <c r="K799" s="22">
        <v>1</v>
      </c>
      <c r="L799" s="23">
        <v>1187</v>
      </c>
      <c r="M799" s="23">
        <v>1.1870000000000001</v>
      </c>
      <c r="N799" s="23">
        <v>7.0994469999999996</v>
      </c>
      <c r="O799" s="14">
        <v>4.0817892706110115</v>
      </c>
      <c r="P799" s="22">
        <v>0</v>
      </c>
      <c r="Q799" s="22">
        <v>0</v>
      </c>
      <c r="R799" s="23">
        <v>0</v>
      </c>
      <c r="S799" s="23">
        <v>0</v>
      </c>
      <c r="T799" s="23">
        <v>0</v>
      </c>
      <c r="U799" s="14">
        <v>0</v>
      </c>
      <c r="V799" s="22">
        <v>0</v>
      </c>
      <c r="W799" s="22">
        <v>0</v>
      </c>
      <c r="X799" s="23">
        <v>0</v>
      </c>
      <c r="Y799" s="23">
        <v>0</v>
      </c>
      <c r="Z799" s="23">
        <v>0</v>
      </c>
      <c r="AA799" s="14">
        <v>0</v>
      </c>
      <c r="AB799" s="22">
        <v>0</v>
      </c>
      <c r="AC799" s="22">
        <v>0</v>
      </c>
      <c r="AD799" s="23">
        <v>0</v>
      </c>
      <c r="AE799" s="23">
        <v>0</v>
      </c>
      <c r="AF799" s="23">
        <v>0</v>
      </c>
      <c r="AG799" s="14">
        <v>0</v>
      </c>
      <c r="AH799" s="22">
        <v>0</v>
      </c>
      <c r="AI799" s="23">
        <v>0</v>
      </c>
      <c r="AJ799" s="23">
        <v>0</v>
      </c>
      <c r="AK799" s="23">
        <v>0</v>
      </c>
      <c r="AL799" s="14">
        <v>0</v>
      </c>
      <c r="AM799" s="22">
        <v>509</v>
      </c>
      <c r="AN799" s="23">
        <v>9566.2540000000117</v>
      </c>
      <c r="AO799" s="23">
        <v>9.5662539999999954</v>
      </c>
      <c r="AP799" s="23">
        <v>8.4948335520000064</v>
      </c>
      <c r="AQ799" s="14">
        <v>4.8840593426755712</v>
      </c>
      <c r="AR799" s="22">
        <v>509</v>
      </c>
      <c r="AS799" s="23">
        <v>9566.2540000000117</v>
      </c>
      <c r="AT799" s="23">
        <v>9.5662539999999954</v>
      </c>
      <c r="AU799" s="23">
        <v>8.4948335520000064</v>
      </c>
      <c r="AV799" s="14">
        <v>4.8840593426755712</v>
      </c>
      <c r="AW799" s="22">
        <v>0</v>
      </c>
      <c r="AX799" s="22" t="s">
        <v>782</v>
      </c>
      <c r="AY799" s="23">
        <v>0</v>
      </c>
      <c r="AZ799" s="23">
        <v>0</v>
      </c>
      <c r="BA799" s="23">
        <v>0</v>
      </c>
      <c r="BB799" s="14">
        <v>0</v>
      </c>
      <c r="BC799" s="22">
        <v>2</v>
      </c>
      <c r="BD799" s="23">
        <v>1200</v>
      </c>
      <c r="BE799" s="23">
        <v>1.2</v>
      </c>
      <c r="BF799" s="23">
        <v>0.99143437429274439</v>
      </c>
      <c r="BG799" s="14">
        <v>0.57001991725595891</v>
      </c>
      <c r="BH799" s="22">
        <v>512</v>
      </c>
      <c r="BI799" s="23">
        <v>11.953253999999994</v>
      </c>
      <c r="BJ799" s="23">
        <v>16.585714926292752</v>
      </c>
      <c r="BK799" s="14">
        <v>9.5358685305425404</v>
      </c>
      <c r="BL799" t="s">
        <v>468</v>
      </c>
    </row>
    <row r="800" spans="1:64">
      <c r="A800" t="s">
        <v>1657</v>
      </c>
      <c r="B800" t="s">
        <v>1651</v>
      </c>
      <c r="C800" t="s">
        <v>468</v>
      </c>
      <c r="D800" t="s">
        <v>942</v>
      </c>
      <c r="E800">
        <v>2020</v>
      </c>
      <c r="F800" s="23">
        <v>72.430000000000007</v>
      </c>
      <c r="G800" s="23">
        <v>14.03</v>
      </c>
      <c r="H800" s="22">
        <v>21521</v>
      </c>
      <c r="I800" s="34">
        <v>173.98491843929486</v>
      </c>
      <c r="J800" s="22">
        <v>1</v>
      </c>
      <c r="K800" s="22">
        <v>1</v>
      </c>
      <c r="L800" s="23">
        <v>1187</v>
      </c>
      <c r="M800" s="23">
        <v>1.1870000000000001</v>
      </c>
      <c r="N800" s="23">
        <v>7.0994469999999996</v>
      </c>
      <c r="O800" s="14">
        <v>4.0804956335781881</v>
      </c>
      <c r="P800" s="22">
        <v>0</v>
      </c>
      <c r="Q800" s="22">
        <v>0</v>
      </c>
      <c r="R800" s="23">
        <v>0</v>
      </c>
      <c r="S800" s="23">
        <v>0</v>
      </c>
      <c r="T800" s="23">
        <v>0</v>
      </c>
      <c r="U800" s="14">
        <v>0</v>
      </c>
      <c r="V800" s="22">
        <v>0</v>
      </c>
      <c r="W800" s="22">
        <v>0</v>
      </c>
      <c r="X800" s="23">
        <v>0</v>
      </c>
      <c r="Y800" s="23">
        <v>0</v>
      </c>
      <c r="Z800" s="23">
        <v>0</v>
      </c>
      <c r="AA800" s="14">
        <v>0</v>
      </c>
      <c r="AB800" s="22">
        <v>0</v>
      </c>
      <c r="AC800" s="22">
        <v>0</v>
      </c>
      <c r="AD800" s="23">
        <v>0</v>
      </c>
      <c r="AE800" s="23">
        <v>0</v>
      </c>
      <c r="AF800" s="23">
        <v>0</v>
      </c>
      <c r="AG800" s="14">
        <v>0</v>
      </c>
      <c r="AH800" s="22">
        <v>0</v>
      </c>
      <c r="AI800" s="23">
        <v>0</v>
      </c>
      <c r="AJ800" s="23">
        <v>0</v>
      </c>
      <c r="AK800" s="23">
        <v>0</v>
      </c>
      <c r="AL800" s="14">
        <v>0</v>
      </c>
      <c r="AM800" s="22">
        <v>577</v>
      </c>
      <c r="AN800" s="23">
        <v>10468.523000000017</v>
      </c>
      <c r="AO800" s="23">
        <v>10.468522999999999</v>
      </c>
      <c r="AP800" s="23">
        <v>9.2960484240000056</v>
      </c>
      <c r="AQ800" s="14">
        <v>5.343019675147012</v>
      </c>
      <c r="AR800" s="22">
        <v>577</v>
      </c>
      <c r="AS800" s="23">
        <v>10468.523000000017</v>
      </c>
      <c r="AT800" s="23">
        <v>10.468522999999999</v>
      </c>
      <c r="AU800" s="23">
        <v>9.2960484240000056</v>
      </c>
      <c r="AV800" s="14">
        <v>5.343019675147012</v>
      </c>
      <c r="AW800" s="22">
        <v>0</v>
      </c>
      <c r="AX800" s="22">
        <v>0</v>
      </c>
      <c r="AY800" s="23">
        <v>0</v>
      </c>
      <c r="AZ800" s="23">
        <v>0</v>
      </c>
      <c r="BA800" s="23">
        <v>0</v>
      </c>
      <c r="BB800" s="14">
        <v>0</v>
      </c>
      <c r="BC800" s="22">
        <v>2</v>
      </c>
      <c r="BD800" s="23">
        <v>1200</v>
      </c>
      <c r="BE800" s="23">
        <v>1.2</v>
      </c>
      <c r="BF800" s="23">
        <v>1.3389046123362558</v>
      </c>
      <c r="BG800" s="14">
        <v>0.7695521108074741</v>
      </c>
      <c r="BH800" s="22">
        <v>580</v>
      </c>
      <c r="BI800" s="23">
        <v>12.855522999999998</v>
      </c>
      <c r="BJ800" s="23">
        <v>17.734400036336261</v>
      </c>
      <c r="BK800" s="14">
        <v>10.193067419532674</v>
      </c>
      <c r="BL800" t="s">
        <v>468</v>
      </c>
    </row>
    <row r="801" spans="1:64">
      <c r="A801" t="s">
        <v>1658</v>
      </c>
      <c r="B801" t="s">
        <v>1651</v>
      </c>
      <c r="C801" t="s">
        <v>468</v>
      </c>
      <c r="D801" t="s">
        <v>942</v>
      </c>
      <c r="E801">
        <v>2021</v>
      </c>
      <c r="F801" s="23">
        <v>72.430000000000007</v>
      </c>
      <c r="G801" s="23">
        <v>14.09</v>
      </c>
      <c r="H801" s="22">
        <v>21502</v>
      </c>
      <c r="I801" s="34">
        <v>161.36000000000001</v>
      </c>
      <c r="J801" s="22">
        <v>1</v>
      </c>
      <c r="K801" s="22">
        <v>1</v>
      </c>
      <c r="L801" s="23">
        <v>1187</v>
      </c>
      <c r="M801" s="23">
        <v>1.1870000000000001</v>
      </c>
      <c r="N801" s="23">
        <v>7.0994469999999996</v>
      </c>
      <c r="O801" s="14">
        <v>4.4000000000000004</v>
      </c>
      <c r="P801" s="22">
        <v>0</v>
      </c>
      <c r="Q801" s="22">
        <v>0</v>
      </c>
      <c r="R801" s="23">
        <v>0</v>
      </c>
      <c r="S801" s="23">
        <v>0</v>
      </c>
      <c r="T801" s="23">
        <v>0</v>
      </c>
      <c r="U801" s="14">
        <v>0</v>
      </c>
      <c r="V801" s="22">
        <v>0</v>
      </c>
      <c r="W801" s="22">
        <v>0</v>
      </c>
      <c r="X801" s="23">
        <v>0</v>
      </c>
      <c r="Y801" s="23">
        <v>0</v>
      </c>
      <c r="Z801" s="23">
        <v>0</v>
      </c>
      <c r="AA801" s="14">
        <v>0</v>
      </c>
      <c r="AB801" s="22">
        <v>0</v>
      </c>
      <c r="AC801" s="22">
        <v>0</v>
      </c>
      <c r="AD801" s="23">
        <v>0</v>
      </c>
      <c r="AE801" s="23">
        <v>0</v>
      </c>
      <c r="AF801" s="23">
        <v>0</v>
      </c>
      <c r="AG801" s="14">
        <v>0</v>
      </c>
      <c r="AH801" s="22">
        <v>1</v>
      </c>
      <c r="AI801" s="23">
        <v>4349.43</v>
      </c>
      <c r="AJ801" s="23">
        <v>4.3494299999999999</v>
      </c>
      <c r="AK801" s="23">
        <v>3.8919696199999998</v>
      </c>
      <c r="AL801" s="14">
        <v>2.41</v>
      </c>
      <c r="AM801" s="22">
        <v>707</v>
      </c>
      <c r="AN801" s="23">
        <v>11936.038</v>
      </c>
      <c r="AO801" s="23">
        <v>11.936038</v>
      </c>
      <c r="AP801" s="23">
        <v>10.680640289999999</v>
      </c>
      <c r="AQ801" s="14">
        <v>6.62</v>
      </c>
      <c r="AR801" s="22">
        <v>708</v>
      </c>
      <c r="AS801" s="23">
        <v>16285.468000000001</v>
      </c>
      <c r="AT801" s="23">
        <v>16.285468000000002</v>
      </c>
      <c r="AU801" s="23">
        <v>14.572609910000001</v>
      </c>
      <c r="AV801" s="14">
        <v>9.0299999999999994</v>
      </c>
      <c r="AW801" s="22">
        <v>0</v>
      </c>
      <c r="AX801" s="22">
        <v>0</v>
      </c>
      <c r="AY801" s="23">
        <v>0</v>
      </c>
      <c r="AZ801" s="23">
        <v>0</v>
      </c>
      <c r="BA801" s="23">
        <v>0</v>
      </c>
      <c r="BB801" s="14">
        <v>0</v>
      </c>
      <c r="BC801" s="22">
        <v>2</v>
      </c>
      <c r="BD801" s="23">
        <v>1200</v>
      </c>
      <c r="BE801" s="23">
        <v>1.2</v>
      </c>
      <c r="BF801" s="23">
        <v>1.1675248220000001</v>
      </c>
      <c r="BG801" s="14">
        <v>0.72</v>
      </c>
      <c r="BH801" s="22">
        <v>711</v>
      </c>
      <c r="BI801" s="23">
        <v>18.670000000000002</v>
      </c>
      <c r="BJ801" s="23">
        <v>22.84</v>
      </c>
      <c r="BK801" s="14">
        <v>14.15</v>
      </c>
      <c r="BL801" t="s">
        <v>468</v>
      </c>
    </row>
    <row r="802" spans="1:64">
      <c r="A802" t="s">
        <v>1659</v>
      </c>
      <c r="B802" t="s">
        <v>1651</v>
      </c>
      <c r="C802" t="s">
        <v>468</v>
      </c>
      <c r="D802" s="111" t="s">
        <v>942</v>
      </c>
      <c r="E802" s="110">
        <v>2022</v>
      </c>
      <c r="F802" s="23"/>
      <c r="G802" s="23"/>
      <c r="H802" s="22">
        <v>21582</v>
      </c>
      <c r="I802" s="34">
        <v>156.41636880866739</v>
      </c>
      <c r="J802" s="22">
        <v>1</v>
      </c>
      <c r="K802" s="22">
        <v>1</v>
      </c>
      <c r="L802" s="23">
        <v>1187</v>
      </c>
      <c r="M802" s="23">
        <v>1.1870000000000001</v>
      </c>
      <c r="N802" s="23">
        <v>7.0246659999999999</v>
      </c>
      <c r="O802" s="14">
        <v>4.4910043964725688</v>
      </c>
      <c r="P802" s="22">
        <v>0</v>
      </c>
      <c r="Q802" s="22">
        <v>0</v>
      </c>
      <c r="R802" s="23">
        <v>0</v>
      </c>
      <c r="S802" s="23">
        <v>0</v>
      </c>
      <c r="T802" s="23">
        <v>0</v>
      </c>
      <c r="U802" s="14">
        <v>0</v>
      </c>
      <c r="V802" s="22">
        <v>0</v>
      </c>
      <c r="W802" s="22">
        <v>0</v>
      </c>
      <c r="X802" s="23">
        <v>0</v>
      </c>
      <c r="Y802" s="23">
        <v>0</v>
      </c>
      <c r="Z802" s="23">
        <v>0</v>
      </c>
      <c r="AA802" s="14">
        <v>0</v>
      </c>
      <c r="AB802" s="22">
        <v>0</v>
      </c>
      <c r="AC802" s="22">
        <v>0</v>
      </c>
      <c r="AD802" s="23">
        <v>0</v>
      </c>
      <c r="AE802" s="23">
        <v>0</v>
      </c>
      <c r="AF802" s="23">
        <v>0</v>
      </c>
      <c r="AG802" s="14">
        <v>0</v>
      </c>
      <c r="AH802" s="22">
        <v>1</v>
      </c>
      <c r="AI802" s="23">
        <v>4349.43</v>
      </c>
      <c r="AJ802" s="23">
        <v>4.3494299999999999</v>
      </c>
      <c r="AK802" s="23">
        <v>4.4553991569453997</v>
      </c>
      <c r="AL802" s="14">
        <v>2.8484225729567734</v>
      </c>
      <c r="AM802" s="22">
        <v>907</v>
      </c>
      <c r="AN802" s="23">
        <v>13887.768000000016</v>
      </c>
      <c r="AO802" s="23">
        <v>13.887768000000001</v>
      </c>
      <c r="AP802" s="23">
        <v>14.22612844419918</v>
      </c>
      <c r="AQ802" s="14">
        <v>9.0950381680327563</v>
      </c>
      <c r="AR802" s="22">
        <v>908</v>
      </c>
      <c r="AS802" s="23">
        <v>18237.198</v>
      </c>
      <c r="AT802" s="23">
        <v>18.237197999999999</v>
      </c>
      <c r="AU802" s="23">
        <v>18.681527601144598</v>
      </c>
      <c r="AV802" s="14">
        <v>11.94346074098954</v>
      </c>
      <c r="AW802" s="22">
        <v>0</v>
      </c>
      <c r="AX802" s="22">
        <v>0</v>
      </c>
      <c r="AY802" s="23">
        <v>0</v>
      </c>
      <c r="AZ802" s="23">
        <v>0</v>
      </c>
      <c r="BA802" s="23">
        <v>0</v>
      </c>
      <c r="BB802" s="14">
        <v>0</v>
      </c>
      <c r="BC802" s="22">
        <v>2</v>
      </c>
      <c r="BD802" s="23">
        <v>1200</v>
      </c>
      <c r="BE802" s="23">
        <v>1.2</v>
      </c>
      <c r="BF802" s="23">
        <v>1.304093092415513</v>
      </c>
      <c r="BG802" s="14">
        <v>0.83373185450348486</v>
      </c>
      <c r="BH802" s="22">
        <v>911</v>
      </c>
      <c r="BI802" s="23">
        <v>20.624198</v>
      </c>
      <c r="BJ802" s="23">
        <v>27.010286693560111</v>
      </c>
      <c r="BK802" s="14">
        <v>17.268196991965596</v>
      </c>
      <c r="BL802" t="s">
        <v>468</v>
      </c>
    </row>
    <row r="803" spans="1:64">
      <c r="A803" t="s">
        <v>1660</v>
      </c>
      <c r="B803" t="s">
        <v>1651</v>
      </c>
      <c r="C803" t="s">
        <v>468</v>
      </c>
      <c r="D803" t="s">
        <v>942</v>
      </c>
      <c r="E803">
        <v>2023</v>
      </c>
      <c r="F803">
        <v>72.430000000000007</v>
      </c>
      <c r="G803">
        <v>14.06</v>
      </c>
      <c r="H803">
        <v>21107</v>
      </c>
      <c r="I803">
        <v>156.41636880866739</v>
      </c>
      <c r="J803">
        <v>1</v>
      </c>
      <c r="K803">
        <v>1</v>
      </c>
      <c r="L803">
        <v>1187</v>
      </c>
      <c r="M803">
        <v>1.1870000000000001</v>
      </c>
      <c r="N803">
        <v>7.0246659999999999</v>
      </c>
      <c r="O803">
        <v>4.4910043964725688</v>
      </c>
      <c r="P803">
        <v>0</v>
      </c>
      <c r="Q803">
        <v>0</v>
      </c>
      <c r="R803">
        <v>0</v>
      </c>
      <c r="S803">
        <v>0</v>
      </c>
      <c r="T803">
        <v>0</v>
      </c>
      <c r="U803">
        <v>0</v>
      </c>
      <c r="V803">
        <v>0</v>
      </c>
      <c r="W803">
        <v>0</v>
      </c>
      <c r="X803">
        <v>0</v>
      </c>
      <c r="Y803">
        <v>0</v>
      </c>
      <c r="Z803">
        <v>0</v>
      </c>
      <c r="AA803">
        <v>0</v>
      </c>
      <c r="AG803">
        <v>0</v>
      </c>
      <c r="AH803">
        <v>1</v>
      </c>
      <c r="AI803">
        <v>4349.43</v>
      </c>
      <c r="AJ803">
        <v>4.3494299999999999</v>
      </c>
      <c r="AK803">
        <v>4.0797100000000004</v>
      </c>
      <c r="AL803">
        <v>2.817329</v>
      </c>
      <c r="AM803">
        <v>1267</v>
      </c>
      <c r="AN803">
        <v>18178.953000000001</v>
      </c>
      <c r="AO803">
        <v>18.178953</v>
      </c>
      <c r="AP803">
        <v>17.051625999999999</v>
      </c>
      <c r="AQ803">
        <v>10.901433225865253</v>
      </c>
      <c r="AR803">
        <v>1378</v>
      </c>
      <c r="AS803">
        <v>22608.062999999998</v>
      </c>
      <c r="AT803">
        <v>22.608063000000001</v>
      </c>
      <c r="AU803">
        <v>21.2060745160023</v>
      </c>
      <c r="AV803">
        <v>13.557452252290888</v>
      </c>
      <c r="AW803">
        <v>0</v>
      </c>
      <c r="AX803">
        <v>0</v>
      </c>
      <c r="AY803">
        <v>0</v>
      </c>
      <c r="AZ803">
        <v>0</v>
      </c>
      <c r="BA803">
        <v>0</v>
      </c>
      <c r="BB803">
        <v>0</v>
      </c>
      <c r="BC803">
        <v>2</v>
      </c>
      <c r="BD803">
        <v>1200</v>
      </c>
      <c r="BE803">
        <v>1.2</v>
      </c>
      <c r="BF803">
        <v>1.5571459999999999</v>
      </c>
      <c r="BG803">
        <v>0.99551345671803815</v>
      </c>
      <c r="BH803">
        <v>1381</v>
      </c>
      <c r="BI803">
        <v>24.995063000000002</v>
      </c>
      <c r="BJ803">
        <v>29.787886516002299</v>
      </c>
      <c r="BK803">
        <v>19.043970105481495</v>
      </c>
      <c r="BL803" t="s">
        <v>468</v>
      </c>
    </row>
    <row r="804" spans="1:64">
      <c r="A804" t="s">
        <v>1661</v>
      </c>
      <c r="B804" t="s">
        <v>1651</v>
      </c>
      <c r="C804" t="s">
        <v>468</v>
      </c>
      <c r="D804" t="s">
        <v>942</v>
      </c>
      <c r="E804">
        <v>2024</v>
      </c>
      <c r="F804">
        <v>72.430000000000007</v>
      </c>
      <c r="G804">
        <v>14.09</v>
      </c>
      <c r="H804">
        <v>21179</v>
      </c>
      <c r="I804">
        <v>145.22648167870037</v>
      </c>
      <c r="J804">
        <v>1</v>
      </c>
      <c r="K804">
        <v>1</v>
      </c>
      <c r="L804">
        <v>1187</v>
      </c>
      <c r="M804">
        <v>1.1870000000000001</v>
      </c>
      <c r="N804">
        <v>7.0246659999999999</v>
      </c>
      <c r="O804">
        <v>4.8370420592722185</v>
      </c>
      <c r="P804">
        <v>0</v>
      </c>
      <c r="Q804">
        <v>0</v>
      </c>
      <c r="R804">
        <v>0</v>
      </c>
      <c r="S804">
        <v>0</v>
      </c>
      <c r="T804">
        <v>0</v>
      </c>
      <c r="U804">
        <v>0</v>
      </c>
      <c r="V804">
        <v>0</v>
      </c>
      <c r="W804">
        <v>0</v>
      </c>
      <c r="X804">
        <v>0</v>
      </c>
      <c r="Y804">
        <v>0</v>
      </c>
      <c r="Z804">
        <v>0</v>
      </c>
      <c r="AA804">
        <v>0</v>
      </c>
      <c r="AB804">
        <v>0</v>
      </c>
      <c r="AC804">
        <v>0</v>
      </c>
      <c r="AD804">
        <v>0</v>
      </c>
      <c r="AE804">
        <v>0</v>
      </c>
      <c r="AF804">
        <v>0</v>
      </c>
      <c r="AG804">
        <v>0</v>
      </c>
      <c r="AH804">
        <v>2</v>
      </c>
      <c r="AI804">
        <v>5108.43</v>
      </c>
      <c r="AJ804">
        <v>5.1084300000000002</v>
      </c>
      <c r="AK804">
        <v>4.6075168185034556</v>
      </c>
      <c r="AL804">
        <v>3.1726423206320895</v>
      </c>
      <c r="AM804">
        <v>1516</v>
      </c>
      <c r="AN804">
        <v>21995.986999999994</v>
      </c>
      <c r="AO804">
        <v>21.995986999999982</v>
      </c>
      <c r="AP804">
        <v>19.839144324593541</v>
      </c>
      <c r="AQ804">
        <v>13.660831065566775</v>
      </c>
      <c r="AR804">
        <v>1753</v>
      </c>
      <c r="AS804">
        <v>27326.25399999991</v>
      </c>
      <c r="AT804">
        <v>27.326254000000034</v>
      </c>
      <c r="AU804">
        <v>24.646745652127407</v>
      </c>
      <c r="AV804">
        <v>16.97124750750071</v>
      </c>
      <c r="AW804">
        <v>0</v>
      </c>
      <c r="AX804">
        <v>0</v>
      </c>
      <c r="AY804">
        <v>0</v>
      </c>
      <c r="AZ804">
        <v>0</v>
      </c>
      <c r="BA804">
        <v>0</v>
      </c>
      <c r="BB804">
        <v>0</v>
      </c>
      <c r="BC804">
        <v>2</v>
      </c>
      <c r="BD804">
        <v>1200</v>
      </c>
      <c r="BE804">
        <v>1.2</v>
      </c>
      <c r="BF804">
        <v>1.3656827045829809</v>
      </c>
      <c r="BG804">
        <v>0.94038131943760961</v>
      </c>
      <c r="BH804">
        <v>1756</v>
      </c>
      <c r="BI804">
        <v>29.713254000000035</v>
      </c>
      <c r="BJ804">
        <v>33.037094356710391</v>
      </c>
      <c r="BK804">
        <v>22.748670886210537</v>
      </c>
      <c r="BL804" t="s">
        <v>468</v>
      </c>
    </row>
    <row r="805" spans="1:64">
      <c r="A805" t="s">
        <v>1662</v>
      </c>
      <c r="B805" t="s">
        <v>1663</v>
      </c>
      <c r="C805" t="s">
        <v>470</v>
      </c>
      <c r="D805" t="s">
        <v>795</v>
      </c>
      <c r="E805">
        <v>2012</v>
      </c>
      <c r="F805" s="23">
        <v>7364.31</v>
      </c>
      <c r="G805" s="23">
        <v>1770.75</v>
      </c>
      <c r="H805" s="22">
        <v>4315912</v>
      </c>
      <c r="I805" s="34">
        <v>35908.355963999988</v>
      </c>
      <c r="J805" s="22">
        <v>126</v>
      </c>
      <c r="K805" s="22" t="s">
        <v>782</v>
      </c>
      <c r="L805" s="23">
        <v>56283.1</v>
      </c>
      <c r="M805" s="23">
        <v>56.283099999999997</v>
      </c>
      <c r="N805" s="23">
        <v>286.9196199999999</v>
      </c>
      <c r="O805" s="14">
        <v>0.79903301696031948</v>
      </c>
      <c r="P805" s="22">
        <v>14</v>
      </c>
      <c r="Q805" s="22" t="s">
        <v>782</v>
      </c>
      <c r="R805" s="23">
        <v>13157</v>
      </c>
      <c r="S805" s="23">
        <v>13.157</v>
      </c>
      <c r="T805" s="23">
        <v>40.901927000000008</v>
      </c>
      <c r="U805" s="14">
        <v>0.11390643180937145</v>
      </c>
      <c r="V805" s="22">
        <v>0</v>
      </c>
      <c r="W805" s="22" t="s">
        <v>782</v>
      </c>
      <c r="X805" s="23">
        <v>0</v>
      </c>
      <c r="Y805" s="23">
        <v>0</v>
      </c>
      <c r="Z805" s="23">
        <v>0</v>
      </c>
      <c r="AA805" s="14">
        <v>0</v>
      </c>
      <c r="AB805" s="22">
        <v>4</v>
      </c>
      <c r="AC805" s="22" t="s">
        <v>782</v>
      </c>
      <c r="AD805" s="23">
        <v>740</v>
      </c>
      <c r="AE805" s="23">
        <v>0.74</v>
      </c>
      <c r="AF805" s="23">
        <v>1.68204</v>
      </c>
      <c r="AG805" s="14">
        <v>4.6842578972045761E-3</v>
      </c>
      <c r="AH805" s="22" t="s">
        <v>782</v>
      </c>
      <c r="AI805" s="23" t="s">
        <v>782</v>
      </c>
      <c r="AJ805" s="23" t="s">
        <v>782</v>
      </c>
      <c r="AK805" s="23" t="s">
        <v>782</v>
      </c>
      <c r="AL805" s="14" t="s">
        <v>782</v>
      </c>
      <c r="AM805" s="22" t="s">
        <v>782</v>
      </c>
      <c r="AN805" s="23" t="s">
        <v>782</v>
      </c>
      <c r="AO805" s="23" t="s">
        <v>782</v>
      </c>
      <c r="AP805" s="23" t="s">
        <v>782</v>
      </c>
      <c r="AQ805" s="14" t="s">
        <v>782</v>
      </c>
      <c r="AR805" s="22">
        <v>36960</v>
      </c>
      <c r="AS805" s="23">
        <v>561943.3130000002</v>
      </c>
      <c r="AT805" s="23">
        <v>561.94331300000022</v>
      </c>
      <c r="AU805" s="23">
        <v>456.84800700000017</v>
      </c>
      <c r="AV805" s="14">
        <v>1.2722609953460813</v>
      </c>
      <c r="AW805" s="22">
        <v>56</v>
      </c>
      <c r="AX805" s="22" t="s">
        <v>782</v>
      </c>
      <c r="AY805" s="23">
        <v>47202.05</v>
      </c>
      <c r="AZ805" s="23">
        <v>47.20205</v>
      </c>
      <c r="BA805" s="23">
        <v>84.452049999999986</v>
      </c>
      <c r="BB805" s="14">
        <v>0.23518773759697492</v>
      </c>
      <c r="BC805" s="22">
        <v>491</v>
      </c>
      <c r="BD805" s="23">
        <v>638604</v>
      </c>
      <c r="BE805" s="23">
        <v>638.60400000000004</v>
      </c>
      <c r="BF805" s="23">
        <v>1019.8505880000001</v>
      </c>
      <c r="BG805" s="14">
        <v>2.8401483738839337</v>
      </c>
      <c r="BH805" s="22">
        <v>37651</v>
      </c>
      <c r="BI805" s="23">
        <v>1317.9294630000004</v>
      </c>
      <c r="BJ805" s="23">
        <v>1890.6542320000001</v>
      </c>
      <c r="BK805" s="14">
        <v>5.2652208134938849</v>
      </c>
      <c r="BL805" t="s">
        <v>276</v>
      </c>
    </row>
    <row r="806" spans="1:64">
      <c r="A806" t="s">
        <v>1664</v>
      </c>
      <c r="B806" t="s">
        <v>1663</v>
      </c>
      <c r="C806" t="s">
        <v>470</v>
      </c>
      <c r="D806" t="s">
        <v>795</v>
      </c>
      <c r="E806">
        <v>2015</v>
      </c>
      <c r="F806" s="23">
        <v>7364.06</v>
      </c>
      <c r="G806" s="23">
        <v>1781.61</v>
      </c>
      <c r="H806" s="22">
        <v>4422371</v>
      </c>
      <c r="I806" s="83">
        <v>35535.56278006846</v>
      </c>
      <c r="J806" s="15">
        <v>136</v>
      </c>
      <c r="K806" s="15">
        <v>164</v>
      </c>
      <c r="L806" s="25">
        <v>68033.5</v>
      </c>
      <c r="M806" s="23">
        <v>68.033500000000004</v>
      </c>
      <c r="N806" s="25">
        <v>406.93251415766923</v>
      </c>
      <c r="O806" s="16">
        <v>1.1451416055408967</v>
      </c>
      <c r="P806" s="15">
        <v>10</v>
      </c>
      <c r="Q806" s="15">
        <v>17</v>
      </c>
      <c r="R806" s="25">
        <v>15605</v>
      </c>
      <c r="S806" s="26">
        <v>15.605</v>
      </c>
      <c r="T806" s="25">
        <v>51.047894600000006</v>
      </c>
      <c r="U806" s="17">
        <v>0.14365297917451939</v>
      </c>
      <c r="V806" s="15">
        <v>0</v>
      </c>
      <c r="W806" s="15">
        <v>0</v>
      </c>
      <c r="X806" s="25">
        <v>0</v>
      </c>
      <c r="Y806" s="27">
        <v>0</v>
      </c>
      <c r="Z806" s="25">
        <v>0</v>
      </c>
      <c r="AA806" s="17">
        <v>0</v>
      </c>
      <c r="AB806" s="15">
        <v>85</v>
      </c>
      <c r="AC806" s="22" t="s">
        <v>782</v>
      </c>
      <c r="AD806" s="25">
        <v>6792</v>
      </c>
      <c r="AE806" s="27">
        <v>6.7919999999999998</v>
      </c>
      <c r="AF806" s="25">
        <v>94.258638891200007</v>
      </c>
      <c r="AG806" s="16">
        <v>0.26525157199443239</v>
      </c>
      <c r="AH806" s="22" t="s">
        <v>782</v>
      </c>
      <c r="AI806" s="23" t="s">
        <v>782</v>
      </c>
      <c r="AJ806" s="23" t="s">
        <v>782</v>
      </c>
      <c r="AK806" s="23" t="s">
        <v>782</v>
      </c>
      <c r="AL806" s="14" t="s">
        <v>782</v>
      </c>
      <c r="AM806" s="22" t="s">
        <v>782</v>
      </c>
      <c r="AN806" s="23" t="s">
        <v>782</v>
      </c>
      <c r="AO806" s="23" t="s">
        <v>782</v>
      </c>
      <c r="AP806" s="23" t="s">
        <v>782</v>
      </c>
      <c r="AQ806" s="14" t="s">
        <v>782</v>
      </c>
      <c r="AR806" s="15">
        <v>45940</v>
      </c>
      <c r="AS806" s="25">
        <v>697639.83799999952</v>
      </c>
      <c r="AT806" s="26">
        <v>697.63983799999949</v>
      </c>
      <c r="AU806" s="25">
        <v>619.61773269591913</v>
      </c>
      <c r="AV806" s="16">
        <v>1.7436553250352811</v>
      </c>
      <c r="AW806" s="15">
        <v>58</v>
      </c>
      <c r="AX806" s="22" t="s">
        <v>782</v>
      </c>
      <c r="AY806" s="25">
        <v>47934.5</v>
      </c>
      <c r="AZ806" s="26">
        <v>47.9345</v>
      </c>
      <c r="BA806" s="25">
        <v>124.90504314898422</v>
      </c>
      <c r="BB806" s="16">
        <v>0.35149307729281892</v>
      </c>
      <c r="BC806" s="15">
        <v>531</v>
      </c>
      <c r="BD806" s="25">
        <v>858241.7</v>
      </c>
      <c r="BE806" s="25">
        <v>858.24170000000004</v>
      </c>
      <c r="BF806" s="25">
        <v>1598.2998519197386</v>
      </c>
      <c r="BG806" s="16">
        <v>4.4977474025434852</v>
      </c>
      <c r="BH806" s="13">
        <v>46760</v>
      </c>
      <c r="BI806" s="19">
        <v>1694.2465379999994</v>
      </c>
      <c r="BJ806" s="19">
        <v>2895.0616754135108</v>
      </c>
      <c r="BK806" s="18">
        <v>8.1469419615814331</v>
      </c>
      <c r="BL806" t="s">
        <v>276</v>
      </c>
    </row>
    <row r="807" spans="1:64">
      <c r="A807" t="s">
        <v>1665</v>
      </c>
      <c r="B807" t="s">
        <v>1663</v>
      </c>
      <c r="C807" t="s">
        <v>470</v>
      </c>
      <c r="D807" t="s">
        <v>795</v>
      </c>
      <c r="E807">
        <v>2016</v>
      </c>
      <c r="F807" s="23">
        <v>7364.35</v>
      </c>
      <c r="G807" s="23">
        <v>1780.96</v>
      </c>
      <c r="H807" s="22">
        <v>4439416</v>
      </c>
      <c r="I807" s="83">
        <v>37600.825797586818</v>
      </c>
      <c r="J807" s="15">
        <v>138</v>
      </c>
      <c r="K807" s="15">
        <v>166</v>
      </c>
      <c r="L807" s="25">
        <v>68358.5</v>
      </c>
      <c r="M807" s="23">
        <v>68.358500000000006</v>
      </c>
      <c r="N807" s="25">
        <v>408.85218900000018</v>
      </c>
      <c r="O807" s="16">
        <v>1.0873489619641277</v>
      </c>
      <c r="P807" s="15">
        <v>10</v>
      </c>
      <c r="Q807" s="15">
        <v>17</v>
      </c>
      <c r="R807" s="25">
        <v>15605</v>
      </c>
      <c r="S807" s="26">
        <v>15.605</v>
      </c>
      <c r="T807" s="25">
        <v>50.66598175</v>
      </c>
      <c r="U807" s="17">
        <v>0.13474699205476409</v>
      </c>
      <c r="V807" s="15">
        <v>0</v>
      </c>
      <c r="W807" s="15">
        <v>0</v>
      </c>
      <c r="X807" s="25">
        <v>0</v>
      </c>
      <c r="Y807" s="27">
        <v>0</v>
      </c>
      <c r="Z807" s="25">
        <v>0</v>
      </c>
      <c r="AA807" s="17">
        <v>0</v>
      </c>
      <c r="AB807" s="15">
        <v>86</v>
      </c>
      <c r="AC807" s="22" t="s">
        <v>782</v>
      </c>
      <c r="AD807" s="25">
        <v>7001</v>
      </c>
      <c r="AE807" s="27">
        <v>7.0010000000000003</v>
      </c>
      <c r="AF807" s="25">
        <v>100.439865486</v>
      </c>
      <c r="AG807" s="16">
        <v>0.26712143511605035</v>
      </c>
      <c r="AH807" s="22" t="s">
        <v>782</v>
      </c>
      <c r="AI807" s="23" t="s">
        <v>782</v>
      </c>
      <c r="AJ807" s="23" t="s">
        <v>782</v>
      </c>
      <c r="AK807" s="23" t="s">
        <v>782</v>
      </c>
      <c r="AL807" s="14" t="s">
        <v>782</v>
      </c>
      <c r="AM807" s="22" t="s">
        <v>782</v>
      </c>
      <c r="AN807" s="23" t="s">
        <v>782</v>
      </c>
      <c r="AO807" s="23" t="s">
        <v>782</v>
      </c>
      <c r="AP807" s="23" t="s">
        <v>782</v>
      </c>
      <c r="AQ807" s="14" t="s">
        <v>782</v>
      </c>
      <c r="AR807" s="15">
        <v>48147</v>
      </c>
      <c r="AS807" s="25">
        <v>729324.34200000018</v>
      </c>
      <c r="AT807" s="26">
        <v>729.32434200000023</v>
      </c>
      <c r="AU807" s="25">
        <v>647.64001569600009</v>
      </c>
      <c r="AV807" s="16">
        <v>1.7224090214996421</v>
      </c>
      <c r="AW807" s="15">
        <v>55</v>
      </c>
      <c r="AX807" s="22" t="s">
        <v>782</v>
      </c>
      <c r="AY807" s="25">
        <v>43152.5</v>
      </c>
      <c r="AZ807" s="26">
        <v>43.152500000000003</v>
      </c>
      <c r="BA807" s="25">
        <v>90.606829000000005</v>
      </c>
      <c r="BB807" s="16">
        <v>0.24097031668335075</v>
      </c>
      <c r="BC807" s="15">
        <v>572</v>
      </c>
      <c r="BD807" s="25">
        <v>981641.7</v>
      </c>
      <c r="BE807" s="25">
        <v>981.64170000000013</v>
      </c>
      <c r="BF807" s="25">
        <v>1914.4998816063023</v>
      </c>
      <c r="BG807" s="16">
        <v>5.091643178031406</v>
      </c>
      <c r="BH807" s="13">
        <v>49008</v>
      </c>
      <c r="BI807" s="19">
        <v>1845.0830420000002</v>
      </c>
      <c r="BJ807" s="19">
        <v>3212.7047625383029</v>
      </c>
      <c r="BK807" s="18">
        <v>8.5442399053493414</v>
      </c>
      <c r="BL807" t="s">
        <v>276</v>
      </c>
    </row>
    <row r="808" spans="1:64">
      <c r="A808" t="s">
        <v>1666</v>
      </c>
      <c r="B808" t="s">
        <v>1663</v>
      </c>
      <c r="C808" t="s">
        <v>470</v>
      </c>
      <c r="D808" t="s">
        <v>795</v>
      </c>
      <c r="E808">
        <v>2017</v>
      </c>
      <c r="F808" s="23">
        <v>7364.06</v>
      </c>
      <c r="G808" s="23">
        <v>1786.28</v>
      </c>
      <c r="H808" s="22">
        <v>4454228</v>
      </c>
      <c r="I808" s="83">
        <v>34988.007548402667</v>
      </c>
      <c r="J808" s="15">
        <v>147</v>
      </c>
      <c r="K808" s="15">
        <v>178</v>
      </c>
      <c r="L808" s="25">
        <v>71701.5</v>
      </c>
      <c r="M808" s="23">
        <v>71.701499999999996</v>
      </c>
      <c r="N808" s="25">
        <v>428.84667200000018</v>
      </c>
      <c r="O808" s="16">
        <v>1.225696180060355</v>
      </c>
      <c r="P808" s="15">
        <v>10</v>
      </c>
      <c r="Q808" s="15">
        <v>17</v>
      </c>
      <c r="R808" s="25">
        <v>15536</v>
      </c>
      <c r="S808" s="26">
        <v>15.536</v>
      </c>
      <c r="T808" s="25">
        <v>36.525135999999996</v>
      </c>
      <c r="U808" s="17">
        <v>0.10439330090309044</v>
      </c>
      <c r="V808" s="15">
        <v>0</v>
      </c>
      <c r="W808" s="15">
        <v>0</v>
      </c>
      <c r="X808" s="25">
        <v>0</v>
      </c>
      <c r="Y808" s="27">
        <v>0</v>
      </c>
      <c r="Z808" s="25">
        <v>0</v>
      </c>
      <c r="AA808" s="17">
        <v>0</v>
      </c>
      <c r="AB808" s="15">
        <v>87</v>
      </c>
      <c r="AC808" s="22" t="s">
        <v>782</v>
      </c>
      <c r="AD808" s="25">
        <v>7382</v>
      </c>
      <c r="AE808" s="27">
        <v>7.3819999999999997</v>
      </c>
      <c r="AF808" s="25">
        <v>75.149033444460017</v>
      </c>
      <c r="AG808" s="16">
        <v>0.21478511841664114</v>
      </c>
      <c r="AH808" s="22" t="s">
        <v>782</v>
      </c>
      <c r="AI808" s="23" t="s">
        <v>782</v>
      </c>
      <c r="AJ808" s="23" t="s">
        <v>782</v>
      </c>
      <c r="AK808" s="23" t="s">
        <v>782</v>
      </c>
      <c r="AL808" s="14" t="s">
        <v>782</v>
      </c>
      <c r="AM808" s="22" t="s">
        <v>782</v>
      </c>
      <c r="AN808" s="23" t="s">
        <v>782</v>
      </c>
      <c r="AO808" s="23" t="s">
        <v>782</v>
      </c>
      <c r="AP808" s="23" t="s">
        <v>782</v>
      </c>
      <c r="AQ808" s="14" t="s">
        <v>782</v>
      </c>
      <c r="AR808" s="15">
        <v>50945</v>
      </c>
      <c r="AS808" s="25">
        <v>762939.00400000007</v>
      </c>
      <c r="AT808" s="26">
        <v>762.93900400000007</v>
      </c>
      <c r="AU808" s="25">
        <v>677.48983555200027</v>
      </c>
      <c r="AV808" s="16">
        <v>1.9363487178135419</v>
      </c>
      <c r="AW808" s="15">
        <v>61</v>
      </c>
      <c r="AX808" s="22" t="s">
        <v>782</v>
      </c>
      <c r="AY808" s="25">
        <v>1173.9000000000001</v>
      </c>
      <c r="AZ808" s="26">
        <v>1.1739000000000002</v>
      </c>
      <c r="BA808" s="25">
        <v>1.8876312</v>
      </c>
      <c r="BB808" s="16">
        <v>5.3950805783628489E-3</v>
      </c>
      <c r="BC808" s="15">
        <v>628</v>
      </c>
      <c r="BD808" s="25">
        <v>1145818.7</v>
      </c>
      <c r="BE808" s="25">
        <v>1145.8187</v>
      </c>
      <c r="BF808" s="25">
        <v>2341.930584160431</v>
      </c>
      <c r="BG808" s="16">
        <v>6.6935237192932098</v>
      </c>
      <c r="BH808" s="13">
        <v>51878</v>
      </c>
      <c r="BI808" s="19">
        <v>2004.5511040000001</v>
      </c>
      <c r="BJ808" s="19">
        <v>3561.8288923568921</v>
      </c>
      <c r="BK808" s="18">
        <v>10.180142117065202</v>
      </c>
      <c r="BL808" t="s">
        <v>276</v>
      </c>
    </row>
    <row r="809" spans="1:64">
      <c r="A809" t="s">
        <v>1667</v>
      </c>
      <c r="B809" t="s">
        <v>1663</v>
      </c>
      <c r="C809" t="s">
        <v>470</v>
      </c>
      <c r="D809" t="s">
        <v>795</v>
      </c>
      <c r="E809">
        <v>2018</v>
      </c>
      <c r="F809" s="23">
        <v>7364.06</v>
      </c>
      <c r="G809" s="23">
        <v>1791.94</v>
      </c>
      <c r="H809" s="22">
        <v>4468904</v>
      </c>
      <c r="I809" s="83">
        <v>34990.494258249746</v>
      </c>
      <c r="J809" s="15">
        <v>149</v>
      </c>
      <c r="K809" s="15">
        <v>178</v>
      </c>
      <c r="L809" s="25">
        <v>73662.499999999985</v>
      </c>
      <c r="M809" s="23">
        <v>73.66249999999998</v>
      </c>
      <c r="N809" s="25">
        <v>440.57541250000008</v>
      </c>
      <c r="O809" s="16">
        <v>1.2591288629657615</v>
      </c>
      <c r="P809" s="15">
        <v>10</v>
      </c>
      <c r="Q809" s="15">
        <v>17</v>
      </c>
      <c r="R809" s="25">
        <v>15536</v>
      </c>
      <c r="S809" s="26">
        <v>15.536</v>
      </c>
      <c r="T809" s="25">
        <v>102.27692194999999</v>
      </c>
      <c r="U809" s="17">
        <v>0.29229916329600303</v>
      </c>
      <c r="V809" s="15">
        <v>0</v>
      </c>
      <c r="W809" s="15">
        <v>0</v>
      </c>
      <c r="X809" s="25">
        <v>0</v>
      </c>
      <c r="Y809" s="27">
        <v>0</v>
      </c>
      <c r="Z809" s="25">
        <v>0</v>
      </c>
      <c r="AA809" s="17">
        <v>0</v>
      </c>
      <c r="AB809" s="15">
        <v>87</v>
      </c>
      <c r="AC809" s="22" t="s">
        <v>782</v>
      </c>
      <c r="AD809" s="25">
        <v>7562</v>
      </c>
      <c r="AE809" s="27">
        <v>7.5620000000000003</v>
      </c>
      <c r="AF809" s="25">
        <v>93.449828219400018</v>
      </c>
      <c r="AG809" s="16">
        <v>0.26707204399482654</v>
      </c>
      <c r="AH809" s="22" t="s">
        <v>782</v>
      </c>
      <c r="AI809" s="23" t="s">
        <v>782</v>
      </c>
      <c r="AJ809" s="23" t="s">
        <v>782</v>
      </c>
      <c r="AK809" s="23" t="s">
        <v>782</v>
      </c>
      <c r="AL809" s="14" t="s">
        <v>782</v>
      </c>
      <c r="AM809" s="22" t="s">
        <v>782</v>
      </c>
      <c r="AN809" s="23" t="s">
        <v>782</v>
      </c>
      <c r="AO809" s="23" t="s">
        <v>782</v>
      </c>
      <c r="AP809" s="23" t="s">
        <v>782</v>
      </c>
      <c r="AQ809" s="14" t="s">
        <v>782</v>
      </c>
      <c r="AR809" s="15">
        <v>53971</v>
      </c>
      <c r="AS809" s="25">
        <v>811801.64300000004</v>
      </c>
      <c r="AT809" s="26">
        <v>811.80164300000001</v>
      </c>
      <c r="AU809" s="25">
        <v>720.87985898400075</v>
      </c>
      <c r="AV809" s="16">
        <v>2.0602162794943606</v>
      </c>
      <c r="AW809" s="15">
        <v>61</v>
      </c>
      <c r="AX809" s="22" t="s">
        <v>782</v>
      </c>
      <c r="AY809" s="25">
        <v>42811.9</v>
      </c>
      <c r="AZ809" s="26">
        <v>42.811900000000001</v>
      </c>
      <c r="BA809" s="25">
        <v>95.155460209999987</v>
      </c>
      <c r="BB809" s="16">
        <v>0.27194660214771066</v>
      </c>
      <c r="BC809" s="15">
        <v>645</v>
      </c>
      <c r="BD809" s="25">
        <v>1198743.7</v>
      </c>
      <c r="BE809" s="25">
        <v>1198.7437</v>
      </c>
      <c r="BF809" s="25">
        <v>2457.2340898403304</v>
      </c>
      <c r="BG809" s="16">
        <v>7.0225761079696261</v>
      </c>
      <c r="BH809" s="13">
        <v>54923</v>
      </c>
      <c r="BI809" s="19">
        <v>2150.1177429999998</v>
      </c>
      <c r="BJ809" s="19">
        <v>3909.571571703731</v>
      </c>
      <c r="BK809" s="18">
        <v>11.173239059868287</v>
      </c>
      <c r="BL809" t="s">
        <v>276</v>
      </c>
    </row>
    <row r="810" spans="1:64">
      <c r="A810" t="s">
        <v>1668</v>
      </c>
      <c r="B810" t="s">
        <v>1663</v>
      </c>
      <c r="C810" t="s">
        <v>470</v>
      </c>
      <c r="D810" t="s">
        <v>795</v>
      </c>
      <c r="E810">
        <v>2019</v>
      </c>
      <c r="F810" s="23">
        <v>7364.06</v>
      </c>
      <c r="G810" s="23">
        <v>1800.04</v>
      </c>
      <c r="H810" s="22">
        <v>4478847</v>
      </c>
      <c r="I810" s="34">
        <v>35835.660617049871</v>
      </c>
      <c r="J810" s="22">
        <v>152</v>
      </c>
      <c r="K810" s="22">
        <v>180</v>
      </c>
      <c r="L810" s="23">
        <v>71677.5</v>
      </c>
      <c r="M810" s="23">
        <v>71.677499999999995</v>
      </c>
      <c r="N810" s="23">
        <v>428.70312750000022</v>
      </c>
      <c r="O810" s="14">
        <v>1.1963031240898405</v>
      </c>
      <c r="P810" s="22">
        <v>10</v>
      </c>
      <c r="Q810" s="22">
        <v>17</v>
      </c>
      <c r="R810" s="23">
        <v>13202.659293917483</v>
      </c>
      <c r="S810" s="23">
        <v>13.202659293917483</v>
      </c>
      <c r="T810" s="23">
        <v>42.918855375</v>
      </c>
      <c r="U810" s="14">
        <v>0.11976577140196515</v>
      </c>
      <c r="V810" s="22">
        <v>0</v>
      </c>
      <c r="W810" s="22">
        <v>0</v>
      </c>
      <c r="X810" s="23">
        <v>0</v>
      </c>
      <c r="Y810" s="23">
        <v>0</v>
      </c>
      <c r="Z810" s="23">
        <v>0</v>
      </c>
      <c r="AA810" s="14">
        <v>0</v>
      </c>
      <c r="AB810" s="22">
        <v>81</v>
      </c>
      <c r="AC810" s="22">
        <v>88</v>
      </c>
      <c r="AD810" s="23">
        <v>48420.340660944195</v>
      </c>
      <c r="AE810" s="23">
        <v>48.420340660944198</v>
      </c>
      <c r="AF810" s="23">
        <v>97.431812351999966</v>
      </c>
      <c r="AG810" s="14">
        <v>0.27188507390217864</v>
      </c>
      <c r="AH810" s="22">
        <v>47</v>
      </c>
      <c r="AI810" s="23">
        <v>53725.885000000002</v>
      </c>
      <c r="AJ810" s="23">
        <v>53.725885000000005</v>
      </c>
      <c r="AK810" s="23">
        <v>47.708585880000001</v>
      </c>
      <c r="AL810" s="14">
        <v>0.13313159310728945</v>
      </c>
      <c r="AM810" s="22">
        <v>58650</v>
      </c>
      <c r="AN810" s="23">
        <v>849870.64899999974</v>
      </c>
      <c r="AO810" s="23">
        <v>849.87064899999973</v>
      </c>
      <c r="AP810" s="23">
        <v>754.68513631200062</v>
      </c>
      <c r="AQ810" s="14">
        <v>2.1059612780040031</v>
      </c>
      <c r="AR810" s="22">
        <v>58697</v>
      </c>
      <c r="AS810" s="23">
        <v>903596.5340000001</v>
      </c>
      <c r="AT810" s="23">
        <v>903.59653400000013</v>
      </c>
      <c r="AU810" s="23">
        <v>802.39372219200038</v>
      </c>
      <c r="AV810" s="14">
        <v>2.2390928711112914</v>
      </c>
      <c r="AW810" s="22">
        <v>63</v>
      </c>
      <c r="AX810" s="22" t="s">
        <v>782</v>
      </c>
      <c r="AY810" s="23">
        <v>43094.600000000006</v>
      </c>
      <c r="AZ810" s="23">
        <v>43.094600000000007</v>
      </c>
      <c r="BA810" s="23">
        <v>94.403271599999997</v>
      </c>
      <c r="BB810" s="14">
        <v>0.26343388115213051</v>
      </c>
      <c r="BC810" s="22">
        <v>656</v>
      </c>
      <c r="BD810" s="23">
        <v>1233028.7</v>
      </c>
      <c r="BE810" s="23">
        <v>1233.0286999999998</v>
      </c>
      <c r="BF810" s="23">
        <v>2478.3881744728587</v>
      </c>
      <c r="BG810" s="14">
        <v>6.9159829393341576</v>
      </c>
      <c r="BH810" s="22">
        <v>59659</v>
      </c>
      <c r="BI810" s="23">
        <v>2313.0203339548611</v>
      </c>
      <c r="BJ810" s="23">
        <v>3944.23896349186</v>
      </c>
      <c r="BK810" s="14">
        <v>11.006463660991566</v>
      </c>
      <c r="BL810" t="s">
        <v>276</v>
      </c>
    </row>
    <row r="811" spans="1:64">
      <c r="A811" t="s">
        <v>1669</v>
      </c>
      <c r="B811" t="s">
        <v>1663</v>
      </c>
      <c r="C811" t="s">
        <v>470</v>
      </c>
      <c r="D811" t="s">
        <v>795</v>
      </c>
      <c r="E811">
        <v>2020</v>
      </c>
      <c r="F811" s="23">
        <v>7364.07</v>
      </c>
      <c r="G811" s="23">
        <v>1805.18</v>
      </c>
      <c r="H811" s="22">
        <v>4475530</v>
      </c>
      <c r="I811" s="34">
        <v>36064.785948862889</v>
      </c>
      <c r="J811" s="22">
        <v>157</v>
      </c>
      <c r="K811" s="22">
        <v>205</v>
      </c>
      <c r="L811" s="23">
        <v>89749.499999999985</v>
      </c>
      <c r="M811" s="23">
        <v>89.749499999999983</v>
      </c>
      <c r="N811" s="23">
        <v>536.91137950000007</v>
      </c>
      <c r="O811" s="14">
        <v>1.4887413452593323</v>
      </c>
      <c r="P811" s="22">
        <v>9</v>
      </c>
      <c r="Q811" s="22">
        <v>16</v>
      </c>
      <c r="R811" s="23">
        <v>13042.267120374308</v>
      </c>
      <c r="S811" s="23">
        <v>13.042267120374309</v>
      </c>
      <c r="T811" s="23">
        <v>35.621610550000007</v>
      </c>
      <c r="U811" s="14">
        <v>9.8771168642200549E-2</v>
      </c>
      <c r="V811" s="22">
        <v>0</v>
      </c>
      <c r="W811" s="22">
        <v>0</v>
      </c>
      <c r="X811" s="23">
        <v>0</v>
      </c>
      <c r="Y811" s="23">
        <v>0</v>
      </c>
      <c r="Z811" s="23">
        <v>0</v>
      </c>
      <c r="AA811" s="14">
        <v>0</v>
      </c>
      <c r="AB811" s="22">
        <v>82</v>
      </c>
      <c r="AC811" s="22">
        <v>89</v>
      </c>
      <c r="AD811" s="23">
        <v>48103.289761802575</v>
      </c>
      <c r="AE811" s="23">
        <v>48.103289761802571</v>
      </c>
      <c r="AF811" s="23">
        <v>101.10844776900001</v>
      </c>
      <c r="AG811" s="14">
        <v>0.28035227468801305</v>
      </c>
      <c r="AH811" s="22">
        <v>59</v>
      </c>
      <c r="AI811" s="23">
        <v>56067.954999999994</v>
      </c>
      <c r="AJ811" s="23">
        <v>56.067954999999998</v>
      </c>
      <c r="AK811" s="23">
        <v>49.788344039999998</v>
      </c>
      <c r="AL811" s="14">
        <v>0.13805251502281496</v>
      </c>
      <c r="AM811" s="22">
        <v>67086</v>
      </c>
      <c r="AN811" s="23">
        <v>964905.0499999997</v>
      </c>
      <c r="AO811" s="23">
        <v>964.90504999999962</v>
      </c>
      <c r="AP811" s="23">
        <v>856.83568440000067</v>
      </c>
      <c r="AQ811" s="14">
        <v>2.3758235682167315</v>
      </c>
      <c r="AR811" s="22">
        <v>67145</v>
      </c>
      <c r="AS811" s="23">
        <v>1020973.005</v>
      </c>
      <c r="AT811" s="23">
        <v>1020.9730050000001</v>
      </c>
      <c r="AU811" s="23">
        <v>906.62402844000087</v>
      </c>
      <c r="AV811" s="14">
        <v>2.5138760832395466</v>
      </c>
      <c r="AW811" s="22">
        <v>64</v>
      </c>
      <c r="AX811" s="22">
        <v>69</v>
      </c>
      <c r="AY811" s="23">
        <v>44178.600000000006</v>
      </c>
      <c r="AZ811" s="23">
        <v>44.178600000000003</v>
      </c>
      <c r="BA811" s="23">
        <v>95.949932599999997</v>
      </c>
      <c r="BB811" s="14">
        <v>0.26604880654511487</v>
      </c>
      <c r="BC811" s="22">
        <v>668</v>
      </c>
      <c r="BD811" s="23">
        <v>1267487.7</v>
      </c>
      <c r="BE811" s="23">
        <v>1267.4876999999997</v>
      </c>
      <c r="BF811" s="23">
        <v>2570.0416413720782</v>
      </c>
      <c r="BG811" s="14">
        <v>7.126180216392247</v>
      </c>
      <c r="BH811" s="22">
        <v>68125</v>
      </c>
      <c r="BI811" s="23">
        <v>2483.5343618821762</v>
      </c>
      <c r="BJ811" s="23">
        <v>4246.2570402310794</v>
      </c>
      <c r="BK811" s="14">
        <v>11.773969894766456</v>
      </c>
      <c r="BL811" t="s">
        <v>276</v>
      </c>
    </row>
    <row r="812" spans="1:64">
      <c r="A812" t="s">
        <v>1670</v>
      </c>
      <c r="B812" t="s">
        <v>1663</v>
      </c>
      <c r="C812" t="s">
        <v>470</v>
      </c>
      <c r="D812" t="s">
        <v>795</v>
      </c>
      <c r="E812">
        <v>2021</v>
      </c>
      <c r="F812" s="23">
        <v>7364.07</v>
      </c>
      <c r="G812" s="23">
        <v>1809.74</v>
      </c>
      <c r="H812" s="22">
        <v>4472956</v>
      </c>
      <c r="I812" s="34">
        <v>33556.04</v>
      </c>
      <c r="J812" s="22">
        <v>168</v>
      </c>
      <c r="K812" s="22">
        <v>233</v>
      </c>
      <c r="L812" s="23">
        <v>99487.4</v>
      </c>
      <c r="M812" s="23">
        <v>99.49</v>
      </c>
      <c r="N812" s="23">
        <v>595.03</v>
      </c>
      <c r="O812" s="14">
        <v>1.77</v>
      </c>
      <c r="P812" s="22">
        <v>9</v>
      </c>
      <c r="Q812" s="22">
        <v>16</v>
      </c>
      <c r="R812" s="23">
        <v>11210</v>
      </c>
      <c r="S812" s="23">
        <v>11.21</v>
      </c>
      <c r="T812" s="23">
        <v>40.43</v>
      </c>
      <c r="U812" s="14">
        <v>0.12</v>
      </c>
      <c r="V812" s="22">
        <v>0</v>
      </c>
      <c r="W812" s="22">
        <v>0</v>
      </c>
      <c r="X812" s="23">
        <v>0</v>
      </c>
      <c r="Y812" s="23">
        <v>0</v>
      </c>
      <c r="Z812" s="23">
        <v>0</v>
      </c>
      <c r="AA812" s="14">
        <v>0</v>
      </c>
      <c r="AB812" s="22">
        <v>82</v>
      </c>
      <c r="AC812" s="22">
        <v>39840.94</v>
      </c>
      <c r="AD812" s="23">
        <v>39840</v>
      </c>
      <c r="AE812" s="23">
        <v>39.840000000000003</v>
      </c>
      <c r="AF812" s="23">
        <v>104.17</v>
      </c>
      <c r="AG812" s="14">
        <v>0.28035227468801305</v>
      </c>
      <c r="AH812" s="22">
        <v>81</v>
      </c>
      <c r="AI812" s="23">
        <v>58238.239999999998</v>
      </c>
      <c r="AJ812" s="23">
        <v>58.238239999999998</v>
      </c>
      <c r="AK812" s="23">
        <v>52.112912000000001</v>
      </c>
      <c r="AL812" s="14">
        <v>0.15490000000000001</v>
      </c>
      <c r="AM812" s="22">
        <v>77994</v>
      </c>
      <c r="AN812" s="23">
        <v>1088149.4129999999</v>
      </c>
      <c r="AO812" s="23">
        <v>1088.1494130000001</v>
      </c>
      <c r="AP812" s="23">
        <v>973.70102699999995</v>
      </c>
      <c r="AQ812" s="14">
        <v>2.9026000000000001</v>
      </c>
      <c r="AR812" s="22">
        <v>78076</v>
      </c>
      <c r="AS812" s="23">
        <v>1146392.06</v>
      </c>
      <c r="AT812" s="23">
        <v>1146.3900000000001</v>
      </c>
      <c r="AU812" s="23">
        <v>1025.82</v>
      </c>
      <c r="AV812" s="14">
        <v>3.06</v>
      </c>
      <c r="AW812" s="22">
        <v>67</v>
      </c>
      <c r="AX812" s="22">
        <v>86</v>
      </c>
      <c r="AY812" s="23">
        <v>64684.15</v>
      </c>
      <c r="AZ812" s="23">
        <v>64.680000000000007</v>
      </c>
      <c r="BA812" s="23">
        <v>131.24</v>
      </c>
      <c r="BB812" s="14">
        <v>0.39</v>
      </c>
      <c r="BC812" s="22">
        <v>678</v>
      </c>
      <c r="BD812" s="23">
        <v>1320751.2</v>
      </c>
      <c r="BE812" s="23">
        <v>1320.75</v>
      </c>
      <c r="BF812" s="23">
        <v>2383.15</v>
      </c>
      <c r="BG812" s="14">
        <v>7.1</v>
      </c>
      <c r="BH812" s="22">
        <v>79080</v>
      </c>
      <c r="BI812" s="23">
        <v>2682.37</v>
      </c>
      <c r="BJ812" s="23">
        <v>4279.84</v>
      </c>
      <c r="BK812" s="14">
        <v>12.8</v>
      </c>
      <c r="BL812" t="s">
        <v>276</v>
      </c>
    </row>
    <row r="813" spans="1:64">
      <c r="A813" t="s">
        <v>1671</v>
      </c>
      <c r="B813" t="s">
        <v>1663</v>
      </c>
      <c r="C813" t="s">
        <v>470</v>
      </c>
      <c r="D813" s="111" t="s">
        <v>795</v>
      </c>
      <c r="E813" s="110">
        <v>2022</v>
      </c>
      <c r="F813" s="23"/>
      <c r="G813" s="23"/>
      <c r="H813" s="22">
        <v>4527594</v>
      </c>
      <c r="I813" s="34">
        <v>32813.910338240647</v>
      </c>
      <c r="J813" s="22">
        <v>171</v>
      </c>
      <c r="K813" s="22">
        <v>225</v>
      </c>
      <c r="L813" s="23">
        <v>93170.400000000009</v>
      </c>
      <c r="M813" s="23">
        <v>93.170400000000043</v>
      </c>
      <c r="N813" s="23">
        <v>551.38242719999994</v>
      </c>
      <c r="O813" s="14">
        <v>1.77</v>
      </c>
      <c r="P813" s="22">
        <v>9</v>
      </c>
      <c r="Q813" s="22">
        <v>16</v>
      </c>
      <c r="R813" s="23">
        <v>11210</v>
      </c>
      <c r="S813" s="23">
        <v>11.21</v>
      </c>
      <c r="T813" s="23">
        <v>26.354710000000001</v>
      </c>
      <c r="U813" s="14">
        <v>8.0315664083736985E-2</v>
      </c>
      <c r="V813" s="22">
        <v>0</v>
      </c>
      <c r="W813" s="22">
        <v>0</v>
      </c>
      <c r="X813" s="23">
        <v>0</v>
      </c>
      <c r="Y813" s="23">
        <v>0</v>
      </c>
      <c r="Z813" s="23">
        <v>0</v>
      </c>
      <c r="AA813" s="14">
        <v>0</v>
      </c>
      <c r="AB813" s="22">
        <v>82</v>
      </c>
      <c r="AC813" s="22">
        <v>66</v>
      </c>
      <c r="AD813" s="23">
        <v>30242.122901287552</v>
      </c>
      <c r="AE813" s="23">
        <v>30.242122901287551</v>
      </c>
      <c r="AF813" s="23">
        <v>90.809949503700011</v>
      </c>
      <c r="AG813" s="14">
        <v>0.27674223695879363</v>
      </c>
      <c r="AH813" s="22">
        <v>101</v>
      </c>
      <c r="AI813" s="23">
        <v>114682.26000000001</v>
      </c>
      <c r="AJ813" s="23">
        <v>114.68226000000003</v>
      </c>
      <c r="AK813" s="23">
        <v>117.47636920713583</v>
      </c>
      <c r="AL813" s="14">
        <v>0.4</v>
      </c>
      <c r="AM813" s="22">
        <v>97227</v>
      </c>
      <c r="AN813" s="23">
        <v>1269531.4139950566</v>
      </c>
      <c r="AO813" s="23">
        <v>1269.5314139952732</v>
      </c>
      <c r="AP813" s="23">
        <v>1300.4621735790265</v>
      </c>
      <c r="AQ813" s="14">
        <v>3.9631429481401823</v>
      </c>
      <c r="AR813" s="22">
        <v>97329</v>
      </c>
      <c r="AS813" s="23">
        <v>1384218.0839950005</v>
      </c>
      <c r="AT813" s="23">
        <v>1384.2180839950004</v>
      </c>
      <c r="AU813" s="23">
        <v>1417.9430602308562</v>
      </c>
      <c r="AV813" s="14">
        <v>4.3211645476412937</v>
      </c>
      <c r="AW813" s="22">
        <v>67</v>
      </c>
      <c r="AX813" s="22">
        <v>86</v>
      </c>
      <c r="AY813" s="23">
        <v>64597.15</v>
      </c>
      <c r="AZ813" s="23">
        <v>64.597149999999999</v>
      </c>
      <c r="BA813" s="23">
        <v>131.608204599999</v>
      </c>
      <c r="BB813" s="14">
        <v>0.40107443228619283</v>
      </c>
      <c r="BC813" s="22">
        <v>680</v>
      </c>
      <c r="BD813" s="23">
        <v>1412800.6</v>
      </c>
      <c r="BE813" s="23">
        <v>1412.8005999999993</v>
      </c>
      <c r="BF813" s="23">
        <v>2975.9124288502612</v>
      </c>
      <c r="BG813" s="14">
        <v>9.069057598363079</v>
      </c>
      <c r="BH813" s="22">
        <v>98338</v>
      </c>
      <c r="BI813" s="23">
        <v>2996.2383568962873</v>
      </c>
      <c r="BJ813" s="23">
        <v>5194.0107803848168</v>
      </c>
      <c r="BK813" s="14">
        <v>15.828685843429716</v>
      </c>
      <c r="BL813" t="s">
        <v>276</v>
      </c>
    </row>
    <row r="814" spans="1:64">
      <c r="A814" t="s">
        <v>1672</v>
      </c>
      <c r="B814" t="s">
        <v>1663</v>
      </c>
      <c r="C814" t="s">
        <v>470</v>
      </c>
      <c r="D814" t="s">
        <v>795</v>
      </c>
      <c r="E814">
        <v>2023</v>
      </c>
      <c r="F814">
        <v>7364.06</v>
      </c>
      <c r="G814">
        <v>1925.86</v>
      </c>
      <c r="H814">
        <v>4478118</v>
      </c>
      <c r="I814">
        <v>32813.910338240647</v>
      </c>
      <c r="J814">
        <v>171</v>
      </c>
      <c r="K814">
        <v>234</v>
      </c>
      <c r="L814">
        <v>115385.9</v>
      </c>
      <c r="M814">
        <v>115.38590000000001</v>
      </c>
      <c r="N814">
        <v>682.85375599999998</v>
      </c>
      <c r="O814">
        <v>2.0809886690164339</v>
      </c>
      <c r="P814">
        <v>9</v>
      </c>
      <c r="Q814">
        <v>18</v>
      </c>
      <c r="R814">
        <v>13096</v>
      </c>
      <c r="S814">
        <v>13.096</v>
      </c>
      <c r="T814">
        <v>39.331859999999999</v>
      </c>
      <c r="U814">
        <v>0.11986337377829509</v>
      </c>
      <c r="V814">
        <v>0</v>
      </c>
      <c r="W814">
        <v>0</v>
      </c>
      <c r="X814">
        <v>0</v>
      </c>
      <c r="Y814">
        <v>0</v>
      </c>
      <c r="Z814">
        <v>0</v>
      </c>
      <c r="AA814">
        <v>0</v>
      </c>
      <c r="AB814">
        <v>82</v>
      </c>
      <c r="AC814">
        <v>100</v>
      </c>
      <c r="AD814">
        <v>26397.211824034341</v>
      </c>
      <c r="AE814">
        <v>26.39721182403434</v>
      </c>
      <c r="AF814">
        <v>86.111265411000005</v>
      </c>
      <c r="AG814">
        <v>0.26242305328252125</v>
      </c>
      <c r="AH814">
        <v>132</v>
      </c>
      <c r="AI814">
        <v>174760.755</v>
      </c>
      <c r="AJ814">
        <v>174.76075499999999</v>
      </c>
      <c r="AK814">
        <v>163.92335700000001</v>
      </c>
      <c r="AL814">
        <v>0.49955447342393433</v>
      </c>
      <c r="AM814">
        <v>131413</v>
      </c>
      <c r="AN814">
        <v>1723207.1269950001</v>
      </c>
      <c r="AO814">
        <v>1723.2071269999999</v>
      </c>
      <c r="AP814">
        <v>1616.3462890000001</v>
      </c>
      <c r="AQ814">
        <v>4.9257960186364738</v>
      </c>
      <c r="AR814">
        <v>149859</v>
      </c>
      <c r="AS814">
        <v>1911548.7459955802</v>
      </c>
      <c r="AT814">
        <v>1911.55761099557</v>
      </c>
      <c r="AU814">
        <v>1793.0083240003148</v>
      </c>
      <c r="AV814">
        <v>5.4641714611829739</v>
      </c>
      <c r="AW814">
        <v>67</v>
      </c>
      <c r="AX814">
        <v>85</v>
      </c>
      <c r="AY814">
        <v>65081.65</v>
      </c>
      <c r="AZ814">
        <v>65.081649999999996</v>
      </c>
      <c r="BA814">
        <v>131.30904899999999</v>
      </c>
      <c r="BB814">
        <v>0.40107443228619283</v>
      </c>
      <c r="BC814">
        <v>666</v>
      </c>
      <c r="BD814">
        <v>1461755.6</v>
      </c>
      <c r="BE814">
        <v>1461.7556</v>
      </c>
      <c r="BF814">
        <v>3763.7155379999999</v>
      </c>
      <c r="BG814">
        <v>11.469878168143358</v>
      </c>
      <c r="BH814">
        <v>150854</v>
      </c>
      <c r="BI814">
        <v>3593.2739728196048</v>
      </c>
      <c r="BJ814">
        <v>6496.3297924113158</v>
      </c>
      <c r="BK814">
        <v>19.798399157689776</v>
      </c>
      <c r="BL814" t="s">
        <v>276</v>
      </c>
    </row>
    <row r="815" spans="1:64">
      <c r="A815" t="s">
        <v>1673</v>
      </c>
      <c r="B815" t="s">
        <v>1663</v>
      </c>
      <c r="C815" t="s">
        <v>470</v>
      </c>
      <c r="D815" t="s">
        <v>795</v>
      </c>
      <c r="E815">
        <v>2024</v>
      </c>
      <c r="F815">
        <v>7364.06</v>
      </c>
      <c r="G815">
        <v>1930.91</v>
      </c>
      <c r="H815">
        <v>4486282</v>
      </c>
      <c r="I815">
        <v>30762.875994073522</v>
      </c>
      <c r="J815">
        <v>167</v>
      </c>
      <c r="K815">
        <v>230</v>
      </c>
      <c r="L815">
        <v>112812.9</v>
      </c>
      <c r="M815">
        <v>112.81290000000006</v>
      </c>
      <c r="N815">
        <v>667.62674219999963</v>
      </c>
      <c r="O815">
        <v>2.1702351312296617</v>
      </c>
      <c r="P815">
        <v>9</v>
      </c>
      <c r="Q815">
        <v>18</v>
      </c>
      <c r="R815">
        <v>13096</v>
      </c>
      <c r="S815">
        <v>13.096</v>
      </c>
      <c r="T815">
        <v>36.141203224999998</v>
      </c>
      <c r="U815">
        <v>0.11748317430386747</v>
      </c>
      <c r="V815">
        <v>0</v>
      </c>
      <c r="W815">
        <v>0</v>
      </c>
      <c r="X815">
        <v>0</v>
      </c>
      <c r="Y815">
        <v>0</v>
      </c>
      <c r="Z815">
        <v>0</v>
      </c>
      <c r="AA815">
        <v>0</v>
      </c>
      <c r="AB815">
        <v>81</v>
      </c>
      <c r="AC815">
        <v>98</v>
      </c>
      <c r="AD815">
        <v>27681.27900643777</v>
      </c>
      <c r="AE815">
        <v>27.681279006437769</v>
      </c>
      <c r="AF815">
        <v>92.161527692400028</v>
      </c>
      <c r="AG815">
        <v>0.29958683872780612</v>
      </c>
      <c r="AH815">
        <v>210</v>
      </c>
      <c r="AI815">
        <v>269236.11499999993</v>
      </c>
      <c r="AJ815">
        <v>269.23611500000004</v>
      </c>
      <c r="AK815">
        <v>242.83584741516088</v>
      </c>
      <c r="AL815">
        <v>0.78937953480663936</v>
      </c>
      <c r="AM815">
        <v>162228</v>
      </c>
      <c r="AN815">
        <v>2161004.5549999042</v>
      </c>
      <c r="AO815">
        <v>2161.0045550005298</v>
      </c>
      <c r="AP815">
        <v>1949.1046822652143</v>
      </c>
      <c r="AQ815">
        <v>6.3358987717556383</v>
      </c>
      <c r="AR815">
        <v>201685</v>
      </c>
      <c r="AS815">
        <v>2464872.1489989841</v>
      </c>
      <c r="AT815">
        <v>2464.8721489988466</v>
      </c>
      <c r="AU815">
        <v>2223.1761778036848</v>
      </c>
      <c r="AV815">
        <v>7.2268151333834334</v>
      </c>
      <c r="AW815">
        <v>67</v>
      </c>
      <c r="AX815">
        <v>84</v>
      </c>
      <c r="AY815">
        <v>62631.15</v>
      </c>
      <c r="AZ815">
        <v>62.631150000000019</v>
      </c>
      <c r="BA815">
        <v>129.10774559999899</v>
      </c>
      <c r="BB815">
        <v>0.41968685120621246</v>
      </c>
      <c r="BC815">
        <v>666</v>
      </c>
      <c r="BD815">
        <v>1535630.2</v>
      </c>
      <c r="BE815">
        <v>1535.6301999999932</v>
      </c>
      <c r="BF815">
        <v>3418.1270442690407</v>
      </c>
      <c r="BG815">
        <v>11.111207693739505</v>
      </c>
      <c r="BH815">
        <v>202675</v>
      </c>
      <c r="BI815">
        <v>4216.7236780052772</v>
      </c>
      <c r="BJ815">
        <v>6566.3404407901235</v>
      </c>
      <c r="BK815">
        <v>21.345014822590485</v>
      </c>
      <c r="BL815" t="s">
        <v>276</v>
      </c>
    </row>
    <row r="816" spans="1:64">
      <c r="A816" t="s">
        <v>1674</v>
      </c>
      <c r="B816" t="s">
        <v>1675</v>
      </c>
      <c r="C816" t="s">
        <v>472</v>
      </c>
      <c r="D816" t="s">
        <v>808</v>
      </c>
      <c r="E816">
        <v>2012</v>
      </c>
      <c r="F816" s="23">
        <v>141.09</v>
      </c>
      <c r="G816" s="23">
        <v>71.209999999999994</v>
      </c>
      <c r="H816" s="22">
        <v>309869</v>
      </c>
      <c r="I816" s="34">
        <v>2681.2591549999997</v>
      </c>
      <c r="J816" s="22">
        <v>0</v>
      </c>
      <c r="K816" s="22" t="s">
        <v>782</v>
      </c>
      <c r="L816" s="23">
        <v>0</v>
      </c>
      <c r="M816" s="23">
        <v>0</v>
      </c>
      <c r="N816" s="23">
        <v>0</v>
      </c>
      <c r="O816" s="14">
        <v>0</v>
      </c>
      <c r="P816" s="22">
        <v>0</v>
      </c>
      <c r="Q816" s="22" t="s">
        <v>782</v>
      </c>
      <c r="R816" s="23">
        <v>0</v>
      </c>
      <c r="S816" s="23">
        <v>0</v>
      </c>
      <c r="T816" s="23">
        <v>0</v>
      </c>
      <c r="U816" s="14">
        <v>0</v>
      </c>
      <c r="V816" s="22">
        <v>0</v>
      </c>
      <c r="W816" s="22" t="s">
        <v>782</v>
      </c>
      <c r="X816" s="23">
        <v>0</v>
      </c>
      <c r="Y816" s="23">
        <v>0</v>
      </c>
      <c r="Z816" s="23">
        <v>0</v>
      </c>
      <c r="AA816" s="14">
        <v>0</v>
      </c>
      <c r="AB816" s="22">
        <v>0</v>
      </c>
      <c r="AC816" s="22" t="s">
        <v>782</v>
      </c>
      <c r="AD816" s="23">
        <v>0</v>
      </c>
      <c r="AE816" s="23">
        <v>0</v>
      </c>
      <c r="AF816" s="23">
        <v>0</v>
      </c>
      <c r="AG816" s="14">
        <v>0</v>
      </c>
      <c r="AH816" s="22" t="s">
        <v>782</v>
      </c>
      <c r="AI816" s="23" t="s">
        <v>782</v>
      </c>
      <c r="AJ816" s="23" t="s">
        <v>782</v>
      </c>
      <c r="AK816" s="23" t="s">
        <v>782</v>
      </c>
      <c r="AL816" s="14" t="s">
        <v>782</v>
      </c>
      <c r="AM816" s="22" t="s">
        <v>782</v>
      </c>
      <c r="AN816" s="23" t="s">
        <v>782</v>
      </c>
      <c r="AO816" s="23" t="s">
        <v>782</v>
      </c>
      <c r="AP816" s="23" t="s">
        <v>782</v>
      </c>
      <c r="AQ816" s="14" t="s">
        <v>782</v>
      </c>
      <c r="AR816" s="22">
        <v>1212</v>
      </c>
      <c r="AS816" s="23">
        <v>10760.031000000006</v>
      </c>
      <c r="AT816" s="23">
        <v>10.760031000000007</v>
      </c>
      <c r="AU816" s="23">
        <v>7.5556749999999999</v>
      </c>
      <c r="AV816" s="14">
        <v>0.28179577441853065</v>
      </c>
      <c r="AW816" s="22">
        <v>0</v>
      </c>
      <c r="AX816" s="22" t="s">
        <v>782</v>
      </c>
      <c r="AY816" s="23">
        <v>0</v>
      </c>
      <c r="AZ816" s="23">
        <v>0</v>
      </c>
      <c r="BA816" s="23">
        <v>0</v>
      </c>
      <c r="BB816" s="14">
        <v>0</v>
      </c>
      <c r="BC816" s="22">
        <v>0</v>
      </c>
      <c r="BD816" s="23">
        <v>0</v>
      </c>
      <c r="BE816" s="23">
        <v>0</v>
      </c>
      <c r="BF816" s="23">
        <v>0</v>
      </c>
      <c r="BG816" s="14">
        <v>0</v>
      </c>
      <c r="BH816" s="22">
        <v>1212</v>
      </c>
      <c r="BI816" s="23">
        <v>10.760031000000007</v>
      </c>
      <c r="BJ816" s="23">
        <v>7.5556749999999999</v>
      </c>
      <c r="BK816" s="14">
        <v>0.28179577441853065</v>
      </c>
      <c r="BL816" t="s">
        <v>473</v>
      </c>
    </row>
    <row r="817" spans="1:64">
      <c r="A817" t="s">
        <v>1676</v>
      </c>
      <c r="B817" t="s">
        <v>1675</v>
      </c>
      <c r="C817" t="s">
        <v>472</v>
      </c>
      <c r="D817" t="s">
        <v>808</v>
      </c>
      <c r="E817">
        <v>2015</v>
      </c>
      <c r="F817" s="23">
        <v>141.06</v>
      </c>
      <c r="G817" s="23">
        <v>71.5</v>
      </c>
      <c r="H817" s="22">
        <v>318809</v>
      </c>
      <c r="I817" s="29">
        <v>2557.8588235534239</v>
      </c>
      <c r="J817" s="29">
        <v>1</v>
      </c>
      <c r="K817" s="29">
        <v>1</v>
      </c>
      <c r="L817" s="47">
        <v>600</v>
      </c>
      <c r="M817" s="31">
        <v>0.6</v>
      </c>
      <c r="N817" s="47">
        <v>3.5888129891097997</v>
      </c>
      <c r="O817" s="32">
        <v>0.14030535837486743</v>
      </c>
      <c r="P817" s="29">
        <v>0</v>
      </c>
      <c r="Q817" s="29">
        <v>0</v>
      </c>
      <c r="R817" s="47">
        <v>0</v>
      </c>
      <c r="S817" s="31">
        <v>0</v>
      </c>
      <c r="T817" s="47">
        <v>0</v>
      </c>
      <c r="U817" s="32">
        <v>0</v>
      </c>
      <c r="V817" s="29">
        <v>0</v>
      </c>
      <c r="W817" s="29">
        <v>0</v>
      </c>
      <c r="X817" s="47">
        <v>0</v>
      </c>
      <c r="Y817" s="31">
        <v>0</v>
      </c>
      <c r="Z817" s="47">
        <v>0</v>
      </c>
      <c r="AA817" s="18">
        <v>0</v>
      </c>
      <c r="AB817" s="29">
        <v>2</v>
      </c>
      <c r="AC817" s="22" t="s">
        <v>782</v>
      </c>
      <c r="AD817" s="47">
        <v>0</v>
      </c>
      <c r="AE817" s="19">
        <v>0</v>
      </c>
      <c r="AF817" s="47">
        <v>8.2167089559999997</v>
      </c>
      <c r="AG817" s="18">
        <v>0.32123387265702169</v>
      </c>
      <c r="AH817" s="22" t="s">
        <v>782</v>
      </c>
      <c r="AI817" s="23" t="s">
        <v>782</v>
      </c>
      <c r="AJ817" s="23" t="s">
        <v>782</v>
      </c>
      <c r="AK817" s="23" t="s">
        <v>782</v>
      </c>
      <c r="AL817" s="14" t="s">
        <v>782</v>
      </c>
      <c r="AM817" s="22" t="s">
        <v>782</v>
      </c>
      <c r="AN817" s="23" t="s">
        <v>782</v>
      </c>
      <c r="AO817" s="23" t="s">
        <v>782</v>
      </c>
      <c r="AP817" s="23" t="s">
        <v>782</v>
      </c>
      <c r="AQ817" s="14" t="s">
        <v>782</v>
      </c>
      <c r="AR817" s="29">
        <v>1437</v>
      </c>
      <c r="AS817" s="47">
        <v>15121.351000000015</v>
      </c>
      <c r="AT817" s="33">
        <v>15.121351000000015</v>
      </c>
      <c r="AU817" s="47">
        <v>13.4302210274855</v>
      </c>
      <c r="AV817" s="18">
        <v>0.525057165149873</v>
      </c>
      <c r="AW817" s="29">
        <v>0</v>
      </c>
      <c r="AX817" s="22" t="s">
        <v>782</v>
      </c>
      <c r="AY817" s="47">
        <v>0</v>
      </c>
      <c r="AZ817" s="19">
        <v>0</v>
      </c>
      <c r="BA817" s="47">
        <v>0</v>
      </c>
      <c r="BB817" s="18">
        <v>0</v>
      </c>
      <c r="BC817" s="29">
        <v>0</v>
      </c>
      <c r="BD817" s="47">
        <v>0</v>
      </c>
      <c r="BE817" s="19">
        <v>0</v>
      </c>
      <c r="BF817" s="47">
        <v>0</v>
      </c>
      <c r="BG817" s="18">
        <v>0</v>
      </c>
      <c r="BH817" s="13">
        <v>1440</v>
      </c>
      <c r="BI817" s="19">
        <v>15.721351000000015</v>
      </c>
      <c r="BJ817" s="19">
        <v>25.235742972595297</v>
      </c>
      <c r="BK817" s="18">
        <v>0.98659639618176209</v>
      </c>
      <c r="BL817" t="s">
        <v>473</v>
      </c>
    </row>
    <row r="818" spans="1:64">
      <c r="A818" t="s">
        <v>1677</v>
      </c>
      <c r="B818" t="s">
        <v>1675</v>
      </c>
      <c r="C818" t="s">
        <v>472</v>
      </c>
      <c r="D818" t="s">
        <v>808</v>
      </c>
      <c r="E818">
        <v>2016</v>
      </c>
      <c r="F818" s="23">
        <v>141.06</v>
      </c>
      <c r="G818" s="23">
        <v>71.62</v>
      </c>
      <c r="H818" s="22">
        <v>322125</v>
      </c>
      <c r="I818" s="29">
        <v>2710.6458665957371</v>
      </c>
      <c r="J818" s="29">
        <v>1</v>
      </c>
      <c r="K818" s="29">
        <v>1</v>
      </c>
      <c r="L818" s="47">
        <v>600</v>
      </c>
      <c r="M818" s="31">
        <v>0.6</v>
      </c>
      <c r="N818" s="47">
        <v>3.5886</v>
      </c>
      <c r="O818" s="32">
        <v>0.13238911228588016</v>
      </c>
      <c r="P818" s="29">
        <v>0</v>
      </c>
      <c r="Q818" s="29">
        <v>0</v>
      </c>
      <c r="R818" s="47">
        <v>0</v>
      </c>
      <c r="S818" s="31">
        <v>0</v>
      </c>
      <c r="T818" s="47">
        <v>0</v>
      </c>
      <c r="U818" s="32">
        <v>0</v>
      </c>
      <c r="V818" s="29">
        <v>0</v>
      </c>
      <c r="W818" s="29">
        <v>0</v>
      </c>
      <c r="X818" s="47">
        <v>0</v>
      </c>
      <c r="Y818" s="31">
        <v>0</v>
      </c>
      <c r="Z818" s="47">
        <v>0</v>
      </c>
      <c r="AA818" s="18">
        <v>0</v>
      </c>
      <c r="AB818" s="29">
        <v>2</v>
      </c>
      <c r="AC818" s="22" t="s">
        <v>782</v>
      </c>
      <c r="AD818" s="47">
        <v>0</v>
      </c>
      <c r="AE818" s="19">
        <v>0</v>
      </c>
      <c r="AF818" s="47">
        <v>8.0139588479999997</v>
      </c>
      <c r="AG818" s="18">
        <v>0.29564757782486062</v>
      </c>
      <c r="AH818" s="22" t="s">
        <v>782</v>
      </c>
      <c r="AI818" s="23" t="s">
        <v>782</v>
      </c>
      <c r="AJ818" s="23" t="s">
        <v>782</v>
      </c>
      <c r="AK818" s="23" t="s">
        <v>782</v>
      </c>
      <c r="AL818" s="14" t="s">
        <v>782</v>
      </c>
      <c r="AM818" s="22" t="s">
        <v>782</v>
      </c>
      <c r="AN818" s="23" t="s">
        <v>782</v>
      </c>
      <c r="AO818" s="23" t="s">
        <v>782</v>
      </c>
      <c r="AP818" s="23" t="s">
        <v>782</v>
      </c>
      <c r="AQ818" s="14" t="s">
        <v>782</v>
      </c>
      <c r="AR818" s="29">
        <v>1489</v>
      </c>
      <c r="AS818" s="47">
        <v>15766.243000000002</v>
      </c>
      <c r="AT818" s="33">
        <v>15.766243000000003</v>
      </c>
      <c r="AU818" s="47">
        <v>14.000423784000041</v>
      </c>
      <c r="AV818" s="18">
        <v>0.51649770840714737</v>
      </c>
      <c r="AW818" s="29">
        <v>0</v>
      </c>
      <c r="AX818" s="22" t="s">
        <v>782</v>
      </c>
      <c r="AY818" s="47">
        <v>0</v>
      </c>
      <c r="AZ818" s="19">
        <v>0</v>
      </c>
      <c r="BA818" s="47">
        <v>0</v>
      </c>
      <c r="BB818" s="18">
        <v>0</v>
      </c>
      <c r="BC818" s="29">
        <v>0</v>
      </c>
      <c r="BD818" s="47">
        <v>0</v>
      </c>
      <c r="BE818" s="19">
        <v>0</v>
      </c>
      <c r="BF818" s="47">
        <v>0</v>
      </c>
      <c r="BG818" s="18">
        <v>0</v>
      </c>
      <c r="BH818" s="13">
        <v>1492</v>
      </c>
      <c r="BI818" s="19">
        <v>16.366243000000004</v>
      </c>
      <c r="BJ818" s="19">
        <v>25.602982632000042</v>
      </c>
      <c r="BK818" s="18">
        <v>0.94453439851788812</v>
      </c>
      <c r="BL818" t="s">
        <v>473</v>
      </c>
    </row>
    <row r="819" spans="1:64">
      <c r="A819" t="s">
        <v>1678</v>
      </c>
      <c r="B819" t="s">
        <v>1675</v>
      </c>
      <c r="C819" t="s">
        <v>472</v>
      </c>
      <c r="D819" t="s">
        <v>808</v>
      </c>
      <c r="E819">
        <v>2017</v>
      </c>
      <c r="F819" s="23">
        <v>141.06</v>
      </c>
      <c r="G819" s="23">
        <v>71.7</v>
      </c>
      <c r="H819" s="22">
        <v>325490</v>
      </c>
      <c r="I819" s="29">
        <v>2556.7273558806564</v>
      </c>
      <c r="J819" s="29">
        <v>1</v>
      </c>
      <c r="K819" s="29">
        <v>1</v>
      </c>
      <c r="L819" s="47">
        <v>600</v>
      </c>
      <c r="M819" s="31">
        <v>0.6</v>
      </c>
      <c r="N819" s="47">
        <v>3.5886</v>
      </c>
      <c r="O819" s="32">
        <v>0.1403591193150088</v>
      </c>
      <c r="P819" s="29">
        <v>0</v>
      </c>
      <c r="Q819" s="29">
        <v>0</v>
      </c>
      <c r="R819" s="47">
        <v>0</v>
      </c>
      <c r="S819" s="31">
        <v>0</v>
      </c>
      <c r="T819" s="47">
        <v>0</v>
      </c>
      <c r="U819" s="32">
        <v>0</v>
      </c>
      <c r="V819" s="29">
        <v>0</v>
      </c>
      <c r="W819" s="29">
        <v>0</v>
      </c>
      <c r="X819" s="47">
        <v>0</v>
      </c>
      <c r="Y819" s="31">
        <v>0</v>
      </c>
      <c r="Z819" s="47">
        <v>0</v>
      </c>
      <c r="AA819" s="18">
        <v>0</v>
      </c>
      <c r="AB819" s="29">
        <v>2</v>
      </c>
      <c r="AC819" s="22" t="s">
        <v>782</v>
      </c>
      <c r="AD819" s="47">
        <v>0</v>
      </c>
      <c r="AE819" s="19">
        <v>0</v>
      </c>
      <c r="AF819" s="47">
        <v>8.7067900499999986</v>
      </c>
      <c r="AG819" s="18">
        <v>0.34054433023426439</v>
      </c>
      <c r="AH819" s="22" t="s">
        <v>782</v>
      </c>
      <c r="AI819" s="23" t="s">
        <v>782</v>
      </c>
      <c r="AJ819" s="23" t="s">
        <v>782</v>
      </c>
      <c r="AK819" s="23" t="s">
        <v>782</v>
      </c>
      <c r="AL819" s="14" t="s">
        <v>782</v>
      </c>
      <c r="AM819" s="22" t="s">
        <v>782</v>
      </c>
      <c r="AN819" s="23" t="s">
        <v>782</v>
      </c>
      <c r="AO819" s="23" t="s">
        <v>782</v>
      </c>
      <c r="AP819" s="23" t="s">
        <v>782</v>
      </c>
      <c r="AQ819" s="14" t="s">
        <v>782</v>
      </c>
      <c r="AR819" s="29">
        <v>1580</v>
      </c>
      <c r="AS819" s="47">
        <v>16578.643000000004</v>
      </c>
      <c r="AT819" s="33">
        <v>16.578643000000003</v>
      </c>
      <c r="AU819" s="47">
        <v>14.721834984000044</v>
      </c>
      <c r="AV819" s="18">
        <v>0.57580777825757479</v>
      </c>
      <c r="AW819" s="29">
        <v>0</v>
      </c>
      <c r="AX819" s="22" t="s">
        <v>782</v>
      </c>
      <c r="AY819" s="47">
        <v>0</v>
      </c>
      <c r="AZ819" s="19">
        <v>0</v>
      </c>
      <c r="BA819" s="47">
        <v>0</v>
      </c>
      <c r="BB819" s="18">
        <v>0</v>
      </c>
      <c r="BC819" s="29">
        <v>0</v>
      </c>
      <c r="BD819" s="47">
        <v>0</v>
      </c>
      <c r="BE819" s="19">
        <v>0</v>
      </c>
      <c r="BF819" s="47">
        <v>0</v>
      </c>
      <c r="BG819" s="18">
        <v>0</v>
      </c>
      <c r="BH819" s="13">
        <v>1583</v>
      </c>
      <c r="BI819" s="19">
        <v>17.178643000000005</v>
      </c>
      <c r="BJ819" s="19">
        <v>27.017225034000042</v>
      </c>
      <c r="BK819" s="18">
        <v>1.0567112278068478</v>
      </c>
      <c r="BL819" t="s">
        <v>473</v>
      </c>
    </row>
    <row r="820" spans="1:64">
      <c r="A820" t="s">
        <v>1679</v>
      </c>
      <c r="B820" t="s">
        <v>1675</v>
      </c>
      <c r="C820" t="s">
        <v>472</v>
      </c>
      <c r="D820" t="s">
        <v>808</v>
      </c>
      <c r="E820">
        <v>2018</v>
      </c>
      <c r="F820" s="23">
        <v>141.06</v>
      </c>
      <c r="G820" s="23">
        <v>71.790000000000006</v>
      </c>
      <c r="H820" s="22">
        <v>327258</v>
      </c>
      <c r="I820" s="29">
        <v>2556.9090706891766</v>
      </c>
      <c r="J820" s="29">
        <v>1</v>
      </c>
      <c r="K820" s="29">
        <v>1</v>
      </c>
      <c r="L820" s="47">
        <v>600</v>
      </c>
      <c r="M820" s="31">
        <v>0.6</v>
      </c>
      <c r="N820" s="47">
        <v>3.5886</v>
      </c>
      <c r="O820" s="32">
        <v>0.14034914425145148</v>
      </c>
      <c r="P820" s="29">
        <v>0</v>
      </c>
      <c r="Q820" s="29">
        <v>0</v>
      </c>
      <c r="R820" s="47">
        <v>0</v>
      </c>
      <c r="S820" s="31">
        <v>0</v>
      </c>
      <c r="T820" s="47">
        <v>0</v>
      </c>
      <c r="U820" s="32">
        <v>0</v>
      </c>
      <c r="V820" s="29">
        <v>0</v>
      </c>
      <c r="W820" s="29">
        <v>0</v>
      </c>
      <c r="X820" s="47">
        <v>0</v>
      </c>
      <c r="Y820" s="31">
        <v>0</v>
      </c>
      <c r="Z820" s="47">
        <v>0</v>
      </c>
      <c r="AA820" s="18">
        <v>0</v>
      </c>
      <c r="AB820" s="29">
        <v>2</v>
      </c>
      <c r="AC820" s="22" t="s">
        <v>782</v>
      </c>
      <c r="AD820" s="47">
        <v>0</v>
      </c>
      <c r="AE820" s="19">
        <v>0</v>
      </c>
      <c r="AF820" s="47">
        <v>0</v>
      </c>
      <c r="AG820" s="18">
        <v>0</v>
      </c>
      <c r="AH820" s="22" t="s">
        <v>782</v>
      </c>
      <c r="AI820" s="23" t="s">
        <v>782</v>
      </c>
      <c r="AJ820" s="23" t="s">
        <v>782</v>
      </c>
      <c r="AK820" s="23" t="s">
        <v>782</v>
      </c>
      <c r="AL820" s="14" t="s">
        <v>782</v>
      </c>
      <c r="AM820" s="22" t="s">
        <v>782</v>
      </c>
      <c r="AN820" s="23" t="s">
        <v>782</v>
      </c>
      <c r="AO820" s="23" t="s">
        <v>782</v>
      </c>
      <c r="AP820" s="23" t="s">
        <v>782</v>
      </c>
      <c r="AQ820" s="14" t="s">
        <v>782</v>
      </c>
      <c r="AR820" s="29">
        <v>1671</v>
      </c>
      <c r="AS820" s="47">
        <v>17616.749000000011</v>
      </c>
      <c r="AT820" s="33">
        <v>17.616749000000009</v>
      </c>
      <c r="AU820" s="47">
        <v>15.643673112000043</v>
      </c>
      <c r="AV820" s="18">
        <v>0.61181968851882262</v>
      </c>
      <c r="AW820" s="29">
        <v>0</v>
      </c>
      <c r="AX820" s="22" t="s">
        <v>782</v>
      </c>
      <c r="AY820" s="47">
        <v>0</v>
      </c>
      <c r="AZ820" s="19">
        <v>0</v>
      </c>
      <c r="BA820" s="47">
        <v>0</v>
      </c>
      <c r="BB820" s="18">
        <v>0</v>
      </c>
      <c r="BC820" s="29">
        <v>0</v>
      </c>
      <c r="BD820" s="47">
        <v>0</v>
      </c>
      <c r="BE820" s="19">
        <v>0</v>
      </c>
      <c r="BF820" s="47">
        <v>0</v>
      </c>
      <c r="BG820" s="18">
        <v>0</v>
      </c>
      <c r="BH820" s="13">
        <v>1674</v>
      </c>
      <c r="BI820" s="19">
        <v>18.216749000000011</v>
      </c>
      <c r="BJ820" s="19">
        <v>19.232273112000044</v>
      </c>
      <c r="BK820" s="18">
        <v>0.75216883277027424</v>
      </c>
      <c r="BL820" t="s">
        <v>473</v>
      </c>
    </row>
    <row r="821" spans="1:64">
      <c r="A821" t="s">
        <v>1680</v>
      </c>
      <c r="B821" t="s">
        <v>1675</v>
      </c>
      <c r="C821" t="s">
        <v>472</v>
      </c>
      <c r="D821" t="s">
        <v>808</v>
      </c>
      <c r="E821">
        <v>2019</v>
      </c>
      <c r="F821" s="23">
        <v>141.06</v>
      </c>
      <c r="G821" s="23">
        <v>72.150000000000006</v>
      </c>
      <c r="H821" s="22">
        <v>329673</v>
      </c>
      <c r="I821" s="34">
        <v>2624.246710650868</v>
      </c>
      <c r="J821" s="22">
        <v>2</v>
      </c>
      <c r="K821" s="22">
        <v>2</v>
      </c>
      <c r="L821" s="23">
        <v>671</v>
      </c>
      <c r="M821" s="23">
        <v>0.67100000000000004</v>
      </c>
      <c r="N821" s="23">
        <v>4.0132510000000003</v>
      </c>
      <c r="O821" s="14">
        <v>0.1529296381971888</v>
      </c>
      <c r="P821" s="22">
        <v>0</v>
      </c>
      <c r="Q821" s="22">
        <v>0</v>
      </c>
      <c r="R821" s="23">
        <v>0</v>
      </c>
      <c r="S821" s="23">
        <v>0</v>
      </c>
      <c r="T821" s="23">
        <v>0</v>
      </c>
      <c r="U821" s="14">
        <v>0</v>
      </c>
      <c r="V821" s="22">
        <v>0</v>
      </c>
      <c r="W821" s="22">
        <v>0</v>
      </c>
      <c r="X821" s="23">
        <v>0</v>
      </c>
      <c r="Y821" s="23">
        <v>0</v>
      </c>
      <c r="Z821" s="23">
        <v>0</v>
      </c>
      <c r="AA821" s="14">
        <v>0</v>
      </c>
      <c r="AB821" s="22">
        <v>2</v>
      </c>
      <c r="AC821" s="22">
        <v>2</v>
      </c>
      <c r="AD821" s="23">
        <v>5896.3097145922738</v>
      </c>
      <c r="AE821" s="23">
        <v>5.8963097145922738</v>
      </c>
      <c r="AF821" s="23">
        <v>8.243040981</v>
      </c>
      <c r="AG821" s="14">
        <v>0.31411074833568348</v>
      </c>
      <c r="AH821" s="22">
        <v>0</v>
      </c>
      <c r="AI821" s="23">
        <v>0</v>
      </c>
      <c r="AJ821" s="23">
        <v>0</v>
      </c>
      <c r="AK821" s="23">
        <v>0</v>
      </c>
      <c r="AL821" s="14">
        <v>0</v>
      </c>
      <c r="AM821" s="22">
        <v>1817</v>
      </c>
      <c r="AN821" s="23">
        <v>19517.494000000021</v>
      </c>
      <c r="AO821" s="23">
        <v>19.517494000000021</v>
      </c>
      <c r="AP821" s="23">
        <v>17.331534672000021</v>
      </c>
      <c r="AQ821" s="14">
        <v>0.66043846417555152</v>
      </c>
      <c r="AR821" s="22">
        <v>1817</v>
      </c>
      <c r="AS821" s="23">
        <v>19517.494000000021</v>
      </c>
      <c r="AT821" s="23">
        <v>19.517494000000021</v>
      </c>
      <c r="AU821" s="23">
        <v>17.331534672000021</v>
      </c>
      <c r="AV821" s="14">
        <v>0.66043846417555152</v>
      </c>
      <c r="AW821" s="22">
        <v>0</v>
      </c>
      <c r="AX821" s="22" t="s">
        <v>782</v>
      </c>
      <c r="AY821" s="23">
        <v>0</v>
      </c>
      <c r="AZ821" s="23">
        <v>0</v>
      </c>
      <c r="BA821" s="23">
        <v>0</v>
      </c>
      <c r="BB821" s="14">
        <v>0</v>
      </c>
      <c r="BC821" s="22">
        <v>0</v>
      </c>
      <c r="BD821" s="23">
        <v>0</v>
      </c>
      <c r="BE821" s="23">
        <v>0</v>
      </c>
      <c r="BF821" s="23">
        <v>0</v>
      </c>
      <c r="BG821" s="14">
        <v>0</v>
      </c>
      <c r="BH821" s="22">
        <v>1821</v>
      </c>
      <c r="BI821" s="23">
        <v>26.084803714592294</v>
      </c>
      <c r="BJ821" s="23">
        <v>29.587826653000022</v>
      </c>
      <c r="BK821" s="14">
        <v>1.1274788507084239</v>
      </c>
      <c r="BL821" t="s">
        <v>473</v>
      </c>
    </row>
    <row r="822" spans="1:64">
      <c r="A822" t="s">
        <v>1681</v>
      </c>
      <c r="B822" t="s">
        <v>1675</v>
      </c>
      <c r="C822" t="s">
        <v>472</v>
      </c>
      <c r="D822" t="s">
        <v>808</v>
      </c>
      <c r="E822">
        <v>2020</v>
      </c>
      <c r="F822" s="23">
        <v>141.06</v>
      </c>
      <c r="G822" s="23">
        <v>72.77</v>
      </c>
      <c r="H822" s="22">
        <v>330579</v>
      </c>
      <c r="I822" s="34">
        <v>2654.6086923977255</v>
      </c>
      <c r="J822" s="22">
        <v>2</v>
      </c>
      <c r="K822" s="22">
        <v>2</v>
      </c>
      <c r="L822" s="23">
        <v>671</v>
      </c>
      <c r="M822" s="23">
        <v>0.67100000000000004</v>
      </c>
      <c r="N822" s="23">
        <v>4.0132510000000003</v>
      </c>
      <c r="O822" s="14">
        <v>0.15118051151919895</v>
      </c>
      <c r="P822" s="22">
        <v>0</v>
      </c>
      <c r="Q822" s="22">
        <v>0</v>
      </c>
      <c r="R822" s="23">
        <v>0</v>
      </c>
      <c r="S822" s="23">
        <v>0</v>
      </c>
      <c r="T822" s="23">
        <v>0</v>
      </c>
      <c r="U822" s="14">
        <v>0</v>
      </c>
      <c r="V822" s="22">
        <v>0</v>
      </c>
      <c r="W822" s="22">
        <v>0</v>
      </c>
      <c r="X822" s="23">
        <v>0</v>
      </c>
      <c r="Y822" s="23">
        <v>0</v>
      </c>
      <c r="Z822" s="23">
        <v>0</v>
      </c>
      <c r="AA822" s="14">
        <v>0</v>
      </c>
      <c r="AB822" s="22">
        <v>2</v>
      </c>
      <c r="AC822" s="22">
        <v>2</v>
      </c>
      <c r="AD822" s="23">
        <v>6491.3233090128751</v>
      </c>
      <c r="AE822" s="23">
        <v>6.4913233090128752</v>
      </c>
      <c r="AF822" s="23">
        <v>9.0748699859999995</v>
      </c>
      <c r="AG822" s="14">
        <v>0.34185339677326582</v>
      </c>
      <c r="AH822" s="22">
        <v>1</v>
      </c>
      <c r="AI822" s="23">
        <v>0.44</v>
      </c>
      <c r="AJ822" s="23">
        <v>4.4000000000000002E-4</v>
      </c>
      <c r="AK822" s="23">
        <v>3.9072000000000005E-4</v>
      </c>
      <c r="AL822" s="14">
        <v>1.4718553477163881E-5</v>
      </c>
      <c r="AM822" s="22">
        <v>2049</v>
      </c>
      <c r="AN822" s="23">
        <v>21679.324000000001</v>
      </c>
      <c r="AO822" s="23">
        <v>21.679324000000001</v>
      </c>
      <c r="AP822" s="23">
        <v>19.251239712000043</v>
      </c>
      <c r="AQ822" s="14">
        <v>0.72520065827900693</v>
      </c>
      <c r="AR822" s="22">
        <v>2050</v>
      </c>
      <c r="AS822" s="23">
        <v>21679.763999999999</v>
      </c>
      <c r="AT822" s="23">
        <v>21.679763999999999</v>
      </c>
      <c r="AU822" s="23">
        <v>19.251630432000042</v>
      </c>
      <c r="AV822" s="14">
        <v>0.72521537683248405</v>
      </c>
      <c r="AW822" s="22">
        <v>0</v>
      </c>
      <c r="AX822" s="22">
        <v>0</v>
      </c>
      <c r="AY822" s="23">
        <v>0</v>
      </c>
      <c r="AZ822" s="23">
        <v>0</v>
      </c>
      <c r="BA822" s="23">
        <v>0</v>
      </c>
      <c r="BB822" s="14">
        <v>0</v>
      </c>
      <c r="BC822" s="22">
        <v>0</v>
      </c>
      <c r="BD822" s="23">
        <v>0</v>
      </c>
      <c r="BE822" s="23">
        <v>0</v>
      </c>
      <c r="BF822" s="23">
        <v>0</v>
      </c>
      <c r="BG822" s="14">
        <v>0</v>
      </c>
      <c r="BH822" s="22">
        <v>2054</v>
      </c>
      <c r="BI822" s="23">
        <v>28.842087309012875</v>
      </c>
      <c r="BJ822" s="23">
        <v>32.339751418000041</v>
      </c>
      <c r="BK822" s="14">
        <v>1.2182492851249487</v>
      </c>
      <c r="BL822" t="s">
        <v>473</v>
      </c>
    </row>
    <row r="823" spans="1:64">
      <c r="A823" t="s">
        <v>1682</v>
      </c>
      <c r="B823" t="s">
        <v>1675</v>
      </c>
      <c r="C823" t="s">
        <v>472</v>
      </c>
      <c r="D823" t="s">
        <v>808</v>
      </c>
      <c r="E823">
        <v>2021</v>
      </c>
      <c r="F823" s="23">
        <v>141.06</v>
      </c>
      <c r="G823" s="23">
        <v>73.37</v>
      </c>
      <c r="H823" s="22">
        <v>331885</v>
      </c>
      <c r="I823" s="34">
        <v>2478.5700000000002</v>
      </c>
      <c r="J823" s="22">
        <v>3</v>
      </c>
      <c r="K823" s="22">
        <v>3</v>
      </c>
      <c r="L823" s="23">
        <v>690</v>
      </c>
      <c r="M823" s="23">
        <v>0.69</v>
      </c>
      <c r="N823" s="23">
        <v>4.13</v>
      </c>
      <c r="O823" s="14">
        <v>0.17</v>
      </c>
      <c r="P823" s="22">
        <v>0</v>
      </c>
      <c r="Q823" s="22">
        <v>0</v>
      </c>
      <c r="R823" s="23">
        <v>0</v>
      </c>
      <c r="S823" s="23">
        <v>0</v>
      </c>
      <c r="T823" s="23">
        <v>0</v>
      </c>
      <c r="U823" s="14">
        <v>0</v>
      </c>
      <c r="V823" s="22">
        <v>0</v>
      </c>
      <c r="W823" s="22">
        <v>0</v>
      </c>
      <c r="X823" s="23">
        <v>0</v>
      </c>
      <c r="Y823" s="23">
        <v>0</v>
      </c>
      <c r="Z823" s="23">
        <v>0</v>
      </c>
      <c r="AA823" s="14">
        <v>0</v>
      </c>
      <c r="AB823" s="22">
        <v>2</v>
      </c>
      <c r="AC823" s="22">
        <v>0</v>
      </c>
      <c r="AD823" s="23">
        <v>6064.71</v>
      </c>
      <c r="AE823" s="23">
        <v>6.06</v>
      </c>
      <c r="AF823" s="23">
        <v>8.48</v>
      </c>
      <c r="AG823" s="14">
        <v>0.34</v>
      </c>
      <c r="AH823" s="22">
        <v>2</v>
      </c>
      <c r="AI823" s="23">
        <v>30.44</v>
      </c>
      <c r="AJ823" s="23">
        <v>0</v>
      </c>
      <c r="AK823" s="23">
        <v>0.03</v>
      </c>
      <c r="AL823" s="14">
        <v>0</v>
      </c>
      <c r="AM823" s="22">
        <v>2361</v>
      </c>
      <c r="AN823" s="23">
        <v>24972.06</v>
      </c>
      <c r="AO823" s="23">
        <v>25</v>
      </c>
      <c r="AP823" s="23">
        <v>22.35</v>
      </c>
      <c r="AQ823" s="14">
        <v>0.9</v>
      </c>
      <c r="AR823" s="22">
        <v>2363</v>
      </c>
      <c r="AS823" s="23">
        <v>25002.5</v>
      </c>
      <c r="AT823" s="23">
        <v>25</v>
      </c>
      <c r="AU823" s="23">
        <v>22.37</v>
      </c>
      <c r="AV823" s="14">
        <v>0.9</v>
      </c>
      <c r="AW823" s="22">
        <v>0</v>
      </c>
      <c r="AX823" s="22">
        <v>0</v>
      </c>
      <c r="AY823" s="23">
        <v>0</v>
      </c>
      <c r="AZ823" s="23">
        <v>0</v>
      </c>
      <c r="BA823" s="23">
        <v>0</v>
      </c>
      <c r="BB823" s="14">
        <v>0</v>
      </c>
      <c r="BC823" s="22">
        <v>0</v>
      </c>
      <c r="BD823" s="23">
        <v>0</v>
      </c>
      <c r="BE823" s="23">
        <v>0</v>
      </c>
      <c r="BF823" s="23">
        <v>0</v>
      </c>
      <c r="BG823" s="14">
        <v>0</v>
      </c>
      <c r="BH823" s="22">
        <v>2368</v>
      </c>
      <c r="BI823" s="23">
        <v>31.76</v>
      </c>
      <c r="BJ823" s="23">
        <v>34.979999999999997</v>
      </c>
      <c r="BK823" s="14">
        <v>1.41</v>
      </c>
      <c r="BL823" t="s">
        <v>473</v>
      </c>
    </row>
    <row r="824" spans="1:64">
      <c r="A824" t="s">
        <v>1683</v>
      </c>
      <c r="B824" t="s">
        <v>1675</v>
      </c>
      <c r="C824" t="s">
        <v>472</v>
      </c>
      <c r="D824" s="111" t="s">
        <v>808</v>
      </c>
      <c r="E824" s="110">
        <v>2022</v>
      </c>
      <c r="F824" s="23"/>
      <c r="G824" s="23"/>
      <c r="H824" s="22">
        <v>336465</v>
      </c>
      <c r="I824" s="34">
        <v>2438.5429307389618</v>
      </c>
      <c r="J824" s="22">
        <v>3</v>
      </c>
      <c r="K824" s="22">
        <v>3</v>
      </c>
      <c r="L824" s="23">
        <v>690</v>
      </c>
      <c r="M824" s="23">
        <v>0.69</v>
      </c>
      <c r="N824" s="23">
        <v>4.0834200000000003</v>
      </c>
      <c r="O824" s="14">
        <v>0.16745327500806331</v>
      </c>
      <c r="P824" s="22">
        <v>0</v>
      </c>
      <c r="Q824" s="22">
        <v>0</v>
      </c>
      <c r="R824" s="23">
        <v>0</v>
      </c>
      <c r="S824" s="23">
        <v>0</v>
      </c>
      <c r="T824" s="23">
        <v>0</v>
      </c>
      <c r="U824" s="14">
        <v>0</v>
      </c>
      <c r="V824" s="22">
        <v>0</v>
      </c>
      <c r="W824" s="22">
        <v>0</v>
      </c>
      <c r="X824" s="23">
        <v>0</v>
      </c>
      <c r="Y824" s="23">
        <v>0</v>
      </c>
      <c r="Z824" s="23">
        <v>0</v>
      </c>
      <c r="AA824" s="14">
        <v>0</v>
      </c>
      <c r="AB824" s="22">
        <v>2</v>
      </c>
      <c r="AC824" s="22">
        <v>2</v>
      </c>
      <c r="AD824" s="23">
        <v>0</v>
      </c>
      <c r="AE824" s="23">
        <v>0</v>
      </c>
      <c r="AF824" s="23">
        <v>0</v>
      </c>
      <c r="AG824" s="14">
        <v>0</v>
      </c>
      <c r="AH824" s="22">
        <v>1</v>
      </c>
      <c r="AI824" s="23">
        <v>0.44</v>
      </c>
      <c r="AJ824" s="23">
        <v>4.4000000000000002E-4</v>
      </c>
      <c r="AK824" s="23">
        <v>4.5072012402911998E-4</v>
      </c>
      <c r="AL824" s="14">
        <v>1.8483173634041226E-5</v>
      </c>
      <c r="AM824" s="22">
        <v>3087</v>
      </c>
      <c r="AN824" s="23">
        <v>30174.141000000018</v>
      </c>
      <c r="AO824" s="23">
        <v>30.174140999999889</v>
      </c>
      <c r="AP824" s="23">
        <v>30.909301304527609</v>
      </c>
      <c r="AQ824" s="14">
        <v>1.2675315621841865</v>
      </c>
      <c r="AR824" s="22">
        <v>3088</v>
      </c>
      <c r="AS824" s="23">
        <v>30174.580999999998</v>
      </c>
      <c r="AT824" s="23">
        <v>30.1745809999999</v>
      </c>
      <c r="AU824" s="23">
        <v>30.909752024651628</v>
      </c>
      <c r="AV824" s="14">
        <v>1.2675500453578201</v>
      </c>
      <c r="AW824" s="22">
        <v>0</v>
      </c>
      <c r="AX824" s="22">
        <v>0</v>
      </c>
      <c r="AY824" s="23">
        <v>0</v>
      </c>
      <c r="AZ824" s="23">
        <v>0</v>
      </c>
      <c r="BA824" s="23">
        <v>0</v>
      </c>
      <c r="BB824" s="14">
        <v>0</v>
      </c>
      <c r="BC824" s="22">
        <v>0</v>
      </c>
      <c r="BD824" s="23">
        <v>0</v>
      </c>
      <c r="BE824" s="23">
        <v>0</v>
      </c>
      <c r="BF824" s="23">
        <v>0</v>
      </c>
      <c r="BG824" s="14">
        <v>0</v>
      </c>
      <c r="BH824" s="22">
        <v>3093</v>
      </c>
      <c r="BI824" s="23">
        <v>30.864580999999902</v>
      </c>
      <c r="BJ824" s="23">
        <v>34.993172024651628</v>
      </c>
      <c r="BK824" s="14">
        <v>1.4350033203658834</v>
      </c>
      <c r="BL824" t="s">
        <v>473</v>
      </c>
    </row>
    <row r="825" spans="1:64">
      <c r="A825" t="s">
        <v>1684</v>
      </c>
      <c r="B825" t="s">
        <v>1675</v>
      </c>
      <c r="C825" t="s">
        <v>472</v>
      </c>
      <c r="D825" t="s">
        <v>808</v>
      </c>
      <c r="E825">
        <v>2023</v>
      </c>
      <c r="F825">
        <v>141.06</v>
      </c>
      <c r="G825">
        <v>73.67</v>
      </c>
      <c r="H825">
        <v>321680</v>
      </c>
      <c r="I825">
        <v>2438.5429307389618</v>
      </c>
      <c r="J825">
        <v>3</v>
      </c>
      <c r="K825">
        <v>3</v>
      </c>
      <c r="L825">
        <v>690</v>
      </c>
      <c r="M825">
        <v>0.69</v>
      </c>
      <c r="N825">
        <v>4.0834200000000003</v>
      </c>
      <c r="O825">
        <v>0.16745327500806331</v>
      </c>
      <c r="P825">
        <v>0</v>
      </c>
      <c r="Q825">
        <v>0</v>
      </c>
      <c r="R825">
        <v>0</v>
      </c>
      <c r="S825">
        <v>0</v>
      </c>
      <c r="T825">
        <v>0</v>
      </c>
      <c r="U825">
        <v>0</v>
      </c>
      <c r="V825">
        <v>0</v>
      </c>
      <c r="W825">
        <v>0</v>
      </c>
      <c r="X825">
        <v>0</v>
      </c>
      <c r="Y825">
        <v>0</v>
      </c>
      <c r="Z825">
        <v>0</v>
      </c>
      <c r="AA825">
        <v>0</v>
      </c>
      <c r="AB825">
        <v>2</v>
      </c>
      <c r="AC825">
        <v>2</v>
      </c>
      <c r="AD825">
        <v>0</v>
      </c>
      <c r="AE825">
        <v>0</v>
      </c>
      <c r="AF825">
        <v>0</v>
      </c>
      <c r="AG825">
        <v>0</v>
      </c>
      <c r="AH825">
        <v>1</v>
      </c>
      <c r="AI825">
        <v>3.8250000000000002</v>
      </c>
      <c r="AJ825">
        <v>3.8249999999999998E-3</v>
      </c>
      <c r="AK825">
        <v>3.588E-3</v>
      </c>
      <c r="AL825">
        <v>1.4713704461675044E-4</v>
      </c>
      <c r="AM825">
        <v>4321</v>
      </c>
      <c r="AN825">
        <v>45947.957000000002</v>
      </c>
      <c r="AO825">
        <v>45.947957000000002</v>
      </c>
      <c r="AP825">
        <v>43.098596999999998</v>
      </c>
      <c r="AQ825">
        <v>1.7673913572208324</v>
      </c>
      <c r="AR825">
        <v>6169</v>
      </c>
      <c r="AS825">
        <v>47269.534999999698</v>
      </c>
      <c r="AT825">
        <v>47.269534999998399</v>
      </c>
      <c r="AU825">
        <v>44.338220463504001</v>
      </c>
      <c r="AV825">
        <v>1.8182259538923928</v>
      </c>
      <c r="AW825">
        <v>0</v>
      </c>
      <c r="AX825">
        <v>0</v>
      </c>
      <c r="AY825">
        <v>0</v>
      </c>
      <c r="AZ825">
        <v>0</v>
      </c>
      <c r="BA825">
        <v>0</v>
      </c>
      <c r="BB825">
        <v>0</v>
      </c>
      <c r="BC825">
        <v>0</v>
      </c>
      <c r="BD825">
        <v>0</v>
      </c>
      <c r="BE825">
        <v>0</v>
      </c>
      <c r="BF825">
        <v>0</v>
      </c>
      <c r="BG825">
        <v>0</v>
      </c>
      <c r="BH825">
        <v>6174</v>
      </c>
      <c r="BI825">
        <v>47.959534999998397</v>
      </c>
      <c r="BJ825">
        <v>48.421640463504005</v>
      </c>
      <c r="BK825">
        <v>1.9856792289004563</v>
      </c>
      <c r="BL825" t="s">
        <v>473</v>
      </c>
    </row>
    <row r="826" spans="1:64">
      <c r="A826" t="s">
        <v>1685</v>
      </c>
      <c r="B826" t="s">
        <v>1675</v>
      </c>
      <c r="C826" t="s">
        <v>472</v>
      </c>
      <c r="D826" t="s">
        <v>808</v>
      </c>
      <c r="E826">
        <v>2024</v>
      </c>
      <c r="F826">
        <v>141.06</v>
      </c>
      <c r="G826">
        <v>73.69</v>
      </c>
      <c r="H826">
        <v>323336</v>
      </c>
      <c r="I826">
        <v>2217.1466868154425</v>
      </c>
      <c r="J826">
        <v>3</v>
      </c>
      <c r="K826">
        <v>3</v>
      </c>
      <c r="L826">
        <v>690</v>
      </c>
      <c r="M826">
        <v>0.69</v>
      </c>
      <c r="N826">
        <v>4.0834200000000003</v>
      </c>
      <c r="O826">
        <v>0.18417455300917165</v>
      </c>
      <c r="P826">
        <v>0</v>
      </c>
      <c r="Q826">
        <v>0</v>
      </c>
      <c r="R826">
        <v>0</v>
      </c>
      <c r="S826">
        <v>0</v>
      </c>
      <c r="T826">
        <v>0</v>
      </c>
      <c r="U826">
        <v>0</v>
      </c>
      <c r="V826">
        <v>0</v>
      </c>
      <c r="W826">
        <v>0</v>
      </c>
      <c r="X826">
        <v>0</v>
      </c>
      <c r="Y826">
        <v>0</v>
      </c>
      <c r="Z826">
        <v>0</v>
      </c>
      <c r="AA826">
        <v>0</v>
      </c>
      <c r="AB826">
        <v>2</v>
      </c>
      <c r="AC826">
        <v>2</v>
      </c>
      <c r="AD826">
        <v>0</v>
      </c>
      <c r="AE826">
        <v>0</v>
      </c>
      <c r="AF826">
        <v>0</v>
      </c>
      <c r="AG826">
        <v>0</v>
      </c>
      <c r="AH826">
        <v>3</v>
      </c>
      <c r="AI826">
        <v>42.625000000000007</v>
      </c>
      <c r="AJ826">
        <v>4.2625000000000003E-2</v>
      </c>
      <c r="AK826">
        <v>3.8445354911138999E-2</v>
      </c>
      <c r="AL826">
        <v>1.7340014145098928E-3</v>
      </c>
      <c r="AM826">
        <v>5363</v>
      </c>
      <c r="AN826">
        <v>60908.685000000092</v>
      </c>
      <c r="AO826">
        <v>60.908684999999778</v>
      </c>
      <c r="AP826">
        <v>54.936211425120419</v>
      </c>
      <c r="AQ826">
        <v>2.4777887611950034</v>
      </c>
      <c r="AR826">
        <v>8363</v>
      </c>
      <c r="AS826">
        <v>63367.854000000305</v>
      </c>
      <c r="AT826">
        <v>63.367853999997571</v>
      </c>
      <c r="AU826">
        <v>57.154243682986703</v>
      </c>
      <c r="AV826">
        <v>2.5778287031192844</v>
      </c>
      <c r="AW826">
        <v>0</v>
      </c>
      <c r="AX826">
        <v>0</v>
      </c>
      <c r="AY826">
        <v>0</v>
      </c>
      <c r="AZ826">
        <v>0</v>
      </c>
      <c r="BA826">
        <v>0</v>
      </c>
      <c r="BB826">
        <v>0</v>
      </c>
      <c r="BC826">
        <v>0</v>
      </c>
      <c r="BD826">
        <v>0</v>
      </c>
      <c r="BE826">
        <v>0</v>
      </c>
      <c r="BF826">
        <v>0</v>
      </c>
      <c r="BG826">
        <v>0</v>
      </c>
      <c r="BH826">
        <v>8368</v>
      </c>
      <c r="BI826">
        <v>64.057853999997576</v>
      </c>
      <c r="BJ826">
        <v>61.237663682986707</v>
      </c>
      <c r="BK826">
        <v>2.7620032561284558</v>
      </c>
      <c r="BL826" t="s">
        <v>473</v>
      </c>
    </row>
    <row r="827" spans="1:64">
      <c r="A827" t="s">
        <v>1686</v>
      </c>
      <c r="B827" t="s">
        <v>1687</v>
      </c>
      <c r="C827" t="s">
        <v>475</v>
      </c>
      <c r="D827" t="s">
        <v>808</v>
      </c>
      <c r="E827">
        <v>2012</v>
      </c>
      <c r="F827" s="23">
        <v>405.16</v>
      </c>
      <c r="G827" s="23">
        <v>246.44</v>
      </c>
      <c r="H827" s="22">
        <v>1024373</v>
      </c>
      <c r="I827" s="34">
        <v>8338.8706389999988</v>
      </c>
      <c r="J827" s="22">
        <v>6</v>
      </c>
      <c r="K827" s="22" t="s">
        <v>782</v>
      </c>
      <c r="L827" s="23">
        <v>3140.4</v>
      </c>
      <c r="M827" s="23">
        <v>3.1404000000000001</v>
      </c>
      <c r="N827" s="23">
        <v>7.8694459999999999</v>
      </c>
      <c r="O827" s="14">
        <v>9.437064490718261E-2</v>
      </c>
      <c r="P827" s="22">
        <v>0</v>
      </c>
      <c r="Q827" s="22" t="s">
        <v>782</v>
      </c>
      <c r="R827" s="23">
        <v>0</v>
      </c>
      <c r="S827" s="23">
        <v>0</v>
      </c>
      <c r="T827" s="23">
        <v>0</v>
      </c>
      <c r="U827" s="14">
        <v>0</v>
      </c>
      <c r="V827" s="22">
        <v>0</v>
      </c>
      <c r="W827" s="22" t="s">
        <v>782</v>
      </c>
      <c r="X827" s="23">
        <v>0</v>
      </c>
      <c r="Y827" s="23">
        <v>0</v>
      </c>
      <c r="Z827" s="23">
        <v>0</v>
      </c>
      <c r="AA827" s="14">
        <v>0</v>
      </c>
      <c r="AB827" s="22">
        <v>0</v>
      </c>
      <c r="AC827" s="22" t="s">
        <v>782</v>
      </c>
      <c r="AD827" s="23">
        <v>0</v>
      </c>
      <c r="AE827" s="23">
        <v>0</v>
      </c>
      <c r="AF827" s="23">
        <v>0</v>
      </c>
      <c r="AG827" s="14">
        <v>0</v>
      </c>
      <c r="AH827" s="22" t="s">
        <v>782</v>
      </c>
      <c r="AI827" s="23" t="s">
        <v>782</v>
      </c>
      <c r="AJ827" s="23" t="s">
        <v>782</v>
      </c>
      <c r="AK827" s="23" t="s">
        <v>782</v>
      </c>
      <c r="AL827" s="14" t="s">
        <v>782</v>
      </c>
      <c r="AM827" s="22" t="s">
        <v>782</v>
      </c>
      <c r="AN827" s="23" t="s">
        <v>782</v>
      </c>
      <c r="AO827" s="23" t="s">
        <v>782</v>
      </c>
      <c r="AP827" s="23" t="s">
        <v>782</v>
      </c>
      <c r="AQ827" s="14" t="s">
        <v>782</v>
      </c>
      <c r="AR827" s="22">
        <v>1889</v>
      </c>
      <c r="AS827" s="23">
        <v>34410.195</v>
      </c>
      <c r="AT827" s="23">
        <v>34.410195000000002</v>
      </c>
      <c r="AU827" s="23">
        <v>26.481393000000001</v>
      </c>
      <c r="AV827" s="14">
        <v>0.3175657009973194</v>
      </c>
      <c r="AW827" s="22">
        <v>0</v>
      </c>
      <c r="AX827" s="22" t="s">
        <v>782</v>
      </c>
      <c r="AY827" s="23">
        <v>0</v>
      </c>
      <c r="AZ827" s="23">
        <v>0</v>
      </c>
      <c r="BA827" s="23">
        <v>0</v>
      </c>
      <c r="BB827" s="14">
        <v>0</v>
      </c>
      <c r="BC827" s="22">
        <v>1</v>
      </c>
      <c r="BD827" s="23">
        <v>0</v>
      </c>
      <c r="BE827" s="23">
        <v>0</v>
      </c>
      <c r="BF827" s="23">
        <v>0</v>
      </c>
      <c r="BG827" s="14">
        <v>0</v>
      </c>
      <c r="BH827" s="22">
        <v>1896</v>
      </c>
      <c r="BI827" s="23">
        <v>37.550595000000001</v>
      </c>
      <c r="BJ827" s="23">
        <v>34.350839000000001</v>
      </c>
      <c r="BK827" s="14">
        <v>0.41193634590450201</v>
      </c>
      <c r="BL827" t="s">
        <v>476</v>
      </c>
    </row>
    <row r="828" spans="1:64">
      <c r="A828" t="s">
        <v>1688</v>
      </c>
      <c r="B828" t="s">
        <v>1687</v>
      </c>
      <c r="C828" t="s">
        <v>475</v>
      </c>
      <c r="D828" t="s">
        <v>808</v>
      </c>
      <c r="E828">
        <v>2015</v>
      </c>
      <c r="F828" s="23">
        <v>405.02</v>
      </c>
      <c r="G828" s="23">
        <v>247.57</v>
      </c>
      <c r="H828" s="22">
        <v>1060582</v>
      </c>
      <c r="I828" s="29">
        <v>8527.4453061775694</v>
      </c>
      <c r="J828" s="29">
        <v>11</v>
      </c>
      <c r="K828" s="29">
        <v>12</v>
      </c>
      <c r="L828" s="47">
        <v>5676.9</v>
      </c>
      <c r="M828" s="31">
        <v>5.6768999999999998</v>
      </c>
      <c r="N828" s="47">
        <v>33.955554096462372</v>
      </c>
      <c r="O828" s="32">
        <v>0.39819140290309246</v>
      </c>
      <c r="P828" s="29">
        <v>0</v>
      </c>
      <c r="Q828" s="29">
        <v>0</v>
      </c>
      <c r="R828" s="47">
        <v>0</v>
      </c>
      <c r="S828" s="31">
        <v>0</v>
      </c>
      <c r="T828" s="47">
        <v>0</v>
      </c>
      <c r="U828" s="32">
        <v>0</v>
      </c>
      <c r="V828" s="29">
        <v>0</v>
      </c>
      <c r="W828" s="29">
        <v>0</v>
      </c>
      <c r="X828" s="47">
        <v>0</v>
      </c>
      <c r="Y828" s="31">
        <v>0</v>
      </c>
      <c r="Z828" s="47">
        <v>0</v>
      </c>
      <c r="AA828" s="18">
        <v>0</v>
      </c>
      <c r="AB828" s="29">
        <v>5</v>
      </c>
      <c r="AC828" s="22" t="s">
        <v>782</v>
      </c>
      <c r="AD828" s="47">
        <v>6000</v>
      </c>
      <c r="AE828" s="19">
        <v>6</v>
      </c>
      <c r="AF828" s="47">
        <v>28.572384078000002</v>
      </c>
      <c r="AG828" s="18">
        <v>0.33506382101684312</v>
      </c>
      <c r="AH828" s="22" t="s">
        <v>782</v>
      </c>
      <c r="AI828" s="23" t="s">
        <v>782</v>
      </c>
      <c r="AJ828" s="23" t="s">
        <v>782</v>
      </c>
      <c r="AK828" s="23" t="s">
        <v>782</v>
      </c>
      <c r="AL828" s="14" t="s">
        <v>782</v>
      </c>
      <c r="AM828" s="22" t="s">
        <v>782</v>
      </c>
      <c r="AN828" s="23" t="s">
        <v>782</v>
      </c>
      <c r="AO828" s="23" t="s">
        <v>782</v>
      </c>
      <c r="AP828" s="23" t="s">
        <v>782</v>
      </c>
      <c r="AQ828" s="14" t="s">
        <v>782</v>
      </c>
      <c r="AR828" s="29">
        <v>2454</v>
      </c>
      <c r="AS828" s="47">
        <v>45519.248000000094</v>
      </c>
      <c r="AT828" s="33">
        <v>45.519248000000097</v>
      </c>
      <c r="AU828" s="47">
        <v>40.428501503928317</v>
      </c>
      <c r="AV828" s="18">
        <v>0.4740986315636706</v>
      </c>
      <c r="AW828" s="29">
        <v>0</v>
      </c>
      <c r="AX828" s="22" t="s">
        <v>782</v>
      </c>
      <c r="AY828" s="47">
        <v>0</v>
      </c>
      <c r="AZ828" s="19">
        <v>0</v>
      </c>
      <c r="BA828" s="47">
        <v>0</v>
      </c>
      <c r="BB828" s="18">
        <v>0</v>
      </c>
      <c r="BC828" s="29">
        <v>1</v>
      </c>
      <c r="BD828" s="47">
        <v>25</v>
      </c>
      <c r="BE828" s="19">
        <v>2.5000000000000001E-2</v>
      </c>
      <c r="BF828" s="47">
        <v>3.9675000000000002E-2</v>
      </c>
      <c r="BG828" s="18">
        <v>4.6526243881339337E-4</v>
      </c>
      <c r="BH828" s="13">
        <v>2471</v>
      </c>
      <c r="BI828" s="19">
        <v>57.221148000000092</v>
      </c>
      <c r="BJ828" s="19">
        <v>102.9961146783907</v>
      </c>
      <c r="BK828" s="18">
        <v>1.2078191179224196</v>
      </c>
      <c r="BL828" t="s">
        <v>476</v>
      </c>
    </row>
    <row r="829" spans="1:64">
      <c r="A829" t="s">
        <v>1689</v>
      </c>
      <c r="B829" t="s">
        <v>1687</v>
      </c>
      <c r="C829" t="s">
        <v>475</v>
      </c>
      <c r="D829" t="s">
        <v>808</v>
      </c>
      <c r="E829">
        <v>2016</v>
      </c>
      <c r="F829" s="23">
        <v>405.02</v>
      </c>
      <c r="G829" s="23">
        <v>247.19</v>
      </c>
      <c r="H829" s="22">
        <v>1075935</v>
      </c>
      <c r="I829" s="29">
        <v>9017.5064520946398</v>
      </c>
      <c r="J829" s="29">
        <v>12</v>
      </c>
      <c r="K829" s="29">
        <v>13</v>
      </c>
      <c r="L829" s="47">
        <v>5926.9</v>
      </c>
      <c r="M829" s="31">
        <v>5.9268999999999998</v>
      </c>
      <c r="N829" s="47">
        <v>35.448788999999991</v>
      </c>
      <c r="O829" s="32">
        <v>0.39311076946072748</v>
      </c>
      <c r="P829" s="29">
        <v>0</v>
      </c>
      <c r="Q829" s="29">
        <v>0</v>
      </c>
      <c r="R829" s="47">
        <v>0</v>
      </c>
      <c r="S829" s="31">
        <v>0</v>
      </c>
      <c r="T829" s="47">
        <v>0</v>
      </c>
      <c r="U829" s="32">
        <v>0</v>
      </c>
      <c r="V829" s="29">
        <v>0</v>
      </c>
      <c r="W829" s="29">
        <v>0</v>
      </c>
      <c r="X829" s="47">
        <v>0</v>
      </c>
      <c r="Y829" s="31">
        <v>0</v>
      </c>
      <c r="Z829" s="47">
        <v>0</v>
      </c>
      <c r="AA829" s="18">
        <v>0</v>
      </c>
      <c r="AB829" s="29">
        <v>5</v>
      </c>
      <c r="AC829" s="22" t="s">
        <v>782</v>
      </c>
      <c r="AD829" s="47">
        <v>6000</v>
      </c>
      <c r="AE829" s="19">
        <v>6</v>
      </c>
      <c r="AF829" s="47">
        <v>31.182804386999997</v>
      </c>
      <c r="AG829" s="18">
        <v>0.34580296174622277</v>
      </c>
      <c r="AH829" s="22" t="s">
        <v>782</v>
      </c>
      <c r="AI829" s="23" t="s">
        <v>782</v>
      </c>
      <c r="AJ829" s="23" t="s">
        <v>782</v>
      </c>
      <c r="AK829" s="23" t="s">
        <v>782</v>
      </c>
      <c r="AL829" s="14" t="s">
        <v>782</v>
      </c>
      <c r="AM829" s="22" t="s">
        <v>782</v>
      </c>
      <c r="AN829" s="23" t="s">
        <v>782</v>
      </c>
      <c r="AO829" s="23" t="s">
        <v>782</v>
      </c>
      <c r="AP829" s="23" t="s">
        <v>782</v>
      </c>
      <c r="AQ829" s="14" t="s">
        <v>782</v>
      </c>
      <c r="AR829" s="29">
        <v>2609</v>
      </c>
      <c r="AS829" s="47">
        <v>47153.296999999962</v>
      </c>
      <c r="AT829" s="33">
        <v>47.153296999999959</v>
      </c>
      <c r="AU829" s="47">
        <v>41.872127736000046</v>
      </c>
      <c r="AV829" s="18">
        <v>0.46434264237508521</v>
      </c>
      <c r="AW829" s="29">
        <v>0</v>
      </c>
      <c r="AX829" s="22" t="s">
        <v>782</v>
      </c>
      <c r="AY829" s="47">
        <v>0</v>
      </c>
      <c r="AZ829" s="19">
        <v>0</v>
      </c>
      <c r="BA829" s="47">
        <v>0</v>
      </c>
      <c r="BB829" s="18">
        <v>0</v>
      </c>
      <c r="BC829" s="29">
        <v>1</v>
      </c>
      <c r="BD829" s="47">
        <v>25</v>
      </c>
      <c r="BE829" s="19">
        <v>2.5000000000000001E-2</v>
      </c>
      <c r="BF829" s="47">
        <v>4.02E-2</v>
      </c>
      <c r="BG829" s="18">
        <v>4.4579951468359753E-4</v>
      </c>
      <c r="BH829" s="13">
        <v>2627</v>
      </c>
      <c r="BI829" s="19">
        <v>59.105196999999954</v>
      </c>
      <c r="BJ829" s="19">
        <v>108.54392112300002</v>
      </c>
      <c r="BK829" s="18">
        <v>1.203702173096719</v>
      </c>
      <c r="BL829" t="s">
        <v>476</v>
      </c>
    </row>
    <row r="830" spans="1:64">
      <c r="A830" t="s">
        <v>1690</v>
      </c>
      <c r="B830" t="s">
        <v>1687</v>
      </c>
      <c r="C830" t="s">
        <v>475</v>
      </c>
      <c r="D830" t="s">
        <v>808</v>
      </c>
      <c r="E830">
        <v>2017</v>
      </c>
      <c r="F830" s="23">
        <v>405.01</v>
      </c>
      <c r="G830" s="23">
        <v>246.97</v>
      </c>
      <c r="H830" s="22">
        <v>1080394</v>
      </c>
      <c r="I830" s="29">
        <v>8486.506175087794</v>
      </c>
      <c r="J830" s="29">
        <v>13</v>
      </c>
      <c r="K830" s="29">
        <v>14</v>
      </c>
      <c r="L830" s="47">
        <v>5960.9</v>
      </c>
      <c r="M830" s="31">
        <v>5.9608999999999996</v>
      </c>
      <c r="N830" s="47">
        <v>35.652142999999988</v>
      </c>
      <c r="O830" s="32">
        <v>0.42010389510652968</v>
      </c>
      <c r="P830" s="29">
        <v>0</v>
      </c>
      <c r="Q830" s="29">
        <v>0</v>
      </c>
      <c r="R830" s="47">
        <v>0</v>
      </c>
      <c r="S830" s="31">
        <v>0</v>
      </c>
      <c r="T830" s="47">
        <v>0</v>
      </c>
      <c r="U830" s="32">
        <v>0</v>
      </c>
      <c r="V830" s="29">
        <v>0</v>
      </c>
      <c r="W830" s="29">
        <v>0</v>
      </c>
      <c r="X830" s="47">
        <v>0</v>
      </c>
      <c r="Y830" s="31">
        <v>0</v>
      </c>
      <c r="Z830" s="47">
        <v>0</v>
      </c>
      <c r="AA830" s="18">
        <v>0</v>
      </c>
      <c r="AB830" s="29">
        <v>5</v>
      </c>
      <c r="AC830" s="22" t="s">
        <v>782</v>
      </c>
      <c r="AD830" s="47">
        <v>6000</v>
      </c>
      <c r="AE830" s="19">
        <v>6</v>
      </c>
      <c r="AF830" s="47">
        <v>4.5978283769999999</v>
      </c>
      <c r="AG830" s="18">
        <v>5.4178106774928902E-2</v>
      </c>
      <c r="AH830" s="22" t="s">
        <v>782</v>
      </c>
      <c r="AI830" s="23" t="s">
        <v>782</v>
      </c>
      <c r="AJ830" s="23" t="s">
        <v>782</v>
      </c>
      <c r="AK830" s="23" t="s">
        <v>782</v>
      </c>
      <c r="AL830" s="14" t="s">
        <v>782</v>
      </c>
      <c r="AM830" s="22" t="s">
        <v>782</v>
      </c>
      <c r="AN830" s="23" t="s">
        <v>782</v>
      </c>
      <c r="AO830" s="23" t="s">
        <v>782</v>
      </c>
      <c r="AP830" s="23" t="s">
        <v>782</v>
      </c>
      <c r="AQ830" s="14" t="s">
        <v>782</v>
      </c>
      <c r="AR830" s="29">
        <v>2787</v>
      </c>
      <c r="AS830" s="47">
        <v>49630.641999999993</v>
      </c>
      <c r="AT830" s="33">
        <v>49.630641999999995</v>
      </c>
      <c r="AU830" s="47">
        <v>44.072010096000064</v>
      </c>
      <c r="AV830" s="18">
        <v>0.51931865937214305</v>
      </c>
      <c r="AW830" s="29">
        <v>0</v>
      </c>
      <c r="AX830" s="22" t="s">
        <v>782</v>
      </c>
      <c r="AY830" s="47">
        <v>0</v>
      </c>
      <c r="AZ830" s="19">
        <v>0</v>
      </c>
      <c r="BA830" s="47">
        <v>0</v>
      </c>
      <c r="BB830" s="18">
        <v>0</v>
      </c>
      <c r="BC830" s="29">
        <v>0</v>
      </c>
      <c r="BD830" s="47">
        <v>0</v>
      </c>
      <c r="BE830" s="19">
        <v>0</v>
      </c>
      <c r="BF830" s="47">
        <v>0</v>
      </c>
      <c r="BG830" s="18">
        <v>0</v>
      </c>
      <c r="BH830" s="13">
        <v>2805</v>
      </c>
      <c r="BI830" s="19">
        <v>61.59154199999999</v>
      </c>
      <c r="BJ830" s="19">
        <v>84.321981473000051</v>
      </c>
      <c r="BK830" s="18">
        <v>0.99360066125360158</v>
      </c>
      <c r="BL830" t="s">
        <v>476</v>
      </c>
    </row>
    <row r="831" spans="1:64">
      <c r="A831" t="s">
        <v>1691</v>
      </c>
      <c r="B831" t="s">
        <v>1687</v>
      </c>
      <c r="C831" t="s">
        <v>475</v>
      </c>
      <c r="D831" t="s">
        <v>808</v>
      </c>
      <c r="E831">
        <v>2018</v>
      </c>
      <c r="F831" s="23">
        <v>405.01</v>
      </c>
      <c r="G831" s="23">
        <v>246.75</v>
      </c>
      <c r="H831" s="22">
        <v>1085664</v>
      </c>
      <c r="I831" s="29">
        <v>8487.1093382843173</v>
      </c>
      <c r="J831" s="29">
        <v>13</v>
      </c>
      <c r="K831" s="29">
        <v>14</v>
      </c>
      <c r="L831" s="47">
        <v>6861.9</v>
      </c>
      <c r="M831" s="31">
        <v>6.8618999999999994</v>
      </c>
      <c r="N831" s="47">
        <v>41.041023899999992</v>
      </c>
      <c r="O831" s="32">
        <v>0.48356893100067572</v>
      </c>
      <c r="P831" s="29">
        <v>0</v>
      </c>
      <c r="Q831" s="29">
        <v>0</v>
      </c>
      <c r="R831" s="47">
        <v>0</v>
      </c>
      <c r="S831" s="31">
        <v>0</v>
      </c>
      <c r="T831" s="47">
        <v>0</v>
      </c>
      <c r="U831" s="32">
        <v>0</v>
      </c>
      <c r="V831" s="29">
        <v>0</v>
      </c>
      <c r="W831" s="29">
        <v>0</v>
      </c>
      <c r="X831" s="47">
        <v>0</v>
      </c>
      <c r="Y831" s="31">
        <v>0</v>
      </c>
      <c r="Z831" s="47">
        <v>0</v>
      </c>
      <c r="AA831" s="18">
        <v>0</v>
      </c>
      <c r="AB831" s="29">
        <v>5</v>
      </c>
      <c r="AC831" s="22" t="s">
        <v>782</v>
      </c>
      <c r="AD831" s="47">
        <v>6000</v>
      </c>
      <c r="AE831" s="19">
        <v>6</v>
      </c>
      <c r="AF831" s="47">
        <v>31.770107754000001</v>
      </c>
      <c r="AG831" s="18">
        <v>0.37433366871673152</v>
      </c>
      <c r="AH831" s="22" t="s">
        <v>782</v>
      </c>
      <c r="AI831" s="23" t="s">
        <v>782</v>
      </c>
      <c r="AJ831" s="23" t="s">
        <v>782</v>
      </c>
      <c r="AK831" s="23" t="s">
        <v>782</v>
      </c>
      <c r="AL831" s="14" t="s">
        <v>782</v>
      </c>
      <c r="AM831" s="22" t="s">
        <v>782</v>
      </c>
      <c r="AN831" s="23" t="s">
        <v>782</v>
      </c>
      <c r="AO831" s="23" t="s">
        <v>782</v>
      </c>
      <c r="AP831" s="23" t="s">
        <v>782</v>
      </c>
      <c r="AQ831" s="14" t="s">
        <v>782</v>
      </c>
      <c r="AR831" s="29">
        <v>2986</v>
      </c>
      <c r="AS831" s="47">
        <v>55389.050999999992</v>
      </c>
      <c r="AT831" s="33">
        <v>55.389050999999995</v>
      </c>
      <c r="AU831" s="47">
        <v>49.185477288000079</v>
      </c>
      <c r="AV831" s="18">
        <v>0.57953156166058073</v>
      </c>
      <c r="AW831" s="29">
        <v>0</v>
      </c>
      <c r="AX831" s="22" t="s">
        <v>782</v>
      </c>
      <c r="AY831" s="47">
        <v>0</v>
      </c>
      <c r="AZ831" s="19">
        <v>0</v>
      </c>
      <c r="BA831" s="47">
        <v>0</v>
      </c>
      <c r="BB831" s="18">
        <v>0</v>
      </c>
      <c r="BC831" s="29">
        <v>0</v>
      </c>
      <c r="BD831" s="47">
        <v>0</v>
      </c>
      <c r="BE831" s="19">
        <v>0</v>
      </c>
      <c r="BF831" s="47">
        <v>0</v>
      </c>
      <c r="BG831" s="18">
        <v>0</v>
      </c>
      <c r="BH831" s="13">
        <v>3004</v>
      </c>
      <c r="BI831" s="19">
        <v>68.250950999999986</v>
      </c>
      <c r="BJ831" s="19">
        <v>121.99660894200008</v>
      </c>
      <c r="BK831" s="18">
        <v>1.437434161377988</v>
      </c>
      <c r="BL831" t="s">
        <v>476</v>
      </c>
    </row>
    <row r="832" spans="1:64">
      <c r="A832" t="s">
        <v>1692</v>
      </c>
      <c r="B832" t="s">
        <v>1687</v>
      </c>
      <c r="C832" t="s">
        <v>475</v>
      </c>
      <c r="D832" t="s">
        <v>808</v>
      </c>
      <c r="E832">
        <v>2019</v>
      </c>
      <c r="F832" s="23">
        <v>405.01</v>
      </c>
      <c r="G832" s="23">
        <v>246.71</v>
      </c>
      <c r="H832" s="22">
        <v>1087863</v>
      </c>
      <c r="I832" s="34">
        <v>8705.8228702493561</v>
      </c>
      <c r="J832" s="22">
        <v>14</v>
      </c>
      <c r="K832" s="22">
        <v>15</v>
      </c>
      <c r="L832" s="23">
        <v>6881.9</v>
      </c>
      <c r="M832" s="23">
        <v>6.8818999999999999</v>
      </c>
      <c r="N832" s="23">
        <v>41.16064389999999</v>
      </c>
      <c r="O832" s="14">
        <v>0.47279441028669872</v>
      </c>
      <c r="P832" s="22">
        <v>0</v>
      </c>
      <c r="Q832" s="22">
        <v>0</v>
      </c>
      <c r="R832" s="23">
        <v>0</v>
      </c>
      <c r="S832" s="23">
        <v>0</v>
      </c>
      <c r="T832" s="23">
        <v>0</v>
      </c>
      <c r="U832" s="14">
        <v>0</v>
      </c>
      <c r="V832" s="22">
        <v>0</v>
      </c>
      <c r="W832" s="22">
        <v>0</v>
      </c>
      <c r="X832" s="23">
        <v>0</v>
      </c>
      <c r="Y832" s="23">
        <v>0</v>
      </c>
      <c r="Z832" s="23">
        <v>0</v>
      </c>
      <c r="AA832" s="14">
        <v>0</v>
      </c>
      <c r="AB832" s="22">
        <v>5</v>
      </c>
      <c r="AC832" s="22">
        <v>6</v>
      </c>
      <c r="AD832" s="23">
        <v>8998.0048841201715</v>
      </c>
      <c r="AE832" s="23">
        <v>8.9980048841201707</v>
      </c>
      <c r="AF832" s="23">
        <v>27.713145221999998</v>
      </c>
      <c r="AG832" s="14">
        <v>0.31832884306324311</v>
      </c>
      <c r="AH832" s="22">
        <v>1</v>
      </c>
      <c r="AI832" s="23">
        <v>35.22</v>
      </c>
      <c r="AJ832" s="23">
        <v>3.5220000000000001E-2</v>
      </c>
      <c r="AK832" s="23">
        <v>3.1275360000000002E-2</v>
      </c>
      <c r="AL832" s="14">
        <v>3.5924645454111104E-4</v>
      </c>
      <c r="AM832" s="22">
        <v>3271</v>
      </c>
      <c r="AN832" s="23">
        <v>59609.971000000085</v>
      </c>
      <c r="AO832" s="23">
        <v>59.609971000000087</v>
      </c>
      <c r="AP832" s="23">
        <v>52.933654248000096</v>
      </c>
      <c r="AQ832" s="14">
        <v>0.60802585851926416</v>
      </c>
      <c r="AR832" s="22">
        <v>3272</v>
      </c>
      <c r="AS832" s="23">
        <v>59645.191000000086</v>
      </c>
      <c r="AT832" s="23">
        <v>59.645191000000089</v>
      </c>
      <c r="AU832" s="23">
        <v>52.964929608000098</v>
      </c>
      <c r="AV832" s="14">
        <v>0.60838510497380538</v>
      </c>
      <c r="AW832" s="22">
        <v>1</v>
      </c>
      <c r="AX832" s="22" t="s">
        <v>782</v>
      </c>
      <c r="AY832" s="23">
        <v>2.2000000000000002</v>
      </c>
      <c r="AZ832" s="23">
        <v>2.2000000000000001E-3</v>
      </c>
      <c r="BA832" s="23">
        <v>5.7332000000000008E-3</v>
      </c>
      <c r="BB832" s="14">
        <v>6.5854774275183339E-5</v>
      </c>
      <c r="BC832" s="22">
        <v>0</v>
      </c>
      <c r="BD832" s="23">
        <v>0</v>
      </c>
      <c r="BE832" s="23">
        <v>0</v>
      </c>
      <c r="BF832" s="23">
        <v>0</v>
      </c>
      <c r="BG832" s="14">
        <v>0</v>
      </c>
      <c r="BH832" s="22">
        <v>3292</v>
      </c>
      <c r="BI832" s="23">
        <v>75.527295884120264</v>
      </c>
      <c r="BJ832" s="23">
        <v>121.84445193000009</v>
      </c>
      <c r="BK832" s="14">
        <v>1.3995742130980224</v>
      </c>
      <c r="BL832" t="s">
        <v>476</v>
      </c>
    </row>
    <row r="833" spans="1:64">
      <c r="A833" t="s">
        <v>1693</v>
      </c>
      <c r="B833" t="s">
        <v>1687</v>
      </c>
      <c r="C833" t="s">
        <v>475</v>
      </c>
      <c r="D833" t="s">
        <v>808</v>
      </c>
      <c r="E833">
        <v>2020</v>
      </c>
      <c r="F833" s="23">
        <v>405.01</v>
      </c>
      <c r="G833" s="23">
        <v>243.8</v>
      </c>
      <c r="H833" s="22">
        <v>1083498</v>
      </c>
      <c r="I833" s="34">
        <v>8759.742459764273</v>
      </c>
      <c r="J833" s="22">
        <v>16</v>
      </c>
      <c r="K833" s="22">
        <v>17</v>
      </c>
      <c r="L833" s="23">
        <v>6943.9</v>
      </c>
      <c r="M833" s="23">
        <v>6.9438999999999993</v>
      </c>
      <c r="N833" s="23">
        <v>41.531465899999986</v>
      </c>
      <c r="O833" s="14">
        <v>0.47411743085786573</v>
      </c>
      <c r="P833" s="22">
        <v>0</v>
      </c>
      <c r="Q833" s="22">
        <v>0</v>
      </c>
      <c r="R833" s="23">
        <v>0</v>
      </c>
      <c r="S833" s="23">
        <v>0</v>
      </c>
      <c r="T833" s="23">
        <v>0</v>
      </c>
      <c r="U833" s="14">
        <v>0</v>
      </c>
      <c r="V833" s="22">
        <v>0</v>
      </c>
      <c r="W833" s="22">
        <v>0</v>
      </c>
      <c r="X833" s="23">
        <v>0</v>
      </c>
      <c r="Y833" s="23">
        <v>0</v>
      </c>
      <c r="Z833" s="23">
        <v>0</v>
      </c>
      <c r="AA833" s="14">
        <v>0</v>
      </c>
      <c r="AB833" s="22">
        <v>5</v>
      </c>
      <c r="AC833" s="22">
        <v>6</v>
      </c>
      <c r="AD833" s="23">
        <v>9301.2412489270391</v>
      </c>
      <c r="AE833" s="23">
        <v>9.30124124892704</v>
      </c>
      <c r="AF833" s="23">
        <v>31.433910291</v>
      </c>
      <c r="AG833" s="14">
        <v>0.35884514225599612</v>
      </c>
      <c r="AH833" s="22">
        <v>2</v>
      </c>
      <c r="AI833" s="23">
        <v>785.12</v>
      </c>
      <c r="AJ833" s="23">
        <v>0.78512000000000004</v>
      </c>
      <c r="AK833" s="23">
        <v>0.6971865599999999</v>
      </c>
      <c r="AL833" s="14">
        <v>7.9589846756609028E-3</v>
      </c>
      <c r="AM833" s="22">
        <v>3864</v>
      </c>
      <c r="AN833" s="23">
        <v>67923.602000000101</v>
      </c>
      <c r="AO833" s="23">
        <v>67.923602000000102</v>
      </c>
      <c r="AP833" s="23">
        <v>60.316158576000028</v>
      </c>
      <c r="AQ833" s="14">
        <v>0.68856086640728875</v>
      </c>
      <c r="AR833" s="22">
        <v>3866</v>
      </c>
      <c r="AS833" s="23">
        <v>68708.722000000096</v>
      </c>
      <c r="AT833" s="23">
        <v>68.708722000000094</v>
      </c>
      <c r="AU833" s="23">
        <v>61.013345136000027</v>
      </c>
      <c r="AV833" s="14">
        <v>0.69651985108294967</v>
      </c>
      <c r="AW833" s="22">
        <v>1</v>
      </c>
      <c r="AX833" s="22">
        <v>1</v>
      </c>
      <c r="AY833" s="23">
        <v>2.2000000000000002</v>
      </c>
      <c r="AZ833" s="23">
        <v>2.2000000000000001E-3</v>
      </c>
      <c r="BA833" s="23">
        <v>5.7331999999999999E-3</v>
      </c>
      <c r="BB833" s="14">
        <v>6.5449412769085923E-5</v>
      </c>
      <c r="BC833" s="22">
        <v>0</v>
      </c>
      <c r="BD833" s="23">
        <v>0</v>
      </c>
      <c r="BE833" s="23">
        <v>0</v>
      </c>
      <c r="BF833" s="23">
        <v>0</v>
      </c>
      <c r="BG833" s="14">
        <v>0</v>
      </c>
      <c r="BH833" s="22">
        <v>3888</v>
      </c>
      <c r="BI833" s="23">
        <v>84.956063248927137</v>
      </c>
      <c r="BJ833" s="23">
        <v>133.98445452700003</v>
      </c>
      <c r="BK833" s="14">
        <v>1.5295478736095807</v>
      </c>
      <c r="BL833" t="s">
        <v>476</v>
      </c>
    </row>
    <row r="834" spans="1:64">
      <c r="A834" t="s">
        <v>1694</v>
      </c>
      <c r="B834" t="s">
        <v>1687</v>
      </c>
      <c r="C834" t="s">
        <v>475</v>
      </c>
      <c r="D834" t="s">
        <v>808</v>
      </c>
      <c r="E834">
        <v>2021</v>
      </c>
      <c r="F834" s="23">
        <v>405.01</v>
      </c>
      <c r="G834" s="23">
        <v>244.12</v>
      </c>
      <c r="H834" s="22">
        <v>1073096</v>
      </c>
      <c r="I834" s="34">
        <v>8123.71</v>
      </c>
      <c r="J834" s="22">
        <v>19</v>
      </c>
      <c r="K834" s="22">
        <v>23</v>
      </c>
      <c r="L834" s="23">
        <v>8667.4</v>
      </c>
      <c r="M834" s="23">
        <v>8.67</v>
      </c>
      <c r="N834" s="23">
        <v>51.84</v>
      </c>
      <c r="O834" s="14">
        <v>0.64</v>
      </c>
      <c r="P834" s="22">
        <v>0</v>
      </c>
      <c r="Q834" s="22">
        <v>0</v>
      </c>
      <c r="R834" s="23">
        <v>0</v>
      </c>
      <c r="S834" s="23">
        <v>0</v>
      </c>
      <c r="T834" s="23">
        <v>0</v>
      </c>
      <c r="U834" s="14">
        <v>0</v>
      </c>
      <c r="V834" s="22">
        <v>0</v>
      </c>
      <c r="W834" s="22">
        <v>0</v>
      </c>
      <c r="X834" s="23">
        <v>0</v>
      </c>
      <c r="Y834" s="23">
        <v>0</v>
      </c>
      <c r="Z834" s="23">
        <v>0</v>
      </c>
      <c r="AA834" s="14">
        <v>0</v>
      </c>
      <c r="AB834" s="22">
        <v>5</v>
      </c>
      <c r="AC834" s="22">
        <v>0</v>
      </c>
      <c r="AD834" s="23">
        <v>7290.09</v>
      </c>
      <c r="AE834" s="23">
        <v>7.29</v>
      </c>
      <c r="AF834" s="23">
        <v>33.450000000000003</v>
      </c>
      <c r="AG834" s="14">
        <v>0.41</v>
      </c>
      <c r="AH834" s="22">
        <v>3</v>
      </c>
      <c r="AI834" s="23">
        <v>791.6</v>
      </c>
      <c r="AJ834" s="23">
        <v>1</v>
      </c>
      <c r="AK834" s="23">
        <v>0.71</v>
      </c>
      <c r="AL834" s="14">
        <v>0.01</v>
      </c>
      <c r="AM834" s="22">
        <v>4696</v>
      </c>
      <c r="AN834" s="23">
        <v>79400.45</v>
      </c>
      <c r="AO834" s="23">
        <v>79</v>
      </c>
      <c r="AP834" s="23">
        <v>71.05</v>
      </c>
      <c r="AQ834" s="14">
        <v>0.87</v>
      </c>
      <c r="AR834" s="22">
        <v>4699</v>
      </c>
      <c r="AS834" s="23">
        <v>80192.05</v>
      </c>
      <c r="AT834" s="23">
        <v>80</v>
      </c>
      <c r="AU834" s="23">
        <v>71.760000000000005</v>
      </c>
      <c r="AV834" s="14">
        <v>0.88</v>
      </c>
      <c r="AW834" s="22">
        <v>1</v>
      </c>
      <c r="AX834" s="22">
        <v>1</v>
      </c>
      <c r="AY834" s="23">
        <v>2.2000000000000002</v>
      </c>
      <c r="AZ834" s="23">
        <v>0</v>
      </c>
      <c r="BA834" s="23">
        <v>0.01</v>
      </c>
      <c r="BB834" s="14">
        <v>0</v>
      </c>
      <c r="BC834" s="22">
        <v>0</v>
      </c>
      <c r="BD834" s="23">
        <v>0</v>
      </c>
      <c r="BE834" s="23">
        <v>0</v>
      </c>
      <c r="BF834" s="23">
        <v>0</v>
      </c>
      <c r="BG834" s="14">
        <v>0</v>
      </c>
      <c r="BH834" s="22">
        <v>4724</v>
      </c>
      <c r="BI834" s="23">
        <v>96.15</v>
      </c>
      <c r="BJ834" s="23">
        <v>157.06</v>
      </c>
      <c r="BK834" s="14">
        <v>1.93</v>
      </c>
      <c r="BL834" t="s">
        <v>476</v>
      </c>
    </row>
    <row r="835" spans="1:64">
      <c r="A835" t="s">
        <v>1695</v>
      </c>
      <c r="B835" t="s">
        <v>1687</v>
      </c>
      <c r="C835" t="s">
        <v>475</v>
      </c>
      <c r="D835" s="111" t="s">
        <v>808</v>
      </c>
      <c r="E835" s="110">
        <v>2022</v>
      </c>
      <c r="F835" s="23"/>
      <c r="G835" s="23"/>
      <c r="H835" s="22">
        <v>1084831</v>
      </c>
      <c r="I835" s="34">
        <v>7862.3540816919403</v>
      </c>
      <c r="J835" s="22">
        <v>21</v>
      </c>
      <c r="K835" s="22">
        <v>24</v>
      </c>
      <c r="L835" s="23">
        <v>7336.4</v>
      </c>
      <c r="M835" s="23">
        <v>7.3364000000000003</v>
      </c>
      <c r="N835" s="23">
        <v>43.416815199999995</v>
      </c>
      <c r="O835" s="14">
        <v>0.5522113955806085</v>
      </c>
      <c r="P835" s="22">
        <v>0</v>
      </c>
      <c r="Q835" s="22">
        <v>0</v>
      </c>
      <c r="R835" s="23">
        <v>0</v>
      </c>
      <c r="S835" s="23">
        <v>0</v>
      </c>
      <c r="T835" s="23">
        <v>0</v>
      </c>
      <c r="U835" s="14">
        <v>0</v>
      </c>
      <c r="V835" s="22">
        <v>0</v>
      </c>
      <c r="W835" s="22">
        <v>0</v>
      </c>
      <c r="X835" s="23">
        <v>0</v>
      </c>
      <c r="Y835" s="23">
        <v>0</v>
      </c>
      <c r="Z835" s="23">
        <v>0</v>
      </c>
      <c r="AA835" s="14">
        <v>0</v>
      </c>
      <c r="AB835" s="22">
        <v>5</v>
      </c>
      <c r="AC835" s="22">
        <v>5</v>
      </c>
      <c r="AD835" s="23">
        <v>6774.4591094420612</v>
      </c>
      <c r="AE835" s="23">
        <v>6.7744591094420601</v>
      </c>
      <c r="AF835" s="23">
        <v>29.336868645000003</v>
      </c>
      <c r="AG835" s="14">
        <v>0.3731308503812239</v>
      </c>
      <c r="AH835" s="22">
        <v>4</v>
      </c>
      <c r="AI835" s="23">
        <v>794</v>
      </c>
      <c r="AJ835" s="23">
        <v>0.79400000000000004</v>
      </c>
      <c r="AK835" s="23">
        <v>0.81334495108891203</v>
      </c>
      <c r="AL835" s="14">
        <v>1.0344801857535831E-2</v>
      </c>
      <c r="AM835" s="22">
        <v>6285</v>
      </c>
      <c r="AN835" s="23">
        <v>94475.952000000863</v>
      </c>
      <c r="AO835" s="23">
        <v>94.475951999999992</v>
      </c>
      <c r="AP835" s="23">
        <v>96.777756370929254</v>
      </c>
      <c r="AQ835" s="14">
        <v>1.2309005084912579</v>
      </c>
      <c r="AR835" s="22">
        <v>6289</v>
      </c>
      <c r="AS835" s="23">
        <v>95269.952000000907</v>
      </c>
      <c r="AT835" s="23">
        <v>95.269952000000004</v>
      </c>
      <c r="AU835" s="23">
        <v>97.591101322018204</v>
      </c>
      <c r="AV835" s="14">
        <v>1.2412453103487942</v>
      </c>
      <c r="AW835" s="22">
        <v>1</v>
      </c>
      <c r="AX835" s="22">
        <v>1</v>
      </c>
      <c r="AY835" s="23">
        <v>2.2000000000000002</v>
      </c>
      <c r="AZ835" s="23">
        <v>2.2000000000000001E-3</v>
      </c>
      <c r="BA835" s="23">
        <v>5.7331999999999999E-3</v>
      </c>
      <c r="BB835" s="14">
        <v>7.2919636287434197E-5</v>
      </c>
      <c r="BC835" s="22">
        <v>0</v>
      </c>
      <c r="BD835" s="23">
        <v>0</v>
      </c>
      <c r="BE835" s="23">
        <v>0</v>
      </c>
      <c r="BF835" s="23">
        <v>0</v>
      </c>
      <c r="BG835" s="14">
        <v>0</v>
      </c>
      <c r="BH835" s="22">
        <v>6316</v>
      </c>
      <c r="BI835" s="23">
        <v>109.38301110944207</v>
      </c>
      <c r="BJ835" s="23">
        <v>170.3505183670182</v>
      </c>
      <c r="BK835" s="14">
        <v>2.1666604759469141</v>
      </c>
      <c r="BL835" t="s">
        <v>476</v>
      </c>
    </row>
    <row r="836" spans="1:64">
      <c r="A836" t="s">
        <v>1696</v>
      </c>
      <c r="B836" t="s">
        <v>1687</v>
      </c>
      <c r="C836" t="s">
        <v>475</v>
      </c>
      <c r="D836" t="s">
        <v>808</v>
      </c>
      <c r="E836">
        <v>2023</v>
      </c>
      <c r="F836">
        <v>405.02</v>
      </c>
      <c r="G836">
        <v>245.22</v>
      </c>
      <c r="H836">
        <v>1024408</v>
      </c>
      <c r="I836">
        <v>7862.3540816919403</v>
      </c>
      <c r="J836">
        <v>21</v>
      </c>
      <c r="K836">
        <v>24</v>
      </c>
      <c r="L836">
        <v>7336.4</v>
      </c>
      <c r="M836">
        <v>7.3364000000000003</v>
      </c>
      <c r="N836">
        <v>43.416815</v>
      </c>
      <c r="O836">
        <v>0.55221139303684108</v>
      </c>
      <c r="P836">
        <v>0</v>
      </c>
      <c r="Q836">
        <v>0</v>
      </c>
      <c r="R836">
        <v>0</v>
      </c>
      <c r="S836">
        <v>0</v>
      </c>
      <c r="T836">
        <v>0</v>
      </c>
      <c r="U836">
        <v>0</v>
      </c>
      <c r="V836">
        <v>0</v>
      </c>
      <c r="W836">
        <v>0</v>
      </c>
      <c r="X836">
        <v>0</v>
      </c>
      <c r="Y836">
        <v>0</v>
      </c>
      <c r="Z836">
        <v>0</v>
      </c>
      <c r="AA836">
        <v>0</v>
      </c>
      <c r="AB836">
        <v>5</v>
      </c>
      <c r="AC836">
        <v>12</v>
      </c>
      <c r="AD836">
        <v>9325</v>
      </c>
      <c r="AE836">
        <v>9.3250000000000011</v>
      </c>
      <c r="AF836">
        <v>30.420268913999998</v>
      </c>
      <c r="AG836">
        <v>0.38691044180820849</v>
      </c>
      <c r="AH836">
        <v>4</v>
      </c>
      <c r="AI836">
        <v>794</v>
      </c>
      <c r="AJ836">
        <v>0.79400000000000004</v>
      </c>
      <c r="AK836">
        <v>0.74476200000000004</v>
      </c>
      <c r="AL836">
        <v>9.4725064816685405E-3</v>
      </c>
      <c r="AM836">
        <v>9369</v>
      </c>
      <c r="AN836">
        <v>137798.27499999999</v>
      </c>
      <c r="AO836">
        <v>137.79827499999999</v>
      </c>
      <c r="AP836">
        <v>129.25302300000001</v>
      </c>
      <c r="AQ836">
        <v>1.6439481312724775</v>
      </c>
      <c r="AR836">
        <v>11128</v>
      </c>
      <c r="AS836">
        <v>139848.994000003</v>
      </c>
      <c r="AT836">
        <v>139.85799399999999</v>
      </c>
      <c r="AU836">
        <v>131.176571285742</v>
      </c>
      <c r="AV836">
        <v>1.6684134283801353</v>
      </c>
      <c r="AW836">
        <v>1</v>
      </c>
      <c r="AX836">
        <v>1</v>
      </c>
      <c r="AY836">
        <v>2.2000000000000002</v>
      </c>
      <c r="AZ836">
        <v>2.2000000000000001E-3</v>
      </c>
      <c r="BA836">
        <v>5.7330000000000002E-3</v>
      </c>
      <c r="BB836">
        <v>7.2917092520034243E-5</v>
      </c>
      <c r="BC836">
        <v>0</v>
      </c>
      <c r="BD836">
        <v>0</v>
      </c>
      <c r="BE836">
        <v>0</v>
      </c>
      <c r="BF836">
        <v>0</v>
      </c>
      <c r="BG836">
        <v>0</v>
      </c>
      <c r="BH836">
        <v>11155</v>
      </c>
      <c r="BI836">
        <v>156.52159399999996</v>
      </c>
      <c r="BJ836">
        <v>205.01938819974197</v>
      </c>
      <c r="BK836">
        <v>2.6076081803177047</v>
      </c>
      <c r="BL836" t="s">
        <v>476</v>
      </c>
    </row>
    <row r="837" spans="1:64">
      <c r="A837" t="s">
        <v>1697</v>
      </c>
      <c r="B837" t="s">
        <v>1687</v>
      </c>
      <c r="C837" t="s">
        <v>475</v>
      </c>
      <c r="D837" t="s">
        <v>808</v>
      </c>
      <c r="E837">
        <v>2024</v>
      </c>
      <c r="F837">
        <v>405.02</v>
      </c>
      <c r="G837">
        <v>245.58</v>
      </c>
      <c r="H837">
        <v>1024621</v>
      </c>
      <c r="I837">
        <v>7025.9267616087454</v>
      </c>
      <c r="J837">
        <v>21</v>
      </c>
      <c r="K837">
        <v>24</v>
      </c>
      <c r="L837">
        <v>7336.4</v>
      </c>
      <c r="M837">
        <v>7.3364000000000003</v>
      </c>
      <c r="N837">
        <v>43.416815199999995</v>
      </c>
      <c r="O837">
        <v>0.61795143435367561</v>
      </c>
      <c r="P837">
        <v>0</v>
      </c>
      <c r="Q837">
        <v>0</v>
      </c>
      <c r="R837">
        <v>0</v>
      </c>
      <c r="S837">
        <v>0</v>
      </c>
      <c r="T837">
        <v>0</v>
      </c>
      <c r="U837">
        <v>0</v>
      </c>
      <c r="V837">
        <v>0</v>
      </c>
      <c r="W837">
        <v>0</v>
      </c>
      <c r="X837">
        <v>0</v>
      </c>
      <c r="Y837">
        <v>0</v>
      </c>
      <c r="Z837">
        <v>0</v>
      </c>
      <c r="AA837">
        <v>0</v>
      </c>
      <c r="AB837">
        <v>5</v>
      </c>
      <c r="AC837">
        <v>12</v>
      </c>
      <c r="AD837">
        <v>9325</v>
      </c>
      <c r="AE837">
        <v>9.3250000000000011</v>
      </c>
      <c r="AF837">
        <v>32.604109440000002</v>
      </c>
      <c r="AG837">
        <v>0.46405421727644869</v>
      </c>
      <c r="AH837">
        <v>10</v>
      </c>
      <c r="AI837">
        <v>1516.2</v>
      </c>
      <c r="AJ837">
        <v>1.5161999999999995</v>
      </c>
      <c r="AK837">
        <v>1.3675272050737584</v>
      </c>
      <c r="AL837">
        <v>1.9464011673822685E-2</v>
      </c>
      <c r="AM837">
        <v>12259</v>
      </c>
      <c r="AN837">
        <v>187369.94799999931</v>
      </c>
      <c r="AO837">
        <v>187.36994799999928</v>
      </c>
      <c r="AP837">
        <v>168.9971648220922</v>
      </c>
      <c r="AQ837">
        <v>2.4053362717290332</v>
      </c>
      <c r="AR837">
        <v>16107</v>
      </c>
      <c r="AS837">
        <v>192182.42399999552</v>
      </c>
      <c r="AT837">
        <v>192.18242399999954</v>
      </c>
      <c r="AU837">
        <v>173.33774776217709</v>
      </c>
      <c r="AV837">
        <v>2.4671157790789078</v>
      </c>
      <c r="AW837">
        <v>1</v>
      </c>
      <c r="AX837">
        <v>1</v>
      </c>
      <c r="AY837">
        <v>2.2000000000000002</v>
      </c>
      <c r="AZ837">
        <v>2.2000000000000001E-3</v>
      </c>
      <c r="BA837">
        <v>5.7332000000000008E-3</v>
      </c>
      <c r="BB837">
        <v>8.1600622871953401E-5</v>
      </c>
      <c r="BC837">
        <v>0</v>
      </c>
      <c r="BD837">
        <v>0</v>
      </c>
      <c r="BE837">
        <v>0</v>
      </c>
      <c r="BF837">
        <v>0</v>
      </c>
      <c r="BG837">
        <v>0</v>
      </c>
      <c r="BH837">
        <v>16134</v>
      </c>
      <c r="BI837">
        <v>208.84602399999952</v>
      </c>
      <c r="BJ837">
        <v>249.3644056021771</v>
      </c>
      <c r="BK837">
        <v>3.5492030313319045</v>
      </c>
      <c r="BL837" t="s">
        <v>476</v>
      </c>
    </row>
    <row r="838" spans="1:64">
      <c r="A838" t="s">
        <v>1698</v>
      </c>
      <c r="B838" t="s">
        <v>1699</v>
      </c>
      <c r="C838" t="s">
        <v>478</v>
      </c>
      <c r="D838" t="s">
        <v>808</v>
      </c>
      <c r="E838">
        <v>2012</v>
      </c>
      <c r="F838" s="23">
        <v>78.87</v>
      </c>
      <c r="G838" s="23">
        <v>46.96</v>
      </c>
      <c r="H838" s="22">
        <v>159926</v>
      </c>
      <c r="I838" s="34">
        <v>1312.8747760000001</v>
      </c>
      <c r="J838" s="22">
        <v>1</v>
      </c>
      <c r="K838" s="22" t="s">
        <v>782</v>
      </c>
      <c r="L838" s="23">
        <v>70</v>
      </c>
      <c r="M838" s="23">
        <v>7.0000000000000007E-2</v>
      </c>
      <c r="N838" s="23">
        <v>1.6898E-2</v>
      </c>
      <c r="O838" s="14">
        <v>1.287099143719096E-3</v>
      </c>
      <c r="P838" s="22">
        <v>0</v>
      </c>
      <c r="Q838" s="22" t="s">
        <v>782</v>
      </c>
      <c r="R838" s="23">
        <v>0</v>
      </c>
      <c r="S838" s="23">
        <v>0</v>
      </c>
      <c r="T838" s="23">
        <v>0</v>
      </c>
      <c r="U838" s="14">
        <v>0</v>
      </c>
      <c r="V838" s="22">
        <v>0</v>
      </c>
      <c r="W838" s="22" t="s">
        <v>782</v>
      </c>
      <c r="X838" s="23">
        <v>0</v>
      </c>
      <c r="Y838" s="23">
        <v>0</v>
      </c>
      <c r="Z838" s="23">
        <v>0</v>
      </c>
      <c r="AA838" s="14">
        <v>0</v>
      </c>
      <c r="AB838" s="22">
        <v>0</v>
      </c>
      <c r="AC838" s="22" t="s">
        <v>782</v>
      </c>
      <c r="AD838" s="23">
        <v>0</v>
      </c>
      <c r="AE838" s="23">
        <v>0</v>
      </c>
      <c r="AF838" s="23">
        <v>0</v>
      </c>
      <c r="AG838" s="14">
        <v>0</v>
      </c>
      <c r="AH838" s="22" t="s">
        <v>782</v>
      </c>
      <c r="AI838" s="23" t="s">
        <v>782</v>
      </c>
      <c r="AJ838" s="23" t="s">
        <v>782</v>
      </c>
      <c r="AK838" s="23" t="s">
        <v>782</v>
      </c>
      <c r="AL838" s="14" t="s">
        <v>782</v>
      </c>
      <c r="AM838" s="22" t="s">
        <v>782</v>
      </c>
      <c r="AN838" s="23" t="s">
        <v>782</v>
      </c>
      <c r="AO838" s="23" t="s">
        <v>782</v>
      </c>
      <c r="AP838" s="23" t="s">
        <v>782</v>
      </c>
      <c r="AQ838" s="14" t="s">
        <v>782</v>
      </c>
      <c r="AR838" s="22">
        <v>630</v>
      </c>
      <c r="AS838" s="23">
        <v>8509.3950000000095</v>
      </c>
      <c r="AT838" s="23">
        <v>8.5093950000000103</v>
      </c>
      <c r="AU838" s="23">
        <v>5.7791740000000003</v>
      </c>
      <c r="AV838" s="14">
        <v>0.44019232493807925</v>
      </c>
      <c r="AW838" s="22">
        <v>3</v>
      </c>
      <c r="AX838" s="22" t="s">
        <v>782</v>
      </c>
      <c r="AY838" s="23">
        <v>476.05</v>
      </c>
      <c r="AZ838" s="23">
        <v>0.47605000000000003</v>
      </c>
      <c r="BA838" s="23">
        <v>1.382781</v>
      </c>
      <c r="BB838" s="14">
        <v>0.10532466807024708</v>
      </c>
      <c r="BC838" s="22">
        <v>0</v>
      </c>
      <c r="BD838" s="23">
        <v>0</v>
      </c>
      <c r="BE838" s="23">
        <v>0</v>
      </c>
      <c r="BF838" s="23">
        <v>0</v>
      </c>
      <c r="BG838" s="14">
        <v>0</v>
      </c>
      <c r="BH838" s="22">
        <v>634</v>
      </c>
      <c r="BI838" s="23">
        <v>9.0554450000000113</v>
      </c>
      <c r="BJ838" s="23">
        <v>7.1788530000000002</v>
      </c>
      <c r="BK838" s="14">
        <v>0.5468040921520454</v>
      </c>
      <c r="BL838" t="s">
        <v>479</v>
      </c>
    </row>
    <row r="839" spans="1:64">
      <c r="A839" t="s">
        <v>1700</v>
      </c>
      <c r="B839" t="s">
        <v>1699</v>
      </c>
      <c r="C839" t="s">
        <v>478</v>
      </c>
      <c r="D839" t="s">
        <v>808</v>
      </c>
      <c r="E839">
        <v>2015</v>
      </c>
      <c r="F839" s="23">
        <v>78.87</v>
      </c>
      <c r="G839" s="23">
        <v>46.96</v>
      </c>
      <c r="H839" s="22">
        <v>163487</v>
      </c>
      <c r="I839" s="29">
        <v>1316.0885034202668</v>
      </c>
      <c r="J839" s="29">
        <v>3</v>
      </c>
      <c r="K839" s="29">
        <v>3</v>
      </c>
      <c r="L839" s="47">
        <v>214.7</v>
      </c>
      <c r="M839" s="31">
        <v>0.2147</v>
      </c>
      <c r="N839" s="47">
        <v>1.2841969146031234</v>
      </c>
      <c r="O839" s="32">
        <v>9.7576789954910842E-2</v>
      </c>
      <c r="P839" s="29">
        <v>0</v>
      </c>
      <c r="Q839" s="29">
        <v>0</v>
      </c>
      <c r="R839" s="47">
        <v>0</v>
      </c>
      <c r="S839" s="31">
        <v>0</v>
      </c>
      <c r="T839" s="47">
        <v>0</v>
      </c>
      <c r="U839" s="32">
        <v>0</v>
      </c>
      <c r="V839" s="29">
        <v>0</v>
      </c>
      <c r="W839" s="29">
        <v>0</v>
      </c>
      <c r="X839" s="47">
        <v>0</v>
      </c>
      <c r="Y839" s="31">
        <v>0</v>
      </c>
      <c r="Z839" s="47">
        <v>0</v>
      </c>
      <c r="AA839" s="18">
        <v>0</v>
      </c>
      <c r="AB839" s="29">
        <v>0</v>
      </c>
      <c r="AC839" s="22" t="s">
        <v>782</v>
      </c>
      <c r="AD839" s="47">
        <v>0</v>
      </c>
      <c r="AE839" s="19">
        <v>0</v>
      </c>
      <c r="AF839" s="47">
        <v>0</v>
      </c>
      <c r="AG839" s="18">
        <v>0</v>
      </c>
      <c r="AH839" s="22" t="s">
        <v>782</v>
      </c>
      <c r="AI839" s="23" t="s">
        <v>782</v>
      </c>
      <c r="AJ839" s="23" t="s">
        <v>782</v>
      </c>
      <c r="AK839" s="23" t="s">
        <v>782</v>
      </c>
      <c r="AL839" s="14" t="s">
        <v>782</v>
      </c>
      <c r="AM839" s="22" t="s">
        <v>782</v>
      </c>
      <c r="AN839" s="23" t="s">
        <v>782</v>
      </c>
      <c r="AO839" s="23" t="s">
        <v>782</v>
      </c>
      <c r="AP839" s="23" t="s">
        <v>782</v>
      </c>
      <c r="AQ839" s="14" t="s">
        <v>782</v>
      </c>
      <c r="AR839" s="29">
        <v>831</v>
      </c>
      <c r="AS839" s="47">
        <v>11158.400999999996</v>
      </c>
      <c r="AT839" s="33">
        <v>11.158400999999996</v>
      </c>
      <c r="AU839" s="47">
        <v>9.910476368369137</v>
      </c>
      <c r="AV839" s="18">
        <v>0.75302506956133042</v>
      </c>
      <c r="AW839" s="29">
        <v>4</v>
      </c>
      <c r="AX839" s="22" t="s">
        <v>782</v>
      </c>
      <c r="AY839" s="47">
        <v>566.04999999999995</v>
      </c>
      <c r="AZ839" s="19">
        <v>0.56604999999999994</v>
      </c>
      <c r="BA839" s="47">
        <v>1.4749814783607316</v>
      </c>
      <c r="BB839" s="18">
        <v>0.11207312232631254</v>
      </c>
      <c r="BC839" s="29">
        <v>0</v>
      </c>
      <c r="BD839" s="47">
        <v>0</v>
      </c>
      <c r="BE839" s="19">
        <v>0</v>
      </c>
      <c r="BF839" s="47">
        <v>0</v>
      </c>
      <c r="BG839" s="18">
        <v>0</v>
      </c>
      <c r="BH839" s="13">
        <v>838</v>
      </c>
      <c r="BI839" s="19">
        <v>11.939150999999997</v>
      </c>
      <c r="BJ839" s="19">
        <v>12.669654761332993</v>
      </c>
      <c r="BK839" s="18">
        <v>0.96267498184255396</v>
      </c>
      <c r="BL839" t="s">
        <v>479</v>
      </c>
    </row>
    <row r="840" spans="1:64">
      <c r="A840" t="s">
        <v>1701</v>
      </c>
      <c r="B840" t="s">
        <v>1699</v>
      </c>
      <c r="C840" t="s">
        <v>478</v>
      </c>
      <c r="D840" t="s">
        <v>808</v>
      </c>
      <c r="E840">
        <v>2016</v>
      </c>
      <c r="F840" s="23">
        <v>78.87</v>
      </c>
      <c r="G840" s="23">
        <v>46.5</v>
      </c>
      <c r="H840" s="22">
        <v>163113</v>
      </c>
      <c r="I840" s="29">
        <v>1390.0340354009368</v>
      </c>
      <c r="J840" s="29">
        <v>3</v>
      </c>
      <c r="K840" s="29">
        <v>3</v>
      </c>
      <c r="L840" s="47">
        <v>214.7</v>
      </c>
      <c r="M840" s="31">
        <v>0.2147</v>
      </c>
      <c r="N840" s="47">
        <v>1.2841209999999998</v>
      </c>
      <c r="O840" s="32">
        <v>9.2380543734644036E-2</v>
      </c>
      <c r="P840" s="29">
        <v>0</v>
      </c>
      <c r="Q840" s="29">
        <v>0</v>
      </c>
      <c r="R840" s="47">
        <v>0</v>
      </c>
      <c r="S840" s="31">
        <v>0</v>
      </c>
      <c r="T840" s="47">
        <v>0</v>
      </c>
      <c r="U840" s="32">
        <v>0</v>
      </c>
      <c r="V840" s="29">
        <v>0</v>
      </c>
      <c r="W840" s="29">
        <v>0</v>
      </c>
      <c r="X840" s="47">
        <v>0</v>
      </c>
      <c r="Y840" s="31">
        <v>0</v>
      </c>
      <c r="Z840" s="47">
        <v>0</v>
      </c>
      <c r="AA840" s="18">
        <v>0</v>
      </c>
      <c r="AB840" s="29">
        <v>0</v>
      </c>
      <c r="AC840" s="22" t="s">
        <v>782</v>
      </c>
      <c r="AD840" s="47">
        <v>0</v>
      </c>
      <c r="AE840" s="19">
        <v>0</v>
      </c>
      <c r="AF840" s="47">
        <v>0</v>
      </c>
      <c r="AG840" s="18">
        <v>0</v>
      </c>
      <c r="AH840" s="22" t="s">
        <v>782</v>
      </c>
      <c r="AI840" s="23" t="s">
        <v>782</v>
      </c>
      <c r="AJ840" s="23" t="s">
        <v>782</v>
      </c>
      <c r="AK840" s="23" t="s">
        <v>782</v>
      </c>
      <c r="AL840" s="14" t="s">
        <v>782</v>
      </c>
      <c r="AM840" s="22" t="s">
        <v>782</v>
      </c>
      <c r="AN840" s="23" t="s">
        <v>782</v>
      </c>
      <c r="AO840" s="23" t="s">
        <v>782</v>
      </c>
      <c r="AP840" s="23" t="s">
        <v>782</v>
      </c>
      <c r="AQ840" s="14" t="s">
        <v>782</v>
      </c>
      <c r="AR840" s="29">
        <v>888</v>
      </c>
      <c r="AS840" s="47">
        <v>11599.535999999991</v>
      </c>
      <c r="AT840" s="33">
        <v>11.599535999999992</v>
      </c>
      <c r="AU840" s="47">
        <v>10.300387968000024</v>
      </c>
      <c r="AV840" s="18">
        <v>0.74101696114433735</v>
      </c>
      <c r="AW840" s="29">
        <v>3</v>
      </c>
      <c r="AX840" s="22" t="s">
        <v>782</v>
      </c>
      <c r="AY840" s="47">
        <v>535</v>
      </c>
      <c r="AZ840" s="19">
        <v>0.53500000000000003</v>
      </c>
      <c r="BA840" s="47">
        <v>1.8721290000000002</v>
      </c>
      <c r="BB840" s="18">
        <v>0.13468224175244814</v>
      </c>
      <c r="BC840" s="29">
        <v>0</v>
      </c>
      <c r="BD840" s="47">
        <v>0</v>
      </c>
      <c r="BE840" s="19">
        <v>0</v>
      </c>
      <c r="BF840" s="47">
        <v>0</v>
      </c>
      <c r="BG840" s="18">
        <v>0</v>
      </c>
      <c r="BH840" s="13">
        <v>894</v>
      </c>
      <c r="BI840" s="19">
        <v>12.349235999999992</v>
      </c>
      <c r="BJ840" s="19">
        <v>13.456637968000024</v>
      </c>
      <c r="BK840" s="18">
        <v>0.96807974663142959</v>
      </c>
      <c r="BL840" t="s">
        <v>479</v>
      </c>
    </row>
    <row r="841" spans="1:64">
      <c r="A841" t="s">
        <v>1702</v>
      </c>
      <c r="B841" t="s">
        <v>1699</v>
      </c>
      <c r="C841" t="s">
        <v>478</v>
      </c>
      <c r="D841" t="s">
        <v>808</v>
      </c>
      <c r="E841">
        <v>2017</v>
      </c>
      <c r="F841" s="23">
        <v>78.87</v>
      </c>
      <c r="G841" s="23">
        <v>46.38</v>
      </c>
      <c r="H841" s="22">
        <v>163577</v>
      </c>
      <c r="I841" s="29">
        <v>1284.8990466462569</v>
      </c>
      <c r="J841" s="29">
        <v>4</v>
      </c>
      <c r="K841" s="29">
        <v>4</v>
      </c>
      <c r="L841" s="47">
        <v>220.7</v>
      </c>
      <c r="M841" s="31">
        <v>0.22069999999999998</v>
      </c>
      <c r="N841" s="47">
        <v>1.3200069999999999</v>
      </c>
      <c r="O841" s="32">
        <v>0.10273235110924699</v>
      </c>
      <c r="P841" s="29">
        <v>0</v>
      </c>
      <c r="Q841" s="29">
        <v>0</v>
      </c>
      <c r="R841" s="47">
        <v>0</v>
      </c>
      <c r="S841" s="31">
        <v>0</v>
      </c>
      <c r="T841" s="47">
        <v>0</v>
      </c>
      <c r="U841" s="32">
        <v>0</v>
      </c>
      <c r="V841" s="29">
        <v>0</v>
      </c>
      <c r="W841" s="29">
        <v>0</v>
      </c>
      <c r="X841" s="47">
        <v>0</v>
      </c>
      <c r="Y841" s="31">
        <v>0</v>
      </c>
      <c r="Z841" s="47">
        <v>0</v>
      </c>
      <c r="AA841" s="18">
        <v>0</v>
      </c>
      <c r="AB841" s="29">
        <v>0</v>
      </c>
      <c r="AC841" s="22" t="s">
        <v>782</v>
      </c>
      <c r="AD841" s="47">
        <v>0</v>
      </c>
      <c r="AE841" s="19">
        <v>0</v>
      </c>
      <c r="AF841" s="47">
        <v>0</v>
      </c>
      <c r="AG841" s="18">
        <v>0</v>
      </c>
      <c r="AH841" s="22" t="s">
        <v>782</v>
      </c>
      <c r="AI841" s="23" t="s">
        <v>782</v>
      </c>
      <c r="AJ841" s="23" t="s">
        <v>782</v>
      </c>
      <c r="AK841" s="23" t="s">
        <v>782</v>
      </c>
      <c r="AL841" s="14" t="s">
        <v>782</v>
      </c>
      <c r="AM841" s="22" t="s">
        <v>782</v>
      </c>
      <c r="AN841" s="23" t="s">
        <v>782</v>
      </c>
      <c r="AO841" s="23" t="s">
        <v>782</v>
      </c>
      <c r="AP841" s="23" t="s">
        <v>782</v>
      </c>
      <c r="AQ841" s="14" t="s">
        <v>782</v>
      </c>
      <c r="AR841" s="29">
        <v>952</v>
      </c>
      <c r="AS841" s="47">
        <v>12144.025999999989</v>
      </c>
      <c r="AT841" s="33">
        <v>12.14402599999999</v>
      </c>
      <c r="AU841" s="47">
        <v>10.783895088000028</v>
      </c>
      <c r="AV841" s="18">
        <v>0.83927956177937157</v>
      </c>
      <c r="AW841" s="29">
        <v>3</v>
      </c>
      <c r="AX841" s="22" t="s">
        <v>782</v>
      </c>
      <c r="AY841" s="47">
        <v>83.5</v>
      </c>
      <c r="AZ841" s="19">
        <v>8.3500000000000005E-2</v>
      </c>
      <c r="BA841" s="47">
        <v>0.134268</v>
      </c>
      <c r="BB841" s="18">
        <v>1.0449692553703408E-2</v>
      </c>
      <c r="BC841" s="29">
        <v>0</v>
      </c>
      <c r="BD841" s="47">
        <v>0</v>
      </c>
      <c r="BE841" s="19">
        <v>0</v>
      </c>
      <c r="BF841" s="47">
        <v>0</v>
      </c>
      <c r="BG841" s="18">
        <v>0</v>
      </c>
      <c r="BH841" s="13">
        <v>959</v>
      </c>
      <c r="BI841" s="19">
        <v>12.448225999999991</v>
      </c>
      <c r="BJ841" s="19">
        <v>12.238170088000029</v>
      </c>
      <c r="BK841" s="18">
        <v>0.95246160544232206</v>
      </c>
      <c r="BL841" t="s">
        <v>479</v>
      </c>
    </row>
    <row r="842" spans="1:64">
      <c r="A842" t="s">
        <v>1703</v>
      </c>
      <c r="B842" t="s">
        <v>1699</v>
      </c>
      <c r="C842" t="s">
        <v>478</v>
      </c>
      <c r="D842" t="s">
        <v>808</v>
      </c>
      <c r="E842">
        <v>2018</v>
      </c>
      <c r="F842" s="23">
        <v>78.87</v>
      </c>
      <c r="G842" s="23">
        <v>46.31</v>
      </c>
      <c r="H842" s="22">
        <v>163838</v>
      </c>
      <c r="I842" s="29">
        <v>1284.9903685401193</v>
      </c>
      <c r="J842" s="29">
        <v>4</v>
      </c>
      <c r="K842" s="29">
        <v>4</v>
      </c>
      <c r="L842" s="47">
        <v>220.7</v>
      </c>
      <c r="M842" s="31">
        <v>0.22069999999999998</v>
      </c>
      <c r="N842" s="47">
        <v>1.3200067</v>
      </c>
      <c r="O842" s="32">
        <v>0.10272502676418212</v>
      </c>
      <c r="P842" s="29">
        <v>0</v>
      </c>
      <c r="Q842" s="29">
        <v>0</v>
      </c>
      <c r="R842" s="47">
        <v>0</v>
      </c>
      <c r="S842" s="31">
        <v>0</v>
      </c>
      <c r="T842" s="47">
        <v>0</v>
      </c>
      <c r="U842" s="32">
        <v>0</v>
      </c>
      <c r="V842" s="29">
        <v>0</v>
      </c>
      <c r="W842" s="29">
        <v>0</v>
      </c>
      <c r="X842" s="47">
        <v>0</v>
      </c>
      <c r="Y842" s="31">
        <v>0</v>
      </c>
      <c r="Z842" s="47">
        <v>0</v>
      </c>
      <c r="AA842" s="18">
        <v>0</v>
      </c>
      <c r="AB842" s="29">
        <v>0</v>
      </c>
      <c r="AC842" s="22" t="s">
        <v>782</v>
      </c>
      <c r="AD842" s="47">
        <v>0</v>
      </c>
      <c r="AE842" s="19">
        <v>0</v>
      </c>
      <c r="AF842" s="47">
        <v>0</v>
      </c>
      <c r="AG842" s="18">
        <v>0</v>
      </c>
      <c r="AH842" s="22" t="s">
        <v>782</v>
      </c>
      <c r="AI842" s="23" t="s">
        <v>782</v>
      </c>
      <c r="AJ842" s="23" t="s">
        <v>782</v>
      </c>
      <c r="AK842" s="23" t="s">
        <v>782</v>
      </c>
      <c r="AL842" s="14" t="s">
        <v>782</v>
      </c>
      <c r="AM842" s="22" t="s">
        <v>782</v>
      </c>
      <c r="AN842" s="23" t="s">
        <v>782</v>
      </c>
      <c r="AO842" s="23" t="s">
        <v>782</v>
      </c>
      <c r="AP842" s="23" t="s">
        <v>782</v>
      </c>
      <c r="AQ842" s="14" t="s">
        <v>782</v>
      </c>
      <c r="AR842" s="29">
        <v>1021</v>
      </c>
      <c r="AS842" s="47">
        <v>13473.705999999986</v>
      </c>
      <c r="AT842" s="33">
        <v>13.473705999999986</v>
      </c>
      <c r="AU842" s="47">
        <v>11.964650928000026</v>
      </c>
      <c r="AV842" s="18">
        <v>0.93110821846805714</v>
      </c>
      <c r="AW842" s="29">
        <v>3</v>
      </c>
      <c r="AX842" s="22" t="s">
        <v>782</v>
      </c>
      <c r="AY842" s="47">
        <v>535</v>
      </c>
      <c r="AZ842" s="19">
        <v>0.53500000000000003</v>
      </c>
      <c r="BA842" s="47">
        <v>2.0109133999999997</v>
      </c>
      <c r="BB842" s="18">
        <v>0.15649248813316813</v>
      </c>
      <c r="BC842" s="29">
        <v>0</v>
      </c>
      <c r="BD842" s="47">
        <v>0</v>
      </c>
      <c r="BE842" s="19">
        <v>0</v>
      </c>
      <c r="BF842" s="47">
        <v>0</v>
      </c>
      <c r="BG842" s="18">
        <v>0</v>
      </c>
      <c r="BH842" s="13">
        <v>1028</v>
      </c>
      <c r="BI842" s="19">
        <v>14.229405999999987</v>
      </c>
      <c r="BJ842" s="19">
        <v>15.295571028000026</v>
      </c>
      <c r="BK842" s="18">
        <v>1.1903257333654074</v>
      </c>
      <c r="BL842" t="s">
        <v>479</v>
      </c>
    </row>
    <row r="843" spans="1:64">
      <c r="A843" t="s">
        <v>1704</v>
      </c>
      <c r="B843" t="s">
        <v>1699</v>
      </c>
      <c r="C843" t="s">
        <v>478</v>
      </c>
      <c r="D843" t="s">
        <v>808</v>
      </c>
      <c r="E843">
        <v>2019</v>
      </c>
      <c r="F843" s="23">
        <v>78.87</v>
      </c>
      <c r="G843" s="23">
        <v>46.26</v>
      </c>
      <c r="H843" s="22">
        <v>163729</v>
      </c>
      <c r="I843" s="34">
        <v>1313.7993038508362</v>
      </c>
      <c r="J843" s="22">
        <v>4</v>
      </c>
      <c r="K843" s="22">
        <v>4</v>
      </c>
      <c r="L843" s="23">
        <v>220.7</v>
      </c>
      <c r="M843" s="23">
        <v>0.22069999999999998</v>
      </c>
      <c r="N843" s="23">
        <v>1.3200067</v>
      </c>
      <c r="O843" s="14">
        <v>0.10047247674214543</v>
      </c>
      <c r="P843" s="22">
        <v>0</v>
      </c>
      <c r="Q843" s="22">
        <v>0</v>
      </c>
      <c r="R843" s="23">
        <v>0</v>
      </c>
      <c r="S843" s="23">
        <v>0</v>
      </c>
      <c r="T843" s="23">
        <v>0</v>
      </c>
      <c r="U843" s="14">
        <v>0</v>
      </c>
      <c r="V843" s="22">
        <v>0</v>
      </c>
      <c r="W843" s="22">
        <v>0</v>
      </c>
      <c r="X843" s="23">
        <v>0</v>
      </c>
      <c r="Y843" s="23">
        <v>0</v>
      </c>
      <c r="Z843" s="23">
        <v>0</v>
      </c>
      <c r="AA843" s="14">
        <v>0</v>
      </c>
      <c r="AB843" s="22">
        <v>0</v>
      </c>
      <c r="AC843" s="22">
        <v>0</v>
      </c>
      <c r="AD843" s="23">
        <v>0</v>
      </c>
      <c r="AE843" s="23">
        <v>0</v>
      </c>
      <c r="AF843" s="23">
        <v>0</v>
      </c>
      <c r="AG843" s="14">
        <v>0</v>
      </c>
      <c r="AH843" s="22">
        <v>0</v>
      </c>
      <c r="AI843" s="23">
        <v>0</v>
      </c>
      <c r="AJ843" s="23">
        <v>0</v>
      </c>
      <c r="AK843" s="23">
        <v>0</v>
      </c>
      <c r="AL843" s="14">
        <v>0</v>
      </c>
      <c r="AM843" s="22">
        <v>1129</v>
      </c>
      <c r="AN843" s="23">
        <v>15641.358999999988</v>
      </c>
      <c r="AO843" s="23">
        <v>15.641358999999987</v>
      </c>
      <c r="AP843" s="23">
        <v>13.889526792000014</v>
      </c>
      <c r="AQ843" s="14">
        <v>1.0572030865969295</v>
      </c>
      <c r="AR843" s="22">
        <v>1129</v>
      </c>
      <c r="AS843" s="23">
        <v>15641.358999999988</v>
      </c>
      <c r="AT843" s="23">
        <v>15.641358999999987</v>
      </c>
      <c r="AU843" s="23">
        <v>13.889526792000014</v>
      </c>
      <c r="AV843" s="14">
        <v>1.0572030865969295</v>
      </c>
      <c r="AW843" s="22">
        <v>3</v>
      </c>
      <c r="AX843" s="22" t="s">
        <v>782</v>
      </c>
      <c r="AY843" s="23">
        <v>535</v>
      </c>
      <c r="AZ843" s="23">
        <v>0.53500000000000003</v>
      </c>
      <c r="BA843" s="23">
        <v>1.8721289999999999</v>
      </c>
      <c r="BB843" s="14">
        <v>0.14249733536261291</v>
      </c>
      <c r="BC843" s="22">
        <v>0</v>
      </c>
      <c r="BD843" s="23">
        <v>0</v>
      </c>
      <c r="BE843" s="23">
        <v>0</v>
      </c>
      <c r="BF843" s="23">
        <v>0</v>
      </c>
      <c r="BG843" s="14">
        <v>0</v>
      </c>
      <c r="BH843" s="22">
        <v>1136</v>
      </c>
      <c r="BI843" s="23">
        <v>16.397058999999988</v>
      </c>
      <c r="BJ843" s="23">
        <v>17.081662492000014</v>
      </c>
      <c r="BK843" s="14">
        <v>1.3001728987016881</v>
      </c>
      <c r="BL843" t="s">
        <v>479</v>
      </c>
    </row>
    <row r="844" spans="1:64">
      <c r="A844" t="s">
        <v>1705</v>
      </c>
      <c r="B844" t="s">
        <v>1699</v>
      </c>
      <c r="C844" t="s">
        <v>478</v>
      </c>
      <c r="D844" t="s">
        <v>808</v>
      </c>
      <c r="E844">
        <v>2020</v>
      </c>
      <c r="F844" s="23">
        <v>78.87</v>
      </c>
      <c r="G844" s="23">
        <v>45.71</v>
      </c>
      <c r="H844" s="22">
        <v>163905</v>
      </c>
      <c r="I844" s="34">
        <v>1318.3864817488457</v>
      </c>
      <c r="J844" s="22">
        <v>4</v>
      </c>
      <c r="K844" s="22">
        <v>4</v>
      </c>
      <c r="L844" s="23">
        <v>220.7</v>
      </c>
      <c r="M844" s="23">
        <v>0.22069999999999998</v>
      </c>
      <c r="N844" s="23">
        <v>1.3200067</v>
      </c>
      <c r="O844" s="14">
        <v>0.10012289402793369</v>
      </c>
      <c r="P844" s="22">
        <v>0</v>
      </c>
      <c r="Q844" s="22">
        <v>0</v>
      </c>
      <c r="R844" s="23">
        <v>0</v>
      </c>
      <c r="S844" s="23">
        <v>0</v>
      </c>
      <c r="T844" s="23">
        <v>0</v>
      </c>
      <c r="U844" s="14">
        <v>0</v>
      </c>
      <c r="V844" s="22">
        <v>0</v>
      </c>
      <c r="W844" s="22">
        <v>0</v>
      </c>
      <c r="X844" s="23">
        <v>0</v>
      </c>
      <c r="Y844" s="23">
        <v>0</v>
      </c>
      <c r="Z844" s="23">
        <v>0</v>
      </c>
      <c r="AA844" s="14">
        <v>0</v>
      </c>
      <c r="AB844" s="22">
        <v>0</v>
      </c>
      <c r="AC844" s="22">
        <v>0</v>
      </c>
      <c r="AD844" s="23">
        <v>0</v>
      </c>
      <c r="AE844" s="23">
        <v>0</v>
      </c>
      <c r="AF844" s="23">
        <v>0</v>
      </c>
      <c r="AG844" s="14">
        <v>0</v>
      </c>
      <c r="AH844" s="22">
        <v>0</v>
      </c>
      <c r="AI844" s="23">
        <v>0</v>
      </c>
      <c r="AJ844" s="23">
        <v>0</v>
      </c>
      <c r="AK844" s="23">
        <v>0</v>
      </c>
      <c r="AL844" s="14">
        <v>0</v>
      </c>
      <c r="AM844" s="22">
        <v>1365</v>
      </c>
      <c r="AN844" s="23">
        <v>17862.618999999977</v>
      </c>
      <c r="AO844" s="23">
        <v>17.862618999999977</v>
      </c>
      <c r="AP844" s="23">
        <v>15.862005672000002</v>
      </c>
      <c r="AQ844" s="14">
        <v>1.203137766625078</v>
      </c>
      <c r="AR844" s="22">
        <v>1365</v>
      </c>
      <c r="AS844" s="23">
        <v>17862.618999999977</v>
      </c>
      <c r="AT844" s="23">
        <v>17.862618999999977</v>
      </c>
      <c r="AU844" s="23">
        <v>15.862005672000002</v>
      </c>
      <c r="AV844" s="14">
        <v>1.203137766625078</v>
      </c>
      <c r="AW844" s="22">
        <v>3</v>
      </c>
      <c r="AX844" s="22">
        <v>3</v>
      </c>
      <c r="AY844" s="23">
        <v>535</v>
      </c>
      <c r="AZ844" s="23">
        <v>0.53500000000000003</v>
      </c>
      <c r="BA844" s="23">
        <v>1.8721289999999999</v>
      </c>
      <c r="BB844" s="14">
        <v>0.14200153186618025</v>
      </c>
      <c r="BC844" s="22">
        <v>0</v>
      </c>
      <c r="BD844" s="23">
        <v>0</v>
      </c>
      <c r="BE844" s="23">
        <v>0</v>
      </c>
      <c r="BF844" s="23">
        <v>0</v>
      </c>
      <c r="BG844" s="14">
        <v>0</v>
      </c>
      <c r="BH844" s="22">
        <v>1372</v>
      </c>
      <c r="BI844" s="23">
        <v>18.618318999999978</v>
      </c>
      <c r="BJ844" s="23">
        <v>19.054141372000004</v>
      </c>
      <c r="BK844" s="14">
        <v>1.445262192519192</v>
      </c>
      <c r="BL844" t="s">
        <v>479</v>
      </c>
    </row>
    <row r="845" spans="1:64">
      <c r="A845" t="s">
        <v>1706</v>
      </c>
      <c r="B845" t="s">
        <v>1699</v>
      </c>
      <c r="C845" t="s">
        <v>478</v>
      </c>
      <c r="D845" t="s">
        <v>808</v>
      </c>
      <c r="E845">
        <v>2021</v>
      </c>
      <c r="F845" s="23">
        <v>78.87</v>
      </c>
      <c r="G845" s="23">
        <v>45.48</v>
      </c>
      <c r="H845" s="22">
        <v>163851</v>
      </c>
      <c r="I845" s="34">
        <v>1228.9100000000001</v>
      </c>
      <c r="J845" s="22">
        <v>5</v>
      </c>
      <c r="K845" s="22">
        <v>5</v>
      </c>
      <c r="L845" s="23">
        <v>226.7</v>
      </c>
      <c r="M845" s="23">
        <v>0.23</v>
      </c>
      <c r="N845" s="23">
        <v>1.36</v>
      </c>
      <c r="O845" s="14">
        <v>0.11</v>
      </c>
      <c r="P845" s="22">
        <v>0</v>
      </c>
      <c r="Q845" s="22">
        <v>0</v>
      </c>
      <c r="R845" s="23">
        <v>0</v>
      </c>
      <c r="S845" s="23">
        <v>0</v>
      </c>
      <c r="T845" s="23">
        <v>0</v>
      </c>
      <c r="U845" s="14">
        <v>0</v>
      </c>
      <c r="V845" s="22">
        <v>0</v>
      </c>
      <c r="W845" s="22">
        <v>0</v>
      </c>
      <c r="X845" s="23">
        <v>0</v>
      </c>
      <c r="Y845" s="23">
        <v>0</v>
      </c>
      <c r="Z845" s="23">
        <v>0</v>
      </c>
      <c r="AA845" s="14">
        <v>0</v>
      </c>
      <c r="AB845" s="22">
        <v>0</v>
      </c>
      <c r="AC845" s="22">
        <v>0</v>
      </c>
      <c r="AD845" s="23">
        <v>0</v>
      </c>
      <c r="AE845" s="23">
        <v>0</v>
      </c>
      <c r="AF845" s="23">
        <v>0</v>
      </c>
      <c r="AG845" s="14">
        <v>0</v>
      </c>
      <c r="AH845" s="22">
        <v>4</v>
      </c>
      <c r="AI845" s="23">
        <v>36.24</v>
      </c>
      <c r="AJ845" s="23">
        <v>0</v>
      </c>
      <c r="AK845" s="23">
        <v>0.03</v>
      </c>
      <c r="AL845" s="14">
        <v>0</v>
      </c>
      <c r="AM845" s="22">
        <v>1643</v>
      </c>
      <c r="AN845" s="23">
        <v>20783.05</v>
      </c>
      <c r="AO845" s="23">
        <v>21</v>
      </c>
      <c r="AP845" s="23">
        <v>18.600000000000001</v>
      </c>
      <c r="AQ845" s="14">
        <v>1.51</v>
      </c>
      <c r="AR845" s="22">
        <v>1647</v>
      </c>
      <c r="AS845" s="23">
        <v>20819.29</v>
      </c>
      <c r="AT845" s="23">
        <v>21</v>
      </c>
      <c r="AU845" s="23">
        <v>18.63</v>
      </c>
      <c r="AV845" s="14">
        <v>1.52</v>
      </c>
      <c r="AW845" s="22">
        <v>3</v>
      </c>
      <c r="AX845" s="22">
        <v>3</v>
      </c>
      <c r="AY845" s="23">
        <v>555</v>
      </c>
      <c r="AZ845" s="23">
        <v>0.56000000000000005</v>
      </c>
      <c r="BA845" s="23">
        <v>1.87</v>
      </c>
      <c r="BB845" s="14">
        <v>0.15</v>
      </c>
      <c r="BC845" s="22">
        <v>0</v>
      </c>
      <c r="BD845" s="23">
        <v>0</v>
      </c>
      <c r="BE845" s="23">
        <v>0</v>
      </c>
      <c r="BF845" s="23">
        <v>0</v>
      </c>
      <c r="BG845" s="14">
        <v>0</v>
      </c>
      <c r="BH845" s="22">
        <v>1655</v>
      </c>
      <c r="BI845" s="23">
        <v>21.6</v>
      </c>
      <c r="BJ845" s="23">
        <v>21.86</v>
      </c>
      <c r="BK845" s="14">
        <v>1.78</v>
      </c>
      <c r="BL845" t="s">
        <v>479</v>
      </c>
    </row>
    <row r="846" spans="1:64">
      <c r="A846" t="s">
        <v>1707</v>
      </c>
      <c r="B846" t="s">
        <v>1699</v>
      </c>
      <c r="C846" t="s">
        <v>478</v>
      </c>
      <c r="D846" s="111" t="s">
        <v>808</v>
      </c>
      <c r="E846" s="110">
        <v>2022</v>
      </c>
      <c r="F846" s="23"/>
      <c r="G846" s="23"/>
      <c r="H846" s="22">
        <v>165748</v>
      </c>
      <c r="I846" s="34">
        <v>1201.2649567833844</v>
      </c>
      <c r="J846" s="22">
        <v>5</v>
      </c>
      <c r="K846" s="22">
        <v>5</v>
      </c>
      <c r="L846" s="23">
        <v>226.7</v>
      </c>
      <c r="M846" s="23">
        <v>0.22670000000000004</v>
      </c>
      <c r="N846" s="23">
        <v>1.3416106000000001</v>
      </c>
      <c r="O846" s="14">
        <v>0.11168315469656404</v>
      </c>
      <c r="P846" s="22">
        <v>0</v>
      </c>
      <c r="Q846" s="22">
        <v>0</v>
      </c>
      <c r="R846" s="23">
        <v>0</v>
      </c>
      <c r="S846" s="23">
        <v>0</v>
      </c>
      <c r="T846" s="23">
        <v>0</v>
      </c>
      <c r="U846" s="14">
        <v>0</v>
      </c>
      <c r="V846" s="22">
        <v>0</v>
      </c>
      <c r="W846" s="22">
        <v>0</v>
      </c>
      <c r="X846" s="23">
        <v>0</v>
      </c>
      <c r="Y846" s="23">
        <v>0</v>
      </c>
      <c r="Z846" s="23">
        <v>0</v>
      </c>
      <c r="AA846" s="14">
        <v>0</v>
      </c>
      <c r="AB846" s="22">
        <v>0</v>
      </c>
      <c r="AC846" s="22">
        <v>0</v>
      </c>
      <c r="AD846" s="23">
        <v>0</v>
      </c>
      <c r="AE846" s="23">
        <v>0</v>
      </c>
      <c r="AF846" s="23">
        <v>0</v>
      </c>
      <c r="AG846" s="14">
        <v>0</v>
      </c>
      <c r="AH846" s="22">
        <v>4</v>
      </c>
      <c r="AI846" s="23">
        <v>36.24</v>
      </c>
      <c r="AJ846" s="23">
        <v>3.6239999999999994E-2</v>
      </c>
      <c r="AK846" s="23">
        <v>3.7122948397307516E-2</v>
      </c>
      <c r="AL846" s="14">
        <v>3.0903214305619373E-3</v>
      </c>
      <c r="AM846" s="22">
        <v>2074</v>
      </c>
      <c r="AN846" s="23">
        <v>23935.043999999991</v>
      </c>
      <c r="AO846" s="23">
        <v>23.935043999999934</v>
      </c>
      <c r="AP846" s="23">
        <v>24.518195455278306</v>
      </c>
      <c r="AQ846" s="14">
        <v>2.0410314408014067</v>
      </c>
      <c r="AR846" s="22">
        <v>2078</v>
      </c>
      <c r="AS846" s="23">
        <v>23971.284000000003</v>
      </c>
      <c r="AT846" s="23">
        <v>23.971283999999898</v>
      </c>
      <c r="AU846" s="23">
        <v>24.555318403675606</v>
      </c>
      <c r="AV846" s="14">
        <v>2.0441217622319678</v>
      </c>
      <c r="AW846" s="22">
        <v>3</v>
      </c>
      <c r="AX846" s="22">
        <v>3</v>
      </c>
      <c r="AY846" s="23">
        <v>555</v>
      </c>
      <c r="AZ846" s="23">
        <v>0.55500000000000005</v>
      </c>
      <c r="BA846" s="23">
        <v>1.8721290000000002</v>
      </c>
      <c r="BB846" s="14">
        <v>0.15584646746151506</v>
      </c>
      <c r="BC846" s="22">
        <v>0</v>
      </c>
      <c r="BD846" s="23">
        <v>0</v>
      </c>
      <c r="BE846" s="23">
        <v>0</v>
      </c>
      <c r="BF846" s="23">
        <v>0</v>
      </c>
      <c r="BG846" s="14">
        <v>0</v>
      </c>
      <c r="BH846" s="22">
        <v>2086</v>
      </c>
      <c r="BI846" s="23">
        <v>24.752983999999898</v>
      </c>
      <c r="BJ846" s="23">
        <v>27.769058003675607</v>
      </c>
      <c r="BK846" s="14">
        <v>2.3116513843900472</v>
      </c>
      <c r="BL846" t="s">
        <v>479</v>
      </c>
    </row>
    <row r="847" spans="1:64">
      <c r="A847" t="s">
        <v>1708</v>
      </c>
      <c r="B847" t="s">
        <v>1699</v>
      </c>
      <c r="C847" t="s">
        <v>478</v>
      </c>
      <c r="D847" t="s">
        <v>808</v>
      </c>
      <c r="E847">
        <v>2023</v>
      </c>
      <c r="F847">
        <v>78.87</v>
      </c>
      <c r="G847">
        <v>45.5</v>
      </c>
      <c r="H847">
        <v>167850</v>
      </c>
      <c r="I847">
        <v>1201.2649567833844</v>
      </c>
      <c r="J847">
        <v>5</v>
      </c>
      <c r="K847">
        <v>5</v>
      </c>
      <c r="L847">
        <v>226.7</v>
      </c>
      <c r="M847">
        <v>0.22670000000000001</v>
      </c>
      <c r="N847">
        <v>1.3416110000000001</v>
      </c>
      <c r="O847">
        <v>0.11168318799479666</v>
      </c>
      <c r="P847">
        <v>0</v>
      </c>
      <c r="Q847">
        <v>0</v>
      </c>
      <c r="R847">
        <v>0</v>
      </c>
      <c r="S847">
        <v>0</v>
      </c>
      <c r="T847">
        <v>0</v>
      </c>
      <c r="U847">
        <v>0</v>
      </c>
      <c r="V847">
        <v>0</v>
      </c>
      <c r="W847">
        <v>0</v>
      </c>
      <c r="X847">
        <v>0</v>
      </c>
      <c r="Y847">
        <v>0</v>
      </c>
      <c r="Z847">
        <v>0</v>
      </c>
      <c r="AA847">
        <v>0</v>
      </c>
      <c r="AB847">
        <v>0</v>
      </c>
      <c r="AC847">
        <v>0</v>
      </c>
      <c r="AD847">
        <v>0</v>
      </c>
      <c r="AE847">
        <v>0</v>
      </c>
      <c r="AF847">
        <v>0</v>
      </c>
      <c r="AG847">
        <v>0</v>
      </c>
      <c r="AH847">
        <v>4</v>
      </c>
      <c r="AI847">
        <v>36.24</v>
      </c>
      <c r="AJ847">
        <v>3.6240000000000001E-2</v>
      </c>
      <c r="AK847">
        <v>3.3993000000000002E-2</v>
      </c>
      <c r="AL847">
        <v>2.829767055806134E-3</v>
      </c>
      <c r="AM847">
        <v>2865</v>
      </c>
      <c r="AN847">
        <v>35931.22</v>
      </c>
      <c r="AO847">
        <v>35.931220000000003</v>
      </c>
      <c r="AP847">
        <v>33.703026000000001</v>
      </c>
      <c r="AQ847">
        <v>2.8056280015231834</v>
      </c>
      <c r="AR847">
        <v>3404</v>
      </c>
      <c r="AS847">
        <v>36370.001999999702</v>
      </c>
      <c r="AT847">
        <v>36.370001999999801</v>
      </c>
      <c r="AU847">
        <v>34.114597635328302</v>
      </c>
      <c r="AV847">
        <v>2.8398895216819304</v>
      </c>
      <c r="AW847">
        <v>3</v>
      </c>
      <c r="AX847">
        <v>3</v>
      </c>
      <c r="AY847">
        <v>555</v>
      </c>
      <c r="AZ847">
        <v>0.55500000000000005</v>
      </c>
      <c r="BA847">
        <v>1.8721289999999999</v>
      </c>
      <c r="BB847">
        <v>0.15584646746151504</v>
      </c>
      <c r="BC847">
        <v>0</v>
      </c>
      <c r="BD847">
        <v>0</v>
      </c>
      <c r="BE847">
        <v>0</v>
      </c>
      <c r="BF847">
        <v>0</v>
      </c>
      <c r="BG847">
        <v>0</v>
      </c>
      <c r="BH847">
        <v>3412</v>
      </c>
      <c r="BI847">
        <v>37.151701999999801</v>
      </c>
      <c r="BJ847">
        <v>37.328337635328303</v>
      </c>
      <c r="BK847">
        <v>3.107419177138242</v>
      </c>
      <c r="BL847" t="s">
        <v>479</v>
      </c>
    </row>
    <row r="848" spans="1:64">
      <c r="A848" t="s">
        <v>1709</v>
      </c>
      <c r="B848" t="s">
        <v>1699</v>
      </c>
      <c r="C848" t="s">
        <v>478</v>
      </c>
      <c r="D848" t="s">
        <v>808</v>
      </c>
      <c r="E848">
        <v>2024</v>
      </c>
      <c r="F848">
        <v>78.87</v>
      </c>
      <c r="G848">
        <v>45.5</v>
      </c>
      <c r="H848">
        <v>168581</v>
      </c>
      <c r="I848">
        <v>1155.9764629055662</v>
      </c>
      <c r="J848">
        <v>5</v>
      </c>
      <c r="K848">
        <v>5</v>
      </c>
      <c r="L848">
        <v>226.7</v>
      </c>
      <c r="M848">
        <v>0.22670000000000004</v>
      </c>
      <c r="N848">
        <v>1.3416106000000001</v>
      </c>
      <c r="O848">
        <v>0.11605864332460883</v>
      </c>
      <c r="P848">
        <v>0</v>
      </c>
      <c r="Q848">
        <v>0</v>
      </c>
      <c r="R848">
        <v>0</v>
      </c>
      <c r="S848">
        <v>0</v>
      </c>
      <c r="T848">
        <v>0</v>
      </c>
      <c r="U848">
        <v>0</v>
      </c>
      <c r="V848">
        <v>0</v>
      </c>
      <c r="W848">
        <v>0</v>
      </c>
      <c r="X848">
        <v>0</v>
      </c>
      <c r="Y848">
        <v>0</v>
      </c>
      <c r="Z848">
        <v>0</v>
      </c>
      <c r="AA848">
        <v>0</v>
      </c>
      <c r="AB848">
        <v>0</v>
      </c>
      <c r="AC848">
        <v>0</v>
      </c>
      <c r="AD848">
        <v>0</v>
      </c>
      <c r="AE848">
        <v>0</v>
      </c>
      <c r="AF848">
        <v>0</v>
      </c>
      <c r="AG848">
        <v>0</v>
      </c>
      <c r="AH848">
        <v>5</v>
      </c>
      <c r="AI848">
        <v>42.99</v>
      </c>
      <c r="AJ848">
        <v>4.299E-2</v>
      </c>
      <c r="AK848">
        <v>3.8774564401873678E-2</v>
      </c>
      <c r="AL848">
        <v>3.3542693684621536E-3</v>
      </c>
      <c r="AM848">
        <v>3785</v>
      </c>
      <c r="AN848">
        <v>46103.222999999969</v>
      </c>
      <c r="AO848">
        <v>46.103222999999851</v>
      </c>
      <c r="AP848">
        <v>41.582516616595363</v>
      </c>
      <c r="AQ848">
        <v>3.5971767549727618</v>
      </c>
      <c r="AR848">
        <v>4934</v>
      </c>
      <c r="AS848">
        <v>47153.445000000218</v>
      </c>
      <c r="AT848">
        <v>47.153444999999039</v>
      </c>
      <c r="AU848">
        <v>42.529757848865565</v>
      </c>
      <c r="AV848">
        <v>3.6791197064658485</v>
      </c>
      <c r="AW848">
        <v>3</v>
      </c>
      <c r="AX848">
        <v>3</v>
      </c>
      <c r="AY848">
        <v>555</v>
      </c>
      <c r="AZ848">
        <v>0.55500000000000005</v>
      </c>
      <c r="BA848">
        <v>1.8721290000000002</v>
      </c>
      <c r="BB848">
        <v>0.16195217290967781</v>
      </c>
      <c r="BC848">
        <v>1</v>
      </c>
      <c r="BD848">
        <v>15</v>
      </c>
      <c r="BE848">
        <v>1.4999999999999999E-2</v>
      </c>
      <c r="BF848">
        <v>2.46024E-2</v>
      </c>
      <c r="BG848">
        <v>2.1282786275908642E-3</v>
      </c>
      <c r="BH848">
        <v>4943</v>
      </c>
      <c r="BI848">
        <v>47.95014499999904</v>
      </c>
      <c r="BJ848">
        <v>45.768099848865567</v>
      </c>
      <c r="BK848">
        <v>3.9592588013277261</v>
      </c>
      <c r="BL848" t="s">
        <v>479</v>
      </c>
    </row>
    <row r="849" spans="1:64">
      <c r="A849" t="s">
        <v>1710</v>
      </c>
      <c r="B849" t="s">
        <v>1711</v>
      </c>
      <c r="C849" t="s">
        <v>481</v>
      </c>
      <c r="D849" t="s">
        <v>929</v>
      </c>
      <c r="E849">
        <v>2012</v>
      </c>
      <c r="F849" s="23">
        <v>707.1</v>
      </c>
      <c r="G849" s="23">
        <v>192.57</v>
      </c>
      <c r="H849" s="22">
        <v>542833</v>
      </c>
      <c r="I849" s="34">
        <v>4611.4539769999992</v>
      </c>
      <c r="J849" s="22">
        <v>25</v>
      </c>
      <c r="K849" s="22" t="s">
        <v>782</v>
      </c>
      <c r="L849" s="23">
        <v>11690</v>
      </c>
      <c r="M849" s="23">
        <v>11.69</v>
      </c>
      <c r="N849" s="23">
        <v>54.451157999999992</v>
      </c>
      <c r="O849" s="14">
        <v>1.1807806880775471</v>
      </c>
      <c r="P849" s="22">
        <v>1</v>
      </c>
      <c r="Q849" s="22" t="s">
        <v>782</v>
      </c>
      <c r="R849" s="23">
        <v>190</v>
      </c>
      <c r="S849" s="23">
        <v>0.19</v>
      </c>
      <c r="T849" s="23">
        <v>0.54400599999999999</v>
      </c>
      <c r="U849" s="14">
        <v>1.1796843310445558E-2</v>
      </c>
      <c r="V849" s="22">
        <v>0</v>
      </c>
      <c r="W849" s="22" t="s">
        <v>782</v>
      </c>
      <c r="X849" s="23">
        <v>0</v>
      </c>
      <c r="Y849" s="23">
        <v>0</v>
      </c>
      <c r="Z849" s="23">
        <v>0</v>
      </c>
      <c r="AA849" s="14">
        <v>0</v>
      </c>
      <c r="AB849" s="22">
        <v>0</v>
      </c>
      <c r="AC849" s="22" t="s">
        <v>782</v>
      </c>
      <c r="AD849" s="23">
        <v>0</v>
      </c>
      <c r="AE849" s="23">
        <v>0</v>
      </c>
      <c r="AF849" s="23">
        <v>0</v>
      </c>
      <c r="AG849" s="14">
        <v>0</v>
      </c>
      <c r="AH849" s="22" t="s">
        <v>782</v>
      </c>
      <c r="AI849" s="23" t="s">
        <v>782</v>
      </c>
      <c r="AJ849" s="23" t="s">
        <v>782</v>
      </c>
      <c r="AK849" s="23" t="s">
        <v>782</v>
      </c>
      <c r="AL849" s="14" t="s">
        <v>782</v>
      </c>
      <c r="AM849" s="22" t="s">
        <v>782</v>
      </c>
      <c r="AN849" s="23" t="s">
        <v>782</v>
      </c>
      <c r="AO849" s="23" t="s">
        <v>782</v>
      </c>
      <c r="AP849" s="23" t="s">
        <v>782</v>
      </c>
      <c r="AQ849" s="14" t="s">
        <v>782</v>
      </c>
      <c r="AR849" s="22">
        <v>3598</v>
      </c>
      <c r="AS849" s="23">
        <v>62414.316999999988</v>
      </c>
      <c r="AT849" s="23">
        <v>62.41431699999999</v>
      </c>
      <c r="AU849" s="23">
        <v>46.610036000000001</v>
      </c>
      <c r="AV849" s="14">
        <v>1.0107449024206105</v>
      </c>
      <c r="AW849" s="22">
        <v>8</v>
      </c>
      <c r="AX849" s="22" t="s">
        <v>782</v>
      </c>
      <c r="AY849" s="23">
        <v>1762.5</v>
      </c>
      <c r="AZ849" s="23">
        <v>1.7625</v>
      </c>
      <c r="BA849" s="23">
        <v>5.2503240000000009</v>
      </c>
      <c r="BB849" s="14">
        <v>0.11385398241392883</v>
      </c>
      <c r="BC849" s="22">
        <v>70</v>
      </c>
      <c r="BD849" s="23">
        <v>106655</v>
      </c>
      <c r="BE849" s="23">
        <v>106.655</v>
      </c>
      <c r="BF849" s="23">
        <v>170.328035</v>
      </c>
      <c r="BG849" s="14">
        <v>3.6935863580017254</v>
      </c>
      <c r="BH849" s="22">
        <v>3702</v>
      </c>
      <c r="BI849" s="23">
        <v>182.711817</v>
      </c>
      <c r="BJ849" s="23">
        <v>277.183559</v>
      </c>
      <c r="BK849" s="14">
        <v>6.0107627742242578</v>
      </c>
      <c r="BL849" t="s">
        <v>482</v>
      </c>
    </row>
    <row r="850" spans="1:64">
      <c r="A850" t="s">
        <v>1712</v>
      </c>
      <c r="B850" t="s">
        <v>1711</v>
      </c>
      <c r="C850" t="s">
        <v>481</v>
      </c>
      <c r="D850" t="s">
        <v>929</v>
      </c>
      <c r="E850">
        <v>2015</v>
      </c>
      <c r="F850" s="23">
        <v>706.95</v>
      </c>
      <c r="G850" s="23">
        <v>194.29</v>
      </c>
      <c r="H850" s="22">
        <v>553922</v>
      </c>
      <c r="I850" s="29">
        <v>4461.8691709276136</v>
      </c>
      <c r="J850" s="28">
        <v>23</v>
      </c>
      <c r="K850" s="28">
        <v>29</v>
      </c>
      <c r="L850" s="30">
        <v>13561</v>
      </c>
      <c r="M850" s="31">
        <v>13.561</v>
      </c>
      <c r="N850" s="30">
        <v>81.113154908863308</v>
      </c>
      <c r="O850" s="32">
        <v>1.8179187197458782</v>
      </c>
      <c r="P850" s="28">
        <v>2</v>
      </c>
      <c r="Q850" s="28">
        <v>2</v>
      </c>
      <c r="R850" s="30">
        <v>3190</v>
      </c>
      <c r="S850" s="31">
        <v>3.19</v>
      </c>
      <c r="T850" s="30">
        <v>2.3257317749999995</v>
      </c>
      <c r="U850" s="32">
        <v>5.2124607107574258E-2</v>
      </c>
      <c r="V850" s="28">
        <v>0</v>
      </c>
      <c r="W850" s="28">
        <v>0</v>
      </c>
      <c r="X850" s="30">
        <v>0</v>
      </c>
      <c r="Y850" s="31">
        <v>0</v>
      </c>
      <c r="Z850" s="30">
        <v>0</v>
      </c>
      <c r="AA850" s="18">
        <v>0</v>
      </c>
      <c r="AB850" s="28">
        <v>12</v>
      </c>
      <c r="AC850" s="22" t="s">
        <v>782</v>
      </c>
      <c r="AD850" s="30">
        <v>0</v>
      </c>
      <c r="AE850" s="19">
        <v>0</v>
      </c>
      <c r="AF850" s="30">
        <v>10.625349</v>
      </c>
      <c r="AG850" s="18">
        <v>0.2381367223681059</v>
      </c>
      <c r="AH850" s="22" t="s">
        <v>782</v>
      </c>
      <c r="AI850" s="23" t="s">
        <v>782</v>
      </c>
      <c r="AJ850" s="23" t="s">
        <v>782</v>
      </c>
      <c r="AK850" s="23" t="s">
        <v>782</v>
      </c>
      <c r="AL850" s="14" t="s">
        <v>782</v>
      </c>
      <c r="AM850" s="22" t="s">
        <v>782</v>
      </c>
      <c r="AN850" s="23" t="s">
        <v>782</v>
      </c>
      <c r="AO850" s="23" t="s">
        <v>782</v>
      </c>
      <c r="AP850" s="23" t="s">
        <v>782</v>
      </c>
      <c r="AQ850" s="14" t="s">
        <v>782</v>
      </c>
      <c r="AR850" s="28">
        <v>4408</v>
      </c>
      <c r="AS850" s="30">
        <v>71776.938000000009</v>
      </c>
      <c r="AT850" s="33">
        <v>71.776938000000015</v>
      </c>
      <c r="AU850" s="30">
        <v>63.749604252696876</v>
      </c>
      <c r="AV850" s="18">
        <v>1.4287645336638919</v>
      </c>
      <c r="AW850" s="28">
        <v>8</v>
      </c>
      <c r="AX850" s="22" t="s">
        <v>782</v>
      </c>
      <c r="AY850" s="30">
        <v>1762.5</v>
      </c>
      <c r="AZ850" s="19">
        <v>1.7625</v>
      </c>
      <c r="BA850" s="30">
        <v>4.5926240713908477</v>
      </c>
      <c r="BB850" s="18">
        <v>0.10293049606463585</v>
      </c>
      <c r="BC850" s="28">
        <v>71</v>
      </c>
      <c r="BD850" s="30">
        <v>108670</v>
      </c>
      <c r="BE850" s="19">
        <v>108.67</v>
      </c>
      <c r="BF850" s="30">
        <v>175.60331788993039</v>
      </c>
      <c r="BG850" s="18">
        <v>3.9356447076959635</v>
      </c>
      <c r="BH850" s="13">
        <v>4524</v>
      </c>
      <c r="BI850" s="19">
        <v>198.96043800000001</v>
      </c>
      <c r="BJ850" s="19">
        <v>338.00978189788145</v>
      </c>
      <c r="BK850" s="18">
        <v>7.5755197866460513</v>
      </c>
      <c r="BL850" t="s">
        <v>482</v>
      </c>
    </row>
    <row r="851" spans="1:64">
      <c r="A851" t="s">
        <v>1713</v>
      </c>
      <c r="B851" t="s">
        <v>1711</v>
      </c>
      <c r="C851" t="s">
        <v>481</v>
      </c>
      <c r="D851" t="s">
        <v>929</v>
      </c>
      <c r="E851">
        <v>2016</v>
      </c>
      <c r="F851" s="23">
        <v>706.83</v>
      </c>
      <c r="G851" s="23">
        <v>195.58</v>
      </c>
      <c r="H851" s="22">
        <v>552472</v>
      </c>
      <c r="I851" s="29">
        <v>4709.6737536156252</v>
      </c>
      <c r="J851" s="28">
        <v>23</v>
      </c>
      <c r="K851" s="28">
        <v>29</v>
      </c>
      <c r="L851" s="30">
        <v>13561</v>
      </c>
      <c r="M851" s="31">
        <v>13.561</v>
      </c>
      <c r="N851" s="30">
        <v>81.10834100000001</v>
      </c>
      <c r="O851" s="32">
        <v>1.7221647452274798</v>
      </c>
      <c r="P851" s="28">
        <v>2</v>
      </c>
      <c r="Q851" s="28">
        <v>2</v>
      </c>
      <c r="R851" s="30">
        <v>3190</v>
      </c>
      <c r="S851" s="31">
        <v>3.19</v>
      </c>
      <c r="T851" s="30">
        <v>2.6423435</v>
      </c>
      <c r="U851" s="32">
        <v>5.6104597435681566E-2</v>
      </c>
      <c r="V851" s="28">
        <v>0</v>
      </c>
      <c r="W851" s="28">
        <v>0</v>
      </c>
      <c r="X851" s="30">
        <v>0</v>
      </c>
      <c r="Y851" s="31">
        <v>0</v>
      </c>
      <c r="Z851" s="30">
        <v>0</v>
      </c>
      <c r="AA851" s="18">
        <v>0</v>
      </c>
      <c r="AB851" s="28">
        <v>13</v>
      </c>
      <c r="AC851" s="22" t="s">
        <v>782</v>
      </c>
      <c r="AD851" s="30">
        <v>209</v>
      </c>
      <c r="AE851" s="19">
        <v>0.20899999999999999</v>
      </c>
      <c r="AF851" s="30">
        <v>12.862323</v>
      </c>
      <c r="AG851" s="18">
        <v>0.2731043310616913</v>
      </c>
      <c r="AH851" s="22" t="s">
        <v>782</v>
      </c>
      <c r="AI851" s="23" t="s">
        <v>782</v>
      </c>
      <c r="AJ851" s="23" t="s">
        <v>782</v>
      </c>
      <c r="AK851" s="23" t="s">
        <v>782</v>
      </c>
      <c r="AL851" s="14" t="s">
        <v>782</v>
      </c>
      <c r="AM851" s="22" t="s">
        <v>782</v>
      </c>
      <c r="AN851" s="23" t="s">
        <v>782</v>
      </c>
      <c r="AO851" s="23" t="s">
        <v>782</v>
      </c>
      <c r="AP851" s="23" t="s">
        <v>782</v>
      </c>
      <c r="AQ851" s="14" t="s">
        <v>782</v>
      </c>
      <c r="AR851" s="28">
        <v>4677</v>
      </c>
      <c r="AS851" s="30">
        <v>79127.918000000005</v>
      </c>
      <c r="AT851" s="33">
        <v>79.127918000000008</v>
      </c>
      <c r="AU851" s="30">
        <v>70.265591184000016</v>
      </c>
      <c r="AV851" s="18">
        <v>1.4919417959695613</v>
      </c>
      <c r="AW851" s="28">
        <v>7</v>
      </c>
      <c r="AX851" s="22" t="s">
        <v>782</v>
      </c>
      <c r="AY851" s="30">
        <v>1574.5</v>
      </c>
      <c r="AZ851" s="19">
        <v>1.5745</v>
      </c>
      <c r="BA851" s="30">
        <v>5.9305459999999997</v>
      </c>
      <c r="BB851" s="18">
        <v>0.12592265006566769</v>
      </c>
      <c r="BC851" s="28">
        <v>81</v>
      </c>
      <c r="BD851" s="30">
        <v>138670</v>
      </c>
      <c r="BE851" s="19">
        <v>138.66999999999999</v>
      </c>
      <c r="BF851" s="30">
        <v>250.24530301289764</v>
      </c>
      <c r="BG851" s="18">
        <v>5.3134318023787497</v>
      </c>
      <c r="BH851" s="13">
        <v>4803</v>
      </c>
      <c r="BI851" s="19">
        <v>236.33241799999999</v>
      </c>
      <c r="BJ851" s="19">
        <v>423.05444769689768</v>
      </c>
      <c r="BK851" s="18">
        <v>8.9826699221388324</v>
      </c>
      <c r="BL851" t="s">
        <v>482</v>
      </c>
    </row>
    <row r="852" spans="1:64">
      <c r="A852" t="s">
        <v>1714</v>
      </c>
      <c r="B852" t="s">
        <v>1711</v>
      </c>
      <c r="C852" t="s">
        <v>481</v>
      </c>
      <c r="D852" t="s">
        <v>929</v>
      </c>
      <c r="E852">
        <v>2017</v>
      </c>
      <c r="F852" s="23">
        <v>706.91</v>
      </c>
      <c r="G852" s="23">
        <v>197.33</v>
      </c>
      <c r="H852" s="22">
        <v>554068</v>
      </c>
      <c r="I852" s="29">
        <v>4352.2099376880506</v>
      </c>
      <c r="J852" s="28">
        <v>23</v>
      </c>
      <c r="K852" s="28">
        <v>29</v>
      </c>
      <c r="L852" s="30">
        <v>13561</v>
      </c>
      <c r="M852" s="31">
        <v>13.561</v>
      </c>
      <c r="N852" s="30">
        <v>81.10834100000001</v>
      </c>
      <c r="O852" s="32">
        <v>1.8636127889337477</v>
      </c>
      <c r="P852" s="28">
        <v>2</v>
      </c>
      <c r="Q852" s="28">
        <v>2</v>
      </c>
      <c r="R852" s="30">
        <v>3190</v>
      </c>
      <c r="S852" s="31">
        <v>3.19</v>
      </c>
      <c r="T852" s="30">
        <v>7.4996900000000002</v>
      </c>
      <c r="U852" s="32">
        <v>0.17231912309781477</v>
      </c>
      <c r="V852" s="28">
        <v>0</v>
      </c>
      <c r="W852" s="28">
        <v>0</v>
      </c>
      <c r="X852" s="30">
        <v>0</v>
      </c>
      <c r="Y852" s="31">
        <v>0</v>
      </c>
      <c r="Z852" s="30">
        <v>0</v>
      </c>
      <c r="AA852" s="18">
        <v>0</v>
      </c>
      <c r="AB852" s="28">
        <v>12</v>
      </c>
      <c r="AC852" s="22" t="s">
        <v>782</v>
      </c>
      <c r="AD852" s="30">
        <v>259</v>
      </c>
      <c r="AE852" s="19">
        <v>0.25900000000000001</v>
      </c>
      <c r="AF852" s="30">
        <v>13.172733138401998</v>
      </c>
      <c r="AG852" s="18">
        <v>0.30266768669251098</v>
      </c>
      <c r="AH852" s="22" t="s">
        <v>782</v>
      </c>
      <c r="AI852" s="23" t="s">
        <v>782</v>
      </c>
      <c r="AJ852" s="23" t="s">
        <v>782</v>
      </c>
      <c r="AK852" s="23" t="s">
        <v>782</v>
      </c>
      <c r="AL852" s="14" t="s">
        <v>782</v>
      </c>
      <c r="AM852" s="22" t="s">
        <v>782</v>
      </c>
      <c r="AN852" s="23" t="s">
        <v>782</v>
      </c>
      <c r="AO852" s="23" t="s">
        <v>782</v>
      </c>
      <c r="AP852" s="23" t="s">
        <v>782</v>
      </c>
      <c r="AQ852" s="14" t="s">
        <v>782</v>
      </c>
      <c r="AR852" s="28">
        <v>5018</v>
      </c>
      <c r="AS852" s="30">
        <v>82935.843000000023</v>
      </c>
      <c r="AT852" s="33">
        <v>82.93584300000002</v>
      </c>
      <c r="AU852" s="30">
        <v>73.647028584000026</v>
      </c>
      <c r="AV852" s="18">
        <v>1.6921754611663393</v>
      </c>
      <c r="AW852" s="28">
        <v>8</v>
      </c>
      <c r="AX852" s="22" t="s">
        <v>782</v>
      </c>
      <c r="AY852" s="30">
        <v>97</v>
      </c>
      <c r="AZ852" s="19">
        <v>9.7000000000000003E-2</v>
      </c>
      <c r="BA852" s="30">
        <v>0.155976</v>
      </c>
      <c r="BB852" s="18">
        <v>3.5838344710654385E-3</v>
      </c>
      <c r="BC852" s="28">
        <v>99</v>
      </c>
      <c r="BD852" s="30">
        <v>195320</v>
      </c>
      <c r="BE852" s="19">
        <v>195.32</v>
      </c>
      <c r="BF852" s="30">
        <v>402.98499588151412</v>
      </c>
      <c r="BG852" s="18">
        <v>9.2593188667636959</v>
      </c>
      <c r="BH852" s="13">
        <v>5162</v>
      </c>
      <c r="BI852" s="19">
        <v>295.362843</v>
      </c>
      <c r="BJ852" s="19">
        <v>578.56876460391618</v>
      </c>
      <c r="BK852" s="18">
        <v>13.293677761125174</v>
      </c>
      <c r="BL852" t="s">
        <v>482</v>
      </c>
    </row>
    <row r="853" spans="1:64">
      <c r="A853" t="s">
        <v>1715</v>
      </c>
      <c r="B853" t="s">
        <v>1711</v>
      </c>
      <c r="C853" t="s">
        <v>481</v>
      </c>
      <c r="D853" t="s">
        <v>929</v>
      </c>
      <c r="E853">
        <v>2018</v>
      </c>
      <c r="F853" s="23">
        <v>706.91</v>
      </c>
      <c r="G853" s="23">
        <v>197.4</v>
      </c>
      <c r="H853" s="22">
        <v>555465</v>
      </c>
      <c r="I853" s="29">
        <v>4352.5192631989021</v>
      </c>
      <c r="J853" s="28">
        <v>23</v>
      </c>
      <c r="K853" s="28">
        <v>29</v>
      </c>
      <c r="L853" s="30">
        <v>13561</v>
      </c>
      <c r="M853" s="31">
        <v>13.561</v>
      </c>
      <c r="N853" s="30">
        <v>81.10834100000001</v>
      </c>
      <c r="O853" s="32">
        <v>1.8634803454123969</v>
      </c>
      <c r="P853" s="28">
        <v>2</v>
      </c>
      <c r="Q853" s="28">
        <v>2</v>
      </c>
      <c r="R853" s="30">
        <v>3190</v>
      </c>
      <c r="S853" s="31">
        <v>3.19</v>
      </c>
      <c r="T853" s="30">
        <v>3.0516400249999998</v>
      </c>
      <c r="U853" s="32">
        <v>7.0112039498641629E-2</v>
      </c>
      <c r="V853" s="28">
        <v>0</v>
      </c>
      <c r="W853" s="28">
        <v>0</v>
      </c>
      <c r="X853" s="30">
        <v>0</v>
      </c>
      <c r="Y853" s="31">
        <v>0</v>
      </c>
      <c r="Z853" s="30">
        <v>0</v>
      </c>
      <c r="AA853" s="18">
        <v>0</v>
      </c>
      <c r="AB853" s="28">
        <v>12</v>
      </c>
      <c r="AC853" s="22" t="s">
        <v>782</v>
      </c>
      <c r="AD853" s="30">
        <v>304</v>
      </c>
      <c r="AE853" s="19">
        <v>0.30399999999999999</v>
      </c>
      <c r="AF853" s="30">
        <v>13.763400000000003</v>
      </c>
      <c r="AG853" s="18">
        <v>0.31621686585907338</v>
      </c>
      <c r="AH853" s="22" t="s">
        <v>782</v>
      </c>
      <c r="AI853" s="23" t="s">
        <v>782</v>
      </c>
      <c r="AJ853" s="23" t="s">
        <v>782</v>
      </c>
      <c r="AK853" s="23" t="s">
        <v>782</v>
      </c>
      <c r="AL853" s="14" t="s">
        <v>782</v>
      </c>
      <c r="AM853" s="22" t="s">
        <v>782</v>
      </c>
      <c r="AN853" s="23" t="s">
        <v>782</v>
      </c>
      <c r="AO853" s="23" t="s">
        <v>782</v>
      </c>
      <c r="AP853" s="23" t="s">
        <v>782</v>
      </c>
      <c r="AQ853" s="14" t="s">
        <v>782</v>
      </c>
      <c r="AR853" s="28">
        <v>5387</v>
      </c>
      <c r="AS853" s="30">
        <v>88493.253000000026</v>
      </c>
      <c r="AT853" s="33">
        <v>88.493253000000024</v>
      </c>
      <c r="AU853" s="30">
        <v>78.582008664000028</v>
      </c>
      <c r="AV853" s="18">
        <v>1.8054373550605691</v>
      </c>
      <c r="AW853" s="28">
        <v>8</v>
      </c>
      <c r="AX853" s="22" t="s">
        <v>782</v>
      </c>
      <c r="AY853" s="30">
        <v>1634.5</v>
      </c>
      <c r="AZ853" s="19">
        <v>1.6345000000000001</v>
      </c>
      <c r="BA853" s="30">
        <v>6.1220870000000005</v>
      </c>
      <c r="BB853" s="18">
        <v>0.14065617243243506</v>
      </c>
      <c r="BC853" s="28">
        <v>108</v>
      </c>
      <c r="BD853" s="30">
        <v>223820</v>
      </c>
      <c r="BE853" s="19">
        <v>223.82</v>
      </c>
      <c r="BF853" s="30">
        <v>465.10593950780464</v>
      </c>
      <c r="BG853" s="18">
        <v>10.685901919845223</v>
      </c>
      <c r="BH853" s="13">
        <v>5540</v>
      </c>
      <c r="BI853" s="19">
        <v>331.00275299999998</v>
      </c>
      <c r="BJ853" s="19">
        <v>647.73341619680468</v>
      </c>
      <c r="BK853" s="18">
        <v>14.88180469810834</v>
      </c>
      <c r="BL853" t="s">
        <v>482</v>
      </c>
    </row>
    <row r="854" spans="1:64">
      <c r="A854" t="s">
        <v>1716</v>
      </c>
      <c r="B854" t="s">
        <v>1711</v>
      </c>
      <c r="C854" t="s">
        <v>481</v>
      </c>
      <c r="D854" t="s">
        <v>929</v>
      </c>
      <c r="E854">
        <v>2019</v>
      </c>
      <c r="F854" s="23">
        <v>706.91</v>
      </c>
      <c r="G854" s="23">
        <v>197.33</v>
      </c>
      <c r="H854" s="22">
        <v>557026</v>
      </c>
      <c r="I854" s="34">
        <v>4454.2141036481444</v>
      </c>
      <c r="J854" s="22">
        <v>24</v>
      </c>
      <c r="K854" s="22">
        <v>29</v>
      </c>
      <c r="L854" s="23">
        <v>13381</v>
      </c>
      <c r="M854" s="23">
        <v>13.381</v>
      </c>
      <c r="N854" s="23">
        <v>80.031761000000003</v>
      </c>
      <c r="O854" s="14">
        <v>1.7967650215657893</v>
      </c>
      <c r="P854" s="22">
        <v>2</v>
      </c>
      <c r="Q854" s="22">
        <v>2</v>
      </c>
      <c r="R854" s="23">
        <v>440</v>
      </c>
      <c r="S854" s="23">
        <v>0.44</v>
      </c>
      <c r="T854" s="23">
        <v>2.4889016249999996</v>
      </c>
      <c r="U854" s="14">
        <v>5.5877458224594757E-2</v>
      </c>
      <c r="V854" s="22">
        <v>0</v>
      </c>
      <c r="W854" s="22">
        <v>0</v>
      </c>
      <c r="X854" s="23">
        <v>0</v>
      </c>
      <c r="Y854" s="23">
        <v>0</v>
      </c>
      <c r="Z854" s="23">
        <v>0</v>
      </c>
      <c r="AA854" s="14">
        <v>0</v>
      </c>
      <c r="AB854" s="22">
        <v>11</v>
      </c>
      <c r="AC854" s="22">
        <v>15</v>
      </c>
      <c r="AD854" s="23">
        <v>3925.094420600858</v>
      </c>
      <c r="AE854" s="23">
        <v>3.9250944206008582</v>
      </c>
      <c r="AF854" s="23">
        <v>13.783286999999998</v>
      </c>
      <c r="AG854" s="14">
        <v>0.30944374651211859</v>
      </c>
      <c r="AH854" s="22">
        <v>10</v>
      </c>
      <c r="AI854" s="23">
        <v>24250.445</v>
      </c>
      <c r="AJ854" s="23">
        <v>24.250444999999999</v>
      </c>
      <c r="AK854" s="23">
        <v>21.534395159999999</v>
      </c>
      <c r="AL854" s="14">
        <v>0.48346115967713893</v>
      </c>
      <c r="AM854" s="22">
        <v>5841</v>
      </c>
      <c r="AN854" s="23">
        <v>79601.254000000001</v>
      </c>
      <c r="AO854" s="23">
        <v>79.601253999999997</v>
      </c>
      <c r="AP854" s="23">
        <v>70.685913552000017</v>
      </c>
      <c r="AQ854" s="14">
        <v>1.586944675472739</v>
      </c>
      <c r="AR854" s="22">
        <v>5851</v>
      </c>
      <c r="AS854" s="23">
        <v>103851.69900000001</v>
      </c>
      <c r="AT854" s="23">
        <v>103.85169900000001</v>
      </c>
      <c r="AU854" s="23">
        <v>92.220308711999991</v>
      </c>
      <c r="AV854" s="14">
        <v>2.0704058351498777</v>
      </c>
      <c r="AW854" s="22">
        <v>8</v>
      </c>
      <c r="AX854" s="22" t="s">
        <v>782</v>
      </c>
      <c r="AY854" s="23">
        <v>1609.5</v>
      </c>
      <c r="AZ854" s="23">
        <v>1.6094999999999999</v>
      </c>
      <c r="BA854" s="23">
        <v>6.1650860000000005</v>
      </c>
      <c r="BB854" s="14">
        <v>0.13841018542307154</v>
      </c>
      <c r="BC854" s="22">
        <v>108</v>
      </c>
      <c r="BD854" s="23">
        <v>224820</v>
      </c>
      <c r="BE854" s="23">
        <v>224.82</v>
      </c>
      <c r="BF854" s="23">
        <v>424.55583873344307</v>
      </c>
      <c r="BG854" s="14">
        <v>9.5315543629956672</v>
      </c>
      <c r="BH854" s="22">
        <v>6004</v>
      </c>
      <c r="BI854" s="23">
        <v>348.02729342060087</v>
      </c>
      <c r="BJ854" s="23">
        <v>619.24518307044309</v>
      </c>
      <c r="BK854" s="14">
        <v>13.90245660987112</v>
      </c>
      <c r="BL854" t="s">
        <v>482</v>
      </c>
    </row>
    <row r="855" spans="1:64">
      <c r="A855" t="s">
        <v>1717</v>
      </c>
      <c r="B855" t="s">
        <v>1711</v>
      </c>
      <c r="C855" t="s">
        <v>481</v>
      </c>
      <c r="D855" t="s">
        <v>929</v>
      </c>
      <c r="E855">
        <v>2020</v>
      </c>
      <c r="F855" s="23">
        <v>706.91</v>
      </c>
      <c r="G855" s="23">
        <v>197.17</v>
      </c>
      <c r="H855" s="22">
        <v>556631</v>
      </c>
      <c r="I855" s="34">
        <v>4485.3113888354083</v>
      </c>
      <c r="J855" s="22">
        <v>25</v>
      </c>
      <c r="K855" s="22">
        <v>35</v>
      </c>
      <c r="L855" s="23">
        <v>18196</v>
      </c>
      <c r="M855" s="23">
        <v>18.196000000000002</v>
      </c>
      <c r="N855" s="23">
        <v>108.94989600000001</v>
      </c>
      <c r="O855" s="14">
        <v>2.4290375083253335</v>
      </c>
      <c r="P855" s="22">
        <v>1</v>
      </c>
      <c r="Q855" s="22">
        <v>1</v>
      </c>
      <c r="R855" s="23">
        <v>250</v>
      </c>
      <c r="S855" s="23">
        <v>0.25</v>
      </c>
      <c r="T855" s="23">
        <v>2.6168464</v>
      </c>
      <c r="U855" s="14">
        <v>5.8342580328173216E-2</v>
      </c>
      <c r="V855" s="22">
        <v>0</v>
      </c>
      <c r="W855" s="22">
        <v>0</v>
      </c>
      <c r="X855" s="23">
        <v>0</v>
      </c>
      <c r="Y855" s="23">
        <v>0</v>
      </c>
      <c r="Z855" s="23">
        <v>0</v>
      </c>
      <c r="AA855" s="14">
        <v>0</v>
      </c>
      <c r="AB855" s="22">
        <v>11</v>
      </c>
      <c r="AC855" s="22">
        <v>15</v>
      </c>
      <c r="AD855" s="23">
        <v>3685.9678111587982</v>
      </c>
      <c r="AE855" s="23">
        <v>3.6859678111587981</v>
      </c>
      <c r="AF855" s="23">
        <v>13.312509</v>
      </c>
      <c r="AG855" s="14">
        <v>0.29680233646958759</v>
      </c>
      <c r="AH855" s="22">
        <v>11</v>
      </c>
      <c r="AI855" s="23">
        <v>24251.044999999998</v>
      </c>
      <c r="AJ855" s="23">
        <v>24.251044999999998</v>
      </c>
      <c r="AK855" s="23">
        <v>21.534927959999997</v>
      </c>
      <c r="AL855" s="14">
        <v>0.48012113525949529</v>
      </c>
      <c r="AM855" s="22">
        <v>6716</v>
      </c>
      <c r="AN855" s="23">
        <v>90870.365999999995</v>
      </c>
      <c r="AO855" s="23">
        <v>90.87036599999999</v>
      </c>
      <c r="AP855" s="23">
        <v>80.692885008000005</v>
      </c>
      <c r="AQ855" s="14">
        <v>1.7990475579656815</v>
      </c>
      <c r="AR855" s="22">
        <v>6727</v>
      </c>
      <c r="AS855" s="23">
        <v>115121.41099999999</v>
      </c>
      <c r="AT855" s="23">
        <v>115.12141099999999</v>
      </c>
      <c r="AU855" s="23">
        <v>102.22781296799999</v>
      </c>
      <c r="AV855" s="14">
        <v>2.2791686932251767</v>
      </c>
      <c r="AW855" s="22">
        <v>9</v>
      </c>
      <c r="AX855" s="22">
        <v>9</v>
      </c>
      <c r="AY855" s="23">
        <v>1633.5</v>
      </c>
      <c r="AZ855" s="23">
        <v>1.6335</v>
      </c>
      <c r="BA855" s="23">
        <v>6.3800810000000006</v>
      </c>
      <c r="BB855" s="14">
        <v>0.14224388112452904</v>
      </c>
      <c r="BC855" s="22">
        <v>111</v>
      </c>
      <c r="BD855" s="23">
        <v>226883</v>
      </c>
      <c r="BE855" s="23">
        <v>226.88300000000001</v>
      </c>
      <c r="BF855" s="23">
        <v>420.43017083450138</v>
      </c>
      <c r="BG855" s="14">
        <v>9.373489026447821</v>
      </c>
      <c r="BH855" s="22">
        <v>6884</v>
      </c>
      <c r="BI855" s="23">
        <v>365.76987881115883</v>
      </c>
      <c r="BJ855" s="23">
        <v>653.91731620250141</v>
      </c>
      <c r="BK855" s="14">
        <v>14.579084025920622</v>
      </c>
      <c r="BL855" t="s">
        <v>482</v>
      </c>
    </row>
    <row r="856" spans="1:64">
      <c r="A856" t="s">
        <v>1718</v>
      </c>
      <c r="B856" t="s">
        <v>1711</v>
      </c>
      <c r="C856" t="s">
        <v>481</v>
      </c>
      <c r="D856" t="s">
        <v>929</v>
      </c>
      <c r="E856">
        <v>2021</v>
      </c>
      <c r="F856" s="23">
        <v>706.91</v>
      </c>
      <c r="G856" s="23">
        <v>196.07</v>
      </c>
      <c r="H856" s="22">
        <v>556673</v>
      </c>
      <c r="I856" s="34">
        <v>4173.4399999999996</v>
      </c>
      <c r="J856" s="22">
        <v>23</v>
      </c>
      <c r="K856" s="22">
        <v>32</v>
      </c>
      <c r="L856" s="23">
        <v>17271</v>
      </c>
      <c r="M856" s="23">
        <v>17.27</v>
      </c>
      <c r="N856" s="23">
        <v>103.3</v>
      </c>
      <c r="O856" s="14">
        <v>2.48</v>
      </c>
      <c r="P856" s="22">
        <v>1</v>
      </c>
      <c r="Q856" s="22">
        <v>1</v>
      </c>
      <c r="R856" s="23">
        <v>250</v>
      </c>
      <c r="S856" s="23">
        <v>0.25</v>
      </c>
      <c r="T856" s="23">
        <v>2.232374375</v>
      </c>
      <c r="U856" s="14">
        <v>0.05</v>
      </c>
      <c r="V856" s="22">
        <v>0</v>
      </c>
      <c r="W856" s="22">
        <v>0</v>
      </c>
      <c r="X856" s="23">
        <v>0</v>
      </c>
      <c r="Y856" s="23">
        <v>0</v>
      </c>
      <c r="Z856" s="23">
        <v>0</v>
      </c>
      <c r="AA856" s="14">
        <v>0</v>
      </c>
      <c r="AB856" s="22">
        <v>11</v>
      </c>
      <c r="AC856" s="22">
        <v>0</v>
      </c>
      <c r="AD856" s="23">
        <v>3935.6094419999999</v>
      </c>
      <c r="AE856" s="23">
        <v>3.94</v>
      </c>
      <c r="AF856" s="23">
        <v>13.78</v>
      </c>
      <c r="AG856" s="14">
        <v>0.33</v>
      </c>
      <c r="AH856" s="22">
        <v>12</v>
      </c>
      <c r="AI856" s="23">
        <v>24251.645</v>
      </c>
      <c r="AJ856" s="23">
        <v>24</v>
      </c>
      <c r="AK856" s="23">
        <v>21.7</v>
      </c>
      <c r="AL856" s="14">
        <v>0.52</v>
      </c>
      <c r="AM856" s="22">
        <v>7950</v>
      </c>
      <c r="AN856" s="23">
        <v>103937.946</v>
      </c>
      <c r="AO856" s="23">
        <v>104</v>
      </c>
      <c r="AP856" s="23">
        <v>93.01</v>
      </c>
      <c r="AQ856" s="14">
        <v>2.23</v>
      </c>
      <c r="AR856" s="22">
        <v>7962</v>
      </c>
      <c r="AS856" s="23">
        <v>128189.591</v>
      </c>
      <c r="AT856" s="23">
        <v>128</v>
      </c>
      <c r="AU856" s="23">
        <v>114.71</v>
      </c>
      <c r="AV856" s="14">
        <v>2.75</v>
      </c>
      <c r="AW856" s="22">
        <v>9</v>
      </c>
      <c r="AX856" s="22">
        <v>9</v>
      </c>
      <c r="AY856" s="23">
        <v>1633.5</v>
      </c>
      <c r="AZ856" s="23">
        <v>1.63</v>
      </c>
      <c r="BA856" s="23">
        <v>6.38</v>
      </c>
      <c r="BB856" s="14">
        <v>0.15</v>
      </c>
      <c r="BC856" s="22">
        <v>109</v>
      </c>
      <c r="BD856" s="23">
        <v>226133</v>
      </c>
      <c r="BE856" s="23">
        <v>226.13</v>
      </c>
      <c r="BF856" s="23">
        <v>365.36</v>
      </c>
      <c r="BG856" s="14">
        <v>8.75</v>
      </c>
      <c r="BH856" s="22">
        <v>8115</v>
      </c>
      <c r="BI856" s="23">
        <v>377.41</v>
      </c>
      <c r="BJ856" s="23">
        <v>605.76</v>
      </c>
      <c r="BK856" s="14">
        <v>14.51</v>
      </c>
      <c r="BL856" t="s">
        <v>482</v>
      </c>
    </row>
    <row r="857" spans="1:64">
      <c r="A857" t="s">
        <v>1719</v>
      </c>
      <c r="B857" t="s">
        <v>1711</v>
      </c>
      <c r="C857" t="s">
        <v>481</v>
      </c>
      <c r="D857" s="111" t="s">
        <v>929</v>
      </c>
      <c r="E857" s="110">
        <v>2022</v>
      </c>
      <c r="F857" s="23"/>
      <c r="G857" s="23"/>
      <c r="H857" s="22">
        <v>562559</v>
      </c>
      <c r="I857" s="34">
        <v>4077.1678259955111</v>
      </c>
      <c r="J857" s="22">
        <v>22</v>
      </c>
      <c r="K857" s="22">
        <v>29</v>
      </c>
      <c r="L857" s="23">
        <v>15813</v>
      </c>
      <c r="M857" s="23">
        <v>15.813000000000001</v>
      </c>
      <c r="N857" s="23">
        <v>93.581334000000027</v>
      </c>
      <c r="O857" s="14">
        <v>2.2952534208510422</v>
      </c>
      <c r="P857" s="22">
        <v>1</v>
      </c>
      <c r="Q857" s="22">
        <v>1</v>
      </c>
      <c r="R857" s="23">
        <v>250</v>
      </c>
      <c r="S857" s="23">
        <v>0.25</v>
      </c>
      <c r="T857" s="23">
        <v>0.58774999999999999</v>
      </c>
      <c r="U857" s="14">
        <v>1.4415644022612454E-2</v>
      </c>
      <c r="V857" s="22">
        <v>0</v>
      </c>
      <c r="W857" s="22">
        <v>0</v>
      </c>
      <c r="X857" s="23">
        <v>0</v>
      </c>
      <c r="Y857" s="23">
        <v>0</v>
      </c>
      <c r="Z857" s="23">
        <v>0</v>
      </c>
      <c r="AA857" s="14">
        <v>0</v>
      </c>
      <c r="AB857" s="22">
        <v>11</v>
      </c>
      <c r="AC857" s="22">
        <v>0</v>
      </c>
      <c r="AD857" s="23">
        <v>3009</v>
      </c>
      <c r="AE857" s="23">
        <v>3.0089999999999999</v>
      </c>
      <c r="AF857" s="23">
        <v>13.160258999999998</v>
      </c>
      <c r="AG857" s="14">
        <v>0.32277942831030493</v>
      </c>
      <c r="AH857" s="22">
        <v>15</v>
      </c>
      <c r="AI857" s="23">
        <v>24284.384999999995</v>
      </c>
      <c r="AJ857" s="23">
        <v>24.284384999999993</v>
      </c>
      <c r="AK857" s="23">
        <v>24.876047770842913</v>
      </c>
      <c r="AL857" s="14">
        <v>0.61013058163160105</v>
      </c>
      <c r="AM857" s="22">
        <v>10179</v>
      </c>
      <c r="AN857" s="23">
        <v>117299.4499949998</v>
      </c>
      <c r="AO857" s="23">
        <v>117.2994499949998</v>
      </c>
      <c r="AP857" s="23">
        <v>120.15732420521388</v>
      </c>
      <c r="AQ857" s="14">
        <v>2.9470782006839609</v>
      </c>
      <c r="AR857" s="22">
        <v>10194</v>
      </c>
      <c r="AS857" s="23">
        <v>141583.83499499984</v>
      </c>
      <c r="AT857" s="23">
        <v>141.58383499499985</v>
      </c>
      <c r="AU857" s="23">
        <v>145.03337197605677</v>
      </c>
      <c r="AV857" s="14">
        <v>3.5572087823155614</v>
      </c>
      <c r="AW857" s="22">
        <v>9</v>
      </c>
      <c r="AX857" s="22">
        <v>9</v>
      </c>
      <c r="AY857" s="23">
        <v>1633.5</v>
      </c>
      <c r="AZ857" s="23">
        <v>1.6335</v>
      </c>
      <c r="BA857" s="23">
        <v>6.3800810000000006</v>
      </c>
      <c r="BB857" s="14">
        <v>0.15648315870937182</v>
      </c>
      <c r="BC857" s="22">
        <v>107</v>
      </c>
      <c r="BD857" s="23">
        <v>225913</v>
      </c>
      <c r="BE857" s="23">
        <v>225.91300000000001</v>
      </c>
      <c r="BF857" s="23">
        <v>456.37269624529301</v>
      </c>
      <c r="BG857" s="14">
        <v>11.193375296830263</v>
      </c>
      <c r="BH857" s="22">
        <v>10344</v>
      </c>
      <c r="BI857" s="23">
        <v>388.20233499499989</v>
      </c>
      <c r="BJ857" s="23">
        <v>715.11549222134977</v>
      </c>
      <c r="BK857" s="14">
        <v>17.539515731039153</v>
      </c>
      <c r="BL857" t="s">
        <v>482</v>
      </c>
    </row>
    <row r="858" spans="1:64">
      <c r="A858" t="s">
        <v>1720</v>
      </c>
      <c r="B858" t="s">
        <v>1711</v>
      </c>
      <c r="C858" t="s">
        <v>481</v>
      </c>
      <c r="D858" t="s">
        <v>929</v>
      </c>
      <c r="E858">
        <v>2023</v>
      </c>
      <c r="F858">
        <v>706.91</v>
      </c>
      <c r="G858">
        <v>197.43</v>
      </c>
      <c r="H858">
        <v>582463</v>
      </c>
      <c r="I858">
        <v>4077.1678259955111</v>
      </c>
      <c r="J858">
        <v>20</v>
      </c>
      <c r="K858">
        <v>28</v>
      </c>
      <c r="L858">
        <v>14805</v>
      </c>
      <c r="M858">
        <v>14.805</v>
      </c>
      <c r="N858">
        <v>87.615989999999996</v>
      </c>
      <c r="O858">
        <v>2.1489424458167119</v>
      </c>
      <c r="P858">
        <v>1</v>
      </c>
      <c r="Q858">
        <v>1</v>
      </c>
      <c r="R858">
        <v>250</v>
      </c>
      <c r="S858">
        <v>0.25</v>
      </c>
      <c r="T858">
        <v>2.2363400000000002</v>
      </c>
      <c r="U858">
        <v>5.4850329823103595E-2</v>
      </c>
      <c r="V858">
        <v>0</v>
      </c>
      <c r="W858">
        <v>0</v>
      </c>
      <c r="X858">
        <v>0</v>
      </c>
      <c r="Y858">
        <v>0</v>
      </c>
      <c r="Z858">
        <v>0</v>
      </c>
      <c r="AA858">
        <v>0</v>
      </c>
      <c r="AB858">
        <v>11</v>
      </c>
      <c r="AC858">
        <v>16</v>
      </c>
      <c r="AD858">
        <v>3009</v>
      </c>
      <c r="AE858">
        <v>3.0090000000000003</v>
      </c>
      <c r="AF858">
        <v>12.365724000000002</v>
      </c>
      <c r="AG858">
        <v>0.30329200385516869</v>
      </c>
      <c r="AH858">
        <v>15</v>
      </c>
      <c r="AI858">
        <v>23423.185000000001</v>
      </c>
      <c r="AJ858">
        <v>23.423185</v>
      </c>
      <c r="AK858">
        <v>21.970649000000002</v>
      </c>
      <c r="AL858">
        <v>0.53887036142878142</v>
      </c>
      <c r="AM858">
        <v>13241</v>
      </c>
      <c r="AN858">
        <v>162690.286995</v>
      </c>
      <c r="AO858">
        <v>162.69028700000001</v>
      </c>
      <c r="AP858">
        <v>152.60141300000001</v>
      </c>
      <c r="AQ858">
        <v>3.7428288339526405</v>
      </c>
      <c r="AR858">
        <v>16364</v>
      </c>
      <c r="AS858">
        <v>188332.315995001</v>
      </c>
      <c r="AT858">
        <v>188.332315994997</v>
      </c>
      <c r="AU858">
        <v>176.65330845730301</v>
      </c>
      <c r="AV858">
        <v>4.3327455723304711</v>
      </c>
      <c r="AW858">
        <v>9</v>
      </c>
      <c r="AX858">
        <v>9</v>
      </c>
      <c r="AY858">
        <v>1633.5</v>
      </c>
      <c r="AZ858">
        <v>1.6335</v>
      </c>
      <c r="BA858">
        <v>6.3800809999999997</v>
      </c>
      <c r="BB858">
        <v>0.15648315870937182</v>
      </c>
      <c r="BC858">
        <v>106</v>
      </c>
      <c r="BD858">
        <v>235413</v>
      </c>
      <c r="BE858">
        <v>235.41300000000001</v>
      </c>
      <c r="BF858">
        <v>580.7808</v>
      </c>
      <c r="BG858">
        <v>14.244711642650921</v>
      </c>
      <c r="BH858">
        <v>16511</v>
      </c>
      <c r="BI858">
        <v>443.44281599499698</v>
      </c>
      <c r="BJ858">
        <v>866.03224345730303</v>
      </c>
      <c r="BK858">
        <v>21.241025153185749</v>
      </c>
      <c r="BL858" t="s">
        <v>482</v>
      </c>
    </row>
    <row r="859" spans="1:64">
      <c r="A859" t="s">
        <v>1721</v>
      </c>
      <c r="B859" t="s">
        <v>1711</v>
      </c>
      <c r="C859" t="s">
        <v>481</v>
      </c>
      <c r="D859" t="s">
        <v>929</v>
      </c>
      <c r="E859">
        <v>2024</v>
      </c>
      <c r="F859">
        <v>706.91</v>
      </c>
      <c r="G859">
        <v>197.36</v>
      </c>
      <c r="H859">
        <v>582410</v>
      </c>
      <c r="I859">
        <v>3993.6425324374086</v>
      </c>
      <c r="J859">
        <v>20</v>
      </c>
      <c r="K859">
        <v>29</v>
      </c>
      <c r="L859">
        <v>14904</v>
      </c>
      <c r="M859">
        <v>14.904000000000002</v>
      </c>
      <c r="N859">
        <v>88.201871999999995</v>
      </c>
      <c r="O859">
        <v>2.2085570073836438</v>
      </c>
      <c r="P859">
        <v>1</v>
      </c>
      <c r="Q859">
        <v>1</v>
      </c>
      <c r="R859">
        <v>250</v>
      </c>
      <c r="S859">
        <v>0.25</v>
      </c>
      <c r="T859">
        <v>2.1366094750000002</v>
      </c>
      <c r="U859">
        <v>5.3500268430283868E-2</v>
      </c>
      <c r="V859">
        <v>0</v>
      </c>
      <c r="W859">
        <v>0</v>
      </c>
      <c r="X859">
        <v>0</v>
      </c>
      <c r="Y859">
        <v>0</v>
      </c>
      <c r="Z859">
        <v>0</v>
      </c>
      <c r="AA859">
        <v>0</v>
      </c>
      <c r="AB859">
        <v>11</v>
      </c>
      <c r="AC859">
        <v>16</v>
      </c>
      <c r="AD859">
        <v>3009</v>
      </c>
      <c r="AE859">
        <v>3.0089999999999999</v>
      </c>
      <c r="AF859">
        <v>12.567575999999997</v>
      </c>
      <c r="AG859">
        <v>0.31468955716298741</v>
      </c>
      <c r="AH859">
        <v>26</v>
      </c>
      <c r="AI859">
        <v>27383.639999999996</v>
      </c>
      <c r="AJ859">
        <v>27.38364</v>
      </c>
      <c r="AK859">
        <v>24.698504599621405</v>
      </c>
      <c r="AL859">
        <v>0.61844555187435268</v>
      </c>
      <c r="AM859">
        <v>17201</v>
      </c>
      <c r="AN859">
        <v>215659.56100000057</v>
      </c>
      <c r="AO859">
        <v>215.65956099999937</v>
      </c>
      <c r="AP859">
        <v>194.5128061613029</v>
      </c>
      <c r="AQ859">
        <v>4.8705612628426067</v>
      </c>
      <c r="AR859">
        <v>22829</v>
      </c>
      <c r="AS859">
        <v>247674.01199999318</v>
      </c>
      <c r="AT859">
        <v>247.67401199999705</v>
      </c>
      <c r="AU859">
        <v>223.38804207871587</v>
      </c>
      <c r="AV859">
        <v>5.5935913208130117</v>
      </c>
      <c r="AW859">
        <v>9</v>
      </c>
      <c r="AX859">
        <v>9</v>
      </c>
      <c r="AY859">
        <v>1633.5</v>
      </c>
      <c r="AZ859">
        <v>1.6335</v>
      </c>
      <c r="BA859">
        <v>6.3800810000000006</v>
      </c>
      <c r="BB859">
        <v>0.15975593579493694</v>
      </c>
      <c r="BC859">
        <v>106</v>
      </c>
      <c r="BD859">
        <v>254233</v>
      </c>
      <c r="BE859">
        <v>254.23300000000017</v>
      </c>
      <c r="BF859">
        <v>554.8997318846798</v>
      </c>
      <c r="BG859">
        <v>13.894576877565759</v>
      </c>
      <c r="BH859">
        <v>22976</v>
      </c>
      <c r="BI859">
        <v>521.70351199999732</v>
      </c>
      <c r="BJ859">
        <v>887.57391243839561</v>
      </c>
      <c r="BK859">
        <v>22.224670967150622</v>
      </c>
      <c r="BL859" t="s">
        <v>482</v>
      </c>
    </row>
    <row r="860" spans="1:64">
      <c r="A860" t="s">
        <v>1722</v>
      </c>
      <c r="B860" t="s">
        <v>1723</v>
      </c>
      <c r="C860" t="s">
        <v>484</v>
      </c>
      <c r="D860" t="s">
        <v>942</v>
      </c>
      <c r="E860">
        <v>2012</v>
      </c>
      <c r="F860" s="23">
        <v>160.85</v>
      </c>
      <c r="G860" s="23">
        <v>63.21</v>
      </c>
      <c r="H860" s="22">
        <v>240086</v>
      </c>
      <c r="I860" s="34">
        <v>2125.2456779999998</v>
      </c>
      <c r="J860" s="22">
        <v>14</v>
      </c>
      <c r="K860" s="22" t="s">
        <v>782</v>
      </c>
      <c r="L860" s="23">
        <v>8028</v>
      </c>
      <c r="M860" s="23">
        <v>8.0280000000000005</v>
      </c>
      <c r="N860" s="23">
        <v>32.410599999999995</v>
      </c>
      <c r="O860" s="14">
        <v>1.5250283925056876</v>
      </c>
      <c r="P860" s="22">
        <v>0</v>
      </c>
      <c r="Q860" s="22" t="s">
        <v>782</v>
      </c>
      <c r="R860" s="23">
        <v>0</v>
      </c>
      <c r="S860" s="23">
        <v>0</v>
      </c>
      <c r="T860" s="23">
        <v>0</v>
      </c>
      <c r="U860" s="14">
        <v>0</v>
      </c>
      <c r="V860" s="22">
        <v>0</v>
      </c>
      <c r="W860" s="22" t="s">
        <v>782</v>
      </c>
      <c r="X860" s="23">
        <v>0</v>
      </c>
      <c r="Y860" s="23">
        <v>0</v>
      </c>
      <c r="Z860" s="23">
        <v>0</v>
      </c>
      <c r="AA860" s="14">
        <v>0</v>
      </c>
      <c r="AB860" s="22">
        <v>0</v>
      </c>
      <c r="AC860" s="22" t="s">
        <v>782</v>
      </c>
      <c r="AD860" s="23">
        <v>0</v>
      </c>
      <c r="AE860" s="23">
        <v>0</v>
      </c>
      <c r="AF860" s="23">
        <v>0</v>
      </c>
      <c r="AG860" s="14">
        <v>0</v>
      </c>
      <c r="AH860" s="22" t="s">
        <v>782</v>
      </c>
      <c r="AI860" s="23" t="s">
        <v>782</v>
      </c>
      <c r="AJ860" s="23" t="s">
        <v>782</v>
      </c>
      <c r="AK860" s="23" t="s">
        <v>782</v>
      </c>
      <c r="AL860" s="14" t="s">
        <v>782</v>
      </c>
      <c r="AM860" s="22" t="s">
        <v>782</v>
      </c>
      <c r="AN860" s="23" t="s">
        <v>782</v>
      </c>
      <c r="AO860" s="23" t="s">
        <v>782</v>
      </c>
      <c r="AP860" s="23" t="s">
        <v>782</v>
      </c>
      <c r="AQ860" s="14" t="s">
        <v>782</v>
      </c>
      <c r="AR860" s="22">
        <v>1053</v>
      </c>
      <c r="AS860" s="23">
        <v>16604.124999999982</v>
      </c>
      <c r="AT860" s="23">
        <v>16.604124999999982</v>
      </c>
      <c r="AU860" s="23">
        <v>12.782628000000001</v>
      </c>
      <c r="AV860" s="14">
        <v>0.60146589791112148</v>
      </c>
      <c r="AW860" s="22">
        <v>2</v>
      </c>
      <c r="AX860" s="22" t="s">
        <v>782</v>
      </c>
      <c r="AY860" s="23">
        <v>247.5</v>
      </c>
      <c r="AZ860" s="23">
        <v>0.2475</v>
      </c>
      <c r="BA860" s="23">
        <v>1.256319</v>
      </c>
      <c r="BB860" s="14">
        <v>5.9114059753424895E-2</v>
      </c>
      <c r="BC860" s="22">
        <v>11</v>
      </c>
      <c r="BD860" s="23">
        <v>15500</v>
      </c>
      <c r="BE860" s="23">
        <v>15.5</v>
      </c>
      <c r="BF860" s="23">
        <v>24.753499999999999</v>
      </c>
      <c r="BG860" s="14">
        <v>1.164735929414745</v>
      </c>
      <c r="BH860" s="22">
        <v>1080</v>
      </c>
      <c r="BI860" s="23">
        <v>40.379624999999983</v>
      </c>
      <c r="BJ860" s="23">
        <v>71.203046999999998</v>
      </c>
      <c r="BK860" s="14">
        <v>3.3503442795849789</v>
      </c>
      <c r="BL860" t="s">
        <v>484</v>
      </c>
    </row>
    <row r="861" spans="1:64">
      <c r="A861" t="s">
        <v>1724</v>
      </c>
      <c r="B861" t="s">
        <v>1723</v>
      </c>
      <c r="C861" t="s">
        <v>484</v>
      </c>
      <c r="D861" t="s">
        <v>942</v>
      </c>
      <c r="E861">
        <v>2015</v>
      </c>
      <c r="F861" s="23">
        <v>160.85</v>
      </c>
      <c r="G861" s="23">
        <v>63.44</v>
      </c>
      <c r="H861" s="22">
        <v>245885</v>
      </c>
      <c r="I861" s="34">
        <v>1982.4917176443853</v>
      </c>
      <c r="J861" s="13">
        <v>14</v>
      </c>
      <c r="K861" s="13">
        <v>18</v>
      </c>
      <c r="L861" s="19">
        <v>9899</v>
      </c>
      <c r="M861" s="35">
        <v>9.8989999999999991</v>
      </c>
      <c r="N861" s="19">
        <v>59.209432965329839</v>
      </c>
      <c r="O861" s="17">
        <v>2.9866169143789931</v>
      </c>
      <c r="P861" s="36">
        <v>0</v>
      </c>
      <c r="Q861" s="37">
        <v>0</v>
      </c>
      <c r="R861" s="38">
        <v>0</v>
      </c>
      <c r="S861" s="27">
        <v>0</v>
      </c>
      <c r="T861" s="23">
        <v>0</v>
      </c>
      <c r="U861" s="17">
        <v>0</v>
      </c>
      <c r="V861" s="22">
        <v>0</v>
      </c>
      <c r="W861" s="22">
        <v>0</v>
      </c>
      <c r="X861" s="23">
        <v>0</v>
      </c>
      <c r="Y861" s="27">
        <v>0</v>
      </c>
      <c r="Z861" s="27">
        <v>0</v>
      </c>
      <c r="AA861" s="14">
        <v>0</v>
      </c>
      <c r="AB861" s="39">
        <v>4</v>
      </c>
      <c r="AC861" s="22" t="s">
        <v>782</v>
      </c>
      <c r="AD861" s="23">
        <v>0</v>
      </c>
      <c r="AE861" s="23">
        <v>0</v>
      </c>
      <c r="AF861" s="23">
        <v>7.410018</v>
      </c>
      <c r="AG861" s="14">
        <v>0.37377296127141713</v>
      </c>
      <c r="AH861" s="22" t="s">
        <v>782</v>
      </c>
      <c r="AI861" s="23" t="s">
        <v>782</v>
      </c>
      <c r="AJ861" s="23" t="s">
        <v>782</v>
      </c>
      <c r="AK861" s="23" t="s">
        <v>782</v>
      </c>
      <c r="AL861" s="14" t="s">
        <v>782</v>
      </c>
      <c r="AM861" s="22" t="s">
        <v>782</v>
      </c>
      <c r="AN861" s="23" t="s">
        <v>782</v>
      </c>
      <c r="AO861" s="23" t="s">
        <v>782</v>
      </c>
      <c r="AP861" s="23" t="s">
        <v>782</v>
      </c>
      <c r="AQ861" s="14" t="s">
        <v>782</v>
      </c>
      <c r="AR861" s="40">
        <v>1276</v>
      </c>
      <c r="AS861" s="41">
        <v>19769.074000000011</v>
      </c>
      <c r="AT861" s="23">
        <v>19.76907400000001</v>
      </c>
      <c r="AU861" s="23">
        <v>17.558155572786898</v>
      </c>
      <c r="AV861" s="14">
        <v>0.88566097989300352</v>
      </c>
      <c r="AW861" s="22">
        <v>2</v>
      </c>
      <c r="AX861" s="22" t="s">
        <v>782</v>
      </c>
      <c r="AY861" s="23">
        <v>247.5</v>
      </c>
      <c r="AZ861" s="23">
        <v>0.2475</v>
      </c>
      <c r="BA861" s="23">
        <v>0.64492167811020418</v>
      </c>
      <c r="BB861" s="14">
        <v>3.2530863678790344E-2</v>
      </c>
      <c r="BC861" s="42">
        <v>12</v>
      </c>
      <c r="BD861" s="43">
        <v>16720</v>
      </c>
      <c r="BE861" s="44">
        <v>16.72</v>
      </c>
      <c r="BF861" s="23">
        <v>24.574422356770999</v>
      </c>
      <c r="BG861" s="14">
        <v>1.2395725105964401</v>
      </c>
      <c r="BH861" s="22">
        <v>1308</v>
      </c>
      <c r="BI861" s="23">
        <v>46.635574000000005</v>
      </c>
      <c r="BJ861" s="23">
        <v>109.39695057299795</v>
      </c>
      <c r="BK861" s="14">
        <v>5.518154229818645</v>
      </c>
      <c r="BL861" t="s">
        <v>484</v>
      </c>
    </row>
    <row r="862" spans="1:64">
      <c r="A862" t="s">
        <v>1725</v>
      </c>
      <c r="B862" t="s">
        <v>1723</v>
      </c>
      <c r="C862" t="s">
        <v>484</v>
      </c>
      <c r="D862" t="s">
        <v>942</v>
      </c>
      <c r="E862">
        <v>2016</v>
      </c>
      <c r="F862" s="23">
        <v>160.85</v>
      </c>
      <c r="G862" s="23">
        <v>63.41</v>
      </c>
      <c r="H862" s="22">
        <v>244951</v>
      </c>
      <c r="I862" s="34">
        <v>2090.615882575124</v>
      </c>
      <c r="J862" s="13">
        <v>14</v>
      </c>
      <c r="K862" s="13">
        <v>18</v>
      </c>
      <c r="L862" s="19">
        <v>9899</v>
      </c>
      <c r="M862" s="35">
        <v>9.8989999999999991</v>
      </c>
      <c r="N862" s="19">
        <v>59.205919000000002</v>
      </c>
      <c r="O862" s="17">
        <v>2.831984559835683</v>
      </c>
      <c r="P862" s="13">
        <v>0</v>
      </c>
      <c r="Q862" s="13">
        <v>0</v>
      </c>
      <c r="R862" s="19">
        <v>0</v>
      </c>
      <c r="S862" s="27">
        <v>0</v>
      </c>
      <c r="T862" s="19">
        <v>0</v>
      </c>
      <c r="U862" s="17">
        <v>0</v>
      </c>
      <c r="V862" s="13">
        <v>0</v>
      </c>
      <c r="W862" s="13">
        <v>0</v>
      </c>
      <c r="X862" s="19">
        <v>0</v>
      </c>
      <c r="Y862" s="27">
        <v>0</v>
      </c>
      <c r="Z862" s="19">
        <v>0</v>
      </c>
      <c r="AA862" s="14">
        <v>0</v>
      </c>
      <c r="AB862" s="13">
        <v>4</v>
      </c>
      <c r="AC862" s="22" t="s">
        <v>782</v>
      </c>
      <c r="AD862" s="19">
        <v>60</v>
      </c>
      <c r="AE862" s="23">
        <v>0.06</v>
      </c>
      <c r="AF862" s="19">
        <v>8.8483289999999997</v>
      </c>
      <c r="AG862" s="14">
        <v>0.4232403031924275</v>
      </c>
      <c r="AH862" s="22" t="s">
        <v>782</v>
      </c>
      <c r="AI862" s="23" t="s">
        <v>782</v>
      </c>
      <c r="AJ862" s="23" t="s">
        <v>782</v>
      </c>
      <c r="AK862" s="23" t="s">
        <v>782</v>
      </c>
      <c r="AL862" s="14" t="s">
        <v>782</v>
      </c>
      <c r="AM862" s="22" t="s">
        <v>782</v>
      </c>
      <c r="AN862" s="23" t="s">
        <v>782</v>
      </c>
      <c r="AO862" s="23" t="s">
        <v>782</v>
      </c>
      <c r="AP862" s="23" t="s">
        <v>782</v>
      </c>
      <c r="AQ862" s="14" t="s">
        <v>782</v>
      </c>
      <c r="AR862" s="13">
        <v>1337</v>
      </c>
      <c r="AS862" s="19">
        <v>20514.539000000012</v>
      </c>
      <c r="AT862" s="23">
        <v>20.51453900000001</v>
      </c>
      <c r="AU862" s="19">
        <v>18.216910631999983</v>
      </c>
      <c r="AV862" s="14">
        <v>0.87136574364685471</v>
      </c>
      <c r="AW862" s="13">
        <v>2</v>
      </c>
      <c r="AX862" s="22" t="s">
        <v>782</v>
      </c>
      <c r="AY862" s="19">
        <v>247.5</v>
      </c>
      <c r="AZ862" s="23">
        <v>0.2475</v>
      </c>
      <c r="BA862" s="19">
        <v>1.1002559999999999</v>
      </c>
      <c r="BB862" s="14">
        <v>5.2628319203466271E-2</v>
      </c>
      <c r="BC862" s="13">
        <v>12</v>
      </c>
      <c r="BD862" s="19">
        <v>16720</v>
      </c>
      <c r="BE862" s="44">
        <v>16.72</v>
      </c>
      <c r="BF862" s="19">
        <v>24.616842356770999</v>
      </c>
      <c r="BG862" s="14">
        <v>1.1774923629896616</v>
      </c>
      <c r="BH862" s="22">
        <v>1369</v>
      </c>
      <c r="BI862" s="23">
        <v>47.441039000000011</v>
      </c>
      <c r="BJ862" s="23">
        <v>111.98825698877098</v>
      </c>
      <c r="BK862" s="14">
        <v>5.3567112888680928</v>
      </c>
      <c r="BL862" t="s">
        <v>484</v>
      </c>
    </row>
    <row r="863" spans="1:64">
      <c r="A863" t="s">
        <v>1726</v>
      </c>
      <c r="B863" t="s">
        <v>1723</v>
      </c>
      <c r="C863" t="s">
        <v>484</v>
      </c>
      <c r="D863" t="s">
        <v>942</v>
      </c>
      <c r="E863">
        <v>2017</v>
      </c>
      <c r="F863" s="23">
        <v>160.85</v>
      </c>
      <c r="G863" s="23">
        <v>63.55</v>
      </c>
      <c r="H863" s="22">
        <v>246272</v>
      </c>
      <c r="I863" s="34">
        <v>1934.4691369548711</v>
      </c>
      <c r="J863" s="13">
        <v>14</v>
      </c>
      <c r="K863" s="13">
        <v>18</v>
      </c>
      <c r="L863" s="19">
        <v>9899</v>
      </c>
      <c r="M863" s="19">
        <v>9.8990000000000009</v>
      </c>
      <c r="N863" s="19">
        <v>59.205919000000002</v>
      </c>
      <c r="O863" s="17">
        <v>3.0605770786913933</v>
      </c>
      <c r="P863" s="13">
        <v>0</v>
      </c>
      <c r="Q863" s="13">
        <v>0</v>
      </c>
      <c r="R863" s="19">
        <v>0</v>
      </c>
      <c r="S863" s="19">
        <v>0</v>
      </c>
      <c r="T863" s="19">
        <v>0</v>
      </c>
      <c r="U863" s="17">
        <v>0</v>
      </c>
      <c r="V863" s="13">
        <v>0</v>
      </c>
      <c r="W863" s="13">
        <v>0</v>
      </c>
      <c r="X863" s="19">
        <v>0</v>
      </c>
      <c r="Y863" s="19">
        <v>0</v>
      </c>
      <c r="Z863" s="19">
        <v>0</v>
      </c>
      <c r="AA863" s="14">
        <v>0</v>
      </c>
      <c r="AB863" s="13">
        <v>4</v>
      </c>
      <c r="AC863" s="22" t="s">
        <v>782</v>
      </c>
      <c r="AD863" s="19">
        <v>60</v>
      </c>
      <c r="AE863" s="19">
        <v>0.06</v>
      </c>
      <c r="AF863" s="19">
        <v>8.4316890000000004</v>
      </c>
      <c r="AG863" s="14">
        <v>0.4358657803800724</v>
      </c>
      <c r="AH863" s="22" t="s">
        <v>782</v>
      </c>
      <c r="AI863" s="23" t="s">
        <v>782</v>
      </c>
      <c r="AJ863" s="23" t="s">
        <v>782</v>
      </c>
      <c r="AK863" s="23" t="s">
        <v>782</v>
      </c>
      <c r="AL863" s="14" t="s">
        <v>782</v>
      </c>
      <c r="AM863" s="22" t="s">
        <v>782</v>
      </c>
      <c r="AN863" s="23" t="s">
        <v>782</v>
      </c>
      <c r="AO863" s="23" t="s">
        <v>782</v>
      </c>
      <c r="AP863" s="23" t="s">
        <v>782</v>
      </c>
      <c r="AQ863" s="14" t="s">
        <v>782</v>
      </c>
      <c r="AR863" s="13">
        <v>1418</v>
      </c>
      <c r="AS863" s="19">
        <v>21418.904000000024</v>
      </c>
      <c r="AT863" s="19">
        <v>21.418903999999962</v>
      </c>
      <c r="AU863" s="19">
        <v>19.019986751999987</v>
      </c>
      <c r="AV863" s="14">
        <v>0.98321479462526573</v>
      </c>
      <c r="AW863" s="13">
        <v>2</v>
      </c>
      <c r="AX863" s="22" t="s">
        <v>782</v>
      </c>
      <c r="AY863" s="19">
        <v>0</v>
      </c>
      <c r="AZ863" s="19">
        <v>0</v>
      </c>
      <c r="BA863" s="19">
        <v>0</v>
      </c>
      <c r="BB863" s="14">
        <v>0</v>
      </c>
      <c r="BC863" s="13">
        <v>17</v>
      </c>
      <c r="BD863" s="19">
        <v>32120</v>
      </c>
      <c r="BE863" s="19">
        <v>32.120000000000005</v>
      </c>
      <c r="BF863" s="19">
        <v>65.834889747653165</v>
      </c>
      <c r="BG863" s="14">
        <v>3.4032535588180339</v>
      </c>
      <c r="BH863" s="22">
        <v>1455</v>
      </c>
      <c r="BI863" s="23">
        <v>63.49790399999997</v>
      </c>
      <c r="BJ863" s="23">
        <v>152.49248449965316</v>
      </c>
      <c r="BK863" s="14">
        <v>7.8829112125147649</v>
      </c>
      <c r="BL863" t="s">
        <v>484</v>
      </c>
    </row>
    <row r="864" spans="1:64">
      <c r="A864" t="s">
        <v>1727</v>
      </c>
      <c r="B864" t="s">
        <v>1723</v>
      </c>
      <c r="C864" t="s">
        <v>484</v>
      </c>
      <c r="D864" t="s">
        <v>942</v>
      </c>
      <c r="E864">
        <v>2018</v>
      </c>
      <c r="F864" s="23">
        <v>160.85</v>
      </c>
      <c r="G864" s="23">
        <v>63.9</v>
      </c>
      <c r="H864" s="22">
        <v>247380</v>
      </c>
      <c r="I864" s="34">
        <v>1934.606625877185</v>
      </c>
      <c r="J864" s="13">
        <v>14</v>
      </c>
      <c r="K864" s="13">
        <v>18</v>
      </c>
      <c r="L864" s="19">
        <v>9899</v>
      </c>
      <c r="M864" s="19">
        <v>9.8990000000000009</v>
      </c>
      <c r="N864" s="19">
        <v>59.205919000000002</v>
      </c>
      <c r="O864" s="17">
        <v>3.0603595691271339</v>
      </c>
      <c r="P864" s="13">
        <v>0</v>
      </c>
      <c r="Q864" s="13">
        <v>0</v>
      </c>
      <c r="R864" s="19">
        <v>0</v>
      </c>
      <c r="S864" s="19">
        <v>0</v>
      </c>
      <c r="T864" s="19">
        <v>0</v>
      </c>
      <c r="U864" s="17">
        <v>0</v>
      </c>
      <c r="V864" s="13">
        <v>0</v>
      </c>
      <c r="W864" s="13">
        <v>0</v>
      </c>
      <c r="X864" s="19">
        <v>0</v>
      </c>
      <c r="Y864" s="19">
        <v>0</v>
      </c>
      <c r="Z864" s="19">
        <v>0</v>
      </c>
      <c r="AA864" s="14">
        <v>0</v>
      </c>
      <c r="AB864" s="13">
        <v>4</v>
      </c>
      <c r="AC864" s="22" t="s">
        <v>782</v>
      </c>
      <c r="AD864" s="19">
        <v>60</v>
      </c>
      <c r="AE864" s="19">
        <v>0.06</v>
      </c>
      <c r="AF864" s="19">
        <v>9.1147559999999999</v>
      </c>
      <c r="AG864" s="14">
        <v>0.47114260222629017</v>
      </c>
      <c r="AH864" s="22" t="s">
        <v>782</v>
      </c>
      <c r="AI864" s="23" t="s">
        <v>782</v>
      </c>
      <c r="AJ864" s="23" t="s">
        <v>782</v>
      </c>
      <c r="AK864" s="23" t="s">
        <v>782</v>
      </c>
      <c r="AL864" s="14" t="s">
        <v>782</v>
      </c>
      <c r="AM864" s="22" t="s">
        <v>782</v>
      </c>
      <c r="AN864" s="23" t="s">
        <v>782</v>
      </c>
      <c r="AO864" s="23" t="s">
        <v>782</v>
      </c>
      <c r="AP864" s="23" t="s">
        <v>782</v>
      </c>
      <c r="AQ864" s="14" t="s">
        <v>782</v>
      </c>
      <c r="AR864" s="13">
        <v>1505</v>
      </c>
      <c r="AS864" s="19">
        <v>22853.954000000027</v>
      </c>
      <c r="AT864" s="19">
        <v>22.853953999999963</v>
      </c>
      <c r="AU864" s="19">
        <v>20.294311151999988</v>
      </c>
      <c r="AV864" s="14">
        <v>1.0490148684773675</v>
      </c>
      <c r="AW864" s="13">
        <v>2</v>
      </c>
      <c r="AX864" s="22" t="s">
        <v>782</v>
      </c>
      <c r="AY864" s="19">
        <v>247.5</v>
      </c>
      <c r="AZ864" s="19">
        <v>0.2475</v>
      </c>
      <c r="BA864" s="19">
        <v>1.1198009999999998</v>
      </c>
      <c r="BB864" s="14">
        <v>5.7882619909474478E-2</v>
      </c>
      <c r="BC864" s="13">
        <v>22</v>
      </c>
      <c r="BD864" s="19">
        <v>48620</v>
      </c>
      <c r="BE864" s="19">
        <v>48.61999999999999</v>
      </c>
      <c r="BF864" s="19">
        <v>105.38690762215015</v>
      </c>
      <c r="BG864" s="14">
        <v>5.4474592515347062</v>
      </c>
      <c r="BH864" s="22">
        <v>1547</v>
      </c>
      <c r="BI864" s="23">
        <v>81.680453999999955</v>
      </c>
      <c r="BJ864" s="23">
        <v>195.12169477415011</v>
      </c>
      <c r="BK864" s="14">
        <v>10.085858911274972</v>
      </c>
      <c r="BL864" t="s">
        <v>484</v>
      </c>
    </row>
    <row r="865" spans="1:64">
      <c r="A865" t="s">
        <v>1728</v>
      </c>
      <c r="B865" t="s">
        <v>1723</v>
      </c>
      <c r="C865" t="s">
        <v>484</v>
      </c>
      <c r="D865" t="s">
        <v>942</v>
      </c>
      <c r="E865">
        <v>2019</v>
      </c>
      <c r="F865" s="23">
        <v>160.85</v>
      </c>
      <c r="G865" s="23">
        <v>63.9</v>
      </c>
      <c r="H865" s="22">
        <v>248960</v>
      </c>
      <c r="I865" s="34">
        <v>1983.7136182486349</v>
      </c>
      <c r="J865" s="22">
        <v>15</v>
      </c>
      <c r="K865" s="22">
        <v>18</v>
      </c>
      <c r="L865" s="23">
        <v>9719</v>
      </c>
      <c r="M865" s="23">
        <v>9.7189999999999994</v>
      </c>
      <c r="N865" s="23">
        <v>58.129339000000002</v>
      </c>
      <c r="O865" s="14">
        <v>2.9303291798400197</v>
      </c>
      <c r="P865" s="22">
        <v>0</v>
      </c>
      <c r="Q865" s="22">
        <v>0</v>
      </c>
      <c r="R865" s="23">
        <v>0</v>
      </c>
      <c r="S865" s="23">
        <v>0</v>
      </c>
      <c r="T865" s="23">
        <v>0</v>
      </c>
      <c r="U865" s="14">
        <v>0</v>
      </c>
      <c r="V865" s="22">
        <v>0</v>
      </c>
      <c r="W865" s="22">
        <v>0</v>
      </c>
      <c r="X865" s="23">
        <v>0</v>
      </c>
      <c r="Y865" s="23">
        <v>0</v>
      </c>
      <c r="Z865" s="23">
        <v>0</v>
      </c>
      <c r="AA865" s="14">
        <v>0</v>
      </c>
      <c r="AB865" s="22">
        <v>4</v>
      </c>
      <c r="AC865" s="22">
        <v>7</v>
      </c>
      <c r="AD865" s="23">
        <v>2185</v>
      </c>
      <c r="AE865" s="23">
        <v>2.1850000000000001</v>
      </c>
      <c r="AF865" s="23">
        <v>8.8290929999999985</v>
      </c>
      <c r="AG865" s="14">
        <v>0.44507901336055544</v>
      </c>
      <c r="AH865" s="22">
        <v>3</v>
      </c>
      <c r="AI865" s="23">
        <v>4378.9500000000007</v>
      </c>
      <c r="AJ865" s="23">
        <v>4.3789499999999997</v>
      </c>
      <c r="AK865" s="23">
        <v>3.8885076000000005</v>
      </c>
      <c r="AL865" s="14">
        <v>0.19602162147946814</v>
      </c>
      <c r="AM865" s="22">
        <v>1642</v>
      </c>
      <c r="AN865" s="23">
        <v>23245.874</v>
      </c>
      <c r="AO865" s="23">
        <v>23.245873999999954</v>
      </c>
      <c r="AP865" s="23">
        <v>20.642336111999978</v>
      </c>
      <c r="AQ865" s="14">
        <v>1.0405905329331013</v>
      </c>
      <c r="AR865" s="22">
        <v>1645</v>
      </c>
      <c r="AS865" s="23">
        <v>27624.824000000001</v>
      </c>
      <c r="AT865" s="23">
        <v>27.624823999999954</v>
      </c>
      <c r="AU865" s="23">
        <v>24.530843711999978</v>
      </c>
      <c r="AV865" s="14">
        <v>1.2366121544125694</v>
      </c>
      <c r="AW865" s="22">
        <v>2</v>
      </c>
      <c r="AX865" s="22" t="s">
        <v>782</v>
      </c>
      <c r="AY865" s="23">
        <v>247.5</v>
      </c>
      <c r="AZ865" s="23">
        <v>0.2475</v>
      </c>
      <c r="BA865" s="23">
        <v>1.1002559999999999</v>
      </c>
      <c r="BB865" s="14">
        <v>5.546445766558708E-2</v>
      </c>
      <c r="BC865" s="22">
        <v>22</v>
      </c>
      <c r="BD865" s="23">
        <v>48620</v>
      </c>
      <c r="BE865" s="23">
        <v>48.62</v>
      </c>
      <c r="BF865" s="23">
        <v>86.932451105967104</v>
      </c>
      <c r="BG865" s="14">
        <v>4.3823085301353792</v>
      </c>
      <c r="BH865" s="22">
        <v>1688</v>
      </c>
      <c r="BI865" s="23">
        <v>88.39632399999995</v>
      </c>
      <c r="BJ865" s="23">
        <v>179.52198281796709</v>
      </c>
      <c r="BK865" s="14">
        <v>9.0497933354141118</v>
      </c>
      <c r="BL865" t="s">
        <v>484</v>
      </c>
    </row>
    <row r="866" spans="1:64">
      <c r="A866" t="s">
        <v>1729</v>
      </c>
      <c r="B866" t="s">
        <v>1723</v>
      </c>
      <c r="C866" t="s">
        <v>484</v>
      </c>
      <c r="D866" t="s">
        <v>942</v>
      </c>
      <c r="E866">
        <v>2020</v>
      </c>
      <c r="F866" s="23">
        <v>160.85</v>
      </c>
      <c r="G866" s="23">
        <v>64.37</v>
      </c>
      <c r="H866" s="22">
        <v>248878</v>
      </c>
      <c r="I866" s="34">
        <v>2004.6876148769772</v>
      </c>
      <c r="J866" s="22">
        <v>15</v>
      </c>
      <c r="K866" s="22">
        <v>18</v>
      </c>
      <c r="L866" s="23">
        <v>9719</v>
      </c>
      <c r="M866" s="23">
        <v>9.7189999999999994</v>
      </c>
      <c r="N866" s="23">
        <v>58.129339000000002</v>
      </c>
      <c r="O866" s="14">
        <v>2.899670680290368</v>
      </c>
      <c r="P866" s="22">
        <v>0</v>
      </c>
      <c r="Q866" s="22">
        <v>0</v>
      </c>
      <c r="R866" s="23">
        <v>0</v>
      </c>
      <c r="S866" s="23">
        <v>0</v>
      </c>
      <c r="T866" s="23">
        <v>0</v>
      </c>
      <c r="U866" s="14">
        <v>0</v>
      </c>
      <c r="V866" s="22">
        <v>0</v>
      </c>
      <c r="W866" s="22">
        <v>0</v>
      </c>
      <c r="X866" s="23">
        <v>0</v>
      </c>
      <c r="Y866" s="23">
        <v>0</v>
      </c>
      <c r="Z866" s="23">
        <v>0</v>
      </c>
      <c r="AA866" s="14">
        <v>0</v>
      </c>
      <c r="AB866" s="22">
        <v>4</v>
      </c>
      <c r="AC866" s="22">
        <v>7</v>
      </c>
      <c r="AD866" s="23">
        <v>2185</v>
      </c>
      <c r="AE866" s="23">
        <v>2.1850000000000001</v>
      </c>
      <c r="AF866" s="23">
        <v>8.6040989999999997</v>
      </c>
      <c r="AG866" s="14">
        <v>0.42919899021414426</v>
      </c>
      <c r="AH866" s="22">
        <v>3</v>
      </c>
      <c r="AI866" s="23">
        <v>4378.9500000000007</v>
      </c>
      <c r="AJ866" s="23">
        <v>4.3789499999999997</v>
      </c>
      <c r="AK866" s="23">
        <v>3.8885076000000005</v>
      </c>
      <c r="AL866" s="14">
        <v>0.19397074991350352</v>
      </c>
      <c r="AM866" s="22">
        <v>1933</v>
      </c>
      <c r="AN866" s="23">
        <v>26899.195999999967</v>
      </c>
      <c r="AO866" s="23">
        <v>26.899195999999936</v>
      </c>
      <c r="AP866" s="23">
        <v>23.886486047999977</v>
      </c>
      <c r="AQ866" s="14">
        <v>1.191531581815346</v>
      </c>
      <c r="AR866" s="22">
        <v>1936</v>
      </c>
      <c r="AS866" s="23">
        <v>31278.145999999968</v>
      </c>
      <c r="AT866" s="23">
        <v>31.278145999999936</v>
      </c>
      <c r="AU866" s="23">
        <v>27.774993647999977</v>
      </c>
      <c r="AV866" s="14">
        <v>1.3855023317288495</v>
      </c>
      <c r="AW866" s="22">
        <v>2</v>
      </c>
      <c r="AX866" s="22">
        <v>2</v>
      </c>
      <c r="AY866" s="23">
        <v>247.5</v>
      </c>
      <c r="AZ866" s="23">
        <v>0.2475</v>
      </c>
      <c r="BA866" s="23">
        <v>1.1198009999999998</v>
      </c>
      <c r="BB866" s="14">
        <v>5.585912696271729E-2</v>
      </c>
      <c r="BC866" s="22">
        <v>24</v>
      </c>
      <c r="BD866" s="23">
        <v>53800</v>
      </c>
      <c r="BE866" s="23">
        <v>53.799999999999983</v>
      </c>
      <c r="BF866" s="23">
        <v>95.002625948564599</v>
      </c>
      <c r="BG866" s="14">
        <v>4.7390239378714716</v>
      </c>
      <c r="BH866" s="22">
        <v>1981</v>
      </c>
      <c r="BI866" s="23">
        <v>97.229645999999917</v>
      </c>
      <c r="BJ866" s="23">
        <v>190.63085859656456</v>
      </c>
      <c r="BK866" s="14">
        <v>9.5092550670675511</v>
      </c>
      <c r="BL866" t="s">
        <v>484</v>
      </c>
    </row>
    <row r="867" spans="1:64">
      <c r="A867" t="s">
        <v>1730</v>
      </c>
      <c r="B867" t="s">
        <v>1723</v>
      </c>
      <c r="C867" t="s">
        <v>484</v>
      </c>
      <c r="D867" t="s">
        <v>942</v>
      </c>
      <c r="E867">
        <v>2021</v>
      </c>
      <c r="F867" s="23">
        <v>160.85</v>
      </c>
      <c r="G867" s="23">
        <v>64.430000000000007</v>
      </c>
      <c r="H867" s="22">
        <v>249070</v>
      </c>
      <c r="I867" s="34">
        <v>1866</v>
      </c>
      <c r="J867" s="22">
        <v>14</v>
      </c>
      <c r="K867" s="22">
        <v>17</v>
      </c>
      <c r="L867" s="23">
        <v>9563</v>
      </c>
      <c r="M867" s="23">
        <v>9.5630000000000006</v>
      </c>
      <c r="N867" s="23">
        <v>57.196303</v>
      </c>
      <c r="O867" s="14">
        <v>3.07</v>
      </c>
      <c r="P867" s="22">
        <v>0</v>
      </c>
      <c r="Q867" s="22">
        <v>0</v>
      </c>
      <c r="R867" s="23">
        <v>0</v>
      </c>
      <c r="S867" s="23">
        <v>0</v>
      </c>
      <c r="T867" s="23">
        <v>0</v>
      </c>
      <c r="U867" s="14">
        <v>0</v>
      </c>
      <c r="V867" s="22">
        <v>0</v>
      </c>
      <c r="W867" s="22">
        <v>0</v>
      </c>
      <c r="X867" s="23">
        <v>0</v>
      </c>
      <c r="Y867" s="23">
        <v>0</v>
      </c>
      <c r="Z867" s="23">
        <v>0</v>
      </c>
      <c r="AA867" s="14">
        <v>0</v>
      </c>
      <c r="AB867" s="22">
        <v>4</v>
      </c>
      <c r="AC867" s="22">
        <v>7</v>
      </c>
      <c r="AD867" s="23">
        <v>2185</v>
      </c>
      <c r="AE867" s="23">
        <v>2.1850000000000001</v>
      </c>
      <c r="AF867" s="23">
        <v>8.4693000000000005</v>
      </c>
      <c r="AG867" s="14">
        <v>0.45</v>
      </c>
      <c r="AH867" s="22">
        <v>4</v>
      </c>
      <c r="AI867" s="23">
        <v>4379.55</v>
      </c>
      <c r="AJ867" s="23">
        <v>4.3795500000000001</v>
      </c>
      <c r="AK867" s="23">
        <v>3.918921686</v>
      </c>
      <c r="AL867" s="14">
        <v>0.21</v>
      </c>
      <c r="AM867" s="22">
        <v>2334</v>
      </c>
      <c r="AN867" s="23">
        <v>30895.859</v>
      </c>
      <c r="AO867" s="23">
        <v>30.895859000000002</v>
      </c>
      <c r="AP867" s="23">
        <v>27.646322529999999</v>
      </c>
      <c r="AQ867" s="14">
        <v>1.48</v>
      </c>
      <c r="AR867" s="22">
        <v>2338</v>
      </c>
      <c r="AS867" s="23">
        <v>35275.409</v>
      </c>
      <c r="AT867" s="23">
        <v>35.275409000000003</v>
      </c>
      <c r="AU867" s="23">
        <v>31.56524422</v>
      </c>
      <c r="AV867" s="14">
        <v>1.69</v>
      </c>
      <c r="AW867" s="22">
        <v>2</v>
      </c>
      <c r="AX867" s="22">
        <v>2</v>
      </c>
      <c r="AY867" s="23">
        <v>247.5</v>
      </c>
      <c r="AZ867" s="23">
        <v>0.2475</v>
      </c>
      <c r="BA867" s="23">
        <v>1.119801</v>
      </c>
      <c r="BB867" s="14">
        <v>0.06</v>
      </c>
      <c r="BC867" s="22">
        <v>23</v>
      </c>
      <c r="BD867" s="23">
        <v>53600</v>
      </c>
      <c r="BE867" s="23">
        <v>53.6</v>
      </c>
      <c r="BF867" s="23">
        <v>82.3972914</v>
      </c>
      <c r="BG867" s="14">
        <v>4.42</v>
      </c>
      <c r="BH867" s="22">
        <v>2381</v>
      </c>
      <c r="BI867" s="23">
        <v>100.87</v>
      </c>
      <c r="BJ867" s="23">
        <v>180.75</v>
      </c>
      <c r="BK867" s="14">
        <v>9.69</v>
      </c>
      <c r="BL867" t="s">
        <v>484</v>
      </c>
    </row>
    <row r="868" spans="1:64">
      <c r="A868" t="s">
        <v>1731</v>
      </c>
      <c r="B868" t="s">
        <v>1723</v>
      </c>
      <c r="C868" t="s">
        <v>484</v>
      </c>
      <c r="D868" s="111" t="s">
        <v>942</v>
      </c>
      <c r="E868" s="110">
        <v>2022</v>
      </c>
      <c r="F868" s="23"/>
      <c r="G868" s="23"/>
      <c r="H868" s="22">
        <v>252136</v>
      </c>
      <c r="I868" s="34">
        <v>1827.36528430832</v>
      </c>
      <c r="J868" s="22">
        <v>13</v>
      </c>
      <c r="K868" s="22">
        <v>15</v>
      </c>
      <c r="L868" s="23">
        <v>8677</v>
      </c>
      <c r="M868" s="23">
        <v>8.6769999999999978</v>
      </c>
      <c r="N868" s="23">
        <v>51.350486000000004</v>
      </c>
      <c r="O868" s="14">
        <v>2.8100832625501466</v>
      </c>
      <c r="P868" s="22">
        <v>0</v>
      </c>
      <c r="Q868" s="22">
        <v>0</v>
      </c>
      <c r="R868" s="23">
        <v>0</v>
      </c>
      <c r="S868" s="23">
        <v>0</v>
      </c>
      <c r="T868" s="23">
        <v>0</v>
      </c>
      <c r="U868" s="14">
        <v>0</v>
      </c>
      <c r="V868" s="22">
        <v>0</v>
      </c>
      <c r="W868" s="22">
        <v>0</v>
      </c>
      <c r="X868" s="23">
        <v>0</v>
      </c>
      <c r="Y868" s="23">
        <v>0</v>
      </c>
      <c r="Z868" s="23">
        <v>0</v>
      </c>
      <c r="AA868" s="14">
        <v>0</v>
      </c>
      <c r="AB868" s="22">
        <v>4</v>
      </c>
      <c r="AC868" s="22">
        <v>7</v>
      </c>
      <c r="AD868" s="23">
        <v>2185</v>
      </c>
      <c r="AE868" s="23">
        <v>2.1850000000000001</v>
      </c>
      <c r="AF868" s="23">
        <v>8.4837899999999991</v>
      </c>
      <c r="AG868" s="14">
        <v>0.46426349853807236</v>
      </c>
      <c r="AH868" s="22">
        <v>6</v>
      </c>
      <c r="AI868" s="23">
        <v>4404.8500000000013</v>
      </c>
      <c r="AJ868" s="23">
        <v>4.4048500000000006</v>
      </c>
      <c r="AK868" s="23">
        <v>4.5121694052946992</v>
      </c>
      <c r="AL868" s="14">
        <v>0.24692213669817034</v>
      </c>
      <c r="AM868" s="22">
        <v>3175</v>
      </c>
      <c r="AN868" s="23">
        <v>35531.623999999836</v>
      </c>
      <c r="AO868" s="23">
        <v>35.531623999999788</v>
      </c>
      <c r="AP868" s="23">
        <v>36.39731358235494</v>
      </c>
      <c r="AQ868" s="14">
        <v>1.9917918926719551</v>
      </c>
      <c r="AR868" s="22">
        <v>3181</v>
      </c>
      <c r="AS868" s="23">
        <v>39936.473999999798</v>
      </c>
      <c r="AT868" s="23">
        <v>39.936473999999805</v>
      </c>
      <c r="AU868" s="23">
        <v>40.909482987649596</v>
      </c>
      <c r="AV868" s="14">
        <v>2.2387140293701231</v>
      </c>
      <c r="AW868" s="22">
        <v>2</v>
      </c>
      <c r="AX868" s="22">
        <v>2</v>
      </c>
      <c r="AY868" s="23">
        <v>247.5</v>
      </c>
      <c r="AZ868" s="23">
        <v>0.2475</v>
      </c>
      <c r="BA868" s="23">
        <v>1.1198009999999998</v>
      </c>
      <c r="BB868" s="14">
        <v>6.127953779224049E-2</v>
      </c>
      <c r="BC868" s="22">
        <v>22</v>
      </c>
      <c r="BD868" s="23">
        <v>53580</v>
      </c>
      <c r="BE868" s="23">
        <v>53.579999999999984</v>
      </c>
      <c r="BF868" s="23">
        <v>122.59606032240028</v>
      </c>
      <c r="BG868" s="14">
        <v>6.7088973055983363</v>
      </c>
      <c r="BH868" s="22">
        <v>3222</v>
      </c>
      <c r="BI868" s="23">
        <v>104.62597399999979</v>
      </c>
      <c r="BJ868" s="23">
        <v>224.45962031004984</v>
      </c>
      <c r="BK868" s="14">
        <v>12.28323763384892</v>
      </c>
      <c r="BL868" t="s">
        <v>484</v>
      </c>
    </row>
    <row r="869" spans="1:64">
      <c r="A869" t="s">
        <v>1732</v>
      </c>
      <c r="B869" t="s">
        <v>1723</v>
      </c>
      <c r="C869" t="s">
        <v>484</v>
      </c>
      <c r="D869" t="s">
        <v>942</v>
      </c>
      <c r="E869">
        <v>2023</v>
      </c>
      <c r="F869">
        <v>160.85</v>
      </c>
      <c r="G869">
        <v>64.459999999999994</v>
      </c>
      <c r="H869">
        <v>263772</v>
      </c>
      <c r="I869">
        <v>1827.36528430832</v>
      </c>
      <c r="J869">
        <v>11</v>
      </c>
      <c r="K869">
        <v>14</v>
      </c>
      <c r="L869">
        <v>7706</v>
      </c>
      <c r="M869">
        <v>7.7060000000000004</v>
      </c>
      <c r="N869">
        <v>45.604107999999997</v>
      </c>
      <c r="O869">
        <v>2.4956207930403855</v>
      </c>
      <c r="P869">
        <v>0</v>
      </c>
      <c r="Q869">
        <v>0</v>
      </c>
      <c r="R869">
        <v>0</v>
      </c>
      <c r="S869">
        <v>0</v>
      </c>
      <c r="T869">
        <v>0</v>
      </c>
      <c r="U869">
        <v>0</v>
      </c>
      <c r="V869">
        <v>0</v>
      </c>
      <c r="W869">
        <v>0</v>
      </c>
      <c r="X869">
        <v>0</v>
      </c>
      <c r="Y869">
        <v>0</v>
      </c>
      <c r="Z869">
        <v>0</v>
      </c>
      <c r="AA869">
        <v>0</v>
      </c>
      <c r="AB869">
        <v>4</v>
      </c>
      <c r="AC869">
        <v>7</v>
      </c>
      <c r="AD869">
        <v>2185</v>
      </c>
      <c r="AE869">
        <v>2.1850000000000001</v>
      </c>
      <c r="AF869">
        <v>8.3169660000000007</v>
      </c>
      <c r="AG869">
        <v>0.45513428931906591</v>
      </c>
      <c r="AH869">
        <v>4</v>
      </c>
      <c r="AI869">
        <v>2031.95</v>
      </c>
      <c r="AJ869">
        <v>2.0319500000000001</v>
      </c>
      <c r="AK869">
        <v>1.9059429999999999</v>
      </c>
      <c r="AL869">
        <v>0.112661</v>
      </c>
      <c r="AM869">
        <v>3941</v>
      </c>
      <c r="AN869">
        <v>46523.900999999998</v>
      </c>
      <c r="AO869">
        <v>46.523901000000002</v>
      </c>
      <c r="AP869">
        <v>43.638824999999997</v>
      </c>
      <c r="AQ869">
        <v>2.3880734396526426</v>
      </c>
      <c r="AR869">
        <v>5125</v>
      </c>
      <c r="AS869">
        <v>49351.493999999802</v>
      </c>
      <c r="AT869">
        <v>49.351493999998802</v>
      </c>
      <c r="AU869">
        <v>46.291071430580097</v>
      </c>
      <c r="AV869">
        <v>2.5332139024465397</v>
      </c>
      <c r="AW869">
        <v>2</v>
      </c>
      <c r="AX869">
        <v>2</v>
      </c>
      <c r="AY869">
        <v>247.5</v>
      </c>
      <c r="AZ869">
        <v>0.2475</v>
      </c>
      <c r="BA869">
        <v>1.119801</v>
      </c>
      <c r="BB869">
        <v>6.1279537792240497E-2</v>
      </c>
      <c r="BC869">
        <v>22</v>
      </c>
      <c r="BD869">
        <v>53580</v>
      </c>
      <c r="BE869">
        <v>53.58</v>
      </c>
      <c r="BF869">
        <v>146.385234</v>
      </c>
      <c r="BG869">
        <v>8.0107264407952563</v>
      </c>
      <c r="BH869">
        <v>5164</v>
      </c>
      <c r="BI869">
        <v>113.0699939999988</v>
      </c>
      <c r="BJ869">
        <v>247.7171804305801</v>
      </c>
      <c r="BK869">
        <v>13.555974963393487</v>
      </c>
      <c r="BL869" t="s">
        <v>484</v>
      </c>
    </row>
    <row r="870" spans="1:64">
      <c r="A870" t="s">
        <v>1733</v>
      </c>
      <c r="B870" t="s">
        <v>1723</v>
      </c>
      <c r="C870" t="s">
        <v>484</v>
      </c>
      <c r="D870" t="s">
        <v>942</v>
      </c>
      <c r="E870">
        <v>2024</v>
      </c>
      <c r="F870">
        <v>160.85</v>
      </c>
      <c r="G870">
        <v>64.47</v>
      </c>
      <c r="H870">
        <v>262670</v>
      </c>
      <c r="I870">
        <v>1801.1539705625489</v>
      </c>
      <c r="J870">
        <v>11</v>
      </c>
      <c r="K870">
        <v>14</v>
      </c>
      <c r="L870">
        <v>7706</v>
      </c>
      <c r="M870">
        <v>7.7059999999999995</v>
      </c>
      <c r="N870">
        <v>45.604108000000004</v>
      </c>
      <c r="O870">
        <v>2.5319383431587812</v>
      </c>
      <c r="P870">
        <v>0</v>
      </c>
      <c r="Q870">
        <v>0</v>
      </c>
      <c r="R870">
        <v>0</v>
      </c>
      <c r="S870">
        <v>0</v>
      </c>
      <c r="T870">
        <v>0</v>
      </c>
      <c r="U870">
        <v>0</v>
      </c>
      <c r="V870">
        <v>0</v>
      </c>
      <c r="W870">
        <v>0</v>
      </c>
      <c r="X870">
        <v>0</v>
      </c>
      <c r="Y870">
        <v>0</v>
      </c>
      <c r="Z870">
        <v>0</v>
      </c>
      <c r="AA870">
        <v>0</v>
      </c>
      <c r="AB870">
        <v>4</v>
      </c>
      <c r="AC870">
        <v>7</v>
      </c>
      <c r="AD870">
        <v>2185</v>
      </c>
      <c r="AE870">
        <v>2.1850000000000001</v>
      </c>
      <c r="AF870">
        <v>8.1645479999999999</v>
      </c>
      <c r="AG870">
        <v>0.45329539469909902</v>
      </c>
      <c r="AH870">
        <v>8</v>
      </c>
      <c r="AI870">
        <v>4221.1399999999994</v>
      </c>
      <c r="AJ870">
        <v>4.2211400000000001</v>
      </c>
      <c r="AK870">
        <v>3.8072310951227042</v>
      </c>
      <c r="AL870">
        <v>0.21137732572266452</v>
      </c>
      <c r="AM870">
        <v>4993</v>
      </c>
      <c r="AN870">
        <v>61191.554999999651</v>
      </c>
      <c r="AO870">
        <v>61.191554999999781</v>
      </c>
      <c r="AP870">
        <v>55.191344270720776</v>
      </c>
      <c r="AQ870">
        <v>3.0642213365847359</v>
      </c>
      <c r="AR870">
        <v>6822</v>
      </c>
      <c r="AS870">
        <v>66816.876000000077</v>
      </c>
      <c r="AT870">
        <v>66.816875999998445</v>
      </c>
      <c r="AU870">
        <v>60.265067727240151</v>
      </c>
      <c r="AV870">
        <v>3.3459142700841804</v>
      </c>
      <c r="AW870">
        <v>2</v>
      </c>
      <c r="AX870">
        <v>2</v>
      </c>
      <c r="AY870">
        <v>247.5</v>
      </c>
      <c r="AZ870">
        <v>0.2475</v>
      </c>
      <c r="BA870">
        <v>1.1198009999999998</v>
      </c>
      <c r="BB870">
        <v>6.2171308966454203E-2</v>
      </c>
      <c r="BC870">
        <v>21</v>
      </c>
      <c r="BD870">
        <v>53500</v>
      </c>
      <c r="BE870">
        <v>53.499999999999986</v>
      </c>
      <c r="BF870">
        <v>122.46344816682773</v>
      </c>
      <c r="BG870">
        <v>6.7991659884900955</v>
      </c>
      <c r="BH870">
        <v>6860</v>
      </c>
      <c r="BI870">
        <v>130.45537599999844</v>
      </c>
      <c r="BJ870">
        <v>237.61697289406789</v>
      </c>
      <c r="BK870">
        <v>13.192485305398611</v>
      </c>
      <c r="BL870" t="s">
        <v>484</v>
      </c>
    </row>
    <row r="871" spans="1:64">
      <c r="A871" t="s">
        <v>1734</v>
      </c>
      <c r="B871" t="s">
        <v>1735</v>
      </c>
      <c r="C871" t="s">
        <v>486</v>
      </c>
      <c r="D871" t="s">
        <v>942</v>
      </c>
      <c r="E871">
        <v>2012</v>
      </c>
      <c r="F871" s="23">
        <v>31.67</v>
      </c>
      <c r="G871" s="23">
        <v>16.440000000000001</v>
      </c>
      <c r="H871" s="22">
        <v>46326</v>
      </c>
      <c r="I871" s="34">
        <v>367.10870399999999</v>
      </c>
      <c r="J871" s="22">
        <v>0</v>
      </c>
      <c r="K871" s="22" t="s">
        <v>782</v>
      </c>
      <c r="L871" s="23">
        <v>0</v>
      </c>
      <c r="M871" s="23">
        <v>0</v>
      </c>
      <c r="N871" s="23">
        <v>0</v>
      </c>
      <c r="O871" s="14">
        <v>0</v>
      </c>
      <c r="P871" s="22">
        <v>0</v>
      </c>
      <c r="Q871" s="22" t="s">
        <v>782</v>
      </c>
      <c r="R871" s="23">
        <v>0</v>
      </c>
      <c r="S871" s="23">
        <v>0</v>
      </c>
      <c r="T871" s="23">
        <v>0</v>
      </c>
      <c r="U871" s="14">
        <v>0</v>
      </c>
      <c r="V871" s="22">
        <v>0</v>
      </c>
      <c r="W871" s="22" t="s">
        <v>782</v>
      </c>
      <c r="X871" s="23">
        <v>0</v>
      </c>
      <c r="Y871" s="23">
        <v>0</v>
      </c>
      <c r="Z871" s="23">
        <v>0</v>
      </c>
      <c r="AA871" s="14">
        <v>0</v>
      </c>
      <c r="AB871" s="22">
        <v>0</v>
      </c>
      <c r="AC871" s="22" t="s">
        <v>782</v>
      </c>
      <c r="AD871" s="23">
        <v>0</v>
      </c>
      <c r="AE871" s="23">
        <v>0</v>
      </c>
      <c r="AF871" s="23">
        <v>0</v>
      </c>
      <c r="AG871" s="14">
        <v>0</v>
      </c>
      <c r="AH871" s="22" t="s">
        <v>782</v>
      </c>
      <c r="AI871" s="23" t="s">
        <v>782</v>
      </c>
      <c r="AJ871" s="23" t="s">
        <v>782</v>
      </c>
      <c r="AK871" s="23" t="s">
        <v>782</v>
      </c>
      <c r="AL871" s="14" t="s">
        <v>782</v>
      </c>
      <c r="AM871" s="22" t="s">
        <v>782</v>
      </c>
      <c r="AN871" s="23" t="s">
        <v>782</v>
      </c>
      <c r="AO871" s="23" t="s">
        <v>782</v>
      </c>
      <c r="AP871" s="23" t="s">
        <v>782</v>
      </c>
      <c r="AQ871" s="14" t="s">
        <v>782</v>
      </c>
      <c r="AR871" s="22">
        <v>277</v>
      </c>
      <c r="AS871" s="23">
        <v>3074.1529999999989</v>
      </c>
      <c r="AT871" s="23">
        <v>3.074152999999999</v>
      </c>
      <c r="AU871" s="23">
        <v>2.2779000000000003</v>
      </c>
      <c r="AV871" s="14">
        <v>0.62049740994427638</v>
      </c>
      <c r="AW871" s="22">
        <v>0</v>
      </c>
      <c r="AX871" s="22" t="s">
        <v>782</v>
      </c>
      <c r="AY871" s="23">
        <v>0</v>
      </c>
      <c r="AZ871" s="23">
        <v>0</v>
      </c>
      <c r="BA871" s="23">
        <v>0</v>
      </c>
      <c r="BB871" s="14">
        <v>0</v>
      </c>
      <c r="BC871" s="22">
        <v>0</v>
      </c>
      <c r="BD871" s="23">
        <v>0</v>
      </c>
      <c r="BE871" s="23">
        <v>0</v>
      </c>
      <c r="BF871" s="23">
        <v>0</v>
      </c>
      <c r="BG871" s="14">
        <v>0</v>
      </c>
      <c r="BH871" s="22">
        <v>277</v>
      </c>
      <c r="BI871" s="23">
        <v>3.074152999999999</v>
      </c>
      <c r="BJ871" s="23">
        <v>2.2779000000000003</v>
      </c>
      <c r="BK871" s="14">
        <v>0.62049740994427638</v>
      </c>
      <c r="BL871" t="s">
        <v>486</v>
      </c>
    </row>
    <row r="872" spans="1:64">
      <c r="A872" t="s">
        <v>1736</v>
      </c>
      <c r="B872" t="s">
        <v>1735</v>
      </c>
      <c r="C872" t="s">
        <v>486</v>
      </c>
      <c r="D872" t="s">
        <v>942</v>
      </c>
      <c r="E872">
        <v>2015</v>
      </c>
      <c r="F872" s="23">
        <v>31.68</v>
      </c>
      <c r="G872" s="23">
        <v>16.5</v>
      </c>
      <c r="H872" s="22">
        <v>46880</v>
      </c>
      <c r="I872" s="34">
        <v>377.51388500052553</v>
      </c>
      <c r="J872" s="13">
        <v>0</v>
      </c>
      <c r="K872" s="13">
        <v>0</v>
      </c>
      <c r="L872" s="19">
        <v>0</v>
      </c>
      <c r="M872" s="35">
        <v>0</v>
      </c>
      <c r="N872" s="19">
        <v>0</v>
      </c>
      <c r="O872" s="17">
        <v>0</v>
      </c>
      <c r="P872" s="36">
        <v>0</v>
      </c>
      <c r="Q872" s="37">
        <v>0</v>
      </c>
      <c r="R872" s="38">
        <v>0</v>
      </c>
      <c r="S872" s="27">
        <v>0</v>
      </c>
      <c r="T872" s="23">
        <v>0</v>
      </c>
      <c r="U872" s="17">
        <v>0</v>
      </c>
      <c r="V872" s="22">
        <v>0</v>
      </c>
      <c r="W872" s="22">
        <v>0</v>
      </c>
      <c r="X872" s="23">
        <v>0</v>
      </c>
      <c r="Y872" s="27">
        <v>0</v>
      </c>
      <c r="Z872" s="27">
        <v>0</v>
      </c>
      <c r="AA872" s="14">
        <v>0</v>
      </c>
      <c r="AB872" s="39">
        <v>2</v>
      </c>
      <c r="AC872" s="22" t="s">
        <v>782</v>
      </c>
      <c r="AD872" s="23">
        <v>0</v>
      </c>
      <c r="AE872" s="23">
        <v>0</v>
      </c>
      <c r="AF872" s="23">
        <v>0</v>
      </c>
      <c r="AG872" s="14">
        <v>0</v>
      </c>
      <c r="AH872" s="22" t="s">
        <v>782</v>
      </c>
      <c r="AI872" s="23" t="s">
        <v>782</v>
      </c>
      <c r="AJ872" s="23" t="s">
        <v>782</v>
      </c>
      <c r="AK872" s="23" t="s">
        <v>782</v>
      </c>
      <c r="AL872" s="14" t="s">
        <v>782</v>
      </c>
      <c r="AM872" s="22" t="s">
        <v>782</v>
      </c>
      <c r="AN872" s="23" t="s">
        <v>782</v>
      </c>
      <c r="AO872" s="23" t="s">
        <v>782</v>
      </c>
      <c r="AP872" s="23" t="s">
        <v>782</v>
      </c>
      <c r="AQ872" s="14" t="s">
        <v>782</v>
      </c>
      <c r="AR872" s="40">
        <v>367</v>
      </c>
      <c r="AS872" s="41">
        <v>4293.0379999999986</v>
      </c>
      <c r="AT872" s="23">
        <v>4.2930379999999984</v>
      </c>
      <c r="AU872" s="23">
        <v>3.8129165323517862</v>
      </c>
      <c r="AV872" s="14">
        <v>1.0100069650011625</v>
      </c>
      <c r="AW872" s="22">
        <v>0</v>
      </c>
      <c r="AX872" s="22" t="s">
        <v>782</v>
      </c>
      <c r="AY872" s="23">
        <v>0</v>
      </c>
      <c r="AZ872" s="23">
        <v>0</v>
      </c>
      <c r="BA872" s="23">
        <v>0</v>
      </c>
      <c r="BB872" s="14">
        <v>0</v>
      </c>
      <c r="BC872" s="42">
        <v>0</v>
      </c>
      <c r="BD872" s="46">
        <v>0</v>
      </c>
      <c r="BE872" s="44">
        <v>0</v>
      </c>
      <c r="BF872" s="23">
        <v>0</v>
      </c>
      <c r="BG872" s="14">
        <v>0</v>
      </c>
      <c r="BH872" s="22">
        <v>369</v>
      </c>
      <c r="BI872" s="23">
        <v>4.2930379999999984</v>
      </c>
      <c r="BJ872" s="23">
        <v>3.8129165323517862</v>
      </c>
      <c r="BK872" s="14">
        <v>1.0100069650011625</v>
      </c>
      <c r="BL872" t="s">
        <v>486</v>
      </c>
    </row>
    <row r="873" spans="1:64">
      <c r="A873" t="s">
        <v>1737</v>
      </c>
      <c r="B873" t="s">
        <v>1735</v>
      </c>
      <c r="C873" t="s">
        <v>486</v>
      </c>
      <c r="D873" t="s">
        <v>942</v>
      </c>
      <c r="E873">
        <v>2016</v>
      </c>
      <c r="F873" s="23">
        <v>31.68</v>
      </c>
      <c r="G873" s="23">
        <v>16.64</v>
      </c>
      <c r="H873" s="22">
        <v>46712</v>
      </c>
      <c r="I873" s="34">
        <v>398.59313327418027</v>
      </c>
      <c r="J873" s="13">
        <v>0</v>
      </c>
      <c r="K873" s="13">
        <v>0</v>
      </c>
      <c r="L873" s="19">
        <v>0</v>
      </c>
      <c r="M873" s="35">
        <v>0</v>
      </c>
      <c r="N873" s="19">
        <v>0</v>
      </c>
      <c r="O873" s="17">
        <v>0</v>
      </c>
      <c r="P873" s="13">
        <v>0</v>
      </c>
      <c r="Q873" s="13">
        <v>0</v>
      </c>
      <c r="R873" s="19">
        <v>0</v>
      </c>
      <c r="S873" s="27">
        <v>0</v>
      </c>
      <c r="T873" s="19">
        <v>0</v>
      </c>
      <c r="U873" s="17">
        <v>0</v>
      </c>
      <c r="V873" s="13">
        <v>0</v>
      </c>
      <c r="W873" s="13">
        <v>0</v>
      </c>
      <c r="X873" s="19">
        <v>0</v>
      </c>
      <c r="Y873" s="27">
        <v>0</v>
      </c>
      <c r="Z873" s="19">
        <v>0</v>
      </c>
      <c r="AA873" s="14">
        <v>0</v>
      </c>
      <c r="AB873" s="13">
        <v>3</v>
      </c>
      <c r="AC873" s="22" t="s">
        <v>782</v>
      </c>
      <c r="AD873" s="19">
        <v>99</v>
      </c>
      <c r="AE873" s="23">
        <v>9.9000000000000005E-2</v>
      </c>
      <c r="AF873" s="19">
        <v>0.63820199999999994</v>
      </c>
      <c r="AG873" s="14">
        <v>0.1601136464036875</v>
      </c>
      <c r="AH873" s="22" t="s">
        <v>782</v>
      </c>
      <c r="AI873" s="23" t="s">
        <v>782</v>
      </c>
      <c r="AJ873" s="23" t="s">
        <v>782</v>
      </c>
      <c r="AK873" s="23" t="s">
        <v>782</v>
      </c>
      <c r="AL873" s="14" t="s">
        <v>782</v>
      </c>
      <c r="AM873" s="22" t="s">
        <v>782</v>
      </c>
      <c r="AN873" s="23" t="s">
        <v>782</v>
      </c>
      <c r="AO873" s="23" t="s">
        <v>782</v>
      </c>
      <c r="AP873" s="23" t="s">
        <v>782</v>
      </c>
      <c r="AQ873" s="14" t="s">
        <v>782</v>
      </c>
      <c r="AR873" s="13">
        <v>402</v>
      </c>
      <c r="AS873" s="19">
        <v>5237.7579999999989</v>
      </c>
      <c r="AT873" s="23">
        <v>5.2377579999999986</v>
      </c>
      <c r="AU873" s="19">
        <v>4.6511291040000033</v>
      </c>
      <c r="AV873" s="14">
        <v>1.1668864101581577</v>
      </c>
      <c r="AW873" s="13">
        <v>0</v>
      </c>
      <c r="AX873" s="22" t="s">
        <v>782</v>
      </c>
      <c r="AY873" s="19">
        <v>0</v>
      </c>
      <c r="AZ873" s="23">
        <v>0</v>
      </c>
      <c r="BA873" s="19">
        <v>0</v>
      </c>
      <c r="BB873" s="14">
        <v>0</v>
      </c>
      <c r="BC873" s="13">
        <v>2</v>
      </c>
      <c r="BD873" s="19">
        <v>4600</v>
      </c>
      <c r="BE873" s="44">
        <v>4.5999999999999996</v>
      </c>
      <c r="BF873" s="19">
        <v>9.2058535213483559</v>
      </c>
      <c r="BG873" s="14">
        <v>2.3095865816172818</v>
      </c>
      <c r="BH873" s="22">
        <v>407</v>
      </c>
      <c r="BI873" s="23">
        <v>9.9367579999999975</v>
      </c>
      <c r="BJ873" s="23">
        <v>14.495184625348358</v>
      </c>
      <c r="BK873" s="14">
        <v>3.6365866381791272</v>
      </c>
      <c r="BL873" t="s">
        <v>486</v>
      </c>
    </row>
    <row r="874" spans="1:64">
      <c r="A874" t="s">
        <v>1738</v>
      </c>
      <c r="B874" t="s">
        <v>1735</v>
      </c>
      <c r="C874" t="s">
        <v>486</v>
      </c>
      <c r="D874" t="s">
        <v>942</v>
      </c>
      <c r="E874">
        <v>2017</v>
      </c>
      <c r="F874" s="23">
        <v>31.68</v>
      </c>
      <c r="G874" s="23">
        <v>16.7</v>
      </c>
      <c r="H874" s="22">
        <v>46891</v>
      </c>
      <c r="I874" s="34">
        <v>368.32929566069578</v>
      </c>
      <c r="J874" s="13">
        <v>0</v>
      </c>
      <c r="K874" s="13">
        <v>0</v>
      </c>
      <c r="L874" s="19">
        <v>0</v>
      </c>
      <c r="M874" s="19">
        <v>0</v>
      </c>
      <c r="N874" s="19">
        <v>0</v>
      </c>
      <c r="O874" s="17">
        <v>0</v>
      </c>
      <c r="P874" s="13">
        <v>0</v>
      </c>
      <c r="Q874" s="13">
        <v>0</v>
      </c>
      <c r="R874" s="19">
        <v>0</v>
      </c>
      <c r="S874" s="19">
        <v>0</v>
      </c>
      <c r="T874" s="19">
        <v>0</v>
      </c>
      <c r="U874" s="17">
        <v>0</v>
      </c>
      <c r="V874" s="13">
        <v>0</v>
      </c>
      <c r="W874" s="13">
        <v>0</v>
      </c>
      <c r="X874" s="19">
        <v>0</v>
      </c>
      <c r="Y874" s="19">
        <v>0</v>
      </c>
      <c r="Z874" s="19">
        <v>0</v>
      </c>
      <c r="AA874" s="14">
        <v>0</v>
      </c>
      <c r="AB874" s="13">
        <v>2</v>
      </c>
      <c r="AC874" s="22" t="s">
        <v>782</v>
      </c>
      <c r="AD874" s="19">
        <v>149</v>
      </c>
      <c r="AE874" s="19">
        <v>0.14900000000000002</v>
      </c>
      <c r="AF874" s="19">
        <v>0.68107213840199998</v>
      </c>
      <c r="AG874" s="14">
        <v>0.18490848988276032</v>
      </c>
      <c r="AH874" s="22" t="s">
        <v>782</v>
      </c>
      <c r="AI874" s="23" t="s">
        <v>782</v>
      </c>
      <c r="AJ874" s="23" t="s">
        <v>782</v>
      </c>
      <c r="AK874" s="23" t="s">
        <v>782</v>
      </c>
      <c r="AL874" s="14" t="s">
        <v>782</v>
      </c>
      <c r="AM874" s="22" t="s">
        <v>782</v>
      </c>
      <c r="AN874" s="23" t="s">
        <v>782</v>
      </c>
      <c r="AO874" s="23" t="s">
        <v>782</v>
      </c>
      <c r="AP874" s="23" t="s">
        <v>782</v>
      </c>
      <c r="AQ874" s="14" t="s">
        <v>782</v>
      </c>
      <c r="AR874" s="13">
        <v>438</v>
      </c>
      <c r="AS874" s="19">
        <v>6130.3330000000005</v>
      </c>
      <c r="AT874" s="19">
        <v>6.1303329999999985</v>
      </c>
      <c r="AU874" s="19">
        <v>5.4437357040000043</v>
      </c>
      <c r="AV874" s="14">
        <v>1.4779534965404335</v>
      </c>
      <c r="AW874" s="13">
        <v>0</v>
      </c>
      <c r="AX874" s="22" t="s">
        <v>782</v>
      </c>
      <c r="AY874" s="19">
        <v>0</v>
      </c>
      <c r="AZ874" s="19">
        <v>0</v>
      </c>
      <c r="BA874" s="19">
        <v>0</v>
      </c>
      <c r="BB874" s="14">
        <v>0</v>
      </c>
      <c r="BC874" s="13">
        <v>2</v>
      </c>
      <c r="BD874" s="19">
        <v>4600</v>
      </c>
      <c r="BE874" s="19">
        <v>4.5999999999999996</v>
      </c>
      <c r="BF874" s="19">
        <v>9.2058535213483559</v>
      </c>
      <c r="BG874" s="14">
        <v>2.4993541458154254</v>
      </c>
      <c r="BH874" s="22">
        <v>442</v>
      </c>
      <c r="BI874" s="23">
        <v>10.879332999999999</v>
      </c>
      <c r="BJ874" s="23">
        <v>15.330661363750361</v>
      </c>
      <c r="BK874" s="14">
        <v>4.1622161322386191</v>
      </c>
      <c r="BL874" t="s">
        <v>486</v>
      </c>
    </row>
    <row r="875" spans="1:64">
      <c r="A875" t="s">
        <v>1739</v>
      </c>
      <c r="B875" t="s">
        <v>1735</v>
      </c>
      <c r="C875" t="s">
        <v>486</v>
      </c>
      <c r="D875" t="s">
        <v>942</v>
      </c>
      <c r="E875">
        <v>2018</v>
      </c>
      <c r="F875" s="23">
        <v>31.68</v>
      </c>
      <c r="G875" s="23">
        <v>16.54</v>
      </c>
      <c r="H875" s="22">
        <v>47018</v>
      </c>
      <c r="I875" s="34">
        <v>368.35547400438168</v>
      </c>
      <c r="J875" s="13">
        <v>0</v>
      </c>
      <c r="K875" s="13">
        <v>0</v>
      </c>
      <c r="L875" s="19">
        <v>0</v>
      </c>
      <c r="M875" s="19">
        <v>0</v>
      </c>
      <c r="N875" s="19">
        <v>0</v>
      </c>
      <c r="O875" s="17">
        <v>0</v>
      </c>
      <c r="P875" s="13">
        <v>0</v>
      </c>
      <c r="Q875" s="13">
        <v>0</v>
      </c>
      <c r="R875" s="19">
        <v>0</v>
      </c>
      <c r="S875" s="19">
        <v>0</v>
      </c>
      <c r="T875" s="19">
        <v>0</v>
      </c>
      <c r="U875" s="17">
        <v>0</v>
      </c>
      <c r="V875" s="13">
        <v>0</v>
      </c>
      <c r="W875" s="13">
        <v>0</v>
      </c>
      <c r="X875" s="19">
        <v>0</v>
      </c>
      <c r="Y875" s="19">
        <v>0</v>
      </c>
      <c r="Z875" s="19">
        <v>0</v>
      </c>
      <c r="AA875" s="14">
        <v>0</v>
      </c>
      <c r="AB875" s="13">
        <v>2</v>
      </c>
      <c r="AC875" s="22" t="s">
        <v>782</v>
      </c>
      <c r="AD875" s="19">
        <v>149</v>
      </c>
      <c r="AE875" s="19">
        <v>0.14900000000000002</v>
      </c>
      <c r="AF875" s="19">
        <v>0.82057500000000005</v>
      </c>
      <c r="AG875" s="14">
        <v>0.22276715235952735</v>
      </c>
      <c r="AH875" s="22" t="s">
        <v>782</v>
      </c>
      <c r="AI875" s="23" t="s">
        <v>782</v>
      </c>
      <c r="AJ875" s="23" t="s">
        <v>782</v>
      </c>
      <c r="AK875" s="23" t="s">
        <v>782</v>
      </c>
      <c r="AL875" s="14" t="s">
        <v>782</v>
      </c>
      <c r="AM875" s="22" t="s">
        <v>782</v>
      </c>
      <c r="AN875" s="23" t="s">
        <v>782</v>
      </c>
      <c r="AO875" s="23" t="s">
        <v>782</v>
      </c>
      <c r="AP875" s="23" t="s">
        <v>782</v>
      </c>
      <c r="AQ875" s="14" t="s">
        <v>782</v>
      </c>
      <c r="AR875" s="13">
        <v>470</v>
      </c>
      <c r="AS875" s="19">
        <v>6597.8579999999993</v>
      </c>
      <c r="AT875" s="19">
        <v>6.5978579999999996</v>
      </c>
      <c r="AU875" s="19">
        <v>5.8588979040000035</v>
      </c>
      <c r="AV875" s="14">
        <v>1.5905554057085387</v>
      </c>
      <c r="AW875" s="13">
        <v>0</v>
      </c>
      <c r="AX875" s="22" t="s">
        <v>782</v>
      </c>
      <c r="AY875" s="19">
        <v>0</v>
      </c>
      <c r="AZ875" s="19">
        <v>0</v>
      </c>
      <c r="BA875" s="19">
        <v>0</v>
      </c>
      <c r="BB875" s="14">
        <v>0</v>
      </c>
      <c r="BC875" s="13">
        <v>2</v>
      </c>
      <c r="BD875" s="19">
        <v>4600</v>
      </c>
      <c r="BE875" s="19">
        <v>4.5999999999999996</v>
      </c>
      <c r="BF875" s="19">
        <v>9.3087871044484274</v>
      </c>
      <c r="BG875" s="14">
        <v>2.5271206107657025</v>
      </c>
      <c r="BH875" s="22">
        <v>474</v>
      </c>
      <c r="BI875" s="23">
        <v>11.346858000000001</v>
      </c>
      <c r="BJ875" s="23">
        <v>15.98826000844843</v>
      </c>
      <c r="BK875" s="14">
        <v>4.3404431688337679</v>
      </c>
      <c r="BL875" t="s">
        <v>486</v>
      </c>
    </row>
    <row r="876" spans="1:64">
      <c r="A876" t="s">
        <v>1740</v>
      </c>
      <c r="B876" t="s">
        <v>1735</v>
      </c>
      <c r="C876" t="s">
        <v>486</v>
      </c>
      <c r="D876" t="s">
        <v>942</v>
      </c>
      <c r="E876">
        <v>2019</v>
      </c>
      <c r="F876" s="23">
        <v>31.68</v>
      </c>
      <c r="G876" s="23">
        <v>16.149999999999999</v>
      </c>
      <c r="H876" s="22">
        <v>47149</v>
      </c>
      <c r="I876" s="34">
        <v>377.03228596820401</v>
      </c>
      <c r="J876" s="22">
        <v>0</v>
      </c>
      <c r="K876" s="22">
        <v>0</v>
      </c>
      <c r="L876" s="23">
        <v>0</v>
      </c>
      <c r="M876" s="23">
        <v>0</v>
      </c>
      <c r="N876" s="23">
        <v>0</v>
      </c>
      <c r="O876" s="14">
        <v>0</v>
      </c>
      <c r="P876" s="22">
        <v>0</v>
      </c>
      <c r="Q876" s="22">
        <v>0</v>
      </c>
      <c r="R876" s="23">
        <v>0</v>
      </c>
      <c r="S876" s="23">
        <v>0</v>
      </c>
      <c r="T876" s="23">
        <v>0</v>
      </c>
      <c r="U876" s="14">
        <v>0</v>
      </c>
      <c r="V876" s="22">
        <v>0</v>
      </c>
      <c r="W876" s="22">
        <v>0</v>
      </c>
      <c r="X876" s="23">
        <v>0</v>
      </c>
      <c r="Y876" s="23">
        <v>0</v>
      </c>
      <c r="Z876" s="23">
        <v>0</v>
      </c>
      <c r="AA876" s="14">
        <v>0</v>
      </c>
      <c r="AB876" s="22">
        <v>2</v>
      </c>
      <c r="AC876" s="22">
        <v>2</v>
      </c>
      <c r="AD876" s="23">
        <v>149</v>
      </c>
      <c r="AE876" s="23">
        <v>0.14900000000000002</v>
      </c>
      <c r="AF876" s="23">
        <v>0.871332</v>
      </c>
      <c r="AG876" s="14">
        <v>0.23110275497029487</v>
      </c>
      <c r="AH876" s="22">
        <v>1</v>
      </c>
      <c r="AI876" s="23">
        <v>699.66</v>
      </c>
      <c r="AJ876" s="23">
        <v>0.69965999999999995</v>
      </c>
      <c r="AK876" s="23">
        <v>0.62129807999999997</v>
      </c>
      <c r="AL876" s="14">
        <v>0.1647864395497407</v>
      </c>
      <c r="AM876" s="22">
        <v>505</v>
      </c>
      <c r="AN876" s="23">
        <v>6872.8180000000011</v>
      </c>
      <c r="AO876" s="23">
        <v>6.8728179999999979</v>
      </c>
      <c r="AP876" s="23">
        <v>6.1030623840000011</v>
      </c>
      <c r="AQ876" s="14">
        <v>1.6187108136714548</v>
      </c>
      <c r="AR876" s="22">
        <v>506</v>
      </c>
      <c r="AS876" s="23">
        <v>7572.478000000001</v>
      </c>
      <c r="AT876" s="23">
        <v>7.5724779999999976</v>
      </c>
      <c r="AU876" s="23">
        <v>6.724360464000001</v>
      </c>
      <c r="AV876" s="14">
        <v>1.7834972532211952</v>
      </c>
      <c r="AW876" s="22">
        <v>0</v>
      </c>
      <c r="AX876" s="22" t="s">
        <v>782</v>
      </c>
      <c r="AY876" s="23">
        <v>0</v>
      </c>
      <c r="AZ876" s="23">
        <v>0</v>
      </c>
      <c r="BA876" s="23">
        <v>0</v>
      </c>
      <c r="BB876" s="14">
        <v>0</v>
      </c>
      <c r="BC876" s="22">
        <v>2</v>
      </c>
      <c r="BD876" s="23">
        <v>4600</v>
      </c>
      <c r="BE876" s="23">
        <v>4.5999999999999996</v>
      </c>
      <c r="BF876" s="23">
        <v>9.5324102497658938</v>
      </c>
      <c r="BG876" s="14">
        <v>2.5282742631143753</v>
      </c>
      <c r="BH876" s="22">
        <v>510</v>
      </c>
      <c r="BI876" s="23">
        <v>12.321477999999999</v>
      </c>
      <c r="BJ876" s="23">
        <v>17.128102713765895</v>
      </c>
      <c r="BK876" s="14">
        <v>4.5428742713058652</v>
      </c>
      <c r="BL876" t="s">
        <v>486</v>
      </c>
    </row>
    <row r="877" spans="1:64">
      <c r="A877" t="s">
        <v>1741</v>
      </c>
      <c r="B877" t="s">
        <v>1735</v>
      </c>
      <c r="C877" t="s">
        <v>486</v>
      </c>
      <c r="D877" t="s">
        <v>942</v>
      </c>
      <c r="E877">
        <v>2020</v>
      </c>
      <c r="F877" s="23">
        <v>31.68</v>
      </c>
      <c r="G877" s="23">
        <v>15.65</v>
      </c>
      <c r="H877" s="22">
        <v>47330</v>
      </c>
      <c r="I877" s="34">
        <v>379.65543201251046</v>
      </c>
      <c r="J877" s="22">
        <v>0</v>
      </c>
      <c r="K877" s="22">
        <v>0</v>
      </c>
      <c r="L877" s="23">
        <v>0</v>
      </c>
      <c r="M877" s="23">
        <v>0</v>
      </c>
      <c r="N877" s="23">
        <v>0</v>
      </c>
      <c r="O877" s="14">
        <v>0</v>
      </c>
      <c r="P877" s="22">
        <v>0</v>
      </c>
      <c r="Q877" s="22">
        <v>0</v>
      </c>
      <c r="R877" s="23">
        <v>0</v>
      </c>
      <c r="S877" s="23">
        <v>0</v>
      </c>
      <c r="T877" s="23">
        <v>0</v>
      </c>
      <c r="U877" s="14">
        <v>0</v>
      </c>
      <c r="V877" s="22">
        <v>0</v>
      </c>
      <c r="W877" s="22">
        <v>0</v>
      </c>
      <c r="X877" s="23">
        <v>0</v>
      </c>
      <c r="Y877" s="23">
        <v>0</v>
      </c>
      <c r="Z877" s="23">
        <v>0</v>
      </c>
      <c r="AA877" s="14">
        <v>0</v>
      </c>
      <c r="AB877" s="22">
        <v>2</v>
      </c>
      <c r="AC877" s="22">
        <v>2</v>
      </c>
      <c r="AD877" s="23">
        <v>149</v>
      </c>
      <c r="AE877" s="23">
        <v>0.14900000000000002</v>
      </c>
      <c r="AF877" s="23">
        <v>0.901509</v>
      </c>
      <c r="AG877" s="14">
        <v>0.23745452428303288</v>
      </c>
      <c r="AH877" s="22">
        <v>1</v>
      </c>
      <c r="AI877" s="23">
        <v>699.66</v>
      </c>
      <c r="AJ877" s="23">
        <v>0.69965999999999995</v>
      </c>
      <c r="AK877" s="23">
        <v>0.62129807999999997</v>
      </c>
      <c r="AL877" s="14">
        <v>0.16364788374199446</v>
      </c>
      <c r="AM877" s="22">
        <v>561</v>
      </c>
      <c r="AN877" s="23">
        <v>7361.0529999999972</v>
      </c>
      <c r="AO877" s="23">
        <v>7.3610529999999983</v>
      </c>
      <c r="AP877" s="23">
        <v>6.5366150639999994</v>
      </c>
      <c r="AQ877" s="14">
        <v>1.7217230448541572</v>
      </c>
      <c r="AR877" s="22">
        <v>562</v>
      </c>
      <c r="AS877" s="23">
        <v>8060.712999999997</v>
      </c>
      <c r="AT877" s="23">
        <v>8.060712999999998</v>
      </c>
      <c r="AU877" s="23">
        <v>7.1579131439999992</v>
      </c>
      <c r="AV877" s="14">
        <v>1.8853709285961515</v>
      </c>
      <c r="AW877" s="22">
        <v>0</v>
      </c>
      <c r="AX877" s="22">
        <v>0</v>
      </c>
      <c r="AY877" s="23">
        <v>0</v>
      </c>
      <c r="AZ877" s="23">
        <v>0</v>
      </c>
      <c r="BA877" s="23">
        <v>0</v>
      </c>
      <c r="BB877" s="14">
        <v>0</v>
      </c>
      <c r="BC877" s="22">
        <v>2</v>
      </c>
      <c r="BD877" s="23">
        <v>4600</v>
      </c>
      <c r="BE877" s="23">
        <v>4.5999999999999996</v>
      </c>
      <c r="BF877" s="23">
        <v>9.5324102497658938</v>
      </c>
      <c r="BG877" s="14">
        <v>2.5108057059096103</v>
      </c>
      <c r="BH877" s="22">
        <v>566</v>
      </c>
      <c r="BI877" s="23">
        <v>12.809712999999999</v>
      </c>
      <c r="BJ877" s="23">
        <v>17.591832393765895</v>
      </c>
      <c r="BK877" s="14">
        <v>4.6336311587887948</v>
      </c>
      <c r="BL877" t="s">
        <v>486</v>
      </c>
    </row>
    <row r="878" spans="1:64">
      <c r="A878" t="s">
        <v>1742</v>
      </c>
      <c r="B878" t="s">
        <v>1735</v>
      </c>
      <c r="C878" t="s">
        <v>486</v>
      </c>
      <c r="D878" t="s">
        <v>942</v>
      </c>
      <c r="E878">
        <v>2021</v>
      </c>
      <c r="F878" s="23">
        <v>31.68</v>
      </c>
      <c r="G878" s="23">
        <v>15.06</v>
      </c>
      <c r="H878" s="22">
        <v>47678</v>
      </c>
      <c r="I878" s="34">
        <v>354.86</v>
      </c>
      <c r="J878" s="22">
        <v>0</v>
      </c>
      <c r="K878" s="22">
        <v>0</v>
      </c>
      <c r="L878" s="23">
        <v>0</v>
      </c>
      <c r="M878" s="23">
        <v>0</v>
      </c>
      <c r="N878" s="23">
        <v>0</v>
      </c>
      <c r="O878" s="14">
        <v>0</v>
      </c>
      <c r="P878" s="22">
        <v>0</v>
      </c>
      <c r="Q878" s="22">
        <v>0</v>
      </c>
      <c r="R878" s="23">
        <v>0</v>
      </c>
      <c r="S878" s="23">
        <v>0</v>
      </c>
      <c r="T878" s="23">
        <v>0</v>
      </c>
      <c r="U878" s="14">
        <v>0</v>
      </c>
      <c r="V878" s="22">
        <v>0</v>
      </c>
      <c r="W878" s="22">
        <v>0</v>
      </c>
      <c r="X878" s="23">
        <v>0</v>
      </c>
      <c r="Y878" s="23">
        <v>0</v>
      </c>
      <c r="Z878" s="23">
        <v>0</v>
      </c>
      <c r="AA878" s="14">
        <v>0</v>
      </c>
      <c r="AB878" s="22">
        <v>2</v>
      </c>
      <c r="AC878" s="22">
        <v>2</v>
      </c>
      <c r="AD878" s="23">
        <v>149</v>
      </c>
      <c r="AE878" s="23">
        <v>0.14899999999999999</v>
      </c>
      <c r="AF878" s="23">
        <v>1.0697190000000001</v>
      </c>
      <c r="AG878" s="14">
        <v>0.3</v>
      </c>
      <c r="AH878" s="22">
        <v>1</v>
      </c>
      <c r="AI878" s="23">
        <v>699.66</v>
      </c>
      <c r="AJ878" s="23">
        <v>0.69965999999999995</v>
      </c>
      <c r="AK878" s="23">
        <v>0.62607179899999998</v>
      </c>
      <c r="AL878" s="14">
        <v>0.18</v>
      </c>
      <c r="AM878" s="22">
        <v>681</v>
      </c>
      <c r="AN878" s="23">
        <v>8333.6180000000004</v>
      </c>
      <c r="AO878" s="23">
        <v>8.3336179999999995</v>
      </c>
      <c r="AP878" s="23">
        <v>7.4571123300000002</v>
      </c>
      <c r="AQ878" s="14">
        <v>2.1</v>
      </c>
      <c r="AR878" s="22">
        <v>682</v>
      </c>
      <c r="AS878" s="23">
        <v>9033.2780000000002</v>
      </c>
      <c r="AT878" s="23">
        <v>9.0332779999999993</v>
      </c>
      <c r="AU878" s="23">
        <v>8.0831841289999993</v>
      </c>
      <c r="AV878" s="14">
        <v>2.2799999999999998</v>
      </c>
      <c r="AW878" s="22">
        <v>0</v>
      </c>
      <c r="AX878" s="22">
        <v>0</v>
      </c>
      <c r="AY878" s="23">
        <v>0</v>
      </c>
      <c r="AZ878" s="23">
        <v>0</v>
      </c>
      <c r="BA878" s="23">
        <v>0</v>
      </c>
      <c r="BB878" s="14">
        <v>0</v>
      </c>
      <c r="BC878" s="22">
        <v>2</v>
      </c>
      <c r="BD878" s="23">
        <v>4600</v>
      </c>
      <c r="BE878" s="23">
        <v>4.5999999999999996</v>
      </c>
      <c r="BF878" s="23">
        <v>8.3122617380000001</v>
      </c>
      <c r="BG878" s="14">
        <v>2.34</v>
      </c>
      <c r="BH878" s="22">
        <v>686</v>
      </c>
      <c r="BI878" s="23">
        <v>13.78</v>
      </c>
      <c r="BJ878" s="23">
        <v>17.47</v>
      </c>
      <c r="BK878" s="14">
        <v>4.92</v>
      </c>
      <c r="BL878" t="s">
        <v>486</v>
      </c>
    </row>
    <row r="879" spans="1:64">
      <c r="A879" t="s">
        <v>1743</v>
      </c>
      <c r="B879" t="s">
        <v>1735</v>
      </c>
      <c r="C879" t="s">
        <v>486</v>
      </c>
      <c r="D879" s="111" t="s">
        <v>942</v>
      </c>
      <c r="E879" s="110">
        <v>2022</v>
      </c>
      <c r="F879" s="23"/>
      <c r="G879" s="23"/>
      <c r="H879" s="22">
        <v>48328</v>
      </c>
      <c r="I879" s="34">
        <v>350.25902473289216</v>
      </c>
      <c r="J879" s="22">
        <v>0</v>
      </c>
      <c r="K879" s="22">
        <v>0</v>
      </c>
      <c r="L879" s="23">
        <v>0</v>
      </c>
      <c r="M879" s="23">
        <v>0</v>
      </c>
      <c r="N879" s="23">
        <v>0</v>
      </c>
      <c r="O879" s="14">
        <v>0</v>
      </c>
      <c r="P879" s="22">
        <v>0</v>
      </c>
      <c r="Q879" s="22">
        <v>0</v>
      </c>
      <c r="R879" s="23">
        <v>0</v>
      </c>
      <c r="S879" s="23">
        <v>0</v>
      </c>
      <c r="T879" s="23">
        <v>0</v>
      </c>
      <c r="U879" s="14">
        <v>0</v>
      </c>
      <c r="V879" s="22">
        <v>0</v>
      </c>
      <c r="W879" s="22">
        <v>0</v>
      </c>
      <c r="X879" s="23">
        <v>0</v>
      </c>
      <c r="Y879" s="23">
        <v>0</v>
      </c>
      <c r="Z879" s="23">
        <v>0</v>
      </c>
      <c r="AA879" s="14">
        <v>0</v>
      </c>
      <c r="AB879" s="22">
        <v>2</v>
      </c>
      <c r="AC879" s="22">
        <v>2</v>
      </c>
      <c r="AD879" s="23">
        <v>149</v>
      </c>
      <c r="AE879" s="23">
        <v>0.14900000000000002</v>
      </c>
      <c r="AF879" s="23">
        <v>0.94518900000000006</v>
      </c>
      <c r="AG879" s="14">
        <v>0.26985428875695694</v>
      </c>
      <c r="AH879" s="22">
        <v>1</v>
      </c>
      <c r="AI879" s="23">
        <v>699.66</v>
      </c>
      <c r="AJ879" s="23">
        <v>0.69965999999999995</v>
      </c>
      <c r="AK879" s="23">
        <v>0.71670645904139596</v>
      </c>
      <c r="AL879" s="14">
        <v>0.20462183939099271</v>
      </c>
      <c r="AM879" s="22">
        <v>881</v>
      </c>
      <c r="AN879" s="23">
        <v>10372.602999999988</v>
      </c>
      <c r="AO879" s="23">
        <v>10.372603000000009</v>
      </c>
      <c r="AP879" s="23">
        <v>10.62532025151096</v>
      </c>
      <c r="AQ879" s="14">
        <v>3.0335607368329307</v>
      </c>
      <c r="AR879" s="22">
        <v>882</v>
      </c>
      <c r="AS879" s="23">
        <v>11072.262999999999</v>
      </c>
      <c r="AT879" s="23">
        <v>11.072263</v>
      </c>
      <c r="AU879" s="23">
        <v>11.342026710552396</v>
      </c>
      <c r="AV879" s="14">
        <v>3.2381825762239349</v>
      </c>
      <c r="AW879" s="22">
        <v>0</v>
      </c>
      <c r="AX879" s="22">
        <v>0</v>
      </c>
      <c r="AY879" s="23">
        <v>0</v>
      </c>
      <c r="AZ879" s="23">
        <v>0</v>
      </c>
      <c r="BA879" s="23">
        <v>0</v>
      </c>
      <c r="BB879" s="14">
        <v>0</v>
      </c>
      <c r="BC879" s="22">
        <v>2</v>
      </c>
      <c r="BD879" s="23">
        <v>4600</v>
      </c>
      <c r="BE879" s="23">
        <v>4.5999999999999996</v>
      </c>
      <c r="BF879" s="23">
        <v>9.2845675832719792</v>
      </c>
      <c r="BG879" s="14">
        <v>2.6507718367435067</v>
      </c>
      <c r="BH879" s="22">
        <v>886</v>
      </c>
      <c r="BI879" s="23">
        <v>15.821262999999998</v>
      </c>
      <c r="BJ879" s="23">
        <v>21.571783293824375</v>
      </c>
      <c r="BK879" s="14">
        <v>6.1588087017243982</v>
      </c>
      <c r="BL879" t="s">
        <v>486</v>
      </c>
    </row>
    <row r="880" spans="1:64">
      <c r="A880" t="s">
        <v>1744</v>
      </c>
      <c r="B880" t="s">
        <v>1735</v>
      </c>
      <c r="C880" t="s">
        <v>486</v>
      </c>
      <c r="D880" t="s">
        <v>942</v>
      </c>
      <c r="E880">
        <v>2023</v>
      </c>
      <c r="F880">
        <v>31.68</v>
      </c>
      <c r="G880">
        <v>14.93</v>
      </c>
      <c r="H880">
        <v>48940</v>
      </c>
      <c r="I880">
        <v>350.25902473289216</v>
      </c>
      <c r="J880">
        <v>0</v>
      </c>
      <c r="K880">
        <v>0</v>
      </c>
      <c r="L880">
        <v>0</v>
      </c>
      <c r="M880">
        <v>0</v>
      </c>
      <c r="N880">
        <v>0</v>
      </c>
      <c r="O880">
        <v>0</v>
      </c>
      <c r="P880">
        <v>0</v>
      </c>
      <c r="Q880">
        <v>0</v>
      </c>
      <c r="R880">
        <v>0</v>
      </c>
      <c r="S880">
        <v>0</v>
      </c>
      <c r="T880">
        <v>0</v>
      </c>
      <c r="U880">
        <v>0</v>
      </c>
      <c r="V880">
        <v>0</v>
      </c>
      <c r="W880">
        <v>0</v>
      </c>
      <c r="X880">
        <v>0</v>
      </c>
      <c r="Y880">
        <v>0</v>
      </c>
      <c r="Z880">
        <v>0</v>
      </c>
      <c r="AA880">
        <v>0</v>
      </c>
      <c r="AB880">
        <v>2</v>
      </c>
      <c r="AC880">
        <v>2</v>
      </c>
      <c r="AD880">
        <v>149</v>
      </c>
      <c r="AE880">
        <v>0.14900000000000002</v>
      </c>
      <c r="AF880">
        <v>0.76112400000000002</v>
      </c>
      <c r="AG880">
        <v>0.21730318029076734</v>
      </c>
      <c r="AH880">
        <v>2</v>
      </c>
      <c r="AI880">
        <v>2197.8000000000002</v>
      </c>
      <c r="AJ880">
        <v>2.1978</v>
      </c>
      <c r="AK880">
        <v>2.0615079999999999</v>
      </c>
      <c r="AL880">
        <v>0.63575000000000004</v>
      </c>
      <c r="AM880">
        <v>1168</v>
      </c>
      <c r="AN880">
        <v>13791.683000000001</v>
      </c>
      <c r="AO880">
        <v>13.791683000000001</v>
      </c>
      <c r="AP880">
        <v>12.936423</v>
      </c>
      <c r="AQ880">
        <v>3.6933874894059695</v>
      </c>
      <c r="AR880">
        <v>1435</v>
      </c>
      <c r="AS880">
        <v>16183.133</v>
      </c>
      <c r="AT880">
        <v>16.183133000000002</v>
      </c>
      <c r="AU880">
        <v>15.179572186275999</v>
      </c>
      <c r="AV880">
        <v>4.3338132965601543</v>
      </c>
      <c r="AW880">
        <v>0</v>
      </c>
      <c r="AX880">
        <v>0</v>
      </c>
      <c r="AY880">
        <v>0</v>
      </c>
      <c r="AZ880">
        <v>0</v>
      </c>
      <c r="BA880">
        <v>0</v>
      </c>
      <c r="BB880">
        <v>0</v>
      </c>
      <c r="BC880">
        <v>2</v>
      </c>
      <c r="BD880">
        <v>4600</v>
      </c>
      <c r="BE880">
        <v>4.5999999999999996</v>
      </c>
      <c r="BF880">
        <v>11.086193</v>
      </c>
      <c r="BG880">
        <v>3.1651412860680295</v>
      </c>
      <c r="BH880">
        <v>1439</v>
      </c>
      <c r="BI880">
        <v>20.932133</v>
      </c>
      <c r="BJ880">
        <v>27.026889186275998</v>
      </c>
      <c r="BK880">
        <v>7.7162577629189508</v>
      </c>
      <c r="BL880" t="s">
        <v>486</v>
      </c>
    </row>
    <row r="881" spans="1:64">
      <c r="A881" t="s">
        <v>1745</v>
      </c>
      <c r="B881" t="s">
        <v>1735</v>
      </c>
      <c r="C881" t="s">
        <v>486</v>
      </c>
      <c r="D881" t="s">
        <v>942</v>
      </c>
      <c r="E881">
        <v>2024</v>
      </c>
      <c r="F881">
        <v>31.68</v>
      </c>
      <c r="G881">
        <v>14.97</v>
      </c>
      <c r="H881">
        <v>48810</v>
      </c>
      <c r="I881">
        <v>334.69496060896944</v>
      </c>
      <c r="J881">
        <v>0</v>
      </c>
      <c r="K881">
        <v>0</v>
      </c>
      <c r="L881">
        <v>0</v>
      </c>
      <c r="M881">
        <v>0</v>
      </c>
      <c r="N881">
        <v>0</v>
      </c>
      <c r="O881">
        <v>0</v>
      </c>
      <c r="P881">
        <v>0</v>
      </c>
      <c r="Q881">
        <v>0</v>
      </c>
      <c r="R881">
        <v>0</v>
      </c>
      <c r="S881">
        <v>0</v>
      </c>
      <c r="T881">
        <v>0</v>
      </c>
      <c r="U881">
        <v>0</v>
      </c>
      <c r="V881">
        <v>0</v>
      </c>
      <c r="W881">
        <v>0</v>
      </c>
      <c r="X881">
        <v>0</v>
      </c>
      <c r="Y881">
        <v>0</v>
      </c>
      <c r="Z881">
        <v>0</v>
      </c>
      <c r="AA881">
        <v>0</v>
      </c>
      <c r="AB881">
        <v>2</v>
      </c>
      <c r="AC881">
        <v>2</v>
      </c>
      <c r="AD881">
        <v>149</v>
      </c>
      <c r="AE881">
        <v>0.14900000000000002</v>
      </c>
      <c r="AF881">
        <v>0.85994999999999999</v>
      </c>
      <c r="AG881">
        <v>0.25693544905347293</v>
      </c>
      <c r="AH881">
        <v>4</v>
      </c>
      <c r="AI881">
        <v>2203.1200000000003</v>
      </c>
      <c r="AJ881">
        <v>2.2031199999999997</v>
      </c>
      <c r="AK881">
        <v>1.9870904471983235</v>
      </c>
      <c r="AL881">
        <v>0.59370193192716747</v>
      </c>
      <c r="AM881">
        <v>1566</v>
      </c>
      <c r="AN881">
        <v>17522.976000000002</v>
      </c>
      <c r="AO881">
        <v>17.522975999999993</v>
      </c>
      <c r="AP881">
        <v>15.804739740043878</v>
      </c>
      <c r="AQ881">
        <v>4.7221325684998465</v>
      </c>
      <c r="AR881">
        <v>2111</v>
      </c>
      <c r="AS881">
        <v>20204.440999999755</v>
      </c>
      <c r="AT881">
        <v>20.204441000000056</v>
      </c>
      <c r="AU881">
        <v>18.223270499147482</v>
      </c>
      <c r="AV881">
        <v>5.4447400301428734</v>
      </c>
      <c r="AW881">
        <v>0</v>
      </c>
      <c r="AX881">
        <v>0</v>
      </c>
      <c r="AY881">
        <v>0</v>
      </c>
      <c r="AZ881">
        <v>0</v>
      </c>
      <c r="BA881">
        <v>0</v>
      </c>
      <c r="BB881">
        <v>0</v>
      </c>
      <c r="BC881">
        <v>2</v>
      </c>
      <c r="BD881">
        <v>4600</v>
      </c>
      <c r="BE881">
        <v>4.5999999999999996</v>
      </c>
      <c r="BF881">
        <v>9.7230584547612118</v>
      </c>
      <c r="BG881">
        <v>2.9050507474239651</v>
      </c>
      <c r="BH881">
        <v>2115</v>
      </c>
      <c r="BI881">
        <v>24.953441000000055</v>
      </c>
      <c r="BJ881">
        <v>28.806278953908695</v>
      </c>
      <c r="BK881">
        <v>8.6067262266203119</v>
      </c>
      <c r="BL881" t="s">
        <v>486</v>
      </c>
    </row>
    <row r="882" spans="1:64">
      <c r="A882" t="s">
        <v>1746</v>
      </c>
      <c r="B882" t="s">
        <v>1747</v>
      </c>
      <c r="C882" t="s">
        <v>488</v>
      </c>
      <c r="D882" t="s">
        <v>942</v>
      </c>
      <c r="E882">
        <v>2012</v>
      </c>
      <c r="F882" s="23">
        <v>27.77</v>
      </c>
      <c r="G882" s="23">
        <v>8.52</v>
      </c>
      <c r="H882" s="22">
        <v>26445</v>
      </c>
      <c r="I882" s="34">
        <v>226.861098</v>
      </c>
      <c r="J882" s="22">
        <v>1</v>
      </c>
      <c r="K882" s="22" t="s">
        <v>782</v>
      </c>
      <c r="L882" s="23">
        <v>500</v>
      </c>
      <c r="M882" s="23">
        <v>0.5</v>
      </c>
      <c r="N882" s="23">
        <v>3.8391280000000001</v>
      </c>
      <c r="O882" s="14">
        <v>1.6922813271405397</v>
      </c>
      <c r="P882" s="22">
        <v>0</v>
      </c>
      <c r="Q882" s="22" t="s">
        <v>782</v>
      </c>
      <c r="R882" s="23">
        <v>0</v>
      </c>
      <c r="S882" s="23">
        <v>0</v>
      </c>
      <c r="T882" s="23">
        <v>0</v>
      </c>
      <c r="U882" s="14">
        <v>0</v>
      </c>
      <c r="V882" s="22">
        <v>0</v>
      </c>
      <c r="W882" s="22" t="s">
        <v>782</v>
      </c>
      <c r="X882" s="23">
        <v>0</v>
      </c>
      <c r="Y882" s="23">
        <v>0</v>
      </c>
      <c r="Z882" s="23">
        <v>0</v>
      </c>
      <c r="AA882" s="14">
        <v>0</v>
      </c>
      <c r="AB882" s="22">
        <v>0</v>
      </c>
      <c r="AC882" s="22" t="s">
        <v>782</v>
      </c>
      <c r="AD882" s="23">
        <v>0</v>
      </c>
      <c r="AE882" s="23">
        <v>0</v>
      </c>
      <c r="AF882" s="23">
        <v>0</v>
      </c>
      <c r="AG882" s="14">
        <v>0</v>
      </c>
      <c r="AH882" s="22" t="s">
        <v>782</v>
      </c>
      <c r="AI882" s="23" t="s">
        <v>782</v>
      </c>
      <c r="AJ882" s="23" t="s">
        <v>782</v>
      </c>
      <c r="AK882" s="23" t="s">
        <v>782</v>
      </c>
      <c r="AL882" s="14" t="s">
        <v>782</v>
      </c>
      <c r="AM882" s="22" t="s">
        <v>782</v>
      </c>
      <c r="AN882" s="23" t="s">
        <v>782</v>
      </c>
      <c r="AO882" s="23" t="s">
        <v>782</v>
      </c>
      <c r="AP882" s="23" t="s">
        <v>782</v>
      </c>
      <c r="AQ882" s="14" t="s">
        <v>782</v>
      </c>
      <c r="AR882" s="22">
        <v>242</v>
      </c>
      <c r="AS882" s="23">
        <v>3909.0920000000001</v>
      </c>
      <c r="AT882" s="23">
        <v>3.9090920000000002</v>
      </c>
      <c r="AU882" s="23">
        <v>3.3210790000000001</v>
      </c>
      <c r="AV882" s="14">
        <v>1.4639261774180428</v>
      </c>
      <c r="AW882" s="22">
        <v>0</v>
      </c>
      <c r="AX882" s="22" t="s">
        <v>782</v>
      </c>
      <c r="AY882" s="23">
        <v>0</v>
      </c>
      <c r="AZ882" s="23">
        <v>0</v>
      </c>
      <c r="BA882" s="23">
        <v>0</v>
      </c>
      <c r="BB882" s="14">
        <v>0</v>
      </c>
      <c r="BC882" s="22">
        <v>9</v>
      </c>
      <c r="BD882" s="23">
        <v>8000</v>
      </c>
      <c r="BE882" s="23">
        <v>8</v>
      </c>
      <c r="BF882" s="23">
        <v>12.776</v>
      </c>
      <c r="BG882" s="14">
        <v>5.6316398503898624</v>
      </c>
      <c r="BH882" s="22">
        <v>252</v>
      </c>
      <c r="BI882" s="23">
        <v>12.409092000000001</v>
      </c>
      <c r="BJ882" s="23">
        <v>19.936207</v>
      </c>
      <c r="BK882" s="14">
        <v>8.787847354948445</v>
      </c>
      <c r="BL882" t="s">
        <v>488</v>
      </c>
    </row>
    <row r="883" spans="1:64">
      <c r="A883" t="s">
        <v>1748</v>
      </c>
      <c r="B883" t="s">
        <v>1747</v>
      </c>
      <c r="C883" t="s">
        <v>488</v>
      </c>
      <c r="D883" t="s">
        <v>942</v>
      </c>
      <c r="E883">
        <v>2015</v>
      </c>
      <c r="F883" s="23">
        <v>27.76</v>
      </c>
      <c r="G883" s="23">
        <v>8.76</v>
      </c>
      <c r="H883" s="22">
        <v>26819</v>
      </c>
      <c r="I883" s="34">
        <v>216.68940154431615</v>
      </c>
      <c r="J883" s="13">
        <v>1</v>
      </c>
      <c r="K883" s="13">
        <v>1</v>
      </c>
      <c r="L883" s="19">
        <v>500</v>
      </c>
      <c r="M883" s="35">
        <v>0.5</v>
      </c>
      <c r="N883" s="19">
        <v>2.990677490924833</v>
      </c>
      <c r="O883" s="17">
        <v>1.3801678668225938</v>
      </c>
      <c r="P883" s="36">
        <v>0</v>
      </c>
      <c r="Q883" s="37">
        <v>0</v>
      </c>
      <c r="R883" s="38">
        <v>0</v>
      </c>
      <c r="S883" s="27">
        <v>0</v>
      </c>
      <c r="T883" s="23">
        <v>0</v>
      </c>
      <c r="U883" s="17">
        <v>0</v>
      </c>
      <c r="V883" s="22">
        <v>0</v>
      </c>
      <c r="W883" s="22">
        <v>0</v>
      </c>
      <c r="X883" s="23">
        <v>0</v>
      </c>
      <c r="Y883" s="27">
        <v>0</v>
      </c>
      <c r="Z883" s="27">
        <v>0</v>
      </c>
      <c r="AA883" s="14">
        <v>0</v>
      </c>
      <c r="AB883" s="39">
        <v>1</v>
      </c>
      <c r="AC883" s="22" t="s">
        <v>782</v>
      </c>
      <c r="AD883" s="23">
        <v>0</v>
      </c>
      <c r="AE883" s="23">
        <v>0</v>
      </c>
      <c r="AF883" s="23">
        <v>0.52483199999999997</v>
      </c>
      <c r="AG883" s="14">
        <v>0.24220473925332439</v>
      </c>
      <c r="AH883" s="22" t="s">
        <v>782</v>
      </c>
      <c r="AI883" s="23" t="s">
        <v>782</v>
      </c>
      <c r="AJ883" s="23" t="s">
        <v>782</v>
      </c>
      <c r="AK883" s="23" t="s">
        <v>782</v>
      </c>
      <c r="AL883" s="14" t="s">
        <v>782</v>
      </c>
      <c r="AM883" s="22" t="s">
        <v>782</v>
      </c>
      <c r="AN883" s="23" t="s">
        <v>782</v>
      </c>
      <c r="AO883" s="23" t="s">
        <v>782</v>
      </c>
      <c r="AP883" s="23" t="s">
        <v>782</v>
      </c>
      <c r="AQ883" s="14" t="s">
        <v>782</v>
      </c>
      <c r="AR883" s="40">
        <v>310</v>
      </c>
      <c r="AS883" s="41">
        <v>5226.8530000000001</v>
      </c>
      <c r="AT883" s="23">
        <v>5.2268530000000002</v>
      </c>
      <c r="AU883" s="23">
        <v>4.6422962517155772</v>
      </c>
      <c r="AV883" s="14">
        <v>2.142373470336139</v>
      </c>
      <c r="AW883" s="22">
        <v>0</v>
      </c>
      <c r="AX883" s="22" t="s">
        <v>782</v>
      </c>
      <c r="AY883" s="23">
        <v>0</v>
      </c>
      <c r="AZ883" s="23">
        <v>0</v>
      </c>
      <c r="BA883" s="23">
        <v>0</v>
      </c>
      <c r="BB883" s="14">
        <v>0</v>
      </c>
      <c r="BC883" s="42">
        <v>10</v>
      </c>
      <c r="BD883" s="43">
        <v>8800</v>
      </c>
      <c r="BE883" s="44">
        <v>8.8000000000000007</v>
      </c>
      <c r="BF883" s="23">
        <v>13.887062972245172</v>
      </c>
      <c r="BG883" s="14">
        <v>6.4087412089718949</v>
      </c>
      <c r="BH883" s="22">
        <v>322</v>
      </c>
      <c r="BI883" s="23">
        <v>14.526853000000001</v>
      </c>
      <c r="BJ883" s="23">
        <v>22.044868714885581</v>
      </c>
      <c r="BK883" s="14">
        <v>10.173487285383953</v>
      </c>
      <c r="BL883" t="s">
        <v>488</v>
      </c>
    </row>
    <row r="884" spans="1:64">
      <c r="A884" t="s">
        <v>1749</v>
      </c>
      <c r="B884" t="s">
        <v>1747</v>
      </c>
      <c r="C884" t="s">
        <v>488</v>
      </c>
      <c r="D884" t="s">
        <v>942</v>
      </c>
      <c r="E884">
        <v>2016</v>
      </c>
      <c r="F884" s="23">
        <v>27.76</v>
      </c>
      <c r="G884" s="23">
        <v>8.86</v>
      </c>
      <c r="H884" s="22">
        <v>27029</v>
      </c>
      <c r="I884" s="34">
        <v>228.02622101706999</v>
      </c>
      <c r="J884" s="13">
        <v>1</v>
      </c>
      <c r="K884" s="13">
        <v>1</v>
      </c>
      <c r="L884" s="19">
        <v>500</v>
      </c>
      <c r="M884" s="35">
        <v>0.5</v>
      </c>
      <c r="N884" s="19">
        <v>2.9904999999999999</v>
      </c>
      <c r="O884" s="17">
        <v>1.3114719818893688</v>
      </c>
      <c r="P884" s="13">
        <v>0</v>
      </c>
      <c r="Q884" s="13">
        <v>0</v>
      </c>
      <c r="R884" s="19">
        <v>0</v>
      </c>
      <c r="S884" s="27">
        <v>0</v>
      </c>
      <c r="T884" s="19">
        <v>0</v>
      </c>
      <c r="U884" s="17">
        <v>0</v>
      </c>
      <c r="V884" s="13">
        <v>0</v>
      </c>
      <c r="W884" s="13">
        <v>0</v>
      </c>
      <c r="X884" s="19">
        <v>0</v>
      </c>
      <c r="Y884" s="27">
        <v>0</v>
      </c>
      <c r="Z884" s="19">
        <v>0</v>
      </c>
      <c r="AA884" s="14">
        <v>0</v>
      </c>
      <c r="AB884" s="13">
        <v>1</v>
      </c>
      <c r="AC884" s="22" t="s">
        <v>782</v>
      </c>
      <c r="AD884" s="19">
        <v>0</v>
      </c>
      <c r="AE884" s="23">
        <v>0</v>
      </c>
      <c r="AF884" s="19">
        <v>0.61534199999999994</v>
      </c>
      <c r="AG884" s="14">
        <v>0.26985580748362076</v>
      </c>
      <c r="AH884" s="22" t="s">
        <v>782</v>
      </c>
      <c r="AI884" s="23" t="s">
        <v>782</v>
      </c>
      <c r="AJ884" s="23" t="s">
        <v>782</v>
      </c>
      <c r="AK884" s="23" t="s">
        <v>782</v>
      </c>
      <c r="AL884" s="14" t="s">
        <v>782</v>
      </c>
      <c r="AM884" s="22" t="s">
        <v>782</v>
      </c>
      <c r="AN884" s="23" t="s">
        <v>782</v>
      </c>
      <c r="AO884" s="23" t="s">
        <v>782</v>
      </c>
      <c r="AP884" s="23" t="s">
        <v>782</v>
      </c>
      <c r="AQ884" s="14" t="s">
        <v>782</v>
      </c>
      <c r="AR884" s="13">
        <v>333</v>
      </c>
      <c r="AS884" s="19">
        <v>5408.5879999999997</v>
      </c>
      <c r="AT884" s="23">
        <v>5.408588</v>
      </c>
      <c r="AU884" s="19">
        <v>4.8028261440000062</v>
      </c>
      <c r="AV884" s="14">
        <v>2.1062604653876487</v>
      </c>
      <c r="AW884" s="13">
        <v>0</v>
      </c>
      <c r="AX884" s="22" t="s">
        <v>782</v>
      </c>
      <c r="AY884" s="19">
        <v>0</v>
      </c>
      <c r="AZ884" s="23">
        <v>0</v>
      </c>
      <c r="BA884" s="19">
        <v>0</v>
      </c>
      <c r="BB884" s="14">
        <v>0</v>
      </c>
      <c r="BC884" s="13">
        <v>10</v>
      </c>
      <c r="BD884" s="19">
        <v>8800</v>
      </c>
      <c r="BE884" s="44">
        <v>8.8000000000000007</v>
      </c>
      <c r="BF884" s="19">
        <v>13.887062972245173</v>
      </c>
      <c r="BG884" s="14">
        <v>6.0901167025022049</v>
      </c>
      <c r="BH884" s="22">
        <v>345</v>
      </c>
      <c r="BI884" s="23">
        <v>14.708588000000001</v>
      </c>
      <c r="BJ884" s="23">
        <v>22.295731116245179</v>
      </c>
      <c r="BK884" s="14">
        <v>9.7777049572628432</v>
      </c>
      <c r="BL884" t="s">
        <v>488</v>
      </c>
    </row>
    <row r="885" spans="1:64">
      <c r="A885" t="s">
        <v>1750</v>
      </c>
      <c r="B885" t="s">
        <v>1747</v>
      </c>
      <c r="C885" t="s">
        <v>488</v>
      </c>
      <c r="D885" t="s">
        <v>942</v>
      </c>
      <c r="E885">
        <v>2017</v>
      </c>
      <c r="F885" s="23">
        <v>27.84</v>
      </c>
      <c r="G885" s="23">
        <v>9.8000000000000007</v>
      </c>
      <c r="H885" s="22">
        <v>26996</v>
      </c>
      <c r="I885" s="34">
        <v>212.05386248227043</v>
      </c>
      <c r="J885" s="13">
        <v>1</v>
      </c>
      <c r="K885" s="13">
        <v>1</v>
      </c>
      <c r="L885" s="19">
        <v>500</v>
      </c>
      <c r="M885" s="19">
        <v>0.5</v>
      </c>
      <c r="N885" s="19">
        <v>2.9904999999999999</v>
      </c>
      <c r="O885" s="17">
        <v>1.4102549064627541</v>
      </c>
      <c r="P885" s="13">
        <v>0</v>
      </c>
      <c r="Q885" s="13">
        <v>0</v>
      </c>
      <c r="R885" s="19">
        <v>0</v>
      </c>
      <c r="S885" s="19">
        <v>0</v>
      </c>
      <c r="T885" s="19">
        <v>0</v>
      </c>
      <c r="U885" s="17">
        <v>0</v>
      </c>
      <c r="V885" s="13">
        <v>0</v>
      </c>
      <c r="W885" s="13">
        <v>0</v>
      </c>
      <c r="X885" s="19">
        <v>0</v>
      </c>
      <c r="Y885" s="19">
        <v>0</v>
      </c>
      <c r="Z885" s="19">
        <v>0</v>
      </c>
      <c r="AA885" s="14">
        <v>0</v>
      </c>
      <c r="AB885" s="13">
        <v>1</v>
      </c>
      <c r="AC885" s="22" t="s">
        <v>782</v>
      </c>
      <c r="AD885" s="19">
        <v>0</v>
      </c>
      <c r="AE885" s="19">
        <v>0</v>
      </c>
      <c r="AF885" s="19">
        <v>0.56133</v>
      </c>
      <c r="AG885" s="14">
        <v>0.26471104719770533</v>
      </c>
      <c r="AH885" s="22" t="s">
        <v>782</v>
      </c>
      <c r="AI885" s="23" t="s">
        <v>782</v>
      </c>
      <c r="AJ885" s="23" t="s">
        <v>782</v>
      </c>
      <c r="AK885" s="23" t="s">
        <v>782</v>
      </c>
      <c r="AL885" s="14" t="s">
        <v>782</v>
      </c>
      <c r="AM885" s="22" t="s">
        <v>782</v>
      </c>
      <c r="AN885" s="23" t="s">
        <v>782</v>
      </c>
      <c r="AO885" s="23" t="s">
        <v>782</v>
      </c>
      <c r="AP885" s="23" t="s">
        <v>782</v>
      </c>
      <c r="AQ885" s="14" t="s">
        <v>782</v>
      </c>
      <c r="AR885" s="13">
        <v>366</v>
      </c>
      <c r="AS885" s="19">
        <v>5620.4030000000021</v>
      </c>
      <c r="AT885" s="19">
        <v>5.620403000000004</v>
      </c>
      <c r="AU885" s="19">
        <v>4.9909178640000045</v>
      </c>
      <c r="AV885" s="14">
        <v>2.3536085622667162</v>
      </c>
      <c r="AW885" s="13">
        <v>0</v>
      </c>
      <c r="AX885" s="22" t="s">
        <v>782</v>
      </c>
      <c r="AY885" s="19">
        <v>0</v>
      </c>
      <c r="AZ885" s="19">
        <v>0</v>
      </c>
      <c r="BA885" s="19">
        <v>0</v>
      </c>
      <c r="BB885" s="14">
        <v>0</v>
      </c>
      <c r="BC885" s="13">
        <v>10</v>
      </c>
      <c r="BD885" s="19">
        <v>8800</v>
      </c>
      <c r="BE885" s="19">
        <v>8.8000000000000007</v>
      </c>
      <c r="BF885" s="19">
        <v>13.887062972245173</v>
      </c>
      <c r="BG885" s="14">
        <v>6.5488375498966702</v>
      </c>
      <c r="BH885" s="22">
        <v>378</v>
      </c>
      <c r="BI885" s="23">
        <v>14.920403000000004</v>
      </c>
      <c r="BJ885" s="23">
        <v>22.429810836245181</v>
      </c>
      <c r="BK885" s="14">
        <v>10.577412065823845</v>
      </c>
      <c r="BL885" t="s">
        <v>488</v>
      </c>
    </row>
    <row r="886" spans="1:64">
      <c r="A886" t="s">
        <v>1751</v>
      </c>
      <c r="B886" t="s">
        <v>1747</v>
      </c>
      <c r="C886" t="s">
        <v>488</v>
      </c>
      <c r="D886" t="s">
        <v>942</v>
      </c>
      <c r="E886">
        <v>2018</v>
      </c>
      <c r="F886" s="23">
        <v>27.84</v>
      </c>
      <c r="G886" s="23">
        <v>9.8699999999999992</v>
      </c>
      <c r="H886" s="22">
        <v>27033</v>
      </c>
      <c r="I886" s="34">
        <v>212.06893382999482</v>
      </c>
      <c r="J886" s="13">
        <v>1</v>
      </c>
      <c r="K886" s="13">
        <v>1</v>
      </c>
      <c r="L886" s="19">
        <v>500</v>
      </c>
      <c r="M886" s="19">
        <v>0.5</v>
      </c>
      <c r="N886" s="19">
        <v>2.9904999999999999</v>
      </c>
      <c r="O886" s="17">
        <v>1.4101546822493747</v>
      </c>
      <c r="P886" s="13">
        <v>0</v>
      </c>
      <c r="Q886" s="13">
        <v>0</v>
      </c>
      <c r="R886" s="19">
        <v>0</v>
      </c>
      <c r="S886" s="19">
        <v>0</v>
      </c>
      <c r="T886" s="19">
        <v>0</v>
      </c>
      <c r="U886" s="17">
        <v>0</v>
      </c>
      <c r="V886" s="13">
        <v>0</v>
      </c>
      <c r="W886" s="13">
        <v>0</v>
      </c>
      <c r="X886" s="19">
        <v>0</v>
      </c>
      <c r="Y886" s="19">
        <v>0</v>
      </c>
      <c r="Z886" s="19">
        <v>0</v>
      </c>
      <c r="AA886" s="14">
        <v>0</v>
      </c>
      <c r="AB886" s="13">
        <v>1</v>
      </c>
      <c r="AC886" s="22" t="s">
        <v>782</v>
      </c>
      <c r="AD886" s="19">
        <v>0</v>
      </c>
      <c r="AE886" s="19">
        <v>0</v>
      </c>
      <c r="AF886" s="19">
        <v>0.50904000000000005</v>
      </c>
      <c r="AG886" s="14">
        <v>0.24003515781716159</v>
      </c>
      <c r="AH886" s="22" t="s">
        <v>782</v>
      </c>
      <c r="AI886" s="23" t="s">
        <v>782</v>
      </c>
      <c r="AJ886" s="23" t="s">
        <v>782</v>
      </c>
      <c r="AK886" s="23" t="s">
        <v>782</v>
      </c>
      <c r="AL886" s="14" t="s">
        <v>782</v>
      </c>
      <c r="AM886" s="22" t="s">
        <v>782</v>
      </c>
      <c r="AN886" s="23" t="s">
        <v>782</v>
      </c>
      <c r="AO886" s="23" t="s">
        <v>782</v>
      </c>
      <c r="AP886" s="23" t="s">
        <v>782</v>
      </c>
      <c r="AQ886" s="14" t="s">
        <v>782</v>
      </c>
      <c r="AR886" s="13">
        <v>399</v>
      </c>
      <c r="AS886" s="19">
        <v>5901.1330000000044</v>
      </c>
      <c r="AT886" s="19">
        <v>5.9011330000000042</v>
      </c>
      <c r="AU886" s="19">
        <v>5.2402061040000039</v>
      </c>
      <c r="AV886" s="14">
        <v>2.4709918654095833</v>
      </c>
      <c r="AW886" s="13">
        <v>0</v>
      </c>
      <c r="AX886" s="22" t="s">
        <v>782</v>
      </c>
      <c r="AY886" s="19">
        <v>0</v>
      </c>
      <c r="AZ886" s="19">
        <v>0</v>
      </c>
      <c r="BA886" s="19">
        <v>0</v>
      </c>
      <c r="BB886" s="14">
        <v>0</v>
      </c>
      <c r="BC886" s="13">
        <v>10</v>
      </c>
      <c r="BD886" s="19">
        <v>8800</v>
      </c>
      <c r="BE886" s="19">
        <v>8.8000000000000007</v>
      </c>
      <c r="BF886" s="19">
        <v>12.736612423763768</v>
      </c>
      <c r="BG886" s="14">
        <v>6.0058831785206603</v>
      </c>
      <c r="BH886" s="22">
        <v>411</v>
      </c>
      <c r="BI886" s="23">
        <v>15.201133000000006</v>
      </c>
      <c r="BJ886" s="23">
        <v>21.476358527763772</v>
      </c>
      <c r="BK886" s="14">
        <v>10.127064883996781</v>
      </c>
      <c r="BL886" t="s">
        <v>488</v>
      </c>
    </row>
    <row r="887" spans="1:64">
      <c r="A887" t="s">
        <v>1752</v>
      </c>
      <c r="B887" t="s">
        <v>1747</v>
      </c>
      <c r="C887" t="s">
        <v>488</v>
      </c>
      <c r="D887" t="s">
        <v>942</v>
      </c>
      <c r="E887">
        <v>2019</v>
      </c>
      <c r="F887" s="23">
        <v>27.84</v>
      </c>
      <c r="G887" s="23">
        <v>9.9499999999999993</v>
      </c>
      <c r="H887" s="22">
        <v>27093</v>
      </c>
      <c r="I887" s="34">
        <v>216.77472003442213</v>
      </c>
      <c r="J887" s="22">
        <v>1</v>
      </c>
      <c r="K887" s="22">
        <v>1</v>
      </c>
      <c r="L887" s="23">
        <v>500</v>
      </c>
      <c r="M887" s="23">
        <v>0.5</v>
      </c>
      <c r="N887" s="23">
        <v>2.9904999999999999</v>
      </c>
      <c r="O887" s="14">
        <v>1.3795427804151388</v>
      </c>
      <c r="P887" s="22">
        <v>0</v>
      </c>
      <c r="Q887" s="22">
        <v>0</v>
      </c>
      <c r="R887" s="23">
        <v>0</v>
      </c>
      <c r="S887" s="23">
        <v>0</v>
      </c>
      <c r="T887" s="23">
        <v>0</v>
      </c>
      <c r="U887" s="14">
        <v>0</v>
      </c>
      <c r="V887" s="22">
        <v>0</v>
      </c>
      <c r="W887" s="22">
        <v>0</v>
      </c>
      <c r="X887" s="23">
        <v>0</v>
      </c>
      <c r="Y887" s="23">
        <v>0</v>
      </c>
      <c r="Z887" s="23">
        <v>0</v>
      </c>
      <c r="AA887" s="14">
        <v>0</v>
      </c>
      <c r="AB887" s="22">
        <v>1</v>
      </c>
      <c r="AC887" s="22">
        <v>1</v>
      </c>
      <c r="AD887" s="23">
        <v>80</v>
      </c>
      <c r="AE887" s="23">
        <v>0.08</v>
      </c>
      <c r="AF887" s="23">
        <v>0.632772</v>
      </c>
      <c r="AG887" s="14">
        <v>0.29190304104626258</v>
      </c>
      <c r="AH887" s="22">
        <v>0</v>
      </c>
      <c r="AI887" s="23">
        <v>0</v>
      </c>
      <c r="AJ887" s="23">
        <v>0</v>
      </c>
      <c r="AK887" s="23">
        <v>0</v>
      </c>
      <c r="AL887" s="14">
        <v>0</v>
      </c>
      <c r="AM887" s="22">
        <v>434</v>
      </c>
      <c r="AN887" s="23">
        <v>6378.3430000000035</v>
      </c>
      <c r="AO887" s="23">
        <v>6.3783430000000063</v>
      </c>
      <c r="AP887" s="23">
        <v>5.6639685840000054</v>
      </c>
      <c r="AQ887" s="14">
        <v>2.6128363044826499</v>
      </c>
      <c r="AR887" s="22">
        <v>434</v>
      </c>
      <c r="AS887" s="23">
        <v>6378.3430000000035</v>
      </c>
      <c r="AT887" s="23">
        <v>6.3783430000000063</v>
      </c>
      <c r="AU887" s="23">
        <v>5.6639685840000054</v>
      </c>
      <c r="AV887" s="14">
        <v>2.6128363044826499</v>
      </c>
      <c r="AW887" s="22">
        <v>0</v>
      </c>
      <c r="AX887" s="22" t="s">
        <v>782</v>
      </c>
      <c r="AY887" s="23">
        <v>0</v>
      </c>
      <c r="AZ887" s="23">
        <v>0</v>
      </c>
      <c r="BA887" s="23">
        <v>0</v>
      </c>
      <c r="BB887" s="14">
        <v>0</v>
      </c>
      <c r="BC887" s="22">
        <v>10</v>
      </c>
      <c r="BD887" s="23">
        <v>8800</v>
      </c>
      <c r="BE887" s="23">
        <v>8.8000000000000007</v>
      </c>
      <c r="BF887" s="23">
        <v>12.736613246003817</v>
      </c>
      <c r="BG887" s="14">
        <v>5.875506721439355</v>
      </c>
      <c r="BH887" s="22">
        <v>446</v>
      </c>
      <c r="BI887" s="23">
        <v>15.758343000000007</v>
      </c>
      <c r="BJ887" s="23">
        <v>22.023853830003823</v>
      </c>
      <c r="BK887" s="14">
        <v>10.159788847383407</v>
      </c>
      <c r="BL887" t="s">
        <v>488</v>
      </c>
    </row>
    <row r="888" spans="1:64">
      <c r="A888" t="s">
        <v>1753</v>
      </c>
      <c r="B888" t="s">
        <v>1747</v>
      </c>
      <c r="C888" t="s">
        <v>488</v>
      </c>
      <c r="D888" t="s">
        <v>942</v>
      </c>
      <c r="E888">
        <v>2020</v>
      </c>
      <c r="F888" s="23">
        <v>27.84</v>
      </c>
      <c r="G888" s="23">
        <v>10.02</v>
      </c>
      <c r="H888" s="22">
        <v>27319</v>
      </c>
      <c r="I888" s="34">
        <v>218.1595499271447</v>
      </c>
      <c r="J888" s="22">
        <v>2</v>
      </c>
      <c r="K888" s="22">
        <v>4</v>
      </c>
      <c r="L888" s="23">
        <v>4585</v>
      </c>
      <c r="M888" s="23">
        <v>4.585</v>
      </c>
      <c r="N888" s="23">
        <v>27.422885000000001</v>
      </c>
      <c r="O888" s="14">
        <v>12.570105232229341</v>
      </c>
      <c r="P888" s="22">
        <v>0</v>
      </c>
      <c r="Q888" s="22">
        <v>0</v>
      </c>
      <c r="R888" s="23">
        <v>0</v>
      </c>
      <c r="S888" s="23">
        <v>0</v>
      </c>
      <c r="T888" s="23">
        <v>0</v>
      </c>
      <c r="U888" s="14">
        <v>0</v>
      </c>
      <c r="V888" s="22">
        <v>0</v>
      </c>
      <c r="W888" s="22">
        <v>0</v>
      </c>
      <c r="X888" s="23">
        <v>0</v>
      </c>
      <c r="Y888" s="23">
        <v>0</v>
      </c>
      <c r="Z888" s="23">
        <v>0</v>
      </c>
      <c r="AA888" s="14">
        <v>0</v>
      </c>
      <c r="AB888" s="22">
        <v>1</v>
      </c>
      <c r="AC888" s="22">
        <v>1</v>
      </c>
      <c r="AD888" s="23">
        <v>80</v>
      </c>
      <c r="AE888" s="23">
        <v>0.08</v>
      </c>
      <c r="AF888" s="23">
        <v>0.64438499999999999</v>
      </c>
      <c r="AG888" s="14">
        <v>0.29537327163316712</v>
      </c>
      <c r="AH888" s="22">
        <v>0</v>
      </c>
      <c r="AI888" s="23">
        <v>0</v>
      </c>
      <c r="AJ888" s="23">
        <v>0</v>
      </c>
      <c r="AK888" s="23">
        <v>0</v>
      </c>
      <c r="AL888" s="14">
        <v>0</v>
      </c>
      <c r="AM888" s="22">
        <v>493</v>
      </c>
      <c r="AN888" s="23">
        <v>6886.5450000000064</v>
      </c>
      <c r="AO888" s="23">
        <v>6.8865450000000088</v>
      </c>
      <c r="AP888" s="23">
        <v>6.1152519600000046</v>
      </c>
      <c r="AQ888" s="14">
        <v>2.8031099083410371</v>
      </c>
      <c r="AR888" s="22">
        <v>493</v>
      </c>
      <c r="AS888" s="23">
        <v>6886.5450000000064</v>
      </c>
      <c r="AT888" s="23">
        <v>6.8865450000000088</v>
      </c>
      <c r="AU888" s="23">
        <v>6.1152519600000046</v>
      </c>
      <c r="AV888" s="14">
        <v>2.8031099083410371</v>
      </c>
      <c r="AW888" s="22">
        <v>0</v>
      </c>
      <c r="AX888" s="22">
        <v>0</v>
      </c>
      <c r="AY888" s="23">
        <v>0</v>
      </c>
      <c r="AZ888" s="23">
        <v>0</v>
      </c>
      <c r="BA888" s="23">
        <v>0</v>
      </c>
      <c r="BB888" s="14">
        <v>0</v>
      </c>
      <c r="BC888" s="22">
        <v>10</v>
      </c>
      <c r="BD888" s="23">
        <v>8800</v>
      </c>
      <c r="BE888" s="23">
        <v>8.7999999999999989</v>
      </c>
      <c r="BF888" s="23">
        <v>12.796350057470754</v>
      </c>
      <c r="BG888" s="14">
        <v>5.8655924353273328</v>
      </c>
      <c r="BH888" s="22">
        <v>506</v>
      </c>
      <c r="BI888" s="23">
        <v>20.351545000000009</v>
      </c>
      <c r="BJ888" s="23">
        <v>46.978872017470763</v>
      </c>
      <c r="BK888" s="14">
        <v>21.534180847530877</v>
      </c>
      <c r="BL888" t="s">
        <v>488</v>
      </c>
    </row>
    <row r="889" spans="1:64">
      <c r="A889" t="s">
        <v>1754</v>
      </c>
      <c r="B889" t="s">
        <v>1747</v>
      </c>
      <c r="C889" t="s">
        <v>488</v>
      </c>
      <c r="D889" t="s">
        <v>942</v>
      </c>
      <c r="E889">
        <v>2021</v>
      </c>
      <c r="F889" s="23">
        <v>27.84</v>
      </c>
      <c r="G889" s="23">
        <v>10.09</v>
      </c>
      <c r="H889" s="22">
        <v>27351</v>
      </c>
      <c r="I889" s="34">
        <v>204.83</v>
      </c>
      <c r="J889" s="22">
        <v>2</v>
      </c>
      <c r="K889" s="22">
        <v>4</v>
      </c>
      <c r="L889" s="23">
        <v>4585</v>
      </c>
      <c r="M889" s="23">
        <v>4.585</v>
      </c>
      <c r="N889" s="23">
        <v>27.422885000000001</v>
      </c>
      <c r="O889" s="14">
        <v>13.39</v>
      </c>
      <c r="P889" s="22">
        <v>0</v>
      </c>
      <c r="Q889" s="22">
        <v>0</v>
      </c>
      <c r="R889" s="23">
        <v>0</v>
      </c>
      <c r="S889" s="23">
        <v>0</v>
      </c>
      <c r="T889" s="23">
        <v>0</v>
      </c>
      <c r="U889" s="14">
        <v>0</v>
      </c>
      <c r="V889" s="22">
        <v>0</v>
      </c>
      <c r="W889" s="22">
        <v>0</v>
      </c>
      <c r="X889" s="23">
        <v>0</v>
      </c>
      <c r="Y889" s="23">
        <v>0</v>
      </c>
      <c r="Z889" s="23">
        <v>0</v>
      </c>
      <c r="AA889" s="14">
        <v>0</v>
      </c>
      <c r="AB889" s="22">
        <v>1</v>
      </c>
      <c r="AC889" s="22">
        <v>1</v>
      </c>
      <c r="AD889" s="23">
        <v>80</v>
      </c>
      <c r="AE889" s="23">
        <v>0.08</v>
      </c>
      <c r="AF889" s="23">
        <v>0.55723500000000004</v>
      </c>
      <c r="AG889" s="14">
        <v>0.27</v>
      </c>
      <c r="AH889" s="22">
        <v>0</v>
      </c>
      <c r="AI889" s="23">
        <v>0</v>
      </c>
      <c r="AJ889" s="23">
        <v>0</v>
      </c>
      <c r="AK889" s="23">
        <v>0</v>
      </c>
      <c r="AL889" s="14">
        <v>0</v>
      </c>
      <c r="AM889" s="22">
        <v>575</v>
      </c>
      <c r="AN889" s="23">
        <v>7816.9250000000002</v>
      </c>
      <c r="AO889" s="23">
        <v>7.8169250000000003</v>
      </c>
      <c r="AP889" s="23">
        <v>6.9947635950000002</v>
      </c>
      <c r="AQ889" s="14">
        <v>3.41</v>
      </c>
      <c r="AR889" s="22">
        <v>575</v>
      </c>
      <c r="AS889" s="23">
        <v>7816.9250000000002</v>
      </c>
      <c r="AT889" s="23">
        <v>7.8169250000000003</v>
      </c>
      <c r="AU889" s="23">
        <v>6.9947635950000002</v>
      </c>
      <c r="AV889" s="14">
        <v>3.41</v>
      </c>
      <c r="AW889" s="22">
        <v>0</v>
      </c>
      <c r="AX889" s="22">
        <v>0</v>
      </c>
      <c r="AY889" s="23">
        <v>0</v>
      </c>
      <c r="AZ889" s="23">
        <v>0</v>
      </c>
      <c r="BA889" s="23">
        <v>0</v>
      </c>
      <c r="BB889" s="14">
        <v>0</v>
      </c>
      <c r="BC889" s="22">
        <v>9</v>
      </c>
      <c r="BD889" s="23">
        <v>8200</v>
      </c>
      <c r="BE889" s="23">
        <v>8.1999999999999993</v>
      </c>
      <c r="BF889" s="23">
        <v>10.44413415</v>
      </c>
      <c r="BG889" s="14">
        <v>5.0999999999999996</v>
      </c>
      <c r="BH889" s="22">
        <v>587</v>
      </c>
      <c r="BI889" s="23">
        <v>20.68</v>
      </c>
      <c r="BJ889" s="23">
        <v>45.42</v>
      </c>
      <c r="BK889" s="14">
        <v>22.17</v>
      </c>
      <c r="BL889" t="s">
        <v>488</v>
      </c>
    </row>
    <row r="890" spans="1:64">
      <c r="A890" t="s">
        <v>1755</v>
      </c>
      <c r="B890" t="s">
        <v>1747</v>
      </c>
      <c r="C890" t="s">
        <v>488</v>
      </c>
      <c r="D890" s="111" t="s">
        <v>942</v>
      </c>
      <c r="E890" s="110">
        <v>2022</v>
      </c>
      <c r="F890" s="23"/>
      <c r="G890" s="23"/>
      <c r="H890" s="22">
        <v>27620</v>
      </c>
      <c r="I890" s="34">
        <v>200.17700428576561</v>
      </c>
      <c r="J890" s="22">
        <v>2</v>
      </c>
      <c r="K890" s="22">
        <v>4</v>
      </c>
      <c r="L890" s="23">
        <v>4585</v>
      </c>
      <c r="M890" s="23">
        <v>4.585</v>
      </c>
      <c r="N890" s="23">
        <v>27.134030000000003</v>
      </c>
      <c r="O890" s="14">
        <v>13.555018518143283</v>
      </c>
      <c r="P890" s="22">
        <v>0</v>
      </c>
      <c r="Q890" s="22">
        <v>0</v>
      </c>
      <c r="R890" s="23">
        <v>0</v>
      </c>
      <c r="S890" s="23">
        <v>0</v>
      </c>
      <c r="T890" s="23">
        <v>0</v>
      </c>
      <c r="U890" s="14">
        <v>0</v>
      </c>
      <c r="V890" s="22">
        <v>0</v>
      </c>
      <c r="W890" s="22">
        <v>0</v>
      </c>
      <c r="X890" s="23">
        <v>0</v>
      </c>
      <c r="Y890" s="23">
        <v>0</v>
      </c>
      <c r="Z890" s="23">
        <v>0</v>
      </c>
      <c r="AA890" s="14">
        <v>0</v>
      </c>
      <c r="AB890" s="22">
        <v>1</v>
      </c>
      <c r="AC890" s="22">
        <v>1</v>
      </c>
      <c r="AD890" s="23">
        <v>80</v>
      </c>
      <c r="AE890" s="23">
        <v>0.08</v>
      </c>
      <c r="AF890" s="23">
        <v>0.62886600000000004</v>
      </c>
      <c r="AG890" s="14">
        <v>0.31415496612300842</v>
      </c>
      <c r="AH890" s="22">
        <v>0</v>
      </c>
      <c r="AI890" s="23">
        <v>0</v>
      </c>
      <c r="AJ890" s="23">
        <v>0</v>
      </c>
      <c r="AK890" s="23">
        <v>0</v>
      </c>
      <c r="AL890" s="14">
        <v>0</v>
      </c>
      <c r="AM890" s="22">
        <v>708</v>
      </c>
      <c r="AN890" s="23">
        <v>8887.8730000000087</v>
      </c>
      <c r="AO890" s="23">
        <v>8.8878730000000203</v>
      </c>
      <c r="AP890" s="23">
        <v>9.1044164111706234</v>
      </c>
      <c r="AQ890" s="14">
        <v>4.548182966197996</v>
      </c>
      <c r="AR890" s="22">
        <v>708</v>
      </c>
      <c r="AS890" s="23">
        <v>8887.8730000000105</v>
      </c>
      <c r="AT890" s="23">
        <v>8.8878730000000203</v>
      </c>
      <c r="AU890" s="23">
        <v>9.1044164111706198</v>
      </c>
      <c r="AV890" s="14">
        <v>4.5481829661979933</v>
      </c>
      <c r="AW890" s="22">
        <v>0</v>
      </c>
      <c r="AX890" s="22">
        <v>0</v>
      </c>
      <c r="AY890" s="23">
        <v>0</v>
      </c>
      <c r="AZ890" s="23">
        <v>0</v>
      </c>
      <c r="BA890" s="23">
        <v>0</v>
      </c>
      <c r="BB890" s="14">
        <v>0</v>
      </c>
      <c r="BC890" s="22">
        <v>9</v>
      </c>
      <c r="BD890" s="23">
        <v>8200</v>
      </c>
      <c r="BE890" s="23">
        <v>8.1999999999999993</v>
      </c>
      <c r="BF890" s="23">
        <v>11.665810390308842</v>
      </c>
      <c r="BG890" s="14">
        <v>5.8277475137229766</v>
      </c>
      <c r="BH890" s="22">
        <v>720</v>
      </c>
      <c r="BI890" s="23">
        <v>21.752873000000019</v>
      </c>
      <c r="BJ890" s="23">
        <v>48.533122801479465</v>
      </c>
      <c r="BK890" s="14">
        <v>24.245103964187262</v>
      </c>
      <c r="BL890" t="s">
        <v>488</v>
      </c>
    </row>
    <row r="891" spans="1:64">
      <c r="A891" t="s">
        <v>1756</v>
      </c>
      <c r="B891" t="s">
        <v>1747</v>
      </c>
      <c r="C891" t="s">
        <v>488</v>
      </c>
      <c r="D891" t="s">
        <v>942</v>
      </c>
      <c r="E891">
        <v>2023</v>
      </c>
      <c r="F891">
        <v>27.84</v>
      </c>
      <c r="G891">
        <v>9.23</v>
      </c>
      <c r="H891">
        <v>29187</v>
      </c>
      <c r="I891">
        <v>200.17700428576561</v>
      </c>
      <c r="J891">
        <v>2</v>
      </c>
      <c r="K891">
        <v>4</v>
      </c>
      <c r="L891">
        <v>4548</v>
      </c>
      <c r="M891">
        <v>4.548</v>
      </c>
      <c r="N891">
        <v>26.915064000000001</v>
      </c>
      <c r="O891">
        <v>13.445632327266226</v>
      </c>
      <c r="P891">
        <v>0</v>
      </c>
      <c r="Q891">
        <v>0</v>
      </c>
      <c r="R891">
        <v>0</v>
      </c>
      <c r="S891">
        <v>0</v>
      </c>
      <c r="T891">
        <v>0</v>
      </c>
      <c r="U891">
        <v>0</v>
      </c>
      <c r="V891">
        <v>0</v>
      </c>
      <c r="W891">
        <v>0</v>
      </c>
      <c r="X891">
        <v>0</v>
      </c>
      <c r="Y891">
        <v>0</v>
      </c>
      <c r="Z891">
        <v>0</v>
      </c>
      <c r="AA891">
        <v>0</v>
      </c>
      <c r="AB891">
        <v>1</v>
      </c>
      <c r="AC891">
        <v>1</v>
      </c>
      <c r="AD891">
        <v>80</v>
      </c>
      <c r="AE891">
        <v>0.08</v>
      </c>
      <c r="AF891">
        <v>0.53298000000000001</v>
      </c>
      <c r="AG891">
        <v>0.26625435918660095</v>
      </c>
      <c r="AL891">
        <v>0</v>
      </c>
      <c r="AM891">
        <v>974</v>
      </c>
      <c r="AN891">
        <v>13168.052</v>
      </c>
      <c r="AO891">
        <v>13.168051999999999</v>
      </c>
      <c r="AP891">
        <v>12.351464999999999</v>
      </c>
      <c r="AQ891">
        <v>6.1702716773438597</v>
      </c>
      <c r="AR891">
        <v>1166</v>
      </c>
      <c r="AS891">
        <v>13317.6679999999</v>
      </c>
      <c r="AT891">
        <v>13.3176679999999</v>
      </c>
      <c r="AU891">
        <v>12.4918025921717</v>
      </c>
      <c r="AV891">
        <v>6.2403784274535568</v>
      </c>
      <c r="AW891">
        <v>0</v>
      </c>
      <c r="AX891">
        <v>0</v>
      </c>
      <c r="AY891">
        <v>0</v>
      </c>
      <c r="AZ891">
        <v>0</v>
      </c>
      <c r="BA891">
        <v>0</v>
      </c>
      <c r="BB891">
        <v>0</v>
      </c>
      <c r="BC891">
        <v>8</v>
      </c>
      <c r="BD891">
        <v>17700</v>
      </c>
      <c r="BE891">
        <v>17.7</v>
      </c>
      <c r="BF891">
        <v>49.780687999999998</v>
      </c>
      <c r="BG891">
        <v>24.868334990634011</v>
      </c>
      <c r="BH891">
        <v>1177</v>
      </c>
      <c r="BI891">
        <v>35.645667999999901</v>
      </c>
      <c r="BJ891">
        <v>89.720534592171703</v>
      </c>
      <c r="BK891">
        <v>44.820600104540397</v>
      </c>
      <c r="BL891" t="s">
        <v>488</v>
      </c>
    </row>
    <row r="892" spans="1:64">
      <c r="A892" t="s">
        <v>1757</v>
      </c>
      <c r="B892" t="s">
        <v>1747</v>
      </c>
      <c r="C892" t="s">
        <v>488</v>
      </c>
      <c r="D892" t="s">
        <v>942</v>
      </c>
      <c r="E892">
        <v>2024</v>
      </c>
      <c r="F892">
        <v>27.84</v>
      </c>
      <c r="G892">
        <v>9.2799999999999994</v>
      </c>
      <c r="H892">
        <v>29206</v>
      </c>
      <c r="I892">
        <v>200.26840851353333</v>
      </c>
      <c r="J892">
        <v>2</v>
      </c>
      <c r="K892">
        <v>4</v>
      </c>
      <c r="L892">
        <v>4548</v>
      </c>
      <c r="M892">
        <v>4.548</v>
      </c>
      <c r="N892">
        <v>26.915064000000001</v>
      </c>
      <c r="O892">
        <v>13.439495624783572</v>
      </c>
      <c r="P892">
        <v>0</v>
      </c>
      <c r="Q892">
        <v>0</v>
      </c>
      <c r="R892">
        <v>0</v>
      </c>
      <c r="S892">
        <v>0</v>
      </c>
      <c r="T892">
        <v>0</v>
      </c>
      <c r="U892">
        <v>0</v>
      </c>
      <c r="V892">
        <v>0</v>
      </c>
      <c r="W892">
        <v>0</v>
      </c>
      <c r="X892">
        <v>0</v>
      </c>
      <c r="Y892">
        <v>0</v>
      </c>
      <c r="Z892">
        <v>0</v>
      </c>
      <c r="AA892">
        <v>0</v>
      </c>
      <c r="AB892">
        <v>1</v>
      </c>
      <c r="AC892">
        <v>1</v>
      </c>
      <c r="AD892">
        <v>80</v>
      </c>
      <c r="AE892">
        <v>0.08</v>
      </c>
      <c r="AF892">
        <v>0.63168000000000002</v>
      </c>
      <c r="AG892">
        <v>0.31541669736558253</v>
      </c>
      <c r="AH892">
        <v>1</v>
      </c>
      <c r="AI892">
        <v>0.6</v>
      </c>
      <c r="AJ892">
        <v>5.9999999999999995E-4</v>
      </c>
      <c r="AK892">
        <v>5.4116628613920005E-4</v>
      </c>
      <c r="AL892">
        <v>2.7022049566176597E-4</v>
      </c>
      <c r="AM892">
        <v>1289</v>
      </c>
      <c r="AN892">
        <v>18615.174999999999</v>
      </c>
      <c r="AO892">
        <v>18.615174999999997</v>
      </c>
      <c r="AP892">
        <v>16.789841867635481</v>
      </c>
      <c r="AQ892">
        <v>8.3836696922175289</v>
      </c>
      <c r="AR892">
        <v>1654</v>
      </c>
      <c r="AS892">
        <v>18933.050999999883</v>
      </c>
      <c r="AT892">
        <v>18.933051000000006</v>
      </c>
      <c r="AU892">
        <v>17.076548158256767</v>
      </c>
      <c r="AV892">
        <v>8.5268307093491487</v>
      </c>
      <c r="AW892">
        <v>0</v>
      </c>
      <c r="AX892">
        <v>0</v>
      </c>
      <c r="AY892">
        <v>0</v>
      </c>
      <c r="AZ892">
        <v>0</v>
      </c>
      <c r="BA892">
        <v>0</v>
      </c>
      <c r="BB892">
        <v>0</v>
      </c>
      <c r="BC892">
        <v>7</v>
      </c>
      <c r="BD892">
        <v>16700</v>
      </c>
      <c r="BE892">
        <v>16.700000000000003</v>
      </c>
      <c r="BF892">
        <v>39.935850303485104</v>
      </c>
      <c r="BG892">
        <v>19.941163261796429</v>
      </c>
      <c r="BH892">
        <v>1664</v>
      </c>
      <c r="BI892">
        <v>40.261051000000009</v>
      </c>
      <c r="BJ892">
        <v>84.559142461741871</v>
      </c>
      <c r="BK892">
        <v>42.222906293294734</v>
      </c>
      <c r="BL892" t="s">
        <v>488</v>
      </c>
    </row>
    <row r="893" spans="1:64">
      <c r="A893" t="s">
        <v>1758</v>
      </c>
      <c r="B893" t="s">
        <v>1759</v>
      </c>
      <c r="C893" t="s">
        <v>491</v>
      </c>
      <c r="D893" t="s">
        <v>942</v>
      </c>
      <c r="E893">
        <v>2012</v>
      </c>
      <c r="F893" s="23">
        <v>75.88</v>
      </c>
      <c r="G893" s="23">
        <v>24.51</v>
      </c>
      <c r="H893" s="22">
        <v>54775</v>
      </c>
      <c r="I893" s="34">
        <v>450.98609299999998</v>
      </c>
      <c r="J893" s="22">
        <v>1</v>
      </c>
      <c r="K893" s="22" t="s">
        <v>782</v>
      </c>
      <c r="L893" s="23">
        <v>3</v>
      </c>
      <c r="M893" s="23">
        <v>3.0000000000000001E-3</v>
      </c>
      <c r="N893" s="23">
        <v>6.6600000000000003E-4</v>
      </c>
      <c r="O893" s="14">
        <v>1.4767639409226751E-4</v>
      </c>
      <c r="P893" s="22">
        <v>0</v>
      </c>
      <c r="Q893" s="22" t="s">
        <v>782</v>
      </c>
      <c r="R893" s="23">
        <v>0</v>
      </c>
      <c r="S893" s="23">
        <v>0</v>
      </c>
      <c r="T893" s="23">
        <v>0</v>
      </c>
      <c r="U893" s="14">
        <v>0</v>
      </c>
      <c r="V893" s="22">
        <v>0</v>
      </c>
      <c r="W893" s="22" t="s">
        <v>782</v>
      </c>
      <c r="X893" s="23">
        <v>0</v>
      </c>
      <c r="Y893" s="23">
        <v>0</v>
      </c>
      <c r="Z893" s="23">
        <v>0</v>
      </c>
      <c r="AA893" s="14">
        <v>0</v>
      </c>
      <c r="AB893" s="22">
        <v>0</v>
      </c>
      <c r="AC893" s="22" t="s">
        <v>782</v>
      </c>
      <c r="AD893" s="23">
        <v>0</v>
      </c>
      <c r="AE893" s="23">
        <v>0</v>
      </c>
      <c r="AF893" s="23">
        <v>0</v>
      </c>
      <c r="AG893" s="14">
        <v>0</v>
      </c>
      <c r="AH893" s="22" t="s">
        <v>782</v>
      </c>
      <c r="AI893" s="23" t="s">
        <v>782</v>
      </c>
      <c r="AJ893" s="23" t="s">
        <v>782</v>
      </c>
      <c r="AK893" s="23" t="s">
        <v>782</v>
      </c>
      <c r="AL893" s="14" t="s">
        <v>782</v>
      </c>
      <c r="AM893" s="22" t="s">
        <v>782</v>
      </c>
      <c r="AN893" s="23" t="s">
        <v>782</v>
      </c>
      <c r="AO893" s="23" t="s">
        <v>782</v>
      </c>
      <c r="AP893" s="23" t="s">
        <v>782</v>
      </c>
      <c r="AQ893" s="14" t="s">
        <v>782</v>
      </c>
      <c r="AR893" s="22">
        <v>296</v>
      </c>
      <c r="AS893" s="23">
        <v>5570.9569999999958</v>
      </c>
      <c r="AT893" s="23">
        <v>5.5709569999999955</v>
      </c>
      <c r="AU893" s="23">
        <v>4.9727110000000003</v>
      </c>
      <c r="AV893" s="14">
        <v>1.1026306746891197</v>
      </c>
      <c r="AW893" s="22">
        <v>0</v>
      </c>
      <c r="AX893" s="22" t="s">
        <v>782</v>
      </c>
      <c r="AY893" s="23">
        <v>0</v>
      </c>
      <c r="AZ893" s="23">
        <v>0</v>
      </c>
      <c r="BA893" s="23">
        <v>0</v>
      </c>
      <c r="BB893" s="14">
        <v>0</v>
      </c>
      <c r="BC893" s="22">
        <v>7</v>
      </c>
      <c r="BD893" s="23">
        <v>9000</v>
      </c>
      <c r="BE893" s="23">
        <v>9</v>
      </c>
      <c r="BF893" s="23">
        <v>14.372999999999999</v>
      </c>
      <c r="BG893" s="14">
        <v>3.1870162346669084</v>
      </c>
      <c r="BH893" s="22">
        <v>304</v>
      </c>
      <c r="BI893" s="23">
        <v>14.573956999999996</v>
      </c>
      <c r="BJ893" s="23">
        <v>19.346377</v>
      </c>
      <c r="BK893" s="14">
        <v>4.2897945857501201</v>
      </c>
      <c r="BL893" t="s">
        <v>491</v>
      </c>
    </row>
    <row r="894" spans="1:64">
      <c r="A894" t="s">
        <v>1760</v>
      </c>
      <c r="B894" t="s">
        <v>1759</v>
      </c>
      <c r="C894" t="s">
        <v>491</v>
      </c>
      <c r="D894" t="s">
        <v>942</v>
      </c>
      <c r="E894">
        <v>2015</v>
      </c>
      <c r="F894" s="23">
        <v>75.87</v>
      </c>
      <c r="G894" s="23">
        <v>24.73</v>
      </c>
      <c r="H894" s="22">
        <v>55909</v>
      </c>
      <c r="I894" s="34">
        <v>449.48569284511285</v>
      </c>
      <c r="J894" s="13">
        <v>1</v>
      </c>
      <c r="K894" s="13">
        <v>1</v>
      </c>
      <c r="L894" s="19">
        <v>3</v>
      </c>
      <c r="M894" s="35">
        <v>3.0000000000000001E-3</v>
      </c>
      <c r="N894" s="19">
        <v>1.7944064945548999E-2</v>
      </c>
      <c r="O894" s="17">
        <v>3.9921326153827767E-3</v>
      </c>
      <c r="P894" s="36">
        <v>1</v>
      </c>
      <c r="Q894" s="36">
        <v>1</v>
      </c>
      <c r="R894" s="45">
        <v>3000</v>
      </c>
      <c r="S894" s="27">
        <v>3</v>
      </c>
      <c r="T894" s="23">
        <v>2.1255417749999994</v>
      </c>
      <c r="U894" s="17">
        <v>0.47288307699983556</v>
      </c>
      <c r="V894" s="22">
        <v>0</v>
      </c>
      <c r="W894" s="22">
        <v>0</v>
      </c>
      <c r="X894" s="23">
        <v>0</v>
      </c>
      <c r="Y894" s="27">
        <v>0</v>
      </c>
      <c r="Z894" s="27">
        <v>0</v>
      </c>
      <c r="AA894" s="14">
        <v>0</v>
      </c>
      <c r="AB894" s="39">
        <v>1</v>
      </c>
      <c r="AC894" s="22" t="s">
        <v>782</v>
      </c>
      <c r="AD894" s="23">
        <v>0</v>
      </c>
      <c r="AE894" s="23">
        <v>0</v>
      </c>
      <c r="AF894" s="23">
        <v>1.2078990000000001</v>
      </c>
      <c r="AG894" s="14">
        <v>0.26872913181159402</v>
      </c>
      <c r="AH894" s="22" t="s">
        <v>782</v>
      </c>
      <c r="AI894" s="23" t="s">
        <v>782</v>
      </c>
      <c r="AJ894" s="23" t="s">
        <v>782</v>
      </c>
      <c r="AK894" s="23" t="s">
        <v>782</v>
      </c>
      <c r="AL894" s="14" t="s">
        <v>782</v>
      </c>
      <c r="AM894" s="22" t="s">
        <v>782</v>
      </c>
      <c r="AN894" s="23" t="s">
        <v>782</v>
      </c>
      <c r="AO894" s="23" t="s">
        <v>782</v>
      </c>
      <c r="AP894" s="23" t="s">
        <v>782</v>
      </c>
      <c r="AQ894" s="14" t="s">
        <v>782</v>
      </c>
      <c r="AR894" s="40">
        <v>403</v>
      </c>
      <c r="AS894" s="41">
        <v>6408.2239999999947</v>
      </c>
      <c r="AT894" s="23">
        <v>6.4082239999999944</v>
      </c>
      <c r="AU894" s="23">
        <v>5.6915459943782185</v>
      </c>
      <c r="AV894" s="14">
        <v>1.266235185007202</v>
      </c>
      <c r="AW894" s="22">
        <v>0</v>
      </c>
      <c r="AX894" s="22" t="s">
        <v>782</v>
      </c>
      <c r="AY894" s="23">
        <v>0</v>
      </c>
      <c r="AZ894" s="23">
        <v>0</v>
      </c>
      <c r="BA894" s="23">
        <v>0</v>
      </c>
      <c r="BB894" s="14">
        <v>0</v>
      </c>
      <c r="BC894" s="42">
        <v>7</v>
      </c>
      <c r="BD894" s="43">
        <v>9000</v>
      </c>
      <c r="BE894" s="44">
        <v>9</v>
      </c>
      <c r="BF894" s="23">
        <v>13.379198409329094</v>
      </c>
      <c r="BG894" s="14">
        <v>2.9765571234631931</v>
      </c>
      <c r="BH894" s="22">
        <v>413</v>
      </c>
      <c r="BI894" s="23">
        <v>18.411223999999994</v>
      </c>
      <c r="BJ894" s="23">
        <v>22.422129243652861</v>
      </c>
      <c r="BK894" s="14">
        <v>4.9883966498972079</v>
      </c>
      <c r="BL894" t="s">
        <v>491</v>
      </c>
    </row>
    <row r="895" spans="1:64">
      <c r="A895" t="s">
        <v>1761</v>
      </c>
      <c r="B895" t="s">
        <v>1759</v>
      </c>
      <c r="C895" t="s">
        <v>491</v>
      </c>
      <c r="D895" t="s">
        <v>942</v>
      </c>
      <c r="E895">
        <v>2016</v>
      </c>
      <c r="F895" s="23">
        <v>75.75</v>
      </c>
      <c r="G895" s="23">
        <v>24.77</v>
      </c>
      <c r="H895" s="22">
        <v>56008</v>
      </c>
      <c r="I895" s="34">
        <v>475.36142253042124</v>
      </c>
      <c r="J895" s="13">
        <v>1</v>
      </c>
      <c r="K895" s="13">
        <v>1</v>
      </c>
      <c r="L895" s="19">
        <v>3</v>
      </c>
      <c r="M895" s="35">
        <v>3.0000000000000001E-3</v>
      </c>
      <c r="N895" s="19">
        <v>1.7943000000000001E-2</v>
      </c>
      <c r="O895" s="17">
        <v>3.774601629321681E-3</v>
      </c>
      <c r="P895" s="13">
        <v>1</v>
      </c>
      <c r="Q895" s="13">
        <v>1</v>
      </c>
      <c r="R895" s="19">
        <v>3000</v>
      </c>
      <c r="S895" s="27">
        <v>3</v>
      </c>
      <c r="T895" s="19">
        <v>2.1779834999999999</v>
      </c>
      <c r="U895" s="17">
        <v>0.45817422213318493</v>
      </c>
      <c r="V895" s="13">
        <v>0</v>
      </c>
      <c r="W895" s="13">
        <v>0</v>
      </c>
      <c r="X895" s="19">
        <v>0</v>
      </c>
      <c r="Y895" s="27">
        <v>0</v>
      </c>
      <c r="Z895" s="19">
        <v>0</v>
      </c>
      <c r="AA895" s="14">
        <v>0</v>
      </c>
      <c r="AB895" s="13">
        <v>1</v>
      </c>
      <c r="AC895" s="22" t="s">
        <v>782</v>
      </c>
      <c r="AD895" s="19">
        <v>0</v>
      </c>
      <c r="AE895" s="23">
        <v>0</v>
      </c>
      <c r="AF895" s="19">
        <v>0.66223500000000002</v>
      </c>
      <c r="AG895" s="14">
        <v>0.13931189377438799</v>
      </c>
      <c r="AH895" s="22" t="s">
        <v>782</v>
      </c>
      <c r="AI895" s="23" t="s">
        <v>782</v>
      </c>
      <c r="AJ895" s="23" t="s">
        <v>782</v>
      </c>
      <c r="AK895" s="23" t="s">
        <v>782</v>
      </c>
      <c r="AL895" s="14" t="s">
        <v>782</v>
      </c>
      <c r="AM895" s="22" t="s">
        <v>782</v>
      </c>
      <c r="AN895" s="23" t="s">
        <v>782</v>
      </c>
      <c r="AO895" s="23" t="s">
        <v>782</v>
      </c>
      <c r="AP895" s="23" t="s">
        <v>782</v>
      </c>
      <c r="AQ895" s="14" t="s">
        <v>782</v>
      </c>
      <c r="AR895" s="13">
        <v>431</v>
      </c>
      <c r="AS895" s="19">
        <v>6752.9490000000014</v>
      </c>
      <c r="AT895" s="23">
        <v>6.7529490000000019</v>
      </c>
      <c r="AU895" s="19">
        <v>5.9966187120000072</v>
      </c>
      <c r="AV895" s="14">
        <v>1.2614861929853485</v>
      </c>
      <c r="AW895" s="13">
        <v>0</v>
      </c>
      <c r="AX895" s="22" t="s">
        <v>782</v>
      </c>
      <c r="AY895" s="19">
        <v>0</v>
      </c>
      <c r="AZ895" s="23">
        <v>0</v>
      </c>
      <c r="BA895" s="19">
        <v>0</v>
      </c>
      <c r="BB895" s="14">
        <v>0</v>
      </c>
      <c r="BC895" s="13">
        <v>7</v>
      </c>
      <c r="BD895" s="19">
        <v>9000</v>
      </c>
      <c r="BE895" s="44">
        <v>9</v>
      </c>
      <c r="BF895" s="19">
        <v>13.379198409329096</v>
      </c>
      <c r="BG895" s="14">
        <v>2.814531801531051</v>
      </c>
      <c r="BH895" s="22">
        <v>441</v>
      </c>
      <c r="BI895" s="23">
        <v>18.755949000000001</v>
      </c>
      <c r="BJ895" s="23">
        <v>22.233978621329101</v>
      </c>
      <c r="BK895" s="14">
        <v>4.6772787120532939</v>
      </c>
      <c r="BL895" t="s">
        <v>491</v>
      </c>
    </row>
    <row r="896" spans="1:64">
      <c r="A896" t="s">
        <v>1762</v>
      </c>
      <c r="B896" t="s">
        <v>1759</v>
      </c>
      <c r="C896" t="s">
        <v>491</v>
      </c>
      <c r="D896" t="s">
        <v>942</v>
      </c>
      <c r="E896">
        <v>2017</v>
      </c>
      <c r="F896" s="23">
        <v>75.75</v>
      </c>
      <c r="G896" s="23">
        <v>24.85</v>
      </c>
      <c r="H896" s="22">
        <v>56207</v>
      </c>
      <c r="I896" s="34">
        <v>441.50657314198304</v>
      </c>
      <c r="J896" s="13">
        <v>1</v>
      </c>
      <c r="K896" s="13">
        <v>1</v>
      </c>
      <c r="L896" s="19">
        <v>3</v>
      </c>
      <c r="M896" s="19">
        <v>3.0000000000000001E-3</v>
      </c>
      <c r="N896" s="19">
        <v>1.7943000000000001E-2</v>
      </c>
      <c r="O896" s="17">
        <v>4.0640391540059254E-3</v>
      </c>
      <c r="P896" s="13">
        <v>1</v>
      </c>
      <c r="Q896" s="13">
        <v>1</v>
      </c>
      <c r="R896" s="19">
        <v>3000</v>
      </c>
      <c r="S896" s="19">
        <v>3</v>
      </c>
      <c r="T896" s="19">
        <v>7.0529999999999999</v>
      </c>
      <c r="U896" s="17">
        <v>1.5974847100932839</v>
      </c>
      <c r="V896" s="13">
        <v>0</v>
      </c>
      <c r="W896" s="13">
        <v>0</v>
      </c>
      <c r="X896" s="19">
        <v>0</v>
      </c>
      <c r="Y896" s="19">
        <v>0</v>
      </c>
      <c r="Z896" s="19">
        <v>0</v>
      </c>
      <c r="AA896" s="14">
        <v>0</v>
      </c>
      <c r="AB896" s="13">
        <v>1</v>
      </c>
      <c r="AC896" s="22" t="s">
        <v>782</v>
      </c>
      <c r="AD896" s="19">
        <v>0</v>
      </c>
      <c r="AE896" s="19">
        <v>0</v>
      </c>
      <c r="AF896" s="19">
        <v>1.183392</v>
      </c>
      <c r="AG896" s="14">
        <v>0.26803496753816974</v>
      </c>
      <c r="AH896" s="22" t="s">
        <v>782</v>
      </c>
      <c r="AI896" s="23" t="s">
        <v>782</v>
      </c>
      <c r="AJ896" s="23" t="s">
        <v>782</v>
      </c>
      <c r="AK896" s="23" t="s">
        <v>782</v>
      </c>
      <c r="AL896" s="14" t="s">
        <v>782</v>
      </c>
      <c r="AM896" s="22" t="s">
        <v>782</v>
      </c>
      <c r="AN896" s="23" t="s">
        <v>782</v>
      </c>
      <c r="AO896" s="23" t="s">
        <v>782</v>
      </c>
      <c r="AP896" s="23" t="s">
        <v>782</v>
      </c>
      <c r="AQ896" s="14" t="s">
        <v>782</v>
      </c>
      <c r="AR896" s="13">
        <v>470</v>
      </c>
      <c r="AS896" s="19">
        <v>7137.2290000000039</v>
      </c>
      <c r="AT896" s="19">
        <v>7.1372289999999978</v>
      </c>
      <c r="AU896" s="19">
        <v>6.3378593520000059</v>
      </c>
      <c r="AV896" s="14">
        <v>1.4355073599236832</v>
      </c>
      <c r="AW896" s="13">
        <v>0</v>
      </c>
      <c r="AX896" s="22" t="s">
        <v>782</v>
      </c>
      <c r="AY896" s="19">
        <v>0</v>
      </c>
      <c r="AZ896" s="19">
        <v>0</v>
      </c>
      <c r="BA896" s="19">
        <v>0</v>
      </c>
      <c r="BB896" s="14">
        <v>0</v>
      </c>
      <c r="BC896" s="13">
        <v>19</v>
      </c>
      <c r="BD896" s="19">
        <v>47200</v>
      </c>
      <c r="BE896" s="19">
        <v>47.2</v>
      </c>
      <c r="BF896" s="19">
        <v>118.82522974524288</v>
      </c>
      <c r="BG896" s="14">
        <v>26.913581127370929</v>
      </c>
      <c r="BH896" s="22">
        <v>492</v>
      </c>
      <c r="BI896" s="23">
        <v>57.340229000000001</v>
      </c>
      <c r="BJ896" s="23">
        <v>133.4174240972429</v>
      </c>
      <c r="BK896" s="14">
        <v>30.218672204080072</v>
      </c>
      <c r="BL896" t="s">
        <v>491</v>
      </c>
    </row>
    <row r="897" spans="1:64">
      <c r="A897" t="s">
        <v>1763</v>
      </c>
      <c r="B897" t="s">
        <v>1759</v>
      </c>
      <c r="C897" t="s">
        <v>491</v>
      </c>
      <c r="D897" t="s">
        <v>942</v>
      </c>
      <c r="E897">
        <v>2018</v>
      </c>
      <c r="F897" s="23">
        <v>75.75</v>
      </c>
      <c r="G897" s="23">
        <v>25.01</v>
      </c>
      <c r="H897" s="22">
        <v>56385</v>
      </c>
      <c r="I897" s="34">
        <v>441.53795242934206</v>
      </c>
      <c r="J897" s="13">
        <v>1</v>
      </c>
      <c r="K897" s="13">
        <v>1</v>
      </c>
      <c r="L897" s="19">
        <v>3</v>
      </c>
      <c r="M897" s="19">
        <v>3.0000000000000001E-3</v>
      </c>
      <c r="N897" s="19">
        <v>1.7943000000000001E-2</v>
      </c>
      <c r="O897" s="17">
        <v>4.0637503302440037E-3</v>
      </c>
      <c r="P897" s="13">
        <v>1</v>
      </c>
      <c r="Q897" s="13">
        <v>1</v>
      </c>
      <c r="R897" s="19">
        <v>3000</v>
      </c>
      <c r="S897" s="19">
        <v>3</v>
      </c>
      <c r="T897" s="19">
        <v>2.1885452749999996</v>
      </c>
      <c r="U897" s="17">
        <v>0.49566413554228406</v>
      </c>
      <c r="V897" s="13">
        <v>0</v>
      </c>
      <c r="W897" s="13">
        <v>0</v>
      </c>
      <c r="X897" s="19">
        <v>0</v>
      </c>
      <c r="Y897" s="19">
        <v>0</v>
      </c>
      <c r="Z897" s="19">
        <v>0</v>
      </c>
      <c r="AA897" s="14">
        <v>0</v>
      </c>
      <c r="AB897" s="13">
        <v>1</v>
      </c>
      <c r="AC897" s="22" t="s">
        <v>782</v>
      </c>
      <c r="AD897" s="19">
        <v>0</v>
      </c>
      <c r="AE897" s="19">
        <v>0</v>
      </c>
      <c r="AF897" s="19">
        <v>1.2142200000000001</v>
      </c>
      <c r="AG897" s="14">
        <v>0.27499787805767567</v>
      </c>
      <c r="AH897" s="22" t="s">
        <v>782</v>
      </c>
      <c r="AI897" s="23" t="s">
        <v>782</v>
      </c>
      <c r="AJ897" s="23" t="s">
        <v>782</v>
      </c>
      <c r="AK897" s="23" t="s">
        <v>782</v>
      </c>
      <c r="AL897" s="14" t="s">
        <v>782</v>
      </c>
      <c r="AM897" s="22" t="s">
        <v>782</v>
      </c>
      <c r="AN897" s="23" t="s">
        <v>782</v>
      </c>
      <c r="AO897" s="23" t="s">
        <v>782</v>
      </c>
      <c r="AP897" s="23" t="s">
        <v>782</v>
      </c>
      <c r="AQ897" s="14" t="s">
        <v>782</v>
      </c>
      <c r="AR897" s="13">
        <v>522</v>
      </c>
      <c r="AS897" s="19">
        <v>8131.2490000000034</v>
      </c>
      <c r="AT897" s="19">
        <v>8.1312489999999986</v>
      </c>
      <c r="AU897" s="19">
        <v>7.2205491120000085</v>
      </c>
      <c r="AV897" s="14">
        <v>1.6353178865537024</v>
      </c>
      <c r="AW897" s="13">
        <v>0</v>
      </c>
      <c r="AX897" s="22" t="s">
        <v>782</v>
      </c>
      <c r="AY897" s="19">
        <v>0</v>
      </c>
      <c r="AZ897" s="19">
        <v>0</v>
      </c>
      <c r="BA897" s="19">
        <v>0</v>
      </c>
      <c r="BB897" s="14">
        <v>0</v>
      </c>
      <c r="BC897" s="13">
        <v>19</v>
      </c>
      <c r="BD897" s="19">
        <v>47200</v>
      </c>
      <c r="BE897" s="19">
        <v>47.2</v>
      </c>
      <c r="BF897" s="19">
        <v>113.43017317553905</v>
      </c>
      <c r="BG897" s="14">
        <v>25.689790096512922</v>
      </c>
      <c r="BH897" s="22">
        <v>544</v>
      </c>
      <c r="BI897" s="23">
        <v>58.334249</v>
      </c>
      <c r="BJ897" s="23">
        <v>124.07143056253906</v>
      </c>
      <c r="BK897" s="14">
        <v>28.099833746996829</v>
      </c>
      <c r="BL897" t="s">
        <v>491</v>
      </c>
    </row>
    <row r="898" spans="1:64">
      <c r="A898" t="s">
        <v>1764</v>
      </c>
      <c r="B898" t="s">
        <v>1759</v>
      </c>
      <c r="C898" t="s">
        <v>491</v>
      </c>
      <c r="D898" t="s">
        <v>942</v>
      </c>
      <c r="E898">
        <v>2019</v>
      </c>
      <c r="F898" s="23">
        <v>75.75</v>
      </c>
      <c r="G898" s="23">
        <v>25.2</v>
      </c>
      <c r="H898" s="22">
        <v>56482</v>
      </c>
      <c r="I898" s="34">
        <v>452.14525169758781</v>
      </c>
      <c r="J898" s="22">
        <v>1</v>
      </c>
      <c r="K898" s="22">
        <v>1</v>
      </c>
      <c r="L898" s="23">
        <v>3</v>
      </c>
      <c r="M898" s="23">
        <v>3.0000000000000001E-3</v>
      </c>
      <c r="N898" s="23">
        <v>1.7943000000000001E-2</v>
      </c>
      <c r="O898" s="14">
        <v>3.9684150021774356E-3</v>
      </c>
      <c r="P898" s="22">
        <v>1</v>
      </c>
      <c r="Q898" s="22">
        <v>1</v>
      </c>
      <c r="R898" s="23">
        <v>250</v>
      </c>
      <c r="S898" s="23">
        <v>0.25</v>
      </c>
      <c r="T898" s="23">
        <v>2.2358743749999994</v>
      </c>
      <c r="U898" s="14">
        <v>0.4945035619870754</v>
      </c>
      <c r="V898" s="22">
        <v>0</v>
      </c>
      <c r="W898" s="22">
        <v>0</v>
      </c>
      <c r="X898" s="23">
        <v>0</v>
      </c>
      <c r="Y898" s="23">
        <v>0</v>
      </c>
      <c r="Z898" s="23">
        <v>0</v>
      </c>
      <c r="AA898" s="14">
        <v>0</v>
      </c>
      <c r="AB898" s="22">
        <v>1</v>
      </c>
      <c r="AC898" s="22">
        <v>2</v>
      </c>
      <c r="AD898" s="23">
        <v>300</v>
      </c>
      <c r="AE898" s="23">
        <v>0.3</v>
      </c>
      <c r="AF898" s="23">
        <v>1.0563</v>
      </c>
      <c r="AG898" s="14">
        <v>0.23361961582790083</v>
      </c>
      <c r="AH898" s="22">
        <v>0</v>
      </c>
      <c r="AI898" s="23">
        <v>0</v>
      </c>
      <c r="AJ898" s="23">
        <v>0</v>
      </c>
      <c r="AK898" s="23">
        <v>0</v>
      </c>
      <c r="AL898" s="14">
        <v>0</v>
      </c>
      <c r="AM898" s="22">
        <v>562</v>
      </c>
      <c r="AN898" s="23">
        <v>9306.474000000002</v>
      </c>
      <c r="AO898" s="23">
        <v>9.3064739999999979</v>
      </c>
      <c r="AP898" s="23">
        <v>8.2641489120000067</v>
      </c>
      <c r="AQ898" s="14">
        <v>1.8277641711313135</v>
      </c>
      <c r="AR898" s="22">
        <v>562</v>
      </c>
      <c r="AS898" s="23">
        <v>9306.474000000002</v>
      </c>
      <c r="AT898" s="23">
        <v>9.3064739999999979</v>
      </c>
      <c r="AU898" s="23">
        <v>8.2641489120000067</v>
      </c>
      <c r="AV898" s="14">
        <v>1.8277641711313135</v>
      </c>
      <c r="AW898" s="22">
        <v>0</v>
      </c>
      <c r="AX898" s="22" t="s">
        <v>782</v>
      </c>
      <c r="AY898" s="23">
        <v>0</v>
      </c>
      <c r="AZ898" s="23">
        <v>0</v>
      </c>
      <c r="BA898" s="23">
        <v>0</v>
      </c>
      <c r="BB898" s="14">
        <v>0</v>
      </c>
      <c r="BC898" s="22">
        <v>18</v>
      </c>
      <c r="BD898" s="23">
        <v>44200</v>
      </c>
      <c r="BE898" s="23">
        <v>44.2</v>
      </c>
      <c r="BF898" s="23">
        <v>106.32227813325905</v>
      </c>
      <c r="BG898" s="14">
        <v>23.515071259527787</v>
      </c>
      <c r="BH898" s="22">
        <v>583</v>
      </c>
      <c r="BI898" s="23">
        <v>54.059473999999994</v>
      </c>
      <c r="BJ898" s="23">
        <v>117.89654442025905</v>
      </c>
      <c r="BK898" s="14">
        <v>26.074927023476253</v>
      </c>
      <c r="BL898" t="s">
        <v>491</v>
      </c>
    </row>
    <row r="899" spans="1:64">
      <c r="A899" t="s">
        <v>1765</v>
      </c>
      <c r="B899" t="s">
        <v>1759</v>
      </c>
      <c r="C899" t="s">
        <v>491</v>
      </c>
      <c r="D899" t="s">
        <v>942</v>
      </c>
      <c r="E899">
        <v>2020</v>
      </c>
      <c r="F899" s="23">
        <v>75.75</v>
      </c>
      <c r="G899" s="23">
        <v>25.04</v>
      </c>
      <c r="H899" s="22">
        <v>56172</v>
      </c>
      <c r="I899" s="34">
        <v>454.80706082696594</v>
      </c>
      <c r="J899" s="22">
        <v>1</v>
      </c>
      <c r="K899" s="22">
        <v>1</v>
      </c>
      <c r="L899" s="23">
        <v>3</v>
      </c>
      <c r="M899" s="23">
        <v>3.0000000000000001E-3</v>
      </c>
      <c r="N899" s="23">
        <v>1.7943000000000001E-2</v>
      </c>
      <c r="O899" s="14">
        <v>3.9451894100708609E-3</v>
      </c>
      <c r="P899" s="22">
        <v>1</v>
      </c>
      <c r="Q899" s="22">
        <v>1</v>
      </c>
      <c r="R899" s="23">
        <v>250</v>
      </c>
      <c r="S899" s="23">
        <v>0.25</v>
      </c>
      <c r="T899" s="23">
        <v>2.6168464</v>
      </c>
      <c r="U899" s="14">
        <v>0.57537506019406215</v>
      </c>
      <c r="V899" s="22">
        <v>0</v>
      </c>
      <c r="W899" s="22">
        <v>0</v>
      </c>
      <c r="X899" s="23">
        <v>0</v>
      </c>
      <c r="Y899" s="23">
        <v>0</v>
      </c>
      <c r="Z899" s="23">
        <v>0</v>
      </c>
      <c r="AA899" s="14">
        <v>0</v>
      </c>
      <c r="AB899" s="22">
        <v>1</v>
      </c>
      <c r="AC899" s="22">
        <v>2</v>
      </c>
      <c r="AD899" s="23">
        <v>300</v>
      </c>
      <c r="AE899" s="23">
        <v>0.3</v>
      </c>
      <c r="AF899" s="23">
        <v>1.104768</v>
      </c>
      <c r="AG899" s="14">
        <v>0.24290915756479767</v>
      </c>
      <c r="AH899" s="22">
        <v>0</v>
      </c>
      <c r="AI899" s="23">
        <v>0</v>
      </c>
      <c r="AJ899" s="23">
        <v>0</v>
      </c>
      <c r="AK899" s="23">
        <v>0</v>
      </c>
      <c r="AL899" s="14">
        <v>0</v>
      </c>
      <c r="AM899" s="22">
        <v>651</v>
      </c>
      <c r="AN899" s="23">
        <v>10438.692000000006</v>
      </c>
      <c r="AO899" s="23">
        <v>10.438692000000009</v>
      </c>
      <c r="AP899" s="23">
        <v>9.269558496000009</v>
      </c>
      <c r="AQ899" s="14">
        <v>2.0381298564594337</v>
      </c>
      <c r="AR899" s="22">
        <v>651</v>
      </c>
      <c r="AS899" s="23">
        <v>10438.692000000006</v>
      </c>
      <c r="AT899" s="23">
        <v>10.438692000000009</v>
      </c>
      <c r="AU899" s="23">
        <v>9.269558496000009</v>
      </c>
      <c r="AV899" s="14">
        <v>2.0381298564594337</v>
      </c>
      <c r="AW899" s="22">
        <v>0</v>
      </c>
      <c r="AX899" s="22">
        <v>0</v>
      </c>
      <c r="AY899" s="23">
        <v>0</v>
      </c>
      <c r="AZ899" s="23">
        <v>0</v>
      </c>
      <c r="BA899" s="23">
        <v>0</v>
      </c>
      <c r="BB899" s="14">
        <v>0</v>
      </c>
      <c r="BC899" s="22">
        <v>17</v>
      </c>
      <c r="BD899" s="23">
        <v>40880</v>
      </c>
      <c r="BE899" s="23">
        <v>40.880000000000003</v>
      </c>
      <c r="BF899" s="23">
        <v>99.411260430740981</v>
      </c>
      <c r="BG899" s="14">
        <v>21.857897335627026</v>
      </c>
      <c r="BH899" s="22">
        <v>671</v>
      </c>
      <c r="BI899" s="23">
        <v>51.87169200000001</v>
      </c>
      <c r="BJ899" s="23">
        <v>112.42037632674099</v>
      </c>
      <c r="BK899" s="14">
        <v>24.71825659925539</v>
      </c>
      <c r="BL899" t="s">
        <v>491</v>
      </c>
    </row>
    <row r="900" spans="1:64">
      <c r="A900" t="s">
        <v>1766</v>
      </c>
      <c r="B900" t="s">
        <v>1759</v>
      </c>
      <c r="C900" t="s">
        <v>491</v>
      </c>
      <c r="D900" t="s">
        <v>942</v>
      </c>
      <c r="E900">
        <v>2021</v>
      </c>
      <c r="F900" s="23">
        <v>75.75</v>
      </c>
      <c r="G900" s="23">
        <v>24.74</v>
      </c>
      <c r="H900" s="22">
        <v>55784</v>
      </c>
      <c r="I900" s="34">
        <v>421.16</v>
      </c>
      <c r="J900" s="22">
        <v>1</v>
      </c>
      <c r="K900" s="22">
        <v>1</v>
      </c>
      <c r="L900" s="23">
        <v>3</v>
      </c>
      <c r="M900" s="23">
        <v>3.0000000000000001E-3</v>
      </c>
      <c r="N900" s="23">
        <v>1.7943000000000001E-2</v>
      </c>
      <c r="O900" s="14">
        <v>0</v>
      </c>
      <c r="P900" s="22">
        <v>1</v>
      </c>
      <c r="Q900" s="22">
        <v>1</v>
      </c>
      <c r="R900" s="23">
        <v>250</v>
      </c>
      <c r="S900" s="23">
        <v>0.25</v>
      </c>
      <c r="T900" s="23">
        <v>2.232374375</v>
      </c>
      <c r="U900" s="14">
        <v>0.53</v>
      </c>
      <c r="V900" s="22">
        <v>0</v>
      </c>
      <c r="W900" s="22">
        <v>0</v>
      </c>
      <c r="X900" s="23">
        <v>0</v>
      </c>
      <c r="Y900" s="23">
        <v>0</v>
      </c>
      <c r="Z900" s="23">
        <v>0</v>
      </c>
      <c r="AA900" s="14">
        <v>0</v>
      </c>
      <c r="AB900" s="22">
        <v>1</v>
      </c>
      <c r="AC900" s="22">
        <v>2</v>
      </c>
      <c r="AD900" s="23">
        <v>300</v>
      </c>
      <c r="AE900" s="23">
        <v>0.3</v>
      </c>
      <c r="AF900" s="23">
        <v>1.218</v>
      </c>
      <c r="AG900" s="14">
        <v>0.28999999999999998</v>
      </c>
      <c r="AH900" s="22">
        <v>0</v>
      </c>
      <c r="AI900" s="23">
        <v>0</v>
      </c>
      <c r="AJ900" s="23">
        <v>0</v>
      </c>
      <c r="AK900" s="23">
        <v>0</v>
      </c>
      <c r="AL900" s="14">
        <v>0</v>
      </c>
      <c r="AM900" s="22">
        <v>752</v>
      </c>
      <c r="AN900" s="23">
        <v>11514.746999999999</v>
      </c>
      <c r="AO900" s="23">
        <v>11.514747</v>
      </c>
      <c r="AP900" s="23">
        <v>10.30365945</v>
      </c>
      <c r="AQ900" s="14">
        <v>2.4500000000000002</v>
      </c>
      <c r="AR900" s="22">
        <v>752</v>
      </c>
      <c r="AS900" s="23">
        <v>11514.746999999999</v>
      </c>
      <c r="AT900" s="23">
        <v>11.514747</v>
      </c>
      <c r="AU900" s="23">
        <v>10.30365945</v>
      </c>
      <c r="AV900" s="14">
        <v>2.4500000000000002</v>
      </c>
      <c r="AW900" s="22">
        <v>0</v>
      </c>
      <c r="AX900" s="22">
        <v>0</v>
      </c>
      <c r="AY900" s="23">
        <v>0</v>
      </c>
      <c r="AZ900" s="23">
        <v>0</v>
      </c>
      <c r="BA900" s="23">
        <v>0</v>
      </c>
      <c r="BB900" s="14">
        <v>0</v>
      </c>
      <c r="BC900" s="22">
        <v>17</v>
      </c>
      <c r="BD900" s="23">
        <v>40880</v>
      </c>
      <c r="BE900" s="23">
        <v>40.880000000000003</v>
      </c>
      <c r="BF900" s="23">
        <v>86.686619100000001</v>
      </c>
      <c r="BG900" s="14">
        <v>20.58</v>
      </c>
      <c r="BH900" s="22">
        <v>772</v>
      </c>
      <c r="BI900" s="23">
        <v>52.95</v>
      </c>
      <c r="BJ900" s="23">
        <v>100.46</v>
      </c>
      <c r="BK900" s="14">
        <v>23.85</v>
      </c>
      <c r="BL900" t="s">
        <v>491</v>
      </c>
    </row>
    <row r="901" spans="1:64">
      <c r="A901" t="s">
        <v>1767</v>
      </c>
      <c r="B901" t="s">
        <v>1759</v>
      </c>
      <c r="C901" t="s">
        <v>491</v>
      </c>
      <c r="D901" s="111" t="s">
        <v>942</v>
      </c>
      <c r="E901" s="110">
        <v>2022</v>
      </c>
      <c r="F901" s="23"/>
      <c r="G901" s="23"/>
      <c r="H901" s="22">
        <v>56049</v>
      </c>
      <c r="I901" s="34">
        <v>406.21726695195065</v>
      </c>
      <c r="J901" s="22">
        <v>1</v>
      </c>
      <c r="K901" s="22">
        <v>1</v>
      </c>
      <c r="L901" s="23">
        <v>3</v>
      </c>
      <c r="M901" s="23">
        <v>3.0000000000000001E-3</v>
      </c>
      <c r="N901" s="23">
        <v>1.7753999999999999E-2</v>
      </c>
      <c r="O901" s="14">
        <v>4.3705675372238744E-3</v>
      </c>
      <c r="P901" s="22">
        <v>1</v>
      </c>
      <c r="Q901" s="22">
        <v>1</v>
      </c>
      <c r="R901" s="23">
        <v>250</v>
      </c>
      <c r="S901" s="23">
        <v>0.25</v>
      </c>
      <c r="T901" s="23">
        <v>0.58774999999999999</v>
      </c>
      <c r="U901" s="14">
        <v>0.14468858116499561</v>
      </c>
      <c r="V901" s="22">
        <v>0</v>
      </c>
      <c r="W901" s="22">
        <v>0</v>
      </c>
      <c r="X901" s="23">
        <v>0</v>
      </c>
      <c r="Y901" s="23">
        <v>0</v>
      </c>
      <c r="Z901" s="23">
        <v>0</v>
      </c>
      <c r="AA901" s="14">
        <v>0</v>
      </c>
      <c r="AB901" s="22">
        <v>1</v>
      </c>
      <c r="AC901" s="22">
        <v>2</v>
      </c>
      <c r="AD901" s="23">
        <v>300</v>
      </c>
      <c r="AE901" s="23">
        <v>0.3</v>
      </c>
      <c r="AF901" s="23">
        <v>0.69930000000000003</v>
      </c>
      <c r="AG901" s="14">
        <v>0.17214925531038952</v>
      </c>
      <c r="AH901" s="22">
        <v>0</v>
      </c>
      <c r="AI901" s="23">
        <v>0</v>
      </c>
      <c r="AJ901" s="23">
        <v>0</v>
      </c>
      <c r="AK901" s="23">
        <v>0</v>
      </c>
      <c r="AL901" s="14">
        <v>0</v>
      </c>
      <c r="AM901" s="22">
        <v>978</v>
      </c>
      <c r="AN901" s="23">
        <v>13214.936999999996</v>
      </c>
      <c r="AO901" s="23">
        <v>13.214937000000033</v>
      </c>
      <c r="AP901" s="23">
        <v>13.536904644720488</v>
      </c>
      <c r="AQ901" s="14">
        <v>3.3324296493584793</v>
      </c>
      <c r="AR901" s="22">
        <v>978</v>
      </c>
      <c r="AS901" s="23">
        <v>13214.937</v>
      </c>
      <c r="AT901" s="23">
        <v>13.214937000000001</v>
      </c>
      <c r="AU901" s="23">
        <v>13.536904644720501</v>
      </c>
      <c r="AV901" s="14">
        <v>3.3324296493584828</v>
      </c>
      <c r="AW901" s="22">
        <v>0</v>
      </c>
      <c r="AX901" s="22">
        <v>0</v>
      </c>
      <c r="AY901" s="23">
        <v>0</v>
      </c>
      <c r="AZ901" s="23">
        <v>0</v>
      </c>
      <c r="BA901" s="23">
        <v>0</v>
      </c>
      <c r="BB901" s="14">
        <v>0</v>
      </c>
      <c r="BC901" s="22">
        <v>17</v>
      </c>
      <c r="BD901" s="23">
        <v>40880</v>
      </c>
      <c r="BE901" s="23">
        <v>40.880000000000003</v>
      </c>
      <c r="BF901" s="23">
        <v>96.826567659541723</v>
      </c>
      <c r="BG901" s="14">
        <v>23.836152605249751</v>
      </c>
      <c r="BH901" s="22">
        <v>998</v>
      </c>
      <c r="BI901" s="23">
        <v>54.647936999999999</v>
      </c>
      <c r="BJ901" s="23">
        <v>111.66827630426221</v>
      </c>
      <c r="BK901" s="14">
        <v>27.489790658620841</v>
      </c>
      <c r="BL901" t="s">
        <v>491</v>
      </c>
    </row>
    <row r="902" spans="1:64">
      <c r="A902" t="s">
        <v>1768</v>
      </c>
      <c r="B902" t="s">
        <v>1759</v>
      </c>
      <c r="C902" t="s">
        <v>491</v>
      </c>
      <c r="D902" t="s">
        <v>942</v>
      </c>
      <c r="E902">
        <v>2023</v>
      </c>
      <c r="F902">
        <v>75.75</v>
      </c>
      <c r="G902">
        <v>25.31</v>
      </c>
      <c r="H902">
        <v>57439</v>
      </c>
      <c r="I902">
        <v>406.21726695195065</v>
      </c>
      <c r="J902">
        <v>1</v>
      </c>
      <c r="K902">
        <v>1</v>
      </c>
      <c r="L902">
        <v>3</v>
      </c>
      <c r="M902">
        <v>3.0000000000000001E-3</v>
      </c>
      <c r="N902">
        <v>1.7753999999999999E-2</v>
      </c>
      <c r="O902">
        <v>4.3705675372238736E-3</v>
      </c>
      <c r="P902">
        <v>1</v>
      </c>
      <c r="Q902">
        <v>1</v>
      </c>
      <c r="R902">
        <v>250</v>
      </c>
      <c r="S902">
        <v>0.25</v>
      </c>
      <c r="T902">
        <v>2.2363400000000002</v>
      </c>
      <c r="U902">
        <v>0.55052805036584651</v>
      </c>
      <c r="V902">
        <v>0</v>
      </c>
      <c r="W902">
        <v>0</v>
      </c>
      <c r="X902">
        <v>0</v>
      </c>
      <c r="Y902">
        <v>0</v>
      </c>
      <c r="Z902">
        <v>0</v>
      </c>
      <c r="AA902">
        <v>0</v>
      </c>
      <c r="AB902">
        <v>1</v>
      </c>
      <c r="AC902">
        <v>2</v>
      </c>
      <c r="AD902">
        <v>300</v>
      </c>
      <c r="AE902">
        <v>0.3</v>
      </c>
      <c r="AF902">
        <v>0.61538400000000004</v>
      </c>
      <c r="AG902">
        <v>0.15149134467314276</v>
      </c>
      <c r="AH902">
        <v>1</v>
      </c>
      <c r="AI902">
        <v>9.6</v>
      </c>
      <c r="AJ902">
        <v>9.5999999999999992E-3</v>
      </c>
      <c r="AK902">
        <v>9.0050000000000009E-3</v>
      </c>
      <c r="AL902">
        <v>2.3939999999999999E-3</v>
      </c>
      <c r="AM902">
        <v>1339</v>
      </c>
      <c r="AN902">
        <v>17870.144</v>
      </c>
      <c r="AO902">
        <v>17.870144</v>
      </c>
      <c r="AP902">
        <v>16.761966999999999</v>
      </c>
      <c r="AQ902">
        <v>4.1263551216749939</v>
      </c>
      <c r="AR902">
        <v>1655</v>
      </c>
      <c r="AS902">
        <v>18106.818999999799</v>
      </c>
      <c r="AT902">
        <v>18.106818999999899</v>
      </c>
      <c r="AU902">
        <v>16.9839650996093</v>
      </c>
      <c r="AV902">
        <v>4.1810052110902136</v>
      </c>
      <c r="AW902">
        <v>0</v>
      </c>
      <c r="AX902">
        <v>0</v>
      </c>
      <c r="AY902">
        <v>0</v>
      </c>
      <c r="AZ902">
        <v>0</v>
      </c>
      <c r="BA902">
        <v>0</v>
      </c>
      <c r="BB902">
        <v>0</v>
      </c>
      <c r="BC902">
        <v>17</v>
      </c>
      <c r="BD902">
        <v>40880</v>
      </c>
      <c r="BE902">
        <v>40.880000000000003</v>
      </c>
      <c r="BF902">
        <v>115.615296</v>
      </c>
      <c r="BG902">
        <v>28.46144302715609</v>
      </c>
      <c r="BH902">
        <v>1675</v>
      </c>
      <c r="BI902">
        <v>59.539818999999895</v>
      </c>
      <c r="BJ902">
        <v>135.46873909960931</v>
      </c>
      <c r="BK902">
        <v>33.348838200822513</v>
      </c>
      <c r="BL902" t="s">
        <v>491</v>
      </c>
    </row>
    <row r="903" spans="1:64">
      <c r="A903" t="s">
        <v>1769</v>
      </c>
      <c r="B903" t="s">
        <v>1759</v>
      </c>
      <c r="C903" t="s">
        <v>491</v>
      </c>
      <c r="D903" t="s">
        <v>942</v>
      </c>
      <c r="E903">
        <v>2024</v>
      </c>
      <c r="F903">
        <v>75.75</v>
      </c>
      <c r="G903">
        <v>25.27</v>
      </c>
      <c r="H903">
        <v>57534</v>
      </c>
      <c r="I903">
        <v>394.5162848530311</v>
      </c>
      <c r="J903">
        <v>1</v>
      </c>
      <c r="K903">
        <v>1</v>
      </c>
      <c r="L903">
        <v>3</v>
      </c>
      <c r="M903">
        <v>3.0000000000000001E-3</v>
      </c>
      <c r="N903">
        <v>1.7753999999999999E-2</v>
      </c>
      <c r="O903">
        <v>4.5001944613297486E-3</v>
      </c>
      <c r="P903">
        <v>1</v>
      </c>
      <c r="Q903">
        <v>1</v>
      </c>
      <c r="R903">
        <v>250</v>
      </c>
      <c r="S903">
        <v>0.25</v>
      </c>
      <c r="T903">
        <v>2.1366094750000002</v>
      </c>
      <c r="U903">
        <v>0.54157700379743512</v>
      </c>
      <c r="V903">
        <v>0</v>
      </c>
      <c r="W903">
        <v>0</v>
      </c>
      <c r="X903">
        <v>0</v>
      </c>
      <c r="Y903">
        <v>0</v>
      </c>
      <c r="Z903">
        <v>0</v>
      </c>
      <c r="AA903">
        <v>0</v>
      </c>
      <c r="AB903">
        <v>1</v>
      </c>
      <c r="AC903">
        <v>2</v>
      </c>
      <c r="AD903">
        <v>300</v>
      </c>
      <c r="AE903">
        <v>0.3</v>
      </c>
      <c r="AF903">
        <v>0.78959999999999997</v>
      </c>
      <c r="AG903">
        <v>0.20014382937174549</v>
      </c>
      <c r="AH903">
        <v>1</v>
      </c>
      <c r="AI903">
        <v>9.6</v>
      </c>
      <c r="AJ903">
        <v>9.5999999999999992E-3</v>
      </c>
      <c r="AK903">
        <v>8.6586605782272008E-3</v>
      </c>
      <c r="AL903">
        <v>2.1947536542003092E-3</v>
      </c>
      <c r="AM903">
        <v>1793</v>
      </c>
      <c r="AN903">
        <v>23474.867000000046</v>
      </c>
      <c r="AO903">
        <v>23.474866999999975</v>
      </c>
      <c r="AP903">
        <v>21.173010986669386</v>
      </c>
      <c r="AQ903">
        <v>5.3668281385537622</v>
      </c>
      <c r="AR903">
        <v>2409</v>
      </c>
      <c r="AS903">
        <v>24009.482999999796</v>
      </c>
      <c r="AT903">
        <v>24.00948300000001</v>
      </c>
      <c r="AU903">
        <v>21.65520457872033</v>
      </c>
      <c r="AV903">
        <v>5.4890521405947874</v>
      </c>
      <c r="AW903">
        <v>0</v>
      </c>
      <c r="AX903">
        <v>0</v>
      </c>
      <c r="AY903">
        <v>0</v>
      </c>
      <c r="AZ903">
        <v>0</v>
      </c>
      <c r="BA903">
        <v>0</v>
      </c>
      <c r="BB903">
        <v>0</v>
      </c>
      <c r="BC903">
        <v>20</v>
      </c>
      <c r="BD903">
        <v>50480</v>
      </c>
      <c r="BE903">
        <v>50.480000000000011</v>
      </c>
      <c r="BF903">
        <v>128.42024708341302</v>
      </c>
      <c r="BG903">
        <v>32.551317148100324</v>
      </c>
      <c r="BH903">
        <v>2432</v>
      </c>
      <c r="BI903">
        <v>75.042483000000018</v>
      </c>
      <c r="BJ903">
        <v>153.01941513713334</v>
      </c>
      <c r="BK903">
        <v>38.786590316325615</v>
      </c>
      <c r="BL903" t="s">
        <v>491</v>
      </c>
    </row>
    <row r="904" spans="1:64">
      <c r="A904" t="s">
        <v>1770</v>
      </c>
      <c r="B904" t="s">
        <v>1771</v>
      </c>
      <c r="C904" t="s">
        <v>493</v>
      </c>
      <c r="D904" t="s">
        <v>942</v>
      </c>
      <c r="E904">
        <v>2012</v>
      </c>
      <c r="F904" s="23">
        <v>33.4</v>
      </c>
      <c r="G904" s="23">
        <v>14.92</v>
      </c>
      <c r="H904" s="22">
        <v>46478</v>
      </c>
      <c r="I904" s="34">
        <v>376.71348099999994</v>
      </c>
      <c r="J904" s="22">
        <v>0</v>
      </c>
      <c r="K904" s="22" t="s">
        <v>782</v>
      </c>
      <c r="L904" s="23">
        <v>0</v>
      </c>
      <c r="M904" s="23">
        <v>0</v>
      </c>
      <c r="N904" s="23">
        <v>0</v>
      </c>
      <c r="O904" s="14">
        <v>0</v>
      </c>
      <c r="P904" s="22">
        <v>1</v>
      </c>
      <c r="Q904" s="22" t="s">
        <v>782</v>
      </c>
      <c r="R904" s="23">
        <v>190</v>
      </c>
      <c r="S904" s="23">
        <v>0.19</v>
      </c>
      <c r="T904" s="23">
        <v>0.54400599999999999</v>
      </c>
      <c r="U904" s="14">
        <v>0.14440842375906374</v>
      </c>
      <c r="V904" s="22">
        <v>0</v>
      </c>
      <c r="W904" s="22" t="s">
        <v>782</v>
      </c>
      <c r="X904" s="23">
        <v>0</v>
      </c>
      <c r="Y904" s="23">
        <v>0</v>
      </c>
      <c r="Z904" s="23">
        <v>0</v>
      </c>
      <c r="AA904" s="14">
        <v>0</v>
      </c>
      <c r="AB904" s="22">
        <v>0</v>
      </c>
      <c r="AC904" s="22" t="s">
        <v>782</v>
      </c>
      <c r="AD904" s="23">
        <v>0</v>
      </c>
      <c r="AE904" s="23">
        <v>0</v>
      </c>
      <c r="AF904" s="23">
        <v>0</v>
      </c>
      <c r="AG904" s="14">
        <v>0</v>
      </c>
      <c r="AH904" s="22" t="s">
        <v>782</v>
      </c>
      <c r="AI904" s="23" t="s">
        <v>782</v>
      </c>
      <c r="AJ904" s="23" t="s">
        <v>782</v>
      </c>
      <c r="AK904" s="23" t="s">
        <v>782</v>
      </c>
      <c r="AL904" s="14" t="s">
        <v>782</v>
      </c>
      <c r="AM904" s="22" t="s">
        <v>782</v>
      </c>
      <c r="AN904" s="23" t="s">
        <v>782</v>
      </c>
      <c r="AO904" s="23" t="s">
        <v>782</v>
      </c>
      <c r="AP904" s="23" t="s">
        <v>782</v>
      </c>
      <c r="AQ904" s="14" t="s">
        <v>782</v>
      </c>
      <c r="AR904" s="22">
        <v>354</v>
      </c>
      <c r="AS904" s="23">
        <v>13518.523000000003</v>
      </c>
      <c r="AT904" s="23">
        <v>13.518523000000004</v>
      </c>
      <c r="AU904" s="23">
        <v>7.6831800000000001</v>
      </c>
      <c r="AV904" s="14">
        <v>2.0395288163313698</v>
      </c>
      <c r="AW904" s="22">
        <v>0</v>
      </c>
      <c r="AX904" s="22" t="s">
        <v>782</v>
      </c>
      <c r="AY904" s="23">
        <v>0</v>
      </c>
      <c r="AZ904" s="23">
        <v>0</v>
      </c>
      <c r="BA904" s="23">
        <v>0</v>
      </c>
      <c r="BB904" s="14">
        <v>0</v>
      </c>
      <c r="BC904" s="22">
        <v>3</v>
      </c>
      <c r="BD904" s="23">
        <v>6600</v>
      </c>
      <c r="BE904" s="23">
        <v>6.6</v>
      </c>
      <c r="BF904" s="23">
        <v>10.540199999999999</v>
      </c>
      <c r="BG904" s="14">
        <v>2.7979354420820424</v>
      </c>
      <c r="BH904" s="22">
        <v>358</v>
      </c>
      <c r="BI904" s="23">
        <v>20.308523000000005</v>
      </c>
      <c r="BJ904" s="23">
        <v>18.767385999999998</v>
      </c>
      <c r="BK904" s="14">
        <v>4.9818726821724759</v>
      </c>
      <c r="BL904" t="s">
        <v>493</v>
      </c>
    </row>
    <row r="905" spans="1:64">
      <c r="A905" t="s">
        <v>1772</v>
      </c>
      <c r="B905" t="s">
        <v>1771</v>
      </c>
      <c r="C905" t="s">
        <v>493</v>
      </c>
      <c r="D905" t="s">
        <v>942</v>
      </c>
      <c r="E905">
        <v>2015</v>
      </c>
      <c r="F905" s="23">
        <v>33.380000000000003</v>
      </c>
      <c r="G905" s="23">
        <v>15.04</v>
      </c>
      <c r="H905" s="22">
        <v>46583</v>
      </c>
      <c r="I905" s="34">
        <v>378.01086035467085</v>
      </c>
      <c r="J905" s="13">
        <v>0</v>
      </c>
      <c r="K905" s="13">
        <v>0</v>
      </c>
      <c r="L905" s="19">
        <v>0</v>
      </c>
      <c r="M905" s="35">
        <v>0</v>
      </c>
      <c r="N905" s="19">
        <v>0</v>
      </c>
      <c r="O905" s="17">
        <v>0</v>
      </c>
      <c r="P905" s="36">
        <v>1</v>
      </c>
      <c r="Q905" s="37">
        <v>1</v>
      </c>
      <c r="R905" s="38">
        <v>190</v>
      </c>
      <c r="S905" s="27">
        <v>0.19</v>
      </c>
      <c r="T905" s="23">
        <v>0.20019000000000001</v>
      </c>
      <c r="U905" s="17">
        <v>5.295879589601489E-2</v>
      </c>
      <c r="V905" s="22">
        <v>0</v>
      </c>
      <c r="W905" s="22">
        <v>0</v>
      </c>
      <c r="X905" s="23">
        <v>0</v>
      </c>
      <c r="Y905" s="27">
        <v>0</v>
      </c>
      <c r="Z905" s="27">
        <v>0</v>
      </c>
      <c r="AA905" s="14">
        <v>0</v>
      </c>
      <c r="AB905" s="39">
        <v>2</v>
      </c>
      <c r="AC905" s="22" t="s">
        <v>782</v>
      </c>
      <c r="AD905" s="23">
        <v>0</v>
      </c>
      <c r="AE905" s="23">
        <v>0</v>
      </c>
      <c r="AF905" s="23">
        <v>0</v>
      </c>
      <c r="AG905" s="14">
        <v>0</v>
      </c>
      <c r="AH905" s="22" t="s">
        <v>782</v>
      </c>
      <c r="AI905" s="23" t="s">
        <v>782</v>
      </c>
      <c r="AJ905" s="23" t="s">
        <v>782</v>
      </c>
      <c r="AK905" s="23" t="s">
        <v>782</v>
      </c>
      <c r="AL905" s="14" t="s">
        <v>782</v>
      </c>
      <c r="AM905" s="22" t="s">
        <v>782</v>
      </c>
      <c r="AN905" s="23" t="s">
        <v>782</v>
      </c>
      <c r="AO905" s="23" t="s">
        <v>782</v>
      </c>
      <c r="AP905" s="23" t="s">
        <v>782</v>
      </c>
      <c r="AQ905" s="14" t="s">
        <v>782</v>
      </c>
      <c r="AR905" s="40">
        <v>424</v>
      </c>
      <c r="AS905" s="41">
        <v>14126.792000000005</v>
      </c>
      <c r="AT905" s="23">
        <v>14.126792000000005</v>
      </c>
      <c r="AU905" s="23">
        <v>12.546890748671451</v>
      </c>
      <c r="AV905" s="14">
        <v>3.3191879029346563</v>
      </c>
      <c r="AW905" s="22">
        <v>0</v>
      </c>
      <c r="AX905" s="22" t="s">
        <v>782</v>
      </c>
      <c r="AY905" s="23">
        <v>0</v>
      </c>
      <c r="AZ905" s="23">
        <v>0</v>
      </c>
      <c r="BA905" s="23">
        <v>0</v>
      </c>
      <c r="BB905" s="14">
        <v>0</v>
      </c>
      <c r="BC905" s="42">
        <v>3</v>
      </c>
      <c r="BD905" s="43">
        <v>6600</v>
      </c>
      <c r="BE905" s="44">
        <v>6.6</v>
      </c>
      <c r="BF905" s="23">
        <v>14.478091578671826</v>
      </c>
      <c r="BG905" s="14">
        <v>3.8300729151240982</v>
      </c>
      <c r="BH905" s="22">
        <v>430</v>
      </c>
      <c r="BI905" s="23">
        <v>20.916792000000004</v>
      </c>
      <c r="BJ905" s="23">
        <v>27.225172327343277</v>
      </c>
      <c r="BK905" s="14">
        <v>7.2022196139547701</v>
      </c>
      <c r="BL905" t="s">
        <v>493</v>
      </c>
    </row>
    <row r="906" spans="1:64">
      <c r="A906" t="s">
        <v>1773</v>
      </c>
      <c r="B906" t="s">
        <v>1771</v>
      </c>
      <c r="C906" t="s">
        <v>493</v>
      </c>
      <c r="D906" t="s">
        <v>942</v>
      </c>
      <c r="E906">
        <v>2016</v>
      </c>
      <c r="F906" s="23">
        <v>33.380000000000003</v>
      </c>
      <c r="G906" s="23">
        <v>15.11</v>
      </c>
      <c r="H906" s="22">
        <v>46612</v>
      </c>
      <c r="I906" s="34">
        <v>396.06791653820693</v>
      </c>
      <c r="J906" s="13">
        <v>0</v>
      </c>
      <c r="K906" s="13">
        <v>0</v>
      </c>
      <c r="L906" s="19">
        <v>0</v>
      </c>
      <c r="M906" s="35">
        <v>0</v>
      </c>
      <c r="N906" s="19">
        <v>0</v>
      </c>
      <c r="O906" s="17">
        <v>0</v>
      </c>
      <c r="P906" s="13">
        <v>1</v>
      </c>
      <c r="Q906" s="13">
        <v>1</v>
      </c>
      <c r="R906" s="19">
        <v>190</v>
      </c>
      <c r="S906" s="27">
        <v>0.19</v>
      </c>
      <c r="T906" s="19">
        <v>0.46435999999999999</v>
      </c>
      <c r="U906" s="17">
        <v>0.11724251841923813</v>
      </c>
      <c r="V906" s="13">
        <v>0</v>
      </c>
      <c r="W906" s="13">
        <v>0</v>
      </c>
      <c r="X906" s="19">
        <v>0</v>
      </c>
      <c r="Y906" s="27">
        <v>0</v>
      </c>
      <c r="Z906" s="19">
        <v>0</v>
      </c>
      <c r="AA906" s="14">
        <v>0</v>
      </c>
      <c r="AB906" s="13">
        <v>2</v>
      </c>
      <c r="AC906" s="22" t="s">
        <v>782</v>
      </c>
      <c r="AD906" s="19">
        <v>50</v>
      </c>
      <c r="AE906" s="23">
        <v>0.05</v>
      </c>
      <c r="AF906" s="19">
        <v>0.49801499999999999</v>
      </c>
      <c r="AG906" s="14">
        <v>0.12573979845498509</v>
      </c>
      <c r="AH906" s="22" t="s">
        <v>782</v>
      </c>
      <c r="AI906" s="23" t="s">
        <v>782</v>
      </c>
      <c r="AJ906" s="23" t="s">
        <v>782</v>
      </c>
      <c r="AK906" s="23" t="s">
        <v>782</v>
      </c>
      <c r="AL906" s="14" t="s">
        <v>782</v>
      </c>
      <c r="AM906" s="22" t="s">
        <v>782</v>
      </c>
      <c r="AN906" s="23" t="s">
        <v>782</v>
      </c>
      <c r="AO906" s="23" t="s">
        <v>782</v>
      </c>
      <c r="AP906" s="23" t="s">
        <v>782</v>
      </c>
      <c r="AQ906" s="14" t="s">
        <v>782</v>
      </c>
      <c r="AR906" s="13">
        <v>457</v>
      </c>
      <c r="AS906" s="19">
        <v>18180.256999999994</v>
      </c>
      <c r="AT906" s="23">
        <v>18.180256999999994</v>
      </c>
      <c r="AU906" s="19">
        <v>16.144068215999997</v>
      </c>
      <c r="AV906" s="14">
        <v>4.0760858281846346</v>
      </c>
      <c r="AW906" s="13">
        <v>0</v>
      </c>
      <c r="AX906" s="22" t="s">
        <v>782</v>
      </c>
      <c r="AY906" s="19">
        <v>0</v>
      </c>
      <c r="AZ906" s="23">
        <v>0</v>
      </c>
      <c r="BA906" s="19">
        <v>0</v>
      </c>
      <c r="BB906" s="14">
        <v>0</v>
      </c>
      <c r="BC906" s="13">
        <v>3</v>
      </c>
      <c r="BD906" s="19">
        <v>6600</v>
      </c>
      <c r="BE906" s="44">
        <v>6.6</v>
      </c>
      <c r="BF906" s="19">
        <v>14.478091578671826</v>
      </c>
      <c r="BG906" s="14">
        <v>3.6554567977169614</v>
      </c>
      <c r="BH906" s="22">
        <v>463</v>
      </c>
      <c r="BI906" s="23">
        <v>25.020256999999994</v>
      </c>
      <c r="BJ906" s="23">
        <v>31.584534794671821</v>
      </c>
      <c r="BK906" s="14">
        <v>7.9745249427758198</v>
      </c>
      <c r="BL906" t="s">
        <v>493</v>
      </c>
    </row>
    <row r="907" spans="1:64">
      <c r="A907" t="s">
        <v>1774</v>
      </c>
      <c r="B907" t="s">
        <v>1771</v>
      </c>
      <c r="C907" t="s">
        <v>493</v>
      </c>
      <c r="D907" t="s">
        <v>942</v>
      </c>
      <c r="E907">
        <v>2017</v>
      </c>
      <c r="F907" s="23">
        <v>33.380000000000003</v>
      </c>
      <c r="G907" s="23">
        <v>15.26</v>
      </c>
      <c r="H907" s="22">
        <v>46462</v>
      </c>
      <c r="I907" s="34">
        <v>364.95949617170129</v>
      </c>
      <c r="J907" s="13">
        <v>0</v>
      </c>
      <c r="K907" s="13">
        <v>0</v>
      </c>
      <c r="L907" s="19">
        <v>0</v>
      </c>
      <c r="M907" s="19">
        <v>0</v>
      </c>
      <c r="N907" s="19">
        <v>0</v>
      </c>
      <c r="O907" s="17">
        <v>0</v>
      </c>
      <c r="P907" s="13">
        <v>1</v>
      </c>
      <c r="Q907" s="13">
        <v>1</v>
      </c>
      <c r="R907" s="19">
        <v>190</v>
      </c>
      <c r="S907" s="19">
        <v>0.19</v>
      </c>
      <c r="T907" s="19">
        <v>0.44668999999999998</v>
      </c>
      <c r="U907" s="17">
        <v>0.12239440395047213</v>
      </c>
      <c r="V907" s="13">
        <v>0</v>
      </c>
      <c r="W907" s="13">
        <v>0</v>
      </c>
      <c r="X907" s="19">
        <v>0</v>
      </c>
      <c r="Y907" s="19">
        <v>0</v>
      </c>
      <c r="Z907" s="19">
        <v>0</v>
      </c>
      <c r="AA907" s="14">
        <v>0</v>
      </c>
      <c r="AB907" s="13">
        <v>2</v>
      </c>
      <c r="AC907" s="22" t="s">
        <v>782</v>
      </c>
      <c r="AD907" s="19">
        <v>50</v>
      </c>
      <c r="AE907" s="19">
        <v>0.05</v>
      </c>
      <c r="AF907" s="19">
        <v>0.74865000000000004</v>
      </c>
      <c r="AG907" s="14">
        <v>0.20513235245365014</v>
      </c>
      <c r="AH907" s="22" t="s">
        <v>782</v>
      </c>
      <c r="AI907" s="23" t="s">
        <v>782</v>
      </c>
      <c r="AJ907" s="23" t="s">
        <v>782</v>
      </c>
      <c r="AK907" s="23" t="s">
        <v>782</v>
      </c>
      <c r="AL907" s="14" t="s">
        <v>782</v>
      </c>
      <c r="AM907" s="22" t="s">
        <v>782</v>
      </c>
      <c r="AN907" s="23" t="s">
        <v>782</v>
      </c>
      <c r="AO907" s="23" t="s">
        <v>782</v>
      </c>
      <c r="AP907" s="23" t="s">
        <v>782</v>
      </c>
      <c r="AQ907" s="14" t="s">
        <v>782</v>
      </c>
      <c r="AR907" s="13">
        <v>502</v>
      </c>
      <c r="AS907" s="19">
        <v>18508.011999999992</v>
      </c>
      <c r="AT907" s="19">
        <v>18.508012000000001</v>
      </c>
      <c r="AU907" s="19">
        <v>16.435114655999996</v>
      </c>
      <c r="AV907" s="14">
        <v>4.5032708638626087</v>
      </c>
      <c r="AW907" s="13">
        <v>0</v>
      </c>
      <c r="AX907" s="22" t="s">
        <v>782</v>
      </c>
      <c r="AY907" s="19">
        <v>0</v>
      </c>
      <c r="AZ907" s="19">
        <v>0</v>
      </c>
      <c r="BA907" s="19">
        <v>0</v>
      </c>
      <c r="BB907" s="14">
        <v>0</v>
      </c>
      <c r="BC907" s="13">
        <v>3</v>
      </c>
      <c r="BD907" s="19">
        <v>6600</v>
      </c>
      <c r="BE907" s="19">
        <v>6.6</v>
      </c>
      <c r="BF907" s="19">
        <v>14.478091578671826</v>
      </c>
      <c r="BG907" s="14">
        <v>3.967040652604465</v>
      </c>
      <c r="BH907" s="22">
        <v>508</v>
      </c>
      <c r="BI907" s="23">
        <v>25.348012000000004</v>
      </c>
      <c r="BJ907" s="23">
        <v>32.10854623467182</v>
      </c>
      <c r="BK907" s="14">
        <v>8.7978382728711964</v>
      </c>
      <c r="BL907" t="s">
        <v>493</v>
      </c>
    </row>
    <row r="908" spans="1:64">
      <c r="A908" t="s">
        <v>1775</v>
      </c>
      <c r="B908" t="s">
        <v>1771</v>
      </c>
      <c r="C908" t="s">
        <v>493</v>
      </c>
      <c r="D908" t="s">
        <v>942</v>
      </c>
      <c r="E908">
        <v>2018</v>
      </c>
      <c r="F908" s="23">
        <v>33.380000000000003</v>
      </c>
      <c r="G908" s="23">
        <v>14.89</v>
      </c>
      <c r="H908" s="22">
        <v>46402</v>
      </c>
      <c r="I908" s="34">
        <v>364.98543501293597</v>
      </c>
      <c r="J908" s="13">
        <v>0</v>
      </c>
      <c r="K908" s="13">
        <v>0</v>
      </c>
      <c r="L908" s="19">
        <v>0</v>
      </c>
      <c r="M908" s="19">
        <v>0</v>
      </c>
      <c r="N908" s="19">
        <v>0</v>
      </c>
      <c r="O908" s="17">
        <v>0</v>
      </c>
      <c r="P908" s="13">
        <v>1</v>
      </c>
      <c r="Q908" s="13">
        <v>1</v>
      </c>
      <c r="R908" s="19">
        <v>190</v>
      </c>
      <c r="S908" s="19">
        <v>0.19</v>
      </c>
      <c r="T908" s="19">
        <v>0.86309475000000002</v>
      </c>
      <c r="U908" s="17">
        <v>0.23647375133460047</v>
      </c>
      <c r="V908" s="13">
        <v>0</v>
      </c>
      <c r="W908" s="13">
        <v>0</v>
      </c>
      <c r="X908" s="19">
        <v>0</v>
      </c>
      <c r="Y908" s="19">
        <v>0</v>
      </c>
      <c r="Z908" s="19">
        <v>0</v>
      </c>
      <c r="AA908" s="14">
        <v>0</v>
      </c>
      <c r="AB908" s="13">
        <v>2</v>
      </c>
      <c r="AC908" s="22" t="s">
        <v>782</v>
      </c>
      <c r="AD908" s="19">
        <v>95</v>
      </c>
      <c r="AE908" s="19">
        <v>9.5000000000000001E-2</v>
      </c>
      <c r="AF908" s="19">
        <v>0.523509</v>
      </c>
      <c r="AG908" s="14">
        <v>0.14343284684262692</v>
      </c>
      <c r="AH908" s="22" t="s">
        <v>782</v>
      </c>
      <c r="AI908" s="23" t="s">
        <v>782</v>
      </c>
      <c r="AJ908" s="23" t="s">
        <v>782</v>
      </c>
      <c r="AK908" s="23" t="s">
        <v>782</v>
      </c>
      <c r="AL908" s="14" t="s">
        <v>782</v>
      </c>
      <c r="AM908" s="22" t="s">
        <v>782</v>
      </c>
      <c r="AN908" s="23" t="s">
        <v>782</v>
      </c>
      <c r="AO908" s="23" t="s">
        <v>782</v>
      </c>
      <c r="AP908" s="23" t="s">
        <v>782</v>
      </c>
      <c r="AQ908" s="14" t="s">
        <v>782</v>
      </c>
      <c r="AR908" s="13">
        <v>536</v>
      </c>
      <c r="AS908" s="19">
        <v>18850.141999999993</v>
      </c>
      <c r="AT908" s="19">
        <v>18.850141999999998</v>
      </c>
      <c r="AU908" s="19">
        <v>16.738926096</v>
      </c>
      <c r="AV908" s="14">
        <v>4.5861901572611341</v>
      </c>
      <c r="AW908" s="13">
        <v>0</v>
      </c>
      <c r="AX908" s="22" t="s">
        <v>782</v>
      </c>
      <c r="AY908" s="19">
        <v>0</v>
      </c>
      <c r="AZ908" s="19">
        <v>0</v>
      </c>
      <c r="BA908" s="19">
        <v>0</v>
      </c>
      <c r="BB908" s="14">
        <v>0</v>
      </c>
      <c r="BC908" s="13">
        <v>3</v>
      </c>
      <c r="BD908" s="19">
        <v>6600</v>
      </c>
      <c r="BE908" s="19">
        <v>6.6</v>
      </c>
      <c r="BF908" s="19">
        <v>14.533844617019493</v>
      </c>
      <c r="BG908" s="14">
        <v>3.9820341369250474</v>
      </c>
      <c r="BH908" s="22">
        <v>542</v>
      </c>
      <c r="BI908" s="23">
        <v>25.735142</v>
      </c>
      <c r="BJ908" s="23">
        <v>32.659374463019496</v>
      </c>
      <c r="BK908" s="14">
        <v>8.9481308923634089</v>
      </c>
      <c r="BL908" t="s">
        <v>493</v>
      </c>
    </row>
    <row r="909" spans="1:64">
      <c r="A909" t="s">
        <v>1776</v>
      </c>
      <c r="B909" t="s">
        <v>1771</v>
      </c>
      <c r="C909" t="s">
        <v>493</v>
      </c>
      <c r="D909" t="s">
        <v>942</v>
      </c>
      <c r="E909">
        <v>2019</v>
      </c>
      <c r="F909" s="23">
        <v>33.380000000000003</v>
      </c>
      <c r="G909" s="23">
        <v>14.81</v>
      </c>
      <c r="H909" s="22">
        <v>46375</v>
      </c>
      <c r="I909" s="34">
        <v>372.09264820912421</v>
      </c>
      <c r="J909" s="22">
        <v>0</v>
      </c>
      <c r="K909" s="22">
        <v>0</v>
      </c>
      <c r="L909" s="23">
        <v>0</v>
      </c>
      <c r="M909" s="23">
        <v>0</v>
      </c>
      <c r="N909" s="23">
        <v>0</v>
      </c>
      <c r="O909" s="14">
        <v>0</v>
      </c>
      <c r="P909" s="22">
        <v>1</v>
      </c>
      <c r="Q909" s="22">
        <v>1</v>
      </c>
      <c r="R909" s="23">
        <v>190</v>
      </c>
      <c r="S909" s="23">
        <v>0.19</v>
      </c>
      <c r="T909" s="23">
        <v>0.25302724999999998</v>
      </c>
      <c r="U909" s="14">
        <v>6.8001141978433585E-2</v>
      </c>
      <c r="V909" s="22">
        <v>0</v>
      </c>
      <c r="W909" s="22">
        <v>0</v>
      </c>
      <c r="X909" s="23">
        <v>0</v>
      </c>
      <c r="Y909" s="23">
        <v>0</v>
      </c>
      <c r="Z909" s="23">
        <v>0</v>
      </c>
      <c r="AA909" s="14">
        <v>0</v>
      </c>
      <c r="AB909" s="22">
        <v>2</v>
      </c>
      <c r="AC909" s="22">
        <v>2</v>
      </c>
      <c r="AD909" s="23">
        <v>95</v>
      </c>
      <c r="AE909" s="23">
        <v>9.5000000000000001E-2</v>
      </c>
      <c r="AF909" s="23">
        <v>0.83348999999999995</v>
      </c>
      <c r="AG909" s="14">
        <v>0.22400066327877577</v>
      </c>
      <c r="AH909" s="22">
        <v>2</v>
      </c>
      <c r="AI909" s="23">
        <v>14239.994999999999</v>
      </c>
      <c r="AJ909" s="23">
        <v>14.239995</v>
      </c>
      <c r="AK909" s="23">
        <v>12.645115559999999</v>
      </c>
      <c r="AL909" s="14">
        <v>3.398378232104486</v>
      </c>
      <c r="AM909" s="22">
        <v>587</v>
      </c>
      <c r="AN909" s="23">
        <v>9462.2079999999914</v>
      </c>
      <c r="AO909" s="23">
        <v>9.4622080000000004</v>
      </c>
      <c r="AP909" s="23">
        <v>8.4024407039999947</v>
      </c>
      <c r="AQ909" s="14">
        <v>2.2581582152834256</v>
      </c>
      <c r="AR909" s="22">
        <v>589</v>
      </c>
      <c r="AS909" s="23">
        <v>23702.20299999999</v>
      </c>
      <c r="AT909" s="23">
        <v>23.702203000000001</v>
      </c>
      <c r="AU909" s="23">
        <v>21.047556263999994</v>
      </c>
      <c r="AV909" s="14">
        <v>5.6565364473879116</v>
      </c>
      <c r="AW909" s="22">
        <v>0</v>
      </c>
      <c r="AX909" s="22" t="s">
        <v>782</v>
      </c>
      <c r="AY909" s="23">
        <v>0</v>
      </c>
      <c r="AZ909" s="23">
        <v>0</v>
      </c>
      <c r="BA909" s="23">
        <v>0</v>
      </c>
      <c r="BB909" s="14">
        <v>0</v>
      </c>
      <c r="BC909" s="22">
        <v>3</v>
      </c>
      <c r="BD909" s="23">
        <v>6600</v>
      </c>
      <c r="BE909" s="23">
        <v>6.6</v>
      </c>
      <c r="BF909" s="23">
        <v>14.027608035002594</v>
      </c>
      <c r="BG909" s="14">
        <v>3.7699234592559785</v>
      </c>
      <c r="BH909" s="22">
        <v>595</v>
      </c>
      <c r="BI909" s="23">
        <v>30.587202999999999</v>
      </c>
      <c r="BJ909" s="23">
        <v>36.161681549002587</v>
      </c>
      <c r="BK909" s="14">
        <v>9.7184617119010994</v>
      </c>
      <c r="BL909" t="s">
        <v>493</v>
      </c>
    </row>
    <row r="910" spans="1:64">
      <c r="A910" t="s">
        <v>1777</v>
      </c>
      <c r="B910" t="s">
        <v>1771</v>
      </c>
      <c r="C910" t="s">
        <v>493</v>
      </c>
      <c r="D910" t="s">
        <v>942</v>
      </c>
      <c r="E910">
        <v>2020</v>
      </c>
      <c r="F910" s="23">
        <v>33.380000000000003</v>
      </c>
      <c r="G910" s="23">
        <v>14.9</v>
      </c>
      <c r="H910" s="22">
        <v>46225</v>
      </c>
      <c r="I910" s="34">
        <v>373.42299220726153</v>
      </c>
      <c r="J910" s="22">
        <v>0</v>
      </c>
      <c r="K910" s="22">
        <v>0</v>
      </c>
      <c r="L910" s="23">
        <v>0</v>
      </c>
      <c r="M910" s="23">
        <v>0</v>
      </c>
      <c r="N910" s="23">
        <v>0</v>
      </c>
      <c r="O910" s="14">
        <v>0</v>
      </c>
      <c r="P910" s="22">
        <v>0</v>
      </c>
      <c r="Q910" s="22">
        <v>0</v>
      </c>
      <c r="R910" s="23">
        <v>0</v>
      </c>
      <c r="S910" s="23">
        <v>0</v>
      </c>
      <c r="T910" s="23">
        <v>0</v>
      </c>
      <c r="U910" s="14">
        <v>0</v>
      </c>
      <c r="V910" s="22">
        <v>0</v>
      </c>
      <c r="W910" s="22">
        <v>0</v>
      </c>
      <c r="X910" s="23">
        <v>0</v>
      </c>
      <c r="Y910" s="23">
        <v>0</v>
      </c>
      <c r="Z910" s="23">
        <v>0</v>
      </c>
      <c r="AA910" s="14">
        <v>0</v>
      </c>
      <c r="AB910" s="22">
        <v>2</v>
      </c>
      <c r="AC910" s="22">
        <v>2</v>
      </c>
      <c r="AD910" s="23">
        <v>95</v>
      </c>
      <c r="AE910" s="23">
        <v>9.5000000000000001E-2</v>
      </c>
      <c r="AF910" s="23">
        <v>0.83174700000000001</v>
      </c>
      <c r="AG910" s="14">
        <v>0.22273588326300869</v>
      </c>
      <c r="AH910" s="22">
        <v>2</v>
      </c>
      <c r="AI910" s="23">
        <v>14239.994999999999</v>
      </c>
      <c r="AJ910" s="23">
        <v>14.239995</v>
      </c>
      <c r="AK910" s="23">
        <v>12.645115559999999</v>
      </c>
      <c r="AL910" s="14">
        <v>3.3862712858831046</v>
      </c>
      <c r="AM910" s="22">
        <v>686</v>
      </c>
      <c r="AN910" s="23">
        <v>10248.492999999999</v>
      </c>
      <c r="AO910" s="23">
        <v>10.248492999999996</v>
      </c>
      <c r="AP910" s="23">
        <v>9.1006617839999944</v>
      </c>
      <c r="AQ910" s="14">
        <v>2.4370919771723214</v>
      </c>
      <c r="AR910" s="22">
        <v>688</v>
      </c>
      <c r="AS910" s="23">
        <v>24488.487999999998</v>
      </c>
      <c r="AT910" s="23">
        <v>24.488487999999997</v>
      </c>
      <c r="AU910" s="23">
        <v>21.745777343999993</v>
      </c>
      <c r="AV910" s="14">
        <v>5.8233632630554251</v>
      </c>
      <c r="AW910" s="22">
        <v>0</v>
      </c>
      <c r="AX910" s="22">
        <v>0</v>
      </c>
      <c r="AY910" s="23">
        <v>0</v>
      </c>
      <c r="AZ910" s="23">
        <v>0</v>
      </c>
      <c r="BA910" s="23">
        <v>0</v>
      </c>
      <c r="BB910" s="14">
        <v>0</v>
      </c>
      <c r="BC910" s="22">
        <v>4</v>
      </c>
      <c r="BD910" s="23">
        <v>6003</v>
      </c>
      <c r="BE910" s="23">
        <v>6.0030000000000001</v>
      </c>
      <c r="BF910" s="23">
        <v>14.032432035002593</v>
      </c>
      <c r="BG910" s="14">
        <v>3.7577846913117101</v>
      </c>
      <c r="BH910" s="22">
        <v>694</v>
      </c>
      <c r="BI910" s="23">
        <v>30.586487999999996</v>
      </c>
      <c r="BJ910" s="23">
        <v>36.60995637900259</v>
      </c>
      <c r="BK910" s="14">
        <v>9.8038838376301456</v>
      </c>
      <c r="BL910" t="s">
        <v>493</v>
      </c>
    </row>
    <row r="911" spans="1:64">
      <c r="A911" t="s">
        <v>1778</v>
      </c>
      <c r="B911" t="s">
        <v>1771</v>
      </c>
      <c r="C911" t="s">
        <v>493</v>
      </c>
      <c r="D911" t="s">
        <v>942</v>
      </c>
      <c r="E911">
        <v>2021</v>
      </c>
      <c r="F911" s="23">
        <v>33.380000000000003</v>
      </c>
      <c r="G911" s="23">
        <v>14.42</v>
      </c>
      <c r="H911" s="22">
        <v>46290</v>
      </c>
      <c r="I911" s="34">
        <v>346.58</v>
      </c>
      <c r="J911" s="22">
        <v>0</v>
      </c>
      <c r="K911" s="22">
        <v>0</v>
      </c>
      <c r="L911" s="23">
        <v>0</v>
      </c>
      <c r="M911" s="23">
        <v>0</v>
      </c>
      <c r="N911" s="23">
        <v>0</v>
      </c>
      <c r="O911" s="14">
        <v>0</v>
      </c>
      <c r="P911" s="22">
        <v>0</v>
      </c>
      <c r="Q911" s="22">
        <v>0</v>
      </c>
      <c r="R911" s="23">
        <v>0</v>
      </c>
      <c r="S911" s="23">
        <v>0</v>
      </c>
      <c r="T911" s="23">
        <v>0</v>
      </c>
      <c r="U911" s="14">
        <v>0</v>
      </c>
      <c r="V911" s="22">
        <v>0</v>
      </c>
      <c r="W911" s="22">
        <v>0</v>
      </c>
      <c r="X911" s="23">
        <v>0</v>
      </c>
      <c r="Y911" s="23">
        <v>0</v>
      </c>
      <c r="Z911" s="23">
        <v>0</v>
      </c>
      <c r="AA911" s="14">
        <v>0</v>
      </c>
      <c r="AB911" s="22">
        <v>2</v>
      </c>
      <c r="AC911" s="22">
        <v>2</v>
      </c>
      <c r="AD911" s="23">
        <v>95</v>
      </c>
      <c r="AE911" s="23">
        <v>9.5000000000000001E-2</v>
      </c>
      <c r="AF911" s="23">
        <v>0.89346599999999998</v>
      </c>
      <c r="AG911" s="14">
        <v>0.26</v>
      </c>
      <c r="AH911" s="22">
        <v>2</v>
      </c>
      <c r="AI911" s="23">
        <v>14239.995000000001</v>
      </c>
      <c r="AJ911" s="23">
        <v>14.239995</v>
      </c>
      <c r="AK911" s="23">
        <v>12.7422738</v>
      </c>
      <c r="AL911" s="14">
        <v>3.68</v>
      </c>
      <c r="AM911" s="22">
        <v>784</v>
      </c>
      <c r="AN911" s="23">
        <v>11089.663</v>
      </c>
      <c r="AO911" s="23">
        <v>11.089663</v>
      </c>
      <c r="AP911" s="23">
        <v>9.9232845439999995</v>
      </c>
      <c r="AQ911" s="14">
        <v>2.86</v>
      </c>
      <c r="AR911" s="22">
        <v>786</v>
      </c>
      <c r="AS911" s="23">
        <v>25329.657999999999</v>
      </c>
      <c r="AT911" s="23">
        <v>25.329657999999998</v>
      </c>
      <c r="AU911" s="23">
        <v>22.66555834</v>
      </c>
      <c r="AV911" s="14">
        <v>6.54</v>
      </c>
      <c r="AW911" s="22">
        <v>0</v>
      </c>
      <c r="AX911" s="22">
        <v>0</v>
      </c>
      <c r="AY911" s="23">
        <v>0</v>
      </c>
      <c r="AZ911" s="23">
        <v>0</v>
      </c>
      <c r="BA911" s="23">
        <v>0</v>
      </c>
      <c r="BB911" s="14">
        <v>0</v>
      </c>
      <c r="BC911" s="22">
        <v>4</v>
      </c>
      <c r="BD911" s="23">
        <v>6053</v>
      </c>
      <c r="BE911" s="23">
        <v>6.0529999999999999</v>
      </c>
      <c r="BF911" s="23">
        <v>12.384845889999999</v>
      </c>
      <c r="BG911" s="14">
        <v>3.57</v>
      </c>
      <c r="BH911" s="22">
        <v>792</v>
      </c>
      <c r="BI911" s="23">
        <v>31.48</v>
      </c>
      <c r="BJ911" s="23">
        <v>35.94</v>
      </c>
      <c r="BK911" s="14">
        <v>10.37</v>
      </c>
      <c r="BL911" t="s">
        <v>493</v>
      </c>
    </row>
    <row r="912" spans="1:64">
      <c r="A912" t="s">
        <v>1779</v>
      </c>
      <c r="B912" t="s">
        <v>1771</v>
      </c>
      <c r="C912" t="s">
        <v>493</v>
      </c>
      <c r="D912" s="111" t="s">
        <v>942</v>
      </c>
      <c r="E912" s="110">
        <v>2022</v>
      </c>
      <c r="F912" s="23"/>
      <c r="G912" s="23"/>
      <c r="H912" s="22">
        <v>46941</v>
      </c>
      <c r="I912" s="34">
        <v>340.20668928957724</v>
      </c>
      <c r="J912" s="22">
        <v>0</v>
      </c>
      <c r="K912" s="22">
        <v>0</v>
      </c>
      <c r="L912" s="23">
        <v>0</v>
      </c>
      <c r="M912" s="23">
        <v>0</v>
      </c>
      <c r="N912" s="23">
        <v>0</v>
      </c>
      <c r="O912" s="14">
        <v>0</v>
      </c>
      <c r="P912" s="22">
        <v>0</v>
      </c>
      <c r="Q912" s="22">
        <v>0</v>
      </c>
      <c r="R912" s="23">
        <v>0</v>
      </c>
      <c r="S912" s="23">
        <v>0</v>
      </c>
      <c r="T912" s="23">
        <v>0</v>
      </c>
      <c r="U912" s="14">
        <v>0</v>
      </c>
      <c r="V912" s="22">
        <v>0</v>
      </c>
      <c r="W912" s="22">
        <v>0</v>
      </c>
      <c r="X912" s="23">
        <v>0</v>
      </c>
      <c r="Y912" s="23">
        <v>0</v>
      </c>
      <c r="Z912" s="23">
        <v>0</v>
      </c>
      <c r="AA912" s="14">
        <v>0</v>
      </c>
      <c r="AB912" s="22">
        <v>2</v>
      </c>
      <c r="AC912" s="22">
        <v>2</v>
      </c>
      <c r="AD912" s="23">
        <v>95</v>
      </c>
      <c r="AE912" s="23">
        <v>9.5000000000000001E-2</v>
      </c>
      <c r="AF912" s="23">
        <v>0.882714</v>
      </c>
      <c r="AG912" s="14">
        <v>0.25946403400923468</v>
      </c>
      <c r="AH912" s="22">
        <v>2</v>
      </c>
      <c r="AI912" s="23">
        <v>14239.994999999999</v>
      </c>
      <c r="AJ912" s="23">
        <v>14.239995</v>
      </c>
      <c r="AK912" s="23">
        <v>14.586937074031891</v>
      </c>
      <c r="AL912" s="14">
        <v>4.2876690944826716</v>
      </c>
      <c r="AM912" s="22">
        <v>936</v>
      </c>
      <c r="AN912" s="23">
        <v>8331.2139949999982</v>
      </c>
      <c r="AO912" s="23">
        <v>8.3312139950000166</v>
      </c>
      <c r="AP912" s="23">
        <v>8.5341950116807741</v>
      </c>
      <c r="AQ912" s="14">
        <v>2.5085323952629972</v>
      </c>
      <c r="AR912" s="22">
        <v>938</v>
      </c>
      <c r="AS912" s="23">
        <v>22571.208995000001</v>
      </c>
      <c r="AT912" s="23">
        <v>22.571208995000021</v>
      </c>
      <c r="AU912" s="23">
        <v>23.12113208571267</v>
      </c>
      <c r="AV912" s="14">
        <v>6.7962014897456697</v>
      </c>
      <c r="AW912" s="22">
        <v>0</v>
      </c>
      <c r="AX912" s="22">
        <v>0</v>
      </c>
      <c r="AY912" s="23">
        <v>0</v>
      </c>
      <c r="AZ912" s="23">
        <v>0</v>
      </c>
      <c r="BA912" s="23">
        <v>0</v>
      </c>
      <c r="BB912" s="14">
        <v>0</v>
      </c>
      <c r="BC912" s="22">
        <v>4</v>
      </c>
      <c r="BD912" s="23">
        <v>6053</v>
      </c>
      <c r="BE912" s="23">
        <v>6.0529999999999999</v>
      </c>
      <c r="BF912" s="23">
        <v>13.833531986380519</v>
      </c>
      <c r="BG912" s="14">
        <v>4.0662139875226524</v>
      </c>
      <c r="BH912" s="22">
        <v>944</v>
      </c>
      <c r="BI912" s="23">
        <v>28.71920899500002</v>
      </c>
      <c r="BJ912" s="23">
        <v>37.837378072093188</v>
      </c>
      <c r="BK912" s="14">
        <v>11.121879511277555</v>
      </c>
      <c r="BL912" t="s">
        <v>493</v>
      </c>
    </row>
    <row r="913" spans="1:64">
      <c r="A913" t="s">
        <v>1780</v>
      </c>
      <c r="B913" t="s">
        <v>1771</v>
      </c>
      <c r="C913" t="s">
        <v>493</v>
      </c>
      <c r="D913" t="s">
        <v>942</v>
      </c>
      <c r="E913">
        <v>2023</v>
      </c>
      <c r="F913">
        <v>33.380000000000003</v>
      </c>
      <c r="G913">
        <v>15.16</v>
      </c>
      <c r="H913">
        <v>48139</v>
      </c>
      <c r="I913">
        <v>340.20668928957724</v>
      </c>
      <c r="J913">
        <v>0</v>
      </c>
      <c r="K913">
        <v>0</v>
      </c>
      <c r="L913">
        <v>0</v>
      </c>
      <c r="M913">
        <v>0</v>
      </c>
      <c r="N913">
        <v>0</v>
      </c>
      <c r="O913">
        <v>0</v>
      </c>
      <c r="P913">
        <v>0</v>
      </c>
      <c r="Q913">
        <v>0</v>
      </c>
      <c r="R913">
        <v>0</v>
      </c>
      <c r="S913">
        <v>0</v>
      </c>
      <c r="T913">
        <v>0</v>
      </c>
      <c r="U913">
        <v>0</v>
      </c>
      <c r="V913">
        <v>0</v>
      </c>
      <c r="W913">
        <v>0</v>
      </c>
      <c r="X913">
        <v>0</v>
      </c>
      <c r="Y913">
        <v>0</v>
      </c>
      <c r="Z913">
        <v>0</v>
      </c>
      <c r="AA913">
        <v>0</v>
      </c>
      <c r="AB913">
        <v>2</v>
      </c>
      <c r="AC913">
        <v>2</v>
      </c>
      <c r="AD913">
        <v>95</v>
      </c>
      <c r="AE913">
        <v>9.5000000000000001E-2</v>
      </c>
      <c r="AF913">
        <v>0.88766999999999996</v>
      </c>
      <c r="AG913">
        <v>0.26092079548866032</v>
      </c>
      <c r="AH913">
        <v>3</v>
      </c>
      <c r="AI913">
        <v>14244.555</v>
      </c>
      <c r="AJ913">
        <v>14.244555</v>
      </c>
      <c r="AK913">
        <v>13.361211000000001</v>
      </c>
      <c r="AL913">
        <v>4.2422230000000001</v>
      </c>
      <c r="AM913">
        <v>1192</v>
      </c>
      <c r="AN913">
        <v>11451.464995</v>
      </c>
      <c r="AO913">
        <v>11.451465000000001</v>
      </c>
      <c r="AP913">
        <v>10.741327999999999</v>
      </c>
      <c r="AQ913">
        <v>3.157294767610284</v>
      </c>
      <c r="AR913">
        <v>1521</v>
      </c>
      <c r="AS913">
        <v>25936.286994999999</v>
      </c>
      <c r="AT913">
        <v>25.936286995</v>
      </c>
      <c r="AU913">
        <v>24.327906140583401</v>
      </c>
      <c r="AV913">
        <v>7.1509193988469653</v>
      </c>
      <c r="AW913">
        <v>0</v>
      </c>
      <c r="AX913">
        <v>0</v>
      </c>
      <c r="AY913">
        <v>0</v>
      </c>
      <c r="AZ913">
        <v>0</v>
      </c>
      <c r="BA913">
        <v>0</v>
      </c>
      <c r="BB913">
        <v>0</v>
      </c>
      <c r="BC913">
        <v>4</v>
      </c>
      <c r="BD913">
        <v>6053</v>
      </c>
      <c r="BE913">
        <v>6.0529999999999999</v>
      </c>
      <c r="BF913">
        <v>16.517862000000001</v>
      </c>
      <c r="BG913">
        <v>4.8552431565918805</v>
      </c>
      <c r="BH913">
        <v>1527</v>
      </c>
      <c r="BI913">
        <v>32.084286994999999</v>
      </c>
      <c r="BJ913">
        <v>41.733438140583402</v>
      </c>
      <c r="BK913">
        <v>12.267083350927507</v>
      </c>
      <c r="BL913" t="s">
        <v>493</v>
      </c>
    </row>
    <row r="914" spans="1:64">
      <c r="A914" t="s">
        <v>1781</v>
      </c>
      <c r="B914" t="s">
        <v>1771</v>
      </c>
      <c r="C914" t="s">
        <v>493</v>
      </c>
      <c r="D914" t="s">
        <v>942</v>
      </c>
      <c r="E914">
        <v>2024</v>
      </c>
      <c r="F914">
        <v>33.380000000000003</v>
      </c>
      <c r="G914">
        <v>15.17</v>
      </c>
      <c r="H914">
        <v>48574</v>
      </c>
      <c r="I914">
        <v>333.07668544601688</v>
      </c>
      <c r="J914">
        <v>0</v>
      </c>
      <c r="K914">
        <v>0</v>
      </c>
      <c r="L914">
        <v>0</v>
      </c>
      <c r="M914">
        <v>0</v>
      </c>
      <c r="N914">
        <v>0</v>
      </c>
      <c r="O914">
        <v>0</v>
      </c>
      <c r="P914">
        <v>0</v>
      </c>
      <c r="Q914">
        <v>0</v>
      </c>
      <c r="R914">
        <v>0</v>
      </c>
      <c r="S914">
        <v>0</v>
      </c>
      <c r="T914">
        <v>0</v>
      </c>
      <c r="U914">
        <v>0</v>
      </c>
      <c r="V914">
        <v>0</v>
      </c>
      <c r="W914">
        <v>0</v>
      </c>
      <c r="X914">
        <v>0</v>
      </c>
      <c r="Y914">
        <v>0</v>
      </c>
      <c r="Z914">
        <v>0</v>
      </c>
      <c r="AA914">
        <v>0</v>
      </c>
      <c r="AB914">
        <v>2</v>
      </c>
      <c r="AC914">
        <v>2</v>
      </c>
      <c r="AD914">
        <v>95</v>
      </c>
      <c r="AE914">
        <v>9.5000000000000001E-2</v>
      </c>
      <c r="AF914">
        <v>0.93554999999999999</v>
      </c>
      <c r="AG914">
        <v>0.28088126274801317</v>
      </c>
      <c r="AH914">
        <v>4</v>
      </c>
      <c r="AI914">
        <v>14251.014999999999</v>
      </c>
      <c r="AJ914">
        <v>14.251015000000001</v>
      </c>
      <c r="AK914">
        <v>12.853614768773385</v>
      </c>
      <c r="AL914">
        <v>3.8590556860986371</v>
      </c>
      <c r="AM914">
        <v>1658</v>
      </c>
      <c r="AN914">
        <v>17035.721999999969</v>
      </c>
      <c r="AO914">
        <v>17.035721999999993</v>
      </c>
      <c r="AP914">
        <v>15.365264010733091</v>
      </c>
      <c r="AQ914">
        <v>4.6131310542368782</v>
      </c>
      <c r="AR914">
        <v>2346</v>
      </c>
      <c r="AS914">
        <v>31854.29299999971</v>
      </c>
      <c r="AT914">
        <v>31.854293000000133</v>
      </c>
      <c r="AU914">
        <v>28.730782400666428</v>
      </c>
      <c r="AV914">
        <v>8.6258761588772153</v>
      </c>
      <c r="AW914">
        <v>0</v>
      </c>
      <c r="AX914">
        <v>0</v>
      </c>
      <c r="AY914">
        <v>0</v>
      </c>
      <c r="AZ914">
        <v>0</v>
      </c>
      <c r="BA914">
        <v>0</v>
      </c>
      <c r="BB914">
        <v>0</v>
      </c>
      <c r="BC914">
        <v>4</v>
      </c>
      <c r="BD914">
        <v>6053</v>
      </c>
      <c r="BE914">
        <v>6.0529999999999999</v>
      </c>
      <c r="BF914">
        <v>14.486861012431346</v>
      </c>
      <c r="BG914">
        <v>4.3494071021609502</v>
      </c>
      <c r="BH914">
        <v>2352</v>
      </c>
      <c r="BI914">
        <v>38.00229300000013</v>
      </c>
      <c r="BJ914">
        <v>44.153193413097775</v>
      </c>
      <c r="BK914">
        <v>13.256164523786179</v>
      </c>
      <c r="BL914" t="s">
        <v>493</v>
      </c>
    </row>
    <row r="915" spans="1:64">
      <c r="A915" t="s">
        <v>1782</v>
      </c>
      <c r="B915" t="s">
        <v>1783</v>
      </c>
      <c r="C915" t="s">
        <v>495</v>
      </c>
      <c r="D915" t="s">
        <v>942</v>
      </c>
      <c r="E915">
        <v>2012</v>
      </c>
      <c r="F915" s="23">
        <v>94.62</v>
      </c>
      <c r="G915" s="23">
        <v>11.69</v>
      </c>
      <c r="H915" s="22">
        <v>11967</v>
      </c>
      <c r="I915" s="34">
        <v>100.26153100000001</v>
      </c>
      <c r="J915" s="22">
        <v>0</v>
      </c>
      <c r="K915" s="22" t="s">
        <v>782</v>
      </c>
      <c r="L915" s="23">
        <v>0</v>
      </c>
      <c r="M915" s="23">
        <v>0</v>
      </c>
      <c r="N915" s="23">
        <v>0</v>
      </c>
      <c r="O915" s="14">
        <v>0</v>
      </c>
      <c r="P915" s="22">
        <v>0</v>
      </c>
      <c r="Q915" s="22" t="s">
        <v>782</v>
      </c>
      <c r="R915" s="23">
        <v>0</v>
      </c>
      <c r="S915" s="23">
        <v>0</v>
      </c>
      <c r="T915" s="23">
        <v>0</v>
      </c>
      <c r="U915" s="14">
        <v>0</v>
      </c>
      <c r="V915" s="22">
        <v>0</v>
      </c>
      <c r="W915" s="22" t="s">
        <v>782</v>
      </c>
      <c r="X915" s="23">
        <v>0</v>
      </c>
      <c r="Y915" s="23">
        <v>0</v>
      </c>
      <c r="Z915" s="23">
        <v>0</v>
      </c>
      <c r="AA915" s="14">
        <v>0</v>
      </c>
      <c r="AB915" s="22">
        <v>0</v>
      </c>
      <c r="AC915" s="22" t="s">
        <v>782</v>
      </c>
      <c r="AD915" s="23">
        <v>0</v>
      </c>
      <c r="AE915" s="23">
        <v>0</v>
      </c>
      <c r="AF915" s="23">
        <v>0</v>
      </c>
      <c r="AG915" s="14">
        <v>0</v>
      </c>
      <c r="AH915" s="22" t="s">
        <v>782</v>
      </c>
      <c r="AI915" s="23" t="s">
        <v>782</v>
      </c>
      <c r="AJ915" s="23" t="s">
        <v>782</v>
      </c>
      <c r="AK915" s="23" t="s">
        <v>782</v>
      </c>
      <c r="AL915" s="14" t="s">
        <v>782</v>
      </c>
      <c r="AM915" s="22" t="s">
        <v>782</v>
      </c>
      <c r="AN915" s="23" t="s">
        <v>782</v>
      </c>
      <c r="AO915" s="23" t="s">
        <v>782</v>
      </c>
      <c r="AP915" s="23" t="s">
        <v>782</v>
      </c>
      <c r="AQ915" s="14" t="s">
        <v>782</v>
      </c>
      <c r="AR915" s="22">
        <v>277</v>
      </c>
      <c r="AS915" s="23">
        <v>3064.3230000000021</v>
      </c>
      <c r="AT915" s="23">
        <v>3.0643230000000021</v>
      </c>
      <c r="AU915" s="23">
        <v>2.4800309999999999</v>
      </c>
      <c r="AV915" s="14">
        <v>2.4735618689086243</v>
      </c>
      <c r="AW915" s="22">
        <v>1</v>
      </c>
      <c r="AX915" s="22" t="s">
        <v>782</v>
      </c>
      <c r="AY915" s="23">
        <v>570</v>
      </c>
      <c r="AZ915" s="23">
        <v>0.56999999999999995</v>
      </c>
      <c r="BA915" s="23">
        <v>0.95579199999999997</v>
      </c>
      <c r="BB915" s="14">
        <v>0.95329882804203336</v>
      </c>
      <c r="BC915" s="22">
        <v>15</v>
      </c>
      <c r="BD915" s="23">
        <v>23605</v>
      </c>
      <c r="BE915" s="23">
        <v>23.605</v>
      </c>
      <c r="BF915" s="23">
        <v>37.697184999999998</v>
      </c>
      <c r="BG915" s="14">
        <v>37.598852345472359</v>
      </c>
      <c r="BH915" s="22">
        <v>293</v>
      </c>
      <c r="BI915" s="23">
        <v>27.239323000000002</v>
      </c>
      <c r="BJ915" s="23">
        <v>41.133008000000004</v>
      </c>
      <c r="BK915" s="14">
        <v>41.025713042423014</v>
      </c>
      <c r="BL915" t="s">
        <v>495</v>
      </c>
    </row>
    <row r="916" spans="1:64">
      <c r="A916" t="s">
        <v>1784</v>
      </c>
      <c r="B916" t="s">
        <v>1783</v>
      </c>
      <c r="C916" t="s">
        <v>495</v>
      </c>
      <c r="D916" t="s">
        <v>942</v>
      </c>
      <c r="E916">
        <v>2015</v>
      </c>
      <c r="F916" s="23">
        <v>94.6</v>
      </c>
      <c r="G916" s="23">
        <v>11.9</v>
      </c>
      <c r="H916" s="22">
        <v>12352</v>
      </c>
      <c r="I916" s="34">
        <v>96.470248662866027</v>
      </c>
      <c r="J916" s="13">
        <v>0</v>
      </c>
      <c r="K916" s="13">
        <v>0</v>
      </c>
      <c r="L916" s="19">
        <v>0</v>
      </c>
      <c r="M916" s="35">
        <v>0</v>
      </c>
      <c r="N916" s="19">
        <v>0</v>
      </c>
      <c r="O916" s="17">
        <v>0</v>
      </c>
      <c r="P916" s="36">
        <v>0</v>
      </c>
      <c r="Q916" s="37">
        <v>0</v>
      </c>
      <c r="R916" s="38">
        <v>0</v>
      </c>
      <c r="S916" s="27">
        <v>0</v>
      </c>
      <c r="T916" s="23">
        <v>0</v>
      </c>
      <c r="U916" s="17">
        <v>0</v>
      </c>
      <c r="V916" s="22">
        <v>0</v>
      </c>
      <c r="W916" s="22">
        <v>0</v>
      </c>
      <c r="X916" s="23">
        <v>0</v>
      </c>
      <c r="Y916" s="27">
        <v>0</v>
      </c>
      <c r="Z916" s="27">
        <v>0</v>
      </c>
      <c r="AA916" s="14">
        <v>0</v>
      </c>
      <c r="AB916" s="39">
        <v>1</v>
      </c>
      <c r="AC916" s="22" t="s">
        <v>782</v>
      </c>
      <c r="AD916" s="23">
        <v>0</v>
      </c>
      <c r="AE916" s="23">
        <v>0</v>
      </c>
      <c r="AF916" s="23">
        <v>0</v>
      </c>
      <c r="AG916" s="14">
        <v>0</v>
      </c>
      <c r="AH916" s="22" t="s">
        <v>782</v>
      </c>
      <c r="AI916" s="23" t="s">
        <v>782</v>
      </c>
      <c r="AJ916" s="23" t="s">
        <v>782</v>
      </c>
      <c r="AK916" s="23" t="s">
        <v>782</v>
      </c>
      <c r="AL916" s="14" t="s">
        <v>782</v>
      </c>
      <c r="AM916" s="22" t="s">
        <v>782</v>
      </c>
      <c r="AN916" s="23" t="s">
        <v>782</v>
      </c>
      <c r="AO916" s="23" t="s">
        <v>782</v>
      </c>
      <c r="AP916" s="23" t="s">
        <v>782</v>
      </c>
      <c r="AQ916" s="14" t="s">
        <v>782</v>
      </c>
      <c r="AR916" s="40">
        <v>294</v>
      </c>
      <c r="AS916" s="41">
        <v>3231.5629999999996</v>
      </c>
      <c r="AT916" s="23">
        <v>3.2315629999999995</v>
      </c>
      <c r="AU916" s="23">
        <v>2.8701539534558833</v>
      </c>
      <c r="AV916" s="14">
        <v>2.9751700583733256</v>
      </c>
      <c r="AW916" s="22">
        <v>1</v>
      </c>
      <c r="AX916" s="22" t="s">
        <v>782</v>
      </c>
      <c r="AY916" s="23">
        <v>570</v>
      </c>
      <c r="AZ916" s="23">
        <v>0.56999999999999995</v>
      </c>
      <c r="BA916" s="23">
        <v>1.4852741677689549</v>
      </c>
      <c r="BB916" s="14">
        <v>1.539618885983733</v>
      </c>
      <c r="BC916" s="42">
        <v>14</v>
      </c>
      <c r="BD916" s="43">
        <v>23600</v>
      </c>
      <c r="BE916" s="44">
        <v>23.6</v>
      </c>
      <c r="BF916" s="23">
        <v>42.147559066071985</v>
      </c>
      <c r="BG916" s="14">
        <v>43.689696720244598</v>
      </c>
      <c r="BH916" s="22">
        <v>310</v>
      </c>
      <c r="BI916" s="23">
        <v>27.401563000000003</v>
      </c>
      <c r="BJ916" s="23">
        <v>46.502987187296824</v>
      </c>
      <c r="BK916" s="14">
        <v>48.204485664601656</v>
      </c>
      <c r="BL916" t="s">
        <v>495</v>
      </c>
    </row>
    <row r="917" spans="1:64">
      <c r="A917" t="s">
        <v>1785</v>
      </c>
      <c r="B917" t="s">
        <v>1783</v>
      </c>
      <c r="C917" t="s">
        <v>495</v>
      </c>
      <c r="D917" t="s">
        <v>942</v>
      </c>
      <c r="E917">
        <v>2016</v>
      </c>
      <c r="F917" s="23">
        <v>94.6</v>
      </c>
      <c r="G917" s="23">
        <v>12.34</v>
      </c>
      <c r="H917" s="22">
        <v>12065</v>
      </c>
      <c r="I917" s="34">
        <v>105.02180849408437</v>
      </c>
      <c r="J917" s="13">
        <v>0</v>
      </c>
      <c r="K917" s="13">
        <v>0</v>
      </c>
      <c r="L917" s="19">
        <v>0</v>
      </c>
      <c r="M917" s="35">
        <v>0</v>
      </c>
      <c r="N917" s="19">
        <v>0</v>
      </c>
      <c r="O917" s="17">
        <v>0</v>
      </c>
      <c r="P917" s="13">
        <v>0</v>
      </c>
      <c r="Q917" s="13">
        <v>0</v>
      </c>
      <c r="R917" s="19">
        <v>0</v>
      </c>
      <c r="S917" s="27">
        <v>0</v>
      </c>
      <c r="T917" s="19">
        <v>0</v>
      </c>
      <c r="U917" s="17">
        <v>0</v>
      </c>
      <c r="V917" s="13">
        <v>0</v>
      </c>
      <c r="W917" s="13">
        <v>0</v>
      </c>
      <c r="X917" s="19">
        <v>0</v>
      </c>
      <c r="Y917" s="27">
        <v>0</v>
      </c>
      <c r="Z917" s="19">
        <v>0</v>
      </c>
      <c r="AA917" s="14">
        <v>0</v>
      </c>
      <c r="AB917" s="13">
        <v>1</v>
      </c>
      <c r="AC917" s="22" t="s">
        <v>782</v>
      </c>
      <c r="AD917" s="19">
        <v>0</v>
      </c>
      <c r="AE917" s="23">
        <v>0</v>
      </c>
      <c r="AF917" s="19">
        <v>0</v>
      </c>
      <c r="AG917" s="14">
        <v>0</v>
      </c>
      <c r="AH917" s="22" t="s">
        <v>782</v>
      </c>
      <c r="AI917" s="23" t="s">
        <v>782</v>
      </c>
      <c r="AJ917" s="23" t="s">
        <v>782</v>
      </c>
      <c r="AK917" s="23" t="s">
        <v>782</v>
      </c>
      <c r="AL917" s="14" t="s">
        <v>782</v>
      </c>
      <c r="AM917" s="22" t="s">
        <v>782</v>
      </c>
      <c r="AN917" s="23" t="s">
        <v>782</v>
      </c>
      <c r="AO917" s="23" t="s">
        <v>782</v>
      </c>
      <c r="AP917" s="23" t="s">
        <v>782</v>
      </c>
      <c r="AQ917" s="14" t="s">
        <v>782</v>
      </c>
      <c r="AR917" s="13">
        <v>307</v>
      </c>
      <c r="AS917" s="19">
        <v>3453.413</v>
      </c>
      <c r="AT917" s="23">
        <v>3.4534129999999998</v>
      </c>
      <c r="AU917" s="19">
        <v>3.066630744000002</v>
      </c>
      <c r="AV917" s="14">
        <v>2.9199942259352145</v>
      </c>
      <c r="AW917" s="13">
        <v>1</v>
      </c>
      <c r="AX917" s="22" t="s">
        <v>782</v>
      </c>
      <c r="AY917" s="19">
        <v>570</v>
      </c>
      <c r="AZ917" s="23">
        <v>0.56999999999999995</v>
      </c>
      <c r="BA917" s="19">
        <v>1</v>
      </c>
      <c r="BB917" s="14">
        <v>0.95218318398728363</v>
      </c>
      <c r="BC917" s="13">
        <v>14</v>
      </c>
      <c r="BD917" s="19">
        <v>23600.000000000004</v>
      </c>
      <c r="BE917" s="44">
        <v>23.600000000000005</v>
      </c>
      <c r="BF917" s="19">
        <v>42.147559066071992</v>
      </c>
      <c r="BG917" s="14">
        <v>40.132196988824532</v>
      </c>
      <c r="BH917" s="22">
        <v>323</v>
      </c>
      <c r="BI917" s="23">
        <v>27.623413000000006</v>
      </c>
      <c r="BJ917" s="23">
        <v>46.214189810071993</v>
      </c>
      <c r="BK917" s="14">
        <v>44.004374398747025</v>
      </c>
      <c r="BL917" t="s">
        <v>495</v>
      </c>
    </row>
    <row r="918" spans="1:64">
      <c r="A918" t="s">
        <v>1786</v>
      </c>
      <c r="B918" t="s">
        <v>1783</v>
      </c>
      <c r="C918" t="s">
        <v>495</v>
      </c>
      <c r="D918" t="s">
        <v>942</v>
      </c>
      <c r="E918">
        <v>2017</v>
      </c>
      <c r="F918" s="23">
        <v>94.6</v>
      </c>
      <c r="G918" s="23">
        <v>12.45</v>
      </c>
      <c r="H918" s="22">
        <v>11649</v>
      </c>
      <c r="I918" s="34">
        <v>91.503016893464519</v>
      </c>
      <c r="J918" s="13">
        <v>0</v>
      </c>
      <c r="K918" s="13">
        <v>0</v>
      </c>
      <c r="L918" s="19">
        <v>0</v>
      </c>
      <c r="M918" s="19">
        <v>0</v>
      </c>
      <c r="N918" s="19">
        <v>0</v>
      </c>
      <c r="O918" s="17">
        <v>0</v>
      </c>
      <c r="P918" s="13">
        <v>0</v>
      </c>
      <c r="Q918" s="13">
        <v>0</v>
      </c>
      <c r="R918" s="19">
        <v>0</v>
      </c>
      <c r="S918" s="19">
        <v>0</v>
      </c>
      <c r="T918" s="19">
        <v>0</v>
      </c>
      <c r="U918" s="17">
        <v>0</v>
      </c>
      <c r="V918" s="13">
        <v>0</v>
      </c>
      <c r="W918" s="13">
        <v>0</v>
      </c>
      <c r="X918" s="19">
        <v>0</v>
      </c>
      <c r="Y918" s="19">
        <v>0</v>
      </c>
      <c r="Z918" s="19">
        <v>0</v>
      </c>
      <c r="AA918" s="14">
        <v>0</v>
      </c>
      <c r="AB918" s="13">
        <v>1</v>
      </c>
      <c r="AC918" s="22" t="s">
        <v>782</v>
      </c>
      <c r="AD918" s="19">
        <v>0</v>
      </c>
      <c r="AE918" s="19">
        <v>0</v>
      </c>
      <c r="AF918" s="19">
        <v>8.3999999999999995E-3</v>
      </c>
      <c r="AG918" s="14">
        <v>9.1800251895300718E-3</v>
      </c>
      <c r="AH918" s="22" t="s">
        <v>782</v>
      </c>
      <c r="AI918" s="23" t="s">
        <v>782</v>
      </c>
      <c r="AJ918" s="23" t="s">
        <v>782</v>
      </c>
      <c r="AK918" s="23" t="s">
        <v>782</v>
      </c>
      <c r="AL918" s="14" t="s">
        <v>782</v>
      </c>
      <c r="AM918" s="22" t="s">
        <v>782</v>
      </c>
      <c r="AN918" s="23" t="s">
        <v>782</v>
      </c>
      <c r="AO918" s="23" t="s">
        <v>782</v>
      </c>
      <c r="AP918" s="23" t="s">
        <v>782</v>
      </c>
      <c r="AQ918" s="14" t="s">
        <v>782</v>
      </c>
      <c r="AR918" s="13">
        <v>331</v>
      </c>
      <c r="AS918" s="19">
        <v>3776.5230000000006</v>
      </c>
      <c r="AT918" s="19">
        <v>3.7765229999999965</v>
      </c>
      <c r="AU918" s="19">
        <v>3.3535524240000032</v>
      </c>
      <c r="AV918" s="14">
        <v>3.6649637769916263</v>
      </c>
      <c r="AW918" s="13">
        <v>2</v>
      </c>
      <c r="AX918" s="22" t="s">
        <v>782</v>
      </c>
      <c r="AY918" s="19">
        <v>60</v>
      </c>
      <c r="AZ918" s="19">
        <v>0.06</v>
      </c>
      <c r="BA918" s="19">
        <v>9.6479999999999996E-2</v>
      </c>
      <c r="BB918" s="14">
        <v>0.10543914646260254</v>
      </c>
      <c r="BC918" s="13">
        <v>14</v>
      </c>
      <c r="BD918" s="19">
        <v>23600</v>
      </c>
      <c r="BE918" s="19">
        <v>23.600000000000005</v>
      </c>
      <c r="BF918" s="19">
        <v>42.147559066071992</v>
      </c>
      <c r="BG918" s="14">
        <v>46.061387369493744</v>
      </c>
      <c r="BH918" s="22">
        <v>348</v>
      </c>
      <c r="BI918" s="23">
        <v>27.436523000000001</v>
      </c>
      <c r="BJ918" s="23">
        <v>45.605991490071993</v>
      </c>
      <c r="BK918" s="14">
        <v>49.840970318137501</v>
      </c>
      <c r="BL918" t="s">
        <v>495</v>
      </c>
    </row>
    <row r="919" spans="1:64">
      <c r="A919" t="s">
        <v>1787</v>
      </c>
      <c r="B919" t="s">
        <v>1783</v>
      </c>
      <c r="C919" t="s">
        <v>495</v>
      </c>
      <c r="D919" t="s">
        <v>942</v>
      </c>
      <c r="E919">
        <v>2018</v>
      </c>
      <c r="F919" s="23">
        <v>94.6</v>
      </c>
      <c r="G919" s="23">
        <v>12.48</v>
      </c>
      <c r="H919" s="22">
        <v>11726</v>
      </c>
      <c r="I919" s="34">
        <v>91.509520306179056</v>
      </c>
      <c r="J919" s="13">
        <v>0</v>
      </c>
      <c r="K919" s="13">
        <v>0</v>
      </c>
      <c r="L919" s="19">
        <v>0</v>
      </c>
      <c r="M919" s="19">
        <v>0</v>
      </c>
      <c r="N919" s="19">
        <v>0</v>
      </c>
      <c r="O919" s="17">
        <v>0</v>
      </c>
      <c r="P919" s="13">
        <v>0</v>
      </c>
      <c r="Q919" s="13">
        <v>0</v>
      </c>
      <c r="R919" s="19">
        <v>0</v>
      </c>
      <c r="S919" s="19">
        <v>0</v>
      </c>
      <c r="T919" s="19">
        <v>0</v>
      </c>
      <c r="U919" s="17">
        <v>0</v>
      </c>
      <c r="V919" s="13">
        <v>0</v>
      </c>
      <c r="W919" s="13">
        <v>0</v>
      </c>
      <c r="X919" s="19">
        <v>0</v>
      </c>
      <c r="Y919" s="19">
        <v>0</v>
      </c>
      <c r="Z919" s="19">
        <v>0</v>
      </c>
      <c r="AA919" s="14">
        <v>0</v>
      </c>
      <c r="AB919" s="13">
        <v>1</v>
      </c>
      <c r="AC919" s="22" t="s">
        <v>782</v>
      </c>
      <c r="AD919" s="19">
        <v>0</v>
      </c>
      <c r="AE919" s="19">
        <v>0</v>
      </c>
      <c r="AF919" s="19">
        <v>0</v>
      </c>
      <c r="AG919" s="14">
        <v>0</v>
      </c>
      <c r="AH919" s="22" t="s">
        <v>782</v>
      </c>
      <c r="AI919" s="23" t="s">
        <v>782</v>
      </c>
      <c r="AJ919" s="23" t="s">
        <v>782</v>
      </c>
      <c r="AK919" s="23" t="s">
        <v>782</v>
      </c>
      <c r="AL919" s="14" t="s">
        <v>782</v>
      </c>
      <c r="AM919" s="22" t="s">
        <v>782</v>
      </c>
      <c r="AN919" s="23" t="s">
        <v>782</v>
      </c>
      <c r="AO919" s="23" t="s">
        <v>782</v>
      </c>
      <c r="AP919" s="23" t="s">
        <v>782</v>
      </c>
      <c r="AQ919" s="14" t="s">
        <v>782</v>
      </c>
      <c r="AR919" s="13">
        <v>348</v>
      </c>
      <c r="AS919" s="19">
        <v>3927.6780000000008</v>
      </c>
      <c r="AT919" s="19">
        <v>3.9276779999999962</v>
      </c>
      <c r="AU919" s="19">
        <v>3.4877780640000036</v>
      </c>
      <c r="AV919" s="14">
        <v>3.8113827417413488</v>
      </c>
      <c r="AW919" s="13">
        <v>2</v>
      </c>
      <c r="AX919" s="22" t="s">
        <v>782</v>
      </c>
      <c r="AY919" s="19">
        <v>630</v>
      </c>
      <c r="AZ919" s="19">
        <v>0.62999999999999989</v>
      </c>
      <c r="BA919" s="19">
        <v>1.171996</v>
      </c>
      <c r="BB919" s="14">
        <v>1.2807366884654761</v>
      </c>
      <c r="BC919" s="13">
        <v>18</v>
      </c>
      <c r="BD919" s="19">
        <v>35600</v>
      </c>
      <c r="BE919" s="19">
        <v>35.600000000000009</v>
      </c>
      <c r="BF919" s="19">
        <v>79.012740000585524</v>
      </c>
      <c r="BG919" s="14">
        <v>86.343737499900655</v>
      </c>
      <c r="BH919" s="22">
        <v>369</v>
      </c>
      <c r="BI919" s="23">
        <v>40.157678000000004</v>
      </c>
      <c r="BJ919" s="23">
        <v>83.672514064585528</v>
      </c>
      <c r="BK919" s="14">
        <v>91.435856930107491</v>
      </c>
      <c r="BL919" t="s">
        <v>495</v>
      </c>
    </row>
    <row r="920" spans="1:64">
      <c r="A920" t="s">
        <v>1788</v>
      </c>
      <c r="B920" t="s">
        <v>1783</v>
      </c>
      <c r="C920" t="s">
        <v>495</v>
      </c>
      <c r="D920" t="s">
        <v>942</v>
      </c>
      <c r="E920">
        <v>2019</v>
      </c>
      <c r="F920" s="23">
        <v>94.6</v>
      </c>
      <c r="G920" s="23">
        <v>12.49</v>
      </c>
      <c r="H920" s="22">
        <v>11693</v>
      </c>
      <c r="I920" s="34">
        <v>94.029533056768912</v>
      </c>
      <c r="J920" s="22">
        <v>0</v>
      </c>
      <c r="K920" s="22">
        <v>0</v>
      </c>
      <c r="L920" s="23">
        <v>0</v>
      </c>
      <c r="M920" s="23">
        <v>0</v>
      </c>
      <c r="N920" s="23">
        <v>0</v>
      </c>
      <c r="O920" s="14">
        <v>0</v>
      </c>
      <c r="P920" s="22">
        <v>0</v>
      </c>
      <c r="Q920" s="22">
        <v>0</v>
      </c>
      <c r="R920" s="23">
        <v>0</v>
      </c>
      <c r="S920" s="23">
        <v>0</v>
      </c>
      <c r="T920" s="23">
        <v>0</v>
      </c>
      <c r="U920" s="14">
        <v>0</v>
      </c>
      <c r="V920" s="22">
        <v>0</v>
      </c>
      <c r="W920" s="22">
        <v>0</v>
      </c>
      <c r="X920" s="23">
        <v>0</v>
      </c>
      <c r="Y920" s="23">
        <v>0</v>
      </c>
      <c r="Z920" s="23">
        <v>0</v>
      </c>
      <c r="AA920" s="14">
        <v>0</v>
      </c>
      <c r="AB920" s="22">
        <v>0</v>
      </c>
      <c r="AC920" s="22">
        <v>0</v>
      </c>
      <c r="AD920" s="23">
        <v>0</v>
      </c>
      <c r="AE920" s="23">
        <v>0</v>
      </c>
      <c r="AF920" s="23">
        <v>0</v>
      </c>
      <c r="AG920" s="14">
        <v>0</v>
      </c>
      <c r="AH920" s="22">
        <v>0</v>
      </c>
      <c r="AI920" s="23">
        <v>0</v>
      </c>
      <c r="AJ920" s="23">
        <v>0</v>
      </c>
      <c r="AK920" s="23">
        <v>0</v>
      </c>
      <c r="AL920" s="14">
        <v>0</v>
      </c>
      <c r="AM920" s="22">
        <v>362</v>
      </c>
      <c r="AN920" s="23">
        <v>4443.5580000000018</v>
      </c>
      <c r="AO920" s="23">
        <v>4.443557999999995</v>
      </c>
      <c r="AP920" s="23">
        <v>3.9458795040000041</v>
      </c>
      <c r="AQ920" s="14">
        <v>4.1964257140549011</v>
      </c>
      <c r="AR920" s="22">
        <v>362</v>
      </c>
      <c r="AS920" s="23">
        <v>4443.5580000000018</v>
      </c>
      <c r="AT920" s="23">
        <v>4.443557999999995</v>
      </c>
      <c r="AU920" s="23">
        <v>3.9458795040000041</v>
      </c>
      <c r="AV920" s="14">
        <v>4.1964257140549011</v>
      </c>
      <c r="AW920" s="22">
        <v>2</v>
      </c>
      <c r="AX920" s="22" t="s">
        <v>782</v>
      </c>
      <c r="AY920" s="23">
        <v>660</v>
      </c>
      <c r="AZ920" s="23">
        <v>0.65999999999999992</v>
      </c>
      <c r="BA920" s="23">
        <v>1.23454</v>
      </c>
      <c r="BB920" s="14">
        <v>1.3129279279252244</v>
      </c>
      <c r="BC920" s="22">
        <v>19</v>
      </c>
      <c r="BD920" s="23">
        <v>38600</v>
      </c>
      <c r="BE920" s="23">
        <v>38.6</v>
      </c>
      <c r="BF920" s="23">
        <v>86.824728648304557</v>
      </c>
      <c r="BG920" s="14">
        <v>92.337721804792366</v>
      </c>
      <c r="BH920" s="22">
        <v>383</v>
      </c>
      <c r="BI920" s="23">
        <v>43.703557999999994</v>
      </c>
      <c r="BJ920" s="23">
        <v>92.005148152304557</v>
      </c>
      <c r="BK920" s="14">
        <v>97.847075446772493</v>
      </c>
      <c r="BL920" t="s">
        <v>495</v>
      </c>
    </row>
    <row r="921" spans="1:64">
      <c r="A921" t="s">
        <v>1789</v>
      </c>
      <c r="B921" t="s">
        <v>1783</v>
      </c>
      <c r="C921" t="s">
        <v>495</v>
      </c>
      <c r="D921" t="s">
        <v>942</v>
      </c>
      <c r="E921">
        <v>2020</v>
      </c>
      <c r="F921" s="23">
        <v>94.6</v>
      </c>
      <c r="G921" s="23">
        <v>12.5</v>
      </c>
      <c r="H921" s="22">
        <v>11686</v>
      </c>
      <c r="I921" s="34">
        <v>94.154933646997492</v>
      </c>
      <c r="J921" s="22">
        <v>0</v>
      </c>
      <c r="K921" s="22">
        <v>0</v>
      </c>
      <c r="L921" s="23">
        <v>0</v>
      </c>
      <c r="M921" s="23">
        <v>0</v>
      </c>
      <c r="N921" s="23">
        <v>0</v>
      </c>
      <c r="O921" s="14">
        <v>0</v>
      </c>
      <c r="P921" s="22">
        <v>0</v>
      </c>
      <c r="Q921" s="22">
        <v>0</v>
      </c>
      <c r="R921" s="23">
        <v>0</v>
      </c>
      <c r="S921" s="23">
        <v>0</v>
      </c>
      <c r="T921" s="23">
        <v>0</v>
      </c>
      <c r="U921" s="14">
        <v>0</v>
      </c>
      <c r="V921" s="22">
        <v>0</v>
      </c>
      <c r="W921" s="22">
        <v>0</v>
      </c>
      <c r="X921" s="23">
        <v>0</v>
      </c>
      <c r="Y921" s="23">
        <v>0</v>
      </c>
      <c r="Z921" s="23">
        <v>0</v>
      </c>
      <c r="AA921" s="14">
        <v>0</v>
      </c>
      <c r="AB921" s="22">
        <v>0</v>
      </c>
      <c r="AC921" s="22">
        <v>0</v>
      </c>
      <c r="AD921" s="23">
        <v>0</v>
      </c>
      <c r="AE921" s="23">
        <v>0</v>
      </c>
      <c r="AF921" s="23">
        <v>0</v>
      </c>
      <c r="AG921" s="14">
        <v>0</v>
      </c>
      <c r="AH921" s="22">
        <v>0</v>
      </c>
      <c r="AI921" s="23">
        <v>0</v>
      </c>
      <c r="AJ921" s="23">
        <v>0</v>
      </c>
      <c r="AK921" s="23">
        <v>0</v>
      </c>
      <c r="AL921" s="14">
        <v>0</v>
      </c>
      <c r="AM921" s="22">
        <v>411</v>
      </c>
      <c r="AN921" s="23">
        <v>5072.2630000000008</v>
      </c>
      <c r="AO921" s="23">
        <v>5.0722629999999942</v>
      </c>
      <c r="AP921" s="23">
        <v>4.504169544000006</v>
      </c>
      <c r="AQ921" s="14">
        <v>4.7837849484201085</v>
      </c>
      <c r="AR921" s="22">
        <v>411</v>
      </c>
      <c r="AS921" s="23">
        <v>5072.2630000000008</v>
      </c>
      <c r="AT921" s="23">
        <v>5.0722629999999942</v>
      </c>
      <c r="AU921" s="23">
        <v>4.504169544000006</v>
      </c>
      <c r="AV921" s="14">
        <v>4.7837849484201085</v>
      </c>
      <c r="AW921" s="22">
        <v>2</v>
      </c>
      <c r="AX921" s="22">
        <v>2</v>
      </c>
      <c r="AY921" s="23">
        <v>660</v>
      </c>
      <c r="AZ921" s="23">
        <v>0.65999999999999992</v>
      </c>
      <c r="BA921" s="23">
        <v>1.23454</v>
      </c>
      <c r="BB921" s="14">
        <v>1.3111793000975349</v>
      </c>
      <c r="BC921" s="22">
        <v>19</v>
      </c>
      <c r="BD921" s="23">
        <v>38600</v>
      </c>
      <c r="BE921" s="23">
        <v>38.599999999999994</v>
      </c>
      <c r="BF921" s="23">
        <v>79.734927804789862</v>
      </c>
      <c r="BG921" s="14">
        <v>84.68481121098695</v>
      </c>
      <c r="BH921" s="22">
        <v>432</v>
      </c>
      <c r="BI921" s="23">
        <v>44.332262999999983</v>
      </c>
      <c r="BJ921" s="23">
        <v>85.473637348789865</v>
      </c>
      <c r="BK921" s="14">
        <v>90.779775459504592</v>
      </c>
      <c r="BL921" t="s">
        <v>495</v>
      </c>
    </row>
    <row r="922" spans="1:64">
      <c r="A922" t="s">
        <v>1790</v>
      </c>
      <c r="B922" t="s">
        <v>1783</v>
      </c>
      <c r="C922" t="s">
        <v>495</v>
      </c>
      <c r="D922" t="s">
        <v>942</v>
      </c>
      <c r="E922">
        <v>2021</v>
      </c>
      <c r="F922" s="23">
        <v>94.6</v>
      </c>
      <c r="G922" s="23">
        <v>12.32</v>
      </c>
      <c r="H922" s="22">
        <v>11645</v>
      </c>
      <c r="I922" s="34">
        <v>87.62</v>
      </c>
      <c r="J922" s="22">
        <v>0</v>
      </c>
      <c r="K922" s="22">
        <v>0</v>
      </c>
      <c r="L922" s="23">
        <v>0</v>
      </c>
      <c r="M922" s="23">
        <v>0</v>
      </c>
      <c r="N922" s="23">
        <v>0</v>
      </c>
      <c r="O922" s="14">
        <v>0</v>
      </c>
      <c r="P922" s="22">
        <v>0</v>
      </c>
      <c r="Q922" s="22">
        <v>0</v>
      </c>
      <c r="R922" s="23">
        <v>0</v>
      </c>
      <c r="S922" s="23">
        <v>0</v>
      </c>
      <c r="T922" s="23">
        <v>0</v>
      </c>
      <c r="U922" s="14">
        <v>0</v>
      </c>
      <c r="V922" s="22">
        <v>0</v>
      </c>
      <c r="W922" s="22">
        <v>0</v>
      </c>
      <c r="X922" s="23">
        <v>0</v>
      </c>
      <c r="Y922" s="23">
        <v>0</v>
      </c>
      <c r="Z922" s="23">
        <v>0</v>
      </c>
      <c r="AA922" s="14">
        <v>0</v>
      </c>
      <c r="AB922" s="22">
        <v>0</v>
      </c>
      <c r="AC922" s="22">
        <v>0</v>
      </c>
      <c r="AD922" s="23">
        <v>0</v>
      </c>
      <c r="AE922" s="23">
        <v>0</v>
      </c>
      <c r="AF922" s="23">
        <v>0</v>
      </c>
      <c r="AG922" s="14">
        <v>0</v>
      </c>
      <c r="AH922" s="22">
        <v>0</v>
      </c>
      <c r="AI922" s="23">
        <v>0</v>
      </c>
      <c r="AJ922" s="23">
        <v>0</v>
      </c>
      <c r="AK922" s="23">
        <v>0</v>
      </c>
      <c r="AL922" s="14">
        <v>0</v>
      </c>
      <c r="AM922" s="22">
        <v>486</v>
      </c>
      <c r="AN922" s="23">
        <v>6013.1679999999997</v>
      </c>
      <c r="AO922" s="23">
        <v>6.0131680000000003</v>
      </c>
      <c r="AP922" s="23">
        <v>5.380720503</v>
      </c>
      <c r="AQ922" s="14">
        <v>6.14</v>
      </c>
      <c r="AR922" s="22">
        <v>486</v>
      </c>
      <c r="AS922" s="23">
        <v>6013.1679999999997</v>
      </c>
      <c r="AT922" s="23">
        <v>6.0131680000000003</v>
      </c>
      <c r="AU922" s="23">
        <v>5.380720503</v>
      </c>
      <c r="AV922" s="14">
        <v>6.14</v>
      </c>
      <c r="AW922" s="22">
        <v>2</v>
      </c>
      <c r="AX922" s="22">
        <v>2</v>
      </c>
      <c r="AY922" s="23">
        <v>660</v>
      </c>
      <c r="AZ922" s="23">
        <v>0.66</v>
      </c>
      <c r="BA922" s="23">
        <v>1.23454</v>
      </c>
      <c r="BB922" s="14">
        <v>1.41</v>
      </c>
      <c r="BC922" s="22">
        <v>19</v>
      </c>
      <c r="BD922" s="23">
        <v>38600</v>
      </c>
      <c r="BE922" s="23">
        <v>38.6</v>
      </c>
      <c r="BF922" s="23">
        <v>69.280179619999998</v>
      </c>
      <c r="BG922" s="14">
        <v>79.069999999999993</v>
      </c>
      <c r="BH922" s="22">
        <v>507</v>
      </c>
      <c r="BI922" s="23">
        <v>45.27</v>
      </c>
      <c r="BJ922" s="23">
        <v>75.900000000000006</v>
      </c>
      <c r="BK922" s="14">
        <v>86.62</v>
      </c>
      <c r="BL922" t="s">
        <v>495</v>
      </c>
    </row>
    <row r="923" spans="1:64">
      <c r="A923" t="s">
        <v>1791</v>
      </c>
      <c r="B923" t="s">
        <v>1783</v>
      </c>
      <c r="C923" t="s">
        <v>495</v>
      </c>
      <c r="D923" s="111" t="s">
        <v>942</v>
      </c>
      <c r="E923" s="110">
        <v>2022</v>
      </c>
      <c r="F923" s="23"/>
      <c r="G923" s="23"/>
      <c r="H923" s="22">
        <v>11864</v>
      </c>
      <c r="I923" s="34">
        <v>85.984792861923367</v>
      </c>
      <c r="J923" s="22">
        <v>0</v>
      </c>
      <c r="K923" s="22">
        <v>0</v>
      </c>
      <c r="L923" s="23">
        <v>0</v>
      </c>
      <c r="M923" s="23">
        <v>0</v>
      </c>
      <c r="N923" s="23">
        <v>0</v>
      </c>
      <c r="O923" s="14">
        <v>0</v>
      </c>
      <c r="P923" s="22">
        <v>0</v>
      </c>
      <c r="Q923" s="22">
        <v>0</v>
      </c>
      <c r="R923" s="23">
        <v>0</v>
      </c>
      <c r="S923" s="23">
        <v>0</v>
      </c>
      <c r="T923" s="23">
        <v>0</v>
      </c>
      <c r="U923" s="14">
        <v>0</v>
      </c>
      <c r="V923" s="22">
        <v>0</v>
      </c>
      <c r="W923" s="22">
        <v>0</v>
      </c>
      <c r="X923" s="23">
        <v>0</v>
      </c>
      <c r="Y923" s="23">
        <v>0</v>
      </c>
      <c r="Z923" s="23">
        <v>0</v>
      </c>
      <c r="AA923" s="14">
        <v>0</v>
      </c>
      <c r="AB923" s="22">
        <v>0</v>
      </c>
      <c r="AC923" s="22">
        <v>0</v>
      </c>
      <c r="AD923" s="23">
        <v>0</v>
      </c>
      <c r="AE923" s="23">
        <v>0</v>
      </c>
      <c r="AF923" s="23">
        <v>0</v>
      </c>
      <c r="AG923" s="14">
        <v>0</v>
      </c>
      <c r="AH923" s="22">
        <v>1</v>
      </c>
      <c r="AI923" s="23">
        <v>7.44</v>
      </c>
      <c r="AJ923" s="23">
        <v>7.4400000000000004E-3</v>
      </c>
      <c r="AK923" s="23">
        <v>7.6212675517651199E-3</v>
      </c>
      <c r="AL923" s="14">
        <v>8.8635063225697957E-3</v>
      </c>
      <c r="AM923" s="22">
        <v>604</v>
      </c>
      <c r="AN923" s="23">
        <v>7302.3720000000021</v>
      </c>
      <c r="AO923" s="23">
        <v>7.3023720000000063</v>
      </c>
      <c r="AP923" s="23">
        <v>7.4802863944244926</v>
      </c>
      <c r="AQ923" s="14">
        <v>8.699545751580203</v>
      </c>
      <c r="AR923" s="22">
        <v>605</v>
      </c>
      <c r="AS923" s="23">
        <v>7309.8119999999999</v>
      </c>
      <c r="AT923" s="23">
        <v>7.3098120000000097</v>
      </c>
      <c r="AU923" s="23">
        <v>7.487907661976255</v>
      </c>
      <c r="AV923" s="14">
        <v>8.7084092579027708</v>
      </c>
      <c r="AW923" s="22">
        <v>2</v>
      </c>
      <c r="AX923" s="22">
        <v>2</v>
      </c>
      <c r="AY923" s="23">
        <v>660</v>
      </c>
      <c r="AZ923" s="23">
        <v>0.65999999999999992</v>
      </c>
      <c r="BA923" s="23">
        <v>1.23454</v>
      </c>
      <c r="BB923" s="14">
        <v>1.435765510283262</v>
      </c>
      <c r="BC923" s="22">
        <v>18</v>
      </c>
      <c r="BD923" s="23">
        <v>38400</v>
      </c>
      <c r="BE923" s="23">
        <v>38.4</v>
      </c>
      <c r="BF923" s="23">
        <v>72.544638240631656</v>
      </c>
      <c r="BG923" s="14">
        <v>84.369149271692422</v>
      </c>
      <c r="BH923" s="22">
        <v>625</v>
      </c>
      <c r="BI923" s="23">
        <v>46.369812000000003</v>
      </c>
      <c r="BJ923" s="23">
        <v>81.267085902607903</v>
      </c>
      <c r="BK923" s="14">
        <v>94.513324039878455</v>
      </c>
      <c r="BL923" t="s">
        <v>495</v>
      </c>
    </row>
    <row r="924" spans="1:64">
      <c r="A924" t="s">
        <v>1792</v>
      </c>
      <c r="B924" t="s">
        <v>1783</v>
      </c>
      <c r="C924" t="s">
        <v>495</v>
      </c>
      <c r="D924" t="s">
        <v>942</v>
      </c>
      <c r="E924">
        <v>2023</v>
      </c>
      <c r="F924">
        <v>94.6</v>
      </c>
      <c r="G924">
        <v>12.26</v>
      </c>
      <c r="H924">
        <v>12350</v>
      </c>
      <c r="I924">
        <v>85.984792861923367</v>
      </c>
      <c r="J924">
        <v>0</v>
      </c>
      <c r="K924">
        <v>0</v>
      </c>
      <c r="L924">
        <v>0</v>
      </c>
      <c r="M924">
        <v>0</v>
      </c>
      <c r="N924">
        <v>0</v>
      </c>
      <c r="O924">
        <v>0</v>
      </c>
      <c r="P924">
        <v>0</v>
      </c>
      <c r="Q924">
        <v>0</v>
      </c>
      <c r="R924">
        <v>0</v>
      </c>
      <c r="S924">
        <v>0</v>
      </c>
      <c r="T924">
        <v>0</v>
      </c>
      <c r="U924">
        <v>0</v>
      </c>
      <c r="V924">
        <v>0</v>
      </c>
      <c r="W924">
        <v>0</v>
      </c>
      <c r="X924">
        <v>0</v>
      </c>
      <c r="Y924">
        <v>0</v>
      </c>
      <c r="Z924">
        <v>0</v>
      </c>
      <c r="AA924">
        <v>0</v>
      </c>
      <c r="AG924">
        <v>0</v>
      </c>
      <c r="AH924">
        <v>1</v>
      </c>
      <c r="AI924">
        <v>7.44</v>
      </c>
      <c r="AJ924">
        <v>7.4400000000000004E-3</v>
      </c>
      <c r="AK924">
        <v>6.979E-3</v>
      </c>
      <c r="AL924">
        <v>8.7670000000000005E-3</v>
      </c>
      <c r="AM924">
        <v>796</v>
      </c>
      <c r="AN924">
        <v>9895.2199999999993</v>
      </c>
      <c r="AO924">
        <v>9.8952200000000001</v>
      </c>
      <c r="AP924">
        <v>9.2815899999999996</v>
      </c>
      <c r="AQ924">
        <v>10.794455264786903</v>
      </c>
      <c r="AR924">
        <v>886</v>
      </c>
      <c r="AS924">
        <v>9966.3499999999894</v>
      </c>
      <c r="AT924">
        <v>9.9663500000000091</v>
      </c>
      <c r="AU924">
        <v>9.3483090856815192</v>
      </c>
      <c r="AV924">
        <v>10.872049317712818</v>
      </c>
      <c r="AW924">
        <v>2</v>
      </c>
      <c r="AX924">
        <v>2</v>
      </c>
      <c r="AY924">
        <v>660</v>
      </c>
      <c r="AZ924">
        <v>0.66</v>
      </c>
      <c r="BA924">
        <v>1.23454</v>
      </c>
      <c r="BB924">
        <v>1.435765510283262</v>
      </c>
      <c r="BC924">
        <v>18</v>
      </c>
      <c r="BD924">
        <v>38400</v>
      </c>
      <c r="BE924">
        <v>38.4</v>
      </c>
      <c r="BF924">
        <v>86.621575000000007</v>
      </c>
      <c r="BG924">
        <v>100.74057530044784</v>
      </c>
      <c r="BH924">
        <v>906</v>
      </c>
      <c r="BI924">
        <v>49.026350000000008</v>
      </c>
      <c r="BJ924">
        <v>97.204424085681524</v>
      </c>
      <c r="BK924">
        <v>113.04839012844391</v>
      </c>
      <c r="BL924" t="s">
        <v>495</v>
      </c>
    </row>
    <row r="925" spans="1:64">
      <c r="A925" t="s">
        <v>1793</v>
      </c>
      <c r="B925" t="s">
        <v>1783</v>
      </c>
      <c r="C925" t="s">
        <v>495</v>
      </c>
      <c r="D925" t="s">
        <v>942</v>
      </c>
      <c r="E925">
        <v>2024</v>
      </c>
      <c r="F925">
        <v>94.6</v>
      </c>
      <c r="G925">
        <v>12.18</v>
      </c>
      <c r="H925">
        <v>12389</v>
      </c>
      <c r="I925">
        <v>84.952588956863821</v>
      </c>
      <c r="J925">
        <v>0</v>
      </c>
      <c r="K925">
        <v>0</v>
      </c>
      <c r="L925">
        <v>0</v>
      </c>
      <c r="M925">
        <v>0</v>
      </c>
      <c r="N925">
        <v>0</v>
      </c>
      <c r="O925">
        <v>0</v>
      </c>
      <c r="P925">
        <v>0</v>
      </c>
      <c r="Q925">
        <v>0</v>
      </c>
      <c r="R925">
        <v>0</v>
      </c>
      <c r="S925">
        <v>0</v>
      </c>
      <c r="T925">
        <v>0</v>
      </c>
      <c r="U925">
        <v>0</v>
      </c>
      <c r="V925">
        <v>0</v>
      </c>
      <c r="W925">
        <v>0</v>
      </c>
      <c r="X925">
        <v>0</v>
      </c>
      <c r="Y925">
        <v>0</v>
      </c>
      <c r="Z925">
        <v>0</v>
      </c>
      <c r="AA925">
        <v>0</v>
      </c>
      <c r="AB925">
        <v>0</v>
      </c>
      <c r="AC925">
        <v>0</v>
      </c>
      <c r="AD925">
        <v>0</v>
      </c>
      <c r="AE925">
        <v>0</v>
      </c>
      <c r="AF925">
        <v>0</v>
      </c>
      <c r="AG925">
        <v>0</v>
      </c>
      <c r="AH925">
        <v>2</v>
      </c>
      <c r="AI925">
        <v>1757.6849999999999</v>
      </c>
      <c r="AJ925">
        <v>1.7576849999999999</v>
      </c>
      <c r="AK925">
        <v>1.5853331060876328</v>
      </c>
      <c r="AL925">
        <v>1.8661386610508288</v>
      </c>
      <c r="AM925">
        <v>991</v>
      </c>
      <c r="AN925">
        <v>13390.764999999989</v>
      </c>
      <c r="AO925">
        <v>13.390764999999991</v>
      </c>
      <c r="AP925">
        <v>12.077717606021304</v>
      </c>
      <c r="AQ925">
        <v>14.217009457067848</v>
      </c>
      <c r="AR925">
        <v>1133</v>
      </c>
      <c r="AS925">
        <v>15263.539999999974</v>
      </c>
      <c r="AT925">
        <v>15.263539999999992</v>
      </c>
      <c r="AU925">
        <v>13.766855425228519</v>
      </c>
      <c r="AV925">
        <v>16.205339465544579</v>
      </c>
      <c r="AW925">
        <v>2</v>
      </c>
      <c r="AX925">
        <v>2</v>
      </c>
      <c r="AY925">
        <v>660</v>
      </c>
      <c r="AZ925">
        <v>0.65999999999999992</v>
      </c>
      <c r="BA925">
        <v>1.23454</v>
      </c>
      <c r="BB925">
        <v>1.453210567398787</v>
      </c>
      <c r="BC925">
        <v>18</v>
      </c>
      <c r="BD925">
        <v>38400</v>
      </c>
      <c r="BE925">
        <v>38.4</v>
      </c>
      <c r="BF925">
        <v>75.970771052817568</v>
      </c>
      <c r="BG925">
        <v>89.427258175019332</v>
      </c>
      <c r="BH925">
        <v>1153</v>
      </c>
      <c r="BI925">
        <v>54.323539999999994</v>
      </c>
      <c r="BJ925">
        <v>90.972166478046091</v>
      </c>
      <c r="BK925">
        <v>107.0858082079627</v>
      </c>
      <c r="BL925" t="s">
        <v>495</v>
      </c>
    </row>
    <row r="926" spans="1:64">
      <c r="A926" t="s">
        <v>1794</v>
      </c>
      <c r="B926" t="s">
        <v>1795</v>
      </c>
      <c r="C926" t="s">
        <v>497</v>
      </c>
      <c r="D926" t="s">
        <v>942</v>
      </c>
      <c r="E926">
        <v>2012</v>
      </c>
      <c r="F926" s="23">
        <v>39.020000000000003</v>
      </c>
      <c r="G926" s="23">
        <v>4.67</v>
      </c>
      <c r="H926" s="22">
        <v>8231</v>
      </c>
      <c r="I926" s="34">
        <v>66.494609999999994</v>
      </c>
      <c r="J926" s="22">
        <v>0</v>
      </c>
      <c r="K926" s="22" t="s">
        <v>782</v>
      </c>
      <c r="L926" s="23">
        <v>0</v>
      </c>
      <c r="M926" s="23">
        <v>0</v>
      </c>
      <c r="N926" s="23">
        <v>0</v>
      </c>
      <c r="O926" s="14">
        <v>0</v>
      </c>
      <c r="P926" s="22">
        <v>0</v>
      </c>
      <c r="Q926" s="22" t="s">
        <v>782</v>
      </c>
      <c r="R926" s="23">
        <v>0</v>
      </c>
      <c r="S926" s="23">
        <v>0</v>
      </c>
      <c r="T926" s="23">
        <v>0</v>
      </c>
      <c r="U926" s="14">
        <v>0</v>
      </c>
      <c r="V926" s="22">
        <v>0</v>
      </c>
      <c r="W926" s="22" t="s">
        <v>782</v>
      </c>
      <c r="X926" s="23">
        <v>0</v>
      </c>
      <c r="Y926" s="23">
        <v>0</v>
      </c>
      <c r="Z926" s="23">
        <v>0</v>
      </c>
      <c r="AA926" s="14">
        <v>0</v>
      </c>
      <c r="AB926" s="22">
        <v>0</v>
      </c>
      <c r="AC926" s="22" t="s">
        <v>782</v>
      </c>
      <c r="AD926" s="23">
        <v>0</v>
      </c>
      <c r="AE926" s="23">
        <v>0</v>
      </c>
      <c r="AF926" s="23">
        <v>0</v>
      </c>
      <c r="AG926" s="14">
        <v>0</v>
      </c>
      <c r="AH926" s="22" t="s">
        <v>782</v>
      </c>
      <c r="AI926" s="23" t="s">
        <v>782</v>
      </c>
      <c r="AJ926" s="23" t="s">
        <v>782</v>
      </c>
      <c r="AK926" s="23" t="s">
        <v>782</v>
      </c>
      <c r="AL926" s="14" t="s">
        <v>782</v>
      </c>
      <c r="AM926" s="22" t="s">
        <v>782</v>
      </c>
      <c r="AN926" s="23" t="s">
        <v>782</v>
      </c>
      <c r="AO926" s="23" t="s">
        <v>782</v>
      </c>
      <c r="AP926" s="23" t="s">
        <v>782</v>
      </c>
      <c r="AQ926" s="14" t="s">
        <v>782</v>
      </c>
      <c r="AR926" s="22">
        <v>151</v>
      </c>
      <c r="AS926" s="23">
        <v>1326.2210000000007</v>
      </c>
      <c r="AT926" s="23">
        <v>1.3262210000000008</v>
      </c>
      <c r="AU926" s="23">
        <v>1.072281</v>
      </c>
      <c r="AV926" s="14">
        <v>1.6125833357019461</v>
      </c>
      <c r="AW926" s="22">
        <v>1</v>
      </c>
      <c r="AX926" s="22" t="s">
        <v>782</v>
      </c>
      <c r="AY926" s="23">
        <v>264</v>
      </c>
      <c r="AZ926" s="23">
        <v>0.26400000000000001</v>
      </c>
      <c r="BA926" s="23">
        <v>0.69326399999999999</v>
      </c>
      <c r="BB926" s="14">
        <v>1.0425867600396483</v>
      </c>
      <c r="BC926" s="22">
        <v>0</v>
      </c>
      <c r="BD926" s="23">
        <v>0</v>
      </c>
      <c r="BE926" s="23">
        <v>0</v>
      </c>
      <c r="BF926" s="23">
        <v>0</v>
      </c>
      <c r="BG926" s="14">
        <v>0</v>
      </c>
      <c r="BH926" s="22">
        <v>152</v>
      </c>
      <c r="BI926" s="23">
        <v>1.5902210000000008</v>
      </c>
      <c r="BJ926" s="23">
        <v>1.7655450000000001</v>
      </c>
      <c r="BK926" s="14">
        <v>2.6551700957415942</v>
      </c>
      <c r="BL926" t="s">
        <v>497</v>
      </c>
    </row>
    <row r="927" spans="1:64">
      <c r="A927" t="s">
        <v>1796</v>
      </c>
      <c r="B927" t="s">
        <v>1795</v>
      </c>
      <c r="C927" t="s">
        <v>497</v>
      </c>
      <c r="D927" t="s">
        <v>942</v>
      </c>
      <c r="E927">
        <v>2015</v>
      </c>
      <c r="F927" s="23">
        <v>39.03</v>
      </c>
      <c r="G927" s="23">
        <v>4.8</v>
      </c>
      <c r="H927" s="22">
        <v>8527</v>
      </c>
      <c r="I927" s="34">
        <v>67.360528329074938</v>
      </c>
      <c r="J927" s="13">
        <v>0</v>
      </c>
      <c r="K927" s="13">
        <v>0</v>
      </c>
      <c r="L927" s="19">
        <v>0</v>
      </c>
      <c r="M927" s="35">
        <v>0</v>
      </c>
      <c r="N927" s="19">
        <v>0</v>
      </c>
      <c r="O927" s="17">
        <v>0</v>
      </c>
      <c r="P927" s="36">
        <v>0</v>
      </c>
      <c r="Q927" s="37">
        <v>0</v>
      </c>
      <c r="R927" s="38">
        <v>0</v>
      </c>
      <c r="S927" s="27">
        <v>0</v>
      </c>
      <c r="T927" s="23">
        <v>0</v>
      </c>
      <c r="U927" s="17">
        <v>0</v>
      </c>
      <c r="V927" s="22">
        <v>0</v>
      </c>
      <c r="W927" s="22">
        <v>0</v>
      </c>
      <c r="X927" s="23">
        <v>0</v>
      </c>
      <c r="Y927" s="27">
        <v>0</v>
      </c>
      <c r="Z927" s="27">
        <v>0</v>
      </c>
      <c r="AA927" s="14">
        <v>0</v>
      </c>
      <c r="AB927" s="39">
        <v>0</v>
      </c>
      <c r="AC927" s="22" t="s">
        <v>782</v>
      </c>
      <c r="AD927" s="23">
        <v>0</v>
      </c>
      <c r="AE927" s="23">
        <v>0</v>
      </c>
      <c r="AF927" s="23">
        <v>0</v>
      </c>
      <c r="AG927" s="14">
        <v>0</v>
      </c>
      <c r="AH927" s="22" t="s">
        <v>782</v>
      </c>
      <c r="AI927" s="23" t="s">
        <v>782</v>
      </c>
      <c r="AJ927" s="23" t="s">
        <v>782</v>
      </c>
      <c r="AK927" s="23" t="s">
        <v>782</v>
      </c>
      <c r="AL927" s="14" t="s">
        <v>782</v>
      </c>
      <c r="AM927" s="22" t="s">
        <v>782</v>
      </c>
      <c r="AN927" s="23" t="s">
        <v>782</v>
      </c>
      <c r="AO927" s="23" t="s">
        <v>782</v>
      </c>
      <c r="AP927" s="23" t="s">
        <v>782</v>
      </c>
      <c r="AQ927" s="14" t="s">
        <v>782</v>
      </c>
      <c r="AR927" s="40">
        <v>187</v>
      </c>
      <c r="AS927" s="41">
        <v>1671.6310000000008</v>
      </c>
      <c r="AT927" s="23">
        <v>1.6716310000000008</v>
      </c>
      <c r="AU927" s="23">
        <v>1.4846804234883908</v>
      </c>
      <c r="AV927" s="14">
        <v>2.2040807284576411</v>
      </c>
      <c r="AW927" s="22">
        <v>1</v>
      </c>
      <c r="AX927" s="22" t="s">
        <v>782</v>
      </c>
      <c r="AY927" s="23">
        <v>264</v>
      </c>
      <c r="AZ927" s="23">
        <v>0.26400000000000001</v>
      </c>
      <c r="BA927" s="23">
        <v>0.68791645665088452</v>
      </c>
      <c r="BB927" s="14">
        <v>1.0212456370446221</v>
      </c>
      <c r="BC927" s="42">
        <v>0</v>
      </c>
      <c r="BD927" s="46">
        <v>0</v>
      </c>
      <c r="BE927" s="44">
        <v>0</v>
      </c>
      <c r="BF927" s="23">
        <v>0</v>
      </c>
      <c r="BG927" s="14">
        <v>0</v>
      </c>
      <c r="BH927" s="22">
        <v>188</v>
      </c>
      <c r="BI927" s="23">
        <v>1.9356310000000008</v>
      </c>
      <c r="BJ927" s="23">
        <v>2.1725968801392752</v>
      </c>
      <c r="BK927" s="14">
        <v>3.225326365502263</v>
      </c>
      <c r="BL927" t="s">
        <v>497</v>
      </c>
    </row>
    <row r="928" spans="1:64">
      <c r="A928" t="s">
        <v>1797</v>
      </c>
      <c r="B928" t="s">
        <v>1795</v>
      </c>
      <c r="C928" t="s">
        <v>497</v>
      </c>
      <c r="D928" t="s">
        <v>942</v>
      </c>
      <c r="E928">
        <v>2016</v>
      </c>
      <c r="F928" s="23">
        <v>39.03</v>
      </c>
      <c r="G928" s="23">
        <v>4.83</v>
      </c>
      <c r="H928" s="22">
        <v>8590</v>
      </c>
      <c r="I928" s="34">
        <v>72.500077803518252</v>
      </c>
      <c r="J928" s="13">
        <v>0</v>
      </c>
      <c r="K928" s="13">
        <v>0</v>
      </c>
      <c r="L928" s="19">
        <v>0</v>
      </c>
      <c r="M928" s="35">
        <v>0</v>
      </c>
      <c r="N928" s="19">
        <v>0</v>
      </c>
      <c r="O928" s="17">
        <v>0</v>
      </c>
      <c r="P928" s="13">
        <v>0</v>
      </c>
      <c r="Q928" s="13">
        <v>0</v>
      </c>
      <c r="R928" s="19">
        <v>0</v>
      </c>
      <c r="S928" s="27">
        <v>0</v>
      </c>
      <c r="T928" s="19">
        <v>0</v>
      </c>
      <c r="U928" s="17">
        <v>0</v>
      </c>
      <c r="V928" s="13">
        <v>0</v>
      </c>
      <c r="W928" s="13">
        <v>0</v>
      </c>
      <c r="X928" s="19">
        <v>0</v>
      </c>
      <c r="Y928" s="27">
        <v>0</v>
      </c>
      <c r="Z928" s="19">
        <v>0</v>
      </c>
      <c r="AA928" s="14">
        <v>0</v>
      </c>
      <c r="AB928" s="13">
        <v>0</v>
      </c>
      <c r="AC928" s="22" t="s">
        <v>782</v>
      </c>
      <c r="AD928" s="19">
        <v>0</v>
      </c>
      <c r="AE928" s="23">
        <v>0</v>
      </c>
      <c r="AF928" s="19">
        <v>0</v>
      </c>
      <c r="AG928" s="14">
        <v>0</v>
      </c>
      <c r="AH928" s="22" t="s">
        <v>782</v>
      </c>
      <c r="AI928" s="23" t="s">
        <v>782</v>
      </c>
      <c r="AJ928" s="23" t="s">
        <v>782</v>
      </c>
      <c r="AK928" s="23" t="s">
        <v>782</v>
      </c>
      <c r="AL928" s="14" t="s">
        <v>782</v>
      </c>
      <c r="AM928" s="22" t="s">
        <v>782</v>
      </c>
      <c r="AN928" s="23" t="s">
        <v>782</v>
      </c>
      <c r="AO928" s="23" t="s">
        <v>782</v>
      </c>
      <c r="AP928" s="23" t="s">
        <v>782</v>
      </c>
      <c r="AQ928" s="14" t="s">
        <v>782</v>
      </c>
      <c r="AR928" s="13">
        <v>199</v>
      </c>
      <c r="AS928" s="19">
        <v>1760.681</v>
      </c>
      <c r="AT928" s="23">
        <v>1.7606809999999999</v>
      </c>
      <c r="AU928" s="19">
        <v>1.5634847280000017</v>
      </c>
      <c r="AV928" s="14">
        <v>2.1565283450276929</v>
      </c>
      <c r="AW928" s="13">
        <v>1</v>
      </c>
      <c r="AX928" s="22" t="s">
        <v>782</v>
      </c>
      <c r="AY928" s="19">
        <v>100</v>
      </c>
      <c r="AZ928" s="23">
        <v>0.1</v>
      </c>
      <c r="BA928" s="19">
        <v>0.7</v>
      </c>
      <c r="BB928" s="14">
        <v>0.96551620523368697</v>
      </c>
      <c r="BC928" s="13">
        <v>0</v>
      </c>
      <c r="BD928" s="19">
        <v>0</v>
      </c>
      <c r="BE928" s="44">
        <v>0</v>
      </c>
      <c r="BF928" s="19">
        <v>0</v>
      </c>
      <c r="BG928" s="14">
        <v>0</v>
      </c>
      <c r="BH928" s="22">
        <v>200</v>
      </c>
      <c r="BI928" s="23">
        <v>1.860681</v>
      </c>
      <c r="BJ928" s="23">
        <v>2.2634847280000017</v>
      </c>
      <c r="BK928" s="14">
        <v>3.1220445502613798</v>
      </c>
      <c r="BL928" t="s">
        <v>497</v>
      </c>
    </row>
    <row r="929" spans="1:64">
      <c r="A929" t="s">
        <v>1798</v>
      </c>
      <c r="B929" t="s">
        <v>1795</v>
      </c>
      <c r="C929" t="s">
        <v>497</v>
      </c>
      <c r="D929" t="s">
        <v>942</v>
      </c>
      <c r="E929">
        <v>2017</v>
      </c>
      <c r="F929" s="23">
        <v>39.03</v>
      </c>
      <c r="G929" s="23">
        <v>4.9400000000000004</v>
      </c>
      <c r="H929" s="22">
        <v>8625</v>
      </c>
      <c r="I929" s="34">
        <v>67.749465250762427</v>
      </c>
      <c r="J929" s="13">
        <v>0</v>
      </c>
      <c r="K929" s="13">
        <v>0</v>
      </c>
      <c r="L929" s="19">
        <v>0</v>
      </c>
      <c r="M929" s="19">
        <v>0</v>
      </c>
      <c r="N929" s="19">
        <v>0</v>
      </c>
      <c r="O929" s="17">
        <v>0</v>
      </c>
      <c r="P929" s="13">
        <v>0</v>
      </c>
      <c r="Q929" s="13">
        <v>0</v>
      </c>
      <c r="R929" s="19">
        <v>0</v>
      </c>
      <c r="S929" s="19">
        <v>0</v>
      </c>
      <c r="T929" s="19">
        <v>0</v>
      </c>
      <c r="U929" s="17">
        <v>0</v>
      </c>
      <c r="V929" s="13">
        <v>0</v>
      </c>
      <c r="W929" s="13">
        <v>0</v>
      </c>
      <c r="X929" s="19">
        <v>0</v>
      </c>
      <c r="Y929" s="19">
        <v>0</v>
      </c>
      <c r="Z929" s="19">
        <v>0</v>
      </c>
      <c r="AA929" s="14">
        <v>0</v>
      </c>
      <c r="AB929" s="13">
        <v>0</v>
      </c>
      <c r="AC929" s="22" t="s">
        <v>782</v>
      </c>
      <c r="AD929" s="19">
        <v>0</v>
      </c>
      <c r="AE929" s="19">
        <v>0</v>
      </c>
      <c r="AF929" s="19">
        <v>0</v>
      </c>
      <c r="AG929" s="14">
        <v>0</v>
      </c>
      <c r="AH929" s="22" t="s">
        <v>782</v>
      </c>
      <c r="AI929" s="23" t="s">
        <v>782</v>
      </c>
      <c r="AJ929" s="23" t="s">
        <v>782</v>
      </c>
      <c r="AK929" s="23" t="s">
        <v>782</v>
      </c>
      <c r="AL929" s="14" t="s">
        <v>782</v>
      </c>
      <c r="AM929" s="22" t="s">
        <v>782</v>
      </c>
      <c r="AN929" s="23" t="s">
        <v>782</v>
      </c>
      <c r="AO929" s="23" t="s">
        <v>782</v>
      </c>
      <c r="AP929" s="23" t="s">
        <v>782</v>
      </c>
      <c r="AQ929" s="14" t="s">
        <v>782</v>
      </c>
      <c r="AR929" s="13">
        <v>216</v>
      </c>
      <c r="AS929" s="19">
        <v>2018.7560000000001</v>
      </c>
      <c r="AT929" s="19">
        <v>2.0187560000000002</v>
      </c>
      <c r="AU929" s="19">
        <v>1.7926553280000015</v>
      </c>
      <c r="AV929" s="14">
        <v>2.6460066088563372</v>
      </c>
      <c r="AW929" s="13">
        <v>1</v>
      </c>
      <c r="AX929" s="22" t="s">
        <v>782</v>
      </c>
      <c r="AY929" s="19">
        <v>0</v>
      </c>
      <c r="AZ929" s="19">
        <v>0</v>
      </c>
      <c r="BA929" s="19">
        <v>0</v>
      </c>
      <c r="BB929" s="14">
        <v>0</v>
      </c>
      <c r="BC929" s="13">
        <v>0</v>
      </c>
      <c r="BD929" s="19">
        <v>0</v>
      </c>
      <c r="BE929" s="19">
        <v>0</v>
      </c>
      <c r="BF929" s="19">
        <v>0</v>
      </c>
      <c r="BG929" s="14">
        <v>0</v>
      </c>
      <c r="BH929" s="22">
        <v>217</v>
      </c>
      <c r="BI929" s="23">
        <v>2.0187560000000002</v>
      </c>
      <c r="BJ929" s="23">
        <v>1.7926553280000015</v>
      </c>
      <c r="BK929" s="14">
        <v>2.6460066088563372</v>
      </c>
      <c r="BL929" t="s">
        <v>497</v>
      </c>
    </row>
    <row r="930" spans="1:64">
      <c r="A930" t="s">
        <v>1799</v>
      </c>
      <c r="B930" t="s">
        <v>1795</v>
      </c>
      <c r="C930" t="s">
        <v>497</v>
      </c>
      <c r="D930" t="s">
        <v>942</v>
      </c>
      <c r="E930">
        <v>2018</v>
      </c>
      <c r="F930" s="23">
        <v>39.03</v>
      </c>
      <c r="G930" s="23">
        <v>4.99</v>
      </c>
      <c r="H930" s="22">
        <v>8640</v>
      </c>
      <c r="I930" s="34">
        <v>67.754280422422042</v>
      </c>
      <c r="J930" s="13">
        <v>0</v>
      </c>
      <c r="K930" s="13">
        <v>0</v>
      </c>
      <c r="L930" s="19">
        <v>0</v>
      </c>
      <c r="M930" s="19">
        <v>0</v>
      </c>
      <c r="N930" s="19">
        <v>0</v>
      </c>
      <c r="O930" s="17">
        <v>0</v>
      </c>
      <c r="P930" s="13">
        <v>0</v>
      </c>
      <c r="Q930" s="13">
        <v>0</v>
      </c>
      <c r="R930" s="19">
        <v>0</v>
      </c>
      <c r="S930" s="19">
        <v>0</v>
      </c>
      <c r="T930" s="19">
        <v>0</v>
      </c>
      <c r="U930" s="17">
        <v>0</v>
      </c>
      <c r="V930" s="13">
        <v>0</v>
      </c>
      <c r="W930" s="13">
        <v>0</v>
      </c>
      <c r="X930" s="19">
        <v>0</v>
      </c>
      <c r="Y930" s="19">
        <v>0</v>
      </c>
      <c r="Z930" s="19">
        <v>0</v>
      </c>
      <c r="AA930" s="14">
        <v>0</v>
      </c>
      <c r="AB930" s="13">
        <v>0</v>
      </c>
      <c r="AC930" s="22" t="s">
        <v>782</v>
      </c>
      <c r="AD930" s="19">
        <v>0</v>
      </c>
      <c r="AE930" s="19">
        <v>0</v>
      </c>
      <c r="AF930" s="19">
        <v>0</v>
      </c>
      <c r="AG930" s="14">
        <v>0</v>
      </c>
      <c r="AH930" s="22" t="s">
        <v>782</v>
      </c>
      <c r="AI930" s="23" t="s">
        <v>782</v>
      </c>
      <c r="AJ930" s="23" t="s">
        <v>782</v>
      </c>
      <c r="AK930" s="23" t="s">
        <v>782</v>
      </c>
      <c r="AL930" s="14" t="s">
        <v>782</v>
      </c>
      <c r="AM930" s="22" t="s">
        <v>782</v>
      </c>
      <c r="AN930" s="23" t="s">
        <v>782</v>
      </c>
      <c r="AO930" s="23" t="s">
        <v>782</v>
      </c>
      <c r="AP930" s="23" t="s">
        <v>782</v>
      </c>
      <c r="AQ930" s="14" t="s">
        <v>782</v>
      </c>
      <c r="AR930" s="13">
        <v>235</v>
      </c>
      <c r="AS930" s="19">
        <v>2576.5510000000004</v>
      </c>
      <c r="AT930" s="19">
        <v>2.5765510000000007</v>
      </c>
      <c r="AU930" s="19">
        <v>2.2879772880000027</v>
      </c>
      <c r="AV930" s="14">
        <v>3.3768748981397763</v>
      </c>
      <c r="AW930" s="13">
        <v>1</v>
      </c>
      <c r="AX930" s="22" t="s">
        <v>782</v>
      </c>
      <c r="AY930" s="19">
        <v>100</v>
      </c>
      <c r="AZ930" s="19">
        <v>0.1</v>
      </c>
      <c r="BA930" s="19">
        <v>0.7</v>
      </c>
      <c r="BB930" s="14">
        <v>1.0331450583428345</v>
      </c>
      <c r="BC930" s="13">
        <v>0</v>
      </c>
      <c r="BD930" s="19">
        <v>0</v>
      </c>
      <c r="BE930" s="19">
        <v>0</v>
      </c>
      <c r="BF930" s="19">
        <v>0</v>
      </c>
      <c r="BG930" s="14">
        <v>0</v>
      </c>
      <c r="BH930" s="22">
        <v>236</v>
      </c>
      <c r="BI930" s="23">
        <v>2.6765510000000008</v>
      </c>
      <c r="BJ930" s="23">
        <v>2.9879772880000024</v>
      </c>
      <c r="BK930" s="14">
        <v>4.4100199564826106</v>
      </c>
      <c r="BL930" t="s">
        <v>497</v>
      </c>
    </row>
    <row r="931" spans="1:64">
      <c r="A931" t="s">
        <v>1800</v>
      </c>
      <c r="B931" t="s">
        <v>1795</v>
      </c>
      <c r="C931" t="s">
        <v>497</v>
      </c>
      <c r="D931" t="s">
        <v>942</v>
      </c>
      <c r="E931">
        <v>2019</v>
      </c>
      <c r="F931" s="23">
        <v>39.03</v>
      </c>
      <c r="G931" s="23">
        <v>4.97</v>
      </c>
      <c r="H931" s="22">
        <v>8648</v>
      </c>
      <c r="I931" s="34">
        <v>69.283230906573706</v>
      </c>
      <c r="J931" s="22">
        <v>0</v>
      </c>
      <c r="K931" s="22">
        <v>0</v>
      </c>
      <c r="L931" s="23">
        <v>0</v>
      </c>
      <c r="M931" s="23">
        <v>0</v>
      </c>
      <c r="N931" s="23">
        <v>0</v>
      </c>
      <c r="O931" s="14">
        <v>0</v>
      </c>
      <c r="P931" s="22">
        <v>0</v>
      </c>
      <c r="Q931" s="22">
        <v>0</v>
      </c>
      <c r="R931" s="23">
        <v>0</v>
      </c>
      <c r="S931" s="23">
        <v>0</v>
      </c>
      <c r="T931" s="23">
        <v>0</v>
      </c>
      <c r="U931" s="14">
        <v>0</v>
      </c>
      <c r="V931" s="22">
        <v>0</v>
      </c>
      <c r="W931" s="22">
        <v>0</v>
      </c>
      <c r="X931" s="23">
        <v>0</v>
      </c>
      <c r="Y931" s="23">
        <v>0</v>
      </c>
      <c r="Z931" s="23">
        <v>0</v>
      </c>
      <c r="AA931" s="14">
        <v>0</v>
      </c>
      <c r="AB931" s="22">
        <v>0</v>
      </c>
      <c r="AC931" s="22">
        <v>0</v>
      </c>
      <c r="AD931" s="23">
        <v>0</v>
      </c>
      <c r="AE931" s="23">
        <v>0</v>
      </c>
      <c r="AF931" s="23">
        <v>0</v>
      </c>
      <c r="AG931" s="14">
        <v>0</v>
      </c>
      <c r="AH931" s="22">
        <v>0</v>
      </c>
      <c r="AI931" s="23">
        <v>0</v>
      </c>
      <c r="AJ931" s="23">
        <v>0</v>
      </c>
      <c r="AK931" s="23">
        <v>0</v>
      </c>
      <c r="AL931" s="14">
        <v>0</v>
      </c>
      <c r="AM931" s="22">
        <v>264</v>
      </c>
      <c r="AN931" s="23">
        <v>2853.7309999999998</v>
      </c>
      <c r="AO931" s="23">
        <v>2.853731000000002</v>
      </c>
      <c r="AP931" s="23">
        <v>2.5341131280000031</v>
      </c>
      <c r="AQ931" s="14">
        <v>3.6576139634959812</v>
      </c>
      <c r="AR931" s="22">
        <v>264</v>
      </c>
      <c r="AS931" s="23">
        <v>2853.7309999999998</v>
      </c>
      <c r="AT931" s="23">
        <v>2.853731000000002</v>
      </c>
      <c r="AU931" s="23">
        <v>2.5341131280000031</v>
      </c>
      <c r="AV931" s="14">
        <v>3.6576139634959812</v>
      </c>
      <c r="AW931" s="22">
        <v>1</v>
      </c>
      <c r="AX931" s="22" t="s">
        <v>782</v>
      </c>
      <c r="AY931" s="23">
        <v>45</v>
      </c>
      <c r="AZ931" s="23">
        <v>4.4999999999999998E-2</v>
      </c>
      <c r="BA931" s="23">
        <v>0.7</v>
      </c>
      <c r="BB931" s="14">
        <v>1.0103454917452224</v>
      </c>
      <c r="BC931" s="22">
        <v>0</v>
      </c>
      <c r="BD931" s="23">
        <v>0</v>
      </c>
      <c r="BE931" s="23">
        <v>0</v>
      </c>
      <c r="BF931" s="23">
        <v>0</v>
      </c>
      <c r="BG931" s="14">
        <v>0</v>
      </c>
      <c r="BH931" s="22">
        <v>265</v>
      </c>
      <c r="BI931" s="23">
        <v>2.8987310000000019</v>
      </c>
      <c r="BJ931" s="23">
        <v>3.2341131280000033</v>
      </c>
      <c r="BK931" s="14">
        <v>4.6679594552412036</v>
      </c>
      <c r="BL931" t="s">
        <v>497</v>
      </c>
    </row>
    <row r="932" spans="1:64">
      <c r="A932" t="s">
        <v>1801</v>
      </c>
      <c r="B932" t="s">
        <v>1795</v>
      </c>
      <c r="C932" t="s">
        <v>497</v>
      </c>
      <c r="D932" t="s">
        <v>942</v>
      </c>
      <c r="E932">
        <v>2020</v>
      </c>
      <c r="F932" s="23">
        <v>39.03</v>
      </c>
      <c r="G932" s="23">
        <v>5</v>
      </c>
      <c r="H932" s="22">
        <v>8650</v>
      </c>
      <c r="I932" s="34">
        <v>69.635839064332018</v>
      </c>
      <c r="J932" s="22">
        <v>0</v>
      </c>
      <c r="K932" s="22">
        <v>0</v>
      </c>
      <c r="L932" s="23">
        <v>0</v>
      </c>
      <c r="M932" s="23">
        <v>0</v>
      </c>
      <c r="N932" s="23">
        <v>0</v>
      </c>
      <c r="O932" s="14">
        <v>0</v>
      </c>
      <c r="P932" s="22">
        <v>0</v>
      </c>
      <c r="Q932" s="22">
        <v>0</v>
      </c>
      <c r="R932" s="23">
        <v>0</v>
      </c>
      <c r="S932" s="23">
        <v>0</v>
      </c>
      <c r="T932" s="23">
        <v>0</v>
      </c>
      <c r="U932" s="14">
        <v>0</v>
      </c>
      <c r="V932" s="22">
        <v>0</v>
      </c>
      <c r="W932" s="22">
        <v>0</v>
      </c>
      <c r="X932" s="23">
        <v>0</v>
      </c>
      <c r="Y932" s="23">
        <v>0</v>
      </c>
      <c r="Z932" s="23">
        <v>0</v>
      </c>
      <c r="AA932" s="14">
        <v>0</v>
      </c>
      <c r="AB932" s="22">
        <v>0</v>
      </c>
      <c r="AC932" s="22">
        <v>0</v>
      </c>
      <c r="AD932" s="23">
        <v>0</v>
      </c>
      <c r="AE932" s="23">
        <v>0</v>
      </c>
      <c r="AF932" s="23">
        <v>0</v>
      </c>
      <c r="AG932" s="14">
        <v>0</v>
      </c>
      <c r="AH932" s="22">
        <v>1</v>
      </c>
      <c r="AI932" s="23">
        <v>0.6</v>
      </c>
      <c r="AJ932" s="23">
        <v>5.9999999999999995E-4</v>
      </c>
      <c r="AK932" s="23">
        <v>5.3279999999999994E-4</v>
      </c>
      <c r="AL932" s="14">
        <v>7.6512325716041225E-4</v>
      </c>
      <c r="AM932" s="22">
        <v>291</v>
      </c>
      <c r="AN932" s="23">
        <v>3091.2959999999994</v>
      </c>
      <c r="AO932" s="23">
        <v>3.0912960000000029</v>
      </c>
      <c r="AP932" s="23">
        <v>2.7450708480000037</v>
      </c>
      <c r="AQ932" s="14">
        <v>3.9420374406115952</v>
      </c>
      <c r="AR932" s="22">
        <v>292</v>
      </c>
      <c r="AS932" s="23">
        <v>3091.8959999999993</v>
      </c>
      <c r="AT932" s="23">
        <v>3.0918960000000029</v>
      </c>
      <c r="AU932" s="23">
        <v>2.7456036480000039</v>
      </c>
      <c r="AV932" s="14">
        <v>3.9428025638687565</v>
      </c>
      <c r="AW932" s="22">
        <v>1</v>
      </c>
      <c r="AX932" s="22">
        <v>1</v>
      </c>
      <c r="AY932" s="23">
        <v>45</v>
      </c>
      <c r="AZ932" s="23">
        <v>4.4999999999999998E-2</v>
      </c>
      <c r="BA932" s="23">
        <v>0.7</v>
      </c>
      <c r="BB932" s="14">
        <v>1.005229504527569</v>
      </c>
      <c r="BC932" s="22">
        <v>0</v>
      </c>
      <c r="BD932" s="23">
        <v>0</v>
      </c>
      <c r="BE932" s="23">
        <v>0</v>
      </c>
      <c r="BF932" s="23">
        <v>0</v>
      </c>
      <c r="BG932" s="14">
        <v>0</v>
      </c>
      <c r="BH932" s="22">
        <v>293</v>
      </c>
      <c r="BI932" s="23">
        <v>3.1368960000000028</v>
      </c>
      <c r="BJ932" s="23">
        <v>3.4456036480000041</v>
      </c>
      <c r="BK932" s="14">
        <v>4.9480320683963255</v>
      </c>
      <c r="BL932" t="s">
        <v>497</v>
      </c>
    </row>
    <row r="933" spans="1:64">
      <c r="A933" t="s">
        <v>1802</v>
      </c>
      <c r="B933" t="s">
        <v>1795</v>
      </c>
      <c r="C933" t="s">
        <v>497</v>
      </c>
      <c r="D933" t="s">
        <v>942</v>
      </c>
      <c r="E933">
        <v>2021</v>
      </c>
      <c r="F933" s="23">
        <v>39.03</v>
      </c>
      <c r="G933" s="23">
        <v>5.27</v>
      </c>
      <c r="H933" s="22">
        <v>8658</v>
      </c>
      <c r="I933" s="34">
        <v>64.849999999999994</v>
      </c>
      <c r="J933" s="22">
        <v>0</v>
      </c>
      <c r="K933" s="22">
        <v>0</v>
      </c>
      <c r="L933" s="23">
        <v>0</v>
      </c>
      <c r="M933" s="23">
        <v>0</v>
      </c>
      <c r="N933" s="23">
        <v>0</v>
      </c>
      <c r="O933" s="14">
        <v>0</v>
      </c>
      <c r="P933" s="22">
        <v>0</v>
      </c>
      <c r="Q933" s="22">
        <v>0</v>
      </c>
      <c r="R933" s="23">
        <v>0</v>
      </c>
      <c r="S933" s="23">
        <v>0</v>
      </c>
      <c r="T933" s="23">
        <v>0</v>
      </c>
      <c r="U933" s="14">
        <v>0</v>
      </c>
      <c r="V933" s="22">
        <v>0</v>
      </c>
      <c r="W933" s="22">
        <v>0</v>
      </c>
      <c r="X933" s="23">
        <v>0</v>
      </c>
      <c r="Y933" s="23">
        <v>0</v>
      </c>
      <c r="Z933" s="23">
        <v>0</v>
      </c>
      <c r="AA933" s="14">
        <v>0</v>
      </c>
      <c r="AB933" s="22">
        <v>0</v>
      </c>
      <c r="AC933" s="22">
        <v>0</v>
      </c>
      <c r="AD933" s="23">
        <v>0</v>
      </c>
      <c r="AE933" s="23">
        <v>0</v>
      </c>
      <c r="AF933" s="23">
        <v>0</v>
      </c>
      <c r="AG933" s="14">
        <v>0</v>
      </c>
      <c r="AH933" s="22">
        <v>1</v>
      </c>
      <c r="AI933" s="23">
        <v>0.6</v>
      </c>
      <c r="AJ933" s="23">
        <v>5.9999999999999995E-4</v>
      </c>
      <c r="AK933" s="23">
        <v>5.36894E-4</v>
      </c>
      <c r="AL933" s="14">
        <v>0</v>
      </c>
      <c r="AM933" s="22">
        <v>350</v>
      </c>
      <c r="AN933" s="23">
        <v>3661.8760000000002</v>
      </c>
      <c r="AO933" s="23">
        <v>3.6618759999999999</v>
      </c>
      <c r="AP933" s="23">
        <v>3.2767305470000001</v>
      </c>
      <c r="AQ933" s="14">
        <v>5.05</v>
      </c>
      <c r="AR933" s="22">
        <v>351</v>
      </c>
      <c r="AS933" s="23">
        <v>3662.4760000000001</v>
      </c>
      <c r="AT933" s="23">
        <v>3.6624759999999998</v>
      </c>
      <c r="AU933" s="23">
        <v>3.2772674409999998</v>
      </c>
      <c r="AV933" s="14">
        <v>5.05</v>
      </c>
      <c r="AW933" s="22">
        <v>1</v>
      </c>
      <c r="AX933" s="22">
        <v>1</v>
      </c>
      <c r="AY933" s="23">
        <v>45</v>
      </c>
      <c r="AZ933" s="23">
        <v>4.4999999999999998E-2</v>
      </c>
      <c r="BA933" s="23">
        <v>0.7</v>
      </c>
      <c r="BB933" s="14">
        <v>1.08</v>
      </c>
      <c r="BC933" s="22">
        <v>0</v>
      </c>
      <c r="BD933" s="23">
        <v>0</v>
      </c>
      <c r="BE933" s="23">
        <v>0</v>
      </c>
      <c r="BF933" s="23">
        <v>0</v>
      </c>
      <c r="BG933" s="14">
        <v>0</v>
      </c>
      <c r="BH933" s="22">
        <v>352</v>
      </c>
      <c r="BI933" s="23">
        <v>3.71</v>
      </c>
      <c r="BJ933" s="23">
        <v>3.98</v>
      </c>
      <c r="BK933" s="14">
        <v>6.13</v>
      </c>
      <c r="BL933" t="s">
        <v>497</v>
      </c>
    </row>
    <row r="934" spans="1:64">
      <c r="A934" t="s">
        <v>1803</v>
      </c>
      <c r="B934" t="s">
        <v>1795</v>
      </c>
      <c r="C934" t="s">
        <v>497</v>
      </c>
      <c r="D934" s="111" t="s">
        <v>942</v>
      </c>
      <c r="E934" s="110">
        <v>2022</v>
      </c>
      <c r="F934" s="23"/>
      <c r="G934" s="23"/>
      <c r="H934" s="22">
        <v>8727</v>
      </c>
      <c r="I934" s="34">
        <v>63.24926561918452</v>
      </c>
      <c r="J934" s="22">
        <v>0</v>
      </c>
      <c r="K934" s="22">
        <v>0</v>
      </c>
      <c r="L934" s="23">
        <v>0</v>
      </c>
      <c r="M934" s="23">
        <v>0</v>
      </c>
      <c r="N934" s="23">
        <v>0</v>
      </c>
      <c r="O934" s="14">
        <v>0</v>
      </c>
      <c r="P934" s="22">
        <v>0</v>
      </c>
      <c r="Q934" s="22">
        <v>0</v>
      </c>
      <c r="R934" s="23">
        <v>0</v>
      </c>
      <c r="S934" s="23">
        <v>0</v>
      </c>
      <c r="T934" s="23">
        <v>0</v>
      </c>
      <c r="U934" s="14">
        <v>0</v>
      </c>
      <c r="V934" s="22">
        <v>0</v>
      </c>
      <c r="W934" s="22">
        <v>0</v>
      </c>
      <c r="X934" s="23">
        <v>0</v>
      </c>
      <c r="Y934" s="23">
        <v>0</v>
      </c>
      <c r="Z934" s="23">
        <v>0</v>
      </c>
      <c r="AA934" s="14">
        <v>0</v>
      </c>
      <c r="AB934" s="22">
        <v>0</v>
      </c>
      <c r="AC934" s="22">
        <v>0</v>
      </c>
      <c r="AD934" s="23">
        <v>0</v>
      </c>
      <c r="AE934" s="23">
        <v>0</v>
      </c>
      <c r="AF934" s="23">
        <v>0</v>
      </c>
      <c r="AG934" s="14">
        <v>0</v>
      </c>
      <c r="AH934" s="22">
        <v>1</v>
      </c>
      <c r="AI934" s="23">
        <v>0.6</v>
      </c>
      <c r="AJ934" s="23">
        <v>5.9999999999999995E-4</v>
      </c>
      <c r="AK934" s="23">
        <v>6.1461835094880001E-4</v>
      </c>
      <c r="AL934" s="14">
        <v>9.7173990074341096E-4</v>
      </c>
      <c r="AM934" s="22">
        <v>443</v>
      </c>
      <c r="AN934" s="23">
        <v>4535.1309999999976</v>
      </c>
      <c r="AO934" s="23">
        <v>4.5351310000000034</v>
      </c>
      <c r="AP934" s="23">
        <v>4.6456245609279687</v>
      </c>
      <c r="AQ934" s="14">
        <v>7.3449462463306068</v>
      </c>
      <c r="AR934" s="22">
        <v>444</v>
      </c>
      <c r="AS934" s="23">
        <v>4535.7310000000007</v>
      </c>
      <c r="AT934" s="23">
        <v>4.5357310000000002</v>
      </c>
      <c r="AU934" s="23">
        <v>4.6462391792789184</v>
      </c>
      <c r="AV934" s="14">
        <v>7.3459179862313526</v>
      </c>
      <c r="AW934" s="22">
        <v>1</v>
      </c>
      <c r="AX934" s="22">
        <v>1</v>
      </c>
      <c r="AY934" s="23">
        <v>45</v>
      </c>
      <c r="AZ934" s="23">
        <v>4.4999999999999998E-2</v>
      </c>
      <c r="BA934" s="23">
        <v>0.7</v>
      </c>
      <c r="BB934" s="14">
        <v>1.1067322175953909</v>
      </c>
      <c r="BC934" s="22">
        <v>0</v>
      </c>
      <c r="BD934" s="23">
        <v>0</v>
      </c>
      <c r="BE934" s="23">
        <v>0</v>
      </c>
      <c r="BF934" s="23">
        <v>0</v>
      </c>
      <c r="BG934" s="14">
        <v>0</v>
      </c>
      <c r="BH934" s="22">
        <v>445</v>
      </c>
      <c r="BI934" s="23">
        <v>4.5807310000000001</v>
      </c>
      <c r="BJ934" s="23">
        <v>5.3462391792789186</v>
      </c>
      <c r="BK934" s="14">
        <v>8.4526502038267441</v>
      </c>
      <c r="BL934" t="s">
        <v>497</v>
      </c>
    </row>
    <row r="935" spans="1:64">
      <c r="A935" t="s">
        <v>1804</v>
      </c>
      <c r="B935" t="s">
        <v>1795</v>
      </c>
      <c r="C935" t="s">
        <v>497</v>
      </c>
      <c r="D935" t="s">
        <v>942</v>
      </c>
      <c r="E935">
        <v>2023</v>
      </c>
      <c r="F935">
        <v>39.03</v>
      </c>
      <c r="G935">
        <v>5.33</v>
      </c>
      <c r="H935">
        <v>8752</v>
      </c>
      <c r="I935">
        <v>63.24926561918452</v>
      </c>
      <c r="J935">
        <v>0</v>
      </c>
      <c r="K935">
        <v>0</v>
      </c>
      <c r="L935">
        <v>0</v>
      </c>
      <c r="M935">
        <v>0</v>
      </c>
      <c r="N935">
        <v>0</v>
      </c>
      <c r="O935">
        <v>0</v>
      </c>
      <c r="P935">
        <v>0</v>
      </c>
      <c r="Q935">
        <v>0</v>
      </c>
      <c r="R935">
        <v>0</v>
      </c>
      <c r="S935">
        <v>0</v>
      </c>
      <c r="T935">
        <v>0</v>
      </c>
      <c r="U935">
        <v>0</v>
      </c>
      <c r="V935">
        <v>0</v>
      </c>
      <c r="W935">
        <v>0</v>
      </c>
      <c r="X935">
        <v>0</v>
      </c>
      <c r="Y935">
        <v>0</v>
      </c>
      <c r="Z935">
        <v>0</v>
      </c>
      <c r="AA935">
        <v>0</v>
      </c>
      <c r="AG935">
        <v>0</v>
      </c>
      <c r="AL935">
        <v>0</v>
      </c>
      <c r="AM935">
        <v>576</v>
      </c>
      <c r="AN935">
        <v>6383.8909999999996</v>
      </c>
      <c r="AO935">
        <v>6.3838910000000002</v>
      </c>
      <c r="AP935">
        <v>5.9880079999999998</v>
      </c>
      <c r="AQ935">
        <v>9.4673162468842005</v>
      </c>
      <c r="AR935">
        <v>679</v>
      </c>
      <c r="AS935">
        <v>6460.3559999999898</v>
      </c>
      <c r="AT935">
        <v>6.4603560000000098</v>
      </c>
      <c r="AU935">
        <v>6.0597314655352603</v>
      </c>
      <c r="AV935">
        <v>9.5807143469777234</v>
      </c>
      <c r="AW935">
        <v>1</v>
      </c>
      <c r="AX935">
        <v>1</v>
      </c>
      <c r="AY935">
        <v>45</v>
      </c>
      <c r="AZ935">
        <v>4.4999999999999998E-2</v>
      </c>
      <c r="BA935">
        <v>0.7</v>
      </c>
      <c r="BB935">
        <v>1.1067322175953909</v>
      </c>
      <c r="BC935">
        <v>0</v>
      </c>
      <c r="BD935">
        <v>0</v>
      </c>
      <c r="BE935">
        <v>0</v>
      </c>
      <c r="BF935">
        <v>0</v>
      </c>
      <c r="BG935">
        <v>0</v>
      </c>
      <c r="BH935">
        <v>680</v>
      </c>
      <c r="BI935">
        <v>6.5053560000000097</v>
      </c>
      <c r="BJ935">
        <v>6.7597314655352605</v>
      </c>
      <c r="BK935">
        <v>10.687446564573115</v>
      </c>
      <c r="BL935" t="s">
        <v>497</v>
      </c>
    </row>
    <row r="936" spans="1:64">
      <c r="A936" t="s">
        <v>1805</v>
      </c>
      <c r="B936" t="s">
        <v>1795</v>
      </c>
      <c r="C936" t="s">
        <v>497</v>
      </c>
      <c r="D936" t="s">
        <v>942</v>
      </c>
      <c r="E936">
        <v>2024</v>
      </c>
      <c r="F936">
        <v>39.03</v>
      </c>
      <c r="G936">
        <v>5.33</v>
      </c>
      <c r="H936">
        <v>8786</v>
      </c>
      <c r="I936">
        <v>60.246464329244127</v>
      </c>
      <c r="J936">
        <v>0</v>
      </c>
      <c r="K936">
        <v>0</v>
      </c>
      <c r="L936">
        <v>0</v>
      </c>
      <c r="M936">
        <v>0</v>
      </c>
      <c r="N936">
        <v>0</v>
      </c>
      <c r="O936">
        <v>0</v>
      </c>
      <c r="P936">
        <v>0</v>
      </c>
      <c r="Q936">
        <v>0</v>
      </c>
      <c r="R936">
        <v>0</v>
      </c>
      <c r="S936">
        <v>0</v>
      </c>
      <c r="T936">
        <v>0</v>
      </c>
      <c r="U936">
        <v>0</v>
      </c>
      <c r="V936">
        <v>0</v>
      </c>
      <c r="W936">
        <v>0</v>
      </c>
      <c r="X936">
        <v>0</v>
      </c>
      <c r="Y936">
        <v>0</v>
      </c>
      <c r="Z936">
        <v>0</v>
      </c>
      <c r="AA936">
        <v>0</v>
      </c>
      <c r="AB936">
        <v>0</v>
      </c>
      <c r="AC936">
        <v>0</v>
      </c>
      <c r="AD936">
        <v>0</v>
      </c>
      <c r="AE936">
        <v>0</v>
      </c>
      <c r="AF936">
        <v>0</v>
      </c>
      <c r="AG936">
        <v>0</v>
      </c>
      <c r="AH936">
        <v>0</v>
      </c>
      <c r="AI936">
        <v>0</v>
      </c>
      <c r="AJ936">
        <v>0</v>
      </c>
      <c r="AK936">
        <v>0</v>
      </c>
      <c r="AL936">
        <v>0</v>
      </c>
      <c r="AM936">
        <v>698</v>
      </c>
      <c r="AN936">
        <v>7637.8449999999975</v>
      </c>
      <c r="AO936">
        <v>7.637844999999996</v>
      </c>
      <c r="AP936">
        <v>6.8889070212614243</v>
      </c>
      <c r="AQ936">
        <v>11.434541591708799</v>
      </c>
      <c r="AR936">
        <v>887</v>
      </c>
      <c r="AS936">
        <v>7797.810000000015</v>
      </c>
      <c r="AT936">
        <v>7.7978100000000063</v>
      </c>
      <c r="AU936">
        <v>7.0331864628651699</v>
      </c>
      <c r="AV936">
        <v>11.67402359818019</v>
      </c>
      <c r="AW936">
        <v>1</v>
      </c>
      <c r="AX936">
        <v>1</v>
      </c>
      <c r="AY936">
        <v>45</v>
      </c>
      <c r="AZ936">
        <v>4.4999999999999998E-2</v>
      </c>
      <c r="BA936">
        <v>0.7</v>
      </c>
      <c r="BB936">
        <v>1.1618939099472003</v>
      </c>
      <c r="BC936">
        <v>0</v>
      </c>
      <c r="BD936">
        <v>0</v>
      </c>
      <c r="BE936">
        <v>0</v>
      </c>
      <c r="BF936">
        <v>0</v>
      </c>
      <c r="BG936">
        <v>0</v>
      </c>
      <c r="BH936">
        <v>888</v>
      </c>
      <c r="BI936">
        <v>7.8428100000000063</v>
      </c>
      <c r="BJ936">
        <v>7.7331864628651701</v>
      </c>
      <c r="BK936">
        <v>12.835917508127389</v>
      </c>
      <c r="BL936" t="s">
        <v>497</v>
      </c>
    </row>
    <row r="937" spans="1:64">
      <c r="A937" t="s">
        <v>1806</v>
      </c>
      <c r="B937" t="s">
        <v>1807</v>
      </c>
      <c r="C937" t="s">
        <v>499</v>
      </c>
      <c r="D937" t="s">
        <v>942</v>
      </c>
      <c r="E937">
        <v>2012</v>
      </c>
      <c r="F937" s="23">
        <v>111.01</v>
      </c>
      <c r="G937" s="23">
        <v>14.55</v>
      </c>
      <c r="H937" s="22">
        <v>15015</v>
      </c>
      <c r="I937" s="34">
        <v>125.146266</v>
      </c>
      <c r="J937" s="22">
        <v>6</v>
      </c>
      <c r="K937" s="22" t="s">
        <v>782</v>
      </c>
      <c r="L937" s="23">
        <v>1820</v>
      </c>
      <c r="M937" s="23">
        <v>1.82</v>
      </c>
      <c r="N937" s="23">
        <v>10.505989</v>
      </c>
      <c r="O937" s="14">
        <v>8.3949680128690378</v>
      </c>
      <c r="P937" s="22">
        <v>0</v>
      </c>
      <c r="Q937" s="22" t="s">
        <v>782</v>
      </c>
      <c r="R937" s="23">
        <v>0</v>
      </c>
      <c r="S937" s="23">
        <v>0</v>
      </c>
      <c r="T937" s="23">
        <v>0</v>
      </c>
      <c r="U937" s="14">
        <v>0</v>
      </c>
      <c r="V937" s="22">
        <v>0</v>
      </c>
      <c r="W937" s="22" t="s">
        <v>782</v>
      </c>
      <c r="X937" s="23">
        <v>0</v>
      </c>
      <c r="Y937" s="23">
        <v>0</v>
      </c>
      <c r="Z937" s="23">
        <v>0</v>
      </c>
      <c r="AA937" s="14">
        <v>0</v>
      </c>
      <c r="AB937" s="22">
        <v>0</v>
      </c>
      <c r="AC937" s="22" t="s">
        <v>782</v>
      </c>
      <c r="AD937" s="23">
        <v>0</v>
      </c>
      <c r="AE937" s="23">
        <v>0</v>
      </c>
      <c r="AF937" s="23">
        <v>0</v>
      </c>
      <c r="AG937" s="14">
        <v>0</v>
      </c>
      <c r="AH937" s="22" t="s">
        <v>782</v>
      </c>
      <c r="AI937" s="23" t="s">
        <v>782</v>
      </c>
      <c r="AJ937" s="23" t="s">
        <v>782</v>
      </c>
      <c r="AK937" s="23" t="s">
        <v>782</v>
      </c>
      <c r="AL937" s="14" t="s">
        <v>782</v>
      </c>
      <c r="AM937" s="22" t="s">
        <v>782</v>
      </c>
      <c r="AN937" s="23" t="s">
        <v>782</v>
      </c>
      <c r="AO937" s="23" t="s">
        <v>782</v>
      </c>
      <c r="AP937" s="23" t="s">
        <v>782</v>
      </c>
      <c r="AQ937" s="14" t="s">
        <v>782</v>
      </c>
      <c r="AR937" s="22">
        <v>336</v>
      </c>
      <c r="AS937" s="23">
        <v>3626.3250000000035</v>
      </c>
      <c r="AT937" s="23">
        <v>3.6263250000000036</v>
      </c>
      <c r="AU937" s="23">
        <v>3.0919850000000002</v>
      </c>
      <c r="AV937" s="14">
        <v>2.4706969682978799</v>
      </c>
      <c r="AW937" s="22">
        <v>2</v>
      </c>
      <c r="AX937" s="22" t="s">
        <v>782</v>
      </c>
      <c r="AY937" s="23">
        <v>302</v>
      </c>
      <c r="AZ937" s="23">
        <v>0.30199999999999999</v>
      </c>
      <c r="BA937" s="23">
        <v>0.67107700000000003</v>
      </c>
      <c r="BB937" s="14">
        <v>0.53623413742124759</v>
      </c>
      <c r="BC937" s="22">
        <v>16</v>
      </c>
      <c r="BD937" s="23">
        <v>27450</v>
      </c>
      <c r="BE937" s="23">
        <v>27.45</v>
      </c>
      <c r="BF937" s="23">
        <v>43.837650000000004</v>
      </c>
      <c r="BG937" s="14">
        <v>35.029131432495156</v>
      </c>
      <c r="BH937" s="22">
        <v>360</v>
      </c>
      <c r="BI937" s="23">
        <v>33.198325000000004</v>
      </c>
      <c r="BJ937" s="23">
        <v>58.106701000000001</v>
      </c>
      <c r="BK937" s="14">
        <v>46.431030551083317</v>
      </c>
      <c r="BL937" t="s">
        <v>499</v>
      </c>
    </row>
    <row r="938" spans="1:64">
      <c r="A938" t="s">
        <v>1808</v>
      </c>
      <c r="B938" t="s">
        <v>1807</v>
      </c>
      <c r="C938" t="s">
        <v>499</v>
      </c>
      <c r="D938" t="s">
        <v>942</v>
      </c>
      <c r="E938">
        <v>2015</v>
      </c>
      <c r="F938" s="23">
        <v>110.92</v>
      </c>
      <c r="G938" s="23">
        <v>14.75</v>
      </c>
      <c r="H938" s="22">
        <v>15266</v>
      </c>
      <c r="I938" s="34">
        <v>122.97288517163244</v>
      </c>
      <c r="J938" s="13">
        <v>4</v>
      </c>
      <c r="K938" s="13">
        <v>6</v>
      </c>
      <c r="L938" s="19">
        <v>1820</v>
      </c>
      <c r="M938" s="35">
        <v>1.82</v>
      </c>
      <c r="N938" s="19">
        <v>10.886066066966393</v>
      </c>
      <c r="O938" s="17">
        <v>8.8524116936613986</v>
      </c>
      <c r="P938" s="36">
        <v>0</v>
      </c>
      <c r="Q938" s="37">
        <v>0</v>
      </c>
      <c r="R938" s="38">
        <v>0</v>
      </c>
      <c r="S938" s="27">
        <v>0</v>
      </c>
      <c r="T938" s="23">
        <v>0</v>
      </c>
      <c r="U938" s="17">
        <v>0</v>
      </c>
      <c r="V938" s="22">
        <v>0</v>
      </c>
      <c r="W938" s="22">
        <v>0</v>
      </c>
      <c r="X938" s="23">
        <v>0</v>
      </c>
      <c r="Y938" s="27">
        <v>0</v>
      </c>
      <c r="Z938" s="27">
        <v>0</v>
      </c>
      <c r="AA938" s="14">
        <v>0</v>
      </c>
      <c r="AB938" s="39">
        <v>0</v>
      </c>
      <c r="AC938" s="22" t="s">
        <v>782</v>
      </c>
      <c r="AD938" s="23">
        <v>0</v>
      </c>
      <c r="AE938" s="23">
        <v>0</v>
      </c>
      <c r="AF938" s="23">
        <v>0</v>
      </c>
      <c r="AG938" s="14">
        <v>0</v>
      </c>
      <c r="AH938" s="22" t="s">
        <v>782</v>
      </c>
      <c r="AI938" s="23" t="s">
        <v>782</v>
      </c>
      <c r="AJ938" s="23" t="s">
        <v>782</v>
      </c>
      <c r="AK938" s="23" t="s">
        <v>782</v>
      </c>
      <c r="AL938" s="14" t="s">
        <v>782</v>
      </c>
      <c r="AM938" s="22" t="s">
        <v>782</v>
      </c>
      <c r="AN938" s="23" t="s">
        <v>782</v>
      </c>
      <c r="AO938" s="23" t="s">
        <v>782</v>
      </c>
      <c r="AP938" s="23" t="s">
        <v>782</v>
      </c>
      <c r="AQ938" s="14" t="s">
        <v>782</v>
      </c>
      <c r="AR938" s="40">
        <v>359</v>
      </c>
      <c r="AS938" s="41">
        <v>3781.01</v>
      </c>
      <c r="AT938" s="23">
        <v>3.7810100000000002</v>
      </c>
      <c r="AU938" s="23">
        <v>3.358152324295157</v>
      </c>
      <c r="AV938" s="14">
        <v>2.7308071365555149</v>
      </c>
      <c r="AW938" s="22">
        <v>2</v>
      </c>
      <c r="AX938" s="22" t="s">
        <v>782</v>
      </c>
      <c r="AY938" s="23">
        <v>302</v>
      </c>
      <c r="AZ938" s="23">
        <v>0.30199999999999999</v>
      </c>
      <c r="BA938" s="23">
        <v>0.78693473450214813</v>
      </c>
      <c r="BB938" s="14">
        <v>0.63992540583546409</v>
      </c>
      <c r="BC938" s="42">
        <v>16</v>
      </c>
      <c r="BD938" s="43">
        <v>27450</v>
      </c>
      <c r="BE938" s="44">
        <v>27.45</v>
      </c>
      <c r="BF938" s="23">
        <v>39.07050005840285</v>
      </c>
      <c r="BG938" s="14">
        <v>31.771638116705493</v>
      </c>
      <c r="BH938" s="22">
        <v>381</v>
      </c>
      <c r="BI938" s="23">
        <v>33.353009999999998</v>
      </c>
      <c r="BJ938" s="23">
        <v>54.101653184166544</v>
      </c>
      <c r="BK938" s="14">
        <v>43.994782352757866</v>
      </c>
      <c r="BL938" t="s">
        <v>499</v>
      </c>
    </row>
    <row r="939" spans="1:64">
      <c r="A939" t="s">
        <v>1809</v>
      </c>
      <c r="B939" t="s">
        <v>1807</v>
      </c>
      <c r="C939" t="s">
        <v>499</v>
      </c>
      <c r="D939" t="s">
        <v>942</v>
      </c>
      <c r="E939">
        <v>2016</v>
      </c>
      <c r="F939" s="23">
        <v>110.92</v>
      </c>
      <c r="G939" s="23">
        <v>15.06</v>
      </c>
      <c r="H939" s="22">
        <v>15316</v>
      </c>
      <c r="I939" s="34">
        <v>129.79784071168166</v>
      </c>
      <c r="J939" s="13">
        <v>4</v>
      </c>
      <c r="K939" s="13">
        <v>6</v>
      </c>
      <c r="L939" s="19">
        <v>1820</v>
      </c>
      <c r="M939" s="35">
        <v>1.82</v>
      </c>
      <c r="N939" s="19">
        <v>10.88542</v>
      </c>
      <c r="O939" s="17">
        <v>8.3864415157565286</v>
      </c>
      <c r="P939" s="13">
        <v>0</v>
      </c>
      <c r="Q939" s="13">
        <v>0</v>
      </c>
      <c r="R939" s="19">
        <v>0</v>
      </c>
      <c r="S939" s="27">
        <v>0</v>
      </c>
      <c r="T939" s="19">
        <v>0</v>
      </c>
      <c r="U939" s="17">
        <v>0</v>
      </c>
      <c r="V939" s="13">
        <v>0</v>
      </c>
      <c r="W939" s="13">
        <v>0</v>
      </c>
      <c r="X939" s="19">
        <v>0</v>
      </c>
      <c r="Y939" s="27">
        <v>0</v>
      </c>
      <c r="Z939" s="19">
        <v>0</v>
      </c>
      <c r="AA939" s="14">
        <v>0</v>
      </c>
      <c r="AB939" s="13">
        <v>0</v>
      </c>
      <c r="AC939" s="22" t="s">
        <v>782</v>
      </c>
      <c r="AD939" s="19">
        <v>0</v>
      </c>
      <c r="AE939" s="23">
        <v>0</v>
      </c>
      <c r="AF939" s="19">
        <v>0</v>
      </c>
      <c r="AG939" s="14">
        <v>0</v>
      </c>
      <c r="AH939" s="22" t="s">
        <v>782</v>
      </c>
      <c r="AI939" s="23" t="s">
        <v>782</v>
      </c>
      <c r="AJ939" s="23" t="s">
        <v>782</v>
      </c>
      <c r="AK939" s="23" t="s">
        <v>782</v>
      </c>
      <c r="AL939" s="14" t="s">
        <v>782</v>
      </c>
      <c r="AM939" s="22" t="s">
        <v>782</v>
      </c>
      <c r="AN939" s="23" t="s">
        <v>782</v>
      </c>
      <c r="AO939" s="23" t="s">
        <v>782</v>
      </c>
      <c r="AP939" s="23" t="s">
        <v>782</v>
      </c>
      <c r="AQ939" s="14" t="s">
        <v>782</v>
      </c>
      <c r="AR939" s="13">
        <v>377</v>
      </c>
      <c r="AS939" s="19">
        <v>4082.7299999999977</v>
      </c>
      <c r="AT939" s="23">
        <v>4.082729999999998</v>
      </c>
      <c r="AU939" s="19">
        <v>3.6254642400000052</v>
      </c>
      <c r="AV939" s="14">
        <v>2.7931622129625437</v>
      </c>
      <c r="AW939" s="13">
        <v>1</v>
      </c>
      <c r="AX939" s="22" t="s">
        <v>782</v>
      </c>
      <c r="AY939" s="19">
        <v>280</v>
      </c>
      <c r="AZ939" s="23">
        <v>0.28000000000000003</v>
      </c>
      <c r="BA939" s="19">
        <v>1</v>
      </c>
      <c r="BB939" s="14">
        <v>0.77042884112478238</v>
      </c>
      <c r="BC939" s="13">
        <v>23</v>
      </c>
      <c r="BD939" s="19">
        <v>50549.999999999985</v>
      </c>
      <c r="BE939" s="44">
        <v>50.549999999999983</v>
      </c>
      <c r="BF939" s="19">
        <v>99.925355201806624</v>
      </c>
      <c r="BG939" s="14">
        <v>76.985375607110115</v>
      </c>
      <c r="BH939" s="22">
        <v>405</v>
      </c>
      <c r="BI939" s="23">
        <v>56.732729999999982</v>
      </c>
      <c r="BJ939" s="23">
        <v>115.43623944180662</v>
      </c>
      <c r="BK939" s="14">
        <v>88.93540817695397</v>
      </c>
      <c r="BL939" t="s">
        <v>499</v>
      </c>
    </row>
    <row r="940" spans="1:64">
      <c r="A940" t="s">
        <v>1810</v>
      </c>
      <c r="B940" t="s">
        <v>1807</v>
      </c>
      <c r="C940" t="s">
        <v>499</v>
      </c>
      <c r="D940" t="s">
        <v>942</v>
      </c>
      <c r="E940">
        <v>2017</v>
      </c>
      <c r="F940" s="23">
        <v>110.92</v>
      </c>
      <c r="G940" s="23">
        <v>15.19</v>
      </c>
      <c r="H940" s="22">
        <v>15281</v>
      </c>
      <c r="I940" s="34">
        <v>120.03241489819138</v>
      </c>
      <c r="J940" s="13">
        <v>4</v>
      </c>
      <c r="K940" s="13">
        <v>6</v>
      </c>
      <c r="L940" s="19">
        <v>1820</v>
      </c>
      <c r="M940" s="19">
        <v>1.82</v>
      </c>
      <c r="N940" s="19">
        <v>10.88542</v>
      </c>
      <c r="O940" s="17">
        <v>9.0687336493502642</v>
      </c>
      <c r="P940" s="13">
        <v>0</v>
      </c>
      <c r="Q940" s="13">
        <v>0</v>
      </c>
      <c r="R940" s="19">
        <v>0</v>
      </c>
      <c r="S940" s="19">
        <v>0</v>
      </c>
      <c r="T940" s="19">
        <v>0</v>
      </c>
      <c r="U940" s="17">
        <v>0</v>
      </c>
      <c r="V940" s="13">
        <v>0</v>
      </c>
      <c r="W940" s="13">
        <v>0</v>
      </c>
      <c r="X940" s="19">
        <v>0</v>
      </c>
      <c r="Y940" s="19">
        <v>0</v>
      </c>
      <c r="Z940" s="19">
        <v>0</v>
      </c>
      <c r="AA940" s="14">
        <v>0</v>
      </c>
      <c r="AB940" s="13">
        <v>0</v>
      </c>
      <c r="AC940" s="22" t="s">
        <v>782</v>
      </c>
      <c r="AD940" s="19">
        <v>0</v>
      </c>
      <c r="AE940" s="19">
        <v>0</v>
      </c>
      <c r="AF940" s="19">
        <v>0</v>
      </c>
      <c r="AG940" s="14">
        <v>0</v>
      </c>
      <c r="AH940" s="22" t="s">
        <v>782</v>
      </c>
      <c r="AI940" s="23" t="s">
        <v>782</v>
      </c>
      <c r="AJ940" s="23" t="s">
        <v>782</v>
      </c>
      <c r="AK940" s="23" t="s">
        <v>782</v>
      </c>
      <c r="AL940" s="14" t="s">
        <v>782</v>
      </c>
      <c r="AM940" s="22" t="s">
        <v>782</v>
      </c>
      <c r="AN940" s="23" t="s">
        <v>782</v>
      </c>
      <c r="AO940" s="23" t="s">
        <v>782</v>
      </c>
      <c r="AP940" s="23" t="s">
        <v>782</v>
      </c>
      <c r="AQ940" s="14" t="s">
        <v>782</v>
      </c>
      <c r="AR940" s="13">
        <v>396</v>
      </c>
      <c r="AS940" s="19">
        <v>4276.8299999999981</v>
      </c>
      <c r="AT940" s="19">
        <v>4.2768299999999995</v>
      </c>
      <c r="AU940" s="19">
        <v>3.7978250400000064</v>
      </c>
      <c r="AV940" s="14">
        <v>3.1639995273120438</v>
      </c>
      <c r="AW940" s="13">
        <v>1</v>
      </c>
      <c r="AX940" s="22" t="s">
        <v>782</v>
      </c>
      <c r="AY940" s="19">
        <v>37</v>
      </c>
      <c r="AZ940" s="19">
        <v>3.6999999999999998E-2</v>
      </c>
      <c r="BA940" s="19">
        <v>5.9496E-2</v>
      </c>
      <c r="BB940" s="14">
        <v>4.9566610861293665E-2</v>
      </c>
      <c r="BC940" s="13">
        <v>22</v>
      </c>
      <c r="BD940" s="19">
        <v>50500</v>
      </c>
      <c r="BE940" s="19">
        <v>50.499999999999986</v>
      </c>
      <c r="BF940" s="19">
        <v>99.875777022697349</v>
      </c>
      <c r="BG940" s="14">
        <v>83.207337874031438</v>
      </c>
      <c r="BH940" s="22">
        <v>423</v>
      </c>
      <c r="BI940" s="23">
        <v>56.633829999999982</v>
      </c>
      <c r="BJ940" s="23">
        <v>114.61851806269735</v>
      </c>
      <c r="BK940" s="14">
        <v>95.489637661555037</v>
      </c>
      <c r="BL940" t="s">
        <v>499</v>
      </c>
    </row>
    <row r="941" spans="1:64">
      <c r="A941" t="s">
        <v>1811</v>
      </c>
      <c r="B941" t="s">
        <v>1807</v>
      </c>
      <c r="C941" t="s">
        <v>499</v>
      </c>
      <c r="D941" t="s">
        <v>942</v>
      </c>
      <c r="E941">
        <v>2018</v>
      </c>
      <c r="F941" s="23">
        <v>110.92</v>
      </c>
      <c r="G941" s="23">
        <v>15.21</v>
      </c>
      <c r="H941" s="22">
        <v>15377</v>
      </c>
      <c r="I941" s="34">
        <v>120.04094598667028</v>
      </c>
      <c r="J941" s="13">
        <v>4</v>
      </c>
      <c r="K941" s="13">
        <v>6</v>
      </c>
      <c r="L941" s="19">
        <v>1820</v>
      </c>
      <c r="M941" s="19">
        <v>1.82</v>
      </c>
      <c r="N941" s="19">
        <v>10.88542</v>
      </c>
      <c r="O941" s="17">
        <v>9.0680891511874204</v>
      </c>
      <c r="P941" s="13">
        <v>0</v>
      </c>
      <c r="Q941" s="13">
        <v>0</v>
      </c>
      <c r="R941" s="19">
        <v>0</v>
      </c>
      <c r="S941" s="19">
        <v>0</v>
      </c>
      <c r="T941" s="19">
        <v>0</v>
      </c>
      <c r="U941" s="17">
        <v>0</v>
      </c>
      <c r="V941" s="13">
        <v>0</v>
      </c>
      <c r="W941" s="13">
        <v>0</v>
      </c>
      <c r="X941" s="19">
        <v>0</v>
      </c>
      <c r="Y941" s="19">
        <v>0</v>
      </c>
      <c r="Z941" s="19">
        <v>0</v>
      </c>
      <c r="AA941" s="14">
        <v>0</v>
      </c>
      <c r="AB941" s="13">
        <v>0</v>
      </c>
      <c r="AC941" s="22" t="s">
        <v>782</v>
      </c>
      <c r="AD941" s="19">
        <v>0</v>
      </c>
      <c r="AE941" s="19">
        <v>0</v>
      </c>
      <c r="AF941" s="19">
        <v>0</v>
      </c>
      <c r="AG941" s="14">
        <v>0</v>
      </c>
      <c r="AH941" s="22" t="s">
        <v>782</v>
      </c>
      <c r="AI941" s="23" t="s">
        <v>782</v>
      </c>
      <c r="AJ941" s="23" t="s">
        <v>782</v>
      </c>
      <c r="AK941" s="23" t="s">
        <v>782</v>
      </c>
      <c r="AL941" s="14" t="s">
        <v>782</v>
      </c>
      <c r="AM941" s="22" t="s">
        <v>782</v>
      </c>
      <c r="AN941" s="23" t="s">
        <v>782</v>
      </c>
      <c r="AO941" s="23" t="s">
        <v>782</v>
      </c>
      <c r="AP941" s="23" t="s">
        <v>782</v>
      </c>
      <c r="AQ941" s="14" t="s">
        <v>782</v>
      </c>
      <c r="AR941" s="13">
        <v>424</v>
      </c>
      <c r="AS941" s="19">
        <v>4927.9849999999979</v>
      </c>
      <c r="AT941" s="19">
        <v>4.9279849999999978</v>
      </c>
      <c r="AU941" s="19">
        <v>4.3760506800000067</v>
      </c>
      <c r="AV941" s="14">
        <v>3.6454650069868135</v>
      </c>
      <c r="AW941" s="13">
        <v>1</v>
      </c>
      <c r="AX941" s="22" t="s">
        <v>782</v>
      </c>
      <c r="AY941" s="19">
        <v>280</v>
      </c>
      <c r="AZ941" s="19">
        <v>0.28000000000000003</v>
      </c>
      <c r="BA941" s="19">
        <v>1</v>
      </c>
      <c r="BB941" s="14">
        <v>0.83304908319453197</v>
      </c>
      <c r="BC941" s="13">
        <v>22</v>
      </c>
      <c r="BD941" s="19">
        <v>50500</v>
      </c>
      <c r="BE941" s="19">
        <v>50.499999999999986</v>
      </c>
      <c r="BF941" s="19">
        <v>93.461998143854188</v>
      </c>
      <c r="BG941" s="14">
        <v>77.858431867266773</v>
      </c>
      <c r="BH941" s="22">
        <v>451</v>
      </c>
      <c r="BI941" s="23">
        <v>57.527984999999987</v>
      </c>
      <c r="BJ941" s="23">
        <v>109.72346882385419</v>
      </c>
      <c r="BK941" s="14">
        <v>91.405035108635545</v>
      </c>
      <c r="BL941" t="s">
        <v>499</v>
      </c>
    </row>
    <row r="942" spans="1:64">
      <c r="A942" t="s">
        <v>1812</v>
      </c>
      <c r="B942" t="s">
        <v>1807</v>
      </c>
      <c r="C942" t="s">
        <v>499</v>
      </c>
      <c r="D942" t="s">
        <v>942</v>
      </c>
      <c r="E942">
        <v>2019</v>
      </c>
      <c r="F942" s="23">
        <v>110.92</v>
      </c>
      <c r="G942" s="23">
        <v>15.23</v>
      </c>
      <c r="H942" s="22">
        <v>15404</v>
      </c>
      <c r="I942" s="34">
        <v>123.30650945027593</v>
      </c>
      <c r="J942" s="22">
        <v>4</v>
      </c>
      <c r="K942" s="22">
        <v>6</v>
      </c>
      <c r="L942" s="23">
        <v>1820</v>
      </c>
      <c r="M942" s="23">
        <v>1.82</v>
      </c>
      <c r="N942" s="23">
        <v>10.88542</v>
      </c>
      <c r="O942" s="14">
        <v>8.8279362123940501</v>
      </c>
      <c r="P942" s="22">
        <v>0</v>
      </c>
      <c r="Q942" s="22">
        <v>0</v>
      </c>
      <c r="R942" s="23">
        <v>0</v>
      </c>
      <c r="S942" s="23">
        <v>0</v>
      </c>
      <c r="T942" s="23">
        <v>0</v>
      </c>
      <c r="U942" s="14">
        <v>0</v>
      </c>
      <c r="V942" s="22">
        <v>0</v>
      </c>
      <c r="W942" s="22">
        <v>0</v>
      </c>
      <c r="X942" s="23">
        <v>0</v>
      </c>
      <c r="Y942" s="23">
        <v>0</v>
      </c>
      <c r="Z942" s="23">
        <v>0</v>
      </c>
      <c r="AA942" s="14">
        <v>0</v>
      </c>
      <c r="AB942" s="22">
        <v>0</v>
      </c>
      <c r="AC942" s="22">
        <v>0</v>
      </c>
      <c r="AD942" s="23">
        <v>0</v>
      </c>
      <c r="AE942" s="23">
        <v>0</v>
      </c>
      <c r="AF942" s="23">
        <v>0</v>
      </c>
      <c r="AG942" s="14">
        <v>0</v>
      </c>
      <c r="AH942" s="22">
        <v>1</v>
      </c>
      <c r="AI942" s="23">
        <v>9.6</v>
      </c>
      <c r="AJ942" s="23">
        <v>9.5999999999999992E-3</v>
      </c>
      <c r="AK942" s="23">
        <v>8.524799999999999E-3</v>
      </c>
      <c r="AL942" s="14">
        <v>6.91350362442761E-3</v>
      </c>
      <c r="AM942" s="22">
        <v>465</v>
      </c>
      <c r="AN942" s="23">
        <v>5703.9249999999984</v>
      </c>
      <c r="AO942" s="23">
        <v>5.7039249999999972</v>
      </c>
      <c r="AP942" s="23">
        <v>5.0650854000000081</v>
      </c>
      <c r="AQ942" s="14">
        <v>4.107719391767013</v>
      </c>
      <c r="AR942" s="22">
        <v>466</v>
      </c>
      <c r="AS942" s="23">
        <v>5713.5249999999987</v>
      </c>
      <c r="AT942" s="23">
        <v>5.7135249999999971</v>
      </c>
      <c r="AU942" s="23">
        <v>5.0736102000000081</v>
      </c>
      <c r="AV942" s="14">
        <v>4.1146328953914404</v>
      </c>
      <c r="AW942" s="22">
        <v>1</v>
      </c>
      <c r="AX942" s="22" t="s">
        <v>782</v>
      </c>
      <c r="AY942" s="23">
        <v>280</v>
      </c>
      <c r="AZ942" s="23">
        <v>0.28000000000000003</v>
      </c>
      <c r="BA942" s="23">
        <v>1</v>
      </c>
      <c r="BB942" s="14">
        <v>0.81098719318079127</v>
      </c>
      <c r="BC942" s="22">
        <v>22</v>
      </c>
      <c r="BD942" s="23">
        <v>51500</v>
      </c>
      <c r="BE942" s="23">
        <v>51.5</v>
      </c>
      <c r="BF942" s="23">
        <v>70.844514694119326</v>
      </c>
      <c r="BG942" s="14">
        <v>57.453994124039163</v>
      </c>
      <c r="BH942" s="22">
        <v>493</v>
      </c>
      <c r="BI942" s="23">
        <v>59.313524999999998</v>
      </c>
      <c r="BJ942" s="23">
        <v>87.803544894119327</v>
      </c>
      <c r="BK942" s="14">
        <v>71.207550425005451</v>
      </c>
      <c r="BL942" t="s">
        <v>499</v>
      </c>
    </row>
    <row r="943" spans="1:64">
      <c r="A943" t="s">
        <v>1813</v>
      </c>
      <c r="B943" t="s">
        <v>1807</v>
      </c>
      <c r="C943" t="s">
        <v>499</v>
      </c>
      <c r="D943" t="s">
        <v>942</v>
      </c>
      <c r="E943">
        <v>2020</v>
      </c>
      <c r="F943" s="23">
        <v>110.92</v>
      </c>
      <c r="G943" s="23">
        <v>15.16</v>
      </c>
      <c r="H943" s="22">
        <v>15498</v>
      </c>
      <c r="I943" s="34">
        <v>124.03682527138881</v>
      </c>
      <c r="J943" s="22">
        <v>4</v>
      </c>
      <c r="K943" s="22">
        <v>9</v>
      </c>
      <c r="L943" s="23">
        <v>2550</v>
      </c>
      <c r="M943" s="23">
        <v>2.5499999999999998</v>
      </c>
      <c r="N943" s="23">
        <v>15.371169999999999</v>
      </c>
      <c r="O943" s="14">
        <v>12.39242456130939</v>
      </c>
      <c r="P943" s="22">
        <v>0</v>
      </c>
      <c r="Q943" s="22">
        <v>0</v>
      </c>
      <c r="R943" s="23">
        <v>0</v>
      </c>
      <c r="S943" s="23">
        <v>0</v>
      </c>
      <c r="T943" s="23">
        <v>0</v>
      </c>
      <c r="U943" s="14">
        <v>0</v>
      </c>
      <c r="V943" s="22">
        <v>0</v>
      </c>
      <c r="W943" s="22">
        <v>0</v>
      </c>
      <c r="X943" s="23">
        <v>0</v>
      </c>
      <c r="Y943" s="23">
        <v>0</v>
      </c>
      <c r="Z943" s="23">
        <v>0</v>
      </c>
      <c r="AA943" s="14">
        <v>0</v>
      </c>
      <c r="AB943" s="22">
        <v>0</v>
      </c>
      <c r="AC943" s="22">
        <v>0</v>
      </c>
      <c r="AD943" s="23">
        <v>0</v>
      </c>
      <c r="AE943" s="23">
        <v>0</v>
      </c>
      <c r="AF943" s="23">
        <v>0</v>
      </c>
      <c r="AG943" s="14">
        <v>0</v>
      </c>
      <c r="AH943" s="22">
        <v>1</v>
      </c>
      <c r="AI943" s="23">
        <v>9.6</v>
      </c>
      <c r="AJ943" s="23">
        <v>9.5999999999999992E-3</v>
      </c>
      <c r="AK943" s="23">
        <v>8.524799999999999E-3</v>
      </c>
      <c r="AL943" s="14">
        <v>6.8727976400137589E-3</v>
      </c>
      <c r="AM943" s="22">
        <v>541</v>
      </c>
      <c r="AN943" s="23">
        <v>7501.2949999999973</v>
      </c>
      <c r="AO943" s="23">
        <v>7.5012949999999963</v>
      </c>
      <c r="AP943" s="23">
        <v>6.6611499600000057</v>
      </c>
      <c r="AQ943" s="14">
        <v>5.3703002680257352</v>
      </c>
      <c r="AR943" s="22">
        <v>542</v>
      </c>
      <c r="AS943" s="23">
        <v>7510.8949999999977</v>
      </c>
      <c r="AT943" s="23">
        <v>7.5108949999999961</v>
      </c>
      <c r="AU943" s="23">
        <v>6.6696747600000057</v>
      </c>
      <c r="AV943" s="14">
        <v>5.3771730656657493</v>
      </c>
      <c r="AW943" s="22">
        <v>2</v>
      </c>
      <c r="AX943" s="22">
        <v>2</v>
      </c>
      <c r="AY943" s="23">
        <v>302</v>
      </c>
      <c r="AZ943" s="23">
        <v>0.30199999999999999</v>
      </c>
      <c r="BA943" s="23">
        <v>1.1954500000000001</v>
      </c>
      <c r="BB943" s="14">
        <v>0.9637863573050921</v>
      </c>
      <c r="BC943" s="22">
        <v>23</v>
      </c>
      <c r="BD943" s="23">
        <v>52300</v>
      </c>
      <c r="BE943" s="23">
        <v>52.29999999999999</v>
      </c>
      <c r="BF943" s="23">
        <v>72.353324323846763</v>
      </c>
      <c r="BG943" s="14">
        <v>58.332131740343954</v>
      </c>
      <c r="BH943" s="22">
        <v>571</v>
      </c>
      <c r="BI943" s="23">
        <v>62.662894999999985</v>
      </c>
      <c r="BJ943" s="23">
        <v>95.58961908384677</v>
      </c>
      <c r="BK943" s="14">
        <v>77.065515724624191</v>
      </c>
      <c r="BL943" t="s">
        <v>499</v>
      </c>
    </row>
    <row r="944" spans="1:64">
      <c r="A944" t="s">
        <v>1814</v>
      </c>
      <c r="B944" t="s">
        <v>1807</v>
      </c>
      <c r="C944" t="s">
        <v>499</v>
      </c>
      <c r="D944" t="s">
        <v>942</v>
      </c>
      <c r="E944">
        <v>2021</v>
      </c>
      <c r="F944" s="23">
        <v>110.92</v>
      </c>
      <c r="G944" s="23">
        <v>15.04</v>
      </c>
      <c r="H944" s="22">
        <v>15614</v>
      </c>
      <c r="I944" s="34">
        <v>116.2</v>
      </c>
      <c r="J944" s="22">
        <v>3</v>
      </c>
      <c r="K944" s="22">
        <v>5</v>
      </c>
      <c r="L944" s="23">
        <v>1000</v>
      </c>
      <c r="M944" s="23">
        <v>1</v>
      </c>
      <c r="N944" s="23">
        <v>5.9809999999999999</v>
      </c>
      <c r="O944" s="14">
        <v>5.15</v>
      </c>
      <c r="P944" s="22">
        <v>0</v>
      </c>
      <c r="Q944" s="22">
        <v>0</v>
      </c>
      <c r="R944" s="23">
        <v>0</v>
      </c>
      <c r="S944" s="23">
        <v>0</v>
      </c>
      <c r="T944" s="23">
        <v>0</v>
      </c>
      <c r="U944" s="14">
        <v>0</v>
      </c>
      <c r="V944" s="22">
        <v>0</v>
      </c>
      <c r="W944" s="22">
        <v>0</v>
      </c>
      <c r="X944" s="23">
        <v>0</v>
      </c>
      <c r="Y944" s="23">
        <v>0</v>
      </c>
      <c r="Z944" s="23">
        <v>0</v>
      </c>
      <c r="AA944" s="14">
        <v>0</v>
      </c>
      <c r="AB944" s="22">
        <v>0</v>
      </c>
      <c r="AC944" s="22">
        <v>0</v>
      </c>
      <c r="AD944" s="23">
        <v>0</v>
      </c>
      <c r="AE944" s="23">
        <v>0</v>
      </c>
      <c r="AF944" s="23">
        <v>0</v>
      </c>
      <c r="AG944" s="14">
        <v>0</v>
      </c>
      <c r="AH944" s="22">
        <v>1</v>
      </c>
      <c r="AI944" s="23">
        <v>9.6</v>
      </c>
      <c r="AJ944" s="23">
        <v>9.5999999999999992E-3</v>
      </c>
      <c r="AK944" s="23">
        <v>8.5903000000000004E-3</v>
      </c>
      <c r="AL944" s="14">
        <v>0.01</v>
      </c>
      <c r="AM944" s="22">
        <v>640</v>
      </c>
      <c r="AN944" s="23">
        <v>8901.4470000000001</v>
      </c>
      <c r="AO944" s="23">
        <v>8.9014469999999992</v>
      </c>
      <c r="AP944" s="23">
        <v>7.9652187300000001</v>
      </c>
      <c r="AQ944" s="14">
        <v>6.85</v>
      </c>
      <c r="AR944" s="22">
        <v>641</v>
      </c>
      <c r="AS944" s="23">
        <v>8911.0470000000005</v>
      </c>
      <c r="AT944" s="23">
        <v>8.9110469999999999</v>
      </c>
      <c r="AU944" s="23">
        <v>7.97380903</v>
      </c>
      <c r="AV944" s="14">
        <v>6.86</v>
      </c>
      <c r="AW944" s="22">
        <v>2</v>
      </c>
      <c r="AX944" s="22">
        <v>2</v>
      </c>
      <c r="AY944" s="23">
        <v>302</v>
      </c>
      <c r="AZ944" s="23">
        <v>0.30199999999999999</v>
      </c>
      <c r="BA944" s="23">
        <v>1.1954499999999999</v>
      </c>
      <c r="BB944" s="14">
        <v>1.03</v>
      </c>
      <c r="BC944" s="22">
        <v>23</v>
      </c>
      <c r="BD944" s="23">
        <v>52300</v>
      </c>
      <c r="BE944" s="23">
        <v>52.3</v>
      </c>
      <c r="BF944" s="23">
        <v>63.092098810000003</v>
      </c>
      <c r="BG944" s="14">
        <v>54.3</v>
      </c>
      <c r="BH944" s="22">
        <v>669</v>
      </c>
      <c r="BI944" s="23">
        <v>62.51</v>
      </c>
      <c r="BJ944" s="23">
        <v>78.239999999999995</v>
      </c>
      <c r="BK944" s="14">
        <v>67.33</v>
      </c>
      <c r="BL944" t="s">
        <v>499</v>
      </c>
    </row>
    <row r="945" spans="1:64">
      <c r="A945" t="s">
        <v>1815</v>
      </c>
      <c r="B945" t="s">
        <v>1807</v>
      </c>
      <c r="C945" t="s">
        <v>499</v>
      </c>
      <c r="D945" s="111" t="s">
        <v>942</v>
      </c>
      <c r="E945" s="110">
        <v>2022</v>
      </c>
      <c r="F945" s="23"/>
      <c r="G945" s="23"/>
      <c r="H945" s="22">
        <v>15841</v>
      </c>
      <c r="I945" s="34">
        <v>114.80825216838571</v>
      </c>
      <c r="J945" s="22">
        <v>3</v>
      </c>
      <c r="K945" s="22">
        <v>5</v>
      </c>
      <c r="L945" s="23">
        <v>1000</v>
      </c>
      <c r="M945" s="23">
        <v>1</v>
      </c>
      <c r="N945" s="23">
        <v>5.9180000000000001</v>
      </c>
      <c r="O945" s="14">
        <v>5.1546817308221478</v>
      </c>
      <c r="P945" s="22">
        <v>0</v>
      </c>
      <c r="Q945" s="22">
        <v>0</v>
      </c>
      <c r="R945" s="23">
        <v>0</v>
      </c>
      <c r="S945" s="23">
        <v>0</v>
      </c>
      <c r="T945" s="23">
        <v>0</v>
      </c>
      <c r="U945" s="14">
        <v>0</v>
      </c>
      <c r="V945" s="22">
        <v>0</v>
      </c>
      <c r="W945" s="22">
        <v>0</v>
      </c>
      <c r="X945" s="23">
        <v>0</v>
      </c>
      <c r="Y945" s="23">
        <v>0</v>
      </c>
      <c r="Z945" s="23">
        <v>0</v>
      </c>
      <c r="AA945" s="14">
        <v>0</v>
      </c>
      <c r="AB945" s="22">
        <v>0</v>
      </c>
      <c r="AC945" s="22">
        <v>0</v>
      </c>
      <c r="AD945" s="23">
        <v>0</v>
      </c>
      <c r="AE945" s="23">
        <v>0</v>
      </c>
      <c r="AF945" s="23">
        <v>0</v>
      </c>
      <c r="AG945" s="14">
        <v>0</v>
      </c>
      <c r="AH945" s="22">
        <v>1</v>
      </c>
      <c r="AI945" s="23">
        <v>9.6</v>
      </c>
      <c r="AJ945" s="23">
        <v>9.5999999999999992E-3</v>
      </c>
      <c r="AK945" s="23">
        <v>9.8338936151808002E-3</v>
      </c>
      <c r="AL945" s="14">
        <v>8.5654937075060888E-3</v>
      </c>
      <c r="AM945" s="22">
        <v>760</v>
      </c>
      <c r="AN945" s="23">
        <v>10209.546999999995</v>
      </c>
      <c r="AO945" s="23">
        <v>10.209547000000002</v>
      </c>
      <c r="AP945" s="23">
        <v>10.458291568457115</v>
      </c>
      <c r="AQ945" s="14">
        <v>9.1093552692695496</v>
      </c>
      <c r="AR945" s="22">
        <v>761</v>
      </c>
      <c r="AS945" s="23">
        <v>10219.147000000001</v>
      </c>
      <c r="AT945" s="23">
        <v>10.219147000000001</v>
      </c>
      <c r="AU945" s="23">
        <v>10.46812546207228</v>
      </c>
      <c r="AV945" s="14">
        <v>9.1179207629770413</v>
      </c>
      <c r="AW945" s="22">
        <v>2</v>
      </c>
      <c r="AX945" s="22">
        <v>2</v>
      </c>
      <c r="AY945" s="23">
        <v>302</v>
      </c>
      <c r="AZ945" s="23">
        <v>0.30199999999999999</v>
      </c>
      <c r="BA945" s="23">
        <v>1.1954500000000001</v>
      </c>
      <c r="BB945" s="14">
        <v>1.0412579038714662</v>
      </c>
      <c r="BC945" s="22">
        <v>23</v>
      </c>
      <c r="BD945" s="23">
        <v>52300</v>
      </c>
      <c r="BE945" s="23">
        <v>52.299999999999983</v>
      </c>
      <c r="BF945" s="23">
        <v>93.031417918030385</v>
      </c>
      <c r="BG945" s="14">
        <v>81.031995663155016</v>
      </c>
      <c r="BH945" s="22">
        <v>789</v>
      </c>
      <c r="BI945" s="23">
        <v>63.821146999999982</v>
      </c>
      <c r="BJ945" s="23">
        <v>110.61299338010267</v>
      </c>
      <c r="BK945" s="14">
        <v>96.345856060825668</v>
      </c>
      <c r="BL945" t="s">
        <v>499</v>
      </c>
    </row>
    <row r="946" spans="1:64">
      <c r="A946" t="s">
        <v>1816</v>
      </c>
      <c r="B946" t="s">
        <v>1807</v>
      </c>
      <c r="C946" t="s">
        <v>499</v>
      </c>
      <c r="D946" t="s">
        <v>942</v>
      </c>
      <c r="E946">
        <v>2023</v>
      </c>
      <c r="F946">
        <v>110.92</v>
      </c>
      <c r="G946">
        <v>15.1</v>
      </c>
      <c r="H946">
        <v>16585</v>
      </c>
      <c r="I946">
        <v>114.80825216838571</v>
      </c>
      <c r="J946">
        <v>3</v>
      </c>
      <c r="K946">
        <v>5</v>
      </c>
      <c r="L946">
        <v>1000</v>
      </c>
      <c r="M946">
        <v>1</v>
      </c>
      <c r="N946">
        <v>5.9180000000000001</v>
      </c>
      <c r="O946">
        <v>5.1546817308221478</v>
      </c>
      <c r="P946">
        <v>0</v>
      </c>
      <c r="Q946">
        <v>0</v>
      </c>
      <c r="R946">
        <v>0</v>
      </c>
      <c r="S946">
        <v>0</v>
      </c>
      <c r="T946">
        <v>0</v>
      </c>
      <c r="U946">
        <v>0</v>
      </c>
      <c r="V946">
        <v>0</v>
      </c>
      <c r="W946">
        <v>0</v>
      </c>
      <c r="X946">
        <v>0</v>
      </c>
      <c r="Y946">
        <v>0</v>
      </c>
      <c r="Z946">
        <v>0</v>
      </c>
      <c r="AA946">
        <v>0</v>
      </c>
      <c r="AG946">
        <v>0</v>
      </c>
      <c r="AH946">
        <v>1</v>
      </c>
      <c r="AI946">
        <v>9.6</v>
      </c>
      <c r="AJ946">
        <v>9.5999999999999992E-3</v>
      </c>
      <c r="AK946">
        <v>9.0050000000000009E-3</v>
      </c>
      <c r="AL946">
        <v>8.4720000000000004E-3</v>
      </c>
      <c r="AM946">
        <v>981</v>
      </c>
      <c r="AN946">
        <v>13251.876</v>
      </c>
      <c r="AO946">
        <v>13.251875999999999</v>
      </c>
      <c r="AP946">
        <v>12.430090999999999</v>
      </c>
      <c r="AQ946">
        <v>10.826827135883203</v>
      </c>
      <c r="AR946">
        <v>1102</v>
      </c>
      <c r="AS946">
        <v>13345.925999999899</v>
      </c>
      <c r="AT946">
        <v>13.345926</v>
      </c>
      <c r="AU946">
        <v>12.5183082354757</v>
      </c>
      <c r="AV946">
        <v>10.903665894256003</v>
      </c>
      <c r="AW946">
        <v>2</v>
      </c>
      <c r="AX946">
        <v>2</v>
      </c>
      <c r="AY946">
        <v>302</v>
      </c>
      <c r="AZ946">
        <v>0.30199999999999999</v>
      </c>
      <c r="BA946">
        <v>1.1954499999999999</v>
      </c>
      <c r="BB946">
        <v>1.041257903871466</v>
      </c>
      <c r="BC946">
        <v>23</v>
      </c>
      <c r="BD946">
        <v>52300</v>
      </c>
      <c r="BE946">
        <v>52.3</v>
      </c>
      <c r="BF946">
        <v>111.083716</v>
      </c>
      <c r="BG946">
        <v>96.755863713591737</v>
      </c>
      <c r="BH946">
        <v>1130</v>
      </c>
      <c r="BI946">
        <v>66.947925999999995</v>
      </c>
      <c r="BJ946">
        <v>130.71547423547568</v>
      </c>
      <c r="BK946">
        <v>113.85546924254133</v>
      </c>
      <c r="BL946" t="s">
        <v>499</v>
      </c>
    </row>
    <row r="947" spans="1:64">
      <c r="A947" t="s">
        <v>1817</v>
      </c>
      <c r="B947" t="s">
        <v>1807</v>
      </c>
      <c r="C947" t="s">
        <v>499</v>
      </c>
      <c r="D947" t="s">
        <v>942</v>
      </c>
      <c r="E947">
        <v>2024</v>
      </c>
      <c r="F947">
        <v>110.92</v>
      </c>
      <c r="G947">
        <v>15.06</v>
      </c>
      <c r="H947">
        <v>16612</v>
      </c>
      <c r="I947">
        <v>113.91011443630815</v>
      </c>
      <c r="J947">
        <v>3</v>
      </c>
      <c r="K947">
        <v>5</v>
      </c>
      <c r="L947">
        <v>1000</v>
      </c>
      <c r="M947">
        <v>1</v>
      </c>
      <c r="N947">
        <v>5.9180000000000001</v>
      </c>
      <c r="O947">
        <v>5.1953244268830918</v>
      </c>
      <c r="P947">
        <v>0</v>
      </c>
      <c r="Q947">
        <v>0</v>
      </c>
      <c r="R947">
        <v>0</v>
      </c>
      <c r="S947">
        <v>0</v>
      </c>
      <c r="T947">
        <v>0</v>
      </c>
      <c r="U947">
        <v>0</v>
      </c>
      <c r="V947">
        <v>0</v>
      </c>
      <c r="W947">
        <v>0</v>
      </c>
      <c r="X947">
        <v>0</v>
      </c>
      <c r="Y947">
        <v>0</v>
      </c>
      <c r="Z947">
        <v>0</v>
      </c>
      <c r="AA947">
        <v>0</v>
      </c>
      <c r="AB947">
        <v>0</v>
      </c>
      <c r="AC947">
        <v>0</v>
      </c>
      <c r="AD947">
        <v>0</v>
      </c>
      <c r="AE947">
        <v>0</v>
      </c>
      <c r="AF947">
        <v>0</v>
      </c>
      <c r="AG947">
        <v>0</v>
      </c>
      <c r="AH947">
        <v>1</v>
      </c>
      <c r="AI947">
        <v>9.6</v>
      </c>
      <c r="AJ947">
        <v>9.5999999999999992E-3</v>
      </c>
      <c r="AK947">
        <v>8.6586605782272008E-3</v>
      </c>
      <c r="AL947">
        <v>7.6013097002624961E-3</v>
      </c>
      <c r="AM947">
        <v>1203</v>
      </c>
      <c r="AN947">
        <v>16944.06399999998</v>
      </c>
      <c r="AO947">
        <v>16.944063999999994</v>
      </c>
      <c r="AP947">
        <v>15.282593644974874</v>
      </c>
      <c r="AQ947">
        <v>13.416362296361314</v>
      </c>
      <c r="AR947">
        <v>1420</v>
      </c>
      <c r="AS947">
        <v>17132.595999999856</v>
      </c>
      <c r="AT947">
        <v>17.132596000000014</v>
      </c>
      <c r="AU947">
        <v>15.452638915405508</v>
      </c>
      <c r="AV947">
        <v>13.565642517237322</v>
      </c>
      <c r="AW947">
        <v>2</v>
      </c>
      <c r="AX947">
        <v>2</v>
      </c>
      <c r="AY947">
        <v>302</v>
      </c>
      <c r="AZ947">
        <v>0.30199999999999999</v>
      </c>
      <c r="BA947">
        <v>1.1954500000000001</v>
      </c>
      <c r="BB947">
        <v>1.0494678246227429</v>
      </c>
      <c r="BC947">
        <v>25</v>
      </c>
      <c r="BD947">
        <v>63500</v>
      </c>
      <c r="BE947">
        <v>63.499999999999979</v>
      </c>
      <c r="BF947">
        <v>121.67980454562945</v>
      </c>
      <c r="BG947">
        <v>106.82089571042057</v>
      </c>
      <c r="BH947">
        <v>1450</v>
      </c>
      <c r="BI947">
        <v>81.934595999999999</v>
      </c>
      <c r="BJ947">
        <v>144.24589346103497</v>
      </c>
      <c r="BK947">
        <v>126.63133047916372</v>
      </c>
      <c r="BL947" t="s">
        <v>499</v>
      </c>
    </row>
    <row r="948" spans="1:64">
      <c r="A948" t="s">
        <v>1818</v>
      </c>
      <c r="B948" t="s">
        <v>1819</v>
      </c>
      <c r="C948" t="s">
        <v>501</v>
      </c>
      <c r="D948" t="s">
        <v>942</v>
      </c>
      <c r="E948">
        <v>2012</v>
      </c>
      <c r="F948" s="23">
        <v>98.5</v>
      </c>
      <c r="G948" s="23">
        <v>21.44</v>
      </c>
      <c r="H948" s="22">
        <v>56089</v>
      </c>
      <c r="I948" s="34">
        <v>465.28365200000002</v>
      </c>
      <c r="J948" s="22">
        <v>1</v>
      </c>
      <c r="K948" s="22" t="s">
        <v>782</v>
      </c>
      <c r="L948" s="23">
        <v>230</v>
      </c>
      <c r="M948" s="23">
        <v>0.23</v>
      </c>
      <c r="N948" s="23">
        <v>0.89466899999999994</v>
      </c>
      <c r="O948" s="14">
        <v>0.1922846410258145</v>
      </c>
      <c r="P948" s="22">
        <v>0</v>
      </c>
      <c r="Q948" s="22" t="s">
        <v>782</v>
      </c>
      <c r="R948" s="23">
        <v>0</v>
      </c>
      <c r="S948" s="23">
        <v>0</v>
      </c>
      <c r="T948" s="23">
        <v>0</v>
      </c>
      <c r="U948" s="14">
        <v>0</v>
      </c>
      <c r="V948" s="22">
        <v>0</v>
      </c>
      <c r="W948" s="22" t="s">
        <v>782</v>
      </c>
      <c r="X948" s="23">
        <v>0</v>
      </c>
      <c r="Y948" s="23">
        <v>0</v>
      </c>
      <c r="Z948" s="23">
        <v>0</v>
      </c>
      <c r="AA948" s="14">
        <v>0</v>
      </c>
      <c r="AB948" s="22">
        <v>0</v>
      </c>
      <c r="AC948" s="22" t="s">
        <v>782</v>
      </c>
      <c r="AD948" s="23">
        <v>0</v>
      </c>
      <c r="AE948" s="23">
        <v>0</v>
      </c>
      <c r="AF948" s="23">
        <v>0</v>
      </c>
      <c r="AG948" s="14">
        <v>0</v>
      </c>
      <c r="AH948" s="22" t="s">
        <v>782</v>
      </c>
      <c r="AI948" s="23" t="s">
        <v>782</v>
      </c>
      <c r="AJ948" s="23" t="s">
        <v>782</v>
      </c>
      <c r="AK948" s="23" t="s">
        <v>782</v>
      </c>
      <c r="AL948" s="14" t="s">
        <v>782</v>
      </c>
      <c r="AM948" s="22" t="s">
        <v>782</v>
      </c>
      <c r="AN948" s="23" t="s">
        <v>782</v>
      </c>
      <c r="AO948" s="23" t="s">
        <v>782</v>
      </c>
      <c r="AP948" s="23" t="s">
        <v>782</v>
      </c>
      <c r="AQ948" s="14" t="s">
        <v>782</v>
      </c>
      <c r="AR948" s="22">
        <v>379</v>
      </c>
      <c r="AS948" s="23">
        <v>7739.3369999999977</v>
      </c>
      <c r="AT948" s="23">
        <v>7.7393369999999981</v>
      </c>
      <c r="AU948" s="23">
        <v>5.5345879999999994</v>
      </c>
      <c r="AV948" s="14">
        <v>1.1895083732707634</v>
      </c>
      <c r="AW948" s="22">
        <v>2</v>
      </c>
      <c r="AX948" s="22" t="s">
        <v>782</v>
      </c>
      <c r="AY948" s="23">
        <v>379</v>
      </c>
      <c r="AZ948" s="23">
        <v>0.379</v>
      </c>
      <c r="BA948" s="23">
        <v>1.673872</v>
      </c>
      <c r="BB948" s="14">
        <v>0.35975302222739602</v>
      </c>
      <c r="BC948" s="22">
        <v>3</v>
      </c>
      <c r="BD948" s="23">
        <v>6100</v>
      </c>
      <c r="BE948" s="23">
        <v>6.1</v>
      </c>
      <c r="BF948" s="23">
        <v>9.741699999999998</v>
      </c>
      <c r="BG948" s="14">
        <v>2.0937120739415103</v>
      </c>
      <c r="BH948" s="22">
        <v>385</v>
      </c>
      <c r="BI948" s="23">
        <v>14.448336999999999</v>
      </c>
      <c r="BJ948" s="23">
        <v>17.844828999999997</v>
      </c>
      <c r="BK948" s="14">
        <v>3.8352581104654844</v>
      </c>
      <c r="BL948" t="s">
        <v>501</v>
      </c>
    </row>
    <row r="949" spans="1:64">
      <c r="A949" t="s">
        <v>1820</v>
      </c>
      <c r="B949" t="s">
        <v>1819</v>
      </c>
      <c r="C949" t="s">
        <v>501</v>
      </c>
      <c r="D949" t="s">
        <v>942</v>
      </c>
      <c r="E949">
        <v>2015</v>
      </c>
      <c r="F949" s="23">
        <v>98.48</v>
      </c>
      <c r="G949" s="23">
        <v>21.58</v>
      </c>
      <c r="H949" s="22">
        <v>56739</v>
      </c>
      <c r="I949" s="34">
        <v>459.61258407794304</v>
      </c>
      <c r="J949" s="13">
        <v>1</v>
      </c>
      <c r="K949" s="13">
        <v>1</v>
      </c>
      <c r="L949" s="19">
        <v>230</v>
      </c>
      <c r="M949" s="35">
        <v>0.23</v>
      </c>
      <c r="N949" s="19">
        <v>1.3757116458254233</v>
      </c>
      <c r="O949" s="17">
        <v>0.2993198388127955</v>
      </c>
      <c r="P949" s="36">
        <v>0</v>
      </c>
      <c r="Q949" s="37">
        <v>0</v>
      </c>
      <c r="R949" s="38">
        <v>0</v>
      </c>
      <c r="S949" s="27">
        <v>0</v>
      </c>
      <c r="T949" s="23">
        <v>0</v>
      </c>
      <c r="U949" s="17">
        <v>0</v>
      </c>
      <c r="V949" s="22">
        <v>0</v>
      </c>
      <c r="W949" s="22">
        <v>0</v>
      </c>
      <c r="X949" s="23">
        <v>0</v>
      </c>
      <c r="Y949" s="27">
        <v>0</v>
      </c>
      <c r="Z949" s="27">
        <v>0</v>
      </c>
      <c r="AA949" s="14">
        <v>0</v>
      </c>
      <c r="AB949" s="39">
        <v>1</v>
      </c>
      <c r="AC949" s="22" t="s">
        <v>782</v>
      </c>
      <c r="AD949" s="23">
        <v>0</v>
      </c>
      <c r="AE949" s="23">
        <v>0</v>
      </c>
      <c r="AF949" s="23">
        <v>1.4825999999999999</v>
      </c>
      <c r="AG949" s="14">
        <v>0.32257602410393843</v>
      </c>
      <c r="AH949" s="22" t="s">
        <v>782</v>
      </c>
      <c r="AI949" s="23" t="s">
        <v>782</v>
      </c>
      <c r="AJ949" s="23" t="s">
        <v>782</v>
      </c>
      <c r="AK949" s="23" t="s">
        <v>782</v>
      </c>
      <c r="AL949" s="14" t="s">
        <v>782</v>
      </c>
      <c r="AM949" s="22" t="s">
        <v>782</v>
      </c>
      <c r="AN949" s="23" t="s">
        <v>782</v>
      </c>
      <c r="AO949" s="23" t="s">
        <v>782</v>
      </c>
      <c r="AP949" s="23" t="s">
        <v>782</v>
      </c>
      <c r="AQ949" s="14" t="s">
        <v>782</v>
      </c>
      <c r="AR949" s="40">
        <v>473</v>
      </c>
      <c r="AS949" s="41">
        <v>8486.3990000000013</v>
      </c>
      <c r="AT949" s="23">
        <v>8.4863990000000005</v>
      </c>
      <c r="AU949" s="23">
        <v>7.537303664033181</v>
      </c>
      <c r="AV949" s="14">
        <v>1.6399254339726639</v>
      </c>
      <c r="AW949" s="22">
        <v>2</v>
      </c>
      <c r="AX949" s="22" t="s">
        <v>782</v>
      </c>
      <c r="AY949" s="23">
        <v>379</v>
      </c>
      <c r="AZ949" s="23">
        <v>0.379</v>
      </c>
      <c r="BA949" s="23">
        <v>0.98757703435865607</v>
      </c>
      <c r="BB949" s="14">
        <v>0.21487162635894638</v>
      </c>
      <c r="BC949" s="42">
        <v>3</v>
      </c>
      <c r="BD949" s="43">
        <v>6100</v>
      </c>
      <c r="BE949" s="44">
        <v>6.1</v>
      </c>
      <c r="BF949" s="23">
        <v>8.860318500128864</v>
      </c>
      <c r="BG949" s="14">
        <v>1.9277797882545127</v>
      </c>
      <c r="BH949" s="22">
        <v>480</v>
      </c>
      <c r="BI949" s="23">
        <v>15.195399</v>
      </c>
      <c r="BJ949" s="23">
        <v>20.243510844346126</v>
      </c>
      <c r="BK949" s="14">
        <v>4.4044727115028568</v>
      </c>
      <c r="BL949" t="s">
        <v>501</v>
      </c>
    </row>
    <row r="950" spans="1:64">
      <c r="A950" t="s">
        <v>1821</v>
      </c>
      <c r="B950" t="s">
        <v>1819</v>
      </c>
      <c r="C950" t="s">
        <v>501</v>
      </c>
      <c r="D950" t="s">
        <v>942</v>
      </c>
      <c r="E950">
        <v>2016</v>
      </c>
      <c r="F950" s="23">
        <v>98.48</v>
      </c>
      <c r="G950" s="23">
        <v>21.73</v>
      </c>
      <c r="H950" s="22">
        <v>56366</v>
      </c>
      <c r="I950" s="34">
        <v>482.41842552994274</v>
      </c>
      <c r="J950" s="13">
        <v>1</v>
      </c>
      <c r="K950" s="13">
        <v>1</v>
      </c>
      <c r="L950" s="19">
        <v>230</v>
      </c>
      <c r="M950" s="35">
        <v>0.23</v>
      </c>
      <c r="N950" s="19">
        <v>1.3756299999999999</v>
      </c>
      <c r="O950" s="17">
        <v>0.28515287294195968</v>
      </c>
      <c r="P950" s="13">
        <v>0</v>
      </c>
      <c r="Q950" s="13">
        <v>0</v>
      </c>
      <c r="R950" s="19">
        <v>0</v>
      </c>
      <c r="S950" s="27">
        <v>0</v>
      </c>
      <c r="T950" s="19">
        <v>0</v>
      </c>
      <c r="U950" s="17">
        <v>0</v>
      </c>
      <c r="V950" s="13">
        <v>0</v>
      </c>
      <c r="W950" s="13">
        <v>0</v>
      </c>
      <c r="X950" s="19">
        <v>0</v>
      </c>
      <c r="Y950" s="27">
        <v>0</v>
      </c>
      <c r="Z950" s="19">
        <v>0</v>
      </c>
      <c r="AA950" s="14">
        <v>0</v>
      </c>
      <c r="AB950" s="13">
        <v>1</v>
      </c>
      <c r="AC950" s="22" t="s">
        <v>782</v>
      </c>
      <c r="AD950" s="19">
        <v>0</v>
      </c>
      <c r="AE950" s="23">
        <v>0</v>
      </c>
      <c r="AF950" s="19">
        <v>1.6002000000000001</v>
      </c>
      <c r="AG950" s="14">
        <v>0.3317037483056664</v>
      </c>
      <c r="AH950" s="22" t="s">
        <v>782</v>
      </c>
      <c r="AI950" s="23" t="s">
        <v>782</v>
      </c>
      <c r="AJ950" s="23" t="s">
        <v>782</v>
      </c>
      <c r="AK950" s="23" t="s">
        <v>782</v>
      </c>
      <c r="AL950" s="14" t="s">
        <v>782</v>
      </c>
      <c r="AM950" s="22" t="s">
        <v>782</v>
      </c>
      <c r="AN950" s="23" t="s">
        <v>782</v>
      </c>
      <c r="AO950" s="23" t="s">
        <v>782</v>
      </c>
      <c r="AP950" s="23" t="s">
        <v>782</v>
      </c>
      <c r="AQ950" s="14" t="s">
        <v>782</v>
      </c>
      <c r="AR950" s="13">
        <v>498</v>
      </c>
      <c r="AS950" s="19">
        <v>8624.3690000000042</v>
      </c>
      <c r="AT950" s="23">
        <v>8.6243690000000051</v>
      </c>
      <c r="AU950" s="19">
        <v>7.6584396720000107</v>
      </c>
      <c r="AV950" s="14">
        <v>1.5875097771373716</v>
      </c>
      <c r="AW950" s="13">
        <v>2</v>
      </c>
      <c r="AX950" s="22" t="s">
        <v>782</v>
      </c>
      <c r="AY950" s="19">
        <v>377</v>
      </c>
      <c r="AZ950" s="23">
        <v>0.377</v>
      </c>
      <c r="BA950" s="19">
        <v>2.13029</v>
      </c>
      <c r="BB950" s="14">
        <v>0.44158553804404332</v>
      </c>
      <c r="BC950" s="13">
        <v>3</v>
      </c>
      <c r="BD950" s="19">
        <v>6100</v>
      </c>
      <c r="BE950" s="44">
        <v>6.1</v>
      </c>
      <c r="BF950" s="19">
        <v>8.860318500128864</v>
      </c>
      <c r="BG950" s="14">
        <v>1.8366459553023275</v>
      </c>
      <c r="BH950" s="22">
        <v>505</v>
      </c>
      <c r="BI950" s="23">
        <v>15.331369000000006</v>
      </c>
      <c r="BJ950" s="23">
        <v>21.624878172128877</v>
      </c>
      <c r="BK950" s="14">
        <v>4.4825978917313689</v>
      </c>
      <c r="BL950" t="s">
        <v>501</v>
      </c>
    </row>
    <row r="951" spans="1:64">
      <c r="A951" t="s">
        <v>1822</v>
      </c>
      <c r="B951" t="s">
        <v>1819</v>
      </c>
      <c r="C951" t="s">
        <v>501</v>
      </c>
      <c r="D951" t="s">
        <v>942</v>
      </c>
      <c r="E951">
        <v>2017</v>
      </c>
      <c r="F951" s="23">
        <v>98.48</v>
      </c>
      <c r="G951" s="23">
        <v>21.72</v>
      </c>
      <c r="H951" s="22">
        <v>56751</v>
      </c>
      <c r="I951" s="34">
        <v>445.77969883432098</v>
      </c>
      <c r="J951" s="13">
        <v>1</v>
      </c>
      <c r="K951" s="13">
        <v>1</v>
      </c>
      <c r="L951" s="19">
        <v>230</v>
      </c>
      <c r="M951" s="19">
        <v>0.23</v>
      </c>
      <c r="N951" s="19">
        <v>1.3756299999999999</v>
      </c>
      <c r="O951" s="17">
        <v>0.30858964721748539</v>
      </c>
      <c r="P951" s="13">
        <v>0</v>
      </c>
      <c r="Q951" s="13">
        <v>0</v>
      </c>
      <c r="R951" s="19">
        <v>0</v>
      </c>
      <c r="S951" s="19">
        <v>0</v>
      </c>
      <c r="T951" s="19">
        <v>0</v>
      </c>
      <c r="U951" s="17">
        <v>0</v>
      </c>
      <c r="V951" s="13">
        <v>0</v>
      </c>
      <c r="W951" s="13">
        <v>0</v>
      </c>
      <c r="X951" s="19">
        <v>0</v>
      </c>
      <c r="Y951" s="19">
        <v>0</v>
      </c>
      <c r="Z951" s="19">
        <v>0</v>
      </c>
      <c r="AA951" s="14">
        <v>0</v>
      </c>
      <c r="AB951" s="13">
        <v>1</v>
      </c>
      <c r="AC951" s="22" t="s">
        <v>782</v>
      </c>
      <c r="AD951" s="19">
        <v>0</v>
      </c>
      <c r="AE951" s="19">
        <v>0</v>
      </c>
      <c r="AF951" s="19">
        <v>1.5582</v>
      </c>
      <c r="AG951" s="14">
        <v>0.34954485457156775</v>
      </c>
      <c r="AH951" s="22" t="s">
        <v>782</v>
      </c>
      <c r="AI951" s="23" t="s">
        <v>782</v>
      </c>
      <c r="AJ951" s="23" t="s">
        <v>782</v>
      </c>
      <c r="AK951" s="23" t="s">
        <v>782</v>
      </c>
      <c r="AL951" s="14" t="s">
        <v>782</v>
      </c>
      <c r="AM951" s="22" t="s">
        <v>782</v>
      </c>
      <c r="AN951" s="23" t="s">
        <v>782</v>
      </c>
      <c r="AO951" s="23" t="s">
        <v>782</v>
      </c>
      <c r="AP951" s="23" t="s">
        <v>782</v>
      </c>
      <c r="AQ951" s="14" t="s">
        <v>782</v>
      </c>
      <c r="AR951" s="13">
        <v>530</v>
      </c>
      <c r="AS951" s="19">
        <v>8843.1140000000014</v>
      </c>
      <c r="AT951" s="19">
        <v>8.8431139999999981</v>
      </c>
      <c r="AU951" s="19">
        <v>7.8526852320000025</v>
      </c>
      <c r="AV951" s="14">
        <v>1.7615618774327677</v>
      </c>
      <c r="AW951" s="13">
        <v>2</v>
      </c>
      <c r="AX951" s="22" t="s">
        <v>782</v>
      </c>
      <c r="AY951" s="19">
        <v>0</v>
      </c>
      <c r="AZ951" s="19">
        <v>0</v>
      </c>
      <c r="BA951" s="19">
        <v>0</v>
      </c>
      <c r="BB951" s="14">
        <v>0</v>
      </c>
      <c r="BC951" s="13">
        <v>3</v>
      </c>
      <c r="BD951" s="19">
        <v>6100</v>
      </c>
      <c r="BE951" s="19">
        <v>6.1</v>
      </c>
      <c r="BF951" s="19">
        <v>8.860318500128864</v>
      </c>
      <c r="BG951" s="14">
        <v>1.9876002705591804</v>
      </c>
      <c r="BH951" s="22">
        <v>537</v>
      </c>
      <c r="BI951" s="23">
        <v>15.173113999999998</v>
      </c>
      <c r="BJ951" s="23">
        <v>19.646833732128869</v>
      </c>
      <c r="BK951" s="14">
        <v>4.4072966497810011</v>
      </c>
      <c r="BL951" t="s">
        <v>501</v>
      </c>
    </row>
    <row r="952" spans="1:64">
      <c r="A952" t="s">
        <v>1823</v>
      </c>
      <c r="B952" t="s">
        <v>1819</v>
      </c>
      <c r="C952" t="s">
        <v>501</v>
      </c>
      <c r="D952" t="s">
        <v>942</v>
      </c>
      <c r="E952">
        <v>2018</v>
      </c>
      <c r="F952" s="23">
        <v>98.48</v>
      </c>
      <c r="G952" s="23">
        <v>21.54</v>
      </c>
      <c r="H952" s="22">
        <v>56792</v>
      </c>
      <c r="I952" s="34">
        <v>445.81138182642007</v>
      </c>
      <c r="J952" s="13">
        <v>1</v>
      </c>
      <c r="K952" s="13">
        <v>1</v>
      </c>
      <c r="L952" s="19">
        <v>230</v>
      </c>
      <c r="M952" s="19">
        <v>0.23</v>
      </c>
      <c r="N952" s="19">
        <v>1.3756299999999999</v>
      </c>
      <c r="O952" s="17">
        <v>0.30856771632080304</v>
      </c>
      <c r="P952" s="13">
        <v>0</v>
      </c>
      <c r="Q952" s="13">
        <v>0</v>
      </c>
      <c r="R952" s="19">
        <v>0</v>
      </c>
      <c r="S952" s="19">
        <v>0</v>
      </c>
      <c r="T952" s="19">
        <v>0</v>
      </c>
      <c r="U952" s="17">
        <v>0</v>
      </c>
      <c r="V952" s="13">
        <v>0</v>
      </c>
      <c r="W952" s="13">
        <v>0</v>
      </c>
      <c r="X952" s="19">
        <v>0</v>
      </c>
      <c r="Y952" s="19">
        <v>0</v>
      </c>
      <c r="Z952" s="19">
        <v>0</v>
      </c>
      <c r="AA952" s="14">
        <v>0</v>
      </c>
      <c r="AB952" s="13">
        <v>1</v>
      </c>
      <c r="AC952" s="22" t="s">
        <v>782</v>
      </c>
      <c r="AD952" s="19">
        <v>0</v>
      </c>
      <c r="AE952" s="19">
        <v>0</v>
      </c>
      <c r="AF952" s="19">
        <v>1.5812999999999999</v>
      </c>
      <c r="AG952" s="14">
        <v>0.35470157659987483</v>
      </c>
      <c r="AH952" s="22" t="s">
        <v>782</v>
      </c>
      <c r="AI952" s="23" t="s">
        <v>782</v>
      </c>
      <c r="AJ952" s="23" t="s">
        <v>782</v>
      </c>
      <c r="AK952" s="23" t="s">
        <v>782</v>
      </c>
      <c r="AL952" s="14" t="s">
        <v>782</v>
      </c>
      <c r="AM952" s="22" t="s">
        <v>782</v>
      </c>
      <c r="AN952" s="23" t="s">
        <v>782</v>
      </c>
      <c r="AO952" s="23" t="s">
        <v>782</v>
      </c>
      <c r="AP952" s="23" t="s">
        <v>782</v>
      </c>
      <c r="AQ952" s="14" t="s">
        <v>782</v>
      </c>
      <c r="AR952" s="13">
        <v>575</v>
      </c>
      <c r="AS952" s="19">
        <v>9242.2790000000005</v>
      </c>
      <c r="AT952" s="19">
        <v>9.2422790000000017</v>
      </c>
      <c r="AU952" s="19">
        <v>8.2071437520000039</v>
      </c>
      <c r="AV952" s="14">
        <v>1.8409453160160714</v>
      </c>
      <c r="AW952" s="13">
        <v>2</v>
      </c>
      <c r="AX952" s="22" t="s">
        <v>782</v>
      </c>
      <c r="AY952" s="19">
        <v>377</v>
      </c>
      <c r="AZ952" s="19">
        <v>0.377</v>
      </c>
      <c r="BA952" s="19">
        <v>2.13029</v>
      </c>
      <c r="BB952" s="14">
        <v>0.47784558376964992</v>
      </c>
      <c r="BC952" s="13">
        <v>3</v>
      </c>
      <c r="BD952" s="19">
        <v>6100</v>
      </c>
      <c r="BE952" s="19">
        <v>6.1</v>
      </c>
      <c r="BF952" s="19">
        <v>7.4986830595552112</v>
      </c>
      <c r="BG952" s="14">
        <v>1.6820304203168319</v>
      </c>
      <c r="BH952" s="22">
        <v>582</v>
      </c>
      <c r="BI952" s="23">
        <v>15.949279000000001</v>
      </c>
      <c r="BJ952" s="23">
        <v>20.793046811555215</v>
      </c>
      <c r="BK952" s="14">
        <v>4.6640906130232311</v>
      </c>
      <c r="BL952" t="s">
        <v>501</v>
      </c>
    </row>
    <row r="953" spans="1:64">
      <c r="A953" t="s">
        <v>1824</v>
      </c>
      <c r="B953" t="s">
        <v>1819</v>
      </c>
      <c r="C953" t="s">
        <v>501</v>
      </c>
      <c r="D953" t="s">
        <v>942</v>
      </c>
      <c r="E953">
        <v>2019</v>
      </c>
      <c r="F953" s="23">
        <v>98.48</v>
      </c>
      <c r="G953" s="23">
        <v>21.63</v>
      </c>
      <c r="H953" s="22">
        <v>56466</v>
      </c>
      <c r="I953" s="34">
        <v>455.40894093126553</v>
      </c>
      <c r="J953" s="22">
        <v>1</v>
      </c>
      <c r="K953" s="22">
        <v>1</v>
      </c>
      <c r="L953" s="23">
        <v>230</v>
      </c>
      <c r="M953" s="23">
        <v>0.23</v>
      </c>
      <c r="N953" s="23">
        <v>1.3756299999999999</v>
      </c>
      <c r="O953" s="14">
        <v>0.30206477659111719</v>
      </c>
      <c r="P953" s="22">
        <v>0</v>
      </c>
      <c r="Q953" s="22">
        <v>0</v>
      </c>
      <c r="R953" s="23">
        <v>0</v>
      </c>
      <c r="S953" s="23">
        <v>0</v>
      </c>
      <c r="T953" s="23">
        <v>0</v>
      </c>
      <c r="U953" s="14">
        <v>0</v>
      </c>
      <c r="V953" s="22">
        <v>0</v>
      </c>
      <c r="W953" s="22">
        <v>0</v>
      </c>
      <c r="X953" s="23">
        <v>0</v>
      </c>
      <c r="Y953" s="23">
        <v>0</v>
      </c>
      <c r="Z953" s="23">
        <v>0</v>
      </c>
      <c r="AA953" s="14">
        <v>0</v>
      </c>
      <c r="AB953" s="22">
        <v>1</v>
      </c>
      <c r="AC953" s="22">
        <v>1</v>
      </c>
      <c r="AD953" s="23">
        <v>1116.0944206008583</v>
      </c>
      <c r="AE953" s="23">
        <v>1.1160944206008583</v>
      </c>
      <c r="AF953" s="23">
        <v>1.5603</v>
      </c>
      <c r="AG953" s="14">
        <v>0.34261514427216627</v>
      </c>
      <c r="AH953" s="22">
        <v>3</v>
      </c>
      <c r="AI953" s="23">
        <v>4922.24</v>
      </c>
      <c r="AJ953" s="23">
        <v>4.9222400000000004</v>
      </c>
      <c r="AK953" s="23">
        <v>4.3709491199999997</v>
      </c>
      <c r="AL953" s="14">
        <v>0.9597855305743116</v>
      </c>
      <c r="AM953" s="22">
        <v>619</v>
      </c>
      <c r="AN953" s="23">
        <v>5528.9990000000016</v>
      </c>
      <c r="AO953" s="23">
        <v>5.5289990000000016</v>
      </c>
      <c r="AP953" s="23">
        <v>4.9097511120000039</v>
      </c>
      <c r="AQ953" s="14">
        <v>1.0780972156497532</v>
      </c>
      <c r="AR953" s="22">
        <v>622</v>
      </c>
      <c r="AS953" s="23">
        <v>10451.239000000001</v>
      </c>
      <c r="AT953" s="23">
        <v>10.451239000000001</v>
      </c>
      <c r="AU953" s="23">
        <v>9.2807002320000045</v>
      </c>
      <c r="AV953" s="14">
        <v>2.037882746224065</v>
      </c>
      <c r="AW953" s="22">
        <v>2</v>
      </c>
      <c r="AX953" s="22" t="s">
        <v>782</v>
      </c>
      <c r="AY953" s="23">
        <v>377</v>
      </c>
      <c r="AZ953" s="23">
        <v>0.377</v>
      </c>
      <c r="BA953" s="23">
        <v>2.13029</v>
      </c>
      <c r="BB953" s="14">
        <v>0.4677751814981434</v>
      </c>
      <c r="BC953" s="22">
        <v>3</v>
      </c>
      <c r="BD953" s="23">
        <v>6100</v>
      </c>
      <c r="BE953" s="23">
        <v>6.1</v>
      </c>
      <c r="BF953" s="23">
        <v>7.4986852418093779</v>
      </c>
      <c r="BG953" s="14">
        <v>1.6465827891905944</v>
      </c>
      <c r="BH953" s="22">
        <v>629</v>
      </c>
      <c r="BI953" s="23">
        <v>18.274333420600861</v>
      </c>
      <c r="BJ953" s="23">
        <v>21.845605473809385</v>
      </c>
      <c r="BK953" s="14">
        <v>4.7969206377760862</v>
      </c>
      <c r="BL953" t="s">
        <v>501</v>
      </c>
    </row>
    <row r="954" spans="1:64">
      <c r="A954" t="s">
        <v>1825</v>
      </c>
      <c r="B954" t="s">
        <v>1819</v>
      </c>
      <c r="C954" t="s">
        <v>501</v>
      </c>
      <c r="D954" t="s">
        <v>942</v>
      </c>
      <c r="E954">
        <v>2020</v>
      </c>
      <c r="F954" s="23">
        <v>98.48</v>
      </c>
      <c r="G954" s="23">
        <v>21.44</v>
      </c>
      <c r="H954" s="22">
        <v>56377</v>
      </c>
      <c r="I954" s="34">
        <v>454.67822486199952</v>
      </c>
      <c r="J954" s="22">
        <v>1</v>
      </c>
      <c r="K954" s="22">
        <v>1</v>
      </c>
      <c r="L954" s="23">
        <v>230</v>
      </c>
      <c r="M954" s="23">
        <v>0.23</v>
      </c>
      <c r="N954" s="23">
        <v>1.3756299999999999</v>
      </c>
      <c r="O954" s="14">
        <v>0.30255022668339143</v>
      </c>
      <c r="P954" s="22">
        <v>0</v>
      </c>
      <c r="Q954" s="22">
        <v>0</v>
      </c>
      <c r="R954" s="23">
        <v>0</v>
      </c>
      <c r="S954" s="23">
        <v>0</v>
      </c>
      <c r="T954" s="23">
        <v>0</v>
      </c>
      <c r="U954" s="14">
        <v>0</v>
      </c>
      <c r="V954" s="22">
        <v>0</v>
      </c>
      <c r="W954" s="22">
        <v>0</v>
      </c>
      <c r="X954" s="23">
        <v>0</v>
      </c>
      <c r="Y954" s="23">
        <v>0</v>
      </c>
      <c r="Z954" s="23">
        <v>0</v>
      </c>
      <c r="AA954" s="14">
        <v>0</v>
      </c>
      <c r="AB954" s="22">
        <v>1</v>
      </c>
      <c r="AC954" s="22">
        <v>1</v>
      </c>
      <c r="AD954" s="23">
        <v>876.96781115879821</v>
      </c>
      <c r="AE954" s="23">
        <v>0.87696781115879818</v>
      </c>
      <c r="AF954" s="23">
        <v>1.2260009999999999</v>
      </c>
      <c r="AG954" s="14">
        <v>0.26964145915985011</v>
      </c>
      <c r="AH954" s="22">
        <v>3</v>
      </c>
      <c r="AI954" s="23">
        <v>4922.24</v>
      </c>
      <c r="AJ954" s="23">
        <v>4.9222399999999995</v>
      </c>
      <c r="AK954" s="23">
        <v>4.3709491200000006</v>
      </c>
      <c r="AL954" s="14">
        <v>0.96132800758748416</v>
      </c>
      <c r="AM954" s="22">
        <v>700</v>
      </c>
      <c r="AN954" s="23">
        <v>7007.378999999999</v>
      </c>
      <c r="AO954" s="23">
        <v>7.007379000000002</v>
      </c>
      <c r="AP954" s="23">
        <v>6.2225525520000051</v>
      </c>
      <c r="AQ954" s="14">
        <v>1.3685618117930822</v>
      </c>
      <c r="AR954" s="22">
        <v>703</v>
      </c>
      <c r="AS954" s="23">
        <v>11929.618999999999</v>
      </c>
      <c r="AT954" s="23">
        <v>11.929619000000002</v>
      </c>
      <c r="AU954" s="23">
        <v>10.593501672000006</v>
      </c>
      <c r="AV954" s="14">
        <v>2.3298898193805666</v>
      </c>
      <c r="AW954" s="22">
        <v>2</v>
      </c>
      <c r="AX954" s="22">
        <v>2</v>
      </c>
      <c r="AY954" s="23">
        <v>379</v>
      </c>
      <c r="AZ954" s="23">
        <v>0.379</v>
      </c>
      <c r="BA954" s="23">
        <v>2.13029</v>
      </c>
      <c r="BB954" s="14">
        <v>0.46852694576402232</v>
      </c>
      <c r="BC954" s="22">
        <v>3</v>
      </c>
      <c r="BD954" s="23">
        <v>6100</v>
      </c>
      <c r="BE954" s="23">
        <v>6.1</v>
      </c>
      <c r="BF954" s="23">
        <v>7.4986852418093797</v>
      </c>
      <c r="BG954" s="14">
        <v>1.649229022147547</v>
      </c>
      <c r="BH954" s="22">
        <v>710</v>
      </c>
      <c r="BI954" s="23">
        <v>19.515586811158801</v>
      </c>
      <c r="BJ954" s="23">
        <v>22.824107913809389</v>
      </c>
      <c r="BK954" s="14">
        <v>5.019837473135377</v>
      </c>
      <c r="BL954" t="s">
        <v>501</v>
      </c>
    </row>
    <row r="955" spans="1:64">
      <c r="A955" t="s">
        <v>1826</v>
      </c>
      <c r="B955" t="s">
        <v>1819</v>
      </c>
      <c r="C955" t="s">
        <v>501</v>
      </c>
      <c r="D955" t="s">
        <v>942</v>
      </c>
      <c r="E955">
        <v>2021</v>
      </c>
      <c r="F955" s="23">
        <v>98.48</v>
      </c>
      <c r="G955" s="23">
        <v>21.54</v>
      </c>
      <c r="H955" s="22">
        <v>56103</v>
      </c>
      <c r="I955" s="34">
        <v>422.7</v>
      </c>
      <c r="J955" s="22">
        <v>1</v>
      </c>
      <c r="K955" s="22">
        <v>1</v>
      </c>
      <c r="L955" s="23">
        <v>230</v>
      </c>
      <c r="M955" s="23">
        <v>0.23</v>
      </c>
      <c r="N955" s="23">
        <v>1.3756299999999999</v>
      </c>
      <c r="O955" s="14">
        <v>0.33</v>
      </c>
      <c r="P955" s="22">
        <v>0</v>
      </c>
      <c r="Q955" s="22">
        <v>0</v>
      </c>
      <c r="R955" s="23">
        <v>0</v>
      </c>
      <c r="S955" s="23">
        <v>0</v>
      </c>
      <c r="T955" s="23">
        <v>0</v>
      </c>
      <c r="U955" s="14">
        <v>0</v>
      </c>
      <c r="V955" s="22">
        <v>0</v>
      </c>
      <c r="W955" s="22">
        <v>0</v>
      </c>
      <c r="X955" s="23">
        <v>0</v>
      </c>
      <c r="Y955" s="23">
        <v>0</v>
      </c>
      <c r="Z955" s="23">
        <v>0</v>
      </c>
      <c r="AA955" s="14">
        <v>0</v>
      </c>
      <c r="AB955" s="22">
        <v>1</v>
      </c>
      <c r="AC955" s="22">
        <v>1</v>
      </c>
      <c r="AD955" s="23">
        <v>1126.6094419999999</v>
      </c>
      <c r="AE955" s="23">
        <v>1.1266094419999999</v>
      </c>
      <c r="AF955" s="23">
        <v>1.575</v>
      </c>
      <c r="AG955" s="14">
        <v>0.37</v>
      </c>
      <c r="AH955" s="22">
        <v>3</v>
      </c>
      <c r="AI955" s="23">
        <v>4922.24</v>
      </c>
      <c r="AJ955" s="23">
        <v>4.9222400000000004</v>
      </c>
      <c r="AK955" s="23">
        <v>4.4045331330000002</v>
      </c>
      <c r="AL955" s="14">
        <v>1.04</v>
      </c>
      <c r="AM955" s="22">
        <v>832</v>
      </c>
      <c r="AN955" s="23">
        <v>8448.2639999999992</v>
      </c>
      <c r="AO955" s="23">
        <v>8.448264</v>
      </c>
      <c r="AP955" s="23">
        <v>7.5597001979999998</v>
      </c>
      <c r="AQ955" s="14">
        <v>1.79</v>
      </c>
      <c r="AR955" s="22">
        <v>835</v>
      </c>
      <c r="AS955" s="23">
        <v>13370.504000000001</v>
      </c>
      <c r="AT955" s="23">
        <v>13.370504</v>
      </c>
      <c r="AU955" s="23">
        <v>11.964233330000001</v>
      </c>
      <c r="AV955" s="14">
        <v>2.83</v>
      </c>
      <c r="AW955" s="22">
        <v>2</v>
      </c>
      <c r="AX955" s="22">
        <v>2</v>
      </c>
      <c r="AY955" s="23">
        <v>379</v>
      </c>
      <c r="AZ955" s="23">
        <v>0.379</v>
      </c>
      <c r="BA955" s="23">
        <v>2.13029</v>
      </c>
      <c r="BB955" s="14">
        <v>0.5</v>
      </c>
      <c r="BC955" s="22">
        <v>3</v>
      </c>
      <c r="BD955" s="23">
        <v>6100</v>
      </c>
      <c r="BE955" s="23">
        <v>6.1</v>
      </c>
      <c r="BF955" s="23">
        <v>6.538853531</v>
      </c>
      <c r="BG955" s="14">
        <v>1.55</v>
      </c>
      <c r="BH955" s="22">
        <v>842</v>
      </c>
      <c r="BI955" s="23">
        <v>21.21</v>
      </c>
      <c r="BJ955" s="23">
        <v>23.58</v>
      </c>
      <c r="BK955" s="14">
        <v>5.58</v>
      </c>
      <c r="BL955" t="s">
        <v>501</v>
      </c>
    </row>
    <row r="956" spans="1:64">
      <c r="A956" t="s">
        <v>1827</v>
      </c>
      <c r="B956" t="s">
        <v>1819</v>
      </c>
      <c r="C956" t="s">
        <v>501</v>
      </c>
      <c r="D956" s="111" t="s">
        <v>942</v>
      </c>
      <c r="E956" s="110">
        <v>2022</v>
      </c>
      <c r="F956" s="23"/>
      <c r="G956" s="23"/>
      <c r="H956" s="22">
        <v>56455</v>
      </c>
      <c r="I956" s="34">
        <v>409.15976744941702</v>
      </c>
      <c r="J956" s="22">
        <v>1</v>
      </c>
      <c r="K956" s="22">
        <v>1</v>
      </c>
      <c r="L956" s="23">
        <v>230</v>
      </c>
      <c r="M956" s="23">
        <v>0.23</v>
      </c>
      <c r="N956" s="23">
        <v>1.36114</v>
      </c>
      <c r="O956" s="14">
        <v>0.33266711643839053</v>
      </c>
      <c r="P956" s="22">
        <v>0</v>
      </c>
      <c r="Q956" s="22">
        <v>0</v>
      </c>
      <c r="R956" s="23">
        <v>0</v>
      </c>
      <c r="S956" s="23">
        <v>0</v>
      </c>
      <c r="T956" s="23">
        <v>0</v>
      </c>
      <c r="U956" s="14">
        <v>0</v>
      </c>
      <c r="V956" s="22">
        <v>0</v>
      </c>
      <c r="W956" s="22">
        <v>0</v>
      </c>
      <c r="X956" s="23">
        <v>0</v>
      </c>
      <c r="Y956" s="23">
        <v>0</v>
      </c>
      <c r="Z956" s="23">
        <v>0</v>
      </c>
      <c r="AA956" s="14">
        <v>0</v>
      </c>
      <c r="AB956" s="22">
        <v>1</v>
      </c>
      <c r="AC956" s="22">
        <v>2</v>
      </c>
      <c r="AD956" s="23">
        <v>200</v>
      </c>
      <c r="AE956" s="23">
        <v>0.2</v>
      </c>
      <c r="AF956" s="23">
        <v>1.5204</v>
      </c>
      <c r="AG956" s="14">
        <v>0.37159078701157039</v>
      </c>
      <c r="AH956" s="22">
        <v>3</v>
      </c>
      <c r="AI956" s="23">
        <v>4922.24</v>
      </c>
      <c r="AJ956" s="23">
        <v>4.9222399999999995</v>
      </c>
      <c r="AK956" s="23">
        <v>5.0421650529570323</v>
      </c>
      <c r="AL956" s="14">
        <v>1.232321810227927</v>
      </c>
      <c r="AM956" s="22">
        <v>1050</v>
      </c>
      <c r="AN956" s="23">
        <v>10688.76499999999</v>
      </c>
      <c r="AO956" s="23">
        <v>10.688765000000013</v>
      </c>
      <c r="AP956" s="23">
        <v>10.949185196632095</v>
      </c>
      <c r="AQ956" s="14">
        <v>2.6760170641620338</v>
      </c>
      <c r="AR956" s="22">
        <v>1053</v>
      </c>
      <c r="AS956" s="23">
        <v>15611.004999999999</v>
      </c>
      <c r="AT956" s="23">
        <v>15.611005</v>
      </c>
      <c r="AU956" s="23">
        <v>15.99135024958913</v>
      </c>
      <c r="AV956" s="14">
        <v>3.9083388743899619</v>
      </c>
      <c r="AW956" s="22">
        <v>2</v>
      </c>
      <c r="AX956" s="22">
        <v>2</v>
      </c>
      <c r="AY956" s="23">
        <v>379</v>
      </c>
      <c r="AZ956" s="23">
        <v>0.379</v>
      </c>
      <c r="BA956" s="23">
        <v>2.13029</v>
      </c>
      <c r="BB956" s="14">
        <v>0.52064991953622619</v>
      </c>
      <c r="BC956" s="22">
        <v>3</v>
      </c>
      <c r="BD956" s="23">
        <v>6100</v>
      </c>
      <c r="BE956" s="23">
        <v>6.1</v>
      </c>
      <c r="BF956" s="23">
        <v>7.303719425522349</v>
      </c>
      <c r="BG956" s="14">
        <v>1.785053176428272</v>
      </c>
      <c r="BH956" s="22">
        <v>1060</v>
      </c>
      <c r="BI956" s="23">
        <v>22.520004999999998</v>
      </c>
      <c r="BJ956" s="23">
        <v>28.306899675111477</v>
      </c>
      <c r="BK956" s="14">
        <v>6.9182998738044201</v>
      </c>
      <c r="BL956" t="s">
        <v>501</v>
      </c>
    </row>
    <row r="957" spans="1:64">
      <c r="A957" t="s">
        <v>1828</v>
      </c>
      <c r="B957" t="s">
        <v>1819</v>
      </c>
      <c r="C957" t="s">
        <v>501</v>
      </c>
      <c r="D957" t="s">
        <v>942</v>
      </c>
      <c r="E957">
        <v>2023</v>
      </c>
      <c r="F957">
        <v>98.48</v>
      </c>
      <c r="G957">
        <v>22.37</v>
      </c>
      <c r="H957">
        <v>57431</v>
      </c>
      <c r="I957">
        <v>409.15976744941702</v>
      </c>
      <c r="J957">
        <v>1</v>
      </c>
      <c r="K957">
        <v>1</v>
      </c>
      <c r="L957">
        <v>230</v>
      </c>
      <c r="M957">
        <v>0.23</v>
      </c>
      <c r="N957">
        <v>1.36114</v>
      </c>
      <c r="O957">
        <v>0.33266711643839053</v>
      </c>
      <c r="P957">
        <v>0</v>
      </c>
      <c r="Q957">
        <v>0</v>
      </c>
      <c r="R957">
        <v>0</v>
      </c>
      <c r="S957">
        <v>0</v>
      </c>
      <c r="T957">
        <v>0</v>
      </c>
      <c r="U957">
        <v>0</v>
      </c>
      <c r="V957">
        <v>0</v>
      </c>
      <c r="W957">
        <v>0</v>
      </c>
      <c r="X957">
        <v>0</v>
      </c>
      <c r="Y957">
        <v>0</v>
      </c>
      <c r="Z957">
        <v>0</v>
      </c>
      <c r="AA957">
        <v>0</v>
      </c>
      <c r="AB957">
        <v>1</v>
      </c>
      <c r="AC957">
        <v>2</v>
      </c>
      <c r="AD957">
        <v>200</v>
      </c>
      <c r="AE957">
        <v>0.2</v>
      </c>
      <c r="AF957">
        <v>1.2516</v>
      </c>
      <c r="AG957">
        <v>0.30589517825814361</v>
      </c>
      <c r="AH957">
        <v>3</v>
      </c>
      <c r="AI957">
        <v>4922.24</v>
      </c>
      <c r="AJ957">
        <v>4.9222399999999995</v>
      </c>
      <c r="AK957">
        <v>4.6169979999999997</v>
      </c>
      <c r="AL957">
        <v>1.2188699999999999</v>
      </c>
      <c r="AM957">
        <v>1406</v>
      </c>
      <c r="AN957">
        <v>15471.314</v>
      </c>
      <c r="AO957">
        <v>15.471314</v>
      </c>
      <c r="AP957">
        <v>14.511895000000001</v>
      </c>
      <c r="AQ957">
        <v>3.5467551197574809</v>
      </c>
      <c r="AR957">
        <v>1719</v>
      </c>
      <c r="AS957">
        <v>20625.266999999902</v>
      </c>
      <c r="AT957">
        <v>20.625267000000001</v>
      </c>
      <c r="AU957">
        <v>19.346237177172</v>
      </c>
      <c r="AV957">
        <v>4.7282843320033185</v>
      </c>
      <c r="AW957">
        <v>2</v>
      </c>
      <c r="AX957">
        <v>2</v>
      </c>
      <c r="AY957">
        <v>379</v>
      </c>
      <c r="AZ957">
        <v>0.379</v>
      </c>
      <c r="BA957">
        <v>2.13029</v>
      </c>
      <c r="BB957">
        <v>0.52064991953622619</v>
      </c>
      <c r="BC957">
        <v>3</v>
      </c>
      <c r="BD957">
        <v>6100</v>
      </c>
      <c r="BE957">
        <v>6.1</v>
      </c>
      <c r="BF957">
        <v>8.7209710000000005</v>
      </c>
      <c r="BG957">
        <v>2.1314341471948715</v>
      </c>
      <c r="BH957">
        <v>1726</v>
      </c>
      <c r="BI957">
        <v>27.534267</v>
      </c>
      <c r="BJ957">
        <v>32.810238177172003</v>
      </c>
      <c r="BK957">
        <v>8.018930693430951</v>
      </c>
      <c r="BL957" t="s">
        <v>501</v>
      </c>
    </row>
    <row r="958" spans="1:64">
      <c r="A958" t="s">
        <v>1829</v>
      </c>
      <c r="B958" t="s">
        <v>1819</v>
      </c>
      <c r="C958" t="s">
        <v>501</v>
      </c>
      <c r="D958" t="s">
        <v>942</v>
      </c>
      <c r="E958">
        <v>2024</v>
      </c>
      <c r="F958">
        <v>98.48</v>
      </c>
      <c r="G958">
        <v>22.38</v>
      </c>
      <c r="H958">
        <v>57684</v>
      </c>
      <c r="I958">
        <v>395.54484957524676</v>
      </c>
      <c r="J958">
        <v>1</v>
      </c>
      <c r="K958">
        <v>2</v>
      </c>
      <c r="L958">
        <v>329</v>
      </c>
      <c r="M958">
        <v>0.32900000000000001</v>
      </c>
      <c r="N958">
        <v>1.947022</v>
      </c>
      <c r="O958">
        <v>0.49223798567742622</v>
      </c>
      <c r="P958">
        <v>0</v>
      </c>
      <c r="Q958">
        <v>0</v>
      </c>
      <c r="R958">
        <v>0</v>
      </c>
      <c r="S958">
        <v>0</v>
      </c>
      <c r="T958">
        <v>0</v>
      </c>
      <c r="U958">
        <v>0</v>
      </c>
      <c r="V958">
        <v>0</v>
      </c>
      <c r="W958">
        <v>0</v>
      </c>
      <c r="X958">
        <v>0</v>
      </c>
      <c r="Y958">
        <v>0</v>
      </c>
      <c r="Z958">
        <v>0</v>
      </c>
      <c r="AA958">
        <v>0</v>
      </c>
      <c r="AB958">
        <v>1</v>
      </c>
      <c r="AC958">
        <v>2</v>
      </c>
      <c r="AD958">
        <v>200</v>
      </c>
      <c r="AE958">
        <v>0.2</v>
      </c>
      <c r="AF958">
        <v>1.186248</v>
      </c>
      <c r="AG958">
        <v>0.2999022743625267</v>
      </c>
      <c r="AH958">
        <v>5</v>
      </c>
      <c r="AI958">
        <v>4930.88</v>
      </c>
      <c r="AJ958">
        <v>4.9308799999999993</v>
      </c>
      <c r="AK958">
        <v>4.4473766949967644</v>
      </c>
      <c r="AL958">
        <v>1.1243672366793678</v>
      </c>
      <c r="AM958">
        <v>1807</v>
      </c>
      <c r="AN958">
        <v>21667.550999999992</v>
      </c>
      <c r="AO958">
        <v>21.667551000000028</v>
      </c>
      <c r="AP958">
        <v>19.542913507336184</v>
      </c>
      <c r="AQ958">
        <v>4.9407579262685921</v>
      </c>
      <c r="AR958">
        <v>2398</v>
      </c>
      <c r="AS958">
        <v>27109.602999999777</v>
      </c>
      <c r="AT958">
        <v>27.109603000000078</v>
      </c>
      <c r="AU958">
        <v>24.451338623696834</v>
      </c>
      <c r="AV958">
        <v>6.1816855029091506</v>
      </c>
      <c r="AW958">
        <v>2</v>
      </c>
      <c r="AX958">
        <v>2</v>
      </c>
      <c r="AY958">
        <v>379</v>
      </c>
      <c r="AZ958">
        <v>0.379</v>
      </c>
      <c r="BA958">
        <v>2.13029</v>
      </c>
      <c r="BB958">
        <v>0.53857103746581403</v>
      </c>
      <c r="BC958">
        <v>3</v>
      </c>
      <c r="BD958">
        <v>6100</v>
      </c>
      <c r="BE958">
        <v>6.1</v>
      </c>
      <c r="BF958">
        <v>8.4739049340711503</v>
      </c>
      <c r="BG958">
        <v>2.1423373210827537</v>
      </c>
      <c r="BH958">
        <v>2405</v>
      </c>
      <c r="BI958">
        <v>34.117603000000081</v>
      </c>
      <c r="BJ958">
        <v>38.188803557767983</v>
      </c>
      <c r="BK958">
        <v>9.6547341214976719</v>
      </c>
      <c r="BL958" t="s">
        <v>501</v>
      </c>
    </row>
    <row r="959" spans="1:64">
      <c r="A959" t="s">
        <v>1830</v>
      </c>
      <c r="B959" t="s">
        <v>1831</v>
      </c>
      <c r="C959" t="s">
        <v>503</v>
      </c>
      <c r="D959" t="s">
        <v>942</v>
      </c>
      <c r="E959">
        <v>2012</v>
      </c>
      <c r="F959" s="23">
        <v>34.39</v>
      </c>
      <c r="G959" s="23">
        <v>12.62</v>
      </c>
      <c r="H959" s="22">
        <v>37421</v>
      </c>
      <c r="I959" s="34">
        <v>307.35286400000001</v>
      </c>
      <c r="J959" s="22">
        <v>2</v>
      </c>
      <c r="K959" s="22" t="s">
        <v>782</v>
      </c>
      <c r="L959" s="23">
        <v>1109</v>
      </c>
      <c r="M959" s="23">
        <v>1.109</v>
      </c>
      <c r="N959" s="23">
        <v>6.8001059999999995</v>
      </c>
      <c r="O959" s="14">
        <v>2.2124752349794274</v>
      </c>
      <c r="P959" s="22">
        <v>0</v>
      </c>
      <c r="Q959" s="22" t="s">
        <v>782</v>
      </c>
      <c r="R959" s="23">
        <v>0</v>
      </c>
      <c r="S959" s="23">
        <v>0</v>
      </c>
      <c r="T959" s="23">
        <v>0</v>
      </c>
      <c r="U959" s="14">
        <v>0</v>
      </c>
      <c r="V959" s="22">
        <v>0</v>
      </c>
      <c r="W959" s="22" t="s">
        <v>782</v>
      </c>
      <c r="X959" s="23">
        <v>0</v>
      </c>
      <c r="Y959" s="23">
        <v>0</v>
      </c>
      <c r="Z959" s="23">
        <v>0</v>
      </c>
      <c r="AA959" s="14">
        <v>0</v>
      </c>
      <c r="AB959" s="22">
        <v>0</v>
      </c>
      <c r="AC959" s="22" t="s">
        <v>782</v>
      </c>
      <c r="AD959" s="23">
        <v>0</v>
      </c>
      <c r="AE959" s="23">
        <v>0</v>
      </c>
      <c r="AF959" s="23">
        <v>0</v>
      </c>
      <c r="AG959" s="14">
        <v>0</v>
      </c>
      <c r="AH959" s="22" t="s">
        <v>782</v>
      </c>
      <c r="AI959" s="23" t="s">
        <v>782</v>
      </c>
      <c r="AJ959" s="23" t="s">
        <v>782</v>
      </c>
      <c r="AK959" s="23" t="s">
        <v>782</v>
      </c>
      <c r="AL959" s="14" t="s">
        <v>782</v>
      </c>
      <c r="AM959" s="22" t="s">
        <v>782</v>
      </c>
      <c r="AN959" s="23" t="s">
        <v>782</v>
      </c>
      <c r="AO959" s="23" t="s">
        <v>782</v>
      </c>
      <c r="AP959" s="23" t="s">
        <v>782</v>
      </c>
      <c r="AQ959" s="14" t="s">
        <v>782</v>
      </c>
      <c r="AR959" s="22">
        <v>233</v>
      </c>
      <c r="AS959" s="23">
        <v>3981.2610000000027</v>
      </c>
      <c r="AT959" s="23">
        <v>3.9812610000000026</v>
      </c>
      <c r="AU959" s="23">
        <v>3.3936529999999996</v>
      </c>
      <c r="AV959" s="14">
        <v>1.1041553203161301</v>
      </c>
      <c r="AW959" s="22">
        <v>0</v>
      </c>
      <c r="AX959" s="22" t="s">
        <v>782</v>
      </c>
      <c r="AY959" s="23">
        <v>0</v>
      </c>
      <c r="AZ959" s="23">
        <v>0</v>
      </c>
      <c r="BA959" s="23">
        <v>0</v>
      </c>
      <c r="BB959" s="14">
        <v>0</v>
      </c>
      <c r="BC959" s="22">
        <v>6</v>
      </c>
      <c r="BD959" s="23">
        <v>10400</v>
      </c>
      <c r="BE959" s="23">
        <v>10.4</v>
      </c>
      <c r="BF959" s="23">
        <v>16.608799999999999</v>
      </c>
      <c r="BG959" s="14">
        <v>5.4038214525959321</v>
      </c>
      <c r="BH959" s="22">
        <v>241</v>
      </c>
      <c r="BI959" s="23">
        <v>15.490261000000002</v>
      </c>
      <c r="BJ959" s="23">
        <v>26.802558999999999</v>
      </c>
      <c r="BK959" s="14">
        <v>8.72045200789149</v>
      </c>
      <c r="BL959" t="s">
        <v>503</v>
      </c>
    </row>
    <row r="960" spans="1:64">
      <c r="A960" t="s">
        <v>1832</v>
      </c>
      <c r="B960" t="s">
        <v>1831</v>
      </c>
      <c r="C960" t="s">
        <v>503</v>
      </c>
      <c r="D960" t="s">
        <v>942</v>
      </c>
      <c r="E960">
        <v>2015</v>
      </c>
      <c r="F960" s="23">
        <v>34.39</v>
      </c>
      <c r="G960" s="23">
        <v>12.78</v>
      </c>
      <c r="H960" s="22">
        <v>38962</v>
      </c>
      <c r="I960" s="34">
        <v>311.26136729708611</v>
      </c>
      <c r="J960" s="13">
        <v>2</v>
      </c>
      <c r="K960" s="13">
        <v>2</v>
      </c>
      <c r="L960" s="19">
        <v>1109</v>
      </c>
      <c r="M960" s="35">
        <v>1.109</v>
      </c>
      <c r="N960" s="19">
        <v>6.6333226748712795</v>
      </c>
      <c r="O960" s="17">
        <v>2.1311101767859446</v>
      </c>
      <c r="P960" s="36">
        <v>0</v>
      </c>
      <c r="Q960" s="37">
        <v>0</v>
      </c>
      <c r="R960" s="38">
        <v>0</v>
      </c>
      <c r="S960" s="27">
        <v>0</v>
      </c>
      <c r="T960" s="23">
        <v>0</v>
      </c>
      <c r="U960" s="17">
        <v>0</v>
      </c>
      <c r="V960" s="22">
        <v>0</v>
      </c>
      <c r="W960" s="22">
        <v>0</v>
      </c>
      <c r="X960" s="23">
        <v>0</v>
      </c>
      <c r="Y960" s="27">
        <v>0</v>
      </c>
      <c r="Z960" s="27">
        <v>0</v>
      </c>
      <c r="AA960" s="14">
        <v>0</v>
      </c>
      <c r="AB960" s="39">
        <v>0</v>
      </c>
      <c r="AC960" s="22" t="s">
        <v>782</v>
      </c>
      <c r="AD960" s="23">
        <v>0</v>
      </c>
      <c r="AE960" s="23">
        <v>0</v>
      </c>
      <c r="AF960" s="23">
        <v>0</v>
      </c>
      <c r="AG960" s="14">
        <v>0</v>
      </c>
      <c r="AH960" s="22" t="s">
        <v>782</v>
      </c>
      <c r="AI960" s="23" t="s">
        <v>782</v>
      </c>
      <c r="AJ960" s="23" t="s">
        <v>782</v>
      </c>
      <c r="AK960" s="23" t="s">
        <v>782</v>
      </c>
      <c r="AL960" s="14" t="s">
        <v>782</v>
      </c>
      <c r="AM960" s="22" t="s">
        <v>782</v>
      </c>
      <c r="AN960" s="23" t="s">
        <v>782</v>
      </c>
      <c r="AO960" s="23" t="s">
        <v>782</v>
      </c>
      <c r="AP960" s="23" t="s">
        <v>782</v>
      </c>
      <c r="AQ960" s="14" t="s">
        <v>782</v>
      </c>
      <c r="AR960" s="40">
        <v>315</v>
      </c>
      <c r="AS960" s="41">
        <v>4782.3540000000012</v>
      </c>
      <c r="AT960" s="23">
        <v>4.7823540000000015</v>
      </c>
      <c r="AU960" s="23">
        <v>4.2475087875203306</v>
      </c>
      <c r="AV960" s="14">
        <v>1.3646116202613281</v>
      </c>
      <c r="AW960" s="22">
        <v>0</v>
      </c>
      <c r="AX960" s="22" t="s">
        <v>782</v>
      </c>
      <c r="AY960" s="23">
        <v>0</v>
      </c>
      <c r="AZ960" s="23">
        <v>0</v>
      </c>
      <c r="BA960" s="23">
        <v>0</v>
      </c>
      <c r="BB960" s="14">
        <v>0</v>
      </c>
      <c r="BC960" s="42">
        <v>6</v>
      </c>
      <c r="BD960" s="43">
        <v>10400</v>
      </c>
      <c r="BE960" s="44">
        <v>10.4</v>
      </c>
      <c r="BF960" s="23">
        <v>19.206164948309599</v>
      </c>
      <c r="BG960" s="14">
        <v>6.1704300521105493</v>
      </c>
      <c r="BH960" s="22">
        <v>323</v>
      </c>
      <c r="BI960" s="23">
        <v>16.291354000000002</v>
      </c>
      <c r="BJ960" s="23">
        <v>30.086996410701211</v>
      </c>
      <c r="BK960" s="14">
        <v>9.6661518491578207</v>
      </c>
      <c r="BL960" t="s">
        <v>503</v>
      </c>
    </row>
    <row r="961" spans="1:64">
      <c r="A961" t="s">
        <v>1833</v>
      </c>
      <c r="B961" t="s">
        <v>1831</v>
      </c>
      <c r="C961" t="s">
        <v>503</v>
      </c>
      <c r="D961" t="s">
        <v>942</v>
      </c>
      <c r="E961">
        <v>2016</v>
      </c>
      <c r="F961" s="23">
        <v>34.39</v>
      </c>
      <c r="G961" s="23">
        <v>12.85</v>
      </c>
      <c r="H961" s="22">
        <v>38823</v>
      </c>
      <c r="I961" s="34">
        <v>331.27102514139534</v>
      </c>
      <c r="J961" s="13">
        <v>2</v>
      </c>
      <c r="K961" s="13">
        <v>2</v>
      </c>
      <c r="L961" s="19">
        <v>1109</v>
      </c>
      <c r="M961" s="35">
        <v>1.109</v>
      </c>
      <c r="N961" s="19">
        <v>6.6329289999999999</v>
      </c>
      <c r="O961" s="17">
        <v>2.0022665722632662</v>
      </c>
      <c r="P961" s="13">
        <v>0</v>
      </c>
      <c r="Q961" s="13">
        <v>0</v>
      </c>
      <c r="R961" s="19">
        <v>0</v>
      </c>
      <c r="S961" s="27">
        <v>0</v>
      </c>
      <c r="T961" s="19">
        <v>0</v>
      </c>
      <c r="U961" s="17">
        <v>0</v>
      </c>
      <c r="V961" s="13">
        <v>0</v>
      </c>
      <c r="W961" s="13">
        <v>0</v>
      </c>
      <c r="X961" s="19">
        <v>0</v>
      </c>
      <c r="Y961" s="27">
        <v>0</v>
      </c>
      <c r="Z961" s="19">
        <v>0</v>
      </c>
      <c r="AA961" s="14">
        <v>0</v>
      </c>
      <c r="AB961" s="13">
        <v>0</v>
      </c>
      <c r="AC961" s="22" t="s">
        <v>782</v>
      </c>
      <c r="AD961" s="19">
        <v>0</v>
      </c>
      <c r="AE961" s="23">
        <v>0</v>
      </c>
      <c r="AF961" s="19">
        <v>0</v>
      </c>
      <c r="AG961" s="14">
        <v>0</v>
      </c>
      <c r="AH961" s="22" t="s">
        <v>782</v>
      </c>
      <c r="AI961" s="23" t="s">
        <v>782</v>
      </c>
      <c r="AJ961" s="23" t="s">
        <v>782</v>
      </c>
      <c r="AK961" s="23" t="s">
        <v>782</v>
      </c>
      <c r="AL961" s="14" t="s">
        <v>782</v>
      </c>
      <c r="AM961" s="22" t="s">
        <v>782</v>
      </c>
      <c r="AN961" s="23" t="s">
        <v>782</v>
      </c>
      <c r="AO961" s="23" t="s">
        <v>782</v>
      </c>
      <c r="AP961" s="23" t="s">
        <v>782</v>
      </c>
      <c r="AQ961" s="14" t="s">
        <v>782</v>
      </c>
      <c r="AR961" s="13">
        <v>336</v>
      </c>
      <c r="AS961" s="19">
        <v>5112.6340000000009</v>
      </c>
      <c r="AT961" s="23">
        <v>5.1126340000000008</v>
      </c>
      <c r="AU961" s="19">
        <v>4.5400189920000038</v>
      </c>
      <c r="AV961" s="14">
        <v>1.3704847835883631</v>
      </c>
      <c r="AW961" s="13">
        <v>0</v>
      </c>
      <c r="AX961" s="22" t="s">
        <v>782</v>
      </c>
      <c r="AY961" s="19">
        <v>0</v>
      </c>
      <c r="AZ961" s="23">
        <v>0</v>
      </c>
      <c r="BA961" s="19">
        <v>0</v>
      </c>
      <c r="BB961" s="14">
        <v>0</v>
      </c>
      <c r="BC961" s="13">
        <v>7</v>
      </c>
      <c r="BD961" s="19">
        <v>12700</v>
      </c>
      <c r="BE961" s="44">
        <v>12.7</v>
      </c>
      <c r="BF961" s="19">
        <v>23.745021406524707</v>
      </c>
      <c r="BG961" s="14">
        <v>7.1678533902534021</v>
      </c>
      <c r="BH961" s="22">
        <v>345</v>
      </c>
      <c r="BI961" s="23">
        <v>18.921633999999997</v>
      </c>
      <c r="BJ961" s="23">
        <v>34.917969398524711</v>
      </c>
      <c r="BK961" s="14">
        <v>10.540604746105032</v>
      </c>
      <c r="BL961" t="s">
        <v>503</v>
      </c>
    </row>
    <row r="962" spans="1:64">
      <c r="A962" t="s">
        <v>1834</v>
      </c>
      <c r="B962" t="s">
        <v>1831</v>
      </c>
      <c r="C962" t="s">
        <v>503</v>
      </c>
      <c r="D962" t="s">
        <v>942</v>
      </c>
      <c r="E962">
        <v>2017</v>
      </c>
      <c r="F962" s="23">
        <v>34.39</v>
      </c>
      <c r="G962" s="23">
        <v>12.86</v>
      </c>
      <c r="H962" s="22">
        <v>38934</v>
      </c>
      <c r="I962" s="34">
        <v>305.82697739978948</v>
      </c>
      <c r="J962" s="13">
        <v>2</v>
      </c>
      <c r="K962" s="13">
        <v>2</v>
      </c>
      <c r="L962" s="19">
        <v>1109</v>
      </c>
      <c r="M962" s="19">
        <v>1.109</v>
      </c>
      <c r="N962" s="19">
        <v>6.6329289999999999</v>
      </c>
      <c r="O962" s="17">
        <v>2.1688501964066971</v>
      </c>
      <c r="P962" s="13">
        <v>0</v>
      </c>
      <c r="Q962" s="13">
        <v>0</v>
      </c>
      <c r="R962" s="19">
        <v>0</v>
      </c>
      <c r="S962" s="19">
        <v>0</v>
      </c>
      <c r="T962" s="19">
        <v>0</v>
      </c>
      <c r="U962" s="17">
        <v>0</v>
      </c>
      <c r="V962" s="13">
        <v>0</v>
      </c>
      <c r="W962" s="13">
        <v>0</v>
      </c>
      <c r="X962" s="19">
        <v>0</v>
      </c>
      <c r="Y962" s="19">
        <v>0</v>
      </c>
      <c r="Z962" s="19">
        <v>0</v>
      </c>
      <c r="AA962" s="14">
        <v>0</v>
      </c>
      <c r="AB962" s="13">
        <v>0</v>
      </c>
      <c r="AC962" s="22" t="s">
        <v>782</v>
      </c>
      <c r="AD962" s="19">
        <v>0</v>
      </c>
      <c r="AE962" s="19">
        <v>0</v>
      </c>
      <c r="AF962" s="19">
        <v>0</v>
      </c>
      <c r="AG962" s="14">
        <v>0</v>
      </c>
      <c r="AH962" s="22" t="s">
        <v>782</v>
      </c>
      <c r="AI962" s="23" t="s">
        <v>782</v>
      </c>
      <c r="AJ962" s="23" t="s">
        <v>782</v>
      </c>
      <c r="AK962" s="23" t="s">
        <v>782</v>
      </c>
      <c r="AL962" s="14" t="s">
        <v>782</v>
      </c>
      <c r="AM962" s="22" t="s">
        <v>782</v>
      </c>
      <c r="AN962" s="23" t="s">
        <v>782</v>
      </c>
      <c r="AO962" s="23" t="s">
        <v>782</v>
      </c>
      <c r="AP962" s="23" t="s">
        <v>782</v>
      </c>
      <c r="AQ962" s="14" t="s">
        <v>782</v>
      </c>
      <c r="AR962" s="13">
        <v>351</v>
      </c>
      <c r="AS962" s="19">
        <v>5205.7389999999996</v>
      </c>
      <c r="AT962" s="19">
        <v>5.2057389999999977</v>
      </c>
      <c r="AU962" s="19">
        <v>4.6226962320000027</v>
      </c>
      <c r="AV962" s="14">
        <v>1.5115397180795551</v>
      </c>
      <c r="AW962" s="13">
        <v>0</v>
      </c>
      <c r="AX962" s="22" t="s">
        <v>782</v>
      </c>
      <c r="AY962" s="19">
        <v>0</v>
      </c>
      <c r="AZ962" s="19">
        <v>0</v>
      </c>
      <c r="BA962" s="19">
        <v>0</v>
      </c>
      <c r="BB962" s="14">
        <v>0</v>
      </c>
      <c r="BC962" s="13">
        <v>9</v>
      </c>
      <c r="BD962" s="19">
        <v>15800</v>
      </c>
      <c r="BE962" s="19">
        <v>15.8</v>
      </c>
      <c r="BF962" s="19">
        <v>29.870213727454502</v>
      </c>
      <c r="BG962" s="14">
        <v>9.7670303586092544</v>
      </c>
      <c r="BH962" s="22">
        <v>362</v>
      </c>
      <c r="BI962" s="23">
        <v>22.114739</v>
      </c>
      <c r="BJ962" s="23">
        <v>41.125838959454505</v>
      </c>
      <c r="BK962" s="14">
        <v>13.447420273095506</v>
      </c>
      <c r="BL962" t="s">
        <v>503</v>
      </c>
    </row>
    <row r="963" spans="1:64">
      <c r="A963" t="s">
        <v>1835</v>
      </c>
      <c r="B963" t="s">
        <v>1831</v>
      </c>
      <c r="C963" t="s">
        <v>503</v>
      </c>
      <c r="D963" t="s">
        <v>942</v>
      </c>
      <c r="E963">
        <v>2018</v>
      </c>
      <c r="F963" s="23">
        <v>34.39</v>
      </c>
      <c r="G963" s="23">
        <v>13</v>
      </c>
      <c r="H963" s="22">
        <v>38712</v>
      </c>
      <c r="I963" s="34">
        <v>305.84871350337153</v>
      </c>
      <c r="J963" s="13">
        <v>2</v>
      </c>
      <c r="K963" s="13">
        <v>2</v>
      </c>
      <c r="L963" s="19">
        <v>1109</v>
      </c>
      <c r="M963" s="19">
        <v>1.109</v>
      </c>
      <c r="N963" s="19">
        <v>6.6329289999999999</v>
      </c>
      <c r="O963" s="17">
        <v>2.1686960602261554</v>
      </c>
      <c r="P963" s="13">
        <v>0</v>
      </c>
      <c r="Q963" s="13">
        <v>0</v>
      </c>
      <c r="R963" s="19">
        <v>0</v>
      </c>
      <c r="S963" s="19">
        <v>0</v>
      </c>
      <c r="T963" s="19">
        <v>0</v>
      </c>
      <c r="U963" s="17">
        <v>0</v>
      </c>
      <c r="V963" s="13">
        <v>0</v>
      </c>
      <c r="W963" s="13">
        <v>0</v>
      </c>
      <c r="X963" s="19">
        <v>0</v>
      </c>
      <c r="Y963" s="19">
        <v>0</v>
      </c>
      <c r="Z963" s="19">
        <v>0</v>
      </c>
      <c r="AA963" s="14">
        <v>0</v>
      </c>
      <c r="AB963" s="13">
        <v>0</v>
      </c>
      <c r="AC963" s="22" t="s">
        <v>782</v>
      </c>
      <c r="AD963" s="19">
        <v>0</v>
      </c>
      <c r="AE963" s="19">
        <v>0</v>
      </c>
      <c r="AF963" s="19">
        <v>0</v>
      </c>
      <c r="AG963" s="14">
        <v>0</v>
      </c>
      <c r="AH963" s="22" t="s">
        <v>782</v>
      </c>
      <c r="AI963" s="23" t="s">
        <v>782</v>
      </c>
      <c r="AJ963" s="23" t="s">
        <v>782</v>
      </c>
      <c r="AK963" s="23" t="s">
        <v>782</v>
      </c>
      <c r="AL963" s="14" t="s">
        <v>782</v>
      </c>
      <c r="AM963" s="22" t="s">
        <v>782</v>
      </c>
      <c r="AN963" s="23" t="s">
        <v>782</v>
      </c>
      <c r="AO963" s="23" t="s">
        <v>782</v>
      </c>
      <c r="AP963" s="23" t="s">
        <v>782</v>
      </c>
      <c r="AQ963" s="14" t="s">
        <v>782</v>
      </c>
      <c r="AR963" s="13">
        <v>373</v>
      </c>
      <c r="AS963" s="19">
        <v>5484.424</v>
      </c>
      <c r="AT963" s="19">
        <v>5.4844239999999989</v>
      </c>
      <c r="AU963" s="19">
        <v>4.8701685120000029</v>
      </c>
      <c r="AV963" s="14">
        <v>1.5923455934191193</v>
      </c>
      <c r="AW963" s="13">
        <v>0</v>
      </c>
      <c r="AX963" s="22" t="s">
        <v>782</v>
      </c>
      <c r="AY963" s="19">
        <v>0</v>
      </c>
      <c r="AZ963" s="19">
        <v>0</v>
      </c>
      <c r="BA963" s="19">
        <v>0</v>
      </c>
      <c r="BB963" s="14">
        <v>0</v>
      </c>
      <c r="BC963" s="13">
        <v>9</v>
      </c>
      <c r="BD963" s="19">
        <v>15800</v>
      </c>
      <c r="BE963" s="19">
        <v>15.8</v>
      </c>
      <c r="BF963" s="19">
        <v>29.736193360888738</v>
      </c>
      <c r="BG963" s="14">
        <v>9.7225170641631422</v>
      </c>
      <c r="BH963" s="22">
        <v>384</v>
      </c>
      <c r="BI963" s="23">
        <v>22.393424000000003</v>
      </c>
      <c r="BJ963" s="23">
        <v>41.239290872888738</v>
      </c>
      <c r="BK963" s="14">
        <v>13.483558717808418</v>
      </c>
      <c r="BL963" t="s">
        <v>503</v>
      </c>
    </row>
    <row r="964" spans="1:64">
      <c r="A964" t="s">
        <v>1836</v>
      </c>
      <c r="B964" t="s">
        <v>1831</v>
      </c>
      <c r="C964" t="s">
        <v>503</v>
      </c>
      <c r="D964" t="s">
        <v>942</v>
      </c>
      <c r="E964">
        <v>2019</v>
      </c>
      <c r="F964" s="23">
        <v>34.39</v>
      </c>
      <c r="G964" s="23">
        <v>13.03</v>
      </c>
      <c r="H964" s="22">
        <v>38756</v>
      </c>
      <c r="I964" s="34">
        <v>310.42736514528724</v>
      </c>
      <c r="J964" s="22">
        <v>2</v>
      </c>
      <c r="K964" s="22">
        <v>2</v>
      </c>
      <c r="L964" s="23">
        <v>1109</v>
      </c>
      <c r="M964" s="23">
        <v>1.109</v>
      </c>
      <c r="N964" s="23">
        <v>6.6329289999999999</v>
      </c>
      <c r="O964" s="14">
        <v>2.1367088551924649</v>
      </c>
      <c r="P964" s="22">
        <v>0</v>
      </c>
      <c r="Q964" s="22">
        <v>0</v>
      </c>
      <c r="R964" s="23">
        <v>0</v>
      </c>
      <c r="S964" s="23">
        <v>0</v>
      </c>
      <c r="T964" s="23">
        <v>0</v>
      </c>
      <c r="U964" s="14">
        <v>0</v>
      </c>
      <c r="V964" s="22">
        <v>0</v>
      </c>
      <c r="W964" s="22">
        <v>0</v>
      </c>
      <c r="X964" s="23">
        <v>0</v>
      </c>
      <c r="Y964" s="23">
        <v>0</v>
      </c>
      <c r="Z964" s="23">
        <v>0</v>
      </c>
      <c r="AA964" s="14">
        <v>0</v>
      </c>
      <c r="AB964" s="22">
        <v>0</v>
      </c>
      <c r="AC964" s="22">
        <v>0</v>
      </c>
      <c r="AD964" s="23">
        <v>0</v>
      </c>
      <c r="AE964" s="23">
        <v>0</v>
      </c>
      <c r="AF964" s="23">
        <v>0</v>
      </c>
      <c r="AG964" s="14">
        <v>0</v>
      </c>
      <c r="AH964" s="22">
        <v>0</v>
      </c>
      <c r="AI964" s="23">
        <v>0</v>
      </c>
      <c r="AJ964" s="23">
        <v>0</v>
      </c>
      <c r="AK964" s="23">
        <v>0</v>
      </c>
      <c r="AL964" s="14">
        <v>0</v>
      </c>
      <c r="AM964" s="22">
        <v>401</v>
      </c>
      <c r="AN964" s="23">
        <v>5805.3240000000033</v>
      </c>
      <c r="AO964" s="23">
        <v>5.8053239999999997</v>
      </c>
      <c r="AP964" s="23">
        <v>5.1551277120000023</v>
      </c>
      <c r="AQ964" s="14">
        <v>1.6606550487542497</v>
      </c>
      <c r="AR964" s="22">
        <v>401</v>
      </c>
      <c r="AS964" s="23">
        <v>5805.3240000000033</v>
      </c>
      <c r="AT964" s="23">
        <v>5.8053239999999997</v>
      </c>
      <c r="AU964" s="23">
        <v>5.1551277120000023</v>
      </c>
      <c r="AV964" s="14">
        <v>1.6606550487542497</v>
      </c>
      <c r="AW964" s="22">
        <v>0</v>
      </c>
      <c r="AX964" s="22" t="s">
        <v>782</v>
      </c>
      <c r="AY964" s="23">
        <v>0</v>
      </c>
      <c r="AZ964" s="23">
        <v>0</v>
      </c>
      <c r="BA964" s="23">
        <v>0</v>
      </c>
      <c r="BB964" s="14">
        <v>0</v>
      </c>
      <c r="BC964" s="22">
        <v>9</v>
      </c>
      <c r="BD964" s="23">
        <v>15800</v>
      </c>
      <c r="BE964" s="23">
        <v>15.8</v>
      </c>
      <c r="BF964" s="23">
        <v>29.836549379211345</v>
      </c>
      <c r="BG964" s="14">
        <v>9.6114430392588428</v>
      </c>
      <c r="BH964" s="22">
        <v>412</v>
      </c>
      <c r="BI964" s="23">
        <v>22.714323999999998</v>
      </c>
      <c r="BJ964" s="23">
        <v>41.624606091211341</v>
      </c>
      <c r="BK964" s="14">
        <v>13.408806943205557</v>
      </c>
      <c r="BL964" t="s">
        <v>503</v>
      </c>
    </row>
    <row r="965" spans="1:64">
      <c r="A965" t="s">
        <v>1837</v>
      </c>
      <c r="B965" t="s">
        <v>1831</v>
      </c>
      <c r="C965" t="s">
        <v>503</v>
      </c>
      <c r="D965" t="s">
        <v>942</v>
      </c>
      <c r="E965">
        <v>2020</v>
      </c>
      <c r="F965" s="23">
        <v>34.39</v>
      </c>
      <c r="G965" s="23">
        <v>13.11</v>
      </c>
      <c r="H965" s="22">
        <v>38496</v>
      </c>
      <c r="I965" s="34">
        <v>312.07291613983023</v>
      </c>
      <c r="J965" s="22">
        <v>2</v>
      </c>
      <c r="K965" s="22">
        <v>2</v>
      </c>
      <c r="L965" s="23">
        <v>1109</v>
      </c>
      <c r="M965" s="23">
        <v>1.109</v>
      </c>
      <c r="N965" s="23">
        <v>6.6329289999999999</v>
      </c>
      <c r="O965" s="14">
        <v>2.1254420543909003</v>
      </c>
      <c r="P965" s="22">
        <v>0</v>
      </c>
      <c r="Q965" s="22">
        <v>0</v>
      </c>
      <c r="R965" s="23">
        <v>0</v>
      </c>
      <c r="S965" s="23">
        <v>0</v>
      </c>
      <c r="T965" s="23">
        <v>0</v>
      </c>
      <c r="U965" s="14">
        <v>0</v>
      </c>
      <c r="V965" s="22">
        <v>0</v>
      </c>
      <c r="W965" s="22">
        <v>0</v>
      </c>
      <c r="X965" s="23">
        <v>0</v>
      </c>
      <c r="Y965" s="23">
        <v>0</v>
      </c>
      <c r="Z965" s="23">
        <v>0</v>
      </c>
      <c r="AA965" s="14">
        <v>0</v>
      </c>
      <c r="AB965" s="22">
        <v>0</v>
      </c>
      <c r="AC965" s="22">
        <v>0</v>
      </c>
      <c r="AD965" s="23">
        <v>0</v>
      </c>
      <c r="AE965" s="23">
        <v>0</v>
      </c>
      <c r="AF965" s="23">
        <v>0</v>
      </c>
      <c r="AG965" s="14">
        <v>0</v>
      </c>
      <c r="AH965" s="22">
        <v>0</v>
      </c>
      <c r="AI965" s="23">
        <v>0</v>
      </c>
      <c r="AJ965" s="23">
        <v>0</v>
      </c>
      <c r="AK965" s="23">
        <v>0</v>
      </c>
      <c r="AL965" s="14">
        <v>0</v>
      </c>
      <c r="AM965" s="22">
        <v>449</v>
      </c>
      <c r="AN965" s="23">
        <v>6364.1540000000041</v>
      </c>
      <c r="AO965" s="23">
        <v>6.3641540000000019</v>
      </c>
      <c r="AP965" s="23">
        <v>5.6513687519999998</v>
      </c>
      <c r="AQ965" s="14">
        <v>1.8109129180142618</v>
      </c>
      <c r="AR965" s="22">
        <v>449</v>
      </c>
      <c r="AS965" s="23">
        <v>6364.1540000000041</v>
      </c>
      <c r="AT965" s="23">
        <v>6.3641540000000019</v>
      </c>
      <c r="AU965" s="23">
        <v>5.6513687519999998</v>
      </c>
      <c r="AV965" s="14">
        <v>1.8109129180142618</v>
      </c>
      <c r="AW965" s="22">
        <v>0</v>
      </c>
      <c r="AX965" s="22">
        <v>0</v>
      </c>
      <c r="AY965" s="23">
        <v>0</v>
      </c>
      <c r="AZ965" s="23">
        <v>0</v>
      </c>
      <c r="BA965" s="23">
        <v>0</v>
      </c>
      <c r="BB965" s="14">
        <v>0</v>
      </c>
      <c r="BC965" s="22">
        <v>9</v>
      </c>
      <c r="BD965" s="23">
        <v>15800</v>
      </c>
      <c r="BE965" s="23">
        <v>15.8</v>
      </c>
      <c r="BF965" s="23">
        <v>30.068154742510533</v>
      </c>
      <c r="BG965" s="14">
        <v>9.6349773362062354</v>
      </c>
      <c r="BH965" s="22">
        <v>460</v>
      </c>
      <c r="BI965" s="23">
        <v>23.273154000000005</v>
      </c>
      <c r="BJ965" s="23">
        <v>42.35245249451053</v>
      </c>
      <c r="BK965" s="14">
        <v>13.571332308611398</v>
      </c>
      <c r="BL965" t="s">
        <v>503</v>
      </c>
    </row>
    <row r="966" spans="1:64">
      <c r="A966" t="s">
        <v>1838</v>
      </c>
      <c r="B966" t="s">
        <v>1831</v>
      </c>
      <c r="C966" t="s">
        <v>503</v>
      </c>
      <c r="D966" t="s">
        <v>942</v>
      </c>
      <c r="E966">
        <v>2021</v>
      </c>
      <c r="F966" s="23">
        <v>34.39</v>
      </c>
      <c r="G966" s="23">
        <v>13.17</v>
      </c>
      <c r="H966" s="22">
        <v>38480</v>
      </c>
      <c r="I966" s="34">
        <v>288.63</v>
      </c>
      <c r="J966" s="22">
        <v>2</v>
      </c>
      <c r="K966" s="22">
        <v>4</v>
      </c>
      <c r="L966" s="23">
        <v>1890</v>
      </c>
      <c r="M966" s="23">
        <v>1.89</v>
      </c>
      <c r="N966" s="23">
        <v>11.30409</v>
      </c>
      <c r="O966" s="14">
        <v>3.92</v>
      </c>
      <c r="P966" s="22">
        <v>0</v>
      </c>
      <c r="Q966" s="22">
        <v>0</v>
      </c>
      <c r="R966" s="23">
        <v>0</v>
      </c>
      <c r="S966" s="23">
        <v>0</v>
      </c>
      <c r="T966" s="23">
        <v>0</v>
      </c>
      <c r="U966" s="14">
        <v>0</v>
      </c>
      <c r="V966" s="22">
        <v>0</v>
      </c>
      <c r="W966" s="22">
        <v>0</v>
      </c>
      <c r="X966" s="23">
        <v>0</v>
      </c>
      <c r="Y966" s="23">
        <v>0</v>
      </c>
      <c r="Z966" s="23">
        <v>0</v>
      </c>
      <c r="AA966" s="14">
        <v>0</v>
      </c>
      <c r="AB966" s="22">
        <v>0</v>
      </c>
      <c r="AC966" s="22">
        <v>0</v>
      </c>
      <c r="AD966" s="23">
        <v>0</v>
      </c>
      <c r="AE966" s="23">
        <v>0</v>
      </c>
      <c r="AF966" s="23">
        <v>0</v>
      </c>
      <c r="AG966" s="14">
        <v>0</v>
      </c>
      <c r="AH966" s="22">
        <v>0</v>
      </c>
      <c r="AI966" s="23">
        <v>0</v>
      </c>
      <c r="AJ966" s="23">
        <v>0</v>
      </c>
      <c r="AK966" s="23">
        <v>0</v>
      </c>
      <c r="AL966" s="14">
        <v>0</v>
      </c>
      <c r="AM966" s="22">
        <v>516</v>
      </c>
      <c r="AN966" s="23">
        <v>7262.3789999999999</v>
      </c>
      <c r="AO966" s="23">
        <v>7.2623790000000001</v>
      </c>
      <c r="AP966" s="23">
        <v>6.4985431279999997</v>
      </c>
      <c r="AQ966" s="14">
        <v>2.25</v>
      </c>
      <c r="AR966" s="22">
        <v>516</v>
      </c>
      <c r="AS966" s="23">
        <v>7262.3789999999999</v>
      </c>
      <c r="AT966" s="23">
        <v>7.2623790000000001</v>
      </c>
      <c r="AU966" s="23">
        <v>6.4985431279999997</v>
      </c>
      <c r="AV966" s="14">
        <v>2.25</v>
      </c>
      <c r="AW966" s="22">
        <v>0</v>
      </c>
      <c r="AX966" s="22">
        <v>0</v>
      </c>
      <c r="AY966" s="23">
        <v>0</v>
      </c>
      <c r="AZ966" s="23">
        <v>0</v>
      </c>
      <c r="BA966" s="23">
        <v>0</v>
      </c>
      <c r="BB966" s="14">
        <v>0</v>
      </c>
      <c r="BC966" s="22">
        <v>9</v>
      </c>
      <c r="BD966" s="23">
        <v>15800</v>
      </c>
      <c r="BE966" s="23">
        <v>15.8</v>
      </c>
      <c r="BF966" s="23">
        <v>26.219430939999999</v>
      </c>
      <c r="BG966" s="14">
        <v>9.08</v>
      </c>
      <c r="BH966" s="22">
        <v>527</v>
      </c>
      <c r="BI966" s="23">
        <v>24.95</v>
      </c>
      <c r="BJ966" s="23">
        <v>44.02</v>
      </c>
      <c r="BK966" s="14">
        <v>15.25</v>
      </c>
      <c r="BL966" t="s">
        <v>503</v>
      </c>
    </row>
    <row r="967" spans="1:64">
      <c r="A967" t="s">
        <v>1839</v>
      </c>
      <c r="B967" t="s">
        <v>1831</v>
      </c>
      <c r="C967" t="s">
        <v>503</v>
      </c>
      <c r="D967" s="111" t="s">
        <v>942</v>
      </c>
      <c r="E967" s="110">
        <v>2022</v>
      </c>
      <c r="F967" s="23"/>
      <c r="G967" s="23"/>
      <c r="H967" s="22">
        <v>38598</v>
      </c>
      <c r="I967" s="34">
        <v>279.74047832809492</v>
      </c>
      <c r="J967" s="22">
        <v>2</v>
      </c>
      <c r="K967" s="22">
        <v>3</v>
      </c>
      <c r="L967" s="23">
        <v>1318</v>
      </c>
      <c r="M967" s="23">
        <v>1.3180000000000001</v>
      </c>
      <c r="N967" s="23">
        <v>7.7999240000000007</v>
      </c>
      <c r="O967" s="14">
        <v>2.7882714888518292</v>
      </c>
      <c r="P967" s="22">
        <v>0</v>
      </c>
      <c r="Q967" s="22">
        <v>0</v>
      </c>
      <c r="R967" s="23">
        <v>0</v>
      </c>
      <c r="S967" s="23">
        <v>0</v>
      </c>
      <c r="T967" s="23">
        <v>0</v>
      </c>
      <c r="U967" s="14">
        <v>0</v>
      </c>
      <c r="V967" s="22">
        <v>0</v>
      </c>
      <c r="W967" s="22">
        <v>0</v>
      </c>
      <c r="X967" s="23">
        <v>0</v>
      </c>
      <c r="Y967" s="23">
        <v>0</v>
      </c>
      <c r="Z967" s="23">
        <v>0</v>
      </c>
      <c r="AA967" s="14">
        <v>0</v>
      </c>
      <c r="AB967" s="22">
        <v>0</v>
      </c>
      <c r="AC967" s="22">
        <v>0</v>
      </c>
      <c r="AD967" s="23">
        <v>0</v>
      </c>
      <c r="AE967" s="23">
        <v>0</v>
      </c>
      <c r="AF967" s="23">
        <v>0</v>
      </c>
      <c r="AG967" s="14">
        <v>0</v>
      </c>
      <c r="AH967" s="22">
        <v>0</v>
      </c>
      <c r="AI967" s="23">
        <v>0</v>
      </c>
      <c r="AJ967" s="23">
        <v>0</v>
      </c>
      <c r="AK967" s="23">
        <v>0</v>
      </c>
      <c r="AL967" s="14">
        <v>0</v>
      </c>
      <c r="AM967" s="22">
        <v>644</v>
      </c>
      <c r="AN967" s="23">
        <v>8225.3840000000109</v>
      </c>
      <c r="AO967" s="23">
        <v>8.2253840000000142</v>
      </c>
      <c r="AP967" s="23">
        <v>8.4257865833344123</v>
      </c>
      <c r="AQ967" s="14">
        <v>3.0120012068658113</v>
      </c>
      <c r="AR967" s="22">
        <v>644</v>
      </c>
      <c r="AS967" s="23">
        <v>8225.3840000000091</v>
      </c>
      <c r="AT967" s="23">
        <v>8.2253840000000107</v>
      </c>
      <c r="AU967" s="23">
        <v>8.4257865833344106</v>
      </c>
      <c r="AV967" s="14">
        <v>3.0120012068658104</v>
      </c>
      <c r="AW967" s="22">
        <v>0</v>
      </c>
      <c r="AX967" s="22">
        <v>0</v>
      </c>
      <c r="AY967" s="23">
        <v>0</v>
      </c>
      <c r="AZ967" s="23">
        <v>0</v>
      </c>
      <c r="BA967" s="23">
        <v>0</v>
      </c>
      <c r="BB967" s="14">
        <v>0</v>
      </c>
      <c r="BC967" s="22">
        <v>9</v>
      </c>
      <c r="BD967" s="23">
        <v>15800</v>
      </c>
      <c r="BE967" s="23">
        <v>15.8</v>
      </c>
      <c r="BF967" s="23">
        <v>29.286382719205271</v>
      </c>
      <c r="BG967" s="14">
        <v>10.469125846298368</v>
      </c>
      <c r="BH967" s="22">
        <v>655</v>
      </c>
      <c r="BI967" s="23">
        <v>25.343384000000011</v>
      </c>
      <c r="BJ967" s="23">
        <v>45.512093302539682</v>
      </c>
      <c r="BK967" s="14">
        <v>16.26939854201601</v>
      </c>
      <c r="BL967" t="s">
        <v>503</v>
      </c>
    </row>
    <row r="968" spans="1:64">
      <c r="A968" t="s">
        <v>1840</v>
      </c>
      <c r="B968" t="s">
        <v>1831</v>
      </c>
      <c r="C968" t="s">
        <v>503</v>
      </c>
      <c r="D968" t="s">
        <v>942</v>
      </c>
      <c r="E968">
        <v>2023</v>
      </c>
      <c r="F968">
        <v>34.39</v>
      </c>
      <c r="G968">
        <v>13.27</v>
      </c>
      <c r="H968">
        <v>39868</v>
      </c>
      <c r="I968">
        <v>279.74047832809492</v>
      </c>
      <c r="J968">
        <v>2</v>
      </c>
      <c r="K968">
        <v>3</v>
      </c>
      <c r="L968">
        <v>1318</v>
      </c>
      <c r="M968">
        <v>1.3180000000000001</v>
      </c>
      <c r="N968">
        <v>7.7999239999999999</v>
      </c>
      <c r="O968">
        <v>2.7882714888518287</v>
      </c>
      <c r="P968">
        <v>0</v>
      </c>
      <c r="Q968">
        <v>0</v>
      </c>
      <c r="R968">
        <v>0</v>
      </c>
      <c r="S968">
        <v>0</v>
      </c>
      <c r="T968">
        <v>0</v>
      </c>
      <c r="U968">
        <v>0</v>
      </c>
      <c r="V968">
        <v>0</v>
      </c>
      <c r="W968">
        <v>0</v>
      </c>
      <c r="X968">
        <v>0</v>
      </c>
      <c r="Y968">
        <v>0</v>
      </c>
      <c r="Z968">
        <v>0</v>
      </c>
      <c r="AA968">
        <v>0</v>
      </c>
      <c r="AG968">
        <v>0</v>
      </c>
      <c r="AL968">
        <v>0</v>
      </c>
      <c r="AM968">
        <v>869</v>
      </c>
      <c r="AN968">
        <v>14888.441000000001</v>
      </c>
      <c r="AO968">
        <v>14.888441</v>
      </c>
      <c r="AP968">
        <v>13.965168</v>
      </c>
      <c r="AQ968">
        <v>4.992187074056865</v>
      </c>
      <c r="AR968">
        <v>1077</v>
      </c>
      <c r="AS968">
        <v>15044.716</v>
      </c>
      <c r="AT968">
        <v>15.0447159999999</v>
      </c>
      <c r="AU968">
        <v>14.1117515714677</v>
      </c>
      <c r="AV968">
        <v>5.044586917062702</v>
      </c>
      <c r="AW968">
        <v>0</v>
      </c>
      <c r="AX968">
        <v>0</v>
      </c>
      <c r="AY968">
        <v>0</v>
      </c>
      <c r="AZ968">
        <v>0</v>
      </c>
      <c r="BA968">
        <v>0</v>
      </c>
      <c r="BB968">
        <v>0</v>
      </c>
      <c r="BC968">
        <v>9</v>
      </c>
      <c r="BD968">
        <v>15800</v>
      </c>
      <c r="BE968">
        <v>15.8</v>
      </c>
      <c r="BF968">
        <v>34.969264000000003</v>
      </c>
      <c r="BG968">
        <v>12.500609210722139</v>
      </c>
      <c r="BH968">
        <v>1088</v>
      </c>
      <c r="BI968">
        <v>32.162715999999897</v>
      </c>
      <c r="BJ968">
        <v>56.8809395714677</v>
      </c>
      <c r="BK968">
        <v>20.333467616636668</v>
      </c>
      <c r="BL968" t="s">
        <v>503</v>
      </c>
    </row>
    <row r="969" spans="1:64">
      <c r="A969" t="s">
        <v>1841</v>
      </c>
      <c r="B969" t="s">
        <v>1831</v>
      </c>
      <c r="C969" t="s">
        <v>503</v>
      </c>
      <c r="D969" t="s">
        <v>942</v>
      </c>
      <c r="E969">
        <v>2024</v>
      </c>
      <c r="F969">
        <v>34.39</v>
      </c>
      <c r="G969">
        <v>13.26</v>
      </c>
      <c r="H969">
        <v>40145</v>
      </c>
      <c r="I969">
        <v>275.27820515564599</v>
      </c>
      <c r="J969">
        <v>2</v>
      </c>
      <c r="K969">
        <v>3</v>
      </c>
      <c r="L969">
        <v>1318</v>
      </c>
      <c r="M969">
        <v>1.3180000000000001</v>
      </c>
      <c r="N969">
        <v>7.7999240000000007</v>
      </c>
      <c r="O969">
        <v>2.833469506091054</v>
      </c>
      <c r="P969">
        <v>0</v>
      </c>
      <c r="Q969">
        <v>0</v>
      </c>
      <c r="R969">
        <v>0</v>
      </c>
      <c r="S969">
        <v>0</v>
      </c>
      <c r="T969">
        <v>0</v>
      </c>
      <c r="U969">
        <v>0</v>
      </c>
      <c r="V969">
        <v>0</v>
      </c>
      <c r="W969">
        <v>0</v>
      </c>
      <c r="X969">
        <v>0</v>
      </c>
      <c r="Y969">
        <v>0</v>
      </c>
      <c r="Z969">
        <v>0</v>
      </c>
      <c r="AA969">
        <v>0</v>
      </c>
      <c r="AB969">
        <v>0</v>
      </c>
      <c r="AC969">
        <v>0</v>
      </c>
      <c r="AD969">
        <v>0</v>
      </c>
      <c r="AE969">
        <v>0</v>
      </c>
      <c r="AF969">
        <v>0</v>
      </c>
      <c r="AG969">
        <v>0</v>
      </c>
      <c r="AH969">
        <v>0</v>
      </c>
      <c r="AI969">
        <v>0</v>
      </c>
      <c r="AJ969">
        <v>0</v>
      </c>
      <c r="AK969">
        <v>0</v>
      </c>
      <c r="AL969">
        <v>0</v>
      </c>
      <c r="AM969">
        <v>1203</v>
      </c>
      <c r="AN969">
        <v>18179.041000000019</v>
      </c>
      <c r="AO969">
        <v>18.179041000000037</v>
      </c>
      <c r="AP969">
        <v>16.396473505903707</v>
      </c>
      <c r="AQ969">
        <v>5.9563282522250249</v>
      </c>
      <c r="AR969">
        <v>1649</v>
      </c>
      <c r="AS969">
        <v>18552.318999999789</v>
      </c>
      <c r="AT969">
        <v>18.5523190000001</v>
      </c>
      <c r="AU969">
        <v>16.733149287499369</v>
      </c>
      <c r="AV969">
        <v>6.0786320798765097</v>
      </c>
      <c r="AW969">
        <v>0</v>
      </c>
      <c r="AX969">
        <v>0</v>
      </c>
      <c r="AY969">
        <v>0</v>
      </c>
      <c r="AZ969">
        <v>0</v>
      </c>
      <c r="BA969">
        <v>0</v>
      </c>
      <c r="BB969">
        <v>0</v>
      </c>
      <c r="BC969">
        <v>6</v>
      </c>
      <c r="BD969">
        <v>14900</v>
      </c>
      <c r="BE969">
        <v>14.900000000000002</v>
      </c>
      <c r="BF969">
        <v>33.74578633124284</v>
      </c>
      <c r="BG969">
        <v>12.258793358581556</v>
      </c>
      <c r="BH969">
        <v>1657</v>
      </c>
      <c r="BI969">
        <v>34.7703190000001</v>
      </c>
      <c r="BJ969">
        <v>58.27885961874221</v>
      </c>
      <c r="BK969">
        <v>21.170894944549119</v>
      </c>
      <c r="BL969" t="s">
        <v>503</v>
      </c>
    </row>
    <row r="970" spans="1:64">
      <c r="A970" t="s">
        <v>1842</v>
      </c>
      <c r="B970" t="s">
        <v>1843</v>
      </c>
      <c r="C970" t="s">
        <v>505</v>
      </c>
      <c r="D970" t="s">
        <v>929</v>
      </c>
      <c r="E970">
        <v>2012</v>
      </c>
      <c r="F970" s="23">
        <v>941.39</v>
      </c>
      <c r="G970" s="23">
        <v>153.69</v>
      </c>
      <c r="H970" s="22">
        <v>258651</v>
      </c>
      <c r="I970" s="34">
        <v>2169.3156100000006</v>
      </c>
      <c r="J970" s="22">
        <v>14</v>
      </c>
      <c r="K970" s="22" t="s">
        <v>782</v>
      </c>
      <c r="L970" s="23">
        <v>7184</v>
      </c>
      <c r="M970" s="23">
        <v>7.1840000000000002</v>
      </c>
      <c r="N970" s="23">
        <v>45.493381999999997</v>
      </c>
      <c r="O970" s="14">
        <v>2.0971306245290875</v>
      </c>
      <c r="P970" s="22">
        <v>2</v>
      </c>
      <c r="Q970" s="22" t="s">
        <v>782</v>
      </c>
      <c r="R970" s="23">
        <v>2000</v>
      </c>
      <c r="S970" s="23">
        <v>2</v>
      </c>
      <c r="T970" s="23">
        <v>1.325796</v>
      </c>
      <c r="U970" s="14">
        <v>6.1115865016985696E-2</v>
      </c>
      <c r="V970" s="22">
        <v>0</v>
      </c>
      <c r="W970" s="22" t="s">
        <v>782</v>
      </c>
      <c r="X970" s="23">
        <v>0</v>
      </c>
      <c r="Y970" s="23">
        <v>0</v>
      </c>
      <c r="Z970" s="23">
        <v>0</v>
      </c>
      <c r="AA970" s="14">
        <v>0</v>
      </c>
      <c r="AB970" s="22">
        <v>0</v>
      </c>
      <c r="AC970" s="22" t="s">
        <v>782</v>
      </c>
      <c r="AD970" s="23">
        <v>0</v>
      </c>
      <c r="AE970" s="23">
        <v>0</v>
      </c>
      <c r="AF970" s="23">
        <v>0</v>
      </c>
      <c r="AG970" s="14">
        <v>0</v>
      </c>
      <c r="AH970" s="22" t="s">
        <v>782</v>
      </c>
      <c r="AI970" s="23" t="s">
        <v>782</v>
      </c>
      <c r="AJ970" s="23" t="s">
        <v>782</v>
      </c>
      <c r="AK970" s="23" t="s">
        <v>782</v>
      </c>
      <c r="AL970" s="14" t="s">
        <v>782</v>
      </c>
      <c r="AM970" s="22" t="s">
        <v>782</v>
      </c>
      <c r="AN970" s="23" t="s">
        <v>782</v>
      </c>
      <c r="AO970" s="23" t="s">
        <v>782</v>
      </c>
      <c r="AP970" s="23" t="s">
        <v>782</v>
      </c>
      <c r="AQ970" s="14" t="s">
        <v>782</v>
      </c>
      <c r="AR970" s="22">
        <v>3807</v>
      </c>
      <c r="AS970" s="23">
        <v>65033.47300000002</v>
      </c>
      <c r="AT970" s="23">
        <v>65.033473000000015</v>
      </c>
      <c r="AU970" s="23">
        <v>54.982558000000012</v>
      </c>
      <c r="AV970" s="14">
        <v>2.5345578000058739</v>
      </c>
      <c r="AW970" s="22">
        <v>11</v>
      </c>
      <c r="AX970" s="22" t="s">
        <v>782</v>
      </c>
      <c r="AY970" s="23">
        <v>31800.5</v>
      </c>
      <c r="AZ970" s="23">
        <v>31.8005</v>
      </c>
      <c r="BA970" s="23">
        <v>52.846637999999999</v>
      </c>
      <c r="BB970" s="14">
        <v>2.4360972537324797</v>
      </c>
      <c r="BC970" s="22">
        <v>120</v>
      </c>
      <c r="BD970" s="23">
        <v>176055</v>
      </c>
      <c r="BE970" s="23">
        <v>176.05500000000001</v>
      </c>
      <c r="BF970" s="23">
        <v>281.15983500000004</v>
      </c>
      <c r="BG970" s="14">
        <v>12.960762081087868</v>
      </c>
      <c r="BH970" s="22">
        <v>3954</v>
      </c>
      <c r="BI970" s="23">
        <v>282.07297300000005</v>
      </c>
      <c r="BJ970" s="23">
        <v>435.80820899999998</v>
      </c>
      <c r="BK970" s="14">
        <v>20.089663624372296</v>
      </c>
      <c r="BL970" t="s">
        <v>505</v>
      </c>
    </row>
    <row r="971" spans="1:64">
      <c r="A971" t="s">
        <v>1844</v>
      </c>
      <c r="B971" t="s">
        <v>1843</v>
      </c>
      <c r="C971" t="s">
        <v>505</v>
      </c>
      <c r="D971" t="s">
        <v>929</v>
      </c>
      <c r="E971">
        <v>2015</v>
      </c>
      <c r="F971" s="23">
        <v>941.37</v>
      </c>
      <c r="G971" s="23">
        <v>154.5</v>
      </c>
      <c r="H971" s="22">
        <v>262828</v>
      </c>
      <c r="I971" s="29">
        <v>2110.7032118769266</v>
      </c>
      <c r="J971" s="28">
        <v>14</v>
      </c>
      <c r="K971" s="28">
        <v>17</v>
      </c>
      <c r="L971" s="30">
        <v>9381</v>
      </c>
      <c r="M971" s="31">
        <v>9.3810000000000002</v>
      </c>
      <c r="N971" s="30">
        <v>56.111091084731726</v>
      </c>
      <c r="O971" s="32">
        <v>2.658407433550801</v>
      </c>
      <c r="P971" s="28">
        <v>1</v>
      </c>
      <c r="Q971" s="28">
        <v>4</v>
      </c>
      <c r="R971" s="30">
        <v>1500</v>
      </c>
      <c r="S971" s="31">
        <v>1.5</v>
      </c>
      <c r="T971" s="30">
        <v>1.3077415749999999</v>
      </c>
      <c r="U971" s="32">
        <v>6.195762472153063E-2</v>
      </c>
      <c r="V971" s="28">
        <v>0</v>
      </c>
      <c r="W971" s="28">
        <v>0</v>
      </c>
      <c r="X971" s="30">
        <v>0</v>
      </c>
      <c r="Y971" s="31">
        <v>0</v>
      </c>
      <c r="Z971" s="30">
        <v>0</v>
      </c>
      <c r="AA971" s="18">
        <v>0</v>
      </c>
      <c r="AB971" s="28">
        <v>6</v>
      </c>
      <c r="AC971" s="22" t="s">
        <v>782</v>
      </c>
      <c r="AD971" s="30">
        <v>0</v>
      </c>
      <c r="AE971" s="19">
        <v>0</v>
      </c>
      <c r="AF971" s="30">
        <v>10.243443000000001</v>
      </c>
      <c r="AG971" s="18">
        <v>0.48530949033289705</v>
      </c>
      <c r="AH971" s="22" t="s">
        <v>782</v>
      </c>
      <c r="AI971" s="23" t="s">
        <v>782</v>
      </c>
      <c r="AJ971" s="23" t="s">
        <v>782</v>
      </c>
      <c r="AK971" s="23" t="s">
        <v>782</v>
      </c>
      <c r="AL971" s="14" t="s">
        <v>782</v>
      </c>
      <c r="AM971" s="22" t="s">
        <v>782</v>
      </c>
      <c r="AN971" s="23" t="s">
        <v>782</v>
      </c>
      <c r="AO971" s="23" t="s">
        <v>782</v>
      </c>
      <c r="AP971" s="23" t="s">
        <v>782</v>
      </c>
      <c r="AQ971" s="14" t="s">
        <v>782</v>
      </c>
      <c r="AR971" s="28">
        <v>4704</v>
      </c>
      <c r="AS971" s="30">
        <v>76426.000999999989</v>
      </c>
      <c r="AT971" s="33">
        <v>76.426000999999985</v>
      </c>
      <c r="AU971" s="30">
        <v>67.878728936113347</v>
      </c>
      <c r="AV971" s="18">
        <v>3.2159295799693557</v>
      </c>
      <c r="AW971" s="28">
        <v>11</v>
      </c>
      <c r="AX971" s="22" t="s">
        <v>782</v>
      </c>
      <c r="AY971" s="30">
        <v>31850.5</v>
      </c>
      <c r="AZ971" s="19">
        <v>31.8505</v>
      </c>
      <c r="BA971" s="30">
        <v>82.994254176359831</v>
      </c>
      <c r="BB971" s="18">
        <v>3.932066512684075</v>
      </c>
      <c r="BC971" s="28">
        <v>137</v>
      </c>
      <c r="BD971" s="30">
        <v>238005</v>
      </c>
      <c r="BE971" s="19">
        <v>238.005</v>
      </c>
      <c r="BF971" s="30">
        <v>442.11843807920224</v>
      </c>
      <c r="BG971" s="18">
        <v>20.946499516909903</v>
      </c>
      <c r="BH971" s="13">
        <v>4873</v>
      </c>
      <c r="BI971" s="19">
        <v>357.16250099999996</v>
      </c>
      <c r="BJ971" s="19">
        <v>660.65369685140718</v>
      </c>
      <c r="BK971" s="18">
        <v>31.300170158168562</v>
      </c>
      <c r="BL971" t="s">
        <v>505</v>
      </c>
    </row>
    <row r="972" spans="1:64">
      <c r="A972" t="s">
        <v>1845</v>
      </c>
      <c r="B972" t="s">
        <v>1843</v>
      </c>
      <c r="C972" t="s">
        <v>505</v>
      </c>
      <c r="D972" t="s">
        <v>929</v>
      </c>
      <c r="E972">
        <v>2016</v>
      </c>
      <c r="F972" s="23">
        <v>941.77</v>
      </c>
      <c r="G972" s="23">
        <v>152.25</v>
      </c>
      <c r="H972" s="22">
        <v>262072</v>
      </c>
      <c r="I972" s="29">
        <v>2234.6722703111404</v>
      </c>
      <c r="J972" s="28">
        <v>14</v>
      </c>
      <c r="K972" s="28">
        <v>17</v>
      </c>
      <c r="L972" s="30">
        <v>9381</v>
      </c>
      <c r="M972" s="31">
        <v>9.3810000000000002</v>
      </c>
      <c r="N972" s="30">
        <v>56.107760999999996</v>
      </c>
      <c r="O972" s="32">
        <v>2.5107825315337151</v>
      </c>
      <c r="P972" s="28">
        <v>1</v>
      </c>
      <c r="Q972" s="28">
        <v>4</v>
      </c>
      <c r="R972" s="30">
        <v>1500</v>
      </c>
      <c r="S972" s="31">
        <v>1.5</v>
      </c>
      <c r="T972" s="30">
        <v>1.2918272500000001</v>
      </c>
      <c r="U972" s="32">
        <v>5.7808353697436574E-2</v>
      </c>
      <c r="V972" s="28">
        <v>0</v>
      </c>
      <c r="W972" s="28">
        <v>0</v>
      </c>
      <c r="X972" s="30">
        <v>0</v>
      </c>
      <c r="Y972" s="31">
        <v>0</v>
      </c>
      <c r="Z972" s="30">
        <v>0</v>
      </c>
      <c r="AA972" s="18">
        <v>0</v>
      </c>
      <c r="AB972" s="28">
        <v>6</v>
      </c>
      <c r="AC972" s="22" t="s">
        <v>782</v>
      </c>
      <c r="AD972" s="30">
        <v>0</v>
      </c>
      <c r="AE972" s="19">
        <v>0</v>
      </c>
      <c r="AF972" s="30">
        <v>9.5540339999999979</v>
      </c>
      <c r="AG972" s="18">
        <v>0.42753624891357156</v>
      </c>
      <c r="AH972" s="22" t="s">
        <v>782</v>
      </c>
      <c r="AI972" s="23" t="s">
        <v>782</v>
      </c>
      <c r="AJ972" s="23" t="s">
        <v>782</v>
      </c>
      <c r="AK972" s="23" t="s">
        <v>782</v>
      </c>
      <c r="AL972" s="14" t="s">
        <v>782</v>
      </c>
      <c r="AM972" s="22" t="s">
        <v>782</v>
      </c>
      <c r="AN972" s="23" t="s">
        <v>782</v>
      </c>
      <c r="AO972" s="23" t="s">
        <v>782</v>
      </c>
      <c r="AP972" s="23" t="s">
        <v>782</v>
      </c>
      <c r="AQ972" s="14" t="s">
        <v>782</v>
      </c>
      <c r="AR972" s="28">
        <v>4888</v>
      </c>
      <c r="AS972" s="30">
        <v>78909.090999999986</v>
      </c>
      <c r="AT972" s="33">
        <v>78.909090999999989</v>
      </c>
      <c r="AU972" s="30">
        <v>70.07127280800006</v>
      </c>
      <c r="AV972" s="18">
        <v>3.1356397866002883</v>
      </c>
      <c r="AW972" s="28">
        <v>11</v>
      </c>
      <c r="AX972" s="22" t="s">
        <v>782</v>
      </c>
      <c r="AY972" s="30">
        <v>26390.5</v>
      </c>
      <c r="AZ972" s="19">
        <v>26.390499999999999</v>
      </c>
      <c r="BA972" s="30">
        <v>51.388905000000001</v>
      </c>
      <c r="BB972" s="18">
        <v>2.2996170705982295</v>
      </c>
      <c r="BC972" s="28">
        <v>152</v>
      </c>
      <c r="BD972" s="30">
        <v>283555</v>
      </c>
      <c r="BE972" s="19">
        <v>283.55500000000001</v>
      </c>
      <c r="BF972" s="30">
        <v>561.47454554378362</v>
      </c>
      <c r="BG972" s="18">
        <v>25.12558789954501</v>
      </c>
      <c r="BH972" s="13">
        <v>5072</v>
      </c>
      <c r="BI972" s="19">
        <v>399.735591</v>
      </c>
      <c r="BJ972" s="19">
        <v>749.88834560178361</v>
      </c>
      <c r="BK972" s="18">
        <v>33.556971890888249</v>
      </c>
      <c r="BL972" t="s">
        <v>505</v>
      </c>
    </row>
    <row r="973" spans="1:64">
      <c r="A973" t="s">
        <v>1846</v>
      </c>
      <c r="B973" t="s">
        <v>1843</v>
      </c>
      <c r="C973" t="s">
        <v>505</v>
      </c>
      <c r="D973" t="s">
        <v>929</v>
      </c>
      <c r="E973">
        <v>2017</v>
      </c>
      <c r="F973" s="23">
        <v>941.49</v>
      </c>
      <c r="G973" s="23">
        <v>152.78</v>
      </c>
      <c r="H973" s="22">
        <v>262889</v>
      </c>
      <c r="I973" s="29">
        <v>2064.9958458327746</v>
      </c>
      <c r="J973" s="28">
        <v>15</v>
      </c>
      <c r="K973" s="28">
        <v>19</v>
      </c>
      <c r="L973" s="30">
        <v>10156</v>
      </c>
      <c r="M973" s="31">
        <v>10.156000000000001</v>
      </c>
      <c r="N973" s="30">
        <v>60.743036000000004</v>
      </c>
      <c r="O973" s="32">
        <v>2.9415572976856748</v>
      </c>
      <c r="P973" s="28">
        <v>1</v>
      </c>
      <c r="Q973" s="28">
        <v>4</v>
      </c>
      <c r="R973" s="30">
        <v>1500</v>
      </c>
      <c r="S973" s="31">
        <v>1.5</v>
      </c>
      <c r="T973" s="30">
        <v>3.5264999999999995</v>
      </c>
      <c r="U973" s="32">
        <v>0.17077516195088649</v>
      </c>
      <c r="V973" s="28">
        <v>0</v>
      </c>
      <c r="W973" s="28">
        <v>0</v>
      </c>
      <c r="X973" s="30">
        <v>0</v>
      </c>
      <c r="Y973" s="31">
        <v>0</v>
      </c>
      <c r="Z973" s="30">
        <v>0</v>
      </c>
      <c r="AA973" s="18">
        <v>0</v>
      </c>
      <c r="AB973" s="28">
        <v>6</v>
      </c>
      <c r="AC973" s="22" t="s">
        <v>782</v>
      </c>
      <c r="AD973" s="30">
        <v>0</v>
      </c>
      <c r="AE973" s="19">
        <v>0</v>
      </c>
      <c r="AF973" s="30">
        <v>10.591874999999998</v>
      </c>
      <c r="AG973" s="18">
        <v>0.51292476066597081</v>
      </c>
      <c r="AH973" s="22" t="s">
        <v>782</v>
      </c>
      <c r="AI973" s="23" t="s">
        <v>782</v>
      </c>
      <c r="AJ973" s="23" t="s">
        <v>782</v>
      </c>
      <c r="AK973" s="23" t="s">
        <v>782</v>
      </c>
      <c r="AL973" s="14" t="s">
        <v>782</v>
      </c>
      <c r="AM973" s="22" t="s">
        <v>782</v>
      </c>
      <c r="AN973" s="23" t="s">
        <v>782</v>
      </c>
      <c r="AO973" s="23" t="s">
        <v>782</v>
      </c>
      <c r="AP973" s="23" t="s">
        <v>782</v>
      </c>
      <c r="AQ973" s="14" t="s">
        <v>782</v>
      </c>
      <c r="AR973" s="28">
        <v>5163</v>
      </c>
      <c r="AS973" s="30">
        <v>83015.545999999973</v>
      </c>
      <c r="AT973" s="33">
        <v>83.015545999999972</v>
      </c>
      <c r="AU973" s="30">
        <v>73.717804848000071</v>
      </c>
      <c r="AV973" s="18">
        <v>3.569876665697167</v>
      </c>
      <c r="AW973" s="28">
        <v>11</v>
      </c>
      <c r="AX973" s="22" t="s">
        <v>782</v>
      </c>
      <c r="AY973" s="30">
        <v>0</v>
      </c>
      <c r="AZ973" s="19">
        <v>0</v>
      </c>
      <c r="BA973" s="30">
        <v>0</v>
      </c>
      <c r="BB973" s="18">
        <v>0</v>
      </c>
      <c r="BC973" s="28">
        <v>165</v>
      </c>
      <c r="BD973" s="30">
        <v>319825</v>
      </c>
      <c r="BE973" s="19">
        <v>319.82499999999999</v>
      </c>
      <c r="BF973" s="30">
        <v>648.74683497135391</v>
      </c>
      <c r="BG973" s="18">
        <v>31.416374821312353</v>
      </c>
      <c r="BH973" s="13">
        <v>5361</v>
      </c>
      <c r="BI973" s="19">
        <v>414.49654599999997</v>
      </c>
      <c r="BJ973" s="19">
        <v>797.32605081935401</v>
      </c>
      <c r="BK973" s="18">
        <v>38.611508707312055</v>
      </c>
      <c r="BL973" t="s">
        <v>505</v>
      </c>
    </row>
    <row r="974" spans="1:64">
      <c r="A974" t="s">
        <v>1847</v>
      </c>
      <c r="B974" t="s">
        <v>1843</v>
      </c>
      <c r="C974" t="s">
        <v>505</v>
      </c>
      <c r="D974" t="s">
        <v>929</v>
      </c>
      <c r="E974">
        <v>2018</v>
      </c>
      <c r="F974" s="23">
        <v>941.49</v>
      </c>
      <c r="G974" s="23">
        <v>154.22999999999999</v>
      </c>
      <c r="H974" s="22">
        <v>263722</v>
      </c>
      <c r="I974" s="29">
        <v>2065.142611706679</v>
      </c>
      <c r="J974" s="28">
        <v>15</v>
      </c>
      <c r="K974" s="28">
        <v>19</v>
      </c>
      <c r="L974" s="30">
        <v>11956</v>
      </c>
      <c r="M974" s="31">
        <v>11.956</v>
      </c>
      <c r="N974" s="30">
        <v>71.508836000000002</v>
      </c>
      <c r="O974" s="32">
        <v>3.4626584912169114</v>
      </c>
      <c r="P974" s="28">
        <v>1</v>
      </c>
      <c r="Q974" s="28">
        <v>4</v>
      </c>
      <c r="R974" s="30">
        <v>1500</v>
      </c>
      <c r="S974" s="31">
        <v>1.5</v>
      </c>
      <c r="T974" s="30">
        <v>4.4207995999999987</v>
      </c>
      <c r="U974" s="32">
        <v>0.21406752129077194</v>
      </c>
      <c r="V974" s="28">
        <v>0</v>
      </c>
      <c r="W974" s="28">
        <v>0</v>
      </c>
      <c r="X974" s="30">
        <v>0</v>
      </c>
      <c r="Y974" s="31">
        <v>0</v>
      </c>
      <c r="Z974" s="30">
        <v>0</v>
      </c>
      <c r="AA974" s="18">
        <v>0</v>
      </c>
      <c r="AB974" s="28">
        <v>6</v>
      </c>
      <c r="AC974" s="22" t="s">
        <v>782</v>
      </c>
      <c r="AD974" s="30">
        <v>0</v>
      </c>
      <c r="AE974" s="19">
        <v>0</v>
      </c>
      <c r="AF974" s="30">
        <v>9.4440780000000011</v>
      </c>
      <c r="AG974" s="18">
        <v>0.45730875661876003</v>
      </c>
      <c r="AH974" s="22" t="s">
        <v>782</v>
      </c>
      <c r="AI974" s="23" t="s">
        <v>782</v>
      </c>
      <c r="AJ974" s="23" t="s">
        <v>782</v>
      </c>
      <c r="AK974" s="23" t="s">
        <v>782</v>
      </c>
      <c r="AL974" s="14" t="s">
        <v>782</v>
      </c>
      <c r="AM974" s="22" t="s">
        <v>782</v>
      </c>
      <c r="AN974" s="23" t="s">
        <v>782</v>
      </c>
      <c r="AO974" s="23" t="s">
        <v>782</v>
      </c>
      <c r="AP974" s="23" t="s">
        <v>782</v>
      </c>
      <c r="AQ974" s="14" t="s">
        <v>782</v>
      </c>
      <c r="AR974" s="28">
        <v>5452</v>
      </c>
      <c r="AS974" s="30">
        <v>88075.538999999961</v>
      </c>
      <c r="AT974" s="33">
        <v>88.075538999999964</v>
      </c>
      <c r="AU974" s="30">
        <v>78.211078632000081</v>
      </c>
      <c r="AV974" s="18">
        <v>3.7871998857921363</v>
      </c>
      <c r="AW974" s="28">
        <v>11</v>
      </c>
      <c r="AX974" s="22" t="s">
        <v>782</v>
      </c>
      <c r="AY974" s="30">
        <v>26390.5</v>
      </c>
      <c r="AZ974" s="19">
        <v>26.390499999999999</v>
      </c>
      <c r="BA974" s="30">
        <v>51.551217459999997</v>
      </c>
      <c r="BB974" s="18">
        <v>2.4962546009060822</v>
      </c>
      <c r="BC974" s="28">
        <v>168</v>
      </c>
      <c r="BD974" s="30">
        <v>328550</v>
      </c>
      <c r="BE974" s="19">
        <v>328.55</v>
      </c>
      <c r="BF974" s="30">
        <v>672.42969559821688</v>
      </c>
      <c r="BG974" s="18">
        <v>32.56093268263475</v>
      </c>
      <c r="BH974" s="13">
        <v>5653</v>
      </c>
      <c r="BI974" s="19">
        <v>456.472039</v>
      </c>
      <c r="BJ974" s="19">
        <v>887.56570529021701</v>
      </c>
      <c r="BK974" s="18">
        <v>42.978421938459412</v>
      </c>
      <c r="BL974" t="s">
        <v>505</v>
      </c>
    </row>
    <row r="975" spans="1:64">
      <c r="A975" t="s">
        <v>1848</v>
      </c>
      <c r="B975" t="s">
        <v>1843</v>
      </c>
      <c r="C975" t="s">
        <v>505</v>
      </c>
      <c r="D975" t="s">
        <v>929</v>
      </c>
      <c r="E975">
        <v>2019</v>
      </c>
      <c r="F975" s="23">
        <v>941.49</v>
      </c>
      <c r="G975" s="23">
        <v>154.97999999999999</v>
      </c>
      <c r="H975" s="22">
        <v>264638</v>
      </c>
      <c r="I975" s="34">
        <v>2114.7583589286378</v>
      </c>
      <c r="J975" s="22">
        <v>14</v>
      </c>
      <c r="K975" s="22">
        <v>17</v>
      </c>
      <c r="L975" s="23">
        <v>10171</v>
      </c>
      <c r="M975" s="23">
        <v>10.170999999999999</v>
      </c>
      <c r="N975" s="23">
        <v>60.832750999999995</v>
      </c>
      <c r="O975" s="14">
        <v>2.8765816549753986</v>
      </c>
      <c r="P975" s="22">
        <v>1</v>
      </c>
      <c r="Q975" s="22">
        <v>4</v>
      </c>
      <c r="R975" s="23">
        <v>1500</v>
      </c>
      <c r="S975" s="23">
        <v>1.5</v>
      </c>
      <c r="T975" s="23">
        <v>0.70055999999999996</v>
      </c>
      <c r="U975" s="14">
        <v>3.3127189073030174E-2</v>
      </c>
      <c r="V975" s="22">
        <v>0</v>
      </c>
      <c r="W975" s="22">
        <v>0</v>
      </c>
      <c r="X975" s="23">
        <v>0</v>
      </c>
      <c r="Y975" s="23">
        <v>0</v>
      </c>
      <c r="Z975" s="23">
        <v>0</v>
      </c>
      <c r="AA975" s="14">
        <v>0</v>
      </c>
      <c r="AB975" s="22">
        <v>4</v>
      </c>
      <c r="AC975" s="22">
        <v>4</v>
      </c>
      <c r="AD975" s="23">
        <v>5436.982832618025</v>
      </c>
      <c r="AE975" s="23">
        <v>5.4369828326180247</v>
      </c>
      <c r="AF975" s="23">
        <v>8.4985319999999991</v>
      </c>
      <c r="AG975" s="14">
        <v>0.40186775780403855</v>
      </c>
      <c r="AH975" s="22">
        <v>3</v>
      </c>
      <c r="AI975" s="23">
        <v>5217.5</v>
      </c>
      <c r="AJ975" s="23">
        <v>5.2175000000000002</v>
      </c>
      <c r="AK975" s="23">
        <v>4.63314</v>
      </c>
      <c r="AL975" s="14">
        <v>0.21908602372647459</v>
      </c>
      <c r="AM975" s="22">
        <v>5970</v>
      </c>
      <c r="AN975" s="23">
        <v>90807.018999999942</v>
      </c>
      <c r="AO975" s="23">
        <v>90.80701899999994</v>
      </c>
      <c r="AP975" s="23">
        <v>80.636632872000064</v>
      </c>
      <c r="AQ975" s="14">
        <v>3.8130423994565303</v>
      </c>
      <c r="AR975" s="22">
        <v>5973</v>
      </c>
      <c r="AS975" s="23">
        <v>96024.518999999942</v>
      </c>
      <c r="AT975" s="23">
        <v>96.024518999999941</v>
      </c>
      <c r="AU975" s="23">
        <v>85.269772872000061</v>
      </c>
      <c r="AV975" s="14">
        <v>4.0321284231830044</v>
      </c>
      <c r="AW975" s="22">
        <v>11</v>
      </c>
      <c r="AX975" s="22" t="s">
        <v>782</v>
      </c>
      <c r="AY975" s="23">
        <v>26390.5</v>
      </c>
      <c r="AZ975" s="23">
        <v>26.390499999999999</v>
      </c>
      <c r="BA975" s="23">
        <v>51.388905000000001</v>
      </c>
      <c r="BB975" s="14">
        <v>2.4300130926558552</v>
      </c>
      <c r="BC975" s="22">
        <v>177</v>
      </c>
      <c r="BD975" s="23">
        <v>357560</v>
      </c>
      <c r="BE975" s="23">
        <v>357.56</v>
      </c>
      <c r="BF975" s="23">
        <v>764.26091750094679</v>
      </c>
      <c r="BG975" s="14">
        <v>36.139396932712948</v>
      </c>
      <c r="BH975" s="22">
        <v>6180</v>
      </c>
      <c r="BI975" s="23">
        <v>497.08300183261792</v>
      </c>
      <c r="BJ975" s="23">
        <v>970.95143837294688</v>
      </c>
      <c r="BK975" s="14">
        <v>45.913115050404272</v>
      </c>
      <c r="BL975" t="s">
        <v>505</v>
      </c>
    </row>
    <row r="976" spans="1:64">
      <c r="A976" t="s">
        <v>1849</v>
      </c>
      <c r="B976" t="s">
        <v>1843</v>
      </c>
      <c r="C976" t="s">
        <v>505</v>
      </c>
      <c r="D976" t="s">
        <v>929</v>
      </c>
      <c r="E976">
        <v>2020</v>
      </c>
      <c r="F976" s="23">
        <v>941.49</v>
      </c>
      <c r="G976" s="23">
        <v>155.91999999999999</v>
      </c>
      <c r="H976" s="22">
        <v>265140</v>
      </c>
      <c r="I976" s="34">
        <v>2130.9307560484153</v>
      </c>
      <c r="J976" s="22">
        <v>16</v>
      </c>
      <c r="K976" s="22">
        <v>19</v>
      </c>
      <c r="L976" s="23">
        <v>10951</v>
      </c>
      <c r="M976" s="23">
        <v>10.951000000000001</v>
      </c>
      <c r="N976" s="23">
        <v>65.497930999999994</v>
      </c>
      <c r="O976" s="14">
        <v>3.0736771156965674</v>
      </c>
      <c r="P976" s="22">
        <v>1</v>
      </c>
      <c r="Q976" s="22">
        <v>4</v>
      </c>
      <c r="R976" s="23">
        <v>1500</v>
      </c>
      <c r="S976" s="23">
        <v>1.5</v>
      </c>
      <c r="T976" s="23">
        <v>0.58784389999999997</v>
      </c>
      <c r="U976" s="14">
        <v>2.7586250671518486E-2</v>
      </c>
      <c r="V976" s="22">
        <v>0</v>
      </c>
      <c r="W976" s="22">
        <v>0</v>
      </c>
      <c r="X976" s="23">
        <v>0</v>
      </c>
      <c r="Y976" s="23">
        <v>0</v>
      </c>
      <c r="Z976" s="23">
        <v>0</v>
      </c>
      <c r="AA976" s="14">
        <v>0</v>
      </c>
      <c r="AB976" s="22">
        <v>5</v>
      </c>
      <c r="AC976" s="22">
        <v>5</v>
      </c>
      <c r="AD976" s="23">
        <v>4754.93347639485</v>
      </c>
      <c r="AE976" s="23">
        <v>4.7549334763948501</v>
      </c>
      <c r="AF976" s="23">
        <v>7.6793639999999996</v>
      </c>
      <c r="AG976" s="14">
        <v>0.36037604592279499</v>
      </c>
      <c r="AH976" s="22">
        <v>6</v>
      </c>
      <c r="AI976" s="23">
        <v>6781.18</v>
      </c>
      <c r="AJ976" s="23">
        <v>6.78118</v>
      </c>
      <c r="AK976" s="23">
        <v>6.0216878400000002</v>
      </c>
      <c r="AL976" s="14">
        <v>0.28258486686665413</v>
      </c>
      <c r="AM976" s="22">
        <v>6901</v>
      </c>
      <c r="AN976" s="23">
        <v>107288.30399999993</v>
      </c>
      <c r="AO976" s="23">
        <v>107.28830399999993</v>
      </c>
      <c r="AP976" s="23">
        <v>95.272013952000037</v>
      </c>
      <c r="AQ976" s="14">
        <v>4.4709108300014337</v>
      </c>
      <c r="AR976" s="22">
        <v>6907</v>
      </c>
      <c r="AS976" s="23">
        <v>114069.48399999992</v>
      </c>
      <c r="AT976" s="23">
        <v>114.06948399999992</v>
      </c>
      <c r="AU976" s="23">
        <v>101.29370179200006</v>
      </c>
      <c r="AV976" s="14">
        <v>4.7534956968680895</v>
      </c>
      <c r="AW976" s="22">
        <v>11</v>
      </c>
      <c r="AX976" s="22">
        <v>11</v>
      </c>
      <c r="AY976" s="23">
        <v>26390.5</v>
      </c>
      <c r="AZ976" s="23">
        <v>26.390499999999999</v>
      </c>
      <c r="BA976" s="23">
        <v>51.388905000000001</v>
      </c>
      <c r="BB976" s="14">
        <v>2.4115708525083783</v>
      </c>
      <c r="BC976" s="22">
        <v>180</v>
      </c>
      <c r="BD976" s="23">
        <v>367760</v>
      </c>
      <c r="BE976" s="23">
        <v>367.76</v>
      </c>
      <c r="BF976" s="23">
        <v>793.41492678126122</v>
      </c>
      <c r="BG976" s="14">
        <v>37.233257088680105</v>
      </c>
      <c r="BH976" s="22">
        <v>7120</v>
      </c>
      <c r="BI976" s="23">
        <v>525.42591747639472</v>
      </c>
      <c r="BJ976" s="23">
        <v>1019.8626724732612</v>
      </c>
      <c r="BK976" s="14">
        <v>47.859963050347453</v>
      </c>
      <c r="BL976" t="s">
        <v>505</v>
      </c>
    </row>
    <row r="977" spans="1:64">
      <c r="A977" t="s">
        <v>1850</v>
      </c>
      <c r="B977" t="s">
        <v>1843</v>
      </c>
      <c r="C977" t="s">
        <v>505</v>
      </c>
      <c r="D977" t="s">
        <v>929</v>
      </c>
      <c r="E977">
        <v>2021</v>
      </c>
      <c r="F977" s="23">
        <v>941.49</v>
      </c>
      <c r="G977" s="23">
        <v>156.4</v>
      </c>
      <c r="H977" s="22">
        <v>266771</v>
      </c>
      <c r="I977" s="34">
        <v>1987.93</v>
      </c>
      <c r="J977" s="22">
        <v>16</v>
      </c>
      <c r="K977" s="22">
        <v>24</v>
      </c>
      <c r="L977" s="23">
        <v>12647</v>
      </c>
      <c r="M977" s="23">
        <v>12.65</v>
      </c>
      <c r="N977" s="23">
        <v>75.64</v>
      </c>
      <c r="O977" s="14">
        <v>3.81</v>
      </c>
      <c r="P977" s="22">
        <v>1</v>
      </c>
      <c r="Q977" s="22">
        <v>4</v>
      </c>
      <c r="R977" s="23">
        <v>1500</v>
      </c>
      <c r="S977" s="23">
        <v>1.5</v>
      </c>
      <c r="T977" s="23">
        <v>1.71</v>
      </c>
      <c r="U977" s="14">
        <v>0.09</v>
      </c>
      <c r="V977" s="22">
        <v>0</v>
      </c>
      <c r="W977" s="22">
        <v>0</v>
      </c>
      <c r="X977" s="23">
        <v>0</v>
      </c>
      <c r="Y977" s="23">
        <v>0</v>
      </c>
      <c r="Z977" s="23">
        <v>0</v>
      </c>
      <c r="AA977" s="14">
        <v>0</v>
      </c>
      <c r="AB977" s="22">
        <v>5</v>
      </c>
      <c r="AC977" s="22">
        <v>0</v>
      </c>
      <c r="AD977" s="23">
        <v>2060</v>
      </c>
      <c r="AE977" s="23">
        <v>2.06</v>
      </c>
      <c r="AF977" s="23">
        <v>7.07</v>
      </c>
      <c r="AG977" s="14">
        <v>0.36</v>
      </c>
      <c r="AH977" s="22">
        <v>8</v>
      </c>
      <c r="AI977" s="23">
        <v>6782.08</v>
      </c>
      <c r="AJ977" s="23">
        <v>7</v>
      </c>
      <c r="AK977" s="23">
        <v>6.07</v>
      </c>
      <c r="AL977" s="14">
        <v>0.31</v>
      </c>
      <c r="AM977" s="22">
        <v>7816</v>
      </c>
      <c r="AN977" s="23">
        <v>120404.56</v>
      </c>
      <c r="AO977" s="23">
        <v>120</v>
      </c>
      <c r="AP977" s="23">
        <v>107.74</v>
      </c>
      <c r="AQ977" s="14">
        <v>5.42</v>
      </c>
      <c r="AR977" s="22">
        <v>7824</v>
      </c>
      <c r="AS977" s="23">
        <v>127186.64</v>
      </c>
      <c r="AT977" s="23">
        <v>127</v>
      </c>
      <c r="AU977" s="23">
        <v>113.81</v>
      </c>
      <c r="AV977" s="14">
        <v>5.73</v>
      </c>
      <c r="AW977" s="22">
        <v>12</v>
      </c>
      <c r="AX977" s="22">
        <v>17</v>
      </c>
      <c r="AY977" s="23">
        <v>47129.5</v>
      </c>
      <c r="AZ977" s="23">
        <v>47.13</v>
      </c>
      <c r="BA977" s="23">
        <v>86.03</v>
      </c>
      <c r="BB977" s="14">
        <v>4.33</v>
      </c>
      <c r="BC977" s="22">
        <v>188</v>
      </c>
      <c r="BD977" s="23">
        <v>400170</v>
      </c>
      <c r="BE977" s="23">
        <v>400.17</v>
      </c>
      <c r="BF977" s="23">
        <v>769.38</v>
      </c>
      <c r="BG977" s="14">
        <v>38.700000000000003</v>
      </c>
      <c r="BH977" s="22">
        <v>8046</v>
      </c>
      <c r="BI977" s="23">
        <v>590.69000000000005</v>
      </c>
      <c r="BJ977" s="23">
        <v>1053.6400000000001</v>
      </c>
      <c r="BK977" s="14">
        <v>53</v>
      </c>
      <c r="BL977" t="s">
        <v>505</v>
      </c>
    </row>
    <row r="978" spans="1:64">
      <c r="A978" t="s">
        <v>1851</v>
      </c>
      <c r="B978" t="s">
        <v>1843</v>
      </c>
      <c r="C978" t="s">
        <v>505</v>
      </c>
      <c r="D978" s="111" t="s">
        <v>929</v>
      </c>
      <c r="E978" s="110">
        <v>2022</v>
      </c>
      <c r="F978" s="23"/>
      <c r="G978" s="23"/>
      <c r="H978" s="22">
        <v>270833</v>
      </c>
      <c r="I978" s="34">
        <v>1962.8725054933657</v>
      </c>
      <c r="J978" s="22">
        <v>16</v>
      </c>
      <c r="K978" s="22">
        <v>24</v>
      </c>
      <c r="L978" s="23">
        <v>12647</v>
      </c>
      <c r="M978" s="23">
        <v>12.647</v>
      </c>
      <c r="N978" s="23">
        <v>74.844946000000007</v>
      </c>
      <c r="O978" s="14">
        <v>3.8130314521465989</v>
      </c>
      <c r="P978" s="22">
        <v>1</v>
      </c>
      <c r="Q978" s="22">
        <v>4</v>
      </c>
      <c r="R978" s="23">
        <v>1500</v>
      </c>
      <c r="S978" s="23">
        <v>1.5</v>
      </c>
      <c r="T978" s="23">
        <v>3.5265</v>
      </c>
      <c r="U978" s="14">
        <v>0.17966016591146955</v>
      </c>
      <c r="V978" s="22">
        <v>0</v>
      </c>
      <c r="W978" s="22">
        <v>0</v>
      </c>
      <c r="X978" s="23">
        <v>0</v>
      </c>
      <c r="Y978" s="23">
        <v>0</v>
      </c>
      <c r="Z978" s="23">
        <v>0</v>
      </c>
      <c r="AA978" s="14">
        <v>0</v>
      </c>
      <c r="AB978" s="22">
        <v>5</v>
      </c>
      <c r="AC978" s="22">
        <v>0</v>
      </c>
      <c r="AD978" s="23">
        <v>2060</v>
      </c>
      <c r="AE978" s="23">
        <v>2.06</v>
      </c>
      <c r="AF978" s="23">
        <v>8.0858609999999995</v>
      </c>
      <c r="AG978" s="14">
        <v>0.41194020382733049</v>
      </c>
      <c r="AH978" s="22">
        <v>13</v>
      </c>
      <c r="AI978" s="23">
        <v>47433.765000000007</v>
      </c>
      <c r="AJ978" s="23">
        <v>47.433765000000008</v>
      </c>
      <c r="AK978" s="23">
        <v>48.589437372654842</v>
      </c>
      <c r="AL978" s="14">
        <v>2.4754250332953713</v>
      </c>
      <c r="AM978" s="22">
        <v>9392</v>
      </c>
      <c r="AN978" s="23">
        <v>135824.17299999995</v>
      </c>
      <c r="AO978" s="23">
        <v>135.82417299999994</v>
      </c>
      <c r="AP978" s="23">
        <v>139.13338204707421</v>
      </c>
      <c r="AQ978" s="14">
        <v>7.0882536516095929</v>
      </c>
      <c r="AR978" s="22">
        <v>9405</v>
      </c>
      <c r="AS978" s="23">
        <v>183257.93799999991</v>
      </c>
      <c r="AT978" s="23">
        <v>183.25793799999991</v>
      </c>
      <c r="AU978" s="23">
        <v>187.72281941972906</v>
      </c>
      <c r="AV978" s="14">
        <v>9.563678684904966</v>
      </c>
      <c r="AW978" s="22">
        <v>12</v>
      </c>
      <c r="AX978" s="22">
        <v>17</v>
      </c>
      <c r="AY978" s="23">
        <v>47129.5</v>
      </c>
      <c r="AZ978" s="23">
        <v>47.1295</v>
      </c>
      <c r="BA978" s="23">
        <v>86.027794999999998</v>
      </c>
      <c r="BB978" s="14">
        <v>4.3827500135255608</v>
      </c>
      <c r="BC978" s="22">
        <v>200</v>
      </c>
      <c r="BD978" s="23">
        <v>459491.5</v>
      </c>
      <c r="BE978" s="23">
        <v>459.49149999999997</v>
      </c>
      <c r="BF978" s="23">
        <v>1011.352772233272</v>
      </c>
      <c r="BG978" s="14">
        <v>51.524119340551344</v>
      </c>
      <c r="BH978" s="22">
        <v>9639</v>
      </c>
      <c r="BI978" s="23">
        <v>706.08593799999994</v>
      </c>
      <c r="BJ978" s="23">
        <v>1371.5606936530012</v>
      </c>
      <c r="BK978" s="14">
        <v>69.875179860867277</v>
      </c>
      <c r="BL978" t="s">
        <v>505</v>
      </c>
    </row>
    <row r="979" spans="1:64">
      <c r="A979" t="s">
        <v>1852</v>
      </c>
      <c r="B979" t="s">
        <v>1843</v>
      </c>
      <c r="C979" t="s">
        <v>505</v>
      </c>
      <c r="D979" t="s">
        <v>929</v>
      </c>
      <c r="E979">
        <v>2023</v>
      </c>
      <c r="F979">
        <v>941.49</v>
      </c>
      <c r="G979">
        <v>201.2</v>
      </c>
      <c r="H979">
        <v>278462</v>
      </c>
      <c r="I979">
        <v>1962.8725054933657</v>
      </c>
      <c r="J979">
        <v>16</v>
      </c>
      <c r="K979">
        <v>26</v>
      </c>
      <c r="L979">
        <v>13584</v>
      </c>
      <c r="M979">
        <v>13.584</v>
      </c>
      <c r="N979">
        <v>80.390112000000002</v>
      </c>
      <c r="O979">
        <v>4.0955340591412499</v>
      </c>
      <c r="P979">
        <v>1</v>
      </c>
      <c r="Q979">
        <v>4</v>
      </c>
      <c r="R979">
        <v>1500</v>
      </c>
      <c r="S979">
        <v>1.5</v>
      </c>
      <c r="T979">
        <v>1.6301000000000001</v>
      </c>
      <c r="U979">
        <v>8.3046657153632936E-2</v>
      </c>
      <c r="V979">
        <v>0</v>
      </c>
      <c r="W979">
        <v>0</v>
      </c>
      <c r="X979">
        <v>0</v>
      </c>
      <c r="Y979">
        <v>0</v>
      </c>
      <c r="Z979">
        <v>0</v>
      </c>
      <c r="AA979">
        <v>0</v>
      </c>
      <c r="AB979">
        <v>4</v>
      </c>
      <c r="AC979">
        <v>6</v>
      </c>
      <c r="AD979">
        <v>2060</v>
      </c>
      <c r="AE979">
        <v>2.0599999999999996</v>
      </c>
      <c r="AF979">
        <v>8.0410889999999995</v>
      </c>
      <c r="AG979">
        <v>0.40965926098082878</v>
      </c>
      <c r="AH979">
        <v>23</v>
      </c>
      <c r="AI979">
        <v>72673.904999999999</v>
      </c>
      <c r="AJ979">
        <v>72.673905000000005</v>
      </c>
      <c r="AK979">
        <v>68.167195000000007</v>
      </c>
      <c r="AL979">
        <v>3.4728284597815109</v>
      </c>
      <c r="AM979">
        <v>12091</v>
      </c>
      <c r="AN979">
        <v>169291.23</v>
      </c>
      <c r="AO979">
        <v>169.29123000000001</v>
      </c>
      <c r="AP979">
        <v>158.793013</v>
      </c>
      <c r="AQ979">
        <v>8.0898281755741213</v>
      </c>
      <c r="AR979">
        <v>13723</v>
      </c>
      <c r="AS979">
        <v>243209.533</v>
      </c>
      <c r="AT979">
        <v>243.209532999998</v>
      </c>
      <c r="AU979">
        <v>228.12743753412599</v>
      </c>
      <c r="AV979">
        <v>11.622122012289658</v>
      </c>
      <c r="AW979">
        <v>12</v>
      </c>
      <c r="AX979">
        <v>16</v>
      </c>
      <c r="AY979">
        <v>47054.5</v>
      </c>
      <c r="AZ979">
        <v>47.054499999999997</v>
      </c>
      <c r="BA979">
        <v>85.739694</v>
      </c>
      <c r="BB979">
        <v>4.3680724937582962</v>
      </c>
      <c r="BC979">
        <v>193</v>
      </c>
      <c r="BD979">
        <v>453991.5</v>
      </c>
      <c r="BE979">
        <v>453.99149999999997</v>
      </c>
      <c r="BF979">
        <v>1199.279362</v>
      </c>
      <c r="BG979">
        <v>61.098179257371712</v>
      </c>
      <c r="BH979">
        <v>13949</v>
      </c>
      <c r="BI979">
        <v>761.39953299999797</v>
      </c>
      <c r="BJ979">
        <v>1603.2077945341262</v>
      </c>
      <c r="BK979">
        <v>81.676613740695387</v>
      </c>
      <c r="BL979" t="s">
        <v>505</v>
      </c>
    </row>
    <row r="980" spans="1:64">
      <c r="A980" t="s">
        <v>1853</v>
      </c>
      <c r="B980" t="s">
        <v>1843</v>
      </c>
      <c r="C980" t="s">
        <v>505</v>
      </c>
      <c r="D980" t="s">
        <v>929</v>
      </c>
      <c r="E980">
        <v>2024</v>
      </c>
      <c r="F980">
        <v>941.49</v>
      </c>
      <c r="G980">
        <v>201.97</v>
      </c>
      <c r="H980">
        <v>279285</v>
      </c>
      <c r="I980">
        <v>1915.0846562933014</v>
      </c>
      <c r="J980">
        <v>14</v>
      </c>
      <c r="K980">
        <v>23</v>
      </c>
      <c r="L980">
        <v>12234</v>
      </c>
      <c r="M980">
        <v>12.233999999999998</v>
      </c>
      <c r="N980">
        <v>72.400812000000016</v>
      </c>
      <c r="O980">
        <v>3.7805541265279503</v>
      </c>
      <c r="P980">
        <v>1</v>
      </c>
      <c r="Q980">
        <v>4</v>
      </c>
      <c r="R980">
        <v>1500</v>
      </c>
      <c r="S980">
        <v>1.5</v>
      </c>
      <c r="T980">
        <v>1.5861000000000001</v>
      </c>
      <c r="U980">
        <v>8.2821403993175946E-2</v>
      </c>
      <c r="V980">
        <v>0</v>
      </c>
      <c r="W980">
        <v>0</v>
      </c>
      <c r="X980">
        <v>0</v>
      </c>
      <c r="Y980">
        <v>0</v>
      </c>
      <c r="Z980">
        <v>0</v>
      </c>
      <c r="AA980">
        <v>0</v>
      </c>
      <c r="AB980">
        <v>4</v>
      </c>
      <c r="AC980">
        <v>6</v>
      </c>
      <c r="AD980">
        <v>2060</v>
      </c>
      <c r="AE980">
        <v>2.0599999999999996</v>
      </c>
      <c r="AF980">
        <v>7.6677299999999997</v>
      </c>
      <c r="AG980">
        <v>0.40038595551389877</v>
      </c>
      <c r="AH980">
        <v>29</v>
      </c>
      <c r="AI980">
        <v>111339.16499999999</v>
      </c>
      <c r="AJ980">
        <v>111.33916500000001</v>
      </c>
      <c r="AK980">
        <v>100.42167070814934</v>
      </c>
      <c r="AL980">
        <v>5.2437196642010706</v>
      </c>
      <c r="AM980">
        <v>14513</v>
      </c>
      <c r="AN980">
        <v>204342.60000000033</v>
      </c>
      <c r="AO980">
        <v>204.34259999999898</v>
      </c>
      <c r="AP980">
        <v>184.30554323671345</v>
      </c>
      <c r="AQ980">
        <v>9.6238849092677636</v>
      </c>
      <c r="AR980">
        <v>17882</v>
      </c>
      <c r="AS980">
        <v>318651.47499999614</v>
      </c>
      <c r="AT980">
        <v>318.65147499999745</v>
      </c>
      <c r="AU980">
        <v>287.40572549754017</v>
      </c>
      <c r="AV980">
        <v>15.0074684454849</v>
      </c>
      <c r="AW980">
        <v>12</v>
      </c>
      <c r="AX980">
        <v>16</v>
      </c>
      <c r="AY980">
        <v>47054.5</v>
      </c>
      <c r="AZ980">
        <v>47.054499999999997</v>
      </c>
      <c r="BA980">
        <v>85.739694</v>
      </c>
      <c r="BB980">
        <v>4.4770706985847575</v>
      </c>
      <c r="BC980">
        <v>179</v>
      </c>
      <c r="BD980">
        <v>449592.1</v>
      </c>
      <c r="BE980">
        <v>449.59210000000041</v>
      </c>
      <c r="BF980">
        <v>1030.2021596418087</v>
      </c>
      <c r="BG980">
        <v>53.79407935082061</v>
      </c>
      <c r="BH980">
        <v>18092</v>
      </c>
      <c r="BI980">
        <v>831.09207499999786</v>
      </c>
      <c r="BJ980">
        <v>1485.0022211393489</v>
      </c>
      <c r="BK980">
        <v>77.54237998092529</v>
      </c>
      <c r="BL980" t="s">
        <v>505</v>
      </c>
    </row>
    <row r="981" spans="1:64">
      <c r="A981" t="s">
        <v>1854</v>
      </c>
      <c r="B981" t="s">
        <v>1855</v>
      </c>
      <c r="C981" t="s">
        <v>508</v>
      </c>
      <c r="D981" t="s">
        <v>942</v>
      </c>
      <c r="E981">
        <v>2012</v>
      </c>
      <c r="F981" s="23">
        <v>44.13</v>
      </c>
      <c r="G981" s="23">
        <v>8.0399999999999991</v>
      </c>
      <c r="H981" s="22">
        <v>13709</v>
      </c>
      <c r="I981" s="34">
        <v>112.65924399999999</v>
      </c>
      <c r="J981" s="22">
        <v>0</v>
      </c>
      <c r="K981" s="22" t="s">
        <v>782</v>
      </c>
      <c r="L981" s="23">
        <v>0</v>
      </c>
      <c r="M981" s="23">
        <v>0</v>
      </c>
      <c r="N981" s="23">
        <v>0</v>
      </c>
      <c r="O981" s="14">
        <v>0</v>
      </c>
      <c r="P981" s="22">
        <v>0</v>
      </c>
      <c r="Q981" s="22" t="s">
        <v>782</v>
      </c>
      <c r="R981" s="23">
        <v>0</v>
      </c>
      <c r="S981" s="23">
        <v>0</v>
      </c>
      <c r="T981" s="23">
        <v>0</v>
      </c>
      <c r="U981" s="14">
        <v>0</v>
      </c>
      <c r="V981" s="22">
        <v>0</v>
      </c>
      <c r="W981" s="22" t="s">
        <v>782</v>
      </c>
      <c r="X981" s="23">
        <v>0</v>
      </c>
      <c r="Y981" s="23">
        <v>0</v>
      </c>
      <c r="Z981" s="23">
        <v>0</v>
      </c>
      <c r="AA981" s="14">
        <v>0</v>
      </c>
      <c r="AB981" s="22">
        <v>0</v>
      </c>
      <c r="AC981" s="22" t="s">
        <v>782</v>
      </c>
      <c r="AD981" s="23">
        <v>0</v>
      </c>
      <c r="AE981" s="23">
        <v>0</v>
      </c>
      <c r="AF981" s="23">
        <v>0</v>
      </c>
      <c r="AG981" s="14">
        <v>0</v>
      </c>
      <c r="AH981" s="22" t="s">
        <v>782</v>
      </c>
      <c r="AI981" s="23" t="s">
        <v>782</v>
      </c>
      <c r="AJ981" s="23" t="s">
        <v>782</v>
      </c>
      <c r="AK981" s="23" t="s">
        <v>782</v>
      </c>
      <c r="AL981" s="14" t="s">
        <v>782</v>
      </c>
      <c r="AM981" s="22" t="s">
        <v>782</v>
      </c>
      <c r="AN981" s="23" t="s">
        <v>782</v>
      </c>
      <c r="AO981" s="23" t="s">
        <v>782</v>
      </c>
      <c r="AP981" s="23" t="s">
        <v>782</v>
      </c>
      <c r="AQ981" s="14" t="s">
        <v>782</v>
      </c>
      <c r="AR981" s="22">
        <v>167</v>
      </c>
      <c r="AS981" s="23">
        <v>3194.4109999999996</v>
      </c>
      <c r="AT981" s="23">
        <v>3.1944109999999997</v>
      </c>
      <c r="AU981" s="23">
        <v>2.580273</v>
      </c>
      <c r="AV981" s="14">
        <v>2.2903340270950161</v>
      </c>
      <c r="AW981" s="22">
        <v>0</v>
      </c>
      <c r="AX981" s="22" t="s">
        <v>782</v>
      </c>
      <c r="AY981" s="23">
        <v>0</v>
      </c>
      <c r="AZ981" s="23">
        <v>0</v>
      </c>
      <c r="BA981" s="23">
        <v>0</v>
      </c>
      <c r="BB981" s="14">
        <v>0</v>
      </c>
      <c r="BC981" s="22">
        <v>7</v>
      </c>
      <c r="BD981" s="23">
        <v>10500</v>
      </c>
      <c r="BE981" s="23">
        <v>10.5</v>
      </c>
      <c r="BF981" s="23">
        <v>16.7685</v>
      </c>
      <c r="BG981" s="14">
        <v>14.88426462368237</v>
      </c>
      <c r="BH981" s="22">
        <v>174</v>
      </c>
      <c r="BI981" s="23">
        <v>13.694410999999999</v>
      </c>
      <c r="BJ981" s="23">
        <v>19.348773000000001</v>
      </c>
      <c r="BK981" s="14">
        <v>17.174598650777387</v>
      </c>
      <c r="BL981" t="s">
        <v>508</v>
      </c>
    </row>
    <row r="982" spans="1:64">
      <c r="A982" t="s">
        <v>1856</v>
      </c>
      <c r="B982" t="s">
        <v>1855</v>
      </c>
      <c r="C982" t="s">
        <v>508</v>
      </c>
      <c r="D982" t="s">
        <v>942</v>
      </c>
      <c r="E982">
        <v>2015</v>
      </c>
      <c r="F982" s="23">
        <v>44.13</v>
      </c>
      <c r="G982" s="23">
        <v>8.1300000000000008</v>
      </c>
      <c r="H982" s="22">
        <v>13932</v>
      </c>
      <c r="I982" s="34">
        <v>111.38765642417906</v>
      </c>
      <c r="J982" s="13">
        <v>0</v>
      </c>
      <c r="K982" s="13">
        <v>0</v>
      </c>
      <c r="L982" s="19">
        <v>0</v>
      </c>
      <c r="M982" s="35">
        <v>0</v>
      </c>
      <c r="N982" s="19">
        <v>0</v>
      </c>
      <c r="O982" s="17">
        <v>0</v>
      </c>
      <c r="P982" s="36">
        <v>0</v>
      </c>
      <c r="Q982" s="37">
        <v>0</v>
      </c>
      <c r="R982" s="38">
        <v>0</v>
      </c>
      <c r="S982" s="27">
        <v>0</v>
      </c>
      <c r="T982" s="23">
        <v>0</v>
      </c>
      <c r="U982" s="17">
        <v>0</v>
      </c>
      <c r="V982" s="22">
        <v>0</v>
      </c>
      <c r="W982" s="22">
        <v>0</v>
      </c>
      <c r="X982" s="23">
        <v>0</v>
      </c>
      <c r="Y982" s="27">
        <v>0</v>
      </c>
      <c r="Z982" s="27">
        <v>0</v>
      </c>
      <c r="AA982" s="14">
        <v>0</v>
      </c>
      <c r="AB982" s="39">
        <v>1</v>
      </c>
      <c r="AC982" s="22" t="s">
        <v>782</v>
      </c>
      <c r="AD982" s="23">
        <v>0</v>
      </c>
      <c r="AE982" s="23">
        <v>0</v>
      </c>
      <c r="AF982" s="23">
        <v>0</v>
      </c>
      <c r="AG982" s="14">
        <v>0</v>
      </c>
      <c r="AH982" s="22" t="s">
        <v>782</v>
      </c>
      <c r="AI982" s="23" t="s">
        <v>782</v>
      </c>
      <c r="AJ982" s="23" t="s">
        <v>782</v>
      </c>
      <c r="AK982" s="23" t="s">
        <v>782</v>
      </c>
      <c r="AL982" s="14" t="s">
        <v>782</v>
      </c>
      <c r="AM982" s="22" t="s">
        <v>782</v>
      </c>
      <c r="AN982" s="23" t="s">
        <v>782</v>
      </c>
      <c r="AO982" s="23" t="s">
        <v>782</v>
      </c>
      <c r="AP982" s="23" t="s">
        <v>782</v>
      </c>
      <c r="AQ982" s="14" t="s">
        <v>782</v>
      </c>
      <c r="AR982" s="40">
        <v>204</v>
      </c>
      <c r="AS982" s="41">
        <v>3787.9160000000015</v>
      </c>
      <c r="AT982" s="23">
        <v>3.7879160000000014</v>
      </c>
      <c r="AU982" s="23">
        <v>3.3642859764017601</v>
      </c>
      <c r="AV982" s="14">
        <v>3.0203400308469641</v>
      </c>
      <c r="AW982" s="22">
        <v>0</v>
      </c>
      <c r="AX982" s="22" t="s">
        <v>782</v>
      </c>
      <c r="AY982" s="23">
        <v>0</v>
      </c>
      <c r="AZ982" s="23">
        <v>0</v>
      </c>
      <c r="BA982" s="23">
        <v>0</v>
      </c>
      <c r="BB982" s="14">
        <v>0</v>
      </c>
      <c r="BC982" s="42">
        <v>14</v>
      </c>
      <c r="BD982" s="43">
        <v>30450</v>
      </c>
      <c r="BE982" s="44">
        <v>30.45</v>
      </c>
      <c r="BF982" s="23">
        <v>64.91727421029141</v>
      </c>
      <c r="BG982" s="14">
        <v>58.280492017066742</v>
      </c>
      <c r="BH982" s="22">
        <v>219</v>
      </c>
      <c r="BI982" s="23">
        <v>34.237915999999998</v>
      </c>
      <c r="BJ982" s="23">
        <v>68.28156018669317</v>
      </c>
      <c r="BK982" s="14">
        <v>61.300832047913708</v>
      </c>
      <c r="BL982" t="s">
        <v>508</v>
      </c>
    </row>
    <row r="983" spans="1:64">
      <c r="A983" t="s">
        <v>1857</v>
      </c>
      <c r="B983" t="s">
        <v>1855</v>
      </c>
      <c r="C983" t="s">
        <v>508</v>
      </c>
      <c r="D983" t="s">
        <v>942</v>
      </c>
      <c r="E983">
        <v>2016</v>
      </c>
      <c r="F983" s="23">
        <v>44.54</v>
      </c>
      <c r="G983" s="23">
        <v>7.76</v>
      </c>
      <c r="H983" s="22">
        <v>13887</v>
      </c>
      <c r="I983" s="34">
        <v>118.45562143293259</v>
      </c>
      <c r="J983" s="13">
        <v>0</v>
      </c>
      <c r="K983" s="13">
        <v>0</v>
      </c>
      <c r="L983" s="19">
        <v>0</v>
      </c>
      <c r="M983" s="35">
        <v>0</v>
      </c>
      <c r="N983" s="19">
        <v>0</v>
      </c>
      <c r="O983" s="17">
        <v>0</v>
      </c>
      <c r="P983" s="13">
        <v>0</v>
      </c>
      <c r="Q983" s="13">
        <v>0</v>
      </c>
      <c r="R983" s="19">
        <v>0</v>
      </c>
      <c r="S983" s="27">
        <v>0</v>
      </c>
      <c r="T983" s="19">
        <v>0</v>
      </c>
      <c r="U983" s="17">
        <v>0</v>
      </c>
      <c r="V983" s="13">
        <v>0</v>
      </c>
      <c r="W983" s="13">
        <v>0</v>
      </c>
      <c r="X983" s="19">
        <v>0</v>
      </c>
      <c r="Y983" s="27">
        <v>0</v>
      </c>
      <c r="Z983" s="19">
        <v>0</v>
      </c>
      <c r="AA983" s="14">
        <v>0</v>
      </c>
      <c r="AB983" s="13">
        <v>1</v>
      </c>
      <c r="AC983" s="22" t="s">
        <v>782</v>
      </c>
      <c r="AD983" s="19">
        <v>0</v>
      </c>
      <c r="AE983" s="23">
        <v>0</v>
      </c>
      <c r="AF983" s="19">
        <v>0</v>
      </c>
      <c r="AG983" s="14">
        <v>0</v>
      </c>
      <c r="AH983" s="22" t="s">
        <v>782</v>
      </c>
      <c r="AI983" s="23" t="s">
        <v>782</v>
      </c>
      <c r="AJ983" s="23" t="s">
        <v>782</v>
      </c>
      <c r="AK983" s="23" t="s">
        <v>782</v>
      </c>
      <c r="AL983" s="14" t="s">
        <v>782</v>
      </c>
      <c r="AM983" s="22" t="s">
        <v>782</v>
      </c>
      <c r="AN983" s="23" t="s">
        <v>782</v>
      </c>
      <c r="AO983" s="23" t="s">
        <v>782</v>
      </c>
      <c r="AP983" s="23" t="s">
        <v>782</v>
      </c>
      <c r="AQ983" s="14" t="s">
        <v>782</v>
      </c>
      <c r="AR983" s="13">
        <v>218</v>
      </c>
      <c r="AS983" s="19">
        <v>3885.0009999999984</v>
      </c>
      <c r="AT983" s="23">
        <v>3.8850009999999986</v>
      </c>
      <c r="AU983" s="19">
        <v>3.4498808880000018</v>
      </c>
      <c r="AV983" s="14">
        <v>2.912382583677771</v>
      </c>
      <c r="AW983" s="13">
        <v>0</v>
      </c>
      <c r="AX983" s="22" t="s">
        <v>782</v>
      </c>
      <c r="AY983" s="19">
        <v>0</v>
      </c>
      <c r="AZ983" s="23">
        <v>0</v>
      </c>
      <c r="BA983" s="19">
        <v>0</v>
      </c>
      <c r="BB983" s="14">
        <v>0</v>
      </c>
      <c r="BC983" s="13">
        <v>19</v>
      </c>
      <c r="BD983" s="19">
        <v>46300.000000000015</v>
      </c>
      <c r="BE983" s="44">
        <v>46.300000000000011</v>
      </c>
      <c r="BF983" s="19">
        <v>106.63122820857164</v>
      </c>
      <c r="BG983" s="14">
        <v>90.017870759256695</v>
      </c>
      <c r="BH983" s="22">
        <v>238</v>
      </c>
      <c r="BI983" s="23">
        <v>50.185001000000007</v>
      </c>
      <c r="BJ983" s="23">
        <v>110.08110909657164</v>
      </c>
      <c r="BK983" s="14">
        <v>92.930253342934463</v>
      </c>
      <c r="BL983" t="s">
        <v>508</v>
      </c>
    </row>
    <row r="984" spans="1:64">
      <c r="A984" t="s">
        <v>1858</v>
      </c>
      <c r="B984" t="s">
        <v>1855</v>
      </c>
      <c r="C984" t="s">
        <v>508</v>
      </c>
      <c r="D984" t="s">
        <v>942</v>
      </c>
      <c r="E984">
        <v>2017</v>
      </c>
      <c r="F984" s="23">
        <v>44.25</v>
      </c>
      <c r="G984" s="23">
        <v>7.89</v>
      </c>
      <c r="H984" s="22">
        <v>13877</v>
      </c>
      <c r="I984" s="34">
        <v>109.00398020693683</v>
      </c>
      <c r="J984" s="13">
        <v>0</v>
      </c>
      <c r="K984" s="13">
        <v>0</v>
      </c>
      <c r="L984" s="19">
        <v>0</v>
      </c>
      <c r="M984" s="19">
        <v>0</v>
      </c>
      <c r="N984" s="19">
        <v>0</v>
      </c>
      <c r="O984" s="17">
        <v>0</v>
      </c>
      <c r="P984" s="13">
        <v>0</v>
      </c>
      <c r="Q984" s="13">
        <v>0</v>
      </c>
      <c r="R984" s="19">
        <v>0</v>
      </c>
      <c r="S984" s="19">
        <v>0</v>
      </c>
      <c r="T984" s="19">
        <v>0</v>
      </c>
      <c r="U984" s="17">
        <v>0</v>
      </c>
      <c r="V984" s="13">
        <v>0</v>
      </c>
      <c r="W984" s="13">
        <v>0</v>
      </c>
      <c r="X984" s="19">
        <v>0</v>
      </c>
      <c r="Y984" s="19">
        <v>0</v>
      </c>
      <c r="Z984" s="19">
        <v>0</v>
      </c>
      <c r="AA984" s="14">
        <v>0</v>
      </c>
      <c r="AB984" s="13">
        <v>1</v>
      </c>
      <c r="AC984" s="22" t="s">
        <v>782</v>
      </c>
      <c r="AD984" s="19">
        <v>0</v>
      </c>
      <c r="AE984" s="19">
        <v>0</v>
      </c>
      <c r="AF984" s="19">
        <v>9.6831E-2</v>
      </c>
      <c r="AG984" s="14">
        <v>8.8832536037833448E-2</v>
      </c>
      <c r="AH984" s="22" t="s">
        <v>782</v>
      </c>
      <c r="AI984" s="23" t="s">
        <v>782</v>
      </c>
      <c r="AJ984" s="23" t="s">
        <v>782</v>
      </c>
      <c r="AK984" s="23" t="s">
        <v>782</v>
      </c>
      <c r="AL984" s="14" t="s">
        <v>782</v>
      </c>
      <c r="AM984" s="22" t="s">
        <v>782</v>
      </c>
      <c r="AN984" s="23" t="s">
        <v>782</v>
      </c>
      <c r="AO984" s="23" t="s">
        <v>782</v>
      </c>
      <c r="AP984" s="23" t="s">
        <v>782</v>
      </c>
      <c r="AQ984" s="14" t="s">
        <v>782</v>
      </c>
      <c r="AR984" s="13">
        <v>238</v>
      </c>
      <c r="AS984" s="19">
        <v>4071.4859999999971</v>
      </c>
      <c r="AT984" s="19">
        <v>4.0714859999999984</v>
      </c>
      <c r="AU984" s="19">
        <v>3.6154795680000023</v>
      </c>
      <c r="AV984" s="14">
        <v>3.3168326157781154</v>
      </c>
      <c r="AW984" s="13">
        <v>0</v>
      </c>
      <c r="AX984" s="22" t="s">
        <v>782</v>
      </c>
      <c r="AY984" s="19">
        <v>0</v>
      </c>
      <c r="AZ984" s="19">
        <v>0</v>
      </c>
      <c r="BA984" s="19">
        <v>0</v>
      </c>
      <c r="BB984" s="14">
        <v>0</v>
      </c>
      <c r="BC984" s="13">
        <v>22</v>
      </c>
      <c r="BD984" s="19">
        <v>55900</v>
      </c>
      <c r="BE984" s="19">
        <v>55.90000000000002</v>
      </c>
      <c r="BF984" s="19">
        <v>133.20228955295246</v>
      </c>
      <c r="BG984" s="14">
        <v>122.19947317527007</v>
      </c>
      <c r="BH984" s="22">
        <v>261</v>
      </c>
      <c r="BI984" s="23">
        <v>59.97148600000002</v>
      </c>
      <c r="BJ984" s="23">
        <v>136.91460012095249</v>
      </c>
      <c r="BK984" s="14">
        <v>125.60513832708601</v>
      </c>
      <c r="BL984" t="s">
        <v>508</v>
      </c>
    </row>
    <row r="985" spans="1:64">
      <c r="A985" t="s">
        <v>1859</v>
      </c>
      <c r="B985" t="s">
        <v>1855</v>
      </c>
      <c r="C985" t="s">
        <v>508</v>
      </c>
      <c r="D985" t="s">
        <v>942</v>
      </c>
      <c r="E985">
        <v>2018</v>
      </c>
      <c r="F985" s="23">
        <v>44.25</v>
      </c>
      <c r="G985" s="23">
        <v>7.92</v>
      </c>
      <c r="H985" s="22">
        <v>13807</v>
      </c>
      <c r="I985" s="34">
        <v>109.01172746921166</v>
      </c>
      <c r="J985" s="13">
        <v>0</v>
      </c>
      <c r="K985" s="13">
        <v>0</v>
      </c>
      <c r="L985" s="19">
        <v>0</v>
      </c>
      <c r="M985" s="19">
        <v>0</v>
      </c>
      <c r="N985" s="19">
        <v>0</v>
      </c>
      <c r="O985" s="17">
        <v>0</v>
      </c>
      <c r="P985" s="13">
        <v>0</v>
      </c>
      <c r="Q985" s="13">
        <v>0</v>
      </c>
      <c r="R985" s="19">
        <v>0</v>
      </c>
      <c r="S985" s="19">
        <v>0</v>
      </c>
      <c r="T985" s="19">
        <v>0</v>
      </c>
      <c r="U985" s="17">
        <v>0</v>
      </c>
      <c r="V985" s="13">
        <v>0</v>
      </c>
      <c r="W985" s="13">
        <v>0</v>
      </c>
      <c r="X985" s="19">
        <v>0</v>
      </c>
      <c r="Y985" s="19">
        <v>0</v>
      </c>
      <c r="Z985" s="19">
        <v>0</v>
      </c>
      <c r="AA985" s="14">
        <v>0</v>
      </c>
      <c r="AB985" s="13">
        <v>1</v>
      </c>
      <c r="AC985" s="22" t="s">
        <v>782</v>
      </c>
      <c r="AD985" s="19">
        <v>0</v>
      </c>
      <c r="AE985" s="19">
        <v>0</v>
      </c>
      <c r="AF985" s="19">
        <v>0</v>
      </c>
      <c r="AG985" s="14">
        <v>0</v>
      </c>
      <c r="AH985" s="22" t="s">
        <v>782</v>
      </c>
      <c r="AI985" s="23" t="s">
        <v>782</v>
      </c>
      <c r="AJ985" s="23" t="s">
        <v>782</v>
      </c>
      <c r="AK985" s="23" t="s">
        <v>782</v>
      </c>
      <c r="AL985" s="14" t="s">
        <v>782</v>
      </c>
      <c r="AM985" s="22" t="s">
        <v>782</v>
      </c>
      <c r="AN985" s="23" t="s">
        <v>782</v>
      </c>
      <c r="AO985" s="23" t="s">
        <v>782</v>
      </c>
      <c r="AP985" s="23" t="s">
        <v>782</v>
      </c>
      <c r="AQ985" s="14" t="s">
        <v>782</v>
      </c>
      <c r="AR985" s="13">
        <v>251</v>
      </c>
      <c r="AS985" s="19">
        <v>4163.7259999999978</v>
      </c>
      <c r="AT985" s="19">
        <v>4.1637259999999987</v>
      </c>
      <c r="AU985" s="19">
        <v>3.6973886880000029</v>
      </c>
      <c r="AV985" s="14">
        <v>3.3917347920610297</v>
      </c>
      <c r="AW985" s="13">
        <v>0</v>
      </c>
      <c r="AX985" s="22" t="s">
        <v>782</v>
      </c>
      <c r="AY985" s="19">
        <v>0</v>
      </c>
      <c r="AZ985" s="19">
        <v>0</v>
      </c>
      <c r="BA985" s="19">
        <v>0</v>
      </c>
      <c r="BB985" s="14">
        <v>0</v>
      </c>
      <c r="BC985" s="13">
        <v>23</v>
      </c>
      <c r="BD985" s="19">
        <v>58975</v>
      </c>
      <c r="BE985" s="19">
        <v>58.975000000000023</v>
      </c>
      <c r="BF985" s="19">
        <v>141.3181497868371</v>
      </c>
      <c r="BG985" s="14">
        <v>129.63573100586797</v>
      </c>
      <c r="BH985" s="22">
        <v>275</v>
      </c>
      <c r="BI985" s="23">
        <v>63.13872600000002</v>
      </c>
      <c r="BJ985" s="23">
        <v>145.01553847483709</v>
      </c>
      <c r="BK985" s="14">
        <v>133.02746579792898</v>
      </c>
      <c r="BL985" t="s">
        <v>508</v>
      </c>
    </row>
    <row r="986" spans="1:64">
      <c r="A986" t="s">
        <v>1860</v>
      </c>
      <c r="B986" t="s">
        <v>1855</v>
      </c>
      <c r="C986" t="s">
        <v>508</v>
      </c>
      <c r="D986" t="s">
        <v>942</v>
      </c>
      <c r="E986">
        <v>2019</v>
      </c>
      <c r="F986" s="23">
        <v>44.25</v>
      </c>
      <c r="G986" s="23">
        <v>7.95</v>
      </c>
      <c r="H986" s="22">
        <v>13787</v>
      </c>
      <c r="I986" s="34">
        <v>110.71684827859528</v>
      </c>
      <c r="J986" s="22">
        <v>0</v>
      </c>
      <c r="K986" s="22">
        <v>0</v>
      </c>
      <c r="L986" s="23">
        <v>0</v>
      </c>
      <c r="M986" s="23">
        <v>0</v>
      </c>
      <c r="N986" s="23">
        <v>0</v>
      </c>
      <c r="O986" s="14">
        <v>0</v>
      </c>
      <c r="P986" s="22">
        <v>0</v>
      </c>
      <c r="Q986" s="22">
        <v>0</v>
      </c>
      <c r="R986" s="23">
        <v>0</v>
      </c>
      <c r="S986" s="23">
        <v>0</v>
      </c>
      <c r="T986" s="23">
        <v>0</v>
      </c>
      <c r="U986" s="14">
        <v>0</v>
      </c>
      <c r="V986" s="22">
        <v>0</v>
      </c>
      <c r="W986" s="22">
        <v>0</v>
      </c>
      <c r="X986" s="23">
        <v>0</v>
      </c>
      <c r="Y986" s="23">
        <v>0</v>
      </c>
      <c r="Z986" s="23">
        <v>0</v>
      </c>
      <c r="AA986" s="14">
        <v>0</v>
      </c>
      <c r="AB986" s="22">
        <v>1</v>
      </c>
      <c r="AC986" s="22">
        <v>1</v>
      </c>
      <c r="AD986" s="23" t="s">
        <v>984</v>
      </c>
      <c r="AE986" s="23" t="s">
        <v>984</v>
      </c>
      <c r="AF986" s="23">
        <v>0</v>
      </c>
      <c r="AG986" s="14">
        <v>0</v>
      </c>
      <c r="AH986" s="22">
        <v>0</v>
      </c>
      <c r="AI986" s="23">
        <v>0</v>
      </c>
      <c r="AJ986" s="23">
        <v>0</v>
      </c>
      <c r="AK986" s="23">
        <v>0</v>
      </c>
      <c r="AL986" s="14">
        <v>0</v>
      </c>
      <c r="AM986" s="22">
        <v>268</v>
      </c>
      <c r="AN986" s="23">
        <v>4267.1559999999963</v>
      </c>
      <c r="AO986" s="23">
        <v>4.2671559999999982</v>
      </c>
      <c r="AP986" s="23">
        <v>3.7892345280000024</v>
      </c>
      <c r="AQ986" s="14">
        <v>3.4224551971215837</v>
      </c>
      <c r="AR986" s="22">
        <v>268</v>
      </c>
      <c r="AS986" s="23">
        <v>4267.1559999999963</v>
      </c>
      <c r="AT986" s="23">
        <v>4.2671559999999982</v>
      </c>
      <c r="AU986" s="23">
        <v>3.7892345280000024</v>
      </c>
      <c r="AV986" s="14">
        <v>3.4224551971215837</v>
      </c>
      <c r="AW986" s="22">
        <v>0</v>
      </c>
      <c r="AX986" s="22" t="s">
        <v>782</v>
      </c>
      <c r="AY986" s="23">
        <v>0</v>
      </c>
      <c r="AZ986" s="23">
        <v>0</v>
      </c>
      <c r="BA986" s="23">
        <v>0</v>
      </c>
      <c r="BB986" s="14">
        <v>0</v>
      </c>
      <c r="BC986" s="22">
        <v>23</v>
      </c>
      <c r="BD986" s="23">
        <v>59065</v>
      </c>
      <c r="BE986" s="23">
        <v>59.064999999999998</v>
      </c>
      <c r="BF986" s="23">
        <v>143.28150063151946</v>
      </c>
      <c r="BG986" s="14">
        <v>129.41255360790456</v>
      </c>
      <c r="BH986" s="22">
        <v>292</v>
      </c>
      <c r="BI986" s="23">
        <v>63.332155999999998</v>
      </c>
      <c r="BJ986" s="23">
        <v>147.07073515951947</v>
      </c>
      <c r="BK986" s="14">
        <v>132.83500880502615</v>
      </c>
      <c r="BL986" t="s">
        <v>508</v>
      </c>
    </row>
    <row r="987" spans="1:64">
      <c r="A987" t="s">
        <v>1861</v>
      </c>
      <c r="B987" t="s">
        <v>1855</v>
      </c>
      <c r="C987" t="s">
        <v>508</v>
      </c>
      <c r="D987" t="s">
        <v>942</v>
      </c>
      <c r="E987">
        <v>2020</v>
      </c>
      <c r="F987" s="23">
        <v>44.25</v>
      </c>
      <c r="G987" s="23">
        <v>7.97</v>
      </c>
      <c r="H987" s="22">
        <v>13787</v>
      </c>
      <c r="I987" s="34">
        <v>111.01634056197335</v>
      </c>
      <c r="J987" s="22">
        <v>0</v>
      </c>
      <c r="K987" s="22">
        <v>0</v>
      </c>
      <c r="L987" s="23">
        <v>0</v>
      </c>
      <c r="M987" s="23">
        <v>0</v>
      </c>
      <c r="N987" s="23">
        <v>0</v>
      </c>
      <c r="O987" s="14">
        <v>0</v>
      </c>
      <c r="P987" s="22">
        <v>0</v>
      </c>
      <c r="Q987" s="22">
        <v>0</v>
      </c>
      <c r="R987" s="23">
        <v>0</v>
      </c>
      <c r="S987" s="23">
        <v>0</v>
      </c>
      <c r="T987" s="23">
        <v>0</v>
      </c>
      <c r="U987" s="14">
        <v>0</v>
      </c>
      <c r="V987" s="22">
        <v>0</v>
      </c>
      <c r="W987" s="22">
        <v>0</v>
      </c>
      <c r="X987" s="23">
        <v>0</v>
      </c>
      <c r="Y987" s="23">
        <v>0</v>
      </c>
      <c r="Z987" s="23">
        <v>0</v>
      </c>
      <c r="AA987" s="14">
        <v>0</v>
      </c>
      <c r="AB987" s="22">
        <v>1</v>
      </c>
      <c r="AC987" s="22">
        <v>1</v>
      </c>
      <c r="AD987" s="23" t="s">
        <v>984</v>
      </c>
      <c r="AE987" s="23" t="s">
        <v>984</v>
      </c>
      <c r="AF987" s="23">
        <v>0</v>
      </c>
      <c r="AG987" s="14">
        <v>0</v>
      </c>
      <c r="AH987" s="22">
        <v>0</v>
      </c>
      <c r="AI987" s="23">
        <v>0</v>
      </c>
      <c r="AJ987" s="23">
        <v>0</v>
      </c>
      <c r="AK987" s="23">
        <v>0</v>
      </c>
      <c r="AL987" s="14">
        <v>0</v>
      </c>
      <c r="AM987" s="22">
        <v>313</v>
      </c>
      <c r="AN987" s="23">
        <v>4709.9009999999953</v>
      </c>
      <c r="AO987" s="23">
        <v>4.7099010000000012</v>
      </c>
      <c r="AP987" s="23">
        <v>4.1823920879999985</v>
      </c>
      <c r="AQ987" s="14">
        <v>3.7673661974700337</v>
      </c>
      <c r="AR987" s="22">
        <v>313</v>
      </c>
      <c r="AS987" s="23">
        <v>4709.9009999999953</v>
      </c>
      <c r="AT987" s="23">
        <v>4.7099010000000012</v>
      </c>
      <c r="AU987" s="23">
        <v>4.1823920879999985</v>
      </c>
      <c r="AV987" s="14">
        <v>3.7673661974700337</v>
      </c>
      <c r="AW987" s="22">
        <v>0</v>
      </c>
      <c r="AX987" s="22">
        <v>0</v>
      </c>
      <c r="AY987" s="23">
        <v>0</v>
      </c>
      <c r="AZ987" s="23">
        <v>0</v>
      </c>
      <c r="BA987" s="23">
        <v>0</v>
      </c>
      <c r="BB987" s="14">
        <v>0</v>
      </c>
      <c r="BC987" s="22">
        <v>23</v>
      </c>
      <c r="BD987" s="23">
        <v>59065</v>
      </c>
      <c r="BE987" s="23">
        <v>59.065000000000019</v>
      </c>
      <c r="BF987" s="23">
        <v>143.28150063151952</v>
      </c>
      <c r="BG987" s="14">
        <v>129.06343328037784</v>
      </c>
      <c r="BH987" s="22">
        <v>337</v>
      </c>
      <c r="BI987" s="23">
        <v>63.774901000000021</v>
      </c>
      <c r="BJ987" s="23">
        <v>147.46389271951952</v>
      </c>
      <c r="BK987" s="14">
        <v>132.83079947784788</v>
      </c>
      <c r="BL987" t="s">
        <v>508</v>
      </c>
    </row>
    <row r="988" spans="1:64">
      <c r="A988" t="s">
        <v>1862</v>
      </c>
      <c r="B988" t="s">
        <v>1855</v>
      </c>
      <c r="C988" t="s">
        <v>508</v>
      </c>
      <c r="D988" t="s">
        <v>942</v>
      </c>
      <c r="E988">
        <v>2021</v>
      </c>
      <c r="F988" s="23">
        <v>44.25</v>
      </c>
      <c r="G988" s="23">
        <v>8.01</v>
      </c>
      <c r="H988" s="22">
        <v>13893</v>
      </c>
      <c r="I988" s="34">
        <v>103.37</v>
      </c>
      <c r="J988" s="22">
        <v>0</v>
      </c>
      <c r="K988" s="22">
        <v>0</v>
      </c>
      <c r="L988" s="23">
        <v>0</v>
      </c>
      <c r="M988" s="23">
        <v>0</v>
      </c>
      <c r="N988" s="23">
        <v>0</v>
      </c>
      <c r="O988" s="14">
        <v>0</v>
      </c>
      <c r="P988" s="22">
        <v>0</v>
      </c>
      <c r="Q988" s="22">
        <v>0</v>
      </c>
      <c r="R988" s="23">
        <v>0</v>
      </c>
      <c r="S988" s="23">
        <v>0</v>
      </c>
      <c r="T988" s="23">
        <v>0</v>
      </c>
      <c r="U988" s="14">
        <v>0</v>
      </c>
      <c r="V988" s="22">
        <v>0</v>
      </c>
      <c r="W988" s="22">
        <v>0</v>
      </c>
      <c r="X988" s="23">
        <v>0</v>
      </c>
      <c r="Y988" s="23">
        <v>0</v>
      </c>
      <c r="Z988" s="23">
        <v>0</v>
      </c>
      <c r="AA988" s="14">
        <v>0</v>
      </c>
      <c r="AB988" s="22">
        <v>1</v>
      </c>
      <c r="AC988" s="22">
        <v>1</v>
      </c>
      <c r="AD988" s="23">
        <v>0</v>
      </c>
      <c r="AE988" s="23">
        <v>0</v>
      </c>
      <c r="AF988" s="23">
        <v>0</v>
      </c>
      <c r="AG988" s="14">
        <v>0</v>
      </c>
      <c r="AH988" s="22">
        <v>0</v>
      </c>
      <c r="AI988" s="23">
        <v>0</v>
      </c>
      <c r="AJ988" s="23">
        <v>0</v>
      </c>
      <c r="AK988" s="23">
        <v>0</v>
      </c>
      <c r="AL988" s="14">
        <v>0</v>
      </c>
      <c r="AM988" s="22">
        <v>368</v>
      </c>
      <c r="AN988" s="23">
        <v>5248.7659999999996</v>
      </c>
      <c r="AO988" s="23">
        <v>5.2487659999999998</v>
      </c>
      <c r="AP988" s="23">
        <v>4.6967160789999998</v>
      </c>
      <c r="AQ988" s="14">
        <v>4.54</v>
      </c>
      <c r="AR988" s="22">
        <v>368</v>
      </c>
      <c r="AS988" s="23">
        <v>5248.7659999999996</v>
      </c>
      <c r="AT988" s="23">
        <v>5.2487659999999998</v>
      </c>
      <c r="AU988" s="23">
        <v>4.6967160789999998</v>
      </c>
      <c r="AV988" s="14">
        <v>4.54</v>
      </c>
      <c r="AW988" s="22">
        <v>0</v>
      </c>
      <c r="AX988" s="22">
        <v>0</v>
      </c>
      <c r="AY988" s="23">
        <v>0</v>
      </c>
      <c r="AZ988" s="23">
        <v>0</v>
      </c>
      <c r="BA988" s="23">
        <v>0</v>
      </c>
      <c r="BB988" s="14">
        <v>0</v>
      </c>
      <c r="BC988" s="22">
        <v>23</v>
      </c>
      <c r="BD988" s="23">
        <v>59065</v>
      </c>
      <c r="BE988" s="23">
        <v>59.064999999999998</v>
      </c>
      <c r="BF988" s="23">
        <v>124.94146859999999</v>
      </c>
      <c r="BG988" s="14">
        <v>120.87</v>
      </c>
      <c r="BH988" s="22">
        <v>392</v>
      </c>
      <c r="BI988" s="23">
        <v>64.31</v>
      </c>
      <c r="BJ988" s="23">
        <v>129.63999999999999</v>
      </c>
      <c r="BK988" s="14">
        <v>125.41</v>
      </c>
      <c r="BL988" t="s">
        <v>508</v>
      </c>
    </row>
    <row r="989" spans="1:64">
      <c r="A989" t="s">
        <v>1863</v>
      </c>
      <c r="B989" t="s">
        <v>1855</v>
      </c>
      <c r="C989" t="s">
        <v>508</v>
      </c>
      <c r="D989" s="111" t="s">
        <v>942</v>
      </c>
      <c r="E989" s="110">
        <v>2022</v>
      </c>
      <c r="F989" s="23"/>
      <c r="G989" s="23"/>
      <c r="H989" s="22">
        <v>14081</v>
      </c>
      <c r="I989" s="34">
        <v>102.05258498725075</v>
      </c>
      <c r="J989" s="22">
        <v>0</v>
      </c>
      <c r="K989" s="22">
        <v>0</v>
      </c>
      <c r="L989" s="23">
        <v>0</v>
      </c>
      <c r="M989" s="23">
        <v>0</v>
      </c>
      <c r="N989" s="23">
        <v>0</v>
      </c>
      <c r="O989" s="14">
        <v>0</v>
      </c>
      <c r="P989" s="22">
        <v>0</v>
      </c>
      <c r="Q989" s="22">
        <v>0</v>
      </c>
      <c r="R989" s="23">
        <v>0</v>
      </c>
      <c r="S989" s="23">
        <v>0</v>
      </c>
      <c r="T989" s="23">
        <v>0</v>
      </c>
      <c r="U989" s="14">
        <v>0</v>
      </c>
      <c r="V989" s="22">
        <v>0</v>
      </c>
      <c r="W989" s="22">
        <v>0</v>
      </c>
      <c r="X989" s="23">
        <v>0</v>
      </c>
      <c r="Y989" s="23">
        <v>0</v>
      </c>
      <c r="Z989" s="23">
        <v>0</v>
      </c>
      <c r="AA989" s="14">
        <v>0</v>
      </c>
      <c r="AB989" s="22">
        <v>1</v>
      </c>
      <c r="AC989" s="22">
        <v>1</v>
      </c>
      <c r="AD989" s="23">
        <v>0</v>
      </c>
      <c r="AE989" s="23">
        <v>0</v>
      </c>
      <c r="AF989" s="23">
        <v>0</v>
      </c>
      <c r="AG989" s="14">
        <v>0</v>
      </c>
      <c r="AH989" s="22">
        <v>0</v>
      </c>
      <c r="AI989" s="23">
        <v>0</v>
      </c>
      <c r="AJ989" s="23">
        <v>0</v>
      </c>
      <c r="AK989" s="23">
        <v>0</v>
      </c>
      <c r="AL989" s="14">
        <v>0</v>
      </c>
      <c r="AM989" s="22">
        <v>461</v>
      </c>
      <c r="AN989" s="23">
        <v>6072.0359999999982</v>
      </c>
      <c r="AO989" s="23">
        <v>6.0720360000000095</v>
      </c>
      <c r="AP989" s="23">
        <v>6.2199745887029163</v>
      </c>
      <c r="AQ989" s="14">
        <v>6.0948721577997915</v>
      </c>
      <c r="AR989" s="22">
        <v>461</v>
      </c>
      <c r="AS989" s="23">
        <v>6072.0360000000001</v>
      </c>
      <c r="AT989" s="23">
        <v>6.0720360000000104</v>
      </c>
      <c r="AU989" s="23">
        <v>6.2199745887029199</v>
      </c>
      <c r="AV989" s="14">
        <v>6.0948721577997951</v>
      </c>
      <c r="AW989" s="22">
        <v>0</v>
      </c>
      <c r="AX989" s="22">
        <v>0</v>
      </c>
      <c r="AY989" s="23">
        <v>0</v>
      </c>
      <c r="AZ989" s="23">
        <v>0</v>
      </c>
      <c r="BA989" s="23">
        <v>0</v>
      </c>
      <c r="BB989" s="14">
        <v>0</v>
      </c>
      <c r="BC989" s="22">
        <v>24</v>
      </c>
      <c r="BD989" s="23">
        <v>64915</v>
      </c>
      <c r="BE989" s="23">
        <v>64.91500000000002</v>
      </c>
      <c r="BF989" s="23">
        <v>154.32768950101516</v>
      </c>
      <c r="BG989" s="14">
        <v>151.22369464751435</v>
      </c>
      <c r="BH989" s="22">
        <v>486</v>
      </c>
      <c r="BI989" s="23">
        <v>70.987036000000032</v>
      </c>
      <c r="BJ989" s="23">
        <v>160.54766408971807</v>
      </c>
      <c r="BK989" s="14">
        <v>157.31856680531413</v>
      </c>
      <c r="BL989" t="s">
        <v>508</v>
      </c>
    </row>
    <row r="990" spans="1:64">
      <c r="A990" t="s">
        <v>1864</v>
      </c>
      <c r="B990" t="s">
        <v>1855</v>
      </c>
      <c r="C990" t="s">
        <v>508</v>
      </c>
      <c r="D990" t="s">
        <v>942</v>
      </c>
      <c r="E990">
        <v>2023</v>
      </c>
      <c r="F990">
        <v>44.25</v>
      </c>
      <c r="G990">
        <v>8.58</v>
      </c>
      <c r="H990">
        <v>14252</v>
      </c>
      <c r="I990">
        <v>102.05258498725075</v>
      </c>
      <c r="J990">
        <v>0</v>
      </c>
      <c r="K990">
        <v>0</v>
      </c>
      <c r="L990">
        <v>0</v>
      </c>
      <c r="M990">
        <v>0</v>
      </c>
      <c r="N990">
        <v>0</v>
      </c>
      <c r="O990">
        <v>0</v>
      </c>
      <c r="P990">
        <v>0</v>
      </c>
      <c r="Q990">
        <v>0</v>
      </c>
      <c r="R990">
        <v>0</v>
      </c>
      <c r="S990">
        <v>0</v>
      </c>
      <c r="T990">
        <v>0</v>
      </c>
      <c r="U990">
        <v>0</v>
      </c>
      <c r="V990">
        <v>0</v>
      </c>
      <c r="W990">
        <v>0</v>
      </c>
      <c r="X990">
        <v>0</v>
      </c>
      <c r="Y990">
        <v>0</v>
      </c>
      <c r="Z990">
        <v>0</v>
      </c>
      <c r="AA990">
        <v>0</v>
      </c>
      <c r="AG990">
        <v>0</v>
      </c>
      <c r="AH990">
        <v>2</v>
      </c>
      <c r="AI990">
        <v>1441.56</v>
      </c>
      <c r="AJ990">
        <v>1.44156</v>
      </c>
      <c r="AK990">
        <v>1.3521650000000001</v>
      </c>
      <c r="AL990">
        <v>1.4311860000000001</v>
      </c>
      <c r="AM990">
        <v>608</v>
      </c>
      <c r="AN990">
        <v>8138.6949999999997</v>
      </c>
      <c r="AO990">
        <v>8.1386950000000002</v>
      </c>
      <c r="AP990">
        <v>7.6339920000000001</v>
      </c>
      <c r="AQ990">
        <v>7.4804494182618697</v>
      </c>
      <c r="AR990">
        <v>725</v>
      </c>
      <c r="AS990">
        <v>9673.7350000000006</v>
      </c>
      <c r="AT990">
        <v>9.6737350000000095</v>
      </c>
      <c r="AU990">
        <v>9.0738399507317595</v>
      </c>
      <c r="AV990">
        <v>8.8913376881784405</v>
      </c>
      <c r="AW990">
        <v>0</v>
      </c>
      <c r="AX990">
        <v>0</v>
      </c>
      <c r="AY990">
        <v>0</v>
      </c>
      <c r="AZ990">
        <v>0</v>
      </c>
      <c r="BA990">
        <v>0</v>
      </c>
      <c r="BB990">
        <v>0</v>
      </c>
      <c r="BC990">
        <v>24</v>
      </c>
      <c r="BD990">
        <v>64915</v>
      </c>
      <c r="BE990">
        <v>64.915000000000006</v>
      </c>
      <c r="BF990">
        <v>184.27423300000001</v>
      </c>
      <c r="BG990">
        <v>180.56792292230622</v>
      </c>
      <c r="BH990">
        <v>749</v>
      </c>
      <c r="BI990">
        <v>74.588735000000014</v>
      </c>
      <c r="BJ990">
        <v>193.34807295073176</v>
      </c>
      <c r="BK990">
        <v>189.45926061048465</v>
      </c>
      <c r="BL990" t="s">
        <v>508</v>
      </c>
    </row>
    <row r="991" spans="1:64">
      <c r="A991" t="s">
        <v>1865</v>
      </c>
      <c r="B991" t="s">
        <v>1855</v>
      </c>
      <c r="C991" t="s">
        <v>508</v>
      </c>
      <c r="D991" t="s">
        <v>942</v>
      </c>
      <c r="E991">
        <v>2024</v>
      </c>
      <c r="F991">
        <v>44.25</v>
      </c>
      <c r="G991">
        <v>8.59</v>
      </c>
      <c r="H991">
        <v>14324</v>
      </c>
      <c r="I991">
        <v>98.221073873445576</v>
      </c>
      <c r="J991">
        <v>0</v>
      </c>
      <c r="K991">
        <v>0</v>
      </c>
      <c r="L991">
        <v>0</v>
      </c>
      <c r="M991">
        <v>0</v>
      </c>
      <c r="N991">
        <v>0</v>
      </c>
      <c r="O991">
        <v>0</v>
      </c>
      <c r="P991">
        <v>0</v>
      </c>
      <c r="Q991">
        <v>0</v>
      </c>
      <c r="R991">
        <v>0</v>
      </c>
      <c r="S991">
        <v>0</v>
      </c>
      <c r="T991">
        <v>0</v>
      </c>
      <c r="U991">
        <v>0</v>
      </c>
      <c r="V991">
        <v>0</v>
      </c>
      <c r="W991">
        <v>0</v>
      </c>
      <c r="X991">
        <v>0</v>
      </c>
      <c r="Y991">
        <v>0</v>
      </c>
      <c r="Z991">
        <v>0</v>
      </c>
      <c r="AA991">
        <v>0</v>
      </c>
      <c r="AB991">
        <v>0</v>
      </c>
      <c r="AC991">
        <v>0</v>
      </c>
      <c r="AD991">
        <v>0</v>
      </c>
      <c r="AE991">
        <v>0</v>
      </c>
      <c r="AF991">
        <v>0</v>
      </c>
      <c r="AG991">
        <v>0</v>
      </c>
      <c r="AH991">
        <v>2</v>
      </c>
      <c r="AI991">
        <v>1441.56</v>
      </c>
      <c r="AJ991">
        <v>1.44156</v>
      </c>
      <c r="AK991">
        <v>1.3002061190780418</v>
      </c>
      <c r="AL991">
        <v>1.3237547379631707</v>
      </c>
      <c r="AM991">
        <v>732</v>
      </c>
      <c r="AN991">
        <v>10067.845000000005</v>
      </c>
      <c r="AO991">
        <v>10.067845000000002</v>
      </c>
      <c r="AP991">
        <v>9.0806304801251905</v>
      </c>
      <c r="AQ991">
        <v>9.2450938704104022</v>
      </c>
      <c r="AR991">
        <v>953</v>
      </c>
      <c r="AS991">
        <v>11706.027999999986</v>
      </c>
      <c r="AT991">
        <v>11.706028000000014</v>
      </c>
      <c r="AU991">
        <v>10.558179497002449</v>
      </c>
      <c r="AV991">
        <v>10.749403443304127</v>
      </c>
      <c r="AW991">
        <v>0</v>
      </c>
      <c r="AX991">
        <v>0</v>
      </c>
      <c r="AY991">
        <v>0</v>
      </c>
      <c r="AZ991">
        <v>0</v>
      </c>
      <c r="BA991">
        <v>0</v>
      </c>
      <c r="BB991">
        <v>0</v>
      </c>
      <c r="BC991">
        <v>22</v>
      </c>
      <c r="BD991">
        <v>61015</v>
      </c>
      <c r="BE991">
        <v>61.015000000000022</v>
      </c>
      <c r="BF991">
        <v>145.40372187525435</v>
      </c>
      <c r="BG991">
        <v>148.03719419989437</v>
      </c>
      <c r="BH991">
        <v>975</v>
      </c>
      <c r="BI991">
        <v>72.721028000000032</v>
      </c>
      <c r="BJ991">
        <v>155.96190137225679</v>
      </c>
      <c r="BK991">
        <v>158.78659764319849</v>
      </c>
      <c r="BL991" t="s">
        <v>508</v>
      </c>
    </row>
    <row r="992" spans="1:64">
      <c r="A992" t="s">
        <v>1866</v>
      </c>
      <c r="B992" t="s">
        <v>1867</v>
      </c>
      <c r="C992" t="s">
        <v>511</v>
      </c>
      <c r="D992" t="s">
        <v>942</v>
      </c>
      <c r="E992">
        <v>2012</v>
      </c>
      <c r="F992" s="23">
        <v>85</v>
      </c>
      <c r="G992" s="23">
        <v>31.73</v>
      </c>
      <c r="H992" s="22">
        <v>88768</v>
      </c>
      <c r="I992" s="34">
        <v>752.34713499999998</v>
      </c>
      <c r="J992" s="22">
        <v>2</v>
      </c>
      <c r="K992" s="22" t="s">
        <v>782</v>
      </c>
      <c r="L992" s="23">
        <v>950</v>
      </c>
      <c r="M992" s="23">
        <v>0.95</v>
      </c>
      <c r="N992" s="23">
        <v>6.0540089999999998</v>
      </c>
      <c r="O992" s="14">
        <v>0.80468293402885094</v>
      </c>
      <c r="P992" s="22">
        <v>0</v>
      </c>
      <c r="Q992" s="22" t="s">
        <v>782</v>
      </c>
      <c r="R992" s="23">
        <v>0</v>
      </c>
      <c r="S992" s="23">
        <v>0</v>
      </c>
      <c r="T992" s="23">
        <v>0</v>
      </c>
      <c r="U992" s="14">
        <v>0</v>
      </c>
      <c r="V992" s="22">
        <v>0</v>
      </c>
      <c r="W992" s="22" t="s">
        <v>782</v>
      </c>
      <c r="X992" s="23">
        <v>0</v>
      </c>
      <c r="Y992" s="23">
        <v>0</v>
      </c>
      <c r="Z992" s="23">
        <v>0</v>
      </c>
      <c r="AA992" s="14">
        <v>0</v>
      </c>
      <c r="AB992" s="22">
        <v>0</v>
      </c>
      <c r="AC992" s="22" t="s">
        <v>782</v>
      </c>
      <c r="AD992" s="23">
        <v>0</v>
      </c>
      <c r="AE992" s="23">
        <v>0</v>
      </c>
      <c r="AF992" s="23">
        <v>0</v>
      </c>
      <c r="AG992" s="14">
        <v>0</v>
      </c>
      <c r="AH992" s="22" t="s">
        <v>782</v>
      </c>
      <c r="AI992" s="23" t="s">
        <v>782</v>
      </c>
      <c r="AJ992" s="23" t="s">
        <v>782</v>
      </c>
      <c r="AK992" s="23" t="s">
        <v>782</v>
      </c>
      <c r="AL992" s="14" t="s">
        <v>782</v>
      </c>
      <c r="AM992" s="22" t="s">
        <v>782</v>
      </c>
      <c r="AN992" s="23" t="s">
        <v>782</v>
      </c>
      <c r="AO992" s="23" t="s">
        <v>782</v>
      </c>
      <c r="AP992" s="23" t="s">
        <v>782</v>
      </c>
      <c r="AQ992" s="14" t="s">
        <v>782</v>
      </c>
      <c r="AR992" s="22">
        <v>435</v>
      </c>
      <c r="AS992" s="23">
        <v>5979.0349999999999</v>
      </c>
      <c r="AT992" s="23">
        <v>5.9790349999999997</v>
      </c>
      <c r="AU992" s="23">
        <v>4.7587160000000006</v>
      </c>
      <c r="AV992" s="14">
        <v>0.63251599941295722</v>
      </c>
      <c r="AW992" s="22">
        <v>1</v>
      </c>
      <c r="AX992" s="22" t="s">
        <v>782</v>
      </c>
      <c r="AY992" s="23">
        <v>30</v>
      </c>
      <c r="AZ992" s="23">
        <v>0.03</v>
      </c>
      <c r="BA992" s="23">
        <v>0.100096</v>
      </c>
      <c r="BB992" s="14">
        <v>1.3304496733412829E-2</v>
      </c>
      <c r="BC992" s="22">
        <v>8</v>
      </c>
      <c r="BD992" s="23">
        <v>13000</v>
      </c>
      <c r="BE992" s="23">
        <v>13</v>
      </c>
      <c r="BF992" s="23">
        <v>20.760999999999999</v>
      </c>
      <c r="BG992" s="14">
        <v>2.7594974492725353</v>
      </c>
      <c r="BH992" s="22">
        <v>446</v>
      </c>
      <c r="BI992" s="23">
        <v>19.959034999999997</v>
      </c>
      <c r="BJ992" s="23">
        <v>31.673821000000004</v>
      </c>
      <c r="BK992" s="14">
        <v>4.2100008794477564</v>
      </c>
      <c r="BL992" t="s">
        <v>511</v>
      </c>
    </row>
    <row r="993" spans="1:64">
      <c r="A993" t="s">
        <v>1868</v>
      </c>
      <c r="B993" t="s">
        <v>1867</v>
      </c>
      <c r="C993" t="s">
        <v>511</v>
      </c>
      <c r="D993" t="s">
        <v>942</v>
      </c>
      <c r="E993">
        <v>2015</v>
      </c>
      <c r="F993" s="23">
        <v>85</v>
      </c>
      <c r="G993" s="23">
        <v>31.81</v>
      </c>
      <c r="H993" s="22">
        <v>90244</v>
      </c>
      <c r="I993" s="34">
        <v>725.29072012186339</v>
      </c>
      <c r="J993" s="13">
        <v>2</v>
      </c>
      <c r="K993" s="13">
        <v>2</v>
      </c>
      <c r="L993" s="19">
        <v>1200</v>
      </c>
      <c r="M993" s="35">
        <v>1.2</v>
      </c>
      <c r="N993" s="19">
        <v>7.1776259782195995</v>
      </c>
      <c r="O993" s="17">
        <v>0.98962054512618247</v>
      </c>
      <c r="P993" s="36">
        <v>0</v>
      </c>
      <c r="Q993" s="37">
        <v>0</v>
      </c>
      <c r="R993" s="38">
        <v>0</v>
      </c>
      <c r="S993" s="27">
        <v>0</v>
      </c>
      <c r="T993" s="23">
        <v>0</v>
      </c>
      <c r="U993" s="17">
        <v>0</v>
      </c>
      <c r="V993" s="22">
        <v>0</v>
      </c>
      <c r="W993" s="22">
        <v>0</v>
      </c>
      <c r="X993" s="23">
        <v>0</v>
      </c>
      <c r="Y993" s="27">
        <v>0</v>
      </c>
      <c r="Z993" s="27">
        <v>0</v>
      </c>
      <c r="AA993" s="14">
        <v>0</v>
      </c>
      <c r="AB993" s="39">
        <v>1</v>
      </c>
      <c r="AC993" s="22" t="s">
        <v>782</v>
      </c>
      <c r="AD993" s="23">
        <v>0</v>
      </c>
      <c r="AE993" s="23">
        <v>0</v>
      </c>
      <c r="AF993" s="23">
        <v>9.2925000000000004</v>
      </c>
      <c r="AG993" s="14">
        <v>1.2812103811887561</v>
      </c>
      <c r="AH993" s="22" t="s">
        <v>782</v>
      </c>
      <c r="AI993" s="23" t="s">
        <v>782</v>
      </c>
      <c r="AJ993" s="23" t="s">
        <v>782</v>
      </c>
      <c r="AK993" s="23" t="s">
        <v>782</v>
      </c>
      <c r="AL993" s="14" t="s">
        <v>782</v>
      </c>
      <c r="AM993" s="22" t="s">
        <v>782</v>
      </c>
      <c r="AN993" s="23" t="s">
        <v>782</v>
      </c>
      <c r="AO993" s="23" t="s">
        <v>782</v>
      </c>
      <c r="AP993" s="23" t="s">
        <v>782</v>
      </c>
      <c r="AQ993" s="14" t="s">
        <v>782</v>
      </c>
      <c r="AR993" s="40">
        <v>567</v>
      </c>
      <c r="AS993" s="41">
        <v>8098.9800000000005</v>
      </c>
      <c r="AT993" s="23">
        <v>8.098980000000001</v>
      </c>
      <c r="AU993" s="23">
        <v>7.1932125308898929</v>
      </c>
      <c r="AV993" s="14">
        <v>0.99176955272242961</v>
      </c>
      <c r="AW993" s="22">
        <v>2</v>
      </c>
      <c r="AX993" s="22" t="s">
        <v>782</v>
      </c>
      <c r="AY993" s="23">
        <v>80</v>
      </c>
      <c r="AZ993" s="23">
        <v>0.08</v>
      </c>
      <c r="BA993" s="23">
        <v>0.20845953231844985</v>
      </c>
      <c r="BB993" s="14">
        <v>2.8741513786833567E-2</v>
      </c>
      <c r="BC993" s="42">
        <v>15</v>
      </c>
      <c r="BD993" s="43">
        <v>34850</v>
      </c>
      <c r="BE993" s="44">
        <v>34.85</v>
      </c>
      <c r="BF993" s="23">
        <v>71.78918935220409</v>
      </c>
      <c r="BG993" s="14">
        <v>9.8979881253881299</v>
      </c>
      <c r="BH993" s="22">
        <v>587</v>
      </c>
      <c r="BI993" s="23">
        <v>44.228980000000007</v>
      </c>
      <c r="BJ993" s="23">
        <v>95.660987393632027</v>
      </c>
      <c r="BK993" s="14">
        <v>13.189330118212332</v>
      </c>
      <c r="BL993" t="s">
        <v>511</v>
      </c>
    </row>
    <row r="994" spans="1:64">
      <c r="A994" t="s">
        <v>1869</v>
      </c>
      <c r="B994" t="s">
        <v>1867</v>
      </c>
      <c r="C994" t="s">
        <v>511</v>
      </c>
      <c r="D994" t="s">
        <v>942</v>
      </c>
      <c r="E994">
        <v>2016</v>
      </c>
      <c r="F994" s="23">
        <v>85</v>
      </c>
      <c r="G994" s="23">
        <v>31.78</v>
      </c>
      <c r="H994" s="22">
        <v>90066</v>
      </c>
      <c r="I994" s="34">
        <v>767.29178155279703</v>
      </c>
      <c r="J994" s="13">
        <v>2</v>
      </c>
      <c r="K994" s="13">
        <v>2</v>
      </c>
      <c r="L994" s="19">
        <v>1200</v>
      </c>
      <c r="M994" s="35">
        <v>1.2</v>
      </c>
      <c r="N994" s="19">
        <v>7.1772</v>
      </c>
      <c r="O994" s="17">
        <v>0.93539383224921713</v>
      </c>
      <c r="P994" s="13">
        <v>0</v>
      </c>
      <c r="Q994" s="13">
        <v>0</v>
      </c>
      <c r="R994" s="19">
        <v>0</v>
      </c>
      <c r="S994" s="27">
        <v>0</v>
      </c>
      <c r="T994" s="19">
        <v>0</v>
      </c>
      <c r="U994" s="17">
        <v>0</v>
      </c>
      <c r="V994" s="13">
        <v>0</v>
      </c>
      <c r="W994" s="13">
        <v>0</v>
      </c>
      <c r="X994" s="19">
        <v>0</v>
      </c>
      <c r="Y994" s="27">
        <v>0</v>
      </c>
      <c r="Z994" s="19">
        <v>0</v>
      </c>
      <c r="AA994" s="14">
        <v>0</v>
      </c>
      <c r="AB994" s="13">
        <v>1</v>
      </c>
      <c r="AC994" s="22" t="s">
        <v>782</v>
      </c>
      <c r="AD994" s="19">
        <v>0</v>
      </c>
      <c r="AE994" s="23">
        <v>0</v>
      </c>
      <c r="AF994" s="19">
        <v>8.1105779999999985</v>
      </c>
      <c r="AG994" s="14">
        <v>1.0570396027944309</v>
      </c>
      <c r="AH994" s="22" t="s">
        <v>782</v>
      </c>
      <c r="AI994" s="23" t="s">
        <v>782</v>
      </c>
      <c r="AJ994" s="23" t="s">
        <v>782</v>
      </c>
      <c r="AK994" s="23" t="s">
        <v>782</v>
      </c>
      <c r="AL994" s="14" t="s">
        <v>782</v>
      </c>
      <c r="AM994" s="22" t="s">
        <v>782</v>
      </c>
      <c r="AN994" s="23" t="s">
        <v>782</v>
      </c>
      <c r="AO994" s="23" t="s">
        <v>782</v>
      </c>
      <c r="AP994" s="23" t="s">
        <v>782</v>
      </c>
      <c r="AQ994" s="14" t="s">
        <v>782</v>
      </c>
      <c r="AR994" s="13">
        <v>596</v>
      </c>
      <c r="AS994" s="19">
        <v>8997.6199999999935</v>
      </c>
      <c r="AT994" s="23">
        <v>8.9976199999999942</v>
      </c>
      <c r="AU994" s="19">
        <v>7.9898865600000075</v>
      </c>
      <c r="AV994" s="14">
        <v>1.0413100664040185</v>
      </c>
      <c r="AW994" s="13">
        <v>2</v>
      </c>
      <c r="AX994" s="22" t="s">
        <v>782</v>
      </c>
      <c r="AY994" s="19">
        <v>80</v>
      </c>
      <c r="AZ994" s="23">
        <v>0.08</v>
      </c>
      <c r="BA994" s="19">
        <v>0.267314</v>
      </c>
      <c r="BB994" s="14">
        <v>3.4838637194709247E-2</v>
      </c>
      <c r="BC994" s="13">
        <v>16</v>
      </c>
      <c r="BD994" s="19">
        <v>36900.000000000007</v>
      </c>
      <c r="BE994" s="44">
        <v>36.900000000000006</v>
      </c>
      <c r="BF994" s="19">
        <v>75.60019193870599</v>
      </c>
      <c r="BG994" s="14">
        <v>9.8528609006747168</v>
      </c>
      <c r="BH994" s="22">
        <v>617</v>
      </c>
      <c r="BI994" s="23">
        <v>47.177620000000005</v>
      </c>
      <c r="BJ994" s="23">
        <v>99.145170498705994</v>
      </c>
      <c r="BK994" s="14">
        <v>12.921443039317094</v>
      </c>
      <c r="BL994" t="s">
        <v>511</v>
      </c>
    </row>
    <row r="995" spans="1:64">
      <c r="A995" t="s">
        <v>1870</v>
      </c>
      <c r="B995" t="s">
        <v>1867</v>
      </c>
      <c r="C995" t="s">
        <v>511</v>
      </c>
      <c r="D995" t="s">
        <v>942</v>
      </c>
      <c r="E995">
        <v>2017</v>
      </c>
      <c r="F995" s="23">
        <v>85</v>
      </c>
      <c r="G995" s="23">
        <v>31.84</v>
      </c>
      <c r="H995" s="22">
        <v>90502</v>
      </c>
      <c r="I995" s="34">
        <v>710.8941569999422</v>
      </c>
      <c r="J995" s="13">
        <v>2</v>
      </c>
      <c r="K995" s="13">
        <v>2</v>
      </c>
      <c r="L995" s="19">
        <v>1200</v>
      </c>
      <c r="M995" s="19">
        <v>1.2</v>
      </c>
      <c r="N995" s="19">
        <v>7.1772</v>
      </c>
      <c r="O995" s="17">
        <v>1.0096017711396921</v>
      </c>
      <c r="P995" s="13">
        <v>0</v>
      </c>
      <c r="Q995" s="13">
        <v>0</v>
      </c>
      <c r="R995" s="19">
        <v>0</v>
      </c>
      <c r="S995" s="19">
        <v>0</v>
      </c>
      <c r="T995" s="19">
        <v>0</v>
      </c>
      <c r="U995" s="17">
        <v>0</v>
      </c>
      <c r="V995" s="13">
        <v>0</v>
      </c>
      <c r="W995" s="13">
        <v>0</v>
      </c>
      <c r="X995" s="19">
        <v>0</v>
      </c>
      <c r="Y995" s="19">
        <v>0</v>
      </c>
      <c r="Z995" s="19">
        <v>0</v>
      </c>
      <c r="AA995" s="14">
        <v>0</v>
      </c>
      <c r="AB995" s="13">
        <v>1</v>
      </c>
      <c r="AC995" s="22" t="s">
        <v>782</v>
      </c>
      <c r="AD995" s="19">
        <v>0</v>
      </c>
      <c r="AE995" s="19">
        <v>0</v>
      </c>
      <c r="AF995" s="19">
        <v>9.3345000000000002</v>
      </c>
      <c r="AG995" s="14">
        <v>1.313064667656392</v>
      </c>
      <c r="AH995" s="22" t="s">
        <v>782</v>
      </c>
      <c r="AI995" s="23" t="s">
        <v>782</v>
      </c>
      <c r="AJ995" s="23" t="s">
        <v>782</v>
      </c>
      <c r="AK995" s="23" t="s">
        <v>782</v>
      </c>
      <c r="AL995" s="14" t="s">
        <v>782</v>
      </c>
      <c r="AM995" s="22" t="s">
        <v>782</v>
      </c>
      <c r="AN995" s="23" t="s">
        <v>782</v>
      </c>
      <c r="AO995" s="23" t="s">
        <v>782</v>
      </c>
      <c r="AP995" s="23" t="s">
        <v>782</v>
      </c>
      <c r="AQ995" s="14" t="s">
        <v>782</v>
      </c>
      <c r="AR995" s="13">
        <v>634</v>
      </c>
      <c r="AS995" s="19">
        <v>9754.6699999999928</v>
      </c>
      <c r="AT995" s="19">
        <v>9.7546700000000026</v>
      </c>
      <c r="AU995" s="19">
        <v>8.6621469600000101</v>
      </c>
      <c r="AV995" s="14">
        <v>1.2184861662888467</v>
      </c>
      <c r="AW995" s="13">
        <v>2</v>
      </c>
      <c r="AX995" s="22" t="s">
        <v>782</v>
      </c>
      <c r="AY995" s="19">
        <v>0</v>
      </c>
      <c r="AZ995" s="19">
        <v>0</v>
      </c>
      <c r="BA995" s="19">
        <v>0</v>
      </c>
      <c r="BB995" s="14">
        <v>0</v>
      </c>
      <c r="BC995" s="13">
        <v>16</v>
      </c>
      <c r="BD995" s="19">
        <v>36900</v>
      </c>
      <c r="BE995" s="19">
        <v>36.900000000000006</v>
      </c>
      <c r="BF995" s="19">
        <v>75.60019193870599</v>
      </c>
      <c r="BG995" s="14">
        <v>10.634521495822638</v>
      </c>
      <c r="BH995" s="22">
        <v>655</v>
      </c>
      <c r="BI995" s="23">
        <v>47.854670000000013</v>
      </c>
      <c r="BJ995" s="23">
        <v>100.77403889870601</v>
      </c>
      <c r="BK995" s="14">
        <v>14.175674100907568</v>
      </c>
      <c r="BL995" t="s">
        <v>511</v>
      </c>
    </row>
    <row r="996" spans="1:64">
      <c r="A996" t="s">
        <v>1871</v>
      </c>
      <c r="B996" t="s">
        <v>1867</v>
      </c>
      <c r="C996" t="s">
        <v>511</v>
      </c>
      <c r="D996" t="s">
        <v>942</v>
      </c>
      <c r="E996">
        <v>2018</v>
      </c>
      <c r="F996" s="23">
        <v>85</v>
      </c>
      <c r="G996" s="23">
        <v>32.22</v>
      </c>
      <c r="H996" s="22">
        <v>90733</v>
      </c>
      <c r="I996" s="34">
        <v>710.94468252638137</v>
      </c>
      <c r="J996" s="13">
        <v>2</v>
      </c>
      <c r="K996" s="13">
        <v>2</v>
      </c>
      <c r="L996" s="19">
        <v>1200</v>
      </c>
      <c r="M996" s="19">
        <v>1.2</v>
      </c>
      <c r="N996" s="19">
        <v>7.1772</v>
      </c>
      <c r="O996" s="17">
        <v>1.0095300206051787</v>
      </c>
      <c r="P996" s="13">
        <v>0</v>
      </c>
      <c r="Q996" s="13">
        <v>0</v>
      </c>
      <c r="R996" s="19">
        <v>0</v>
      </c>
      <c r="S996" s="19">
        <v>0</v>
      </c>
      <c r="T996" s="19">
        <v>0</v>
      </c>
      <c r="U996" s="17">
        <v>0</v>
      </c>
      <c r="V996" s="13">
        <v>0</v>
      </c>
      <c r="W996" s="13">
        <v>0</v>
      </c>
      <c r="X996" s="19">
        <v>0</v>
      </c>
      <c r="Y996" s="19">
        <v>0</v>
      </c>
      <c r="Z996" s="19">
        <v>0</v>
      </c>
      <c r="AA996" s="14">
        <v>0</v>
      </c>
      <c r="AB996" s="13">
        <v>1</v>
      </c>
      <c r="AC996" s="22" t="s">
        <v>782</v>
      </c>
      <c r="AD996" s="19">
        <v>0</v>
      </c>
      <c r="AE996" s="19">
        <v>0</v>
      </c>
      <c r="AF996" s="19">
        <v>8.4295679999999997</v>
      </c>
      <c r="AG996" s="14">
        <v>1.1856854980678753</v>
      </c>
      <c r="AH996" s="22" t="s">
        <v>782</v>
      </c>
      <c r="AI996" s="23" t="s">
        <v>782</v>
      </c>
      <c r="AJ996" s="23" t="s">
        <v>782</v>
      </c>
      <c r="AK996" s="23" t="s">
        <v>782</v>
      </c>
      <c r="AL996" s="14" t="s">
        <v>782</v>
      </c>
      <c r="AM996" s="22" t="s">
        <v>782</v>
      </c>
      <c r="AN996" s="23" t="s">
        <v>782</v>
      </c>
      <c r="AO996" s="23" t="s">
        <v>782</v>
      </c>
      <c r="AP996" s="23" t="s">
        <v>782</v>
      </c>
      <c r="AQ996" s="14" t="s">
        <v>782</v>
      </c>
      <c r="AR996" s="13">
        <v>680</v>
      </c>
      <c r="AS996" s="19">
        <v>10765.757999999989</v>
      </c>
      <c r="AT996" s="19">
        <v>10.765757999999998</v>
      </c>
      <c r="AU996" s="19">
        <v>9.5599931040000072</v>
      </c>
      <c r="AV996" s="14">
        <v>1.3446887414683295</v>
      </c>
      <c r="AW996" s="13">
        <v>2</v>
      </c>
      <c r="AX996" s="22" t="s">
        <v>782</v>
      </c>
      <c r="AY996" s="19">
        <v>80</v>
      </c>
      <c r="AZ996" s="19">
        <v>0.08</v>
      </c>
      <c r="BA996" s="19">
        <v>0.267314</v>
      </c>
      <c r="BB996" s="14">
        <v>3.7599831121893315E-2</v>
      </c>
      <c r="BC996" s="13">
        <v>16</v>
      </c>
      <c r="BD996" s="19">
        <v>36950</v>
      </c>
      <c r="BE996" s="19">
        <v>36.949999999999996</v>
      </c>
      <c r="BF996" s="19">
        <v>77.761791978105208</v>
      </c>
      <c r="BG996" s="14">
        <v>10.93781188457228</v>
      </c>
      <c r="BH996" s="22">
        <v>701</v>
      </c>
      <c r="BI996" s="23">
        <v>48.995757999999995</v>
      </c>
      <c r="BJ996" s="23">
        <v>103.19586708210521</v>
      </c>
      <c r="BK996" s="14">
        <v>14.515315975835559</v>
      </c>
      <c r="BL996" t="s">
        <v>511</v>
      </c>
    </row>
    <row r="997" spans="1:64">
      <c r="A997" t="s">
        <v>1872</v>
      </c>
      <c r="B997" t="s">
        <v>1867</v>
      </c>
      <c r="C997" t="s">
        <v>511</v>
      </c>
      <c r="D997" t="s">
        <v>942</v>
      </c>
      <c r="E997">
        <v>2019</v>
      </c>
      <c r="F997" s="23">
        <v>85</v>
      </c>
      <c r="G997" s="23">
        <v>32.28</v>
      </c>
      <c r="H997" s="22">
        <v>91216</v>
      </c>
      <c r="I997" s="34">
        <v>727.57817012108251</v>
      </c>
      <c r="J997" s="22">
        <v>2</v>
      </c>
      <c r="K997" s="22">
        <v>2</v>
      </c>
      <c r="L997" s="23">
        <v>1200</v>
      </c>
      <c r="M997" s="23">
        <v>1.2</v>
      </c>
      <c r="N997" s="23">
        <v>7.1772</v>
      </c>
      <c r="O997" s="14">
        <v>0.98645070656883238</v>
      </c>
      <c r="P997" s="22">
        <v>0</v>
      </c>
      <c r="Q997" s="22">
        <v>0</v>
      </c>
      <c r="R997" s="23">
        <v>0</v>
      </c>
      <c r="S997" s="23">
        <v>0</v>
      </c>
      <c r="T997" s="23">
        <v>0</v>
      </c>
      <c r="U997" s="14">
        <v>0</v>
      </c>
      <c r="V997" s="22">
        <v>0</v>
      </c>
      <c r="W997" s="22">
        <v>0</v>
      </c>
      <c r="X997" s="23">
        <v>0</v>
      </c>
      <c r="Y997" s="23">
        <v>0</v>
      </c>
      <c r="Z997" s="23">
        <v>0</v>
      </c>
      <c r="AA997" s="14">
        <v>0</v>
      </c>
      <c r="AB997" s="22">
        <v>1</v>
      </c>
      <c r="AC997" s="22">
        <v>1</v>
      </c>
      <c r="AD997" s="23">
        <v>5251.982832618025</v>
      </c>
      <c r="AE997" s="23">
        <v>5.2519828326180251</v>
      </c>
      <c r="AF997" s="23">
        <v>7.3422719999999995</v>
      </c>
      <c r="AG997" s="14">
        <v>1.0091385780277202</v>
      </c>
      <c r="AH997" s="22">
        <v>0</v>
      </c>
      <c r="AI997" s="23">
        <v>0</v>
      </c>
      <c r="AJ997" s="23">
        <v>0</v>
      </c>
      <c r="AK997" s="23">
        <v>0</v>
      </c>
      <c r="AL997" s="14">
        <v>0</v>
      </c>
      <c r="AM997" s="22">
        <v>778</v>
      </c>
      <c r="AN997" s="23">
        <v>12929.852999999988</v>
      </c>
      <c r="AO997" s="23">
        <v>12.929852999999992</v>
      </c>
      <c r="AP997" s="23">
        <v>11.481709464000003</v>
      </c>
      <c r="AQ997" s="14">
        <v>1.5780722863206895</v>
      </c>
      <c r="AR997" s="22">
        <v>778</v>
      </c>
      <c r="AS997" s="23">
        <v>12929.852999999988</v>
      </c>
      <c r="AT997" s="23">
        <v>12.929852999999992</v>
      </c>
      <c r="AU997" s="23">
        <v>11.481709464000003</v>
      </c>
      <c r="AV997" s="14">
        <v>1.5780722863206895</v>
      </c>
      <c r="AW997" s="22">
        <v>2</v>
      </c>
      <c r="AX997" s="22" t="s">
        <v>782</v>
      </c>
      <c r="AY997" s="23">
        <v>80</v>
      </c>
      <c r="AZ997" s="23">
        <v>0.08</v>
      </c>
      <c r="BA997" s="23">
        <v>0.267314</v>
      </c>
      <c r="BB997" s="14">
        <v>3.6740244688143131E-2</v>
      </c>
      <c r="BC997" s="22">
        <v>16</v>
      </c>
      <c r="BD997" s="23">
        <v>36950</v>
      </c>
      <c r="BE997" s="23">
        <v>36.950000000000003</v>
      </c>
      <c r="BF997" s="23">
        <v>77.761794201838697</v>
      </c>
      <c r="BG997" s="14">
        <v>10.687758016282661</v>
      </c>
      <c r="BH997" s="22">
        <v>799</v>
      </c>
      <c r="BI997" s="23">
        <v>56.411835832618024</v>
      </c>
      <c r="BJ997" s="23">
        <v>104.03028966583869</v>
      </c>
      <c r="BK997" s="14">
        <v>14.298159831888047</v>
      </c>
      <c r="BL997" t="s">
        <v>511</v>
      </c>
    </row>
    <row r="998" spans="1:64">
      <c r="A998" t="s">
        <v>1873</v>
      </c>
      <c r="B998" t="s">
        <v>1867</v>
      </c>
      <c r="C998" t="s">
        <v>511</v>
      </c>
      <c r="D998" t="s">
        <v>942</v>
      </c>
      <c r="E998">
        <v>2020</v>
      </c>
      <c r="F998" s="23">
        <v>85</v>
      </c>
      <c r="G998" s="23">
        <v>32.4</v>
      </c>
      <c r="H998" s="22">
        <v>91272</v>
      </c>
      <c r="I998" s="34">
        <v>734.49383627337068</v>
      </c>
      <c r="J998" s="22">
        <v>2</v>
      </c>
      <c r="K998" s="22">
        <v>2</v>
      </c>
      <c r="L998" s="23">
        <v>1200</v>
      </c>
      <c r="M998" s="23">
        <v>1.2</v>
      </c>
      <c r="N998" s="23">
        <v>7.1772</v>
      </c>
      <c r="O998" s="14">
        <v>0.97716272697606732</v>
      </c>
      <c r="P998" s="22">
        <v>0</v>
      </c>
      <c r="Q998" s="22">
        <v>0</v>
      </c>
      <c r="R998" s="23">
        <v>0</v>
      </c>
      <c r="S998" s="23">
        <v>0</v>
      </c>
      <c r="T998" s="23">
        <v>0</v>
      </c>
      <c r="U998" s="14">
        <v>0</v>
      </c>
      <c r="V998" s="22">
        <v>0</v>
      </c>
      <c r="W998" s="22">
        <v>0</v>
      </c>
      <c r="X998" s="23">
        <v>0</v>
      </c>
      <c r="Y998" s="23">
        <v>0</v>
      </c>
      <c r="Z998" s="23">
        <v>0</v>
      </c>
      <c r="AA998" s="14">
        <v>0</v>
      </c>
      <c r="AB998" s="22">
        <v>1</v>
      </c>
      <c r="AC998" s="22">
        <v>1</v>
      </c>
      <c r="AD998" s="23">
        <v>4569.93347639485</v>
      </c>
      <c r="AE998" s="23">
        <v>4.5699334763948496</v>
      </c>
      <c r="AF998" s="23">
        <v>6.3887669999999996</v>
      </c>
      <c r="AG998" s="14">
        <v>0.86981900793271871</v>
      </c>
      <c r="AH998" s="22">
        <v>1</v>
      </c>
      <c r="AI998" s="23">
        <v>749.6</v>
      </c>
      <c r="AJ998" s="23">
        <v>0.74960000000000004</v>
      </c>
      <c r="AK998" s="23">
        <v>0.66564480000000004</v>
      </c>
      <c r="AL998" s="14">
        <v>9.0626328925686755E-2</v>
      </c>
      <c r="AM998" s="22">
        <v>923</v>
      </c>
      <c r="AN998" s="23">
        <v>16780.418000000005</v>
      </c>
      <c r="AO998" s="23">
        <v>16.780417999999976</v>
      </c>
      <c r="AP998" s="23">
        <v>14.901011183999993</v>
      </c>
      <c r="AQ998" s="14">
        <v>2.0287455725433752</v>
      </c>
      <c r="AR998" s="22">
        <v>924</v>
      </c>
      <c r="AS998" s="23">
        <v>17530.018000000004</v>
      </c>
      <c r="AT998" s="23">
        <v>17.530017999999977</v>
      </c>
      <c r="AU998" s="23">
        <v>15.566655983999993</v>
      </c>
      <c r="AV998" s="14">
        <v>2.1193719014690617</v>
      </c>
      <c r="AW998" s="22">
        <v>2</v>
      </c>
      <c r="AX998" s="22">
        <v>2</v>
      </c>
      <c r="AY998" s="23">
        <v>80</v>
      </c>
      <c r="AZ998" s="23">
        <v>0.08</v>
      </c>
      <c r="BA998" s="23">
        <v>0.267314</v>
      </c>
      <c r="BB998" s="14">
        <v>3.6394314941604035E-2</v>
      </c>
      <c r="BC998" s="22">
        <v>16</v>
      </c>
      <c r="BD998" s="23">
        <v>36950</v>
      </c>
      <c r="BE998" s="23">
        <v>36.950000000000003</v>
      </c>
      <c r="BF998" s="23">
        <v>78.88068176660795</v>
      </c>
      <c r="BG998" s="14">
        <v>10.739461363873094</v>
      </c>
      <c r="BH998" s="22">
        <v>945</v>
      </c>
      <c r="BI998" s="23">
        <v>60.329951476394832</v>
      </c>
      <c r="BJ998" s="23">
        <v>108.28061875060794</v>
      </c>
      <c r="BK998" s="14">
        <v>14.742209315192547</v>
      </c>
      <c r="BL998" t="s">
        <v>511</v>
      </c>
    </row>
    <row r="999" spans="1:64">
      <c r="A999" t="s">
        <v>1874</v>
      </c>
      <c r="B999" t="s">
        <v>1867</v>
      </c>
      <c r="C999" t="s">
        <v>511</v>
      </c>
      <c r="D999" t="s">
        <v>942</v>
      </c>
      <c r="E999">
        <v>2021</v>
      </c>
      <c r="F999" s="23">
        <v>85.01</v>
      </c>
      <c r="G999" s="23">
        <v>32.479999999999997</v>
      </c>
      <c r="H999" s="22">
        <v>91814</v>
      </c>
      <c r="I999" s="34">
        <v>684.33</v>
      </c>
      <c r="J999" s="22">
        <v>2</v>
      </c>
      <c r="K999" s="22">
        <v>3</v>
      </c>
      <c r="L999" s="23">
        <v>1200</v>
      </c>
      <c r="M999" s="23">
        <v>1.2</v>
      </c>
      <c r="N999" s="23">
        <v>7.1772</v>
      </c>
      <c r="O999" s="14">
        <v>1.05</v>
      </c>
      <c r="P999" s="22">
        <v>0</v>
      </c>
      <c r="Q999" s="22">
        <v>0</v>
      </c>
      <c r="R999" s="23">
        <v>0</v>
      </c>
      <c r="S999" s="23">
        <v>0</v>
      </c>
      <c r="T999" s="23">
        <v>0</v>
      </c>
      <c r="U999" s="14">
        <v>0</v>
      </c>
      <c r="V999" s="22">
        <v>0</v>
      </c>
      <c r="W999" s="22">
        <v>0</v>
      </c>
      <c r="X999" s="23">
        <v>0</v>
      </c>
      <c r="Y999" s="23">
        <v>0</v>
      </c>
      <c r="Z999" s="23">
        <v>0</v>
      </c>
      <c r="AA999" s="14">
        <v>0</v>
      </c>
      <c r="AB999" s="22">
        <v>1</v>
      </c>
      <c r="AC999" s="22">
        <v>3</v>
      </c>
      <c r="AD999" s="23">
        <v>1875</v>
      </c>
      <c r="AE999" s="23">
        <v>1.875</v>
      </c>
      <c r="AF999" s="23">
        <v>5.7047759999999998</v>
      </c>
      <c r="AG999" s="14">
        <v>0.83</v>
      </c>
      <c r="AH999" s="22">
        <v>2</v>
      </c>
      <c r="AI999" s="23">
        <v>749.9</v>
      </c>
      <c r="AJ999" s="23">
        <v>0.74990000000000001</v>
      </c>
      <c r="AK999" s="23">
        <v>0.67102770199999995</v>
      </c>
      <c r="AL999" s="14">
        <v>0.1</v>
      </c>
      <c r="AM999" s="22">
        <v>1075</v>
      </c>
      <c r="AN999" s="23">
        <v>20111.817999999999</v>
      </c>
      <c r="AO999" s="23">
        <v>20.111818</v>
      </c>
      <c r="AP999" s="23">
        <v>17.996515559999999</v>
      </c>
      <c r="AQ999" s="14">
        <v>2.63</v>
      </c>
      <c r="AR999" s="22">
        <v>1077</v>
      </c>
      <c r="AS999" s="23">
        <v>20861.718000000001</v>
      </c>
      <c r="AT999" s="23">
        <v>20.861718</v>
      </c>
      <c r="AU999" s="23">
        <v>18.667543259999999</v>
      </c>
      <c r="AV999" s="14">
        <v>2.73</v>
      </c>
      <c r="AW999" s="22">
        <v>2</v>
      </c>
      <c r="AX999" s="22">
        <v>2</v>
      </c>
      <c r="AY999" s="23">
        <v>80</v>
      </c>
      <c r="AZ999" s="23">
        <v>0.08</v>
      </c>
      <c r="BA999" s="23">
        <v>0.267314</v>
      </c>
      <c r="BB999" s="14">
        <v>0.04</v>
      </c>
      <c r="BC999" s="22">
        <v>16</v>
      </c>
      <c r="BD999" s="23">
        <v>36950</v>
      </c>
      <c r="BE999" s="23">
        <v>36.950000000000003</v>
      </c>
      <c r="BF999" s="23">
        <v>69.036343340000002</v>
      </c>
      <c r="BG999" s="14">
        <v>10.09</v>
      </c>
      <c r="BH999" s="22">
        <v>1098</v>
      </c>
      <c r="BI999" s="23">
        <v>60.97</v>
      </c>
      <c r="BJ999" s="23">
        <v>100.85</v>
      </c>
      <c r="BK999" s="14">
        <v>14.74</v>
      </c>
      <c r="BL999" t="s">
        <v>511</v>
      </c>
    </row>
    <row r="1000" spans="1:64">
      <c r="A1000" t="s">
        <v>1875</v>
      </c>
      <c r="B1000" t="s">
        <v>1867</v>
      </c>
      <c r="C1000" t="s">
        <v>511</v>
      </c>
      <c r="D1000" s="111" t="s">
        <v>942</v>
      </c>
      <c r="E1000" s="110">
        <v>2022</v>
      </c>
      <c r="F1000" s="23"/>
      <c r="G1000" s="23"/>
      <c r="H1000" s="22">
        <v>93207</v>
      </c>
      <c r="I1000" s="34">
        <v>675.52129031366246</v>
      </c>
      <c r="J1000" s="22">
        <v>2</v>
      </c>
      <c r="K1000" s="22">
        <v>3</v>
      </c>
      <c r="L1000" s="23">
        <v>1200</v>
      </c>
      <c r="M1000" s="23">
        <v>1.2</v>
      </c>
      <c r="N1000" s="23">
        <v>7.1015999999999995</v>
      </c>
      <c r="O1000" s="14">
        <v>1.0512770066362436</v>
      </c>
      <c r="P1000" s="22">
        <v>0</v>
      </c>
      <c r="Q1000" s="22">
        <v>0</v>
      </c>
      <c r="R1000" s="23">
        <v>0</v>
      </c>
      <c r="S1000" s="23">
        <v>0</v>
      </c>
      <c r="T1000" s="23">
        <v>0</v>
      </c>
      <c r="U1000" s="14">
        <v>0</v>
      </c>
      <c r="V1000" s="22">
        <v>0</v>
      </c>
      <c r="W1000" s="22">
        <v>0</v>
      </c>
      <c r="X1000" s="23">
        <v>0</v>
      </c>
      <c r="Y1000" s="23">
        <v>0</v>
      </c>
      <c r="Z1000" s="23">
        <v>0</v>
      </c>
      <c r="AA1000" s="14">
        <v>0</v>
      </c>
      <c r="AB1000" s="22">
        <v>1</v>
      </c>
      <c r="AC1000" s="22">
        <v>3</v>
      </c>
      <c r="AD1000" s="23">
        <v>1875</v>
      </c>
      <c r="AE1000" s="23">
        <v>1.875</v>
      </c>
      <c r="AF1000" s="23">
        <v>6.7031999999999998</v>
      </c>
      <c r="AG1000" s="14">
        <v>0.99230033103583259</v>
      </c>
      <c r="AH1000" s="22">
        <v>4</v>
      </c>
      <c r="AI1000" s="23">
        <v>16678.605</v>
      </c>
      <c r="AJ1000" s="23">
        <v>16.678605000000001</v>
      </c>
      <c r="AK1000" s="23">
        <v>17.084961168710684</v>
      </c>
      <c r="AL1000" s="14">
        <v>2.5291521397908396</v>
      </c>
      <c r="AM1000" s="22">
        <v>1323</v>
      </c>
      <c r="AN1000" s="23">
        <v>22690.246000000017</v>
      </c>
      <c r="AO1000" s="23">
        <v>22.690246000000005</v>
      </c>
      <c r="AP1000" s="23">
        <v>23.243069298571047</v>
      </c>
      <c r="AQ1000" s="14">
        <v>3.4407604366960323</v>
      </c>
      <c r="AR1000" s="22">
        <v>1327</v>
      </c>
      <c r="AS1000" s="23">
        <v>39368.850999999995</v>
      </c>
      <c r="AT1000" s="23">
        <v>39.368850999999999</v>
      </c>
      <c r="AU1000" s="23">
        <v>40.3280304672817</v>
      </c>
      <c r="AV1000" s="14">
        <v>5.969912576486867</v>
      </c>
      <c r="AW1000" s="22">
        <v>2</v>
      </c>
      <c r="AX1000" s="22">
        <v>2</v>
      </c>
      <c r="AY1000" s="23">
        <v>80</v>
      </c>
      <c r="AZ1000" s="23">
        <v>0.08</v>
      </c>
      <c r="BA1000" s="23">
        <v>0.267314</v>
      </c>
      <c r="BB1000" s="14">
        <v>3.9571513708454548E-2</v>
      </c>
      <c r="BC1000" s="22">
        <v>16</v>
      </c>
      <c r="BD1000" s="23">
        <v>33901</v>
      </c>
      <c r="BE1000" s="23">
        <v>33.900999999999996</v>
      </c>
      <c r="BF1000" s="23">
        <v>69.254552128124004</v>
      </c>
      <c r="BG1000" s="14">
        <v>10.25201620158667</v>
      </c>
      <c r="BH1000" s="22">
        <v>1348</v>
      </c>
      <c r="BI1000" s="23">
        <v>76.424851000000004</v>
      </c>
      <c r="BJ1000" s="23">
        <v>123.65469659540571</v>
      </c>
      <c r="BK1000" s="14">
        <v>18.305077629454068</v>
      </c>
      <c r="BL1000" t="s">
        <v>511</v>
      </c>
    </row>
    <row r="1001" spans="1:64">
      <c r="A1001" t="s">
        <v>1876</v>
      </c>
      <c r="B1001" t="s">
        <v>1867</v>
      </c>
      <c r="C1001" t="s">
        <v>511</v>
      </c>
      <c r="D1001" t="s">
        <v>942</v>
      </c>
      <c r="E1001">
        <v>2023</v>
      </c>
      <c r="F1001">
        <v>85.01</v>
      </c>
      <c r="G1001">
        <v>33.299999999999997</v>
      </c>
      <c r="H1001">
        <v>94354</v>
      </c>
      <c r="I1001">
        <v>675.52129031366246</v>
      </c>
      <c r="J1001">
        <v>1</v>
      </c>
      <c r="K1001">
        <v>2</v>
      </c>
      <c r="L1001">
        <v>500</v>
      </c>
      <c r="M1001">
        <v>0.5</v>
      </c>
      <c r="N1001">
        <v>2.9590000000000001</v>
      </c>
      <c r="O1001">
        <v>0.43803208609843486</v>
      </c>
      <c r="P1001">
        <v>0</v>
      </c>
      <c r="Q1001">
        <v>0</v>
      </c>
      <c r="R1001">
        <v>0</v>
      </c>
      <c r="S1001">
        <v>0</v>
      </c>
      <c r="T1001">
        <v>0</v>
      </c>
      <c r="U1001">
        <v>0</v>
      </c>
      <c r="V1001">
        <v>0</v>
      </c>
      <c r="W1001">
        <v>0</v>
      </c>
      <c r="X1001">
        <v>0</v>
      </c>
      <c r="Y1001">
        <v>0</v>
      </c>
      <c r="Z1001">
        <v>0</v>
      </c>
      <c r="AA1001">
        <v>0</v>
      </c>
      <c r="AB1001">
        <v>1</v>
      </c>
      <c r="AC1001">
        <v>3</v>
      </c>
      <c r="AD1001">
        <v>1875</v>
      </c>
      <c r="AE1001">
        <v>1.875</v>
      </c>
      <c r="AF1001">
        <v>6.7535999999999996</v>
      </c>
      <c r="AG1001">
        <v>0.99976123578046283</v>
      </c>
      <c r="AH1001">
        <v>5</v>
      </c>
      <c r="AI1001">
        <v>18472.845000000001</v>
      </c>
      <c r="AJ1001">
        <v>18.472845</v>
      </c>
      <c r="AK1001">
        <v>17.327293000000001</v>
      </c>
      <c r="AL1001">
        <v>2.7706529999999998</v>
      </c>
      <c r="AM1001">
        <v>1780</v>
      </c>
      <c r="AN1001">
        <v>30447.611000000001</v>
      </c>
      <c r="AO1001">
        <v>30.447610999999998</v>
      </c>
      <c r="AP1001">
        <v>28.559470000000001</v>
      </c>
      <c r="AQ1001">
        <v>4.2277675640303034</v>
      </c>
      <c r="AR1001">
        <v>2128</v>
      </c>
      <c r="AS1001">
        <v>49165.203999999801</v>
      </c>
      <c r="AT1001">
        <v>49.165204000000003</v>
      </c>
      <c r="AU1001">
        <v>46.1163337884566</v>
      </c>
      <c r="AV1001">
        <v>6.826777253318479</v>
      </c>
      <c r="AW1001">
        <v>2</v>
      </c>
      <c r="AX1001">
        <v>2</v>
      </c>
      <c r="AY1001">
        <v>80</v>
      </c>
      <c r="AZ1001">
        <v>0.08</v>
      </c>
      <c r="BA1001">
        <v>0.267314</v>
      </c>
      <c r="BB1001">
        <v>3.9571513708454548E-2</v>
      </c>
      <c r="BC1001">
        <v>16</v>
      </c>
      <c r="BD1001">
        <v>33901</v>
      </c>
      <c r="BE1001">
        <v>33.901000000000003</v>
      </c>
      <c r="BF1001">
        <v>82.693064000000007</v>
      </c>
      <c r="BG1001">
        <v>12.241370506857516</v>
      </c>
      <c r="BH1001">
        <v>2148</v>
      </c>
      <c r="BI1001">
        <v>85.521204000000012</v>
      </c>
      <c r="BJ1001">
        <v>138.78931178845662</v>
      </c>
      <c r="BK1001">
        <v>20.545512595763348</v>
      </c>
      <c r="BL1001" t="s">
        <v>511</v>
      </c>
    </row>
    <row r="1002" spans="1:64">
      <c r="A1002" t="s">
        <v>1877</v>
      </c>
      <c r="B1002" t="s">
        <v>1867</v>
      </c>
      <c r="C1002" t="s">
        <v>511</v>
      </c>
      <c r="D1002" t="s">
        <v>942</v>
      </c>
      <c r="E1002">
        <v>2024</v>
      </c>
      <c r="F1002">
        <v>85.01</v>
      </c>
      <c r="G1002">
        <v>33.26</v>
      </c>
      <c r="H1002">
        <v>94568</v>
      </c>
      <c r="I1002">
        <v>648.46205766992477</v>
      </c>
      <c r="J1002">
        <v>1</v>
      </c>
      <c r="K1002">
        <v>2</v>
      </c>
      <c r="L1002">
        <v>500</v>
      </c>
      <c r="M1002">
        <v>0.5</v>
      </c>
      <c r="N1002">
        <v>2.9590000000000001</v>
      </c>
      <c r="O1002">
        <v>0.45631042942317651</v>
      </c>
      <c r="P1002">
        <v>0</v>
      </c>
      <c r="Q1002">
        <v>0</v>
      </c>
      <c r="R1002">
        <v>0</v>
      </c>
      <c r="S1002">
        <v>0</v>
      </c>
      <c r="T1002">
        <v>0</v>
      </c>
      <c r="U1002">
        <v>0</v>
      </c>
      <c r="V1002">
        <v>0</v>
      </c>
      <c r="W1002">
        <v>0</v>
      </c>
      <c r="X1002">
        <v>0</v>
      </c>
      <c r="Y1002">
        <v>0</v>
      </c>
      <c r="Z1002">
        <v>0</v>
      </c>
      <c r="AA1002">
        <v>0</v>
      </c>
      <c r="AB1002">
        <v>1</v>
      </c>
      <c r="AC1002">
        <v>3</v>
      </c>
      <c r="AD1002">
        <v>1875</v>
      </c>
      <c r="AE1002">
        <v>1.875</v>
      </c>
      <c r="AF1002">
        <v>6.3609</v>
      </c>
      <c r="AG1002">
        <v>0.98092092278400911</v>
      </c>
      <c r="AH1002">
        <v>4</v>
      </c>
      <c r="AI1002">
        <v>18468.245000000003</v>
      </c>
      <c r="AJ1002">
        <v>18.468245</v>
      </c>
      <c r="AK1002">
        <v>16.657319263598083</v>
      </c>
      <c r="AL1002">
        <v>2.568742313690906</v>
      </c>
      <c r="AM1002">
        <v>2250</v>
      </c>
      <c r="AN1002">
        <v>37835.573999999928</v>
      </c>
      <c r="AO1002">
        <v>37.83557399999998</v>
      </c>
      <c r="AP1002">
        <v>34.125561775874736</v>
      </c>
      <c r="AQ1002">
        <v>5.2625379345240075</v>
      </c>
      <c r="AR1002">
        <v>2972</v>
      </c>
      <c r="AS1002">
        <v>56908.793000000107</v>
      </c>
      <c r="AT1002">
        <v>56.908792999999548</v>
      </c>
      <c r="AU1002">
        <v>51.328533594124565</v>
      </c>
      <c r="AV1002">
        <v>7.9154258891506997</v>
      </c>
      <c r="AW1002">
        <v>2</v>
      </c>
      <c r="AX1002">
        <v>2</v>
      </c>
      <c r="AY1002">
        <v>80</v>
      </c>
      <c r="AZ1002">
        <v>0.08</v>
      </c>
      <c r="BA1002">
        <v>0.267314</v>
      </c>
      <c r="BB1002">
        <v>4.1222766519373774E-2</v>
      </c>
      <c r="BC1002">
        <v>14</v>
      </c>
      <c r="BD1002">
        <v>29401.599999999999</v>
      </c>
      <c r="BE1002">
        <v>29.401600000000002</v>
      </c>
      <c r="BF1002">
        <v>64.850339611895748</v>
      </c>
      <c r="BG1002">
        <v>10.000637484468733</v>
      </c>
      <c r="BH1002">
        <v>2990</v>
      </c>
      <c r="BI1002">
        <v>88.765392999999548</v>
      </c>
      <c r="BJ1002">
        <v>125.76608720602032</v>
      </c>
      <c r="BK1002">
        <v>19.39451749234599</v>
      </c>
      <c r="BL1002" t="s">
        <v>511</v>
      </c>
    </row>
    <row r="1003" spans="1:64">
      <c r="A1003" t="s">
        <v>1878</v>
      </c>
      <c r="B1003" t="s">
        <v>1879</v>
      </c>
      <c r="C1003" t="s">
        <v>512</v>
      </c>
      <c r="D1003" t="s">
        <v>942</v>
      </c>
      <c r="E1003">
        <v>2012</v>
      </c>
      <c r="F1003" s="23">
        <v>64.959999999999994</v>
      </c>
      <c r="G1003" s="23">
        <v>6.41</v>
      </c>
      <c r="H1003" s="22">
        <v>4359</v>
      </c>
      <c r="I1003" s="34">
        <v>35.634290999999997</v>
      </c>
      <c r="J1003" s="22">
        <v>0</v>
      </c>
      <c r="K1003" s="22" t="s">
        <v>782</v>
      </c>
      <c r="L1003" s="23">
        <v>0</v>
      </c>
      <c r="M1003" s="23">
        <v>0</v>
      </c>
      <c r="N1003" s="23">
        <v>0</v>
      </c>
      <c r="O1003" s="14">
        <v>0</v>
      </c>
      <c r="P1003" s="22">
        <v>0</v>
      </c>
      <c r="Q1003" s="22" t="s">
        <v>782</v>
      </c>
      <c r="R1003" s="23">
        <v>0</v>
      </c>
      <c r="S1003" s="23">
        <v>0</v>
      </c>
      <c r="T1003" s="23">
        <v>0</v>
      </c>
      <c r="U1003" s="14">
        <v>0</v>
      </c>
      <c r="V1003" s="22">
        <v>0</v>
      </c>
      <c r="W1003" s="22" t="s">
        <v>782</v>
      </c>
      <c r="X1003" s="23">
        <v>0</v>
      </c>
      <c r="Y1003" s="23">
        <v>0</v>
      </c>
      <c r="Z1003" s="23">
        <v>0</v>
      </c>
      <c r="AA1003" s="14">
        <v>0</v>
      </c>
      <c r="AB1003" s="22">
        <v>0</v>
      </c>
      <c r="AC1003" s="22" t="s">
        <v>782</v>
      </c>
      <c r="AD1003" s="23">
        <v>0</v>
      </c>
      <c r="AE1003" s="23">
        <v>0</v>
      </c>
      <c r="AF1003" s="23">
        <v>0</v>
      </c>
      <c r="AG1003" s="14">
        <v>0</v>
      </c>
      <c r="AH1003" s="22" t="s">
        <v>782</v>
      </c>
      <c r="AI1003" s="23" t="s">
        <v>782</v>
      </c>
      <c r="AJ1003" s="23" t="s">
        <v>782</v>
      </c>
      <c r="AK1003" s="23" t="s">
        <v>782</v>
      </c>
      <c r="AL1003" s="14" t="s">
        <v>782</v>
      </c>
      <c r="AM1003" s="22" t="s">
        <v>782</v>
      </c>
      <c r="AN1003" s="23" t="s">
        <v>782</v>
      </c>
      <c r="AO1003" s="23" t="s">
        <v>782</v>
      </c>
      <c r="AP1003" s="23" t="s">
        <v>782</v>
      </c>
      <c r="AQ1003" s="14" t="s">
        <v>782</v>
      </c>
      <c r="AR1003" s="22">
        <v>145</v>
      </c>
      <c r="AS1003" s="23">
        <v>2053.1469999999999</v>
      </c>
      <c r="AT1003" s="23">
        <v>2.0531470000000001</v>
      </c>
      <c r="AU1003" s="23">
        <v>1.797695</v>
      </c>
      <c r="AV1003" s="14">
        <v>5.0448457077481912</v>
      </c>
      <c r="AW1003" s="22">
        <v>3</v>
      </c>
      <c r="AX1003" s="22" t="s">
        <v>782</v>
      </c>
      <c r="AY1003" s="23">
        <v>30750</v>
      </c>
      <c r="AZ1003" s="23">
        <v>30.75</v>
      </c>
      <c r="BA1003" s="23">
        <v>48.858167000000002</v>
      </c>
      <c r="BB1003" s="14">
        <v>137.10997364869698</v>
      </c>
      <c r="BC1003" s="22">
        <v>12</v>
      </c>
      <c r="BD1003" s="23">
        <v>15200</v>
      </c>
      <c r="BE1003" s="23">
        <v>15.2</v>
      </c>
      <c r="BF1003" s="23">
        <v>24.274399999999996</v>
      </c>
      <c r="BG1003" s="14">
        <v>68.120900735754788</v>
      </c>
      <c r="BH1003" s="22">
        <v>160</v>
      </c>
      <c r="BI1003" s="23">
        <v>48.003147000000006</v>
      </c>
      <c r="BJ1003" s="23">
        <v>74.930261999999999</v>
      </c>
      <c r="BK1003" s="14">
        <v>210.27572009219995</v>
      </c>
      <c r="BL1003" t="s">
        <v>512</v>
      </c>
    </row>
    <row r="1004" spans="1:64">
      <c r="A1004" t="s">
        <v>1880</v>
      </c>
      <c r="B1004" t="s">
        <v>1879</v>
      </c>
      <c r="C1004" t="s">
        <v>512</v>
      </c>
      <c r="D1004" t="s">
        <v>942</v>
      </c>
      <c r="E1004">
        <v>2015</v>
      </c>
      <c r="F1004" s="23">
        <v>64.959999999999994</v>
      </c>
      <c r="G1004" s="23">
        <v>6.48</v>
      </c>
      <c r="H1004" s="22">
        <v>4366</v>
      </c>
      <c r="I1004" s="34">
        <v>35.211925911739463</v>
      </c>
      <c r="J1004" s="13">
        <v>0</v>
      </c>
      <c r="K1004" s="13">
        <v>0</v>
      </c>
      <c r="L1004" s="19">
        <v>0</v>
      </c>
      <c r="M1004" s="35">
        <v>0</v>
      </c>
      <c r="N1004" s="19">
        <v>0</v>
      </c>
      <c r="O1004" s="17">
        <v>0</v>
      </c>
      <c r="P1004" s="36">
        <v>0</v>
      </c>
      <c r="Q1004" s="37">
        <v>0</v>
      </c>
      <c r="R1004" s="38">
        <v>0</v>
      </c>
      <c r="S1004" s="27">
        <v>0</v>
      </c>
      <c r="T1004" s="23">
        <v>0</v>
      </c>
      <c r="U1004" s="17">
        <v>0</v>
      </c>
      <c r="V1004" s="22">
        <v>0</v>
      </c>
      <c r="W1004" s="22">
        <v>0</v>
      </c>
      <c r="X1004" s="23">
        <v>0</v>
      </c>
      <c r="Y1004" s="27">
        <v>0</v>
      </c>
      <c r="Z1004" s="27">
        <v>0</v>
      </c>
      <c r="AA1004" s="14">
        <v>0</v>
      </c>
      <c r="AB1004" s="39">
        <v>0</v>
      </c>
      <c r="AC1004" s="22" t="s">
        <v>782</v>
      </c>
      <c r="AD1004" s="23">
        <v>0</v>
      </c>
      <c r="AE1004" s="23">
        <v>0</v>
      </c>
      <c r="AF1004" s="23">
        <v>0</v>
      </c>
      <c r="AG1004" s="14">
        <v>0</v>
      </c>
      <c r="AH1004" s="22" t="s">
        <v>782</v>
      </c>
      <c r="AI1004" s="23" t="s">
        <v>782</v>
      </c>
      <c r="AJ1004" s="23" t="s">
        <v>782</v>
      </c>
      <c r="AK1004" s="23" t="s">
        <v>782</v>
      </c>
      <c r="AL1004" s="14" t="s">
        <v>782</v>
      </c>
      <c r="AM1004" s="22" t="s">
        <v>782</v>
      </c>
      <c r="AN1004" s="23" t="s">
        <v>782</v>
      </c>
      <c r="AO1004" s="23" t="s">
        <v>782</v>
      </c>
      <c r="AP1004" s="23" t="s">
        <v>782</v>
      </c>
      <c r="AQ1004" s="14" t="s">
        <v>782</v>
      </c>
      <c r="AR1004" s="40">
        <v>168</v>
      </c>
      <c r="AS1004" s="41">
        <v>2234.7419999999997</v>
      </c>
      <c r="AT1004" s="23">
        <v>2.2347419999999998</v>
      </c>
      <c r="AU1004" s="23">
        <v>1.9848146504505428</v>
      </c>
      <c r="AV1004" s="14">
        <v>5.6367682228617229</v>
      </c>
      <c r="AW1004" s="22">
        <v>3</v>
      </c>
      <c r="AX1004" s="22" t="s">
        <v>782</v>
      </c>
      <c r="AY1004" s="23">
        <v>30750</v>
      </c>
      <c r="AZ1004" s="23">
        <v>30.75</v>
      </c>
      <c r="BA1004" s="23">
        <v>80.126632734904163</v>
      </c>
      <c r="BB1004" s="14">
        <v>227.55538261595169</v>
      </c>
      <c r="BC1004" s="42">
        <v>11</v>
      </c>
      <c r="BD1004" s="43">
        <v>13700</v>
      </c>
      <c r="BE1004" s="44">
        <v>13.7</v>
      </c>
      <c r="BF1004" s="23">
        <v>21.788941524208564</v>
      </c>
      <c r="BG1004" s="14">
        <v>61.879437037393771</v>
      </c>
      <c r="BH1004" s="22">
        <v>182</v>
      </c>
      <c r="BI1004" s="23">
        <v>46.684742</v>
      </c>
      <c r="BJ1004" s="23">
        <v>103.90038890956328</v>
      </c>
      <c r="BK1004" s="14">
        <v>295.07158787620722</v>
      </c>
      <c r="BL1004" t="s">
        <v>512</v>
      </c>
    </row>
    <row r="1005" spans="1:64">
      <c r="A1005" t="s">
        <v>1881</v>
      </c>
      <c r="B1005" t="s">
        <v>1879</v>
      </c>
      <c r="C1005" t="s">
        <v>512</v>
      </c>
      <c r="D1005" t="s">
        <v>942</v>
      </c>
      <c r="E1005">
        <v>2016</v>
      </c>
      <c r="F1005" s="23">
        <v>64.959999999999994</v>
      </c>
      <c r="G1005" s="23">
        <v>6</v>
      </c>
      <c r="H1005" s="22">
        <v>4352</v>
      </c>
      <c r="I1005" s="34">
        <v>37.121536260133773</v>
      </c>
      <c r="J1005" s="13">
        <v>0</v>
      </c>
      <c r="K1005" s="13">
        <v>0</v>
      </c>
      <c r="L1005" s="19">
        <v>0</v>
      </c>
      <c r="M1005" s="35">
        <v>0</v>
      </c>
      <c r="N1005" s="19">
        <v>0</v>
      </c>
      <c r="O1005" s="17">
        <v>0</v>
      </c>
      <c r="P1005" s="13">
        <v>0</v>
      </c>
      <c r="Q1005" s="13">
        <v>0</v>
      </c>
      <c r="R1005" s="19">
        <v>0</v>
      </c>
      <c r="S1005" s="27">
        <v>0</v>
      </c>
      <c r="T1005" s="19">
        <v>0</v>
      </c>
      <c r="U1005" s="17">
        <v>0</v>
      </c>
      <c r="V1005" s="13">
        <v>0</v>
      </c>
      <c r="W1005" s="13">
        <v>0</v>
      </c>
      <c r="X1005" s="19">
        <v>0</v>
      </c>
      <c r="Y1005" s="27">
        <v>0</v>
      </c>
      <c r="Z1005" s="19">
        <v>0</v>
      </c>
      <c r="AA1005" s="14">
        <v>0</v>
      </c>
      <c r="AB1005" s="13">
        <v>0</v>
      </c>
      <c r="AC1005" s="22" t="s">
        <v>782</v>
      </c>
      <c r="AD1005" s="19">
        <v>0</v>
      </c>
      <c r="AE1005" s="23">
        <v>0</v>
      </c>
      <c r="AF1005" s="19">
        <v>0</v>
      </c>
      <c r="AG1005" s="14">
        <v>0</v>
      </c>
      <c r="AH1005" s="22" t="s">
        <v>782</v>
      </c>
      <c r="AI1005" s="23" t="s">
        <v>782</v>
      </c>
      <c r="AJ1005" s="23" t="s">
        <v>782</v>
      </c>
      <c r="AK1005" s="23" t="s">
        <v>782</v>
      </c>
      <c r="AL1005" s="14" t="s">
        <v>782</v>
      </c>
      <c r="AM1005" s="22" t="s">
        <v>782</v>
      </c>
      <c r="AN1005" s="23" t="s">
        <v>782</v>
      </c>
      <c r="AO1005" s="23" t="s">
        <v>782</v>
      </c>
      <c r="AP1005" s="23" t="s">
        <v>782</v>
      </c>
      <c r="AQ1005" s="14" t="s">
        <v>782</v>
      </c>
      <c r="AR1005" s="13">
        <v>171</v>
      </c>
      <c r="AS1005" s="19">
        <v>2251.8219999999997</v>
      </c>
      <c r="AT1005" s="23">
        <v>2.2518219999999998</v>
      </c>
      <c r="AU1005" s="19">
        <v>1.9996179360000006</v>
      </c>
      <c r="AV1005" s="14">
        <v>5.3866788324368624</v>
      </c>
      <c r="AW1005" s="13">
        <v>3</v>
      </c>
      <c r="AX1005" s="22" t="s">
        <v>782</v>
      </c>
      <c r="AY1005" s="19">
        <v>25275</v>
      </c>
      <c r="AZ1005" s="23">
        <v>25.274999999999999</v>
      </c>
      <c r="BA1005" s="19">
        <v>46.5</v>
      </c>
      <c r="BB1005" s="14">
        <v>125.26421232716632</v>
      </c>
      <c r="BC1005" s="13">
        <v>11</v>
      </c>
      <c r="BD1005" s="19">
        <v>13700</v>
      </c>
      <c r="BE1005" s="44">
        <v>13.7</v>
      </c>
      <c r="BF1005" s="19">
        <v>21.788941524208564</v>
      </c>
      <c r="BG1005" s="14">
        <v>58.696227902638107</v>
      </c>
      <c r="BH1005" s="22">
        <v>185</v>
      </c>
      <c r="BI1005" s="23">
        <v>41.226821999999991</v>
      </c>
      <c r="BJ1005" s="23">
        <v>70.288559460208575</v>
      </c>
      <c r="BK1005" s="14">
        <v>189.34711906224129</v>
      </c>
      <c r="BL1005" t="s">
        <v>512</v>
      </c>
    </row>
    <row r="1006" spans="1:64">
      <c r="A1006" t="s">
        <v>1882</v>
      </c>
      <c r="B1006" t="s">
        <v>1879</v>
      </c>
      <c r="C1006" t="s">
        <v>512</v>
      </c>
      <c r="D1006" t="s">
        <v>942</v>
      </c>
      <c r="E1006">
        <v>2017</v>
      </c>
      <c r="F1006" s="23">
        <v>64.959999999999994</v>
      </c>
      <c r="G1006" s="23">
        <v>6</v>
      </c>
      <c r="H1006" s="22">
        <v>4319</v>
      </c>
      <c r="I1006" s="34">
        <v>33.925790193396281</v>
      </c>
      <c r="J1006" s="13">
        <v>0</v>
      </c>
      <c r="K1006" s="13">
        <v>0</v>
      </c>
      <c r="L1006" s="19">
        <v>0</v>
      </c>
      <c r="M1006" s="19">
        <v>0</v>
      </c>
      <c r="N1006" s="19">
        <v>0</v>
      </c>
      <c r="O1006" s="17">
        <v>0</v>
      </c>
      <c r="P1006" s="13">
        <v>0</v>
      </c>
      <c r="Q1006" s="13">
        <v>0</v>
      </c>
      <c r="R1006" s="19">
        <v>0</v>
      </c>
      <c r="S1006" s="19">
        <v>0</v>
      </c>
      <c r="T1006" s="19">
        <v>0</v>
      </c>
      <c r="U1006" s="17">
        <v>0</v>
      </c>
      <c r="V1006" s="13">
        <v>0</v>
      </c>
      <c r="W1006" s="13">
        <v>0</v>
      </c>
      <c r="X1006" s="19">
        <v>0</v>
      </c>
      <c r="Y1006" s="19">
        <v>0</v>
      </c>
      <c r="Z1006" s="19">
        <v>0</v>
      </c>
      <c r="AA1006" s="14">
        <v>0</v>
      </c>
      <c r="AB1006" s="13">
        <v>0</v>
      </c>
      <c r="AC1006" s="22" t="s">
        <v>782</v>
      </c>
      <c r="AD1006" s="19">
        <v>0</v>
      </c>
      <c r="AE1006" s="19">
        <v>0</v>
      </c>
      <c r="AF1006" s="19">
        <v>0</v>
      </c>
      <c r="AG1006" s="14">
        <v>0</v>
      </c>
      <c r="AH1006" s="22" t="s">
        <v>782</v>
      </c>
      <c r="AI1006" s="23" t="s">
        <v>782</v>
      </c>
      <c r="AJ1006" s="23" t="s">
        <v>782</v>
      </c>
      <c r="AK1006" s="23" t="s">
        <v>782</v>
      </c>
      <c r="AL1006" s="14" t="s">
        <v>782</v>
      </c>
      <c r="AM1006" s="22" t="s">
        <v>782</v>
      </c>
      <c r="AN1006" s="23" t="s">
        <v>782</v>
      </c>
      <c r="AO1006" s="23" t="s">
        <v>782</v>
      </c>
      <c r="AP1006" s="23" t="s">
        <v>782</v>
      </c>
      <c r="AQ1006" s="14" t="s">
        <v>782</v>
      </c>
      <c r="AR1006" s="13">
        <v>175</v>
      </c>
      <c r="AS1006" s="19">
        <v>2284.5920000000001</v>
      </c>
      <c r="AT1006" s="19">
        <v>2.2845919999999977</v>
      </c>
      <c r="AU1006" s="19">
        <v>2.0287176960000002</v>
      </c>
      <c r="AV1006" s="14">
        <v>5.9798686616734837</v>
      </c>
      <c r="AW1006" s="13">
        <v>3</v>
      </c>
      <c r="AX1006" s="22" t="s">
        <v>782</v>
      </c>
      <c r="AY1006" s="19">
        <v>0</v>
      </c>
      <c r="AZ1006" s="19">
        <v>0</v>
      </c>
      <c r="BA1006" s="19">
        <v>0</v>
      </c>
      <c r="BB1006" s="14">
        <v>0</v>
      </c>
      <c r="BC1006" s="13">
        <v>11</v>
      </c>
      <c r="BD1006" s="19">
        <v>13700</v>
      </c>
      <c r="BE1006" s="19">
        <v>13.7</v>
      </c>
      <c r="BF1006" s="19">
        <v>21.788941524208564</v>
      </c>
      <c r="BG1006" s="14">
        <v>64.225302933252891</v>
      </c>
      <c r="BH1006" s="22">
        <v>189</v>
      </c>
      <c r="BI1006" s="23">
        <v>15.984591999999997</v>
      </c>
      <c r="BJ1006" s="23">
        <v>23.817659220208565</v>
      </c>
      <c r="BK1006" s="14">
        <v>70.205171594926369</v>
      </c>
      <c r="BL1006" t="s">
        <v>512</v>
      </c>
    </row>
    <row r="1007" spans="1:64">
      <c r="A1007" t="s">
        <v>1883</v>
      </c>
      <c r="B1007" t="s">
        <v>1879</v>
      </c>
      <c r="C1007" t="s">
        <v>512</v>
      </c>
      <c r="D1007" t="s">
        <v>942</v>
      </c>
      <c r="E1007">
        <v>2018</v>
      </c>
      <c r="F1007" s="23">
        <v>64.959999999999994</v>
      </c>
      <c r="G1007" s="23">
        <v>6.01</v>
      </c>
      <c r="H1007" s="22">
        <v>4333</v>
      </c>
      <c r="I1007" s="34">
        <v>33.928201408051102</v>
      </c>
      <c r="J1007" s="13">
        <v>0</v>
      </c>
      <c r="K1007" s="13">
        <v>0</v>
      </c>
      <c r="L1007" s="19">
        <v>0</v>
      </c>
      <c r="M1007" s="19">
        <v>0</v>
      </c>
      <c r="N1007" s="19">
        <v>0</v>
      </c>
      <c r="O1007" s="17">
        <v>0</v>
      </c>
      <c r="P1007" s="13">
        <v>0</v>
      </c>
      <c r="Q1007" s="13">
        <v>0</v>
      </c>
      <c r="R1007" s="19">
        <v>0</v>
      </c>
      <c r="S1007" s="19">
        <v>0</v>
      </c>
      <c r="T1007" s="19">
        <v>0</v>
      </c>
      <c r="U1007" s="17">
        <v>0</v>
      </c>
      <c r="V1007" s="13">
        <v>0</v>
      </c>
      <c r="W1007" s="13">
        <v>0</v>
      </c>
      <c r="X1007" s="19">
        <v>0</v>
      </c>
      <c r="Y1007" s="19">
        <v>0</v>
      </c>
      <c r="Z1007" s="19">
        <v>0</v>
      </c>
      <c r="AA1007" s="14">
        <v>0</v>
      </c>
      <c r="AB1007" s="13">
        <v>0</v>
      </c>
      <c r="AC1007" s="22" t="s">
        <v>782</v>
      </c>
      <c r="AD1007" s="19">
        <v>0</v>
      </c>
      <c r="AE1007" s="19">
        <v>0</v>
      </c>
      <c r="AF1007" s="19">
        <v>0</v>
      </c>
      <c r="AG1007" s="14">
        <v>0</v>
      </c>
      <c r="AH1007" s="22" t="s">
        <v>782</v>
      </c>
      <c r="AI1007" s="23" t="s">
        <v>782</v>
      </c>
      <c r="AJ1007" s="23" t="s">
        <v>782</v>
      </c>
      <c r="AK1007" s="23" t="s">
        <v>782</v>
      </c>
      <c r="AL1007" s="14" t="s">
        <v>782</v>
      </c>
      <c r="AM1007" s="22" t="s">
        <v>782</v>
      </c>
      <c r="AN1007" s="23" t="s">
        <v>782</v>
      </c>
      <c r="AO1007" s="23" t="s">
        <v>782</v>
      </c>
      <c r="AP1007" s="23" t="s">
        <v>782</v>
      </c>
      <c r="AQ1007" s="14" t="s">
        <v>782</v>
      </c>
      <c r="AR1007" s="13">
        <v>181</v>
      </c>
      <c r="AS1007" s="19">
        <v>2374.3720000000003</v>
      </c>
      <c r="AT1007" s="19">
        <v>2.3743719999999975</v>
      </c>
      <c r="AU1007" s="19">
        <v>2.1084423360000004</v>
      </c>
      <c r="AV1007" s="14">
        <v>6.2144241324259255</v>
      </c>
      <c r="AW1007" s="13">
        <v>3</v>
      </c>
      <c r="AX1007" s="22" t="s">
        <v>782</v>
      </c>
      <c r="AY1007" s="19">
        <v>25275</v>
      </c>
      <c r="AZ1007" s="19">
        <v>25.274999999999999</v>
      </c>
      <c r="BA1007" s="19">
        <v>46.5</v>
      </c>
      <c r="BB1007" s="14">
        <v>137.05412627315289</v>
      </c>
      <c r="BC1007" s="13">
        <v>11</v>
      </c>
      <c r="BD1007" s="19">
        <v>13700</v>
      </c>
      <c r="BE1007" s="19">
        <v>13.7</v>
      </c>
      <c r="BF1007" s="19">
        <v>19.924086693021369</v>
      </c>
      <c r="BG1007" s="14">
        <v>58.724264376399915</v>
      </c>
      <c r="BH1007" s="22">
        <v>195</v>
      </c>
      <c r="BI1007" s="23">
        <v>41.349371999999988</v>
      </c>
      <c r="BJ1007" s="23">
        <v>68.532529029021362</v>
      </c>
      <c r="BK1007" s="14">
        <v>201.99281478197875</v>
      </c>
      <c r="BL1007" t="s">
        <v>512</v>
      </c>
    </row>
    <row r="1008" spans="1:64">
      <c r="A1008" t="s">
        <v>1884</v>
      </c>
      <c r="B1008" t="s">
        <v>1879</v>
      </c>
      <c r="C1008" t="s">
        <v>512</v>
      </c>
      <c r="D1008" t="s">
        <v>942</v>
      </c>
      <c r="E1008">
        <v>2019</v>
      </c>
      <c r="F1008" s="23">
        <v>64.959999999999994</v>
      </c>
      <c r="G1008" s="23">
        <v>6.03</v>
      </c>
      <c r="H1008" s="22">
        <v>4328</v>
      </c>
      <c r="I1008" s="34">
        <v>34.745861055345358</v>
      </c>
      <c r="J1008" s="22">
        <v>0</v>
      </c>
      <c r="K1008" s="22">
        <v>0</v>
      </c>
      <c r="L1008" s="23">
        <v>0</v>
      </c>
      <c r="M1008" s="23">
        <v>0</v>
      </c>
      <c r="N1008" s="23">
        <v>0</v>
      </c>
      <c r="O1008" s="14">
        <v>0</v>
      </c>
      <c r="P1008" s="22">
        <v>0</v>
      </c>
      <c r="Q1008" s="22">
        <v>0</v>
      </c>
      <c r="R1008" s="23">
        <v>0</v>
      </c>
      <c r="S1008" s="23">
        <v>0</v>
      </c>
      <c r="T1008" s="23">
        <v>0</v>
      </c>
      <c r="U1008" s="14">
        <v>0</v>
      </c>
      <c r="V1008" s="22">
        <v>0</v>
      </c>
      <c r="W1008" s="22">
        <v>0</v>
      </c>
      <c r="X1008" s="23">
        <v>0</v>
      </c>
      <c r="Y1008" s="23">
        <v>0</v>
      </c>
      <c r="Z1008" s="23">
        <v>0</v>
      </c>
      <c r="AA1008" s="14">
        <v>0</v>
      </c>
      <c r="AB1008" s="22">
        <v>0</v>
      </c>
      <c r="AC1008" s="22">
        <v>0</v>
      </c>
      <c r="AD1008" s="23">
        <v>0</v>
      </c>
      <c r="AE1008" s="23">
        <v>0</v>
      </c>
      <c r="AF1008" s="23">
        <v>0</v>
      </c>
      <c r="AG1008" s="14">
        <v>0</v>
      </c>
      <c r="AH1008" s="22">
        <v>0</v>
      </c>
      <c r="AI1008" s="23">
        <v>0</v>
      </c>
      <c r="AJ1008" s="23">
        <v>0</v>
      </c>
      <c r="AK1008" s="23">
        <v>0</v>
      </c>
      <c r="AL1008" s="14">
        <v>0</v>
      </c>
      <c r="AM1008" s="22">
        <v>188</v>
      </c>
      <c r="AN1008" s="23">
        <v>2425.3720000000008</v>
      </c>
      <c r="AO1008" s="23">
        <v>2.4253719999999981</v>
      </c>
      <c r="AP1008" s="23">
        <v>2.1537303360000006</v>
      </c>
      <c r="AQ1008" s="14">
        <v>6.1985234228888606</v>
      </c>
      <c r="AR1008" s="22">
        <v>188</v>
      </c>
      <c r="AS1008" s="23">
        <v>2425.3720000000008</v>
      </c>
      <c r="AT1008" s="23">
        <v>2.4253719999999981</v>
      </c>
      <c r="AU1008" s="23">
        <v>2.1537303360000006</v>
      </c>
      <c r="AV1008" s="14">
        <v>6.1985234228888606</v>
      </c>
      <c r="AW1008" s="22">
        <v>3</v>
      </c>
      <c r="AX1008" s="22" t="s">
        <v>782</v>
      </c>
      <c r="AY1008" s="23">
        <v>25275</v>
      </c>
      <c r="AZ1008" s="23">
        <v>25.274999999999999</v>
      </c>
      <c r="BA1008" s="23">
        <v>46.5</v>
      </c>
      <c r="BB1008" s="14">
        <v>133.82888950696002</v>
      </c>
      <c r="BC1008" s="22">
        <v>11</v>
      </c>
      <c r="BD1008" s="23">
        <v>13700</v>
      </c>
      <c r="BE1008" s="23">
        <v>13.7</v>
      </c>
      <c r="BF1008" s="23">
        <v>19.92408565608682</v>
      </c>
      <c r="BG1008" s="14">
        <v>57.342328124637646</v>
      </c>
      <c r="BH1008" s="22">
        <v>202</v>
      </c>
      <c r="BI1008" s="23">
        <v>41.40037199999999</v>
      </c>
      <c r="BJ1008" s="23">
        <v>68.577815992086812</v>
      </c>
      <c r="BK1008" s="14">
        <v>197.36974105448652</v>
      </c>
      <c r="BL1008" t="s">
        <v>512</v>
      </c>
    </row>
    <row r="1009" spans="1:64">
      <c r="A1009" t="s">
        <v>1885</v>
      </c>
      <c r="B1009" t="s">
        <v>1879</v>
      </c>
      <c r="C1009" t="s">
        <v>512</v>
      </c>
      <c r="D1009" t="s">
        <v>942</v>
      </c>
      <c r="E1009">
        <v>2020</v>
      </c>
      <c r="F1009" s="23">
        <v>64.959999999999994</v>
      </c>
      <c r="G1009" s="23">
        <v>6.02</v>
      </c>
      <c r="H1009" s="22">
        <v>4312</v>
      </c>
      <c r="I1009" s="34">
        <v>34.850128523407605</v>
      </c>
      <c r="J1009" s="22">
        <v>0</v>
      </c>
      <c r="K1009" s="22">
        <v>0</v>
      </c>
      <c r="L1009" s="23">
        <v>0</v>
      </c>
      <c r="M1009" s="23">
        <v>0</v>
      </c>
      <c r="N1009" s="23">
        <v>0</v>
      </c>
      <c r="O1009" s="14">
        <v>0</v>
      </c>
      <c r="P1009" s="22">
        <v>0</v>
      </c>
      <c r="Q1009" s="22">
        <v>0</v>
      </c>
      <c r="R1009" s="23">
        <v>0</v>
      </c>
      <c r="S1009" s="23">
        <v>0</v>
      </c>
      <c r="T1009" s="23">
        <v>0</v>
      </c>
      <c r="U1009" s="14">
        <v>0</v>
      </c>
      <c r="V1009" s="22">
        <v>0</v>
      </c>
      <c r="W1009" s="22">
        <v>0</v>
      </c>
      <c r="X1009" s="23">
        <v>0</v>
      </c>
      <c r="Y1009" s="23">
        <v>0</v>
      </c>
      <c r="Z1009" s="23">
        <v>0</v>
      </c>
      <c r="AA1009" s="14">
        <v>0</v>
      </c>
      <c r="AB1009" s="22">
        <v>0</v>
      </c>
      <c r="AC1009" s="22">
        <v>0</v>
      </c>
      <c r="AD1009" s="23">
        <v>0</v>
      </c>
      <c r="AE1009" s="23">
        <v>0</v>
      </c>
      <c r="AF1009" s="23">
        <v>0</v>
      </c>
      <c r="AG1009" s="14">
        <v>0</v>
      </c>
      <c r="AH1009" s="22">
        <v>0</v>
      </c>
      <c r="AI1009" s="23">
        <v>0</v>
      </c>
      <c r="AJ1009" s="23">
        <v>0</v>
      </c>
      <c r="AK1009" s="23">
        <v>0</v>
      </c>
      <c r="AL1009" s="14">
        <v>0</v>
      </c>
      <c r="AM1009" s="22">
        <v>203</v>
      </c>
      <c r="AN1009" s="23">
        <v>2538.3270000000011</v>
      </c>
      <c r="AO1009" s="23">
        <v>2.5383269999999989</v>
      </c>
      <c r="AP1009" s="23">
        <v>2.2540343760000012</v>
      </c>
      <c r="AQ1009" s="14">
        <v>6.4677935821270944</v>
      </c>
      <c r="AR1009" s="22">
        <v>203</v>
      </c>
      <c r="AS1009" s="23">
        <v>2538.3270000000011</v>
      </c>
      <c r="AT1009" s="23">
        <v>2.5383269999999989</v>
      </c>
      <c r="AU1009" s="23">
        <v>2.2540343760000012</v>
      </c>
      <c r="AV1009" s="14">
        <v>6.4677935821270944</v>
      </c>
      <c r="AW1009" s="22">
        <v>3</v>
      </c>
      <c r="AX1009" s="22">
        <v>3</v>
      </c>
      <c r="AY1009" s="23">
        <v>25275</v>
      </c>
      <c r="AZ1009" s="23">
        <v>25.274999999999999</v>
      </c>
      <c r="BA1009" s="23">
        <v>46.5</v>
      </c>
      <c r="BB1009" s="14">
        <v>133.42848927735687</v>
      </c>
      <c r="BC1009" s="22">
        <v>11</v>
      </c>
      <c r="BD1009" s="23">
        <v>13700</v>
      </c>
      <c r="BE1009" s="23">
        <v>13.7</v>
      </c>
      <c r="BF1009" s="23">
        <v>19.913049110146247</v>
      </c>
      <c r="BG1009" s="14">
        <v>57.139098057475891</v>
      </c>
      <c r="BH1009" s="22">
        <v>217</v>
      </c>
      <c r="BI1009" s="23">
        <v>41.51332699999999</v>
      </c>
      <c r="BJ1009" s="23">
        <v>68.667083486146254</v>
      </c>
      <c r="BK1009" s="14">
        <v>197.03538091695984</v>
      </c>
      <c r="BL1009" t="s">
        <v>512</v>
      </c>
    </row>
    <row r="1010" spans="1:64">
      <c r="A1010" t="s">
        <v>1886</v>
      </c>
      <c r="B1010" t="s">
        <v>1879</v>
      </c>
      <c r="C1010" t="s">
        <v>512</v>
      </c>
      <c r="D1010" t="s">
        <v>942</v>
      </c>
      <c r="E1010">
        <v>2021</v>
      </c>
      <c r="F1010" s="23">
        <v>64.959999999999994</v>
      </c>
      <c r="G1010" s="23">
        <v>6.04</v>
      </c>
      <c r="H1010" s="22">
        <v>4262</v>
      </c>
      <c r="I1010" s="34">
        <v>32.33</v>
      </c>
      <c r="J1010" s="22">
        <v>0</v>
      </c>
      <c r="K1010" s="22">
        <v>0</v>
      </c>
      <c r="L1010" s="23">
        <v>0</v>
      </c>
      <c r="M1010" s="23">
        <v>0</v>
      </c>
      <c r="N1010" s="23">
        <v>0</v>
      </c>
      <c r="O1010" s="14">
        <v>0</v>
      </c>
      <c r="P1010" s="22">
        <v>0</v>
      </c>
      <c r="Q1010" s="22">
        <v>0</v>
      </c>
      <c r="R1010" s="23">
        <v>0</v>
      </c>
      <c r="S1010" s="23">
        <v>0</v>
      </c>
      <c r="T1010" s="23">
        <v>0</v>
      </c>
      <c r="U1010" s="14">
        <v>0</v>
      </c>
      <c r="V1010" s="22">
        <v>0</v>
      </c>
      <c r="W1010" s="22">
        <v>0</v>
      </c>
      <c r="X1010" s="23">
        <v>0</v>
      </c>
      <c r="Y1010" s="23">
        <v>0</v>
      </c>
      <c r="Z1010" s="23">
        <v>0</v>
      </c>
      <c r="AA1010" s="14">
        <v>0</v>
      </c>
      <c r="AB1010" s="22">
        <v>0</v>
      </c>
      <c r="AC1010" s="22">
        <v>0</v>
      </c>
      <c r="AD1010" s="23">
        <v>0</v>
      </c>
      <c r="AE1010" s="23">
        <v>0</v>
      </c>
      <c r="AF1010" s="23">
        <v>0</v>
      </c>
      <c r="AG1010" s="14">
        <v>0</v>
      </c>
      <c r="AH1010" s="22">
        <v>0</v>
      </c>
      <c r="AI1010" s="23">
        <v>0</v>
      </c>
      <c r="AJ1010" s="23">
        <v>0</v>
      </c>
      <c r="AK1010" s="23">
        <v>0</v>
      </c>
      <c r="AL1010" s="14">
        <v>0</v>
      </c>
      <c r="AM1010" s="22">
        <v>220</v>
      </c>
      <c r="AN1010" s="23">
        <v>2723.0369999999998</v>
      </c>
      <c r="AO1010" s="23">
        <v>2.7230370000000002</v>
      </c>
      <c r="AP1010" s="23">
        <v>2.4366358990000001</v>
      </c>
      <c r="AQ1010" s="14">
        <v>7.54</v>
      </c>
      <c r="AR1010" s="22">
        <v>220</v>
      </c>
      <c r="AS1010" s="23">
        <v>2723.0369999999998</v>
      </c>
      <c r="AT1010" s="23">
        <v>2.7230370000000002</v>
      </c>
      <c r="AU1010" s="23">
        <v>2.4366358990000001</v>
      </c>
      <c r="AV1010" s="14">
        <v>7.54</v>
      </c>
      <c r="AW1010" s="22">
        <v>3</v>
      </c>
      <c r="AX1010" s="22">
        <v>5</v>
      </c>
      <c r="AY1010" s="23">
        <v>45775</v>
      </c>
      <c r="AZ1010" s="23">
        <v>45.774999999999999</v>
      </c>
      <c r="BA1010" s="23">
        <v>80.5</v>
      </c>
      <c r="BB1010" s="14">
        <v>249</v>
      </c>
      <c r="BC1010" s="22">
        <v>11</v>
      </c>
      <c r="BD1010" s="23">
        <v>13800</v>
      </c>
      <c r="BE1010" s="23">
        <v>13.8</v>
      </c>
      <c r="BF1010" s="23">
        <v>16.910685959999999</v>
      </c>
      <c r="BG1010" s="14">
        <v>52.31</v>
      </c>
      <c r="BH1010" s="22">
        <v>234</v>
      </c>
      <c r="BI1010" s="23">
        <v>62.3</v>
      </c>
      <c r="BJ1010" s="23">
        <v>99.85</v>
      </c>
      <c r="BK1010" s="14">
        <v>308.83999999999997</v>
      </c>
      <c r="BL1010" t="s">
        <v>512</v>
      </c>
    </row>
    <row r="1011" spans="1:64">
      <c r="A1011" t="s">
        <v>1887</v>
      </c>
      <c r="B1011" t="s">
        <v>1879</v>
      </c>
      <c r="C1011" t="s">
        <v>512</v>
      </c>
      <c r="D1011" s="111" t="s">
        <v>942</v>
      </c>
      <c r="E1011" s="110">
        <v>2022</v>
      </c>
      <c r="F1011" s="23"/>
      <c r="G1011" s="23"/>
      <c r="H1011" s="22">
        <v>4365</v>
      </c>
      <c r="I1011" s="34">
        <v>31.63550411684891</v>
      </c>
      <c r="J1011" s="22">
        <v>0</v>
      </c>
      <c r="K1011" s="22">
        <v>0</v>
      </c>
      <c r="L1011" s="23">
        <v>0</v>
      </c>
      <c r="M1011" s="23">
        <v>0</v>
      </c>
      <c r="N1011" s="23">
        <v>0</v>
      </c>
      <c r="O1011" s="14">
        <v>0</v>
      </c>
      <c r="P1011" s="22">
        <v>0</v>
      </c>
      <c r="Q1011" s="22">
        <v>0</v>
      </c>
      <c r="R1011" s="23">
        <v>0</v>
      </c>
      <c r="S1011" s="23">
        <v>0</v>
      </c>
      <c r="T1011" s="23">
        <v>0</v>
      </c>
      <c r="U1011" s="14">
        <v>0</v>
      </c>
      <c r="V1011" s="22">
        <v>0</v>
      </c>
      <c r="W1011" s="22">
        <v>0</v>
      </c>
      <c r="X1011" s="23">
        <v>0</v>
      </c>
      <c r="Y1011" s="23">
        <v>0</v>
      </c>
      <c r="Z1011" s="23">
        <v>0</v>
      </c>
      <c r="AA1011" s="14">
        <v>0</v>
      </c>
      <c r="AB1011" s="22">
        <v>0</v>
      </c>
      <c r="AC1011" s="22">
        <v>0</v>
      </c>
      <c r="AD1011" s="23">
        <v>0</v>
      </c>
      <c r="AE1011" s="23">
        <v>0</v>
      </c>
      <c r="AF1011" s="23">
        <v>0</v>
      </c>
      <c r="AG1011" s="14">
        <v>0</v>
      </c>
      <c r="AH1011" s="22">
        <v>0</v>
      </c>
      <c r="AI1011" s="23">
        <v>0</v>
      </c>
      <c r="AJ1011" s="23">
        <v>0</v>
      </c>
      <c r="AK1011" s="23">
        <v>0</v>
      </c>
      <c r="AL1011" s="14">
        <v>0</v>
      </c>
      <c r="AM1011" s="22">
        <v>255</v>
      </c>
      <c r="AN1011" s="23">
        <v>3066.6669999999999</v>
      </c>
      <c r="AO1011" s="23">
        <v>3.066666999999998</v>
      </c>
      <c r="AP1011" s="23">
        <v>3.1413830240818381</v>
      </c>
      <c r="AQ1011" s="14">
        <v>9.9299287676239469</v>
      </c>
      <c r="AR1011" s="22">
        <v>255</v>
      </c>
      <c r="AS1011" s="23">
        <v>3066.6669999999999</v>
      </c>
      <c r="AT1011" s="23">
        <v>3.0666669999999998</v>
      </c>
      <c r="AU1011" s="23">
        <v>3.1413830240818399</v>
      </c>
      <c r="AV1011" s="14">
        <v>9.929928767623954</v>
      </c>
      <c r="AW1011" s="22">
        <v>3</v>
      </c>
      <c r="AX1011" s="22">
        <v>5</v>
      </c>
      <c r="AY1011" s="23">
        <v>45775</v>
      </c>
      <c r="AZ1011" s="23">
        <v>45.774999999999999</v>
      </c>
      <c r="BA1011" s="23">
        <v>80.5</v>
      </c>
      <c r="BB1011" s="14">
        <v>254.46093636651139</v>
      </c>
      <c r="BC1011" s="22">
        <v>11</v>
      </c>
      <c r="BD1011" s="23">
        <v>13800</v>
      </c>
      <c r="BE1011" s="23">
        <v>13.8</v>
      </c>
      <c r="BF1011" s="23">
        <v>18.88877078936175</v>
      </c>
      <c r="BG1011" s="14">
        <v>59.70750685557018</v>
      </c>
      <c r="BH1011" s="22">
        <v>269</v>
      </c>
      <c r="BI1011" s="23">
        <v>62.641667000000005</v>
      </c>
      <c r="BJ1011" s="23">
        <v>102.5301538134436</v>
      </c>
      <c r="BK1011" s="14">
        <v>324.09837198970553</v>
      </c>
      <c r="BL1011" t="s">
        <v>512</v>
      </c>
    </row>
    <row r="1012" spans="1:64">
      <c r="A1012" t="s">
        <v>1888</v>
      </c>
      <c r="B1012" t="s">
        <v>1879</v>
      </c>
      <c r="C1012" t="s">
        <v>512</v>
      </c>
      <c r="D1012" t="s">
        <v>942</v>
      </c>
      <c r="E1012">
        <v>2023</v>
      </c>
      <c r="F1012">
        <v>64.959999999999994</v>
      </c>
      <c r="G1012">
        <v>6.03</v>
      </c>
      <c r="H1012">
        <v>4501</v>
      </c>
      <c r="I1012">
        <v>31.63550411684891</v>
      </c>
      <c r="J1012">
        <v>0</v>
      </c>
      <c r="K1012">
        <v>0</v>
      </c>
      <c r="L1012">
        <v>0</v>
      </c>
      <c r="M1012">
        <v>0</v>
      </c>
      <c r="N1012">
        <v>0</v>
      </c>
      <c r="O1012">
        <v>0</v>
      </c>
      <c r="P1012">
        <v>0</v>
      </c>
      <c r="Q1012">
        <v>0</v>
      </c>
      <c r="R1012">
        <v>0</v>
      </c>
      <c r="S1012">
        <v>0</v>
      </c>
      <c r="T1012">
        <v>0</v>
      </c>
      <c r="U1012">
        <v>0</v>
      </c>
      <c r="V1012">
        <v>0</v>
      </c>
      <c r="W1012">
        <v>0</v>
      </c>
      <c r="X1012">
        <v>0</v>
      </c>
      <c r="Y1012">
        <v>0</v>
      </c>
      <c r="Z1012">
        <v>0</v>
      </c>
      <c r="AA1012">
        <v>0</v>
      </c>
      <c r="AG1012">
        <v>0</v>
      </c>
      <c r="AL1012">
        <v>0</v>
      </c>
      <c r="AM1012">
        <v>313</v>
      </c>
      <c r="AN1012">
        <v>3702.654</v>
      </c>
      <c r="AO1012">
        <v>3.7026539999999999</v>
      </c>
      <c r="AP1012">
        <v>3.473042</v>
      </c>
      <c r="AQ1012">
        <v>10.978304588325733</v>
      </c>
      <c r="AR1012">
        <v>331</v>
      </c>
      <c r="AS1012">
        <v>3714.1289999999899</v>
      </c>
      <c r="AT1012">
        <v>3.7141289999999998</v>
      </c>
      <c r="AU1012">
        <v>3.48380559343122</v>
      </c>
      <c r="AV1012">
        <v>11.012328365508052</v>
      </c>
      <c r="AW1012">
        <v>3</v>
      </c>
      <c r="AX1012">
        <v>5</v>
      </c>
      <c r="AY1012">
        <v>45775</v>
      </c>
      <c r="AZ1012">
        <v>45.774999999999999</v>
      </c>
      <c r="BA1012">
        <v>80.5</v>
      </c>
      <c r="BB1012">
        <v>254.46093636651139</v>
      </c>
      <c r="BC1012">
        <v>11</v>
      </c>
      <c r="BD1012">
        <v>13800</v>
      </c>
      <c r="BE1012">
        <v>13.8</v>
      </c>
      <c r="BF1012">
        <v>22.554046</v>
      </c>
      <c r="BG1012">
        <v>71.293461664762376</v>
      </c>
      <c r="BH1012">
        <v>345</v>
      </c>
      <c r="BI1012">
        <v>63.289129000000003</v>
      </c>
      <c r="BJ1012">
        <v>106.53785159343121</v>
      </c>
      <c r="BK1012">
        <v>336.76672639678179</v>
      </c>
      <c r="BL1012" t="s">
        <v>512</v>
      </c>
    </row>
    <row r="1013" spans="1:64">
      <c r="A1013" t="s">
        <v>1889</v>
      </c>
      <c r="B1013" t="s">
        <v>1879</v>
      </c>
      <c r="C1013" t="s">
        <v>512</v>
      </c>
      <c r="D1013" t="s">
        <v>942</v>
      </c>
      <c r="E1013">
        <v>2024</v>
      </c>
      <c r="F1013">
        <v>64.959999999999994</v>
      </c>
      <c r="G1013">
        <v>6</v>
      </c>
      <c r="H1013">
        <v>4487</v>
      </c>
      <c r="I1013">
        <v>30.767799390543864</v>
      </c>
      <c r="J1013">
        <v>0</v>
      </c>
      <c r="K1013">
        <v>0</v>
      </c>
      <c r="L1013">
        <v>0</v>
      </c>
      <c r="M1013">
        <v>0</v>
      </c>
      <c r="N1013">
        <v>0</v>
      </c>
      <c r="O1013">
        <v>0</v>
      </c>
      <c r="P1013">
        <v>0</v>
      </c>
      <c r="Q1013">
        <v>0</v>
      </c>
      <c r="R1013">
        <v>0</v>
      </c>
      <c r="S1013">
        <v>0</v>
      </c>
      <c r="T1013">
        <v>0</v>
      </c>
      <c r="U1013">
        <v>0</v>
      </c>
      <c r="V1013">
        <v>0</v>
      </c>
      <c r="W1013">
        <v>0</v>
      </c>
      <c r="X1013">
        <v>0</v>
      </c>
      <c r="Y1013">
        <v>0</v>
      </c>
      <c r="Z1013">
        <v>0</v>
      </c>
      <c r="AA1013">
        <v>0</v>
      </c>
      <c r="AB1013">
        <v>0</v>
      </c>
      <c r="AC1013">
        <v>0</v>
      </c>
      <c r="AD1013">
        <v>0</v>
      </c>
      <c r="AE1013">
        <v>0</v>
      </c>
      <c r="AF1013">
        <v>0</v>
      </c>
      <c r="AG1013">
        <v>0</v>
      </c>
      <c r="AH1013">
        <v>0</v>
      </c>
      <c r="AI1013">
        <v>0</v>
      </c>
      <c r="AJ1013">
        <v>0</v>
      </c>
      <c r="AK1013">
        <v>0</v>
      </c>
      <c r="AL1013">
        <v>0</v>
      </c>
      <c r="AM1013">
        <v>350</v>
      </c>
      <c r="AN1013">
        <v>4081.7409999999995</v>
      </c>
      <c r="AO1013">
        <v>4.0817409999999974</v>
      </c>
      <c r="AP1013">
        <v>3.6815010299201765</v>
      </c>
      <c r="AQ1013">
        <v>11.965434976970254</v>
      </c>
      <c r="AR1013">
        <v>391</v>
      </c>
      <c r="AS1013">
        <v>4116.5660000000016</v>
      </c>
      <c r="AT1013">
        <v>4.1165660000000024</v>
      </c>
      <c r="AU1013">
        <v>3.7129112231115058</v>
      </c>
      <c r="AV1013">
        <v>12.067522853950443</v>
      </c>
      <c r="AW1013">
        <v>3</v>
      </c>
      <c r="AX1013">
        <v>5</v>
      </c>
      <c r="AY1013">
        <v>45775</v>
      </c>
      <c r="AZ1013">
        <v>45.774999999999999</v>
      </c>
      <c r="BA1013">
        <v>80.5</v>
      </c>
      <c r="BB1013">
        <v>261.63717131079829</v>
      </c>
      <c r="BC1013">
        <v>4</v>
      </c>
      <c r="BD1013">
        <v>3300</v>
      </c>
      <c r="BE1013">
        <v>3.3000000000000003</v>
      </c>
      <c r="BF1013">
        <v>4.5592790749855761</v>
      </c>
      <c r="BG1013">
        <v>14.81834634031974</v>
      </c>
      <c r="BH1013">
        <v>398</v>
      </c>
      <c r="BI1013">
        <v>53.191565999999995</v>
      </c>
      <c r="BJ1013">
        <v>88.772190298097087</v>
      </c>
      <c r="BK1013">
        <v>288.52304050506848</v>
      </c>
      <c r="BL1013" t="s">
        <v>512</v>
      </c>
    </row>
    <row r="1014" spans="1:64">
      <c r="A1014" t="s">
        <v>1890</v>
      </c>
      <c r="B1014" t="s">
        <v>1891</v>
      </c>
      <c r="C1014" t="s">
        <v>513</v>
      </c>
      <c r="D1014" t="s">
        <v>942</v>
      </c>
      <c r="E1014">
        <v>2012</v>
      </c>
      <c r="F1014" s="23">
        <v>88.05</v>
      </c>
      <c r="G1014" s="23">
        <v>9.24</v>
      </c>
      <c r="H1014" s="22">
        <v>8606</v>
      </c>
      <c r="I1014" s="34">
        <v>69.766566999999995</v>
      </c>
      <c r="J1014" s="22">
        <v>3</v>
      </c>
      <c r="K1014" s="22" t="s">
        <v>782</v>
      </c>
      <c r="L1014" s="23">
        <v>1108</v>
      </c>
      <c r="M1014" s="23">
        <v>1.1080000000000001</v>
      </c>
      <c r="N1014" s="23">
        <v>7.4836850000000004</v>
      </c>
      <c r="O1014" s="14">
        <v>10.726749676532028</v>
      </c>
      <c r="P1014" s="22">
        <v>2</v>
      </c>
      <c r="Q1014" s="22" t="s">
        <v>782</v>
      </c>
      <c r="R1014" s="23">
        <v>2000</v>
      </c>
      <c r="S1014" s="23">
        <v>2</v>
      </c>
      <c r="T1014" s="23">
        <v>1.325796</v>
      </c>
      <c r="U1014" s="14">
        <v>1.9003314295226825</v>
      </c>
      <c r="V1014" s="22">
        <v>0</v>
      </c>
      <c r="W1014" s="22" t="s">
        <v>782</v>
      </c>
      <c r="X1014" s="23">
        <v>0</v>
      </c>
      <c r="Y1014" s="23">
        <v>0</v>
      </c>
      <c r="Z1014" s="23">
        <v>0</v>
      </c>
      <c r="AA1014" s="14">
        <v>0</v>
      </c>
      <c r="AB1014" s="22">
        <v>0</v>
      </c>
      <c r="AC1014" s="22" t="s">
        <v>782</v>
      </c>
      <c r="AD1014" s="23">
        <v>0</v>
      </c>
      <c r="AE1014" s="23">
        <v>0</v>
      </c>
      <c r="AF1014" s="23">
        <v>0</v>
      </c>
      <c r="AG1014" s="14">
        <v>0</v>
      </c>
      <c r="AH1014" s="22" t="s">
        <v>782</v>
      </c>
      <c r="AI1014" s="23" t="s">
        <v>782</v>
      </c>
      <c r="AJ1014" s="23" t="s">
        <v>782</v>
      </c>
      <c r="AK1014" s="23" t="s">
        <v>782</v>
      </c>
      <c r="AL1014" s="14" t="s">
        <v>782</v>
      </c>
      <c r="AM1014" s="22" t="s">
        <v>782</v>
      </c>
      <c r="AN1014" s="23" t="s">
        <v>782</v>
      </c>
      <c r="AO1014" s="23" t="s">
        <v>782</v>
      </c>
      <c r="AP1014" s="23" t="s">
        <v>782</v>
      </c>
      <c r="AQ1014" s="14" t="s">
        <v>782</v>
      </c>
      <c r="AR1014" s="22">
        <v>265</v>
      </c>
      <c r="AS1014" s="23">
        <v>3669.1660000000024</v>
      </c>
      <c r="AT1014" s="23">
        <v>3.6691660000000024</v>
      </c>
      <c r="AU1014" s="23">
        <v>3.1470790000000002</v>
      </c>
      <c r="AV1014" s="14">
        <v>4.5108697981369792</v>
      </c>
      <c r="AW1014" s="22">
        <v>1</v>
      </c>
      <c r="AX1014" s="22" t="s">
        <v>782</v>
      </c>
      <c r="AY1014" s="23">
        <v>67</v>
      </c>
      <c r="AZ1014" s="23">
        <v>6.7000000000000004E-2</v>
      </c>
      <c r="BA1014" s="23">
        <v>9.6470000000000011E-3</v>
      </c>
      <c r="BB1014" s="14">
        <v>1.3827540059409832E-2</v>
      </c>
      <c r="BC1014" s="22">
        <v>7</v>
      </c>
      <c r="BD1014" s="23">
        <v>8200</v>
      </c>
      <c r="BE1014" s="23">
        <v>8.1999999999999993</v>
      </c>
      <c r="BF1014" s="23">
        <v>13.0954</v>
      </c>
      <c r="BG1014" s="14">
        <v>18.770308706747745</v>
      </c>
      <c r="BH1014" s="22">
        <v>278</v>
      </c>
      <c r="BI1014" s="23">
        <v>15.044166000000002</v>
      </c>
      <c r="BJ1014" s="23">
        <v>25.061606999999999</v>
      </c>
      <c r="BK1014" s="14">
        <v>35.922087150998848</v>
      </c>
      <c r="BL1014" t="s">
        <v>513</v>
      </c>
    </row>
    <row r="1015" spans="1:64">
      <c r="A1015" t="s">
        <v>1892</v>
      </c>
      <c r="B1015" t="s">
        <v>1891</v>
      </c>
      <c r="C1015" t="s">
        <v>513</v>
      </c>
      <c r="D1015" t="s">
        <v>942</v>
      </c>
      <c r="E1015">
        <v>2015</v>
      </c>
      <c r="F1015" s="23">
        <v>88.05</v>
      </c>
      <c r="G1015" s="23">
        <v>9.32</v>
      </c>
      <c r="H1015" s="22">
        <v>8780</v>
      </c>
      <c r="I1015" s="34">
        <v>70.130554893163648</v>
      </c>
      <c r="J1015" s="13">
        <v>3</v>
      </c>
      <c r="K1015" s="13">
        <v>3</v>
      </c>
      <c r="L1015" s="19">
        <v>1108</v>
      </c>
      <c r="M1015" s="35">
        <v>1.1080000000000001</v>
      </c>
      <c r="N1015" s="19">
        <v>6.6273413198894309</v>
      </c>
      <c r="O1015" s="17">
        <v>9.4500055360826263</v>
      </c>
      <c r="P1015" s="36">
        <v>1</v>
      </c>
      <c r="Q1015" s="36">
        <v>4</v>
      </c>
      <c r="R1015" s="45">
        <v>1500</v>
      </c>
      <c r="S1015" s="27">
        <v>1.5</v>
      </c>
      <c r="T1015" s="23">
        <v>1.3077415749999999</v>
      </c>
      <c r="U1015" s="17">
        <v>1.8647244086293104</v>
      </c>
      <c r="V1015" s="22">
        <v>0</v>
      </c>
      <c r="W1015" s="22">
        <v>0</v>
      </c>
      <c r="X1015" s="23">
        <v>0</v>
      </c>
      <c r="Y1015" s="27">
        <v>0</v>
      </c>
      <c r="Z1015" s="27">
        <v>0</v>
      </c>
      <c r="AA1015" s="14">
        <v>0</v>
      </c>
      <c r="AB1015" s="39">
        <v>0</v>
      </c>
      <c r="AC1015" s="22" t="s">
        <v>782</v>
      </c>
      <c r="AD1015" s="23">
        <v>0</v>
      </c>
      <c r="AE1015" s="23">
        <v>0</v>
      </c>
      <c r="AF1015" s="23">
        <v>0</v>
      </c>
      <c r="AG1015" s="14">
        <v>0</v>
      </c>
      <c r="AH1015" s="22" t="s">
        <v>782</v>
      </c>
      <c r="AI1015" s="23" t="s">
        <v>782</v>
      </c>
      <c r="AJ1015" s="23" t="s">
        <v>782</v>
      </c>
      <c r="AK1015" s="23" t="s">
        <v>782</v>
      </c>
      <c r="AL1015" s="14" t="s">
        <v>782</v>
      </c>
      <c r="AM1015" s="22" t="s">
        <v>782</v>
      </c>
      <c r="AN1015" s="23" t="s">
        <v>782</v>
      </c>
      <c r="AO1015" s="23" t="s">
        <v>782</v>
      </c>
      <c r="AP1015" s="23" t="s">
        <v>782</v>
      </c>
      <c r="AQ1015" s="14" t="s">
        <v>782</v>
      </c>
      <c r="AR1015" s="40">
        <v>332</v>
      </c>
      <c r="AS1015" s="41">
        <v>4294.8749999999991</v>
      </c>
      <c r="AT1015" s="23">
        <v>4.2948749999999993</v>
      </c>
      <c r="AU1015" s="23">
        <v>3.8145480873647939</v>
      </c>
      <c r="AV1015" s="14">
        <v>5.4392099038369901</v>
      </c>
      <c r="AW1015" s="22">
        <v>1</v>
      </c>
      <c r="AX1015" s="22" t="s">
        <v>782</v>
      </c>
      <c r="AY1015" s="23">
        <v>67</v>
      </c>
      <c r="AZ1015" s="23">
        <v>6.7000000000000004E-2</v>
      </c>
      <c r="BA1015" s="23">
        <v>0.17458485831670176</v>
      </c>
      <c r="BB1015" s="14">
        <v>0.24894264501780003</v>
      </c>
      <c r="BC1015" s="42">
        <v>7</v>
      </c>
      <c r="BD1015" s="43">
        <v>11300</v>
      </c>
      <c r="BE1015" s="44">
        <v>11.3</v>
      </c>
      <c r="BF1015" s="23">
        <v>19.140399375867403</v>
      </c>
      <c r="BG1015" s="14">
        <v>27.292525212477987</v>
      </c>
      <c r="BH1015" s="22">
        <v>344</v>
      </c>
      <c r="BI1015" s="23">
        <v>18.269875000000003</v>
      </c>
      <c r="BJ1015" s="23">
        <v>31.064615216438334</v>
      </c>
      <c r="BK1015" s="14">
        <v>44.295407706044713</v>
      </c>
      <c r="BL1015" t="s">
        <v>513</v>
      </c>
    </row>
    <row r="1016" spans="1:64">
      <c r="A1016" t="s">
        <v>1893</v>
      </c>
      <c r="B1016" t="s">
        <v>1891</v>
      </c>
      <c r="C1016" t="s">
        <v>513</v>
      </c>
      <c r="D1016" t="s">
        <v>942</v>
      </c>
      <c r="E1016">
        <v>2016</v>
      </c>
      <c r="F1016" s="23">
        <v>88.05</v>
      </c>
      <c r="G1016" s="23">
        <v>9.14</v>
      </c>
      <c r="H1016" s="22">
        <v>8744</v>
      </c>
      <c r="I1016" s="34">
        <v>74.651188356384452</v>
      </c>
      <c r="J1016" s="13">
        <v>3</v>
      </c>
      <c r="K1016" s="13">
        <v>3</v>
      </c>
      <c r="L1016" s="19">
        <v>1108</v>
      </c>
      <c r="M1016" s="35">
        <v>1.1080000000000001</v>
      </c>
      <c r="N1016" s="19">
        <v>6.6269480000000005</v>
      </c>
      <c r="O1016" s="17">
        <v>8.8772170221363105</v>
      </c>
      <c r="P1016" s="13">
        <v>1</v>
      </c>
      <c r="Q1016" s="13">
        <v>4</v>
      </c>
      <c r="R1016" s="19">
        <v>1500</v>
      </c>
      <c r="S1016" s="27">
        <v>1.5</v>
      </c>
      <c r="T1016" s="19">
        <v>1.2918272500000001</v>
      </c>
      <c r="U1016" s="17">
        <v>1.7304845086093237</v>
      </c>
      <c r="V1016" s="13">
        <v>0</v>
      </c>
      <c r="W1016" s="13">
        <v>0</v>
      </c>
      <c r="X1016" s="19">
        <v>0</v>
      </c>
      <c r="Y1016" s="27">
        <v>0</v>
      </c>
      <c r="Z1016" s="19">
        <v>0</v>
      </c>
      <c r="AA1016" s="14">
        <v>0</v>
      </c>
      <c r="AB1016" s="13">
        <v>0</v>
      </c>
      <c r="AC1016" s="22" t="s">
        <v>782</v>
      </c>
      <c r="AD1016" s="19">
        <v>0</v>
      </c>
      <c r="AE1016" s="23">
        <v>0</v>
      </c>
      <c r="AF1016" s="19">
        <v>0</v>
      </c>
      <c r="AG1016" s="14">
        <v>0</v>
      </c>
      <c r="AH1016" s="22" t="s">
        <v>782</v>
      </c>
      <c r="AI1016" s="23" t="s">
        <v>782</v>
      </c>
      <c r="AJ1016" s="23" t="s">
        <v>782</v>
      </c>
      <c r="AK1016" s="23" t="s">
        <v>782</v>
      </c>
      <c r="AL1016" s="14" t="s">
        <v>782</v>
      </c>
      <c r="AM1016" s="22" t="s">
        <v>782</v>
      </c>
      <c r="AN1016" s="23" t="s">
        <v>782</v>
      </c>
      <c r="AO1016" s="23" t="s">
        <v>782</v>
      </c>
      <c r="AP1016" s="23" t="s">
        <v>782</v>
      </c>
      <c r="AQ1016" s="14" t="s">
        <v>782</v>
      </c>
      <c r="AR1016" s="13">
        <v>337</v>
      </c>
      <c r="AS1016" s="19">
        <v>4333.8799999999983</v>
      </c>
      <c r="AT1016" s="23">
        <v>4.333879999999998</v>
      </c>
      <c r="AU1016" s="19">
        <v>3.8484854400000055</v>
      </c>
      <c r="AV1016" s="14">
        <v>5.1552902569043546</v>
      </c>
      <c r="AW1016" s="13">
        <v>1</v>
      </c>
      <c r="AX1016" s="22" t="s">
        <v>782</v>
      </c>
      <c r="AY1016" s="19">
        <v>67</v>
      </c>
      <c r="AZ1016" s="23">
        <v>6.7000000000000004E-2</v>
      </c>
      <c r="BA1016" s="19">
        <v>1.0467000000000001E-2</v>
      </c>
      <c r="BB1016" s="14">
        <v>1.4021210151445395E-2</v>
      </c>
      <c r="BC1016" s="13">
        <v>7</v>
      </c>
      <c r="BD1016" s="19">
        <v>11300</v>
      </c>
      <c r="BE1016" s="44">
        <v>11.3</v>
      </c>
      <c r="BF1016" s="19">
        <v>19.285299375867407</v>
      </c>
      <c r="BG1016" s="14">
        <v>25.833881282370847</v>
      </c>
      <c r="BH1016" s="22">
        <v>349</v>
      </c>
      <c r="BI1016" s="23">
        <v>18.308879999999998</v>
      </c>
      <c r="BJ1016" s="23">
        <v>31.063027065867409</v>
      </c>
      <c r="BK1016" s="14">
        <v>41.610894280172275</v>
      </c>
      <c r="BL1016" t="s">
        <v>513</v>
      </c>
    </row>
    <row r="1017" spans="1:64">
      <c r="A1017" t="s">
        <v>1894</v>
      </c>
      <c r="B1017" t="s">
        <v>1891</v>
      </c>
      <c r="C1017" t="s">
        <v>513</v>
      </c>
      <c r="D1017" t="s">
        <v>942</v>
      </c>
      <c r="E1017">
        <v>2017</v>
      </c>
      <c r="F1017" s="23">
        <v>88.05</v>
      </c>
      <c r="G1017" s="23">
        <v>9.16</v>
      </c>
      <c r="H1017" s="22">
        <v>8644</v>
      </c>
      <c r="I1017" s="34">
        <v>67.898710449575702</v>
      </c>
      <c r="J1017" s="13">
        <v>3</v>
      </c>
      <c r="K1017" s="13">
        <v>3</v>
      </c>
      <c r="L1017" s="19">
        <v>1108</v>
      </c>
      <c r="M1017" s="19">
        <v>1.1080000000000001</v>
      </c>
      <c r="N1017" s="19">
        <v>6.6269480000000005</v>
      </c>
      <c r="O1017" s="17">
        <v>9.7600498685780455</v>
      </c>
      <c r="P1017" s="13">
        <v>1</v>
      </c>
      <c r="Q1017" s="13">
        <v>4</v>
      </c>
      <c r="R1017" s="19">
        <v>1500</v>
      </c>
      <c r="S1017" s="19">
        <v>1.5</v>
      </c>
      <c r="T1017" s="19">
        <v>3.5264999999999995</v>
      </c>
      <c r="U1017" s="17">
        <v>5.193765797097015</v>
      </c>
      <c r="V1017" s="13">
        <v>0</v>
      </c>
      <c r="W1017" s="13">
        <v>0</v>
      </c>
      <c r="X1017" s="19">
        <v>0</v>
      </c>
      <c r="Y1017" s="19">
        <v>0</v>
      </c>
      <c r="Z1017" s="19">
        <v>0</v>
      </c>
      <c r="AA1017" s="14">
        <v>0</v>
      </c>
      <c r="AB1017" s="13">
        <v>0</v>
      </c>
      <c r="AC1017" s="22" t="s">
        <v>782</v>
      </c>
      <c r="AD1017" s="19">
        <v>0</v>
      </c>
      <c r="AE1017" s="19">
        <v>0</v>
      </c>
      <c r="AF1017" s="19">
        <v>0</v>
      </c>
      <c r="AG1017" s="14">
        <v>0</v>
      </c>
      <c r="AH1017" s="22" t="s">
        <v>782</v>
      </c>
      <c r="AI1017" s="23" t="s">
        <v>782</v>
      </c>
      <c r="AJ1017" s="23" t="s">
        <v>782</v>
      </c>
      <c r="AK1017" s="23" t="s">
        <v>782</v>
      </c>
      <c r="AL1017" s="14" t="s">
        <v>782</v>
      </c>
      <c r="AM1017" s="22" t="s">
        <v>782</v>
      </c>
      <c r="AN1017" s="23" t="s">
        <v>782</v>
      </c>
      <c r="AO1017" s="23" t="s">
        <v>782</v>
      </c>
      <c r="AP1017" s="23" t="s">
        <v>782</v>
      </c>
      <c r="AQ1017" s="14" t="s">
        <v>782</v>
      </c>
      <c r="AR1017" s="13">
        <v>350</v>
      </c>
      <c r="AS1017" s="19">
        <v>4472.1349999999984</v>
      </c>
      <c r="AT1017" s="19">
        <v>4.4721350000000015</v>
      </c>
      <c r="AU1017" s="19">
        <v>3.971255880000006</v>
      </c>
      <c r="AV1017" s="14">
        <v>5.848794260900168</v>
      </c>
      <c r="AW1017" s="13">
        <v>1</v>
      </c>
      <c r="AX1017" s="22" t="s">
        <v>782</v>
      </c>
      <c r="AY1017" s="19">
        <v>0</v>
      </c>
      <c r="AZ1017" s="19">
        <v>0</v>
      </c>
      <c r="BA1017" s="19">
        <v>0</v>
      </c>
      <c r="BB1017" s="14">
        <v>0</v>
      </c>
      <c r="BC1017" s="13">
        <v>7</v>
      </c>
      <c r="BD1017" s="19">
        <v>11300</v>
      </c>
      <c r="BE1017" s="19">
        <v>11.3</v>
      </c>
      <c r="BF1017" s="19">
        <v>19.285299375867407</v>
      </c>
      <c r="BG1017" s="14">
        <v>28.403042190601603</v>
      </c>
      <c r="BH1017" s="22">
        <v>362</v>
      </c>
      <c r="BI1017" s="23">
        <v>18.380135000000003</v>
      </c>
      <c r="BJ1017" s="23">
        <v>33.410003255867409</v>
      </c>
      <c r="BK1017" s="14">
        <v>49.205652117176832</v>
      </c>
      <c r="BL1017" t="s">
        <v>513</v>
      </c>
    </row>
    <row r="1018" spans="1:64">
      <c r="A1018" t="s">
        <v>1895</v>
      </c>
      <c r="B1018" t="s">
        <v>1891</v>
      </c>
      <c r="C1018" t="s">
        <v>513</v>
      </c>
      <c r="D1018" t="s">
        <v>942</v>
      </c>
      <c r="E1018">
        <v>2018</v>
      </c>
      <c r="F1018" s="23">
        <v>88.05</v>
      </c>
      <c r="G1018" s="23">
        <v>9.1999999999999993</v>
      </c>
      <c r="H1018" s="22">
        <v>8706</v>
      </c>
      <c r="I1018" s="34">
        <v>67.903536228569976</v>
      </c>
      <c r="J1018" s="13">
        <v>3</v>
      </c>
      <c r="K1018" s="13">
        <v>3</v>
      </c>
      <c r="L1018" s="19">
        <v>1108</v>
      </c>
      <c r="M1018" s="19">
        <v>1.1080000000000001</v>
      </c>
      <c r="N1018" s="19">
        <v>6.6269480000000005</v>
      </c>
      <c r="O1018" s="17">
        <v>9.7593562398474241</v>
      </c>
      <c r="P1018" s="13">
        <v>1</v>
      </c>
      <c r="Q1018" s="13">
        <v>4</v>
      </c>
      <c r="R1018" s="19">
        <v>1500</v>
      </c>
      <c r="S1018" s="19">
        <v>1.5</v>
      </c>
      <c r="T1018" s="19">
        <v>4.4207995999999987</v>
      </c>
      <c r="U1018" s="17">
        <v>6.5104114535642923</v>
      </c>
      <c r="V1018" s="13">
        <v>0</v>
      </c>
      <c r="W1018" s="13">
        <v>0</v>
      </c>
      <c r="X1018" s="19">
        <v>0</v>
      </c>
      <c r="Y1018" s="19">
        <v>0</v>
      </c>
      <c r="Z1018" s="19">
        <v>0</v>
      </c>
      <c r="AA1018" s="14">
        <v>0</v>
      </c>
      <c r="AB1018" s="13">
        <v>0</v>
      </c>
      <c r="AC1018" s="22" t="s">
        <v>782</v>
      </c>
      <c r="AD1018" s="19">
        <v>0</v>
      </c>
      <c r="AE1018" s="19">
        <v>0</v>
      </c>
      <c r="AF1018" s="19">
        <v>0</v>
      </c>
      <c r="AG1018" s="14">
        <v>0</v>
      </c>
      <c r="AH1018" s="22" t="s">
        <v>782</v>
      </c>
      <c r="AI1018" s="23" t="s">
        <v>782</v>
      </c>
      <c r="AJ1018" s="23" t="s">
        <v>782</v>
      </c>
      <c r="AK1018" s="23" t="s">
        <v>782</v>
      </c>
      <c r="AL1018" s="14" t="s">
        <v>782</v>
      </c>
      <c r="AM1018" s="22" t="s">
        <v>782</v>
      </c>
      <c r="AN1018" s="23" t="s">
        <v>782</v>
      </c>
      <c r="AO1018" s="23" t="s">
        <v>782</v>
      </c>
      <c r="AP1018" s="23" t="s">
        <v>782</v>
      </c>
      <c r="AQ1018" s="14" t="s">
        <v>782</v>
      </c>
      <c r="AR1018" s="13">
        <v>356</v>
      </c>
      <c r="AS1018" s="19">
        <v>4565.1149999999989</v>
      </c>
      <c r="AT1018" s="19">
        <v>4.5651150000000023</v>
      </c>
      <c r="AU1018" s="19">
        <v>4.0538221200000057</v>
      </c>
      <c r="AV1018" s="14">
        <v>5.9699720296663816</v>
      </c>
      <c r="AW1018" s="13">
        <v>1</v>
      </c>
      <c r="AX1018" s="22" t="s">
        <v>782</v>
      </c>
      <c r="AY1018" s="19">
        <v>67</v>
      </c>
      <c r="AZ1018" s="19">
        <v>6.7000000000000004E-2</v>
      </c>
      <c r="BA1018" s="19">
        <v>1.0467000000000001E-2</v>
      </c>
      <c r="BB1018" s="14">
        <v>1.5414513855017874E-2</v>
      </c>
      <c r="BC1018" s="13">
        <v>7</v>
      </c>
      <c r="BD1018" s="19">
        <v>11300</v>
      </c>
      <c r="BE1018" s="19">
        <v>11.3</v>
      </c>
      <c r="BF1018" s="19">
        <v>19.902856364211626</v>
      </c>
      <c r="BG1018" s="14">
        <v>29.310485829805177</v>
      </c>
      <c r="BH1018" s="22">
        <v>368</v>
      </c>
      <c r="BI1018" s="23">
        <v>18.540115000000004</v>
      </c>
      <c r="BJ1018" s="23">
        <v>35.014893084211629</v>
      </c>
      <c r="BK1018" s="14">
        <v>51.565640066738297</v>
      </c>
      <c r="BL1018" t="s">
        <v>513</v>
      </c>
    </row>
    <row r="1019" spans="1:64">
      <c r="A1019" t="s">
        <v>1896</v>
      </c>
      <c r="B1019" t="s">
        <v>1891</v>
      </c>
      <c r="C1019" t="s">
        <v>513</v>
      </c>
      <c r="D1019" t="s">
        <v>942</v>
      </c>
      <c r="E1019">
        <v>2019</v>
      </c>
      <c r="F1019" s="23">
        <v>88.05</v>
      </c>
      <c r="G1019" s="23">
        <v>9.2200000000000006</v>
      </c>
      <c r="H1019" s="22">
        <v>8700</v>
      </c>
      <c r="I1019" s="34">
        <v>69.812477809332265</v>
      </c>
      <c r="J1019" s="22">
        <v>3</v>
      </c>
      <c r="K1019" s="22">
        <v>3</v>
      </c>
      <c r="L1019" s="23">
        <v>1108</v>
      </c>
      <c r="M1019" s="23">
        <v>1.1080000000000001</v>
      </c>
      <c r="N1019" s="23">
        <v>6.6269480000000005</v>
      </c>
      <c r="O1019" s="14">
        <v>9.4924979143400847</v>
      </c>
      <c r="P1019" s="22">
        <v>1</v>
      </c>
      <c r="Q1019" s="22">
        <v>4</v>
      </c>
      <c r="R1019" s="23">
        <v>1500</v>
      </c>
      <c r="S1019" s="23">
        <v>1.5</v>
      </c>
      <c r="T1019" s="23">
        <v>0.70055999999999996</v>
      </c>
      <c r="U1019" s="14">
        <v>1.0034882330252313</v>
      </c>
      <c r="V1019" s="22">
        <v>0</v>
      </c>
      <c r="W1019" s="22">
        <v>0</v>
      </c>
      <c r="X1019" s="23">
        <v>0</v>
      </c>
      <c r="Y1019" s="23">
        <v>0</v>
      </c>
      <c r="Z1019" s="23">
        <v>0</v>
      </c>
      <c r="AA1019" s="14">
        <v>0</v>
      </c>
      <c r="AB1019" s="22">
        <v>0</v>
      </c>
      <c r="AC1019" s="22">
        <v>0</v>
      </c>
      <c r="AD1019" s="23">
        <v>0</v>
      </c>
      <c r="AE1019" s="23">
        <v>0</v>
      </c>
      <c r="AF1019" s="23">
        <v>0</v>
      </c>
      <c r="AG1019" s="14">
        <v>0</v>
      </c>
      <c r="AH1019" s="22">
        <v>0</v>
      </c>
      <c r="AI1019" s="23">
        <v>0</v>
      </c>
      <c r="AJ1019" s="23">
        <v>0</v>
      </c>
      <c r="AK1019" s="23">
        <v>0</v>
      </c>
      <c r="AL1019" s="14">
        <v>0</v>
      </c>
      <c r="AM1019" s="22">
        <v>383</v>
      </c>
      <c r="AN1019" s="23">
        <v>4788.1999999999971</v>
      </c>
      <c r="AO1019" s="23">
        <v>4.7882000000000025</v>
      </c>
      <c r="AP1019" s="23">
        <v>4.2519216000000055</v>
      </c>
      <c r="AQ1019" s="14">
        <v>6.090489456072028</v>
      </c>
      <c r="AR1019" s="22">
        <v>383</v>
      </c>
      <c r="AS1019" s="23">
        <v>4788.1999999999971</v>
      </c>
      <c r="AT1019" s="23">
        <v>4.7882000000000025</v>
      </c>
      <c r="AU1019" s="23">
        <v>4.2519216000000055</v>
      </c>
      <c r="AV1019" s="14">
        <v>6.090489456072028</v>
      </c>
      <c r="AW1019" s="22">
        <v>1</v>
      </c>
      <c r="AX1019" s="22" t="s">
        <v>782</v>
      </c>
      <c r="AY1019" s="23">
        <v>67</v>
      </c>
      <c r="AZ1019" s="23">
        <v>6.7000000000000004E-2</v>
      </c>
      <c r="BA1019" s="23">
        <v>1.0467000000000001E-2</v>
      </c>
      <c r="BB1019" s="14">
        <v>1.4993021775543987E-2</v>
      </c>
      <c r="BC1019" s="22">
        <v>12</v>
      </c>
      <c r="BD1019" s="23">
        <v>26300</v>
      </c>
      <c r="BE1019" s="23">
        <v>26.3</v>
      </c>
      <c r="BF1019" s="23">
        <v>63.363829964412758</v>
      </c>
      <c r="BG1019" s="14">
        <v>90.7629007775205</v>
      </c>
      <c r="BH1019" s="22">
        <v>400</v>
      </c>
      <c r="BI1019" s="23">
        <v>33.763200000000005</v>
      </c>
      <c r="BJ1019" s="23">
        <v>74.953726564412761</v>
      </c>
      <c r="BK1019" s="14">
        <v>107.36436940273339</v>
      </c>
      <c r="BL1019" t="s">
        <v>513</v>
      </c>
    </row>
    <row r="1020" spans="1:64">
      <c r="A1020" t="s">
        <v>1897</v>
      </c>
      <c r="B1020" t="s">
        <v>1891</v>
      </c>
      <c r="C1020" t="s">
        <v>513</v>
      </c>
      <c r="D1020" t="s">
        <v>942</v>
      </c>
      <c r="E1020">
        <v>2020</v>
      </c>
      <c r="F1020" s="23">
        <v>88.05</v>
      </c>
      <c r="G1020" s="23">
        <v>9.1999999999999993</v>
      </c>
      <c r="H1020" s="22">
        <v>8675</v>
      </c>
      <c r="I1020" s="34">
        <v>70.054555950472775</v>
      </c>
      <c r="J1020" s="22">
        <v>3</v>
      </c>
      <c r="K1020" s="22">
        <v>3</v>
      </c>
      <c r="L1020" s="23">
        <v>1108</v>
      </c>
      <c r="M1020" s="23">
        <v>1.1080000000000001</v>
      </c>
      <c r="N1020" s="23">
        <v>6.6269480000000005</v>
      </c>
      <c r="O1020" s="14">
        <v>9.4596959613663465</v>
      </c>
      <c r="P1020" s="22">
        <v>1</v>
      </c>
      <c r="Q1020" s="22">
        <v>4</v>
      </c>
      <c r="R1020" s="23">
        <v>1500</v>
      </c>
      <c r="S1020" s="23">
        <v>1.5</v>
      </c>
      <c r="T1020" s="23">
        <v>0.58784389999999997</v>
      </c>
      <c r="U1020" s="14">
        <v>0.83912301209302409</v>
      </c>
      <c r="V1020" s="22">
        <v>0</v>
      </c>
      <c r="W1020" s="22">
        <v>0</v>
      </c>
      <c r="X1020" s="23">
        <v>0</v>
      </c>
      <c r="Y1020" s="23">
        <v>0</v>
      </c>
      <c r="Z1020" s="23">
        <v>0</v>
      </c>
      <c r="AA1020" s="14">
        <v>0</v>
      </c>
      <c r="AB1020" s="22">
        <v>0</v>
      </c>
      <c r="AC1020" s="22">
        <v>0</v>
      </c>
      <c r="AD1020" s="23">
        <v>0</v>
      </c>
      <c r="AE1020" s="23">
        <v>0</v>
      </c>
      <c r="AF1020" s="23">
        <v>0</v>
      </c>
      <c r="AG1020" s="14">
        <v>0</v>
      </c>
      <c r="AH1020" s="22">
        <v>0</v>
      </c>
      <c r="AI1020" s="23">
        <v>0</v>
      </c>
      <c r="AJ1020" s="23">
        <v>0</v>
      </c>
      <c r="AK1020" s="23">
        <v>0</v>
      </c>
      <c r="AL1020" s="14">
        <v>0</v>
      </c>
      <c r="AM1020" s="22">
        <v>431</v>
      </c>
      <c r="AN1020" s="23">
        <v>5981.0999999999976</v>
      </c>
      <c r="AO1020" s="23">
        <v>5.9811000000000032</v>
      </c>
      <c r="AP1020" s="23">
        <v>5.3112168000000066</v>
      </c>
      <c r="AQ1020" s="14">
        <v>7.5815437382187323</v>
      </c>
      <c r="AR1020" s="22">
        <v>431</v>
      </c>
      <c r="AS1020" s="23">
        <v>5981.0999999999976</v>
      </c>
      <c r="AT1020" s="23">
        <v>5.9811000000000032</v>
      </c>
      <c r="AU1020" s="23">
        <v>5.3112168000000066</v>
      </c>
      <c r="AV1020" s="14">
        <v>7.5815437382187323</v>
      </c>
      <c r="AW1020" s="22">
        <v>1</v>
      </c>
      <c r="AX1020" s="22">
        <v>1</v>
      </c>
      <c r="AY1020" s="23">
        <v>67</v>
      </c>
      <c r="AZ1020" s="23">
        <v>6.7000000000000004E-2</v>
      </c>
      <c r="BA1020" s="23">
        <v>1.0467000000000001E-2</v>
      </c>
      <c r="BB1020" s="14">
        <v>1.4941212399376236E-2</v>
      </c>
      <c r="BC1020" s="22">
        <v>12</v>
      </c>
      <c r="BD1020" s="23">
        <v>26300</v>
      </c>
      <c r="BE1020" s="23">
        <v>26.3</v>
      </c>
      <c r="BF1020" s="23">
        <v>63.375517065051554</v>
      </c>
      <c r="BG1020" s="14">
        <v>90.465946440167045</v>
      </c>
      <c r="BH1020" s="22">
        <v>448</v>
      </c>
      <c r="BI1020" s="23">
        <v>34.956099999999999</v>
      </c>
      <c r="BJ1020" s="23">
        <v>75.911992765051551</v>
      </c>
      <c r="BK1020" s="14">
        <v>108.36125036424453</v>
      </c>
      <c r="BL1020" t="s">
        <v>513</v>
      </c>
    </row>
    <row r="1021" spans="1:64">
      <c r="A1021" t="s">
        <v>1898</v>
      </c>
      <c r="B1021" t="s">
        <v>1891</v>
      </c>
      <c r="C1021" t="s">
        <v>513</v>
      </c>
      <c r="D1021" t="s">
        <v>942</v>
      </c>
      <c r="E1021">
        <v>2021</v>
      </c>
      <c r="F1021" s="23">
        <v>88.05</v>
      </c>
      <c r="G1021" s="23">
        <v>9.2899999999999991</v>
      </c>
      <c r="H1021" s="22">
        <v>8798</v>
      </c>
      <c r="I1021" s="34">
        <v>65.040000000000006</v>
      </c>
      <c r="J1021" s="22">
        <v>3</v>
      </c>
      <c r="K1021" s="22">
        <v>3</v>
      </c>
      <c r="L1021" s="23">
        <v>1108</v>
      </c>
      <c r="M1021" s="23">
        <v>1.1080000000000001</v>
      </c>
      <c r="N1021" s="23">
        <v>6.6269479999999996</v>
      </c>
      <c r="O1021" s="14">
        <v>10.19</v>
      </c>
      <c r="P1021" s="22">
        <v>1</v>
      </c>
      <c r="Q1021" s="22">
        <v>4</v>
      </c>
      <c r="R1021" s="23">
        <v>1500</v>
      </c>
      <c r="S1021" s="23">
        <v>1.5</v>
      </c>
      <c r="T1021" s="23">
        <v>1.7131000000000001</v>
      </c>
      <c r="U1021" s="14">
        <v>2.63</v>
      </c>
      <c r="V1021" s="22">
        <v>0</v>
      </c>
      <c r="W1021" s="22">
        <v>0</v>
      </c>
      <c r="X1021" s="23">
        <v>0</v>
      </c>
      <c r="Y1021" s="23">
        <v>0</v>
      </c>
      <c r="Z1021" s="23">
        <v>0</v>
      </c>
      <c r="AA1021" s="14">
        <v>0</v>
      </c>
      <c r="AB1021" s="22">
        <v>0</v>
      </c>
      <c r="AC1021" s="22">
        <v>0</v>
      </c>
      <c r="AD1021" s="23">
        <v>0</v>
      </c>
      <c r="AE1021" s="23">
        <v>0</v>
      </c>
      <c r="AF1021" s="23">
        <v>0</v>
      </c>
      <c r="AG1021" s="14">
        <v>0</v>
      </c>
      <c r="AH1021" s="22">
        <v>0</v>
      </c>
      <c r="AI1021" s="23">
        <v>0</v>
      </c>
      <c r="AJ1021" s="23">
        <v>0</v>
      </c>
      <c r="AK1021" s="23">
        <v>0</v>
      </c>
      <c r="AL1021" s="14">
        <v>0</v>
      </c>
      <c r="AM1021" s="22">
        <v>481</v>
      </c>
      <c r="AN1021" s="23">
        <v>6547.7849999999999</v>
      </c>
      <c r="AO1021" s="23">
        <v>6.5477850000000002</v>
      </c>
      <c r="AP1021" s="23">
        <v>5.8591080440000001</v>
      </c>
      <c r="AQ1021" s="14">
        <v>9.01</v>
      </c>
      <c r="AR1021" s="22">
        <v>481</v>
      </c>
      <c r="AS1021" s="23">
        <v>6547.7849999999999</v>
      </c>
      <c r="AT1021" s="23">
        <v>6.5477850000000002</v>
      </c>
      <c r="AU1021" s="23">
        <v>5.8591080440000001</v>
      </c>
      <c r="AV1021" s="14">
        <v>9.01</v>
      </c>
      <c r="AW1021" s="22">
        <v>1</v>
      </c>
      <c r="AX1021" s="22">
        <v>1</v>
      </c>
      <c r="AY1021" s="23">
        <v>67</v>
      </c>
      <c r="AZ1021" s="23">
        <v>6.7000000000000004E-2</v>
      </c>
      <c r="BA1021" s="23">
        <v>1.0467000000000001E-2</v>
      </c>
      <c r="BB1021" s="14">
        <v>0.02</v>
      </c>
      <c r="BC1021" s="22">
        <v>12</v>
      </c>
      <c r="BD1021" s="23">
        <v>26300</v>
      </c>
      <c r="BE1021" s="23">
        <v>26.3</v>
      </c>
      <c r="BF1021" s="23">
        <v>55.909616380000003</v>
      </c>
      <c r="BG1021" s="14">
        <v>85.96</v>
      </c>
      <c r="BH1021" s="22">
        <v>498</v>
      </c>
      <c r="BI1021" s="23">
        <v>35.520000000000003</v>
      </c>
      <c r="BJ1021" s="23">
        <v>70.12</v>
      </c>
      <c r="BK1021" s="14">
        <v>107.81</v>
      </c>
      <c r="BL1021" t="s">
        <v>513</v>
      </c>
    </row>
    <row r="1022" spans="1:64">
      <c r="A1022" t="s">
        <v>1899</v>
      </c>
      <c r="B1022" t="s">
        <v>1891</v>
      </c>
      <c r="C1022" t="s">
        <v>513</v>
      </c>
      <c r="D1022" s="111" t="s">
        <v>942</v>
      </c>
      <c r="E1022" s="110">
        <v>2022</v>
      </c>
      <c r="F1022" s="23"/>
      <c r="G1022" s="23"/>
      <c r="H1022" s="22">
        <v>8929</v>
      </c>
      <c r="I1022" s="34">
        <v>64.713268329746597</v>
      </c>
      <c r="J1022" s="22">
        <v>3</v>
      </c>
      <c r="K1022" s="22">
        <v>3</v>
      </c>
      <c r="L1022" s="23">
        <v>1108</v>
      </c>
      <c r="M1022" s="23">
        <v>1.1080000000000001</v>
      </c>
      <c r="N1022" s="23">
        <v>6.5571440000000001</v>
      </c>
      <c r="O1022" s="14">
        <v>10.13261139367596</v>
      </c>
      <c r="P1022" s="22">
        <v>1</v>
      </c>
      <c r="Q1022" s="22">
        <v>4</v>
      </c>
      <c r="R1022" s="23">
        <v>1500</v>
      </c>
      <c r="S1022" s="23">
        <v>1.5</v>
      </c>
      <c r="T1022" s="23">
        <v>3.5265</v>
      </c>
      <c r="U1022" s="14">
        <v>5.4494234196775713</v>
      </c>
      <c r="V1022" s="22">
        <v>0</v>
      </c>
      <c r="W1022" s="22">
        <v>0</v>
      </c>
      <c r="X1022" s="23">
        <v>0</v>
      </c>
      <c r="Y1022" s="23">
        <v>0</v>
      </c>
      <c r="Z1022" s="23">
        <v>0</v>
      </c>
      <c r="AA1022" s="14">
        <v>0</v>
      </c>
      <c r="AB1022" s="22">
        <v>0</v>
      </c>
      <c r="AC1022" s="22">
        <v>0</v>
      </c>
      <c r="AD1022" s="23">
        <v>0</v>
      </c>
      <c r="AE1022" s="23">
        <v>0</v>
      </c>
      <c r="AF1022" s="23">
        <v>0</v>
      </c>
      <c r="AG1022" s="14">
        <v>0</v>
      </c>
      <c r="AH1022" s="22">
        <v>0</v>
      </c>
      <c r="AI1022" s="23">
        <v>0</v>
      </c>
      <c r="AJ1022" s="23">
        <v>0</v>
      </c>
      <c r="AK1022" s="23">
        <v>0</v>
      </c>
      <c r="AL1022" s="14">
        <v>0</v>
      </c>
      <c r="AM1022" s="22">
        <v>565</v>
      </c>
      <c r="AN1022" s="23">
        <v>7287.5899999999983</v>
      </c>
      <c r="AO1022" s="23">
        <v>7.287590000000006</v>
      </c>
      <c r="AP1022" s="23">
        <v>7.4651442469849441</v>
      </c>
      <c r="AQ1022" s="14">
        <v>11.535724341639316</v>
      </c>
      <c r="AR1022" s="22">
        <v>565</v>
      </c>
      <c r="AS1022" s="23">
        <v>7287.59</v>
      </c>
      <c r="AT1022" s="23">
        <v>7.2875900000000096</v>
      </c>
      <c r="AU1022" s="23">
        <v>7.4651442469849396</v>
      </c>
      <c r="AV1022" s="14">
        <v>11.535724341639309</v>
      </c>
      <c r="AW1022" s="22">
        <v>1</v>
      </c>
      <c r="AX1022" s="22">
        <v>1</v>
      </c>
      <c r="AY1022" s="23">
        <v>67</v>
      </c>
      <c r="AZ1022" s="23">
        <v>6.7000000000000004E-2</v>
      </c>
      <c r="BA1022" s="23">
        <v>1.0467000000000001E-2</v>
      </c>
      <c r="BB1022" s="14">
        <v>1.6174426466401572E-2</v>
      </c>
      <c r="BC1022" s="22">
        <v>12</v>
      </c>
      <c r="BD1022" s="23">
        <v>26300</v>
      </c>
      <c r="BE1022" s="23">
        <v>26.300000000000004</v>
      </c>
      <c r="BF1022" s="23">
        <v>63.157407820615632</v>
      </c>
      <c r="BG1022" s="14">
        <v>97.595762740334678</v>
      </c>
      <c r="BH1022" s="22">
        <v>582</v>
      </c>
      <c r="BI1022" s="23">
        <v>36.26259000000001</v>
      </c>
      <c r="BJ1022" s="23">
        <v>80.716663067600564</v>
      </c>
      <c r="BK1022" s="14">
        <v>124.72969632179392</v>
      </c>
      <c r="BL1022" t="s">
        <v>513</v>
      </c>
    </row>
    <row r="1023" spans="1:64">
      <c r="A1023" t="s">
        <v>1900</v>
      </c>
      <c r="B1023" t="s">
        <v>1891</v>
      </c>
      <c r="C1023" t="s">
        <v>513</v>
      </c>
      <c r="D1023" t="s">
        <v>942</v>
      </c>
      <c r="E1023">
        <v>2023</v>
      </c>
      <c r="F1023">
        <v>88.05</v>
      </c>
      <c r="G1023">
        <v>9.27</v>
      </c>
      <c r="H1023">
        <v>9155</v>
      </c>
      <c r="I1023">
        <v>64.713268329746597</v>
      </c>
      <c r="J1023">
        <v>3</v>
      </c>
      <c r="K1023">
        <v>3</v>
      </c>
      <c r="L1023">
        <v>1108</v>
      </c>
      <c r="M1023">
        <v>1.1080000000000001</v>
      </c>
      <c r="N1023">
        <v>6.5571440000000001</v>
      </c>
      <c r="O1023">
        <v>10.13261139367596</v>
      </c>
      <c r="P1023">
        <v>1</v>
      </c>
      <c r="Q1023">
        <v>4</v>
      </c>
      <c r="R1023">
        <v>1500</v>
      </c>
      <c r="S1023">
        <v>1.5</v>
      </c>
      <c r="T1023">
        <v>1.6301000000000001</v>
      </c>
      <c r="U1023">
        <v>2.5189579232713482</v>
      </c>
      <c r="V1023">
        <v>0</v>
      </c>
      <c r="W1023">
        <v>0</v>
      </c>
      <c r="X1023">
        <v>0</v>
      </c>
      <c r="Y1023">
        <v>0</v>
      </c>
      <c r="Z1023">
        <v>0</v>
      </c>
      <c r="AA1023">
        <v>0</v>
      </c>
      <c r="AG1023">
        <v>0</v>
      </c>
      <c r="AL1023">
        <v>0</v>
      </c>
      <c r="AM1023">
        <v>696</v>
      </c>
      <c r="AN1023">
        <v>8320.4750000000004</v>
      </c>
      <c r="AO1023">
        <v>8.3204750000000001</v>
      </c>
      <c r="AP1023">
        <v>7.8044989999999999</v>
      </c>
      <c r="AQ1023">
        <v>12.060121828853024</v>
      </c>
      <c r="AR1023">
        <v>757</v>
      </c>
      <c r="AS1023">
        <v>8370.1650000000009</v>
      </c>
      <c r="AT1023">
        <v>8.3701650000000107</v>
      </c>
      <c r="AU1023">
        <v>7.8511079299998103</v>
      </c>
      <c r="AV1023">
        <v>12.132145590289882</v>
      </c>
      <c r="AW1023">
        <v>1</v>
      </c>
      <c r="AX1023">
        <v>1</v>
      </c>
      <c r="AY1023">
        <v>67</v>
      </c>
      <c r="AZ1023">
        <v>6.7000000000000004E-2</v>
      </c>
      <c r="BA1023">
        <v>1.0467000000000001E-2</v>
      </c>
      <c r="BB1023">
        <v>1.6174426466401572E-2</v>
      </c>
      <c r="BC1023">
        <v>12</v>
      </c>
      <c r="BD1023">
        <v>26300</v>
      </c>
      <c r="BE1023">
        <v>26.3</v>
      </c>
      <c r="BF1023">
        <v>75.412797999999995</v>
      </c>
      <c r="BG1023">
        <v>116.53374948663375</v>
      </c>
      <c r="BH1023">
        <v>774</v>
      </c>
      <c r="BI1023">
        <v>37.345165000000009</v>
      </c>
      <c r="BJ1023">
        <v>91.461616929999806</v>
      </c>
      <c r="BK1023">
        <v>141.33363882033734</v>
      </c>
      <c r="BL1023" t="s">
        <v>513</v>
      </c>
    </row>
    <row r="1024" spans="1:64">
      <c r="A1024" t="s">
        <v>1901</v>
      </c>
      <c r="B1024" t="s">
        <v>1891</v>
      </c>
      <c r="C1024" t="s">
        <v>513</v>
      </c>
      <c r="D1024" t="s">
        <v>942</v>
      </c>
      <c r="E1024">
        <v>2024</v>
      </c>
      <c r="F1024">
        <v>88.05</v>
      </c>
      <c r="G1024">
        <v>9.26</v>
      </c>
      <c r="H1024">
        <v>9196</v>
      </c>
      <c r="I1024">
        <v>63.057874569966877</v>
      </c>
      <c r="J1024">
        <v>3</v>
      </c>
      <c r="K1024">
        <v>3</v>
      </c>
      <c r="L1024">
        <v>1108</v>
      </c>
      <c r="M1024">
        <v>1.1080000000000001</v>
      </c>
      <c r="N1024">
        <v>6.5571440000000001</v>
      </c>
      <c r="O1024">
        <v>10.398612456758935</v>
      </c>
      <c r="P1024">
        <v>1</v>
      </c>
      <c r="Q1024">
        <v>4</v>
      </c>
      <c r="R1024">
        <v>1500</v>
      </c>
      <c r="S1024">
        <v>1.5</v>
      </c>
      <c r="T1024">
        <v>1.5861000000000001</v>
      </c>
      <c r="U1024">
        <v>2.5153083747536038</v>
      </c>
      <c r="V1024">
        <v>0</v>
      </c>
      <c r="W1024">
        <v>0</v>
      </c>
      <c r="X1024">
        <v>0</v>
      </c>
      <c r="Y1024">
        <v>0</v>
      </c>
      <c r="Z1024">
        <v>0</v>
      </c>
      <c r="AA1024">
        <v>0</v>
      </c>
      <c r="AB1024">
        <v>0</v>
      </c>
      <c r="AC1024">
        <v>0</v>
      </c>
      <c r="AD1024">
        <v>0</v>
      </c>
      <c r="AE1024">
        <v>0</v>
      </c>
      <c r="AF1024">
        <v>0</v>
      </c>
      <c r="AG1024">
        <v>0</v>
      </c>
      <c r="AH1024">
        <v>0</v>
      </c>
      <c r="AI1024">
        <v>0</v>
      </c>
      <c r="AJ1024">
        <v>0</v>
      </c>
      <c r="AK1024">
        <v>0</v>
      </c>
      <c r="AL1024">
        <v>0</v>
      </c>
      <c r="AM1024">
        <v>782</v>
      </c>
      <c r="AN1024">
        <v>9522.6499999999924</v>
      </c>
      <c r="AO1024">
        <v>9.5226499999999952</v>
      </c>
      <c r="AP1024">
        <v>8.5888952245057446</v>
      </c>
      <c r="AQ1024">
        <v>13.620654490940378</v>
      </c>
      <c r="AR1024">
        <v>950</v>
      </c>
      <c r="AS1024">
        <v>9678.0909999999712</v>
      </c>
      <c r="AT1024">
        <v>9.6780909999999896</v>
      </c>
      <c r="AU1024">
        <v>8.7290942723120093</v>
      </c>
      <c r="AV1024">
        <v>13.842988416342042</v>
      </c>
      <c r="AW1024">
        <v>1</v>
      </c>
      <c r="AX1024">
        <v>1</v>
      </c>
      <c r="AY1024">
        <v>67</v>
      </c>
      <c r="AZ1024">
        <v>6.7000000000000004E-2</v>
      </c>
      <c r="BA1024">
        <v>1.0467000000000001E-2</v>
      </c>
      <c r="BB1024">
        <v>1.6599037108975458E-2</v>
      </c>
      <c r="BC1024">
        <v>12</v>
      </c>
      <c r="BD1024">
        <v>26300</v>
      </c>
      <c r="BE1024">
        <v>26.3</v>
      </c>
      <c r="BF1024">
        <v>66.145977093939095</v>
      </c>
      <c r="BG1024">
        <v>104.89725120777067</v>
      </c>
      <c r="BH1024">
        <v>967</v>
      </c>
      <c r="BI1024">
        <v>38.653090999999989</v>
      </c>
      <c r="BJ1024">
        <v>83.028782366251107</v>
      </c>
      <c r="BK1024">
        <v>131.67075949273425</v>
      </c>
      <c r="BL1024" t="s">
        <v>513</v>
      </c>
    </row>
    <row r="1025" spans="1:64">
      <c r="A1025" t="s">
        <v>1902</v>
      </c>
      <c r="B1025" t="s">
        <v>1903</v>
      </c>
      <c r="C1025" t="s">
        <v>514</v>
      </c>
      <c r="D1025" t="s">
        <v>942</v>
      </c>
      <c r="E1025">
        <v>2012</v>
      </c>
      <c r="F1025" s="23">
        <v>35.93</v>
      </c>
      <c r="G1025" s="23">
        <v>5.69</v>
      </c>
      <c r="H1025" s="22">
        <v>6922</v>
      </c>
      <c r="I1025" s="34">
        <v>55.460888999999995</v>
      </c>
      <c r="J1025" s="22">
        <v>1</v>
      </c>
      <c r="K1025" s="22" t="s">
        <v>782</v>
      </c>
      <c r="L1025" s="23">
        <v>5</v>
      </c>
      <c r="M1025" s="23">
        <v>5.0000000000000001E-3</v>
      </c>
      <c r="N1025" s="23">
        <v>1.6761999999999999E-2</v>
      </c>
      <c r="O1025" s="14">
        <v>3.022310010212783E-2</v>
      </c>
      <c r="P1025" s="22">
        <v>0</v>
      </c>
      <c r="Q1025" s="22" t="s">
        <v>782</v>
      </c>
      <c r="R1025" s="23">
        <v>0</v>
      </c>
      <c r="S1025" s="23">
        <v>0</v>
      </c>
      <c r="T1025" s="23">
        <v>0</v>
      </c>
      <c r="U1025" s="14">
        <v>0</v>
      </c>
      <c r="V1025" s="22">
        <v>0</v>
      </c>
      <c r="W1025" s="22" t="s">
        <v>782</v>
      </c>
      <c r="X1025" s="23">
        <v>0</v>
      </c>
      <c r="Y1025" s="23">
        <v>0</v>
      </c>
      <c r="Z1025" s="23">
        <v>0</v>
      </c>
      <c r="AA1025" s="14">
        <v>0</v>
      </c>
      <c r="AB1025" s="22">
        <v>0</v>
      </c>
      <c r="AC1025" s="22" t="s">
        <v>782</v>
      </c>
      <c r="AD1025" s="23">
        <v>0</v>
      </c>
      <c r="AE1025" s="23">
        <v>0</v>
      </c>
      <c r="AF1025" s="23">
        <v>0</v>
      </c>
      <c r="AG1025" s="14">
        <v>0</v>
      </c>
      <c r="AH1025" s="22" t="s">
        <v>782</v>
      </c>
      <c r="AI1025" s="23" t="s">
        <v>782</v>
      </c>
      <c r="AJ1025" s="23" t="s">
        <v>782</v>
      </c>
      <c r="AK1025" s="23" t="s">
        <v>782</v>
      </c>
      <c r="AL1025" s="14" t="s">
        <v>782</v>
      </c>
      <c r="AM1025" s="22" t="s">
        <v>782</v>
      </c>
      <c r="AN1025" s="23" t="s">
        <v>782</v>
      </c>
      <c r="AO1025" s="23" t="s">
        <v>782</v>
      </c>
      <c r="AP1025" s="23" t="s">
        <v>782</v>
      </c>
      <c r="AQ1025" s="14" t="s">
        <v>782</v>
      </c>
      <c r="AR1025" s="22">
        <v>97</v>
      </c>
      <c r="AS1025" s="23">
        <v>4825.8640000000014</v>
      </c>
      <c r="AT1025" s="23">
        <v>4.825864000000001</v>
      </c>
      <c r="AU1025" s="23">
        <v>4.8700359999999998</v>
      </c>
      <c r="AV1025" s="14">
        <v>8.7810276535596117</v>
      </c>
      <c r="AW1025" s="22">
        <v>0</v>
      </c>
      <c r="AX1025" s="22" t="s">
        <v>782</v>
      </c>
      <c r="AY1025" s="23">
        <v>0</v>
      </c>
      <c r="AZ1025" s="23">
        <v>0</v>
      </c>
      <c r="BA1025" s="23">
        <v>0</v>
      </c>
      <c r="BB1025" s="14">
        <v>0</v>
      </c>
      <c r="BC1025" s="22">
        <v>0</v>
      </c>
      <c r="BD1025" s="23">
        <v>0</v>
      </c>
      <c r="BE1025" s="23">
        <v>0</v>
      </c>
      <c r="BF1025" s="23">
        <v>0</v>
      </c>
      <c r="BG1025" s="14">
        <v>0</v>
      </c>
      <c r="BH1025" s="22">
        <v>98</v>
      </c>
      <c r="BI1025" s="23">
        <v>4.8308640000000009</v>
      </c>
      <c r="BJ1025" s="23">
        <v>4.8867979999999998</v>
      </c>
      <c r="BK1025" s="14">
        <v>8.8112507536617404</v>
      </c>
      <c r="BL1025" t="s">
        <v>514</v>
      </c>
    </row>
    <row r="1026" spans="1:64">
      <c r="A1026" t="s">
        <v>1904</v>
      </c>
      <c r="B1026" t="s">
        <v>1903</v>
      </c>
      <c r="C1026" t="s">
        <v>514</v>
      </c>
      <c r="D1026" t="s">
        <v>942</v>
      </c>
      <c r="E1026">
        <v>2015</v>
      </c>
      <c r="F1026" s="23">
        <v>35.93</v>
      </c>
      <c r="G1026" s="23">
        <v>5.15</v>
      </c>
      <c r="H1026" s="22">
        <v>7272</v>
      </c>
      <c r="I1026" s="34">
        <v>58.260176352348189</v>
      </c>
      <c r="J1026" s="13">
        <v>1</v>
      </c>
      <c r="K1026" s="13">
        <v>1</v>
      </c>
      <c r="L1026" s="19">
        <v>5</v>
      </c>
      <c r="M1026" s="35">
        <v>5.0000000000000001E-3</v>
      </c>
      <c r="N1026" s="19">
        <v>2.990677490924833E-2</v>
      </c>
      <c r="O1026" s="17">
        <v>5.1333134881667637E-2</v>
      </c>
      <c r="P1026" s="36">
        <v>0</v>
      </c>
      <c r="Q1026" s="37">
        <v>0</v>
      </c>
      <c r="R1026" s="38">
        <v>0</v>
      </c>
      <c r="S1026" s="27">
        <v>0</v>
      </c>
      <c r="T1026" s="23">
        <v>0</v>
      </c>
      <c r="U1026" s="17">
        <v>0</v>
      </c>
      <c r="V1026" s="22">
        <v>0</v>
      </c>
      <c r="W1026" s="22">
        <v>0</v>
      </c>
      <c r="X1026" s="23">
        <v>0</v>
      </c>
      <c r="Y1026" s="27">
        <v>0</v>
      </c>
      <c r="Z1026" s="27">
        <v>0</v>
      </c>
      <c r="AA1026" s="14">
        <v>0</v>
      </c>
      <c r="AB1026" s="39">
        <v>0</v>
      </c>
      <c r="AC1026" s="22" t="s">
        <v>782</v>
      </c>
      <c r="AD1026" s="23">
        <v>0</v>
      </c>
      <c r="AE1026" s="23">
        <v>0</v>
      </c>
      <c r="AF1026" s="23">
        <v>0</v>
      </c>
      <c r="AG1026" s="14">
        <v>0</v>
      </c>
      <c r="AH1026" s="22" t="s">
        <v>782</v>
      </c>
      <c r="AI1026" s="23" t="s">
        <v>782</v>
      </c>
      <c r="AJ1026" s="23" t="s">
        <v>782</v>
      </c>
      <c r="AK1026" s="23" t="s">
        <v>782</v>
      </c>
      <c r="AL1026" s="14" t="s">
        <v>782</v>
      </c>
      <c r="AM1026" s="22" t="s">
        <v>782</v>
      </c>
      <c r="AN1026" s="23" t="s">
        <v>782</v>
      </c>
      <c r="AO1026" s="23" t="s">
        <v>782</v>
      </c>
      <c r="AP1026" s="23" t="s">
        <v>782</v>
      </c>
      <c r="AQ1026" s="14" t="s">
        <v>782</v>
      </c>
      <c r="AR1026" s="40">
        <v>123</v>
      </c>
      <c r="AS1026" s="41">
        <v>5025.0939999999982</v>
      </c>
      <c r="AT1026" s="23">
        <v>5.0250939999999984</v>
      </c>
      <c r="AU1026" s="23">
        <v>4.4631014189070228</v>
      </c>
      <c r="AV1026" s="14">
        <v>7.660638361124934</v>
      </c>
      <c r="AW1026" s="22">
        <v>0</v>
      </c>
      <c r="AX1026" s="22" t="s">
        <v>782</v>
      </c>
      <c r="AY1026" s="23">
        <v>0</v>
      </c>
      <c r="AZ1026" s="23">
        <v>0</v>
      </c>
      <c r="BA1026" s="23">
        <v>0</v>
      </c>
      <c r="BB1026" s="14">
        <v>0</v>
      </c>
      <c r="BC1026" s="42">
        <v>0</v>
      </c>
      <c r="BD1026" s="46">
        <v>0</v>
      </c>
      <c r="BE1026" s="44">
        <v>0</v>
      </c>
      <c r="BF1026" s="23">
        <v>0</v>
      </c>
      <c r="BG1026" s="14">
        <v>0</v>
      </c>
      <c r="BH1026" s="22">
        <v>124</v>
      </c>
      <c r="BI1026" s="23">
        <v>5.0300939999999983</v>
      </c>
      <c r="BJ1026" s="23">
        <v>4.4930081938162711</v>
      </c>
      <c r="BK1026" s="14">
        <v>7.7119714960066013</v>
      </c>
      <c r="BL1026" t="s">
        <v>514</v>
      </c>
    </row>
    <row r="1027" spans="1:64">
      <c r="A1027" t="s">
        <v>1905</v>
      </c>
      <c r="B1027" t="s">
        <v>1903</v>
      </c>
      <c r="C1027" t="s">
        <v>514</v>
      </c>
      <c r="D1027" t="s">
        <v>942</v>
      </c>
      <c r="E1027">
        <v>2016</v>
      </c>
      <c r="F1027" s="23">
        <v>35.93</v>
      </c>
      <c r="G1027" s="23">
        <v>4.82</v>
      </c>
      <c r="H1027" s="22">
        <v>7287</v>
      </c>
      <c r="I1027" s="34">
        <v>61.829549171711584</v>
      </c>
      <c r="J1027" s="13">
        <v>1</v>
      </c>
      <c r="K1027" s="13">
        <v>1</v>
      </c>
      <c r="L1027" s="19">
        <v>5</v>
      </c>
      <c r="M1027" s="35">
        <v>5.0000000000000001E-3</v>
      </c>
      <c r="N1027" s="19">
        <v>2.9905000000000001E-2</v>
      </c>
      <c r="O1027" s="17">
        <v>4.8366841422292327E-2</v>
      </c>
      <c r="P1027" s="13">
        <v>0</v>
      </c>
      <c r="Q1027" s="13">
        <v>0</v>
      </c>
      <c r="R1027" s="19">
        <v>0</v>
      </c>
      <c r="S1027" s="27">
        <v>0</v>
      </c>
      <c r="T1027" s="19">
        <v>0</v>
      </c>
      <c r="U1027" s="17">
        <v>0</v>
      </c>
      <c r="V1027" s="13">
        <v>0</v>
      </c>
      <c r="W1027" s="13">
        <v>0</v>
      </c>
      <c r="X1027" s="19">
        <v>0</v>
      </c>
      <c r="Y1027" s="27">
        <v>0</v>
      </c>
      <c r="Z1027" s="19">
        <v>0</v>
      </c>
      <c r="AA1027" s="14">
        <v>0</v>
      </c>
      <c r="AB1027" s="13">
        <v>0</v>
      </c>
      <c r="AC1027" s="22" t="s">
        <v>782</v>
      </c>
      <c r="AD1027" s="19">
        <v>0</v>
      </c>
      <c r="AE1027" s="23">
        <v>0</v>
      </c>
      <c r="AF1027" s="19">
        <v>0</v>
      </c>
      <c r="AG1027" s="14">
        <v>0</v>
      </c>
      <c r="AH1027" s="22" t="s">
        <v>782</v>
      </c>
      <c r="AI1027" s="23" t="s">
        <v>782</v>
      </c>
      <c r="AJ1027" s="23" t="s">
        <v>782</v>
      </c>
      <c r="AK1027" s="23" t="s">
        <v>782</v>
      </c>
      <c r="AL1027" s="14" t="s">
        <v>782</v>
      </c>
      <c r="AM1027" s="22" t="s">
        <v>782</v>
      </c>
      <c r="AN1027" s="23" t="s">
        <v>782</v>
      </c>
      <c r="AO1027" s="23" t="s">
        <v>782</v>
      </c>
      <c r="AP1027" s="23" t="s">
        <v>782</v>
      </c>
      <c r="AQ1027" s="14" t="s">
        <v>782</v>
      </c>
      <c r="AR1027" s="13">
        <v>127</v>
      </c>
      <c r="AS1027" s="19">
        <v>5049.2040000000006</v>
      </c>
      <c r="AT1027" s="23">
        <v>5.0492040000000005</v>
      </c>
      <c r="AU1027" s="19">
        <v>4.4836931520000043</v>
      </c>
      <c r="AV1027" s="14">
        <v>7.2516995709413887</v>
      </c>
      <c r="AW1027" s="13">
        <v>0</v>
      </c>
      <c r="AX1027" s="22" t="s">
        <v>782</v>
      </c>
      <c r="AY1027" s="19">
        <v>0</v>
      </c>
      <c r="AZ1027" s="23">
        <v>0</v>
      </c>
      <c r="BA1027" s="19">
        <v>0</v>
      </c>
      <c r="BB1027" s="14">
        <v>0</v>
      </c>
      <c r="BC1027" s="13">
        <v>0</v>
      </c>
      <c r="BD1027" s="19">
        <v>0</v>
      </c>
      <c r="BE1027" s="44">
        <v>0</v>
      </c>
      <c r="BF1027" s="19">
        <v>0</v>
      </c>
      <c r="BG1027" s="14">
        <v>0</v>
      </c>
      <c r="BH1027" s="22">
        <v>128</v>
      </c>
      <c r="BI1027" s="23">
        <v>5.0542040000000004</v>
      </c>
      <c r="BJ1027" s="23">
        <v>4.5135981520000046</v>
      </c>
      <c r="BK1027" s="14">
        <v>7.3000664123636811</v>
      </c>
      <c r="BL1027" t="s">
        <v>514</v>
      </c>
    </row>
    <row r="1028" spans="1:64">
      <c r="A1028" t="s">
        <v>1906</v>
      </c>
      <c r="B1028" t="s">
        <v>1903</v>
      </c>
      <c r="C1028" t="s">
        <v>514</v>
      </c>
      <c r="D1028" t="s">
        <v>942</v>
      </c>
      <c r="E1028">
        <v>2017</v>
      </c>
      <c r="F1028" s="23">
        <v>35.93</v>
      </c>
      <c r="G1028" s="23">
        <v>4.82</v>
      </c>
      <c r="H1028" s="22">
        <v>7426</v>
      </c>
      <c r="I1028" s="34">
        <v>58.331307704598466</v>
      </c>
      <c r="J1028" s="13">
        <v>1</v>
      </c>
      <c r="K1028" s="13">
        <v>1</v>
      </c>
      <c r="L1028" s="19">
        <v>5</v>
      </c>
      <c r="M1028" s="19">
        <v>5.0000000000000001E-3</v>
      </c>
      <c r="N1028" s="19">
        <v>2.9905000000000001E-2</v>
      </c>
      <c r="O1028" s="17">
        <v>5.1267494552745103E-2</v>
      </c>
      <c r="P1028" s="13">
        <v>0</v>
      </c>
      <c r="Q1028" s="13">
        <v>0</v>
      </c>
      <c r="R1028" s="19">
        <v>0</v>
      </c>
      <c r="S1028" s="19">
        <v>0</v>
      </c>
      <c r="T1028" s="19">
        <v>0</v>
      </c>
      <c r="U1028" s="17">
        <v>0</v>
      </c>
      <c r="V1028" s="13">
        <v>0</v>
      </c>
      <c r="W1028" s="13">
        <v>0</v>
      </c>
      <c r="X1028" s="19">
        <v>0</v>
      </c>
      <c r="Y1028" s="19">
        <v>0</v>
      </c>
      <c r="Z1028" s="19">
        <v>0</v>
      </c>
      <c r="AA1028" s="14">
        <v>0</v>
      </c>
      <c r="AB1028" s="13">
        <v>0</v>
      </c>
      <c r="AC1028" s="22" t="s">
        <v>782</v>
      </c>
      <c r="AD1028" s="19">
        <v>0</v>
      </c>
      <c r="AE1028" s="19">
        <v>0</v>
      </c>
      <c r="AF1028" s="19">
        <v>0</v>
      </c>
      <c r="AG1028" s="14">
        <v>0</v>
      </c>
      <c r="AH1028" s="22" t="s">
        <v>782</v>
      </c>
      <c r="AI1028" s="23" t="s">
        <v>782</v>
      </c>
      <c r="AJ1028" s="23" t="s">
        <v>782</v>
      </c>
      <c r="AK1028" s="23" t="s">
        <v>782</v>
      </c>
      <c r="AL1028" s="14" t="s">
        <v>782</v>
      </c>
      <c r="AM1028" s="22" t="s">
        <v>782</v>
      </c>
      <c r="AN1028" s="23" t="s">
        <v>782</v>
      </c>
      <c r="AO1028" s="23" t="s">
        <v>782</v>
      </c>
      <c r="AP1028" s="23" t="s">
        <v>782</v>
      </c>
      <c r="AQ1028" s="14" t="s">
        <v>782</v>
      </c>
      <c r="AR1028" s="13">
        <v>134</v>
      </c>
      <c r="AS1028" s="19">
        <v>5093.8139999999994</v>
      </c>
      <c r="AT1028" s="19">
        <v>5.0938140000000001</v>
      </c>
      <c r="AU1028" s="19">
        <v>4.5233068319999994</v>
      </c>
      <c r="AV1028" s="14">
        <v>7.7545095592695086</v>
      </c>
      <c r="AW1028" s="13">
        <v>0</v>
      </c>
      <c r="AX1028" s="22" t="s">
        <v>782</v>
      </c>
      <c r="AY1028" s="19">
        <v>0</v>
      </c>
      <c r="AZ1028" s="19">
        <v>0</v>
      </c>
      <c r="BA1028" s="19">
        <v>0</v>
      </c>
      <c r="BB1028" s="14">
        <v>0</v>
      </c>
      <c r="BC1028" s="13">
        <v>0</v>
      </c>
      <c r="BD1028" s="19">
        <v>0</v>
      </c>
      <c r="BE1028" s="19">
        <v>0</v>
      </c>
      <c r="BF1028" s="19">
        <v>0</v>
      </c>
      <c r="BG1028" s="14">
        <v>0</v>
      </c>
      <c r="BH1028" s="22">
        <v>135</v>
      </c>
      <c r="BI1028" s="23">
        <v>5.098814</v>
      </c>
      <c r="BJ1028" s="23">
        <v>4.5532118319999997</v>
      </c>
      <c r="BK1028" s="14">
        <v>7.8057770538222533</v>
      </c>
      <c r="BL1028" t="s">
        <v>514</v>
      </c>
    </row>
    <row r="1029" spans="1:64">
      <c r="A1029" t="s">
        <v>1907</v>
      </c>
      <c r="B1029" t="s">
        <v>1903</v>
      </c>
      <c r="C1029" t="s">
        <v>514</v>
      </c>
      <c r="D1029" t="s">
        <v>942</v>
      </c>
      <c r="E1029">
        <v>2018</v>
      </c>
      <c r="F1029" s="23">
        <v>35.93</v>
      </c>
      <c r="G1029" s="23">
        <v>4.8499999999999996</v>
      </c>
      <c r="H1029" s="22">
        <v>7421</v>
      </c>
      <c r="I1029" s="34">
        <v>58.335453497612292</v>
      </c>
      <c r="J1029" s="13">
        <v>1</v>
      </c>
      <c r="K1029" s="13">
        <v>1</v>
      </c>
      <c r="L1029" s="19">
        <v>5</v>
      </c>
      <c r="M1029" s="19">
        <v>5.0000000000000001E-3</v>
      </c>
      <c r="N1029" s="19">
        <v>2.9905000000000001E-2</v>
      </c>
      <c r="O1029" s="17">
        <v>5.126385106652858E-2</v>
      </c>
      <c r="P1029" s="13">
        <v>0</v>
      </c>
      <c r="Q1029" s="13">
        <v>0</v>
      </c>
      <c r="R1029" s="19">
        <v>0</v>
      </c>
      <c r="S1029" s="19">
        <v>0</v>
      </c>
      <c r="T1029" s="19">
        <v>0</v>
      </c>
      <c r="U1029" s="17">
        <v>0</v>
      </c>
      <c r="V1029" s="13">
        <v>0</v>
      </c>
      <c r="W1029" s="13">
        <v>0</v>
      </c>
      <c r="X1029" s="19">
        <v>0</v>
      </c>
      <c r="Y1029" s="19">
        <v>0</v>
      </c>
      <c r="Z1029" s="19">
        <v>0</v>
      </c>
      <c r="AA1029" s="14">
        <v>0</v>
      </c>
      <c r="AB1029" s="13">
        <v>0</v>
      </c>
      <c r="AC1029" s="22" t="s">
        <v>782</v>
      </c>
      <c r="AD1029" s="19">
        <v>0</v>
      </c>
      <c r="AE1029" s="19">
        <v>0</v>
      </c>
      <c r="AF1029" s="19">
        <v>0</v>
      </c>
      <c r="AG1029" s="14">
        <v>0</v>
      </c>
      <c r="AH1029" s="22" t="s">
        <v>782</v>
      </c>
      <c r="AI1029" s="23" t="s">
        <v>782</v>
      </c>
      <c r="AJ1029" s="23" t="s">
        <v>782</v>
      </c>
      <c r="AK1029" s="23" t="s">
        <v>782</v>
      </c>
      <c r="AL1029" s="14" t="s">
        <v>782</v>
      </c>
      <c r="AM1029" s="22" t="s">
        <v>782</v>
      </c>
      <c r="AN1029" s="23" t="s">
        <v>782</v>
      </c>
      <c r="AO1029" s="23" t="s">
        <v>782</v>
      </c>
      <c r="AP1029" s="23" t="s">
        <v>782</v>
      </c>
      <c r="AQ1029" s="14" t="s">
        <v>782</v>
      </c>
      <c r="AR1029" s="13">
        <v>144</v>
      </c>
      <c r="AS1029" s="19">
        <v>6215.338999999999</v>
      </c>
      <c r="AT1029" s="19">
        <v>6.2153390000000002</v>
      </c>
      <c r="AU1029" s="19">
        <v>5.5192210319999999</v>
      </c>
      <c r="AV1029" s="14">
        <v>9.4611778962614999</v>
      </c>
      <c r="AW1029" s="13">
        <v>0</v>
      </c>
      <c r="AX1029" s="22" t="s">
        <v>782</v>
      </c>
      <c r="AY1029" s="19">
        <v>0</v>
      </c>
      <c r="AZ1029" s="19">
        <v>0</v>
      </c>
      <c r="BA1029" s="19">
        <v>0</v>
      </c>
      <c r="BB1029" s="14">
        <v>0</v>
      </c>
      <c r="BC1029" s="13">
        <v>0</v>
      </c>
      <c r="BD1029" s="19">
        <v>0</v>
      </c>
      <c r="BE1029" s="19">
        <v>0</v>
      </c>
      <c r="BF1029" s="19">
        <v>0</v>
      </c>
      <c r="BG1029" s="14">
        <v>0</v>
      </c>
      <c r="BH1029" s="22">
        <v>145</v>
      </c>
      <c r="BI1029" s="23">
        <v>6.2203390000000001</v>
      </c>
      <c r="BJ1029" s="23">
        <v>5.5491260320000002</v>
      </c>
      <c r="BK1029" s="14">
        <v>9.5124417473280278</v>
      </c>
      <c r="BL1029" t="s">
        <v>514</v>
      </c>
    </row>
    <row r="1030" spans="1:64">
      <c r="A1030" t="s">
        <v>1908</v>
      </c>
      <c r="B1030" t="s">
        <v>1903</v>
      </c>
      <c r="C1030" t="s">
        <v>514</v>
      </c>
      <c r="D1030" t="s">
        <v>942</v>
      </c>
      <c r="E1030">
        <v>2019</v>
      </c>
      <c r="F1030" s="23">
        <v>35.93</v>
      </c>
      <c r="G1030" s="23">
        <v>4.91</v>
      </c>
      <c r="H1030" s="22">
        <v>7397</v>
      </c>
      <c r="I1030" s="34">
        <v>59.508200990472631</v>
      </c>
      <c r="J1030" s="22">
        <v>1</v>
      </c>
      <c r="K1030" s="22">
        <v>1</v>
      </c>
      <c r="L1030" s="23">
        <v>5</v>
      </c>
      <c r="M1030" s="23">
        <v>5.0000000000000001E-3</v>
      </c>
      <c r="N1030" s="23">
        <v>2.9905000000000001E-2</v>
      </c>
      <c r="O1030" s="14">
        <v>5.0253577661989561E-2</v>
      </c>
      <c r="P1030" s="22">
        <v>0</v>
      </c>
      <c r="Q1030" s="22">
        <v>0</v>
      </c>
      <c r="R1030" s="23">
        <v>0</v>
      </c>
      <c r="S1030" s="23">
        <v>0</v>
      </c>
      <c r="T1030" s="23">
        <v>0</v>
      </c>
      <c r="U1030" s="14">
        <v>0</v>
      </c>
      <c r="V1030" s="22">
        <v>0</v>
      </c>
      <c r="W1030" s="22">
        <v>0</v>
      </c>
      <c r="X1030" s="23">
        <v>0</v>
      </c>
      <c r="Y1030" s="23">
        <v>0</v>
      </c>
      <c r="Z1030" s="23">
        <v>0</v>
      </c>
      <c r="AA1030" s="14">
        <v>0</v>
      </c>
      <c r="AB1030" s="22">
        <v>0</v>
      </c>
      <c r="AC1030" s="22">
        <v>0</v>
      </c>
      <c r="AD1030" s="23">
        <v>0</v>
      </c>
      <c r="AE1030" s="23">
        <v>0</v>
      </c>
      <c r="AF1030" s="23">
        <v>0</v>
      </c>
      <c r="AG1030" s="14">
        <v>0</v>
      </c>
      <c r="AH1030" s="22">
        <v>1</v>
      </c>
      <c r="AI1030" s="23">
        <v>3815.46</v>
      </c>
      <c r="AJ1030" s="23">
        <v>3.8154599999999999</v>
      </c>
      <c r="AK1030" s="23">
        <v>3.3881284799999998</v>
      </c>
      <c r="AL1030" s="14">
        <v>5.6935488279043174</v>
      </c>
      <c r="AM1030" s="22">
        <v>160</v>
      </c>
      <c r="AN1030" s="23">
        <v>2684.3489999999979</v>
      </c>
      <c r="AO1030" s="23">
        <v>2.6843490000000001</v>
      </c>
      <c r="AP1030" s="23">
        <v>2.3837019120000003</v>
      </c>
      <c r="AQ1030" s="14">
        <v>4.0056695922997827</v>
      </c>
      <c r="AR1030" s="22">
        <v>161</v>
      </c>
      <c r="AS1030" s="23">
        <v>6499.8089999999975</v>
      </c>
      <c r="AT1030" s="23">
        <v>6.4998089999999999</v>
      </c>
      <c r="AU1030" s="23">
        <v>5.771830392</v>
      </c>
      <c r="AV1030" s="14">
        <v>9.699218420204101</v>
      </c>
      <c r="AW1030" s="22">
        <v>0</v>
      </c>
      <c r="AX1030" s="22" t="s">
        <v>782</v>
      </c>
      <c r="AY1030" s="23">
        <v>0</v>
      </c>
      <c r="AZ1030" s="23">
        <v>0</v>
      </c>
      <c r="BA1030" s="23">
        <v>0</v>
      </c>
      <c r="BB1030" s="14">
        <v>0</v>
      </c>
      <c r="BC1030" s="22">
        <v>0</v>
      </c>
      <c r="BD1030" s="23">
        <v>0</v>
      </c>
      <c r="BE1030" s="23">
        <v>0</v>
      </c>
      <c r="BF1030" s="23">
        <v>0</v>
      </c>
      <c r="BG1030" s="14">
        <v>0</v>
      </c>
      <c r="BH1030" s="22">
        <v>162</v>
      </c>
      <c r="BI1030" s="23">
        <v>6.5048089999999998</v>
      </c>
      <c r="BJ1030" s="23">
        <v>5.8017353920000003</v>
      </c>
      <c r="BK1030" s="14">
        <v>9.74947199786609</v>
      </c>
      <c r="BL1030" t="s">
        <v>514</v>
      </c>
    </row>
    <row r="1031" spans="1:64">
      <c r="A1031" t="s">
        <v>1909</v>
      </c>
      <c r="B1031" t="s">
        <v>1903</v>
      </c>
      <c r="C1031" t="s">
        <v>514</v>
      </c>
      <c r="D1031" t="s">
        <v>942</v>
      </c>
      <c r="E1031">
        <v>2020</v>
      </c>
      <c r="F1031" s="23">
        <v>35.92</v>
      </c>
      <c r="G1031" s="23">
        <v>4.6900000000000004</v>
      </c>
      <c r="H1031" s="22">
        <v>7480</v>
      </c>
      <c r="I1031" s="34">
        <v>59.562477053522656</v>
      </c>
      <c r="J1031" s="22">
        <v>1</v>
      </c>
      <c r="K1031" s="22">
        <v>1</v>
      </c>
      <c r="L1031" s="23">
        <v>5</v>
      </c>
      <c r="M1031" s="23">
        <v>5.0000000000000001E-3</v>
      </c>
      <c r="N1031" s="23">
        <v>2.9905000000000001E-2</v>
      </c>
      <c r="O1031" s="14">
        <v>5.0207784295350007E-2</v>
      </c>
      <c r="P1031" s="22">
        <v>0</v>
      </c>
      <c r="Q1031" s="22">
        <v>0</v>
      </c>
      <c r="R1031" s="23">
        <v>0</v>
      </c>
      <c r="S1031" s="23">
        <v>0</v>
      </c>
      <c r="T1031" s="23">
        <v>0</v>
      </c>
      <c r="U1031" s="14">
        <v>0</v>
      </c>
      <c r="V1031" s="22">
        <v>0</v>
      </c>
      <c r="W1031" s="22">
        <v>0</v>
      </c>
      <c r="X1031" s="23">
        <v>0</v>
      </c>
      <c r="Y1031" s="23">
        <v>0</v>
      </c>
      <c r="Z1031" s="23">
        <v>0</v>
      </c>
      <c r="AA1031" s="14">
        <v>0</v>
      </c>
      <c r="AB1031" s="22">
        <v>0</v>
      </c>
      <c r="AC1031" s="22">
        <v>0</v>
      </c>
      <c r="AD1031" s="23">
        <v>0</v>
      </c>
      <c r="AE1031" s="23">
        <v>0</v>
      </c>
      <c r="AF1031" s="23">
        <v>0</v>
      </c>
      <c r="AG1031" s="14">
        <v>0</v>
      </c>
      <c r="AH1031" s="22">
        <v>1</v>
      </c>
      <c r="AI1031" s="23">
        <v>3815.46</v>
      </c>
      <c r="AJ1031" s="23">
        <v>3.8154599999999999</v>
      </c>
      <c r="AK1031" s="23">
        <v>3.3881284799999998</v>
      </c>
      <c r="AL1031" s="14">
        <v>5.6883606048745055</v>
      </c>
      <c r="AM1031" s="22">
        <v>190</v>
      </c>
      <c r="AN1031" s="23">
        <v>3365.1789999999969</v>
      </c>
      <c r="AO1031" s="23">
        <v>3.3651790000000008</v>
      </c>
      <c r="AP1031" s="23">
        <v>2.9882789520000008</v>
      </c>
      <c r="AQ1031" s="14">
        <v>5.0170494912673673</v>
      </c>
      <c r="AR1031" s="22">
        <v>191</v>
      </c>
      <c r="AS1031" s="23">
        <v>7180.6389999999974</v>
      </c>
      <c r="AT1031" s="23">
        <v>7.1806390000000011</v>
      </c>
      <c r="AU1031" s="23">
        <v>6.3764074320000006</v>
      </c>
      <c r="AV1031" s="14">
        <v>10.705410096141872</v>
      </c>
      <c r="AW1031" s="22">
        <v>0</v>
      </c>
      <c r="AX1031" s="22">
        <v>0</v>
      </c>
      <c r="AY1031" s="23">
        <v>0</v>
      </c>
      <c r="AZ1031" s="23">
        <v>0</v>
      </c>
      <c r="BA1031" s="23">
        <v>0</v>
      </c>
      <c r="BB1031" s="14">
        <v>0</v>
      </c>
      <c r="BC1031" s="22">
        <v>0</v>
      </c>
      <c r="BD1031" s="23">
        <v>0</v>
      </c>
      <c r="BE1031" s="23">
        <v>0</v>
      </c>
      <c r="BF1031" s="23">
        <v>0</v>
      </c>
      <c r="BG1031" s="14">
        <v>0</v>
      </c>
      <c r="BH1031" s="22">
        <v>192</v>
      </c>
      <c r="BI1031" s="23">
        <v>7.185639000000001</v>
      </c>
      <c r="BJ1031" s="23">
        <v>6.4063124320000009</v>
      </c>
      <c r="BK1031" s="14">
        <v>10.755617880437223</v>
      </c>
      <c r="BL1031" t="s">
        <v>514</v>
      </c>
    </row>
    <row r="1032" spans="1:64">
      <c r="A1032" t="s">
        <v>1910</v>
      </c>
      <c r="B1032" t="s">
        <v>1903</v>
      </c>
      <c r="C1032" t="s">
        <v>514</v>
      </c>
      <c r="D1032" t="s">
        <v>942</v>
      </c>
      <c r="E1032">
        <v>2021</v>
      </c>
      <c r="F1032" s="23">
        <v>35.92</v>
      </c>
      <c r="G1032" s="23">
        <v>4.7</v>
      </c>
      <c r="H1032" s="22">
        <v>7418</v>
      </c>
      <c r="I1032" s="34">
        <v>56.08</v>
      </c>
      <c r="J1032" s="22">
        <v>1</v>
      </c>
      <c r="K1032" s="22">
        <v>1</v>
      </c>
      <c r="L1032" s="23">
        <v>5</v>
      </c>
      <c r="M1032" s="23">
        <v>5.0000000000000001E-3</v>
      </c>
      <c r="N1032" s="23">
        <v>2.9905000000000001E-2</v>
      </c>
      <c r="O1032" s="14">
        <v>0.05</v>
      </c>
      <c r="P1032" s="22">
        <v>0</v>
      </c>
      <c r="Q1032" s="22">
        <v>0</v>
      </c>
      <c r="R1032" s="23">
        <v>0</v>
      </c>
      <c r="S1032" s="23">
        <v>0</v>
      </c>
      <c r="T1032" s="23">
        <v>0</v>
      </c>
      <c r="U1032" s="14">
        <v>0</v>
      </c>
      <c r="V1032" s="22">
        <v>0</v>
      </c>
      <c r="W1032" s="22">
        <v>0</v>
      </c>
      <c r="X1032" s="23">
        <v>0</v>
      </c>
      <c r="Y1032" s="23">
        <v>0</v>
      </c>
      <c r="Z1032" s="23">
        <v>0</v>
      </c>
      <c r="AA1032" s="14">
        <v>0</v>
      </c>
      <c r="AB1032" s="22">
        <v>0</v>
      </c>
      <c r="AC1032" s="22">
        <v>0</v>
      </c>
      <c r="AD1032" s="23">
        <v>0</v>
      </c>
      <c r="AE1032" s="23">
        <v>0</v>
      </c>
      <c r="AF1032" s="23">
        <v>0</v>
      </c>
      <c r="AG1032" s="14">
        <v>0</v>
      </c>
      <c r="AH1032" s="22">
        <v>1</v>
      </c>
      <c r="AI1032" s="23">
        <v>3815.46</v>
      </c>
      <c r="AJ1032" s="23">
        <v>3.8154599999999999</v>
      </c>
      <c r="AK1032" s="23">
        <v>3.4141610299999998</v>
      </c>
      <c r="AL1032" s="14">
        <v>6.09</v>
      </c>
      <c r="AM1032" s="22">
        <v>214</v>
      </c>
      <c r="AN1032" s="23">
        <v>3574.944</v>
      </c>
      <c r="AO1032" s="23">
        <v>3.5749439999999999</v>
      </c>
      <c r="AP1032" s="23">
        <v>3.1989418019999998</v>
      </c>
      <c r="AQ1032" s="14">
        <v>5.7</v>
      </c>
      <c r="AR1032" s="22">
        <v>215</v>
      </c>
      <c r="AS1032" s="23">
        <v>7390.4040000000005</v>
      </c>
      <c r="AT1032" s="23">
        <v>7.3904040000000002</v>
      </c>
      <c r="AU1032" s="23">
        <v>6.613102832</v>
      </c>
      <c r="AV1032" s="14">
        <v>11.79</v>
      </c>
      <c r="AW1032" s="22">
        <v>0</v>
      </c>
      <c r="AX1032" s="22">
        <v>0</v>
      </c>
      <c r="AY1032" s="23">
        <v>0</v>
      </c>
      <c r="AZ1032" s="23">
        <v>0</v>
      </c>
      <c r="BA1032" s="23">
        <v>0</v>
      </c>
      <c r="BB1032" s="14">
        <v>0</v>
      </c>
      <c r="BC1032" s="22">
        <v>0</v>
      </c>
      <c r="BD1032" s="23">
        <v>0</v>
      </c>
      <c r="BE1032" s="23">
        <v>0</v>
      </c>
      <c r="BF1032" s="23">
        <v>0</v>
      </c>
      <c r="BG1032" s="14">
        <v>0</v>
      </c>
      <c r="BH1032" s="22">
        <v>216</v>
      </c>
      <c r="BI1032" s="23">
        <v>7.4</v>
      </c>
      <c r="BJ1032" s="23">
        <v>6.64</v>
      </c>
      <c r="BK1032" s="14">
        <v>11.85</v>
      </c>
      <c r="BL1032" t="s">
        <v>514</v>
      </c>
    </row>
    <row r="1033" spans="1:64">
      <c r="A1033" t="s">
        <v>1911</v>
      </c>
      <c r="B1033" t="s">
        <v>1903</v>
      </c>
      <c r="C1033" t="s">
        <v>514</v>
      </c>
      <c r="D1033" s="111" t="s">
        <v>942</v>
      </c>
      <c r="E1033" s="110">
        <v>2022</v>
      </c>
      <c r="F1033" s="23"/>
      <c r="G1033" s="23"/>
      <c r="H1033" s="22">
        <v>7507</v>
      </c>
      <c r="I1033" s="34">
        <v>54.407269050443247</v>
      </c>
      <c r="J1033" s="22">
        <v>1</v>
      </c>
      <c r="K1033" s="22">
        <v>1</v>
      </c>
      <c r="L1033" s="23">
        <v>5</v>
      </c>
      <c r="M1033" s="23">
        <v>5.0000000000000001E-3</v>
      </c>
      <c r="N1033" s="23">
        <v>2.9590000000000002E-2</v>
      </c>
      <c r="O1033" s="14">
        <v>5.4386115157821796E-2</v>
      </c>
      <c r="P1033" s="22">
        <v>0</v>
      </c>
      <c r="Q1033" s="22">
        <v>0</v>
      </c>
      <c r="R1033" s="23">
        <v>0</v>
      </c>
      <c r="S1033" s="23">
        <v>0</v>
      </c>
      <c r="T1033" s="23">
        <v>0</v>
      </c>
      <c r="U1033" s="14">
        <v>0</v>
      </c>
      <c r="V1033" s="22">
        <v>0</v>
      </c>
      <c r="W1033" s="22">
        <v>0</v>
      </c>
      <c r="X1033" s="23">
        <v>0</v>
      </c>
      <c r="Y1033" s="23">
        <v>0</v>
      </c>
      <c r="Z1033" s="23">
        <v>0</v>
      </c>
      <c r="AA1033" s="14">
        <v>0</v>
      </c>
      <c r="AB1033" s="22">
        <v>0</v>
      </c>
      <c r="AC1033" s="22">
        <v>0</v>
      </c>
      <c r="AD1033" s="23">
        <v>0</v>
      </c>
      <c r="AE1033" s="23">
        <v>0</v>
      </c>
      <c r="AF1033" s="23">
        <v>0</v>
      </c>
      <c r="AG1033" s="14">
        <v>0</v>
      </c>
      <c r="AH1033" s="22">
        <v>2</v>
      </c>
      <c r="AI1033" s="23">
        <v>18215.46</v>
      </c>
      <c r="AJ1033" s="23">
        <v>18.21546</v>
      </c>
      <c r="AK1033" s="23">
        <v>18.659259978289711</v>
      </c>
      <c r="AL1033" s="14">
        <v>34.295527608617768</v>
      </c>
      <c r="AM1033" s="22">
        <v>268</v>
      </c>
      <c r="AN1033" s="23">
        <v>4071.888999999996</v>
      </c>
      <c r="AO1033" s="23">
        <v>4.0718890000000023</v>
      </c>
      <c r="AP1033" s="23">
        <v>4.1710961707109284</v>
      </c>
      <c r="AQ1033" s="14">
        <v>7.66643179028841</v>
      </c>
      <c r="AR1033" s="22">
        <v>270</v>
      </c>
      <c r="AS1033" s="23">
        <v>22287.348999999998</v>
      </c>
      <c r="AT1033" s="23">
        <v>22.287348999999999</v>
      </c>
      <c r="AU1033" s="23">
        <v>22.830356149000629</v>
      </c>
      <c r="AV1033" s="14">
        <v>41.961959398906153</v>
      </c>
      <c r="AW1033" s="22">
        <v>0</v>
      </c>
      <c r="AX1033" s="22">
        <v>0</v>
      </c>
      <c r="AY1033" s="23">
        <v>0</v>
      </c>
      <c r="AZ1033" s="23">
        <v>0</v>
      </c>
      <c r="BA1033" s="23">
        <v>0</v>
      </c>
      <c r="BB1033" s="14">
        <v>0</v>
      </c>
      <c r="BC1033" s="22">
        <v>0</v>
      </c>
      <c r="BD1033" s="23">
        <v>0</v>
      </c>
      <c r="BE1033" s="23">
        <v>0</v>
      </c>
      <c r="BF1033" s="23">
        <v>0</v>
      </c>
      <c r="BG1033" s="14">
        <v>0</v>
      </c>
      <c r="BH1033" s="22">
        <v>271</v>
      </c>
      <c r="BI1033" s="23">
        <v>22.292348999999998</v>
      </c>
      <c r="BJ1033" s="23">
        <v>22.859946149000628</v>
      </c>
      <c r="BK1033" s="14">
        <v>42.016345514063971</v>
      </c>
      <c r="BL1033" t="s">
        <v>514</v>
      </c>
    </row>
    <row r="1034" spans="1:64">
      <c r="A1034" t="s">
        <v>1912</v>
      </c>
      <c r="B1034" t="s">
        <v>1903</v>
      </c>
      <c r="C1034" t="s">
        <v>514</v>
      </c>
      <c r="D1034" t="s">
        <v>942</v>
      </c>
      <c r="E1034">
        <v>2023</v>
      </c>
      <c r="F1034">
        <v>35.92</v>
      </c>
      <c r="G1034">
        <v>22.24</v>
      </c>
      <c r="H1034">
        <v>7627</v>
      </c>
      <c r="I1034">
        <v>54.407269050443247</v>
      </c>
      <c r="J1034">
        <v>1</v>
      </c>
      <c r="K1034">
        <v>1</v>
      </c>
      <c r="L1034">
        <v>5</v>
      </c>
      <c r="M1034">
        <v>5.0000000000000001E-3</v>
      </c>
      <c r="N1034">
        <v>2.9590000000000002E-2</v>
      </c>
      <c r="O1034">
        <v>5.4386115157821789E-2</v>
      </c>
      <c r="P1034">
        <v>0</v>
      </c>
      <c r="Q1034">
        <v>0</v>
      </c>
      <c r="R1034">
        <v>0</v>
      </c>
      <c r="S1034">
        <v>0</v>
      </c>
      <c r="T1034">
        <v>0</v>
      </c>
      <c r="U1034">
        <v>0</v>
      </c>
      <c r="V1034">
        <v>0</v>
      </c>
      <c r="W1034">
        <v>0</v>
      </c>
      <c r="X1034">
        <v>0</v>
      </c>
      <c r="Y1034">
        <v>0</v>
      </c>
      <c r="Z1034">
        <v>0</v>
      </c>
      <c r="AA1034">
        <v>0</v>
      </c>
      <c r="AG1034">
        <v>0</v>
      </c>
      <c r="AH1034">
        <v>2</v>
      </c>
      <c r="AI1034">
        <v>18215.46</v>
      </c>
      <c r="AJ1034">
        <v>18.21546</v>
      </c>
      <c r="AK1034">
        <v>17.085868999999999</v>
      </c>
      <c r="AL1034">
        <v>33.921157000000001</v>
      </c>
      <c r="AM1034">
        <v>365</v>
      </c>
      <c r="AN1034">
        <v>5112.0690000000004</v>
      </c>
      <c r="AO1034">
        <v>5.112069</v>
      </c>
      <c r="AP1034">
        <v>4.7950549999999996</v>
      </c>
      <c r="AQ1034">
        <v>8.8132616903713803</v>
      </c>
      <c r="AR1034">
        <v>406</v>
      </c>
      <c r="AS1034">
        <v>23358.353999999901</v>
      </c>
      <c r="AT1034">
        <v>23.358353999999999</v>
      </c>
      <c r="AU1034">
        <v>21.9098378969999</v>
      </c>
      <c r="AV1034">
        <v>40.270056335094445</v>
      </c>
      <c r="AW1034">
        <v>0</v>
      </c>
      <c r="AX1034">
        <v>0</v>
      </c>
      <c r="AY1034">
        <v>0</v>
      </c>
      <c r="AZ1034">
        <v>0</v>
      </c>
      <c r="BA1034">
        <v>0</v>
      </c>
      <c r="BB1034">
        <v>0</v>
      </c>
      <c r="BC1034">
        <v>0</v>
      </c>
      <c r="BD1034">
        <v>0</v>
      </c>
      <c r="BE1034">
        <v>0</v>
      </c>
      <c r="BF1034">
        <v>0</v>
      </c>
      <c r="BG1034">
        <v>0</v>
      </c>
      <c r="BH1034">
        <v>407</v>
      </c>
      <c r="BI1034">
        <v>23.363353999999998</v>
      </c>
      <c r="BJ1034">
        <v>21.939427896999899</v>
      </c>
      <c r="BK1034">
        <v>40.324442450252263</v>
      </c>
      <c r="BL1034" t="s">
        <v>514</v>
      </c>
    </row>
    <row r="1035" spans="1:64">
      <c r="A1035" t="s">
        <v>1913</v>
      </c>
      <c r="B1035" t="s">
        <v>1903</v>
      </c>
      <c r="C1035" t="s">
        <v>514</v>
      </c>
      <c r="D1035" t="s">
        <v>942</v>
      </c>
      <c r="E1035">
        <v>2024</v>
      </c>
      <c r="F1035">
        <v>35.92</v>
      </c>
      <c r="G1035">
        <v>22.31</v>
      </c>
      <c r="H1035">
        <v>7624</v>
      </c>
      <c r="I1035">
        <v>52.278516281146963</v>
      </c>
      <c r="J1035">
        <v>1</v>
      </c>
      <c r="K1035">
        <v>1</v>
      </c>
      <c r="L1035">
        <v>5</v>
      </c>
      <c r="M1035">
        <v>5.0000000000000001E-3</v>
      </c>
      <c r="N1035">
        <v>2.9590000000000002E-2</v>
      </c>
      <c r="O1035">
        <v>5.6600688207884255E-2</v>
      </c>
      <c r="P1035">
        <v>0</v>
      </c>
      <c r="Q1035">
        <v>0</v>
      </c>
      <c r="R1035">
        <v>0</v>
      </c>
      <c r="S1035">
        <v>0</v>
      </c>
      <c r="T1035">
        <v>0</v>
      </c>
      <c r="U1035">
        <v>0</v>
      </c>
      <c r="V1035">
        <v>0</v>
      </c>
      <c r="W1035">
        <v>0</v>
      </c>
      <c r="X1035">
        <v>0</v>
      </c>
      <c r="Y1035">
        <v>0</v>
      </c>
      <c r="Z1035">
        <v>0</v>
      </c>
      <c r="AA1035">
        <v>0</v>
      </c>
      <c r="AB1035">
        <v>0</v>
      </c>
      <c r="AC1035">
        <v>0</v>
      </c>
      <c r="AD1035">
        <v>0</v>
      </c>
      <c r="AE1035">
        <v>0</v>
      </c>
      <c r="AF1035">
        <v>0</v>
      </c>
      <c r="AG1035">
        <v>0</v>
      </c>
      <c r="AH1035">
        <v>3</v>
      </c>
      <c r="AI1035">
        <v>18220.5</v>
      </c>
      <c r="AJ1035">
        <v>18.220500000000001</v>
      </c>
      <c r="AK1035">
        <v>16.433867194332155</v>
      </c>
      <c r="AL1035">
        <v>31.435221125926731</v>
      </c>
      <c r="AM1035">
        <v>474</v>
      </c>
      <c r="AN1035">
        <v>6712.2739999999994</v>
      </c>
      <c r="AO1035">
        <v>6.7122740000000007</v>
      </c>
      <c r="AP1035">
        <v>6.0540939868811892</v>
      </c>
      <c r="AQ1035">
        <v>11.580462525606256</v>
      </c>
      <c r="AR1035">
        <v>563</v>
      </c>
      <c r="AS1035">
        <v>25015.373000000007</v>
      </c>
      <c r="AT1035">
        <v>25.015373000000004</v>
      </c>
      <c r="AU1035">
        <v>22.562460837994692</v>
      </c>
      <c r="AV1035">
        <v>43.158188952143853</v>
      </c>
      <c r="AW1035">
        <v>0</v>
      </c>
      <c r="AX1035">
        <v>0</v>
      </c>
      <c r="AY1035">
        <v>0</v>
      </c>
      <c r="AZ1035">
        <v>0</v>
      </c>
      <c r="BA1035">
        <v>0</v>
      </c>
      <c r="BB1035">
        <v>0</v>
      </c>
      <c r="BC1035">
        <v>0</v>
      </c>
      <c r="BD1035">
        <v>0</v>
      </c>
      <c r="BE1035">
        <v>0</v>
      </c>
      <c r="BF1035">
        <v>0</v>
      </c>
      <c r="BG1035">
        <v>0</v>
      </c>
      <c r="BH1035">
        <v>564</v>
      </c>
      <c r="BI1035">
        <v>25.020373000000003</v>
      </c>
      <c r="BJ1035">
        <v>22.592050837994691</v>
      </c>
      <c r="BK1035">
        <v>43.214789640351732</v>
      </c>
      <c r="BL1035" t="s">
        <v>514</v>
      </c>
    </row>
    <row r="1036" spans="1:64">
      <c r="A1036" t="s">
        <v>1914</v>
      </c>
      <c r="B1036" t="s">
        <v>1915</v>
      </c>
      <c r="C1036" t="s">
        <v>515</v>
      </c>
      <c r="D1036" t="s">
        <v>942</v>
      </c>
      <c r="E1036">
        <v>2012</v>
      </c>
      <c r="F1036" s="23">
        <v>90.39</v>
      </c>
      <c r="G1036" s="23">
        <v>19.79</v>
      </c>
      <c r="H1036" s="22">
        <v>32044</v>
      </c>
      <c r="I1036" s="34">
        <v>269.48584799999998</v>
      </c>
      <c r="J1036" s="22">
        <v>1</v>
      </c>
      <c r="K1036" s="22" t="s">
        <v>782</v>
      </c>
      <c r="L1036" s="23">
        <v>1400</v>
      </c>
      <c r="M1036" s="23">
        <v>1.4</v>
      </c>
      <c r="N1036" s="23">
        <v>3.84518</v>
      </c>
      <c r="O1036" s="14">
        <v>1.426857858598942</v>
      </c>
      <c r="P1036" s="22">
        <v>0</v>
      </c>
      <c r="Q1036" s="22" t="s">
        <v>782</v>
      </c>
      <c r="R1036" s="23">
        <v>0</v>
      </c>
      <c r="S1036" s="23">
        <v>0</v>
      </c>
      <c r="T1036" s="23">
        <v>0</v>
      </c>
      <c r="U1036" s="14">
        <v>0</v>
      </c>
      <c r="V1036" s="22">
        <v>0</v>
      </c>
      <c r="W1036" s="22" t="s">
        <v>782</v>
      </c>
      <c r="X1036" s="23">
        <v>0</v>
      </c>
      <c r="Y1036" s="23">
        <v>0</v>
      </c>
      <c r="Z1036" s="23">
        <v>0</v>
      </c>
      <c r="AA1036" s="14">
        <v>0</v>
      </c>
      <c r="AB1036" s="22">
        <v>0</v>
      </c>
      <c r="AC1036" s="22" t="s">
        <v>782</v>
      </c>
      <c r="AD1036" s="23">
        <v>0</v>
      </c>
      <c r="AE1036" s="23">
        <v>0</v>
      </c>
      <c r="AF1036" s="23">
        <v>0</v>
      </c>
      <c r="AG1036" s="14">
        <v>0</v>
      </c>
      <c r="AH1036" s="22" t="s">
        <v>782</v>
      </c>
      <c r="AI1036" s="23" t="s">
        <v>782</v>
      </c>
      <c r="AJ1036" s="23" t="s">
        <v>782</v>
      </c>
      <c r="AK1036" s="23" t="s">
        <v>782</v>
      </c>
      <c r="AL1036" s="14" t="s">
        <v>782</v>
      </c>
      <c r="AM1036" s="22" t="s">
        <v>782</v>
      </c>
      <c r="AN1036" s="23" t="s">
        <v>782</v>
      </c>
      <c r="AO1036" s="23" t="s">
        <v>782</v>
      </c>
      <c r="AP1036" s="23" t="s">
        <v>782</v>
      </c>
      <c r="AQ1036" s="14" t="s">
        <v>782</v>
      </c>
      <c r="AR1036" s="22">
        <v>372</v>
      </c>
      <c r="AS1036" s="23">
        <v>8617.6160000000018</v>
      </c>
      <c r="AT1036" s="23">
        <v>8.6176160000000017</v>
      </c>
      <c r="AU1036" s="23">
        <v>5.9085890000000001</v>
      </c>
      <c r="AV1036" s="14">
        <v>2.1925414799518523</v>
      </c>
      <c r="AW1036" s="22">
        <v>0</v>
      </c>
      <c r="AX1036" s="22" t="s">
        <v>782</v>
      </c>
      <c r="AY1036" s="23">
        <v>0</v>
      </c>
      <c r="AZ1036" s="23">
        <v>0</v>
      </c>
      <c r="BA1036" s="23">
        <v>0</v>
      </c>
      <c r="BB1036" s="14">
        <v>0</v>
      </c>
      <c r="BC1036" s="22">
        <v>15</v>
      </c>
      <c r="BD1036" s="23">
        <v>23050</v>
      </c>
      <c r="BE1036" s="23">
        <v>23.05</v>
      </c>
      <c r="BF1036" s="23">
        <v>36.810850000000002</v>
      </c>
      <c r="BG1036" s="14">
        <v>13.659659782950829</v>
      </c>
      <c r="BH1036" s="22">
        <v>388</v>
      </c>
      <c r="BI1036" s="23">
        <v>33.067616000000001</v>
      </c>
      <c r="BJ1036" s="23">
        <v>46.564619</v>
      </c>
      <c r="BK1036" s="14">
        <v>17.279059121501625</v>
      </c>
      <c r="BL1036" t="s">
        <v>515</v>
      </c>
    </row>
    <row r="1037" spans="1:64">
      <c r="A1037" t="s">
        <v>1916</v>
      </c>
      <c r="B1037" t="s">
        <v>1915</v>
      </c>
      <c r="C1037" t="s">
        <v>515</v>
      </c>
      <c r="D1037" t="s">
        <v>942</v>
      </c>
      <c r="E1037">
        <v>2015</v>
      </c>
      <c r="F1037" s="23">
        <v>90.39</v>
      </c>
      <c r="G1037" s="23">
        <v>19.93</v>
      </c>
      <c r="H1037" s="22">
        <v>32601</v>
      </c>
      <c r="I1037" s="34">
        <v>262.72072532990802</v>
      </c>
      <c r="J1037" s="13">
        <v>1</v>
      </c>
      <c r="K1037" s="13">
        <v>1</v>
      </c>
      <c r="L1037" s="19">
        <v>1400</v>
      </c>
      <c r="M1037" s="35">
        <v>1.4</v>
      </c>
      <c r="N1037" s="19">
        <v>8.3738969745895329</v>
      </c>
      <c r="O1037" s="17">
        <v>3.1873758585563148</v>
      </c>
      <c r="P1037" s="36">
        <v>0</v>
      </c>
      <c r="Q1037" s="37">
        <v>0</v>
      </c>
      <c r="R1037" s="38">
        <v>0</v>
      </c>
      <c r="S1037" s="27">
        <v>0</v>
      </c>
      <c r="T1037" s="23">
        <v>0</v>
      </c>
      <c r="U1037" s="17">
        <v>0</v>
      </c>
      <c r="V1037" s="22">
        <v>0</v>
      </c>
      <c r="W1037" s="22">
        <v>0</v>
      </c>
      <c r="X1037" s="23">
        <v>0</v>
      </c>
      <c r="Y1037" s="27">
        <v>0</v>
      </c>
      <c r="Z1037" s="27">
        <v>0</v>
      </c>
      <c r="AA1037" s="14">
        <v>0</v>
      </c>
      <c r="AB1037" s="39">
        <v>1</v>
      </c>
      <c r="AC1037" s="22" t="s">
        <v>782</v>
      </c>
      <c r="AD1037" s="23">
        <v>0</v>
      </c>
      <c r="AE1037" s="23">
        <v>0</v>
      </c>
      <c r="AF1037" s="23">
        <v>0.64770299999999992</v>
      </c>
      <c r="AG1037" s="14">
        <v>0.24653669754704566</v>
      </c>
      <c r="AH1037" s="22" t="s">
        <v>782</v>
      </c>
      <c r="AI1037" s="23" t="s">
        <v>782</v>
      </c>
      <c r="AJ1037" s="23" t="s">
        <v>782</v>
      </c>
      <c r="AK1037" s="23" t="s">
        <v>782</v>
      </c>
      <c r="AL1037" s="14" t="s">
        <v>782</v>
      </c>
      <c r="AM1037" s="22" t="s">
        <v>782</v>
      </c>
      <c r="AN1037" s="23" t="s">
        <v>782</v>
      </c>
      <c r="AO1037" s="23" t="s">
        <v>782</v>
      </c>
      <c r="AP1037" s="23" t="s">
        <v>782</v>
      </c>
      <c r="AQ1037" s="14" t="s">
        <v>782</v>
      </c>
      <c r="AR1037" s="40">
        <v>476</v>
      </c>
      <c r="AS1037" s="41">
        <v>9814.2109999999921</v>
      </c>
      <c r="AT1037" s="23">
        <v>9.8142109999999914</v>
      </c>
      <c r="AU1037" s="23">
        <v>8.716616851257486</v>
      </c>
      <c r="AV1037" s="14">
        <v>3.3178261213734519</v>
      </c>
      <c r="AW1037" s="22">
        <v>0</v>
      </c>
      <c r="AX1037" s="22" t="s">
        <v>782</v>
      </c>
      <c r="AY1037" s="23">
        <v>0</v>
      </c>
      <c r="AZ1037" s="23">
        <v>0</v>
      </c>
      <c r="BA1037" s="23">
        <v>0</v>
      </c>
      <c r="BB1037" s="14">
        <v>0</v>
      </c>
      <c r="BC1037" s="42">
        <v>15</v>
      </c>
      <c r="BD1037" s="43">
        <v>23050</v>
      </c>
      <c r="BE1037" s="44">
        <v>23.05</v>
      </c>
      <c r="BF1037" s="23">
        <v>43.888911589818434</v>
      </c>
      <c r="BG1037" s="14">
        <v>16.705538375286352</v>
      </c>
      <c r="BH1037" s="22">
        <v>493</v>
      </c>
      <c r="BI1037" s="23">
        <v>34.264210999999989</v>
      </c>
      <c r="BJ1037" s="23">
        <v>61.627128415665453</v>
      </c>
      <c r="BK1037" s="14">
        <v>23.457277052763164</v>
      </c>
      <c r="BL1037" t="s">
        <v>515</v>
      </c>
    </row>
    <row r="1038" spans="1:64">
      <c r="A1038" t="s">
        <v>1917</v>
      </c>
      <c r="B1038" t="s">
        <v>1915</v>
      </c>
      <c r="C1038" t="s">
        <v>515</v>
      </c>
      <c r="D1038" t="s">
        <v>942</v>
      </c>
      <c r="E1038">
        <v>2016</v>
      </c>
      <c r="F1038" s="23">
        <v>90.39</v>
      </c>
      <c r="G1038" s="23">
        <v>19.68</v>
      </c>
      <c r="H1038" s="22">
        <v>32454</v>
      </c>
      <c r="I1038" s="34">
        <v>277.18717444265258</v>
      </c>
      <c r="J1038" s="13">
        <v>1</v>
      </c>
      <c r="K1038" s="13">
        <v>1</v>
      </c>
      <c r="L1038" s="19">
        <v>1400</v>
      </c>
      <c r="M1038" s="35">
        <v>1.4</v>
      </c>
      <c r="N1038" s="19">
        <v>8.3734000000000002</v>
      </c>
      <c r="O1038" s="17">
        <v>3.0208468399869552</v>
      </c>
      <c r="P1038" s="13">
        <v>0</v>
      </c>
      <c r="Q1038" s="13">
        <v>0</v>
      </c>
      <c r="R1038" s="19">
        <v>0</v>
      </c>
      <c r="S1038" s="27">
        <v>0</v>
      </c>
      <c r="T1038" s="19">
        <v>0</v>
      </c>
      <c r="U1038" s="17">
        <v>0</v>
      </c>
      <c r="V1038" s="13">
        <v>0</v>
      </c>
      <c r="W1038" s="13">
        <v>0</v>
      </c>
      <c r="X1038" s="19">
        <v>0</v>
      </c>
      <c r="Y1038" s="27">
        <v>0</v>
      </c>
      <c r="Z1038" s="19">
        <v>0</v>
      </c>
      <c r="AA1038" s="14">
        <v>0</v>
      </c>
      <c r="AB1038" s="13">
        <v>1</v>
      </c>
      <c r="AC1038" s="22" t="s">
        <v>782</v>
      </c>
      <c r="AD1038" s="19">
        <v>0</v>
      </c>
      <c r="AE1038" s="23">
        <v>0</v>
      </c>
      <c r="AF1038" s="19">
        <v>1.0899000000000001</v>
      </c>
      <c r="AG1038" s="14">
        <v>0.39320001085601824</v>
      </c>
      <c r="AH1038" s="22" t="s">
        <v>782</v>
      </c>
      <c r="AI1038" s="23" t="s">
        <v>782</v>
      </c>
      <c r="AJ1038" s="23" t="s">
        <v>782</v>
      </c>
      <c r="AK1038" s="23" t="s">
        <v>782</v>
      </c>
      <c r="AL1038" s="14" t="s">
        <v>782</v>
      </c>
      <c r="AM1038" s="22" t="s">
        <v>782</v>
      </c>
      <c r="AN1038" s="23" t="s">
        <v>782</v>
      </c>
      <c r="AO1038" s="23" t="s">
        <v>782</v>
      </c>
      <c r="AP1038" s="23" t="s">
        <v>782</v>
      </c>
      <c r="AQ1038" s="14" t="s">
        <v>782</v>
      </c>
      <c r="AR1038" s="13">
        <v>510</v>
      </c>
      <c r="AS1038" s="19">
        <v>10100.576000000003</v>
      </c>
      <c r="AT1038" s="23">
        <v>10.100576000000002</v>
      </c>
      <c r="AU1038" s="19">
        <v>8.969311488000006</v>
      </c>
      <c r="AV1038" s="14">
        <v>3.2358320712474637</v>
      </c>
      <c r="AW1038" s="13">
        <v>0</v>
      </c>
      <c r="AX1038" s="22" t="s">
        <v>782</v>
      </c>
      <c r="AY1038" s="19">
        <v>0</v>
      </c>
      <c r="AZ1038" s="23">
        <v>0</v>
      </c>
      <c r="BA1038" s="19">
        <v>0</v>
      </c>
      <c r="BB1038" s="14">
        <v>0</v>
      </c>
      <c r="BC1038" s="13">
        <v>16</v>
      </c>
      <c r="BD1038" s="19">
        <v>25100</v>
      </c>
      <c r="BE1038" s="44">
        <v>25.1</v>
      </c>
      <c r="BF1038" s="19">
        <v>51.869825522455322</v>
      </c>
      <c r="BG1038" s="14">
        <v>18.712924083428938</v>
      </c>
      <c r="BH1038" s="22">
        <v>528</v>
      </c>
      <c r="BI1038" s="23">
        <v>36.600576000000004</v>
      </c>
      <c r="BJ1038" s="23">
        <v>70.302437010455336</v>
      </c>
      <c r="BK1038" s="14">
        <v>25.362803005519375</v>
      </c>
      <c r="BL1038" t="s">
        <v>515</v>
      </c>
    </row>
    <row r="1039" spans="1:64">
      <c r="A1039" t="s">
        <v>1918</v>
      </c>
      <c r="B1039" t="s">
        <v>1915</v>
      </c>
      <c r="C1039" t="s">
        <v>515</v>
      </c>
      <c r="D1039" t="s">
        <v>942</v>
      </c>
      <c r="E1039">
        <v>2017</v>
      </c>
      <c r="F1039" s="23">
        <v>90.39</v>
      </c>
      <c r="G1039" s="23">
        <v>19.7</v>
      </c>
      <c r="H1039" s="22">
        <v>32505</v>
      </c>
      <c r="I1039" s="34">
        <v>255.32711512765596</v>
      </c>
      <c r="J1039" s="13">
        <v>1</v>
      </c>
      <c r="K1039" s="13">
        <v>1</v>
      </c>
      <c r="L1039" s="19">
        <v>1400</v>
      </c>
      <c r="M1039" s="19">
        <v>1.4</v>
      </c>
      <c r="N1039" s="19">
        <v>8.3734000000000002</v>
      </c>
      <c r="O1039" s="17">
        <v>3.2794793439049936</v>
      </c>
      <c r="P1039" s="13">
        <v>0</v>
      </c>
      <c r="Q1039" s="13">
        <v>0</v>
      </c>
      <c r="R1039" s="19">
        <v>0</v>
      </c>
      <c r="S1039" s="19">
        <v>0</v>
      </c>
      <c r="T1039" s="19">
        <v>0</v>
      </c>
      <c r="U1039" s="17">
        <v>0</v>
      </c>
      <c r="V1039" s="13">
        <v>0</v>
      </c>
      <c r="W1039" s="13">
        <v>0</v>
      </c>
      <c r="X1039" s="19">
        <v>0</v>
      </c>
      <c r="Y1039" s="19">
        <v>0</v>
      </c>
      <c r="Z1039" s="19">
        <v>0</v>
      </c>
      <c r="AA1039" s="14">
        <v>0</v>
      </c>
      <c r="AB1039" s="13">
        <v>1</v>
      </c>
      <c r="AC1039" s="22" t="s">
        <v>782</v>
      </c>
      <c r="AD1039" s="19">
        <v>0</v>
      </c>
      <c r="AE1039" s="19">
        <v>0</v>
      </c>
      <c r="AF1039" s="19">
        <v>0.72878399999999999</v>
      </c>
      <c r="AG1039" s="14">
        <v>0.28543149427573711</v>
      </c>
      <c r="AH1039" s="22" t="s">
        <v>782</v>
      </c>
      <c r="AI1039" s="23" t="s">
        <v>782</v>
      </c>
      <c r="AJ1039" s="23" t="s">
        <v>782</v>
      </c>
      <c r="AK1039" s="23" t="s">
        <v>782</v>
      </c>
      <c r="AL1039" s="14" t="s">
        <v>782</v>
      </c>
      <c r="AM1039" s="22" t="s">
        <v>782</v>
      </c>
      <c r="AN1039" s="23" t="s">
        <v>782</v>
      </c>
      <c r="AO1039" s="23" t="s">
        <v>782</v>
      </c>
      <c r="AP1039" s="23" t="s">
        <v>782</v>
      </c>
      <c r="AQ1039" s="14" t="s">
        <v>782</v>
      </c>
      <c r="AR1039" s="13">
        <v>555</v>
      </c>
      <c r="AS1039" s="19">
        <v>10457.205999999993</v>
      </c>
      <c r="AT1039" s="19">
        <v>10.457206000000006</v>
      </c>
      <c r="AU1039" s="19">
        <v>9.2859989280000157</v>
      </c>
      <c r="AV1039" s="14">
        <v>3.6369027720997407</v>
      </c>
      <c r="AW1039" s="13">
        <v>0</v>
      </c>
      <c r="AX1039" s="22" t="s">
        <v>782</v>
      </c>
      <c r="AY1039" s="19">
        <v>0</v>
      </c>
      <c r="AZ1039" s="19">
        <v>0</v>
      </c>
      <c r="BA1039" s="19">
        <v>0</v>
      </c>
      <c r="BB1039" s="14">
        <v>0</v>
      </c>
      <c r="BC1039" s="13">
        <v>16</v>
      </c>
      <c r="BD1039" s="19">
        <v>25100</v>
      </c>
      <c r="BE1039" s="19">
        <v>25.1</v>
      </c>
      <c r="BF1039" s="19">
        <v>51.869825522455322</v>
      </c>
      <c r="BG1039" s="14">
        <v>20.315047814848004</v>
      </c>
      <c r="BH1039" s="22">
        <v>573</v>
      </c>
      <c r="BI1039" s="23">
        <v>36.957206000000006</v>
      </c>
      <c r="BJ1039" s="23">
        <v>70.258008450455335</v>
      </c>
      <c r="BK1039" s="14">
        <v>27.516861425128475</v>
      </c>
      <c r="BL1039" t="s">
        <v>515</v>
      </c>
    </row>
    <row r="1040" spans="1:64">
      <c r="A1040" t="s">
        <v>1919</v>
      </c>
      <c r="B1040" t="s">
        <v>1915</v>
      </c>
      <c r="C1040" t="s">
        <v>515</v>
      </c>
      <c r="D1040" t="s">
        <v>942</v>
      </c>
      <c r="E1040">
        <v>2018</v>
      </c>
      <c r="F1040" s="23">
        <v>90.39</v>
      </c>
      <c r="G1040" s="23">
        <v>19.71</v>
      </c>
      <c r="H1040" s="22">
        <v>32632</v>
      </c>
      <c r="I1040" s="34">
        <v>255.345262044154</v>
      </c>
      <c r="J1040" s="13">
        <v>1</v>
      </c>
      <c r="K1040" s="13">
        <v>1</v>
      </c>
      <c r="L1040" s="19">
        <v>1400</v>
      </c>
      <c r="M1040" s="19">
        <v>1.4</v>
      </c>
      <c r="N1040" s="19">
        <v>8.3734000000000002</v>
      </c>
      <c r="O1040" s="17">
        <v>3.2792462773607611</v>
      </c>
      <c r="P1040" s="13">
        <v>0</v>
      </c>
      <c r="Q1040" s="13">
        <v>0</v>
      </c>
      <c r="R1040" s="19">
        <v>0</v>
      </c>
      <c r="S1040" s="19">
        <v>0</v>
      </c>
      <c r="T1040" s="19">
        <v>0</v>
      </c>
      <c r="U1040" s="17">
        <v>0</v>
      </c>
      <c r="V1040" s="13">
        <v>0</v>
      </c>
      <c r="W1040" s="13">
        <v>0</v>
      </c>
      <c r="X1040" s="19">
        <v>0</v>
      </c>
      <c r="Y1040" s="19">
        <v>0</v>
      </c>
      <c r="Z1040" s="19">
        <v>0</v>
      </c>
      <c r="AA1040" s="14">
        <v>0</v>
      </c>
      <c r="AB1040" s="13">
        <v>1</v>
      </c>
      <c r="AC1040" s="22" t="s">
        <v>782</v>
      </c>
      <c r="AD1040" s="19">
        <v>0</v>
      </c>
      <c r="AE1040" s="19">
        <v>0</v>
      </c>
      <c r="AF1040" s="19">
        <v>0.6804</v>
      </c>
      <c r="AG1040" s="14">
        <v>0.26646274716557933</v>
      </c>
      <c r="AH1040" s="22" t="s">
        <v>782</v>
      </c>
      <c r="AI1040" s="23" t="s">
        <v>782</v>
      </c>
      <c r="AJ1040" s="23" t="s">
        <v>782</v>
      </c>
      <c r="AK1040" s="23" t="s">
        <v>782</v>
      </c>
      <c r="AL1040" s="14" t="s">
        <v>782</v>
      </c>
      <c r="AM1040" s="22" t="s">
        <v>782</v>
      </c>
      <c r="AN1040" s="23" t="s">
        <v>782</v>
      </c>
      <c r="AO1040" s="23" t="s">
        <v>782</v>
      </c>
      <c r="AP1040" s="23" t="s">
        <v>782</v>
      </c>
      <c r="AQ1040" s="14" t="s">
        <v>782</v>
      </c>
      <c r="AR1040" s="13">
        <v>614</v>
      </c>
      <c r="AS1040" s="19">
        <v>11130.940999999995</v>
      </c>
      <c r="AT1040" s="19">
        <v>11.130941000000012</v>
      </c>
      <c r="AU1040" s="19">
        <v>9.8842756080000154</v>
      </c>
      <c r="AV1040" s="14">
        <v>3.870945373676383</v>
      </c>
      <c r="AW1040" s="13">
        <v>0</v>
      </c>
      <c r="AX1040" s="22" t="s">
        <v>782</v>
      </c>
      <c r="AY1040" s="19">
        <v>0</v>
      </c>
      <c r="AZ1040" s="19">
        <v>0</v>
      </c>
      <c r="BA1040" s="19">
        <v>0</v>
      </c>
      <c r="BB1040" s="14">
        <v>0</v>
      </c>
      <c r="BC1040" s="13">
        <v>16</v>
      </c>
      <c r="BD1040" s="19">
        <v>25100</v>
      </c>
      <c r="BE1040" s="19">
        <v>25.1</v>
      </c>
      <c r="BF1040" s="19">
        <v>53.776328563501949</v>
      </c>
      <c r="BG1040" s="14">
        <v>21.06024138963777</v>
      </c>
      <c r="BH1040" s="22">
        <v>632</v>
      </c>
      <c r="BI1040" s="23">
        <v>37.630941000000014</v>
      </c>
      <c r="BJ1040" s="23">
        <v>72.714404171501968</v>
      </c>
      <c r="BK1040" s="14">
        <v>28.476895787840494</v>
      </c>
      <c r="BL1040" t="s">
        <v>515</v>
      </c>
    </row>
    <row r="1041" spans="1:64">
      <c r="A1041" t="s">
        <v>1920</v>
      </c>
      <c r="B1041" t="s">
        <v>1915</v>
      </c>
      <c r="C1041" t="s">
        <v>515</v>
      </c>
      <c r="D1041" t="s">
        <v>942</v>
      </c>
      <c r="E1041">
        <v>2019</v>
      </c>
      <c r="F1041" s="23">
        <v>90.39</v>
      </c>
      <c r="G1041" s="23">
        <v>19.75</v>
      </c>
      <c r="H1041" s="22">
        <v>32653</v>
      </c>
      <c r="I1041" s="34">
        <v>261.67249895177235</v>
      </c>
      <c r="J1041" s="22">
        <v>1</v>
      </c>
      <c r="K1041" s="22">
        <v>1</v>
      </c>
      <c r="L1041" s="23">
        <v>1400</v>
      </c>
      <c r="M1041" s="23">
        <v>1.4</v>
      </c>
      <c r="N1041" s="23">
        <v>8.3734000000000002</v>
      </c>
      <c r="O1041" s="14">
        <v>3.1999541539683403</v>
      </c>
      <c r="P1041" s="22">
        <v>0</v>
      </c>
      <c r="Q1041" s="22">
        <v>0</v>
      </c>
      <c r="R1041" s="23">
        <v>0</v>
      </c>
      <c r="S1041" s="23">
        <v>0</v>
      </c>
      <c r="T1041" s="23">
        <v>0</v>
      </c>
      <c r="U1041" s="14">
        <v>0</v>
      </c>
      <c r="V1041" s="22">
        <v>0</v>
      </c>
      <c r="W1041" s="22">
        <v>0</v>
      </c>
      <c r="X1041" s="23">
        <v>0</v>
      </c>
      <c r="Y1041" s="23">
        <v>0</v>
      </c>
      <c r="Z1041" s="23">
        <v>0</v>
      </c>
      <c r="AA1041" s="14">
        <v>0</v>
      </c>
      <c r="AB1041" s="22">
        <v>1</v>
      </c>
      <c r="AC1041" s="22">
        <v>1</v>
      </c>
      <c r="AD1041" s="23">
        <v>135</v>
      </c>
      <c r="AE1041" s="23">
        <v>0.13500000000000001</v>
      </c>
      <c r="AF1041" s="23">
        <v>0.85680000000000001</v>
      </c>
      <c r="AG1041" s="14">
        <v>0.32743219231376425</v>
      </c>
      <c r="AH1041" s="22">
        <v>1</v>
      </c>
      <c r="AI1041" s="23">
        <v>1400</v>
      </c>
      <c r="AJ1041" s="23">
        <v>1.4</v>
      </c>
      <c r="AK1041" s="23">
        <v>1.2432000000000001</v>
      </c>
      <c r="AL1041" s="14">
        <v>0.47509769080820702</v>
      </c>
      <c r="AM1041" s="22">
        <v>679</v>
      </c>
      <c r="AN1041" s="23">
        <v>10470.750999999989</v>
      </c>
      <c r="AO1041" s="23">
        <v>10.470751000000012</v>
      </c>
      <c r="AP1041" s="23">
        <v>9.2980268880000079</v>
      </c>
      <c r="AQ1041" s="14">
        <v>3.5533068722340917</v>
      </c>
      <c r="AR1041" s="22">
        <v>680</v>
      </c>
      <c r="AS1041" s="23">
        <v>11870.750999999989</v>
      </c>
      <c r="AT1041" s="23">
        <v>11.870751000000013</v>
      </c>
      <c r="AU1041" s="23">
        <v>10.541226888000008</v>
      </c>
      <c r="AV1041" s="14">
        <v>4.0284045630422982</v>
      </c>
      <c r="AW1041" s="22">
        <v>0</v>
      </c>
      <c r="AX1041" s="22" t="s">
        <v>782</v>
      </c>
      <c r="AY1041" s="23">
        <v>0</v>
      </c>
      <c r="AZ1041" s="23">
        <v>0</v>
      </c>
      <c r="BA1041" s="23">
        <v>0</v>
      </c>
      <c r="BB1041" s="14">
        <v>0</v>
      </c>
      <c r="BC1041" s="22">
        <v>16</v>
      </c>
      <c r="BD1041" s="23">
        <v>25100</v>
      </c>
      <c r="BE1041" s="23">
        <v>25.1</v>
      </c>
      <c r="BF1041" s="23">
        <v>48.359840004260384</v>
      </c>
      <c r="BG1041" s="14">
        <v>18.481055593531579</v>
      </c>
      <c r="BH1041" s="22">
        <v>698</v>
      </c>
      <c r="BI1041" s="23">
        <v>38.505751000000011</v>
      </c>
      <c r="BJ1041" s="23">
        <v>68.131266892260385</v>
      </c>
      <c r="BK1041" s="14">
        <v>26.03684650285598</v>
      </c>
      <c r="BL1041" t="s">
        <v>515</v>
      </c>
    </row>
    <row r="1042" spans="1:64">
      <c r="A1042" t="s">
        <v>1921</v>
      </c>
      <c r="B1042" t="s">
        <v>1915</v>
      </c>
      <c r="C1042" t="s">
        <v>515</v>
      </c>
      <c r="D1042" t="s">
        <v>942</v>
      </c>
      <c r="E1042">
        <v>2020</v>
      </c>
      <c r="F1042" s="23">
        <v>90.39</v>
      </c>
      <c r="G1042" s="23">
        <v>20.010000000000002</v>
      </c>
      <c r="H1042" s="22">
        <v>32336</v>
      </c>
      <c r="I1042" s="34">
        <v>262.93004775296407</v>
      </c>
      <c r="J1042" s="22">
        <v>1</v>
      </c>
      <c r="K1042" s="22">
        <v>1</v>
      </c>
      <c r="L1042" s="23">
        <v>1400</v>
      </c>
      <c r="M1042" s="23">
        <v>1.4</v>
      </c>
      <c r="N1042" s="23">
        <v>8.3734000000000002</v>
      </c>
      <c r="O1042" s="14">
        <v>3.1846493284279278</v>
      </c>
      <c r="P1042" s="22">
        <v>0</v>
      </c>
      <c r="Q1042" s="22">
        <v>0</v>
      </c>
      <c r="R1042" s="23">
        <v>0</v>
      </c>
      <c r="S1042" s="23">
        <v>0</v>
      </c>
      <c r="T1042" s="23">
        <v>0</v>
      </c>
      <c r="U1042" s="14">
        <v>0</v>
      </c>
      <c r="V1042" s="22">
        <v>0</v>
      </c>
      <c r="W1042" s="22">
        <v>0</v>
      </c>
      <c r="X1042" s="23">
        <v>0</v>
      </c>
      <c r="Y1042" s="23">
        <v>0</v>
      </c>
      <c r="Z1042" s="23">
        <v>0</v>
      </c>
      <c r="AA1042" s="14">
        <v>0</v>
      </c>
      <c r="AB1042" s="22">
        <v>1</v>
      </c>
      <c r="AC1042" s="22">
        <v>1</v>
      </c>
      <c r="AD1042" s="23">
        <v>135</v>
      </c>
      <c r="AE1042" s="23">
        <v>0.13500000000000001</v>
      </c>
      <c r="AF1042" s="23">
        <v>0.89974500000000002</v>
      </c>
      <c r="AG1042" s="14">
        <v>0.34219938256937277</v>
      </c>
      <c r="AH1042" s="22">
        <v>1</v>
      </c>
      <c r="AI1042" s="23">
        <v>1400</v>
      </c>
      <c r="AJ1042" s="23">
        <v>1.4</v>
      </c>
      <c r="AK1042" s="23">
        <v>1.2432000000000001</v>
      </c>
      <c r="AL1042" s="14">
        <v>0.47282538098043808</v>
      </c>
      <c r="AM1042" s="22">
        <v>832</v>
      </c>
      <c r="AN1042" s="23">
        <v>12039.975999999991</v>
      </c>
      <c r="AO1042" s="23">
        <v>12.039976000000019</v>
      </c>
      <c r="AP1042" s="23">
        <v>10.691498688000008</v>
      </c>
      <c r="AQ1042" s="14">
        <v>4.0662901708538106</v>
      </c>
      <c r="AR1042" s="22">
        <v>833</v>
      </c>
      <c r="AS1042" s="23">
        <v>13439.975999999991</v>
      </c>
      <c r="AT1042" s="23">
        <v>13.439976000000019</v>
      </c>
      <c r="AU1042" s="23">
        <v>11.934698688000008</v>
      </c>
      <c r="AV1042" s="14">
        <v>4.5391155518342483</v>
      </c>
      <c r="AW1042" s="22">
        <v>0</v>
      </c>
      <c r="AX1042" s="22">
        <v>0</v>
      </c>
      <c r="AY1042" s="23">
        <v>0</v>
      </c>
      <c r="AZ1042" s="23">
        <v>0</v>
      </c>
      <c r="BA1042" s="23">
        <v>0</v>
      </c>
      <c r="BB1042" s="14">
        <v>0</v>
      </c>
      <c r="BC1042" s="22">
        <v>16</v>
      </c>
      <c r="BD1042" s="23">
        <v>25100</v>
      </c>
      <c r="BE1042" s="23">
        <v>25.1</v>
      </c>
      <c r="BF1042" s="23">
        <v>49.21214283791479</v>
      </c>
      <c r="BG1042" s="14">
        <v>18.716819647844911</v>
      </c>
      <c r="BH1042" s="22">
        <v>851</v>
      </c>
      <c r="BI1042" s="23">
        <v>40.074976000000021</v>
      </c>
      <c r="BJ1042" s="23">
        <v>70.419986525914794</v>
      </c>
      <c r="BK1042" s="14">
        <v>26.782783910676457</v>
      </c>
      <c r="BL1042" t="s">
        <v>515</v>
      </c>
    </row>
    <row r="1043" spans="1:64">
      <c r="A1043" t="s">
        <v>1922</v>
      </c>
      <c r="B1043" t="s">
        <v>1915</v>
      </c>
      <c r="C1043" t="s">
        <v>515</v>
      </c>
      <c r="D1043" t="s">
        <v>942</v>
      </c>
      <c r="E1043">
        <v>2021</v>
      </c>
      <c r="F1043" s="23">
        <v>90.39</v>
      </c>
      <c r="G1043" s="23">
        <v>20.09</v>
      </c>
      <c r="H1043" s="22">
        <v>32635</v>
      </c>
      <c r="I1043" s="34">
        <v>242.44</v>
      </c>
      <c r="J1043" s="22">
        <v>1</v>
      </c>
      <c r="K1043" s="22">
        <v>1</v>
      </c>
      <c r="L1043" s="23">
        <v>1400</v>
      </c>
      <c r="M1043" s="23">
        <v>1.4</v>
      </c>
      <c r="N1043" s="23">
        <v>8.3734000000000002</v>
      </c>
      <c r="O1043" s="14">
        <v>3.45</v>
      </c>
      <c r="P1043" s="22">
        <v>0</v>
      </c>
      <c r="Q1043" s="22">
        <v>0</v>
      </c>
      <c r="R1043" s="23">
        <v>0</v>
      </c>
      <c r="S1043" s="23">
        <v>0</v>
      </c>
      <c r="T1043" s="23">
        <v>0</v>
      </c>
      <c r="U1043" s="14">
        <v>0</v>
      </c>
      <c r="V1043" s="22">
        <v>0</v>
      </c>
      <c r="W1043" s="22">
        <v>0</v>
      </c>
      <c r="X1043" s="23">
        <v>0</v>
      </c>
      <c r="Y1043" s="23">
        <v>0</v>
      </c>
      <c r="Z1043" s="23">
        <v>0</v>
      </c>
      <c r="AA1043" s="14">
        <v>0</v>
      </c>
      <c r="AB1043" s="22">
        <v>1</v>
      </c>
      <c r="AC1043" s="22">
        <v>1</v>
      </c>
      <c r="AD1043" s="23">
        <v>135</v>
      </c>
      <c r="AE1043" s="23">
        <v>0.13500000000000001</v>
      </c>
      <c r="AF1043" s="23">
        <v>0.981456</v>
      </c>
      <c r="AG1043" s="14">
        <v>0.4</v>
      </c>
      <c r="AH1043" s="22">
        <v>2</v>
      </c>
      <c r="AI1043" s="23">
        <v>1400.6</v>
      </c>
      <c r="AJ1043" s="23">
        <v>1.4006000000000001</v>
      </c>
      <c r="AK1043" s="23">
        <v>1.2532889709999999</v>
      </c>
      <c r="AL1043" s="14">
        <v>0.52</v>
      </c>
      <c r="AM1043" s="22">
        <v>957</v>
      </c>
      <c r="AN1043" s="23">
        <v>13965.797</v>
      </c>
      <c r="AO1043" s="23">
        <v>13.965797</v>
      </c>
      <c r="AP1043" s="23">
        <v>12.49691515</v>
      </c>
      <c r="AQ1043" s="14">
        <v>5.15</v>
      </c>
      <c r="AR1043" s="22">
        <v>959</v>
      </c>
      <c r="AS1043" s="23">
        <v>15366.397000000001</v>
      </c>
      <c r="AT1043" s="23">
        <v>15.366396999999999</v>
      </c>
      <c r="AU1043" s="23">
        <v>13.750204119999999</v>
      </c>
      <c r="AV1043" s="14">
        <v>5.67</v>
      </c>
      <c r="AW1043" s="22">
        <v>0</v>
      </c>
      <c r="AX1043" s="22">
        <v>0</v>
      </c>
      <c r="AY1043" s="23">
        <v>0</v>
      </c>
      <c r="AZ1043" s="23">
        <v>0</v>
      </c>
      <c r="BA1043" s="23">
        <v>0</v>
      </c>
      <c r="BB1043" s="14">
        <v>0</v>
      </c>
      <c r="BC1043" s="22">
        <v>17</v>
      </c>
      <c r="BD1043" s="23">
        <v>29600</v>
      </c>
      <c r="BE1043" s="23">
        <v>29.6</v>
      </c>
      <c r="BF1043" s="23">
        <v>54.838376109999999</v>
      </c>
      <c r="BG1043" s="14">
        <v>22.62</v>
      </c>
      <c r="BH1043" s="22">
        <v>978</v>
      </c>
      <c r="BI1043" s="23">
        <v>46.5</v>
      </c>
      <c r="BJ1043" s="23">
        <v>77.94</v>
      </c>
      <c r="BK1043" s="14">
        <v>32.15</v>
      </c>
      <c r="BL1043" t="s">
        <v>515</v>
      </c>
    </row>
    <row r="1044" spans="1:64">
      <c r="A1044" t="s">
        <v>1923</v>
      </c>
      <c r="B1044" t="s">
        <v>1915</v>
      </c>
      <c r="C1044" t="s">
        <v>515</v>
      </c>
      <c r="D1044" s="111" t="s">
        <v>942</v>
      </c>
      <c r="E1044" s="110">
        <v>2022</v>
      </c>
      <c r="F1044" s="23"/>
      <c r="G1044" s="23"/>
      <c r="H1044" s="22">
        <v>33158</v>
      </c>
      <c r="I1044" s="34">
        <v>240.31387067731413</v>
      </c>
      <c r="J1044" s="22">
        <v>1</v>
      </c>
      <c r="K1044" s="22">
        <v>1</v>
      </c>
      <c r="L1044" s="23">
        <v>1400</v>
      </c>
      <c r="M1044" s="23">
        <v>1.4</v>
      </c>
      <c r="N1044" s="23">
        <v>8.2851999999999997</v>
      </c>
      <c r="O1044" s="14">
        <v>3.4476578387458559</v>
      </c>
      <c r="P1044" s="22">
        <v>0</v>
      </c>
      <c r="Q1044" s="22">
        <v>0</v>
      </c>
      <c r="R1044" s="23">
        <v>0</v>
      </c>
      <c r="S1044" s="23">
        <v>0</v>
      </c>
      <c r="T1044" s="23">
        <v>0</v>
      </c>
      <c r="U1044" s="14">
        <v>0</v>
      </c>
      <c r="V1044" s="22">
        <v>0</v>
      </c>
      <c r="W1044" s="22">
        <v>0</v>
      </c>
      <c r="X1044" s="23">
        <v>0</v>
      </c>
      <c r="Y1044" s="23">
        <v>0</v>
      </c>
      <c r="Z1044" s="23">
        <v>0</v>
      </c>
      <c r="AA1044" s="14">
        <v>0</v>
      </c>
      <c r="AB1044" s="22">
        <v>1</v>
      </c>
      <c r="AC1044" s="22">
        <v>1</v>
      </c>
      <c r="AD1044" s="23">
        <v>135</v>
      </c>
      <c r="AE1044" s="23">
        <v>0.13500000000000001</v>
      </c>
      <c r="AF1044" s="23">
        <v>0.92580600000000002</v>
      </c>
      <c r="AG1044" s="14">
        <v>0.38524867390744294</v>
      </c>
      <c r="AH1044" s="22">
        <v>4</v>
      </c>
      <c r="AI1044" s="23">
        <v>11723.58</v>
      </c>
      <c r="AJ1044" s="23">
        <v>11.723579999999998</v>
      </c>
      <c r="AK1044" s="23">
        <v>12.009212344693887</v>
      </c>
      <c r="AL1044" s="14">
        <v>4.9973030315921623</v>
      </c>
      <c r="AM1044" s="22">
        <v>1174</v>
      </c>
      <c r="AN1044" s="23">
        <v>16142.271999999999</v>
      </c>
      <c r="AO1044" s="23">
        <v>16.142272000000027</v>
      </c>
      <c r="AP1044" s="23">
        <v>16.535560995344973</v>
      </c>
      <c r="AQ1044" s="14">
        <v>6.8808183850312998</v>
      </c>
      <c r="AR1044" s="22">
        <v>1178</v>
      </c>
      <c r="AS1044" s="23">
        <v>27865.851999999999</v>
      </c>
      <c r="AT1044" s="23">
        <v>27.865851999999997</v>
      </c>
      <c r="AU1044" s="23">
        <v>28.544773340038901</v>
      </c>
      <c r="AV1044" s="14">
        <v>11.878121416623481</v>
      </c>
      <c r="AW1044" s="22">
        <v>0</v>
      </c>
      <c r="AX1044" s="22">
        <v>0</v>
      </c>
      <c r="AY1044" s="23">
        <v>0</v>
      </c>
      <c r="AZ1044" s="23">
        <v>0</v>
      </c>
      <c r="BA1044" s="23">
        <v>0</v>
      </c>
      <c r="BB1044" s="14">
        <v>0</v>
      </c>
      <c r="BC1044" s="22">
        <v>27</v>
      </c>
      <c r="BD1044" s="23">
        <v>78955.5</v>
      </c>
      <c r="BE1044" s="23">
        <v>78.955500000000001</v>
      </c>
      <c r="BF1044" s="23">
        <v>187.30975007695366</v>
      </c>
      <c r="BG1044" s="14">
        <v>77.94379473354131</v>
      </c>
      <c r="BH1044" s="22">
        <v>1207</v>
      </c>
      <c r="BI1044" s="23">
        <v>108.356352</v>
      </c>
      <c r="BJ1044" s="23">
        <v>225.06552941699255</v>
      </c>
      <c r="BK1044" s="14">
        <v>93.654822662818091</v>
      </c>
      <c r="BL1044" t="s">
        <v>515</v>
      </c>
    </row>
    <row r="1045" spans="1:64">
      <c r="A1045" t="s">
        <v>1924</v>
      </c>
      <c r="B1045" t="s">
        <v>1915</v>
      </c>
      <c r="C1045" t="s">
        <v>515</v>
      </c>
      <c r="D1045" t="s">
        <v>942</v>
      </c>
      <c r="E1045">
        <v>2023</v>
      </c>
      <c r="F1045">
        <v>90.39</v>
      </c>
      <c r="G1045">
        <v>21.09</v>
      </c>
      <c r="H1045">
        <v>34618</v>
      </c>
      <c r="I1045">
        <v>240.31387067731413</v>
      </c>
      <c r="J1045">
        <v>1</v>
      </c>
      <c r="K1045">
        <v>1</v>
      </c>
      <c r="L1045">
        <v>1400</v>
      </c>
      <c r="M1045">
        <v>1.4</v>
      </c>
      <c r="N1045">
        <v>8.2851999999999997</v>
      </c>
      <c r="O1045">
        <v>3.4476578387458563</v>
      </c>
      <c r="P1045">
        <v>0</v>
      </c>
      <c r="Q1045">
        <v>0</v>
      </c>
      <c r="R1045">
        <v>0</v>
      </c>
      <c r="S1045">
        <v>0</v>
      </c>
      <c r="T1045">
        <v>0</v>
      </c>
      <c r="U1045">
        <v>0</v>
      </c>
      <c r="V1045">
        <v>0</v>
      </c>
      <c r="W1045">
        <v>0</v>
      </c>
      <c r="X1045">
        <v>0</v>
      </c>
      <c r="Y1045">
        <v>0</v>
      </c>
      <c r="Z1045">
        <v>0</v>
      </c>
      <c r="AA1045">
        <v>0</v>
      </c>
      <c r="AB1045">
        <v>1</v>
      </c>
      <c r="AC1045">
        <v>1</v>
      </c>
      <c r="AD1045">
        <v>135</v>
      </c>
      <c r="AE1045">
        <v>0.13500000000000001</v>
      </c>
      <c r="AF1045">
        <v>0.89039999999999997</v>
      </c>
      <c r="AG1045">
        <v>0.37051544194700314</v>
      </c>
      <c r="AH1045">
        <v>6</v>
      </c>
      <c r="AI1045">
        <v>11731.08</v>
      </c>
      <c r="AJ1045">
        <v>11.73108</v>
      </c>
      <c r="AK1045">
        <v>11.003603</v>
      </c>
      <c r="AL1045">
        <v>4.9459140000000001</v>
      </c>
      <c r="AM1045">
        <v>1500</v>
      </c>
      <c r="AN1045">
        <v>19025.564999999999</v>
      </c>
      <c r="AO1045">
        <v>19.025565</v>
      </c>
      <c r="AP1045">
        <v>17.845737</v>
      </c>
      <c r="AQ1045">
        <v>7.42601205236409</v>
      </c>
      <c r="AR1045">
        <v>1739</v>
      </c>
      <c r="AS1045">
        <v>30936.545999999998</v>
      </c>
      <c r="AT1045">
        <v>30.936546</v>
      </c>
      <c r="AU1045">
        <v>29.018085262047201</v>
      </c>
      <c r="AV1045">
        <v>12.075077139850896</v>
      </c>
      <c r="AW1045">
        <v>0</v>
      </c>
      <c r="AX1045">
        <v>0</v>
      </c>
      <c r="AY1045">
        <v>0</v>
      </c>
      <c r="AZ1045">
        <v>0</v>
      </c>
      <c r="BA1045">
        <v>0</v>
      </c>
      <c r="BB1045">
        <v>0</v>
      </c>
      <c r="BC1045">
        <v>22</v>
      </c>
      <c r="BD1045">
        <v>71455.5</v>
      </c>
      <c r="BE1045">
        <v>71.455500000000001</v>
      </c>
      <c r="BF1045">
        <v>207.39229800000001</v>
      </c>
      <c r="BG1045">
        <v>86.300594058709095</v>
      </c>
      <c r="BH1045">
        <v>1763</v>
      </c>
      <c r="BI1045">
        <v>103.927046</v>
      </c>
      <c r="BJ1045">
        <v>245.58598326204722</v>
      </c>
      <c r="BK1045">
        <v>102.19384447925286</v>
      </c>
      <c r="BL1045" t="s">
        <v>515</v>
      </c>
    </row>
    <row r="1046" spans="1:64">
      <c r="A1046" t="s">
        <v>1925</v>
      </c>
      <c r="B1046" t="s">
        <v>1915</v>
      </c>
      <c r="C1046" t="s">
        <v>515</v>
      </c>
      <c r="D1046" t="s">
        <v>942</v>
      </c>
      <c r="E1046">
        <v>2024</v>
      </c>
      <c r="F1046">
        <v>90.39</v>
      </c>
      <c r="G1046">
        <v>21.32</v>
      </c>
      <c r="H1046">
        <v>34890</v>
      </c>
      <c r="I1046">
        <v>239.24415438735801</v>
      </c>
      <c r="J1046">
        <v>1</v>
      </c>
      <c r="K1046">
        <v>1</v>
      </c>
      <c r="L1046">
        <v>1400</v>
      </c>
      <c r="M1046">
        <v>1.4</v>
      </c>
      <c r="N1046">
        <v>8.2851999999999997</v>
      </c>
      <c r="O1046">
        <v>3.4630731192643935</v>
      </c>
      <c r="P1046">
        <v>0</v>
      </c>
      <c r="Q1046">
        <v>0</v>
      </c>
      <c r="R1046">
        <v>0</v>
      </c>
      <c r="S1046">
        <v>0</v>
      </c>
      <c r="T1046">
        <v>0</v>
      </c>
      <c r="U1046">
        <v>0</v>
      </c>
      <c r="V1046">
        <v>0</v>
      </c>
      <c r="W1046">
        <v>0</v>
      </c>
      <c r="X1046">
        <v>0</v>
      </c>
      <c r="Y1046">
        <v>0</v>
      </c>
      <c r="Z1046">
        <v>0</v>
      </c>
      <c r="AA1046">
        <v>0</v>
      </c>
      <c r="AB1046">
        <v>1</v>
      </c>
      <c r="AC1046">
        <v>1</v>
      </c>
      <c r="AD1046">
        <v>135</v>
      </c>
      <c r="AE1046">
        <v>0.13500000000000001</v>
      </c>
      <c r="AF1046">
        <v>0.92404200000000003</v>
      </c>
      <c r="AG1046">
        <v>0.38623388829132776</v>
      </c>
      <c r="AH1046">
        <v>7</v>
      </c>
      <c r="AI1046">
        <v>11731.680000000002</v>
      </c>
      <c r="AJ1046">
        <v>11.731679999999999</v>
      </c>
      <c r="AK1046">
        <v>10.581316159622549</v>
      </c>
      <c r="AL1046">
        <v>4.4228107419044553</v>
      </c>
      <c r="AM1046">
        <v>1833</v>
      </c>
      <c r="AN1046">
        <v>23619.872999999978</v>
      </c>
      <c r="AO1046">
        <v>23.619872999999998</v>
      </c>
      <c r="AP1046">
        <v>21.303798250815969</v>
      </c>
      <c r="AQ1046">
        <v>8.9046264496490828</v>
      </c>
      <c r="AR1046">
        <v>2292</v>
      </c>
      <c r="AS1046">
        <v>35753.081999999806</v>
      </c>
      <c r="AT1046">
        <v>35.753082000000028</v>
      </c>
      <c r="AU1046">
        <v>32.247271006617098</v>
      </c>
      <c r="AV1046">
        <v>13.478812508165127</v>
      </c>
      <c r="AW1046">
        <v>0</v>
      </c>
      <c r="AX1046">
        <v>0</v>
      </c>
      <c r="AY1046">
        <v>0</v>
      </c>
      <c r="AZ1046">
        <v>0</v>
      </c>
      <c r="BA1046">
        <v>0</v>
      </c>
      <c r="BB1046">
        <v>0</v>
      </c>
      <c r="BC1046">
        <v>26</v>
      </c>
      <c r="BD1046">
        <v>96255.5</v>
      </c>
      <c r="BE1046">
        <v>96.255499999999998</v>
      </c>
      <c r="BF1046">
        <v>230.09927457889839</v>
      </c>
      <c r="BG1046">
        <v>96.177595297207034</v>
      </c>
      <c r="BH1046">
        <v>2320</v>
      </c>
      <c r="BI1046">
        <v>133.54358200000001</v>
      </c>
      <c r="BJ1046">
        <v>271.55578758551547</v>
      </c>
      <c r="BK1046">
        <v>113.50571481292788</v>
      </c>
      <c r="BL1046" t="s">
        <v>515</v>
      </c>
    </row>
    <row r="1047" spans="1:64">
      <c r="A1047" t="s">
        <v>1926</v>
      </c>
      <c r="B1047" t="s">
        <v>1927</v>
      </c>
      <c r="C1047" t="s">
        <v>516</v>
      </c>
      <c r="D1047" t="s">
        <v>942</v>
      </c>
      <c r="E1047">
        <v>2012</v>
      </c>
      <c r="F1047" s="23">
        <v>41.73</v>
      </c>
      <c r="G1047" s="23">
        <v>9.42</v>
      </c>
      <c r="H1047" s="22">
        <v>17163</v>
      </c>
      <c r="I1047" s="34">
        <v>143.71441899999999</v>
      </c>
      <c r="J1047" s="22">
        <v>0</v>
      </c>
      <c r="K1047" s="22" t="s">
        <v>782</v>
      </c>
      <c r="L1047" s="23">
        <v>0</v>
      </c>
      <c r="M1047" s="23">
        <v>0</v>
      </c>
      <c r="N1047" s="23">
        <v>0</v>
      </c>
      <c r="O1047" s="14">
        <v>0</v>
      </c>
      <c r="P1047" s="22">
        <v>0</v>
      </c>
      <c r="Q1047" s="22" t="s">
        <v>782</v>
      </c>
      <c r="R1047" s="23">
        <v>0</v>
      </c>
      <c r="S1047" s="23">
        <v>0</v>
      </c>
      <c r="T1047" s="23">
        <v>0</v>
      </c>
      <c r="U1047" s="14">
        <v>0</v>
      </c>
      <c r="V1047" s="22">
        <v>0</v>
      </c>
      <c r="W1047" s="22" t="s">
        <v>782</v>
      </c>
      <c r="X1047" s="23">
        <v>0</v>
      </c>
      <c r="Y1047" s="23">
        <v>0</v>
      </c>
      <c r="Z1047" s="23">
        <v>0</v>
      </c>
      <c r="AA1047" s="14">
        <v>0</v>
      </c>
      <c r="AB1047" s="22">
        <v>0</v>
      </c>
      <c r="AC1047" s="22" t="s">
        <v>782</v>
      </c>
      <c r="AD1047" s="23">
        <v>0</v>
      </c>
      <c r="AE1047" s="23">
        <v>0</v>
      </c>
      <c r="AF1047" s="23">
        <v>0</v>
      </c>
      <c r="AG1047" s="14">
        <v>0</v>
      </c>
      <c r="AH1047" s="22" t="s">
        <v>782</v>
      </c>
      <c r="AI1047" s="23" t="s">
        <v>782</v>
      </c>
      <c r="AJ1047" s="23" t="s">
        <v>782</v>
      </c>
      <c r="AK1047" s="23" t="s">
        <v>782</v>
      </c>
      <c r="AL1047" s="14" t="s">
        <v>782</v>
      </c>
      <c r="AM1047" s="22" t="s">
        <v>782</v>
      </c>
      <c r="AN1047" s="23" t="s">
        <v>782</v>
      </c>
      <c r="AO1047" s="23" t="s">
        <v>782</v>
      </c>
      <c r="AP1047" s="23" t="s">
        <v>782</v>
      </c>
      <c r="AQ1047" s="14" t="s">
        <v>782</v>
      </c>
      <c r="AR1047" s="22">
        <v>317</v>
      </c>
      <c r="AS1047" s="23">
        <v>3530.248</v>
      </c>
      <c r="AT1047" s="23">
        <v>3.5302479999999998</v>
      </c>
      <c r="AU1047" s="23">
        <v>3.0038149999999999</v>
      </c>
      <c r="AV1047" s="14">
        <v>2.0901277832115097</v>
      </c>
      <c r="AW1047" s="22">
        <v>4</v>
      </c>
      <c r="AX1047" s="22" t="s">
        <v>782</v>
      </c>
      <c r="AY1047" s="23">
        <v>946</v>
      </c>
      <c r="AZ1047" s="23">
        <v>0.94599999999999995</v>
      </c>
      <c r="BA1047" s="23">
        <v>3.8590329999999997</v>
      </c>
      <c r="BB1047" s="14">
        <v>2.685209338667681</v>
      </c>
      <c r="BC1047" s="22">
        <v>2</v>
      </c>
      <c r="BD1047" s="23">
        <v>1200</v>
      </c>
      <c r="BE1047" s="23">
        <v>1.2</v>
      </c>
      <c r="BF1047" s="23">
        <v>1.9163999999999999</v>
      </c>
      <c r="BG1047" s="14">
        <v>1.3334778885339265</v>
      </c>
      <c r="BH1047" s="22">
        <v>323</v>
      </c>
      <c r="BI1047" s="23">
        <v>5.6762479999999993</v>
      </c>
      <c r="BJ1047" s="23">
        <v>8.7792479999999991</v>
      </c>
      <c r="BK1047" s="14">
        <v>6.1088150104131174</v>
      </c>
      <c r="BL1047" t="s">
        <v>516</v>
      </c>
    </row>
    <row r="1048" spans="1:64">
      <c r="A1048" t="s">
        <v>1928</v>
      </c>
      <c r="B1048" t="s">
        <v>1927</v>
      </c>
      <c r="C1048" t="s">
        <v>516</v>
      </c>
      <c r="D1048" t="s">
        <v>942</v>
      </c>
      <c r="E1048">
        <v>2015</v>
      </c>
      <c r="F1048" s="23">
        <v>41.73</v>
      </c>
      <c r="G1048" s="23">
        <v>9.4499999999999993</v>
      </c>
      <c r="H1048" s="22">
        <v>17441</v>
      </c>
      <c r="I1048" s="34">
        <v>140.06557849945045</v>
      </c>
      <c r="J1048" s="13">
        <v>0</v>
      </c>
      <c r="K1048" s="13">
        <v>0</v>
      </c>
      <c r="L1048" s="19">
        <v>0</v>
      </c>
      <c r="M1048" s="35">
        <v>0</v>
      </c>
      <c r="N1048" s="19">
        <v>0</v>
      </c>
      <c r="O1048" s="17">
        <v>0</v>
      </c>
      <c r="P1048" s="36">
        <v>0</v>
      </c>
      <c r="Q1048" s="37">
        <v>0</v>
      </c>
      <c r="R1048" s="38">
        <v>0</v>
      </c>
      <c r="S1048" s="27">
        <v>0</v>
      </c>
      <c r="T1048" s="23">
        <v>0</v>
      </c>
      <c r="U1048" s="17">
        <v>0</v>
      </c>
      <c r="V1048" s="22">
        <v>0</v>
      </c>
      <c r="W1048" s="22">
        <v>0</v>
      </c>
      <c r="X1048" s="23">
        <v>0</v>
      </c>
      <c r="Y1048" s="27">
        <v>0</v>
      </c>
      <c r="Z1048" s="27">
        <v>0</v>
      </c>
      <c r="AA1048" s="14">
        <v>0</v>
      </c>
      <c r="AB1048" s="39">
        <v>0</v>
      </c>
      <c r="AC1048" s="22" t="s">
        <v>782</v>
      </c>
      <c r="AD1048" s="23">
        <v>0</v>
      </c>
      <c r="AE1048" s="23">
        <v>0</v>
      </c>
      <c r="AF1048" s="23">
        <v>0</v>
      </c>
      <c r="AG1048" s="14">
        <v>0</v>
      </c>
      <c r="AH1048" s="22" t="s">
        <v>782</v>
      </c>
      <c r="AI1048" s="23" t="s">
        <v>782</v>
      </c>
      <c r="AJ1048" s="23" t="s">
        <v>782</v>
      </c>
      <c r="AK1048" s="23" t="s">
        <v>782</v>
      </c>
      <c r="AL1048" s="14" t="s">
        <v>782</v>
      </c>
      <c r="AM1048" s="22" t="s">
        <v>782</v>
      </c>
      <c r="AN1048" s="23" t="s">
        <v>782</v>
      </c>
      <c r="AO1048" s="23" t="s">
        <v>782</v>
      </c>
      <c r="AP1048" s="23" t="s">
        <v>782</v>
      </c>
      <c r="AQ1048" s="14" t="s">
        <v>782</v>
      </c>
      <c r="AR1048" s="40">
        <v>409</v>
      </c>
      <c r="AS1048" s="41">
        <v>4730.2429999999995</v>
      </c>
      <c r="AT1048" s="23">
        <v>4.7302429999999998</v>
      </c>
      <c r="AU1048" s="23">
        <v>4.2012257372847186</v>
      </c>
      <c r="AV1048" s="14">
        <v>2.9994705210896635</v>
      </c>
      <c r="AW1048" s="22">
        <v>4</v>
      </c>
      <c r="AX1048" s="22" t="s">
        <v>782</v>
      </c>
      <c r="AY1048" s="23">
        <v>946</v>
      </c>
      <c r="AZ1048" s="23">
        <v>0.94599999999999995</v>
      </c>
      <c r="BA1048" s="23">
        <v>2.4650339696656691</v>
      </c>
      <c r="BB1048" s="14">
        <v>1.7599141745417064</v>
      </c>
      <c r="BC1048" s="42">
        <v>2</v>
      </c>
      <c r="BD1048" s="43">
        <v>1200</v>
      </c>
      <c r="BE1048" s="44">
        <v>1.2</v>
      </c>
      <c r="BF1048" s="23">
        <v>1.6839919672538632</v>
      </c>
      <c r="BG1048" s="14">
        <v>1.2022882319087915</v>
      </c>
      <c r="BH1048" s="22">
        <v>415</v>
      </c>
      <c r="BI1048" s="23">
        <v>6.8762429999999997</v>
      </c>
      <c r="BJ1048" s="23">
        <v>8.3502516742042516</v>
      </c>
      <c r="BK1048" s="14">
        <v>5.9616729275401612</v>
      </c>
      <c r="BL1048" t="s">
        <v>516</v>
      </c>
    </row>
    <row r="1049" spans="1:64">
      <c r="A1049" t="s">
        <v>1929</v>
      </c>
      <c r="B1049" t="s">
        <v>1927</v>
      </c>
      <c r="C1049" t="s">
        <v>516</v>
      </c>
      <c r="D1049" t="s">
        <v>942</v>
      </c>
      <c r="E1049">
        <v>2016</v>
      </c>
      <c r="F1049" s="23">
        <v>41.73</v>
      </c>
      <c r="G1049" s="23">
        <v>9.27</v>
      </c>
      <c r="H1049" s="22">
        <v>17464</v>
      </c>
      <c r="I1049" s="34">
        <v>148.29058953572905</v>
      </c>
      <c r="J1049" s="13">
        <v>0</v>
      </c>
      <c r="K1049" s="13">
        <v>0</v>
      </c>
      <c r="L1049" s="19">
        <v>0</v>
      </c>
      <c r="M1049" s="35">
        <v>0</v>
      </c>
      <c r="N1049" s="19">
        <v>0</v>
      </c>
      <c r="O1049" s="17">
        <v>0</v>
      </c>
      <c r="P1049" s="13">
        <v>0</v>
      </c>
      <c r="Q1049" s="13">
        <v>0</v>
      </c>
      <c r="R1049" s="19">
        <v>0</v>
      </c>
      <c r="S1049" s="27">
        <v>0</v>
      </c>
      <c r="T1049" s="19">
        <v>0</v>
      </c>
      <c r="U1049" s="17">
        <v>0</v>
      </c>
      <c r="V1049" s="13">
        <v>0</v>
      </c>
      <c r="W1049" s="13">
        <v>0</v>
      </c>
      <c r="X1049" s="19">
        <v>0</v>
      </c>
      <c r="Y1049" s="27">
        <v>0</v>
      </c>
      <c r="Z1049" s="19">
        <v>0</v>
      </c>
      <c r="AA1049" s="14">
        <v>0</v>
      </c>
      <c r="AB1049" s="13">
        <v>0</v>
      </c>
      <c r="AC1049" s="22" t="s">
        <v>782</v>
      </c>
      <c r="AD1049" s="19">
        <v>0</v>
      </c>
      <c r="AE1049" s="23">
        <v>0</v>
      </c>
      <c r="AF1049" s="19">
        <v>0</v>
      </c>
      <c r="AG1049" s="14">
        <v>0</v>
      </c>
      <c r="AH1049" s="22" t="s">
        <v>782</v>
      </c>
      <c r="AI1049" s="23" t="s">
        <v>782</v>
      </c>
      <c r="AJ1049" s="23" t="s">
        <v>782</v>
      </c>
      <c r="AK1049" s="23" t="s">
        <v>782</v>
      </c>
      <c r="AL1049" s="14" t="s">
        <v>782</v>
      </c>
      <c r="AM1049" s="22" t="s">
        <v>782</v>
      </c>
      <c r="AN1049" s="23" t="s">
        <v>782</v>
      </c>
      <c r="AO1049" s="23" t="s">
        <v>782</v>
      </c>
      <c r="AP1049" s="23" t="s">
        <v>782</v>
      </c>
      <c r="AQ1049" s="14" t="s">
        <v>782</v>
      </c>
      <c r="AR1049" s="13">
        <v>428</v>
      </c>
      <c r="AS1049" s="19">
        <v>4944.4379999999974</v>
      </c>
      <c r="AT1049" s="23">
        <v>4.9444379999999972</v>
      </c>
      <c r="AU1049" s="19">
        <v>4.3906609440000057</v>
      </c>
      <c r="AV1049" s="14">
        <v>2.9608493416516644</v>
      </c>
      <c r="AW1049" s="13">
        <v>4</v>
      </c>
      <c r="AX1049" s="22" t="s">
        <v>782</v>
      </c>
      <c r="AY1049" s="19">
        <v>961</v>
      </c>
      <c r="AZ1049" s="23">
        <v>0.96099999999999997</v>
      </c>
      <c r="BA1049" s="19">
        <v>4.6076349999999993</v>
      </c>
      <c r="BB1049" s="14">
        <v>3.1071661488606046</v>
      </c>
      <c r="BC1049" s="13">
        <v>2</v>
      </c>
      <c r="BD1049" s="19">
        <v>1200</v>
      </c>
      <c r="BE1049" s="44">
        <v>1.2</v>
      </c>
      <c r="BF1049" s="19">
        <v>1.6839919672538635</v>
      </c>
      <c r="BG1049" s="14">
        <v>1.13560271931357</v>
      </c>
      <c r="BH1049" s="22">
        <v>434</v>
      </c>
      <c r="BI1049" s="23">
        <v>7.1054379999999977</v>
      </c>
      <c r="BJ1049" s="23">
        <v>10.682287911253869</v>
      </c>
      <c r="BK1049" s="14">
        <v>7.203618209825839</v>
      </c>
      <c r="BL1049" t="s">
        <v>516</v>
      </c>
    </row>
    <row r="1050" spans="1:64">
      <c r="A1050" t="s">
        <v>1930</v>
      </c>
      <c r="B1050" t="s">
        <v>1927</v>
      </c>
      <c r="C1050" t="s">
        <v>516</v>
      </c>
      <c r="D1050" t="s">
        <v>942</v>
      </c>
      <c r="E1050">
        <v>2017</v>
      </c>
      <c r="F1050" s="23">
        <v>41.73</v>
      </c>
      <c r="G1050" s="23">
        <v>9.2899999999999991</v>
      </c>
      <c r="H1050" s="22">
        <v>17582</v>
      </c>
      <c r="I1050" s="34">
        <v>138.10679397552522</v>
      </c>
      <c r="J1050" s="13">
        <v>0</v>
      </c>
      <c r="K1050" s="13">
        <v>0</v>
      </c>
      <c r="L1050" s="19">
        <v>0</v>
      </c>
      <c r="M1050" s="19">
        <v>0</v>
      </c>
      <c r="N1050" s="19">
        <v>0</v>
      </c>
      <c r="O1050" s="17">
        <v>0</v>
      </c>
      <c r="P1050" s="13">
        <v>0</v>
      </c>
      <c r="Q1050" s="13">
        <v>0</v>
      </c>
      <c r="R1050" s="19">
        <v>0</v>
      </c>
      <c r="S1050" s="19">
        <v>0</v>
      </c>
      <c r="T1050" s="19">
        <v>0</v>
      </c>
      <c r="U1050" s="17">
        <v>0</v>
      </c>
      <c r="V1050" s="13">
        <v>0</v>
      </c>
      <c r="W1050" s="13">
        <v>0</v>
      </c>
      <c r="X1050" s="19">
        <v>0</v>
      </c>
      <c r="Y1050" s="19">
        <v>0</v>
      </c>
      <c r="Z1050" s="19">
        <v>0</v>
      </c>
      <c r="AA1050" s="14">
        <v>0</v>
      </c>
      <c r="AB1050" s="13">
        <v>0</v>
      </c>
      <c r="AC1050" s="22" t="s">
        <v>782</v>
      </c>
      <c r="AD1050" s="19">
        <v>0</v>
      </c>
      <c r="AE1050" s="19">
        <v>0</v>
      </c>
      <c r="AF1050" s="19">
        <v>0</v>
      </c>
      <c r="AG1050" s="14">
        <v>0</v>
      </c>
      <c r="AH1050" s="22" t="s">
        <v>782</v>
      </c>
      <c r="AI1050" s="23" t="s">
        <v>782</v>
      </c>
      <c r="AJ1050" s="23" t="s">
        <v>782</v>
      </c>
      <c r="AK1050" s="23" t="s">
        <v>782</v>
      </c>
      <c r="AL1050" s="14" t="s">
        <v>782</v>
      </c>
      <c r="AM1050" s="22" t="s">
        <v>782</v>
      </c>
      <c r="AN1050" s="23" t="s">
        <v>782</v>
      </c>
      <c r="AO1050" s="23" t="s">
        <v>782</v>
      </c>
      <c r="AP1050" s="23" t="s">
        <v>782</v>
      </c>
      <c r="AQ1050" s="14" t="s">
        <v>782</v>
      </c>
      <c r="AR1050" s="13">
        <v>447</v>
      </c>
      <c r="AS1050" s="19">
        <v>5095.1079999999956</v>
      </c>
      <c r="AT1050" s="19">
        <v>5.0951079999999935</v>
      </c>
      <c r="AU1050" s="19">
        <v>4.5244559040000052</v>
      </c>
      <c r="AV1050" s="14">
        <v>3.2760559953348949</v>
      </c>
      <c r="AW1050" s="13">
        <v>4</v>
      </c>
      <c r="AX1050" s="22" t="s">
        <v>782</v>
      </c>
      <c r="AY1050" s="19">
        <v>0</v>
      </c>
      <c r="AZ1050" s="19">
        <v>0</v>
      </c>
      <c r="BA1050" s="19">
        <v>0</v>
      </c>
      <c r="BB1050" s="14">
        <v>0</v>
      </c>
      <c r="BC1050" s="13">
        <v>4</v>
      </c>
      <c r="BD1050" s="19">
        <v>6760</v>
      </c>
      <c r="BE1050" s="19">
        <v>6.76</v>
      </c>
      <c r="BF1050" s="19">
        <v>10.624471967253864</v>
      </c>
      <c r="BG1050" s="14">
        <v>7.6929393995900694</v>
      </c>
      <c r="BH1050" s="22">
        <v>455</v>
      </c>
      <c r="BI1050" s="23">
        <v>11.855107999999994</v>
      </c>
      <c r="BJ1050" s="23">
        <v>15.14892787125387</v>
      </c>
      <c r="BK1050" s="14">
        <v>10.968995394924963</v>
      </c>
      <c r="BL1050" t="s">
        <v>516</v>
      </c>
    </row>
    <row r="1051" spans="1:64">
      <c r="A1051" t="s">
        <v>1931</v>
      </c>
      <c r="B1051" t="s">
        <v>1927</v>
      </c>
      <c r="C1051" t="s">
        <v>516</v>
      </c>
      <c r="D1051" t="s">
        <v>942</v>
      </c>
      <c r="E1051">
        <v>2018</v>
      </c>
      <c r="F1051" s="23">
        <v>41.73</v>
      </c>
      <c r="G1051" s="23">
        <v>9.2899999999999991</v>
      </c>
      <c r="H1051" s="22">
        <v>17532</v>
      </c>
      <c r="I1051" s="34">
        <v>138.11660966806079</v>
      </c>
      <c r="J1051" s="13">
        <v>0</v>
      </c>
      <c r="K1051" s="13">
        <v>0</v>
      </c>
      <c r="L1051" s="19">
        <v>0</v>
      </c>
      <c r="M1051" s="19">
        <v>0</v>
      </c>
      <c r="N1051" s="19">
        <v>0</v>
      </c>
      <c r="O1051" s="17">
        <v>0</v>
      </c>
      <c r="P1051" s="13">
        <v>0</v>
      </c>
      <c r="Q1051" s="13">
        <v>0</v>
      </c>
      <c r="R1051" s="19">
        <v>0</v>
      </c>
      <c r="S1051" s="19">
        <v>0</v>
      </c>
      <c r="T1051" s="19">
        <v>0</v>
      </c>
      <c r="U1051" s="17">
        <v>0</v>
      </c>
      <c r="V1051" s="13">
        <v>0</v>
      </c>
      <c r="W1051" s="13">
        <v>0</v>
      </c>
      <c r="X1051" s="19">
        <v>0</v>
      </c>
      <c r="Y1051" s="19">
        <v>0</v>
      </c>
      <c r="Z1051" s="19">
        <v>0</v>
      </c>
      <c r="AA1051" s="14">
        <v>0</v>
      </c>
      <c r="AB1051" s="13">
        <v>0</v>
      </c>
      <c r="AC1051" s="22" t="s">
        <v>782</v>
      </c>
      <c r="AD1051" s="19">
        <v>0</v>
      </c>
      <c r="AE1051" s="19">
        <v>0</v>
      </c>
      <c r="AF1051" s="19">
        <v>0</v>
      </c>
      <c r="AG1051" s="14">
        <v>0</v>
      </c>
      <c r="AH1051" s="22" t="s">
        <v>782</v>
      </c>
      <c r="AI1051" s="23" t="s">
        <v>782</v>
      </c>
      <c r="AJ1051" s="23" t="s">
        <v>782</v>
      </c>
      <c r="AK1051" s="23" t="s">
        <v>782</v>
      </c>
      <c r="AL1051" s="14" t="s">
        <v>782</v>
      </c>
      <c r="AM1051" s="22" t="s">
        <v>782</v>
      </c>
      <c r="AN1051" s="23" t="s">
        <v>782</v>
      </c>
      <c r="AO1051" s="23" t="s">
        <v>782</v>
      </c>
      <c r="AP1051" s="23" t="s">
        <v>782</v>
      </c>
      <c r="AQ1051" s="14" t="s">
        <v>782</v>
      </c>
      <c r="AR1051" s="13">
        <v>461</v>
      </c>
      <c r="AS1051" s="19">
        <v>5392.0429999999942</v>
      </c>
      <c r="AT1051" s="19">
        <v>5.392042999999993</v>
      </c>
      <c r="AU1051" s="19">
        <v>4.7881341840000049</v>
      </c>
      <c r="AV1051" s="14">
        <v>3.4667330710675937</v>
      </c>
      <c r="AW1051" s="13">
        <v>4</v>
      </c>
      <c r="AX1051" s="22" t="s">
        <v>782</v>
      </c>
      <c r="AY1051" s="19">
        <v>961</v>
      </c>
      <c r="AZ1051" s="19">
        <v>0.96099999999999997</v>
      </c>
      <c r="BA1051" s="19">
        <v>4.7699474599999991</v>
      </c>
      <c r="BB1051" s="14">
        <v>3.4535654122004127</v>
      </c>
      <c r="BC1051" s="13">
        <v>4</v>
      </c>
      <c r="BD1051" s="19">
        <v>6760</v>
      </c>
      <c r="BE1051" s="19">
        <v>6.76</v>
      </c>
      <c r="BF1051" s="19">
        <v>10.442799453823735</v>
      </c>
      <c r="BG1051" s="14">
        <v>7.5608570749898822</v>
      </c>
      <c r="BH1051" s="22">
        <v>469</v>
      </c>
      <c r="BI1051" s="23">
        <v>13.113042999999994</v>
      </c>
      <c r="BJ1051" s="23">
        <v>20.00088109782374</v>
      </c>
      <c r="BK1051" s="14">
        <v>14.481155558257889</v>
      </c>
      <c r="BL1051" t="s">
        <v>516</v>
      </c>
    </row>
    <row r="1052" spans="1:64">
      <c r="A1052" t="s">
        <v>1932</v>
      </c>
      <c r="B1052" t="s">
        <v>1927</v>
      </c>
      <c r="C1052" t="s">
        <v>516</v>
      </c>
      <c r="D1052" t="s">
        <v>942</v>
      </c>
      <c r="E1052">
        <v>2019</v>
      </c>
      <c r="F1052" s="23">
        <v>41.73</v>
      </c>
      <c r="G1052" s="23">
        <v>9.3000000000000007</v>
      </c>
      <c r="H1052" s="22">
        <v>17444</v>
      </c>
      <c r="I1052" s="34">
        <v>140.58722271458916</v>
      </c>
      <c r="J1052" s="22">
        <v>0</v>
      </c>
      <c r="K1052" s="22">
        <v>0</v>
      </c>
      <c r="L1052" s="23">
        <v>0</v>
      </c>
      <c r="M1052" s="23">
        <v>0</v>
      </c>
      <c r="N1052" s="23">
        <v>0</v>
      </c>
      <c r="O1052" s="14">
        <v>0</v>
      </c>
      <c r="P1052" s="22">
        <v>0</v>
      </c>
      <c r="Q1052" s="22">
        <v>0</v>
      </c>
      <c r="R1052" s="23">
        <v>0</v>
      </c>
      <c r="S1052" s="23">
        <v>0</v>
      </c>
      <c r="T1052" s="23">
        <v>0</v>
      </c>
      <c r="U1052" s="14">
        <v>0</v>
      </c>
      <c r="V1052" s="22">
        <v>0</v>
      </c>
      <c r="W1052" s="22">
        <v>0</v>
      </c>
      <c r="X1052" s="23">
        <v>0</v>
      </c>
      <c r="Y1052" s="23">
        <v>0</v>
      </c>
      <c r="Z1052" s="23">
        <v>0</v>
      </c>
      <c r="AA1052" s="14">
        <v>0</v>
      </c>
      <c r="AB1052" s="22">
        <v>0</v>
      </c>
      <c r="AC1052" s="22">
        <v>0</v>
      </c>
      <c r="AD1052" s="23">
        <v>0</v>
      </c>
      <c r="AE1052" s="23">
        <v>0</v>
      </c>
      <c r="AF1052" s="23">
        <v>0</v>
      </c>
      <c r="AG1052" s="14">
        <v>0</v>
      </c>
      <c r="AH1052" s="22">
        <v>0</v>
      </c>
      <c r="AI1052" s="23">
        <v>0</v>
      </c>
      <c r="AJ1052" s="23">
        <v>0</v>
      </c>
      <c r="AK1052" s="23">
        <v>0</v>
      </c>
      <c r="AL1052" s="14">
        <v>0</v>
      </c>
      <c r="AM1052" s="22">
        <v>488</v>
      </c>
      <c r="AN1052" s="23">
        <v>5840.7829999999931</v>
      </c>
      <c r="AO1052" s="23">
        <v>5.8407829999999947</v>
      </c>
      <c r="AP1052" s="23">
        <v>5.1866153040000036</v>
      </c>
      <c r="AQ1052" s="14">
        <v>3.6892508464510505</v>
      </c>
      <c r="AR1052" s="22">
        <v>488</v>
      </c>
      <c r="AS1052" s="23">
        <v>5840.7829999999931</v>
      </c>
      <c r="AT1052" s="23">
        <v>5.8407829999999947</v>
      </c>
      <c r="AU1052" s="23">
        <v>5.1866153040000036</v>
      </c>
      <c r="AV1052" s="14">
        <v>3.6892508464510505</v>
      </c>
      <c r="AW1052" s="22">
        <v>4</v>
      </c>
      <c r="AX1052" s="22" t="s">
        <v>782</v>
      </c>
      <c r="AY1052" s="23">
        <v>961</v>
      </c>
      <c r="AZ1052" s="23">
        <v>0.96099999999999997</v>
      </c>
      <c r="BA1052" s="23">
        <v>4.6076349999999993</v>
      </c>
      <c r="BB1052" s="14">
        <v>3.2774208857899652</v>
      </c>
      <c r="BC1052" s="22">
        <v>6</v>
      </c>
      <c r="BD1052" s="23">
        <v>13160</v>
      </c>
      <c r="BE1052" s="23">
        <v>13.16</v>
      </c>
      <c r="BF1052" s="23">
        <v>34.123457916828755</v>
      </c>
      <c r="BG1052" s="14">
        <v>24.272090491540567</v>
      </c>
      <c r="BH1052" s="22">
        <v>498</v>
      </c>
      <c r="BI1052" s="23">
        <v>19.961782999999997</v>
      </c>
      <c r="BJ1052" s="23">
        <v>43.917708220828757</v>
      </c>
      <c r="BK1052" s="14">
        <v>31.238762223781581</v>
      </c>
      <c r="BL1052" t="s">
        <v>516</v>
      </c>
    </row>
    <row r="1053" spans="1:64">
      <c r="A1053" t="s">
        <v>1933</v>
      </c>
      <c r="B1053" t="s">
        <v>1927</v>
      </c>
      <c r="C1053" t="s">
        <v>516</v>
      </c>
      <c r="D1053" t="s">
        <v>942</v>
      </c>
      <c r="E1053">
        <v>2020</v>
      </c>
      <c r="F1053" s="23">
        <v>41.73</v>
      </c>
      <c r="G1053" s="23">
        <v>9.32</v>
      </c>
      <c r="H1053" s="22">
        <v>17422</v>
      </c>
      <c r="I1053" s="34">
        <v>140.46341080460311</v>
      </c>
      <c r="J1053" s="22">
        <v>0</v>
      </c>
      <c r="K1053" s="22">
        <v>0</v>
      </c>
      <c r="L1053" s="23">
        <v>0</v>
      </c>
      <c r="M1053" s="23">
        <v>0</v>
      </c>
      <c r="N1053" s="23">
        <v>0</v>
      </c>
      <c r="O1053" s="14">
        <v>0</v>
      </c>
      <c r="P1053" s="22">
        <v>0</v>
      </c>
      <c r="Q1053" s="22">
        <v>0</v>
      </c>
      <c r="R1053" s="23">
        <v>0</v>
      </c>
      <c r="S1053" s="23">
        <v>0</v>
      </c>
      <c r="T1053" s="23">
        <v>0</v>
      </c>
      <c r="U1053" s="14">
        <v>0</v>
      </c>
      <c r="V1053" s="22">
        <v>0</v>
      </c>
      <c r="W1053" s="22">
        <v>0</v>
      </c>
      <c r="X1053" s="23">
        <v>0</v>
      </c>
      <c r="Y1053" s="23">
        <v>0</v>
      </c>
      <c r="Z1053" s="23">
        <v>0</v>
      </c>
      <c r="AA1053" s="14">
        <v>0</v>
      </c>
      <c r="AB1053" s="22">
        <v>0</v>
      </c>
      <c r="AC1053" s="22">
        <v>0</v>
      </c>
      <c r="AD1053" s="23">
        <v>0</v>
      </c>
      <c r="AE1053" s="23">
        <v>0</v>
      </c>
      <c r="AF1053" s="23">
        <v>0</v>
      </c>
      <c r="AG1053" s="14">
        <v>0</v>
      </c>
      <c r="AH1053" s="22">
        <v>1</v>
      </c>
      <c r="AI1053" s="23">
        <v>66.78</v>
      </c>
      <c r="AJ1053" s="23">
        <v>6.6780000000000006E-2</v>
      </c>
      <c r="AK1053" s="23">
        <v>5.9300640000000002E-2</v>
      </c>
      <c r="AL1053" s="14">
        <v>4.2217855639638688E-2</v>
      </c>
      <c r="AM1053" s="22">
        <v>548</v>
      </c>
      <c r="AN1053" s="23">
        <v>6321.1579999999885</v>
      </c>
      <c r="AO1053" s="23">
        <v>6.3211579999999969</v>
      </c>
      <c r="AP1053" s="23">
        <v>5.6131883040000048</v>
      </c>
      <c r="AQ1053" s="14">
        <v>3.9961925115206269</v>
      </c>
      <c r="AR1053" s="22">
        <v>549</v>
      </c>
      <c r="AS1053" s="23">
        <v>6387.9379999999883</v>
      </c>
      <c r="AT1053" s="23">
        <v>6.3879379999999966</v>
      </c>
      <c r="AU1053" s="23">
        <v>5.6724889440000048</v>
      </c>
      <c r="AV1053" s="14">
        <v>4.0384103671602656</v>
      </c>
      <c r="AW1053" s="22">
        <v>4</v>
      </c>
      <c r="AX1053" s="22">
        <v>4</v>
      </c>
      <c r="AY1053" s="23">
        <v>961</v>
      </c>
      <c r="AZ1053" s="23">
        <v>0.96099999999999997</v>
      </c>
      <c r="BA1053" s="23">
        <v>4.6076349999999993</v>
      </c>
      <c r="BB1053" s="14">
        <v>3.2803097786153166</v>
      </c>
      <c r="BC1053" s="22">
        <v>9</v>
      </c>
      <c r="BD1053" s="23">
        <v>22760</v>
      </c>
      <c r="BE1053" s="23">
        <v>22.759999999999998</v>
      </c>
      <c r="BF1053" s="23">
        <v>58.787270898596432</v>
      </c>
      <c r="BG1053" s="14">
        <v>41.852373199433885</v>
      </c>
      <c r="BH1053" s="22">
        <v>562</v>
      </c>
      <c r="BI1053" s="23">
        <v>30.108937999999995</v>
      </c>
      <c r="BJ1053" s="23">
        <v>69.067394842596443</v>
      </c>
      <c r="BK1053" s="14">
        <v>49.171093345209471</v>
      </c>
      <c r="BL1053" t="s">
        <v>516</v>
      </c>
    </row>
    <row r="1054" spans="1:64">
      <c r="A1054" t="s">
        <v>1934</v>
      </c>
      <c r="B1054" t="s">
        <v>1927</v>
      </c>
      <c r="C1054" t="s">
        <v>516</v>
      </c>
      <c r="D1054" t="s">
        <v>942</v>
      </c>
      <c r="E1054">
        <v>2021</v>
      </c>
      <c r="F1054" s="23">
        <v>41.73</v>
      </c>
      <c r="G1054" s="23">
        <v>9.36</v>
      </c>
      <c r="H1054" s="22">
        <v>17463</v>
      </c>
      <c r="I1054" s="34">
        <v>130.62</v>
      </c>
      <c r="J1054" s="22">
        <v>0</v>
      </c>
      <c r="K1054" s="22">
        <v>0</v>
      </c>
      <c r="L1054" s="23">
        <v>0</v>
      </c>
      <c r="M1054" s="23">
        <v>0</v>
      </c>
      <c r="N1054" s="23">
        <v>0</v>
      </c>
      <c r="O1054" s="14">
        <v>0</v>
      </c>
      <c r="P1054" s="22">
        <v>0</v>
      </c>
      <c r="Q1054" s="22">
        <v>0</v>
      </c>
      <c r="R1054" s="23">
        <v>0</v>
      </c>
      <c r="S1054" s="23">
        <v>0</v>
      </c>
      <c r="T1054" s="23">
        <v>0</v>
      </c>
      <c r="U1054" s="14">
        <v>0</v>
      </c>
      <c r="V1054" s="22">
        <v>0</v>
      </c>
      <c r="W1054" s="22">
        <v>0</v>
      </c>
      <c r="X1054" s="23">
        <v>0</v>
      </c>
      <c r="Y1054" s="23">
        <v>0</v>
      </c>
      <c r="Z1054" s="23">
        <v>0</v>
      </c>
      <c r="AA1054" s="14">
        <v>0</v>
      </c>
      <c r="AB1054" s="22">
        <v>0</v>
      </c>
      <c r="AC1054" s="22">
        <v>0</v>
      </c>
      <c r="AD1054" s="23">
        <v>0</v>
      </c>
      <c r="AE1054" s="23">
        <v>0</v>
      </c>
      <c r="AF1054" s="23">
        <v>0</v>
      </c>
      <c r="AG1054" s="14">
        <v>0</v>
      </c>
      <c r="AH1054" s="22">
        <v>1</v>
      </c>
      <c r="AI1054" s="23">
        <v>66.78</v>
      </c>
      <c r="AJ1054" s="23">
        <v>6.6780000000000006E-2</v>
      </c>
      <c r="AK1054" s="23">
        <v>5.9756273999999998E-2</v>
      </c>
      <c r="AL1054" s="14">
        <v>0.05</v>
      </c>
      <c r="AM1054" s="22">
        <v>617</v>
      </c>
      <c r="AN1054" s="23">
        <v>7173.2929999999997</v>
      </c>
      <c r="AO1054" s="23">
        <v>7.1732930000000001</v>
      </c>
      <c r="AP1054" s="23">
        <v>6.4188269340000002</v>
      </c>
      <c r="AQ1054" s="14">
        <v>4.91</v>
      </c>
      <c r="AR1054" s="22">
        <v>618</v>
      </c>
      <c r="AS1054" s="23">
        <v>7240.0730000000003</v>
      </c>
      <c r="AT1054" s="23">
        <v>7.2400729999999998</v>
      </c>
      <c r="AU1054" s="23">
        <v>6.4785832079999999</v>
      </c>
      <c r="AV1054" s="14">
        <v>4.96</v>
      </c>
      <c r="AW1054" s="22">
        <v>4</v>
      </c>
      <c r="AX1054" s="22">
        <v>6</v>
      </c>
      <c r="AY1054" s="23">
        <v>1187</v>
      </c>
      <c r="AZ1054" s="23">
        <v>1.1870000000000001</v>
      </c>
      <c r="BA1054" s="23">
        <v>5.1965909999999997</v>
      </c>
      <c r="BB1054" s="14">
        <v>3.98</v>
      </c>
      <c r="BC1054" s="22">
        <v>8</v>
      </c>
      <c r="BD1054" s="23">
        <v>22160</v>
      </c>
      <c r="BE1054" s="23">
        <v>22.16</v>
      </c>
      <c r="BF1054" s="23">
        <v>50.5848795</v>
      </c>
      <c r="BG1054" s="14">
        <v>38.729999999999997</v>
      </c>
      <c r="BH1054" s="22">
        <v>630</v>
      </c>
      <c r="BI1054" s="23">
        <v>30.59</v>
      </c>
      <c r="BJ1054" s="23">
        <v>62.26</v>
      </c>
      <c r="BK1054" s="14">
        <v>47.66</v>
      </c>
      <c r="BL1054" t="s">
        <v>516</v>
      </c>
    </row>
    <row r="1055" spans="1:64">
      <c r="A1055" t="s">
        <v>1935</v>
      </c>
      <c r="B1055" t="s">
        <v>1927</v>
      </c>
      <c r="C1055" t="s">
        <v>516</v>
      </c>
      <c r="D1055" s="111" t="s">
        <v>942</v>
      </c>
      <c r="E1055" s="110">
        <v>2022</v>
      </c>
      <c r="F1055" s="23"/>
      <c r="G1055" s="23"/>
      <c r="H1055" s="22">
        <v>17687</v>
      </c>
      <c r="I1055" s="34">
        <v>128.18720763223521</v>
      </c>
      <c r="J1055" s="22">
        <v>0</v>
      </c>
      <c r="K1055" s="22">
        <v>0</v>
      </c>
      <c r="L1055" s="23">
        <v>0</v>
      </c>
      <c r="M1055" s="23">
        <v>0</v>
      </c>
      <c r="N1055" s="23">
        <v>0</v>
      </c>
      <c r="O1055" s="14">
        <v>0</v>
      </c>
      <c r="P1055" s="22">
        <v>0</v>
      </c>
      <c r="Q1055" s="22">
        <v>0</v>
      </c>
      <c r="R1055" s="23">
        <v>0</v>
      </c>
      <c r="S1055" s="23">
        <v>0</v>
      </c>
      <c r="T1055" s="23">
        <v>0</v>
      </c>
      <c r="U1055" s="14">
        <v>0</v>
      </c>
      <c r="V1055" s="22">
        <v>0</v>
      </c>
      <c r="W1055" s="22">
        <v>0</v>
      </c>
      <c r="X1055" s="23">
        <v>0</v>
      </c>
      <c r="Y1055" s="23">
        <v>0</v>
      </c>
      <c r="Z1055" s="23">
        <v>0</v>
      </c>
      <c r="AA1055" s="14">
        <v>0</v>
      </c>
      <c r="AB1055" s="22">
        <v>0</v>
      </c>
      <c r="AC1055" s="22">
        <v>0</v>
      </c>
      <c r="AD1055" s="23">
        <v>0</v>
      </c>
      <c r="AE1055" s="23">
        <v>0</v>
      </c>
      <c r="AF1055" s="23">
        <v>0</v>
      </c>
      <c r="AG1055" s="14">
        <v>0</v>
      </c>
      <c r="AH1055" s="22">
        <v>1</v>
      </c>
      <c r="AI1055" s="23">
        <v>66.78</v>
      </c>
      <c r="AJ1055" s="23">
        <v>6.6780000000000006E-2</v>
      </c>
      <c r="AK1055" s="23">
        <v>6.8407022460601499E-2</v>
      </c>
      <c r="AL1055" s="14">
        <v>5.3364936895153335E-2</v>
      </c>
      <c r="AM1055" s="22">
        <v>739</v>
      </c>
      <c r="AN1055" s="23">
        <v>8369.1029999999846</v>
      </c>
      <c r="AO1055" s="23">
        <v>8.3691030000000008</v>
      </c>
      <c r="AP1055" s="23">
        <v>8.5730071413010904</v>
      </c>
      <c r="AQ1055" s="14">
        <v>6.6878804052716081</v>
      </c>
      <c r="AR1055" s="22">
        <v>740</v>
      </c>
      <c r="AS1055" s="23">
        <v>8435.8829999999907</v>
      </c>
      <c r="AT1055" s="23">
        <v>8.4358830000000005</v>
      </c>
      <c r="AU1055" s="23">
        <v>8.6414141637616915</v>
      </c>
      <c r="AV1055" s="14">
        <v>6.7412453421667617</v>
      </c>
      <c r="AW1055" s="22">
        <v>4</v>
      </c>
      <c r="AX1055" s="22">
        <v>6</v>
      </c>
      <c r="AY1055" s="23">
        <v>1187</v>
      </c>
      <c r="AZ1055" s="23">
        <v>1.1870000000000001</v>
      </c>
      <c r="BA1055" s="23">
        <v>5.1965909999999997</v>
      </c>
      <c r="BB1055" s="14">
        <v>4.0539076371090355</v>
      </c>
      <c r="BC1055" s="22">
        <v>8</v>
      </c>
      <c r="BD1055" s="23">
        <v>22160</v>
      </c>
      <c r="BE1055" s="23">
        <v>22.159999999999997</v>
      </c>
      <c r="BF1055" s="23">
        <v>56.646358780287464</v>
      </c>
      <c r="BG1055" s="14">
        <v>44.190336794607433</v>
      </c>
      <c r="BH1055" s="22">
        <v>752</v>
      </c>
      <c r="BI1055" s="23">
        <v>31.782882999999998</v>
      </c>
      <c r="BJ1055" s="23">
        <v>70.48436394404915</v>
      </c>
      <c r="BK1055" s="14">
        <v>54.985489773883231</v>
      </c>
      <c r="BL1055" t="s">
        <v>516</v>
      </c>
    </row>
    <row r="1056" spans="1:64">
      <c r="A1056" t="s">
        <v>1936</v>
      </c>
      <c r="B1056" t="s">
        <v>1927</v>
      </c>
      <c r="C1056" t="s">
        <v>516</v>
      </c>
      <c r="D1056" t="s">
        <v>942</v>
      </c>
      <c r="E1056">
        <v>2023</v>
      </c>
      <c r="F1056">
        <v>41.73</v>
      </c>
      <c r="G1056">
        <v>9.4499999999999993</v>
      </c>
      <c r="H1056">
        <v>18187</v>
      </c>
      <c r="I1056">
        <v>128.18720763223521</v>
      </c>
      <c r="J1056">
        <v>0</v>
      </c>
      <c r="K1056">
        <v>0</v>
      </c>
      <c r="L1056">
        <v>0</v>
      </c>
      <c r="M1056">
        <v>0</v>
      </c>
      <c r="N1056">
        <v>0</v>
      </c>
      <c r="O1056">
        <v>0</v>
      </c>
      <c r="P1056">
        <v>0</v>
      </c>
      <c r="Q1056">
        <v>0</v>
      </c>
      <c r="R1056">
        <v>0</v>
      </c>
      <c r="S1056">
        <v>0</v>
      </c>
      <c r="T1056">
        <v>0</v>
      </c>
      <c r="U1056">
        <v>0</v>
      </c>
      <c r="V1056">
        <v>0</v>
      </c>
      <c r="W1056">
        <v>0</v>
      </c>
      <c r="X1056">
        <v>0</v>
      </c>
      <c r="Y1056">
        <v>0</v>
      </c>
      <c r="Z1056">
        <v>0</v>
      </c>
      <c r="AA1056">
        <v>0</v>
      </c>
      <c r="AG1056">
        <v>0</v>
      </c>
      <c r="AH1056">
        <v>1</v>
      </c>
      <c r="AI1056">
        <v>66.78</v>
      </c>
      <c r="AJ1056">
        <v>6.6780000000000006E-2</v>
      </c>
      <c r="AK1056">
        <v>6.2639E-2</v>
      </c>
      <c r="AL1056">
        <v>5.2782000000000003E-2</v>
      </c>
      <c r="AM1056">
        <v>962</v>
      </c>
      <c r="AN1056">
        <v>10854.599</v>
      </c>
      <c r="AO1056">
        <v>10.854599</v>
      </c>
      <c r="AP1056">
        <v>10.181475000000001</v>
      </c>
      <c r="AQ1056">
        <v>7.9426607288383329</v>
      </c>
      <c r="AR1056">
        <v>1079</v>
      </c>
      <c r="AS1056">
        <v>11014.558000000001</v>
      </c>
      <c r="AT1056">
        <v>11.0145579999999</v>
      </c>
      <c r="AU1056">
        <v>10.3315148099521</v>
      </c>
      <c r="AV1056">
        <v>8.0597081415431635</v>
      </c>
      <c r="AW1056">
        <v>4</v>
      </c>
      <c r="AX1056">
        <v>5</v>
      </c>
      <c r="AY1056">
        <v>1112</v>
      </c>
      <c r="AZ1056">
        <v>1.1120000000000001</v>
      </c>
      <c r="BA1056">
        <v>4.9084899999999996</v>
      </c>
      <c r="BB1056">
        <v>3.8291574414213718</v>
      </c>
      <c r="BC1056">
        <v>8</v>
      </c>
      <c r="BD1056">
        <v>22160</v>
      </c>
      <c r="BE1056">
        <v>22.16</v>
      </c>
      <c r="BF1056">
        <v>67.638311000000002</v>
      </c>
      <c r="BG1056">
        <v>52.765258132505735</v>
      </c>
      <c r="BH1056">
        <v>1091</v>
      </c>
      <c r="BI1056">
        <v>34.2865579999999</v>
      </c>
      <c r="BJ1056">
        <v>82.878315809952099</v>
      </c>
      <c r="BK1056">
        <v>64.654123715470263</v>
      </c>
      <c r="BL1056" t="s">
        <v>516</v>
      </c>
    </row>
    <row r="1057" spans="1:64">
      <c r="A1057" t="s">
        <v>1937</v>
      </c>
      <c r="B1057" t="s">
        <v>1927</v>
      </c>
      <c r="C1057" t="s">
        <v>516</v>
      </c>
      <c r="D1057" t="s">
        <v>942</v>
      </c>
      <c r="E1057">
        <v>2024</v>
      </c>
      <c r="F1057">
        <v>41.73</v>
      </c>
      <c r="G1057">
        <v>9.4</v>
      </c>
      <c r="H1057">
        <v>18149</v>
      </c>
      <c r="I1057">
        <v>124.4494742899444</v>
      </c>
      <c r="J1057">
        <v>0</v>
      </c>
      <c r="K1057">
        <v>0</v>
      </c>
      <c r="L1057">
        <v>0</v>
      </c>
      <c r="M1057">
        <v>0</v>
      </c>
      <c r="N1057">
        <v>0</v>
      </c>
      <c r="O1057">
        <v>0</v>
      </c>
      <c r="P1057">
        <v>0</v>
      </c>
      <c r="Q1057">
        <v>0</v>
      </c>
      <c r="R1057">
        <v>0</v>
      </c>
      <c r="S1057">
        <v>0</v>
      </c>
      <c r="T1057">
        <v>0</v>
      </c>
      <c r="U1057">
        <v>0</v>
      </c>
      <c r="V1057">
        <v>0</v>
      </c>
      <c r="W1057">
        <v>0</v>
      </c>
      <c r="X1057">
        <v>0</v>
      </c>
      <c r="Y1057">
        <v>0</v>
      </c>
      <c r="Z1057">
        <v>0</v>
      </c>
      <c r="AA1057">
        <v>0</v>
      </c>
      <c r="AB1057">
        <v>0</v>
      </c>
      <c r="AC1057">
        <v>0</v>
      </c>
      <c r="AD1057">
        <v>0</v>
      </c>
      <c r="AE1057">
        <v>0</v>
      </c>
      <c r="AF1057">
        <v>0</v>
      </c>
      <c r="AG1057">
        <v>0</v>
      </c>
      <c r="AH1057">
        <v>1</v>
      </c>
      <c r="AI1057">
        <v>66.78</v>
      </c>
      <c r="AJ1057">
        <v>6.6780000000000006E-2</v>
      </c>
      <c r="AK1057">
        <v>6.0231807647292954E-2</v>
      </c>
      <c r="AL1057">
        <v>4.839860352239328E-2</v>
      </c>
      <c r="AM1057">
        <v>1157</v>
      </c>
      <c r="AN1057">
        <v>13310.753999999994</v>
      </c>
      <c r="AO1057">
        <v>13.310754000000003</v>
      </c>
      <c r="AP1057">
        <v>12.005552179820828</v>
      </c>
      <c r="AQ1057">
        <v>9.6469288024874249</v>
      </c>
      <c r="AR1057">
        <v>1395</v>
      </c>
      <c r="AS1057">
        <v>13590.762999999966</v>
      </c>
      <c r="AT1057">
        <v>13.59076300000001</v>
      </c>
      <c r="AU1057">
        <v>12.258104564180066</v>
      </c>
      <c r="AV1057">
        <v>9.8498644804404201</v>
      </c>
      <c r="AW1057">
        <v>4</v>
      </c>
      <c r="AX1057">
        <v>5</v>
      </c>
      <c r="AY1057">
        <v>1112</v>
      </c>
      <c r="AZ1057">
        <v>1.1120000000000001</v>
      </c>
      <c r="BA1057">
        <v>4.9084900000000005</v>
      </c>
      <c r="BB1057">
        <v>3.9441629046693447</v>
      </c>
      <c r="BC1057">
        <v>8</v>
      </c>
      <c r="BD1057">
        <v>22160</v>
      </c>
      <c r="BE1057">
        <v>22.16</v>
      </c>
      <c r="BF1057">
        <v>55.757763477706554</v>
      </c>
      <c r="BG1057">
        <v>44.803534764478961</v>
      </c>
      <c r="BH1057">
        <v>1407</v>
      </c>
      <c r="BI1057">
        <v>36.862763000000008</v>
      </c>
      <c r="BJ1057">
        <v>72.92435804188662</v>
      </c>
      <c r="BK1057">
        <v>58.597562149588732</v>
      </c>
      <c r="BL1057" t="s">
        <v>516</v>
      </c>
    </row>
    <row r="1058" spans="1:64">
      <c r="A1058" t="s">
        <v>1938</v>
      </c>
      <c r="B1058" t="s">
        <v>1939</v>
      </c>
      <c r="C1058" t="s">
        <v>517</v>
      </c>
      <c r="D1058" t="s">
        <v>942</v>
      </c>
      <c r="E1058">
        <v>2012</v>
      </c>
      <c r="F1058" s="23">
        <v>41.46</v>
      </c>
      <c r="G1058" s="23">
        <v>7.02</v>
      </c>
      <c r="H1058" s="22">
        <v>13469</v>
      </c>
      <c r="I1058" s="34">
        <v>114.74582699999999</v>
      </c>
      <c r="J1058" s="22">
        <v>0</v>
      </c>
      <c r="K1058" s="22" t="s">
        <v>782</v>
      </c>
      <c r="L1058" s="23">
        <v>0</v>
      </c>
      <c r="M1058" s="23">
        <v>0</v>
      </c>
      <c r="N1058" s="23">
        <v>0</v>
      </c>
      <c r="O1058" s="14">
        <v>0</v>
      </c>
      <c r="P1058" s="22">
        <v>0</v>
      </c>
      <c r="Q1058" s="22" t="s">
        <v>782</v>
      </c>
      <c r="R1058" s="23">
        <v>0</v>
      </c>
      <c r="S1058" s="23">
        <v>0</v>
      </c>
      <c r="T1058" s="23">
        <v>0</v>
      </c>
      <c r="U1058" s="14">
        <v>0</v>
      </c>
      <c r="V1058" s="22">
        <v>0</v>
      </c>
      <c r="W1058" s="22" t="s">
        <v>782</v>
      </c>
      <c r="X1058" s="23">
        <v>0</v>
      </c>
      <c r="Y1058" s="23">
        <v>0</v>
      </c>
      <c r="Z1058" s="23">
        <v>0</v>
      </c>
      <c r="AA1058" s="14">
        <v>0</v>
      </c>
      <c r="AB1058" s="22">
        <v>0</v>
      </c>
      <c r="AC1058" s="22" t="s">
        <v>782</v>
      </c>
      <c r="AD1058" s="23">
        <v>0</v>
      </c>
      <c r="AE1058" s="23">
        <v>0</v>
      </c>
      <c r="AF1058" s="23">
        <v>0</v>
      </c>
      <c r="AG1058" s="14">
        <v>0</v>
      </c>
      <c r="AH1058" s="22" t="s">
        <v>782</v>
      </c>
      <c r="AI1058" s="23" t="s">
        <v>782</v>
      </c>
      <c r="AJ1058" s="23" t="s">
        <v>782</v>
      </c>
      <c r="AK1058" s="23" t="s">
        <v>782</v>
      </c>
      <c r="AL1058" s="14" t="s">
        <v>782</v>
      </c>
      <c r="AM1058" s="22" t="s">
        <v>782</v>
      </c>
      <c r="AN1058" s="23" t="s">
        <v>782</v>
      </c>
      <c r="AO1058" s="23" t="s">
        <v>782</v>
      </c>
      <c r="AP1058" s="23" t="s">
        <v>782</v>
      </c>
      <c r="AQ1058" s="14" t="s">
        <v>782</v>
      </c>
      <c r="AR1058" s="22">
        <v>255</v>
      </c>
      <c r="AS1058" s="23">
        <v>2690.9569999999999</v>
      </c>
      <c r="AT1058" s="23">
        <v>2.690957</v>
      </c>
      <c r="AU1058" s="23">
        <v>2.4162060000000003</v>
      </c>
      <c r="AV1058" s="14">
        <v>2.1057027198034839</v>
      </c>
      <c r="AW1058" s="22">
        <v>0</v>
      </c>
      <c r="AX1058" s="22" t="s">
        <v>782</v>
      </c>
      <c r="AY1058" s="23">
        <v>0</v>
      </c>
      <c r="AZ1058" s="23">
        <v>0</v>
      </c>
      <c r="BA1058" s="23">
        <v>0</v>
      </c>
      <c r="BB1058" s="14">
        <v>0</v>
      </c>
      <c r="BC1058" s="22">
        <v>4</v>
      </c>
      <c r="BD1058" s="23">
        <v>4000</v>
      </c>
      <c r="BE1058" s="23">
        <v>4</v>
      </c>
      <c r="BF1058" s="23">
        <v>6.3879999999999999</v>
      </c>
      <c r="BG1058" s="14">
        <v>5.5670869843484603</v>
      </c>
      <c r="BH1058" s="22">
        <v>259</v>
      </c>
      <c r="BI1058" s="23">
        <v>6.690957</v>
      </c>
      <c r="BJ1058" s="23">
        <v>8.8042060000000006</v>
      </c>
      <c r="BK1058" s="14">
        <v>7.6727897041519437</v>
      </c>
      <c r="BL1058" t="s">
        <v>517</v>
      </c>
    </row>
    <row r="1059" spans="1:64">
      <c r="A1059" t="s">
        <v>1940</v>
      </c>
      <c r="B1059" t="s">
        <v>1939</v>
      </c>
      <c r="C1059" t="s">
        <v>517</v>
      </c>
      <c r="D1059" t="s">
        <v>942</v>
      </c>
      <c r="E1059">
        <v>2015</v>
      </c>
      <c r="F1059" s="23">
        <v>41.46</v>
      </c>
      <c r="G1059" s="23">
        <v>7.04</v>
      </c>
      <c r="H1059" s="22">
        <v>13791</v>
      </c>
      <c r="I1059" s="34">
        <v>110.3448228941692</v>
      </c>
      <c r="J1059" s="13">
        <v>0</v>
      </c>
      <c r="K1059" s="13">
        <v>0</v>
      </c>
      <c r="L1059" s="19">
        <v>0</v>
      </c>
      <c r="M1059" s="35">
        <v>0</v>
      </c>
      <c r="N1059" s="19">
        <v>0</v>
      </c>
      <c r="O1059" s="17">
        <v>0</v>
      </c>
      <c r="P1059" s="36">
        <v>0</v>
      </c>
      <c r="Q1059" s="37">
        <v>0</v>
      </c>
      <c r="R1059" s="38">
        <v>0</v>
      </c>
      <c r="S1059" s="27">
        <v>0</v>
      </c>
      <c r="T1059" s="23">
        <v>0</v>
      </c>
      <c r="U1059" s="17">
        <v>0</v>
      </c>
      <c r="V1059" s="22">
        <v>0</v>
      </c>
      <c r="W1059" s="22">
        <v>0</v>
      </c>
      <c r="X1059" s="23">
        <v>0</v>
      </c>
      <c r="Y1059" s="27">
        <v>0</v>
      </c>
      <c r="Z1059" s="27">
        <v>0</v>
      </c>
      <c r="AA1059" s="14">
        <v>0</v>
      </c>
      <c r="AB1059" s="39">
        <v>1</v>
      </c>
      <c r="AC1059" s="22" t="s">
        <v>782</v>
      </c>
      <c r="AD1059" s="23">
        <v>0</v>
      </c>
      <c r="AE1059" s="23">
        <v>0</v>
      </c>
      <c r="AF1059" s="23">
        <v>0</v>
      </c>
      <c r="AG1059" s="14">
        <v>0</v>
      </c>
      <c r="AH1059" s="22" t="s">
        <v>782</v>
      </c>
      <c r="AI1059" s="23" t="s">
        <v>782</v>
      </c>
      <c r="AJ1059" s="23" t="s">
        <v>782</v>
      </c>
      <c r="AK1059" s="23" t="s">
        <v>782</v>
      </c>
      <c r="AL1059" s="14" t="s">
        <v>782</v>
      </c>
      <c r="AM1059" s="22" t="s">
        <v>782</v>
      </c>
      <c r="AN1059" s="23" t="s">
        <v>782</v>
      </c>
      <c r="AO1059" s="23" t="s">
        <v>782</v>
      </c>
      <c r="AP1059" s="23" t="s">
        <v>782</v>
      </c>
      <c r="AQ1059" s="14" t="s">
        <v>782</v>
      </c>
      <c r="AR1059" s="40">
        <v>314</v>
      </c>
      <c r="AS1059" s="41">
        <v>3131.4420000000005</v>
      </c>
      <c r="AT1059" s="23">
        <v>3.1314420000000003</v>
      </c>
      <c r="AU1059" s="23">
        <v>2.7812302085145175</v>
      </c>
      <c r="AV1059" s="14">
        <v>2.5204899836415273</v>
      </c>
      <c r="AW1059" s="22">
        <v>0</v>
      </c>
      <c r="AX1059" s="22" t="s">
        <v>782</v>
      </c>
      <c r="AY1059" s="23">
        <v>0</v>
      </c>
      <c r="AZ1059" s="23">
        <v>0</v>
      </c>
      <c r="BA1059" s="23">
        <v>0</v>
      </c>
      <c r="BB1059" s="14">
        <v>0</v>
      </c>
      <c r="BC1059" s="42">
        <v>4</v>
      </c>
      <c r="BD1059" s="43">
        <v>4000</v>
      </c>
      <c r="BE1059" s="44">
        <v>4</v>
      </c>
      <c r="BF1059" s="23">
        <v>4.7491017052826798</v>
      </c>
      <c r="BG1059" s="14">
        <v>4.3038736034199845</v>
      </c>
      <c r="BH1059" s="22">
        <v>319</v>
      </c>
      <c r="BI1059" s="23">
        <v>7.1314419999999998</v>
      </c>
      <c r="BJ1059" s="23">
        <v>7.5303319137971974</v>
      </c>
      <c r="BK1059" s="14">
        <v>6.8243635870615122</v>
      </c>
      <c r="BL1059" t="s">
        <v>517</v>
      </c>
    </row>
    <row r="1060" spans="1:64">
      <c r="A1060" t="s">
        <v>1941</v>
      </c>
      <c r="B1060" t="s">
        <v>1939</v>
      </c>
      <c r="C1060" t="s">
        <v>517</v>
      </c>
      <c r="D1060" t="s">
        <v>942</v>
      </c>
      <c r="E1060">
        <v>2016</v>
      </c>
      <c r="F1060" s="23">
        <v>41.46</v>
      </c>
      <c r="G1060" s="23">
        <v>7.02</v>
      </c>
      <c r="H1060" s="22">
        <v>13922</v>
      </c>
      <c r="I1060" s="34">
        <v>117.25678116433917</v>
      </c>
      <c r="J1060" s="13">
        <v>0</v>
      </c>
      <c r="K1060" s="13">
        <v>0</v>
      </c>
      <c r="L1060" s="19">
        <v>0</v>
      </c>
      <c r="M1060" s="35">
        <v>0</v>
      </c>
      <c r="N1060" s="19">
        <v>0</v>
      </c>
      <c r="O1060" s="17">
        <v>0</v>
      </c>
      <c r="P1060" s="13">
        <v>0</v>
      </c>
      <c r="Q1060" s="13">
        <v>0</v>
      </c>
      <c r="R1060" s="19">
        <v>0</v>
      </c>
      <c r="S1060" s="27">
        <v>0</v>
      </c>
      <c r="T1060" s="19">
        <v>0</v>
      </c>
      <c r="U1060" s="17">
        <v>0</v>
      </c>
      <c r="V1060" s="13">
        <v>0</v>
      </c>
      <c r="W1060" s="13">
        <v>0</v>
      </c>
      <c r="X1060" s="19">
        <v>0</v>
      </c>
      <c r="Y1060" s="27">
        <v>0</v>
      </c>
      <c r="Z1060" s="19">
        <v>0</v>
      </c>
      <c r="AA1060" s="14">
        <v>0</v>
      </c>
      <c r="AB1060" s="13">
        <v>1</v>
      </c>
      <c r="AC1060" s="22" t="s">
        <v>782</v>
      </c>
      <c r="AD1060" s="19">
        <v>0</v>
      </c>
      <c r="AE1060" s="23">
        <v>0</v>
      </c>
      <c r="AF1060" s="19">
        <v>0</v>
      </c>
      <c r="AG1060" s="14">
        <v>0</v>
      </c>
      <c r="AH1060" s="22" t="s">
        <v>782</v>
      </c>
      <c r="AI1060" s="23" t="s">
        <v>782</v>
      </c>
      <c r="AJ1060" s="23" t="s">
        <v>782</v>
      </c>
      <c r="AK1060" s="23" t="s">
        <v>782</v>
      </c>
      <c r="AL1060" s="14" t="s">
        <v>782</v>
      </c>
      <c r="AM1060" s="22" t="s">
        <v>782</v>
      </c>
      <c r="AN1060" s="23" t="s">
        <v>782</v>
      </c>
      <c r="AO1060" s="23" t="s">
        <v>782</v>
      </c>
      <c r="AP1060" s="23" t="s">
        <v>782</v>
      </c>
      <c r="AQ1060" s="14" t="s">
        <v>782</v>
      </c>
      <c r="AR1060" s="13">
        <v>333</v>
      </c>
      <c r="AS1060" s="19">
        <v>3345.7769999999996</v>
      </c>
      <c r="AT1060" s="23">
        <v>3.3457769999999996</v>
      </c>
      <c r="AU1060" s="19">
        <v>2.9710499760000038</v>
      </c>
      <c r="AV1060" s="14">
        <v>2.533797999994543</v>
      </c>
      <c r="AW1060" s="13">
        <v>0</v>
      </c>
      <c r="AX1060" s="22" t="s">
        <v>782</v>
      </c>
      <c r="AY1060" s="19">
        <v>0</v>
      </c>
      <c r="AZ1060" s="23">
        <v>0</v>
      </c>
      <c r="BA1060" s="19">
        <v>0</v>
      </c>
      <c r="BB1060" s="14">
        <v>0</v>
      </c>
      <c r="BC1060" s="13">
        <v>4</v>
      </c>
      <c r="BD1060" s="19">
        <v>4000</v>
      </c>
      <c r="BE1060" s="44">
        <v>4</v>
      </c>
      <c r="BF1060" s="19">
        <v>4.7491017052826798</v>
      </c>
      <c r="BG1060" s="14">
        <v>4.0501723295871992</v>
      </c>
      <c r="BH1060" s="22">
        <v>338</v>
      </c>
      <c r="BI1060" s="23">
        <v>7.345777</v>
      </c>
      <c r="BJ1060" s="23">
        <v>7.7201516812826831</v>
      </c>
      <c r="BK1060" s="14">
        <v>6.5839703295817422</v>
      </c>
      <c r="BL1060" t="s">
        <v>517</v>
      </c>
    </row>
    <row r="1061" spans="1:64">
      <c r="A1061" t="s">
        <v>1942</v>
      </c>
      <c r="B1061" t="s">
        <v>1939</v>
      </c>
      <c r="C1061" t="s">
        <v>517</v>
      </c>
      <c r="D1061" t="s">
        <v>942</v>
      </c>
      <c r="E1061">
        <v>2017</v>
      </c>
      <c r="F1061" s="23">
        <v>41.46</v>
      </c>
      <c r="G1061" s="23">
        <v>7.19</v>
      </c>
      <c r="H1061" s="22">
        <v>13986</v>
      </c>
      <c r="I1061" s="34">
        <v>109.86017634749719</v>
      </c>
      <c r="J1061" s="13">
        <v>0</v>
      </c>
      <c r="K1061" s="13">
        <v>0</v>
      </c>
      <c r="L1061" s="19">
        <v>0</v>
      </c>
      <c r="M1061" s="19">
        <v>0</v>
      </c>
      <c r="N1061" s="19">
        <v>0</v>
      </c>
      <c r="O1061" s="17">
        <v>0</v>
      </c>
      <c r="P1061" s="13">
        <v>0</v>
      </c>
      <c r="Q1061" s="13">
        <v>0</v>
      </c>
      <c r="R1061" s="19">
        <v>0</v>
      </c>
      <c r="S1061" s="19">
        <v>0</v>
      </c>
      <c r="T1061" s="19">
        <v>0</v>
      </c>
      <c r="U1061" s="17">
        <v>0</v>
      </c>
      <c r="V1061" s="13">
        <v>0</v>
      </c>
      <c r="W1061" s="13">
        <v>0</v>
      </c>
      <c r="X1061" s="19">
        <v>0</v>
      </c>
      <c r="Y1061" s="19">
        <v>0</v>
      </c>
      <c r="Z1061" s="19">
        <v>0</v>
      </c>
      <c r="AA1061" s="14">
        <v>0</v>
      </c>
      <c r="AB1061" s="13">
        <v>1</v>
      </c>
      <c r="AC1061" s="22" t="s">
        <v>782</v>
      </c>
      <c r="AD1061" s="19">
        <v>0</v>
      </c>
      <c r="AE1061" s="19">
        <v>0</v>
      </c>
      <c r="AF1061" s="19">
        <v>6.5100000000000005E-2</v>
      </c>
      <c r="AG1061" s="14">
        <v>5.9257141363111512E-2</v>
      </c>
      <c r="AH1061" s="22" t="s">
        <v>782</v>
      </c>
      <c r="AI1061" s="23" t="s">
        <v>782</v>
      </c>
      <c r="AJ1061" s="23" t="s">
        <v>782</v>
      </c>
      <c r="AK1061" s="23" t="s">
        <v>782</v>
      </c>
      <c r="AL1061" s="14" t="s">
        <v>782</v>
      </c>
      <c r="AM1061" s="22" t="s">
        <v>782</v>
      </c>
      <c r="AN1061" s="23" t="s">
        <v>782</v>
      </c>
      <c r="AO1061" s="23" t="s">
        <v>782</v>
      </c>
      <c r="AP1061" s="23" t="s">
        <v>782</v>
      </c>
      <c r="AQ1061" s="14" t="s">
        <v>782</v>
      </c>
      <c r="AR1061" s="13">
        <v>354</v>
      </c>
      <c r="AS1061" s="19">
        <v>3504.5369999999998</v>
      </c>
      <c r="AT1061" s="19">
        <v>3.5045369999999991</v>
      </c>
      <c r="AU1061" s="19">
        <v>3.1120288560000033</v>
      </c>
      <c r="AV1061" s="14">
        <v>2.8327178778198832</v>
      </c>
      <c r="AW1061" s="13">
        <v>0</v>
      </c>
      <c r="AX1061" s="22" t="s">
        <v>782</v>
      </c>
      <c r="AY1061" s="19">
        <v>0</v>
      </c>
      <c r="AZ1061" s="19">
        <v>0</v>
      </c>
      <c r="BA1061" s="19">
        <v>0</v>
      </c>
      <c r="BB1061" s="14">
        <v>0</v>
      </c>
      <c r="BC1061" s="13">
        <v>4</v>
      </c>
      <c r="BD1061" s="19">
        <v>4000</v>
      </c>
      <c r="BE1061" s="19">
        <v>4</v>
      </c>
      <c r="BF1061" s="19">
        <v>4.7491017052826798</v>
      </c>
      <c r="BG1061" s="14">
        <v>4.3228600783061388</v>
      </c>
      <c r="BH1061" s="22">
        <v>359</v>
      </c>
      <c r="BI1061" s="23">
        <v>7.5045369999999991</v>
      </c>
      <c r="BJ1061" s="23">
        <v>7.9262305612826838</v>
      </c>
      <c r="BK1061" s="14">
        <v>7.2148350974891331</v>
      </c>
      <c r="BL1061" t="s">
        <v>517</v>
      </c>
    </row>
    <row r="1062" spans="1:64">
      <c r="A1062" t="s">
        <v>1943</v>
      </c>
      <c r="B1062" t="s">
        <v>1939</v>
      </c>
      <c r="C1062" t="s">
        <v>517</v>
      </c>
      <c r="D1062" t="s">
        <v>942</v>
      </c>
      <c r="E1062">
        <v>2018</v>
      </c>
      <c r="F1062" s="23">
        <v>41.46</v>
      </c>
      <c r="G1062" s="23">
        <v>7.26</v>
      </c>
      <c r="H1062" s="22">
        <v>14020</v>
      </c>
      <c r="I1062" s="34">
        <v>109.86798446237619</v>
      </c>
      <c r="J1062" s="13">
        <v>0</v>
      </c>
      <c r="K1062" s="13">
        <v>0</v>
      </c>
      <c r="L1062" s="19">
        <v>0</v>
      </c>
      <c r="M1062" s="19">
        <v>0</v>
      </c>
      <c r="N1062" s="19">
        <v>0</v>
      </c>
      <c r="O1062" s="17">
        <v>0</v>
      </c>
      <c r="P1062" s="13">
        <v>0</v>
      </c>
      <c r="Q1062" s="13">
        <v>0</v>
      </c>
      <c r="R1062" s="19">
        <v>0</v>
      </c>
      <c r="S1062" s="19">
        <v>0</v>
      </c>
      <c r="T1062" s="19">
        <v>0</v>
      </c>
      <c r="U1062" s="17">
        <v>0</v>
      </c>
      <c r="V1062" s="13">
        <v>0</v>
      </c>
      <c r="W1062" s="13">
        <v>0</v>
      </c>
      <c r="X1062" s="19">
        <v>0</v>
      </c>
      <c r="Y1062" s="19">
        <v>0</v>
      </c>
      <c r="Z1062" s="19">
        <v>0</v>
      </c>
      <c r="AA1062" s="14">
        <v>0</v>
      </c>
      <c r="AB1062" s="13">
        <v>1</v>
      </c>
      <c r="AC1062" s="22" t="s">
        <v>782</v>
      </c>
      <c r="AD1062" s="19">
        <v>0</v>
      </c>
      <c r="AE1062" s="19">
        <v>0</v>
      </c>
      <c r="AF1062" s="19">
        <v>0</v>
      </c>
      <c r="AG1062" s="14">
        <v>0</v>
      </c>
      <c r="AH1062" s="22" t="s">
        <v>782</v>
      </c>
      <c r="AI1062" s="23" t="s">
        <v>782</v>
      </c>
      <c r="AJ1062" s="23" t="s">
        <v>782</v>
      </c>
      <c r="AK1062" s="23" t="s">
        <v>782</v>
      </c>
      <c r="AL1062" s="14" t="s">
        <v>782</v>
      </c>
      <c r="AM1062" s="22" t="s">
        <v>782</v>
      </c>
      <c r="AN1062" s="23" t="s">
        <v>782</v>
      </c>
      <c r="AO1062" s="23" t="s">
        <v>782</v>
      </c>
      <c r="AP1062" s="23" t="s">
        <v>782</v>
      </c>
      <c r="AQ1062" s="14" t="s">
        <v>782</v>
      </c>
      <c r="AR1062" s="13">
        <v>369</v>
      </c>
      <c r="AS1062" s="19">
        <v>3621.376999999999</v>
      </c>
      <c r="AT1062" s="19">
        <v>3.6213769999999994</v>
      </c>
      <c r="AU1062" s="19">
        <v>3.2157827760000037</v>
      </c>
      <c r="AV1062" s="14">
        <v>2.9269516426791595</v>
      </c>
      <c r="AW1062" s="13">
        <v>0</v>
      </c>
      <c r="AX1062" s="22" t="s">
        <v>782</v>
      </c>
      <c r="AY1062" s="19">
        <v>0</v>
      </c>
      <c r="AZ1062" s="19">
        <v>0</v>
      </c>
      <c r="BA1062" s="19">
        <v>0</v>
      </c>
      <c r="BB1062" s="14">
        <v>0</v>
      </c>
      <c r="BC1062" s="13">
        <v>4</v>
      </c>
      <c r="BD1062" s="19">
        <v>4000</v>
      </c>
      <c r="BE1062" s="19">
        <v>4</v>
      </c>
      <c r="BF1062" s="19">
        <v>3.7127658171915563</v>
      </c>
      <c r="BG1062" s="14">
        <v>3.3792972860651469</v>
      </c>
      <c r="BH1062" s="22">
        <v>374</v>
      </c>
      <c r="BI1062" s="23">
        <v>7.621376999999999</v>
      </c>
      <c r="BJ1062" s="23">
        <v>6.92854859319156</v>
      </c>
      <c r="BK1062" s="14">
        <v>6.3062489287443064</v>
      </c>
      <c r="BL1062" t="s">
        <v>517</v>
      </c>
    </row>
    <row r="1063" spans="1:64">
      <c r="A1063" t="s">
        <v>1944</v>
      </c>
      <c r="B1063" t="s">
        <v>1939</v>
      </c>
      <c r="C1063" t="s">
        <v>517</v>
      </c>
      <c r="D1063" t="s">
        <v>942</v>
      </c>
      <c r="E1063">
        <v>2019</v>
      </c>
      <c r="F1063" s="23">
        <v>41.46</v>
      </c>
      <c r="G1063" s="23">
        <v>7.34</v>
      </c>
      <c r="H1063" s="22">
        <v>14028</v>
      </c>
      <c r="I1063" s="34">
        <v>112.4248723738615</v>
      </c>
      <c r="J1063" s="22">
        <v>0</v>
      </c>
      <c r="K1063" s="22">
        <v>0</v>
      </c>
      <c r="L1063" s="23">
        <v>0</v>
      </c>
      <c r="M1063" s="23">
        <v>0</v>
      </c>
      <c r="N1063" s="23">
        <v>0</v>
      </c>
      <c r="O1063" s="14">
        <v>0</v>
      </c>
      <c r="P1063" s="22">
        <v>0</v>
      </c>
      <c r="Q1063" s="22">
        <v>0</v>
      </c>
      <c r="R1063" s="23">
        <v>0</v>
      </c>
      <c r="S1063" s="23">
        <v>0</v>
      </c>
      <c r="T1063" s="23">
        <v>0</v>
      </c>
      <c r="U1063" s="14">
        <v>0</v>
      </c>
      <c r="V1063" s="22">
        <v>0</v>
      </c>
      <c r="W1063" s="22">
        <v>0</v>
      </c>
      <c r="X1063" s="23">
        <v>0</v>
      </c>
      <c r="Y1063" s="23">
        <v>0</v>
      </c>
      <c r="Z1063" s="23">
        <v>0</v>
      </c>
      <c r="AA1063" s="14">
        <v>0</v>
      </c>
      <c r="AB1063" s="22">
        <v>0</v>
      </c>
      <c r="AC1063" s="22">
        <v>0</v>
      </c>
      <c r="AD1063" s="23">
        <v>0</v>
      </c>
      <c r="AE1063" s="23">
        <v>0</v>
      </c>
      <c r="AF1063" s="23">
        <v>0</v>
      </c>
      <c r="AG1063" s="14">
        <v>0</v>
      </c>
      <c r="AH1063" s="22">
        <v>1</v>
      </c>
      <c r="AI1063" s="23">
        <v>2.04</v>
      </c>
      <c r="AJ1063" s="23">
        <v>2.0400000000000001E-3</v>
      </c>
      <c r="AK1063" s="23">
        <v>1.8115200000000001E-3</v>
      </c>
      <c r="AL1063" s="14">
        <v>1.6113160386572729E-3</v>
      </c>
      <c r="AM1063" s="22">
        <v>429</v>
      </c>
      <c r="AN1063" s="23">
        <v>4905.7069999999976</v>
      </c>
      <c r="AO1063" s="23">
        <v>4.9057069999999987</v>
      </c>
      <c r="AP1063" s="23">
        <v>4.3562678160000026</v>
      </c>
      <c r="AQ1063" s="14">
        <v>3.8748256715947353</v>
      </c>
      <c r="AR1063" s="22">
        <v>430</v>
      </c>
      <c r="AS1063" s="23">
        <v>4907.7469999999976</v>
      </c>
      <c r="AT1063" s="23">
        <v>4.9077469999999987</v>
      </c>
      <c r="AU1063" s="23">
        <v>4.358079336000003</v>
      </c>
      <c r="AV1063" s="14">
        <v>3.8764369876333924</v>
      </c>
      <c r="AW1063" s="22">
        <v>0</v>
      </c>
      <c r="AX1063" s="22" t="s">
        <v>782</v>
      </c>
      <c r="AY1063" s="23">
        <v>0</v>
      </c>
      <c r="AZ1063" s="23">
        <v>0</v>
      </c>
      <c r="BA1063" s="23">
        <v>0</v>
      </c>
      <c r="BB1063" s="14">
        <v>0</v>
      </c>
      <c r="BC1063" s="22">
        <v>5</v>
      </c>
      <c r="BD1063" s="23">
        <v>7600</v>
      </c>
      <c r="BE1063" s="23">
        <v>7.6</v>
      </c>
      <c r="BF1063" s="23">
        <v>13.540783989652672</v>
      </c>
      <c r="BG1063" s="14">
        <v>12.044295629372554</v>
      </c>
      <c r="BH1063" s="22">
        <v>435</v>
      </c>
      <c r="BI1063" s="23">
        <v>12.507746999999998</v>
      </c>
      <c r="BJ1063" s="23">
        <v>17.898863325652677</v>
      </c>
      <c r="BK1063" s="14">
        <v>15.920732617005946</v>
      </c>
      <c r="BL1063" t="s">
        <v>517</v>
      </c>
    </row>
    <row r="1064" spans="1:64">
      <c r="A1064" t="s">
        <v>1945</v>
      </c>
      <c r="B1064" t="s">
        <v>1939</v>
      </c>
      <c r="C1064" t="s">
        <v>517</v>
      </c>
      <c r="D1064" t="s">
        <v>942</v>
      </c>
      <c r="E1064">
        <v>2020</v>
      </c>
      <c r="F1064" s="23">
        <v>41.46</v>
      </c>
      <c r="G1064" s="23">
        <v>7.37</v>
      </c>
      <c r="H1064" s="22">
        <v>14071</v>
      </c>
      <c r="I1064" s="34">
        <v>112.95693228427956</v>
      </c>
      <c r="J1064" s="22">
        <v>0</v>
      </c>
      <c r="K1064" s="22">
        <v>0</v>
      </c>
      <c r="L1064" s="23">
        <v>0</v>
      </c>
      <c r="M1064" s="23">
        <v>0</v>
      </c>
      <c r="N1064" s="23">
        <v>0</v>
      </c>
      <c r="O1064" s="14">
        <v>0</v>
      </c>
      <c r="P1064" s="22">
        <v>0</v>
      </c>
      <c r="Q1064" s="22">
        <v>0</v>
      </c>
      <c r="R1064" s="23">
        <v>0</v>
      </c>
      <c r="S1064" s="23">
        <v>0</v>
      </c>
      <c r="T1064" s="23">
        <v>0</v>
      </c>
      <c r="U1064" s="14">
        <v>0</v>
      </c>
      <c r="V1064" s="22">
        <v>0</v>
      </c>
      <c r="W1064" s="22">
        <v>0</v>
      </c>
      <c r="X1064" s="23">
        <v>0</v>
      </c>
      <c r="Y1064" s="23">
        <v>0</v>
      </c>
      <c r="Z1064" s="23">
        <v>0</v>
      </c>
      <c r="AA1064" s="14">
        <v>0</v>
      </c>
      <c r="AB1064" s="22">
        <v>1</v>
      </c>
      <c r="AC1064" s="22">
        <v>1</v>
      </c>
      <c r="AD1064" s="23" t="s">
        <v>984</v>
      </c>
      <c r="AE1064" s="23" t="s">
        <v>984</v>
      </c>
      <c r="AF1064" s="23">
        <v>0</v>
      </c>
      <c r="AG1064" s="14">
        <v>0</v>
      </c>
      <c r="AH1064" s="22">
        <v>1</v>
      </c>
      <c r="AI1064" s="23">
        <v>2.04</v>
      </c>
      <c r="AJ1064" s="23">
        <v>2.0400000000000001E-3</v>
      </c>
      <c r="AK1064" s="23">
        <v>1.8115200000000001E-3</v>
      </c>
      <c r="AL1064" s="14">
        <v>1.603726272807174E-3</v>
      </c>
      <c r="AM1064" s="22">
        <v>503</v>
      </c>
      <c r="AN1064" s="23">
        <v>5639.136999999997</v>
      </c>
      <c r="AO1064" s="23">
        <v>5.6391369999999981</v>
      </c>
      <c r="AP1064" s="23">
        <v>5.0075536560000007</v>
      </c>
      <c r="AQ1064" s="14">
        <v>4.4331530210093284</v>
      </c>
      <c r="AR1064" s="22">
        <v>504</v>
      </c>
      <c r="AS1064" s="23">
        <v>5641.176999999997</v>
      </c>
      <c r="AT1064" s="23">
        <v>5.6411769999999981</v>
      </c>
      <c r="AU1064" s="23">
        <v>5.0093651760000011</v>
      </c>
      <c r="AV1064" s="14">
        <v>4.4347567472821359</v>
      </c>
      <c r="AW1064" s="22">
        <v>0</v>
      </c>
      <c r="AX1064" s="22">
        <v>0</v>
      </c>
      <c r="AY1064" s="23">
        <v>0</v>
      </c>
      <c r="AZ1064" s="23">
        <v>0</v>
      </c>
      <c r="BA1064" s="23">
        <v>0</v>
      </c>
      <c r="BB1064" s="14">
        <v>0</v>
      </c>
      <c r="BC1064" s="22">
        <v>5</v>
      </c>
      <c r="BD1064" s="23">
        <v>7600</v>
      </c>
      <c r="BE1064" s="23">
        <v>7.6</v>
      </c>
      <c r="BF1064" s="23">
        <v>13.540783989652674</v>
      </c>
      <c r="BG1064" s="14">
        <v>11.987563503915352</v>
      </c>
      <c r="BH1064" s="22">
        <v>510</v>
      </c>
      <c r="BI1064" s="23">
        <v>13.241176999999997</v>
      </c>
      <c r="BJ1064" s="23">
        <v>18.550149165652677</v>
      </c>
      <c r="BK1064" s="14">
        <v>16.422320251197487</v>
      </c>
      <c r="BL1064" t="s">
        <v>517</v>
      </c>
    </row>
    <row r="1065" spans="1:64">
      <c r="A1065" t="s">
        <v>1946</v>
      </c>
      <c r="B1065" t="s">
        <v>1939</v>
      </c>
      <c r="C1065" t="s">
        <v>517</v>
      </c>
      <c r="D1065" t="s">
        <v>942</v>
      </c>
      <c r="E1065">
        <v>2021</v>
      </c>
      <c r="F1065" s="23">
        <v>41.46</v>
      </c>
      <c r="G1065" s="23">
        <v>7.39</v>
      </c>
      <c r="H1065" s="22">
        <v>14050</v>
      </c>
      <c r="I1065" s="34">
        <v>105.5</v>
      </c>
      <c r="J1065" s="22">
        <v>0</v>
      </c>
      <c r="K1065" s="22">
        <v>0</v>
      </c>
      <c r="L1065" s="23">
        <v>0</v>
      </c>
      <c r="M1065" s="23">
        <v>0</v>
      </c>
      <c r="N1065" s="23">
        <v>0</v>
      </c>
      <c r="O1065" s="14">
        <v>0</v>
      </c>
      <c r="P1065" s="22">
        <v>0</v>
      </c>
      <c r="Q1065" s="22">
        <v>0</v>
      </c>
      <c r="R1065" s="23">
        <v>0</v>
      </c>
      <c r="S1065" s="23">
        <v>0</v>
      </c>
      <c r="T1065" s="23">
        <v>0</v>
      </c>
      <c r="U1065" s="14">
        <v>0</v>
      </c>
      <c r="V1065" s="22">
        <v>0</v>
      </c>
      <c r="W1065" s="22">
        <v>0</v>
      </c>
      <c r="X1065" s="23">
        <v>0</v>
      </c>
      <c r="Y1065" s="23">
        <v>0</v>
      </c>
      <c r="Z1065" s="23">
        <v>0</v>
      </c>
      <c r="AA1065" s="14">
        <v>0</v>
      </c>
      <c r="AB1065" s="22">
        <v>1</v>
      </c>
      <c r="AC1065" s="22">
        <v>1</v>
      </c>
      <c r="AD1065" s="23">
        <v>0</v>
      </c>
      <c r="AE1065" s="23">
        <v>0</v>
      </c>
      <c r="AF1065" s="23">
        <v>0</v>
      </c>
      <c r="AG1065" s="14">
        <v>0</v>
      </c>
      <c r="AH1065" s="22">
        <v>1</v>
      </c>
      <c r="AI1065" s="23">
        <v>2.04</v>
      </c>
      <c r="AJ1065" s="23">
        <v>2.0400000000000001E-3</v>
      </c>
      <c r="AK1065" s="23">
        <v>1.8254390000000001E-3</v>
      </c>
      <c r="AL1065" s="14">
        <v>0</v>
      </c>
      <c r="AM1065" s="22">
        <v>581</v>
      </c>
      <c r="AN1065" s="23">
        <v>6363.152</v>
      </c>
      <c r="AO1065" s="23">
        <v>6.3631520000000004</v>
      </c>
      <c r="AP1065" s="23">
        <v>5.6938942050000003</v>
      </c>
      <c r="AQ1065" s="14">
        <v>5.4</v>
      </c>
      <c r="AR1065" s="22">
        <v>582</v>
      </c>
      <c r="AS1065" s="23">
        <v>6365.192</v>
      </c>
      <c r="AT1065" s="23">
        <v>6.3651920000000004</v>
      </c>
      <c r="AU1065" s="23">
        <v>5.6957196440000004</v>
      </c>
      <c r="AV1065" s="14">
        <v>5.4</v>
      </c>
      <c r="AW1065" s="22">
        <v>0</v>
      </c>
      <c r="AX1065" s="22">
        <v>0</v>
      </c>
      <c r="AY1065" s="23">
        <v>0</v>
      </c>
      <c r="AZ1065" s="23">
        <v>0</v>
      </c>
      <c r="BA1065" s="23">
        <v>0</v>
      </c>
      <c r="BB1065" s="14">
        <v>0</v>
      </c>
      <c r="BC1065" s="22">
        <v>5</v>
      </c>
      <c r="BD1065" s="23">
        <v>7600</v>
      </c>
      <c r="BE1065" s="23">
        <v>7.6</v>
      </c>
      <c r="BF1065" s="23">
        <v>11.80756364</v>
      </c>
      <c r="BG1065" s="14">
        <v>11.19</v>
      </c>
      <c r="BH1065" s="22">
        <v>588</v>
      </c>
      <c r="BI1065" s="23">
        <v>13.97</v>
      </c>
      <c r="BJ1065" s="23">
        <v>17.5</v>
      </c>
      <c r="BK1065" s="14">
        <v>16.59</v>
      </c>
      <c r="BL1065" t="s">
        <v>517</v>
      </c>
    </row>
    <row r="1066" spans="1:64">
      <c r="A1066" t="s">
        <v>1947</v>
      </c>
      <c r="B1066" t="s">
        <v>1939</v>
      </c>
      <c r="C1066" t="s">
        <v>517</v>
      </c>
      <c r="D1066" s="111" t="s">
        <v>942</v>
      </c>
      <c r="E1066" s="110">
        <v>2022</v>
      </c>
      <c r="F1066" s="23"/>
      <c r="G1066" s="23"/>
      <c r="H1066" s="22">
        <v>14257</v>
      </c>
      <c r="I1066" s="34">
        <v>103.32815170536425</v>
      </c>
      <c r="J1066" s="22">
        <v>0</v>
      </c>
      <c r="K1066" s="22">
        <v>0</v>
      </c>
      <c r="L1066" s="23">
        <v>0</v>
      </c>
      <c r="M1066" s="23">
        <v>0</v>
      </c>
      <c r="N1066" s="23">
        <v>0</v>
      </c>
      <c r="O1066" s="14">
        <v>0</v>
      </c>
      <c r="P1066" s="22">
        <v>0</v>
      </c>
      <c r="Q1066" s="22">
        <v>0</v>
      </c>
      <c r="R1066" s="23">
        <v>0</v>
      </c>
      <c r="S1066" s="23">
        <v>0</v>
      </c>
      <c r="T1066" s="23">
        <v>0</v>
      </c>
      <c r="U1066" s="14">
        <v>0</v>
      </c>
      <c r="V1066" s="22">
        <v>0</v>
      </c>
      <c r="W1066" s="22">
        <v>0</v>
      </c>
      <c r="X1066" s="23">
        <v>0</v>
      </c>
      <c r="Y1066" s="23">
        <v>0</v>
      </c>
      <c r="Z1066" s="23">
        <v>0</v>
      </c>
      <c r="AA1066" s="14">
        <v>0</v>
      </c>
      <c r="AB1066" s="22">
        <v>1</v>
      </c>
      <c r="AC1066" s="22">
        <v>1</v>
      </c>
      <c r="AD1066" s="23">
        <v>0</v>
      </c>
      <c r="AE1066" s="23">
        <v>0</v>
      </c>
      <c r="AF1066" s="23">
        <v>0</v>
      </c>
      <c r="AG1066" s="14">
        <v>0</v>
      </c>
      <c r="AH1066" s="22">
        <v>1</v>
      </c>
      <c r="AI1066" s="23">
        <v>2.04</v>
      </c>
      <c r="AJ1066" s="23">
        <v>2.0400000000000001E-3</v>
      </c>
      <c r="AK1066" s="23">
        <v>2.0897023932259198E-3</v>
      </c>
      <c r="AL1066" s="14">
        <v>2.0223940511242431E-3</v>
      </c>
      <c r="AM1066" s="22">
        <v>687</v>
      </c>
      <c r="AN1066" s="23">
        <v>7235.4269999999997</v>
      </c>
      <c r="AO1066" s="23">
        <v>7.2354270000000067</v>
      </c>
      <c r="AP1066" s="23">
        <v>7.4117103519173657</v>
      </c>
      <c r="AQ1066" s="14">
        <v>7.1729826088939799</v>
      </c>
      <c r="AR1066" s="22">
        <v>688</v>
      </c>
      <c r="AS1066" s="23">
        <v>7237.4669999999996</v>
      </c>
      <c r="AT1066" s="23">
        <v>7.2374670000000103</v>
      </c>
      <c r="AU1066" s="23">
        <v>7.4138000543105962</v>
      </c>
      <c r="AV1066" s="14">
        <v>7.1750050029451087</v>
      </c>
      <c r="AW1066" s="22">
        <v>0</v>
      </c>
      <c r="AX1066" s="22">
        <v>0</v>
      </c>
      <c r="AY1066" s="23">
        <v>0</v>
      </c>
      <c r="AZ1066" s="23">
        <v>0</v>
      </c>
      <c r="BA1066" s="23">
        <v>0</v>
      </c>
      <c r="BB1066" s="14">
        <v>0</v>
      </c>
      <c r="BC1066" s="22">
        <v>5</v>
      </c>
      <c r="BD1066" s="23">
        <v>7600</v>
      </c>
      <c r="BE1066" s="23">
        <v>7.6</v>
      </c>
      <c r="BF1066" s="23">
        <v>13.188723605921698</v>
      </c>
      <c r="BG1066" s="14">
        <v>12.763920953051375</v>
      </c>
      <c r="BH1066" s="22">
        <v>694</v>
      </c>
      <c r="BI1066" s="23">
        <v>14.837467000000011</v>
      </c>
      <c r="BJ1066" s="23">
        <v>20.602523660232293</v>
      </c>
      <c r="BK1066" s="14">
        <v>19.938925955996485</v>
      </c>
      <c r="BL1066" t="s">
        <v>517</v>
      </c>
    </row>
    <row r="1067" spans="1:64">
      <c r="A1067" t="s">
        <v>1948</v>
      </c>
      <c r="B1067" t="s">
        <v>1939</v>
      </c>
      <c r="C1067" t="s">
        <v>517</v>
      </c>
      <c r="D1067" t="s">
        <v>942</v>
      </c>
      <c r="E1067">
        <v>2023</v>
      </c>
      <c r="F1067">
        <v>41.46</v>
      </c>
      <c r="G1067">
        <v>7.5</v>
      </c>
      <c r="H1067">
        <v>14912</v>
      </c>
      <c r="I1067">
        <v>103.32815170536425</v>
      </c>
      <c r="J1067">
        <v>0</v>
      </c>
      <c r="K1067">
        <v>0</v>
      </c>
      <c r="L1067">
        <v>0</v>
      </c>
      <c r="M1067">
        <v>0</v>
      </c>
      <c r="N1067">
        <v>0</v>
      </c>
      <c r="O1067">
        <v>0</v>
      </c>
      <c r="P1067">
        <v>0</v>
      </c>
      <c r="Q1067">
        <v>0</v>
      </c>
      <c r="R1067">
        <v>0</v>
      </c>
      <c r="S1067">
        <v>0</v>
      </c>
      <c r="T1067">
        <v>0</v>
      </c>
      <c r="U1067">
        <v>0</v>
      </c>
      <c r="V1067">
        <v>0</v>
      </c>
      <c r="W1067">
        <v>0</v>
      </c>
      <c r="X1067">
        <v>0</v>
      </c>
      <c r="Y1067">
        <v>0</v>
      </c>
      <c r="Z1067">
        <v>0</v>
      </c>
      <c r="AA1067">
        <v>0</v>
      </c>
      <c r="AB1067">
        <v>1</v>
      </c>
      <c r="AC1067">
        <v>1</v>
      </c>
      <c r="AG1067">
        <v>0</v>
      </c>
      <c r="AH1067">
        <v>2</v>
      </c>
      <c r="AI1067">
        <v>11.9</v>
      </c>
      <c r="AJ1067">
        <v>1.1900000000000001E-2</v>
      </c>
      <c r="AK1067">
        <v>1.1162E-2</v>
      </c>
      <c r="AL1067">
        <v>1.1669000000000001E-2</v>
      </c>
      <c r="AM1067">
        <v>905</v>
      </c>
      <c r="AN1067">
        <v>9805.3009999999995</v>
      </c>
      <c r="AO1067">
        <v>9.805301</v>
      </c>
      <c r="AP1067">
        <v>9.1972470000000008</v>
      </c>
      <c r="AQ1067">
        <v>8.901007952049266</v>
      </c>
      <c r="AR1067">
        <v>993</v>
      </c>
      <c r="AS1067">
        <v>9886.6659999999902</v>
      </c>
      <c r="AT1067">
        <v>9.886666</v>
      </c>
      <c r="AU1067">
        <v>9.2735665107987</v>
      </c>
      <c r="AV1067">
        <v>8.9748692469036655</v>
      </c>
      <c r="AW1067">
        <v>0</v>
      </c>
      <c r="AX1067">
        <v>0</v>
      </c>
      <c r="AY1067">
        <v>0</v>
      </c>
      <c r="AZ1067">
        <v>0</v>
      </c>
      <c r="BA1067">
        <v>0</v>
      </c>
      <c r="BB1067">
        <v>0</v>
      </c>
      <c r="BC1067">
        <v>5</v>
      </c>
      <c r="BD1067">
        <v>7600</v>
      </c>
      <c r="BE1067">
        <v>7.6</v>
      </c>
      <c r="BF1067">
        <v>15.747932</v>
      </c>
      <c r="BG1067">
        <v>15.240698435122063</v>
      </c>
      <c r="BH1067">
        <v>999</v>
      </c>
      <c r="BI1067">
        <v>17.486666</v>
      </c>
      <c r="BJ1067">
        <v>25.0214985107987</v>
      </c>
      <c r="BK1067">
        <v>24.215567682025728</v>
      </c>
      <c r="BL1067" t="s">
        <v>517</v>
      </c>
    </row>
    <row r="1068" spans="1:64">
      <c r="A1068" t="s">
        <v>1949</v>
      </c>
      <c r="B1068" t="s">
        <v>1939</v>
      </c>
      <c r="C1068" t="s">
        <v>517</v>
      </c>
      <c r="D1068" t="s">
        <v>942</v>
      </c>
      <c r="E1068">
        <v>2024</v>
      </c>
      <c r="F1068">
        <v>41.46</v>
      </c>
      <c r="G1068">
        <v>7.54</v>
      </c>
      <c r="H1068">
        <v>14976</v>
      </c>
      <c r="I1068">
        <v>102.69190186600957</v>
      </c>
      <c r="J1068">
        <v>0</v>
      </c>
      <c r="K1068">
        <v>0</v>
      </c>
      <c r="L1068">
        <v>0</v>
      </c>
      <c r="M1068">
        <v>0</v>
      </c>
      <c r="N1068">
        <v>0</v>
      </c>
      <c r="O1068">
        <v>0</v>
      </c>
      <c r="P1068">
        <v>0</v>
      </c>
      <c r="Q1068">
        <v>0</v>
      </c>
      <c r="R1068">
        <v>0</v>
      </c>
      <c r="S1068">
        <v>0</v>
      </c>
      <c r="T1068">
        <v>0</v>
      </c>
      <c r="U1068">
        <v>0</v>
      </c>
      <c r="V1068">
        <v>0</v>
      </c>
      <c r="W1068">
        <v>0</v>
      </c>
      <c r="X1068">
        <v>0</v>
      </c>
      <c r="Y1068">
        <v>0</v>
      </c>
      <c r="Z1068">
        <v>0</v>
      </c>
      <c r="AA1068">
        <v>0</v>
      </c>
      <c r="AB1068">
        <v>1</v>
      </c>
      <c r="AC1068">
        <v>1</v>
      </c>
      <c r="AD1068">
        <v>0</v>
      </c>
      <c r="AE1068">
        <v>0</v>
      </c>
      <c r="AF1068">
        <v>0</v>
      </c>
      <c r="AG1068">
        <v>0</v>
      </c>
      <c r="AH1068">
        <v>3</v>
      </c>
      <c r="AI1068">
        <v>12.759999999999998</v>
      </c>
      <c r="AJ1068">
        <v>1.2759999999999999E-2</v>
      </c>
      <c r="AK1068">
        <v>1.1508803018560318E-2</v>
      </c>
      <c r="AL1068">
        <v>1.120711838950727E-2</v>
      </c>
      <c r="AM1068">
        <v>1085</v>
      </c>
      <c r="AN1068">
        <v>11794.178000000004</v>
      </c>
      <c r="AO1068">
        <v>11.794178000000011</v>
      </c>
      <c r="AP1068">
        <v>10.637685843874431</v>
      </c>
      <c r="AQ1068">
        <v>10.358836140511137</v>
      </c>
      <c r="AR1068">
        <v>1282</v>
      </c>
      <c r="AS1068">
        <v>11979.672999999982</v>
      </c>
      <c r="AT1068">
        <v>11.979673000000021</v>
      </c>
      <c r="AU1068">
        <v>10.804991910953401</v>
      </c>
      <c r="AV1068">
        <v>10.521756550045735</v>
      </c>
      <c r="AW1068">
        <v>0</v>
      </c>
      <c r="AX1068">
        <v>0</v>
      </c>
      <c r="AY1068">
        <v>0</v>
      </c>
      <c r="AZ1068">
        <v>0</v>
      </c>
      <c r="BA1068">
        <v>0</v>
      </c>
      <c r="BB1068">
        <v>0</v>
      </c>
      <c r="BC1068">
        <v>5</v>
      </c>
      <c r="BD1068">
        <v>7600</v>
      </c>
      <c r="BE1068">
        <v>7.6</v>
      </c>
      <c r="BF1068">
        <v>13.379599879356011</v>
      </c>
      <c r="BG1068">
        <v>13.028875340933366</v>
      </c>
      <c r="BH1068">
        <v>1288</v>
      </c>
      <c r="BI1068">
        <v>19.579673000000021</v>
      </c>
      <c r="BJ1068">
        <v>24.184591790309412</v>
      </c>
      <c r="BK1068">
        <v>23.550631890979101</v>
      </c>
      <c r="BL1068" t="s">
        <v>517</v>
      </c>
    </row>
    <row r="1069" spans="1:64">
      <c r="A1069" t="s">
        <v>1950</v>
      </c>
      <c r="B1069" t="s">
        <v>1951</v>
      </c>
      <c r="C1069" t="s">
        <v>518</v>
      </c>
      <c r="D1069" t="s">
        <v>942</v>
      </c>
      <c r="E1069">
        <v>2012</v>
      </c>
      <c r="F1069" s="23">
        <v>65.430000000000007</v>
      </c>
      <c r="G1069" s="23">
        <v>8.59</v>
      </c>
      <c r="H1069" s="22">
        <v>12594</v>
      </c>
      <c r="I1069" s="34">
        <v>109.411644</v>
      </c>
      <c r="J1069" s="22">
        <v>1</v>
      </c>
      <c r="K1069" s="22" t="s">
        <v>782</v>
      </c>
      <c r="L1069" s="23">
        <v>150</v>
      </c>
      <c r="M1069" s="23">
        <v>0.15</v>
      </c>
      <c r="N1069" s="23">
        <v>0</v>
      </c>
      <c r="O1069" s="14">
        <v>0</v>
      </c>
      <c r="P1069" s="22">
        <v>0</v>
      </c>
      <c r="Q1069" s="22" t="s">
        <v>782</v>
      </c>
      <c r="R1069" s="23">
        <v>0</v>
      </c>
      <c r="S1069" s="23">
        <v>0</v>
      </c>
      <c r="T1069" s="23">
        <v>0</v>
      </c>
      <c r="U1069" s="14">
        <v>0</v>
      </c>
      <c r="V1069" s="22">
        <v>0</v>
      </c>
      <c r="W1069" s="22" t="s">
        <v>782</v>
      </c>
      <c r="X1069" s="23">
        <v>0</v>
      </c>
      <c r="Y1069" s="23">
        <v>0</v>
      </c>
      <c r="Z1069" s="23">
        <v>0</v>
      </c>
      <c r="AA1069" s="14">
        <v>0</v>
      </c>
      <c r="AB1069" s="22">
        <v>0</v>
      </c>
      <c r="AC1069" s="22" t="s">
        <v>782</v>
      </c>
      <c r="AD1069" s="23">
        <v>0</v>
      </c>
      <c r="AE1069" s="23">
        <v>0</v>
      </c>
      <c r="AF1069" s="23">
        <v>0</v>
      </c>
      <c r="AG1069" s="14">
        <v>0</v>
      </c>
      <c r="AH1069" s="22" t="s">
        <v>782</v>
      </c>
      <c r="AI1069" s="23" t="s">
        <v>782</v>
      </c>
      <c r="AJ1069" s="23" t="s">
        <v>782</v>
      </c>
      <c r="AK1069" s="23" t="s">
        <v>782</v>
      </c>
      <c r="AL1069" s="14" t="s">
        <v>782</v>
      </c>
      <c r="AM1069" s="22" t="s">
        <v>782</v>
      </c>
      <c r="AN1069" s="23" t="s">
        <v>782</v>
      </c>
      <c r="AO1069" s="23" t="s">
        <v>782</v>
      </c>
      <c r="AP1069" s="23" t="s">
        <v>782</v>
      </c>
      <c r="AQ1069" s="14" t="s">
        <v>782</v>
      </c>
      <c r="AR1069" s="22">
        <v>267</v>
      </c>
      <c r="AS1069" s="23">
        <v>5854.573000000003</v>
      </c>
      <c r="AT1069" s="23">
        <v>5.8545730000000029</v>
      </c>
      <c r="AU1069" s="23">
        <v>4.8281099999999997</v>
      </c>
      <c r="AV1069" s="14">
        <v>4.4127935779851724</v>
      </c>
      <c r="AW1069" s="22">
        <v>0</v>
      </c>
      <c r="AX1069" s="22" t="s">
        <v>782</v>
      </c>
      <c r="AY1069" s="23">
        <v>0</v>
      </c>
      <c r="AZ1069" s="23">
        <v>0</v>
      </c>
      <c r="BA1069" s="23">
        <v>0</v>
      </c>
      <c r="BB1069" s="14">
        <v>0</v>
      </c>
      <c r="BC1069" s="22">
        <v>8</v>
      </c>
      <c r="BD1069" s="23">
        <v>11100</v>
      </c>
      <c r="BE1069" s="23">
        <v>11.1</v>
      </c>
      <c r="BF1069" s="23">
        <v>17.726700000000001</v>
      </c>
      <c r="BG1069" s="14">
        <v>16.201840454933663</v>
      </c>
      <c r="BH1069" s="22">
        <v>276</v>
      </c>
      <c r="BI1069" s="23">
        <v>17.104573000000002</v>
      </c>
      <c r="BJ1069" s="23">
        <v>22.55481</v>
      </c>
      <c r="BK1069" s="14">
        <v>20.614634032918836</v>
      </c>
      <c r="BL1069" t="s">
        <v>518</v>
      </c>
    </row>
    <row r="1070" spans="1:64">
      <c r="A1070" t="s">
        <v>1952</v>
      </c>
      <c r="B1070" t="s">
        <v>1951</v>
      </c>
      <c r="C1070" t="s">
        <v>518</v>
      </c>
      <c r="D1070" t="s">
        <v>942</v>
      </c>
      <c r="E1070">
        <v>2015</v>
      </c>
      <c r="F1070" s="23">
        <v>65.430000000000007</v>
      </c>
      <c r="G1070" s="23">
        <v>8.7100000000000009</v>
      </c>
      <c r="H1070" s="22">
        <v>12591</v>
      </c>
      <c r="I1070" s="34">
        <v>100.73120128939073</v>
      </c>
      <c r="J1070" s="13">
        <v>2</v>
      </c>
      <c r="K1070" s="13">
        <v>2</v>
      </c>
      <c r="L1070" s="19">
        <v>490</v>
      </c>
      <c r="M1070" s="35">
        <v>0.49</v>
      </c>
      <c r="N1070" s="19">
        <v>2.9308639411063364</v>
      </c>
      <c r="O1070" s="17">
        <v>2.9095889889035034</v>
      </c>
      <c r="P1070" s="36">
        <v>0</v>
      </c>
      <c r="Q1070" s="37">
        <v>0</v>
      </c>
      <c r="R1070" s="38">
        <v>0</v>
      </c>
      <c r="S1070" s="27">
        <v>0</v>
      </c>
      <c r="T1070" s="23">
        <v>0</v>
      </c>
      <c r="U1070" s="17">
        <v>0</v>
      </c>
      <c r="V1070" s="22">
        <v>0</v>
      </c>
      <c r="W1070" s="22">
        <v>0</v>
      </c>
      <c r="X1070" s="23">
        <v>0</v>
      </c>
      <c r="Y1070" s="27">
        <v>0</v>
      </c>
      <c r="Z1070" s="27">
        <v>0</v>
      </c>
      <c r="AA1070" s="14">
        <v>0</v>
      </c>
      <c r="AB1070" s="39">
        <v>1</v>
      </c>
      <c r="AC1070" s="22" t="s">
        <v>782</v>
      </c>
      <c r="AD1070" s="23">
        <v>0</v>
      </c>
      <c r="AE1070" s="23">
        <v>0</v>
      </c>
      <c r="AF1070" s="23">
        <v>0.30324000000000001</v>
      </c>
      <c r="AG1070" s="14">
        <v>0.30103880040983688</v>
      </c>
      <c r="AH1070" s="22" t="s">
        <v>782</v>
      </c>
      <c r="AI1070" s="23" t="s">
        <v>782</v>
      </c>
      <c r="AJ1070" s="23" t="s">
        <v>782</v>
      </c>
      <c r="AK1070" s="23" t="s">
        <v>782</v>
      </c>
      <c r="AL1070" s="14" t="s">
        <v>782</v>
      </c>
      <c r="AM1070" s="22" t="s">
        <v>782</v>
      </c>
      <c r="AN1070" s="23" t="s">
        <v>782</v>
      </c>
      <c r="AO1070" s="23" t="s">
        <v>782</v>
      </c>
      <c r="AP1070" s="23" t="s">
        <v>782</v>
      </c>
      <c r="AQ1070" s="14" t="s">
        <v>782</v>
      </c>
      <c r="AR1070" s="40">
        <v>316</v>
      </c>
      <c r="AS1070" s="41">
        <v>6037.0079999999989</v>
      </c>
      <c r="AT1070" s="23">
        <v>6.0370079999999993</v>
      </c>
      <c r="AU1070" s="23">
        <v>5.3618457626370875</v>
      </c>
      <c r="AV1070" s="14">
        <v>5.322924470277127</v>
      </c>
      <c r="AW1070" s="22">
        <v>0</v>
      </c>
      <c r="AX1070" s="22" t="s">
        <v>782</v>
      </c>
      <c r="AY1070" s="23">
        <v>0</v>
      </c>
      <c r="AZ1070" s="23">
        <v>0</v>
      </c>
      <c r="BA1070" s="23">
        <v>0</v>
      </c>
      <c r="BB1070" s="14">
        <v>0</v>
      </c>
      <c r="BC1070" s="42">
        <v>15</v>
      </c>
      <c r="BD1070" s="43">
        <v>26850</v>
      </c>
      <c r="BE1070" s="44">
        <v>26.85</v>
      </c>
      <c r="BF1070" s="23">
        <v>52.592219386437293</v>
      </c>
      <c r="BG1070" s="14">
        <v>52.210455859992258</v>
      </c>
      <c r="BH1070" s="22">
        <v>334</v>
      </c>
      <c r="BI1070" s="23">
        <v>33.377008000000004</v>
      </c>
      <c r="BJ1070" s="23">
        <v>61.188169090180722</v>
      </c>
      <c r="BK1070" s="14">
        <v>60.744008119582723</v>
      </c>
      <c r="BL1070" t="s">
        <v>518</v>
      </c>
    </row>
    <row r="1071" spans="1:64">
      <c r="A1071" t="s">
        <v>1953</v>
      </c>
      <c r="B1071" t="s">
        <v>1951</v>
      </c>
      <c r="C1071" t="s">
        <v>518</v>
      </c>
      <c r="D1071" t="s">
        <v>942</v>
      </c>
      <c r="E1071">
        <v>2016</v>
      </c>
      <c r="F1071" s="23">
        <v>65.430000000000007</v>
      </c>
      <c r="G1071" s="23">
        <v>8.65</v>
      </c>
      <c r="H1071" s="22">
        <v>12420</v>
      </c>
      <c r="I1071" s="34">
        <v>107.05388526141647</v>
      </c>
      <c r="J1071" s="13">
        <v>2</v>
      </c>
      <c r="K1071" s="13">
        <v>2</v>
      </c>
      <c r="L1071" s="19">
        <v>490</v>
      </c>
      <c r="M1071" s="35">
        <v>0.49</v>
      </c>
      <c r="N1071" s="19">
        <v>2.9306899999999998</v>
      </c>
      <c r="O1071" s="17">
        <v>2.7375839679648286</v>
      </c>
      <c r="P1071" s="13">
        <v>0</v>
      </c>
      <c r="Q1071" s="13">
        <v>0</v>
      </c>
      <c r="R1071" s="19">
        <v>0</v>
      </c>
      <c r="S1071" s="27">
        <v>0</v>
      </c>
      <c r="T1071" s="19">
        <v>0</v>
      </c>
      <c r="U1071" s="17">
        <v>0</v>
      </c>
      <c r="V1071" s="13">
        <v>0</v>
      </c>
      <c r="W1071" s="13">
        <v>0</v>
      </c>
      <c r="X1071" s="19">
        <v>0</v>
      </c>
      <c r="Y1071" s="27">
        <v>0</v>
      </c>
      <c r="Z1071" s="19">
        <v>0</v>
      </c>
      <c r="AA1071" s="14">
        <v>0</v>
      </c>
      <c r="AB1071" s="13">
        <v>1</v>
      </c>
      <c r="AC1071" s="22" t="s">
        <v>782</v>
      </c>
      <c r="AD1071" s="19">
        <v>0</v>
      </c>
      <c r="AE1071" s="23">
        <v>0</v>
      </c>
      <c r="AF1071" s="19">
        <v>0.35355599999999998</v>
      </c>
      <c r="AG1071" s="14">
        <v>0.33025984917469026</v>
      </c>
      <c r="AH1071" s="22" t="s">
        <v>782</v>
      </c>
      <c r="AI1071" s="23" t="s">
        <v>782</v>
      </c>
      <c r="AJ1071" s="23" t="s">
        <v>782</v>
      </c>
      <c r="AK1071" s="23" t="s">
        <v>782</v>
      </c>
      <c r="AL1071" s="14" t="s">
        <v>782</v>
      </c>
      <c r="AM1071" s="22" t="s">
        <v>782</v>
      </c>
      <c r="AN1071" s="23" t="s">
        <v>782</v>
      </c>
      <c r="AO1071" s="23" t="s">
        <v>782</v>
      </c>
      <c r="AP1071" s="23" t="s">
        <v>782</v>
      </c>
      <c r="AQ1071" s="14" t="s">
        <v>782</v>
      </c>
      <c r="AR1071" s="13">
        <v>331</v>
      </c>
      <c r="AS1071" s="19">
        <v>6170.3629999999957</v>
      </c>
      <c r="AT1071" s="23">
        <v>6.1703629999999956</v>
      </c>
      <c r="AU1071" s="19">
        <v>5.4792823440000076</v>
      </c>
      <c r="AV1071" s="14">
        <v>5.1182470683993087</v>
      </c>
      <c r="AW1071" s="13">
        <v>0</v>
      </c>
      <c r="AX1071" s="22" t="s">
        <v>782</v>
      </c>
      <c r="AY1071" s="19">
        <v>0</v>
      </c>
      <c r="AZ1071" s="23">
        <v>0</v>
      </c>
      <c r="BA1071" s="19">
        <v>0</v>
      </c>
      <c r="BB1071" s="14">
        <v>0</v>
      </c>
      <c r="BC1071" s="13">
        <v>23</v>
      </c>
      <c r="BD1071" s="19">
        <v>52450</v>
      </c>
      <c r="BE1071" s="44">
        <v>52.45</v>
      </c>
      <c r="BF1071" s="19">
        <v>116.91652238530486</v>
      </c>
      <c r="BG1071" s="14">
        <v>109.21277831234679</v>
      </c>
      <c r="BH1071" s="22">
        <v>357</v>
      </c>
      <c r="BI1071" s="23">
        <v>59.110363</v>
      </c>
      <c r="BJ1071" s="23">
        <v>125.68005072930487</v>
      </c>
      <c r="BK1071" s="14">
        <v>117.39886919788562</v>
      </c>
      <c r="BL1071" t="s">
        <v>518</v>
      </c>
    </row>
    <row r="1072" spans="1:64">
      <c r="A1072" t="s">
        <v>1954</v>
      </c>
      <c r="B1072" t="s">
        <v>1951</v>
      </c>
      <c r="C1072" t="s">
        <v>518</v>
      </c>
      <c r="D1072" t="s">
        <v>942</v>
      </c>
      <c r="E1072">
        <v>2017</v>
      </c>
      <c r="F1072" s="23">
        <v>65.430000000000007</v>
      </c>
      <c r="G1072" s="23">
        <v>8.66</v>
      </c>
      <c r="H1072" s="22">
        <v>12484</v>
      </c>
      <c r="I1072" s="34">
        <v>98.061950630784708</v>
      </c>
      <c r="J1072" s="13">
        <v>3</v>
      </c>
      <c r="K1072" s="13">
        <v>4</v>
      </c>
      <c r="L1072" s="19">
        <v>1265</v>
      </c>
      <c r="M1072" s="19">
        <v>1.2649999999999999</v>
      </c>
      <c r="N1072" s="19">
        <v>7.5659650000000003</v>
      </c>
      <c r="O1072" s="17">
        <v>7.7154951041987605</v>
      </c>
      <c r="P1072" s="13">
        <v>0</v>
      </c>
      <c r="Q1072" s="13">
        <v>0</v>
      </c>
      <c r="R1072" s="19">
        <v>0</v>
      </c>
      <c r="S1072" s="19">
        <v>0</v>
      </c>
      <c r="T1072" s="19">
        <v>0</v>
      </c>
      <c r="U1072" s="17">
        <v>0</v>
      </c>
      <c r="V1072" s="13">
        <v>0</v>
      </c>
      <c r="W1072" s="13">
        <v>0</v>
      </c>
      <c r="X1072" s="19">
        <v>0</v>
      </c>
      <c r="Y1072" s="19">
        <v>0</v>
      </c>
      <c r="Z1072" s="19">
        <v>0</v>
      </c>
      <c r="AA1072" s="14">
        <v>0</v>
      </c>
      <c r="AB1072" s="13">
        <v>1</v>
      </c>
      <c r="AC1072" s="22" t="s">
        <v>782</v>
      </c>
      <c r="AD1072" s="19">
        <v>0</v>
      </c>
      <c r="AE1072" s="19">
        <v>0</v>
      </c>
      <c r="AF1072" s="19">
        <v>0.36665999999999999</v>
      </c>
      <c r="AG1072" s="14">
        <v>0.37390649241775736</v>
      </c>
      <c r="AH1072" s="22" t="s">
        <v>782</v>
      </c>
      <c r="AI1072" s="23" t="s">
        <v>782</v>
      </c>
      <c r="AJ1072" s="23" t="s">
        <v>782</v>
      </c>
      <c r="AK1072" s="23" t="s">
        <v>782</v>
      </c>
      <c r="AL1072" s="14" t="s">
        <v>782</v>
      </c>
      <c r="AM1072" s="22" t="s">
        <v>782</v>
      </c>
      <c r="AN1072" s="23" t="s">
        <v>782</v>
      </c>
      <c r="AO1072" s="23" t="s">
        <v>782</v>
      </c>
      <c r="AP1072" s="23" t="s">
        <v>782</v>
      </c>
      <c r="AQ1072" s="14" t="s">
        <v>782</v>
      </c>
      <c r="AR1072" s="13">
        <v>346</v>
      </c>
      <c r="AS1072" s="19">
        <v>6367.4829999999956</v>
      </c>
      <c r="AT1072" s="19">
        <v>6.3674829999999893</v>
      </c>
      <c r="AU1072" s="19">
        <v>5.6543249040000081</v>
      </c>
      <c r="AV1072" s="14">
        <v>5.7660742700185885</v>
      </c>
      <c r="AW1072" s="13">
        <v>0</v>
      </c>
      <c r="AX1072" s="22" t="s">
        <v>782</v>
      </c>
      <c r="AY1072" s="19">
        <v>0</v>
      </c>
      <c r="AZ1072" s="19">
        <v>0</v>
      </c>
      <c r="BA1072" s="19">
        <v>0</v>
      </c>
      <c r="BB1072" s="14">
        <v>0</v>
      </c>
      <c r="BC1072" s="13">
        <v>27</v>
      </c>
      <c r="BD1072" s="19">
        <v>62050</v>
      </c>
      <c r="BE1072" s="19">
        <v>62.05</v>
      </c>
      <c r="BF1072" s="19">
        <v>145.50995799415207</v>
      </c>
      <c r="BG1072" s="14">
        <v>148.38574702844221</v>
      </c>
      <c r="BH1072" s="22">
        <v>377</v>
      </c>
      <c r="BI1072" s="23">
        <v>69.682482999999991</v>
      </c>
      <c r="BJ1072" s="23">
        <v>159.0969078981521</v>
      </c>
      <c r="BK1072" s="14">
        <v>162.2412228950773</v>
      </c>
      <c r="BL1072" t="s">
        <v>518</v>
      </c>
    </row>
    <row r="1073" spans="1:64">
      <c r="A1073" t="s">
        <v>1955</v>
      </c>
      <c r="B1073" t="s">
        <v>1951</v>
      </c>
      <c r="C1073" t="s">
        <v>518</v>
      </c>
      <c r="D1073" t="s">
        <v>942</v>
      </c>
      <c r="E1073">
        <v>2018</v>
      </c>
      <c r="F1073" s="23">
        <v>65.430000000000007</v>
      </c>
      <c r="G1073" s="23">
        <v>8.7200000000000006</v>
      </c>
      <c r="H1073" s="22">
        <v>12593</v>
      </c>
      <c r="I1073" s="34">
        <v>98.068920207943961</v>
      </c>
      <c r="J1073" s="13">
        <v>3</v>
      </c>
      <c r="K1073" s="13">
        <v>4</v>
      </c>
      <c r="L1073" s="19">
        <v>1265</v>
      </c>
      <c r="M1073" s="19">
        <v>1.2649999999999999</v>
      </c>
      <c r="N1073" s="19">
        <v>7.5659650000000003</v>
      </c>
      <c r="O1073" s="17">
        <v>7.7149467782017327</v>
      </c>
      <c r="P1073" s="13">
        <v>0</v>
      </c>
      <c r="Q1073" s="13">
        <v>0</v>
      </c>
      <c r="R1073" s="19">
        <v>0</v>
      </c>
      <c r="S1073" s="19">
        <v>0</v>
      </c>
      <c r="T1073" s="19">
        <v>0</v>
      </c>
      <c r="U1073" s="17">
        <v>0</v>
      </c>
      <c r="V1073" s="13">
        <v>0</v>
      </c>
      <c r="W1073" s="13">
        <v>0</v>
      </c>
      <c r="X1073" s="19">
        <v>0</v>
      </c>
      <c r="Y1073" s="19">
        <v>0</v>
      </c>
      <c r="Z1073" s="19">
        <v>0</v>
      </c>
      <c r="AA1073" s="14">
        <v>0</v>
      </c>
      <c r="AB1073" s="13">
        <v>1</v>
      </c>
      <c r="AC1073" s="22" t="s">
        <v>782</v>
      </c>
      <c r="AD1073" s="19">
        <v>0</v>
      </c>
      <c r="AE1073" s="19">
        <v>0</v>
      </c>
      <c r="AF1073" s="19">
        <v>0.33411000000000002</v>
      </c>
      <c r="AG1073" s="14">
        <v>0.34068897596869413</v>
      </c>
      <c r="AH1073" s="22" t="s">
        <v>782</v>
      </c>
      <c r="AI1073" s="23" t="s">
        <v>782</v>
      </c>
      <c r="AJ1073" s="23" t="s">
        <v>782</v>
      </c>
      <c r="AK1073" s="23" t="s">
        <v>782</v>
      </c>
      <c r="AL1073" s="14" t="s">
        <v>782</v>
      </c>
      <c r="AM1073" s="22" t="s">
        <v>782</v>
      </c>
      <c r="AN1073" s="23" t="s">
        <v>782</v>
      </c>
      <c r="AO1073" s="23" t="s">
        <v>782</v>
      </c>
      <c r="AP1073" s="23" t="s">
        <v>782</v>
      </c>
      <c r="AQ1073" s="14" t="s">
        <v>782</v>
      </c>
      <c r="AR1073" s="13">
        <v>369</v>
      </c>
      <c r="AS1073" s="19">
        <v>6694.4529999999941</v>
      </c>
      <c r="AT1073" s="19">
        <v>6.6944529999999896</v>
      </c>
      <c r="AU1073" s="19">
        <v>5.9446742640000068</v>
      </c>
      <c r="AV1073" s="14">
        <v>6.0617311288785514</v>
      </c>
      <c r="AW1073" s="13">
        <v>0</v>
      </c>
      <c r="AX1073" s="22" t="s">
        <v>782</v>
      </c>
      <c r="AY1073" s="19">
        <v>0</v>
      </c>
      <c r="AZ1073" s="19">
        <v>0</v>
      </c>
      <c r="BA1073" s="19">
        <v>0</v>
      </c>
      <c r="BB1073" s="14">
        <v>0</v>
      </c>
      <c r="BC1073" s="13">
        <v>29</v>
      </c>
      <c r="BD1073" s="19">
        <v>67650</v>
      </c>
      <c r="BE1073" s="19">
        <v>67.650000000000006</v>
      </c>
      <c r="BF1073" s="19">
        <v>160.82129557424977</v>
      </c>
      <c r="BG1073" s="14">
        <v>163.98803538699781</v>
      </c>
      <c r="BH1073" s="22">
        <v>402</v>
      </c>
      <c r="BI1073" s="23">
        <v>75.609453000000002</v>
      </c>
      <c r="BJ1073" s="23">
        <v>174.6660448382498</v>
      </c>
      <c r="BK1073" s="14">
        <v>178.1054022700468</v>
      </c>
      <c r="BL1073" t="s">
        <v>518</v>
      </c>
    </row>
    <row r="1074" spans="1:64">
      <c r="A1074" t="s">
        <v>1956</v>
      </c>
      <c r="B1074" t="s">
        <v>1951</v>
      </c>
      <c r="C1074" t="s">
        <v>518</v>
      </c>
      <c r="D1074" t="s">
        <v>942</v>
      </c>
      <c r="E1074">
        <v>2019</v>
      </c>
      <c r="F1074" s="23">
        <v>65.430000000000007</v>
      </c>
      <c r="G1074" s="23">
        <v>8.82</v>
      </c>
      <c r="H1074" s="22">
        <v>12662</v>
      </c>
      <c r="I1074" s="34">
        <v>100.98191282482439</v>
      </c>
      <c r="J1074" s="22">
        <v>2</v>
      </c>
      <c r="K1074" s="22">
        <v>2</v>
      </c>
      <c r="L1074" s="23">
        <v>490</v>
      </c>
      <c r="M1074" s="23">
        <v>0.49</v>
      </c>
      <c r="N1074" s="23">
        <v>2.9306899999999998</v>
      </c>
      <c r="O1074" s="14">
        <v>2.9021929947830696</v>
      </c>
      <c r="P1074" s="22">
        <v>0</v>
      </c>
      <c r="Q1074" s="22">
        <v>0</v>
      </c>
      <c r="R1074" s="23">
        <v>0</v>
      </c>
      <c r="S1074" s="23">
        <v>0</v>
      </c>
      <c r="T1074" s="23">
        <v>0</v>
      </c>
      <c r="U1074" s="14">
        <v>0</v>
      </c>
      <c r="V1074" s="22">
        <v>0</v>
      </c>
      <c r="W1074" s="22">
        <v>0</v>
      </c>
      <c r="X1074" s="23">
        <v>0</v>
      </c>
      <c r="Y1074" s="23">
        <v>0</v>
      </c>
      <c r="Z1074" s="23">
        <v>0</v>
      </c>
      <c r="AA1074" s="14">
        <v>0</v>
      </c>
      <c r="AB1074" s="22">
        <v>1</v>
      </c>
      <c r="AC1074" s="22">
        <v>1</v>
      </c>
      <c r="AD1074" s="23">
        <v>50</v>
      </c>
      <c r="AE1074" s="23">
        <v>0.05</v>
      </c>
      <c r="AF1074" s="23">
        <v>0.29946</v>
      </c>
      <c r="AG1074" s="14">
        <v>0.29654815562810743</v>
      </c>
      <c r="AH1074" s="22">
        <v>0</v>
      </c>
      <c r="AI1074" s="23">
        <v>0</v>
      </c>
      <c r="AJ1074" s="23">
        <v>0</v>
      </c>
      <c r="AK1074" s="23">
        <v>0</v>
      </c>
      <c r="AL1074" s="14">
        <v>0</v>
      </c>
      <c r="AM1074" s="22">
        <v>404</v>
      </c>
      <c r="AN1074" s="23">
        <v>7144.3529999999946</v>
      </c>
      <c r="AO1074" s="23">
        <v>7.1443529999999891</v>
      </c>
      <c r="AP1074" s="23">
        <v>6.3441854640000068</v>
      </c>
      <c r="AQ1074" s="14">
        <v>6.2824968219857444</v>
      </c>
      <c r="AR1074" s="22">
        <v>404</v>
      </c>
      <c r="AS1074" s="23">
        <v>7144.3529999999946</v>
      </c>
      <c r="AT1074" s="23">
        <v>7.1443529999999891</v>
      </c>
      <c r="AU1074" s="23">
        <v>6.3441854640000068</v>
      </c>
      <c r="AV1074" s="14">
        <v>6.2824968219857444</v>
      </c>
      <c r="AW1074" s="22">
        <v>0</v>
      </c>
      <c r="AX1074" s="22" t="s">
        <v>782</v>
      </c>
      <c r="AY1074" s="23">
        <v>0</v>
      </c>
      <c r="AZ1074" s="23">
        <v>0</v>
      </c>
      <c r="BA1074" s="23">
        <v>0</v>
      </c>
      <c r="BB1074" s="14">
        <v>0</v>
      </c>
      <c r="BC1074" s="22">
        <v>30</v>
      </c>
      <c r="BD1074" s="23">
        <v>71270</v>
      </c>
      <c r="BE1074" s="23">
        <v>71.27</v>
      </c>
      <c r="BF1074" s="23">
        <v>168.13496082881414</v>
      </c>
      <c r="BG1074" s="14">
        <v>166.50007523672249</v>
      </c>
      <c r="BH1074" s="22">
        <v>437</v>
      </c>
      <c r="BI1074" s="23">
        <v>78.954352999999983</v>
      </c>
      <c r="BJ1074" s="23">
        <v>177.70929629281417</v>
      </c>
      <c r="BK1074" s="14">
        <v>175.98131320911941</v>
      </c>
      <c r="BL1074" t="s">
        <v>518</v>
      </c>
    </row>
    <row r="1075" spans="1:64">
      <c r="A1075" t="s">
        <v>1957</v>
      </c>
      <c r="B1075" t="s">
        <v>1951</v>
      </c>
      <c r="C1075" t="s">
        <v>518</v>
      </c>
      <c r="D1075" t="s">
        <v>942</v>
      </c>
      <c r="E1075">
        <v>2020</v>
      </c>
      <c r="F1075" s="23">
        <v>65.430000000000007</v>
      </c>
      <c r="G1075" s="23">
        <v>8.8800000000000008</v>
      </c>
      <c r="H1075" s="22">
        <v>12697</v>
      </c>
      <c r="I1075" s="34">
        <v>101.95756177527429</v>
      </c>
      <c r="J1075" s="22">
        <v>3</v>
      </c>
      <c r="K1075" s="22">
        <v>3</v>
      </c>
      <c r="L1075" s="23">
        <v>1190</v>
      </c>
      <c r="M1075" s="23">
        <v>1.19</v>
      </c>
      <c r="N1075" s="23">
        <v>7.1173900000000003</v>
      </c>
      <c r="O1075" s="14">
        <v>6.9807377462473186</v>
      </c>
      <c r="P1075" s="22">
        <v>0</v>
      </c>
      <c r="Q1075" s="22">
        <v>0</v>
      </c>
      <c r="R1075" s="23">
        <v>0</v>
      </c>
      <c r="S1075" s="23">
        <v>0</v>
      </c>
      <c r="T1075" s="23">
        <v>0</v>
      </c>
      <c r="U1075" s="14">
        <v>0</v>
      </c>
      <c r="V1075" s="22">
        <v>0</v>
      </c>
      <c r="W1075" s="22">
        <v>0</v>
      </c>
      <c r="X1075" s="23">
        <v>0</v>
      </c>
      <c r="Y1075" s="23">
        <v>0</v>
      </c>
      <c r="Z1075" s="23">
        <v>0</v>
      </c>
      <c r="AA1075" s="14">
        <v>0</v>
      </c>
      <c r="AB1075" s="22">
        <v>1</v>
      </c>
      <c r="AC1075" s="22">
        <v>1</v>
      </c>
      <c r="AD1075" s="23">
        <v>50</v>
      </c>
      <c r="AE1075" s="23">
        <v>0.05</v>
      </c>
      <c r="AF1075" s="23">
        <v>0.39085199999999998</v>
      </c>
      <c r="AG1075" s="14">
        <v>0.38334773134481276</v>
      </c>
      <c r="AH1075" s="22">
        <v>0</v>
      </c>
      <c r="AI1075" s="23">
        <v>0</v>
      </c>
      <c r="AJ1075" s="23">
        <v>0</v>
      </c>
      <c r="AK1075" s="23">
        <v>0</v>
      </c>
      <c r="AL1075" s="14">
        <v>0</v>
      </c>
      <c r="AM1075" s="22">
        <v>467</v>
      </c>
      <c r="AN1075" s="23">
        <v>8392.1679999999942</v>
      </c>
      <c r="AO1075" s="23">
        <v>8.3921679999999927</v>
      </c>
      <c r="AP1075" s="23">
        <v>7.4522451840000059</v>
      </c>
      <c r="AQ1075" s="14">
        <v>7.3091637876017241</v>
      </c>
      <c r="AR1075" s="22">
        <v>467</v>
      </c>
      <c r="AS1075" s="23">
        <v>8392.1679999999942</v>
      </c>
      <c r="AT1075" s="23">
        <v>8.3921679999999927</v>
      </c>
      <c r="AU1075" s="23">
        <v>7.4522451840000059</v>
      </c>
      <c r="AV1075" s="14">
        <v>7.3091637876017241</v>
      </c>
      <c r="AW1075" s="22">
        <v>0</v>
      </c>
      <c r="AX1075" s="22">
        <v>0</v>
      </c>
      <c r="AY1075" s="23">
        <v>0</v>
      </c>
      <c r="AZ1075" s="23">
        <v>0</v>
      </c>
      <c r="BA1075" s="23">
        <v>0</v>
      </c>
      <c r="BB1075" s="14">
        <v>0</v>
      </c>
      <c r="BC1075" s="22">
        <v>30</v>
      </c>
      <c r="BD1075" s="23">
        <v>71270</v>
      </c>
      <c r="BE1075" s="23">
        <v>71.27</v>
      </c>
      <c r="BF1075" s="23">
        <v>168.14049372503027</v>
      </c>
      <c r="BG1075" s="14">
        <v>164.91223485280128</v>
      </c>
      <c r="BH1075" s="22">
        <v>501</v>
      </c>
      <c r="BI1075" s="23">
        <v>80.902167999999989</v>
      </c>
      <c r="BJ1075" s="23">
        <v>183.10098090903028</v>
      </c>
      <c r="BK1075" s="14">
        <v>179.58548411799512</v>
      </c>
      <c r="BL1075" t="s">
        <v>518</v>
      </c>
    </row>
    <row r="1076" spans="1:64">
      <c r="A1076" t="s">
        <v>1958</v>
      </c>
      <c r="B1076" t="s">
        <v>1951</v>
      </c>
      <c r="C1076" t="s">
        <v>518</v>
      </c>
      <c r="D1076" t="s">
        <v>942</v>
      </c>
      <c r="E1076">
        <v>2021</v>
      </c>
      <c r="F1076" s="23">
        <v>65.430000000000007</v>
      </c>
      <c r="G1076" s="23">
        <v>8.89</v>
      </c>
      <c r="H1076" s="22">
        <v>12835</v>
      </c>
      <c r="I1076" s="34">
        <v>95.2</v>
      </c>
      <c r="J1076" s="22">
        <v>3</v>
      </c>
      <c r="K1076" s="22">
        <v>3</v>
      </c>
      <c r="L1076" s="23">
        <v>955</v>
      </c>
      <c r="M1076" s="23">
        <v>0.95499999999999996</v>
      </c>
      <c r="N1076" s="23">
        <v>5.7118549999999999</v>
      </c>
      <c r="O1076" s="14">
        <v>6</v>
      </c>
      <c r="P1076" s="22">
        <v>0</v>
      </c>
      <c r="Q1076" s="22">
        <v>0</v>
      </c>
      <c r="R1076" s="23">
        <v>0</v>
      </c>
      <c r="S1076" s="23">
        <v>0</v>
      </c>
      <c r="T1076" s="23">
        <v>0</v>
      </c>
      <c r="U1076" s="14">
        <v>0</v>
      </c>
      <c r="V1076" s="22">
        <v>0</v>
      </c>
      <c r="W1076" s="22">
        <v>0</v>
      </c>
      <c r="X1076" s="23">
        <v>0</v>
      </c>
      <c r="Y1076" s="23">
        <v>0</v>
      </c>
      <c r="Z1076" s="23">
        <v>0</v>
      </c>
      <c r="AA1076" s="14">
        <v>0</v>
      </c>
      <c r="AB1076" s="22">
        <v>1</v>
      </c>
      <c r="AC1076" s="22">
        <v>1</v>
      </c>
      <c r="AD1076" s="23">
        <v>50</v>
      </c>
      <c r="AE1076" s="23">
        <v>0.05</v>
      </c>
      <c r="AF1076" s="23">
        <v>0.38669399999999998</v>
      </c>
      <c r="AG1076" s="14">
        <v>0.41</v>
      </c>
      <c r="AH1076" s="22">
        <v>0</v>
      </c>
      <c r="AI1076" s="23">
        <v>0</v>
      </c>
      <c r="AJ1076" s="23">
        <v>0</v>
      </c>
      <c r="AK1076" s="23">
        <v>0</v>
      </c>
      <c r="AL1076" s="14">
        <v>0</v>
      </c>
      <c r="AM1076" s="22">
        <v>531</v>
      </c>
      <c r="AN1076" s="23">
        <v>9281.0779999999995</v>
      </c>
      <c r="AO1076" s="23">
        <v>9.2810780000000008</v>
      </c>
      <c r="AP1076" s="23">
        <v>8.3049212469999993</v>
      </c>
      <c r="AQ1076" s="14">
        <v>8.7200000000000006</v>
      </c>
      <c r="AR1076" s="22">
        <v>531</v>
      </c>
      <c r="AS1076" s="23">
        <v>9281.0779999999995</v>
      </c>
      <c r="AT1076" s="23">
        <v>9.2810780000000008</v>
      </c>
      <c r="AU1076" s="23">
        <v>8.3049212469999993</v>
      </c>
      <c r="AV1076" s="14">
        <v>8.7200000000000006</v>
      </c>
      <c r="AW1076" s="22">
        <v>0</v>
      </c>
      <c r="AX1076" s="22">
        <v>0</v>
      </c>
      <c r="AY1076" s="23">
        <v>0</v>
      </c>
      <c r="AZ1076" s="23">
        <v>0</v>
      </c>
      <c r="BA1076" s="23">
        <v>0</v>
      </c>
      <c r="BB1076" s="14">
        <v>0</v>
      </c>
      <c r="BC1076" s="22">
        <v>38</v>
      </c>
      <c r="BD1076" s="23">
        <v>99710</v>
      </c>
      <c r="BE1076" s="23">
        <v>99.71</v>
      </c>
      <c r="BF1076" s="23">
        <v>211.60952499999999</v>
      </c>
      <c r="BG1076" s="14">
        <v>222.28</v>
      </c>
      <c r="BH1076" s="22">
        <v>573</v>
      </c>
      <c r="BI1076" s="23">
        <v>110</v>
      </c>
      <c r="BJ1076" s="23">
        <v>226.01</v>
      </c>
      <c r="BK1076" s="14">
        <v>237.41</v>
      </c>
      <c r="BL1076" t="s">
        <v>518</v>
      </c>
    </row>
    <row r="1077" spans="1:64">
      <c r="A1077" t="s">
        <v>1959</v>
      </c>
      <c r="B1077" t="s">
        <v>1951</v>
      </c>
      <c r="C1077" t="s">
        <v>518</v>
      </c>
      <c r="D1077" s="111" t="s">
        <v>942</v>
      </c>
      <c r="E1077" s="110">
        <v>2022</v>
      </c>
      <c r="F1077" s="23"/>
      <c r="G1077" s="23"/>
      <c r="H1077" s="22">
        <v>13015</v>
      </c>
      <c r="I1077" s="34">
        <v>94.32670929685878</v>
      </c>
      <c r="J1077" s="22">
        <v>3</v>
      </c>
      <c r="K1077" s="22">
        <v>3</v>
      </c>
      <c r="L1077" s="23">
        <v>955</v>
      </c>
      <c r="M1077" s="23">
        <v>0.95500000000000007</v>
      </c>
      <c r="N1077" s="23">
        <v>5.6516900000000003</v>
      </c>
      <c r="O1077" s="14">
        <v>5.9916115404952546</v>
      </c>
      <c r="P1077" s="22">
        <v>0</v>
      </c>
      <c r="Q1077" s="22">
        <v>0</v>
      </c>
      <c r="R1077" s="23">
        <v>0</v>
      </c>
      <c r="S1077" s="23">
        <v>0</v>
      </c>
      <c r="T1077" s="23">
        <v>0</v>
      </c>
      <c r="U1077" s="14">
        <v>0</v>
      </c>
      <c r="V1077" s="22">
        <v>0</v>
      </c>
      <c r="W1077" s="22">
        <v>0</v>
      </c>
      <c r="X1077" s="23">
        <v>0</v>
      </c>
      <c r="Y1077" s="23">
        <v>0</v>
      </c>
      <c r="Z1077" s="23">
        <v>0</v>
      </c>
      <c r="AA1077" s="14">
        <v>0</v>
      </c>
      <c r="AB1077" s="22">
        <v>1</v>
      </c>
      <c r="AC1077" s="22">
        <v>1</v>
      </c>
      <c r="AD1077" s="23">
        <v>50</v>
      </c>
      <c r="AE1077" s="23">
        <v>0.05</v>
      </c>
      <c r="AF1077" s="23">
        <v>0.45685500000000001</v>
      </c>
      <c r="AG1077" s="14">
        <v>0.48433259614964008</v>
      </c>
      <c r="AH1077" s="22">
        <v>0</v>
      </c>
      <c r="AI1077" s="23">
        <v>0</v>
      </c>
      <c r="AJ1077" s="23">
        <v>0</v>
      </c>
      <c r="AK1077" s="23">
        <v>0</v>
      </c>
      <c r="AL1077" s="14">
        <v>0</v>
      </c>
      <c r="AM1077" s="22">
        <v>635</v>
      </c>
      <c r="AN1077" s="23">
        <v>10225.442999999992</v>
      </c>
      <c r="AO1077" s="23">
        <v>10.225443000000007</v>
      </c>
      <c r="AP1077" s="23">
        <v>10.474574857301571</v>
      </c>
      <c r="AQ1077" s="14">
        <v>11.10456935833167</v>
      </c>
      <c r="AR1077" s="22">
        <v>635</v>
      </c>
      <c r="AS1077" s="23">
        <v>10225.442999999999</v>
      </c>
      <c r="AT1077" s="23">
        <v>10.225443</v>
      </c>
      <c r="AU1077" s="23">
        <v>10.474574857301601</v>
      </c>
      <c r="AV1077" s="14">
        <v>11.104569358331702</v>
      </c>
      <c r="AW1077" s="22">
        <v>0</v>
      </c>
      <c r="AX1077" s="22">
        <v>0</v>
      </c>
      <c r="AY1077" s="23">
        <v>0</v>
      </c>
      <c r="AZ1077" s="23">
        <v>0</v>
      </c>
      <c r="BA1077" s="23">
        <v>0</v>
      </c>
      <c r="BB1077" s="14">
        <v>0</v>
      </c>
      <c r="BC1077" s="22">
        <v>40</v>
      </c>
      <c r="BD1077" s="23">
        <v>106880</v>
      </c>
      <c r="BE1077" s="23">
        <v>106.87999999999992</v>
      </c>
      <c r="BF1077" s="23">
        <v>253.8987202015428</v>
      </c>
      <c r="BG1077" s="14">
        <v>269.16948772429828</v>
      </c>
      <c r="BH1077" s="22">
        <v>679</v>
      </c>
      <c r="BI1077" s="23">
        <v>118.11044299999992</v>
      </c>
      <c r="BJ1077" s="23">
        <v>270.4818400588444</v>
      </c>
      <c r="BK1077" s="14">
        <v>286.75000121927479</v>
      </c>
      <c r="BL1077" t="s">
        <v>518</v>
      </c>
    </row>
    <row r="1078" spans="1:64">
      <c r="A1078" t="s">
        <v>1960</v>
      </c>
      <c r="B1078" t="s">
        <v>1951</v>
      </c>
      <c r="C1078" t="s">
        <v>518</v>
      </c>
      <c r="D1078" t="s">
        <v>942</v>
      </c>
      <c r="E1078">
        <v>2023</v>
      </c>
      <c r="F1078">
        <v>65.430000000000007</v>
      </c>
      <c r="G1078">
        <v>9.07</v>
      </c>
      <c r="H1078">
        <v>13529</v>
      </c>
      <c r="I1078">
        <v>94.32670929685878</v>
      </c>
      <c r="J1078">
        <v>4</v>
      </c>
      <c r="K1078">
        <v>4</v>
      </c>
      <c r="L1078">
        <v>1630</v>
      </c>
      <c r="M1078">
        <v>1.63</v>
      </c>
      <c r="N1078">
        <v>9.6463400000000004</v>
      </c>
      <c r="O1078">
        <v>10.226520220950015</v>
      </c>
      <c r="P1078">
        <v>0</v>
      </c>
      <c r="Q1078">
        <v>0</v>
      </c>
      <c r="R1078">
        <v>0</v>
      </c>
      <c r="S1078">
        <v>0</v>
      </c>
      <c r="T1078">
        <v>0</v>
      </c>
      <c r="U1078">
        <v>0</v>
      </c>
      <c r="V1078">
        <v>0</v>
      </c>
      <c r="W1078">
        <v>0</v>
      </c>
      <c r="X1078">
        <v>0</v>
      </c>
      <c r="Y1078">
        <v>0</v>
      </c>
      <c r="Z1078">
        <v>0</v>
      </c>
      <c r="AA1078">
        <v>0</v>
      </c>
      <c r="AB1078">
        <v>1</v>
      </c>
      <c r="AC1078">
        <v>1</v>
      </c>
      <c r="AD1078">
        <v>50</v>
      </c>
      <c r="AE1078">
        <v>0.05</v>
      </c>
      <c r="AF1078">
        <v>0.39708900000000003</v>
      </c>
      <c r="AG1078">
        <v>0.4209719632541275</v>
      </c>
      <c r="AH1078">
        <v>2</v>
      </c>
      <c r="AI1078">
        <v>9798.5</v>
      </c>
      <c r="AJ1078">
        <v>9.7985000000000007</v>
      </c>
      <c r="AK1078">
        <v>9.190868</v>
      </c>
      <c r="AL1078">
        <v>10.524763999999999</v>
      </c>
      <c r="AM1078">
        <v>794</v>
      </c>
      <c r="AN1078">
        <v>12778.733</v>
      </c>
      <c r="AO1078">
        <v>12.778733000000001</v>
      </c>
      <c r="AP1078">
        <v>11.986288</v>
      </c>
      <c r="AQ1078">
        <v>12.70720466064129</v>
      </c>
      <c r="AR1078">
        <v>881</v>
      </c>
      <c r="AS1078">
        <v>22640.812999999998</v>
      </c>
      <c r="AT1078">
        <v>22.640813000000001</v>
      </c>
      <c r="AU1078">
        <v>21.236793597968699</v>
      </c>
      <c r="AV1078">
        <v>22.514082974243983</v>
      </c>
      <c r="AW1078">
        <v>0</v>
      </c>
      <c r="AX1078">
        <v>0</v>
      </c>
      <c r="AY1078">
        <v>0</v>
      </c>
      <c r="AZ1078">
        <v>0</v>
      </c>
      <c r="BA1078">
        <v>0</v>
      </c>
      <c r="BB1078">
        <v>0</v>
      </c>
      <c r="BC1078">
        <v>36</v>
      </c>
      <c r="BD1078">
        <v>101680</v>
      </c>
      <c r="BE1078">
        <v>101.68</v>
      </c>
      <c r="BF1078">
        <v>296.76372500000002</v>
      </c>
      <c r="BG1078">
        <v>314.61261313171104</v>
      </c>
      <c r="BH1078">
        <v>922</v>
      </c>
      <c r="BI1078">
        <v>126.00081300000001</v>
      </c>
      <c r="BJ1078">
        <v>328.04394759796872</v>
      </c>
      <c r="BK1078">
        <v>347.77418829015915</v>
      </c>
      <c r="BL1078" t="s">
        <v>518</v>
      </c>
    </row>
    <row r="1079" spans="1:64">
      <c r="A1079" t="s">
        <v>1961</v>
      </c>
      <c r="B1079" t="s">
        <v>1951</v>
      </c>
      <c r="C1079" t="s">
        <v>518</v>
      </c>
      <c r="D1079" t="s">
        <v>942</v>
      </c>
      <c r="E1079">
        <v>2024</v>
      </c>
      <c r="F1079">
        <v>65.430000000000007</v>
      </c>
      <c r="G1079">
        <v>9.18</v>
      </c>
      <c r="H1079">
        <v>13653</v>
      </c>
      <c r="I1079">
        <v>93.619961016067606</v>
      </c>
      <c r="J1079">
        <v>2</v>
      </c>
      <c r="K1079">
        <v>2</v>
      </c>
      <c r="L1079">
        <v>680</v>
      </c>
      <c r="M1079">
        <v>0.68</v>
      </c>
      <c r="N1079">
        <v>4.0242399999999998</v>
      </c>
      <c r="O1079">
        <v>4.2984850199941187</v>
      </c>
      <c r="P1079">
        <v>0</v>
      </c>
      <c r="Q1079">
        <v>0</v>
      </c>
      <c r="R1079">
        <v>0</v>
      </c>
      <c r="S1079">
        <v>0</v>
      </c>
      <c r="T1079">
        <v>0</v>
      </c>
      <c r="U1079">
        <v>0</v>
      </c>
      <c r="V1079">
        <v>0</v>
      </c>
      <c r="W1079">
        <v>0</v>
      </c>
      <c r="X1079">
        <v>0</v>
      </c>
      <c r="Y1079">
        <v>0</v>
      </c>
      <c r="Z1079">
        <v>0</v>
      </c>
      <c r="AA1079">
        <v>0</v>
      </c>
      <c r="AB1079">
        <v>1</v>
      </c>
      <c r="AC1079">
        <v>1</v>
      </c>
      <c r="AD1079">
        <v>50</v>
      </c>
      <c r="AE1079">
        <v>0.05</v>
      </c>
      <c r="AF1079">
        <v>0.38278800000000002</v>
      </c>
      <c r="AG1079">
        <v>0.40887434244317161</v>
      </c>
      <c r="AH1079">
        <v>3</v>
      </c>
      <c r="AI1079">
        <v>11238.5</v>
      </c>
      <c r="AJ1079">
        <v>11.2385</v>
      </c>
      <c r="AK1079">
        <v>10.136495511292333</v>
      </c>
      <c r="AL1079">
        <v>10.827280209561984</v>
      </c>
      <c r="AM1079">
        <v>933</v>
      </c>
      <c r="AN1079">
        <v>15223.904000000008</v>
      </c>
      <c r="AO1079">
        <v>15.223903999999985</v>
      </c>
      <c r="AP1079">
        <v>13.73110598036617</v>
      </c>
      <c r="AQ1079">
        <v>14.666857186588187</v>
      </c>
      <c r="AR1079">
        <v>1131</v>
      </c>
      <c r="AS1079">
        <v>26645.580999999998</v>
      </c>
      <c r="AT1079">
        <v>26.645580999999996</v>
      </c>
      <c r="AU1079">
        <v>24.032816852985349</v>
      </c>
      <c r="AV1079">
        <v>25.670611899593393</v>
      </c>
      <c r="AW1079">
        <v>0</v>
      </c>
      <c r="AX1079">
        <v>0</v>
      </c>
      <c r="AY1079">
        <v>0</v>
      </c>
      <c r="AZ1079">
        <v>0</v>
      </c>
      <c r="BA1079">
        <v>0</v>
      </c>
      <c r="BB1079">
        <v>0</v>
      </c>
      <c r="BC1079">
        <v>35</v>
      </c>
      <c r="BD1079">
        <v>100380</v>
      </c>
      <c r="BE1079">
        <v>100.37999999999998</v>
      </c>
      <c r="BF1079">
        <v>250.52880451558403</v>
      </c>
      <c r="BG1079">
        <v>267.60191074271734</v>
      </c>
      <c r="BH1079">
        <v>1169</v>
      </c>
      <c r="BI1079">
        <v>127.75558099999998</v>
      </c>
      <c r="BJ1079">
        <v>278.9686493685694</v>
      </c>
      <c r="BK1079">
        <v>297.97988200474805</v>
      </c>
      <c r="BL1079" t="s">
        <v>518</v>
      </c>
    </row>
    <row r="1080" spans="1:64">
      <c r="A1080" t="s">
        <v>1962</v>
      </c>
      <c r="B1080" t="s">
        <v>1963</v>
      </c>
      <c r="C1080" t="s">
        <v>519</v>
      </c>
      <c r="D1080" t="s">
        <v>942</v>
      </c>
      <c r="E1080">
        <v>2012</v>
      </c>
      <c r="F1080" s="23">
        <v>37.92</v>
      </c>
      <c r="G1080" s="23">
        <v>5.42</v>
      </c>
      <c r="H1080" s="22">
        <v>9911</v>
      </c>
      <c r="I1080" s="34">
        <v>79.614913999999999</v>
      </c>
      <c r="J1080" s="22">
        <v>0</v>
      </c>
      <c r="K1080" s="22" t="s">
        <v>782</v>
      </c>
      <c r="L1080" s="23">
        <v>0</v>
      </c>
      <c r="M1080" s="23">
        <v>0</v>
      </c>
      <c r="N1080" s="23">
        <v>0</v>
      </c>
      <c r="O1080" s="14">
        <v>0</v>
      </c>
      <c r="P1080" s="22">
        <v>0</v>
      </c>
      <c r="Q1080" s="22" t="s">
        <v>782</v>
      </c>
      <c r="R1080" s="23">
        <v>0</v>
      </c>
      <c r="S1080" s="23">
        <v>0</v>
      </c>
      <c r="T1080" s="23">
        <v>0</v>
      </c>
      <c r="U1080" s="14">
        <v>0</v>
      </c>
      <c r="V1080" s="22">
        <v>0</v>
      </c>
      <c r="W1080" s="22" t="s">
        <v>782</v>
      </c>
      <c r="X1080" s="23">
        <v>0</v>
      </c>
      <c r="Y1080" s="23">
        <v>0</v>
      </c>
      <c r="Z1080" s="23">
        <v>0</v>
      </c>
      <c r="AA1080" s="14">
        <v>0</v>
      </c>
      <c r="AB1080" s="22">
        <v>0</v>
      </c>
      <c r="AC1080" s="22" t="s">
        <v>782</v>
      </c>
      <c r="AD1080" s="23">
        <v>0</v>
      </c>
      <c r="AE1080" s="23">
        <v>0</v>
      </c>
      <c r="AF1080" s="23">
        <v>0</v>
      </c>
      <c r="AG1080" s="14">
        <v>0</v>
      </c>
      <c r="AH1080" s="22" t="s">
        <v>782</v>
      </c>
      <c r="AI1080" s="23" t="s">
        <v>782</v>
      </c>
      <c r="AJ1080" s="23" t="s">
        <v>782</v>
      </c>
      <c r="AK1080" s="23" t="s">
        <v>782</v>
      </c>
      <c r="AL1080" s="14" t="s">
        <v>782</v>
      </c>
      <c r="AM1080" s="22" t="s">
        <v>782</v>
      </c>
      <c r="AN1080" s="23" t="s">
        <v>782</v>
      </c>
      <c r="AO1080" s="23" t="s">
        <v>782</v>
      </c>
      <c r="AP1080" s="23" t="s">
        <v>782</v>
      </c>
      <c r="AQ1080" s="14" t="s">
        <v>782</v>
      </c>
      <c r="AR1080" s="22">
        <v>97</v>
      </c>
      <c r="AS1080" s="23">
        <v>1294.8510000000003</v>
      </c>
      <c r="AT1080" s="23">
        <v>1.2948510000000004</v>
      </c>
      <c r="AU1080" s="23">
        <v>1.110887</v>
      </c>
      <c r="AV1080" s="14">
        <v>1.3953252527535229</v>
      </c>
      <c r="AW1080" s="22">
        <v>0</v>
      </c>
      <c r="AX1080" s="22" t="s">
        <v>782</v>
      </c>
      <c r="AY1080" s="23">
        <v>0</v>
      </c>
      <c r="AZ1080" s="23">
        <v>0</v>
      </c>
      <c r="BA1080" s="23">
        <v>0</v>
      </c>
      <c r="BB1080" s="14">
        <v>0</v>
      </c>
      <c r="BC1080" s="22">
        <v>3</v>
      </c>
      <c r="BD1080" s="23">
        <v>4500</v>
      </c>
      <c r="BE1080" s="23">
        <v>4.5</v>
      </c>
      <c r="BF1080" s="23">
        <v>7.1864999999999997</v>
      </c>
      <c r="BG1080" s="14">
        <v>9.0265750962187816</v>
      </c>
      <c r="BH1080" s="22">
        <v>100</v>
      </c>
      <c r="BI1080" s="23">
        <v>5.7948510000000004</v>
      </c>
      <c r="BJ1080" s="23">
        <v>8.2973870000000005</v>
      </c>
      <c r="BK1080" s="14">
        <v>10.421900348972304</v>
      </c>
      <c r="BL1080" t="s">
        <v>519</v>
      </c>
    </row>
    <row r="1081" spans="1:64">
      <c r="A1081" t="s">
        <v>1964</v>
      </c>
      <c r="B1081" t="s">
        <v>1963</v>
      </c>
      <c r="C1081" t="s">
        <v>519</v>
      </c>
      <c r="D1081" t="s">
        <v>942</v>
      </c>
      <c r="E1081">
        <v>2015</v>
      </c>
      <c r="F1081" s="23">
        <v>37.92</v>
      </c>
      <c r="G1081" s="23">
        <v>5.63</v>
      </c>
      <c r="H1081" s="22">
        <v>9950</v>
      </c>
      <c r="I1081" s="34">
        <v>80.216710441227846</v>
      </c>
      <c r="J1081" s="13">
        <v>0</v>
      </c>
      <c r="K1081" s="13">
        <v>0</v>
      </c>
      <c r="L1081" s="19">
        <v>0</v>
      </c>
      <c r="M1081" s="35">
        <v>0</v>
      </c>
      <c r="N1081" s="19">
        <v>0</v>
      </c>
      <c r="O1081" s="17">
        <v>0</v>
      </c>
      <c r="P1081" s="36">
        <v>0</v>
      </c>
      <c r="Q1081" s="37">
        <v>0</v>
      </c>
      <c r="R1081" s="38">
        <v>0</v>
      </c>
      <c r="S1081" s="27">
        <v>0</v>
      </c>
      <c r="T1081" s="23">
        <v>0</v>
      </c>
      <c r="U1081" s="17">
        <v>0</v>
      </c>
      <c r="V1081" s="22">
        <v>0</v>
      </c>
      <c r="W1081" s="22">
        <v>0</v>
      </c>
      <c r="X1081" s="23">
        <v>0</v>
      </c>
      <c r="Y1081" s="27">
        <v>0</v>
      </c>
      <c r="Z1081" s="27">
        <v>0</v>
      </c>
      <c r="AA1081" s="14">
        <v>0</v>
      </c>
      <c r="AB1081" s="39">
        <v>0</v>
      </c>
      <c r="AC1081" s="22" t="s">
        <v>782</v>
      </c>
      <c r="AD1081" s="23">
        <v>0</v>
      </c>
      <c r="AE1081" s="23">
        <v>0</v>
      </c>
      <c r="AF1081" s="23">
        <v>0</v>
      </c>
      <c r="AG1081" s="14">
        <v>0</v>
      </c>
      <c r="AH1081" s="22" t="s">
        <v>782</v>
      </c>
      <c r="AI1081" s="23" t="s">
        <v>782</v>
      </c>
      <c r="AJ1081" s="23" t="s">
        <v>782</v>
      </c>
      <c r="AK1081" s="23" t="s">
        <v>782</v>
      </c>
      <c r="AL1081" s="14" t="s">
        <v>782</v>
      </c>
      <c r="AM1081" s="22" t="s">
        <v>782</v>
      </c>
      <c r="AN1081" s="23" t="s">
        <v>782</v>
      </c>
      <c r="AO1081" s="23" t="s">
        <v>782</v>
      </c>
      <c r="AP1081" s="23" t="s">
        <v>782</v>
      </c>
      <c r="AQ1081" s="14" t="s">
        <v>782</v>
      </c>
      <c r="AR1081" s="40">
        <v>137</v>
      </c>
      <c r="AS1081" s="41">
        <v>1679.6419999999998</v>
      </c>
      <c r="AT1081" s="23">
        <v>1.6796419999999999</v>
      </c>
      <c r="AU1081" s="23">
        <v>1.4917954954585588</v>
      </c>
      <c r="AV1081" s="14">
        <v>1.8597066462249765</v>
      </c>
      <c r="AW1081" s="22">
        <v>0</v>
      </c>
      <c r="AX1081" s="22" t="s">
        <v>782</v>
      </c>
      <c r="AY1081" s="23">
        <v>0</v>
      </c>
      <c r="AZ1081" s="23">
        <v>0</v>
      </c>
      <c r="BA1081" s="23">
        <v>0</v>
      </c>
      <c r="BB1081" s="14">
        <v>0</v>
      </c>
      <c r="BC1081" s="42">
        <v>3</v>
      </c>
      <c r="BD1081" s="43">
        <v>4500</v>
      </c>
      <c r="BE1081" s="44">
        <v>4.5</v>
      </c>
      <c r="BF1081" s="23">
        <v>5.3660840117976711</v>
      </c>
      <c r="BG1081" s="14">
        <v>6.6894840018766724</v>
      </c>
      <c r="BH1081" s="22">
        <v>140</v>
      </c>
      <c r="BI1081" s="23">
        <v>6.1796419999999994</v>
      </c>
      <c r="BJ1081" s="23">
        <v>6.8578795072562304</v>
      </c>
      <c r="BK1081" s="14">
        <v>8.5491906481016482</v>
      </c>
      <c r="BL1081" t="s">
        <v>519</v>
      </c>
    </row>
    <row r="1082" spans="1:64">
      <c r="A1082" t="s">
        <v>1965</v>
      </c>
      <c r="B1082" t="s">
        <v>1963</v>
      </c>
      <c r="C1082" t="s">
        <v>519</v>
      </c>
      <c r="D1082" t="s">
        <v>942</v>
      </c>
      <c r="E1082">
        <v>2016</v>
      </c>
      <c r="F1082" s="23">
        <v>37.92</v>
      </c>
      <c r="G1082" s="23">
        <v>5.24</v>
      </c>
      <c r="H1082" s="22">
        <v>9826</v>
      </c>
      <c r="I1082" s="34">
        <v>84.599011861734084</v>
      </c>
      <c r="J1082" s="13">
        <v>0</v>
      </c>
      <c r="K1082" s="13">
        <v>0</v>
      </c>
      <c r="L1082" s="19">
        <v>0</v>
      </c>
      <c r="M1082" s="35">
        <v>0</v>
      </c>
      <c r="N1082" s="19">
        <v>0</v>
      </c>
      <c r="O1082" s="17">
        <v>0</v>
      </c>
      <c r="P1082" s="13">
        <v>0</v>
      </c>
      <c r="Q1082" s="13">
        <v>0</v>
      </c>
      <c r="R1082" s="19">
        <v>0</v>
      </c>
      <c r="S1082" s="27">
        <v>0</v>
      </c>
      <c r="T1082" s="19">
        <v>0</v>
      </c>
      <c r="U1082" s="17">
        <v>0</v>
      </c>
      <c r="V1082" s="13">
        <v>0</v>
      </c>
      <c r="W1082" s="13">
        <v>0</v>
      </c>
      <c r="X1082" s="19">
        <v>0</v>
      </c>
      <c r="Y1082" s="27">
        <v>0</v>
      </c>
      <c r="Z1082" s="19">
        <v>0</v>
      </c>
      <c r="AA1082" s="14">
        <v>0</v>
      </c>
      <c r="AB1082" s="13">
        <v>0</v>
      </c>
      <c r="AC1082" s="22" t="s">
        <v>782</v>
      </c>
      <c r="AD1082" s="19">
        <v>0</v>
      </c>
      <c r="AE1082" s="23">
        <v>0</v>
      </c>
      <c r="AF1082" s="19">
        <v>0</v>
      </c>
      <c r="AG1082" s="14">
        <v>0</v>
      </c>
      <c r="AH1082" s="22" t="s">
        <v>782</v>
      </c>
      <c r="AI1082" s="23" t="s">
        <v>782</v>
      </c>
      <c r="AJ1082" s="23" t="s">
        <v>782</v>
      </c>
      <c r="AK1082" s="23" t="s">
        <v>782</v>
      </c>
      <c r="AL1082" s="14" t="s">
        <v>782</v>
      </c>
      <c r="AM1082" s="22" t="s">
        <v>782</v>
      </c>
      <c r="AN1082" s="23" t="s">
        <v>782</v>
      </c>
      <c r="AO1082" s="23" t="s">
        <v>782</v>
      </c>
      <c r="AP1082" s="23" t="s">
        <v>782</v>
      </c>
      <c r="AQ1082" s="14" t="s">
        <v>782</v>
      </c>
      <c r="AR1082" s="13">
        <v>141</v>
      </c>
      <c r="AS1082" s="19">
        <v>1701.9719999999998</v>
      </c>
      <c r="AT1082" s="23">
        <v>1.7019719999999998</v>
      </c>
      <c r="AU1082" s="19">
        <v>1.5113511360000007</v>
      </c>
      <c r="AV1082" s="14">
        <v>1.7864879302255972</v>
      </c>
      <c r="AW1082" s="13">
        <v>0</v>
      </c>
      <c r="AX1082" s="22" t="s">
        <v>782</v>
      </c>
      <c r="AY1082" s="19">
        <v>0</v>
      </c>
      <c r="AZ1082" s="23">
        <v>0</v>
      </c>
      <c r="BA1082" s="19">
        <v>0</v>
      </c>
      <c r="BB1082" s="14">
        <v>0</v>
      </c>
      <c r="BC1082" s="13">
        <v>3</v>
      </c>
      <c r="BD1082" s="19">
        <v>4500</v>
      </c>
      <c r="BE1082" s="44">
        <v>4.5</v>
      </c>
      <c r="BF1082" s="19">
        <v>5.3660840117976711</v>
      </c>
      <c r="BG1082" s="14">
        <v>6.3429629894115394</v>
      </c>
      <c r="BH1082" s="22">
        <v>144</v>
      </c>
      <c r="BI1082" s="23">
        <v>6.2019719999999996</v>
      </c>
      <c r="BJ1082" s="23">
        <v>6.8774351477976721</v>
      </c>
      <c r="BK1082" s="14">
        <v>8.1294509196371365</v>
      </c>
      <c r="BL1082" t="s">
        <v>519</v>
      </c>
    </row>
    <row r="1083" spans="1:64">
      <c r="A1083" t="s">
        <v>1966</v>
      </c>
      <c r="B1083" t="s">
        <v>1963</v>
      </c>
      <c r="C1083" t="s">
        <v>519</v>
      </c>
      <c r="D1083" t="s">
        <v>942</v>
      </c>
      <c r="E1083">
        <v>2017</v>
      </c>
      <c r="F1083" s="23">
        <v>37.92</v>
      </c>
      <c r="G1083" s="23">
        <v>5.26</v>
      </c>
      <c r="H1083" s="22">
        <v>9733</v>
      </c>
      <c r="I1083" s="34">
        <v>76.452816844715443</v>
      </c>
      <c r="J1083" s="13">
        <v>0</v>
      </c>
      <c r="K1083" s="13">
        <v>0</v>
      </c>
      <c r="L1083" s="19">
        <v>0</v>
      </c>
      <c r="M1083" s="19">
        <v>0</v>
      </c>
      <c r="N1083" s="19">
        <v>0</v>
      </c>
      <c r="O1083" s="17">
        <v>0</v>
      </c>
      <c r="P1083" s="13">
        <v>0</v>
      </c>
      <c r="Q1083" s="13">
        <v>0</v>
      </c>
      <c r="R1083" s="19">
        <v>0</v>
      </c>
      <c r="S1083" s="19">
        <v>0</v>
      </c>
      <c r="T1083" s="19">
        <v>0</v>
      </c>
      <c r="U1083" s="17">
        <v>0</v>
      </c>
      <c r="V1083" s="13">
        <v>0</v>
      </c>
      <c r="W1083" s="13">
        <v>0</v>
      </c>
      <c r="X1083" s="19">
        <v>0</v>
      </c>
      <c r="Y1083" s="19">
        <v>0</v>
      </c>
      <c r="Z1083" s="19">
        <v>0</v>
      </c>
      <c r="AA1083" s="14">
        <v>0</v>
      </c>
      <c r="AB1083" s="13">
        <v>0</v>
      </c>
      <c r="AC1083" s="22" t="s">
        <v>782</v>
      </c>
      <c r="AD1083" s="19">
        <v>0</v>
      </c>
      <c r="AE1083" s="19">
        <v>0</v>
      </c>
      <c r="AF1083" s="19">
        <v>0</v>
      </c>
      <c r="AG1083" s="14">
        <v>0</v>
      </c>
      <c r="AH1083" s="22" t="s">
        <v>782</v>
      </c>
      <c r="AI1083" s="23" t="s">
        <v>782</v>
      </c>
      <c r="AJ1083" s="23" t="s">
        <v>782</v>
      </c>
      <c r="AK1083" s="23" t="s">
        <v>782</v>
      </c>
      <c r="AL1083" s="14" t="s">
        <v>782</v>
      </c>
      <c r="AM1083" s="22" t="s">
        <v>782</v>
      </c>
      <c r="AN1083" s="23" t="s">
        <v>782</v>
      </c>
      <c r="AO1083" s="23" t="s">
        <v>782</v>
      </c>
      <c r="AP1083" s="23" t="s">
        <v>782</v>
      </c>
      <c r="AQ1083" s="14" t="s">
        <v>782</v>
      </c>
      <c r="AR1083" s="13">
        <v>154</v>
      </c>
      <c r="AS1083" s="19">
        <v>1812.4970000000001</v>
      </c>
      <c r="AT1083" s="19">
        <v>1.8124970000000016</v>
      </c>
      <c r="AU1083" s="19">
        <v>1.6094973360000011</v>
      </c>
      <c r="AV1083" s="14">
        <v>2.105216527559838</v>
      </c>
      <c r="AW1083" s="13">
        <v>0</v>
      </c>
      <c r="AX1083" s="22" t="s">
        <v>782</v>
      </c>
      <c r="AY1083" s="19">
        <v>0</v>
      </c>
      <c r="AZ1083" s="19">
        <v>0</v>
      </c>
      <c r="BA1083" s="19">
        <v>0</v>
      </c>
      <c r="BB1083" s="14">
        <v>0</v>
      </c>
      <c r="BC1083" s="13">
        <v>3</v>
      </c>
      <c r="BD1083" s="19">
        <v>4500</v>
      </c>
      <c r="BE1083" s="19">
        <v>4.5</v>
      </c>
      <c r="BF1083" s="19">
        <v>5.3660840117976711</v>
      </c>
      <c r="BG1083" s="14">
        <v>7.0188179236048445</v>
      </c>
      <c r="BH1083" s="22">
        <v>157</v>
      </c>
      <c r="BI1083" s="23">
        <v>6.3124970000000014</v>
      </c>
      <c r="BJ1083" s="23">
        <v>6.9755813477976725</v>
      </c>
      <c r="BK1083" s="14">
        <v>9.1240344511646825</v>
      </c>
      <c r="BL1083" t="s">
        <v>519</v>
      </c>
    </row>
    <row r="1084" spans="1:64">
      <c r="A1084" t="s">
        <v>1967</v>
      </c>
      <c r="B1084" t="s">
        <v>1963</v>
      </c>
      <c r="C1084" t="s">
        <v>519</v>
      </c>
      <c r="D1084" t="s">
        <v>942</v>
      </c>
      <c r="E1084">
        <v>2018</v>
      </c>
      <c r="F1084" s="23">
        <v>37.92</v>
      </c>
      <c r="G1084" s="23">
        <v>5.87</v>
      </c>
      <c r="H1084" s="22">
        <v>9778</v>
      </c>
      <c r="I1084" s="34">
        <v>76.458250591470573</v>
      </c>
      <c r="J1084" s="13">
        <v>0</v>
      </c>
      <c r="K1084" s="13">
        <v>0</v>
      </c>
      <c r="L1084" s="19">
        <v>0</v>
      </c>
      <c r="M1084" s="19">
        <v>0</v>
      </c>
      <c r="N1084" s="19">
        <v>0</v>
      </c>
      <c r="O1084" s="17">
        <v>0</v>
      </c>
      <c r="P1084" s="13">
        <v>0</v>
      </c>
      <c r="Q1084" s="13">
        <v>0</v>
      </c>
      <c r="R1084" s="19">
        <v>0</v>
      </c>
      <c r="S1084" s="19">
        <v>0</v>
      </c>
      <c r="T1084" s="19">
        <v>0</v>
      </c>
      <c r="U1084" s="17">
        <v>0</v>
      </c>
      <c r="V1084" s="13">
        <v>0</v>
      </c>
      <c r="W1084" s="13">
        <v>0</v>
      </c>
      <c r="X1084" s="19">
        <v>0</v>
      </c>
      <c r="Y1084" s="19">
        <v>0</v>
      </c>
      <c r="Z1084" s="19">
        <v>0</v>
      </c>
      <c r="AA1084" s="14">
        <v>0</v>
      </c>
      <c r="AB1084" s="13">
        <v>0</v>
      </c>
      <c r="AC1084" s="22" t="s">
        <v>782</v>
      </c>
      <c r="AD1084" s="19">
        <v>0</v>
      </c>
      <c r="AE1084" s="19">
        <v>0</v>
      </c>
      <c r="AF1084" s="19">
        <v>0</v>
      </c>
      <c r="AG1084" s="14">
        <v>0</v>
      </c>
      <c r="AH1084" s="22" t="s">
        <v>782</v>
      </c>
      <c r="AI1084" s="23" t="s">
        <v>782</v>
      </c>
      <c r="AJ1084" s="23" t="s">
        <v>782</v>
      </c>
      <c r="AK1084" s="23" t="s">
        <v>782</v>
      </c>
      <c r="AL1084" s="14" t="s">
        <v>782</v>
      </c>
      <c r="AM1084" s="22" t="s">
        <v>782</v>
      </c>
      <c r="AN1084" s="23" t="s">
        <v>782</v>
      </c>
      <c r="AO1084" s="23" t="s">
        <v>782</v>
      </c>
      <c r="AP1084" s="23" t="s">
        <v>782</v>
      </c>
      <c r="AQ1084" s="14" t="s">
        <v>782</v>
      </c>
      <c r="AR1084" s="13">
        <v>166</v>
      </c>
      <c r="AS1084" s="19">
        <v>1990.192</v>
      </c>
      <c r="AT1084" s="19">
        <v>1.9901920000000017</v>
      </c>
      <c r="AU1084" s="19">
        <v>1.7672904960000015</v>
      </c>
      <c r="AV1084" s="14">
        <v>2.3114451119774304</v>
      </c>
      <c r="AW1084" s="13">
        <v>0</v>
      </c>
      <c r="AX1084" s="22" t="s">
        <v>782</v>
      </c>
      <c r="AY1084" s="19">
        <v>0</v>
      </c>
      <c r="AZ1084" s="19">
        <v>0</v>
      </c>
      <c r="BA1084" s="19">
        <v>0</v>
      </c>
      <c r="BB1084" s="14">
        <v>0</v>
      </c>
      <c r="BC1084" s="13">
        <v>3</v>
      </c>
      <c r="BD1084" s="19">
        <v>4500</v>
      </c>
      <c r="BE1084" s="19">
        <v>4.5</v>
      </c>
      <c r="BF1084" s="19">
        <v>4.7721671393742655</v>
      </c>
      <c r="BG1084" s="14">
        <v>6.2415332582912022</v>
      </c>
      <c r="BH1084" s="22">
        <v>169</v>
      </c>
      <c r="BI1084" s="23">
        <v>6.4901920000000022</v>
      </c>
      <c r="BJ1084" s="23">
        <v>6.5394576353742675</v>
      </c>
      <c r="BK1084" s="14">
        <v>8.5529783702686331</v>
      </c>
      <c r="BL1084" t="s">
        <v>519</v>
      </c>
    </row>
    <row r="1085" spans="1:64">
      <c r="A1085" t="s">
        <v>1968</v>
      </c>
      <c r="B1085" t="s">
        <v>1963</v>
      </c>
      <c r="C1085" t="s">
        <v>519</v>
      </c>
      <c r="D1085" t="s">
        <v>942</v>
      </c>
      <c r="E1085">
        <v>2019</v>
      </c>
      <c r="F1085" s="23">
        <v>37.92</v>
      </c>
      <c r="G1085" s="23">
        <v>5.9</v>
      </c>
      <c r="H1085" s="22">
        <v>9885</v>
      </c>
      <c r="I1085" s="34">
        <v>78.408730532925659</v>
      </c>
      <c r="J1085" s="22">
        <v>0</v>
      </c>
      <c r="K1085" s="22">
        <v>0</v>
      </c>
      <c r="L1085" s="23">
        <v>0</v>
      </c>
      <c r="M1085" s="23">
        <v>0</v>
      </c>
      <c r="N1085" s="23">
        <v>0</v>
      </c>
      <c r="O1085" s="14">
        <v>0</v>
      </c>
      <c r="P1085" s="22">
        <v>0</v>
      </c>
      <c r="Q1085" s="22">
        <v>0</v>
      </c>
      <c r="R1085" s="23">
        <v>0</v>
      </c>
      <c r="S1085" s="23">
        <v>0</v>
      </c>
      <c r="T1085" s="23">
        <v>0</v>
      </c>
      <c r="U1085" s="14">
        <v>0</v>
      </c>
      <c r="V1085" s="22">
        <v>0</v>
      </c>
      <c r="W1085" s="22">
        <v>0</v>
      </c>
      <c r="X1085" s="23">
        <v>0</v>
      </c>
      <c r="Y1085" s="23">
        <v>0</v>
      </c>
      <c r="Z1085" s="23">
        <v>0</v>
      </c>
      <c r="AA1085" s="14">
        <v>0</v>
      </c>
      <c r="AB1085" s="22">
        <v>0</v>
      </c>
      <c r="AC1085" s="22">
        <v>0</v>
      </c>
      <c r="AD1085" s="23">
        <v>0</v>
      </c>
      <c r="AE1085" s="23">
        <v>0</v>
      </c>
      <c r="AF1085" s="23">
        <v>0</v>
      </c>
      <c r="AG1085" s="14">
        <v>0</v>
      </c>
      <c r="AH1085" s="22">
        <v>0</v>
      </c>
      <c r="AI1085" s="23">
        <v>0</v>
      </c>
      <c r="AJ1085" s="23">
        <v>0</v>
      </c>
      <c r="AK1085" s="23">
        <v>0</v>
      </c>
      <c r="AL1085" s="14">
        <v>0</v>
      </c>
      <c r="AM1085" s="22">
        <v>191</v>
      </c>
      <c r="AN1085" s="23">
        <v>2321.2969999999996</v>
      </c>
      <c r="AO1085" s="23">
        <v>2.3212970000000013</v>
      </c>
      <c r="AP1085" s="23">
        <v>2.0613117360000017</v>
      </c>
      <c r="AQ1085" s="14">
        <v>2.6289313983146414</v>
      </c>
      <c r="AR1085" s="22">
        <v>191</v>
      </c>
      <c r="AS1085" s="23">
        <v>2321.2969999999996</v>
      </c>
      <c r="AT1085" s="23">
        <v>2.3212970000000013</v>
      </c>
      <c r="AU1085" s="23">
        <v>2.0613117360000017</v>
      </c>
      <c r="AV1085" s="14">
        <v>2.6289313983146414</v>
      </c>
      <c r="AW1085" s="22">
        <v>0</v>
      </c>
      <c r="AX1085" s="22" t="s">
        <v>782</v>
      </c>
      <c r="AY1085" s="23">
        <v>0</v>
      </c>
      <c r="AZ1085" s="23">
        <v>0</v>
      </c>
      <c r="BA1085" s="23">
        <v>0</v>
      </c>
      <c r="BB1085" s="14">
        <v>0</v>
      </c>
      <c r="BC1085" s="22">
        <v>3</v>
      </c>
      <c r="BD1085" s="23">
        <v>4500</v>
      </c>
      <c r="BE1085" s="23">
        <v>4.5</v>
      </c>
      <c r="BF1085" s="23">
        <v>4.7721692906259863</v>
      </c>
      <c r="BG1085" s="14">
        <v>6.0862728655223419</v>
      </c>
      <c r="BH1085" s="22">
        <v>194</v>
      </c>
      <c r="BI1085" s="23">
        <v>6.8212970000000013</v>
      </c>
      <c r="BJ1085" s="23">
        <v>6.8334810266259876</v>
      </c>
      <c r="BK1085" s="14">
        <v>8.7152042638369842</v>
      </c>
      <c r="BL1085" t="s">
        <v>519</v>
      </c>
    </row>
    <row r="1086" spans="1:64">
      <c r="A1086" t="s">
        <v>1969</v>
      </c>
      <c r="B1086" t="s">
        <v>1963</v>
      </c>
      <c r="C1086" t="s">
        <v>519</v>
      </c>
      <c r="D1086" t="s">
        <v>942</v>
      </c>
      <c r="E1086">
        <v>2020</v>
      </c>
      <c r="F1086" s="23">
        <v>37.92</v>
      </c>
      <c r="G1086" s="23">
        <v>5.91</v>
      </c>
      <c r="H1086" s="22">
        <v>9968</v>
      </c>
      <c r="I1086" s="34">
        <v>79.596469605795789</v>
      </c>
      <c r="J1086" s="22">
        <v>0</v>
      </c>
      <c r="K1086" s="22">
        <v>0</v>
      </c>
      <c r="L1086" s="23">
        <v>0</v>
      </c>
      <c r="M1086" s="23">
        <v>0</v>
      </c>
      <c r="N1086" s="23">
        <v>0</v>
      </c>
      <c r="O1086" s="14">
        <v>0</v>
      </c>
      <c r="P1086" s="22">
        <v>0</v>
      </c>
      <c r="Q1086" s="22">
        <v>0</v>
      </c>
      <c r="R1086" s="23">
        <v>0</v>
      </c>
      <c r="S1086" s="23">
        <v>0</v>
      </c>
      <c r="T1086" s="23">
        <v>0</v>
      </c>
      <c r="U1086" s="14">
        <v>0</v>
      </c>
      <c r="V1086" s="22">
        <v>0</v>
      </c>
      <c r="W1086" s="22">
        <v>0</v>
      </c>
      <c r="X1086" s="23">
        <v>0</v>
      </c>
      <c r="Y1086" s="23">
        <v>0</v>
      </c>
      <c r="Z1086" s="23">
        <v>0</v>
      </c>
      <c r="AA1086" s="14">
        <v>0</v>
      </c>
      <c r="AB1086" s="22">
        <v>0</v>
      </c>
      <c r="AC1086" s="22">
        <v>0</v>
      </c>
      <c r="AD1086" s="23">
        <v>0</v>
      </c>
      <c r="AE1086" s="23">
        <v>0</v>
      </c>
      <c r="AF1086" s="23">
        <v>0</v>
      </c>
      <c r="AG1086" s="14">
        <v>0</v>
      </c>
      <c r="AH1086" s="22">
        <v>0</v>
      </c>
      <c r="AI1086" s="23">
        <v>0</v>
      </c>
      <c r="AJ1086" s="23">
        <v>0</v>
      </c>
      <c r="AK1086" s="23">
        <v>0</v>
      </c>
      <c r="AL1086" s="14">
        <v>0</v>
      </c>
      <c r="AM1086" s="22">
        <v>224</v>
      </c>
      <c r="AN1086" s="23">
        <v>2598.0670000000014</v>
      </c>
      <c r="AO1086" s="23">
        <v>2.5980670000000017</v>
      </c>
      <c r="AP1086" s="23">
        <v>2.3070834960000011</v>
      </c>
      <c r="AQ1086" s="14">
        <v>2.8984746527401404</v>
      </c>
      <c r="AR1086" s="22">
        <v>224</v>
      </c>
      <c r="AS1086" s="23">
        <v>2598.0670000000014</v>
      </c>
      <c r="AT1086" s="23">
        <v>2.5980670000000017</v>
      </c>
      <c r="AU1086" s="23">
        <v>2.3070834960000011</v>
      </c>
      <c r="AV1086" s="14">
        <v>2.8984746527401404</v>
      </c>
      <c r="AW1086" s="22">
        <v>0</v>
      </c>
      <c r="AX1086" s="22">
        <v>0</v>
      </c>
      <c r="AY1086" s="23">
        <v>0</v>
      </c>
      <c r="AZ1086" s="23">
        <v>0</v>
      </c>
      <c r="BA1086" s="23">
        <v>0</v>
      </c>
      <c r="BB1086" s="14">
        <v>0</v>
      </c>
      <c r="BC1086" s="22">
        <v>3</v>
      </c>
      <c r="BD1086" s="23">
        <v>4500</v>
      </c>
      <c r="BE1086" s="23">
        <v>4.5</v>
      </c>
      <c r="BF1086" s="23">
        <v>4.1495170572391942</v>
      </c>
      <c r="BG1086" s="14">
        <v>5.2131923410545937</v>
      </c>
      <c r="BH1086" s="22">
        <v>227</v>
      </c>
      <c r="BI1086" s="23">
        <v>7.0980670000000021</v>
      </c>
      <c r="BJ1086" s="23">
        <v>6.4566005532391948</v>
      </c>
      <c r="BK1086" s="14">
        <v>8.111666993794735</v>
      </c>
      <c r="BL1086" t="s">
        <v>519</v>
      </c>
    </row>
    <row r="1087" spans="1:64">
      <c r="A1087" t="s">
        <v>1970</v>
      </c>
      <c r="B1087" t="s">
        <v>1963</v>
      </c>
      <c r="C1087" t="s">
        <v>519</v>
      </c>
      <c r="D1087" t="s">
        <v>942</v>
      </c>
      <c r="E1087">
        <v>2021</v>
      </c>
      <c r="F1087" s="23">
        <v>37.92</v>
      </c>
      <c r="G1087" s="23">
        <v>5.91</v>
      </c>
      <c r="H1087" s="22">
        <v>10149</v>
      </c>
      <c r="I1087" s="34">
        <v>74.739999999999995</v>
      </c>
      <c r="J1087" s="22">
        <v>0</v>
      </c>
      <c r="K1087" s="22">
        <v>0</v>
      </c>
      <c r="L1087" s="23">
        <v>0</v>
      </c>
      <c r="M1087" s="23">
        <v>0</v>
      </c>
      <c r="N1087" s="23">
        <v>0</v>
      </c>
      <c r="O1087" s="14">
        <v>0</v>
      </c>
      <c r="P1087" s="22">
        <v>0</v>
      </c>
      <c r="Q1087" s="22">
        <v>0</v>
      </c>
      <c r="R1087" s="23">
        <v>0</v>
      </c>
      <c r="S1087" s="23">
        <v>0</v>
      </c>
      <c r="T1087" s="23">
        <v>0</v>
      </c>
      <c r="U1087" s="14">
        <v>0</v>
      </c>
      <c r="V1087" s="22">
        <v>0</v>
      </c>
      <c r="W1087" s="22">
        <v>0</v>
      </c>
      <c r="X1087" s="23">
        <v>0</v>
      </c>
      <c r="Y1087" s="23">
        <v>0</v>
      </c>
      <c r="Z1087" s="23">
        <v>0</v>
      </c>
      <c r="AA1087" s="14">
        <v>0</v>
      </c>
      <c r="AB1087" s="22">
        <v>0</v>
      </c>
      <c r="AC1087" s="22">
        <v>0</v>
      </c>
      <c r="AD1087" s="23">
        <v>0</v>
      </c>
      <c r="AE1087" s="23">
        <v>0</v>
      </c>
      <c r="AF1087" s="23">
        <v>0</v>
      </c>
      <c r="AG1087" s="14">
        <v>0</v>
      </c>
      <c r="AH1087" s="22">
        <v>0</v>
      </c>
      <c r="AI1087" s="23">
        <v>0</v>
      </c>
      <c r="AJ1087" s="23">
        <v>0</v>
      </c>
      <c r="AK1087" s="23">
        <v>0</v>
      </c>
      <c r="AL1087" s="14">
        <v>0</v>
      </c>
      <c r="AM1087" s="22">
        <v>258</v>
      </c>
      <c r="AN1087" s="23">
        <v>3608.1019999999999</v>
      </c>
      <c r="AO1087" s="23">
        <v>3.6081020000000001</v>
      </c>
      <c r="AP1087" s="23">
        <v>3.2286123400000002</v>
      </c>
      <c r="AQ1087" s="14">
        <v>4.32</v>
      </c>
      <c r="AR1087" s="22">
        <v>258</v>
      </c>
      <c r="AS1087" s="23">
        <v>3608.1019999999999</v>
      </c>
      <c r="AT1087" s="23">
        <v>3.6081020000000001</v>
      </c>
      <c r="AU1087" s="23">
        <v>3.2286123400000002</v>
      </c>
      <c r="AV1087" s="14">
        <v>4.32</v>
      </c>
      <c r="AW1087" s="22">
        <v>0</v>
      </c>
      <c r="AX1087" s="22">
        <v>0</v>
      </c>
      <c r="AY1087" s="23">
        <v>0</v>
      </c>
      <c r="AZ1087" s="23">
        <v>0</v>
      </c>
      <c r="BA1087" s="23">
        <v>0</v>
      </c>
      <c r="BB1087" s="14">
        <v>0</v>
      </c>
      <c r="BC1087" s="22">
        <v>3</v>
      </c>
      <c r="BD1087" s="23">
        <v>4500</v>
      </c>
      <c r="BE1087" s="23">
        <v>4.5</v>
      </c>
      <c r="BF1087" s="23">
        <v>3.6183788739999998</v>
      </c>
      <c r="BG1087" s="14">
        <v>4.84</v>
      </c>
      <c r="BH1087" s="22">
        <v>261</v>
      </c>
      <c r="BI1087" s="23">
        <v>8.11</v>
      </c>
      <c r="BJ1087" s="23">
        <v>6.85</v>
      </c>
      <c r="BK1087" s="14">
        <v>9.16</v>
      </c>
      <c r="BL1087" t="s">
        <v>519</v>
      </c>
    </row>
    <row r="1088" spans="1:64">
      <c r="A1088" t="s">
        <v>1971</v>
      </c>
      <c r="B1088" t="s">
        <v>1963</v>
      </c>
      <c r="C1088" t="s">
        <v>519</v>
      </c>
      <c r="D1088" s="111" t="s">
        <v>942</v>
      </c>
      <c r="E1088" s="110">
        <v>2022</v>
      </c>
      <c r="F1088" s="23"/>
      <c r="G1088" s="23"/>
      <c r="H1088" s="22">
        <v>10302</v>
      </c>
      <c r="I1088" s="34">
        <v>74.664138238666084</v>
      </c>
      <c r="J1088" s="22">
        <v>0</v>
      </c>
      <c r="K1088" s="22">
        <v>0</v>
      </c>
      <c r="L1088" s="23">
        <v>0</v>
      </c>
      <c r="M1088" s="23">
        <v>0</v>
      </c>
      <c r="N1088" s="23">
        <v>0</v>
      </c>
      <c r="O1088" s="14">
        <v>0</v>
      </c>
      <c r="P1088" s="22">
        <v>0</v>
      </c>
      <c r="Q1088" s="22">
        <v>0</v>
      </c>
      <c r="R1088" s="23">
        <v>0</v>
      </c>
      <c r="S1088" s="23">
        <v>0</v>
      </c>
      <c r="T1088" s="23">
        <v>0</v>
      </c>
      <c r="U1088" s="14">
        <v>0</v>
      </c>
      <c r="V1088" s="22">
        <v>0</v>
      </c>
      <c r="W1088" s="22">
        <v>0</v>
      </c>
      <c r="X1088" s="23">
        <v>0</v>
      </c>
      <c r="Y1088" s="23">
        <v>0</v>
      </c>
      <c r="Z1088" s="23">
        <v>0</v>
      </c>
      <c r="AA1088" s="14">
        <v>0</v>
      </c>
      <c r="AB1088" s="22">
        <v>0</v>
      </c>
      <c r="AC1088" s="22">
        <v>0</v>
      </c>
      <c r="AD1088" s="23">
        <v>0</v>
      </c>
      <c r="AE1088" s="23">
        <v>0</v>
      </c>
      <c r="AF1088" s="23">
        <v>0</v>
      </c>
      <c r="AG1088" s="14">
        <v>0</v>
      </c>
      <c r="AH1088" s="22">
        <v>0</v>
      </c>
      <c r="AI1088" s="23">
        <v>0</v>
      </c>
      <c r="AJ1088" s="23">
        <v>0</v>
      </c>
      <c r="AK1088" s="23">
        <v>0</v>
      </c>
      <c r="AL1088" s="14">
        <v>0</v>
      </c>
      <c r="AM1088" s="22">
        <v>323</v>
      </c>
      <c r="AN1088" s="23">
        <v>4293.9820000000009</v>
      </c>
      <c r="AO1088" s="23">
        <v>4.2939820000000042</v>
      </c>
      <c r="AP1088" s="23">
        <v>4.3986002264063826</v>
      </c>
      <c r="AQ1088" s="14">
        <v>5.8911819384376063</v>
      </c>
      <c r="AR1088" s="22">
        <v>323</v>
      </c>
      <c r="AS1088" s="23">
        <v>4293.982</v>
      </c>
      <c r="AT1088" s="23">
        <v>4.2939819999999997</v>
      </c>
      <c r="AU1088" s="23">
        <v>4.3986002264063799</v>
      </c>
      <c r="AV1088" s="14">
        <v>5.8911819384376027</v>
      </c>
      <c r="AW1088" s="22">
        <v>0</v>
      </c>
      <c r="AX1088" s="22">
        <v>0</v>
      </c>
      <c r="AY1088" s="23">
        <v>0</v>
      </c>
      <c r="AZ1088" s="23">
        <v>0</v>
      </c>
      <c r="BA1088" s="23">
        <v>0</v>
      </c>
      <c r="BB1088" s="14">
        <v>0</v>
      </c>
      <c r="BC1088" s="22">
        <v>3</v>
      </c>
      <c r="BD1088" s="23">
        <v>4500</v>
      </c>
      <c r="BE1088" s="23">
        <v>4.5</v>
      </c>
      <c r="BF1088" s="23">
        <v>4.0416296137509802</v>
      </c>
      <c r="BG1088" s="14">
        <v>5.4130801065858343</v>
      </c>
      <c r="BH1088" s="22">
        <v>326</v>
      </c>
      <c r="BI1088" s="23">
        <v>8.7939819999999997</v>
      </c>
      <c r="BJ1088" s="23">
        <v>8.440229840157361</v>
      </c>
      <c r="BK1088" s="14">
        <v>11.304262045023437</v>
      </c>
      <c r="BL1088" t="s">
        <v>519</v>
      </c>
    </row>
    <row r="1089" spans="1:64">
      <c r="A1089" t="s">
        <v>1972</v>
      </c>
      <c r="B1089" t="s">
        <v>1963</v>
      </c>
      <c r="C1089" t="s">
        <v>519</v>
      </c>
      <c r="D1089" t="s">
        <v>942</v>
      </c>
      <c r="E1089">
        <v>2023</v>
      </c>
      <c r="F1089">
        <v>37.909999999999997</v>
      </c>
      <c r="G1089">
        <v>9.7899999999999991</v>
      </c>
      <c r="H1089">
        <v>10519</v>
      </c>
      <c r="I1089">
        <v>74.664138238666084</v>
      </c>
      <c r="J1089">
        <v>0</v>
      </c>
      <c r="K1089">
        <v>0</v>
      </c>
      <c r="L1089">
        <v>0</v>
      </c>
      <c r="M1089">
        <v>0</v>
      </c>
      <c r="N1089">
        <v>0</v>
      </c>
      <c r="O1089">
        <v>0</v>
      </c>
      <c r="P1089">
        <v>0</v>
      </c>
      <c r="Q1089">
        <v>0</v>
      </c>
      <c r="R1089">
        <v>0</v>
      </c>
      <c r="S1089">
        <v>0</v>
      </c>
      <c r="T1089">
        <v>0</v>
      </c>
      <c r="U1089">
        <v>0</v>
      </c>
      <c r="V1089">
        <v>0</v>
      </c>
      <c r="W1089">
        <v>0</v>
      </c>
      <c r="X1089">
        <v>0</v>
      </c>
      <c r="Y1089">
        <v>0</v>
      </c>
      <c r="Z1089">
        <v>0</v>
      </c>
      <c r="AA1089">
        <v>0</v>
      </c>
      <c r="AG1089">
        <v>0</v>
      </c>
      <c r="AL1089">
        <v>0</v>
      </c>
      <c r="AM1089">
        <v>432</v>
      </c>
      <c r="AN1089">
        <v>5394.5259999999998</v>
      </c>
      <c r="AO1089">
        <v>5.3945259999999999</v>
      </c>
      <c r="AP1089">
        <v>5.0599970000000001</v>
      </c>
      <c r="AQ1089">
        <v>6.7770111855112729</v>
      </c>
      <c r="AR1089">
        <v>489</v>
      </c>
      <c r="AS1089">
        <v>5439.4359999999997</v>
      </c>
      <c r="AT1089">
        <v>5.4394360000000104</v>
      </c>
      <c r="AU1089">
        <v>5.1021215369501602</v>
      </c>
      <c r="AV1089">
        <v>6.8334298865689451</v>
      </c>
      <c r="AW1089">
        <v>0</v>
      </c>
      <c r="AX1089">
        <v>0</v>
      </c>
      <c r="AY1089">
        <v>0</v>
      </c>
      <c r="AZ1089">
        <v>0</v>
      </c>
      <c r="BA1089">
        <v>0</v>
      </c>
      <c r="BB1089">
        <v>0</v>
      </c>
      <c r="BC1089">
        <v>3</v>
      </c>
      <c r="BD1089">
        <v>4500</v>
      </c>
      <c r="BE1089">
        <v>4.5</v>
      </c>
      <c r="BF1089">
        <v>4.825888</v>
      </c>
      <c r="BG1089">
        <v>6.463461728539488</v>
      </c>
      <c r="BH1089">
        <v>492</v>
      </c>
      <c r="BI1089">
        <v>9.9394360000000113</v>
      </c>
      <c r="BJ1089">
        <v>9.9280095369501602</v>
      </c>
      <c r="BK1089">
        <v>13.296891615108432</v>
      </c>
      <c r="BL1089" t="s">
        <v>519</v>
      </c>
    </row>
    <row r="1090" spans="1:64">
      <c r="A1090" t="s">
        <v>1973</v>
      </c>
      <c r="B1090" t="s">
        <v>1963</v>
      </c>
      <c r="C1090" t="s">
        <v>519</v>
      </c>
      <c r="D1090" t="s">
        <v>942</v>
      </c>
      <c r="E1090">
        <v>2024</v>
      </c>
      <c r="F1090">
        <v>37.909999999999997</v>
      </c>
      <c r="G1090">
        <v>9.77</v>
      </c>
      <c r="H1090">
        <v>10508</v>
      </c>
      <c r="I1090">
        <v>72.054387340279675</v>
      </c>
      <c r="J1090">
        <v>0</v>
      </c>
      <c r="K1090">
        <v>0</v>
      </c>
      <c r="L1090">
        <v>0</v>
      </c>
      <c r="M1090">
        <v>0</v>
      </c>
      <c r="N1090">
        <v>0</v>
      </c>
      <c r="O1090">
        <v>0</v>
      </c>
      <c r="P1090">
        <v>0</v>
      </c>
      <c r="Q1090">
        <v>0</v>
      </c>
      <c r="R1090">
        <v>0</v>
      </c>
      <c r="S1090">
        <v>0</v>
      </c>
      <c r="T1090">
        <v>0</v>
      </c>
      <c r="U1090">
        <v>0</v>
      </c>
      <c r="V1090">
        <v>0</v>
      </c>
      <c r="W1090">
        <v>0</v>
      </c>
      <c r="X1090">
        <v>0</v>
      </c>
      <c r="Y1090">
        <v>0</v>
      </c>
      <c r="Z1090">
        <v>0</v>
      </c>
      <c r="AA1090">
        <v>0</v>
      </c>
      <c r="AB1090">
        <v>0</v>
      </c>
      <c r="AC1090">
        <v>0</v>
      </c>
      <c r="AD1090">
        <v>0</v>
      </c>
      <c r="AE1090">
        <v>0</v>
      </c>
      <c r="AF1090">
        <v>0</v>
      </c>
      <c r="AG1090">
        <v>0</v>
      </c>
      <c r="AH1090">
        <v>0</v>
      </c>
      <c r="AI1090">
        <v>0</v>
      </c>
      <c r="AJ1090">
        <v>0</v>
      </c>
      <c r="AK1090">
        <v>0</v>
      </c>
      <c r="AL1090">
        <v>0</v>
      </c>
      <c r="AM1090">
        <v>530</v>
      </c>
      <c r="AN1090">
        <v>7747.1659999999983</v>
      </c>
      <c r="AO1090">
        <v>7.7471659999999973</v>
      </c>
      <c r="AP1090">
        <v>6.987508420539803</v>
      </c>
      <c r="AQ1090">
        <v>9.6975474755492961</v>
      </c>
      <c r="AR1090">
        <v>649</v>
      </c>
      <c r="AS1090">
        <v>7853.8630000000067</v>
      </c>
      <c r="AT1090">
        <v>7.8538630000000049</v>
      </c>
      <c r="AU1090">
        <v>7.0837431192601175</v>
      </c>
      <c r="AV1090">
        <v>9.8311058920074679</v>
      </c>
      <c r="AW1090">
        <v>0</v>
      </c>
      <c r="AX1090">
        <v>0</v>
      </c>
      <c r="AY1090">
        <v>0</v>
      </c>
      <c r="AZ1090">
        <v>0</v>
      </c>
      <c r="BA1090">
        <v>0</v>
      </c>
      <c r="BB1090">
        <v>0</v>
      </c>
      <c r="BC1090">
        <v>3</v>
      </c>
      <c r="BD1090">
        <v>4500</v>
      </c>
      <c r="BE1090">
        <v>4.5</v>
      </c>
      <c r="BF1090">
        <v>3.8455881601620945</v>
      </c>
      <c r="BG1090">
        <v>5.3370631575856073</v>
      </c>
      <c r="BH1090">
        <v>652</v>
      </c>
      <c r="BI1090">
        <v>12.353863000000004</v>
      </c>
      <c r="BJ1090">
        <v>10.929331279422211</v>
      </c>
      <c r="BK1090">
        <v>15.168169049593072</v>
      </c>
      <c r="BL1090" t="s">
        <v>519</v>
      </c>
    </row>
    <row r="1091" spans="1:64">
      <c r="A1091" t="s">
        <v>1974</v>
      </c>
      <c r="B1091" t="s">
        <v>1975</v>
      </c>
      <c r="C1091" t="s">
        <v>520</v>
      </c>
      <c r="D1091" t="s">
        <v>942</v>
      </c>
      <c r="E1091">
        <v>2012</v>
      </c>
      <c r="F1091" s="23">
        <v>65.06</v>
      </c>
      <c r="G1091" s="23">
        <v>9.5500000000000007</v>
      </c>
      <c r="H1091" s="22">
        <v>9864</v>
      </c>
      <c r="I1091" s="34">
        <v>86.248137</v>
      </c>
      <c r="J1091" s="22">
        <v>0</v>
      </c>
      <c r="K1091" s="22" t="s">
        <v>782</v>
      </c>
      <c r="L1091" s="23">
        <v>0</v>
      </c>
      <c r="M1091" s="23">
        <v>0</v>
      </c>
      <c r="N1091" s="23">
        <v>0</v>
      </c>
      <c r="O1091" s="14">
        <v>0</v>
      </c>
      <c r="P1091" s="22">
        <v>0</v>
      </c>
      <c r="Q1091" s="22" t="s">
        <v>782</v>
      </c>
      <c r="R1091" s="23">
        <v>0</v>
      </c>
      <c r="S1091" s="23">
        <v>0</v>
      </c>
      <c r="T1091" s="23">
        <v>0</v>
      </c>
      <c r="U1091" s="14">
        <v>0</v>
      </c>
      <c r="V1091" s="22">
        <v>0</v>
      </c>
      <c r="W1091" s="22" t="s">
        <v>782</v>
      </c>
      <c r="X1091" s="23">
        <v>0</v>
      </c>
      <c r="Y1091" s="23">
        <v>0</v>
      </c>
      <c r="Z1091" s="23">
        <v>0</v>
      </c>
      <c r="AA1091" s="14">
        <v>0</v>
      </c>
      <c r="AB1091" s="22">
        <v>0</v>
      </c>
      <c r="AC1091" s="22" t="s">
        <v>782</v>
      </c>
      <c r="AD1091" s="23">
        <v>0</v>
      </c>
      <c r="AE1091" s="23">
        <v>0</v>
      </c>
      <c r="AF1091" s="23">
        <v>0</v>
      </c>
      <c r="AG1091" s="14">
        <v>0</v>
      </c>
      <c r="AH1091" s="22" t="s">
        <v>782</v>
      </c>
      <c r="AI1091" s="23" t="s">
        <v>782</v>
      </c>
      <c r="AJ1091" s="23" t="s">
        <v>782</v>
      </c>
      <c r="AK1091" s="23" t="s">
        <v>782</v>
      </c>
      <c r="AL1091" s="14" t="s">
        <v>782</v>
      </c>
      <c r="AM1091" s="22" t="s">
        <v>782</v>
      </c>
      <c r="AN1091" s="23" t="s">
        <v>782</v>
      </c>
      <c r="AO1091" s="23" t="s">
        <v>782</v>
      </c>
      <c r="AP1091" s="23" t="s">
        <v>782</v>
      </c>
      <c r="AQ1091" s="14" t="s">
        <v>782</v>
      </c>
      <c r="AR1091" s="22">
        <v>331</v>
      </c>
      <c r="AS1091" s="23">
        <v>3652.3070000000025</v>
      </c>
      <c r="AT1091" s="23">
        <v>3.6523070000000026</v>
      </c>
      <c r="AU1091" s="23">
        <v>3.3733599999999999</v>
      </c>
      <c r="AV1091" s="14">
        <v>3.911226511478155</v>
      </c>
      <c r="AW1091" s="22">
        <v>2</v>
      </c>
      <c r="AX1091" s="22" t="s">
        <v>782</v>
      </c>
      <c r="AY1091" s="23">
        <v>7.5</v>
      </c>
      <c r="AZ1091" s="23">
        <v>7.4999999999999997E-3</v>
      </c>
      <c r="BA1091" s="23">
        <v>1.9695000000000001E-2</v>
      </c>
      <c r="BB1091" s="14">
        <v>2.2835275850654025E-2</v>
      </c>
      <c r="BC1091" s="22">
        <v>11</v>
      </c>
      <c r="BD1091" s="23">
        <v>15000</v>
      </c>
      <c r="BE1091" s="23">
        <v>15</v>
      </c>
      <c r="BF1091" s="23">
        <v>23.954999999999998</v>
      </c>
      <c r="BG1091" s="14">
        <v>27.774512972958476</v>
      </c>
      <c r="BH1091" s="22">
        <v>344</v>
      </c>
      <c r="BI1091" s="23">
        <v>18.659807000000004</v>
      </c>
      <c r="BJ1091" s="23">
        <v>27.348054999999999</v>
      </c>
      <c r="BK1091" s="14">
        <v>31.708574760287284</v>
      </c>
      <c r="BL1091" t="s">
        <v>520</v>
      </c>
    </row>
    <row r="1092" spans="1:64">
      <c r="A1092" t="s">
        <v>1976</v>
      </c>
      <c r="B1092" t="s">
        <v>1975</v>
      </c>
      <c r="C1092" t="s">
        <v>520</v>
      </c>
      <c r="D1092" t="s">
        <v>942</v>
      </c>
      <c r="E1092">
        <v>2015</v>
      </c>
      <c r="F1092" s="23">
        <v>65.040000000000006</v>
      </c>
      <c r="G1092" s="23">
        <v>9.6199999999999992</v>
      </c>
      <c r="H1092" s="22">
        <v>9893</v>
      </c>
      <c r="I1092" s="34">
        <v>79.173876911217974</v>
      </c>
      <c r="J1092" s="13">
        <v>0</v>
      </c>
      <c r="K1092" s="13">
        <v>0</v>
      </c>
      <c r="L1092" s="19">
        <v>0</v>
      </c>
      <c r="M1092" s="35">
        <v>0</v>
      </c>
      <c r="N1092" s="19">
        <v>0</v>
      </c>
      <c r="O1092" s="17">
        <v>0</v>
      </c>
      <c r="P1092" s="36">
        <v>0</v>
      </c>
      <c r="Q1092" s="37">
        <v>0</v>
      </c>
      <c r="R1092" s="38">
        <v>0</v>
      </c>
      <c r="S1092" s="27">
        <v>0</v>
      </c>
      <c r="T1092" s="23">
        <v>0</v>
      </c>
      <c r="U1092" s="17">
        <v>0</v>
      </c>
      <c r="V1092" s="22">
        <v>0</v>
      </c>
      <c r="W1092" s="22">
        <v>0</v>
      </c>
      <c r="X1092" s="23">
        <v>0</v>
      </c>
      <c r="Y1092" s="27">
        <v>0</v>
      </c>
      <c r="Z1092" s="27">
        <v>0</v>
      </c>
      <c r="AA1092" s="14">
        <v>0</v>
      </c>
      <c r="AB1092" s="39">
        <v>0</v>
      </c>
      <c r="AC1092" s="22" t="s">
        <v>782</v>
      </c>
      <c r="AD1092" s="23">
        <v>0</v>
      </c>
      <c r="AE1092" s="23">
        <v>0</v>
      </c>
      <c r="AF1092" s="23">
        <v>0</v>
      </c>
      <c r="AG1092" s="14">
        <v>0</v>
      </c>
      <c r="AH1092" s="22" t="s">
        <v>782</v>
      </c>
      <c r="AI1092" s="23" t="s">
        <v>782</v>
      </c>
      <c r="AJ1092" s="23" t="s">
        <v>782</v>
      </c>
      <c r="AK1092" s="23" t="s">
        <v>782</v>
      </c>
      <c r="AL1092" s="14" t="s">
        <v>782</v>
      </c>
      <c r="AM1092" s="22" t="s">
        <v>782</v>
      </c>
      <c r="AN1092" s="23" t="s">
        <v>782</v>
      </c>
      <c r="AO1092" s="23" t="s">
        <v>782</v>
      </c>
      <c r="AP1092" s="23" t="s">
        <v>782</v>
      </c>
      <c r="AQ1092" s="14" t="s">
        <v>782</v>
      </c>
      <c r="AR1092" s="40">
        <v>402</v>
      </c>
      <c r="AS1092" s="41">
        <v>4330.1550000000016</v>
      </c>
      <c r="AT1092" s="23">
        <v>4.3301550000000013</v>
      </c>
      <c r="AU1092" s="23">
        <v>3.8458824699771488</v>
      </c>
      <c r="AV1092" s="14">
        <v>4.8575143974441826</v>
      </c>
      <c r="AW1092" s="22">
        <v>1</v>
      </c>
      <c r="AX1092" s="22" t="s">
        <v>782</v>
      </c>
      <c r="AY1092" s="23">
        <v>7.5</v>
      </c>
      <c r="AZ1092" s="23">
        <v>7.4999999999999997E-3</v>
      </c>
      <c r="BA1092" s="23">
        <v>1.9543081154854671E-2</v>
      </c>
      <c r="BB1092" s="14">
        <v>2.4683749132014089E-2</v>
      </c>
      <c r="BC1092" s="42">
        <v>7</v>
      </c>
      <c r="BD1092" s="43">
        <v>14600</v>
      </c>
      <c r="BE1092" s="44">
        <v>14.6</v>
      </c>
      <c r="BF1092" s="23">
        <v>25.625914613021671</v>
      </c>
      <c r="BG1092" s="14">
        <v>32.366628505204339</v>
      </c>
      <c r="BH1092" s="22">
        <v>410</v>
      </c>
      <c r="BI1092" s="23">
        <v>18.937654999999999</v>
      </c>
      <c r="BJ1092" s="23">
        <v>29.491340164153673</v>
      </c>
      <c r="BK1092" s="14">
        <v>37.24882665178054</v>
      </c>
      <c r="BL1092" t="s">
        <v>520</v>
      </c>
    </row>
    <row r="1093" spans="1:64">
      <c r="A1093" t="s">
        <v>1977</v>
      </c>
      <c r="B1093" t="s">
        <v>1975</v>
      </c>
      <c r="C1093" t="s">
        <v>520</v>
      </c>
      <c r="D1093" t="s">
        <v>942</v>
      </c>
      <c r="E1093">
        <v>2016</v>
      </c>
      <c r="F1093" s="23">
        <v>65.040000000000006</v>
      </c>
      <c r="G1093" s="23">
        <v>9.5500000000000007</v>
      </c>
      <c r="H1093" s="22">
        <v>9886</v>
      </c>
      <c r="I1093" s="34">
        <v>84.114374306345255</v>
      </c>
      <c r="J1093" s="13">
        <v>0</v>
      </c>
      <c r="K1093" s="13">
        <v>0</v>
      </c>
      <c r="L1093" s="19">
        <v>0</v>
      </c>
      <c r="M1093" s="35">
        <v>0</v>
      </c>
      <c r="N1093" s="19">
        <v>0</v>
      </c>
      <c r="O1093" s="17">
        <v>0</v>
      </c>
      <c r="P1093" s="13">
        <v>0</v>
      </c>
      <c r="Q1093" s="13">
        <v>0</v>
      </c>
      <c r="R1093" s="19">
        <v>0</v>
      </c>
      <c r="S1093" s="27">
        <v>0</v>
      </c>
      <c r="T1093" s="19">
        <v>0</v>
      </c>
      <c r="U1093" s="17">
        <v>0</v>
      </c>
      <c r="V1093" s="13">
        <v>0</v>
      </c>
      <c r="W1093" s="13">
        <v>0</v>
      </c>
      <c r="X1093" s="19">
        <v>0</v>
      </c>
      <c r="Y1093" s="27">
        <v>0</v>
      </c>
      <c r="Z1093" s="19">
        <v>0</v>
      </c>
      <c r="AA1093" s="14">
        <v>0</v>
      </c>
      <c r="AB1093" s="13">
        <v>0</v>
      </c>
      <c r="AC1093" s="22" t="s">
        <v>782</v>
      </c>
      <c r="AD1093" s="19">
        <v>0</v>
      </c>
      <c r="AE1093" s="23">
        <v>0</v>
      </c>
      <c r="AF1093" s="19">
        <v>0</v>
      </c>
      <c r="AG1093" s="14">
        <v>0</v>
      </c>
      <c r="AH1093" s="22" t="s">
        <v>782</v>
      </c>
      <c r="AI1093" s="23" t="s">
        <v>782</v>
      </c>
      <c r="AJ1093" s="23" t="s">
        <v>782</v>
      </c>
      <c r="AK1093" s="23" t="s">
        <v>782</v>
      </c>
      <c r="AL1093" s="14" t="s">
        <v>782</v>
      </c>
      <c r="AM1093" s="22" t="s">
        <v>782</v>
      </c>
      <c r="AN1093" s="23" t="s">
        <v>782</v>
      </c>
      <c r="AO1093" s="23" t="s">
        <v>782</v>
      </c>
      <c r="AP1093" s="23" t="s">
        <v>782</v>
      </c>
      <c r="AQ1093" s="14" t="s">
        <v>782</v>
      </c>
      <c r="AR1093" s="13">
        <v>413</v>
      </c>
      <c r="AS1093" s="19">
        <v>4454.07</v>
      </c>
      <c r="AT1093" s="23">
        <v>4.4540699999999998</v>
      </c>
      <c r="AU1093" s="19">
        <v>3.9552141600000019</v>
      </c>
      <c r="AV1093" s="14">
        <v>4.7021857947787602</v>
      </c>
      <c r="AW1093" s="13">
        <v>1</v>
      </c>
      <c r="AX1093" s="22" t="s">
        <v>782</v>
      </c>
      <c r="AY1093" s="19">
        <v>7.5</v>
      </c>
      <c r="AZ1093" s="23">
        <v>7.4999999999999997E-3</v>
      </c>
      <c r="BA1093" s="19">
        <v>3.4889999999999999E-3</v>
      </c>
      <c r="BB1093" s="14">
        <v>4.1479236203945747E-3</v>
      </c>
      <c r="BC1093" s="13">
        <v>7</v>
      </c>
      <c r="BD1093" s="19">
        <v>14599.999999999998</v>
      </c>
      <c r="BE1093" s="44">
        <v>14.599999999999998</v>
      </c>
      <c r="BF1093" s="19">
        <v>26.703579209090833</v>
      </c>
      <c r="BG1093" s="14">
        <v>31.746748910996086</v>
      </c>
      <c r="BH1093" s="22">
        <v>421</v>
      </c>
      <c r="BI1093" s="23">
        <v>19.061569999999996</v>
      </c>
      <c r="BJ1093" s="23">
        <v>30.662282369090832</v>
      </c>
      <c r="BK1093" s="14">
        <v>36.45308262939524</v>
      </c>
      <c r="BL1093" t="s">
        <v>520</v>
      </c>
    </row>
    <row r="1094" spans="1:64">
      <c r="A1094" t="s">
        <v>1978</v>
      </c>
      <c r="B1094" t="s">
        <v>1975</v>
      </c>
      <c r="C1094" t="s">
        <v>520</v>
      </c>
      <c r="D1094" t="s">
        <v>942</v>
      </c>
      <c r="E1094">
        <v>2017</v>
      </c>
      <c r="F1094" s="23">
        <v>65.040000000000006</v>
      </c>
      <c r="G1094" s="23">
        <v>9.59</v>
      </c>
      <c r="H1094" s="22">
        <v>9855</v>
      </c>
      <c r="I1094" s="34">
        <v>77.411128121305936</v>
      </c>
      <c r="J1094" s="13">
        <v>0</v>
      </c>
      <c r="K1094" s="13">
        <v>0</v>
      </c>
      <c r="L1094" s="19">
        <v>0</v>
      </c>
      <c r="M1094" s="19">
        <v>0</v>
      </c>
      <c r="N1094" s="19">
        <v>0</v>
      </c>
      <c r="O1094" s="17">
        <v>0</v>
      </c>
      <c r="P1094" s="13">
        <v>0</v>
      </c>
      <c r="Q1094" s="13">
        <v>0</v>
      </c>
      <c r="R1094" s="19">
        <v>0</v>
      </c>
      <c r="S1094" s="19">
        <v>0</v>
      </c>
      <c r="T1094" s="19">
        <v>0</v>
      </c>
      <c r="U1094" s="17">
        <v>0</v>
      </c>
      <c r="V1094" s="13">
        <v>0</v>
      </c>
      <c r="W1094" s="13">
        <v>0</v>
      </c>
      <c r="X1094" s="19">
        <v>0</v>
      </c>
      <c r="Y1094" s="19">
        <v>0</v>
      </c>
      <c r="Z1094" s="19">
        <v>0</v>
      </c>
      <c r="AA1094" s="14">
        <v>0</v>
      </c>
      <c r="AB1094" s="13">
        <v>0</v>
      </c>
      <c r="AC1094" s="22" t="s">
        <v>782</v>
      </c>
      <c r="AD1094" s="19">
        <v>0</v>
      </c>
      <c r="AE1094" s="19">
        <v>0</v>
      </c>
      <c r="AF1094" s="19">
        <v>0</v>
      </c>
      <c r="AG1094" s="14">
        <v>0</v>
      </c>
      <c r="AH1094" s="22" t="s">
        <v>782</v>
      </c>
      <c r="AI1094" s="23" t="s">
        <v>782</v>
      </c>
      <c r="AJ1094" s="23" t="s">
        <v>782</v>
      </c>
      <c r="AK1094" s="23" t="s">
        <v>782</v>
      </c>
      <c r="AL1094" s="14" t="s">
        <v>782</v>
      </c>
      <c r="AM1094" s="22" t="s">
        <v>782</v>
      </c>
      <c r="AN1094" s="23" t="s">
        <v>782</v>
      </c>
      <c r="AO1094" s="23" t="s">
        <v>782</v>
      </c>
      <c r="AP1094" s="23" t="s">
        <v>782</v>
      </c>
      <c r="AQ1094" s="14" t="s">
        <v>782</v>
      </c>
      <c r="AR1094" s="13">
        <v>433</v>
      </c>
      <c r="AS1094" s="19">
        <v>4880.9299999999994</v>
      </c>
      <c r="AT1094" s="19">
        <v>4.8809300000000029</v>
      </c>
      <c r="AU1094" s="19">
        <v>4.334265840000004</v>
      </c>
      <c r="AV1094" s="14">
        <v>5.5990216719333405</v>
      </c>
      <c r="AW1094" s="13">
        <v>1</v>
      </c>
      <c r="AX1094" s="22" t="s">
        <v>782</v>
      </c>
      <c r="AY1094" s="19">
        <v>0</v>
      </c>
      <c r="AZ1094" s="19">
        <v>0</v>
      </c>
      <c r="BA1094" s="19">
        <v>0</v>
      </c>
      <c r="BB1094" s="14">
        <v>0</v>
      </c>
      <c r="BC1094" s="13">
        <v>7</v>
      </c>
      <c r="BD1094" s="19">
        <v>14600</v>
      </c>
      <c r="BE1094" s="19">
        <v>14.600000000000001</v>
      </c>
      <c r="BF1094" s="19">
        <v>29.022879254873043</v>
      </c>
      <c r="BG1094" s="14">
        <v>37.49186965650879</v>
      </c>
      <c r="BH1094" s="22">
        <v>441</v>
      </c>
      <c r="BI1094" s="23">
        <v>19.480930000000004</v>
      </c>
      <c r="BJ1094" s="23">
        <v>33.357145094873047</v>
      </c>
      <c r="BK1094" s="14">
        <v>43.090891328442133</v>
      </c>
      <c r="BL1094" t="s">
        <v>520</v>
      </c>
    </row>
    <row r="1095" spans="1:64">
      <c r="A1095" t="s">
        <v>1979</v>
      </c>
      <c r="B1095" t="s">
        <v>1975</v>
      </c>
      <c r="C1095" t="s">
        <v>520</v>
      </c>
      <c r="D1095" t="s">
        <v>942</v>
      </c>
      <c r="E1095">
        <v>2018</v>
      </c>
      <c r="F1095" s="23">
        <v>65.040000000000006</v>
      </c>
      <c r="G1095" s="23">
        <v>9.59</v>
      </c>
      <c r="H1095" s="22">
        <v>9945</v>
      </c>
      <c r="I1095" s="34">
        <v>77.416629978315271</v>
      </c>
      <c r="J1095" s="13">
        <v>0</v>
      </c>
      <c r="K1095" s="13">
        <v>0</v>
      </c>
      <c r="L1095" s="19">
        <v>0</v>
      </c>
      <c r="M1095" s="19">
        <v>0</v>
      </c>
      <c r="N1095" s="19">
        <v>0</v>
      </c>
      <c r="O1095" s="17">
        <v>0</v>
      </c>
      <c r="P1095" s="13">
        <v>0</v>
      </c>
      <c r="Q1095" s="13">
        <v>0</v>
      </c>
      <c r="R1095" s="19">
        <v>0</v>
      </c>
      <c r="S1095" s="19">
        <v>0</v>
      </c>
      <c r="T1095" s="19">
        <v>0</v>
      </c>
      <c r="U1095" s="17">
        <v>0</v>
      </c>
      <c r="V1095" s="13">
        <v>0</v>
      </c>
      <c r="W1095" s="13">
        <v>0</v>
      </c>
      <c r="X1095" s="19">
        <v>0</v>
      </c>
      <c r="Y1095" s="19">
        <v>0</v>
      </c>
      <c r="Z1095" s="19">
        <v>0</v>
      </c>
      <c r="AA1095" s="14">
        <v>0</v>
      </c>
      <c r="AB1095" s="13">
        <v>0</v>
      </c>
      <c r="AC1095" s="22" t="s">
        <v>782</v>
      </c>
      <c r="AD1095" s="19">
        <v>0</v>
      </c>
      <c r="AE1095" s="19">
        <v>0</v>
      </c>
      <c r="AF1095" s="19">
        <v>0</v>
      </c>
      <c r="AG1095" s="14">
        <v>0</v>
      </c>
      <c r="AH1095" s="22" t="s">
        <v>782</v>
      </c>
      <c r="AI1095" s="23" t="s">
        <v>782</v>
      </c>
      <c r="AJ1095" s="23" t="s">
        <v>782</v>
      </c>
      <c r="AK1095" s="23" t="s">
        <v>782</v>
      </c>
      <c r="AL1095" s="14" t="s">
        <v>782</v>
      </c>
      <c r="AM1095" s="22" t="s">
        <v>782</v>
      </c>
      <c r="AN1095" s="23" t="s">
        <v>782</v>
      </c>
      <c r="AO1095" s="23" t="s">
        <v>782</v>
      </c>
      <c r="AP1095" s="23" t="s">
        <v>782</v>
      </c>
      <c r="AQ1095" s="14" t="s">
        <v>782</v>
      </c>
      <c r="AR1095" s="13">
        <v>448</v>
      </c>
      <c r="AS1095" s="19">
        <v>5253.4749999999995</v>
      </c>
      <c r="AT1095" s="19">
        <v>5.2534750000000034</v>
      </c>
      <c r="AU1095" s="19">
        <v>4.6650858000000053</v>
      </c>
      <c r="AV1095" s="14">
        <v>6.0259479149463306</v>
      </c>
      <c r="AW1095" s="13">
        <v>1</v>
      </c>
      <c r="AX1095" s="22" t="s">
        <v>782</v>
      </c>
      <c r="AY1095" s="19">
        <v>7.5</v>
      </c>
      <c r="AZ1095" s="19">
        <v>7.4999999999999997E-3</v>
      </c>
      <c r="BA1095" s="19">
        <v>3.4889999999999999E-3</v>
      </c>
      <c r="BB1095" s="14">
        <v>4.5067836212675282E-3</v>
      </c>
      <c r="BC1095" s="13">
        <v>7</v>
      </c>
      <c r="BD1095" s="19">
        <v>14600</v>
      </c>
      <c r="BE1095" s="19">
        <v>14.600000000000001</v>
      </c>
      <c r="BF1095" s="19">
        <v>28.712938252304951</v>
      </c>
      <c r="BG1095" s="14">
        <v>37.088850625954102</v>
      </c>
      <c r="BH1095" s="22">
        <v>456</v>
      </c>
      <c r="BI1095" s="23">
        <v>19.860975000000003</v>
      </c>
      <c r="BJ1095" s="23">
        <v>33.381513052304953</v>
      </c>
      <c r="BK1095" s="14">
        <v>43.119305324521697</v>
      </c>
      <c r="BL1095" t="s">
        <v>520</v>
      </c>
    </row>
    <row r="1096" spans="1:64">
      <c r="A1096" t="s">
        <v>1980</v>
      </c>
      <c r="B1096" t="s">
        <v>1975</v>
      </c>
      <c r="C1096" t="s">
        <v>520</v>
      </c>
      <c r="D1096" t="s">
        <v>942</v>
      </c>
      <c r="E1096">
        <v>2019</v>
      </c>
      <c r="F1096" s="23">
        <v>65.040000000000006</v>
      </c>
      <c r="G1096" s="23">
        <v>9.6</v>
      </c>
      <c r="H1096" s="22">
        <v>10001</v>
      </c>
      <c r="I1096" s="34">
        <v>79.747885574754122</v>
      </c>
      <c r="J1096" s="22">
        <v>0</v>
      </c>
      <c r="K1096" s="22">
        <v>0</v>
      </c>
      <c r="L1096" s="23">
        <v>0</v>
      </c>
      <c r="M1096" s="23">
        <v>0</v>
      </c>
      <c r="N1096" s="23">
        <v>0</v>
      </c>
      <c r="O1096" s="14">
        <v>0</v>
      </c>
      <c r="P1096" s="22">
        <v>0</v>
      </c>
      <c r="Q1096" s="22">
        <v>0</v>
      </c>
      <c r="R1096" s="23">
        <v>0</v>
      </c>
      <c r="S1096" s="23">
        <v>0</v>
      </c>
      <c r="T1096" s="23">
        <v>0</v>
      </c>
      <c r="U1096" s="14">
        <v>0</v>
      </c>
      <c r="V1096" s="22">
        <v>0</v>
      </c>
      <c r="W1096" s="22">
        <v>0</v>
      </c>
      <c r="X1096" s="23">
        <v>0</v>
      </c>
      <c r="Y1096" s="23">
        <v>0</v>
      </c>
      <c r="Z1096" s="23">
        <v>0</v>
      </c>
      <c r="AA1096" s="14">
        <v>0</v>
      </c>
      <c r="AB1096" s="22">
        <v>0</v>
      </c>
      <c r="AC1096" s="22">
        <v>0</v>
      </c>
      <c r="AD1096" s="23">
        <v>0</v>
      </c>
      <c r="AE1096" s="23">
        <v>0</v>
      </c>
      <c r="AF1096" s="23">
        <v>0</v>
      </c>
      <c r="AG1096" s="14">
        <v>0</v>
      </c>
      <c r="AH1096" s="22">
        <v>0</v>
      </c>
      <c r="AI1096" s="23">
        <v>0</v>
      </c>
      <c r="AJ1096" s="23">
        <v>0</v>
      </c>
      <c r="AK1096" s="23">
        <v>0</v>
      </c>
      <c r="AL1096" s="14">
        <v>0</v>
      </c>
      <c r="AM1096" s="22">
        <v>486</v>
      </c>
      <c r="AN1096" s="23">
        <v>5634.9099999999953</v>
      </c>
      <c r="AO1096" s="23">
        <v>5.6349100000000059</v>
      </c>
      <c r="AP1096" s="23">
        <v>5.0038000800000031</v>
      </c>
      <c r="AQ1096" s="14">
        <v>6.2745238245966259</v>
      </c>
      <c r="AR1096" s="22">
        <v>486</v>
      </c>
      <c r="AS1096" s="23">
        <v>5634.9099999999953</v>
      </c>
      <c r="AT1096" s="23">
        <v>5.6349100000000059</v>
      </c>
      <c r="AU1096" s="23">
        <v>5.0038000800000031</v>
      </c>
      <c r="AV1096" s="14">
        <v>6.2745238245966259</v>
      </c>
      <c r="AW1096" s="22">
        <v>1</v>
      </c>
      <c r="AX1096" s="22" t="s">
        <v>782</v>
      </c>
      <c r="AY1096" s="23">
        <v>7.5</v>
      </c>
      <c r="AZ1096" s="23">
        <v>7.4999999999999997E-3</v>
      </c>
      <c r="BA1096" s="23">
        <v>3.4889999999999999E-3</v>
      </c>
      <c r="BB1096" s="14">
        <v>4.3750376262070029E-3</v>
      </c>
      <c r="BC1096" s="22">
        <v>7</v>
      </c>
      <c r="BD1096" s="23">
        <v>14600</v>
      </c>
      <c r="BE1096" s="23">
        <v>14.6</v>
      </c>
      <c r="BF1096" s="23">
        <v>28.829877419107795</v>
      </c>
      <c r="BG1096" s="14">
        <v>36.15127499785963</v>
      </c>
      <c r="BH1096" s="22">
        <v>494</v>
      </c>
      <c r="BI1096" s="23">
        <v>20.242410000000007</v>
      </c>
      <c r="BJ1096" s="23">
        <v>33.837166499107795</v>
      </c>
      <c r="BK1096" s="14">
        <v>42.430173860082462</v>
      </c>
      <c r="BL1096" t="s">
        <v>520</v>
      </c>
    </row>
    <row r="1097" spans="1:64">
      <c r="A1097" t="s">
        <v>1981</v>
      </c>
      <c r="B1097" t="s">
        <v>1975</v>
      </c>
      <c r="C1097" t="s">
        <v>520</v>
      </c>
      <c r="D1097" t="s">
        <v>942</v>
      </c>
      <c r="E1097">
        <v>2020</v>
      </c>
      <c r="F1097" s="23">
        <v>65.040000000000006</v>
      </c>
      <c r="G1097" s="23">
        <v>9.6300000000000008</v>
      </c>
      <c r="H1097" s="22">
        <v>10155</v>
      </c>
      <c r="I1097" s="34">
        <v>80.530530351802099</v>
      </c>
      <c r="J1097" s="22">
        <v>0</v>
      </c>
      <c r="K1097" s="22">
        <v>0</v>
      </c>
      <c r="L1097" s="23">
        <v>0</v>
      </c>
      <c r="M1097" s="23">
        <v>0</v>
      </c>
      <c r="N1097" s="23">
        <v>0</v>
      </c>
      <c r="O1097" s="14">
        <v>0</v>
      </c>
      <c r="P1097" s="22">
        <v>0</v>
      </c>
      <c r="Q1097" s="22">
        <v>0</v>
      </c>
      <c r="R1097" s="23">
        <v>0</v>
      </c>
      <c r="S1097" s="23">
        <v>0</v>
      </c>
      <c r="T1097" s="23">
        <v>0</v>
      </c>
      <c r="U1097" s="14">
        <v>0</v>
      </c>
      <c r="V1097" s="22">
        <v>0</v>
      </c>
      <c r="W1097" s="22">
        <v>0</v>
      </c>
      <c r="X1097" s="23">
        <v>0</v>
      </c>
      <c r="Y1097" s="23">
        <v>0</v>
      </c>
      <c r="Z1097" s="23">
        <v>0</v>
      </c>
      <c r="AA1097" s="14">
        <v>0</v>
      </c>
      <c r="AB1097" s="22">
        <v>0</v>
      </c>
      <c r="AC1097" s="22">
        <v>0</v>
      </c>
      <c r="AD1097" s="23">
        <v>0</v>
      </c>
      <c r="AE1097" s="23">
        <v>0</v>
      </c>
      <c r="AF1097" s="23">
        <v>0</v>
      </c>
      <c r="AG1097" s="14">
        <v>0</v>
      </c>
      <c r="AH1097" s="22">
        <v>0</v>
      </c>
      <c r="AI1097" s="23">
        <v>0</v>
      </c>
      <c r="AJ1097" s="23">
        <v>0</v>
      </c>
      <c r="AK1097" s="23">
        <v>0</v>
      </c>
      <c r="AL1097" s="14">
        <v>0</v>
      </c>
      <c r="AM1097" s="22">
        <v>542</v>
      </c>
      <c r="AN1097" s="23">
        <v>6386.1749999999938</v>
      </c>
      <c r="AO1097" s="23">
        <v>6.3861750000000015</v>
      </c>
      <c r="AP1097" s="23">
        <v>5.6709234000000048</v>
      </c>
      <c r="AQ1097" s="14">
        <v>7.041954616747538</v>
      </c>
      <c r="AR1097" s="22">
        <v>542</v>
      </c>
      <c r="AS1097" s="23">
        <v>6386.1749999999938</v>
      </c>
      <c r="AT1097" s="23">
        <v>6.3861750000000015</v>
      </c>
      <c r="AU1097" s="23">
        <v>5.6709234000000048</v>
      </c>
      <c r="AV1097" s="14">
        <v>7.041954616747538</v>
      </c>
      <c r="AW1097" s="22">
        <v>1</v>
      </c>
      <c r="AX1097" s="22">
        <v>1</v>
      </c>
      <c r="AY1097" s="23">
        <v>7.5</v>
      </c>
      <c r="AZ1097" s="23">
        <v>7.4999999999999997E-3</v>
      </c>
      <c r="BA1097" s="23">
        <v>3.4889999999999999E-3</v>
      </c>
      <c r="BB1097" s="14">
        <v>4.3325183439847093E-3</v>
      </c>
      <c r="BC1097" s="22">
        <v>7</v>
      </c>
      <c r="BD1097" s="23">
        <v>14600</v>
      </c>
      <c r="BE1097" s="23">
        <v>14.599999999999998</v>
      </c>
      <c r="BF1097" s="23">
        <v>28.887354104048441</v>
      </c>
      <c r="BG1097" s="14">
        <v>35.871307413290872</v>
      </c>
      <c r="BH1097" s="22">
        <v>550</v>
      </c>
      <c r="BI1097" s="23">
        <v>20.993675</v>
      </c>
      <c r="BJ1097" s="23">
        <v>34.561766504048443</v>
      </c>
      <c r="BK1097" s="14">
        <v>42.917594548382397</v>
      </c>
      <c r="BL1097" t="s">
        <v>520</v>
      </c>
    </row>
    <row r="1098" spans="1:64">
      <c r="A1098" t="s">
        <v>1982</v>
      </c>
      <c r="B1098" t="s">
        <v>1975</v>
      </c>
      <c r="C1098" t="s">
        <v>520</v>
      </c>
      <c r="D1098" t="s">
        <v>942</v>
      </c>
      <c r="E1098">
        <v>2021</v>
      </c>
      <c r="F1098" s="23">
        <v>65.040000000000006</v>
      </c>
      <c r="G1098" s="23">
        <v>9.6300000000000008</v>
      </c>
      <c r="H1098" s="22">
        <v>10204</v>
      </c>
      <c r="I1098" s="34">
        <v>76.14</v>
      </c>
      <c r="J1098" s="22">
        <v>0</v>
      </c>
      <c r="K1098" s="22">
        <v>0</v>
      </c>
      <c r="L1098" s="23">
        <v>0</v>
      </c>
      <c r="M1098" s="23">
        <v>0</v>
      </c>
      <c r="N1098" s="23">
        <v>0</v>
      </c>
      <c r="O1098" s="14">
        <v>0</v>
      </c>
      <c r="P1098" s="22">
        <v>0</v>
      </c>
      <c r="Q1098" s="22">
        <v>0</v>
      </c>
      <c r="R1098" s="23">
        <v>0</v>
      </c>
      <c r="S1098" s="23">
        <v>0</v>
      </c>
      <c r="T1098" s="23">
        <v>0</v>
      </c>
      <c r="U1098" s="14">
        <v>0</v>
      </c>
      <c r="V1098" s="22">
        <v>0</v>
      </c>
      <c r="W1098" s="22">
        <v>0</v>
      </c>
      <c r="X1098" s="23">
        <v>0</v>
      </c>
      <c r="Y1098" s="23">
        <v>0</v>
      </c>
      <c r="Z1098" s="23">
        <v>0</v>
      </c>
      <c r="AA1098" s="14">
        <v>0</v>
      </c>
      <c r="AB1098" s="22">
        <v>0</v>
      </c>
      <c r="AC1098" s="22">
        <v>0</v>
      </c>
      <c r="AD1098" s="23">
        <v>0</v>
      </c>
      <c r="AE1098" s="23">
        <v>0</v>
      </c>
      <c r="AF1098" s="23">
        <v>0</v>
      </c>
      <c r="AG1098" s="14">
        <v>0</v>
      </c>
      <c r="AH1098" s="22">
        <v>0</v>
      </c>
      <c r="AI1098" s="23">
        <v>0</v>
      </c>
      <c r="AJ1098" s="23">
        <v>0</v>
      </c>
      <c r="AK1098" s="23">
        <v>0</v>
      </c>
      <c r="AL1098" s="14">
        <v>0</v>
      </c>
      <c r="AM1098" s="22">
        <v>594</v>
      </c>
      <c r="AN1098" s="23">
        <v>6956.3249999999998</v>
      </c>
      <c r="AO1098" s="23">
        <v>6.9563249999999996</v>
      </c>
      <c r="AP1098" s="23">
        <v>6.2246789969999998</v>
      </c>
      <c r="AQ1098" s="14">
        <v>8.18</v>
      </c>
      <c r="AR1098" s="22">
        <v>594</v>
      </c>
      <c r="AS1098" s="23">
        <v>6956.3249999999998</v>
      </c>
      <c r="AT1098" s="23">
        <v>6.9563249999999996</v>
      </c>
      <c r="AU1098" s="23">
        <v>6.2246789969999998</v>
      </c>
      <c r="AV1098" s="14">
        <v>8.18</v>
      </c>
      <c r="AW1098" s="22">
        <v>2</v>
      </c>
      <c r="AX1098" s="22">
        <v>3</v>
      </c>
      <c r="AY1098" s="23">
        <v>20.5</v>
      </c>
      <c r="AZ1098" s="23">
        <v>2.0500000000000001E-2</v>
      </c>
      <c r="BA1098" s="23">
        <v>5.3422999999999998E-2</v>
      </c>
      <c r="BB1098" s="14">
        <v>7.0000000000000007E-2</v>
      </c>
      <c r="BC1098" s="22">
        <v>7</v>
      </c>
      <c r="BD1098" s="23">
        <v>14600</v>
      </c>
      <c r="BE1098" s="23">
        <v>14.6</v>
      </c>
      <c r="BF1098" s="23">
        <v>25.33159582</v>
      </c>
      <c r="BG1098" s="14">
        <v>33.270000000000003</v>
      </c>
      <c r="BH1098" s="22">
        <v>603</v>
      </c>
      <c r="BI1098" s="23">
        <v>21.58</v>
      </c>
      <c r="BJ1098" s="23">
        <v>31.61</v>
      </c>
      <c r="BK1098" s="14">
        <v>41.52</v>
      </c>
      <c r="BL1098" t="s">
        <v>520</v>
      </c>
    </row>
    <row r="1099" spans="1:64">
      <c r="A1099" t="s">
        <v>1983</v>
      </c>
      <c r="B1099" t="s">
        <v>1975</v>
      </c>
      <c r="C1099" t="s">
        <v>520</v>
      </c>
      <c r="D1099" s="111" t="s">
        <v>942</v>
      </c>
      <c r="E1099" s="110">
        <v>2022</v>
      </c>
      <c r="F1099" s="23"/>
      <c r="G1099" s="23"/>
      <c r="H1099" s="22">
        <v>10419</v>
      </c>
      <c r="I1099" s="34">
        <v>75.512100204684714</v>
      </c>
      <c r="J1099" s="22">
        <v>0</v>
      </c>
      <c r="K1099" s="22">
        <v>0</v>
      </c>
      <c r="L1099" s="23">
        <v>0</v>
      </c>
      <c r="M1099" s="23">
        <v>0</v>
      </c>
      <c r="N1099" s="23">
        <v>0</v>
      </c>
      <c r="O1099" s="14">
        <v>0</v>
      </c>
      <c r="P1099" s="22">
        <v>0</v>
      </c>
      <c r="Q1099" s="22">
        <v>0</v>
      </c>
      <c r="R1099" s="23">
        <v>0</v>
      </c>
      <c r="S1099" s="23">
        <v>0</v>
      </c>
      <c r="T1099" s="23">
        <v>0</v>
      </c>
      <c r="U1099" s="14">
        <v>0</v>
      </c>
      <c r="V1099" s="22">
        <v>0</v>
      </c>
      <c r="W1099" s="22">
        <v>0</v>
      </c>
      <c r="X1099" s="23">
        <v>0</v>
      </c>
      <c r="Y1099" s="23">
        <v>0</v>
      </c>
      <c r="Z1099" s="23">
        <v>0</v>
      </c>
      <c r="AA1099" s="14">
        <v>0</v>
      </c>
      <c r="AB1099" s="22">
        <v>0</v>
      </c>
      <c r="AC1099" s="22">
        <v>0</v>
      </c>
      <c r="AD1099" s="23">
        <v>0</v>
      </c>
      <c r="AE1099" s="23">
        <v>0</v>
      </c>
      <c r="AF1099" s="23">
        <v>0</v>
      </c>
      <c r="AG1099" s="14">
        <v>0</v>
      </c>
      <c r="AH1099" s="22">
        <v>0</v>
      </c>
      <c r="AI1099" s="23">
        <v>0</v>
      </c>
      <c r="AJ1099" s="23">
        <v>0</v>
      </c>
      <c r="AK1099" s="23">
        <v>0</v>
      </c>
      <c r="AL1099" s="14">
        <v>0</v>
      </c>
      <c r="AM1099" s="22">
        <v>670</v>
      </c>
      <c r="AN1099" s="23">
        <v>7843.019999999995</v>
      </c>
      <c r="AO1099" s="23">
        <v>7.8430200000000116</v>
      </c>
      <c r="AP1099" s="23">
        <v>8.0341066980974247</v>
      </c>
      <c r="AQ1099" s="14">
        <v>10.639495758057322</v>
      </c>
      <c r="AR1099" s="22">
        <v>670</v>
      </c>
      <c r="AS1099" s="23">
        <v>7843.02</v>
      </c>
      <c r="AT1099" s="23">
        <v>7.8430200000000099</v>
      </c>
      <c r="AU1099" s="23">
        <v>8.0341066980974301</v>
      </c>
      <c r="AV1099" s="14">
        <v>10.639495758057329</v>
      </c>
      <c r="AW1099" s="22">
        <v>2</v>
      </c>
      <c r="AX1099" s="22">
        <v>3</v>
      </c>
      <c r="AY1099" s="23">
        <v>20.5</v>
      </c>
      <c r="AZ1099" s="23">
        <v>2.0499999999999997E-2</v>
      </c>
      <c r="BA1099" s="23">
        <v>5.3422999999999998E-2</v>
      </c>
      <c r="BB1099" s="14">
        <v>7.0747601848168001E-2</v>
      </c>
      <c r="BC1099" s="22">
        <v>7</v>
      </c>
      <c r="BD1099" s="23">
        <v>14600</v>
      </c>
      <c r="BE1099" s="23">
        <v>14.600000000000001</v>
      </c>
      <c r="BF1099" s="23">
        <v>28.294695336269271</v>
      </c>
      <c r="BG1099" s="14">
        <v>37.470412370432108</v>
      </c>
      <c r="BH1099" s="22">
        <v>679</v>
      </c>
      <c r="BI1099" s="23">
        <v>22.46352000000001</v>
      </c>
      <c r="BJ1099" s="23">
        <v>36.382225034366698</v>
      </c>
      <c r="BK1099" s="14">
        <v>48.180655730337605</v>
      </c>
      <c r="BL1099" t="s">
        <v>520</v>
      </c>
    </row>
    <row r="1100" spans="1:64">
      <c r="A1100" t="s">
        <v>1984</v>
      </c>
      <c r="B1100" t="s">
        <v>1975</v>
      </c>
      <c r="C1100" t="s">
        <v>520</v>
      </c>
      <c r="D1100" t="s">
        <v>942</v>
      </c>
      <c r="E1100">
        <v>2023</v>
      </c>
      <c r="F1100">
        <v>65.040000000000006</v>
      </c>
      <c r="G1100">
        <v>9.65</v>
      </c>
      <c r="H1100">
        <v>10841</v>
      </c>
      <c r="I1100">
        <v>75.512100204684714</v>
      </c>
      <c r="J1100">
        <v>0</v>
      </c>
      <c r="K1100">
        <v>0</v>
      </c>
      <c r="L1100">
        <v>0</v>
      </c>
      <c r="M1100">
        <v>0</v>
      </c>
      <c r="N1100">
        <v>0</v>
      </c>
      <c r="O1100">
        <v>0</v>
      </c>
      <c r="P1100">
        <v>0</v>
      </c>
      <c r="Q1100">
        <v>0</v>
      </c>
      <c r="R1100">
        <v>0</v>
      </c>
      <c r="S1100">
        <v>0</v>
      </c>
      <c r="T1100">
        <v>0</v>
      </c>
      <c r="U1100">
        <v>0</v>
      </c>
      <c r="V1100">
        <v>0</v>
      </c>
      <c r="W1100">
        <v>0</v>
      </c>
      <c r="X1100">
        <v>0</v>
      </c>
      <c r="Y1100">
        <v>0</v>
      </c>
      <c r="Z1100">
        <v>0</v>
      </c>
      <c r="AA1100">
        <v>0</v>
      </c>
      <c r="AG1100">
        <v>0</v>
      </c>
      <c r="AL1100">
        <v>0</v>
      </c>
      <c r="AM1100">
        <v>839</v>
      </c>
      <c r="AN1100">
        <v>9905.1350000000002</v>
      </c>
      <c r="AO1100">
        <v>9.9051349999999996</v>
      </c>
      <c r="AP1100">
        <v>9.2908899999999992</v>
      </c>
      <c r="AQ1100">
        <v>12.303842662058019</v>
      </c>
      <c r="AR1100">
        <v>901</v>
      </c>
      <c r="AS1100">
        <v>9951.4050000000007</v>
      </c>
      <c r="AT1100">
        <v>9.9514050000000207</v>
      </c>
      <c r="AU1100">
        <v>9.3342908664452295</v>
      </c>
      <c r="AV1100">
        <v>12.361318041934341</v>
      </c>
      <c r="AW1100">
        <v>2</v>
      </c>
      <c r="AX1100">
        <v>3</v>
      </c>
      <c r="AY1100">
        <v>20.5</v>
      </c>
      <c r="AZ1100">
        <v>2.0500000000000001E-2</v>
      </c>
      <c r="BA1100">
        <v>5.3422999999999998E-2</v>
      </c>
      <c r="BB1100">
        <v>7.0747601848168001E-2</v>
      </c>
      <c r="BC1100">
        <v>7</v>
      </c>
      <c r="BD1100">
        <v>14600</v>
      </c>
      <c r="BE1100">
        <v>14.6</v>
      </c>
      <c r="BF1100">
        <v>33.785144000000003</v>
      </c>
      <c r="BG1100">
        <v>44.741364507703089</v>
      </c>
      <c r="BH1100">
        <v>910</v>
      </c>
      <c r="BI1100">
        <v>24.571905000000022</v>
      </c>
      <c r="BJ1100">
        <v>43.172857866445234</v>
      </c>
      <c r="BK1100">
        <v>57.173430151485604</v>
      </c>
      <c r="BL1100" t="s">
        <v>520</v>
      </c>
    </row>
    <row r="1101" spans="1:64">
      <c r="A1101" t="s">
        <v>1985</v>
      </c>
      <c r="B1101" t="s">
        <v>1975</v>
      </c>
      <c r="C1101" t="s">
        <v>520</v>
      </c>
      <c r="D1101" t="s">
        <v>942</v>
      </c>
      <c r="E1101">
        <v>2024</v>
      </c>
      <c r="F1101">
        <v>65.040000000000006</v>
      </c>
      <c r="G1101">
        <v>9.67</v>
      </c>
      <c r="H1101">
        <v>10764</v>
      </c>
      <c r="I1101">
        <v>73.809804466194365</v>
      </c>
      <c r="J1101">
        <v>0</v>
      </c>
      <c r="K1101">
        <v>0</v>
      </c>
      <c r="L1101">
        <v>0</v>
      </c>
      <c r="M1101">
        <v>0</v>
      </c>
      <c r="N1101">
        <v>0</v>
      </c>
      <c r="O1101">
        <v>0</v>
      </c>
      <c r="P1101">
        <v>0</v>
      </c>
      <c r="Q1101">
        <v>0</v>
      </c>
      <c r="R1101">
        <v>0</v>
      </c>
      <c r="S1101">
        <v>0</v>
      </c>
      <c r="T1101">
        <v>0</v>
      </c>
      <c r="U1101">
        <v>0</v>
      </c>
      <c r="V1101">
        <v>0</v>
      </c>
      <c r="W1101">
        <v>0</v>
      </c>
      <c r="X1101">
        <v>0</v>
      </c>
      <c r="Y1101">
        <v>0</v>
      </c>
      <c r="Z1101">
        <v>0</v>
      </c>
      <c r="AA1101">
        <v>0</v>
      </c>
      <c r="AB1101">
        <v>0</v>
      </c>
      <c r="AC1101">
        <v>0</v>
      </c>
      <c r="AD1101">
        <v>0</v>
      </c>
      <c r="AE1101">
        <v>0</v>
      </c>
      <c r="AF1101">
        <v>0</v>
      </c>
      <c r="AG1101">
        <v>0</v>
      </c>
      <c r="AH1101">
        <v>1</v>
      </c>
      <c r="AI1101">
        <v>20.64</v>
      </c>
      <c r="AJ1101">
        <v>2.0640000000000002E-2</v>
      </c>
      <c r="AK1101">
        <v>1.861612024318848E-2</v>
      </c>
      <c r="AL1101">
        <v>2.5221744425179788E-2</v>
      </c>
      <c r="AM1101">
        <v>966</v>
      </c>
      <c r="AN1101">
        <v>11513.311000000003</v>
      </c>
      <c r="AO1101">
        <v>11.513311000000005</v>
      </c>
      <c r="AP1101">
        <v>10.384359591725998</v>
      </c>
      <c r="AQ1101">
        <v>14.069078853178835</v>
      </c>
      <c r="AR1101">
        <v>1129</v>
      </c>
      <c r="AS1101">
        <v>11677.972999999973</v>
      </c>
      <c r="AT1101">
        <v>11.677973000000003</v>
      </c>
      <c r="AU1101">
        <v>10.532875463406413</v>
      </c>
      <c r="AV1101">
        <v>14.270293140026642</v>
      </c>
      <c r="AW1101">
        <v>2</v>
      </c>
      <c r="AX1101">
        <v>3</v>
      </c>
      <c r="AY1101">
        <v>20.5</v>
      </c>
      <c r="AZ1101">
        <v>2.0499999999999997E-2</v>
      </c>
      <c r="BA1101">
        <v>5.3422999999999998E-2</v>
      </c>
      <c r="BB1101">
        <v>7.2379273168875921E-2</v>
      </c>
      <c r="BC1101">
        <v>7</v>
      </c>
      <c r="BD1101">
        <v>14600</v>
      </c>
      <c r="BE1101">
        <v>14.600000000000001</v>
      </c>
      <c r="BF1101">
        <v>29.630995116010926</v>
      </c>
      <c r="BG1101">
        <v>40.145066540018028</v>
      </c>
      <c r="BH1101">
        <v>1138</v>
      </c>
      <c r="BI1101">
        <v>26.298473000000005</v>
      </c>
      <c r="BJ1101">
        <v>40.217293579417337</v>
      </c>
      <c r="BK1101">
        <v>54.487738953213551</v>
      </c>
      <c r="BL1101" t="s">
        <v>520</v>
      </c>
    </row>
    <row r="1102" spans="1:64">
      <c r="A1102" t="s">
        <v>1986</v>
      </c>
      <c r="B1102" t="s">
        <v>1987</v>
      </c>
      <c r="C1102" t="s">
        <v>521</v>
      </c>
      <c r="D1102" t="s">
        <v>942</v>
      </c>
      <c r="E1102">
        <v>2012</v>
      </c>
      <c r="F1102" s="23">
        <v>63.46</v>
      </c>
      <c r="G1102" s="23">
        <v>8.68</v>
      </c>
      <c r="H1102" s="22">
        <v>13714</v>
      </c>
      <c r="I1102" s="34">
        <v>113.308764</v>
      </c>
      <c r="J1102" s="22">
        <v>0</v>
      </c>
      <c r="K1102" s="22" t="s">
        <v>782</v>
      </c>
      <c r="L1102" s="23">
        <v>0</v>
      </c>
      <c r="M1102" s="23">
        <v>0</v>
      </c>
      <c r="N1102" s="23">
        <v>0</v>
      </c>
      <c r="O1102" s="14">
        <v>0</v>
      </c>
      <c r="P1102" s="22">
        <v>0</v>
      </c>
      <c r="Q1102" s="22" t="s">
        <v>782</v>
      </c>
      <c r="R1102" s="23">
        <v>0</v>
      </c>
      <c r="S1102" s="23">
        <v>0</v>
      </c>
      <c r="T1102" s="23">
        <v>0</v>
      </c>
      <c r="U1102" s="14">
        <v>0</v>
      </c>
      <c r="V1102" s="22">
        <v>0</v>
      </c>
      <c r="W1102" s="22" t="s">
        <v>782</v>
      </c>
      <c r="X1102" s="23">
        <v>0</v>
      </c>
      <c r="Y1102" s="23">
        <v>0</v>
      </c>
      <c r="Z1102" s="23">
        <v>0</v>
      </c>
      <c r="AA1102" s="14">
        <v>0</v>
      </c>
      <c r="AB1102" s="22">
        <v>0</v>
      </c>
      <c r="AC1102" s="22" t="s">
        <v>782</v>
      </c>
      <c r="AD1102" s="23">
        <v>0</v>
      </c>
      <c r="AE1102" s="23">
        <v>0</v>
      </c>
      <c r="AF1102" s="23">
        <v>0</v>
      </c>
      <c r="AG1102" s="14">
        <v>0</v>
      </c>
      <c r="AH1102" s="22" t="s">
        <v>782</v>
      </c>
      <c r="AI1102" s="23" t="s">
        <v>782</v>
      </c>
      <c r="AJ1102" s="23" t="s">
        <v>782</v>
      </c>
      <c r="AK1102" s="23" t="s">
        <v>782</v>
      </c>
      <c r="AL1102" s="14" t="s">
        <v>782</v>
      </c>
      <c r="AM1102" s="22" t="s">
        <v>782</v>
      </c>
      <c r="AN1102" s="23" t="s">
        <v>782</v>
      </c>
      <c r="AO1102" s="23" t="s">
        <v>782</v>
      </c>
      <c r="AP1102" s="23" t="s">
        <v>782</v>
      </c>
      <c r="AQ1102" s="14" t="s">
        <v>782</v>
      </c>
      <c r="AR1102" s="22">
        <v>243</v>
      </c>
      <c r="AS1102" s="23">
        <v>4311.3579999999993</v>
      </c>
      <c r="AT1102" s="23">
        <v>4.3113579999999994</v>
      </c>
      <c r="AU1102" s="23">
        <v>3.7716669999999999</v>
      </c>
      <c r="AV1102" s="14">
        <v>3.3286630855844477</v>
      </c>
      <c r="AW1102" s="22">
        <v>0</v>
      </c>
      <c r="AX1102" s="22" t="s">
        <v>782</v>
      </c>
      <c r="AY1102" s="23">
        <v>0</v>
      </c>
      <c r="AZ1102" s="23">
        <v>0</v>
      </c>
      <c r="BA1102" s="23">
        <v>0</v>
      </c>
      <c r="BB1102" s="14">
        <v>0</v>
      </c>
      <c r="BC1102" s="22">
        <v>4</v>
      </c>
      <c r="BD1102" s="23">
        <v>6000</v>
      </c>
      <c r="BE1102" s="23">
        <v>6</v>
      </c>
      <c r="BF1102" s="23">
        <v>9.5820000000000007</v>
      </c>
      <c r="BG1102" s="14">
        <v>8.4565391605542537</v>
      </c>
      <c r="BH1102" s="22">
        <v>247</v>
      </c>
      <c r="BI1102" s="23">
        <v>10.311357999999998</v>
      </c>
      <c r="BJ1102" s="23">
        <v>13.353667</v>
      </c>
      <c r="BK1102" s="14">
        <v>11.785202246138702</v>
      </c>
      <c r="BL1102" t="s">
        <v>521</v>
      </c>
    </row>
    <row r="1103" spans="1:64">
      <c r="A1103" t="s">
        <v>1988</v>
      </c>
      <c r="B1103" t="s">
        <v>1987</v>
      </c>
      <c r="C1103" t="s">
        <v>521</v>
      </c>
      <c r="D1103" t="s">
        <v>942</v>
      </c>
      <c r="E1103">
        <v>2015</v>
      </c>
      <c r="F1103" s="23">
        <v>63.46</v>
      </c>
      <c r="G1103" s="23">
        <v>8.76</v>
      </c>
      <c r="H1103" s="22">
        <v>13915</v>
      </c>
      <c r="I1103" s="34">
        <v>112.16978157168646</v>
      </c>
      <c r="J1103" s="13">
        <v>0</v>
      </c>
      <c r="K1103" s="13">
        <v>0</v>
      </c>
      <c r="L1103" s="19">
        <v>0</v>
      </c>
      <c r="M1103" s="35">
        <v>0</v>
      </c>
      <c r="N1103" s="19">
        <v>0</v>
      </c>
      <c r="O1103" s="17">
        <v>0</v>
      </c>
      <c r="P1103" s="36">
        <v>0</v>
      </c>
      <c r="Q1103" s="37">
        <v>0</v>
      </c>
      <c r="R1103" s="38">
        <v>0</v>
      </c>
      <c r="S1103" s="27">
        <v>0</v>
      </c>
      <c r="T1103" s="23">
        <v>0</v>
      </c>
      <c r="U1103" s="17">
        <v>0</v>
      </c>
      <c r="V1103" s="22">
        <v>0</v>
      </c>
      <c r="W1103" s="22">
        <v>0</v>
      </c>
      <c r="X1103" s="23">
        <v>0</v>
      </c>
      <c r="Y1103" s="27">
        <v>0</v>
      </c>
      <c r="Z1103" s="27">
        <v>0</v>
      </c>
      <c r="AA1103" s="14">
        <v>0</v>
      </c>
      <c r="AB1103" s="39">
        <v>1</v>
      </c>
      <c r="AC1103" s="22" t="s">
        <v>782</v>
      </c>
      <c r="AD1103" s="23">
        <v>0</v>
      </c>
      <c r="AE1103" s="23">
        <v>0</v>
      </c>
      <c r="AF1103" s="23">
        <v>0</v>
      </c>
      <c r="AG1103" s="14">
        <v>0</v>
      </c>
      <c r="AH1103" s="22" t="s">
        <v>782</v>
      </c>
      <c r="AI1103" s="23" t="s">
        <v>782</v>
      </c>
      <c r="AJ1103" s="23" t="s">
        <v>782</v>
      </c>
      <c r="AK1103" s="23" t="s">
        <v>782</v>
      </c>
      <c r="AL1103" s="14" t="s">
        <v>782</v>
      </c>
      <c r="AM1103" s="22" t="s">
        <v>782</v>
      </c>
      <c r="AN1103" s="23" t="s">
        <v>782</v>
      </c>
      <c r="AO1103" s="23" t="s">
        <v>782</v>
      </c>
      <c r="AP1103" s="23" t="s">
        <v>782</v>
      </c>
      <c r="AQ1103" s="14" t="s">
        <v>782</v>
      </c>
      <c r="AR1103" s="40">
        <v>297</v>
      </c>
      <c r="AS1103" s="41">
        <v>5576.6229999999969</v>
      </c>
      <c r="AT1103" s="23">
        <v>5.576622999999997</v>
      </c>
      <c r="AU1103" s="23">
        <v>4.9529489446385542</v>
      </c>
      <c r="AV1103" s="14">
        <v>4.4155822318983295</v>
      </c>
      <c r="AW1103" s="22">
        <v>0</v>
      </c>
      <c r="AX1103" s="22" t="s">
        <v>782</v>
      </c>
      <c r="AY1103" s="23">
        <v>0</v>
      </c>
      <c r="AZ1103" s="23">
        <v>0</v>
      </c>
      <c r="BA1103" s="23">
        <v>0</v>
      </c>
      <c r="BB1103" s="14">
        <v>0</v>
      </c>
      <c r="BC1103" s="42">
        <v>5</v>
      </c>
      <c r="BD1103" s="43">
        <v>9200</v>
      </c>
      <c r="BE1103" s="44">
        <v>9.1999999999999993</v>
      </c>
      <c r="BF1103" s="23">
        <v>16.40740279164368</v>
      </c>
      <c r="BG1103" s="14">
        <v>14.627293163763444</v>
      </c>
      <c r="BH1103" s="22">
        <v>303</v>
      </c>
      <c r="BI1103" s="23">
        <v>14.776622999999997</v>
      </c>
      <c r="BJ1103" s="23">
        <v>21.360351736282233</v>
      </c>
      <c r="BK1103" s="14">
        <v>19.042875395661774</v>
      </c>
      <c r="BL1103" t="s">
        <v>521</v>
      </c>
    </row>
    <row r="1104" spans="1:64">
      <c r="A1104" t="s">
        <v>1989</v>
      </c>
      <c r="B1104" t="s">
        <v>1987</v>
      </c>
      <c r="C1104" t="s">
        <v>521</v>
      </c>
      <c r="D1104" t="s">
        <v>942</v>
      </c>
      <c r="E1104">
        <v>2016</v>
      </c>
      <c r="F1104" s="23">
        <v>63.46</v>
      </c>
      <c r="G1104" s="23">
        <v>8.61</v>
      </c>
      <c r="H1104" s="22">
        <v>13863</v>
      </c>
      <c r="I1104" s="34">
        <v>118.31108040764119</v>
      </c>
      <c r="J1104" s="13">
        <v>0</v>
      </c>
      <c r="K1104" s="13">
        <v>0</v>
      </c>
      <c r="L1104" s="19">
        <v>0</v>
      </c>
      <c r="M1104" s="35">
        <v>0</v>
      </c>
      <c r="N1104" s="19">
        <v>0</v>
      </c>
      <c r="O1104" s="17">
        <v>0</v>
      </c>
      <c r="P1104" s="13">
        <v>0</v>
      </c>
      <c r="Q1104" s="13">
        <v>0</v>
      </c>
      <c r="R1104" s="19">
        <v>0</v>
      </c>
      <c r="S1104" s="27">
        <v>0</v>
      </c>
      <c r="T1104" s="19">
        <v>0</v>
      </c>
      <c r="U1104" s="17">
        <v>0</v>
      </c>
      <c r="V1104" s="13">
        <v>0</v>
      </c>
      <c r="W1104" s="13">
        <v>0</v>
      </c>
      <c r="X1104" s="19">
        <v>0</v>
      </c>
      <c r="Y1104" s="27">
        <v>0</v>
      </c>
      <c r="Z1104" s="19">
        <v>0</v>
      </c>
      <c r="AA1104" s="14">
        <v>0</v>
      </c>
      <c r="AB1104" s="13">
        <v>1</v>
      </c>
      <c r="AC1104" s="22" t="s">
        <v>782</v>
      </c>
      <c r="AD1104" s="19">
        <v>0</v>
      </c>
      <c r="AE1104" s="23">
        <v>0</v>
      </c>
      <c r="AF1104" s="19">
        <v>0</v>
      </c>
      <c r="AG1104" s="14">
        <v>0</v>
      </c>
      <c r="AH1104" s="22" t="s">
        <v>782</v>
      </c>
      <c r="AI1104" s="23" t="s">
        <v>782</v>
      </c>
      <c r="AJ1104" s="23" t="s">
        <v>782</v>
      </c>
      <c r="AK1104" s="23" t="s">
        <v>782</v>
      </c>
      <c r="AL1104" s="14" t="s">
        <v>782</v>
      </c>
      <c r="AM1104" s="22" t="s">
        <v>782</v>
      </c>
      <c r="AN1104" s="23" t="s">
        <v>782</v>
      </c>
      <c r="AO1104" s="23" t="s">
        <v>782</v>
      </c>
      <c r="AP1104" s="23" t="s">
        <v>782</v>
      </c>
      <c r="AQ1104" s="14" t="s">
        <v>782</v>
      </c>
      <c r="AR1104" s="13">
        <v>304</v>
      </c>
      <c r="AS1104" s="19">
        <v>5606.5729999999994</v>
      </c>
      <c r="AT1104" s="23">
        <v>5.6065729999999991</v>
      </c>
      <c r="AU1104" s="19">
        <v>4.9786368240000032</v>
      </c>
      <c r="AV1104" s="14">
        <v>4.2080900680190689</v>
      </c>
      <c r="AW1104" s="13">
        <v>0</v>
      </c>
      <c r="AX1104" s="22" t="s">
        <v>782</v>
      </c>
      <c r="AY1104" s="19">
        <v>0</v>
      </c>
      <c r="AZ1104" s="23">
        <v>0</v>
      </c>
      <c r="BA1104" s="19">
        <v>0</v>
      </c>
      <c r="BB1104" s="14">
        <v>0</v>
      </c>
      <c r="BC1104" s="13">
        <v>5</v>
      </c>
      <c r="BD1104" s="19">
        <v>9200</v>
      </c>
      <c r="BE1104" s="44">
        <v>9.1999999999999993</v>
      </c>
      <c r="BF1104" s="19">
        <v>16.474602791643676</v>
      </c>
      <c r="BG1104" s="14">
        <v>13.92481814457309</v>
      </c>
      <c r="BH1104" s="22">
        <v>310</v>
      </c>
      <c r="BI1104" s="23">
        <v>14.806572999999998</v>
      </c>
      <c r="BJ1104" s="23">
        <v>21.453239615643678</v>
      </c>
      <c r="BK1104" s="14">
        <v>18.132908212592159</v>
      </c>
      <c r="BL1104" t="s">
        <v>521</v>
      </c>
    </row>
    <row r="1105" spans="1:64">
      <c r="A1105" t="s">
        <v>1990</v>
      </c>
      <c r="B1105" t="s">
        <v>1987</v>
      </c>
      <c r="C1105" t="s">
        <v>521</v>
      </c>
      <c r="D1105" t="s">
        <v>942</v>
      </c>
      <c r="E1105">
        <v>2017</v>
      </c>
      <c r="F1105" s="23">
        <v>63.46</v>
      </c>
      <c r="G1105" s="23">
        <v>8.6199999999999992</v>
      </c>
      <c r="H1105" s="22">
        <v>13920</v>
      </c>
      <c r="I1105" s="34">
        <v>109.34174565688267</v>
      </c>
      <c r="J1105" s="13">
        <v>0</v>
      </c>
      <c r="K1105" s="13">
        <v>0</v>
      </c>
      <c r="L1105" s="19">
        <v>0</v>
      </c>
      <c r="M1105" s="19">
        <v>0</v>
      </c>
      <c r="N1105" s="19">
        <v>0</v>
      </c>
      <c r="O1105" s="17">
        <v>0</v>
      </c>
      <c r="P1105" s="13">
        <v>0</v>
      </c>
      <c r="Q1105" s="13">
        <v>0</v>
      </c>
      <c r="R1105" s="19">
        <v>0</v>
      </c>
      <c r="S1105" s="19">
        <v>0</v>
      </c>
      <c r="T1105" s="19">
        <v>0</v>
      </c>
      <c r="U1105" s="17">
        <v>0</v>
      </c>
      <c r="V1105" s="13">
        <v>0</v>
      </c>
      <c r="W1105" s="13">
        <v>0</v>
      </c>
      <c r="X1105" s="19">
        <v>0</v>
      </c>
      <c r="Y1105" s="19">
        <v>0</v>
      </c>
      <c r="Z1105" s="19">
        <v>0</v>
      </c>
      <c r="AA1105" s="14">
        <v>0</v>
      </c>
      <c r="AB1105" s="13">
        <v>1</v>
      </c>
      <c r="AC1105" s="22" t="s">
        <v>782</v>
      </c>
      <c r="AD1105" s="19">
        <v>0</v>
      </c>
      <c r="AE1105" s="19">
        <v>0</v>
      </c>
      <c r="AF1105" s="19">
        <v>0</v>
      </c>
      <c r="AG1105" s="14">
        <v>0</v>
      </c>
      <c r="AH1105" s="22" t="s">
        <v>782</v>
      </c>
      <c r="AI1105" s="23" t="s">
        <v>782</v>
      </c>
      <c r="AJ1105" s="23" t="s">
        <v>782</v>
      </c>
      <c r="AK1105" s="23" t="s">
        <v>782</v>
      </c>
      <c r="AL1105" s="14" t="s">
        <v>782</v>
      </c>
      <c r="AM1105" s="22" t="s">
        <v>782</v>
      </c>
      <c r="AN1105" s="23" t="s">
        <v>782</v>
      </c>
      <c r="AO1105" s="23" t="s">
        <v>782</v>
      </c>
      <c r="AP1105" s="23" t="s">
        <v>782</v>
      </c>
      <c r="AQ1105" s="14" t="s">
        <v>782</v>
      </c>
      <c r="AR1105" s="13">
        <v>321</v>
      </c>
      <c r="AS1105" s="19">
        <v>6703.9929999999986</v>
      </c>
      <c r="AT1105" s="19">
        <v>6.7039929999999996</v>
      </c>
      <c r="AU1105" s="19">
        <v>5.9531457840000037</v>
      </c>
      <c r="AV1105" s="14">
        <v>5.4445314991413571</v>
      </c>
      <c r="AW1105" s="13">
        <v>0</v>
      </c>
      <c r="AX1105" s="22" t="s">
        <v>782</v>
      </c>
      <c r="AY1105" s="19">
        <v>0</v>
      </c>
      <c r="AZ1105" s="19">
        <v>0</v>
      </c>
      <c r="BA1105" s="19">
        <v>0</v>
      </c>
      <c r="BB1105" s="14">
        <v>0</v>
      </c>
      <c r="BC1105" s="13">
        <v>9</v>
      </c>
      <c r="BD1105" s="19">
        <v>20710</v>
      </c>
      <c r="BE1105" s="19">
        <v>20.71</v>
      </c>
      <c r="BF1105" s="19">
        <v>37.322615220203744</v>
      </c>
      <c r="BG1105" s="14">
        <v>34.133911980263342</v>
      </c>
      <c r="BH1105" s="22">
        <v>331</v>
      </c>
      <c r="BI1105" s="23">
        <v>27.413993000000001</v>
      </c>
      <c r="BJ1105" s="23">
        <v>43.275761004203744</v>
      </c>
      <c r="BK1105" s="14">
        <v>39.578443479404697</v>
      </c>
      <c r="BL1105" t="s">
        <v>521</v>
      </c>
    </row>
    <row r="1106" spans="1:64">
      <c r="A1106" t="s">
        <v>1991</v>
      </c>
      <c r="B1106" t="s">
        <v>1987</v>
      </c>
      <c r="C1106" t="s">
        <v>521</v>
      </c>
      <c r="D1106" t="s">
        <v>942</v>
      </c>
      <c r="E1106">
        <v>2018</v>
      </c>
      <c r="F1106" s="23">
        <v>63.46</v>
      </c>
      <c r="G1106" s="23">
        <v>8.75</v>
      </c>
      <c r="H1106" s="22">
        <v>14033</v>
      </c>
      <c r="I1106" s="34">
        <v>109.3495169252307</v>
      </c>
      <c r="J1106" s="13">
        <v>0</v>
      </c>
      <c r="K1106" s="13">
        <v>0</v>
      </c>
      <c r="L1106" s="19">
        <v>0</v>
      </c>
      <c r="M1106" s="19">
        <v>0</v>
      </c>
      <c r="N1106" s="19">
        <v>0</v>
      </c>
      <c r="O1106" s="17">
        <v>0</v>
      </c>
      <c r="P1106" s="13">
        <v>0</v>
      </c>
      <c r="Q1106" s="13">
        <v>0</v>
      </c>
      <c r="R1106" s="19">
        <v>0</v>
      </c>
      <c r="S1106" s="19">
        <v>0</v>
      </c>
      <c r="T1106" s="19">
        <v>0</v>
      </c>
      <c r="U1106" s="17">
        <v>0</v>
      </c>
      <c r="V1106" s="13">
        <v>0</v>
      </c>
      <c r="W1106" s="13">
        <v>0</v>
      </c>
      <c r="X1106" s="19">
        <v>0</v>
      </c>
      <c r="Y1106" s="19">
        <v>0</v>
      </c>
      <c r="Z1106" s="19">
        <v>0</v>
      </c>
      <c r="AA1106" s="14">
        <v>0</v>
      </c>
      <c r="AB1106" s="13">
        <v>1</v>
      </c>
      <c r="AC1106" s="22" t="s">
        <v>782</v>
      </c>
      <c r="AD1106" s="19">
        <v>0</v>
      </c>
      <c r="AE1106" s="19">
        <v>0</v>
      </c>
      <c r="AF1106" s="19">
        <v>0</v>
      </c>
      <c r="AG1106" s="14">
        <v>0</v>
      </c>
      <c r="AH1106" s="22" t="s">
        <v>782</v>
      </c>
      <c r="AI1106" s="23" t="s">
        <v>782</v>
      </c>
      <c r="AJ1106" s="23" t="s">
        <v>782</v>
      </c>
      <c r="AK1106" s="23" t="s">
        <v>782</v>
      </c>
      <c r="AL1106" s="14" t="s">
        <v>782</v>
      </c>
      <c r="AM1106" s="22" t="s">
        <v>782</v>
      </c>
      <c r="AN1106" s="23" t="s">
        <v>782</v>
      </c>
      <c r="AO1106" s="23" t="s">
        <v>782</v>
      </c>
      <c r="AP1106" s="23" t="s">
        <v>782</v>
      </c>
      <c r="AQ1106" s="14" t="s">
        <v>782</v>
      </c>
      <c r="AR1106" s="13">
        <v>343</v>
      </c>
      <c r="AS1106" s="19">
        <v>6936.2029999999968</v>
      </c>
      <c r="AT1106" s="19">
        <v>6.936202999999999</v>
      </c>
      <c r="AU1106" s="19">
        <v>6.1593482640000028</v>
      </c>
      <c r="AV1106" s="14">
        <v>5.6327164830655319</v>
      </c>
      <c r="AW1106" s="13">
        <v>0</v>
      </c>
      <c r="AX1106" s="22" t="s">
        <v>782</v>
      </c>
      <c r="AY1106" s="19">
        <v>0</v>
      </c>
      <c r="AZ1106" s="19">
        <v>0</v>
      </c>
      <c r="BA1106" s="19">
        <v>0</v>
      </c>
      <c r="BB1106" s="14">
        <v>0</v>
      </c>
      <c r="BC1106" s="13">
        <v>9</v>
      </c>
      <c r="BD1106" s="19">
        <v>20710</v>
      </c>
      <c r="BE1106" s="19">
        <v>20.71</v>
      </c>
      <c r="BF1106" s="19">
        <v>37.430385693082371</v>
      </c>
      <c r="BG1106" s="14">
        <v>34.230042112281055</v>
      </c>
      <c r="BH1106" s="22">
        <v>353</v>
      </c>
      <c r="BI1106" s="23">
        <v>27.646203</v>
      </c>
      <c r="BJ1106" s="23">
        <v>43.589733957082373</v>
      </c>
      <c r="BK1106" s="14">
        <v>39.862758595346584</v>
      </c>
      <c r="BL1106" t="s">
        <v>521</v>
      </c>
    </row>
    <row r="1107" spans="1:64">
      <c r="A1107" t="s">
        <v>1992</v>
      </c>
      <c r="B1107" t="s">
        <v>1987</v>
      </c>
      <c r="C1107" t="s">
        <v>521</v>
      </c>
      <c r="D1107" t="s">
        <v>942</v>
      </c>
      <c r="E1107">
        <v>2019</v>
      </c>
      <c r="F1107" s="23">
        <v>63.46</v>
      </c>
      <c r="G1107" s="23">
        <v>8.82</v>
      </c>
      <c r="H1107" s="22">
        <v>14113</v>
      </c>
      <c r="I1107" s="34">
        <v>112.52911797592002</v>
      </c>
      <c r="J1107" s="22">
        <v>0</v>
      </c>
      <c r="K1107" s="22">
        <v>0</v>
      </c>
      <c r="L1107" s="23">
        <v>0</v>
      </c>
      <c r="M1107" s="23">
        <v>0</v>
      </c>
      <c r="N1107" s="23">
        <v>0</v>
      </c>
      <c r="O1107" s="14">
        <v>0</v>
      </c>
      <c r="P1107" s="22">
        <v>0</v>
      </c>
      <c r="Q1107" s="22">
        <v>0</v>
      </c>
      <c r="R1107" s="23">
        <v>0</v>
      </c>
      <c r="S1107" s="23">
        <v>0</v>
      </c>
      <c r="T1107" s="23">
        <v>0</v>
      </c>
      <c r="U1107" s="14">
        <v>0</v>
      </c>
      <c r="V1107" s="22">
        <v>0</v>
      </c>
      <c r="W1107" s="22">
        <v>0</v>
      </c>
      <c r="X1107" s="23">
        <v>0</v>
      </c>
      <c r="Y1107" s="23">
        <v>0</v>
      </c>
      <c r="Z1107" s="23">
        <v>0</v>
      </c>
      <c r="AA1107" s="14">
        <v>0</v>
      </c>
      <c r="AB1107" s="22">
        <v>0</v>
      </c>
      <c r="AC1107" s="22">
        <v>0</v>
      </c>
      <c r="AD1107" s="23">
        <v>0</v>
      </c>
      <c r="AE1107" s="23">
        <v>0</v>
      </c>
      <c r="AF1107" s="23">
        <v>0</v>
      </c>
      <c r="AG1107" s="14">
        <v>0</v>
      </c>
      <c r="AH1107" s="22">
        <v>0</v>
      </c>
      <c r="AI1107" s="23">
        <v>0</v>
      </c>
      <c r="AJ1107" s="23">
        <v>0</v>
      </c>
      <c r="AK1107" s="23">
        <v>0</v>
      </c>
      <c r="AL1107" s="14">
        <v>0</v>
      </c>
      <c r="AM1107" s="22">
        <v>377</v>
      </c>
      <c r="AN1107" s="23">
        <v>7201.5679999999975</v>
      </c>
      <c r="AO1107" s="23">
        <v>7.2015679999999982</v>
      </c>
      <c r="AP1107" s="23">
        <v>6.394992384</v>
      </c>
      <c r="AQ1107" s="14">
        <v>5.6829667725365605</v>
      </c>
      <c r="AR1107" s="22">
        <v>377</v>
      </c>
      <c r="AS1107" s="23">
        <v>7201.5679999999975</v>
      </c>
      <c r="AT1107" s="23">
        <v>7.2015679999999982</v>
      </c>
      <c r="AU1107" s="23">
        <v>6.394992384</v>
      </c>
      <c r="AV1107" s="14">
        <v>5.6829667725365605</v>
      </c>
      <c r="AW1107" s="22">
        <v>0</v>
      </c>
      <c r="AX1107" s="22" t="s">
        <v>782</v>
      </c>
      <c r="AY1107" s="23">
        <v>0</v>
      </c>
      <c r="AZ1107" s="23">
        <v>0</v>
      </c>
      <c r="BA1107" s="23">
        <v>0</v>
      </c>
      <c r="BB1107" s="14">
        <v>0</v>
      </c>
      <c r="BC1107" s="22">
        <v>9</v>
      </c>
      <c r="BD1107" s="23">
        <v>20710</v>
      </c>
      <c r="BE1107" s="23">
        <v>20.71</v>
      </c>
      <c r="BF1107" s="23">
        <v>49.089437232677831</v>
      </c>
      <c r="BG1107" s="14">
        <v>43.623764333763312</v>
      </c>
      <c r="BH1107" s="22">
        <v>386</v>
      </c>
      <c r="BI1107" s="23">
        <v>27.911567999999999</v>
      </c>
      <c r="BJ1107" s="23">
        <v>55.484429616677829</v>
      </c>
      <c r="BK1107" s="14">
        <v>49.306731106299871</v>
      </c>
      <c r="BL1107" t="s">
        <v>521</v>
      </c>
    </row>
    <row r="1108" spans="1:64">
      <c r="A1108" t="s">
        <v>1993</v>
      </c>
      <c r="B1108" t="s">
        <v>1987</v>
      </c>
      <c r="C1108" t="s">
        <v>521</v>
      </c>
      <c r="D1108" t="s">
        <v>942</v>
      </c>
      <c r="E1108">
        <v>2020</v>
      </c>
      <c r="F1108" s="23">
        <v>63.46</v>
      </c>
      <c r="G1108" s="23">
        <v>8.93</v>
      </c>
      <c r="H1108" s="22">
        <v>14154</v>
      </c>
      <c r="I1108" s="34">
        <v>113.64137334816348</v>
      </c>
      <c r="J1108" s="22">
        <v>0</v>
      </c>
      <c r="K1108" s="22">
        <v>0</v>
      </c>
      <c r="L1108" s="23">
        <v>0</v>
      </c>
      <c r="M1108" s="23">
        <v>0</v>
      </c>
      <c r="N1108" s="23">
        <v>0</v>
      </c>
      <c r="O1108" s="14">
        <v>0</v>
      </c>
      <c r="P1108" s="22">
        <v>0</v>
      </c>
      <c r="Q1108" s="22">
        <v>0</v>
      </c>
      <c r="R1108" s="23">
        <v>0</v>
      </c>
      <c r="S1108" s="23">
        <v>0</v>
      </c>
      <c r="T1108" s="23">
        <v>0</v>
      </c>
      <c r="U1108" s="14">
        <v>0</v>
      </c>
      <c r="V1108" s="22">
        <v>0</v>
      </c>
      <c r="W1108" s="22">
        <v>0</v>
      </c>
      <c r="X1108" s="23">
        <v>0</v>
      </c>
      <c r="Y1108" s="23">
        <v>0</v>
      </c>
      <c r="Z1108" s="23">
        <v>0</v>
      </c>
      <c r="AA1108" s="14">
        <v>0</v>
      </c>
      <c r="AB1108" s="22">
        <v>0</v>
      </c>
      <c r="AC1108" s="22">
        <v>0</v>
      </c>
      <c r="AD1108" s="23">
        <v>0</v>
      </c>
      <c r="AE1108" s="23">
        <v>0</v>
      </c>
      <c r="AF1108" s="23">
        <v>0</v>
      </c>
      <c r="AG1108" s="14">
        <v>0</v>
      </c>
      <c r="AH1108" s="22">
        <v>1</v>
      </c>
      <c r="AI1108" s="23">
        <v>747.3</v>
      </c>
      <c r="AJ1108" s="23">
        <v>0.74729999999999996</v>
      </c>
      <c r="AK1108" s="23">
        <v>0.66360239999999993</v>
      </c>
      <c r="AL1108" s="14">
        <v>0.58394436854165677</v>
      </c>
      <c r="AM1108" s="22">
        <v>425</v>
      </c>
      <c r="AN1108" s="23">
        <v>8582.882999999998</v>
      </c>
      <c r="AO1108" s="23">
        <v>8.5828829999999972</v>
      </c>
      <c r="AP1108" s="23">
        <v>7.621600103999997</v>
      </c>
      <c r="AQ1108" s="14">
        <v>6.7067124229919974</v>
      </c>
      <c r="AR1108" s="22">
        <v>426</v>
      </c>
      <c r="AS1108" s="23">
        <v>9330.1829999999973</v>
      </c>
      <c r="AT1108" s="23">
        <v>9.3301829999999963</v>
      </c>
      <c r="AU1108" s="23">
        <v>8.2852025039999972</v>
      </c>
      <c r="AV1108" s="14">
        <v>7.2906567915336549</v>
      </c>
      <c r="AW1108" s="22">
        <v>0</v>
      </c>
      <c r="AX1108" s="22">
        <v>0</v>
      </c>
      <c r="AY1108" s="23">
        <v>0</v>
      </c>
      <c r="AZ1108" s="23">
        <v>0</v>
      </c>
      <c r="BA1108" s="23">
        <v>0</v>
      </c>
      <c r="BB1108" s="14">
        <v>0</v>
      </c>
      <c r="BC1108" s="22">
        <v>9</v>
      </c>
      <c r="BD1108" s="23">
        <v>20710</v>
      </c>
      <c r="BE1108" s="23">
        <v>20.71</v>
      </c>
      <c r="BF1108" s="23">
        <v>49.089437232677838</v>
      </c>
      <c r="BG1108" s="14">
        <v>43.196800413773914</v>
      </c>
      <c r="BH1108" s="22">
        <v>435</v>
      </c>
      <c r="BI1108" s="23">
        <v>30.040182999999999</v>
      </c>
      <c r="BJ1108" s="23">
        <v>57.374639736677835</v>
      </c>
      <c r="BK1108" s="14">
        <v>50.487457205307571</v>
      </c>
      <c r="BL1108" t="s">
        <v>521</v>
      </c>
    </row>
    <row r="1109" spans="1:64">
      <c r="A1109" t="s">
        <v>1994</v>
      </c>
      <c r="B1109" t="s">
        <v>1987</v>
      </c>
      <c r="C1109" t="s">
        <v>521</v>
      </c>
      <c r="D1109" t="s">
        <v>942</v>
      </c>
      <c r="E1109">
        <v>2021</v>
      </c>
      <c r="F1109" s="23">
        <v>63.46</v>
      </c>
      <c r="G1109" s="23">
        <v>8.73</v>
      </c>
      <c r="H1109" s="22">
        <v>14180</v>
      </c>
      <c r="I1109" s="34">
        <v>106.12</v>
      </c>
      <c r="J1109" s="22">
        <v>0</v>
      </c>
      <c r="K1109" s="22">
        <v>0</v>
      </c>
      <c r="L1109" s="23">
        <v>0</v>
      </c>
      <c r="M1109" s="23">
        <v>0</v>
      </c>
      <c r="N1109" s="23">
        <v>0</v>
      </c>
      <c r="O1109" s="14">
        <v>0</v>
      </c>
      <c r="P1109" s="22">
        <v>0</v>
      </c>
      <c r="Q1109" s="22">
        <v>0</v>
      </c>
      <c r="R1109" s="23">
        <v>0</v>
      </c>
      <c r="S1109" s="23">
        <v>0</v>
      </c>
      <c r="T1109" s="23">
        <v>0</v>
      </c>
      <c r="U1109" s="14">
        <v>0</v>
      </c>
      <c r="V1109" s="22">
        <v>0</v>
      </c>
      <c r="W1109" s="22">
        <v>0</v>
      </c>
      <c r="X1109" s="23">
        <v>0</v>
      </c>
      <c r="Y1109" s="23">
        <v>0</v>
      </c>
      <c r="Z1109" s="23">
        <v>0</v>
      </c>
      <c r="AA1109" s="14">
        <v>0</v>
      </c>
      <c r="AB1109" s="22">
        <v>0</v>
      </c>
      <c r="AC1109" s="22">
        <v>0</v>
      </c>
      <c r="AD1109" s="23">
        <v>0</v>
      </c>
      <c r="AE1109" s="23">
        <v>0</v>
      </c>
      <c r="AF1109" s="23">
        <v>0</v>
      </c>
      <c r="AG1109" s="14">
        <v>0</v>
      </c>
      <c r="AH1109" s="22">
        <v>1</v>
      </c>
      <c r="AI1109" s="23">
        <v>747.3</v>
      </c>
      <c r="AJ1109" s="23">
        <v>0.74729999999999996</v>
      </c>
      <c r="AK1109" s="23">
        <v>0.66870116199999996</v>
      </c>
      <c r="AL1109" s="14">
        <v>0.63</v>
      </c>
      <c r="AM1109" s="22">
        <v>466</v>
      </c>
      <c r="AN1109" s="23">
        <v>9358.4580000000005</v>
      </c>
      <c r="AO1109" s="23">
        <v>9.3584580000000006</v>
      </c>
      <c r="AP1109" s="23">
        <v>8.3741626440000001</v>
      </c>
      <c r="AQ1109" s="14">
        <v>7.89</v>
      </c>
      <c r="AR1109" s="22">
        <v>467</v>
      </c>
      <c r="AS1109" s="23">
        <v>10105.758</v>
      </c>
      <c r="AT1109" s="23">
        <v>10.105758</v>
      </c>
      <c r="AU1109" s="23">
        <v>9.0428638059999997</v>
      </c>
      <c r="AV1109" s="14">
        <v>8.52</v>
      </c>
      <c r="AW1109" s="22">
        <v>0</v>
      </c>
      <c r="AX1109" s="22">
        <v>0</v>
      </c>
      <c r="AY1109" s="23">
        <v>0</v>
      </c>
      <c r="AZ1109" s="23">
        <v>0</v>
      </c>
      <c r="BA1109" s="23">
        <v>0</v>
      </c>
      <c r="BB1109" s="14">
        <v>0</v>
      </c>
      <c r="BC1109" s="22">
        <v>9</v>
      </c>
      <c r="BD1109" s="23">
        <v>20680</v>
      </c>
      <c r="BE1109" s="23">
        <v>20.68</v>
      </c>
      <c r="BF1109" s="23">
        <v>43.956962480000001</v>
      </c>
      <c r="BG1109" s="14">
        <v>41.42</v>
      </c>
      <c r="BH1109" s="22">
        <v>476</v>
      </c>
      <c r="BI1109" s="23">
        <v>30.79</v>
      </c>
      <c r="BJ1109" s="23">
        <v>53</v>
      </c>
      <c r="BK1109" s="14">
        <v>49.94</v>
      </c>
      <c r="BL1109" t="s">
        <v>521</v>
      </c>
    </row>
    <row r="1110" spans="1:64">
      <c r="A1110" t="s">
        <v>1995</v>
      </c>
      <c r="B1110" t="s">
        <v>1987</v>
      </c>
      <c r="C1110" t="s">
        <v>521</v>
      </c>
      <c r="D1110" s="111" t="s">
        <v>942</v>
      </c>
      <c r="E1110" s="110">
        <v>2022</v>
      </c>
      <c r="F1110" s="23"/>
      <c r="G1110" s="23"/>
      <c r="H1110" s="22">
        <v>14345</v>
      </c>
      <c r="I1110" s="34">
        <v>103.96593506442099</v>
      </c>
      <c r="J1110" s="22">
        <v>0</v>
      </c>
      <c r="K1110" s="22">
        <v>0</v>
      </c>
      <c r="L1110" s="23">
        <v>0</v>
      </c>
      <c r="M1110" s="23">
        <v>0</v>
      </c>
      <c r="N1110" s="23">
        <v>0</v>
      </c>
      <c r="O1110" s="14">
        <v>0</v>
      </c>
      <c r="P1110" s="22">
        <v>0</v>
      </c>
      <c r="Q1110" s="22">
        <v>0</v>
      </c>
      <c r="R1110" s="23">
        <v>0</v>
      </c>
      <c r="S1110" s="23">
        <v>0</v>
      </c>
      <c r="T1110" s="23">
        <v>0</v>
      </c>
      <c r="U1110" s="14">
        <v>0</v>
      </c>
      <c r="V1110" s="22">
        <v>0</v>
      </c>
      <c r="W1110" s="22">
        <v>0</v>
      </c>
      <c r="X1110" s="23">
        <v>0</v>
      </c>
      <c r="Y1110" s="23">
        <v>0</v>
      </c>
      <c r="Z1110" s="23">
        <v>0</v>
      </c>
      <c r="AA1110" s="14">
        <v>0</v>
      </c>
      <c r="AB1110" s="22">
        <v>0</v>
      </c>
      <c r="AC1110" s="22">
        <v>0</v>
      </c>
      <c r="AD1110" s="23">
        <v>0</v>
      </c>
      <c r="AE1110" s="23">
        <v>0</v>
      </c>
      <c r="AF1110" s="23">
        <v>0</v>
      </c>
      <c r="AG1110" s="14">
        <v>0</v>
      </c>
      <c r="AH1110" s="22">
        <v>1</v>
      </c>
      <c r="AI1110" s="23">
        <v>747.3</v>
      </c>
      <c r="AJ1110" s="23">
        <v>0.74729999999999996</v>
      </c>
      <c r="AK1110" s="23">
        <v>0.76550715610673004</v>
      </c>
      <c r="AL1110" s="14">
        <v>0.7363057482553248</v>
      </c>
      <c r="AM1110" s="22">
        <v>583</v>
      </c>
      <c r="AN1110" s="23">
        <v>10299.417999999998</v>
      </c>
      <c r="AO1110" s="23">
        <v>10.299417999999998</v>
      </c>
      <c r="AP1110" s="23">
        <v>10.550352178153981</v>
      </c>
      <c r="AQ1110" s="14">
        <v>10.147893318726569</v>
      </c>
      <c r="AR1110" s="22">
        <v>584</v>
      </c>
      <c r="AS1110" s="23">
        <v>11046.717999999999</v>
      </c>
      <c r="AT1110" s="23">
        <v>11.046717999999998</v>
      </c>
      <c r="AU1110" s="23">
        <v>11.315859334260731</v>
      </c>
      <c r="AV1110" s="14">
        <v>10.884199066981912</v>
      </c>
      <c r="AW1110" s="22">
        <v>0</v>
      </c>
      <c r="AX1110" s="22">
        <v>0</v>
      </c>
      <c r="AY1110" s="23">
        <v>0</v>
      </c>
      <c r="AZ1110" s="23">
        <v>0</v>
      </c>
      <c r="BA1110" s="23">
        <v>0</v>
      </c>
      <c r="BB1110" s="14">
        <v>0</v>
      </c>
      <c r="BC1110" s="22">
        <v>9</v>
      </c>
      <c r="BD1110" s="23">
        <v>20680</v>
      </c>
      <c r="BE1110" s="23">
        <v>20.68</v>
      </c>
      <c r="BF1110" s="23">
        <v>49.098717270562595</v>
      </c>
      <c r="BG1110" s="14">
        <v>47.225773749968475</v>
      </c>
      <c r="BH1110" s="22">
        <v>593</v>
      </c>
      <c r="BI1110" s="23">
        <v>31.726717999999998</v>
      </c>
      <c r="BJ1110" s="23">
        <v>60.414576604823324</v>
      </c>
      <c r="BK1110" s="14">
        <v>58.109972816950389</v>
      </c>
      <c r="BL1110" t="s">
        <v>521</v>
      </c>
    </row>
    <row r="1111" spans="1:64">
      <c r="A1111" t="s">
        <v>1996</v>
      </c>
      <c r="B1111" t="s">
        <v>1987</v>
      </c>
      <c r="C1111" t="s">
        <v>521</v>
      </c>
      <c r="D1111" t="s">
        <v>942</v>
      </c>
      <c r="E1111">
        <v>2023</v>
      </c>
      <c r="F1111">
        <v>63.46</v>
      </c>
      <c r="G1111">
        <v>28.78</v>
      </c>
      <c r="H1111">
        <v>15022</v>
      </c>
      <c r="I1111">
        <v>103.96593506442099</v>
      </c>
      <c r="J1111">
        <v>0</v>
      </c>
      <c r="K1111">
        <v>0</v>
      </c>
      <c r="L1111">
        <v>0</v>
      </c>
      <c r="M1111">
        <v>0</v>
      </c>
      <c r="N1111">
        <v>0</v>
      </c>
      <c r="O1111">
        <v>0</v>
      </c>
      <c r="P1111">
        <v>0</v>
      </c>
      <c r="Q1111">
        <v>0</v>
      </c>
      <c r="R1111">
        <v>0</v>
      </c>
      <c r="S1111">
        <v>0</v>
      </c>
      <c r="T1111">
        <v>0</v>
      </c>
      <c r="U1111">
        <v>0</v>
      </c>
      <c r="V1111">
        <v>0</v>
      </c>
      <c r="W1111">
        <v>0</v>
      </c>
      <c r="X1111">
        <v>0</v>
      </c>
      <c r="Y1111">
        <v>0</v>
      </c>
      <c r="Z1111">
        <v>0</v>
      </c>
      <c r="AA1111">
        <v>0</v>
      </c>
      <c r="AG1111">
        <v>0</v>
      </c>
      <c r="AH1111">
        <v>2</v>
      </c>
      <c r="AI1111">
        <v>12924.3</v>
      </c>
      <c r="AJ1111">
        <v>12.924300000000001</v>
      </c>
      <c r="AK1111">
        <v>12.122828</v>
      </c>
      <c r="AL1111">
        <v>12.595152000000001</v>
      </c>
      <c r="AM1111">
        <v>758</v>
      </c>
      <c r="AN1111">
        <v>12417.338</v>
      </c>
      <c r="AO1111">
        <v>12.417338000000001</v>
      </c>
      <c r="AP1111">
        <v>11.647304999999999</v>
      </c>
      <c r="AQ1111">
        <v>11.203001245343405</v>
      </c>
      <c r="AR1111">
        <v>942</v>
      </c>
      <c r="AS1111">
        <v>25483.2229999999</v>
      </c>
      <c r="AT1111">
        <v>25.483222999999999</v>
      </c>
      <c r="AU1111">
        <v>23.902937896356001</v>
      </c>
      <c r="AV1111">
        <v>22.991124815589732</v>
      </c>
      <c r="AW1111">
        <v>0</v>
      </c>
      <c r="AX1111">
        <v>0</v>
      </c>
      <c r="AY1111">
        <v>0</v>
      </c>
      <c r="AZ1111">
        <v>0</v>
      </c>
      <c r="BA1111">
        <v>0</v>
      </c>
      <c r="BB1111">
        <v>0</v>
      </c>
      <c r="BC1111">
        <v>9</v>
      </c>
      <c r="BD1111">
        <v>20680</v>
      </c>
      <c r="BE1111">
        <v>20.68</v>
      </c>
      <c r="BF1111">
        <v>58.626086000000001</v>
      </c>
      <c r="BG1111">
        <v>56.389706843566778</v>
      </c>
      <c r="BH1111">
        <v>951</v>
      </c>
      <c r="BI1111">
        <v>46.163223000000002</v>
      </c>
      <c r="BJ1111">
        <v>82.529023896355994</v>
      </c>
      <c r="BK1111">
        <v>79.380831659156499</v>
      </c>
      <c r="BL1111" t="s">
        <v>521</v>
      </c>
    </row>
    <row r="1112" spans="1:64">
      <c r="A1112" t="s">
        <v>1997</v>
      </c>
      <c r="B1112" t="s">
        <v>1987</v>
      </c>
      <c r="C1112" t="s">
        <v>521</v>
      </c>
      <c r="D1112" t="s">
        <v>942</v>
      </c>
      <c r="E1112">
        <v>2024</v>
      </c>
      <c r="F1112">
        <v>63.46</v>
      </c>
      <c r="G1112">
        <v>28.92</v>
      </c>
      <c r="H1112">
        <v>15060</v>
      </c>
      <c r="I1112">
        <v>103.26789811045032</v>
      </c>
      <c r="J1112">
        <v>0</v>
      </c>
      <c r="K1112">
        <v>0</v>
      </c>
      <c r="L1112">
        <v>0</v>
      </c>
      <c r="M1112">
        <v>0</v>
      </c>
      <c r="N1112">
        <v>0</v>
      </c>
      <c r="O1112">
        <v>0</v>
      </c>
      <c r="P1112">
        <v>0</v>
      </c>
      <c r="Q1112">
        <v>0</v>
      </c>
      <c r="R1112">
        <v>0</v>
      </c>
      <c r="S1112">
        <v>0</v>
      </c>
      <c r="T1112">
        <v>0</v>
      </c>
      <c r="U1112">
        <v>0</v>
      </c>
      <c r="V1112">
        <v>0</v>
      </c>
      <c r="W1112">
        <v>0</v>
      </c>
      <c r="X1112">
        <v>0</v>
      </c>
      <c r="Y1112">
        <v>0</v>
      </c>
      <c r="Z1112">
        <v>0</v>
      </c>
      <c r="AA1112">
        <v>0</v>
      </c>
      <c r="AB1112">
        <v>0</v>
      </c>
      <c r="AC1112">
        <v>0</v>
      </c>
      <c r="AD1112">
        <v>0</v>
      </c>
      <c r="AE1112">
        <v>0</v>
      </c>
      <c r="AF1112">
        <v>0</v>
      </c>
      <c r="AG1112">
        <v>0</v>
      </c>
      <c r="AH1112">
        <v>3</v>
      </c>
      <c r="AI1112">
        <v>32932.339999999997</v>
      </c>
      <c r="AJ1112">
        <v>32.932339999999996</v>
      </c>
      <c r="AK1112">
        <v>29.703120219455702</v>
      </c>
      <c r="AL1112">
        <v>28.763169158034657</v>
      </c>
      <c r="AM1112">
        <v>908</v>
      </c>
      <c r="AN1112">
        <v>13593.506000000001</v>
      </c>
      <c r="AO1112">
        <v>13.593506</v>
      </c>
      <c r="AP1112">
        <v>12.260578596051545</v>
      </c>
      <c r="AQ1112">
        <v>11.872594310904079</v>
      </c>
      <c r="AR1112">
        <v>1196</v>
      </c>
      <c r="AS1112">
        <v>46777.636999999966</v>
      </c>
      <c r="AT1112">
        <v>46.777637000000013</v>
      </c>
      <c r="AU1112">
        <v>42.190800149429343</v>
      </c>
      <c r="AV1112">
        <v>40.855678213092048</v>
      </c>
      <c r="AW1112">
        <v>0</v>
      </c>
      <c r="AX1112">
        <v>0</v>
      </c>
      <c r="AY1112">
        <v>0</v>
      </c>
      <c r="AZ1112">
        <v>0</v>
      </c>
      <c r="BA1112">
        <v>0</v>
      </c>
      <c r="BB1112">
        <v>0</v>
      </c>
      <c r="BC1112">
        <v>9</v>
      </c>
      <c r="BD1112">
        <v>20680</v>
      </c>
      <c r="BE1112">
        <v>20.68</v>
      </c>
      <c r="BF1112">
        <v>50.016366881534836</v>
      </c>
      <c r="BG1112">
        <v>48.433605986673385</v>
      </c>
      <c r="BH1112">
        <v>1205</v>
      </c>
      <c r="BI1112">
        <v>67.457637000000005</v>
      </c>
      <c r="BJ1112">
        <v>92.207167030964172</v>
      </c>
      <c r="BK1112">
        <v>89.289284199765433</v>
      </c>
      <c r="BL1112" t="s">
        <v>521</v>
      </c>
    </row>
    <row r="1113" spans="1:64">
      <c r="A1113" t="s">
        <v>1998</v>
      </c>
      <c r="B1113" t="s">
        <v>1999</v>
      </c>
      <c r="C1113" t="s">
        <v>522</v>
      </c>
      <c r="D1113" t="s">
        <v>942</v>
      </c>
      <c r="E1113">
        <v>2012</v>
      </c>
      <c r="F1113" s="23">
        <v>66.209999999999994</v>
      </c>
      <c r="G1113" s="23">
        <v>9.01</v>
      </c>
      <c r="H1113" s="22">
        <v>10412</v>
      </c>
      <c r="I1113" s="34">
        <v>88.521456999999998</v>
      </c>
      <c r="J1113" s="22">
        <v>3</v>
      </c>
      <c r="K1113" s="22" t="s">
        <v>782</v>
      </c>
      <c r="L1113" s="23">
        <v>1548</v>
      </c>
      <c r="M1113" s="23">
        <v>1.548</v>
      </c>
      <c r="N1113" s="23">
        <v>13.092022</v>
      </c>
      <c r="O1113" s="14">
        <v>14.789659415569719</v>
      </c>
      <c r="P1113" s="22">
        <v>0</v>
      </c>
      <c r="Q1113" s="22" t="s">
        <v>782</v>
      </c>
      <c r="R1113" s="23">
        <v>0</v>
      </c>
      <c r="S1113" s="23">
        <v>0</v>
      </c>
      <c r="T1113" s="23">
        <v>0</v>
      </c>
      <c r="U1113" s="14">
        <v>0</v>
      </c>
      <c r="V1113" s="22">
        <v>0</v>
      </c>
      <c r="W1113" s="22" t="s">
        <v>782</v>
      </c>
      <c r="X1113" s="23">
        <v>0</v>
      </c>
      <c r="Y1113" s="23">
        <v>0</v>
      </c>
      <c r="Z1113" s="23">
        <v>0</v>
      </c>
      <c r="AA1113" s="14">
        <v>0</v>
      </c>
      <c r="AB1113" s="22">
        <v>0</v>
      </c>
      <c r="AC1113" s="22" t="s">
        <v>782</v>
      </c>
      <c r="AD1113" s="23">
        <v>0</v>
      </c>
      <c r="AE1113" s="23">
        <v>0</v>
      </c>
      <c r="AF1113" s="23">
        <v>0</v>
      </c>
      <c r="AG1113" s="14">
        <v>0</v>
      </c>
      <c r="AH1113" s="22" t="s">
        <v>782</v>
      </c>
      <c r="AI1113" s="23" t="s">
        <v>782</v>
      </c>
      <c r="AJ1113" s="23" t="s">
        <v>782</v>
      </c>
      <c r="AK1113" s="23" t="s">
        <v>782</v>
      </c>
      <c r="AL1113" s="14" t="s">
        <v>782</v>
      </c>
      <c r="AM1113" s="22" t="s">
        <v>782</v>
      </c>
      <c r="AN1113" s="23" t="s">
        <v>782</v>
      </c>
      <c r="AO1113" s="23" t="s">
        <v>782</v>
      </c>
      <c r="AP1113" s="23" t="s">
        <v>782</v>
      </c>
      <c r="AQ1113" s="14" t="s">
        <v>782</v>
      </c>
      <c r="AR1113" s="22">
        <v>225</v>
      </c>
      <c r="AS1113" s="23">
        <v>4171.9789999999985</v>
      </c>
      <c r="AT1113" s="23">
        <v>4.1719789999999985</v>
      </c>
      <c r="AU1113" s="23">
        <v>3.7155819999999999</v>
      </c>
      <c r="AV1113" s="14">
        <v>4.1973800770134186</v>
      </c>
      <c r="AW1113" s="22">
        <v>0</v>
      </c>
      <c r="AX1113" s="22" t="s">
        <v>782</v>
      </c>
      <c r="AY1113" s="23">
        <v>0</v>
      </c>
      <c r="AZ1113" s="23">
        <v>0</v>
      </c>
      <c r="BA1113" s="23">
        <v>0</v>
      </c>
      <c r="BB1113" s="14">
        <v>0</v>
      </c>
      <c r="BC1113" s="22">
        <v>5</v>
      </c>
      <c r="BD1113" s="23">
        <v>5400</v>
      </c>
      <c r="BE1113" s="23">
        <v>5.4</v>
      </c>
      <c r="BF1113" s="23">
        <v>8.623800000000001</v>
      </c>
      <c r="BG1113" s="14">
        <v>9.7420448016349326</v>
      </c>
      <c r="BH1113" s="22">
        <v>233</v>
      </c>
      <c r="BI1113" s="23">
        <v>11.119978999999999</v>
      </c>
      <c r="BJ1113" s="23">
        <v>25.431404000000001</v>
      </c>
      <c r="BK1113" s="14">
        <v>28.729084294218069</v>
      </c>
      <c r="BL1113" t="s">
        <v>522</v>
      </c>
    </row>
    <row r="1114" spans="1:64">
      <c r="A1114" t="s">
        <v>2000</v>
      </c>
      <c r="B1114" t="s">
        <v>1999</v>
      </c>
      <c r="C1114" t="s">
        <v>522</v>
      </c>
      <c r="D1114" t="s">
        <v>942</v>
      </c>
      <c r="E1114">
        <v>2015</v>
      </c>
      <c r="F1114" s="23">
        <v>66.209999999999994</v>
      </c>
      <c r="G1114" s="23">
        <v>9.09</v>
      </c>
      <c r="H1114" s="22">
        <v>10552</v>
      </c>
      <c r="I1114" s="34">
        <v>84.453221656892936</v>
      </c>
      <c r="J1114" s="13">
        <v>2</v>
      </c>
      <c r="K1114" s="13">
        <v>5</v>
      </c>
      <c r="L1114" s="19">
        <v>3125</v>
      </c>
      <c r="M1114" s="35">
        <v>3.125</v>
      </c>
      <c r="N1114" s="19">
        <v>18.691734318280208</v>
      </c>
      <c r="O1114" s="17">
        <v>22.132648052455462</v>
      </c>
      <c r="P1114" s="36">
        <v>0</v>
      </c>
      <c r="Q1114" s="37">
        <v>0</v>
      </c>
      <c r="R1114" s="38">
        <v>0</v>
      </c>
      <c r="S1114" s="27">
        <v>0</v>
      </c>
      <c r="T1114" s="23">
        <v>0</v>
      </c>
      <c r="U1114" s="17">
        <v>0</v>
      </c>
      <c r="V1114" s="22">
        <v>0</v>
      </c>
      <c r="W1114" s="22">
        <v>0</v>
      </c>
      <c r="X1114" s="23">
        <v>0</v>
      </c>
      <c r="Y1114" s="27">
        <v>0</v>
      </c>
      <c r="Z1114" s="27">
        <v>0</v>
      </c>
      <c r="AA1114" s="14">
        <v>0</v>
      </c>
      <c r="AB1114" s="39">
        <v>0</v>
      </c>
      <c r="AC1114" s="22" t="s">
        <v>782</v>
      </c>
      <c r="AD1114" s="23">
        <v>0</v>
      </c>
      <c r="AE1114" s="23">
        <v>0</v>
      </c>
      <c r="AF1114" s="23">
        <v>0</v>
      </c>
      <c r="AG1114" s="14">
        <v>0</v>
      </c>
      <c r="AH1114" s="22" t="s">
        <v>782</v>
      </c>
      <c r="AI1114" s="23" t="s">
        <v>782</v>
      </c>
      <c r="AJ1114" s="23" t="s">
        <v>782</v>
      </c>
      <c r="AK1114" s="23" t="s">
        <v>782</v>
      </c>
      <c r="AL1114" s="14" t="s">
        <v>782</v>
      </c>
      <c r="AM1114" s="22" t="s">
        <v>782</v>
      </c>
      <c r="AN1114" s="23" t="s">
        <v>782</v>
      </c>
      <c r="AO1114" s="23" t="s">
        <v>782</v>
      </c>
      <c r="AP1114" s="23" t="s">
        <v>782</v>
      </c>
      <c r="AQ1114" s="14" t="s">
        <v>782</v>
      </c>
      <c r="AR1114" s="40">
        <v>282</v>
      </c>
      <c r="AS1114" s="41">
        <v>4787.788999999997</v>
      </c>
      <c r="AT1114" s="23">
        <v>4.7877889999999974</v>
      </c>
      <c r="AU1114" s="23">
        <v>4.2523359521886421</v>
      </c>
      <c r="AV1114" s="14">
        <v>5.0351376404141872</v>
      </c>
      <c r="AW1114" s="22">
        <v>0</v>
      </c>
      <c r="AX1114" s="22" t="s">
        <v>782</v>
      </c>
      <c r="AY1114" s="23">
        <v>0</v>
      </c>
      <c r="AZ1114" s="23">
        <v>0</v>
      </c>
      <c r="BA1114" s="23">
        <v>0</v>
      </c>
      <c r="BB1114" s="14">
        <v>0</v>
      </c>
      <c r="BC1114" s="42">
        <v>5</v>
      </c>
      <c r="BD1114" s="43">
        <v>5400</v>
      </c>
      <c r="BE1114" s="44">
        <v>5.4</v>
      </c>
      <c r="BF1114" s="23">
        <v>7.1424321048146009</v>
      </c>
      <c r="BG1114" s="14">
        <v>8.4572642282754718</v>
      </c>
      <c r="BH1114" s="22">
        <v>289</v>
      </c>
      <c r="BI1114" s="23">
        <v>13.312788999999999</v>
      </c>
      <c r="BJ1114" s="23">
        <v>30.086502375283452</v>
      </c>
      <c r="BK1114" s="14">
        <v>35.62504992114512</v>
      </c>
      <c r="BL1114" t="s">
        <v>522</v>
      </c>
    </row>
    <row r="1115" spans="1:64">
      <c r="A1115" t="s">
        <v>2001</v>
      </c>
      <c r="B1115" t="s">
        <v>1999</v>
      </c>
      <c r="C1115" t="s">
        <v>522</v>
      </c>
      <c r="D1115" t="s">
        <v>942</v>
      </c>
      <c r="E1115">
        <v>2016</v>
      </c>
      <c r="F1115" s="23">
        <v>66.209999999999994</v>
      </c>
      <c r="G1115" s="23">
        <v>9.2200000000000006</v>
      </c>
      <c r="H1115" s="22">
        <v>10528</v>
      </c>
      <c r="I1115" s="34">
        <v>89.71746463970031</v>
      </c>
      <c r="J1115" s="13">
        <v>2</v>
      </c>
      <c r="K1115" s="13">
        <v>5</v>
      </c>
      <c r="L1115" s="19">
        <v>3125</v>
      </c>
      <c r="M1115" s="35">
        <v>3.125</v>
      </c>
      <c r="N1115" s="19">
        <v>18.690625000000001</v>
      </c>
      <c r="O1115" s="17">
        <v>20.832761018225799</v>
      </c>
      <c r="P1115" s="13">
        <v>0</v>
      </c>
      <c r="Q1115" s="13">
        <v>0</v>
      </c>
      <c r="R1115" s="19">
        <v>0</v>
      </c>
      <c r="S1115" s="27">
        <v>0</v>
      </c>
      <c r="T1115" s="19">
        <v>0</v>
      </c>
      <c r="U1115" s="17">
        <v>0</v>
      </c>
      <c r="V1115" s="13">
        <v>0</v>
      </c>
      <c r="W1115" s="13">
        <v>0</v>
      </c>
      <c r="X1115" s="19">
        <v>0</v>
      </c>
      <c r="Y1115" s="27">
        <v>0</v>
      </c>
      <c r="Z1115" s="19">
        <v>0</v>
      </c>
      <c r="AA1115" s="14">
        <v>0</v>
      </c>
      <c r="AB1115" s="13">
        <v>0</v>
      </c>
      <c r="AC1115" s="22" t="s">
        <v>782</v>
      </c>
      <c r="AD1115" s="19">
        <v>0</v>
      </c>
      <c r="AE1115" s="23">
        <v>0</v>
      </c>
      <c r="AF1115" s="19">
        <v>0</v>
      </c>
      <c r="AG1115" s="14">
        <v>0</v>
      </c>
      <c r="AH1115" s="22" t="s">
        <v>782</v>
      </c>
      <c r="AI1115" s="23" t="s">
        <v>782</v>
      </c>
      <c r="AJ1115" s="23" t="s">
        <v>782</v>
      </c>
      <c r="AK1115" s="23" t="s">
        <v>782</v>
      </c>
      <c r="AL1115" s="14" t="s">
        <v>782</v>
      </c>
      <c r="AM1115" s="22" t="s">
        <v>782</v>
      </c>
      <c r="AN1115" s="23" t="s">
        <v>782</v>
      </c>
      <c r="AO1115" s="23" t="s">
        <v>782</v>
      </c>
      <c r="AP1115" s="23" t="s">
        <v>782</v>
      </c>
      <c r="AQ1115" s="14" t="s">
        <v>782</v>
      </c>
      <c r="AR1115" s="13">
        <v>289</v>
      </c>
      <c r="AS1115" s="19">
        <v>5077.0440000000008</v>
      </c>
      <c r="AT1115" s="23">
        <v>5.0770440000000008</v>
      </c>
      <c r="AU1115" s="19">
        <v>4.5084150720000045</v>
      </c>
      <c r="AV1115" s="14">
        <v>5.0251253645045759</v>
      </c>
      <c r="AW1115" s="13">
        <v>0</v>
      </c>
      <c r="AX1115" s="22" t="s">
        <v>782</v>
      </c>
      <c r="AY1115" s="19">
        <v>0</v>
      </c>
      <c r="AZ1115" s="23">
        <v>0</v>
      </c>
      <c r="BA1115" s="19">
        <v>0</v>
      </c>
      <c r="BB1115" s="14">
        <v>0</v>
      </c>
      <c r="BC1115" s="13">
        <v>5</v>
      </c>
      <c r="BD1115" s="19">
        <v>5400</v>
      </c>
      <c r="BE1115" s="44">
        <v>5.4</v>
      </c>
      <c r="BF1115" s="19">
        <v>7.0130964570402323</v>
      </c>
      <c r="BG1115" s="14">
        <v>7.8168687503646987</v>
      </c>
      <c r="BH1115" s="22">
        <v>296</v>
      </c>
      <c r="BI1115" s="23">
        <v>13.602044000000001</v>
      </c>
      <c r="BJ1115" s="23">
        <v>30.212136529040237</v>
      </c>
      <c r="BK1115" s="14">
        <v>33.674755133095076</v>
      </c>
      <c r="BL1115" t="s">
        <v>522</v>
      </c>
    </row>
    <row r="1116" spans="1:64">
      <c r="A1116" t="s">
        <v>2002</v>
      </c>
      <c r="B1116" t="s">
        <v>1999</v>
      </c>
      <c r="C1116" t="s">
        <v>522</v>
      </c>
      <c r="D1116" t="s">
        <v>942</v>
      </c>
      <c r="E1116">
        <v>2017</v>
      </c>
      <c r="F1116" s="23">
        <v>66.209999999999994</v>
      </c>
      <c r="G1116" s="23">
        <v>9.25</v>
      </c>
      <c r="H1116" s="22">
        <v>10447</v>
      </c>
      <c r="I1116" s="34">
        <v>82.061294315908995</v>
      </c>
      <c r="J1116" s="13">
        <v>2</v>
      </c>
      <c r="K1116" s="13">
        <v>5</v>
      </c>
      <c r="L1116" s="19">
        <v>3125</v>
      </c>
      <c r="M1116" s="19">
        <v>3.1250000000000004</v>
      </c>
      <c r="N1116" s="19">
        <v>18.690625000000001</v>
      </c>
      <c r="O1116" s="17">
        <v>22.776419938061469</v>
      </c>
      <c r="P1116" s="13">
        <v>0</v>
      </c>
      <c r="Q1116" s="13">
        <v>0</v>
      </c>
      <c r="R1116" s="19">
        <v>0</v>
      </c>
      <c r="S1116" s="19">
        <v>0</v>
      </c>
      <c r="T1116" s="19">
        <v>0</v>
      </c>
      <c r="U1116" s="17">
        <v>0</v>
      </c>
      <c r="V1116" s="13">
        <v>0</v>
      </c>
      <c r="W1116" s="13">
        <v>0</v>
      </c>
      <c r="X1116" s="19">
        <v>0</v>
      </c>
      <c r="Y1116" s="19">
        <v>0</v>
      </c>
      <c r="Z1116" s="19">
        <v>0</v>
      </c>
      <c r="AA1116" s="14">
        <v>0</v>
      </c>
      <c r="AB1116" s="13">
        <v>0</v>
      </c>
      <c r="AC1116" s="22" t="s">
        <v>782</v>
      </c>
      <c r="AD1116" s="19">
        <v>0</v>
      </c>
      <c r="AE1116" s="19">
        <v>0</v>
      </c>
      <c r="AF1116" s="19">
        <v>0</v>
      </c>
      <c r="AG1116" s="14">
        <v>0</v>
      </c>
      <c r="AH1116" s="22" t="s">
        <v>782</v>
      </c>
      <c r="AI1116" s="23" t="s">
        <v>782</v>
      </c>
      <c r="AJ1116" s="23" t="s">
        <v>782</v>
      </c>
      <c r="AK1116" s="23" t="s">
        <v>782</v>
      </c>
      <c r="AL1116" s="14" t="s">
        <v>782</v>
      </c>
      <c r="AM1116" s="22" t="s">
        <v>782</v>
      </c>
      <c r="AN1116" s="23" t="s">
        <v>782</v>
      </c>
      <c r="AO1116" s="23" t="s">
        <v>782</v>
      </c>
      <c r="AP1116" s="23" t="s">
        <v>782</v>
      </c>
      <c r="AQ1116" s="14" t="s">
        <v>782</v>
      </c>
      <c r="AR1116" s="13">
        <v>303</v>
      </c>
      <c r="AS1116" s="19">
        <v>5155.8039999999992</v>
      </c>
      <c r="AT1116" s="19">
        <v>5.1558039999999972</v>
      </c>
      <c r="AU1116" s="19">
        <v>4.5783539520000032</v>
      </c>
      <c r="AV1116" s="14">
        <v>5.5791880815026467</v>
      </c>
      <c r="AW1116" s="13">
        <v>0</v>
      </c>
      <c r="AX1116" s="22" t="s">
        <v>782</v>
      </c>
      <c r="AY1116" s="19">
        <v>0</v>
      </c>
      <c r="AZ1116" s="19">
        <v>0</v>
      </c>
      <c r="BA1116" s="19">
        <v>0</v>
      </c>
      <c r="BB1116" s="14">
        <v>0</v>
      </c>
      <c r="BC1116" s="13">
        <v>5</v>
      </c>
      <c r="BD1116" s="19">
        <v>5400</v>
      </c>
      <c r="BE1116" s="19">
        <v>5.4</v>
      </c>
      <c r="BF1116" s="19">
        <v>7.0130964570402323</v>
      </c>
      <c r="BG1116" s="14">
        <v>8.5461684652963399</v>
      </c>
      <c r="BH1116" s="22">
        <v>310</v>
      </c>
      <c r="BI1116" s="23">
        <v>13.680803999999998</v>
      </c>
      <c r="BJ1116" s="23">
        <v>30.282075409040235</v>
      </c>
      <c r="BK1116" s="14">
        <v>36.901776484860456</v>
      </c>
      <c r="BL1116" t="s">
        <v>522</v>
      </c>
    </row>
    <row r="1117" spans="1:64">
      <c r="A1117" t="s">
        <v>2003</v>
      </c>
      <c r="B1117" t="s">
        <v>1999</v>
      </c>
      <c r="C1117" t="s">
        <v>522</v>
      </c>
      <c r="D1117" t="s">
        <v>942</v>
      </c>
      <c r="E1117">
        <v>2018</v>
      </c>
      <c r="F1117" s="23">
        <v>66.209999999999994</v>
      </c>
      <c r="G1117" s="23">
        <v>9.31</v>
      </c>
      <c r="H1117" s="22">
        <v>10459</v>
      </c>
      <c r="I1117" s="34">
        <v>82.067126675135427</v>
      </c>
      <c r="J1117" s="13">
        <v>2</v>
      </c>
      <c r="K1117" s="13">
        <v>5</v>
      </c>
      <c r="L1117" s="19">
        <v>4925</v>
      </c>
      <c r="M1117" s="19">
        <v>4.9249999999999998</v>
      </c>
      <c r="N1117" s="19">
        <v>29.456424999999996</v>
      </c>
      <c r="O1117" s="17">
        <v>35.893086785655257</v>
      </c>
      <c r="P1117" s="13">
        <v>0</v>
      </c>
      <c r="Q1117" s="13">
        <v>0</v>
      </c>
      <c r="R1117" s="19">
        <v>0</v>
      </c>
      <c r="S1117" s="19">
        <v>0</v>
      </c>
      <c r="T1117" s="19">
        <v>0</v>
      </c>
      <c r="U1117" s="17">
        <v>0</v>
      </c>
      <c r="V1117" s="13">
        <v>0</v>
      </c>
      <c r="W1117" s="13">
        <v>0</v>
      </c>
      <c r="X1117" s="19">
        <v>0</v>
      </c>
      <c r="Y1117" s="19">
        <v>0</v>
      </c>
      <c r="Z1117" s="19">
        <v>0</v>
      </c>
      <c r="AA1117" s="14">
        <v>0</v>
      </c>
      <c r="AB1117" s="13">
        <v>0</v>
      </c>
      <c r="AC1117" s="22" t="s">
        <v>782</v>
      </c>
      <c r="AD1117" s="19">
        <v>0</v>
      </c>
      <c r="AE1117" s="19">
        <v>0</v>
      </c>
      <c r="AF1117" s="19">
        <v>0</v>
      </c>
      <c r="AG1117" s="14">
        <v>0</v>
      </c>
      <c r="AH1117" s="22" t="s">
        <v>782</v>
      </c>
      <c r="AI1117" s="23" t="s">
        <v>782</v>
      </c>
      <c r="AJ1117" s="23" t="s">
        <v>782</v>
      </c>
      <c r="AK1117" s="23" t="s">
        <v>782</v>
      </c>
      <c r="AL1117" s="14" t="s">
        <v>782</v>
      </c>
      <c r="AM1117" s="22" t="s">
        <v>782</v>
      </c>
      <c r="AN1117" s="23" t="s">
        <v>782</v>
      </c>
      <c r="AO1117" s="23" t="s">
        <v>782</v>
      </c>
      <c r="AP1117" s="23" t="s">
        <v>782</v>
      </c>
      <c r="AQ1117" s="14" t="s">
        <v>782</v>
      </c>
      <c r="AR1117" s="13">
        <v>321</v>
      </c>
      <c r="AS1117" s="19">
        <v>5252.9439999999986</v>
      </c>
      <c r="AT1117" s="19">
        <v>5.2529439999999976</v>
      </c>
      <c r="AU1117" s="19">
        <v>4.6646142720000041</v>
      </c>
      <c r="AV1117" s="14">
        <v>5.6839010465968727</v>
      </c>
      <c r="AW1117" s="13">
        <v>0</v>
      </c>
      <c r="AX1117" s="22" t="s">
        <v>782</v>
      </c>
      <c r="AY1117" s="19">
        <v>0</v>
      </c>
      <c r="AZ1117" s="19">
        <v>0</v>
      </c>
      <c r="BA1117" s="19">
        <v>0</v>
      </c>
      <c r="BB1117" s="14">
        <v>0</v>
      </c>
      <c r="BC1117" s="13">
        <v>5</v>
      </c>
      <c r="BD1117" s="19">
        <v>5400</v>
      </c>
      <c r="BE1117" s="19">
        <v>5.4</v>
      </c>
      <c r="BF1117" s="19">
        <v>6.343295554690604</v>
      </c>
      <c r="BG1117" s="14">
        <v>7.7293988612525482</v>
      </c>
      <c r="BH1117" s="22">
        <v>328</v>
      </c>
      <c r="BI1117" s="23">
        <v>15.577943999999999</v>
      </c>
      <c r="BJ1117" s="23">
        <v>40.464334826690603</v>
      </c>
      <c r="BK1117" s="14">
        <v>49.306386693504678</v>
      </c>
      <c r="BL1117" t="s">
        <v>522</v>
      </c>
    </row>
    <row r="1118" spans="1:64">
      <c r="A1118" t="s">
        <v>2004</v>
      </c>
      <c r="B1118" t="s">
        <v>1999</v>
      </c>
      <c r="C1118" t="s">
        <v>522</v>
      </c>
      <c r="D1118" t="s">
        <v>942</v>
      </c>
      <c r="E1118">
        <v>2019</v>
      </c>
      <c r="F1118" s="23">
        <v>66.209999999999994</v>
      </c>
      <c r="G1118" s="23">
        <v>9.36</v>
      </c>
      <c r="H1118" s="22">
        <v>10572</v>
      </c>
      <c r="I1118" s="34">
        <v>83.869596302297964</v>
      </c>
      <c r="J1118" s="22">
        <v>2</v>
      </c>
      <c r="K1118" s="22">
        <v>5</v>
      </c>
      <c r="L1118" s="23">
        <v>3915</v>
      </c>
      <c r="M1118" s="23">
        <v>3.9150000000000005</v>
      </c>
      <c r="N1118" s="23">
        <v>23.415614999999995</v>
      </c>
      <c r="O1118" s="14">
        <v>27.919074411186152</v>
      </c>
      <c r="P1118" s="22">
        <v>0</v>
      </c>
      <c r="Q1118" s="22">
        <v>0</v>
      </c>
      <c r="R1118" s="23">
        <v>0</v>
      </c>
      <c r="S1118" s="23">
        <v>0</v>
      </c>
      <c r="T1118" s="23">
        <v>0</v>
      </c>
      <c r="U1118" s="14">
        <v>0</v>
      </c>
      <c r="V1118" s="22">
        <v>0</v>
      </c>
      <c r="W1118" s="22">
        <v>0</v>
      </c>
      <c r="X1118" s="23">
        <v>0</v>
      </c>
      <c r="Y1118" s="23">
        <v>0</v>
      </c>
      <c r="Z1118" s="23">
        <v>0</v>
      </c>
      <c r="AA1118" s="14">
        <v>0</v>
      </c>
      <c r="AB1118" s="22">
        <v>0</v>
      </c>
      <c r="AC1118" s="22">
        <v>0</v>
      </c>
      <c r="AD1118" s="23">
        <v>0</v>
      </c>
      <c r="AE1118" s="23">
        <v>0</v>
      </c>
      <c r="AF1118" s="23">
        <v>0</v>
      </c>
      <c r="AG1118" s="14">
        <v>0</v>
      </c>
      <c r="AH1118" s="22">
        <v>0</v>
      </c>
      <c r="AI1118" s="23">
        <v>0</v>
      </c>
      <c r="AJ1118" s="23">
        <v>0</v>
      </c>
      <c r="AK1118" s="23">
        <v>0</v>
      </c>
      <c r="AL1118" s="14">
        <v>0</v>
      </c>
      <c r="AM1118" s="22">
        <v>349</v>
      </c>
      <c r="AN1118" s="23">
        <v>6058.0039999999981</v>
      </c>
      <c r="AO1118" s="23">
        <v>6.0580039999999977</v>
      </c>
      <c r="AP1118" s="23">
        <v>5.379507552000006</v>
      </c>
      <c r="AQ1118" s="14">
        <v>6.4141331175724421</v>
      </c>
      <c r="AR1118" s="22">
        <v>349</v>
      </c>
      <c r="AS1118" s="23">
        <v>6058.0039999999981</v>
      </c>
      <c r="AT1118" s="23">
        <v>6.0580039999999977</v>
      </c>
      <c r="AU1118" s="23">
        <v>5.379507552000006</v>
      </c>
      <c r="AV1118" s="14">
        <v>6.4141331175724421</v>
      </c>
      <c r="AW1118" s="22">
        <v>0</v>
      </c>
      <c r="AX1118" s="22" t="s">
        <v>782</v>
      </c>
      <c r="AY1118" s="23">
        <v>0</v>
      </c>
      <c r="AZ1118" s="23">
        <v>0</v>
      </c>
      <c r="BA1118" s="23">
        <v>0</v>
      </c>
      <c r="BB1118" s="14">
        <v>0</v>
      </c>
      <c r="BC1118" s="22">
        <v>5</v>
      </c>
      <c r="BD1118" s="23">
        <v>5400</v>
      </c>
      <c r="BE1118" s="23">
        <v>5.4</v>
      </c>
      <c r="BF1118" s="23">
        <v>6.1691413327659408</v>
      </c>
      <c r="BG1118" s="14">
        <v>7.3556349437166793</v>
      </c>
      <c r="BH1118" s="22">
        <v>356</v>
      </c>
      <c r="BI1118" s="23">
        <v>15.373004</v>
      </c>
      <c r="BJ1118" s="23">
        <v>34.964263884765941</v>
      </c>
      <c r="BK1118" s="14">
        <v>41.688842472475272</v>
      </c>
      <c r="BL1118" t="s">
        <v>522</v>
      </c>
    </row>
    <row r="1119" spans="1:64">
      <c r="A1119" t="s">
        <v>2005</v>
      </c>
      <c r="B1119" t="s">
        <v>1999</v>
      </c>
      <c r="C1119" t="s">
        <v>522</v>
      </c>
      <c r="D1119" t="s">
        <v>942</v>
      </c>
      <c r="E1119">
        <v>2020</v>
      </c>
      <c r="F1119" s="23">
        <v>66.209999999999994</v>
      </c>
      <c r="G1119" s="23">
        <v>9.3699999999999992</v>
      </c>
      <c r="H1119" s="22">
        <v>10667</v>
      </c>
      <c r="I1119" s="34">
        <v>85.12836385154003</v>
      </c>
      <c r="J1119" s="22">
        <v>3</v>
      </c>
      <c r="K1119" s="22">
        <v>6</v>
      </c>
      <c r="L1119" s="23">
        <v>3995</v>
      </c>
      <c r="M1119" s="23">
        <v>3.9950000000000006</v>
      </c>
      <c r="N1119" s="23">
        <v>23.894094999999997</v>
      </c>
      <c r="O1119" s="14">
        <v>28.068312274473179</v>
      </c>
      <c r="P1119" s="22">
        <v>0</v>
      </c>
      <c r="Q1119" s="22">
        <v>0</v>
      </c>
      <c r="R1119" s="23">
        <v>0</v>
      </c>
      <c r="S1119" s="23">
        <v>0</v>
      </c>
      <c r="T1119" s="23">
        <v>0</v>
      </c>
      <c r="U1119" s="14">
        <v>0</v>
      </c>
      <c r="V1119" s="22">
        <v>0</v>
      </c>
      <c r="W1119" s="22">
        <v>0</v>
      </c>
      <c r="X1119" s="23">
        <v>0</v>
      </c>
      <c r="Y1119" s="23">
        <v>0</v>
      </c>
      <c r="Z1119" s="23">
        <v>0</v>
      </c>
      <c r="AA1119" s="14">
        <v>0</v>
      </c>
      <c r="AB1119" s="22">
        <v>0</v>
      </c>
      <c r="AC1119" s="22">
        <v>0</v>
      </c>
      <c r="AD1119" s="23">
        <v>0</v>
      </c>
      <c r="AE1119" s="23">
        <v>0</v>
      </c>
      <c r="AF1119" s="23">
        <v>0</v>
      </c>
      <c r="AG1119" s="14">
        <v>0</v>
      </c>
      <c r="AH1119" s="22">
        <v>0</v>
      </c>
      <c r="AI1119" s="23">
        <v>0</v>
      </c>
      <c r="AJ1119" s="23">
        <v>0</v>
      </c>
      <c r="AK1119" s="23">
        <v>0</v>
      </c>
      <c r="AL1119" s="14">
        <v>0</v>
      </c>
      <c r="AM1119" s="22">
        <v>412</v>
      </c>
      <c r="AN1119" s="23">
        <v>7723.8239999999978</v>
      </c>
      <c r="AO1119" s="23">
        <v>7.7238239999999987</v>
      </c>
      <c r="AP1119" s="23">
        <v>6.8587557120000051</v>
      </c>
      <c r="AQ1119" s="14">
        <v>8.056957048958866</v>
      </c>
      <c r="AR1119" s="22">
        <v>412</v>
      </c>
      <c r="AS1119" s="23">
        <v>7723.8239999999978</v>
      </c>
      <c r="AT1119" s="23">
        <v>7.7238239999999987</v>
      </c>
      <c r="AU1119" s="23">
        <v>6.8587557120000051</v>
      </c>
      <c r="AV1119" s="14">
        <v>8.056957048958866</v>
      </c>
      <c r="AW1119" s="22">
        <v>0</v>
      </c>
      <c r="AX1119" s="22">
        <v>0</v>
      </c>
      <c r="AY1119" s="23">
        <v>0</v>
      </c>
      <c r="AZ1119" s="23">
        <v>0</v>
      </c>
      <c r="BA1119" s="23">
        <v>0</v>
      </c>
      <c r="BB1119" s="14">
        <v>0</v>
      </c>
      <c r="BC1119" s="22">
        <v>5</v>
      </c>
      <c r="BD1119" s="23">
        <v>5400</v>
      </c>
      <c r="BE1119" s="23">
        <v>5.4</v>
      </c>
      <c r="BF1119" s="23">
        <v>6.4620678968131333</v>
      </c>
      <c r="BG1119" s="14">
        <v>7.5909692192401161</v>
      </c>
      <c r="BH1119" s="22">
        <v>420</v>
      </c>
      <c r="BI1119" s="23">
        <v>17.118824</v>
      </c>
      <c r="BJ1119" s="23">
        <v>37.214918608813136</v>
      </c>
      <c r="BK1119" s="14">
        <v>43.716238542672158</v>
      </c>
      <c r="BL1119" t="s">
        <v>522</v>
      </c>
    </row>
    <row r="1120" spans="1:64">
      <c r="A1120" t="s">
        <v>2006</v>
      </c>
      <c r="B1120" t="s">
        <v>1999</v>
      </c>
      <c r="C1120" t="s">
        <v>522</v>
      </c>
      <c r="D1120" t="s">
        <v>942</v>
      </c>
      <c r="E1120">
        <v>2021</v>
      </c>
      <c r="F1120" s="23">
        <v>66.209999999999994</v>
      </c>
      <c r="G1120" s="23">
        <v>9.51</v>
      </c>
      <c r="H1120" s="22">
        <v>10816</v>
      </c>
      <c r="I1120" s="34">
        <v>79.98</v>
      </c>
      <c r="J1120" s="22">
        <v>3</v>
      </c>
      <c r="K1120" s="22">
        <v>9</v>
      </c>
      <c r="L1120" s="23">
        <v>5396</v>
      </c>
      <c r="M1120" s="23">
        <v>5.3959999999999999</v>
      </c>
      <c r="N1120" s="23">
        <v>32.273476000000002</v>
      </c>
      <c r="O1120" s="14">
        <v>40.35</v>
      </c>
      <c r="P1120" s="22">
        <v>0</v>
      </c>
      <c r="Q1120" s="22">
        <v>0</v>
      </c>
      <c r="R1120" s="23">
        <v>0</v>
      </c>
      <c r="S1120" s="23">
        <v>0</v>
      </c>
      <c r="T1120" s="23">
        <v>0</v>
      </c>
      <c r="U1120" s="14">
        <v>0</v>
      </c>
      <c r="V1120" s="22">
        <v>0</v>
      </c>
      <c r="W1120" s="22">
        <v>0</v>
      </c>
      <c r="X1120" s="23">
        <v>0</v>
      </c>
      <c r="Y1120" s="23">
        <v>0</v>
      </c>
      <c r="Z1120" s="23">
        <v>0</v>
      </c>
      <c r="AA1120" s="14">
        <v>0</v>
      </c>
      <c r="AB1120" s="22">
        <v>0</v>
      </c>
      <c r="AC1120" s="22">
        <v>0</v>
      </c>
      <c r="AD1120" s="23">
        <v>0</v>
      </c>
      <c r="AE1120" s="23">
        <v>0</v>
      </c>
      <c r="AF1120" s="23">
        <v>0</v>
      </c>
      <c r="AG1120" s="14">
        <v>0</v>
      </c>
      <c r="AH1120" s="22">
        <v>0</v>
      </c>
      <c r="AI1120" s="23">
        <v>0</v>
      </c>
      <c r="AJ1120" s="23">
        <v>0</v>
      </c>
      <c r="AK1120" s="23">
        <v>0</v>
      </c>
      <c r="AL1120" s="14">
        <v>0</v>
      </c>
      <c r="AM1120" s="22">
        <v>456</v>
      </c>
      <c r="AN1120" s="23">
        <v>8314.5339999999997</v>
      </c>
      <c r="AO1120" s="23">
        <v>8.3145340000000001</v>
      </c>
      <c r="AP1120" s="23">
        <v>7.4400355300000003</v>
      </c>
      <c r="AQ1120" s="14">
        <v>9.3000000000000007</v>
      </c>
      <c r="AR1120" s="22">
        <v>456</v>
      </c>
      <c r="AS1120" s="23">
        <v>8314.5339999999997</v>
      </c>
      <c r="AT1120" s="23">
        <v>8.3145340000000001</v>
      </c>
      <c r="AU1120" s="23">
        <v>7.4400355300000003</v>
      </c>
      <c r="AV1120" s="14">
        <v>9.3000000000000007</v>
      </c>
      <c r="AW1120" s="22">
        <v>0</v>
      </c>
      <c r="AX1120" s="22">
        <v>0</v>
      </c>
      <c r="AY1120" s="23">
        <v>0</v>
      </c>
      <c r="AZ1120" s="23">
        <v>0</v>
      </c>
      <c r="BA1120" s="23">
        <v>0</v>
      </c>
      <c r="BB1120" s="14">
        <v>0</v>
      </c>
      <c r="BC1120" s="22">
        <v>5</v>
      </c>
      <c r="BD1120" s="23">
        <v>5400</v>
      </c>
      <c r="BE1120" s="23">
        <v>5.4</v>
      </c>
      <c r="BF1120" s="23">
        <v>5.6325736419999997</v>
      </c>
      <c r="BG1120" s="14">
        <v>7.04</v>
      </c>
      <c r="BH1120" s="22">
        <v>464</v>
      </c>
      <c r="BI1120" s="23">
        <v>19.11</v>
      </c>
      <c r="BJ1120" s="23">
        <v>45.35</v>
      </c>
      <c r="BK1120" s="14">
        <v>56.7</v>
      </c>
      <c r="BL1120" t="s">
        <v>522</v>
      </c>
    </row>
    <row r="1121" spans="1:64">
      <c r="A1121" t="s">
        <v>2007</v>
      </c>
      <c r="B1121" t="s">
        <v>1999</v>
      </c>
      <c r="C1121" t="s">
        <v>522</v>
      </c>
      <c r="D1121" s="111" t="s">
        <v>942</v>
      </c>
      <c r="E1121" s="110">
        <v>2022</v>
      </c>
      <c r="F1121" s="23"/>
      <c r="G1121" s="23"/>
      <c r="H1121" s="22">
        <v>11064</v>
      </c>
      <c r="I1121" s="34">
        <v>80.18676232504383</v>
      </c>
      <c r="J1121" s="22">
        <v>3</v>
      </c>
      <c r="K1121" s="22">
        <v>9</v>
      </c>
      <c r="L1121" s="23">
        <v>5396</v>
      </c>
      <c r="M1121" s="23">
        <v>5.3959999999999999</v>
      </c>
      <c r="N1121" s="23">
        <v>31.933527999999999</v>
      </c>
      <c r="O1121" s="14">
        <v>39.823939855003424</v>
      </c>
      <c r="P1121" s="22">
        <v>0</v>
      </c>
      <c r="Q1121" s="22">
        <v>0</v>
      </c>
      <c r="R1121" s="23">
        <v>0</v>
      </c>
      <c r="S1121" s="23">
        <v>0</v>
      </c>
      <c r="T1121" s="23">
        <v>0</v>
      </c>
      <c r="U1121" s="14">
        <v>0</v>
      </c>
      <c r="V1121" s="22">
        <v>0</v>
      </c>
      <c r="W1121" s="22">
        <v>0</v>
      </c>
      <c r="X1121" s="23">
        <v>0</v>
      </c>
      <c r="Y1121" s="23">
        <v>0</v>
      </c>
      <c r="Z1121" s="23">
        <v>0</v>
      </c>
      <c r="AA1121" s="14">
        <v>0</v>
      </c>
      <c r="AB1121" s="22">
        <v>0</v>
      </c>
      <c r="AC1121" s="22">
        <v>0</v>
      </c>
      <c r="AD1121" s="23">
        <v>0</v>
      </c>
      <c r="AE1121" s="23">
        <v>0</v>
      </c>
      <c r="AF1121" s="23">
        <v>0</v>
      </c>
      <c r="AG1121" s="14">
        <v>0</v>
      </c>
      <c r="AH1121" s="22">
        <v>0</v>
      </c>
      <c r="AI1121" s="23">
        <v>0</v>
      </c>
      <c r="AJ1121" s="23">
        <v>0</v>
      </c>
      <c r="AK1121" s="23">
        <v>0</v>
      </c>
      <c r="AL1121" s="14">
        <v>0</v>
      </c>
      <c r="AM1121" s="22">
        <v>556</v>
      </c>
      <c r="AN1121" s="23">
        <v>9153.2239999999838</v>
      </c>
      <c r="AO1121" s="23">
        <v>9.1532239999999998</v>
      </c>
      <c r="AP1121" s="23">
        <v>9.37623240124163</v>
      </c>
      <c r="AQ1121" s="14">
        <v>11.69299286986333</v>
      </c>
      <c r="AR1121" s="22">
        <v>556</v>
      </c>
      <c r="AS1121" s="23">
        <v>9153.2239999999802</v>
      </c>
      <c r="AT1121" s="23">
        <v>9.1532239999999998</v>
      </c>
      <c r="AU1121" s="23">
        <v>9.37623240124163</v>
      </c>
      <c r="AV1121" s="14">
        <v>11.69299286986333</v>
      </c>
      <c r="AW1121" s="22">
        <v>0</v>
      </c>
      <c r="AX1121" s="22">
        <v>0</v>
      </c>
      <c r="AY1121" s="23">
        <v>0</v>
      </c>
      <c r="AZ1121" s="23">
        <v>0</v>
      </c>
      <c r="BA1121" s="23">
        <v>0</v>
      </c>
      <c r="BB1121" s="14">
        <v>0</v>
      </c>
      <c r="BC1121" s="22">
        <v>5</v>
      </c>
      <c r="BD1121" s="23">
        <v>5400</v>
      </c>
      <c r="BE1121" s="23">
        <v>5.3999999999999995</v>
      </c>
      <c r="BF1121" s="23">
        <v>6.2914297333371296</v>
      </c>
      <c r="BG1121" s="14">
        <v>7.845970520463573</v>
      </c>
      <c r="BH1121" s="22">
        <v>564</v>
      </c>
      <c r="BI1121" s="23">
        <v>19.949224000000001</v>
      </c>
      <c r="BJ1121" s="23">
        <v>47.601190134578758</v>
      </c>
      <c r="BK1121" s="14">
        <v>59.36290324533033</v>
      </c>
      <c r="BL1121" t="s">
        <v>522</v>
      </c>
    </row>
    <row r="1122" spans="1:64">
      <c r="A1122" t="s">
        <v>2008</v>
      </c>
      <c r="B1122" t="s">
        <v>1999</v>
      </c>
      <c r="C1122" t="s">
        <v>522</v>
      </c>
      <c r="D1122" t="s">
        <v>942</v>
      </c>
      <c r="E1122">
        <v>2023</v>
      </c>
      <c r="F1122">
        <v>66.209999999999994</v>
      </c>
      <c r="G1122">
        <v>9.92</v>
      </c>
      <c r="H1122">
        <v>11889</v>
      </c>
      <c r="I1122">
        <v>80.18676232504383</v>
      </c>
      <c r="J1122">
        <v>3</v>
      </c>
      <c r="K1122">
        <v>9</v>
      </c>
      <c r="L1122">
        <v>5396</v>
      </c>
      <c r="M1122">
        <v>5.3959999999999999</v>
      </c>
      <c r="N1122">
        <v>31.933527999999999</v>
      </c>
      <c r="O1122">
        <v>39.823939855003424</v>
      </c>
      <c r="P1122">
        <v>0</v>
      </c>
      <c r="Q1122">
        <v>0</v>
      </c>
      <c r="R1122">
        <v>0</v>
      </c>
      <c r="S1122">
        <v>0</v>
      </c>
      <c r="T1122">
        <v>0</v>
      </c>
      <c r="U1122">
        <v>0</v>
      </c>
      <c r="V1122">
        <v>0</v>
      </c>
      <c r="W1122">
        <v>0</v>
      </c>
      <c r="X1122">
        <v>0</v>
      </c>
      <c r="Y1122">
        <v>0</v>
      </c>
      <c r="Z1122">
        <v>0</v>
      </c>
      <c r="AA1122">
        <v>0</v>
      </c>
      <c r="AG1122">
        <v>0</v>
      </c>
      <c r="AL1122">
        <v>0</v>
      </c>
      <c r="AM1122">
        <v>719</v>
      </c>
      <c r="AN1122">
        <v>11068.944</v>
      </c>
      <c r="AO1122">
        <v>11.068944</v>
      </c>
      <c r="AP1122">
        <v>10.382528000000001</v>
      </c>
      <c r="AQ1122">
        <v>12.947932674864145</v>
      </c>
      <c r="AR1122">
        <v>809</v>
      </c>
      <c r="AS1122">
        <v>11153.574000000001</v>
      </c>
      <c r="AT1122">
        <v>11.153574000000001</v>
      </c>
      <c r="AU1122">
        <v>10.4619100434985</v>
      </c>
      <c r="AV1122">
        <v>13.046929119160918</v>
      </c>
      <c r="AW1122">
        <v>0</v>
      </c>
      <c r="AX1122">
        <v>0</v>
      </c>
      <c r="AY1122">
        <v>0</v>
      </c>
      <c r="AZ1122">
        <v>0</v>
      </c>
      <c r="BA1122">
        <v>0</v>
      </c>
      <c r="BB1122">
        <v>0</v>
      </c>
      <c r="BC1122">
        <v>5</v>
      </c>
      <c r="BD1122">
        <v>5400</v>
      </c>
      <c r="BE1122">
        <v>5.4</v>
      </c>
      <c r="BF1122">
        <v>7.512251</v>
      </c>
      <c r="BG1122">
        <v>9.3684428478960839</v>
      </c>
      <c r="BH1122">
        <v>817</v>
      </c>
      <c r="BI1122">
        <v>21.949574000000002</v>
      </c>
      <c r="BJ1122">
        <v>49.9076890434985</v>
      </c>
      <c r="BK1122">
        <v>62.239311822060429</v>
      </c>
      <c r="BL1122" t="s">
        <v>522</v>
      </c>
    </row>
    <row r="1123" spans="1:64">
      <c r="A1123" t="s">
        <v>2009</v>
      </c>
      <c r="B1123" t="s">
        <v>1999</v>
      </c>
      <c r="C1123" t="s">
        <v>522</v>
      </c>
      <c r="D1123" t="s">
        <v>942</v>
      </c>
      <c r="E1123">
        <v>2024</v>
      </c>
      <c r="F1123">
        <v>66.209999999999994</v>
      </c>
      <c r="G1123">
        <v>10.15</v>
      </c>
      <c r="H1123">
        <v>12131</v>
      </c>
      <c r="I1123">
        <v>83.18345763465291</v>
      </c>
      <c r="J1123">
        <v>3</v>
      </c>
      <c r="K1123">
        <v>9</v>
      </c>
      <c r="L1123">
        <v>5396</v>
      </c>
      <c r="M1123">
        <v>5.3959999999999999</v>
      </c>
      <c r="N1123">
        <v>31.933527999999999</v>
      </c>
      <c r="O1123">
        <v>38.389277036612377</v>
      </c>
      <c r="P1123">
        <v>0</v>
      </c>
      <c r="Q1123">
        <v>0</v>
      </c>
      <c r="R1123">
        <v>0</v>
      </c>
      <c r="S1123">
        <v>0</v>
      </c>
      <c r="T1123">
        <v>0</v>
      </c>
      <c r="U1123">
        <v>0</v>
      </c>
      <c r="V1123">
        <v>0</v>
      </c>
      <c r="W1123">
        <v>0</v>
      </c>
      <c r="X1123">
        <v>0</v>
      </c>
      <c r="Y1123">
        <v>0</v>
      </c>
      <c r="Z1123">
        <v>0</v>
      </c>
      <c r="AA1123">
        <v>0</v>
      </c>
      <c r="AB1123">
        <v>0</v>
      </c>
      <c r="AC1123">
        <v>0</v>
      </c>
      <c r="AD1123">
        <v>0</v>
      </c>
      <c r="AE1123">
        <v>0</v>
      </c>
      <c r="AF1123">
        <v>0</v>
      </c>
      <c r="AG1123">
        <v>0</v>
      </c>
      <c r="AH1123">
        <v>0</v>
      </c>
      <c r="AI1123">
        <v>0</v>
      </c>
      <c r="AJ1123">
        <v>0</v>
      </c>
      <c r="AK1123">
        <v>0</v>
      </c>
      <c r="AL1123">
        <v>0</v>
      </c>
      <c r="AM1123">
        <v>852</v>
      </c>
      <c r="AN1123">
        <v>12908.829999999985</v>
      </c>
      <c r="AO1123">
        <v>12.908830000000004</v>
      </c>
      <c r="AP1123">
        <v>11.643039315837136</v>
      </c>
      <c r="AQ1123">
        <v>13.99682057816605</v>
      </c>
      <c r="AR1123">
        <v>1037</v>
      </c>
      <c r="AS1123">
        <v>13074.801999999971</v>
      </c>
      <c r="AT1123">
        <v>13.074802000000004</v>
      </c>
      <c r="AU1123">
        <v>11.792736733908947</v>
      </c>
      <c r="AV1123">
        <v>14.176781140432279</v>
      </c>
      <c r="AW1123">
        <v>0</v>
      </c>
      <c r="AX1123">
        <v>0</v>
      </c>
      <c r="AY1123">
        <v>0</v>
      </c>
      <c r="AZ1123">
        <v>0</v>
      </c>
      <c r="BA1123">
        <v>0</v>
      </c>
      <c r="BB1123">
        <v>0</v>
      </c>
      <c r="BC1123">
        <v>5</v>
      </c>
      <c r="BD1123">
        <v>5400</v>
      </c>
      <c r="BE1123">
        <v>5.3999999999999995</v>
      </c>
      <c r="BF1123">
        <v>6.4198890451135036</v>
      </c>
      <c r="BG1123">
        <v>7.7177472873393507</v>
      </c>
      <c r="BH1123">
        <v>1045</v>
      </c>
      <c r="BI1123">
        <v>23.870802000000001</v>
      </c>
      <c r="BJ1123">
        <v>50.146153779022455</v>
      </c>
      <c r="BK1123">
        <v>60.283805464384024</v>
      </c>
      <c r="BL1123" t="s">
        <v>522</v>
      </c>
    </row>
    <row r="1124" spans="1:64">
      <c r="A1124" t="s">
        <v>2010</v>
      </c>
      <c r="B1124" t="s">
        <v>2011</v>
      </c>
      <c r="C1124" t="s">
        <v>523</v>
      </c>
      <c r="D1124" t="s">
        <v>942</v>
      </c>
      <c r="E1124">
        <v>2012</v>
      </c>
      <c r="F1124" s="23">
        <v>68.510000000000005</v>
      </c>
      <c r="G1124" s="23">
        <v>7.65</v>
      </c>
      <c r="H1124" s="22">
        <v>8181</v>
      </c>
      <c r="I1124" s="34">
        <v>65.918160999999998</v>
      </c>
      <c r="J1124" s="22">
        <v>1</v>
      </c>
      <c r="K1124" s="22" t="s">
        <v>782</v>
      </c>
      <c r="L1124" s="23">
        <v>1253</v>
      </c>
      <c r="M1124" s="23">
        <v>1.2529999999999999</v>
      </c>
      <c r="N1124" s="23">
        <v>9.8390240000000002</v>
      </c>
      <c r="O1124" s="14">
        <v>14.926120284211205</v>
      </c>
      <c r="P1124" s="22">
        <v>0</v>
      </c>
      <c r="Q1124" s="22" t="s">
        <v>782</v>
      </c>
      <c r="R1124" s="23">
        <v>0</v>
      </c>
      <c r="S1124" s="23">
        <v>0</v>
      </c>
      <c r="T1124" s="23">
        <v>0</v>
      </c>
      <c r="U1124" s="14">
        <v>0</v>
      </c>
      <c r="V1124" s="22">
        <v>0</v>
      </c>
      <c r="W1124" s="22" t="s">
        <v>782</v>
      </c>
      <c r="X1124" s="23">
        <v>0</v>
      </c>
      <c r="Y1124" s="23">
        <v>0</v>
      </c>
      <c r="Z1124" s="23">
        <v>0</v>
      </c>
      <c r="AA1124" s="14">
        <v>0</v>
      </c>
      <c r="AB1124" s="22">
        <v>0</v>
      </c>
      <c r="AC1124" s="22" t="s">
        <v>782</v>
      </c>
      <c r="AD1124" s="23">
        <v>0</v>
      </c>
      <c r="AE1124" s="23">
        <v>0</v>
      </c>
      <c r="AF1124" s="23">
        <v>0</v>
      </c>
      <c r="AG1124" s="14">
        <v>0</v>
      </c>
      <c r="AH1124" s="22" t="s">
        <v>782</v>
      </c>
      <c r="AI1124" s="23" t="s">
        <v>782</v>
      </c>
      <c r="AJ1124" s="23" t="s">
        <v>782</v>
      </c>
      <c r="AK1124" s="23" t="s">
        <v>782</v>
      </c>
      <c r="AL1124" s="14" t="s">
        <v>782</v>
      </c>
      <c r="AM1124" s="22" t="s">
        <v>782</v>
      </c>
      <c r="AN1124" s="23" t="s">
        <v>782</v>
      </c>
      <c r="AO1124" s="23" t="s">
        <v>782</v>
      </c>
      <c r="AP1124" s="23" t="s">
        <v>782</v>
      </c>
      <c r="AQ1124" s="14" t="s">
        <v>782</v>
      </c>
      <c r="AR1124" s="22">
        <v>191</v>
      </c>
      <c r="AS1124" s="23">
        <v>4426.4570000000012</v>
      </c>
      <c r="AT1124" s="23">
        <v>4.426457000000001</v>
      </c>
      <c r="AU1124" s="23">
        <v>3.6428510000000003</v>
      </c>
      <c r="AV1124" s="14">
        <v>5.5263237698636658</v>
      </c>
      <c r="AW1124" s="22">
        <v>0</v>
      </c>
      <c r="AX1124" s="22" t="s">
        <v>782</v>
      </c>
      <c r="AY1124" s="23">
        <v>0</v>
      </c>
      <c r="AZ1124" s="23">
        <v>0</v>
      </c>
      <c r="BA1124" s="23">
        <v>0</v>
      </c>
      <c r="BB1124" s="14">
        <v>0</v>
      </c>
      <c r="BC1124" s="22">
        <v>26</v>
      </c>
      <c r="BD1124" s="23">
        <v>50000</v>
      </c>
      <c r="BE1124" s="23">
        <v>50</v>
      </c>
      <c r="BF1124" s="23">
        <v>79.849999999999994</v>
      </c>
      <c r="BG1124" s="14">
        <v>121.13505411657344</v>
      </c>
      <c r="BH1124" s="22">
        <v>218</v>
      </c>
      <c r="BI1124" s="23">
        <v>55.679456999999999</v>
      </c>
      <c r="BJ1124" s="23">
        <v>93.331874999999997</v>
      </c>
      <c r="BK1124" s="14">
        <v>141.5874981706483</v>
      </c>
      <c r="BL1124" t="s">
        <v>523</v>
      </c>
    </row>
    <row r="1125" spans="1:64">
      <c r="A1125" t="s">
        <v>2012</v>
      </c>
      <c r="B1125" t="s">
        <v>2011</v>
      </c>
      <c r="C1125" t="s">
        <v>523</v>
      </c>
      <c r="D1125" t="s">
        <v>942</v>
      </c>
      <c r="E1125">
        <v>2015</v>
      </c>
      <c r="F1125" s="23">
        <v>68.510000000000005</v>
      </c>
      <c r="G1125" s="23">
        <v>7.79</v>
      </c>
      <c r="H1125" s="22">
        <v>8277</v>
      </c>
      <c r="I1125" s="34">
        <v>67.059084261806461</v>
      </c>
      <c r="J1125" s="13">
        <v>1</v>
      </c>
      <c r="K1125" s="13">
        <v>1</v>
      </c>
      <c r="L1125" s="19">
        <v>1253</v>
      </c>
      <c r="M1125" s="35">
        <v>1.2529999999999999</v>
      </c>
      <c r="N1125" s="19">
        <v>7.494637792257631</v>
      </c>
      <c r="O1125" s="17">
        <v>11.176170797378763</v>
      </c>
      <c r="P1125" s="36">
        <v>0</v>
      </c>
      <c r="Q1125" s="37">
        <v>0</v>
      </c>
      <c r="R1125" s="38">
        <v>0</v>
      </c>
      <c r="S1125" s="27">
        <v>0</v>
      </c>
      <c r="T1125" s="23">
        <v>0</v>
      </c>
      <c r="U1125" s="17">
        <v>0</v>
      </c>
      <c r="V1125" s="22">
        <v>0</v>
      </c>
      <c r="W1125" s="22">
        <v>0</v>
      </c>
      <c r="X1125" s="23">
        <v>0</v>
      </c>
      <c r="Y1125" s="27">
        <v>0</v>
      </c>
      <c r="Z1125" s="27">
        <v>0</v>
      </c>
      <c r="AA1125" s="14">
        <v>0</v>
      </c>
      <c r="AB1125" s="39">
        <v>0</v>
      </c>
      <c r="AC1125" s="22" t="s">
        <v>782</v>
      </c>
      <c r="AD1125" s="23">
        <v>0</v>
      </c>
      <c r="AE1125" s="23">
        <v>0</v>
      </c>
      <c r="AF1125" s="23">
        <v>0</v>
      </c>
      <c r="AG1125" s="14">
        <v>0</v>
      </c>
      <c r="AH1125" s="22" t="s">
        <v>782</v>
      </c>
      <c r="AI1125" s="23" t="s">
        <v>782</v>
      </c>
      <c r="AJ1125" s="23" t="s">
        <v>782</v>
      </c>
      <c r="AK1125" s="23" t="s">
        <v>782</v>
      </c>
      <c r="AL1125" s="14" t="s">
        <v>782</v>
      </c>
      <c r="AM1125" s="22" t="s">
        <v>782</v>
      </c>
      <c r="AN1125" s="23" t="s">
        <v>782</v>
      </c>
      <c r="AO1125" s="23" t="s">
        <v>782</v>
      </c>
      <c r="AP1125" s="23" t="s">
        <v>782</v>
      </c>
      <c r="AQ1125" s="14" t="s">
        <v>782</v>
      </c>
      <c r="AR1125" s="40">
        <v>226</v>
      </c>
      <c r="AS1125" s="41">
        <v>5361.8570000000018</v>
      </c>
      <c r="AT1125" s="23">
        <v>5.3618570000000014</v>
      </c>
      <c r="AU1125" s="23">
        <v>4.7622017786486319</v>
      </c>
      <c r="AV1125" s="14">
        <v>7.1015013567087237</v>
      </c>
      <c r="AW1125" s="22">
        <v>0</v>
      </c>
      <c r="AX1125" s="22" t="s">
        <v>782</v>
      </c>
      <c r="AY1125" s="23">
        <v>0</v>
      </c>
      <c r="AZ1125" s="23">
        <v>0</v>
      </c>
      <c r="BA1125" s="23">
        <v>0</v>
      </c>
      <c r="BB1125" s="14">
        <v>0</v>
      </c>
      <c r="BC1125" s="42">
        <v>26</v>
      </c>
      <c r="BD1125" s="43">
        <v>50000</v>
      </c>
      <c r="BE1125" s="44">
        <v>50</v>
      </c>
      <c r="BF1125" s="23">
        <v>95.054497725327025</v>
      </c>
      <c r="BG1125" s="14">
        <v>141.74738407435333</v>
      </c>
      <c r="BH1125" s="22">
        <v>253</v>
      </c>
      <c r="BI1125" s="23">
        <v>56.614857000000001</v>
      </c>
      <c r="BJ1125" s="23">
        <v>107.31133729623329</v>
      </c>
      <c r="BK1125" s="14">
        <v>160.02505622844083</v>
      </c>
      <c r="BL1125" t="s">
        <v>523</v>
      </c>
    </row>
    <row r="1126" spans="1:64">
      <c r="A1126" t="s">
        <v>2013</v>
      </c>
      <c r="B1126" t="s">
        <v>2011</v>
      </c>
      <c r="C1126" t="s">
        <v>523</v>
      </c>
      <c r="D1126" t="s">
        <v>942</v>
      </c>
      <c r="E1126">
        <v>2016</v>
      </c>
      <c r="F1126" s="23">
        <v>68.510000000000005</v>
      </c>
      <c r="G1126" s="23">
        <v>7.8</v>
      </c>
      <c r="H1126" s="22">
        <v>8237</v>
      </c>
      <c r="I1126" s="34">
        <v>70.374474490409355</v>
      </c>
      <c r="J1126" s="13">
        <v>1</v>
      </c>
      <c r="K1126" s="13">
        <v>1</v>
      </c>
      <c r="L1126" s="19">
        <v>1253</v>
      </c>
      <c r="M1126" s="35">
        <v>1.2529999999999999</v>
      </c>
      <c r="N1126" s="19">
        <v>7.4941930000000001</v>
      </c>
      <c r="O1126" s="17">
        <v>10.649021615104649</v>
      </c>
      <c r="P1126" s="13">
        <v>0</v>
      </c>
      <c r="Q1126" s="13">
        <v>0</v>
      </c>
      <c r="R1126" s="19">
        <v>0</v>
      </c>
      <c r="S1126" s="27">
        <v>0</v>
      </c>
      <c r="T1126" s="19">
        <v>0</v>
      </c>
      <c r="U1126" s="17">
        <v>0</v>
      </c>
      <c r="V1126" s="13">
        <v>0</v>
      </c>
      <c r="W1126" s="13">
        <v>0</v>
      </c>
      <c r="X1126" s="19">
        <v>0</v>
      </c>
      <c r="Y1126" s="27">
        <v>0</v>
      </c>
      <c r="Z1126" s="19">
        <v>0</v>
      </c>
      <c r="AA1126" s="14">
        <v>0</v>
      </c>
      <c r="AB1126" s="13">
        <v>0</v>
      </c>
      <c r="AC1126" s="22" t="s">
        <v>782</v>
      </c>
      <c r="AD1126" s="19">
        <v>0</v>
      </c>
      <c r="AE1126" s="23">
        <v>0</v>
      </c>
      <c r="AF1126" s="19">
        <v>0</v>
      </c>
      <c r="AG1126" s="14">
        <v>0</v>
      </c>
      <c r="AH1126" s="22" t="s">
        <v>782</v>
      </c>
      <c r="AI1126" s="23" t="s">
        <v>782</v>
      </c>
      <c r="AJ1126" s="23" t="s">
        <v>782</v>
      </c>
      <c r="AK1126" s="23" t="s">
        <v>782</v>
      </c>
      <c r="AL1126" s="14" t="s">
        <v>782</v>
      </c>
      <c r="AM1126" s="22" t="s">
        <v>782</v>
      </c>
      <c r="AN1126" s="23" t="s">
        <v>782</v>
      </c>
      <c r="AO1126" s="23" t="s">
        <v>782</v>
      </c>
      <c r="AP1126" s="23" t="s">
        <v>782</v>
      </c>
      <c r="AQ1126" s="14" t="s">
        <v>782</v>
      </c>
      <c r="AR1126" s="13">
        <v>232</v>
      </c>
      <c r="AS1126" s="19">
        <v>5394.7419999999984</v>
      </c>
      <c r="AT1126" s="23">
        <v>5.3947419999999981</v>
      </c>
      <c r="AU1126" s="19">
        <v>4.7905308959999982</v>
      </c>
      <c r="AV1126" s="14">
        <v>6.807199528932685</v>
      </c>
      <c r="AW1126" s="13">
        <v>0</v>
      </c>
      <c r="AX1126" s="22" t="s">
        <v>782</v>
      </c>
      <c r="AY1126" s="19">
        <v>0</v>
      </c>
      <c r="AZ1126" s="23">
        <v>0</v>
      </c>
      <c r="BA1126" s="19">
        <v>0</v>
      </c>
      <c r="BB1126" s="14">
        <v>0</v>
      </c>
      <c r="BC1126" s="13">
        <v>26</v>
      </c>
      <c r="BD1126" s="19">
        <v>49999.999999999993</v>
      </c>
      <c r="BE1126" s="44">
        <v>49.999999999999993</v>
      </c>
      <c r="BF1126" s="19">
        <v>95.312797725327044</v>
      </c>
      <c r="BG1126" s="14">
        <v>135.43660313700286</v>
      </c>
      <c r="BH1126" s="22">
        <v>259</v>
      </c>
      <c r="BI1126" s="23">
        <v>56.647741999999994</v>
      </c>
      <c r="BJ1126" s="23">
        <v>107.59752162132703</v>
      </c>
      <c r="BK1126" s="14">
        <v>152.89282428104022</v>
      </c>
      <c r="BL1126" t="s">
        <v>523</v>
      </c>
    </row>
    <row r="1127" spans="1:64">
      <c r="A1127" t="s">
        <v>2014</v>
      </c>
      <c r="B1127" t="s">
        <v>2011</v>
      </c>
      <c r="C1127" t="s">
        <v>523</v>
      </c>
      <c r="D1127" t="s">
        <v>942</v>
      </c>
      <c r="E1127">
        <v>2017</v>
      </c>
      <c r="F1127" s="23">
        <v>68.510000000000005</v>
      </c>
      <c r="G1127" s="23">
        <v>7.81</v>
      </c>
      <c r="H1127" s="22">
        <v>8329</v>
      </c>
      <c r="I1127" s="34">
        <v>65.424382153460897</v>
      </c>
      <c r="J1127" s="13">
        <v>1</v>
      </c>
      <c r="K1127" s="13">
        <v>1</v>
      </c>
      <c r="L1127" s="19">
        <v>1253</v>
      </c>
      <c r="M1127" s="19">
        <v>1.2529999999999999</v>
      </c>
      <c r="N1127" s="19">
        <v>7.4941930000000001</v>
      </c>
      <c r="O1127" s="17">
        <v>11.454740195209567</v>
      </c>
      <c r="P1127" s="13">
        <v>0</v>
      </c>
      <c r="Q1127" s="13">
        <v>0</v>
      </c>
      <c r="R1127" s="19">
        <v>0</v>
      </c>
      <c r="S1127" s="19">
        <v>0</v>
      </c>
      <c r="T1127" s="19">
        <v>0</v>
      </c>
      <c r="U1127" s="17">
        <v>0</v>
      </c>
      <c r="V1127" s="13">
        <v>0</v>
      </c>
      <c r="W1127" s="13">
        <v>0</v>
      </c>
      <c r="X1127" s="19">
        <v>0</v>
      </c>
      <c r="Y1127" s="19">
        <v>0</v>
      </c>
      <c r="Z1127" s="19">
        <v>0</v>
      </c>
      <c r="AA1127" s="14">
        <v>0</v>
      </c>
      <c r="AB1127" s="13">
        <v>0</v>
      </c>
      <c r="AC1127" s="22" t="s">
        <v>782</v>
      </c>
      <c r="AD1127" s="19">
        <v>0</v>
      </c>
      <c r="AE1127" s="19">
        <v>0</v>
      </c>
      <c r="AF1127" s="19">
        <v>0</v>
      </c>
      <c r="AG1127" s="14">
        <v>0</v>
      </c>
      <c r="AH1127" s="22" t="s">
        <v>782</v>
      </c>
      <c r="AI1127" s="23" t="s">
        <v>782</v>
      </c>
      <c r="AJ1127" s="23" t="s">
        <v>782</v>
      </c>
      <c r="AK1127" s="23" t="s">
        <v>782</v>
      </c>
      <c r="AL1127" s="14" t="s">
        <v>782</v>
      </c>
      <c r="AM1127" s="22" t="s">
        <v>782</v>
      </c>
      <c r="AN1127" s="23" t="s">
        <v>782</v>
      </c>
      <c r="AO1127" s="23" t="s">
        <v>782</v>
      </c>
      <c r="AP1127" s="23" t="s">
        <v>782</v>
      </c>
      <c r="AQ1127" s="14" t="s">
        <v>782</v>
      </c>
      <c r="AR1127" s="13">
        <v>248</v>
      </c>
      <c r="AS1127" s="19">
        <v>5469.4969999999976</v>
      </c>
      <c r="AT1127" s="19">
        <v>5.4694969999999996</v>
      </c>
      <c r="AU1127" s="19">
        <v>4.8569133360000007</v>
      </c>
      <c r="AV1127" s="14">
        <v>7.4237053161732822</v>
      </c>
      <c r="AW1127" s="13">
        <v>0</v>
      </c>
      <c r="AX1127" s="22" t="s">
        <v>782</v>
      </c>
      <c r="AY1127" s="19">
        <v>0</v>
      </c>
      <c r="AZ1127" s="19">
        <v>0</v>
      </c>
      <c r="BA1127" s="19">
        <v>0</v>
      </c>
      <c r="BB1127" s="14">
        <v>0</v>
      </c>
      <c r="BC1127" s="13">
        <v>26</v>
      </c>
      <c r="BD1127" s="19">
        <v>50000</v>
      </c>
      <c r="BE1127" s="19">
        <v>49.999999999999993</v>
      </c>
      <c r="BF1127" s="19">
        <v>95.312797725327044</v>
      </c>
      <c r="BG1127" s="14">
        <v>145.68390955799813</v>
      </c>
      <c r="BH1127" s="22">
        <v>275</v>
      </c>
      <c r="BI1127" s="23">
        <v>56.72249699999999</v>
      </c>
      <c r="BJ1127" s="23">
        <v>107.66390406132705</v>
      </c>
      <c r="BK1127" s="14">
        <v>164.562355069381</v>
      </c>
      <c r="BL1127" t="s">
        <v>523</v>
      </c>
    </row>
    <row r="1128" spans="1:64">
      <c r="A1128" t="s">
        <v>2015</v>
      </c>
      <c r="B1128" t="s">
        <v>2011</v>
      </c>
      <c r="C1128" t="s">
        <v>523</v>
      </c>
      <c r="D1128" t="s">
        <v>942</v>
      </c>
      <c r="E1128">
        <v>2018</v>
      </c>
      <c r="F1128" s="23">
        <v>68.510000000000005</v>
      </c>
      <c r="G1128" s="23">
        <v>7.83</v>
      </c>
      <c r="H1128" s="22">
        <v>8361</v>
      </c>
      <c r="I1128" s="34">
        <v>65.429032074011957</v>
      </c>
      <c r="J1128" s="13">
        <v>1</v>
      </c>
      <c r="K1128" s="13">
        <v>1</v>
      </c>
      <c r="L1128" s="19">
        <v>1253</v>
      </c>
      <c r="M1128" s="19">
        <v>1.2529999999999999</v>
      </c>
      <c r="N1128" s="19">
        <v>7.4941930000000001</v>
      </c>
      <c r="O1128" s="17">
        <v>11.453926127965222</v>
      </c>
      <c r="P1128" s="13">
        <v>0</v>
      </c>
      <c r="Q1128" s="13">
        <v>0</v>
      </c>
      <c r="R1128" s="19">
        <v>0</v>
      </c>
      <c r="S1128" s="19">
        <v>0</v>
      </c>
      <c r="T1128" s="19">
        <v>0</v>
      </c>
      <c r="U1128" s="17">
        <v>0</v>
      </c>
      <c r="V1128" s="13">
        <v>0</v>
      </c>
      <c r="W1128" s="13">
        <v>0</v>
      </c>
      <c r="X1128" s="19">
        <v>0</v>
      </c>
      <c r="Y1128" s="19">
        <v>0</v>
      </c>
      <c r="Z1128" s="19">
        <v>0</v>
      </c>
      <c r="AA1128" s="14">
        <v>0</v>
      </c>
      <c r="AB1128" s="13">
        <v>0</v>
      </c>
      <c r="AC1128" s="22" t="s">
        <v>782</v>
      </c>
      <c r="AD1128" s="19">
        <v>0</v>
      </c>
      <c r="AE1128" s="19">
        <v>0</v>
      </c>
      <c r="AF1128" s="19">
        <v>0</v>
      </c>
      <c r="AG1128" s="14">
        <v>0</v>
      </c>
      <c r="AH1128" s="22" t="s">
        <v>782</v>
      </c>
      <c r="AI1128" s="23" t="s">
        <v>782</v>
      </c>
      <c r="AJ1128" s="23" t="s">
        <v>782</v>
      </c>
      <c r="AK1128" s="23" t="s">
        <v>782</v>
      </c>
      <c r="AL1128" s="14" t="s">
        <v>782</v>
      </c>
      <c r="AM1128" s="22" t="s">
        <v>782</v>
      </c>
      <c r="AN1128" s="23" t="s">
        <v>782</v>
      </c>
      <c r="AO1128" s="23" t="s">
        <v>782</v>
      </c>
      <c r="AP1128" s="23" t="s">
        <v>782</v>
      </c>
      <c r="AQ1128" s="14" t="s">
        <v>782</v>
      </c>
      <c r="AR1128" s="13">
        <v>265</v>
      </c>
      <c r="AS1128" s="19">
        <v>5643.9619999999959</v>
      </c>
      <c r="AT1128" s="19">
        <v>5.6439620000000001</v>
      </c>
      <c r="AU1128" s="19">
        <v>5.0118382560000025</v>
      </c>
      <c r="AV1128" s="14">
        <v>7.6599608723092762</v>
      </c>
      <c r="AW1128" s="13">
        <v>0</v>
      </c>
      <c r="AX1128" s="22" t="s">
        <v>782</v>
      </c>
      <c r="AY1128" s="19">
        <v>0</v>
      </c>
      <c r="AZ1128" s="19">
        <v>0</v>
      </c>
      <c r="BA1128" s="19">
        <v>0</v>
      </c>
      <c r="BB1128" s="14">
        <v>0</v>
      </c>
      <c r="BC1128" s="13">
        <v>26</v>
      </c>
      <c r="BD1128" s="19">
        <v>50000</v>
      </c>
      <c r="BE1128" s="19">
        <v>49.999999999999979</v>
      </c>
      <c r="BF1128" s="19">
        <v>95.976705288738472</v>
      </c>
      <c r="BG1128" s="14">
        <v>146.68825481045116</v>
      </c>
      <c r="BH1128" s="22">
        <v>292</v>
      </c>
      <c r="BI1128" s="23">
        <v>56.896961999999981</v>
      </c>
      <c r="BJ1128" s="23">
        <v>108.48273654473847</v>
      </c>
      <c r="BK1128" s="14">
        <v>165.80214181072566</v>
      </c>
      <c r="BL1128" t="s">
        <v>523</v>
      </c>
    </row>
    <row r="1129" spans="1:64">
      <c r="A1129" t="s">
        <v>2016</v>
      </c>
      <c r="B1129" t="s">
        <v>2011</v>
      </c>
      <c r="C1129" t="s">
        <v>523</v>
      </c>
      <c r="D1129" t="s">
        <v>942</v>
      </c>
      <c r="E1129">
        <v>2019</v>
      </c>
      <c r="F1129" s="23">
        <v>68.510000000000005</v>
      </c>
      <c r="G1129" s="23">
        <v>7.92</v>
      </c>
      <c r="H1129" s="22">
        <v>8455</v>
      </c>
      <c r="I1129" s="34">
        <v>67.045959908548937</v>
      </c>
      <c r="J1129" s="22">
        <v>1</v>
      </c>
      <c r="K1129" s="22">
        <v>1</v>
      </c>
      <c r="L1129" s="23">
        <v>1253</v>
      </c>
      <c r="M1129" s="23">
        <v>1.2529999999999999</v>
      </c>
      <c r="N1129" s="23">
        <v>7.4941930000000001</v>
      </c>
      <c r="O1129" s="14">
        <v>11.17769513662288</v>
      </c>
      <c r="P1129" s="22">
        <v>0</v>
      </c>
      <c r="Q1129" s="22">
        <v>0</v>
      </c>
      <c r="R1129" s="23">
        <v>0</v>
      </c>
      <c r="S1129" s="23">
        <v>0</v>
      </c>
      <c r="T1129" s="23">
        <v>0</v>
      </c>
      <c r="U1129" s="14">
        <v>0</v>
      </c>
      <c r="V1129" s="22">
        <v>0</v>
      </c>
      <c r="W1129" s="22">
        <v>0</v>
      </c>
      <c r="X1129" s="23">
        <v>0</v>
      </c>
      <c r="Y1129" s="23">
        <v>0</v>
      </c>
      <c r="Z1129" s="23">
        <v>0</v>
      </c>
      <c r="AA1129" s="14">
        <v>0</v>
      </c>
      <c r="AB1129" s="22">
        <v>0</v>
      </c>
      <c r="AC1129" s="22">
        <v>0</v>
      </c>
      <c r="AD1129" s="23">
        <v>0</v>
      </c>
      <c r="AE1129" s="23">
        <v>0</v>
      </c>
      <c r="AF1129" s="23">
        <v>0</v>
      </c>
      <c r="AG1129" s="14">
        <v>0</v>
      </c>
      <c r="AH1129" s="22">
        <v>0</v>
      </c>
      <c r="AI1129" s="23">
        <v>0</v>
      </c>
      <c r="AJ1129" s="23">
        <v>0</v>
      </c>
      <c r="AK1129" s="23">
        <v>0</v>
      </c>
      <c r="AL1129" s="14">
        <v>0</v>
      </c>
      <c r="AM1129" s="22">
        <v>283</v>
      </c>
      <c r="AN1129" s="23">
        <v>5794.166999999994</v>
      </c>
      <c r="AO1129" s="23">
        <v>5.7941670000000025</v>
      </c>
      <c r="AP1129" s="23">
        <v>5.1452202960000024</v>
      </c>
      <c r="AQ1129" s="14">
        <v>7.674169037206882</v>
      </c>
      <c r="AR1129" s="22">
        <v>283</v>
      </c>
      <c r="AS1129" s="23">
        <v>5794.166999999994</v>
      </c>
      <c r="AT1129" s="23">
        <v>5.7941670000000025</v>
      </c>
      <c r="AU1129" s="23">
        <v>5.1452202960000024</v>
      </c>
      <c r="AV1129" s="14">
        <v>7.674169037206882</v>
      </c>
      <c r="AW1129" s="22">
        <v>0</v>
      </c>
      <c r="AX1129" s="22" t="s">
        <v>782</v>
      </c>
      <c r="AY1129" s="23">
        <v>0</v>
      </c>
      <c r="AZ1129" s="23">
        <v>0</v>
      </c>
      <c r="BA1129" s="23">
        <v>0</v>
      </c>
      <c r="BB1129" s="14">
        <v>0</v>
      </c>
      <c r="BC1129" s="22">
        <v>26</v>
      </c>
      <c r="BD1129" s="23">
        <v>50000</v>
      </c>
      <c r="BE1129" s="23">
        <v>50</v>
      </c>
      <c r="BF1129" s="23">
        <v>97.025002785665777</v>
      </c>
      <c r="BG1129" s="14">
        <v>144.71416759191521</v>
      </c>
      <c r="BH1129" s="22">
        <v>310</v>
      </c>
      <c r="BI1129" s="23">
        <v>57.047167000000002</v>
      </c>
      <c r="BJ1129" s="23">
        <v>109.66441608166578</v>
      </c>
      <c r="BK1129" s="14">
        <v>163.56603176574498</v>
      </c>
      <c r="BL1129" t="s">
        <v>523</v>
      </c>
    </row>
    <row r="1130" spans="1:64">
      <c r="A1130" t="s">
        <v>2017</v>
      </c>
      <c r="B1130" t="s">
        <v>2011</v>
      </c>
      <c r="C1130" t="s">
        <v>523</v>
      </c>
      <c r="D1130" t="s">
        <v>942</v>
      </c>
      <c r="E1130">
        <v>2020</v>
      </c>
      <c r="F1130" s="23">
        <v>68.510000000000005</v>
      </c>
      <c r="G1130" s="23">
        <v>8.2200000000000006</v>
      </c>
      <c r="H1130" s="22">
        <v>8617</v>
      </c>
      <c r="I1130" s="34">
        <v>68.081755236924977</v>
      </c>
      <c r="J1130" s="22">
        <v>1</v>
      </c>
      <c r="K1130" s="22">
        <v>1</v>
      </c>
      <c r="L1130" s="23">
        <v>1253</v>
      </c>
      <c r="M1130" s="23">
        <v>1.2529999999999999</v>
      </c>
      <c r="N1130" s="23">
        <v>7.4941930000000001</v>
      </c>
      <c r="O1130" s="14">
        <v>11.007637764214738</v>
      </c>
      <c r="P1130" s="22">
        <v>0</v>
      </c>
      <c r="Q1130" s="22">
        <v>0</v>
      </c>
      <c r="R1130" s="23">
        <v>0</v>
      </c>
      <c r="S1130" s="23">
        <v>0</v>
      </c>
      <c r="T1130" s="23">
        <v>0</v>
      </c>
      <c r="U1130" s="14">
        <v>0</v>
      </c>
      <c r="V1130" s="22">
        <v>0</v>
      </c>
      <c r="W1130" s="22">
        <v>0</v>
      </c>
      <c r="X1130" s="23">
        <v>0</v>
      </c>
      <c r="Y1130" s="23">
        <v>0</v>
      </c>
      <c r="Z1130" s="23">
        <v>0</v>
      </c>
      <c r="AA1130" s="14">
        <v>0</v>
      </c>
      <c r="AB1130" s="22">
        <v>0</v>
      </c>
      <c r="AC1130" s="22">
        <v>0</v>
      </c>
      <c r="AD1130" s="23">
        <v>0</v>
      </c>
      <c r="AE1130" s="23">
        <v>0</v>
      </c>
      <c r="AF1130" s="23">
        <v>0</v>
      </c>
      <c r="AG1130" s="14">
        <v>0</v>
      </c>
      <c r="AH1130" s="22">
        <v>0</v>
      </c>
      <c r="AI1130" s="23">
        <v>0</v>
      </c>
      <c r="AJ1130" s="23">
        <v>0</v>
      </c>
      <c r="AK1130" s="23">
        <v>0</v>
      </c>
      <c r="AL1130" s="14">
        <v>0</v>
      </c>
      <c r="AM1130" s="22">
        <v>328</v>
      </c>
      <c r="AN1130" s="23">
        <v>6206.2819999999929</v>
      </c>
      <c r="AO1130" s="23">
        <v>6.2062820000000052</v>
      </c>
      <c r="AP1130" s="23">
        <v>5.5111784160000035</v>
      </c>
      <c r="AQ1130" s="14">
        <v>8.0949417311893104</v>
      </c>
      <c r="AR1130" s="22">
        <v>328</v>
      </c>
      <c r="AS1130" s="23">
        <v>6206.2819999999929</v>
      </c>
      <c r="AT1130" s="23">
        <v>6.2062820000000052</v>
      </c>
      <c r="AU1130" s="23">
        <v>5.5111784160000035</v>
      </c>
      <c r="AV1130" s="14">
        <v>8.0949417311893104</v>
      </c>
      <c r="AW1130" s="22">
        <v>0</v>
      </c>
      <c r="AX1130" s="22">
        <v>0</v>
      </c>
      <c r="AY1130" s="23">
        <v>0</v>
      </c>
      <c r="AZ1130" s="23">
        <v>0</v>
      </c>
      <c r="BA1130" s="23">
        <v>0</v>
      </c>
      <c r="BB1130" s="14">
        <v>0</v>
      </c>
      <c r="BC1130" s="22">
        <v>26</v>
      </c>
      <c r="BD1130" s="23">
        <v>50000</v>
      </c>
      <c r="BE1130" s="23">
        <v>49.999999999999979</v>
      </c>
      <c r="BF1130" s="23">
        <v>98.45722765301457</v>
      </c>
      <c r="BG1130" s="14">
        <v>144.61617111718513</v>
      </c>
      <c r="BH1130" s="22">
        <v>355</v>
      </c>
      <c r="BI1130" s="23">
        <v>57.459281999999988</v>
      </c>
      <c r="BJ1130" s="23">
        <v>111.46259906901457</v>
      </c>
      <c r="BK1130" s="14">
        <v>163.71875061258919</v>
      </c>
      <c r="BL1130" t="s">
        <v>523</v>
      </c>
    </row>
    <row r="1131" spans="1:64">
      <c r="A1131" t="s">
        <v>2018</v>
      </c>
      <c r="B1131" t="s">
        <v>2011</v>
      </c>
      <c r="C1131" t="s">
        <v>523</v>
      </c>
      <c r="D1131" t="s">
        <v>942</v>
      </c>
      <c r="E1131">
        <v>2021</v>
      </c>
      <c r="F1131" s="23">
        <v>68.510000000000005</v>
      </c>
      <c r="G1131" s="23">
        <v>8.26</v>
      </c>
      <c r="H1131" s="22">
        <v>8569</v>
      </c>
      <c r="I1131" s="34">
        <v>64.61</v>
      </c>
      <c r="J1131" s="22">
        <v>1</v>
      </c>
      <c r="K1131" s="22">
        <v>1</v>
      </c>
      <c r="L1131" s="23">
        <v>1253</v>
      </c>
      <c r="M1131" s="23">
        <v>1.2529999999999999</v>
      </c>
      <c r="N1131" s="23">
        <v>7.4941930000000001</v>
      </c>
      <c r="O1131" s="14">
        <v>11.6</v>
      </c>
      <c r="P1131" s="22">
        <v>0</v>
      </c>
      <c r="Q1131" s="22">
        <v>0</v>
      </c>
      <c r="R1131" s="23">
        <v>0</v>
      </c>
      <c r="S1131" s="23">
        <v>0</v>
      </c>
      <c r="T1131" s="23">
        <v>0</v>
      </c>
      <c r="U1131" s="14">
        <v>0</v>
      </c>
      <c r="V1131" s="22">
        <v>0</v>
      </c>
      <c r="W1131" s="22">
        <v>0</v>
      </c>
      <c r="X1131" s="23">
        <v>0</v>
      </c>
      <c r="Y1131" s="23">
        <v>0</v>
      </c>
      <c r="Z1131" s="23">
        <v>0</v>
      </c>
      <c r="AA1131" s="14">
        <v>0</v>
      </c>
      <c r="AB1131" s="22">
        <v>0</v>
      </c>
      <c r="AC1131" s="22">
        <v>0</v>
      </c>
      <c r="AD1131" s="23">
        <v>0</v>
      </c>
      <c r="AE1131" s="23">
        <v>0</v>
      </c>
      <c r="AF1131" s="23">
        <v>0</v>
      </c>
      <c r="AG1131" s="14">
        <v>0</v>
      </c>
      <c r="AH1131" s="22">
        <v>0</v>
      </c>
      <c r="AI1131" s="23">
        <v>0</v>
      </c>
      <c r="AJ1131" s="23">
        <v>0</v>
      </c>
      <c r="AK1131" s="23">
        <v>0</v>
      </c>
      <c r="AL1131" s="14">
        <v>0</v>
      </c>
      <c r="AM1131" s="22">
        <v>373</v>
      </c>
      <c r="AN1131" s="23">
        <v>6595.8419999999996</v>
      </c>
      <c r="AO1131" s="23">
        <v>6.5958420000000002</v>
      </c>
      <c r="AP1131" s="23">
        <v>5.9021105489999997</v>
      </c>
      <c r="AQ1131" s="14">
        <v>9.14</v>
      </c>
      <c r="AR1131" s="22">
        <v>373</v>
      </c>
      <c r="AS1131" s="23">
        <v>6595.8419999999996</v>
      </c>
      <c r="AT1131" s="23">
        <v>6.5958420000000002</v>
      </c>
      <c r="AU1131" s="23">
        <v>5.9021105489999997</v>
      </c>
      <c r="AV1131" s="14">
        <v>9.14</v>
      </c>
      <c r="AW1131" s="22">
        <v>0</v>
      </c>
      <c r="AX1131" s="22">
        <v>0</v>
      </c>
      <c r="AY1131" s="23">
        <v>0</v>
      </c>
      <c r="AZ1131" s="23">
        <v>0</v>
      </c>
      <c r="BA1131" s="23">
        <v>0</v>
      </c>
      <c r="BB1131" s="14">
        <v>0</v>
      </c>
      <c r="BC1131" s="22">
        <v>26</v>
      </c>
      <c r="BD1131" s="23">
        <v>50000</v>
      </c>
      <c r="BE1131" s="23">
        <v>50</v>
      </c>
      <c r="BF1131" s="23">
        <v>85.854702509999996</v>
      </c>
      <c r="BG1131" s="14">
        <v>132.88999999999999</v>
      </c>
      <c r="BH1131" s="22">
        <v>400</v>
      </c>
      <c r="BI1131" s="23">
        <v>57.85</v>
      </c>
      <c r="BJ1131" s="23">
        <v>99.25</v>
      </c>
      <c r="BK1131" s="14">
        <v>153.62</v>
      </c>
      <c r="BL1131" t="s">
        <v>523</v>
      </c>
    </row>
    <row r="1132" spans="1:64">
      <c r="A1132" t="s">
        <v>2019</v>
      </c>
      <c r="B1132" t="s">
        <v>2011</v>
      </c>
      <c r="C1132" t="s">
        <v>523</v>
      </c>
      <c r="D1132" s="111" t="s">
        <v>942</v>
      </c>
      <c r="E1132" s="110">
        <v>2022</v>
      </c>
      <c r="F1132" s="23"/>
      <c r="G1132" s="23"/>
      <c r="H1132" s="22">
        <v>8686</v>
      </c>
      <c r="I1132" s="34">
        <v>62.95211655416945</v>
      </c>
      <c r="J1132" s="22">
        <v>1</v>
      </c>
      <c r="K1132" s="22">
        <v>1</v>
      </c>
      <c r="L1132" s="23">
        <v>1253</v>
      </c>
      <c r="M1132" s="23">
        <v>1.2529999999999999</v>
      </c>
      <c r="N1132" s="23">
        <v>7.415254</v>
      </c>
      <c r="O1132" s="14">
        <v>11.779197278647928</v>
      </c>
      <c r="P1132" s="22">
        <v>0</v>
      </c>
      <c r="Q1132" s="22">
        <v>0</v>
      </c>
      <c r="R1132" s="23">
        <v>0</v>
      </c>
      <c r="S1132" s="23">
        <v>0</v>
      </c>
      <c r="T1132" s="23">
        <v>0</v>
      </c>
      <c r="U1132" s="14">
        <v>0</v>
      </c>
      <c r="V1132" s="22">
        <v>0</v>
      </c>
      <c r="W1132" s="22">
        <v>0</v>
      </c>
      <c r="X1132" s="23">
        <v>0</v>
      </c>
      <c r="Y1132" s="23">
        <v>0</v>
      </c>
      <c r="Z1132" s="23">
        <v>0</v>
      </c>
      <c r="AA1132" s="14">
        <v>0</v>
      </c>
      <c r="AB1132" s="22">
        <v>0</v>
      </c>
      <c r="AC1132" s="22">
        <v>0</v>
      </c>
      <c r="AD1132" s="23">
        <v>0</v>
      </c>
      <c r="AE1132" s="23">
        <v>0</v>
      </c>
      <c r="AF1132" s="23">
        <v>0</v>
      </c>
      <c r="AG1132" s="14">
        <v>0</v>
      </c>
      <c r="AH1132" s="22">
        <v>0</v>
      </c>
      <c r="AI1132" s="23">
        <v>0</v>
      </c>
      <c r="AJ1132" s="23">
        <v>0</v>
      </c>
      <c r="AK1132" s="23">
        <v>0</v>
      </c>
      <c r="AL1132" s="14">
        <v>0</v>
      </c>
      <c r="AM1132" s="22">
        <v>453</v>
      </c>
      <c r="AN1132" s="23">
        <v>7323.9909999999936</v>
      </c>
      <c r="AO1132" s="23">
        <v>7.3239910000000066</v>
      </c>
      <c r="AP1132" s="23">
        <v>7.5024321179730906</v>
      </c>
      <c r="AQ1132" s="14">
        <v>11.917680498506114</v>
      </c>
      <c r="AR1132" s="22">
        <v>453</v>
      </c>
      <c r="AS1132" s="23">
        <v>7323.99099999999</v>
      </c>
      <c r="AT1132" s="23">
        <v>7.3239910000000101</v>
      </c>
      <c r="AU1132" s="23">
        <v>7.5024321179730897</v>
      </c>
      <c r="AV1132" s="14">
        <v>11.917680498506112</v>
      </c>
      <c r="AW1132" s="22">
        <v>0</v>
      </c>
      <c r="AX1132" s="22">
        <v>0</v>
      </c>
      <c r="AY1132" s="23">
        <v>0</v>
      </c>
      <c r="AZ1132" s="23">
        <v>0</v>
      </c>
      <c r="BA1132" s="23">
        <v>0</v>
      </c>
      <c r="BB1132" s="14">
        <v>0</v>
      </c>
      <c r="BC1132" s="22">
        <v>26</v>
      </c>
      <c r="BD1132" s="23">
        <v>50000</v>
      </c>
      <c r="BE1132" s="23">
        <v>49.999999999999979</v>
      </c>
      <c r="BF1132" s="23">
        <v>97.207325625503458</v>
      </c>
      <c r="BG1132" s="14">
        <v>154.41470588500047</v>
      </c>
      <c r="BH1132" s="22">
        <v>480</v>
      </c>
      <c r="BI1132" s="23">
        <v>58.576990999999992</v>
      </c>
      <c r="BJ1132" s="23">
        <v>112.12501174347655</v>
      </c>
      <c r="BK1132" s="14">
        <v>178.11158366215452</v>
      </c>
      <c r="BL1132" t="s">
        <v>523</v>
      </c>
    </row>
    <row r="1133" spans="1:64">
      <c r="A1133" t="s">
        <v>2020</v>
      </c>
      <c r="B1133" t="s">
        <v>2011</v>
      </c>
      <c r="C1133" t="s">
        <v>523</v>
      </c>
      <c r="D1133" t="s">
        <v>942</v>
      </c>
      <c r="E1133">
        <v>2023</v>
      </c>
      <c r="F1133">
        <v>68.510000000000005</v>
      </c>
      <c r="G1133">
        <v>8.24</v>
      </c>
      <c r="H1133">
        <v>9064</v>
      </c>
      <c r="I1133">
        <v>62.95211655416945</v>
      </c>
      <c r="J1133">
        <v>1</v>
      </c>
      <c r="K1133">
        <v>2</v>
      </c>
      <c r="L1133">
        <v>1791</v>
      </c>
      <c r="M1133">
        <v>1.7909999999999999</v>
      </c>
      <c r="N1133">
        <v>10.599138</v>
      </c>
      <c r="O1133">
        <v>16.836825479695484</v>
      </c>
      <c r="P1133">
        <v>0</v>
      </c>
      <c r="Q1133">
        <v>0</v>
      </c>
      <c r="R1133">
        <v>0</v>
      </c>
      <c r="S1133">
        <v>0</v>
      </c>
      <c r="T1133">
        <v>0</v>
      </c>
      <c r="U1133">
        <v>0</v>
      </c>
      <c r="V1133">
        <v>0</v>
      </c>
      <c r="W1133">
        <v>0</v>
      </c>
      <c r="X1133">
        <v>0</v>
      </c>
      <c r="Y1133">
        <v>0</v>
      </c>
      <c r="Z1133">
        <v>0</v>
      </c>
      <c r="AA1133">
        <v>0</v>
      </c>
      <c r="AG1133">
        <v>0</v>
      </c>
      <c r="AH1133">
        <v>1</v>
      </c>
      <c r="AI1133">
        <v>11.48</v>
      </c>
      <c r="AJ1133">
        <v>1.1480000000000001E-2</v>
      </c>
      <c r="AK1133">
        <v>1.0768E-2</v>
      </c>
      <c r="AL1133">
        <v>1.8475999999999999E-2</v>
      </c>
      <c r="AM1133">
        <v>588</v>
      </c>
      <c r="AN1133">
        <v>9177.5460000000003</v>
      </c>
      <c r="AO1133">
        <v>9.1775459999999995</v>
      </c>
      <c r="AP1133">
        <v>8.6084209999999999</v>
      </c>
      <c r="AQ1133">
        <v>13.674553726231858</v>
      </c>
      <c r="AR1133">
        <v>636</v>
      </c>
      <c r="AS1133">
        <v>9223.7709999999806</v>
      </c>
      <c r="AT1133">
        <v>9.2237710000000206</v>
      </c>
      <c r="AU1133">
        <v>8.6517794622450293</v>
      </c>
      <c r="AV1133">
        <v>13.743429031175289</v>
      </c>
      <c r="AW1133">
        <v>0</v>
      </c>
      <c r="AX1133">
        <v>0</v>
      </c>
      <c r="AY1133">
        <v>0</v>
      </c>
      <c r="AZ1133">
        <v>0</v>
      </c>
      <c r="BA1133">
        <v>0</v>
      </c>
      <c r="BB1133">
        <v>0</v>
      </c>
      <c r="BC1133">
        <v>26</v>
      </c>
      <c r="BD1133">
        <v>50000</v>
      </c>
      <c r="BE1133">
        <v>50</v>
      </c>
      <c r="BF1133">
        <v>116.06993799999999</v>
      </c>
      <c r="BG1133">
        <v>184.37813429215421</v>
      </c>
      <c r="BH1133">
        <v>663</v>
      </c>
      <c r="BI1133">
        <v>61.014771000000017</v>
      </c>
      <c r="BJ1133">
        <v>135.32085546224502</v>
      </c>
      <c r="BK1133">
        <v>214.958388803025</v>
      </c>
      <c r="BL1133" t="s">
        <v>523</v>
      </c>
    </row>
    <row r="1134" spans="1:64">
      <c r="A1134" t="s">
        <v>2021</v>
      </c>
      <c r="B1134" t="s">
        <v>2011</v>
      </c>
      <c r="C1134" t="s">
        <v>523</v>
      </c>
      <c r="D1134" t="s">
        <v>942</v>
      </c>
      <c r="E1134">
        <v>2024</v>
      </c>
      <c r="F1134">
        <v>68.510000000000005</v>
      </c>
      <c r="G1134">
        <v>8.25</v>
      </c>
      <c r="H1134">
        <v>9052</v>
      </c>
      <c r="I1134">
        <v>62.070452436639854</v>
      </c>
      <c r="J1134">
        <v>1</v>
      </c>
      <c r="K1134">
        <v>2</v>
      </c>
      <c r="L1134">
        <v>1791</v>
      </c>
      <c r="M1134">
        <v>1.7909999999999999</v>
      </c>
      <c r="N1134">
        <v>10.599138</v>
      </c>
      <c r="O1134">
        <v>17.075979929128703</v>
      </c>
      <c r="P1134">
        <v>0</v>
      </c>
      <c r="Q1134">
        <v>0</v>
      </c>
      <c r="R1134">
        <v>0</v>
      </c>
      <c r="S1134">
        <v>0</v>
      </c>
      <c r="T1134">
        <v>0</v>
      </c>
      <c r="U1134">
        <v>0</v>
      </c>
      <c r="V1134">
        <v>0</v>
      </c>
      <c r="W1134">
        <v>0</v>
      </c>
      <c r="X1134">
        <v>0</v>
      </c>
      <c r="Y1134">
        <v>0</v>
      </c>
      <c r="Z1134">
        <v>0</v>
      </c>
      <c r="AA1134">
        <v>0</v>
      </c>
      <c r="AB1134">
        <v>0</v>
      </c>
      <c r="AC1134">
        <v>0</v>
      </c>
      <c r="AD1134">
        <v>0</v>
      </c>
      <c r="AE1134">
        <v>0</v>
      </c>
      <c r="AF1134">
        <v>0</v>
      </c>
      <c r="AG1134">
        <v>0</v>
      </c>
      <c r="AH1134">
        <v>2</v>
      </c>
      <c r="AI1134">
        <v>17206.16</v>
      </c>
      <c r="AJ1134">
        <v>17.206160000000001</v>
      </c>
      <c r="AK1134">
        <v>15.518989509861427</v>
      </c>
      <c r="AL1134">
        <v>25.002217481341653</v>
      </c>
      <c r="AM1134">
        <v>718</v>
      </c>
      <c r="AN1134">
        <v>11799.901000000002</v>
      </c>
      <c r="AO1134">
        <v>11.799901000000007</v>
      </c>
      <c r="AP1134">
        <v>10.642847668300371</v>
      </c>
      <c r="AQ1134">
        <v>17.14639937442756</v>
      </c>
      <c r="AR1134">
        <v>846</v>
      </c>
      <c r="AS1134">
        <v>29124.191999999988</v>
      </c>
      <c r="AT1134">
        <v>29.124192000000015</v>
      </c>
      <c r="AU1134">
        <v>26.268384702408305</v>
      </c>
      <c r="AV1134">
        <v>42.32027264377119</v>
      </c>
      <c r="AW1134">
        <v>0</v>
      </c>
      <c r="AX1134">
        <v>0</v>
      </c>
      <c r="AY1134">
        <v>0</v>
      </c>
      <c r="AZ1134">
        <v>0</v>
      </c>
      <c r="BA1134">
        <v>0</v>
      </c>
      <c r="BB1134">
        <v>0</v>
      </c>
      <c r="BC1134">
        <v>20</v>
      </c>
      <c r="BD1134">
        <v>41000</v>
      </c>
      <c r="BE1134">
        <v>40.999999999999993</v>
      </c>
      <c r="BF1134">
        <v>88.470288050101885</v>
      </c>
      <c r="BG1134">
        <v>142.53204959382307</v>
      </c>
      <c r="BH1134">
        <v>867</v>
      </c>
      <c r="BI1134">
        <v>71.915192000000005</v>
      </c>
      <c r="BJ1134">
        <v>125.33781075251019</v>
      </c>
      <c r="BK1134">
        <v>201.928302166723</v>
      </c>
      <c r="BL1134" t="s">
        <v>523</v>
      </c>
    </row>
    <row r="1135" spans="1:64">
      <c r="A1135" t="s">
        <v>2022</v>
      </c>
      <c r="B1135" t="s">
        <v>2023</v>
      </c>
      <c r="C1135" t="s">
        <v>524</v>
      </c>
      <c r="D1135" t="s">
        <v>942</v>
      </c>
      <c r="E1135">
        <v>2012</v>
      </c>
      <c r="F1135" s="23">
        <v>83.15</v>
      </c>
      <c r="G1135" s="23">
        <v>7.44</v>
      </c>
      <c r="H1135" s="22">
        <v>8935</v>
      </c>
      <c r="I1135" s="34">
        <v>72.478313</v>
      </c>
      <c r="J1135" s="22">
        <v>2</v>
      </c>
      <c r="K1135" s="22" t="s">
        <v>782</v>
      </c>
      <c r="L1135" s="23">
        <v>770</v>
      </c>
      <c r="M1135" s="23">
        <v>0.77</v>
      </c>
      <c r="N1135" s="23">
        <v>5.1627000000000001</v>
      </c>
      <c r="O1135" s="14">
        <v>7.123096256393274</v>
      </c>
      <c r="P1135" s="22">
        <v>0</v>
      </c>
      <c r="Q1135" s="22" t="s">
        <v>782</v>
      </c>
      <c r="R1135" s="23">
        <v>0</v>
      </c>
      <c r="S1135" s="23">
        <v>0</v>
      </c>
      <c r="T1135" s="23">
        <v>0</v>
      </c>
      <c r="U1135" s="14">
        <v>0</v>
      </c>
      <c r="V1135" s="22">
        <v>0</v>
      </c>
      <c r="W1135" s="22" t="s">
        <v>782</v>
      </c>
      <c r="X1135" s="23">
        <v>0</v>
      </c>
      <c r="Y1135" s="23">
        <v>0</v>
      </c>
      <c r="Z1135" s="23">
        <v>0</v>
      </c>
      <c r="AA1135" s="14">
        <v>0</v>
      </c>
      <c r="AB1135" s="22">
        <v>0</v>
      </c>
      <c r="AC1135" s="22" t="s">
        <v>782</v>
      </c>
      <c r="AD1135" s="23">
        <v>0</v>
      </c>
      <c r="AE1135" s="23">
        <v>0</v>
      </c>
      <c r="AF1135" s="23">
        <v>0</v>
      </c>
      <c r="AG1135" s="14">
        <v>0</v>
      </c>
      <c r="AH1135" s="22" t="s">
        <v>782</v>
      </c>
      <c r="AI1135" s="23" t="s">
        <v>782</v>
      </c>
      <c r="AJ1135" s="23" t="s">
        <v>782</v>
      </c>
      <c r="AK1135" s="23" t="s">
        <v>782</v>
      </c>
      <c r="AL1135" s="14" t="s">
        <v>782</v>
      </c>
      <c r="AM1135" s="22" t="s">
        <v>782</v>
      </c>
      <c r="AN1135" s="23" t="s">
        <v>782</v>
      </c>
      <c r="AO1135" s="23" t="s">
        <v>782</v>
      </c>
      <c r="AP1135" s="23" t="s">
        <v>782</v>
      </c>
      <c r="AQ1135" s="14" t="s">
        <v>782</v>
      </c>
      <c r="AR1135" s="22">
        <v>400</v>
      </c>
      <c r="AS1135" s="23">
        <v>6761.5039999999999</v>
      </c>
      <c r="AT1135" s="23">
        <v>6.7615039999999995</v>
      </c>
      <c r="AU1135" s="23">
        <v>6.0576920000000003</v>
      </c>
      <c r="AV1135" s="14">
        <v>8.3579373598278988</v>
      </c>
      <c r="AW1135" s="22">
        <v>0</v>
      </c>
      <c r="AX1135" s="22" t="s">
        <v>782</v>
      </c>
      <c r="AY1135" s="23">
        <v>0</v>
      </c>
      <c r="AZ1135" s="23">
        <v>0</v>
      </c>
      <c r="BA1135" s="23">
        <v>0</v>
      </c>
      <c r="BB1135" s="14">
        <v>0</v>
      </c>
      <c r="BC1135" s="22">
        <v>8</v>
      </c>
      <c r="BD1135" s="23">
        <v>8905</v>
      </c>
      <c r="BE1135" s="23">
        <v>8.9049999999999994</v>
      </c>
      <c r="BF1135" s="23">
        <v>14.221285</v>
      </c>
      <c r="BG1135" s="14">
        <v>19.621434897360267</v>
      </c>
      <c r="BH1135" s="22">
        <v>410</v>
      </c>
      <c r="BI1135" s="23">
        <v>16.436503999999999</v>
      </c>
      <c r="BJ1135" s="23">
        <v>25.441676999999999</v>
      </c>
      <c r="BK1135" s="14">
        <v>35.102468513581442</v>
      </c>
      <c r="BL1135" t="s">
        <v>524</v>
      </c>
    </row>
    <row r="1136" spans="1:64">
      <c r="A1136" t="s">
        <v>2024</v>
      </c>
      <c r="B1136" t="s">
        <v>2023</v>
      </c>
      <c r="C1136" t="s">
        <v>524</v>
      </c>
      <c r="D1136" t="s">
        <v>942</v>
      </c>
      <c r="E1136">
        <v>2015</v>
      </c>
      <c r="F1136" s="23">
        <v>83.15</v>
      </c>
      <c r="G1136" s="23">
        <v>7.59</v>
      </c>
      <c r="H1136" s="22">
        <v>9223</v>
      </c>
      <c r="I1136" s="34">
        <v>73.487175317882915</v>
      </c>
      <c r="J1136" s="13">
        <v>2</v>
      </c>
      <c r="K1136" s="13">
        <v>2</v>
      </c>
      <c r="L1136" s="19">
        <v>800</v>
      </c>
      <c r="M1136" s="35">
        <v>0.8</v>
      </c>
      <c r="N1136" s="19">
        <v>4.7850839854797327</v>
      </c>
      <c r="O1136" s="17">
        <v>6.5114545017969885</v>
      </c>
      <c r="P1136" s="36">
        <v>0</v>
      </c>
      <c r="Q1136" s="37">
        <v>0</v>
      </c>
      <c r="R1136" s="38">
        <v>0</v>
      </c>
      <c r="S1136" s="27">
        <v>0</v>
      </c>
      <c r="T1136" s="23">
        <v>0</v>
      </c>
      <c r="U1136" s="17">
        <v>0</v>
      </c>
      <c r="V1136" s="22">
        <v>0</v>
      </c>
      <c r="W1136" s="22">
        <v>0</v>
      </c>
      <c r="X1136" s="23">
        <v>0</v>
      </c>
      <c r="Y1136" s="27">
        <v>0</v>
      </c>
      <c r="Z1136" s="27">
        <v>0</v>
      </c>
      <c r="AA1136" s="14">
        <v>0</v>
      </c>
      <c r="AB1136" s="39">
        <v>0</v>
      </c>
      <c r="AC1136" s="22" t="s">
        <v>782</v>
      </c>
      <c r="AD1136" s="23">
        <v>0</v>
      </c>
      <c r="AE1136" s="23">
        <v>0</v>
      </c>
      <c r="AF1136" s="23">
        <v>0</v>
      </c>
      <c r="AG1136" s="14">
        <v>0</v>
      </c>
      <c r="AH1136" s="22" t="s">
        <v>782</v>
      </c>
      <c r="AI1136" s="23" t="s">
        <v>782</v>
      </c>
      <c r="AJ1136" s="23" t="s">
        <v>782</v>
      </c>
      <c r="AK1136" s="23" t="s">
        <v>782</v>
      </c>
      <c r="AL1136" s="14" t="s">
        <v>782</v>
      </c>
      <c r="AM1136" s="22" t="s">
        <v>782</v>
      </c>
      <c r="AN1136" s="23" t="s">
        <v>782</v>
      </c>
      <c r="AO1136" s="23" t="s">
        <v>782</v>
      </c>
      <c r="AP1136" s="23" t="s">
        <v>782</v>
      </c>
      <c r="AQ1136" s="14" t="s">
        <v>782</v>
      </c>
      <c r="AR1136" s="40">
        <v>451</v>
      </c>
      <c r="AS1136" s="41">
        <v>7535.4239999999936</v>
      </c>
      <c r="AT1136" s="23">
        <v>7.5354239999999937</v>
      </c>
      <c r="AU1136" s="23">
        <v>6.6926830714939891</v>
      </c>
      <c r="AV1136" s="14">
        <v>9.1072803418331176</v>
      </c>
      <c r="AW1136" s="22">
        <v>0</v>
      </c>
      <c r="AX1136" s="22" t="s">
        <v>782</v>
      </c>
      <c r="AY1136" s="23">
        <v>0</v>
      </c>
      <c r="AZ1136" s="23">
        <v>0</v>
      </c>
      <c r="BA1136" s="23">
        <v>0</v>
      </c>
      <c r="BB1136" s="14">
        <v>0</v>
      </c>
      <c r="BC1136" s="42">
        <v>8</v>
      </c>
      <c r="BD1136" s="43">
        <v>8905</v>
      </c>
      <c r="BE1136" s="44">
        <v>8.9049999999999994</v>
      </c>
      <c r="BF1136" s="23">
        <v>11.972077721233935</v>
      </c>
      <c r="BG1136" s="14">
        <v>16.291383727087631</v>
      </c>
      <c r="BH1136" s="22">
        <v>461</v>
      </c>
      <c r="BI1136" s="23">
        <v>17.240423999999994</v>
      </c>
      <c r="BJ1136" s="23">
        <v>23.449844778207659</v>
      </c>
      <c r="BK1136" s="14">
        <v>31.910118570717735</v>
      </c>
      <c r="BL1136" t="s">
        <v>524</v>
      </c>
    </row>
    <row r="1137" spans="1:64">
      <c r="A1137" t="s">
        <v>2025</v>
      </c>
      <c r="B1137" t="s">
        <v>2023</v>
      </c>
      <c r="C1137" t="s">
        <v>524</v>
      </c>
      <c r="D1137" t="s">
        <v>942</v>
      </c>
      <c r="E1137">
        <v>2016</v>
      </c>
      <c r="F1137" s="23">
        <v>83.15</v>
      </c>
      <c r="G1137" s="23">
        <v>7.7</v>
      </c>
      <c r="H1137" s="22">
        <v>9136</v>
      </c>
      <c r="I1137" s="34">
        <v>78.417757427213417</v>
      </c>
      <c r="J1137" s="13">
        <v>2</v>
      </c>
      <c r="K1137" s="13">
        <v>2</v>
      </c>
      <c r="L1137" s="19">
        <v>800</v>
      </c>
      <c r="M1137" s="35">
        <v>0.8</v>
      </c>
      <c r="N1137" s="19">
        <v>4.7847999999999997</v>
      </c>
      <c r="O1137" s="17">
        <v>6.1016792075968294</v>
      </c>
      <c r="P1137" s="13">
        <v>0</v>
      </c>
      <c r="Q1137" s="13">
        <v>0</v>
      </c>
      <c r="R1137" s="19">
        <v>0</v>
      </c>
      <c r="S1137" s="27">
        <v>0</v>
      </c>
      <c r="T1137" s="19">
        <v>0</v>
      </c>
      <c r="U1137" s="17">
        <v>0</v>
      </c>
      <c r="V1137" s="13">
        <v>0</v>
      </c>
      <c r="W1137" s="13">
        <v>0</v>
      </c>
      <c r="X1137" s="19">
        <v>0</v>
      </c>
      <c r="Y1137" s="27">
        <v>0</v>
      </c>
      <c r="Z1137" s="19">
        <v>0</v>
      </c>
      <c r="AA1137" s="14">
        <v>0</v>
      </c>
      <c r="AB1137" s="13">
        <v>0</v>
      </c>
      <c r="AC1137" s="22" t="s">
        <v>782</v>
      </c>
      <c r="AD1137" s="19">
        <v>0</v>
      </c>
      <c r="AE1137" s="23">
        <v>0</v>
      </c>
      <c r="AF1137" s="19">
        <v>0</v>
      </c>
      <c r="AG1137" s="14">
        <v>0</v>
      </c>
      <c r="AH1137" s="22" t="s">
        <v>782</v>
      </c>
      <c r="AI1137" s="23" t="s">
        <v>782</v>
      </c>
      <c r="AJ1137" s="23" t="s">
        <v>782</v>
      </c>
      <c r="AK1137" s="23" t="s">
        <v>782</v>
      </c>
      <c r="AL1137" s="14" t="s">
        <v>782</v>
      </c>
      <c r="AM1137" s="22" t="s">
        <v>782</v>
      </c>
      <c r="AN1137" s="23" t="s">
        <v>782</v>
      </c>
      <c r="AO1137" s="23" t="s">
        <v>782</v>
      </c>
      <c r="AP1137" s="23" t="s">
        <v>782</v>
      </c>
      <c r="AQ1137" s="14" t="s">
        <v>782</v>
      </c>
      <c r="AR1137" s="13">
        <v>458</v>
      </c>
      <c r="AS1137" s="19">
        <v>7596.0090000000027</v>
      </c>
      <c r="AT1137" s="23">
        <v>7.5960090000000031</v>
      </c>
      <c r="AU1137" s="19">
        <v>6.7452559920000095</v>
      </c>
      <c r="AV1137" s="14">
        <v>8.6016945820733124</v>
      </c>
      <c r="AW1137" s="13">
        <v>0</v>
      </c>
      <c r="AX1137" s="22" t="s">
        <v>782</v>
      </c>
      <c r="AY1137" s="19">
        <v>0</v>
      </c>
      <c r="AZ1137" s="23">
        <v>0</v>
      </c>
      <c r="BA1137" s="19">
        <v>0</v>
      </c>
      <c r="BB1137" s="14">
        <v>0</v>
      </c>
      <c r="BC1137" s="13">
        <v>8</v>
      </c>
      <c r="BD1137" s="19">
        <v>8905</v>
      </c>
      <c r="BE1137" s="44">
        <v>8.9049999999999994</v>
      </c>
      <c r="BF1137" s="19">
        <v>12.079282721233936</v>
      </c>
      <c r="BG1137" s="14">
        <v>15.403759451353613</v>
      </c>
      <c r="BH1137" s="22">
        <v>468</v>
      </c>
      <c r="BI1137" s="23">
        <v>17.301009000000004</v>
      </c>
      <c r="BJ1137" s="23">
        <v>23.609338713233946</v>
      </c>
      <c r="BK1137" s="14">
        <v>30.107133241023753</v>
      </c>
      <c r="BL1137" t="s">
        <v>524</v>
      </c>
    </row>
    <row r="1138" spans="1:64">
      <c r="A1138" t="s">
        <v>2026</v>
      </c>
      <c r="B1138" t="s">
        <v>2023</v>
      </c>
      <c r="C1138" t="s">
        <v>524</v>
      </c>
      <c r="D1138" t="s">
        <v>942</v>
      </c>
      <c r="E1138">
        <v>2017</v>
      </c>
      <c r="F1138" s="23">
        <v>83.15</v>
      </c>
      <c r="G1138" s="23">
        <v>7.7</v>
      </c>
      <c r="H1138" s="22">
        <v>9280</v>
      </c>
      <c r="I1138" s="34">
        <v>72.894497104588439</v>
      </c>
      <c r="J1138" s="13">
        <v>2</v>
      </c>
      <c r="K1138" s="13">
        <v>2</v>
      </c>
      <c r="L1138" s="19">
        <v>800</v>
      </c>
      <c r="M1138" s="19">
        <v>0.8</v>
      </c>
      <c r="N1138" s="19">
        <v>4.7847999999999997</v>
      </c>
      <c r="O1138" s="17">
        <v>6.5640071473911226</v>
      </c>
      <c r="P1138" s="13">
        <v>0</v>
      </c>
      <c r="Q1138" s="13">
        <v>0</v>
      </c>
      <c r="R1138" s="19">
        <v>0</v>
      </c>
      <c r="S1138" s="19">
        <v>0</v>
      </c>
      <c r="T1138" s="19">
        <v>0</v>
      </c>
      <c r="U1138" s="17">
        <v>0</v>
      </c>
      <c r="V1138" s="13">
        <v>0</v>
      </c>
      <c r="W1138" s="13">
        <v>0</v>
      </c>
      <c r="X1138" s="19">
        <v>0</v>
      </c>
      <c r="Y1138" s="19">
        <v>0</v>
      </c>
      <c r="Z1138" s="19">
        <v>0</v>
      </c>
      <c r="AA1138" s="14">
        <v>0</v>
      </c>
      <c r="AB1138" s="13">
        <v>0</v>
      </c>
      <c r="AC1138" s="22" t="s">
        <v>782</v>
      </c>
      <c r="AD1138" s="19">
        <v>0</v>
      </c>
      <c r="AE1138" s="19">
        <v>0</v>
      </c>
      <c r="AF1138" s="19">
        <v>0</v>
      </c>
      <c r="AG1138" s="14">
        <v>0</v>
      </c>
      <c r="AH1138" s="22" t="s">
        <v>782</v>
      </c>
      <c r="AI1138" s="23" t="s">
        <v>782</v>
      </c>
      <c r="AJ1138" s="23" t="s">
        <v>782</v>
      </c>
      <c r="AK1138" s="23" t="s">
        <v>782</v>
      </c>
      <c r="AL1138" s="14" t="s">
        <v>782</v>
      </c>
      <c r="AM1138" s="22" t="s">
        <v>782</v>
      </c>
      <c r="AN1138" s="23" t="s">
        <v>782</v>
      </c>
      <c r="AO1138" s="23" t="s">
        <v>782</v>
      </c>
      <c r="AP1138" s="23" t="s">
        <v>782</v>
      </c>
      <c r="AQ1138" s="14" t="s">
        <v>782</v>
      </c>
      <c r="AR1138" s="13">
        <v>471</v>
      </c>
      <c r="AS1138" s="19">
        <v>7891.7940000000026</v>
      </c>
      <c r="AT1138" s="19">
        <v>7.8917940000000053</v>
      </c>
      <c r="AU1138" s="19">
        <v>7.0079130720000098</v>
      </c>
      <c r="AV1138" s="14">
        <v>9.6137751824326507</v>
      </c>
      <c r="AW1138" s="13">
        <v>0</v>
      </c>
      <c r="AX1138" s="22" t="s">
        <v>782</v>
      </c>
      <c r="AY1138" s="19">
        <v>0</v>
      </c>
      <c r="AZ1138" s="19">
        <v>0</v>
      </c>
      <c r="BA1138" s="19">
        <v>0</v>
      </c>
      <c r="BB1138" s="14">
        <v>0</v>
      </c>
      <c r="BC1138" s="13">
        <v>8</v>
      </c>
      <c r="BD1138" s="19">
        <v>8905</v>
      </c>
      <c r="BE1138" s="19">
        <v>8.9049999999999994</v>
      </c>
      <c r="BF1138" s="19">
        <v>12.079282721233936</v>
      </c>
      <c r="BG1138" s="14">
        <v>16.570911661414822</v>
      </c>
      <c r="BH1138" s="22">
        <v>481</v>
      </c>
      <c r="BI1138" s="23">
        <v>17.596794000000006</v>
      </c>
      <c r="BJ1138" s="23">
        <v>23.871995793233946</v>
      </c>
      <c r="BK1138" s="14">
        <v>32.748693991238596</v>
      </c>
      <c r="BL1138" t="s">
        <v>524</v>
      </c>
    </row>
    <row r="1139" spans="1:64">
      <c r="A1139" t="s">
        <v>2027</v>
      </c>
      <c r="B1139" t="s">
        <v>2023</v>
      </c>
      <c r="C1139" t="s">
        <v>524</v>
      </c>
      <c r="D1139" t="s">
        <v>942</v>
      </c>
      <c r="E1139">
        <v>2018</v>
      </c>
      <c r="F1139" s="23">
        <v>83.15</v>
      </c>
      <c r="G1139" s="23">
        <v>7.73</v>
      </c>
      <c r="H1139" s="22">
        <v>9369</v>
      </c>
      <c r="I1139" s="34">
        <v>72.899677950153801</v>
      </c>
      <c r="J1139" s="13">
        <v>2</v>
      </c>
      <c r="K1139" s="13">
        <v>2</v>
      </c>
      <c r="L1139" s="19">
        <v>800</v>
      </c>
      <c r="M1139" s="19">
        <v>0.8</v>
      </c>
      <c r="N1139" s="19">
        <v>4.7847999999999997</v>
      </c>
      <c r="O1139" s="17">
        <v>6.5635406555179507</v>
      </c>
      <c r="P1139" s="13">
        <v>0</v>
      </c>
      <c r="Q1139" s="13">
        <v>0</v>
      </c>
      <c r="R1139" s="19">
        <v>0</v>
      </c>
      <c r="S1139" s="19">
        <v>0</v>
      </c>
      <c r="T1139" s="19">
        <v>0</v>
      </c>
      <c r="U1139" s="17">
        <v>0</v>
      </c>
      <c r="V1139" s="13">
        <v>0</v>
      </c>
      <c r="W1139" s="13">
        <v>0</v>
      </c>
      <c r="X1139" s="19">
        <v>0</v>
      </c>
      <c r="Y1139" s="19">
        <v>0</v>
      </c>
      <c r="Z1139" s="19">
        <v>0</v>
      </c>
      <c r="AA1139" s="14">
        <v>0</v>
      </c>
      <c r="AB1139" s="13">
        <v>0</v>
      </c>
      <c r="AC1139" s="22" t="s">
        <v>782</v>
      </c>
      <c r="AD1139" s="19">
        <v>0</v>
      </c>
      <c r="AE1139" s="19">
        <v>0</v>
      </c>
      <c r="AF1139" s="19">
        <v>0</v>
      </c>
      <c r="AG1139" s="14">
        <v>0</v>
      </c>
      <c r="AH1139" s="22" t="s">
        <v>782</v>
      </c>
      <c r="AI1139" s="23" t="s">
        <v>782</v>
      </c>
      <c r="AJ1139" s="23" t="s">
        <v>782</v>
      </c>
      <c r="AK1139" s="23" t="s">
        <v>782</v>
      </c>
      <c r="AL1139" s="14" t="s">
        <v>782</v>
      </c>
      <c r="AM1139" s="22" t="s">
        <v>782</v>
      </c>
      <c r="AN1139" s="23" t="s">
        <v>782</v>
      </c>
      <c r="AO1139" s="23" t="s">
        <v>782</v>
      </c>
      <c r="AP1139" s="23" t="s">
        <v>782</v>
      </c>
      <c r="AQ1139" s="14" t="s">
        <v>782</v>
      </c>
      <c r="AR1139" s="13">
        <v>484</v>
      </c>
      <c r="AS1139" s="19">
        <v>8075.6390000000001</v>
      </c>
      <c r="AT1139" s="19">
        <v>8.075639000000006</v>
      </c>
      <c r="AU1139" s="19">
        <v>7.1711674320000096</v>
      </c>
      <c r="AV1139" s="14">
        <v>9.8370358191477845</v>
      </c>
      <c r="AW1139" s="13">
        <v>0</v>
      </c>
      <c r="AX1139" s="22" t="s">
        <v>782</v>
      </c>
      <c r="AY1139" s="19">
        <v>0</v>
      </c>
      <c r="AZ1139" s="19">
        <v>0</v>
      </c>
      <c r="BA1139" s="19">
        <v>0</v>
      </c>
      <c r="BB1139" s="14">
        <v>0</v>
      </c>
      <c r="BC1139" s="13">
        <v>8</v>
      </c>
      <c r="BD1139" s="19">
        <v>8905</v>
      </c>
      <c r="BE1139" s="19">
        <v>8.9049999999999994</v>
      </c>
      <c r="BF1139" s="19">
        <v>11.534129439083898</v>
      </c>
      <c r="BG1139" s="14">
        <v>15.821920978814919</v>
      </c>
      <c r="BH1139" s="22">
        <v>494</v>
      </c>
      <c r="BI1139" s="23">
        <v>17.780639000000004</v>
      </c>
      <c r="BJ1139" s="23">
        <v>23.49009687108391</v>
      </c>
      <c r="BK1139" s="14">
        <v>32.222497453480656</v>
      </c>
      <c r="BL1139" t="s">
        <v>524</v>
      </c>
    </row>
    <row r="1140" spans="1:64">
      <c r="A1140" t="s">
        <v>2028</v>
      </c>
      <c r="B1140" t="s">
        <v>2023</v>
      </c>
      <c r="C1140" t="s">
        <v>524</v>
      </c>
      <c r="D1140" t="s">
        <v>942</v>
      </c>
      <c r="E1140">
        <v>2019</v>
      </c>
      <c r="F1140" s="23">
        <v>83.15</v>
      </c>
      <c r="G1140" s="23">
        <v>7.8</v>
      </c>
      <c r="H1140" s="22">
        <v>9397</v>
      </c>
      <c r="I1140" s="34">
        <v>75.129003514315869</v>
      </c>
      <c r="J1140" s="22">
        <v>2</v>
      </c>
      <c r="K1140" s="22">
        <v>2</v>
      </c>
      <c r="L1140" s="23">
        <v>800</v>
      </c>
      <c r="M1140" s="23">
        <v>0.8</v>
      </c>
      <c r="N1140" s="23">
        <v>4.7847999999999997</v>
      </c>
      <c r="O1140" s="14">
        <v>6.3687787354829659</v>
      </c>
      <c r="P1140" s="22">
        <v>0</v>
      </c>
      <c r="Q1140" s="22">
        <v>0</v>
      </c>
      <c r="R1140" s="23">
        <v>0</v>
      </c>
      <c r="S1140" s="23">
        <v>0</v>
      </c>
      <c r="T1140" s="23">
        <v>0</v>
      </c>
      <c r="U1140" s="14">
        <v>0</v>
      </c>
      <c r="V1140" s="22">
        <v>0</v>
      </c>
      <c r="W1140" s="22">
        <v>0</v>
      </c>
      <c r="X1140" s="23">
        <v>0</v>
      </c>
      <c r="Y1140" s="23">
        <v>0</v>
      </c>
      <c r="Z1140" s="23">
        <v>0</v>
      </c>
      <c r="AA1140" s="14">
        <v>0</v>
      </c>
      <c r="AB1140" s="22">
        <v>0</v>
      </c>
      <c r="AC1140" s="22">
        <v>0</v>
      </c>
      <c r="AD1140" s="23">
        <v>0</v>
      </c>
      <c r="AE1140" s="23">
        <v>0</v>
      </c>
      <c r="AF1140" s="23">
        <v>0</v>
      </c>
      <c r="AG1140" s="14">
        <v>0</v>
      </c>
      <c r="AH1140" s="22">
        <v>0</v>
      </c>
      <c r="AI1140" s="23">
        <v>0</v>
      </c>
      <c r="AJ1140" s="23">
        <v>0</v>
      </c>
      <c r="AK1140" s="23">
        <v>0</v>
      </c>
      <c r="AL1140" s="14">
        <v>0</v>
      </c>
      <c r="AM1140" s="22">
        <v>507</v>
      </c>
      <c r="AN1140" s="23">
        <v>8340.5489999999991</v>
      </c>
      <c r="AO1140" s="23">
        <v>8.3405490000000064</v>
      </c>
      <c r="AP1140" s="23">
        <v>7.4064075120000092</v>
      </c>
      <c r="AQ1140" s="14">
        <v>9.8582533582902023</v>
      </c>
      <c r="AR1140" s="22">
        <v>507</v>
      </c>
      <c r="AS1140" s="23">
        <v>8340.5489999999991</v>
      </c>
      <c r="AT1140" s="23">
        <v>8.3405490000000064</v>
      </c>
      <c r="AU1140" s="23">
        <v>7.4064075120000092</v>
      </c>
      <c r="AV1140" s="14">
        <v>9.8582533582902023</v>
      </c>
      <c r="AW1140" s="22">
        <v>0</v>
      </c>
      <c r="AX1140" s="22" t="s">
        <v>782</v>
      </c>
      <c r="AY1140" s="23">
        <v>0</v>
      </c>
      <c r="AZ1140" s="23">
        <v>0</v>
      </c>
      <c r="BA1140" s="23">
        <v>0</v>
      </c>
      <c r="BB1140" s="14">
        <v>0</v>
      </c>
      <c r="BC1140" s="22">
        <v>8</v>
      </c>
      <c r="BD1140" s="23">
        <v>9205</v>
      </c>
      <c r="BE1140" s="23">
        <v>9.2050000000000001</v>
      </c>
      <c r="BF1140" s="23">
        <v>9.8850362466899107</v>
      </c>
      <c r="BG1140" s="14">
        <v>13.157416955232627</v>
      </c>
      <c r="BH1140" s="22">
        <v>517</v>
      </c>
      <c r="BI1140" s="23">
        <v>18.345549000000009</v>
      </c>
      <c r="BJ1140" s="23">
        <v>22.07624375868992</v>
      </c>
      <c r="BK1140" s="14">
        <v>29.384449049005795</v>
      </c>
      <c r="BL1140" t="s">
        <v>524</v>
      </c>
    </row>
    <row r="1141" spans="1:64">
      <c r="A1141" t="s">
        <v>2029</v>
      </c>
      <c r="B1141" t="s">
        <v>2023</v>
      </c>
      <c r="C1141" t="s">
        <v>524</v>
      </c>
      <c r="D1141" t="s">
        <v>942</v>
      </c>
      <c r="E1141">
        <v>2020</v>
      </c>
      <c r="F1141" s="23">
        <v>83.15</v>
      </c>
      <c r="G1141" s="23">
        <v>8.02</v>
      </c>
      <c r="H1141" s="22">
        <v>9527</v>
      </c>
      <c r="I1141" s="34">
        <v>75.666972674321002</v>
      </c>
      <c r="J1141" s="22">
        <v>2</v>
      </c>
      <c r="K1141" s="22">
        <v>2</v>
      </c>
      <c r="L1141" s="23">
        <v>800</v>
      </c>
      <c r="M1141" s="23">
        <v>0.8</v>
      </c>
      <c r="N1141" s="23">
        <v>4.7847999999999997</v>
      </c>
      <c r="O1141" s="14">
        <v>6.3234986558723669</v>
      </c>
      <c r="P1141" s="22">
        <v>0</v>
      </c>
      <c r="Q1141" s="22">
        <v>0</v>
      </c>
      <c r="R1141" s="23">
        <v>0</v>
      </c>
      <c r="S1141" s="23">
        <v>0</v>
      </c>
      <c r="T1141" s="23">
        <v>0</v>
      </c>
      <c r="U1141" s="14">
        <v>0</v>
      </c>
      <c r="V1141" s="22">
        <v>0</v>
      </c>
      <c r="W1141" s="22">
        <v>0</v>
      </c>
      <c r="X1141" s="23">
        <v>0</v>
      </c>
      <c r="Y1141" s="23">
        <v>0</v>
      </c>
      <c r="Z1141" s="23">
        <v>0</v>
      </c>
      <c r="AA1141" s="14">
        <v>0</v>
      </c>
      <c r="AB1141" s="22">
        <v>0</v>
      </c>
      <c r="AC1141" s="22">
        <v>0</v>
      </c>
      <c r="AD1141" s="23">
        <v>0</v>
      </c>
      <c r="AE1141" s="23">
        <v>0</v>
      </c>
      <c r="AF1141" s="23">
        <v>0</v>
      </c>
      <c r="AG1141" s="14">
        <v>0</v>
      </c>
      <c r="AH1141" s="22">
        <v>0</v>
      </c>
      <c r="AI1141" s="23">
        <v>0</v>
      </c>
      <c r="AJ1141" s="23">
        <v>0</v>
      </c>
      <c r="AK1141" s="23">
        <v>0</v>
      </c>
      <c r="AL1141" s="14">
        <v>0</v>
      </c>
      <c r="AM1141" s="22">
        <v>560</v>
      </c>
      <c r="AN1141" s="23">
        <v>10023.708999999997</v>
      </c>
      <c r="AO1141" s="23">
        <v>10.023709000000007</v>
      </c>
      <c r="AP1141" s="23">
        <v>8.9010535920000073</v>
      </c>
      <c r="AQ1141" s="14">
        <v>11.763459376538195</v>
      </c>
      <c r="AR1141" s="22">
        <v>560</v>
      </c>
      <c r="AS1141" s="23">
        <v>10023.708999999997</v>
      </c>
      <c r="AT1141" s="23">
        <v>10.023709000000007</v>
      </c>
      <c r="AU1141" s="23">
        <v>8.9010535920000073</v>
      </c>
      <c r="AV1141" s="14">
        <v>11.763459376538195</v>
      </c>
      <c r="AW1141" s="22">
        <v>0</v>
      </c>
      <c r="AX1141" s="22">
        <v>0</v>
      </c>
      <c r="AY1141" s="23">
        <v>0</v>
      </c>
      <c r="AZ1141" s="23">
        <v>0</v>
      </c>
      <c r="BA1141" s="23">
        <v>0</v>
      </c>
      <c r="BB1141" s="14">
        <v>0</v>
      </c>
      <c r="BC1141" s="22">
        <v>8</v>
      </c>
      <c r="BD1141" s="23">
        <v>9805</v>
      </c>
      <c r="BE1141" s="23">
        <v>9.8049999999999997</v>
      </c>
      <c r="BF1141" s="23">
        <v>11.23788281294871</v>
      </c>
      <c r="BG1141" s="14">
        <v>14.851767443264578</v>
      </c>
      <c r="BH1141" s="22">
        <v>570</v>
      </c>
      <c r="BI1141" s="23">
        <v>20.628709000000008</v>
      </c>
      <c r="BJ1141" s="23">
        <v>24.923736404948716</v>
      </c>
      <c r="BK1141" s="14">
        <v>32.938725475675142</v>
      </c>
      <c r="BL1141" t="s">
        <v>524</v>
      </c>
    </row>
    <row r="1142" spans="1:64">
      <c r="A1142" t="s">
        <v>2030</v>
      </c>
      <c r="B1142" t="s">
        <v>2023</v>
      </c>
      <c r="C1142" t="s">
        <v>524</v>
      </c>
      <c r="D1142" t="s">
        <v>942</v>
      </c>
      <c r="E1142">
        <v>2021</v>
      </c>
      <c r="F1142" s="23">
        <v>83.15</v>
      </c>
      <c r="G1142" s="23">
        <v>8.14</v>
      </c>
      <c r="H1142" s="22">
        <v>9685</v>
      </c>
      <c r="I1142" s="34">
        <v>71.430000000000007</v>
      </c>
      <c r="J1142" s="22">
        <v>2</v>
      </c>
      <c r="K1142" s="22">
        <v>3</v>
      </c>
      <c r="L1142" s="23">
        <v>1330</v>
      </c>
      <c r="M1142" s="23">
        <v>1.33</v>
      </c>
      <c r="N1142" s="23">
        <v>7.9547299999999996</v>
      </c>
      <c r="O1142" s="14">
        <v>11.14</v>
      </c>
      <c r="P1142" s="22">
        <v>0</v>
      </c>
      <c r="Q1142" s="22">
        <v>0</v>
      </c>
      <c r="R1142" s="23">
        <v>0</v>
      </c>
      <c r="S1142" s="23">
        <v>0</v>
      </c>
      <c r="T1142" s="23">
        <v>0</v>
      </c>
      <c r="U1142" s="14">
        <v>0</v>
      </c>
      <c r="V1142" s="22">
        <v>0</v>
      </c>
      <c r="W1142" s="22">
        <v>0</v>
      </c>
      <c r="X1142" s="23">
        <v>0</v>
      </c>
      <c r="Y1142" s="23">
        <v>0</v>
      </c>
      <c r="Z1142" s="23">
        <v>0</v>
      </c>
      <c r="AA1142" s="14">
        <v>0</v>
      </c>
      <c r="AB1142" s="22">
        <v>0</v>
      </c>
      <c r="AC1142" s="22">
        <v>0</v>
      </c>
      <c r="AD1142" s="23">
        <v>0</v>
      </c>
      <c r="AE1142" s="23">
        <v>0</v>
      </c>
      <c r="AF1142" s="23">
        <v>0</v>
      </c>
      <c r="AG1142" s="14">
        <v>0</v>
      </c>
      <c r="AH1142" s="22">
        <v>0</v>
      </c>
      <c r="AI1142" s="23">
        <v>0</v>
      </c>
      <c r="AJ1142" s="23">
        <v>0</v>
      </c>
      <c r="AK1142" s="23">
        <v>0</v>
      </c>
      <c r="AL1142" s="14">
        <v>0</v>
      </c>
      <c r="AM1142" s="22">
        <v>625</v>
      </c>
      <c r="AN1142" s="23">
        <v>10581.629000000001</v>
      </c>
      <c r="AO1142" s="23">
        <v>10.581629</v>
      </c>
      <c r="AP1142" s="23">
        <v>9.4686840809999993</v>
      </c>
      <c r="AQ1142" s="14">
        <v>13.26</v>
      </c>
      <c r="AR1142" s="22">
        <v>625</v>
      </c>
      <c r="AS1142" s="23">
        <v>10581.629000000001</v>
      </c>
      <c r="AT1142" s="23">
        <v>10.581629</v>
      </c>
      <c r="AU1142" s="23">
        <v>9.4686840809999993</v>
      </c>
      <c r="AV1142" s="14">
        <v>13.26</v>
      </c>
      <c r="AW1142" s="22">
        <v>0</v>
      </c>
      <c r="AX1142" s="22">
        <v>0</v>
      </c>
      <c r="AY1142" s="23">
        <v>0</v>
      </c>
      <c r="AZ1142" s="23">
        <v>0</v>
      </c>
      <c r="BA1142" s="23">
        <v>0</v>
      </c>
      <c r="BB1142" s="14">
        <v>0</v>
      </c>
      <c r="BC1142" s="22">
        <v>8</v>
      </c>
      <c r="BD1142" s="23">
        <v>9805</v>
      </c>
      <c r="BE1142" s="23">
        <v>9.8049999999999997</v>
      </c>
      <c r="BF1142" s="23">
        <v>9.3462962829999991</v>
      </c>
      <c r="BG1142" s="14">
        <v>13.08</v>
      </c>
      <c r="BH1142" s="22">
        <v>635</v>
      </c>
      <c r="BI1142" s="23">
        <v>21.72</v>
      </c>
      <c r="BJ1142" s="23">
        <v>26.77</v>
      </c>
      <c r="BK1142" s="14">
        <v>37.479999999999997</v>
      </c>
      <c r="BL1142" t="s">
        <v>524</v>
      </c>
    </row>
    <row r="1143" spans="1:64">
      <c r="A1143" t="s">
        <v>2031</v>
      </c>
      <c r="B1143" t="s">
        <v>2023</v>
      </c>
      <c r="C1143" t="s">
        <v>524</v>
      </c>
      <c r="D1143" s="111" t="s">
        <v>942</v>
      </c>
      <c r="E1143" s="110">
        <v>2022</v>
      </c>
      <c r="F1143" s="23"/>
      <c r="G1143" s="23"/>
      <c r="H1143" s="22">
        <v>9811</v>
      </c>
      <c r="I1143" s="34">
        <v>71.105596996656274</v>
      </c>
      <c r="J1143" s="22">
        <v>2</v>
      </c>
      <c r="K1143" s="22">
        <v>3</v>
      </c>
      <c r="L1143" s="23">
        <v>1330</v>
      </c>
      <c r="M1143" s="23">
        <v>1.33</v>
      </c>
      <c r="N1143" s="23">
        <v>7.8709399999999992</v>
      </c>
      <c r="O1143" s="14">
        <v>11.069367718507628</v>
      </c>
      <c r="P1143" s="22">
        <v>0</v>
      </c>
      <c r="Q1143" s="22">
        <v>0</v>
      </c>
      <c r="R1143" s="23">
        <v>0</v>
      </c>
      <c r="S1143" s="23">
        <v>0</v>
      </c>
      <c r="T1143" s="23">
        <v>0</v>
      </c>
      <c r="U1143" s="14">
        <v>0</v>
      </c>
      <c r="V1143" s="22">
        <v>0</v>
      </c>
      <c r="W1143" s="22">
        <v>0</v>
      </c>
      <c r="X1143" s="23">
        <v>0</v>
      </c>
      <c r="Y1143" s="23">
        <v>0</v>
      </c>
      <c r="Z1143" s="23">
        <v>0</v>
      </c>
      <c r="AA1143" s="14">
        <v>0</v>
      </c>
      <c r="AB1143" s="22">
        <v>0</v>
      </c>
      <c r="AC1143" s="22">
        <v>0</v>
      </c>
      <c r="AD1143" s="23">
        <v>0</v>
      </c>
      <c r="AE1143" s="23">
        <v>0</v>
      </c>
      <c r="AF1143" s="23">
        <v>0</v>
      </c>
      <c r="AG1143" s="14">
        <v>0</v>
      </c>
      <c r="AH1143" s="22">
        <v>0</v>
      </c>
      <c r="AI1143" s="23">
        <v>0</v>
      </c>
      <c r="AJ1143" s="23">
        <v>0</v>
      </c>
      <c r="AK1143" s="23">
        <v>0</v>
      </c>
      <c r="AL1143" s="14">
        <v>0</v>
      </c>
      <c r="AM1143" s="22">
        <v>700</v>
      </c>
      <c r="AN1143" s="23">
        <v>11749.864999999996</v>
      </c>
      <c r="AO1143" s="23">
        <v>11.749865000000002</v>
      </c>
      <c r="AP1143" s="23">
        <v>12.036137750285016</v>
      </c>
      <c r="AQ1143" s="14">
        <v>16.927131278921706</v>
      </c>
      <c r="AR1143" s="22">
        <v>700</v>
      </c>
      <c r="AS1143" s="23">
        <v>11749.865</v>
      </c>
      <c r="AT1143" s="23">
        <v>11.749865</v>
      </c>
      <c r="AU1143" s="23">
        <v>12.036137750285</v>
      </c>
      <c r="AV1143" s="14">
        <v>16.927131278921681</v>
      </c>
      <c r="AW1143" s="22">
        <v>0</v>
      </c>
      <c r="AX1143" s="22">
        <v>0</v>
      </c>
      <c r="AY1143" s="23">
        <v>0</v>
      </c>
      <c r="AZ1143" s="23">
        <v>0</v>
      </c>
      <c r="BA1143" s="23">
        <v>0</v>
      </c>
      <c r="BB1143" s="14">
        <v>0</v>
      </c>
      <c r="BC1143" s="22">
        <v>7</v>
      </c>
      <c r="BD1143" s="23">
        <v>9800</v>
      </c>
      <c r="BE1143" s="23">
        <v>9.8000000000000007</v>
      </c>
      <c r="BF1143" s="23">
        <v>9.7470017500265058</v>
      </c>
      <c r="BG1143" s="14">
        <v>13.70778414318757</v>
      </c>
      <c r="BH1143" s="22">
        <v>709</v>
      </c>
      <c r="BI1143" s="23">
        <v>22.879865000000002</v>
      </c>
      <c r="BJ1143" s="23">
        <v>29.654079500311504</v>
      </c>
      <c r="BK1143" s="14">
        <v>41.70428314061688</v>
      </c>
      <c r="BL1143" t="s">
        <v>524</v>
      </c>
    </row>
    <row r="1144" spans="1:64">
      <c r="A1144" t="s">
        <v>2032</v>
      </c>
      <c r="B1144" t="s">
        <v>2023</v>
      </c>
      <c r="C1144" t="s">
        <v>524</v>
      </c>
      <c r="D1144" t="s">
        <v>942</v>
      </c>
      <c r="E1144">
        <v>2023</v>
      </c>
      <c r="F1144">
        <v>83.15</v>
      </c>
      <c r="G1144">
        <v>8.3000000000000007</v>
      </c>
      <c r="H1144">
        <v>9992</v>
      </c>
      <c r="I1144">
        <v>71.105596996656274</v>
      </c>
      <c r="J1144">
        <v>2</v>
      </c>
      <c r="K1144">
        <v>4</v>
      </c>
      <c r="L1144">
        <v>1754</v>
      </c>
      <c r="M1144">
        <v>1.754</v>
      </c>
      <c r="N1144">
        <v>10.380172</v>
      </c>
      <c r="O1144">
        <v>14.598248855836378</v>
      </c>
      <c r="P1144">
        <v>0</v>
      </c>
      <c r="Q1144">
        <v>0</v>
      </c>
      <c r="R1144">
        <v>0</v>
      </c>
      <c r="S1144">
        <v>0</v>
      </c>
      <c r="T1144">
        <v>0</v>
      </c>
      <c r="U1144">
        <v>0</v>
      </c>
      <c r="V1144">
        <v>0</v>
      </c>
      <c r="W1144">
        <v>0</v>
      </c>
      <c r="X1144">
        <v>0</v>
      </c>
      <c r="Y1144">
        <v>0</v>
      </c>
      <c r="Z1144">
        <v>0</v>
      </c>
      <c r="AA1144">
        <v>0</v>
      </c>
      <c r="AG1144">
        <v>0</v>
      </c>
      <c r="AL1144">
        <v>0</v>
      </c>
      <c r="AM1144">
        <v>831</v>
      </c>
      <c r="AN1144">
        <v>13136.339</v>
      </c>
      <c r="AO1144">
        <v>13.136339</v>
      </c>
      <c r="AP1144">
        <v>12.321718000000001</v>
      </c>
      <c r="AQ1144">
        <v>17.328759648244606</v>
      </c>
      <c r="AR1144">
        <v>906</v>
      </c>
      <c r="AS1144">
        <v>13192.254000000001</v>
      </c>
      <c r="AT1144">
        <v>13.192254</v>
      </c>
      <c r="AU1144">
        <v>12.3741658610041</v>
      </c>
      <c r="AV1144">
        <v>17.402520172337475</v>
      </c>
      <c r="AW1144">
        <v>0</v>
      </c>
      <c r="AX1144">
        <v>0</v>
      </c>
      <c r="AY1144">
        <v>0</v>
      </c>
      <c r="AZ1144">
        <v>0</v>
      </c>
      <c r="BA1144">
        <v>0</v>
      </c>
      <c r="BB1144">
        <v>0</v>
      </c>
      <c r="BC1144">
        <v>9</v>
      </c>
      <c r="BD1144">
        <v>17000</v>
      </c>
      <c r="BE1144">
        <v>17</v>
      </c>
      <c r="BF1144">
        <v>25.983647000000001</v>
      </c>
      <c r="BG1144">
        <v>36.542337168228649</v>
      </c>
      <c r="BH1144">
        <v>917</v>
      </c>
      <c r="BI1144">
        <v>31.946254</v>
      </c>
      <c r="BJ1144">
        <v>48.737984861004101</v>
      </c>
      <c r="BK1144">
        <v>68.543106196402505</v>
      </c>
      <c r="BL1144" t="s">
        <v>524</v>
      </c>
    </row>
    <row r="1145" spans="1:64">
      <c r="A1145" t="s">
        <v>2033</v>
      </c>
      <c r="B1145" t="s">
        <v>2023</v>
      </c>
      <c r="C1145" t="s">
        <v>524</v>
      </c>
      <c r="D1145" t="s">
        <v>942</v>
      </c>
      <c r="E1145">
        <v>2024</v>
      </c>
      <c r="F1145">
        <v>83.15</v>
      </c>
      <c r="G1145">
        <v>8.3699999999999992</v>
      </c>
      <c r="H1145">
        <v>9903</v>
      </c>
      <c r="I1145">
        <v>67.905842960676594</v>
      </c>
      <c r="J1145">
        <v>2</v>
      </c>
      <c r="K1145">
        <v>3</v>
      </c>
      <c r="L1145">
        <v>1354</v>
      </c>
      <c r="M1145">
        <v>1.3540000000000001</v>
      </c>
      <c r="N1145">
        <v>8.0129719999999995</v>
      </c>
      <c r="O1145">
        <v>11.800121536876009</v>
      </c>
      <c r="P1145">
        <v>0</v>
      </c>
      <c r="Q1145">
        <v>0</v>
      </c>
      <c r="R1145">
        <v>0</v>
      </c>
      <c r="S1145">
        <v>0</v>
      </c>
      <c r="T1145">
        <v>0</v>
      </c>
      <c r="U1145">
        <v>0</v>
      </c>
      <c r="V1145">
        <v>0</v>
      </c>
      <c r="W1145">
        <v>0</v>
      </c>
      <c r="X1145">
        <v>0</v>
      </c>
      <c r="Y1145">
        <v>0</v>
      </c>
      <c r="Z1145">
        <v>0</v>
      </c>
      <c r="AA1145">
        <v>0</v>
      </c>
      <c r="AB1145">
        <v>0</v>
      </c>
      <c r="AC1145">
        <v>0</v>
      </c>
      <c r="AD1145">
        <v>0</v>
      </c>
      <c r="AE1145">
        <v>0</v>
      </c>
      <c r="AF1145">
        <v>0</v>
      </c>
      <c r="AG1145">
        <v>0</v>
      </c>
      <c r="AH1145">
        <v>0</v>
      </c>
      <c r="AI1145">
        <v>0</v>
      </c>
      <c r="AJ1145">
        <v>0</v>
      </c>
      <c r="AK1145">
        <v>0</v>
      </c>
      <c r="AL1145">
        <v>0</v>
      </c>
      <c r="AM1145">
        <v>943</v>
      </c>
      <c r="AN1145">
        <v>14611.092999999993</v>
      </c>
      <c r="AO1145">
        <v>14.611092999999999</v>
      </c>
      <c r="AP1145">
        <v>13.178384892074094</v>
      </c>
      <c r="AQ1145">
        <v>19.406849716460375</v>
      </c>
      <c r="AR1145">
        <v>1096</v>
      </c>
      <c r="AS1145">
        <v>14749.057999999975</v>
      </c>
      <c r="AT1145">
        <v>14.749058000000003</v>
      </c>
      <c r="AU1145">
        <v>13.302821569852734</v>
      </c>
      <c r="AV1145">
        <v>19.59009856862572</v>
      </c>
      <c r="AW1145">
        <v>0</v>
      </c>
      <c r="AX1145">
        <v>0</v>
      </c>
      <c r="AY1145">
        <v>0</v>
      </c>
      <c r="AZ1145">
        <v>0</v>
      </c>
      <c r="BA1145">
        <v>0</v>
      </c>
      <c r="BB1145">
        <v>0</v>
      </c>
      <c r="BC1145">
        <v>9</v>
      </c>
      <c r="BD1145">
        <v>17000</v>
      </c>
      <c r="BE1145">
        <v>17</v>
      </c>
      <c r="BF1145">
        <v>21.094272281265784</v>
      </c>
      <c r="BG1145">
        <v>31.064001802438717</v>
      </c>
      <c r="BH1145">
        <v>1107</v>
      </c>
      <c r="BI1145">
        <v>33.103058000000004</v>
      </c>
      <c r="BJ1145">
        <v>42.410065851118517</v>
      </c>
      <c r="BK1145">
        <v>62.454221907940443</v>
      </c>
      <c r="BL1145" t="s">
        <v>524</v>
      </c>
    </row>
    <row r="1146" spans="1:64">
      <c r="A1146" t="s">
        <v>2034</v>
      </c>
      <c r="B1146" t="s">
        <v>2035</v>
      </c>
      <c r="C1146" t="s">
        <v>525</v>
      </c>
      <c r="D1146" t="s">
        <v>929</v>
      </c>
      <c r="E1146">
        <v>2012</v>
      </c>
      <c r="F1146" s="23">
        <v>704.62</v>
      </c>
      <c r="G1146" s="23">
        <v>190.81</v>
      </c>
      <c r="H1146" s="22">
        <v>454792</v>
      </c>
      <c r="I1146" s="34">
        <v>3795.2671449999993</v>
      </c>
      <c r="J1146" s="22">
        <v>6</v>
      </c>
      <c r="K1146" s="22" t="s">
        <v>782</v>
      </c>
      <c r="L1146" s="23">
        <v>2249</v>
      </c>
      <c r="M1146" s="23">
        <v>2.2490000000000001</v>
      </c>
      <c r="N1146" s="23">
        <v>11.175163000000001</v>
      </c>
      <c r="O1146" s="14">
        <v>0.29444997079382146</v>
      </c>
      <c r="P1146" s="22">
        <v>6</v>
      </c>
      <c r="Q1146" s="22" t="s">
        <v>782</v>
      </c>
      <c r="R1146" s="23">
        <v>3969</v>
      </c>
      <c r="S1146" s="23">
        <v>3.9689999999999999</v>
      </c>
      <c r="T1146" s="23">
        <v>24.690202000000003</v>
      </c>
      <c r="U1146" s="14">
        <v>0.65055241322149415</v>
      </c>
      <c r="V1146" s="22">
        <v>0</v>
      </c>
      <c r="W1146" s="22" t="s">
        <v>782</v>
      </c>
      <c r="X1146" s="23">
        <v>0</v>
      </c>
      <c r="Y1146" s="23">
        <v>0</v>
      </c>
      <c r="Z1146" s="23">
        <v>0</v>
      </c>
      <c r="AA1146" s="14">
        <v>0</v>
      </c>
      <c r="AB1146" s="22">
        <v>3</v>
      </c>
      <c r="AC1146" s="22" t="s">
        <v>782</v>
      </c>
      <c r="AD1146" s="23">
        <v>540</v>
      </c>
      <c r="AE1146" s="23">
        <v>0.54</v>
      </c>
      <c r="AF1146" s="23">
        <v>1.34124</v>
      </c>
      <c r="AG1146" s="14">
        <v>3.5339804782042565E-2</v>
      </c>
      <c r="AH1146" s="22" t="s">
        <v>782</v>
      </c>
      <c r="AI1146" s="23" t="s">
        <v>782</v>
      </c>
      <c r="AJ1146" s="23" t="s">
        <v>782</v>
      </c>
      <c r="AK1146" s="23" t="s">
        <v>782</v>
      </c>
      <c r="AL1146" s="14" t="s">
        <v>782</v>
      </c>
      <c r="AM1146" s="22" t="s">
        <v>782</v>
      </c>
      <c r="AN1146" s="23" t="s">
        <v>782</v>
      </c>
      <c r="AO1146" s="23" t="s">
        <v>782</v>
      </c>
      <c r="AP1146" s="23" t="s">
        <v>782</v>
      </c>
      <c r="AQ1146" s="14" t="s">
        <v>782</v>
      </c>
      <c r="AR1146" s="22">
        <v>3613</v>
      </c>
      <c r="AS1146" s="23">
        <v>55626.513999999988</v>
      </c>
      <c r="AT1146" s="23">
        <v>55.626513999999986</v>
      </c>
      <c r="AU1146" s="23">
        <v>45.141995000000009</v>
      </c>
      <c r="AV1146" s="14">
        <v>1.1894286561479985</v>
      </c>
      <c r="AW1146" s="22">
        <v>1</v>
      </c>
      <c r="AX1146" s="22" t="s">
        <v>782</v>
      </c>
      <c r="AY1146" s="23">
        <v>42</v>
      </c>
      <c r="AZ1146" s="23">
        <v>4.2000000000000003E-2</v>
      </c>
      <c r="BA1146" s="23">
        <v>7.4320000000000002E-3</v>
      </c>
      <c r="BB1146" s="14">
        <v>1.9582284239967515E-4</v>
      </c>
      <c r="BC1146" s="22">
        <v>49</v>
      </c>
      <c r="BD1146" s="23">
        <v>67085</v>
      </c>
      <c r="BE1146" s="23">
        <v>67.084999999999994</v>
      </c>
      <c r="BF1146" s="23">
        <v>107.134745</v>
      </c>
      <c r="BG1146" s="14">
        <v>2.8228512225059723</v>
      </c>
      <c r="BH1146" s="22">
        <v>3678</v>
      </c>
      <c r="BI1146" s="23">
        <v>129.51151399999998</v>
      </c>
      <c r="BJ1146" s="23">
        <v>189.49077700000001</v>
      </c>
      <c r="BK1146" s="14">
        <v>4.9928178902937281</v>
      </c>
      <c r="BL1146" t="s">
        <v>525</v>
      </c>
    </row>
    <row r="1147" spans="1:64">
      <c r="A1147" t="s">
        <v>2036</v>
      </c>
      <c r="B1147" t="s">
        <v>2035</v>
      </c>
      <c r="C1147" t="s">
        <v>525</v>
      </c>
      <c r="D1147" t="s">
        <v>929</v>
      </c>
      <c r="E1147">
        <v>2015</v>
      </c>
      <c r="F1147" s="23">
        <v>704.71</v>
      </c>
      <c r="G1147" s="23">
        <v>194.82</v>
      </c>
      <c r="H1147" s="22">
        <v>466657</v>
      </c>
      <c r="I1147" s="29">
        <v>3743.1857788747966</v>
      </c>
      <c r="J1147" s="28">
        <v>6</v>
      </c>
      <c r="K1147" s="28">
        <v>6</v>
      </c>
      <c r="L1147" s="30">
        <v>2229</v>
      </c>
      <c r="M1147" s="31">
        <v>2.2290000000000001</v>
      </c>
      <c r="N1147" s="30">
        <v>13.332440254542906</v>
      </c>
      <c r="O1147" s="32">
        <v>0.35617896204314614</v>
      </c>
      <c r="P1147" s="28">
        <v>2</v>
      </c>
      <c r="Q1147" s="28">
        <v>6</v>
      </c>
      <c r="R1147" s="30">
        <v>3969</v>
      </c>
      <c r="S1147" s="31">
        <v>3.9689999999999999</v>
      </c>
      <c r="T1147" s="30">
        <v>27.146257250000001</v>
      </c>
      <c r="U1147" s="32">
        <v>0.72521800556103244</v>
      </c>
      <c r="V1147" s="28">
        <v>0</v>
      </c>
      <c r="W1147" s="28">
        <v>0</v>
      </c>
      <c r="X1147" s="30">
        <v>0</v>
      </c>
      <c r="Y1147" s="31">
        <v>0</v>
      </c>
      <c r="Z1147" s="30">
        <v>0</v>
      </c>
      <c r="AA1147" s="18">
        <v>0</v>
      </c>
      <c r="AB1147" s="28">
        <v>10</v>
      </c>
      <c r="AC1147" s="22" t="s">
        <v>782</v>
      </c>
      <c r="AD1147" s="30">
        <v>540</v>
      </c>
      <c r="AE1147" s="19">
        <v>0.54</v>
      </c>
      <c r="AF1147" s="30">
        <v>10.874147802</v>
      </c>
      <c r="AG1147" s="18">
        <v>0.29050515909121594</v>
      </c>
      <c r="AH1147" s="22" t="s">
        <v>782</v>
      </c>
      <c r="AI1147" s="23" t="s">
        <v>782</v>
      </c>
      <c r="AJ1147" s="23" t="s">
        <v>782</v>
      </c>
      <c r="AK1147" s="23" t="s">
        <v>782</v>
      </c>
      <c r="AL1147" s="14" t="s">
        <v>782</v>
      </c>
      <c r="AM1147" s="22" t="s">
        <v>782</v>
      </c>
      <c r="AN1147" s="23" t="s">
        <v>782</v>
      </c>
      <c r="AO1147" s="23" t="s">
        <v>782</v>
      </c>
      <c r="AP1147" s="23" t="s">
        <v>782</v>
      </c>
      <c r="AQ1147" s="14" t="s">
        <v>782</v>
      </c>
      <c r="AR1147" s="28">
        <v>4665</v>
      </c>
      <c r="AS1147" s="30">
        <v>73480.064999999973</v>
      </c>
      <c r="AT1147" s="33">
        <v>73.480064999999968</v>
      </c>
      <c r="AU1147" s="30">
        <v>65.262258250866594</v>
      </c>
      <c r="AV1147" s="18">
        <v>1.7434950362117601</v>
      </c>
      <c r="AW1147" s="28">
        <v>1</v>
      </c>
      <c r="AX1147" s="22" t="s">
        <v>782</v>
      </c>
      <c r="AY1147" s="30">
        <v>42</v>
      </c>
      <c r="AZ1147" s="19">
        <v>4.2000000000000003E-2</v>
      </c>
      <c r="BA1147" s="30">
        <v>0.10944125446718617</v>
      </c>
      <c r="BB1147" s="18">
        <v>2.9237462667451217E-3</v>
      </c>
      <c r="BC1147" s="28">
        <v>68</v>
      </c>
      <c r="BD1147" s="30">
        <v>138205</v>
      </c>
      <c r="BE1147" s="19">
        <v>138.20500000000001</v>
      </c>
      <c r="BF1147" s="30">
        <v>301.8505206157418</v>
      </c>
      <c r="BG1147" s="18">
        <v>8.0640005184695429</v>
      </c>
      <c r="BH1147" s="13">
        <v>4752</v>
      </c>
      <c r="BI1147" s="19">
        <v>218.46506499999998</v>
      </c>
      <c r="BJ1147" s="19">
        <v>418.57506542761848</v>
      </c>
      <c r="BK1147" s="18">
        <v>11.182321427643444</v>
      </c>
      <c r="BL1147" t="s">
        <v>525</v>
      </c>
    </row>
    <row r="1148" spans="1:64">
      <c r="A1148" t="s">
        <v>2037</v>
      </c>
      <c r="B1148" t="s">
        <v>2035</v>
      </c>
      <c r="C1148" t="s">
        <v>525</v>
      </c>
      <c r="D1148" t="s">
        <v>929</v>
      </c>
      <c r="E1148">
        <v>2016</v>
      </c>
      <c r="F1148" s="23">
        <v>704.71</v>
      </c>
      <c r="G1148" s="23">
        <v>193.05</v>
      </c>
      <c r="H1148" s="22">
        <v>465549</v>
      </c>
      <c r="I1148" s="29">
        <v>3967.7106611418335</v>
      </c>
      <c r="J1148" s="28">
        <v>6</v>
      </c>
      <c r="K1148" s="28">
        <v>6</v>
      </c>
      <c r="L1148" s="30">
        <v>2229</v>
      </c>
      <c r="M1148" s="31">
        <v>2.2290000000000001</v>
      </c>
      <c r="N1148" s="30">
        <v>13.331649000000001</v>
      </c>
      <c r="O1148" s="32">
        <v>0.33600355818696215</v>
      </c>
      <c r="P1148" s="28">
        <v>2</v>
      </c>
      <c r="Q1148" s="28">
        <v>6</v>
      </c>
      <c r="R1148" s="30">
        <v>3969</v>
      </c>
      <c r="S1148" s="31">
        <v>3.9689999999999999</v>
      </c>
      <c r="T1148" s="30">
        <v>25.217239249999999</v>
      </c>
      <c r="U1148" s="32">
        <v>0.63556144597355657</v>
      </c>
      <c r="V1148" s="28">
        <v>0</v>
      </c>
      <c r="W1148" s="28">
        <v>0</v>
      </c>
      <c r="X1148" s="30">
        <v>0</v>
      </c>
      <c r="Y1148" s="31">
        <v>0</v>
      </c>
      <c r="Z1148" s="30">
        <v>0</v>
      </c>
      <c r="AA1148" s="18">
        <v>0</v>
      </c>
      <c r="AB1148" s="28">
        <v>10</v>
      </c>
      <c r="AC1148" s="22" t="s">
        <v>782</v>
      </c>
      <c r="AD1148" s="30">
        <v>540</v>
      </c>
      <c r="AE1148" s="19">
        <v>0.54</v>
      </c>
      <c r="AF1148" s="30">
        <v>11.33991747</v>
      </c>
      <c r="AG1148" s="18">
        <v>0.28580505078302715</v>
      </c>
      <c r="AH1148" s="22" t="s">
        <v>782</v>
      </c>
      <c r="AI1148" s="23" t="s">
        <v>782</v>
      </c>
      <c r="AJ1148" s="23" t="s">
        <v>782</v>
      </c>
      <c r="AK1148" s="23" t="s">
        <v>782</v>
      </c>
      <c r="AL1148" s="14" t="s">
        <v>782</v>
      </c>
      <c r="AM1148" s="22" t="s">
        <v>782</v>
      </c>
      <c r="AN1148" s="23" t="s">
        <v>782</v>
      </c>
      <c r="AO1148" s="23" t="s">
        <v>782</v>
      </c>
      <c r="AP1148" s="23" t="s">
        <v>782</v>
      </c>
      <c r="AQ1148" s="14" t="s">
        <v>782</v>
      </c>
      <c r="AR1148" s="28">
        <v>4921</v>
      </c>
      <c r="AS1148" s="30">
        <v>78531.156999999977</v>
      </c>
      <c r="AT1148" s="33">
        <v>78.531156999999979</v>
      </c>
      <c r="AU1148" s="30">
        <v>69.735667416000055</v>
      </c>
      <c r="AV1148" s="18">
        <v>1.7575794550485548</v>
      </c>
      <c r="AW1148" s="28">
        <v>1</v>
      </c>
      <c r="AX1148" s="22" t="s">
        <v>782</v>
      </c>
      <c r="AY1148" s="30">
        <v>42</v>
      </c>
      <c r="AZ1148" s="19">
        <v>4.2000000000000003E-2</v>
      </c>
      <c r="BA1148" s="30">
        <v>0.2016</v>
      </c>
      <c r="BB1148" s="18">
        <v>5.0810156590900017E-3</v>
      </c>
      <c r="BC1148" s="28">
        <v>73</v>
      </c>
      <c r="BD1148" s="30">
        <v>152705.00000000003</v>
      </c>
      <c r="BE1148" s="19">
        <v>152.70500000000004</v>
      </c>
      <c r="BF1148" s="30">
        <v>328.73463521767121</v>
      </c>
      <c r="BG1148" s="18">
        <v>8.285247168780888</v>
      </c>
      <c r="BH1148" s="13">
        <v>5013</v>
      </c>
      <c r="BI1148" s="19">
        <v>238.01615700000002</v>
      </c>
      <c r="BJ1148" s="19">
        <v>448.56070835367126</v>
      </c>
      <c r="BK1148" s="18">
        <v>11.305277694432078</v>
      </c>
      <c r="BL1148" t="s">
        <v>525</v>
      </c>
    </row>
    <row r="1149" spans="1:64">
      <c r="A1149" t="s">
        <v>2038</v>
      </c>
      <c r="B1149" t="s">
        <v>2035</v>
      </c>
      <c r="C1149" t="s">
        <v>525</v>
      </c>
      <c r="D1149" t="s">
        <v>929</v>
      </c>
      <c r="E1149">
        <v>2017</v>
      </c>
      <c r="F1149" s="23">
        <v>704.71</v>
      </c>
      <c r="G1149" s="23">
        <v>193.87</v>
      </c>
      <c r="H1149" s="22">
        <v>467209</v>
      </c>
      <c r="I1149" s="29">
        <v>3669.9315838079374</v>
      </c>
      <c r="J1149" s="28">
        <v>8</v>
      </c>
      <c r="K1149" s="28">
        <v>8</v>
      </c>
      <c r="L1149" s="30">
        <v>2664</v>
      </c>
      <c r="M1149" s="31">
        <v>2.6640000000000001</v>
      </c>
      <c r="N1149" s="30">
        <v>15.933384</v>
      </c>
      <c r="O1149" s="32">
        <v>0.43416024621002469</v>
      </c>
      <c r="P1149" s="28">
        <v>2</v>
      </c>
      <c r="Q1149" s="28">
        <v>6</v>
      </c>
      <c r="R1149" s="30">
        <v>3969</v>
      </c>
      <c r="S1149" s="31">
        <v>3.9689999999999999</v>
      </c>
      <c r="T1149" s="30">
        <v>9.3311189999999993</v>
      </c>
      <c r="U1149" s="32">
        <v>0.25425866359933574</v>
      </c>
      <c r="V1149" s="28">
        <v>0</v>
      </c>
      <c r="W1149" s="28">
        <v>0</v>
      </c>
      <c r="X1149" s="30">
        <v>0</v>
      </c>
      <c r="Y1149" s="31">
        <v>0</v>
      </c>
      <c r="Z1149" s="30">
        <v>0</v>
      </c>
      <c r="AA1149" s="18">
        <v>0</v>
      </c>
      <c r="AB1149" s="28">
        <v>10</v>
      </c>
      <c r="AC1149" s="22" t="s">
        <v>782</v>
      </c>
      <c r="AD1149" s="30">
        <v>740</v>
      </c>
      <c r="AE1149" s="19">
        <v>0.74</v>
      </c>
      <c r="AF1149" s="30">
        <v>9.5733339655199998</v>
      </c>
      <c r="AG1149" s="18">
        <v>0.26085864945707427</v>
      </c>
      <c r="AH1149" s="22" t="s">
        <v>782</v>
      </c>
      <c r="AI1149" s="23" t="s">
        <v>782</v>
      </c>
      <c r="AJ1149" s="23" t="s">
        <v>782</v>
      </c>
      <c r="AK1149" s="23" t="s">
        <v>782</v>
      </c>
      <c r="AL1149" s="14" t="s">
        <v>782</v>
      </c>
      <c r="AM1149" s="22" t="s">
        <v>782</v>
      </c>
      <c r="AN1149" s="23" t="s">
        <v>782</v>
      </c>
      <c r="AO1149" s="23" t="s">
        <v>782</v>
      </c>
      <c r="AP1149" s="23" t="s">
        <v>782</v>
      </c>
      <c r="AQ1149" s="14" t="s">
        <v>782</v>
      </c>
      <c r="AR1149" s="28">
        <v>5267</v>
      </c>
      <c r="AS1149" s="30">
        <v>81991.333999999959</v>
      </c>
      <c r="AT1149" s="33">
        <v>81.991333999999952</v>
      </c>
      <c r="AU1149" s="30">
        <v>72.808304592000056</v>
      </c>
      <c r="AV1149" s="18">
        <v>1.9839144934809341</v>
      </c>
      <c r="AW1149" s="28">
        <v>1</v>
      </c>
      <c r="AX1149" s="22" t="s">
        <v>782</v>
      </c>
      <c r="AY1149" s="30">
        <v>0</v>
      </c>
      <c r="AZ1149" s="19">
        <v>0</v>
      </c>
      <c r="BA1149" s="30">
        <v>0</v>
      </c>
      <c r="BB1149" s="18">
        <v>0</v>
      </c>
      <c r="BC1149" s="28">
        <v>79</v>
      </c>
      <c r="BD1149" s="30">
        <v>170965</v>
      </c>
      <c r="BE1149" s="19">
        <v>170.965</v>
      </c>
      <c r="BF1149" s="30">
        <v>373.93739981714793</v>
      </c>
      <c r="BG1149" s="18">
        <v>10.189219915351904</v>
      </c>
      <c r="BH1149" s="13">
        <v>5367</v>
      </c>
      <c r="BI1149" s="19">
        <v>260.32933399999996</v>
      </c>
      <c r="BJ1149" s="19">
        <v>481.58354137466802</v>
      </c>
      <c r="BK1149" s="18">
        <v>13.122411968099273</v>
      </c>
      <c r="BL1149" t="s">
        <v>525</v>
      </c>
    </row>
    <row r="1150" spans="1:64">
      <c r="A1150" t="s">
        <v>2039</v>
      </c>
      <c r="B1150" t="s">
        <v>2035</v>
      </c>
      <c r="C1150" t="s">
        <v>525</v>
      </c>
      <c r="D1150" t="s">
        <v>929</v>
      </c>
      <c r="E1150">
        <v>2018</v>
      </c>
      <c r="F1150" s="23">
        <v>704.71</v>
      </c>
      <c r="G1150" s="23">
        <v>194.93</v>
      </c>
      <c r="H1150" s="22">
        <v>470089</v>
      </c>
      <c r="I1150" s="29">
        <v>3670.1924176092034</v>
      </c>
      <c r="J1150" s="28">
        <v>8</v>
      </c>
      <c r="K1150" s="28">
        <v>8</v>
      </c>
      <c r="L1150" s="30">
        <v>2664</v>
      </c>
      <c r="M1150" s="31">
        <v>2.6640000000000001</v>
      </c>
      <c r="N1150" s="30">
        <v>15.933384</v>
      </c>
      <c r="O1150" s="32">
        <v>0.43412939124263</v>
      </c>
      <c r="P1150" s="28">
        <v>2</v>
      </c>
      <c r="Q1150" s="28">
        <v>6</v>
      </c>
      <c r="R1150" s="30">
        <v>3969</v>
      </c>
      <c r="S1150" s="31">
        <v>3.9689999999999999</v>
      </c>
      <c r="T1150" s="30">
        <v>76.431211500000003</v>
      </c>
      <c r="U1150" s="32">
        <v>2.0824851343839894</v>
      </c>
      <c r="V1150" s="28">
        <v>0</v>
      </c>
      <c r="W1150" s="28">
        <v>0</v>
      </c>
      <c r="X1150" s="30">
        <v>0</v>
      </c>
      <c r="Y1150" s="31">
        <v>0</v>
      </c>
      <c r="Z1150" s="30">
        <v>0</v>
      </c>
      <c r="AA1150" s="18">
        <v>0</v>
      </c>
      <c r="AB1150" s="28">
        <v>10</v>
      </c>
      <c r="AC1150" s="22" t="s">
        <v>782</v>
      </c>
      <c r="AD1150" s="30">
        <v>740</v>
      </c>
      <c r="AE1150" s="19">
        <v>0.74</v>
      </c>
      <c r="AF1150" s="30">
        <v>10.683766652999999</v>
      </c>
      <c r="AG1150" s="18">
        <v>0.29109554588310937</v>
      </c>
      <c r="AH1150" s="22" t="s">
        <v>782</v>
      </c>
      <c r="AI1150" s="23" t="s">
        <v>782</v>
      </c>
      <c r="AJ1150" s="23" t="s">
        <v>782</v>
      </c>
      <c r="AK1150" s="23" t="s">
        <v>782</v>
      </c>
      <c r="AL1150" s="14" t="s">
        <v>782</v>
      </c>
      <c r="AM1150" s="22" t="s">
        <v>782</v>
      </c>
      <c r="AN1150" s="23" t="s">
        <v>782</v>
      </c>
      <c r="AO1150" s="23" t="s">
        <v>782</v>
      </c>
      <c r="AP1150" s="23" t="s">
        <v>782</v>
      </c>
      <c r="AQ1150" s="14" t="s">
        <v>782</v>
      </c>
      <c r="AR1150" s="28">
        <v>5645</v>
      </c>
      <c r="AS1150" s="30">
        <v>87162.060999999943</v>
      </c>
      <c r="AT1150" s="33">
        <v>87.162060999999937</v>
      </c>
      <c r="AU1150" s="30">
        <v>77.399910168000062</v>
      </c>
      <c r="AV1150" s="18">
        <v>2.1088788096406965</v>
      </c>
      <c r="AW1150" s="28">
        <v>1</v>
      </c>
      <c r="AX1150" s="22" t="s">
        <v>782</v>
      </c>
      <c r="AY1150" s="30">
        <v>42</v>
      </c>
      <c r="AZ1150" s="19">
        <v>4.2000000000000003E-2</v>
      </c>
      <c r="BA1150" s="30">
        <v>0.2016</v>
      </c>
      <c r="BB1150" s="18">
        <v>5.492900018885769E-3</v>
      </c>
      <c r="BC1150" s="28">
        <v>84</v>
      </c>
      <c r="BD1150" s="30">
        <v>186565</v>
      </c>
      <c r="BE1150" s="19">
        <v>186.565</v>
      </c>
      <c r="BF1150" s="30">
        <v>415.76017850649396</v>
      </c>
      <c r="BG1150" s="18">
        <v>11.328021291519203</v>
      </c>
      <c r="BH1150" s="13">
        <v>5750</v>
      </c>
      <c r="BI1150" s="19">
        <v>281.14206099999996</v>
      </c>
      <c r="BJ1150" s="19">
        <v>596.41005082749405</v>
      </c>
      <c r="BK1150" s="18">
        <v>16.250103072688514</v>
      </c>
      <c r="BL1150" t="s">
        <v>525</v>
      </c>
    </row>
    <row r="1151" spans="1:64">
      <c r="A1151" t="s">
        <v>2040</v>
      </c>
      <c r="B1151" t="s">
        <v>2035</v>
      </c>
      <c r="C1151" t="s">
        <v>525</v>
      </c>
      <c r="D1151" t="s">
        <v>929</v>
      </c>
      <c r="E1151">
        <v>2019</v>
      </c>
      <c r="F1151" s="23">
        <v>704.71</v>
      </c>
      <c r="G1151" s="23">
        <v>195.67</v>
      </c>
      <c r="H1151" s="22">
        <v>470615</v>
      </c>
      <c r="I1151" s="34">
        <v>3769.5931404676307</v>
      </c>
      <c r="J1151" s="22">
        <v>8</v>
      </c>
      <c r="K1151" s="22">
        <v>8</v>
      </c>
      <c r="L1151" s="23">
        <v>2664</v>
      </c>
      <c r="M1151" s="23">
        <v>2.6640000000000001</v>
      </c>
      <c r="N1151" s="23">
        <v>15.933384</v>
      </c>
      <c r="O1151" s="14">
        <v>0.42268179631776948</v>
      </c>
      <c r="P1151" s="22">
        <v>2</v>
      </c>
      <c r="Q1151" s="22">
        <v>6</v>
      </c>
      <c r="R1151" s="23">
        <v>3969</v>
      </c>
      <c r="S1151" s="23">
        <v>3.9689999999999999</v>
      </c>
      <c r="T1151" s="23">
        <v>26.145827750000002</v>
      </c>
      <c r="U1151" s="14">
        <v>0.69359813581251706</v>
      </c>
      <c r="V1151" s="22">
        <v>0</v>
      </c>
      <c r="W1151" s="22">
        <v>0</v>
      </c>
      <c r="X1151" s="23">
        <v>0</v>
      </c>
      <c r="Y1151" s="23">
        <v>0</v>
      </c>
      <c r="Z1151" s="23">
        <v>0</v>
      </c>
      <c r="AA1151" s="14">
        <v>0</v>
      </c>
      <c r="AB1151" s="22">
        <v>10</v>
      </c>
      <c r="AC1151" s="22">
        <v>11</v>
      </c>
      <c r="AD1151" s="23">
        <v>4931.9665987124463</v>
      </c>
      <c r="AE1151" s="23">
        <v>4.9319665987124459</v>
      </c>
      <c r="AF1151" s="23">
        <v>10.493112104999998</v>
      </c>
      <c r="AG1151" s="14">
        <v>0.27836192697703954</v>
      </c>
      <c r="AH1151" s="22">
        <v>5</v>
      </c>
      <c r="AI1151" s="23">
        <v>6861.3600000000006</v>
      </c>
      <c r="AJ1151" s="23">
        <v>6.8613600000000003</v>
      </c>
      <c r="AK1151" s="23">
        <v>6.0928876799999996</v>
      </c>
      <c r="AL1151" s="14">
        <v>0.16163250125301737</v>
      </c>
      <c r="AM1151" s="22">
        <v>6290</v>
      </c>
      <c r="AN1151" s="23">
        <v>92536.640999999945</v>
      </c>
      <c r="AO1151" s="23">
        <v>92.536640999999946</v>
      </c>
      <c r="AP1151" s="23">
        <v>82.172537208000051</v>
      </c>
      <c r="AQ1151" s="14">
        <v>2.1798781498686162</v>
      </c>
      <c r="AR1151" s="22">
        <v>6295</v>
      </c>
      <c r="AS1151" s="23">
        <v>99398.000999999946</v>
      </c>
      <c r="AT1151" s="23">
        <v>99.398000999999951</v>
      </c>
      <c r="AU1151" s="23">
        <v>88.265424888000041</v>
      </c>
      <c r="AV1151" s="14">
        <v>2.341510651121633</v>
      </c>
      <c r="AW1151" s="22">
        <v>1</v>
      </c>
      <c r="AX1151" s="22" t="s">
        <v>782</v>
      </c>
      <c r="AY1151" s="23">
        <v>42</v>
      </c>
      <c r="AZ1151" s="23">
        <v>4.2000000000000003E-2</v>
      </c>
      <c r="BA1151" s="23">
        <v>0.2016</v>
      </c>
      <c r="BB1151" s="14">
        <v>5.3480572700477392E-3</v>
      </c>
      <c r="BC1151" s="22">
        <v>84</v>
      </c>
      <c r="BD1151" s="23">
        <v>186565</v>
      </c>
      <c r="BE1151" s="23">
        <v>186.565</v>
      </c>
      <c r="BF1151" s="23">
        <v>392.51324454534932</v>
      </c>
      <c r="BG1151" s="14">
        <v>10.412615630361019</v>
      </c>
      <c r="BH1151" s="22">
        <v>6400</v>
      </c>
      <c r="BI1151" s="23">
        <v>297.56996759871242</v>
      </c>
      <c r="BJ1151" s="23">
        <v>533.55259328834939</v>
      </c>
      <c r="BK1151" s="14">
        <v>14.154116197860025</v>
      </c>
      <c r="BL1151" t="s">
        <v>525</v>
      </c>
    </row>
    <row r="1152" spans="1:64">
      <c r="A1152" t="s">
        <v>2041</v>
      </c>
      <c r="B1152" t="s">
        <v>2035</v>
      </c>
      <c r="C1152" t="s">
        <v>525</v>
      </c>
      <c r="D1152" t="s">
        <v>929</v>
      </c>
      <c r="E1152">
        <v>2020</v>
      </c>
      <c r="F1152" s="23">
        <v>704.71</v>
      </c>
      <c r="G1152" s="23">
        <v>197.08</v>
      </c>
      <c r="H1152" s="22">
        <v>469611</v>
      </c>
      <c r="I1152" s="34">
        <v>3789.5086032910053</v>
      </c>
      <c r="J1152" s="22">
        <v>8</v>
      </c>
      <c r="K1152" s="22">
        <v>8</v>
      </c>
      <c r="L1152" s="23">
        <v>2664</v>
      </c>
      <c r="M1152" s="23">
        <v>2.6640000000000001</v>
      </c>
      <c r="N1152" s="23">
        <v>15.933384</v>
      </c>
      <c r="O1152" s="14">
        <v>0.42046042555920377</v>
      </c>
      <c r="P1152" s="22">
        <v>2</v>
      </c>
      <c r="Q1152" s="22">
        <v>6</v>
      </c>
      <c r="R1152" s="23">
        <v>3969</v>
      </c>
      <c r="S1152" s="23">
        <v>3.9689999999999999</v>
      </c>
      <c r="T1152" s="23">
        <v>21.335046250000001</v>
      </c>
      <c r="U1152" s="14">
        <v>0.563002976994736</v>
      </c>
      <c r="V1152" s="22">
        <v>0</v>
      </c>
      <c r="W1152" s="22">
        <v>0</v>
      </c>
      <c r="X1152" s="23">
        <v>0</v>
      </c>
      <c r="Y1152" s="23">
        <v>0</v>
      </c>
      <c r="Z1152" s="23">
        <v>0</v>
      </c>
      <c r="AA1152" s="14">
        <v>0</v>
      </c>
      <c r="AB1152" s="22">
        <v>10</v>
      </c>
      <c r="AC1152" s="22">
        <v>11</v>
      </c>
      <c r="AD1152" s="23">
        <v>4863.5321051502142</v>
      </c>
      <c r="AE1152" s="23">
        <v>4.8635321051502141</v>
      </c>
      <c r="AF1152" s="23">
        <v>10.632620817000001</v>
      </c>
      <c r="AG1152" s="14">
        <v>0.28058046385660884</v>
      </c>
      <c r="AH1152" s="22">
        <v>5</v>
      </c>
      <c r="AI1152" s="23">
        <v>6861.3600000000006</v>
      </c>
      <c r="AJ1152" s="23">
        <v>6.8613600000000003</v>
      </c>
      <c r="AK1152" s="23">
        <v>6.0928876799999996</v>
      </c>
      <c r="AL1152" s="14">
        <v>0.1607830544231677</v>
      </c>
      <c r="AM1152" s="22">
        <v>7339</v>
      </c>
      <c r="AN1152" s="23">
        <v>108253.77599999997</v>
      </c>
      <c r="AO1152" s="23">
        <v>108.25377599999997</v>
      </c>
      <c r="AP1152" s="23">
        <v>96.129353087999974</v>
      </c>
      <c r="AQ1152" s="14">
        <v>2.5367234423090181</v>
      </c>
      <c r="AR1152" s="22">
        <v>7344</v>
      </c>
      <c r="AS1152" s="23">
        <v>115115.13599999995</v>
      </c>
      <c r="AT1152" s="23">
        <v>115.11513599999995</v>
      </c>
      <c r="AU1152" s="23">
        <v>102.22224076799998</v>
      </c>
      <c r="AV1152" s="14">
        <v>2.6975064967321858</v>
      </c>
      <c r="AW1152" s="22">
        <v>1</v>
      </c>
      <c r="AX1152" s="22">
        <v>1</v>
      </c>
      <c r="AY1152" s="23">
        <v>42</v>
      </c>
      <c r="AZ1152" s="23">
        <v>4.2000000000000003E-2</v>
      </c>
      <c r="BA1152" s="23">
        <v>0.2016</v>
      </c>
      <c r="BB1152" s="14">
        <v>5.3199509779426318E-3</v>
      </c>
      <c r="BC1152" s="22">
        <v>84</v>
      </c>
      <c r="BD1152" s="23">
        <v>185727</v>
      </c>
      <c r="BE1152" s="23">
        <v>185.727</v>
      </c>
      <c r="BF1152" s="23">
        <v>394.45713122080775</v>
      </c>
      <c r="BG1152" s="14">
        <v>10.409189489060422</v>
      </c>
      <c r="BH1152" s="22">
        <v>7449</v>
      </c>
      <c r="BI1152" s="23">
        <v>312.38066810515016</v>
      </c>
      <c r="BJ1152" s="23">
        <v>544.78202305580771</v>
      </c>
      <c r="BK1152" s="14">
        <v>14.376059803181098</v>
      </c>
      <c r="BL1152" t="s">
        <v>525</v>
      </c>
    </row>
    <row r="1153" spans="1:64">
      <c r="A1153" t="s">
        <v>2042</v>
      </c>
      <c r="B1153" t="s">
        <v>2035</v>
      </c>
      <c r="C1153" t="s">
        <v>525</v>
      </c>
      <c r="D1153" t="s">
        <v>929</v>
      </c>
      <c r="E1153">
        <v>2021</v>
      </c>
      <c r="F1153" s="23">
        <v>704.71</v>
      </c>
      <c r="G1153" s="23">
        <v>197.76</v>
      </c>
      <c r="H1153" s="22">
        <v>471891</v>
      </c>
      <c r="I1153" s="34">
        <v>3520.99</v>
      </c>
      <c r="J1153" s="22">
        <v>9</v>
      </c>
      <c r="K1153" s="22">
        <v>10</v>
      </c>
      <c r="L1153" s="23">
        <v>4767</v>
      </c>
      <c r="M1153" s="23">
        <v>4.7699999999999996</v>
      </c>
      <c r="N1153" s="23">
        <v>28.51</v>
      </c>
      <c r="O1153" s="14">
        <v>0.81</v>
      </c>
      <c r="P1153" s="22">
        <v>2</v>
      </c>
      <c r="Q1153" s="22">
        <v>6</v>
      </c>
      <c r="R1153" s="23">
        <v>3759</v>
      </c>
      <c r="S1153" s="23">
        <v>3.76</v>
      </c>
      <c r="T1153" s="23">
        <v>24.98</v>
      </c>
      <c r="U1153" s="14">
        <v>0.71</v>
      </c>
      <c r="V1153" s="22">
        <v>0</v>
      </c>
      <c r="W1153" s="22">
        <v>0</v>
      </c>
      <c r="X1153" s="23">
        <v>0</v>
      </c>
      <c r="Y1153" s="23">
        <v>0</v>
      </c>
      <c r="Z1153" s="23">
        <v>0</v>
      </c>
      <c r="AA1153" s="14">
        <v>0</v>
      </c>
      <c r="AB1153" s="22">
        <v>10</v>
      </c>
      <c r="AC1153" s="22">
        <v>0</v>
      </c>
      <c r="AD1153" s="23">
        <v>4242.5200000000004</v>
      </c>
      <c r="AE1153" s="23">
        <v>4.24</v>
      </c>
      <c r="AF1153" s="23">
        <v>11.97</v>
      </c>
      <c r="AG1153" s="14">
        <v>0.34</v>
      </c>
      <c r="AH1153" s="22">
        <v>6</v>
      </c>
      <c r="AI1153" s="23">
        <v>6771.82</v>
      </c>
      <c r="AJ1153" s="23">
        <v>7</v>
      </c>
      <c r="AK1153" s="23">
        <v>6.06</v>
      </c>
      <c r="AL1153" s="14">
        <v>0.17</v>
      </c>
      <c r="AM1153" s="22">
        <v>8712</v>
      </c>
      <c r="AN1153" s="23">
        <v>124226.08</v>
      </c>
      <c r="AO1153" s="23">
        <v>124</v>
      </c>
      <c r="AP1153" s="23">
        <v>111.16</v>
      </c>
      <c r="AQ1153" s="14">
        <v>3.16</v>
      </c>
      <c r="AR1153" s="22">
        <v>8718</v>
      </c>
      <c r="AS1153" s="23">
        <v>130997.9</v>
      </c>
      <c r="AT1153" s="23">
        <v>131</v>
      </c>
      <c r="AU1153" s="23">
        <v>117.22</v>
      </c>
      <c r="AV1153" s="14">
        <v>3.33</v>
      </c>
      <c r="AW1153" s="22">
        <v>1</v>
      </c>
      <c r="AX1153" s="22">
        <v>1</v>
      </c>
      <c r="AY1153" s="23">
        <v>42</v>
      </c>
      <c r="AZ1153" s="23">
        <v>0.04</v>
      </c>
      <c r="BA1153" s="23">
        <v>0.2</v>
      </c>
      <c r="BB1153" s="14">
        <v>0.01</v>
      </c>
      <c r="BC1153" s="22">
        <v>84</v>
      </c>
      <c r="BD1153" s="23">
        <v>185727</v>
      </c>
      <c r="BE1153" s="23">
        <v>185.73</v>
      </c>
      <c r="BF1153" s="23">
        <v>345.38</v>
      </c>
      <c r="BG1153" s="14">
        <v>9.81</v>
      </c>
      <c r="BH1153" s="22">
        <v>8824</v>
      </c>
      <c r="BI1153" s="23">
        <v>329.54</v>
      </c>
      <c r="BJ1153" s="23">
        <v>528.27</v>
      </c>
      <c r="BK1153" s="14">
        <v>15</v>
      </c>
      <c r="BL1153" t="s">
        <v>525</v>
      </c>
    </row>
    <row r="1154" spans="1:64">
      <c r="A1154" t="s">
        <v>2043</v>
      </c>
      <c r="B1154" t="s">
        <v>2035</v>
      </c>
      <c r="C1154" t="s">
        <v>525</v>
      </c>
      <c r="D1154" s="111" t="s">
        <v>929</v>
      </c>
      <c r="E1154" s="110">
        <v>2022</v>
      </c>
      <c r="F1154" s="23"/>
      <c r="G1154" s="23"/>
      <c r="H1154" s="22">
        <v>478126</v>
      </c>
      <c r="I1154" s="34">
        <v>3465.2364355950749</v>
      </c>
      <c r="J1154" s="22">
        <v>9</v>
      </c>
      <c r="K1154" s="22">
        <v>10</v>
      </c>
      <c r="L1154" s="23">
        <v>4767</v>
      </c>
      <c r="M1154" s="23">
        <v>4.7670000000000003</v>
      </c>
      <c r="N1154" s="23">
        <v>28.211105999999997</v>
      </c>
      <c r="O1154" s="14">
        <v>0.81411778169634152</v>
      </c>
      <c r="P1154" s="22">
        <v>2</v>
      </c>
      <c r="Q1154" s="22">
        <v>6</v>
      </c>
      <c r="R1154" s="23">
        <v>3759</v>
      </c>
      <c r="S1154" s="23">
        <v>3.7589999999999999</v>
      </c>
      <c r="T1154" s="23">
        <v>8.837409000000001</v>
      </c>
      <c r="U1154" s="14">
        <v>0.25503047668614215</v>
      </c>
      <c r="V1154" s="22">
        <v>0</v>
      </c>
      <c r="W1154" s="22">
        <v>0</v>
      </c>
      <c r="X1154" s="23">
        <v>0</v>
      </c>
      <c r="Y1154" s="23">
        <v>0</v>
      </c>
      <c r="Z1154" s="23">
        <v>0</v>
      </c>
      <c r="AA1154" s="14">
        <v>0</v>
      </c>
      <c r="AB1154" s="22">
        <v>10</v>
      </c>
      <c r="AC1154" s="22">
        <v>0</v>
      </c>
      <c r="AD1154" s="23">
        <v>4127.1409549356213</v>
      </c>
      <c r="AE1154" s="23">
        <v>4.1271409549356211</v>
      </c>
      <c r="AF1154" s="23">
        <v>10.839891698999999</v>
      </c>
      <c r="AG1154" s="14">
        <v>0.31281824200080871</v>
      </c>
      <c r="AH1154" s="22">
        <v>6</v>
      </c>
      <c r="AI1154" s="23">
        <v>6771.82</v>
      </c>
      <c r="AJ1154" s="23">
        <v>6.77182</v>
      </c>
      <c r="AK1154" s="23">
        <v>6.9368080688701674</v>
      </c>
      <c r="AL1154" s="14">
        <v>0.20018282151298369</v>
      </c>
      <c r="AM1154" s="22">
        <v>11068</v>
      </c>
      <c r="AN1154" s="23">
        <v>152119.11700000009</v>
      </c>
      <c r="AO1154" s="23">
        <v>152.11911700000007</v>
      </c>
      <c r="AP1154" s="23">
        <v>155.82533473054593</v>
      </c>
      <c r="AQ1154" s="14">
        <v>4.4968168154386419</v>
      </c>
      <c r="AR1154" s="22">
        <v>11074</v>
      </c>
      <c r="AS1154" s="23">
        <v>158890.93700000012</v>
      </c>
      <c r="AT1154" s="23">
        <v>158.89093700000012</v>
      </c>
      <c r="AU1154" s="23">
        <v>162.76214279941613</v>
      </c>
      <c r="AV1154" s="14">
        <v>4.6969996369516256</v>
      </c>
      <c r="AW1154" s="22">
        <v>1</v>
      </c>
      <c r="AX1154" s="22">
        <v>1</v>
      </c>
      <c r="AY1154" s="23">
        <v>42</v>
      </c>
      <c r="AZ1154" s="23">
        <v>4.2000000000000003E-2</v>
      </c>
      <c r="BA1154" s="23">
        <v>0.2016</v>
      </c>
      <c r="BB1154" s="14">
        <v>5.8177848394168757E-3</v>
      </c>
      <c r="BC1154" s="22">
        <v>91</v>
      </c>
      <c r="BD1154" s="23">
        <v>217227</v>
      </c>
      <c r="BE1154" s="23">
        <v>217.227</v>
      </c>
      <c r="BF1154" s="23">
        <v>466.31257612539963</v>
      </c>
      <c r="BG1154" s="14">
        <v>13.456876169701278</v>
      </c>
      <c r="BH1154" s="22">
        <v>11187</v>
      </c>
      <c r="BI1154" s="23">
        <v>388.81307795493575</v>
      </c>
      <c r="BJ1154" s="23">
        <v>677.1647256238158</v>
      </c>
      <c r="BK1154" s="14">
        <v>19.541660091875617</v>
      </c>
      <c r="BL1154" t="s">
        <v>525</v>
      </c>
    </row>
    <row r="1155" spans="1:64">
      <c r="A1155" t="s">
        <v>2044</v>
      </c>
      <c r="B1155" t="s">
        <v>2035</v>
      </c>
      <c r="C1155" t="s">
        <v>525</v>
      </c>
      <c r="D1155" t="s">
        <v>929</v>
      </c>
      <c r="E1155">
        <v>2023</v>
      </c>
      <c r="F1155">
        <v>704.71</v>
      </c>
      <c r="G1155">
        <v>235.78</v>
      </c>
      <c r="H1155">
        <v>476412</v>
      </c>
      <c r="I1155">
        <v>3465.2364355950749</v>
      </c>
      <c r="J1155">
        <v>10</v>
      </c>
      <c r="K1155">
        <v>11</v>
      </c>
      <c r="L1155">
        <v>24767</v>
      </c>
      <c r="M1155">
        <v>24.766999999999999</v>
      </c>
      <c r="N1155">
        <v>146.57110599999999</v>
      </c>
      <c r="O1155">
        <v>4.2297577300762086</v>
      </c>
      <c r="P1155">
        <v>2</v>
      </c>
      <c r="Q1155">
        <v>8</v>
      </c>
      <c r="R1155">
        <v>5645</v>
      </c>
      <c r="S1155">
        <v>5.6449999999999996</v>
      </c>
      <c r="T1155">
        <v>22.787523</v>
      </c>
      <c r="U1155">
        <v>0.65760369958959997</v>
      </c>
      <c r="V1155">
        <v>0</v>
      </c>
      <c r="W1155">
        <v>0</v>
      </c>
      <c r="X1155">
        <v>0</v>
      </c>
      <c r="Y1155">
        <v>0</v>
      </c>
      <c r="Z1155">
        <v>0</v>
      </c>
      <c r="AA1155">
        <v>0</v>
      </c>
      <c r="AB1155">
        <v>10</v>
      </c>
      <c r="AC1155">
        <v>11</v>
      </c>
      <c r="AD1155">
        <v>3927.925836909872</v>
      </c>
      <c r="AE1155">
        <v>3.9279258369098717</v>
      </c>
      <c r="AF1155">
        <v>9.0928791780000005</v>
      </c>
      <c r="AG1155">
        <v>0.26240285033937394</v>
      </c>
      <c r="AH1155">
        <v>11</v>
      </c>
      <c r="AI1155">
        <v>41537.24</v>
      </c>
      <c r="AJ1155">
        <v>41.537239999999997</v>
      </c>
      <c r="AK1155">
        <v>38.961401000000002</v>
      </c>
      <c r="AL1155">
        <v>1.1243504368067534</v>
      </c>
      <c r="AM1155">
        <v>15278</v>
      </c>
      <c r="AN1155">
        <v>207198.33100000001</v>
      </c>
      <c r="AO1155">
        <v>207.198331</v>
      </c>
      <c r="AP1155">
        <v>194.34939</v>
      </c>
      <c r="AQ1155">
        <v>5.6085463030353058</v>
      </c>
      <c r="AR1155">
        <v>16942</v>
      </c>
      <c r="AS1155">
        <v>250008.35699999999</v>
      </c>
      <c r="AT1155">
        <v>250.008356999998</v>
      </c>
      <c r="AU1155">
        <v>234.50464766332499</v>
      </c>
      <c r="AV1155">
        <v>6.7673491267286119</v>
      </c>
      <c r="AW1155">
        <v>1</v>
      </c>
      <c r="AX1155">
        <v>1</v>
      </c>
      <c r="AY1155">
        <v>42</v>
      </c>
      <c r="AZ1155">
        <v>4.2000000000000003E-2</v>
      </c>
      <c r="BA1155">
        <v>0.2016</v>
      </c>
      <c r="BB1155">
        <v>5.8177848394168757E-3</v>
      </c>
      <c r="BC1155">
        <v>89</v>
      </c>
      <c r="BD1155">
        <v>218291</v>
      </c>
      <c r="BE1155">
        <v>218.291</v>
      </c>
      <c r="BF1155">
        <v>568.59053500000005</v>
      </c>
      <c r="BG1155">
        <v>16.408419614875648</v>
      </c>
      <c r="BH1155">
        <v>17054</v>
      </c>
      <c r="BI1155">
        <v>502.68128283690783</v>
      </c>
      <c r="BJ1155">
        <v>981.748290841325</v>
      </c>
      <c r="BK1155">
        <v>28.331350806448857</v>
      </c>
      <c r="BL1155" t="s">
        <v>525</v>
      </c>
    </row>
    <row r="1156" spans="1:64">
      <c r="A1156" t="s">
        <v>2045</v>
      </c>
      <c r="B1156" t="s">
        <v>2035</v>
      </c>
      <c r="C1156" t="s">
        <v>525</v>
      </c>
      <c r="D1156" t="s">
        <v>929</v>
      </c>
      <c r="E1156">
        <v>2024</v>
      </c>
      <c r="F1156">
        <v>704.7</v>
      </c>
      <c r="G1156">
        <v>237.1</v>
      </c>
      <c r="H1156">
        <v>477988</v>
      </c>
      <c r="I1156">
        <v>3277.6106296160647</v>
      </c>
      <c r="J1156">
        <v>10</v>
      </c>
      <c r="K1156">
        <v>11</v>
      </c>
      <c r="L1156">
        <v>24767</v>
      </c>
      <c r="M1156">
        <v>24.766999999999999</v>
      </c>
      <c r="N1156">
        <v>146.57110599999999</v>
      </c>
      <c r="O1156">
        <v>4.4718889021045536</v>
      </c>
      <c r="P1156">
        <v>2</v>
      </c>
      <c r="Q1156">
        <v>8</v>
      </c>
      <c r="R1156">
        <v>5645</v>
      </c>
      <c r="S1156">
        <v>5.6449999999999996</v>
      </c>
      <c r="T1156">
        <v>21.809534249999999</v>
      </c>
      <c r="U1156">
        <v>0.66540955331703755</v>
      </c>
      <c r="V1156">
        <v>0</v>
      </c>
      <c r="W1156">
        <v>0</v>
      </c>
      <c r="X1156">
        <v>0</v>
      </c>
      <c r="Y1156">
        <v>0</v>
      </c>
      <c r="Z1156">
        <v>0</v>
      </c>
      <c r="AA1156">
        <v>0</v>
      </c>
      <c r="AB1156">
        <v>10</v>
      </c>
      <c r="AC1156">
        <v>10</v>
      </c>
      <c r="AD1156">
        <v>3646.830399141631</v>
      </c>
      <c r="AE1156">
        <v>3.6468303991416309</v>
      </c>
      <c r="AF1156">
        <v>9.6113640839999999</v>
      </c>
      <c r="AG1156">
        <v>0.29324301053801083</v>
      </c>
      <c r="AH1156">
        <v>20</v>
      </c>
      <c r="AI1156">
        <v>76815.975000000006</v>
      </c>
      <c r="AJ1156">
        <v>76.815974999999966</v>
      </c>
      <c r="AK1156">
        <v>69.28369317818607</v>
      </c>
      <c r="AL1156">
        <v>2.1138475861698645</v>
      </c>
      <c r="AM1156">
        <v>18839</v>
      </c>
      <c r="AN1156">
        <v>263509.05499999842</v>
      </c>
      <c r="AO1156">
        <v>263.50905499999811</v>
      </c>
      <c r="AP1156">
        <v>237.67036109733374</v>
      </c>
      <c r="AQ1156">
        <v>7.2513299459604861</v>
      </c>
      <c r="AR1156">
        <v>22927</v>
      </c>
      <c r="AS1156">
        <v>344086.53299997642</v>
      </c>
      <c r="AT1156">
        <v>344.08653300002618</v>
      </c>
      <c r="AU1156">
        <v>310.3467186235348</v>
      </c>
      <c r="AV1156">
        <v>9.4686878245781276</v>
      </c>
      <c r="AW1156">
        <v>1</v>
      </c>
      <c r="AX1156">
        <v>1</v>
      </c>
      <c r="AY1156">
        <v>42</v>
      </c>
      <c r="AZ1156">
        <v>4.2000000000000003E-2</v>
      </c>
      <c r="BA1156">
        <v>0.2016</v>
      </c>
      <c r="BB1156">
        <v>6.1508221317800402E-3</v>
      </c>
      <c r="BC1156">
        <v>100</v>
      </c>
      <c r="BD1156">
        <v>263510</v>
      </c>
      <c r="BE1156">
        <v>263.50999999999988</v>
      </c>
      <c r="BF1156">
        <v>590.9174413249699</v>
      </c>
      <c r="BG1156">
        <v>18.028909107918935</v>
      </c>
      <c r="BH1156">
        <v>23050</v>
      </c>
      <c r="BI1156">
        <v>641.69736339916767</v>
      </c>
      <c r="BJ1156">
        <v>1079.4577642825047</v>
      </c>
      <c r="BK1156">
        <v>32.934289220588447</v>
      </c>
      <c r="BL1156" t="s">
        <v>525</v>
      </c>
    </row>
    <row r="1157" spans="1:64">
      <c r="A1157" t="s">
        <v>2046</v>
      </c>
      <c r="B1157" t="s">
        <v>2047</v>
      </c>
      <c r="C1157" t="s">
        <v>526</v>
      </c>
      <c r="D1157" t="s">
        <v>942</v>
      </c>
      <c r="E1157">
        <v>2012</v>
      </c>
      <c r="F1157" s="23">
        <v>80.33</v>
      </c>
      <c r="G1157" s="23">
        <v>13.6</v>
      </c>
      <c r="H1157" s="22">
        <v>22930</v>
      </c>
      <c r="I1157" s="34">
        <v>199.29709299999999</v>
      </c>
      <c r="J1157" s="22">
        <v>0</v>
      </c>
      <c r="K1157" s="22" t="s">
        <v>782</v>
      </c>
      <c r="L1157" s="23">
        <v>0</v>
      </c>
      <c r="M1157" s="23">
        <v>0</v>
      </c>
      <c r="N1157" s="23">
        <v>0</v>
      </c>
      <c r="O1157" s="14">
        <v>0</v>
      </c>
      <c r="P1157" s="22">
        <v>0</v>
      </c>
      <c r="Q1157" s="22" t="s">
        <v>782</v>
      </c>
      <c r="R1157" s="23">
        <v>0</v>
      </c>
      <c r="S1157" s="23">
        <v>0</v>
      </c>
      <c r="T1157" s="23">
        <v>0</v>
      </c>
      <c r="U1157" s="14">
        <v>0</v>
      </c>
      <c r="V1157" s="22">
        <v>0</v>
      </c>
      <c r="W1157" s="22" t="s">
        <v>782</v>
      </c>
      <c r="X1157" s="23">
        <v>0</v>
      </c>
      <c r="Y1157" s="23">
        <v>0</v>
      </c>
      <c r="Z1157" s="23">
        <v>0</v>
      </c>
      <c r="AA1157" s="14">
        <v>0</v>
      </c>
      <c r="AB1157" s="22">
        <v>0</v>
      </c>
      <c r="AC1157" s="22" t="s">
        <v>782</v>
      </c>
      <c r="AD1157" s="23">
        <v>0</v>
      </c>
      <c r="AE1157" s="23">
        <v>0</v>
      </c>
      <c r="AF1157" s="23">
        <v>0</v>
      </c>
      <c r="AG1157" s="14">
        <v>0</v>
      </c>
      <c r="AH1157" s="22" t="s">
        <v>782</v>
      </c>
      <c r="AI1157" s="23" t="s">
        <v>782</v>
      </c>
      <c r="AJ1157" s="23" t="s">
        <v>782</v>
      </c>
      <c r="AK1157" s="23" t="s">
        <v>782</v>
      </c>
      <c r="AL1157" s="14" t="s">
        <v>782</v>
      </c>
      <c r="AM1157" s="22" t="s">
        <v>782</v>
      </c>
      <c r="AN1157" s="23" t="s">
        <v>782</v>
      </c>
      <c r="AO1157" s="23" t="s">
        <v>782</v>
      </c>
      <c r="AP1157" s="23" t="s">
        <v>782</v>
      </c>
      <c r="AQ1157" s="14" t="s">
        <v>782</v>
      </c>
      <c r="AR1157" s="22">
        <v>254</v>
      </c>
      <c r="AS1157" s="23">
        <v>3557.9290000000015</v>
      </c>
      <c r="AT1157" s="23">
        <v>3.5579290000000015</v>
      </c>
      <c r="AU1157" s="23">
        <v>3.0024280000000001</v>
      </c>
      <c r="AV1157" s="14">
        <v>1.5065086774747889</v>
      </c>
      <c r="AW1157" s="22">
        <v>0</v>
      </c>
      <c r="AX1157" s="22" t="s">
        <v>782</v>
      </c>
      <c r="AY1157" s="23">
        <v>0</v>
      </c>
      <c r="AZ1157" s="23">
        <v>0</v>
      </c>
      <c r="BA1157" s="23">
        <v>0</v>
      </c>
      <c r="BB1157" s="14">
        <v>0</v>
      </c>
      <c r="BC1157" s="22">
        <v>12</v>
      </c>
      <c r="BD1157" s="23">
        <v>24000</v>
      </c>
      <c r="BE1157" s="23">
        <v>24</v>
      </c>
      <c r="BF1157" s="23">
        <v>38.328000000000003</v>
      </c>
      <c r="BG1157" s="14">
        <v>19.231590096499804</v>
      </c>
      <c r="BH1157" s="22">
        <v>266</v>
      </c>
      <c r="BI1157" s="23">
        <v>27.557929000000001</v>
      </c>
      <c r="BJ1157" s="23">
        <v>41.330427999999998</v>
      </c>
      <c r="BK1157" s="14">
        <v>20.738098773974592</v>
      </c>
      <c r="BL1157" t="s">
        <v>526</v>
      </c>
    </row>
    <row r="1158" spans="1:64">
      <c r="A1158" t="s">
        <v>2048</v>
      </c>
      <c r="B1158" t="s">
        <v>2047</v>
      </c>
      <c r="C1158" t="s">
        <v>526</v>
      </c>
      <c r="D1158" t="s">
        <v>942</v>
      </c>
      <c r="E1158">
        <v>2015</v>
      </c>
      <c r="F1158" s="23">
        <v>80.42</v>
      </c>
      <c r="G1158" s="23">
        <v>15.87</v>
      </c>
      <c r="H1158" s="22">
        <v>23334</v>
      </c>
      <c r="I1158" s="34">
        <v>187.68559399091669</v>
      </c>
      <c r="J1158" s="13">
        <v>0</v>
      </c>
      <c r="K1158" s="13">
        <v>0</v>
      </c>
      <c r="L1158" s="19">
        <v>0</v>
      </c>
      <c r="M1158" s="35">
        <v>0</v>
      </c>
      <c r="N1158" s="19">
        <v>0</v>
      </c>
      <c r="O1158" s="17">
        <v>0</v>
      </c>
      <c r="P1158" s="36">
        <v>0</v>
      </c>
      <c r="Q1158" s="37">
        <v>0</v>
      </c>
      <c r="R1158" s="38">
        <v>0</v>
      </c>
      <c r="S1158" s="27">
        <v>0</v>
      </c>
      <c r="T1158" s="23">
        <v>0</v>
      </c>
      <c r="U1158" s="17">
        <v>0</v>
      </c>
      <c r="V1158" s="22">
        <v>0</v>
      </c>
      <c r="W1158" s="22">
        <v>0</v>
      </c>
      <c r="X1158" s="23">
        <v>0</v>
      </c>
      <c r="Y1158" s="27">
        <v>0</v>
      </c>
      <c r="Z1158" s="27">
        <v>0</v>
      </c>
      <c r="AA1158" s="14">
        <v>0</v>
      </c>
      <c r="AB1158" s="39">
        <v>1</v>
      </c>
      <c r="AC1158" s="22" t="s">
        <v>782</v>
      </c>
      <c r="AD1158" s="23">
        <v>0</v>
      </c>
      <c r="AE1158" s="23">
        <v>0</v>
      </c>
      <c r="AF1158" s="23">
        <v>0.89519868899999988</v>
      </c>
      <c r="AG1158" s="14">
        <v>0.47696718217133083</v>
      </c>
      <c r="AH1158" s="22" t="s">
        <v>782</v>
      </c>
      <c r="AI1158" s="23" t="s">
        <v>782</v>
      </c>
      <c r="AJ1158" s="23" t="s">
        <v>782</v>
      </c>
      <c r="AK1158" s="23" t="s">
        <v>782</v>
      </c>
      <c r="AL1158" s="14" t="s">
        <v>782</v>
      </c>
      <c r="AM1158" s="22" t="s">
        <v>782</v>
      </c>
      <c r="AN1158" s="23" t="s">
        <v>782</v>
      </c>
      <c r="AO1158" s="23" t="s">
        <v>782</v>
      </c>
      <c r="AP1158" s="23" t="s">
        <v>782</v>
      </c>
      <c r="AQ1158" s="14" t="s">
        <v>782</v>
      </c>
      <c r="AR1158" s="40">
        <v>329</v>
      </c>
      <c r="AS1158" s="41">
        <v>4297.7900000000018</v>
      </c>
      <c r="AT1158" s="23">
        <v>4.2977900000000018</v>
      </c>
      <c r="AU1158" s="23">
        <v>3.8171370818465142</v>
      </c>
      <c r="AV1158" s="14">
        <v>2.0337933246124633</v>
      </c>
      <c r="AW1158" s="22">
        <v>0</v>
      </c>
      <c r="AX1158" s="22" t="s">
        <v>782</v>
      </c>
      <c r="AY1158" s="23">
        <v>0</v>
      </c>
      <c r="AZ1158" s="23">
        <v>0</v>
      </c>
      <c r="BA1158" s="23">
        <v>0</v>
      </c>
      <c r="BB1158" s="14">
        <v>0</v>
      </c>
      <c r="BC1158" s="42">
        <v>33</v>
      </c>
      <c r="BD1158" s="43">
        <v>90570</v>
      </c>
      <c r="BE1158" s="44">
        <v>90.57</v>
      </c>
      <c r="BF1158" s="23">
        <v>223.86463849982459</v>
      </c>
      <c r="BG1158" s="14">
        <v>119.27640994687043</v>
      </c>
      <c r="BH1158" s="22">
        <v>363</v>
      </c>
      <c r="BI1158" s="23">
        <v>94.867789999999999</v>
      </c>
      <c r="BJ1158" s="23">
        <v>228.57697427067112</v>
      </c>
      <c r="BK1158" s="14">
        <v>121.78717045365423</v>
      </c>
      <c r="BL1158" t="s">
        <v>526</v>
      </c>
    </row>
    <row r="1159" spans="1:64">
      <c r="A1159" t="s">
        <v>2049</v>
      </c>
      <c r="B1159" t="s">
        <v>2047</v>
      </c>
      <c r="C1159" t="s">
        <v>526</v>
      </c>
      <c r="D1159" t="s">
        <v>942</v>
      </c>
      <c r="E1159">
        <v>2016</v>
      </c>
      <c r="F1159" s="23">
        <v>80.42</v>
      </c>
      <c r="G1159" s="23">
        <v>15.26</v>
      </c>
      <c r="H1159" s="22">
        <v>23577</v>
      </c>
      <c r="I1159" s="34">
        <v>198.39531083233197</v>
      </c>
      <c r="J1159" s="13">
        <v>0</v>
      </c>
      <c r="K1159" s="13">
        <v>0</v>
      </c>
      <c r="L1159" s="19">
        <v>0</v>
      </c>
      <c r="M1159" s="35">
        <v>0</v>
      </c>
      <c r="N1159" s="19">
        <v>0</v>
      </c>
      <c r="O1159" s="17">
        <v>0</v>
      </c>
      <c r="P1159" s="13">
        <v>0</v>
      </c>
      <c r="Q1159" s="13">
        <v>0</v>
      </c>
      <c r="R1159" s="19">
        <v>0</v>
      </c>
      <c r="S1159" s="27">
        <v>0</v>
      </c>
      <c r="T1159" s="19">
        <v>0</v>
      </c>
      <c r="U1159" s="17">
        <v>0</v>
      </c>
      <c r="V1159" s="13">
        <v>0</v>
      </c>
      <c r="W1159" s="13">
        <v>0</v>
      </c>
      <c r="X1159" s="19">
        <v>0</v>
      </c>
      <c r="Y1159" s="27">
        <v>0</v>
      </c>
      <c r="Z1159" s="19">
        <v>0</v>
      </c>
      <c r="AA1159" s="14">
        <v>0</v>
      </c>
      <c r="AB1159" s="13">
        <v>1</v>
      </c>
      <c r="AC1159" s="22" t="s">
        <v>782</v>
      </c>
      <c r="AD1159" s="19">
        <v>0</v>
      </c>
      <c r="AE1159" s="23">
        <v>0</v>
      </c>
      <c r="AF1159" s="19">
        <v>0.971739825</v>
      </c>
      <c r="AG1159" s="14">
        <v>0.48979979462379414</v>
      </c>
      <c r="AH1159" s="22" t="s">
        <v>782</v>
      </c>
      <c r="AI1159" s="23" t="s">
        <v>782</v>
      </c>
      <c r="AJ1159" s="23" t="s">
        <v>782</v>
      </c>
      <c r="AK1159" s="23" t="s">
        <v>782</v>
      </c>
      <c r="AL1159" s="14" t="s">
        <v>782</v>
      </c>
      <c r="AM1159" s="22" t="s">
        <v>782</v>
      </c>
      <c r="AN1159" s="23" t="s">
        <v>782</v>
      </c>
      <c r="AO1159" s="23" t="s">
        <v>782</v>
      </c>
      <c r="AP1159" s="23" t="s">
        <v>782</v>
      </c>
      <c r="AQ1159" s="14" t="s">
        <v>782</v>
      </c>
      <c r="AR1159" s="13">
        <v>348</v>
      </c>
      <c r="AS1159" s="19">
        <v>4513.6450000000013</v>
      </c>
      <c r="AT1159" s="23">
        <v>4.5136450000000012</v>
      </c>
      <c r="AU1159" s="19">
        <v>4.0081167600000027</v>
      </c>
      <c r="AV1159" s="14">
        <v>2.0202678899943085</v>
      </c>
      <c r="AW1159" s="13">
        <v>0</v>
      </c>
      <c r="AX1159" s="22" t="s">
        <v>782</v>
      </c>
      <c r="AY1159" s="19">
        <v>0</v>
      </c>
      <c r="AZ1159" s="23">
        <v>0</v>
      </c>
      <c r="BA1159" s="19">
        <v>0</v>
      </c>
      <c r="BB1159" s="14">
        <v>0</v>
      </c>
      <c r="BC1159" s="13">
        <v>34</v>
      </c>
      <c r="BD1159" s="19">
        <v>93470.000000000029</v>
      </c>
      <c r="BE1159" s="44">
        <v>93.470000000000027</v>
      </c>
      <c r="BF1159" s="19">
        <v>228.84811848684416</v>
      </c>
      <c r="BG1159" s="14">
        <v>115.34956019209974</v>
      </c>
      <c r="BH1159" s="22">
        <v>383</v>
      </c>
      <c r="BI1159" s="23">
        <v>97.983645000000024</v>
      </c>
      <c r="BJ1159" s="23">
        <v>233.82797507184415</v>
      </c>
      <c r="BK1159" s="14">
        <v>117.85962787671785</v>
      </c>
      <c r="BL1159" t="s">
        <v>526</v>
      </c>
    </row>
    <row r="1160" spans="1:64">
      <c r="A1160" t="s">
        <v>2050</v>
      </c>
      <c r="B1160" t="s">
        <v>2047</v>
      </c>
      <c r="C1160" t="s">
        <v>526</v>
      </c>
      <c r="D1160" t="s">
        <v>942</v>
      </c>
      <c r="E1160">
        <v>2017</v>
      </c>
      <c r="F1160" s="23">
        <v>80.42</v>
      </c>
      <c r="G1160" s="23">
        <v>15.37</v>
      </c>
      <c r="H1160" s="22">
        <v>23531</v>
      </c>
      <c r="I1160" s="34">
        <v>184.8362512250076</v>
      </c>
      <c r="J1160" s="13">
        <v>0</v>
      </c>
      <c r="K1160" s="13">
        <v>0</v>
      </c>
      <c r="L1160" s="19">
        <v>0</v>
      </c>
      <c r="M1160" s="19">
        <v>0</v>
      </c>
      <c r="N1160" s="19">
        <v>0</v>
      </c>
      <c r="O1160" s="17">
        <v>0</v>
      </c>
      <c r="P1160" s="13">
        <v>0</v>
      </c>
      <c r="Q1160" s="13">
        <v>0</v>
      </c>
      <c r="R1160" s="19">
        <v>0</v>
      </c>
      <c r="S1160" s="19">
        <v>0</v>
      </c>
      <c r="T1160" s="19">
        <v>0</v>
      </c>
      <c r="U1160" s="17">
        <v>0</v>
      </c>
      <c r="V1160" s="13">
        <v>0</v>
      </c>
      <c r="W1160" s="13">
        <v>0</v>
      </c>
      <c r="X1160" s="19">
        <v>0</v>
      </c>
      <c r="Y1160" s="19">
        <v>0</v>
      </c>
      <c r="Z1160" s="19">
        <v>0</v>
      </c>
      <c r="AA1160" s="14">
        <v>0</v>
      </c>
      <c r="AB1160" s="13">
        <v>1</v>
      </c>
      <c r="AC1160" s="22" t="s">
        <v>782</v>
      </c>
      <c r="AD1160" s="19">
        <v>0</v>
      </c>
      <c r="AE1160" s="19">
        <v>0</v>
      </c>
      <c r="AF1160" s="19">
        <v>0.87527733299999999</v>
      </c>
      <c r="AG1160" s="14">
        <v>0.47354202825423808</v>
      </c>
      <c r="AH1160" s="22" t="s">
        <v>782</v>
      </c>
      <c r="AI1160" s="23" t="s">
        <v>782</v>
      </c>
      <c r="AJ1160" s="23" t="s">
        <v>782</v>
      </c>
      <c r="AK1160" s="23" t="s">
        <v>782</v>
      </c>
      <c r="AL1160" s="14" t="s">
        <v>782</v>
      </c>
      <c r="AM1160" s="22" t="s">
        <v>782</v>
      </c>
      <c r="AN1160" s="23" t="s">
        <v>782</v>
      </c>
      <c r="AO1160" s="23" t="s">
        <v>782</v>
      </c>
      <c r="AP1160" s="23" t="s">
        <v>782</v>
      </c>
      <c r="AQ1160" s="14" t="s">
        <v>782</v>
      </c>
      <c r="AR1160" s="13">
        <v>375</v>
      </c>
      <c r="AS1160" s="19">
        <v>4727.135000000002</v>
      </c>
      <c r="AT1160" s="19">
        <v>4.7271349999999988</v>
      </c>
      <c r="AU1160" s="19">
        <v>4.1976958800000004</v>
      </c>
      <c r="AV1160" s="14">
        <v>2.2710349577962385</v>
      </c>
      <c r="AW1160" s="13">
        <v>0</v>
      </c>
      <c r="AX1160" s="22" t="s">
        <v>782</v>
      </c>
      <c r="AY1160" s="19">
        <v>0</v>
      </c>
      <c r="AZ1160" s="19">
        <v>0</v>
      </c>
      <c r="BA1160" s="19">
        <v>0</v>
      </c>
      <c r="BB1160" s="14">
        <v>0</v>
      </c>
      <c r="BC1160" s="13">
        <v>34</v>
      </c>
      <c r="BD1160" s="19">
        <v>93470</v>
      </c>
      <c r="BE1160" s="19">
        <v>93.470000000000027</v>
      </c>
      <c r="BF1160" s="19">
        <v>228.84811848684416</v>
      </c>
      <c r="BG1160" s="14">
        <v>123.81127455796504</v>
      </c>
      <c r="BH1160" s="22">
        <v>410</v>
      </c>
      <c r="BI1160" s="23">
        <v>98.197135000000031</v>
      </c>
      <c r="BJ1160" s="23">
        <v>233.92109169984417</v>
      </c>
      <c r="BK1160" s="14">
        <v>126.55585154401551</v>
      </c>
      <c r="BL1160" t="s">
        <v>526</v>
      </c>
    </row>
    <row r="1161" spans="1:64">
      <c r="A1161" t="s">
        <v>2051</v>
      </c>
      <c r="B1161" t="s">
        <v>2047</v>
      </c>
      <c r="C1161" t="s">
        <v>526</v>
      </c>
      <c r="D1161" t="s">
        <v>942</v>
      </c>
      <c r="E1161">
        <v>2018</v>
      </c>
      <c r="F1161" s="23">
        <v>80.42</v>
      </c>
      <c r="G1161" s="23">
        <v>15.74</v>
      </c>
      <c r="H1161" s="22">
        <v>23531</v>
      </c>
      <c r="I1161" s="34">
        <v>184.84938812985658</v>
      </c>
      <c r="J1161" s="13">
        <v>0</v>
      </c>
      <c r="K1161" s="13">
        <v>0</v>
      </c>
      <c r="L1161" s="19">
        <v>0</v>
      </c>
      <c r="M1161" s="19">
        <v>0</v>
      </c>
      <c r="N1161" s="19">
        <v>0</v>
      </c>
      <c r="O1161" s="17">
        <v>0</v>
      </c>
      <c r="P1161" s="13">
        <v>0</v>
      </c>
      <c r="Q1161" s="13">
        <v>0</v>
      </c>
      <c r="R1161" s="19">
        <v>0</v>
      </c>
      <c r="S1161" s="19">
        <v>0</v>
      </c>
      <c r="T1161" s="19">
        <v>0</v>
      </c>
      <c r="U1161" s="17">
        <v>0</v>
      </c>
      <c r="V1161" s="13">
        <v>0</v>
      </c>
      <c r="W1161" s="13">
        <v>0</v>
      </c>
      <c r="X1161" s="19">
        <v>0</v>
      </c>
      <c r="Y1161" s="19">
        <v>0</v>
      </c>
      <c r="Z1161" s="19">
        <v>0</v>
      </c>
      <c r="AA1161" s="14">
        <v>0</v>
      </c>
      <c r="AB1161" s="13">
        <v>1</v>
      </c>
      <c r="AC1161" s="22" t="s">
        <v>782</v>
      </c>
      <c r="AD1161" s="19">
        <v>0</v>
      </c>
      <c r="AE1161" s="19">
        <v>0</v>
      </c>
      <c r="AF1161" s="19">
        <v>0.9135333269999999</v>
      </c>
      <c r="AG1161" s="14">
        <v>0.49420413897082704</v>
      </c>
      <c r="AH1161" s="22" t="s">
        <v>782</v>
      </c>
      <c r="AI1161" s="23" t="s">
        <v>782</v>
      </c>
      <c r="AJ1161" s="23" t="s">
        <v>782</v>
      </c>
      <c r="AK1161" s="23" t="s">
        <v>782</v>
      </c>
      <c r="AL1161" s="14" t="s">
        <v>782</v>
      </c>
      <c r="AM1161" s="22" t="s">
        <v>782</v>
      </c>
      <c r="AN1161" s="23" t="s">
        <v>782</v>
      </c>
      <c r="AO1161" s="23" t="s">
        <v>782</v>
      </c>
      <c r="AP1161" s="23" t="s">
        <v>782</v>
      </c>
      <c r="AQ1161" s="14" t="s">
        <v>782</v>
      </c>
      <c r="AR1161" s="13">
        <v>396</v>
      </c>
      <c r="AS1161" s="19">
        <v>5056.9450000000015</v>
      </c>
      <c r="AT1161" s="19">
        <v>5.056944999999998</v>
      </c>
      <c r="AU1161" s="19">
        <v>4.4905671599999994</v>
      </c>
      <c r="AV1161" s="14">
        <v>2.4293113466220286</v>
      </c>
      <c r="AW1161" s="13">
        <v>0</v>
      </c>
      <c r="AX1161" s="22" t="s">
        <v>782</v>
      </c>
      <c r="AY1161" s="19">
        <v>0</v>
      </c>
      <c r="AZ1161" s="19">
        <v>0</v>
      </c>
      <c r="BA1161" s="19">
        <v>0</v>
      </c>
      <c r="BB1161" s="14">
        <v>0</v>
      </c>
      <c r="BC1161" s="13">
        <v>34</v>
      </c>
      <c r="BD1161" s="19">
        <v>93470</v>
      </c>
      <c r="BE1161" s="19">
        <v>93.470000000000027</v>
      </c>
      <c r="BF1161" s="19">
        <v>226.96191466901683</v>
      </c>
      <c r="BG1161" s="14">
        <v>122.78207516141532</v>
      </c>
      <c r="BH1161" s="22">
        <v>431</v>
      </c>
      <c r="BI1161" s="23">
        <v>98.526945000000026</v>
      </c>
      <c r="BJ1161" s="23">
        <v>232.36601515601686</v>
      </c>
      <c r="BK1161" s="14">
        <v>125.70559064700818</v>
      </c>
      <c r="BL1161" t="s">
        <v>526</v>
      </c>
    </row>
    <row r="1162" spans="1:64">
      <c r="A1162" t="s">
        <v>2052</v>
      </c>
      <c r="B1162" t="s">
        <v>2047</v>
      </c>
      <c r="C1162" t="s">
        <v>526</v>
      </c>
      <c r="D1162" t="s">
        <v>942</v>
      </c>
      <c r="E1162">
        <v>2019</v>
      </c>
      <c r="F1162" s="23">
        <v>80.42</v>
      </c>
      <c r="G1162" s="23">
        <v>15.68</v>
      </c>
      <c r="H1162" s="22">
        <v>23658</v>
      </c>
      <c r="I1162" s="34">
        <v>188.69255861835487</v>
      </c>
      <c r="J1162" s="22">
        <v>0</v>
      </c>
      <c r="K1162" s="22">
        <v>0</v>
      </c>
      <c r="L1162" s="23">
        <v>0</v>
      </c>
      <c r="M1162" s="23">
        <v>0</v>
      </c>
      <c r="N1162" s="23">
        <v>0</v>
      </c>
      <c r="O1162" s="14">
        <v>0</v>
      </c>
      <c r="P1162" s="22">
        <v>0</v>
      </c>
      <c r="Q1162" s="22">
        <v>0</v>
      </c>
      <c r="R1162" s="23">
        <v>0</v>
      </c>
      <c r="S1162" s="23">
        <v>0</v>
      </c>
      <c r="T1162" s="23">
        <v>0</v>
      </c>
      <c r="U1162" s="14">
        <v>0</v>
      </c>
      <c r="V1162" s="22">
        <v>0</v>
      </c>
      <c r="W1162" s="22">
        <v>0</v>
      </c>
      <c r="X1162" s="23">
        <v>0</v>
      </c>
      <c r="Y1162" s="23">
        <v>0</v>
      </c>
      <c r="Z1162" s="23">
        <v>0</v>
      </c>
      <c r="AA1162" s="14">
        <v>0</v>
      </c>
      <c r="AB1162" s="22">
        <v>1</v>
      </c>
      <c r="AC1162" s="22">
        <v>1</v>
      </c>
      <c r="AD1162" s="23">
        <v>540.33390557939913</v>
      </c>
      <c r="AE1162" s="23">
        <v>0.54033390557939909</v>
      </c>
      <c r="AF1162" s="23">
        <v>0.75538679999999991</v>
      </c>
      <c r="AG1162" s="14">
        <v>0.40032675667291545</v>
      </c>
      <c r="AH1162" s="22">
        <v>1</v>
      </c>
      <c r="AI1162" s="23">
        <v>6.9</v>
      </c>
      <c r="AJ1162" s="23">
        <v>6.9000000000000008E-3</v>
      </c>
      <c r="AK1162" s="23">
        <v>6.127200000000001E-3</v>
      </c>
      <c r="AL1162" s="14">
        <v>3.247186876294752E-3</v>
      </c>
      <c r="AM1162" s="22">
        <v>434</v>
      </c>
      <c r="AN1162" s="23">
        <v>5911.1350000000029</v>
      </c>
      <c r="AO1162" s="23">
        <v>5.9111349999999989</v>
      </c>
      <c r="AP1162" s="23">
        <v>5.2490878799999976</v>
      </c>
      <c r="AQ1162" s="14">
        <v>2.7818202892763138</v>
      </c>
      <c r="AR1162" s="22">
        <v>435</v>
      </c>
      <c r="AS1162" s="23">
        <v>5918.0350000000026</v>
      </c>
      <c r="AT1162" s="23">
        <v>5.9180349999999988</v>
      </c>
      <c r="AU1162" s="23">
        <v>5.2552150799999975</v>
      </c>
      <c r="AV1162" s="14">
        <v>2.7850674761526086</v>
      </c>
      <c r="AW1162" s="22">
        <v>0</v>
      </c>
      <c r="AX1162" s="22" t="s">
        <v>782</v>
      </c>
      <c r="AY1162" s="23">
        <v>0</v>
      </c>
      <c r="AZ1162" s="23">
        <v>0</v>
      </c>
      <c r="BA1162" s="23">
        <v>0</v>
      </c>
      <c r="BB1162" s="14">
        <v>0</v>
      </c>
      <c r="BC1162" s="22">
        <v>34</v>
      </c>
      <c r="BD1162" s="23">
        <v>93470</v>
      </c>
      <c r="BE1162" s="23">
        <v>93.47</v>
      </c>
      <c r="BF1162" s="23">
        <v>221.33139205208434</v>
      </c>
      <c r="BG1162" s="14">
        <v>117.29736120635472</v>
      </c>
      <c r="BH1162" s="22">
        <v>470</v>
      </c>
      <c r="BI1162" s="23">
        <v>99.928368905579404</v>
      </c>
      <c r="BJ1162" s="23">
        <v>227.34199393208434</v>
      </c>
      <c r="BK1162" s="14">
        <v>120.48275543918024</v>
      </c>
      <c r="BL1162" t="s">
        <v>526</v>
      </c>
    </row>
    <row r="1163" spans="1:64">
      <c r="A1163" t="s">
        <v>2053</v>
      </c>
      <c r="B1163" t="s">
        <v>2047</v>
      </c>
      <c r="C1163" t="s">
        <v>526</v>
      </c>
      <c r="D1163" t="s">
        <v>942</v>
      </c>
      <c r="E1163">
        <v>2020</v>
      </c>
      <c r="F1163" s="23">
        <v>80.42</v>
      </c>
      <c r="G1163" s="23">
        <v>16.38</v>
      </c>
      <c r="H1163" s="22">
        <v>23743</v>
      </c>
      <c r="I1163" s="34">
        <v>190.50007869842355</v>
      </c>
      <c r="J1163" s="22">
        <v>0</v>
      </c>
      <c r="K1163" s="22">
        <v>0</v>
      </c>
      <c r="L1163" s="23">
        <v>0</v>
      </c>
      <c r="M1163" s="23">
        <v>0</v>
      </c>
      <c r="N1163" s="23">
        <v>0</v>
      </c>
      <c r="O1163" s="14">
        <v>0</v>
      </c>
      <c r="P1163" s="22">
        <v>0</v>
      </c>
      <c r="Q1163" s="22">
        <v>0</v>
      </c>
      <c r="R1163" s="23">
        <v>0</v>
      </c>
      <c r="S1163" s="23">
        <v>0</v>
      </c>
      <c r="T1163" s="23">
        <v>0</v>
      </c>
      <c r="U1163" s="14">
        <v>0</v>
      </c>
      <c r="V1163" s="22">
        <v>0</v>
      </c>
      <c r="W1163" s="22">
        <v>0</v>
      </c>
      <c r="X1163" s="23">
        <v>0</v>
      </c>
      <c r="Y1163" s="23">
        <v>0</v>
      </c>
      <c r="Z1163" s="23">
        <v>0</v>
      </c>
      <c r="AA1163" s="14">
        <v>0</v>
      </c>
      <c r="AB1163" s="22">
        <v>1</v>
      </c>
      <c r="AC1163" s="22">
        <v>1</v>
      </c>
      <c r="AD1163" s="23">
        <v>569.64870386266091</v>
      </c>
      <c r="AE1163" s="23">
        <v>0.56964870386266087</v>
      </c>
      <c r="AF1163" s="23">
        <v>0.79636888800000005</v>
      </c>
      <c r="AG1163" s="14">
        <v>0.4180412383244807</v>
      </c>
      <c r="AH1163" s="22">
        <v>1</v>
      </c>
      <c r="AI1163" s="23">
        <v>6.9</v>
      </c>
      <c r="AJ1163" s="23">
        <v>6.9000000000000008E-3</v>
      </c>
      <c r="AK1163" s="23">
        <v>6.127200000000001E-3</v>
      </c>
      <c r="AL1163" s="14">
        <v>3.2163766240222058E-3</v>
      </c>
      <c r="AM1163" s="22">
        <v>484</v>
      </c>
      <c r="AN1163" s="23">
        <v>6731.7050000000045</v>
      </c>
      <c r="AO1163" s="23">
        <v>6.7317049999999981</v>
      </c>
      <c r="AP1163" s="23">
        <v>5.9777540399999998</v>
      </c>
      <c r="AQ1163" s="14">
        <v>3.1379273335961453</v>
      </c>
      <c r="AR1163" s="22">
        <v>485</v>
      </c>
      <c r="AS1163" s="23">
        <v>6738.6050000000041</v>
      </c>
      <c r="AT1163" s="23">
        <v>6.738604999999998</v>
      </c>
      <c r="AU1163" s="23">
        <v>5.9838812399999997</v>
      </c>
      <c r="AV1163" s="14">
        <v>3.1411437102201671</v>
      </c>
      <c r="AW1163" s="22">
        <v>0</v>
      </c>
      <c r="AX1163" s="22">
        <v>0</v>
      </c>
      <c r="AY1163" s="23">
        <v>0</v>
      </c>
      <c r="AZ1163" s="23">
        <v>0</v>
      </c>
      <c r="BA1163" s="23">
        <v>0</v>
      </c>
      <c r="BB1163" s="14">
        <v>0</v>
      </c>
      <c r="BC1163" s="22">
        <v>34</v>
      </c>
      <c r="BD1163" s="23">
        <v>92620</v>
      </c>
      <c r="BE1163" s="23">
        <v>92.620000000000033</v>
      </c>
      <c r="BF1163" s="23">
        <v>221.32143984055068</v>
      </c>
      <c r="BG1163" s="14">
        <v>116.17918551672608</v>
      </c>
      <c r="BH1163" s="22">
        <v>520</v>
      </c>
      <c r="BI1163" s="23">
        <v>99.92825370386268</v>
      </c>
      <c r="BJ1163" s="23">
        <v>228.10168996855066</v>
      </c>
      <c r="BK1163" s="14">
        <v>119.73837046527072</v>
      </c>
      <c r="BL1163" t="s">
        <v>526</v>
      </c>
    </row>
    <row r="1164" spans="1:64">
      <c r="A1164" t="s">
        <v>2054</v>
      </c>
      <c r="B1164" t="s">
        <v>2047</v>
      </c>
      <c r="C1164" t="s">
        <v>526</v>
      </c>
      <c r="D1164" t="s">
        <v>942</v>
      </c>
      <c r="E1164">
        <v>2021</v>
      </c>
      <c r="F1164" s="23">
        <v>80.42</v>
      </c>
      <c r="G1164" s="23">
        <v>16.54</v>
      </c>
      <c r="H1164" s="22">
        <v>23867</v>
      </c>
      <c r="I1164" s="34">
        <v>178.02</v>
      </c>
      <c r="J1164" s="22">
        <v>0</v>
      </c>
      <c r="K1164" s="22">
        <v>0</v>
      </c>
      <c r="L1164" s="23">
        <v>0</v>
      </c>
      <c r="M1164" s="23">
        <v>0</v>
      </c>
      <c r="N1164" s="23">
        <v>0</v>
      </c>
      <c r="O1164" s="14">
        <v>0</v>
      </c>
      <c r="P1164" s="22">
        <v>0</v>
      </c>
      <c r="Q1164" s="22">
        <v>0</v>
      </c>
      <c r="R1164" s="23">
        <v>0</v>
      </c>
      <c r="S1164" s="23">
        <v>0</v>
      </c>
      <c r="T1164" s="23">
        <v>0</v>
      </c>
      <c r="U1164" s="14">
        <v>0</v>
      </c>
      <c r="V1164" s="22">
        <v>0</v>
      </c>
      <c r="W1164" s="22">
        <v>0</v>
      </c>
      <c r="X1164" s="23">
        <v>0</v>
      </c>
      <c r="Y1164" s="23">
        <v>0</v>
      </c>
      <c r="Z1164" s="23">
        <v>0</v>
      </c>
      <c r="AA1164" s="14">
        <v>0</v>
      </c>
      <c r="AB1164" s="22">
        <v>1</v>
      </c>
      <c r="AC1164" s="22">
        <v>1</v>
      </c>
      <c r="AD1164" s="23">
        <v>125</v>
      </c>
      <c r="AE1164" s="23">
        <v>0.125</v>
      </c>
      <c r="AF1164" s="23">
        <v>0.968572773</v>
      </c>
      <c r="AG1164" s="14">
        <v>0.54</v>
      </c>
      <c r="AH1164" s="22">
        <v>1</v>
      </c>
      <c r="AI1164" s="23">
        <v>6.9</v>
      </c>
      <c r="AJ1164" s="23">
        <v>6.8999999999999999E-3</v>
      </c>
      <c r="AK1164" s="23">
        <v>6.1742780000000001E-3</v>
      </c>
      <c r="AL1164" s="14">
        <v>0</v>
      </c>
      <c r="AM1164" s="22">
        <v>593</v>
      </c>
      <c r="AN1164" s="23">
        <v>7958.3050000000003</v>
      </c>
      <c r="AO1164" s="23">
        <v>7.9583050000000002</v>
      </c>
      <c r="AP1164" s="23">
        <v>7.1212736589999999</v>
      </c>
      <c r="AQ1164" s="14">
        <v>4</v>
      </c>
      <c r="AR1164" s="22">
        <v>594</v>
      </c>
      <c r="AS1164" s="23">
        <v>7965.2049999999999</v>
      </c>
      <c r="AT1164" s="23">
        <v>7.9652050000000001</v>
      </c>
      <c r="AU1164" s="23">
        <v>7.1274479370000003</v>
      </c>
      <c r="AV1164" s="14">
        <v>4</v>
      </c>
      <c r="AW1164" s="22">
        <v>0</v>
      </c>
      <c r="AX1164" s="22">
        <v>0</v>
      </c>
      <c r="AY1164" s="23">
        <v>0</v>
      </c>
      <c r="AZ1164" s="23">
        <v>0</v>
      </c>
      <c r="BA1164" s="23">
        <v>0</v>
      </c>
      <c r="BB1164" s="14">
        <v>0</v>
      </c>
      <c r="BC1164" s="22">
        <v>34</v>
      </c>
      <c r="BD1164" s="23">
        <v>92620</v>
      </c>
      <c r="BE1164" s="23">
        <v>92.62</v>
      </c>
      <c r="BF1164" s="23">
        <v>195.03802469999999</v>
      </c>
      <c r="BG1164" s="14">
        <v>109.56</v>
      </c>
      <c r="BH1164" s="22">
        <v>629</v>
      </c>
      <c r="BI1164" s="23">
        <v>100.71</v>
      </c>
      <c r="BJ1164" s="23">
        <v>203.13</v>
      </c>
      <c r="BK1164" s="14">
        <v>114.11</v>
      </c>
      <c r="BL1164" t="s">
        <v>526</v>
      </c>
    </row>
    <row r="1165" spans="1:64">
      <c r="A1165" t="s">
        <v>2055</v>
      </c>
      <c r="B1165" t="s">
        <v>2047</v>
      </c>
      <c r="C1165" t="s">
        <v>526</v>
      </c>
      <c r="D1165" s="111" t="s">
        <v>942</v>
      </c>
      <c r="E1165" s="110">
        <v>2022</v>
      </c>
      <c r="F1165" s="23"/>
      <c r="G1165" s="23"/>
      <c r="H1165" s="22">
        <v>24302</v>
      </c>
      <c r="I1165" s="34">
        <v>176.12967263405778</v>
      </c>
      <c r="J1165" s="22">
        <v>0</v>
      </c>
      <c r="K1165" s="22">
        <v>0</v>
      </c>
      <c r="L1165" s="23">
        <v>0</v>
      </c>
      <c r="M1165" s="23">
        <v>0</v>
      </c>
      <c r="N1165" s="23">
        <v>0</v>
      </c>
      <c r="O1165" s="14">
        <v>0</v>
      </c>
      <c r="P1165" s="22">
        <v>0</v>
      </c>
      <c r="Q1165" s="22">
        <v>0</v>
      </c>
      <c r="R1165" s="23">
        <v>0</v>
      </c>
      <c r="S1165" s="23">
        <v>0</v>
      </c>
      <c r="T1165" s="23">
        <v>0</v>
      </c>
      <c r="U1165" s="14">
        <v>0</v>
      </c>
      <c r="V1165" s="22">
        <v>0</v>
      </c>
      <c r="W1165" s="22">
        <v>0</v>
      </c>
      <c r="X1165" s="23">
        <v>0</v>
      </c>
      <c r="Y1165" s="23">
        <v>0</v>
      </c>
      <c r="Z1165" s="23">
        <v>0</v>
      </c>
      <c r="AA1165" s="14">
        <v>0</v>
      </c>
      <c r="AB1165" s="22">
        <v>1</v>
      </c>
      <c r="AC1165" s="22">
        <v>1</v>
      </c>
      <c r="AD1165" s="23">
        <v>125</v>
      </c>
      <c r="AE1165" s="23">
        <v>0.125</v>
      </c>
      <c r="AF1165" s="23">
        <v>0.93754086299999995</v>
      </c>
      <c r="AG1165" s="14">
        <v>0.53230148502456809</v>
      </c>
      <c r="AH1165" s="22">
        <v>1</v>
      </c>
      <c r="AI1165" s="23">
        <v>6.9</v>
      </c>
      <c r="AJ1165" s="23">
        <v>6.8999999999999999E-3</v>
      </c>
      <c r="AK1165" s="23">
        <v>7.0681110359112004E-3</v>
      </c>
      <c r="AL1165" s="14">
        <v>4.013015484674475E-3</v>
      </c>
      <c r="AM1165" s="22">
        <v>792</v>
      </c>
      <c r="AN1165" s="23">
        <v>10906.672000000002</v>
      </c>
      <c r="AO1165" s="23">
        <v>10.906672000000018</v>
      </c>
      <c r="AP1165" s="23">
        <v>11.172401264965746</v>
      </c>
      <c r="AQ1165" s="14">
        <v>6.3432816843863051</v>
      </c>
      <c r="AR1165" s="22">
        <v>793</v>
      </c>
      <c r="AS1165" s="23">
        <v>10913.572</v>
      </c>
      <c r="AT1165" s="23">
        <v>10.913572</v>
      </c>
      <c r="AU1165" s="23">
        <v>11.179469376001611</v>
      </c>
      <c r="AV1165" s="14">
        <v>6.3472946998709538</v>
      </c>
      <c r="AW1165" s="22">
        <v>0</v>
      </c>
      <c r="AX1165" s="22">
        <v>0</v>
      </c>
      <c r="AY1165" s="23">
        <v>0</v>
      </c>
      <c r="AZ1165" s="23">
        <v>0</v>
      </c>
      <c r="BA1165" s="23">
        <v>0</v>
      </c>
      <c r="BB1165" s="14">
        <v>0</v>
      </c>
      <c r="BC1165" s="22">
        <v>39</v>
      </c>
      <c r="BD1165" s="23">
        <v>121120</v>
      </c>
      <c r="BE1165" s="23">
        <v>121.12000000000005</v>
      </c>
      <c r="BF1165" s="23">
        <v>296.12445117422357</v>
      </c>
      <c r="BG1165" s="14">
        <v>168.12865586225058</v>
      </c>
      <c r="BH1165" s="22">
        <v>833</v>
      </c>
      <c r="BI1165" s="23">
        <v>132.15857200000005</v>
      </c>
      <c r="BJ1165" s="23">
        <v>308.24146141322518</v>
      </c>
      <c r="BK1165" s="14">
        <v>175.0082520471461</v>
      </c>
      <c r="BL1165" t="s">
        <v>526</v>
      </c>
    </row>
    <row r="1166" spans="1:64">
      <c r="A1166" t="s">
        <v>2056</v>
      </c>
      <c r="B1166" t="s">
        <v>2047</v>
      </c>
      <c r="C1166" t="s">
        <v>526</v>
      </c>
      <c r="D1166" t="s">
        <v>942</v>
      </c>
      <c r="E1166">
        <v>2023</v>
      </c>
      <c r="F1166">
        <v>80.42</v>
      </c>
      <c r="G1166">
        <v>23.87</v>
      </c>
      <c r="H1166">
        <v>25196</v>
      </c>
      <c r="I1166">
        <v>176.12967263405778</v>
      </c>
      <c r="J1166">
        <v>0</v>
      </c>
      <c r="K1166">
        <v>0</v>
      </c>
      <c r="L1166">
        <v>0</v>
      </c>
      <c r="M1166">
        <v>0</v>
      </c>
      <c r="N1166">
        <v>0</v>
      </c>
      <c r="O1166">
        <v>0</v>
      </c>
      <c r="P1166">
        <v>0</v>
      </c>
      <c r="Q1166">
        <v>0</v>
      </c>
      <c r="R1166">
        <v>0</v>
      </c>
      <c r="S1166">
        <v>0</v>
      </c>
      <c r="T1166">
        <v>0</v>
      </c>
      <c r="U1166">
        <v>0</v>
      </c>
      <c r="V1166">
        <v>0</v>
      </c>
      <c r="W1166">
        <v>0</v>
      </c>
      <c r="X1166">
        <v>0</v>
      </c>
      <c r="Y1166">
        <v>0</v>
      </c>
      <c r="Z1166">
        <v>0</v>
      </c>
      <c r="AA1166">
        <v>0</v>
      </c>
      <c r="AB1166">
        <v>1</v>
      </c>
      <c r="AC1166">
        <v>1</v>
      </c>
      <c r="AD1166">
        <v>125</v>
      </c>
      <c r="AE1166">
        <v>0.125</v>
      </c>
      <c r="AF1166">
        <v>0.95498455500000001</v>
      </c>
      <c r="AG1166">
        <v>0.54220537670796587</v>
      </c>
      <c r="AH1166">
        <v>4</v>
      </c>
      <c r="AI1166">
        <v>34761.9</v>
      </c>
      <c r="AJ1166">
        <v>34.761899999999997</v>
      </c>
      <c r="AK1166">
        <v>32.606217999999998</v>
      </c>
      <c r="AL1166">
        <v>19.996704000000001</v>
      </c>
      <c r="AM1166">
        <v>1080</v>
      </c>
      <c r="AN1166">
        <v>14776.967000000001</v>
      </c>
      <c r="AO1166">
        <v>14.776967000000001</v>
      </c>
      <c r="AP1166">
        <v>13.860606000000001</v>
      </c>
      <c r="AQ1166">
        <v>7.8695462227980135</v>
      </c>
      <c r="AR1166">
        <v>1170</v>
      </c>
      <c r="AS1166">
        <v>49607.652000000002</v>
      </c>
      <c r="AT1166">
        <v>49.607651999999902</v>
      </c>
      <c r="AU1166">
        <v>46.531344364880503</v>
      </c>
      <c r="AV1166">
        <v>26.41879909784312</v>
      </c>
      <c r="AW1166">
        <v>0</v>
      </c>
      <c r="AX1166">
        <v>0</v>
      </c>
      <c r="AY1166">
        <v>0</v>
      </c>
      <c r="AZ1166">
        <v>0</v>
      </c>
      <c r="BA1166">
        <v>0</v>
      </c>
      <c r="BB1166">
        <v>0</v>
      </c>
      <c r="BC1166">
        <v>39</v>
      </c>
      <c r="BD1166">
        <v>121120</v>
      </c>
      <c r="BE1166">
        <v>121.12</v>
      </c>
      <c r="BF1166">
        <v>353.58597200000003</v>
      </c>
      <c r="BG1166">
        <v>200.75321024109365</v>
      </c>
      <c r="BH1166">
        <v>1210</v>
      </c>
      <c r="BI1166">
        <v>170.85265199999992</v>
      </c>
      <c r="BJ1166">
        <v>401.07230091988055</v>
      </c>
      <c r="BK1166">
        <v>227.71421471564474</v>
      </c>
      <c r="BL1166" t="s">
        <v>526</v>
      </c>
    </row>
    <row r="1167" spans="1:64">
      <c r="A1167" t="s">
        <v>2057</v>
      </c>
      <c r="B1167" t="s">
        <v>2047</v>
      </c>
      <c r="C1167" t="s">
        <v>526</v>
      </c>
      <c r="D1167" t="s">
        <v>942</v>
      </c>
      <c r="E1167">
        <v>2024</v>
      </c>
      <c r="F1167">
        <v>80.41</v>
      </c>
      <c r="G1167">
        <v>24.31</v>
      </c>
      <c r="H1167">
        <v>25316</v>
      </c>
      <c r="I1167">
        <v>173.59429671740773</v>
      </c>
      <c r="J1167">
        <v>0</v>
      </c>
      <c r="K1167">
        <v>0</v>
      </c>
      <c r="L1167">
        <v>0</v>
      </c>
      <c r="M1167">
        <v>0</v>
      </c>
      <c r="N1167">
        <v>0</v>
      </c>
      <c r="O1167">
        <v>0</v>
      </c>
      <c r="P1167">
        <v>0</v>
      </c>
      <c r="Q1167">
        <v>0</v>
      </c>
      <c r="R1167">
        <v>0</v>
      </c>
      <c r="S1167">
        <v>0</v>
      </c>
      <c r="T1167">
        <v>0</v>
      </c>
      <c r="U1167">
        <v>0</v>
      </c>
      <c r="V1167">
        <v>0</v>
      </c>
      <c r="W1167">
        <v>0</v>
      </c>
      <c r="X1167">
        <v>0</v>
      </c>
      <c r="Y1167">
        <v>0</v>
      </c>
      <c r="Z1167">
        <v>0</v>
      </c>
      <c r="AA1167">
        <v>0</v>
      </c>
      <c r="AB1167">
        <v>1</v>
      </c>
      <c r="AC1167">
        <v>1</v>
      </c>
      <c r="AD1167">
        <v>125</v>
      </c>
      <c r="AE1167">
        <v>0.125</v>
      </c>
      <c r="AF1167">
        <v>0.91222488000000002</v>
      </c>
      <c r="AG1167">
        <v>0.52549242529839624</v>
      </c>
      <c r="AH1167">
        <v>5</v>
      </c>
      <c r="AI1167">
        <v>54766.5</v>
      </c>
      <c r="AJ1167">
        <v>54.766500000000001</v>
      </c>
      <c r="AK1167">
        <v>49.396305683070821</v>
      </c>
      <c r="AL1167">
        <v>28.455027968737092</v>
      </c>
      <c r="AM1167">
        <v>1344</v>
      </c>
      <c r="AN1167">
        <v>19304.535999999964</v>
      </c>
      <c r="AO1167">
        <v>19.304535999999974</v>
      </c>
      <c r="AP1167">
        <v>17.411606754600811</v>
      </c>
      <c r="AQ1167">
        <v>10.030056910766474</v>
      </c>
      <c r="AR1167">
        <v>1588</v>
      </c>
      <c r="AS1167">
        <v>74291.77299999987</v>
      </c>
      <c r="AT1167">
        <v>74.29177300000002</v>
      </c>
      <c r="AU1167">
        <v>67.007004808510771</v>
      </c>
      <c r="AV1167">
        <v>38.599773192774158</v>
      </c>
      <c r="AW1167">
        <v>0</v>
      </c>
      <c r="AX1167">
        <v>0</v>
      </c>
      <c r="AY1167">
        <v>0</v>
      </c>
      <c r="AZ1167">
        <v>0</v>
      </c>
      <c r="BA1167">
        <v>0</v>
      </c>
      <c r="BB1167">
        <v>0</v>
      </c>
      <c r="BC1167">
        <v>39</v>
      </c>
      <c r="BD1167">
        <v>121120</v>
      </c>
      <c r="BE1167">
        <v>121.12000000000003</v>
      </c>
      <c r="BF1167">
        <v>305.76194580882361</v>
      </c>
      <c r="BG1167">
        <v>176.13593971152758</v>
      </c>
      <c r="BH1167">
        <v>1628</v>
      </c>
      <c r="BI1167">
        <v>195.53677300000004</v>
      </c>
      <c r="BJ1167">
        <v>373.68117549733438</v>
      </c>
      <c r="BK1167">
        <v>215.26120532960013</v>
      </c>
      <c r="BL1167" t="s">
        <v>526</v>
      </c>
    </row>
    <row r="1168" spans="1:64">
      <c r="A1168" t="s">
        <v>2058</v>
      </c>
      <c r="B1168" t="s">
        <v>2059</v>
      </c>
      <c r="C1168" t="s">
        <v>527</v>
      </c>
      <c r="D1168" t="s">
        <v>942</v>
      </c>
      <c r="E1168">
        <v>2012</v>
      </c>
      <c r="F1168" s="23">
        <v>96.34</v>
      </c>
      <c r="G1168" s="23">
        <v>27.46</v>
      </c>
      <c r="H1168" s="22">
        <v>59297</v>
      </c>
      <c r="I1168" s="34">
        <v>505.04239499999994</v>
      </c>
      <c r="J1168" s="22">
        <v>1</v>
      </c>
      <c r="K1168" s="22" t="s">
        <v>782</v>
      </c>
      <c r="L1168" s="23">
        <v>3</v>
      </c>
      <c r="M1168" s="23">
        <v>3.0000000000000001E-3</v>
      </c>
      <c r="N1168" s="23">
        <v>1.7562000000000001E-2</v>
      </c>
      <c r="O1168" s="14">
        <v>3.4773318386469325E-3</v>
      </c>
      <c r="P1168" s="22">
        <v>0</v>
      </c>
      <c r="Q1168" s="22" t="s">
        <v>782</v>
      </c>
      <c r="R1168" s="23">
        <v>0</v>
      </c>
      <c r="S1168" s="23">
        <v>0</v>
      </c>
      <c r="T1168" s="23">
        <v>0</v>
      </c>
      <c r="U1168" s="14">
        <v>0</v>
      </c>
      <c r="V1168" s="22">
        <v>0</v>
      </c>
      <c r="W1168" s="22" t="s">
        <v>782</v>
      </c>
      <c r="X1168" s="23">
        <v>0</v>
      </c>
      <c r="Y1168" s="23">
        <v>0</v>
      </c>
      <c r="Z1168" s="23">
        <v>0</v>
      </c>
      <c r="AA1168" s="14">
        <v>0</v>
      </c>
      <c r="AB1168" s="22">
        <v>2</v>
      </c>
      <c r="AC1168" s="22" t="s">
        <v>782</v>
      </c>
      <c r="AD1168" s="23">
        <v>240</v>
      </c>
      <c r="AE1168" s="23">
        <v>0.24</v>
      </c>
      <c r="AF1168" s="23">
        <v>7.058E-3</v>
      </c>
      <c r="AG1168" s="14">
        <v>1.3975064410186792E-3</v>
      </c>
      <c r="AH1168" s="22" t="s">
        <v>782</v>
      </c>
      <c r="AI1168" s="23" t="s">
        <v>782</v>
      </c>
      <c r="AJ1168" s="23" t="s">
        <v>782</v>
      </c>
      <c r="AK1168" s="23" t="s">
        <v>782</v>
      </c>
      <c r="AL1168" s="14" t="s">
        <v>782</v>
      </c>
      <c r="AM1168" s="22" t="s">
        <v>782</v>
      </c>
      <c r="AN1168" s="23" t="s">
        <v>782</v>
      </c>
      <c r="AO1168" s="23" t="s">
        <v>782</v>
      </c>
      <c r="AP1168" s="23" t="s">
        <v>782</v>
      </c>
      <c r="AQ1168" s="14" t="s">
        <v>782</v>
      </c>
      <c r="AR1168" s="22">
        <v>452</v>
      </c>
      <c r="AS1168" s="23">
        <v>6220.7239999999983</v>
      </c>
      <c r="AT1168" s="23">
        <v>6.2207239999999979</v>
      </c>
      <c r="AU1168" s="23">
        <v>4.982558</v>
      </c>
      <c r="AV1168" s="14">
        <v>0.98656232611917671</v>
      </c>
      <c r="AW1168" s="22">
        <v>0</v>
      </c>
      <c r="AX1168" s="22" t="s">
        <v>782</v>
      </c>
      <c r="AY1168" s="23">
        <v>0</v>
      </c>
      <c r="AZ1168" s="23">
        <v>0</v>
      </c>
      <c r="BA1168" s="23">
        <v>0</v>
      </c>
      <c r="BB1168" s="14">
        <v>0</v>
      </c>
      <c r="BC1168" s="22">
        <v>5</v>
      </c>
      <c r="BD1168" s="23">
        <v>7500</v>
      </c>
      <c r="BE1168" s="23">
        <v>7.5</v>
      </c>
      <c r="BF1168" s="23">
        <v>11.977499999999999</v>
      </c>
      <c r="BG1168" s="14">
        <v>2.371583082643983</v>
      </c>
      <c r="BH1168" s="22">
        <v>460</v>
      </c>
      <c r="BI1168" s="23">
        <v>13.963723999999997</v>
      </c>
      <c r="BJ1168" s="23">
        <v>16.984678000000002</v>
      </c>
      <c r="BK1168" s="14">
        <v>3.3630202470428254</v>
      </c>
      <c r="BL1168" t="s">
        <v>527</v>
      </c>
    </row>
    <row r="1169" spans="1:64">
      <c r="A1169" t="s">
        <v>2060</v>
      </c>
      <c r="B1169" t="s">
        <v>2059</v>
      </c>
      <c r="C1169" t="s">
        <v>527</v>
      </c>
      <c r="D1169" t="s">
        <v>942</v>
      </c>
      <c r="E1169">
        <v>2015</v>
      </c>
      <c r="F1169" s="23">
        <v>96.34</v>
      </c>
      <c r="G1169" s="23">
        <v>27.63</v>
      </c>
      <c r="H1169" s="22">
        <v>60390</v>
      </c>
      <c r="I1169" s="34">
        <v>486.02560208022425</v>
      </c>
      <c r="J1169" s="13">
        <v>1</v>
      </c>
      <c r="K1169" s="13">
        <v>1</v>
      </c>
      <c r="L1169" s="19">
        <v>3</v>
      </c>
      <c r="M1169" s="35">
        <v>3.0000000000000001E-3</v>
      </c>
      <c r="N1169" s="19">
        <v>1.7944064945548999E-2</v>
      </c>
      <c r="O1169" s="17">
        <v>3.6919999417205844E-3</v>
      </c>
      <c r="P1169" s="36">
        <v>0</v>
      </c>
      <c r="Q1169" s="37">
        <v>0</v>
      </c>
      <c r="R1169" s="38">
        <v>0</v>
      </c>
      <c r="S1169" s="27">
        <v>0</v>
      </c>
      <c r="T1169" s="23">
        <v>0</v>
      </c>
      <c r="U1169" s="17">
        <v>0</v>
      </c>
      <c r="V1169" s="22">
        <v>0</v>
      </c>
      <c r="W1169" s="22">
        <v>0</v>
      </c>
      <c r="X1169" s="23">
        <v>0</v>
      </c>
      <c r="Y1169" s="27">
        <v>0</v>
      </c>
      <c r="Z1169" s="27">
        <v>0</v>
      </c>
      <c r="AA1169" s="14">
        <v>0</v>
      </c>
      <c r="AB1169" s="39">
        <v>2</v>
      </c>
      <c r="AC1169" s="22" t="s">
        <v>782</v>
      </c>
      <c r="AD1169" s="23">
        <v>240</v>
      </c>
      <c r="AE1169" s="23">
        <v>0.24</v>
      </c>
      <c r="AF1169" s="23">
        <v>2.3683404359999995</v>
      </c>
      <c r="AG1169" s="14">
        <v>0.48728717702592905</v>
      </c>
      <c r="AH1169" s="22" t="s">
        <v>782</v>
      </c>
      <c r="AI1169" s="23" t="s">
        <v>782</v>
      </c>
      <c r="AJ1169" s="23" t="s">
        <v>782</v>
      </c>
      <c r="AK1169" s="23" t="s">
        <v>782</v>
      </c>
      <c r="AL1169" s="14" t="s">
        <v>782</v>
      </c>
      <c r="AM1169" s="22" t="s">
        <v>782</v>
      </c>
      <c r="AN1169" s="23" t="s">
        <v>782</v>
      </c>
      <c r="AO1169" s="23" t="s">
        <v>782</v>
      </c>
      <c r="AP1169" s="23" t="s">
        <v>782</v>
      </c>
      <c r="AQ1169" s="14" t="s">
        <v>782</v>
      </c>
      <c r="AR1169" s="40">
        <v>584</v>
      </c>
      <c r="AS1169" s="41">
        <v>9472.4839999999967</v>
      </c>
      <c r="AT1169" s="23">
        <v>9.4724839999999961</v>
      </c>
      <c r="AU1169" s="23">
        <v>8.413107651513398</v>
      </c>
      <c r="AV1169" s="14">
        <v>1.7310009216602369</v>
      </c>
      <c r="AW1169" s="22">
        <v>0</v>
      </c>
      <c r="AX1169" s="22" t="s">
        <v>782</v>
      </c>
      <c r="AY1169" s="23">
        <v>0</v>
      </c>
      <c r="AZ1169" s="23">
        <v>0</v>
      </c>
      <c r="BA1169" s="23">
        <v>0</v>
      </c>
      <c r="BB1169" s="14">
        <v>0</v>
      </c>
      <c r="BC1169" s="42">
        <v>5</v>
      </c>
      <c r="BD1169" s="43">
        <v>7500</v>
      </c>
      <c r="BE1169" s="44">
        <v>7.5</v>
      </c>
      <c r="BF1169" s="23">
        <v>11.9025</v>
      </c>
      <c r="BG1169" s="14">
        <v>2.4489450656624774</v>
      </c>
      <c r="BH1169" s="22">
        <v>592</v>
      </c>
      <c r="BI1169" s="23">
        <v>17.215483999999993</v>
      </c>
      <c r="BJ1169" s="23">
        <v>22.701892152458946</v>
      </c>
      <c r="BK1169" s="14">
        <v>4.670925164290364</v>
      </c>
      <c r="BL1169" t="s">
        <v>527</v>
      </c>
    </row>
    <row r="1170" spans="1:64">
      <c r="A1170" t="s">
        <v>2061</v>
      </c>
      <c r="B1170" t="s">
        <v>2059</v>
      </c>
      <c r="C1170" t="s">
        <v>527</v>
      </c>
      <c r="D1170" t="s">
        <v>942</v>
      </c>
      <c r="E1170">
        <v>2016</v>
      </c>
      <c r="F1170" s="23">
        <v>96.34</v>
      </c>
      <c r="G1170" s="23">
        <v>27.63</v>
      </c>
      <c r="H1170" s="22">
        <v>60288</v>
      </c>
      <c r="I1170" s="34">
        <v>513.46073631458512</v>
      </c>
      <c r="J1170" s="13">
        <v>1</v>
      </c>
      <c r="K1170" s="13">
        <v>1</v>
      </c>
      <c r="L1170" s="19">
        <v>3</v>
      </c>
      <c r="M1170" s="35">
        <v>3.0000000000000001E-3</v>
      </c>
      <c r="N1170" s="19">
        <v>1.7943000000000001E-2</v>
      </c>
      <c r="O1170" s="17">
        <v>3.4945223131933405E-3</v>
      </c>
      <c r="P1170" s="13">
        <v>0</v>
      </c>
      <c r="Q1170" s="13">
        <v>0</v>
      </c>
      <c r="R1170" s="19">
        <v>0</v>
      </c>
      <c r="S1170" s="27">
        <v>0</v>
      </c>
      <c r="T1170" s="19">
        <v>0</v>
      </c>
      <c r="U1170" s="17">
        <v>0</v>
      </c>
      <c r="V1170" s="13">
        <v>0</v>
      </c>
      <c r="W1170" s="13">
        <v>0</v>
      </c>
      <c r="X1170" s="19">
        <v>0</v>
      </c>
      <c r="Y1170" s="27">
        <v>0</v>
      </c>
      <c r="Z1170" s="19">
        <v>0</v>
      </c>
      <c r="AA1170" s="14">
        <v>0</v>
      </c>
      <c r="AB1170" s="13">
        <v>2</v>
      </c>
      <c r="AC1170" s="22" t="s">
        <v>782</v>
      </c>
      <c r="AD1170" s="19">
        <v>240</v>
      </c>
      <c r="AE1170" s="23">
        <v>0.24</v>
      </c>
      <c r="AF1170" s="19">
        <v>2.3849006999999998</v>
      </c>
      <c r="AG1170" s="14">
        <v>0.46447576831635834</v>
      </c>
      <c r="AH1170" s="22" t="s">
        <v>782</v>
      </c>
      <c r="AI1170" s="23" t="s">
        <v>782</v>
      </c>
      <c r="AJ1170" s="23" t="s">
        <v>782</v>
      </c>
      <c r="AK1170" s="23" t="s">
        <v>782</v>
      </c>
      <c r="AL1170" s="14" t="s">
        <v>782</v>
      </c>
      <c r="AM1170" s="22" t="s">
        <v>782</v>
      </c>
      <c r="AN1170" s="23" t="s">
        <v>782</v>
      </c>
      <c r="AO1170" s="23" t="s">
        <v>782</v>
      </c>
      <c r="AP1170" s="23" t="s">
        <v>782</v>
      </c>
      <c r="AQ1170" s="14" t="s">
        <v>782</v>
      </c>
      <c r="AR1170" s="13">
        <v>614</v>
      </c>
      <c r="AS1170" s="19">
        <v>9765.1340000000109</v>
      </c>
      <c r="AT1170" s="23">
        <v>9.7651340000000104</v>
      </c>
      <c r="AU1170" s="19">
        <v>8.671438992000013</v>
      </c>
      <c r="AV1170" s="14">
        <v>1.6888222173013885</v>
      </c>
      <c r="AW1170" s="13">
        <v>0</v>
      </c>
      <c r="AX1170" s="22" t="s">
        <v>782</v>
      </c>
      <c r="AY1170" s="19">
        <v>0</v>
      </c>
      <c r="AZ1170" s="23">
        <v>0</v>
      </c>
      <c r="BA1170" s="19">
        <v>0</v>
      </c>
      <c r="BB1170" s="14">
        <v>0</v>
      </c>
      <c r="BC1170" s="13">
        <v>5</v>
      </c>
      <c r="BD1170" s="19">
        <v>7500</v>
      </c>
      <c r="BE1170" s="44">
        <v>7.5</v>
      </c>
      <c r="BF1170" s="19">
        <v>12.059999999999999</v>
      </c>
      <c r="BG1170" s="14">
        <v>2.3487677142680536</v>
      </c>
      <c r="BH1170" s="22">
        <v>622</v>
      </c>
      <c r="BI1170" s="23">
        <v>17.508134000000009</v>
      </c>
      <c r="BJ1170" s="23">
        <v>23.13428269200001</v>
      </c>
      <c r="BK1170" s="14">
        <v>4.5055602221989943</v>
      </c>
      <c r="BL1170" t="s">
        <v>527</v>
      </c>
    </row>
    <row r="1171" spans="1:64">
      <c r="A1171" t="s">
        <v>2062</v>
      </c>
      <c r="B1171" t="s">
        <v>2059</v>
      </c>
      <c r="C1171" t="s">
        <v>527</v>
      </c>
      <c r="D1171" t="s">
        <v>942</v>
      </c>
      <c r="E1171">
        <v>2017</v>
      </c>
      <c r="F1171" s="23">
        <v>96.34</v>
      </c>
      <c r="G1171" s="23">
        <v>27.69</v>
      </c>
      <c r="H1171" s="22">
        <v>61099</v>
      </c>
      <c r="I1171" s="34">
        <v>479.93328433116909</v>
      </c>
      <c r="J1171" s="13">
        <v>1</v>
      </c>
      <c r="K1171" s="13">
        <v>1</v>
      </c>
      <c r="L1171" s="19">
        <v>3</v>
      </c>
      <c r="M1171" s="19">
        <v>3.0000000000000001E-3</v>
      </c>
      <c r="N1171" s="19">
        <v>1.7943000000000001E-2</v>
      </c>
      <c r="O1171" s="17">
        <v>3.7386446378698678E-3</v>
      </c>
      <c r="P1171" s="13">
        <v>0</v>
      </c>
      <c r="Q1171" s="13">
        <v>0</v>
      </c>
      <c r="R1171" s="19">
        <v>0</v>
      </c>
      <c r="S1171" s="19">
        <v>0</v>
      </c>
      <c r="T1171" s="19">
        <v>0</v>
      </c>
      <c r="U1171" s="17">
        <v>0</v>
      </c>
      <c r="V1171" s="13">
        <v>0</v>
      </c>
      <c r="W1171" s="13">
        <v>0</v>
      </c>
      <c r="X1171" s="19">
        <v>0</v>
      </c>
      <c r="Y1171" s="19">
        <v>0</v>
      </c>
      <c r="Z1171" s="19">
        <v>0</v>
      </c>
      <c r="AA1171" s="14">
        <v>0</v>
      </c>
      <c r="AB1171" s="13">
        <v>2</v>
      </c>
      <c r="AC1171" s="22" t="s">
        <v>782</v>
      </c>
      <c r="AD1171" s="19">
        <v>240</v>
      </c>
      <c r="AE1171" s="19">
        <v>0.24</v>
      </c>
      <c r="AF1171" s="19">
        <v>0.32213290152000001</v>
      </c>
      <c r="AG1171" s="14">
        <v>6.7120350273042986E-2</v>
      </c>
      <c r="AH1171" s="22" t="s">
        <v>782</v>
      </c>
      <c r="AI1171" s="23" t="s">
        <v>782</v>
      </c>
      <c r="AJ1171" s="23" t="s">
        <v>782</v>
      </c>
      <c r="AK1171" s="23" t="s">
        <v>782</v>
      </c>
      <c r="AL1171" s="14" t="s">
        <v>782</v>
      </c>
      <c r="AM1171" s="22" t="s">
        <v>782</v>
      </c>
      <c r="AN1171" s="23" t="s">
        <v>782</v>
      </c>
      <c r="AO1171" s="23" t="s">
        <v>782</v>
      </c>
      <c r="AP1171" s="23" t="s">
        <v>782</v>
      </c>
      <c r="AQ1171" s="14" t="s">
        <v>782</v>
      </c>
      <c r="AR1171" s="13">
        <v>673</v>
      </c>
      <c r="AS1171" s="19">
        <v>10193.034000000003</v>
      </c>
      <c r="AT1171" s="19">
        <v>10.193033999999997</v>
      </c>
      <c r="AU1171" s="19">
        <v>9.0514141920000046</v>
      </c>
      <c r="AV1171" s="14">
        <v>1.8859734232881924</v>
      </c>
      <c r="AW1171" s="13">
        <v>0</v>
      </c>
      <c r="AX1171" s="22" t="s">
        <v>782</v>
      </c>
      <c r="AY1171" s="19">
        <v>0</v>
      </c>
      <c r="AZ1171" s="19">
        <v>0</v>
      </c>
      <c r="BA1171" s="19">
        <v>0</v>
      </c>
      <c r="BB1171" s="14">
        <v>0</v>
      </c>
      <c r="BC1171" s="13">
        <v>9</v>
      </c>
      <c r="BD1171" s="19">
        <v>20700</v>
      </c>
      <c r="BE1171" s="19">
        <v>20.700000000000003</v>
      </c>
      <c r="BF1171" s="19">
        <v>43.538137894477117</v>
      </c>
      <c r="BG1171" s="14">
        <v>9.0717062799992068</v>
      </c>
      <c r="BH1171" s="22">
        <v>685</v>
      </c>
      <c r="BI1171" s="23">
        <v>31.136033999999999</v>
      </c>
      <c r="BJ1171" s="23">
        <v>52.929627987997122</v>
      </c>
      <c r="BK1171" s="14">
        <v>11.028538698198313</v>
      </c>
      <c r="BL1171" t="s">
        <v>527</v>
      </c>
    </row>
    <row r="1172" spans="1:64">
      <c r="A1172" t="s">
        <v>2063</v>
      </c>
      <c r="B1172" t="s">
        <v>2059</v>
      </c>
      <c r="C1172" t="s">
        <v>527</v>
      </c>
      <c r="D1172" t="s">
        <v>942</v>
      </c>
      <c r="E1172">
        <v>2018</v>
      </c>
      <c r="F1172" s="23">
        <v>96.34</v>
      </c>
      <c r="G1172" s="23">
        <v>28.1</v>
      </c>
      <c r="H1172" s="22">
        <v>61612</v>
      </c>
      <c r="I1172" s="34">
        <v>479.96739472806541</v>
      </c>
      <c r="J1172" s="13">
        <v>1</v>
      </c>
      <c r="K1172" s="13">
        <v>1</v>
      </c>
      <c r="L1172" s="19">
        <v>3</v>
      </c>
      <c r="M1172" s="19">
        <v>3.0000000000000001E-3</v>
      </c>
      <c r="N1172" s="19">
        <v>1.7943000000000001E-2</v>
      </c>
      <c r="O1172" s="17">
        <v>3.7383789392956461E-3</v>
      </c>
      <c r="P1172" s="13">
        <v>0</v>
      </c>
      <c r="Q1172" s="13">
        <v>0</v>
      </c>
      <c r="R1172" s="19">
        <v>0</v>
      </c>
      <c r="S1172" s="19">
        <v>0</v>
      </c>
      <c r="T1172" s="19">
        <v>0</v>
      </c>
      <c r="U1172" s="17">
        <v>0</v>
      </c>
      <c r="V1172" s="13">
        <v>0</v>
      </c>
      <c r="W1172" s="13">
        <v>0</v>
      </c>
      <c r="X1172" s="19">
        <v>0</v>
      </c>
      <c r="Y1172" s="19">
        <v>0</v>
      </c>
      <c r="Z1172" s="19">
        <v>0</v>
      </c>
      <c r="AA1172" s="14">
        <v>0</v>
      </c>
      <c r="AB1172" s="13">
        <v>2</v>
      </c>
      <c r="AC1172" s="22" t="s">
        <v>782</v>
      </c>
      <c r="AD1172" s="19">
        <v>240</v>
      </c>
      <c r="AE1172" s="19">
        <v>0.24</v>
      </c>
      <c r="AF1172" s="19">
        <v>2.3496993869999994</v>
      </c>
      <c r="AG1172" s="14">
        <v>0.48955395987497563</v>
      </c>
      <c r="AH1172" s="22" t="s">
        <v>782</v>
      </c>
      <c r="AI1172" s="23" t="s">
        <v>782</v>
      </c>
      <c r="AJ1172" s="23" t="s">
        <v>782</v>
      </c>
      <c r="AK1172" s="23" t="s">
        <v>782</v>
      </c>
      <c r="AL1172" s="14" t="s">
        <v>782</v>
      </c>
      <c r="AM1172" s="22" t="s">
        <v>782</v>
      </c>
      <c r="AN1172" s="23" t="s">
        <v>782</v>
      </c>
      <c r="AO1172" s="23" t="s">
        <v>782</v>
      </c>
      <c r="AP1172" s="23" t="s">
        <v>782</v>
      </c>
      <c r="AQ1172" s="14" t="s">
        <v>782</v>
      </c>
      <c r="AR1172" s="13">
        <v>709</v>
      </c>
      <c r="AS1172" s="19">
        <v>10758.209000000001</v>
      </c>
      <c r="AT1172" s="19">
        <v>10.758209000000001</v>
      </c>
      <c r="AU1172" s="19">
        <v>9.5532895920000076</v>
      </c>
      <c r="AV1172" s="14">
        <v>1.9904038684570655</v>
      </c>
      <c r="AW1172" s="13">
        <v>0</v>
      </c>
      <c r="AX1172" s="22" t="s">
        <v>782</v>
      </c>
      <c r="AY1172" s="19">
        <v>0</v>
      </c>
      <c r="AZ1172" s="19">
        <v>0</v>
      </c>
      <c r="BA1172" s="19">
        <v>0</v>
      </c>
      <c r="BB1172" s="14">
        <v>0</v>
      </c>
      <c r="BC1172" s="13">
        <v>14</v>
      </c>
      <c r="BD1172" s="19">
        <v>36300</v>
      </c>
      <c r="BE1172" s="19">
        <v>36.300000000000004</v>
      </c>
      <c r="BF1172" s="19">
        <v>88.161353962813109</v>
      </c>
      <c r="BG1172" s="14">
        <v>18.36819645066986</v>
      </c>
      <c r="BH1172" s="22">
        <v>726</v>
      </c>
      <c r="BI1172" s="23">
        <v>47.301209000000007</v>
      </c>
      <c r="BJ1172" s="23">
        <v>100.08228594181313</v>
      </c>
      <c r="BK1172" s="14">
        <v>20.851892657941196</v>
      </c>
      <c r="BL1172" t="s">
        <v>527</v>
      </c>
    </row>
    <row r="1173" spans="1:64">
      <c r="A1173" t="s">
        <v>2064</v>
      </c>
      <c r="B1173" t="s">
        <v>2059</v>
      </c>
      <c r="C1173" t="s">
        <v>527</v>
      </c>
      <c r="D1173" t="s">
        <v>942</v>
      </c>
      <c r="E1173">
        <v>2019</v>
      </c>
      <c r="F1173" s="23">
        <v>96.34</v>
      </c>
      <c r="G1173" s="23">
        <v>28.42</v>
      </c>
      <c r="H1173" s="22">
        <v>61601</v>
      </c>
      <c r="I1173" s="34">
        <v>494.06000261757168</v>
      </c>
      <c r="J1173" s="22">
        <v>1</v>
      </c>
      <c r="K1173" s="22">
        <v>1</v>
      </c>
      <c r="L1173" s="23">
        <v>3</v>
      </c>
      <c r="M1173" s="23">
        <v>3.0000000000000001E-3</v>
      </c>
      <c r="N1173" s="23">
        <v>1.7943000000000001E-2</v>
      </c>
      <c r="O1173" s="14">
        <v>3.6317451129288894E-3</v>
      </c>
      <c r="P1173" s="22">
        <v>0</v>
      </c>
      <c r="Q1173" s="22">
        <v>0</v>
      </c>
      <c r="R1173" s="23">
        <v>0</v>
      </c>
      <c r="S1173" s="23">
        <v>0</v>
      </c>
      <c r="T1173" s="23">
        <v>0</v>
      </c>
      <c r="U1173" s="14">
        <v>0</v>
      </c>
      <c r="V1173" s="22">
        <v>0</v>
      </c>
      <c r="W1173" s="22">
        <v>0</v>
      </c>
      <c r="X1173" s="23">
        <v>0</v>
      </c>
      <c r="Y1173" s="23">
        <v>0</v>
      </c>
      <c r="Z1173" s="23">
        <v>0</v>
      </c>
      <c r="AA1173" s="14">
        <v>0</v>
      </c>
      <c r="AB1173" s="22">
        <v>2</v>
      </c>
      <c r="AC1173" s="22">
        <v>3</v>
      </c>
      <c r="AD1173" s="23">
        <v>465.81618454935619</v>
      </c>
      <c r="AE1173" s="23">
        <v>0.46581618454935619</v>
      </c>
      <c r="AF1173" s="23">
        <v>2.247202041</v>
      </c>
      <c r="AG1173" s="14">
        <v>0.45484395196820904</v>
      </c>
      <c r="AH1173" s="22">
        <v>1</v>
      </c>
      <c r="AI1173" s="23">
        <v>1690.5</v>
      </c>
      <c r="AJ1173" s="23">
        <v>1.6904999999999999</v>
      </c>
      <c r="AK1173" s="23">
        <v>1.5011639999999999</v>
      </c>
      <c r="AL1173" s="14">
        <v>0.30384244667585031</v>
      </c>
      <c r="AM1173" s="22">
        <v>792</v>
      </c>
      <c r="AN1173" s="23">
        <v>10856.909000000007</v>
      </c>
      <c r="AO1173" s="23">
        <v>10.856908999999998</v>
      </c>
      <c r="AP1173" s="23">
        <v>9.6409351920000077</v>
      </c>
      <c r="AQ1173" s="14">
        <v>1.9513692954138198</v>
      </c>
      <c r="AR1173" s="22">
        <v>793</v>
      </c>
      <c r="AS1173" s="23">
        <v>12547.409000000007</v>
      </c>
      <c r="AT1173" s="23">
        <v>12.547408999999998</v>
      </c>
      <c r="AU1173" s="23">
        <v>11.142099192000007</v>
      </c>
      <c r="AV1173" s="14">
        <v>2.2552117420896698</v>
      </c>
      <c r="AW1173" s="22">
        <v>0</v>
      </c>
      <c r="AX1173" s="22" t="s">
        <v>782</v>
      </c>
      <c r="AY1173" s="23">
        <v>0</v>
      </c>
      <c r="AZ1173" s="23">
        <v>0</v>
      </c>
      <c r="BA1173" s="23">
        <v>0</v>
      </c>
      <c r="BB1173" s="14">
        <v>0</v>
      </c>
      <c r="BC1173" s="22">
        <v>14</v>
      </c>
      <c r="BD1173" s="23">
        <v>36300</v>
      </c>
      <c r="BE1173" s="23">
        <v>36.299999999999997</v>
      </c>
      <c r="BF1173" s="23">
        <v>85.565324024160077</v>
      </c>
      <c r="BG1173" s="14">
        <v>17.31881220313884</v>
      </c>
      <c r="BH1173" s="22">
        <v>810</v>
      </c>
      <c r="BI1173" s="23">
        <v>49.316225184549353</v>
      </c>
      <c r="BJ1173" s="23">
        <v>98.972568257160077</v>
      </c>
      <c r="BK1173" s="14">
        <v>20.032499642309649</v>
      </c>
      <c r="BL1173" t="s">
        <v>527</v>
      </c>
    </row>
    <row r="1174" spans="1:64">
      <c r="A1174" t="s">
        <v>2065</v>
      </c>
      <c r="B1174" t="s">
        <v>2059</v>
      </c>
      <c r="C1174" t="s">
        <v>527</v>
      </c>
      <c r="D1174" t="s">
        <v>942</v>
      </c>
      <c r="E1174">
        <v>2020</v>
      </c>
      <c r="F1174" s="23">
        <v>96.34</v>
      </c>
      <c r="G1174" s="23">
        <v>28.48</v>
      </c>
      <c r="H1174" s="22">
        <v>61749</v>
      </c>
      <c r="I1174" s="34">
        <v>496.02651736839925</v>
      </c>
      <c r="J1174" s="22">
        <v>1</v>
      </c>
      <c r="K1174" s="22">
        <v>1</v>
      </c>
      <c r="L1174" s="23">
        <v>3</v>
      </c>
      <c r="M1174" s="23">
        <v>3.0000000000000001E-3</v>
      </c>
      <c r="N1174" s="23">
        <v>1.7943000000000001E-2</v>
      </c>
      <c r="O1174" s="14">
        <v>3.6173469304008445E-3</v>
      </c>
      <c r="P1174" s="22">
        <v>0</v>
      </c>
      <c r="Q1174" s="22">
        <v>0</v>
      </c>
      <c r="R1174" s="23">
        <v>0</v>
      </c>
      <c r="S1174" s="23">
        <v>0</v>
      </c>
      <c r="T1174" s="23">
        <v>0</v>
      </c>
      <c r="U1174" s="14">
        <v>0</v>
      </c>
      <c r="V1174" s="22">
        <v>0</v>
      </c>
      <c r="W1174" s="22">
        <v>0</v>
      </c>
      <c r="X1174" s="23">
        <v>0</v>
      </c>
      <c r="Y1174" s="23">
        <v>0</v>
      </c>
      <c r="Z1174" s="23">
        <v>0</v>
      </c>
      <c r="AA1174" s="14">
        <v>0</v>
      </c>
      <c r="AB1174" s="22">
        <v>2</v>
      </c>
      <c r="AC1174" s="22">
        <v>3</v>
      </c>
      <c r="AD1174" s="23">
        <v>469.51705150214593</v>
      </c>
      <c r="AE1174" s="23">
        <v>0.4695170515021459</v>
      </c>
      <c r="AF1174" s="23">
        <v>2.570161503</v>
      </c>
      <c r="AG1174" s="14">
        <v>0.51815002081655637</v>
      </c>
      <c r="AH1174" s="22">
        <v>1</v>
      </c>
      <c r="AI1174" s="23">
        <v>1690.5</v>
      </c>
      <c r="AJ1174" s="23">
        <v>1.6904999999999999</v>
      </c>
      <c r="AK1174" s="23">
        <v>1.5011639999999999</v>
      </c>
      <c r="AL1174" s="14">
        <v>0.30263785250115655</v>
      </c>
      <c r="AM1174" s="22">
        <v>922</v>
      </c>
      <c r="AN1174" s="23">
        <v>13163.439000000015</v>
      </c>
      <c r="AO1174" s="23">
        <v>13.163438999999997</v>
      </c>
      <c r="AP1174" s="23">
        <v>11.689133832</v>
      </c>
      <c r="AQ1174" s="14">
        <v>2.3565542209346182</v>
      </c>
      <c r="AR1174" s="22">
        <v>923</v>
      </c>
      <c r="AS1174" s="23">
        <v>14853.939000000015</v>
      </c>
      <c r="AT1174" s="23">
        <v>14.853938999999997</v>
      </c>
      <c r="AU1174" s="23">
        <v>13.190297831999999</v>
      </c>
      <c r="AV1174" s="14">
        <v>2.6591920734357748</v>
      </c>
      <c r="AW1174" s="22">
        <v>0</v>
      </c>
      <c r="AX1174" s="22">
        <v>0</v>
      </c>
      <c r="AY1174" s="23">
        <v>0</v>
      </c>
      <c r="AZ1174" s="23">
        <v>0</v>
      </c>
      <c r="BA1174" s="23">
        <v>0</v>
      </c>
      <c r="BB1174" s="14">
        <v>0</v>
      </c>
      <c r="BC1174" s="22">
        <v>14</v>
      </c>
      <c r="BD1174" s="23">
        <v>36372</v>
      </c>
      <c r="BE1174" s="23">
        <v>36.372</v>
      </c>
      <c r="BF1174" s="23">
        <v>84.811353871395752</v>
      </c>
      <c r="BG1174" s="14">
        <v>17.098149171812583</v>
      </c>
      <c r="BH1174" s="22">
        <v>940</v>
      </c>
      <c r="BI1174" s="23">
        <v>51.698456051502141</v>
      </c>
      <c r="BJ1174" s="23">
        <v>100.58975620639575</v>
      </c>
      <c r="BK1174" s="14">
        <v>20.279108612995316</v>
      </c>
      <c r="BL1174" t="s">
        <v>527</v>
      </c>
    </row>
    <row r="1175" spans="1:64">
      <c r="A1175" t="s">
        <v>2066</v>
      </c>
      <c r="B1175" t="s">
        <v>2059</v>
      </c>
      <c r="C1175" t="s">
        <v>527</v>
      </c>
      <c r="D1175" t="s">
        <v>942</v>
      </c>
      <c r="E1175">
        <v>2021</v>
      </c>
      <c r="F1175" s="23">
        <v>96.34</v>
      </c>
      <c r="G1175" s="23">
        <v>28.51</v>
      </c>
      <c r="H1175" s="22">
        <v>61807</v>
      </c>
      <c r="I1175" s="34">
        <v>462.97</v>
      </c>
      <c r="J1175" s="22">
        <v>1</v>
      </c>
      <c r="K1175" s="22">
        <v>1</v>
      </c>
      <c r="L1175" s="23">
        <v>3</v>
      </c>
      <c r="M1175" s="23">
        <v>3.0000000000000001E-3</v>
      </c>
      <c r="N1175" s="23">
        <v>1.7943000000000001E-2</v>
      </c>
      <c r="O1175" s="14">
        <v>0</v>
      </c>
      <c r="P1175" s="22">
        <v>0</v>
      </c>
      <c r="Q1175" s="22">
        <v>0</v>
      </c>
      <c r="R1175" s="23">
        <v>0</v>
      </c>
      <c r="S1175" s="23">
        <v>0</v>
      </c>
      <c r="T1175" s="23">
        <v>0</v>
      </c>
      <c r="U1175" s="14">
        <v>0</v>
      </c>
      <c r="V1175" s="22">
        <v>0</v>
      </c>
      <c r="W1175" s="22">
        <v>0</v>
      </c>
      <c r="X1175" s="23">
        <v>0</v>
      </c>
      <c r="Y1175" s="23">
        <v>0</v>
      </c>
      <c r="Z1175" s="23">
        <v>0</v>
      </c>
      <c r="AA1175" s="14">
        <v>0</v>
      </c>
      <c r="AB1175" s="22">
        <v>2</v>
      </c>
      <c r="AC1175" s="22">
        <v>3</v>
      </c>
      <c r="AD1175" s="23">
        <v>760.87432620000004</v>
      </c>
      <c r="AE1175" s="23">
        <v>0.76087432600000005</v>
      </c>
      <c r="AF1175" s="23">
        <v>2.631123369</v>
      </c>
      <c r="AG1175" s="14">
        <v>0.56999999999999995</v>
      </c>
      <c r="AH1175" s="22">
        <v>2</v>
      </c>
      <c r="AI1175" s="23">
        <v>1694.2</v>
      </c>
      <c r="AJ1175" s="23">
        <v>1.6941999999999999</v>
      </c>
      <c r="AK1175" s="23">
        <v>1.5160089779999999</v>
      </c>
      <c r="AL1175" s="14">
        <v>0.33</v>
      </c>
      <c r="AM1175" s="22">
        <v>1077</v>
      </c>
      <c r="AN1175" s="23">
        <v>14792.974</v>
      </c>
      <c r="AO1175" s="23">
        <v>14.792973999999999</v>
      </c>
      <c r="AP1175" s="23">
        <v>13.23709208</v>
      </c>
      <c r="AQ1175" s="14">
        <v>2.86</v>
      </c>
      <c r="AR1175" s="22">
        <v>1079</v>
      </c>
      <c r="AS1175" s="23">
        <v>16487.173999999999</v>
      </c>
      <c r="AT1175" s="23">
        <v>16.487174</v>
      </c>
      <c r="AU1175" s="23">
        <v>14.753101060000001</v>
      </c>
      <c r="AV1175" s="14">
        <v>3.19</v>
      </c>
      <c r="AW1175" s="22">
        <v>0</v>
      </c>
      <c r="AX1175" s="22">
        <v>0</v>
      </c>
      <c r="AY1175" s="23">
        <v>0</v>
      </c>
      <c r="AZ1175" s="23">
        <v>0</v>
      </c>
      <c r="BA1175" s="23">
        <v>0</v>
      </c>
      <c r="BB1175" s="14">
        <v>0</v>
      </c>
      <c r="BC1175" s="22">
        <v>14</v>
      </c>
      <c r="BD1175" s="23">
        <v>36372</v>
      </c>
      <c r="BE1175" s="23">
        <v>36.372</v>
      </c>
      <c r="BF1175" s="23">
        <v>73.296940219999996</v>
      </c>
      <c r="BG1175" s="14">
        <v>15.83</v>
      </c>
      <c r="BH1175" s="22">
        <v>1096</v>
      </c>
      <c r="BI1175" s="23">
        <v>53.62</v>
      </c>
      <c r="BJ1175" s="23">
        <v>90.7</v>
      </c>
      <c r="BK1175" s="14">
        <v>19.59</v>
      </c>
      <c r="BL1175" t="s">
        <v>527</v>
      </c>
    </row>
    <row r="1176" spans="1:64">
      <c r="A1176" t="s">
        <v>2067</v>
      </c>
      <c r="B1176" t="s">
        <v>2059</v>
      </c>
      <c r="C1176" t="s">
        <v>527</v>
      </c>
      <c r="D1176" s="111" t="s">
        <v>942</v>
      </c>
      <c r="E1176" s="110">
        <v>2022</v>
      </c>
      <c r="F1176" s="23"/>
      <c r="G1176" s="23"/>
      <c r="H1176" s="22">
        <v>62376</v>
      </c>
      <c r="I1176" s="34">
        <v>452.07244096049658</v>
      </c>
      <c r="J1176" s="22">
        <v>1</v>
      </c>
      <c r="K1176" s="22">
        <v>1</v>
      </c>
      <c r="L1176" s="23">
        <v>3</v>
      </c>
      <c r="M1176" s="23">
        <v>3.0000000000000001E-3</v>
      </c>
      <c r="N1176" s="23">
        <v>1.7753999999999999E-2</v>
      </c>
      <c r="O1176" s="14">
        <v>3.9272466957461349E-3</v>
      </c>
      <c r="P1176" s="22">
        <v>0</v>
      </c>
      <c r="Q1176" s="22">
        <v>0</v>
      </c>
      <c r="R1176" s="23">
        <v>0</v>
      </c>
      <c r="S1176" s="23">
        <v>0</v>
      </c>
      <c r="T1176" s="23">
        <v>0</v>
      </c>
      <c r="U1176" s="14">
        <v>0</v>
      </c>
      <c r="V1176" s="22">
        <v>0</v>
      </c>
      <c r="W1176" s="22">
        <v>0</v>
      </c>
      <c r="X1176" s="23">
        <v>0</v>
      </c>
      <c r="Y1176" s="23">
        <v>0</v>
      </c>
      <c r="Z1176" s="23">
        <v>0</v>
      </c>
      <c r="AA1176" s="14">
        <v>0</v>
      </c>
      <c r="AB1176" s="22">
        <v>2</v>
      </c>
      <c r="AC1176" s="22">
        <v>3</v>
      </c>
      <c r="AD1176" s="23">
        <v>753.33280257510705</v>
      </c>
      <c r="AE1176" s="23">
        <v>0.75333280257510704</v>
      </c>
      <c r="AF1176" s="23">
        <v>2.6863480979999999</v>
      </c>
      <c r="AG1176" s="14">
        <v>0.59422956468933286</v>
      </c>
      <c r="AH1176" s="22">
        <v>2</v>
      </c>
      <c r="AI1176" s="23">
        <v>1694.2</v>
      </c>
      <c r="AJ1176" s="23">
        <v>1.6941999999999999</v>
      </c>
      <c r="AK1176" s="23">
        <v>1.7354773502957577</v>
      </c>
      <c r="AL1176" s="14">
        <v>0.38389364027775558</v>
      </c>
      <c r="AM1176" s="22">
        <v>1345</v>
      </c>
      <c r="AN1176" s="23">
        <v>17396.43900000002</v>
      </c>
      <c r="AO1176" s="23">
        <v>17.396438999999969</v>
      </c>
      <c r="AP1176" s="23">
        <v>17.820284417602295</v>
      </c>
      <c r="AQ1176" s="14">
        <v>3.9419090400070385</v>
      </c>
      <c r="AR1176" s="22">
        <v>1347</v>
      </c>
      <c r="AS1176" s="23">
        <v>19090.638999999999</v>
      </c>
      <c r="AT1176" s="23">
        <v>19.090638999999999</v>
      </c>
      <c r="AU1176" s="23">
        <v>19.555761767898058</v>
      </c>
      <c r="AV1176" s="14">
        <v>4.3258026802847951</v>
      </c>
      <c r="AW1176" s="22">
        <v>0</v>
      </c>
      <c r="AX1176" s="22">
        <v>0</v>
      </c>
      <c r="AY1176" s="23">
        <v>0</v>
      </c>
      <c r="AZ1176" s="23">
        <v>0</v>
      </c>
      <c r="BA1176" s="23">
        <v>0</v>
      </c>
      <c r="BB1176" s="14">
        <v>0</v>
      </c>
      <c r="BC1176" s="22">
        <v>14</v>
      </c>
      <c r="BD1176" s="23">
        <v>36372</v>
      </c>
      <c r="BE1176" s="23">
        <v>36.372</v>
      </c>
      <c r="BF1176" s="23">
        <v>81.870664878800113</v>
      </c>
      <c r="BG1176" s="14">
        <v>18.110076496778579</v>
      </c>
      <c r="BH1176" s="22">
        <v>1364</v>
      </c>
      <c r="BI1176" s="23">
        <v>56.218971802575105</v>
      </c>
      <c r="BJ1176" s="23">
        <v>104.13052874469817</v>
      </c>
      <c r="BK1176" s="14">
        <v>23.034035988448451</v>
      </c>
      <c r="BL1176" t="s">
        <v>527</v>
      </c>
    </row>
    <row r="1177" spans="1:64">
      <c r="A1177" t="s">
        <v>2068</v>
      </c>
      <c r="B1177" t="s">
        <v>2059</v>
      </c>
      <c r="C1177" t="s">
        <v>527</v>
      </c>
      <c r="D1177" t="s">
        <v>942</v>
      </c>
      <c r="E1177">
        <v>2023</v>
      </c>
      <c r="F1177">
        <v>96.34</v>
      </c>
      <c r="G1177">
        <v>28.98</v>
      </c>
      <c r="H1177">
        <v>61477</v>
      </c>
      <c r="I1177">
        <v>452.07244096049658</v>
      </c>
      <c r="J1177">
        <v>1</v>
      </c>
      <c r="K1177">
        <v>1</v>
      </c>
      <c r="L1177">
        <v>3</v>
      </c>
      <c r="M1177">
        <v>3.0000000000000001E-3</v>
      </c>
      <c r="N1177">
        <v>1.7753999999999999E-2</v>
      </c>
      <c r="O1177">
        <v>3.9272466957461349E-3</v>
      </c>
      <c r="P1177">
        <v>0</v>
      </c>
      <c r="Q1177">
        <v>0</v>
      </c>
      <c r="R1177">
        <v>0</v>
      </c>
      <c r="S1177">
        <v>0</v>
      </c>
      <c r="T1177">
        <v>0</v>
      </c>
      <c r="U1177">
        <v>0</v>
      </c>
      <c r="V1177">
        <v>0</v>
      </c>
      <c r="W1177">
        <v>0</v>
      </c>
      <c r="X1177">
        <v>0</v>
      </c>
      <c r="Y1177">
        <v>0</v>
      </c>
      <c r="Z1177">
        <v>0</v>
      </c>
      <c r="AA1177">
        <v>0</v>
      </c>
      <c r="AB1177">
        <v>2</v>
      </c>
      <c r="AC1177">
        <v>3</v>
      </c>
      <c r="AD1177">
        <v>753.05024892703898</v>
      </c>
      <c r="AE1177">
        <v>0.75305024892703898</v>
      </c>
      <c r="AF1177">
        <v>2.4770592419999997</v>
      </c>
      <c r="AG1177">
        <v>0.5479341400986778</v>
      </c>
      <c r="AH1177">
        <v>2</v>
      </c>
      <c r="AI1177">
        <v>1694.2</v>
      </c>
      <c r="AJ1177">
        <v>1.6941999999999999</v>
      </c>
      <c r="AK1177">
        <v>1.5891379999999999</v>
      </c>
      <c r="AL1177">
        <v>0.37970300000000001</v>
      </c>
      <c r="AM1177">
        <v>1864</v>
      </c>
      <c r="AN1177">
        <v>24460.769</v>
      </c>
      <c r="AO1177">
        <v>24.460768999999999</v>
      </c>
      <c r="AP1177">
        <v>22.943888999999999</v>
      </c>
      <c r="AQ1177">
        <v>5.075268236049121</v>
      </c>
      <c r="AR1177">
        <v>2056</v>
      </c>
      <c r="AS1177">
        <v>26309.449000000001</v>
      </c>
      <c r="AT1177">
        <v>26.309448999999901</v>
      </c>
      <c r="AU1177">
        <v>24.677927338090001</v>
      </c>
      <c r="AV1177">
        <v>5.458843561810137</v>
      </c>
      <c r="AW1177">
        <v>0</v>
      </c>
      <c r="AX1177">
        <v>0</v>
      </c>
      <c r="AY1177">
        <v>0</v>
      </c>
      <c r="AZ1177">
        <v>0</v>
      </c>
      <c r="BA1177">
        <v>0</v>
      </c>
      <c r="BB1177">
        <v>0</v>
      </c>
      <c r="BC1177">
        <v>13</v>
      </c>
      <c r="BD1177">
        <v>38936</v>
      </c>
      <c r="BE1177">
        <v>38.936</v>
      </c>
      <c r="BF1177">
        <v>111.579747</v>
      </c>
      <c r="BG1177">
        <v>24.681829036720725</v>
      </c>
      <c r="BH1177">
        <v>2072</v>
      </c>
      <c r="BI1177">
        <v>66.001499248926933</v>
      </c>
      <c r="BJ1177">
        <v>138.75248758008999</v>
      </c>
      <c r="BK1177">
        <v>30.692533985325287</v>
      </c>
      <c r="BL1177" t="s">
        <v>527</v>
      </c>
    </row>
    <row r="1178" spans="1:64">
      <c r="A1178" t="s">
        <v>2069</v>
      </c>
      <c r="B1178" t="s">
        <v>2059</v>
      </c>
      <c r="C1178" t="s">
        <v>527</v>
      </c>
      <c r="D1178" t="s">
        <v>942</v>
      </c>
      <c r="E1178">
        <v>2024</v>
      </c>
      <c r="F1178">
        <v>96.34</v>
      </c>
      <c r="G1178">
        <v>29.07</v>
      </c>
      <c r="H1178">
        <v>61611</v>
      </c>
      <c r="I1178">
        <v>422.47267400285227</v>
      </c>
      <c r="J1178">
        <v>1</v>
      </c>
      <c r="K1178">
        <v>1</v>
      </c>
      <c r="L1178">
        <v>3</v>
      </c>
      <c r="M1178">
        <v>3.0000000000000001E-3</v>
      </c>
      <c r="N1178">
        <v>1.7753999999999999E-2</v>
      </c>
      <c r="O1178">
        <v>4.2024019759157568E-3</v>
      </c>
      <c r="P1178">
        <v>0</v>
      </c>
      <c r="Q1178">
        <v>0</v>
      </c>
      <c r="R1178">
        <v>0</v>
      </c>
      <c r="S1178">
        <v>0</v>
      </c>
      <c r="T1178">
        <v>0</v>
      </c>
      <c r="U1178">
        <v>0</v>
      </c>
      <c r="V1178">
        <v>0</v>
      </c>
      <c r="W1178">
        <v>0</v>
      </c>
      <c r="X1178">
        <v>0</v>
      </c>
      <c r="Y1178">
        <v>0</v>
      </c>
      <c r="Z1178">
        <v>0</v>
      </c>
      <c r="AA1178">
        <v>0</v>
      </c>
      <c r="AB1178">
        <v>2</v>
      </c>
      <c r="AC1178">
        <v>2</v>
      </c>
      <c r="AD1178">
        <v>637.93748068669527</v>
      </c>
      <c r="AE1178">
        <v>0.63793748068669531</v>
      </c>
      <c r="AF1178">
        <v>2.1797557740000002</v>
      </c>
      <c r="AG1178">
        <v>0.51595189656817519</v>
      </c>
      <c r="AH1178">
        <v>2</v>
      </c>
      <c r="AI1178">
        <v>1694.2</v>
      </c>
      <c r="AJ1178">
        <v>1.6941999999999999</v>
      </c>
      <c r="AK1178">
        <v>1.5280732032950544</v>
      </c>
      <c r="AL1178">
        <v>0.36169752443793274</v>
      </c>
      <c r="AM1178">
        <v>2299</v>
      </c>
      <c r="AN1178">
        <v>30446.162000000037</v>
      </c>
      <c r="AO1178">
        <v>30.446161999999983</v>
      </c>
      <c r="AP1178">
        <v>27.46072736122068</v>
      </c>
      <c r="AQ1178">
        <v>6.500000840536087</v>
      </c>
      <c r="AR1178">
        <v>2764</v>
      </c>
      <c r="AS1178">
        <v>32578.448999999913</v>
      </c>
      <c r="AT1178">
        <v>32.57844900000007</v>
      </c>
      <c r="AU1178">
        <v>29.383930422508755</v>
      </c>
      <c r="AV1178">
        <v>6.9552262739507684</v>
      </c>
      <c r="AW1178">
        <v>0</v>
      </c>
      <c r="AX1178">
        <v>0</v>
      </c>
      <c r="AY1178">
        <v>0</v>
      </c>
      <c r="AZ1178">
        <v>0</v>
      </c>
      <c r="BA1178">
        <v>0</v>
      </c>
      <c r="BB1178">
        <v>0</v>
      </c>
      <c r="BC1178">
        <v>13</v>
      </c>
      <c r="BD1178">
        <v>38900</v>
      </c>
      <c r="BE1178">
        <v>38.9</v>
      </c>
      <c r="BF1178">
        <v>92.364672855678549</v>
      </c>
      <c r="BG1178">
        <v>21.862875054270365</v>
      </c>
      <c r="BH1178">
        <v>2780</v>
      </c>
      <c r="BI1178">
        <v>72.119386480686757</v>
      </c>
      <c r="BJ1178">
        <v>123.9461130521873</v>
      </c>
      <c r="BK1178">
        <v>29.338255626765218</v>
      </c>
      <c r="BL1178" t="s">
        <v>527</v>
      </c>
    </row>
    <row r="1179" spans="1:64">
      <c r="A1179" t="s">
        <v>2070</v>
      </c>
      <c r="B1179" t="s">
        <v>2071</v>
      </c>
      <c r="C1179" t="s">
        <v>528</v>
      </c>
      <c r="D1179" t="s">
        <v>942</v>
      </c>
      <c r="E1179">
        <v>2012</v>
      </c>
      <c r="F1179" s="23">
        <v>36.119999999999997</v>
      </c>
      <c r="G1179" s="23">
        <v>13.53</v>
      </c>
      <c r="H1179" s="22">
        <v>43875</v>
      </c>
      <c r="I1179" s="34">
        <v>362.93553800000001</v>
      </c>
      <c r="J1179" s="22">
        <v>1</v>
      </c>
      <c r="K1179" s="22" t="s">
        <v>782</v>
      </c>
      <c r="L1179" s="23">
        <v>232</v>
      </c>
      <c r="M1179" s="23">
        <v>0.23200000000000001</v>
      </c>
      <c r="N1179" s="23">
        <v>1.6077600000000001</v>
      </c>
      <c r="O1179" s="14">
        <v>0.44298775723638284</v>
      </c>
      <c r="P1179" s="22">
        <v>0</v>
      </c>
      <c r="Q1179" s="22" t="s">
        <v>782</v>
      </c>
      <c r="R1179" s="23">
        <v>0</v>
      </c>
      <c r="S1179" s="23">
        <v>0</v>
      </c>
      <c r="T1179" s="23">
        <v>0</v>
      </c>
      <c r="U1179" s="14">
        <v>0</v>
      </c>
      <c r="V1179" s="22">
        <v>0</v>
      </c>
      <c r="W1179" s="22" t="s">
        <v>782</v>
      </c>
      <c r="X1179" s="23">
        <v>0</v>
      </c>
      <c r="Y1179" s="23">
        <v>0</v>
      </c>
      <c r="Z1179" s="23">
        <v>0</v>
      </c>
      <c r="AA1179" s="14">
        <v>0</v>
      </c>
      <c r="AB1179" s="22">
        <v>0</v>
      </c>
      <c r="AC1179" s="22" t="s">
        <v>782</v>
      </c>
      <c r="AD1179" s="23">
        <v>0</v>
      </c>
      <c r="AE1179" s="23">
        <v>0</v>
      </c>
      <c r="AF1179" s="23">
        <v>0</v>
      </c>
      <c r="AG1179" s="14">
        <v>0</v>
      </c>
      <c r="AH1179" s="22" t="s">
        <v>782</v>
      </c>
      <c r="AI1179" s="23" t="s">
        <v>782</v>
      </c>
      <c r="AJ1179" s="23" t="s">
        <v>782</v>
      </c>
      <c r="AK1179" s="23" t="s">
        <v>782</v>
      </c>
      <c r="AL1179" s="14" t="s">
        <v>782</v>
      </c>
      <c r="AM1179" s="22" t="s">
        <v>782</v>
      </c>
      <c r="AN1179" s="23" t="s">
        <v>782</v>
      </c>
      <c r="AO1179" s="23" t="s">
        <v>782</v>
      </c>
      <c r="AP1179" s="23" t="s">
        <v>782</v>
      </c>
      <c r="AQ1179" s="14" t="s">
        <v>782</v>
      </c>
      <c r="AR1179" s="22">
        <v>202</v>
      </c>
      <c r="AS1179" s="23">
        <v>2329.1899999999991</v>
      </c>
      <c r="AT1179" s="23">
        <v>2.3291899999999992</v>
      </c>
      <c r="AU1179" s="23">
        <v>1.977257</v>
      </c>
      <c r="AV1179" s="14">
        <v>0.54479564357238552</v>
      </c>
      <c r="AW1179" s="22">
        <v>0</v>
      </c>
      <c r="AX1179" s="22" t="s">
        <v>782</v>
      </c>
      <c r="AY1179" s="23">
        <v>0</v>
      </c>
      <c r="AZ1179" s="23">
        <v>0</v>
      </c>
      <c r="BA1179" s="23">
        <v>0</v>
      </c>
      <c r="BB1179" s="14">
        <v>0</v>
      </c>
      <c r="BC1179" s="22">
        <v>0</v>
      </c>
      <c r="BD1179" s="23">
        <v>0</v>
      </c>
      <c r="BE1179" s="23">
        <v>0</v>
      </c>
      <c r="BF1179" s="23">
        <v>0</v>
      </c>
      <c r="BG1179" s="14">
        <v>0</v>
      </c>
      <c r="BH1179" s="22">
        <v>203</v>
      </c>
      <c r="BI1179" s="23">
        <v>2.5611899999999994</v>
      </c>
      <c r="BJ1179" s="23">
        <v>3.5850169999999997</v>
      </c>
      <c r="BK1179" s="14">
        <v>0.98778340080876836</v>
      </c>
      <c r="BL1179" t="s">
        <v>528</v>
      </c>
    </row>
    <row r="1180" spans="1:64">
      <c r="A1180" t="s">
        <v>2072</v>
      </c>
      <c r="B1180" t="s">
        <v>2071</v>
      </c>
      <c r="C1180" t="s">
        <v>528</v>
      </c>
      <c r="D1180" t="s">
        <v>942</v>
      </c>
      <c r="E1180">
        <v>2015</v>
      </c>
      <c r="F1180" s="23">
        <v>36.119999999999997</v>
      </c>
      <c r="G1180" s="23">
        <v>13.56</v>
      </c>
      <c r="H1180" s="22">
        <v>44768</v>
      </c>
      <c r="I1180" s="34">
        <v>358.43329025612621</v>
      </c>
      <c r="J1180" s="13">
        <v>1</v>
      </c>
      <c r="K1180" s="13">
        <v>1</v>
      </c>
      <c r="L1180" s="19">
        <v>232</v>
      </c>
      <c r="M1180" s="35">
        <v>0.23200000000000001</v>
      </c>
      <c r="N1180" s="19">
        <v>1.3876743557891227</v>
      </c>
      <c r="O1180" s="17">
        <v>0.38714996444597272</v>
      </c>
      <c r="P1180" s="36">
        <v>0</v>
      </c>
      <c r="Q1180" s="37">
        <v>0</v>
      </c>
      <c r="R1180" s="38">
        <v>0</v>
      </c>
      <c r="S1180" s="27">
        <v>0</v>
      </c>
      <c r="T1180" s="23">
        <v>0</v>
      </c>
      <c r="U1180" s="17">
        <v>0</v>
      </c>
      <c r="V1180" s="22">
        <v>0</v>
      </c>
      <c r="W1180" s="22">
        <v>0</v>
      </c>
      <c r="X1180" s="23">
        <v>0</v>
      </c>
      <c r="Y1180" s="27">
        <v>0</v>
      </c>
      <c r="Z1180" s="27">
        <v>0</v>
      </c>
      <c r="AA1180" s="14">
        <v>0</v>
      </c>
      <c r="AB1180" s="39">
        <v>0</v>
      </c>
      <c r="AC1180" s="22" t="s">
        <v>782</v>
      </c>
      <c r="AD1180" s="23">
        <v>0</v>
      </c>
      <c r="AE1180" s="23">
        <v>0</v>
      </c>
      <c r="AF1180" s="23">
        <v>0</v>
      </c>
      <c r="AG1180" s="14">
        <v>0</v>
      </c>
      <c r="AH1180" s="22" t="s">
        <v>782</v>
      </c>
      <c r="AI1180" s="23" t="s">
        <v>782</v>
      </c>
      <c r="AJ1180" s="23" t="s">
        <v>782</v>
      </c>
      <c r="AK1180" s="23" t="s">
        <v>782</v>
      </c>
      <c r="AL1180" s="14" t="s">
        <v>782</v>
      </c>
      <c r="AM1180" s="22" t="s">
        <v>782</v>
      </c>
      <c r="AN1180" s="23" t="s">
        <v>782</v>
      </c>
      <c r="AO1180" s="23" t="s">
        <v>782</v>
      </c>
      <c r="AP1180" s="23" t="s">
        <v>782</v>
      </c>
      <c r="AQ1180" s="14" t="s">
        <v>782</v>
      </c>
      <c r="AR1180" s="40">
        <v>259</v>
      </c>
      <c r="AS1180" s="41">
        <v>2782.1850000000004</v>
      </c>
      <c r="AT1180" s="23">
        <v>2.7821850000000006</v>
      </c>
      <c r="AU1180" s="23">
        <v>2.4710331430938091</v>
      </c>
      <c r="AV1180" s="14">
        <v>0.68939833722701349</v>
      </c>
      <c r="AW1180" s="22">
        <v>0</v>
      </c>
      <c r="AX1180" s="22" t="s">
        <v>782</v>
      </c>
      <c r="AY1180" s="23">
        <v>0</v>
      </c>
      <c r="AZ1180" s="23">
        <v>0</v>
      </c>
      <c r="BA1180" s="23">
        <v>0</v>
      </c>
      <c r="BB1180" s="14">
        <v>0</v>
      </c>
      <c r="BC1180" s="42">
        <v>0</v>
      </c>
      <c r="BD1180" s="46">
        <v>0</v>
      </c>
      <c r="BE1180" s="44">
        <v>0</v>
      </c>
      <c r="BF1180" s="23">
        <v>0</v>
      </c>
      <c r="BG1180" s="14">
        <v>0</v>
      </c>
      <c r="BH1180" s="22">
        <v>260</v>
      </c>
      <c r="BI1180" s="23">
        <v>3.0141850000000008</v>
      </c>
      <c r="BJ1180" s="23">
        <v>3.8587074988829317</v>
      </c>
      <c r="BK1180" s="14">
        <v>1.0765483016729862</v>
      </c>
      <c r="BL1180" t="s">
        <v>528</v>
      </c>
    </row>
    <row r="1181" spans="1:64">
      <c r="A1181" t="s">
        <v>2073</v>
      </c>
      <c r="B1181" t="s">
        <v>2071</v>
      </c>
      <c r="C1181" t="s">
        <v>528</v>
      </c>
      <c r="D1181" t="s">
        <v>942</v>
      </c>
      <c r="E1181">
        <v>2016</v>
      </c>
      <c r="F1181" s="23">
        <v>36.119999999999997</v>
      </c>
      <c r="G1181" s="23">
        <v>13.67</v>
      </c>
      <c r="H1181" s="22">
        <v>44294</v>
      </c>
      <c r="I1181" s="34">
        <v>380.63603648503636</v>
      </c>
      <c r="J1181" s="13">
        <v>1</v>
      </c>
      <c r="K1181" s="13">
        <v>1</v>
      </c>
      <c r="L1181" s="19">
        <v>232</v>
      </c>
      <c r="M1181" s="35">
        <v>0.23200000000000001</v>
      </c>
      <c r="N1181" s="19">
        <v>1.3875919999999999</v>
      </c>
      <c r="O1181" s="17">
        <v>0.36454562022388787</v>
      </c>
      <c r="P1181" s="13">
        <v>0</v>
      </c>
      <c r="Q1181" s="13">
        <v>0</v>
      </c>
      <c r="R1181" s="19">
        <v>0</v>
      </c>
      <c r="S1181" s="27">
        <v>0</v>
      </c>
      <c r="T1181" s="19">
        <v>0</v>
      </c>
      <c r="U1181" s="17">
        <v>0</v>
      </c>
      <c r="V1181" s="13">
        <v>0</v>
      </c>
      <c r="W1181" s="13">
        <v>0</v>
      </c>
      <c r="X1181" s="19">
        <v>0</v>
      </c>
      <c r="Y1181" s="27">
        <v>0</v>
      </c>
      <c r="Z1181" s="19">
        <v>0</v>
      </c>
      <c r="AA1181" s="14">
        <v>0</v>
      </c>
      <c r="AB1181" s="13">
        <v>0</v>
      </c>
      <c r="AC1181" s="22" t="s">
        <v>782</v>
      </c>
      <c r="AD1181" s="19">
        <v>0</v>
      </c>
      <c r="AE1181" s="23">
        <v>0</v>
      </c>
      <c r="AF1181" s="19">
        <v>0</v>
      </c>
      <c r="AG1181" s="14">
        <v>0</v>
      </c>
      <c r="AH1181" s="22" t="s">
        <v>782</v>
      </c>
      <c r="AI1181" s="23" t="s">
        <v>782</v>
      </c>
      <c r="AJ1181" s="23" t="s">
        <v>782</v>
      </c>
      <c r="AK1181" s="23" t="s">
        <v>782</v>
      </c>
      <c r="AL1181" s="14" t="s">
        <v>782</v>
      </c>
      <c r="AM1181" s="22" t="s">
        <v>782</v>
      </c>
      <c r="AN1181" s="23" t="s">
        <v>782</v>
      </c>
      <c r="AO1181" s="23" t="s">
        <v>782</v>
      </c>
      <c r="AP1181" s="23" t="s">
        <v>782</v>
      </c>
      <c r="AQ1181" s="14" t="s">
        <v>782</v>
      </c>
      <c r="AR1181" s="13">
        <v>272</v>
      </c>
      <c r="AS1181" s="19">
        <v>2945.6299999999992</v>
      </c>
      <c r="AT1181" s="23">
        <v>2.9456299999999991</v>
      </c>
      <c r="AU1181" s="19">
        <v>2.6157194400000008</v>
      </c>
      <c r="AV1181" s="14">
        <v>0.6871970042969987</v>
      </c>
      <c r="AW1181" s="13">
        <v>0</v>
      </c>
      <c r="AX1181" s="22" t="s">
        <v>782</v>
      </c>
      <c r="AY1181" s="19">
        <v>0</v>
      </c>
      <c r="AZ1181" s="23">
        <v>0</v>
      </c>
      <c r="BA1181" s="19">
        <v>0</v>
      </c>
      <c r="BB1181" s="14">
        <v>0</v>
      </c>
      <c r="BC1181" s="13">
        <v>0</v>
      </c>
      <c r="BD1181" s="19">
        <v>0</v>
      </c>
      <c r="BE1181" s="44">
        <v>0</v>
      </c>
      <c r="BF1181" s="19">
        <v>0</v>
      </c>
      <c r="BG1181" s="14">
        <v>0</v>
      </c>
      <c r="BH1181" s="22">
        <v>273</v>
      </c>
      <c r="BI1181" s="23">
        <v>3.1776299999999993</v>
      </c>
      <c r="BJ1181" s="23">
        <v>4.0033114400000009</v>
      </c>
      <c r="BK1181" s="14">
        <v>1.0517426245208865</v>
      </c>
      <c r="BL1181" t="s">
        <v>528</v>
      </c>
    </row>
    <row r="1182" spans="1:64">
      <c r="A1182" t="s">
        <v>2074</v>
      </c>
      <c r="B1182" t="s">
        <v>2071</v>
      </c>
      <c r="C1182" t="s">
        <v>528</v>
      </c>
      <c r="D1182" t="s">
        <v>942</v>
      </c>
      <c r="E1182">
        <v>2017</v>
      </c>
      <c r="F1182" s="23">
        <v>36.119999999999997</v>
      </c>
      <c r="G1182" s="23">
        <v>13.71</v>
      </c>
      <c r="H1182" s="22">
        <v>44144</v>
      </c>
      <c r="I1182" s="34">
        <v>346.75158191648194</v>
      </c>
      <c r="J1182" s="13">
        <v>1</v>
      </c>
      <c r="K1182" s="13">
        <v>1</v>
      </c>
      <c r="L1182" s="19">
        <v>232</v>
      </c>
      <c r="M1182" s="19">
        <v>0.23200000000000001</v>
      </c>
      <c r="N1182" s="19">
        <v>1.3875919999999999</v>
      </c>
      <c r="O1182" s="17">
        <v>0.40016890257020177</v>
      </c>
      <c r="P1182" s="13">
        <v>0</v>
      </c>
      <c r="Q1182" s="13">
        <v>0</v>
      </c>
      <c r="R1182" s="19">
        <v>0</v>
      </c>
      <c r="S1182" s="19">
        <v>0</v>
      </c>
      <c r="T1182" s="19">
        <v>0</v>
      </c>
      <c r="U1182" s="17">
        <v>0</v>
      </c>
      <c r="V1182" s="13">
        <v>0</v>
      </c>
      <c r="W1182" s="13">
        <v>0</v>
      </c>
      <c r="X1182" s="19">
        <v>0</v>
      </c>
      <c r="Y1182" s="19">
        <v>0</v>
      </c>
      <c r="Z1182" s="19">
        <v>0</v>
      </c>
      <c r="AA1182" s="14">
        <v>0</v>
      </c>
      <c r="AB1182" s="13">
        <v>0</v>
      </c>
      <c r="AC1182" s="22" t="s">
        <v>782</v>
      </c>
      <c r="AD1182" s="19">
        <v>0</v>
      </c>
      <c r="AE1182" s="19">
        <v>0</v>
      </c>
      <c r="AF1182" s="19">
        <v>0</v>
      </c>
      <c r="AG1182" s="14">
        <v>0</v>
      </c>
      <c r="AH1182" s="22" t="s">
        <v>782</v>
      </c>
      <c r="AI1182" s="23" t="s">
        <v>782</v>
      </c>
      <c r="AJ1182" s="23" t="s">
        <v>782</v>
      </c>
      <c r="AK1182" s="23" t="s">
        <v>782</v>
      </c>
      <c r="AL1182" s="14" t="s">
        <v>782</v>
      </c>
      <c r="AM1182" s="22" t="s">
        <v>782</v>
      </c>
      <c r="AN1182" s="23" t="s">
        <v>782</v>
      </c>
      <c r="AO1182" s="23" t="s">
        <v>782</v>
      </c>
      <c r="AP1182" s="23" t="s">
        <v>782</v>
      </c>
      <c r="AQ1182" s="14" t="s">
        <v>782</v>
      </c>
      <c r="AR1182" s="13">
        <v>292</v>
      </c>
      <c r="AS1182" s="19">
        <v>3275.4770000000003</v>
      </c>
      <c r="AT1182" s="19">
        <v>3.2754769999999986</v>
      </c>
      <c r="AU1182" s="19">
        <v>2.9086235760000014</v>
      </c>
      <c r="AV1182" s="14">
        <v>0.83882056425645024</v>
      </c>
      <c r="AW1182" s="13">
        <v>0</v>
      </c>
      <c r="AX1182" s="22" t="s">
        <v>782</v>
      </c>
      <c r="AY1182" s="19">
        <v>0</v>
      </c>
      <c r="AZ1182" s="19">
        <v>0</v>
      </c>
      <c r="BA1182" s="19">
        <v>0</v>
      </c>
      <c r="BB1182" s="14">
        <v>0</v>
      </c>
      <c r="BC1182" s="13">
        <v>0</v>
      </c>
      <c r="BD1182" s="19">
        <v>0</v>
      </c>
      <c r="BE1182" s="19">
        <v>0</v>
      </c>
      <c r="BF1182" s="19">
        <v>0</v>
      </c>
      <c r="BG1182" s="14">
        <v>0</v>
      </c>
      <c r="BH1182" s="22">
        <v>293</v>
      </c>
      <c r="BI1182" s="23">
        <v>3.5074769999999988</v>
      </c>
      <c r="BJ1182" s="23">
        <v>4.2962155760000016</v>
      </c>
      <c r="BK1182" s="14">
        <v>1.2389894668266521</v>
      </c>
      <c r="BL1182" t="s">
        <v>528</v>
      </c>
    </row>
    <row r="1183" spans="1:64">
      <c r="A1183" t="s">
        <v>2075</v>
      </c>
      <c r="B1183" t="s">
        <v>2071</v>
      </c>
      <c r="C1183" t="s">
        <v>528</v>
      </c>
      <c r="D1183" t="s">
        <v>942</v>
      </c>
      <c r="E1183">
        <v>2018</v>
      </c>
      <c r="F1183" s="23">
        <v>36.119999999999997</v>
      </c>
      <c r="G1183" s="23">
        <v>13.9</v>
      </c>
      <c r="H1183" s="22">
        <v>44397</v>
      </c>
      <c r="I1183" s="34">
        <v>346.77622666288676</v>
      </c>
      <c r="J1183" s="13">
        <v>1</v>
      </c>
      <c r="K1183" s="13">
        <v>1</v>
      </c>
      <c r="L1183" s="19">
        <v>232</v>
      </c>
      <c r="M1183" s="19">
        <v>0.23200000000000001</v>
      </c>
      <c r="N1183" s="19">
        <v>1.3875919999999999</v>
      </c>
      <c r="O1183" s="17">
        <v>0.40014046330486386</v>
      </c>
      <c r="P1183" s="13">
        <v>0</v>
      </c>
      <c r="Q1183" s="13">
        <v>0</v>
      </c>
      <c r="R1183" s="19">
        <v>0</v>
      </c>
      <c r="S1183" s="19">
        <v>0</v>
      </c>
      <c r="T1183" s="19">
        <v>0</v>
      </c>
      <c r="U1183" s="17">
        <v>0</v>
      </c>
      <c r="V1183" s="13">
        <v>0</v>
      </c>
      <c r="W1183" s="13">
        <v>0</v>
      </c>
      <c r="X1183" s="19">
        <v>0</v>
      </c>
      <c r="Y1183" s="19">
        <v>0</v>
      </c>
      <c r="Z1183" s="19">
        <v>0</v>
      </c>
      <c r="AA1183" s="14">
        <v>0</v>
      </c>
      <c r="AB1183" s="13">
        <v>0</v>
      </c>
      <c r="AC1183" s="22" t="s">
        <v>782</v>
      </c>
      <c r="AD1183" s="19">
        <v>0</v>
      </c>
      <c r="AE1183" s="19">
        <v>0</v>
      </c>
      <c r="AF1183" s="19">
        <v>0</v>
      </c>
      <c r="AG1183" s="14">
        <v>0</v>
      </c>
      <c r="AH1183" s="22" t="s">
        <v>782</v>
      </c>
      <c r="AI1183" s="23" t="s">
        <v>782</v>
      </c>
      <c r="AJ1183" s="23" t="s">
        <v>782</v>
      </c>
      <c r="AK1183" s="23" t="s">
        <v>782</v>
      </c>
      <c r="AL1183" s="14" t="s">
        <v>782</v>
      </c>
      <c r="AM1183" s="22" t="s">
        <v>782</v>
      </c>
      <c r="AN1183" s="23" t="s">
        <v>782</v>
      </c>
      <c r="AO1183" s="23" t="s">
        <v>782</v>
      </c>
      <c r="AP1183" s="23" t="s">
        <v>782</v>
      </c>
      <c r="AQ1183" s="14" t="s">
        <v>782</v>
      </c>
      <c r="AR1183" s="13">
        <v>325</v>
      </c>
      <c r="AS1183" s="19">
        <v>3799.6640000000002</v>
      </c>
      <c r="AT1183" s="19">
        <v>3.7996639999999977</v>
      </c>
      <c r="AU1183" s="19">
        <v>3.3741016320000021</v>
      </c>
      <c r="AV1183" s="14">
        <v>0.97299104510993017</v>
      </c>
      <c r="AW1183" s="13">
        <v>0</v>
      </c>
      <c r="AX1183" s="22" t="s">
        <v>782</v>
      </c>
      <c r="AY1183" s="19">
        <v>0</v>
      </c>
      <c r="AZ1183" s="19">
        <v>0</v>
      </c>
      <c r="BA1183" s="19">
        <v>0</v>
      </c>
      <c r="BB1183" s="14">
        <v>0</v>
      </c>
      <c r="BC1183" s="13">
        <v>0</v>
      </c>
      <c r="BD1183" s="19">
        <v>0</v>
      </c>
      <c r="BE1183" s="19">
        <v>0</v>
      </c>
      <c r="BF1183" s="19">
        <v>0</v>
      </c>
      <c r="BG1183" s="14">
        <v>0</v>
      </c>
      <c r="BH1183" s="22">
        <v>326</v>
      </c>
      <c r="BI1183" s="23">
        <v>4.0316639999999975</v>
      </c>
      <c r="BJ1183" s="23">
        <v>4.7616936320000018</v>
      </c>
      <c r="BK1183" s="14">
        <v>1.3731315084147941</v>
      </c>
      <c r="BL1183" t="s">
        <v>528</v>
      </c>
    </row>
    <row r="1184" spans="1:64">
      <c r="A1184" t="s">
        <v>2076</v>
      </c>
      <c r="B1184" t="s">
        <v>2071</v>
      </c>
      <c r="C1184" t="s">
        <v>528</v>
      </c>
      <c r="D1184" t="s">
        <v>942</v>
      </c>
      <c r="E1184">
        <v>2019</v>
      </c>
      <c r="F1184" s="23">
        <v>36.119999999999997</v>
      </c>
      <c r="G1184" s="23">
        <v>14.06</v>
      </c>
      <c r="H1184" s="22">
        <v>44126</v>
      </c>
      <c r="I1184" s="34">
        <v>356.01476881471677</v>
      </c>
      <c r="J1184" s="22">
        <v>1</v>
      </c>
      <c r="K1184" s="22">
        <v>1</v>
      </c>
      <c r="L1184" s="23">
        <v>232</v>
      </c>
      <c r="M1184" s="23">
        <v>0.23200000000000001</v>
      </c>
      <c r="N1184" s="23">
        <v>1.3875919999999999</v>
      </c>
      <c r="O1184" s="14">
        <v>0.389756864474955</v>
      </c>
      <c r="P1184" s="22">
        <v>0</v>
      </c>
      <c r="Q1184" s="22">
        <v>0</v>
      </c>
      <c r="R1184" s="23">
        <v>0</v>
      </c>
      <c r="S1184" s="23">
        <v>0</v>
      </c>
      <c r="T1184" s="23">
        <v>0</v>
      </c>
      <c r="U1184" s="14">
        <v>0</v>
      </c>
      <c r="V1184" s="22">
        <v>0</v>
      </c>
      <c r="W1184" s="22">
        <v>0</v>
      </c>
      <c r="X1184" s="23">
        <v>0</v>
      </c>
      <c r="Y1184" s="23">
        <v>0</v>
      </c>
      <c r="Z1184" s="23">
        <v>0</v>
      </c>
      <c r="AA1184" s="14">
        <v>0</v>
      </c>
      <c r="AB1184" s="22">
        <v>0</v>
      </c>
      <c r="AC1184" s="22">
        <v>0</v>
      </c>
      <c r="AD1184" s="23">
        <v>0</v>
      </c>
      <c r="AE1184" s="23">
        <v>0</v>
      </c>
      <c r="AF1184" s="23">
        <v>0</v>
      </c>
      <c r="AG1184" s="14">
        <v>0</v>
      </c>
      <c r="AH1184" s="22">
        <v>0</v>
      </c>
      <c r="AI1184" s="23">
        <v>0</v>
      </c>
      <c r="AJ1184" s="23">
        <v>0</v>
      </c>
      <c r="AK1184" s="23">
        <v>0</v>
      </c>
      <c r="AL1184" s="14">
        <v>0</v>
      </c>
      <c r="AM1184" s="22">
        <v>381</v>
      </c>
      <c r="AN1184" s="23">
        <v>4837.8039999999964</v>
      </c>
      <c r="AO1184" s="23">
        <v>4.8378039999999967</v>
      </c>
      <c r="AP1184" s="23">
        <v>4.2959699520000019</v>
      </c>
      <c r="AQ1184" s="14">
        <v>1.2066830728125728</v>
      </c>
      <c r="AR1184" s="22">
        <v>381</v>
      </c>
      <c r="AS1184" s="23">
        <v>4837.8039999999964</v>
      </c>
      <c r="AT1184" s="23">
        <v>4.8378039999999967</v>
      </c>
      <c r="AU1184" s="23">
        <v>4.2959699520000019</v>
      </c>
      <c r="AV1184" s="14">
        <v>1.2066830728125728</v>
      </c>
      <c r="AW1184" s="22">
        <v>0</v>
      </c>
      <c r="AX1184" s="22" t="s">
        <v>782</v>
      </c>
      <c r="AY1184" s="23">
        <v>0</v>
      </c>
      <c r="AZ1184" s="23">
        <v>0</v>
      </c>
      <c r="BA1184" s="23">
        <v>0</v>
      </c>
      <c r="BB1184" s="14">
        <v>0</v>
      </c>
      <c r="BC1184" s="22">
        <v>0</v>
      </c>
      <c r="BD1184" s="23">
        <v>0</v>
      </c>
      <c r="BE1184" s="23">
        <v>0</v>
      </c>
      <c r="BF1184" s="23">
        <v>0</v>
      </c>
      <c r="BG1184" s="14">
        <v>0</v>
      </c>
      <c r="BH1184" s="22">
        <v>382</v>
      </c>
      <c r="BI1184" s="23">
        <v>5.0698039999999969</v>
      </c>
      <c r="BJ1184" s="23">
        <v>5.6835619520000016</v>
      </c>
      <c r="BK1184" s="14">
        <v>1.5964399372875278</v>
      </c>
      <c r="BL1184" t="s">
        <v>528</v>
      </c>
    </row>
    <row r="1185" spans="1:64">
      <c r="A1185" t="s">
        <v>2077</v>
      </c>
      <c r="B1185" t="s">
        <v>2071</v>
      </c>
      <c r="C1185" t="s">
        <v>528</v>
      </c>
      <c r="D1185" t="s">
        <v>942</v>
      </c>
      <c r="E1185">
        <v>2020</v>
      </c>
      <c r="F1185" s="23">
        <v>36.119999999999997</v>
      </c>
      <c r="G1185" s="23">
        <v>14.34</v>
      </c>
      <c r="H1185" s="22">
        <v>43673</v>
      </c>
      <c r="I1185" s="34">
        <v>355.31348688167378</v>
      </c>
      <c r="J1185" s="22">
        <v>1</v>
      </c>
      <c r="K1185" s="22">
        <v>1</v>
      </c>
      <c r="L1185" s="23">
        <v>232</v>
      </c>
      <c r="M1185" s="23">
        <v>0.23200000000000001</v>
      </c>
      <c r="N1185" s="23">
        <v>1.3875919999999999</v>
      </c>
      <c r="O1185" s="14">
        <v>0.39052612727365871</v>
      </c>
      <c r="P1185" s="22">
        <v>0</v>
      </c>
      <c r="Q1185" s="22">
        <v>0</v>
      </c>
      <c r="R1185" s="23">
        <v>0</v>
      </c>
      <c r="S1185" s="23">
        <v>0</v>
      </c>
      <c r="T1185" s="23">
        <v>0</v>
      </c>
      <c r="U1185" s="14">
        <v>0</v>
      </c>
      <c r="V1185" s="22">
        <v>0</v>
      </c>
      <c r="W1185" s="22">
        <v>0</v>
      </c>
      <c r="X1185" s="23">
        <v>0</v>
      </c>
      <c r="Y1185" s="23">
        <v>0</v>
      </c>
      <c r="Z1185" s="23">
        <v>0</v>
      </c>
      <c r="AA1185" s="14">
        <v>0</v>
      </c>
      <c r="AB1185" s="22">
        <v>0</v>
      </c>
      <c r="AC1185" s="22">
        <v>0</v>
      </c>
      <c r="AD1185" s="23">
        <v>0</v>
      </c>
      <c r="AE1185" s="23">
        <v>0</v>
      </c>
      <c r="AF1185" s="23">
        <v>0</v>
      </c>
      <c r="AG1185" s="14">
        <v>0</v>
      </c>
      <c r="AH1185" s="22">
        <v>0</v>
      </c>
      <c r="AI1185" s="23">
        <v>0</v>
      </c>
      <c r="AJ1185" s="23">
        <v>0</v>
      </c>
      <c r="AK1185" s="23">
        <v>0</v>
      </c>
      <c r="AL1185" s="14">
        <v>0</v>
      </c>
      <c r="AM1185" s="22">
        <v>484</v>
      </c>
      <c r="AN1185" s="23">
        <v>5854.198999999996</v>
      </c>
      <c r="AO1185" s="23">
        <v>5.8541989999999986</v>
      </c>
      <c r="AP1185" s="23">
        <v>5.1985287119999999</v>
      </c>
      <c r="AQ1185" s="14">
        <v>1.4630822932232825</v>
      </c>
      <c r="AR1185" s="22">
        <v>484</v>
      </c>
      <c r="AS1185" s="23">
        <v>5854.198999999996</v>
      </c>
      <c r="AT1185" s="23">
        <v>5.8541989999999986</v>
      </c>
      <c r="AU1185" s="23">
        <v>5.1985287119999999</v>
      </c>
      <c r="AV1185" s="14">
        <v>1.4630822932232825</v>
      </c>
      <c r="AW1185" s="22">
        <v>0</v>
      </c>
      <c r="AX1185" s="22">
        <v>0</v>
      </c>
      <c r="AY1185" s="23">
        <v>0</v>
      </c>
      <c r="AZ1185" s="23">
        <v>0</v>
      </c>
      <c r="BA1185" s="23">
        <v>0</v>
      </c>
      <c r="BB1185" s="14">
        <v>0</v>
      </c>
      <c r="BC1185" s="22">
        <v>0</v>
      </c>
      <c r="BD1185" s="23">
        <v>0</v>
      </c>
      <c r="BE1185" s="23">
        <v>0</v>
      </c>
      <c r="BF1185" s="23">
        <v>0</v>
      </c>
      <c r="BG1185" s="14">
        <v>0</v>
      </c>
      <c r="BH1185" s="22">
        <v>485</v>
      </c>
      <c r="BI1185" s="23">
        <v>6.0861989999999988</v>
      </c>
      <c r="BJ1185" s="23">
        <v>6.5861207119999996</v>
      </c>
      <c r="BK1185" s="14">
        <v>1.8536084204969412</v>
      </c>
      <c r="BL1185" t="s">
        <v>528</v>
      </c>
    </row>
    <row r="1186" spans="1:64">
      <c r="A1186" t="s">
        <v>2078</v>
      </c>
      <c r="B1186" t="s">
        <v>2071</v>
      </c>
      <c r="C1186" t="s">
        <v>528</v>
      </c>
      <c r="D1186" t="s">
        <v>942</v>
      </c>
      <c r="E1186">
        <v>2021</v>
      </c>
      <c r="F1186" s="23">
        <v>36.119999999999997</v>
      </c>
      <c r="G1186" s="23">
        <v>14.69</v>
      </c>
      <c r="H1186" s="22">
        <v>43998</v>
      </c>
      <c r="I1186" s="34">
        <v>327.45</v>
      </c>
      <c r="J1186" s="22">
        <v>1</v>
      </c>
      <c r="K1186" s="22">
        <v>1</v>
      </c>
      <c r="L1186" s="23">
        <v>232</v>
      </c>
      <c r="M1186" s="23">
        <v>0.23200000000000001</v>
      </c>
      <c r="N1186" s="23">
        <v>1.3875919999999999</v>
      </c>
      <c r="O1186" s="14">
        <v>0.42</v>
      </c>
      <c r="P1186" s="22">
        <v>0</v>
      </c>
      <c r="Q1186" s="22">
        <v>0</v>
      </c>
      <c r="R1186" s="23">
        <v>0</v>
      </c>
      <c r="S1186" s="23">
        <v>0</v>
      </c>
      <c r="T1186" s="23">
        <v>0</v>
      </c>
      <c r="U1186" s="14">
        <v>0</v>
      </c>
      <c r="V1186" s="22">
        <v>0</v>
      </c>
      <c r="W1186" s="22">
        <v>0</v>
      </c>
      <c r="X1186" s="23">
        <v>0</v>
      </c>
      <c r="Y1186" s="23">
        <v>0</v>
      </c>
      <c r="Z1186" s="23">
        <v>0</v>
      </c>
      <c r="AA1186" s="14">
        <v>0</v>
      </c>
      <c r="AB1186" s="22">
        <v>0</v>
      </c>
      <c r="AC1186" s="22">
        <v>0</v>
      </c>
      <c r="AD1186" s="23">
        <v>0</v>
      </c>
      <c r="AE1186" s="23">
        <v>0</v>
      </c>
      <c r="AF1186" s="23">
        <v>0</v>
      </c>
      <c r="AG1186" s="14">
        <v>0</v>
      </c>
      <c r="AH1186" s="22">
        <v>0</v>
      </c>
      <c r="AI1186" s="23">
        <v>0</v>
      </c>
      <c r="AJ1186" s="23">
        <v>0</v>
      </c>
      <c r="AK1186" s="23">
        <v>0</v>
      </c>
      <c r="AL1186" s="14">
        <v>0</v>
      </c>
      <c r="AM1186" s="22">
        <v>595</v>
      </c>
      <c r="AN1186" s="23">
        <v>7212.6139999999996</v>
      </c>
      <c r="AO1186" s="23">
        <v>7.2126140000000003</v>
      </c>
      <c r="AP1186" s="23">
        <v>6.4540122660000003</v>
      </c>
      <c r="AQ1186" s="14">
        <v>1.97</v>
      </c>
      <c r="AR1186" s="22">
        <v>595</v>
      </c>
      <c r="AS1186" s="23">
        <v>7212.6139999999996</v>
      </c>
      <c r="AT1186" s="23">
        <v>7.2126140000000003</v>
      </c>
      <c r="AU1186" s="23">
        <v>6.4540122660000003</v>
      </c>
      <c r="AV1186" s="14">
        <v>1.97</v>
      </c>
      <c r="AW1186" s="22">
        <v>0</v>
      </c>
      <c r="AX1186" s="22">
        <v>0</v>
      </c>
      <c r="AY1186" s="23">
        <v>0</v>
      </c>
      <c r="AZ1186" s="23">
        <v>0</v>
      </c>
      <c r="BA1186" s="23">
        <v>0</v>
      </c>
      <c r="BB1186" s="14">
        <v>0</v>
      </c>
      <c r="BC1186" s="22">
        <v>0</v>
      </c>
      <c r="BD1186" s="23">
        <v>0</v>
      </c>
      <c r="BE1186" s="23">
        <v>0</v>
      </c>
      <c r="BF1186" s="23">
        <v>0</v>
      </c>
      <c r="BG1186" s="14">
        <v>0</v>
      </c>
      <c r="BH1186" s="22">
        <v>596</v>
      </c>
      <c r="BI1186" s="23">
        <v>7.44</v>
      </c>
      <c r="BJ1186" s="23">
        <v>7.84</v>
      </c>
      <c r="BK1186" s="14">
        <v>2.39</v>
      </c>
      <c r="BL1186" t="s">
        <v>528</v>
      </c>
    </row>
    <row r="1187" spans="1:64">
      <c r="A1187" t="s">
        <v>2079</v>
      </c>
      <c r="B1187" t="s">
        <v>2071</v>
      </c>
      <c r="C1187" t="s">
        <v>528</v>
      </c>
      <c r="D1187" s="111" t="s">
        <v>942</v>
      </c>
      <c r="E1187" s="110">
        <v>2022</v>
      </c>
      <c r="F1187" s="23"/>
      <c r="G1187" s="23"/>
      <c r="H1187" s="22">
        <v>44804</v>
      </c>
      <c r="I1187" s="34">
        <v>324.71870021793779</v>
      </c>
      <c r="J1187" s="22">
        <v>1</v>
      </c>
      <c r="K1187" s="22">
        <v>1</v>
      </c>
      <c r="L1187" s="23">
        <v>232</v>
      </c>
      <c r="M1187" s="23">
        <v>0.23200000000000001</v>
      </c>
      <c r="N1187" s="23">
        <v>1.372976</v>
      </c>
      <c r="O1187" s="14">
        <v>0.42282012063934571</v>
      </c>
      <c r="P1187" s="22">
        <v>0</v>
      </c>
      <c r="Q1187" s="22">
        <v>0</v>
      </c>
      <c r="R1187" s="23">
        <v>0</v>
      </c>
      <c r="S1187" s="23">
        <v>0</v>
      </c>
      <c r="T1187" s="23">
        <v>0</v>
      </c>
      <c r="U1187" s="14">
        <v>0</v>
      </c>
      <c r="V1187" s="22">
        <v>0</v>
      </c>
      <c r="W1187" s="22">
        <v>0</v>
      </c>
      <c r="X1187" s="23">
        <v>0</v>
      </c>
      <c r="Y1187" s="23">
        <v>0</v>
      </c>
      <c r="Z1187" s="23">
        <v>0</v>
      </c>
      <c r="AA1187" s="14">
        <v>0</v>
      </c>
      <c r="AB1187" s="22">
        <v>0</v>
      </c>
      <c r="AC1187" s="22">
        <v>0</v>
      </c>
      <c r="AD1187" s="23">
        <v>0</v>
      </c>
      <c r="AE1187" s="23">
        <v>0</v>
      </c>
      <c r="AF1187" s="23">
        <v>0</v>
      </c>
      <c r="AG1187" s="14">
        <v>0</v>
      </c>
      <c r="AH1187" s="22">
        <v>0</v>
      </c>
      <c r="AI1187" s="23">
        <v>0</v>
      </c>
      <c r="AJ1187" s="23">
        <v>0</v>
      </c>
      <c r="AK1187" s="23">
        <v>0</v>
      </c>
      <c r="AL1187" s="14">
        <v>0</v>
      </c>
      <c r="AM1187" s="22">
        <v>779</v>
      </c>
      <c r="AN1187" s="23">
        <v>9085.4639999999945</v>
      </c>
      <c r="AO1187" s="23">
        <v>9.0854640000000035</v>
      </c>
      <c r="AP1187" s="23">
        <v>9.3068215021411511</v>
      </c>
      <c r="AQ1187" s="14">
        <v>2.8661181188193954</v>
      </c>
      <c r="AR1187" s="22">
        <v>779</v>
      </c>
      <c r="AS1187" s="23">
        <v>9085.4639999999999</v>
      </c>
      <c r="AT1187" s="23">
        <v>9.085464</v>
      </c>
      <c r="AU1187" s="23">
        <v>9.3068215021411493</v>
      </c>
      <c r="AV1187" s="14">
        <v>2.8661181188193949</v>
      </c>
      <c r="AW1187" s="22">
        <v>0</v>
      </c>
      <c r="AX1187" s="22">
        <v>0</v>
      </c>
      <c r="AY1187" s="23">
        <v>0</v>
      </c>
      <c r="AZ1187" s="23">
        <v>0</v>
      </c>
      <c r="BA1187" s="23">
        <v>0</v>
      </c>
      <c r="BB1187" s="14">
        <v>0</v>
      </c>
      <c r="BC1187" s="22">
        <v>0</v>
      </c>
      <c r="BD1187" s="23">
        <v>0</v>
      </c>
      <c r="BE1187" s="23">
        <v>0</v>
      </c>
      <c r="BF1187" s="23">
        <v>0</v>
      </c>
      <c r="BG1187" s="14">
        <v>0</v>
      </c>
      <c r="BH1187" s="22">
        <v>780</v>
      </c>
      <c r="BI1187" s="23">
        <v>9.3174639999999993</v>
      </c>
      <c r="BJ1187" s="23">
        <v>10.679797502141149</v>
      </c>
      <c r="BK1187" s="14">
        <v>3.2889382394587408</v>
      </c>
      <c r="BL1187" t="s">
        <v>528</v>
      </c>
    </row>
    <row r="1188" spans="1:64">
      <c r="A1188" t="s">
        <v>2080</v>
      </c>
      <c r="B1188" t="s">
        <v>2071</v>
      </c>
      <c r="C1188" t="s">
        <v>528</v>
      </c>
      <c r="D1188" t="s">
        <v>942</v>
      </c>
      <c r="E1188">
        <v>2023</v>
      </c>
      <c r="F1188">
        <v>36.119999999999997</v>
      </c>
      <c r="G1188">
        <v>15.29</v>
      </c>
      <c r="H1188">
        <v>45398</v>
      </c>
      <c r="I1188">
        <v>324.71870021793779</v>
      </c>
      <c r="J1188">
        <v>1</v>
      </c>
      <c r="K1188">
        <v>1</v>
      </c>
      <c r="L1188">
        <v>232</v>
      </c>
      <c r="M1188">
        <v>0.23200000000000001</v>
      </c>
      <c r="N1188">
        <v>1.372976</v>
      </c>
      <c r="O1188">
        <v>0.42282012063934576</v>
      </c>
      <c r="P1188">
        <v>0</v>
      </c>
      <c r="Q1188">
        <v>0</v>
      </c>
      <c r="R1188">
        <v>0</v>
      </c>
      <c r="S1188">
        <v>0</v>
      </c>
      <c r="T1188">
        <v>0</v>
      </c>
      <c r="U1188">
        <v>0</v>
      </c>
      <c r="V1188">
        <v>0</v>
      </c>
      <c r="W1188">
        <v>0</v>
      </c>
      <c r="X1188">
        <v>0</v>
      </c>
      <c r="Y1188">
        <v>0</v>
      </c>
      <c r="Z1188">
        <v>0</v>
      </c>
      <c r="AA1188">
        <v>0</v>
      </c>
      <c r="AG1188">
        <v>0</v>
      </c>
      <c r="AL1188">
        <v>0</v>
      </c>
      <c r="AM1188">
        <v>1119</v>
      </c>
      <c r="AN1188">
        <v>13603.945</v>
      </c>
      <c r="AO1188">
        <v>13.603945</v>
      </c>
      <c r="AP1188">
        <v>12.760327</v>
      </c>
      <c r="AQ1188">
        <v>3.9296557270757106</v>
      </c>
      <c r="AR1188">
        <v>1365</v>
      </c>
      <c r="AS1188">
        <v>13791.0349999999</v>
      </c>
      <c r="AT1188">
        <v>13.791035000000001</v>
      </c>
      <c r="AU1188">
        <v>12.935814795933601</v>
      </c>
      <c r="AV1188">
        <v>3.9836987482555255</v>
      </c>
      <c r="AW1188">
        <v>0</v>
      </c>
      <c r="AX1188">
        <v>0</v>
      </c>
      <c r="AY1188">
        <v>0</v>
      </c>
      <c r="AZ1188">
        <v>0</v>
      </c>
      <c r="BA1188">
        <v>0</v>
      </c>
      <c r="BB1188">
        <v>0</v>
      </c>
      <c r="BC1188">
        <v>0</v>
      </c>
      <c r="BD1188">
        <v>0</v>
      </c>
      <c r="BE1188">
        <v>0</v>
      </c>
      <c r="BF1188">
        <v>0</v>
      </c>
      <c r="BG1188">
        <v>0</v>
      </c>
      <c r="BH1188">
        <v>1366</v>
      </c>
      <c r="BI1188">
        <v>14.023035</v>
      </c>
      <c r="BJ1188">
        <v>14.3087907959336</v>
      </c>
      <c r="BK1188">
        <v>4.4065188688948709</v>
      </c>
      <c r="BL1188" t="s">
        <v>528</v>
      </c>
    </row>
    <row r="1189" spans="1:64">
      <c r="A1189" t="s">
        <v>2081</v>
      </c>
      <c r="B1189" t="s">
        <v>2071</v>
      </c>
      <c r="C1189" t="s">
        <v>528</v>
      </c>
      <c r="D1189" t="s">
        <v>942</v>
      </c>
      <c r="E1189">
        <v>2024</v>
      </c>
      <c r="F1189">
        <v>36.119999999999997</v>
      </c>
      <c r="G1189">
        <v>15.36</v>
      </c>
      <c r="H1189">
        <v>45555</v>
      </c>
      <c r="I1189">
        <v>312.37510613689005</v>
      </c>
      <c r="J1189">
        <v>1</v>
      </c>
      <c r="K1189">
        <v>1</v>
      </c>
      <c r="L1189">
        <v>232</v>
      </c>
      <c r="M1189">
        <v>0.23200000000000001</v>
      </c>
      <c r="N1189">
        <v>1.372976</v>
      </c>
      <c r="O1189">
        <v>0.43952798191233899</v>
      </c>
      <c r="P1189">
        <v>0</v>
      </c>
      <c r="Q1189">
        <v>0</v>
      </c>
      <c r="R1189">
        <v>0</v>
      </c>
      <c r="S1189">
        <v>0</v>
      </c>
      <c r="T1189">
        <v>0</v>
      </c>
      <c r="U1189">
        <v>0</v>
      </c>
      <c r="V1189">
        <v>0</v>
      </c>
      <c r="W1189">
        <v>0</v>
      </c>
      <c r="X1189">
        <v>0</v>
      </c>
      <c r="Y1189">
        <v>0</v>
      </c>
      <c r="Z1189">
        <v>0</v>
      </c>
      <c r="AA1189">
        <v>0</v>
      </c>
      <c r="AB1189">
        <v>0</v>
      </c>
      <c r="AC1189">
        <v>0</v>
      </c>
      <c r="AD1189">
        <v>0</v>
      </c>
      <c r="AE1189">
        <v>0</v>
      </c>
      <c r="AF1189">
        <v>0</v>
      </c>
      <c r="AG1189">
        <v>0</v>
      </c>
      <c r="AH1189">
        <v>1</v>
      </c>
      <c r="AI1189">
        <v>1.1000000000000001</v>
      </c>
      <c r="AJ1189">
        <v>1.1000000000000001E-3</v>
      </c>
      <c r="AK1189">
        <v>9.9213819125520009E-4</v>
      </c>
      <c r="AL1189">
        <v>3.1761115779194713E-4</v>
      </c>
      <c r="AM1189">
        <v>1468</v>
      </c>
      <c r="AN1189">
        <v>18772.803</v>
      </c>
      <c r="AO1189">
        <v>18.772802999999993</v>
      </c>
      <c r="AP1189">
        <v>16.932013466554661</v>
      </c>
      <c r="AQ1189">
        <v>5.4204106325728327</v>
      </c>
      <c r="AR1189">
        <v>1953</v>
      </c>
      <c r="AS1189">
        <v>19189.097999999867</v>
      </c>
      <c r="AT1189">
        <v>19.189098000000023</v>
      </c>
      <c r="AU1189">
        <v>17.307488165035149</v>
      </c>
      <c r="AV1189">
        <v>5.5406105752391817</v>
      </c>
      <c r="AW1189">
        <v>0</v>
      </c>
      <c r="AX1189">
        <v>0</v>
      </c>
      <c r="AY1189">
        <v>0</v>
      </c>
      <c r="AZ1189">
        <v>0</v>
      </c>
      <c r="BA1189">
        <v>0</v>
      </c>
      <c r="BB1189">
        <v>0</v>
      </c>
      <c r="BC1189">
        <v>0</v>
      </c>
      <c r="BD1189">
        <v>0</v>
      </c>
      <c r="BE1189">
        <v>0</v>
      </c>
      <c r="BF1189">
        <v>0</v>
      </c>
      <c r="BG1189">
        <v>0</v>
      </c>
      <c r="BH1189">
        <v>1954</v>
      </c>
      <c r="BI1189">
        <v>19.421098000000022</v>
      </c>
      <c r="BJ1189">
        <v>18.680464165035151</v>
      </c>
      <c r="BK1189">
        <v>5.9801385571515215</v>
      </c>
      <c r="BL1189" t="s">
        <v>528</v>
      </c>
    </row>
    <row r="1190" spans="1:64">
      <c r="A1190" t="s">
        <v>2082</v>
      </c>
      <c r="B1190" t="s">
        <v>2083</v>
      </c>
      <c r="C1190" t="s">
        <v>529</v>
      </c>
      <c r="D1190" t="s">
        <v>942</v>
      </c>
      <c r="E1190">
        <v>2012</v>
      </c>
      <c r="F1190" s="23">
        <v>66.17</v>
      </c>
      <c r="G1190" s="23">
        <v>10.39</v>
      </c>
      <c r="H1190" s="22">
        <v>20781</v>
      </c>
      <c r="I1190" s="34">
        <v>171.61942199999999</v>
      </c>
      <c r="J1190" s="22">
        <v>1</v>
      </c>
      <c r="K1190" s="22" t="s">
        <v>782</v>
      </c>
      <c r="L1190" s="23">
        <v>300</v>
      </c>
      <c r="M1190" s="23">
        <v>0.3</v>
      </c>
      <c r="N1190" s="23">
        <v>1.8422890000000001</v>
      </c>
      <c r="O1190" s="14">
        <v>1.0734734906635452</v>
      </c>
      <c r="P1190" s="22">
        <v>0</v>
      </c>
      <c r="Q1190" s="22" t="s">
        <v>782</v>
      </c>
      <c r="R1190" s="23">
        <v>0</v>
      </c>
      <c r="S1190" s="23">
        <v>0</v>
      </c>
      <c r="T1190" s="23">
        <v>0</v>
      </c>
      <c r="U1190" s="14">
        <v>0</v>
      </c>
      <c r="V1190" s="22">
        <v>0</v>
      </c>
      <c r="W1190" s="22" t="s">
        <v>782</v>
      </c>
      <c r="X1190" s="23">
        <v>0</v>
      </c>
      <c r="Y1190" s="23">
        <v>0</v>
      </c>
      <c r="Z1190" s="23">
        <v>0</v>
      </c>
      <c r="AA1190" s="14">
        <v>0</v>
      </c>
      <c r="AB1190" s="22">
        <v>0</v>
      </c>
      <c r="AC1190" s="22" t="s">
        <v>782</v>
      </c>
      <c r="AD1190" s="23">
        <v>0</v>
      </c>
      <c r="AE1190" s="23">
        <v>0</v>
      </c>
      <c r="AF1190" s="23">
        <v>0</v>
      </c>
      <c r="AG1190" s="14">
        <v>0</v>
      </c>
      <c r="AH1190" s="22" t="s">
        <v>782</v>
      </c>
      <c r="AI1190" s="23" t="s">
        <v>782</v>
      </c>
      <c r="AJ1190" s="23" t="s">
        <v>782</v>
      </c>
      <c r="AK1190" s="23" t="s">
        <v>782</v>
      </c>
      <c r="AL1190" s="14" t="s">
        <v>782</v>
      </c>
      <c r="AM1190" s="22" t="s">
        <v>782</v>
      </c>
      <c r="AN1190" s="23" t="s">
        <v>782</v>
      </c>
      <c r="AO1190" s="23" t="s">
        <v>782</v>
      </c>
      <c r="AP1190" s="23" t="s">
        <v>782</v>
      </c>
      <c r="AQ1190" s="14" t="s">
        <v>782</v>
      </c>
      <c r="AR1190" s="22">
        <v>246</v>
      </c>
      <c r="AS1190" s="23">
        <v>3646.4950000000013</v>
      </c>
      <c r="AT1190" s="23">
        <v>3.6464950000000012</v>
      </c>
      <c r="AU1190" s="23">
        <v>3.106992</v>
      </c>
      <c r="AV1190" s="14">
        <v>1.8103964946345061</v>
      </c>
      <c r="AW1190" s="22">
        <v>0</v>
      </c>
      <c r="AX1190" s="22" t="s">
        <v>782</v>
      </c>
      <c r="AY1190" s="23">
        <v>0</v>
      </c>
      <c r="AZ1190" s="23">
        <v>0</v>
      </c>
      <c r="BA1190" s="23">
        <v>0</v>
      </c>
      <c r="BB1190" s="14">
        <v>0</v>
      </c>
      <c r="BC1190" s="22">
        <v>2</v>
      </c>
      <c r="BD1190" s="23">
        <v>3000</v>
      </c>
      <c r="BE1190" s="23">
        <v>3</v>
      </c>
      <c r="BF1190" s="23">
        <v>4.7910000000000004</v>
      </c>
      <c r="BG1190" s="14">
        <v>2.7916420788318472</v>
      </c>
      <c r="BH1190" s="22">
        <v>249</v>
      </c>
      <c r="BI1190" s="23">
        <v>6.9464950000000014</v>
      </c>
      <c r="BJ1190" s="23">
        <v>9.7402810000000013</v>
      </c>
      <c r="BK1190" s="14">
        <v>5.6755120641298991</v>
      </c>
      <c r="BL1190" t="s">
        <v>529</v>
      </c>
    </row>
    <row r="1191" spans="1:64">
      <c r="A1191" t="s">
        <v>2084</v>
      </c>
      <c r="B1191" t="s">
        <v>2083</v>
      </c>
      <c r="C1191" t="s">
        <v>529</v>
      </c>
      <c r="D1191" t="s">
        <v>942</v>
      </c>
      <c r="E1191">
        <v>2015</v>
      </c>
      <c r="F1191" s="23">
        <v>66.17</v>
      </c>
      <c r="G1191" s="23">
        <v>10.44</v>
      </c>
      <c r="H1191" s="22">
        <v>21232</v>
      </c>
      <c r="I1191" s="34">
        <v>171.76608838435979</v>
      </c>
      <c r="J1191" s="13">
        <v>1</v>
      </c>
      <c r="K1191" s="13">
        <v>1</v>
      </c>
      <c r="L1191" s="19">
        <v>300</v>
      </c>
      <c r="M1191" s="35">
        <v>0.3</v>
      </c>
      <c r="N1191" s="19">
        <v>1.7944064945548999</v>
      </c>
      <c r="O1191" s="17">
        <v>1.0446803041468633</v>
      </c>
      <c r="P1191" s="36">
        <v>0</v>
      </c>
      <c r="Q1191" s="37">
        <v>0</v>
      </c>
      <c r="R1191" s="38">
        <v>0</v>
      </c>
      <c r="S1191" s="27">
        <v>0</v>
      </c>
      <c r="T1191" s="23">
        <v>0</v>
      </c>
      <c r="U1191" s="17">
        <v>0</v>
      </c>
      <c r="V1191" s="22">
        <v>0</v>
      </c>
      <c r="W1191" s="22">
        <v>0</v>
      </c>
      <c r="X1191" s="23">
        <v>0</v>
      </c>
      <c r="Y1191" s="27">
        <v>0</v>
      </c>
      <c r="Z1191" s="27">
        <v>0</v>
      </c>
      <c r="AA1191" s="14">
        <v>0</v>
      </c>
      <c r="AB1191" s="39">
        <v>1</v>
      </c>
      <c r="AC1191" s="22" t="s">
        <v>782</v>
      </c>
      <c r="AD1191" s="23">
        <v>0</v>
      </c>
      <c r="AE1191" s="23">
        <v>0</v>
      </c>
      <c r="AF1191" s="23">
        <v>0</v>
      </c>
      <c r="AG1191" s="14">
        <v>0</v>
      </c>
      <c r="AH1191" s="22" t="s">
        <v>782</v>
      </c>
      <c r="AI1191" s="23" t="s">
        <v>782</v>
      </c>
      <c r="AJ1191" s="23" t="s">
        <v>782</v>
      </c>
      <c r="AK1191" s="23" t="s">
        <v>782</v>
      </c>
      <c r="AL1191" s="14" t="s">
        <v>782</v>
      </c>
      <c r="AM1191" s="22" t="s">
        <v>782</v>
      </c>
      <c r="AN1191" s="23" t="s">
        <v>782</v>
      </c>
      <c r="AO1191" s="23" t="s">
        <v>782</v>
      </c>
      <c r="AP1191" s="23" t="s">
        <v>782</v>
      </c>
      <c r="AQ1191" s="14" t="s">
        <v>782</v>
      </c>
      <c r="AR1191" s="40">
        <v>309</v>
      </c>
      <c r="AS1191" s="41">
        <v>4240.7349999999988</v>
      </c>
      <c r="AT1191" s="23">
        <v>4.240734999999999</v>
      </c>
      <c r="AU1191" s="23">
        <v>3.7664629548638642</v>
      </c>
      <c r="AV1191" s="14">
        <v>2.192786125766383</v>
      </c>
      <c r="AW1191" s="22">
        <v>0</v>
      </c>
      <c r="AX1191" s="22" t="s">
        <v>782</v>
      </c>
      <c r="AY1191" s="23">
        <v>0</v>
      </c>
      <c r="AZ1191" s="23">
        <v>0</v>
      </c>
      <c r="BA1191" s="23">
        <v>0</v>
      </c>
      <c r="BB1191" s="14">
        <v>0</v>
      </c>
      <c r="BC1191" s="42">
        <v>5</v>
      </c>
      <c r="BD1191" s="43">
        <v>10050</v>
      </c>
      <c r="BE1191" s="44">
        <v>10.050000000000001</v>
      </c>
      <c r="BF1191" s="23">
        <v>19.242910224510442</v>
      </c>
      <c r="BG1191" s="14">
        <v>11.202974001160646</v>
      </c>
      <c r="BH1191" s="22">
        <v>316</v>
      </c>
      <c r="BI1191" s="23">
        <v>14.590735</v>
      </c>
      <c r="BJ1191" s="23">
        <v>24.803779673929206</v>
      </c>
      <c r="BK1191" s="14">
        <v>14.440440431073894</v>
      </c>
      <c r="BL1191" t="s">
        <v>529</v>
      </c>
    </row>
    <row r="1192" spans="1:64">
      <c r="A1192" t="s">
        <v>2085</v>
      </c>
      <c r="B1192" t="s">
        <v>2083</v>
      </c>
      <c r="C1192" t="s">
        <v>529</v>
      </c>
      <c r="D1192" t="s">
        <v>942</v>
      </c>
      <c r="E1192">
        <v>2016</v>
      </c>
      <c r="F1192" s="23">
        <v>66.17</v>
      </c>
      <c r="G1192" s="23">
        <v>10.46</v>
      </c>
      <c r="H1192" s="22">
        <v>21264</v>
      </c>
      <c r="I1192" s="34">
        <v>180.52323817571238</v>
      </c>
      <c r="J1192" s="13">
        <v>1</v>
      </c>
      <c r="K1192" s="13">
        <v>1</v>
      </c>
      <c r="L1192" s="19">
        <v>300</v>
      </c>
      <c r="M1192" s="35">
        <v>0.3</v>
      </c>
      <c r="N1192" s="19">
        <v>1.7943</v>
      </c>
      <c r="O1192" s="17">
        <v>0.99394405846715272</v>
      </c>
      <c r="P1192" s="13">
        <v>0</v>
      </c>
      <c r="Q1192" s="13">
        <v>0</v>
      </c>
      <c r="R1192" s="19">
        <v>0</v>
      </c>
      <c r="S1192" s="27">
        <v>0</v>
      </c>
      <c r="T1192" s="19">
        <v>0</v>
      </c>
      <c r="U1192" s="17">
        <v>0</v>
      </c>
      <c r="V1192" s="13">
        <v>0</v>
      </c>
      <c r="W1192" s="13">
        <v>0</v>
      </c>
      <c r="X1192" s="19">
        <v>0</v>
      </c>
      <c r="Y1192" s="27">
        <v>0</v>
      </c>
      <c r="Z1192" s="19">
        <v>0</v>
      </c>
      <c r="AA1192" s="14">
        <v>0</v>
      </c>
      <c r="AB1192" s="13">
        <v>1</v>
      </c>
      <c r="AC1192" s="22" t="s">
        <v>782</v>
      </c>
      <c r="AD1192" s="19">
        <v>0</v>
      </c>
      <c r="AE1192" s="23">
        <v>0</v>
      </c>
      <c r="AF1192" s="19">
        <v>0.15687604799999999</v>
      </c>
      <c r="AG1192" s="14">
        <v>8.6900750055959347E-2</v>
      </c>
      <c r="AH1192" s="22" t="s">
        <v>782</v>
      </c>
      <c r="AI1192" s="23" t="s">
        <v>782</v>
      </c>
      <c r="AJ1192" s="23" t="s">
        <v>782</v>
      </c>
      <c r="AK1192" s="23" t="s">
        <v>782</v>
      </c>
      <c r="AL1192" s="14" t="s">
        <v>782</v>
      </c>
      <c r="AM1192" s="22" t="s">
        <v>782</v>
      </c>
      <c r="AN1192" s="23" t="s">
        <v>782</v>
      </c>
      <c r="AO1192" s="23" t="s">
        <v>782</v>
      </c>
      <c r="AP1192" s="23" t="s">
        <v>782</v>
      </c>
      <c r="AQ1192" s="14" t="s">
        <v>782</v>
      </c>
      <c r="AR1192" s="13">
        <v>329</v>
      </c>
      <c r="AS1192" s="19">
        <v>4480.7450000000035</v>
      </c>
      <c r="AT1192" s="23">
        <v>4.4807450000000033</v>
      </c>
      <c r="AU1192" s="19">
        <v>3.9789015600000002</v>
      </c>
      <c r="AV1192" s="14">
        <v>2.2040938331314082</v>
      </c>
      <c r="AW1192" s="13">
        <v>0</v>
      </c>
      <c r="AX1192" s="22" t="s">
        <v>782</v>
      </c>
      <c r="AY1192" s="19">
        <v>0</v>
      </c>
      <c r="AZ1192" s="23">
        <v>0</v>
      </c>
      <c r="BA1192" s="19">
        <v>0</v>
      </c>
      <c r="BB1192" s="14">
        <v>0</v>
      </c>
      <c r="BC1192" s="13">
        <v>6</v>
      </c>
      <c r="BD1192" s="19">
        <v>13100.000000000002</v>
      </c>
      <c r="BE1192" s="44">
        <v>13.100000000000001</v>
      </c>
      <c r="BF1192" s="19">
        <v>24.766381237514317</v>
      </c>
      <c r="BG1192" s="14">
        <v>13.719220576692706</v>
      </c>
      <c r="BH1192" s="22">
        <v>337</v>
      </c>
      <c r="BI1192" s="23">
        <v>17.880745000000005</v>
      </c>
      <c r="BJ1192" s="23">
        <v>30.696458845514318</v>
      </c>
      <c r="BK1192" s="14">
        <v>17.004159218347226</v>
      </c>
      <c r="BL1192" t="s">
        <v>529</v>
      </c>
    </row>
    <row r="1193" spans="1:64">
      <c r="A1193" t="s">
        <v>2086</v>
      </c>
      <c r="B1193" t="s">
        <v>2083</v>
      </c>
      <c r="C1193" t="s">
        <v>529</v>
      </c>
      <c r="D1193" t="s">
        <v>942</v>
      </c>
      <c r="E1193">
        <v>2017</v>
      </c>
      <c r="F1193" s="23">
        <v>66.17</v>
      </c>
      <c r="G1193" s="23">
        <v>10.46</v>
      </c>
      <c r="H1193" s="22">
        <v>21539</v>
      </c>
      <c r="I1193" s="34">
        <v>169.18907038100542</v>
      </c>
      <c r="J1193" s="13">
        <v>1</v>
      </c>
      <c r="K1193" s="13">
        <v>1</v>
      </c>
      <c r="L1193" s="19">
        <v>300</v>
      </c>
      <c r="M1193" s="19">
        <v>0.3</v>
      </c>
      <c r="N1193" s="19">
        <v>1.7943</v>
      </c>
      <c r="O1193" s="17">
        <v>1.0605294987195835</v>
      </c>
      <c r="P1193" s="13">
        <v>0</v>
      </c>
      <c r="Q1193" s="13">
        <v>0</v>
      </c>
      <c r="R1193" s="19">
        <v>0</v>
      </c>
      <c r="S1193" s="19">
        <v>0</v>
      </c>
      <c r="T1193" s="19">
        <v>0</v>
      </c>
      <c r="U1193" s="17">
        <v>0</v>
      </c>
      <c r="V1193" s="13">
        <v>0</v>
      </c>
      <c r="W1193" s="13">
        <v>0</v>
      </c>
      <c r="X1193" s="19">
        <v>0</v>
      </c>
      <c r="Y1193" s="19">
        <v>0</v>
      </c>
      <c r="Z1193" s="19">
        <v>0</v>
      </c>
      <c r="AA1193" s="14">
        <v>0</v>
      </c>
      <c r="AB1193" s="13">
        <v>1</v>
      </c>
      <c r="AC1193" s="22" t="s">
        <v>782</v>
      </c>
      <c r="AD1193" s="19">
        <v>0</v>
      </c>
      <c r="AE1193" s="19">
        <v>0</v>
      </c>
      <c r="AF1193" s="19">
        <v>0.13403785500000001</v>
      </c>
      <c r="AG1193" s="14">
        <v>7.9223707948836999E-2</v>
      </c>
      <c r="AH1193" s="22" t="s">
        <v>782</v>
      </c>
      <c r="AI1193" s="23" t="s">
        <v>782</v>
      </c>
      <c r="AJ1193" s="23" t="s">
        <v>782</v>
      </c>
      <c r="AK1193" s="23" t="s">
        <v>782</v>
      </c>
      <c r="AL1193" s="14" t="s">
        <v>782</v>
      </c>
      <c r="AM1193" s="22" t="s">
        <v>782</v>
      </c>
      <c r="AN1193" s="23" t="s">
        <v>782</v>
      </c>
      <c r="AO1193" s="23" t="s">
        <v>782</v>
      </c>
      <c r="AP1193" s="23" t="s">
        <v>782</v>
      </c>
      <c r="AQ1193" s="14" t="s">
        <v>782</v>
      </c>
      <c r="AR1193" s="13">
        <v>359</v>
      </c>
      <c r="AS1193" s="19">
        <v>4792.015000000004</v>
      </c>
      <c r="AT1193" s="19">
        <v>4.7920150000000037</v>
      </c>
      <c r="AU1193" s="19">
        <v>4.2553093200000003</v>
      </c>
      <c r="AV1193" s="14">
        <v>2.5151206933268528</v>
      </c>
      <c r="AW1193" s="13">
        <v>0</v>
      </c>
      <c r="AX1193" s="22" t="s">
        <v>782</v>
      </c>
      <c r="AY1193" s="19">
        <v>0</v>
      </c>
      <c r="AZ1193" s="19">
        <v>0</v>
      </c>
      <c r="BA1193" s="19">
        <v>0</v>
      </c>
      <c r="BB1193" s="14">
        <v>0</v>
      </c>
      <c r="BC1193" s="13">
        <v>6</v>
      </c>
      <c r="BD1193" s="19">
        <v>13100</v>
      </c>
      <c r="BE1193" s="19">
        <v>13.100000000000001</v>
      </c>
      <c r="BF1193" s="19">
        <v>24.766381237514317</v>
      </c>
      <c r="BG1193" s="14">
        <v>14.638286729598814</v>
      </c>
      <c r="BH1193" s="22">
        <v>367</v>
      </c>
      <c r="BI1193" s="23">
        <v>18.192015000000005</v>
      </c>
      <c r="BJ1193" s="23">
        <v>30.950028412514317</v>
      </c>
      <c r="BK1193" s="14">
        <v>18.293160629594087</v>
      </c>
      <c r="BL1193" t="s">
        <v>529</v>
      </c>
    </row>
    <row r="1194" spans="1:64">
      <c r="A1194" t="s">
        <v>2087</v>
      </c>
      <c r="B1194" t="s">
        <v>2083</v>
      </c>
      <c r="C1194" t="s">
        <v>529</v>
      </c>
      <c r="D1194" t="s">
        <v>942</v>
      </c>
      <c r="E1194">
        <v>2018</v>
      </c>
      <c r="F1194" s="23">
        <v>66.17</v>
      </c>
      <c r="G1194" s="23">
        <v>10.4</v>
      </c>
      <c r="H1194" s="22">
        <v>21663</v>
      </c>
      <c r="I1194" s="34">
        <v>169.20109519055632</v>
      </c>
      <c r="J1194" s="13">
        <v>1</v>
      </c>
      <c r="K1194" s="13">
        <v>1</v>
      </c>
      <c r="L1194" s="19">
        <v>300</v>
      </c>
      <c r="M1194" s="19">
        <v>0.3</v>
      </c>
      <c r="N1194" s="19">
        <v>1.7943</v>
      </c>
      <c r="O1194" s="17">
        <v>1.0604541288454652</v>
      </c>
      <c r="P1194" s="13">
        <v>0</v>
      </c>
      <c r="Q1194" s="13">
        <v>0</v>
      </c>
      <c r="R1194" s="19">
        <v>0</v>
      </c>
      <c r="S1194" s="19">
        <v>0</v>
      </c>
      <c r="T1194" s="19">
        <v>0</v>
      </c>
      <c r="U1194" s="17">
        <v>0</v>
      </c>
      <c r="V1194" s="13">
        <v>0</v>
      </c>
      <c r="W1194" s="13">
        <v>0</v>
      </c>
      <c r="X1194" s="19">
        <v>0</v>
      </c>
      <c r="Y1194" s="19">
        <v>0</v>
      </c>
      <c r="Z1194" s="19">
        <v>0</v>
      </c>
      <c r="AA1194" s="14">
        <v>0</v>
      </c>
      <c r="AB1194" s="13">
        <v>1</v>
      </c>
      <c r="AC1194" s="22" t="s">
        <v>782</v>
      </c>
      <c r="AD1194" s="19">
        <v>0</v>
      </c>
      <c r="AE1194" s="19">
        <v>0</v>
      </c>
      <c r="AF1194" s="19">
        <v>0</v>
      </c>
      <c r="AG1194" s="14">
        <v>0</v>
      </c>
      <c r="AH1194" s="22" t="s">
        <v>782</v>
      </c>
      <c r="AI1194" s="23" t="s">
        <v>782</v>
      </c>
      <c r="AJ1194" s="23" t="s">
        <v>782</v>
      </c>
      <c r="AK1194" s="23" t="s">
        <v>782</v>
      </c>
      <c r="AL1194" s="14" t="s">
        <v>782</v>
      </c>
      <c r="AM1194" s="22" t="s">
        <v>782</v>
      </c>
      <c r="AN1194" s="23" t="s">
        <v>782</v>
      </c>
      <c r="AO1194" s="23" t="s">
        <v>782</v>
      </c>
      <c r="AP1194" s="23" t="s">
        <v>782</v>
      </c>
      <c r="AQ1194" s="14" t="s">
        <v>782</v>
      </c>
      <c r="AR1194" s="13">
        <v>384</v>
      </c>
      <c r="AS1194" s="19">
        <v>5033.7150000000029</v>
      </c>
      <c r="AT1194" s="19">
        <v>5.0337150000000035</v>
      </c>
      <c r="AU1194" s="19">
        <v>4.4699389200000006</v>
      </c>
      <c r="AV1194" s="14">
        <v>2.6417907726695868</v>
      </c>
      <c r="AW1194" s="13">
        <v>0</v>
      </c>
      <c r="AX1194" s="22" t="s">
        <v>782</v>
      </c>
      <c r="AY1194" s="19">
        <v>0</v>
      </c>
      <c r="AZ1194" s="19">
        <v>0</v>
      </c>
      <c r="BA1194" s="19">
        <v>0</v>
      </c>
      <c r="BB1194" s="14">
        <v>0</v>
      </c>
      <c r="BC1194" s="13">
        <v>6</v>
      </c>
      <c r="BD1194" s="19">
        <v>13100</v>
      </c>
      <c r="BE1194" s="19">
        <v>13.100000000000001</v>
      </c>
      <c r="BF1194" s="19">
        <v>24.847300612343371</v>
      </c>
      <c r="BG1194" s="14">
        <v>14.685070793637619</v>
      </c>
      <c r="BH1194" s="22">
        <v>392</v>
      </c>
      <c r="BI1194" s="23">
        <v>18.433715000000007</v>
      </c>
      <c r="BJ1194" s="23">
        <v>31.111539532343372</v>
      </c>
      <c r="BK1194" s="14">
        <v>18.387315695152669</v>
      </c>
      <c r="BL1194" t="s">
        <v>529</v>
      </c>
    </row>
    <row r="1195" spans="1:64">
      <c r="A1195" t="s">
        <v>2088</v>
      </c>
      <c r="B1195" t="s">
        <v>2083</v>
      </c>
      <c r="C1195" t="s">
        <v>529</v>
      </c>
      <c r="D1195" t="s">
        <v>942</v>
      </c>
      <c r="E1195">
        <v>2019</v>
      </c>
      <c r="F1195" s="23">
        <v>66.17</v>
      </c>
      <c r="G1195" s="23">
        <v>10.37</v>
      </c>
      <c r="H1195" s="22">
        <v>21807</v>
      </c>
      <c r="I1195" s="34">
        <v>173.71326749179471</v>
      </c>
      <c r="J1195" s="22">
        <v>1</v>
      </c>
      <c r="K1195" s="22">
        <v>1</v>
      </c>
      <c r="L1195" s="23">
        <v>300</v>
      </c>
      <c r="M1195" s="23">
        <v>0.3</v>
      </c>
      <c r="N1195" s="23">
        <v>1.7943</v>
      </c>
      <c r="O1195" s="14">
        <v>1.0329090148999431</v>
      </c>
      <c r="P1195" s="22">
        <v>0</v>
      </c>
      <c r="Q1195" s="22">
        <v>0</v>
      </c>
      <c r="R1195" s="23">
        <v>0</v>
      </c>
      <c r="S1195" s="23">
        <v>0</v>
      </c>
      <c r="T1195" s="23">
        <v>0</v>
      </c>
      <c r="U1195" s="14">
        <v>0</v>
      </c>
      <c r="V1195" s="22">
        <v>0</v>
      </c>
      <c r="W1195" s="22">
        <v>0</v>
      </c>
      <c r="X1195" s="23">
        <v>0</v>
      </c>
      <c r="Y1195" s="23">
        <v>0</v>
      </c>
      <c r="Z1195" s="23">
        <v>0</v>
      </c>
      <c r="AA1195" s="14">
        <v>0</v>
      </c>
      <c r="AB1195" s="22">
        <v>1</v>
      </c>
      <c r="AC1195" s="22">
        <v>1</v>
      </c>
      <c r="AD1195" s="23" t="s">
        <v>984</v>
      </c>
      <c r="AE1195" s="23" t="s">
        <v>984</v>
      </c>
      <c r="AF1195" s="23">
        <v>0</v>
      </c>
      <c r="AG1195" s="14">
        <v>0</v>
      </c>
      <c r="AH1195" s="22">
        <v>0</v>
      </c>
      <c r="AI1195" s="23">
        <v>0</v>
      </c>
      <c r="AJ1195" s="23">
        <v>0</v>
      </c>
      <c r="AK1195" s="23">
        <v>0</v>
      </c>
      <c r="AL1195" s="14">
        <v>0</v>
      </c>
      <c r="AM1195" s="22">
        <v>422</v>
      </c>
      <c r="AN1195" s="23">
        <v>6213.0550000000012</v>
      </c>
      <c r="AO1195" s="23">
        <v>6.2130550000000051</v>
      </c>
      <c r="AP1195" s="23">
        <v>5.5171928399999963</v>
      </c>
      <c r="AQ1195" s="14">
        <v>3.1760342313868448</v>
      </c>
      <c r="AR1195" s="22">
        <v>422</v>
      </c>
      <c r="AS1195" s="23">
        <v>6213.0550000000012</v>
      </c>
      <c r="AT1195" s="23">
        <v>6.2130550000000051</v>
      </c>
      <c r="AU1195" s="23">
        <v>5.5171928399999963</v>
      </c>
      <c r="AV1195" s="14">
        <v>3.1760342313868448</v>
      </c>
      <c r="AW1195" s="22">
        <v>0</v>
      </c>
      <c r="AX1195" s="22" t="s">
        <v>782</v>
      </c>
      <c r="AY1195" s="23">
        <v>0</v>
      </c>
      <c r="AZ1195" s="23">
        <v>0</v>
      </c>
      <c r="BA1195" s="23">
        <v>0</v>
      </c>
      <c r="BB1195" s="14">
        <v>0</v>
      </c>
      <c r="BC1195" s="22">
        <v>6</v>
      </c>
      <c r="BD1195" s="23">
        <v>13100</v>
      </c>
      <c r="BE1195" s="23">
        <v>13.1</v>
      </c>
      <c r="BF1195" s="23">
        <v>25.068794224091874</v>
      </c>
      <c r="BG1195" s="14">
        <v>14.431133894407916</v>
      </c>
      <c r="BH1195" s="22">
        <v>430</v>
      </c>
      <c r="BI1195" s="23">
        <v>19.613055000000006</v>
      </c>
      <c r="BJ1195" s="23">
        <v>32.380287064091874</v>
      </c>
      <c r="BK1195" s="14">
        <v>18.640077140694704</v>
      </c>
      <c r="BL1195" t="s">
        <v>529</v>
      </c>
    </row>
    <row r="1196" spans="1:64">
      <c r="A1196" t="s">
        <v>2089</v>
      </c>
      <c r="B1196" t="s">
        <v>2083</v>
      </c>
      <c r="C1196" t="s">
        <v>529</v>
      </c>
      <c r="D1196" t="s">
        <v>942</v>
      </c>
      <c r="E1196">
        <v>2020</v>
      </c>
      <c r="F1196" s="23">
        <v>66.17</v>
      </c>
      <c r="G1196" s="23">
        <v>10.39</v>
      </c>
      <c r="H1196" s="22">
        <v>21745</v>
      </c>
      <c r="I1196" s="34">
        <v>175.59536800137471</v>
      </c>
      <c r="J1196" s="22">
        <v>1</v>
      </c>
      <c r="K1196" s="22">
        <v>1</v>
      </c>
      <c r="L1196" s="23">
        <v>300</v>
      </c>
      <c r="M1196" s="23">
        <v>0.3</v>
      </c>
      <c r="N1196" s="23">
        <v>1.7943</v>
      </c>
      <c r="O1196" s="14">
        <v>1.0218378881075911</v>
      </c>
      <c r="P1196" s="22">
        <v>0</v>
      </c>
      <c r="Q1196" s="22">
        <v>0</v>
      </c>
      <c r="R1196" s="23">
        <v>0</v>
      </c>
      <c r="S1196" s="23">
        <v>0</v>
      </c>
      <c r="T1196" s="23">
        <v>0</v>
      </c>
      <c r="U1196" s="14">
        <v>0</v>
      </c>
      <c r="V1196" s="22">
        <v>0</v>
      </c>
      <c r="W1196" s="22">
        <v>0</v>
      </c>
      <c r="X1196" s="23">
        <v>0</v>
      </c>
      <c r="Y1196" s="23">
        <v>0</v>
      </c>
      <c r="Z1196" s="23">
        <v>0</v>
      </c>
      <c r="AA1196" s="14">
        <v>0</v>
      </c>
      <c r="AB1196" s="22">
        <v>1</v>
      </c>
      <c r="AC1196" s="22">
        <v>1</v>
      </c>
      <c r="AD1196" s="23">
        <v>133.51984763948496</v>
      </c>
      <c r="AE1196" s="23">
        <v>0.13351984763948496</v>
      </c>
      <c r="AF1196" s="23">
        <v>0.18666074699999996</v>
      </c>
      <c r="AG1196" s="14">
        <v>0.1063016349033413</v>
      </c>
      <c r="AH1196" s="22">
        <v>0</v>
      </c>
      <c r="AI1196" s="23">
        <v>0</v>
      </c>
      <c r="AJ1196" s="23">
        <v>0</v>
      </c>
      <c r="AK1196" s="23">
        <v>0</v>
      </c>
      <c r="AL1196" s="14">
        <v>0</v>
      </c>
      <c r="AM1196" s="22">
        <v>492</v>
      </c>
      <c r="AN1196" s="23">
        <v>7374.7999999999984</v>
      </c>
      <c r="AO1196" s="23">
        <v>7.3748000000000076</v>
      </c>
      <c r="AP1196" s="23">
        <v>6.5488223999999997</v>
      </c>
      <c r="AQ1196" s="14">
        <v>3.729496099207315</v>
      </c>
      <c r="AR1196" s="22">
        <v>492</v>
      </c>
      <c r="AS1196" s="23">
        <v>7374.7999999999984</v>
      </c>
      <c r="AT1196" s="23">
        <v>7.3748000000000076</v>
      </c>
      <c r="AU1196" s="23">
        <v>6.5488223999999997</v>
      </c>
      <c r="AV1196" s="14">
        <v>3.729496099207315</v>
      </c>
      <c r="AW1196" s="22">
        <v>0</v>
      </c>
      <c r="AX1196" s="22">
        <v>0</v>
      </c>
      <c r="AY1196" s="23">
        <v>0</v>
      </c>
      <c r="AZ1196" s="23">
        <v>0</v>
      </c>
      <c r="BA1196" s="23">
        <v>0</v>
      </c>
      <c r="BB1196" s="14">
        <v>0</v>
      </c>
      <c r="BC1196" s="22">
        <v>6</v>
      </c>
      <c r="BD1196" s="23">
        <v>13100</v>
      </c>
      <c r="BE1196" s="23">
        <v>13.100000000000001</v>
      </c>
      <c r="BF1196" s="23">
        <v>25.068794224091874</v>
      </c>
      <c r="BG1196" s="14">
        <v>14.276455301426639</v>
      </c>
      <c r="BH1196" s="22">
        <v>500</v>
      </c>
      <c r="BI1196" s="23">
        <v>20.908319847639493</v>
      </c>
      <c r="BJ1196" s="23">
        <v>33.598577371091878</v>
      </c>
      <c r="BK1196" s="14">
        <v>19.134090923644887</v>
      </c>
      <c r="BL1196" t="s">
        <v>529</v>
      </c>
    </row>
    <row r="1197" spans="1:64">
      <c r="A1197" t="s">
        <v>2090</v>
      </c>
      <c r="B1197" t="s">
        <v>2083</v>
      </c>
      <c r="C1197" t="s">
        <v>529</v>
      </c>
      <c r="D1197" t="s">
        <v>942</v>
      </c>
      <c r="E1197">
        <v>2021</v>
      </c>
      <c r="F1197" s="23">
        <v>66.17</v>
      </c>
      <c r="G1197" s="23">
        <v>10.45</v>
      </c>
      <c r="H1197" s="22">
        <v>21745</v>
      </c>
      <c r="I1197" s="34">
        <v>163.04</v>
      </c>
      <c r="J1197" s="22">
        <v>1</v>
      </c>
      <c r="K1197" s="22">
        <v>1</v>
      </c>
      <c r="L1197" s="23">
        <v>300</v>
      </c>
      <c r="M1197" s="23">
        <v>0.3</v>
      </c>
      <c r="N1197" s="23">
        <v>1.7943</v>
      </c>
      <c r="O1197" s="14">
        <v>1.1000000000000001</v>
      </c>
      <c r="P1197" s="22">
        <v>0</v>
      </c>
      <c r="Q1197" s="22">
        <v>0</v>
      </c>
      <c r="R1197" s="23">
        <v>0</v>
      </c>
      <c r="S1197" s="23">
        <v>0</v>
      </c>
      <c r="T1197" s="23">
        <v>0</v>
      </c>
      <c r="U1197" s="14">
        <v>0</v>
      </c>
      <c r="V1197" s="22">
        <v>0</v>
      </c>
      <c r="W1197" s="22">
        <v>0</v>
      </c>
      <c r="X1197" s="23">
        <v>0</v>
      </c>
      <c r="Y1197" s="23">
        <v>0</v>
      </c>
      <c r="Z1197" s="23">
        <v>0</v>
      </c>
      <c r="AA1197" s="14">
        <v>0</v>
      </c>
      <c r="AB1197" s="22">
        <v>1</v>
      </c>
      <c r="AC1197" s="22">
        <v>1</v>
      </c>
      <c r="AD1197" s="23">
        <v>0</v>
      </c>
      <c r="AE1197" s="23">
        <v>0</v>
      </c>
      <c r="AF1197" s="23">
        <v>0</v>
      </c>
      <c r="AG1197" s="14">
        <v>0</v>
      </c>
      <c r="AH1197" s="22">
        <v>0</v>
      </c>
      <c r="AI1197" s="23">
        <v>0</v>
      </c>
      <c r="AJ1197" s="23">
        <v>0</v>
      </c>
      <c r="AK1197" s="23">
        <v>0</v>
      </c>
      <c r="AL1197" s="14">
        <v>0</v>
      </c>
      <c r="AM1197" s="22">
        <v>578</v>
      </c>
      <c r="AN1197" s="23">
        <v>8149.165</v>
      </c>
      <c r="AO1197" s="23">
        <v>8.149165</v>
      </c>
      <c r="AP1197" s="23">
        <v>7.2920595600000002</v>
      </c>
      <c r="AQ1197" s="14">
        <v>4.47</v>
      </c>
      <c r="AR1197" s="22">
        <v>578</v>
      </c>
      <c r="AS1197" s="23">
        <v>8149.165</v>
      </c>
      <c r="AT1197" s="23">
        <v>8.149165</v>
      </c>
      <c r="AU1197" s="23">
        <v>7.2920595600000002</v>
      </c>
      <c r="AV1197" s="14">
        <v>4.47</v>
      </c>
      <c r="AW1197" s="22">
        <v>0</v>
      </c>
      <c r="AX1197" s="22">
        <v>0</v>
      </c>
      <c r="AY1197" s="23">
        <v>0</v>
      </c>
      <c r="AZ1197" s="23">
        <v>0</v>
      </c>
      <c r="BA1197" s="23">
        <v>0</v>
      </c>
      <c r="BB1197" s="14">
        <v>0</v>
      </c>
      <c r="BC1197" s="22">
        <v>6</v>
      </c>
      <c r="BD1197" s="23">
        <v>13100</v>
      </c>
      <c r="BE1197" s="23">
        <v>13.1</v>
      </c>
      <c r="BF1197" s="23">
        <v>20.584478010000002</v>
      </c>
      <c r="BG1197" s="14">
        <v>12.63</v>
      </c>
      <c r="BH1197" s="22">
        <v>586</v>
      </c>
      <c r="BI1197" s="23">
        <v>21.55</v>
      </c>
      <c r="BJ1197" s="23">
        <v>29.67</v>
      </c>
      <c r="BK1197" s="14">
        <v>18.2</v>
      </c>
      <c r="BL1197" t="s">
        <v>529</v>
      </c>
    </row>
    <row r="1198" spans="1:64">
      <c r="A1198" t="s">
        <v>2091</v>
      </c>
      <c r="B1198" t="s">
        <v>2083</v>
      </c>
      <c r="C1198" t="s">
        <v>529</v>
      </c>
      <c r="D1198" s="111" t="s">
        <v>942</v>
      </c>
      <c r="E1198" s="110">
        <v>2022</v>
      </c>
      <c r="F1198" s="23"/>
      <c r="G1198" s="23"/>
      <c r="H1198" s="22">
        <v>22021</v>
      </c>
      <c r="I1198" s="34">
        <v>159.59803806578003</v>
      </c>
      <c r="J1198" s="22">
        <v>1</v>
      </c>
      <c r="K1198" s="22">
        <v>1</v>
      </c>
      <c r="L1198" s="23">
        <v>300</v>
      </c>
      <c r="M1198" s="23">
        <v>0.3</v>
      </c>
      <c r="N1198" s="23">
        <v>1.7754000000000001</v>
      </c>
      <c r="O1198" s="14">
        <v>1.1124196898136367</v>
      </c>
      <c r="P1198" s="22">
        <v>0</v>
      </c>
      <c r="Q1198" s="22">
        <v>0</v>
      </c>
      <c r="R1198" s="23">
        <v>0</v>
      </c>
      <c r="S1198" s="23">
        <v>0</v>
      </c>
      <c r="T1198" s="23">
        <v>0</v>
      </c>
      <c r="U1198" s="14">
        <v>0</v>
      </c>
      <c r="V1198" s="22">
        <v>0</v>
      </c>
      <c r="W1198" s="22">
        <v>0</v>
      </c>
      <c r="X1198" s="23">
        <v>0</v>
      </c>
      <c r="Y1198" s="23">
        <v>0</v>
      </c>
      <c r="Z1198" s="23">
        <v>0</v>
      </c>
      <c r="AA1198" s="14">
        <v>0</v>
      </c>
      <c r="AB1198" s="22">
        <v>1</v>
      </c>
      <c r="AC1198" s="22">
        <v>1</v>
      </c>
      <c r="AD1198" s="23">
        <v>0</v>
      </c>
      <c r="AE1198" s="23">
        <v>0</v>
      </c>
      <c r="AF1198" s="23">
        <v>0</v>
      </c>
      <c r="AG1198" s="14">
        <v>0</v>
      </c>
      <c r="AH1198" s="22">
        <v>0</v>
      </c>
      <c r="AI1198" s="23">
        <v>0</v>
      </c>
      <c r="AJ1198" s="23">
        <v>0</v>
      </c>
      <c r="AK1198" s="23">
        <v>0</v>
      </c>
      <c r="AL1198" s="14">
        <v>0</v>
      </c>
      <c r="AM1198" s="22">
        <v>717</v>
      </c>
      <c r="AN1198" s="23">
        <v>9445.33</v>
      </c>
      <c r="AO1198" s="23">
        <v>9.4453300000000144</v>
      </c>
      <c r="AP1198" s="23">
        <v>9.6754552479453793</v>
      </c>
      <c r="AQ1198" s="14">
        <v>6.0623898421342357</v>
      </c>
      <c r="AR1198" s="22">
        <v>717</v>
      </c>
      <c r="AS1198" s="23">
        <v>9445.33</v>
      </c>
      <c r="AT1198" s="23">
        <v>9.4453300000000198</v>
      </c>
      <c r="AU1198" s="23">
        <v>9.6754552479453793</v>
      </c>
      <c r="AV1198" s="14">
        <v>6.0623898421342357</v>
      </c>
      <c r="AW1198" s="22">
        <v>0</v>
      </c>
      <c r="AX1198" s="22">
        <v>0</v>
      </c>
      <c r="AY1198" s="23">
        <v>0</v>
      </c>
      <c r="AZ1198" s="23">
        <v>0</v>
      </c>
      <c r="BA1198" s="23">
        <v>0</v>
      </c>
      <c r="BB1198" s="14">
        <v>0</v>
      </c>
      <c r="BC1198" s="22">
        <v>8</v>
      </c>
      <c r="BD1198" s="23">
        <v>16100</v>
      </c>
      <c r="BE1198" s="23">
        <v>16.100000000000001</v>
      </c>
      <c r="BF1198" s="23">
        <v>26.40615638065314</v>
      </c>
      <c r="BG1198" s="14">
        <v>16.54541415463363</v>
      </c>
      <c r="BH1198" s="22">
        <v>727</v>
      </c>
      <c r="BI1198" s="23">
        <v>25.845330000000022</v>
      </c>
      <c r="BJ1198" s="23">
        <v>37.857011628598521</v>
      </c>
      <c r="BK1198" s="14">
        <v>23.720223686581502</v>
      </c>
      <c r="BL1198" t="s">
        <v>529</v>
      </c>
    </row>
    <row r="1199" spans="1:64">
      <c r="A1199" t="s">
        <v>2092</v>
      </c>
      <c r="B1199" t="s">
        <v>2083</v>
      </c>
      <c r="C1199" t="s">
        <v>529</v>
      </c>
      <c r="D1199" t="s">
        <v>942</v>
      </c>
      <c r="E1199">
        <v>2023</v>
      </c>
      <c r="F1199">
        <v>66.17</v>
      </c>
      <c r="G1199">
        <v>29.97</v>
      </c>
      <c r="H1199">
        <v>21255</v>
      </c>
      <c r="I1199">
        <v>159.59803806578003</v>
      </c>
      <c r="J1199">
        <v>1</v>
      </c>
      <c r="K1199">
        <v>1</v>
      </c>
      <c r="L1199">
        <v>300</v>
      </c>
      <c r="M1199">
        <v>0.3</v>
      </c>
      <c r="N1199">
        <v>1.7754000000000001</v>
      </c>
      <c r="O1199">
        <v>1.1124196898136367</v>
      </c>
      <c r="P1199">
        <v>0</v>
      </c>
      <c r="Q1199">
        <v>0</v>
      </c>
      <c r="R1199">
        <v>0</v>
      </c>
      <c r="S1199">
        <v>0</v>
      </c>
      <c r="T1199">
        <v>0</v>
      </c>
      <c r="U1199">
        <v>0</v>
      </c>
      <c r="V1199">
        <v>0</v>
      </c>
      <c r="W1199">
        <v>0</v>
      </c>
      <c r="X1199">
        <v>0</v>
      </c>
      <c r="Y1199">
        <v>0</v>
      </c>
      <c r="Z1199">
        <v>0</v>
      </c>
      <c r="AA1199">
        <v>0</v>
      </c>
      <c r="AB1199">
        <v>1</v>
      </c>
      <c r="AC1199">
        <v>1</v>
      </c>
      <c r="AG1199">
        <v>0</v>
      </c>
      <c r="AL1199">
        <v>0</v>
      </c>
      <c r="AM1199">
        <v>930</v>
      </c>
      <c r="AN1199">
        <v>12024.37</v>
      </c>
      <c r="AO1199">
        <v>12.024369999999999</v>
      </c>
      <c r="AP1199">
        <v>11.278706</v>
      </c>
      <c r="AQ1199">
        <v>7.0669452686826641</v>
      </c>
      <c r="AR1199">
        <v>997</v>
      </c>
      <c r="AS1199">
        <v>12081.545</v>
      </c>
      <c r="AT1199">
        <v>12.081545</v>
      </c>
      <c r="AU1199">
        <v>11.3323349965203</v>
      </c>
      <c r="AV1199">
        <v>7.1005478098982371</v>
      </c>
      <c r="AW1199">
        <v>0</v>
      </c>
      <c r="AX1199">
        <v>0</v>
      </c>
      <c r="AY1199">
        <v>0</v>
      </c>
      <c r="AZ1199">
        <v>0</v>
      </c>
      <c r="BA1199">
        <v>0</v>
      </c>
      <c r="BB1199">
        <v>0</v>
      </c>
      <c r="BC1199">
        <v>8</v>
      </c>
      <c r="BD1199">
        <v>16100</v>
      </c>
      <c r="BE1199">
        <v>16.100000000000001</v>
      </c>
      <c r="BF1199">
        <v>31.530144</v>
      </c>
      <c r="BG1199">
        <v>19.755972179936521</v>
      </c>
      <c r="BH1199">
        <v>1007</v>
      </c>
      <c r="BI1199">
        <v>28.481545000000001</v>
      </c>
      <c r="BJ1199">
        <v>44.6378789965203</v>
      </c>
      <c r="BK1199">
        <v>27.968939679648393</v>
      </c>
      <c r="BL1199" t="s">
        <v>529</v>
      </c>
    </row>
    <row r="1200" spans="1:64">
      <c r="A1200" t="s">
        <v>2093</v>
      </c>
      <c r="B1200" t="s">
        <v>2083</v>
      </c>
      <c r="C1200" t="s">
        <v>529</v>
      </c>
      <c r="D1200" t="s">
        <v>942</v>
      </c>
      <c r="E1200">
        <v>2024</v>
      </c>
      <c r="F1200">
        <v>66.17</v>
      </c>
      <c r="G1200">
        <v>30.12</v>
      </c>
      <c r="H1200">
        <v>21424</v>
      </c>
      <c r="I1200">
        <v>146.90647072498589</v>
      </c>
      <c r="J1200">
        <v>1</v>
      </c>
      <c r="K1200">
        <v>1</v>
      </c>
      <c r="L1200">
        <v>300</v>
      </c>
      <c r="M1200">
        <v>0.3</v>
      </c>
      <c r="N1200">
        <v>1.7754000000000001</v>
      </c>
      <c r="O1200">
        <v>1.2085240297710313</v>
      </c>
      <c r="P1200">
        <v>0</v>
      </c>
      <c r="Q1200">
        <v>0</v>
      </c>
      <c r="R1200">
        <v>0</v>
      </c>
      <c r="S1200">
        <v>0</v>
      </c>
      <c r="T1200">
        <v>0</v>
      </c>
      <c r="U1200">
        <v>0</v>
      </c>
      <c r="V1200">
        <v>0</v>
      </c>
      <c r="W1200">
        <v>0</v>
      </c>
      <c r="X1200">
        <v>0</v>
      </c>
      <c r="Y1200">
        <v>0</v>
      </c>
      <c r="Z1200">
        <v>0</v>
      </c>
      <c r="AA1200">
        <v>0</v>
      </c>
      <c r="AB1200">
        <v>1</v>
      </c>
      <c r="AC1200">
        <v>1</v>
      </c>
      <c r="AD1200">
        <v>0</v>
      </c>
      <c r="AE1200">
        <v>0</v>
      </c>
      <c r="AF1200">
        <v>0</v>
      </c>
      <c r="AG1200">
        <v>0</v>
      </c>
      <c r="AH1200">
        <v>6</v>
      </c>
      <c r="AI1200">
        <v>15262.134999999998</v>
      </c>
      <c r="AJ1200">
        <v>15.262134999999999</v>
      </c>
      <c r="AK1200">
        <v>13.765588194175162</v>
      </c>
      <c r="AL1200">
        <v>9.3703076020012954</v>
      </c>
      <c r="AM1200">
        <v>1098</v>
      </c>
      <c r="AN1200">
        <v>13874.775000000011</v>
      </c>
      <c r="AO1200">
        <v>13.874774999999996</v>
      </c>
      <c r="AP1200">
        <v>12.514267429611676</v>
      </c>
      <c r="AQ1200">
        <v>8.5185270382261287</v>
      </c>
      <c r="AR1200">
        <v>1278</v>
      </c>
      <c r="AS1200">
        <v>29302.967999999983</v>
      </c>
      <c r="AT1200">
        <v>29.302968</v>
      </c>
      <c r="AU1200">
        <v>26.429630609026333</v>
      </c>
      <c r="AV1200">
        <v>17.99078725300231</v>
      </c>
      <c r="AW1200">
        <v>0</v>
      </c>
      <c r="AX1200">
        <v>0</v>
      </c>
      <c r="AY1200">
        <v>0</v>
      </c>
      <c r="AZ1200">
        <v>0</v>
      </c>
      <c r="BA1200">
        <v>0</v>
      </c>
      <c r="BB1200">
        <v>0</v>
      </c>
      <c r="BC1200">
        <v>8</v>
      </c>
      <c r="BD1200">
        <v>16100</v>
      </c>
      <c r="BE1200">
        <v>16.100000000000001</v>
      </c>
      <c r="BF1200">
        <v>27.653264382203478</v>
      </c>
      <c r="BG1200">
        <v>18.823721137492551</v>
      </c>
      <c r="BH1200">
        <v>1288</v>
      </c>
      <c r="BI1200">
        <v>45.702967999999998</v>
      </c>
      <c r="BJ1200">
        <v>55.858294991229812</v>
      </c>
      <c r="BK1200">
        <v>38.023032420265892</v>
      </c>
      <c r="BL1200" t="s">
        <v>529</v>
      </c>
    </row>
    <row r="1201" spans="1:64">
      <c r="A1201" t="s">
        <v>2094</v>
      </c>
      <c r="B1201" t="s">
        <v>2095</v>
      </c>
      <c r="C1201" t="s">
        <v>530</v>
      </c>
      <c r="D1201" t="s">
        <v>942</v>
      </c>
      <c r="E1201">
        <v>2012</v>
      </c>
      <c r="F1201" s="23">
        <v>119.89</v>
      </c>
      <c r="G1201" s="23">
        <v>24.81</v>
      </c>
      <c r="H1201" s="22">
        <v>49164</v>
      </c>
      <c r="I1201" s="34">
        <v>409.83088199999997</v>
      </c>
      <c r="J1201" s="22">
        <v>0</v>
      </c>
      <c r="K1201" s="22" t="s">
        <v>782</v>
      </c>
      <c r="L1201" s="23">
        <v>0</v>
      </c>
      <c r="M1201" s="23">
        <v>0</v>
      </c>
      <c r="N1201" s="23">
        <v>0</v>
      </c>
      <c r="O1201" s="14">
        <v>0</v>
      </c>
      <c r="P1201" s="22">
        <v>3</v>
      </c>
      <c r="Q1201" s="22" t="s">
        <v>782</v>
      </c>
      <c r="R1201" s="23">
        <v>2829</v>
      </c>
      <c r="S1201" s="23">
        <v>2.8290000000000002</v>
      </c>
      <c r="T1201" s="23">
        <v>20.829687000000003</v>
      </c>
      <c r="U1201" s="14">
        <v>5.0825079111534599</v>
      </c>
      <c r="V1201" s="22">
        <v>0</v>
      </c>
      <c r="W1201" s="22" t="s">
        <v>782</v>
      </c>
      <c r="X1201" s="23">
        <v>0</v>
      </c>
      <c r="Y1201" s="23">
        <v>0</v>
      </c>
      <c r="Z1201" s="23">
        <v>0</v>
      </c>
      <c r="AA1201" s="14">
        <v>0</v>
      </c>
      <c r="AB1201" s="22">
        <v>1</v>
      </c>
      <c r="AC1201" s="22" t="s">
        <v>782</v>
      </c>
      <c r="AD1201" s="23">
        <v>300</v>
      </c>
      <c r="AE1201" s="23">
        <v>0.3</v>
      </c>
      <c r="AF1201" s="23">
        <v>1.334182</v>
      </c>
      <c r="AG1201" s="14">
        <v>0.32554452546111445</v>
      </c>
      <c r="AH1201" s="22" t="s">
        <v>782</v>
      </c>
      <c r="AI1201" s="23" t="s">
        <v>782</v>
      </c>
      <c r="AJ1201" s="23" t="s">
        <v>782</v>
      </c>
      <c r="AK1201" s="23" t="s">
        <v>782</v>
      </c>
      <c r="AL1201" s="14" t="s">
        <v>782</v>
      </c>
      <c r="AM1201" s="22" t="s">
        <v>782</v>
      </c>
      <c r="AN1201" s="23" t="s">
        <v>782</v>
      </c>
      <c r="AO1201" s="23" t="s">
        <v>782</v>
      </c>
      <c r="AP1201" s="23" t="s">
        <v>782</v>
      </c>
      <c r="AQ1201" s="14" t="s">
        <v>782</v>
      </c>
      <c r="AR1201" s="22">
        <v>814</v>
      </c>
      <c r="AS1201" s="23">
        <v>9828.1539999999932</v>
      </c>
      <c r="AT1201" s="23">
        <v>9.8281539999999925</v>
      </c>
      <c r="AU1201" s="23">
        <v>8.5102440000000001</v>
      </c>
      <c r="AV1201" s="14">
        <v>2.0765257997321931</v>
      </c>
      <c r="AW1201" s="22">
        <v>0</v>
      </c>
      <c r="AX1201" s="22" t="s">
        <v>782</v>
      </c>
      <c r="AY1201" s="23">
        <v>0</v>
      </c>
      <c r="AZ1201" s="23">
        <v>0</v>
      </c>
      <c r="BA1201" s="23">
        <v>0</v>
      </c>
      <c r="BB1201" s="14">
        <v>0</v>
      </c>
      <c r="BC1201" s="22">
        <v>15</v>
      </c>
      <c r="BD1201" s="23">
        <v>16805</v>
      </c>
      <c r="BE1201" s="23">
        <v>16.805</v>
      </c>
      <c r="BF1201" s="23">
        <v>26.837585000000001</v>
      </c>
      <c r="BG1201" s="14">
        <v>6.548453564316806</v>
      </c>
      <c r="BH1201" s="22">
        <v>833</v>
      </c>
      <c r="BI1201" s="23">
        <v>29.762153999999992</v>
      </c>
      <c r="BJ1201" s="23">
        <v>57.511698000000003</v>
      </c>
      <c r="BK1201" s="14">
        <v>14.033031800663572</v>
      </c>
      <c r="BL1201" t="s">
        <v>530</v>
      </c>
    </row>
    <row r="1202" spans="1:64">
      <c r="A1202" t="s">
        <v>2096</v>
      </c>
      <c r="B1202" t="s">
        <v>2095</v>
      </c>
      <c r="C1202" t="s">
        <v>530</v>
      </c>
      <c r="D1202" t="s">
        <v>942</v>
      </c>
      <c r="E1202">
        <v>2015</v>
      </c>
      <c r="F1202" s="23">
        <v>119.89</v>
      </c>
      <c r="G1202" s="23">
        <v>24.7</v>
      </c>
      <c r="H1202" s="22">
        <v>49786</v>
      </c>
      <c r="I1202" s="34">
        <v>400.66804822152591</v>
      </c>
      <c r="J1202" s="13">
        <v>0</v>
      </c>
      <c r="K1202" s="13">
        <v>0</v>
      </c>
      <c r="L1202" s="19">
        <v>0</v>
      </c>
      <c r="M1202" s="35">
        <v>0</v>
      </c>
      <c r="N1202" s="19">
        <v>0</v>
      </c>
      <c r="O1202" s="17">
        <v>0</v>
      </c>
      <c r="P1202" s="36">
        <v>1</v>
      </c>
      <c r="Q1202" s="36">
        <v>3</v>
      </c>
      <c r="R1202" s="45">
        <v>2829</v>
      </c>
      <c r="S1202" s="27">
        <v>2.8290000000000002</v>
      </c>
      <c r="T1202" s="23">
        <v>21.401434250000001</v>
      </c>
      <c r="U1202" s="17">
        <v>5.3414377175809467</v>
      </c>
      <c r="V1202" s="22">
        <v>0</v>
      </c>
      <c r="W1202" s="22">
        <v>0</v>
      </c>
      <c r="X1202" s="23">
        <v>0</v>
      </c>
      <c r="Y1202" s="27">
        <v>0</v>
      </c>
      <c r="Z1202" s="27">
        <v>0</v>
      </c>
      <c r="AA1202" s="14">
        <v>0</v>
      </c>
      <c r="AB1202" s="39">
        <v>1</v>
      </c>
      <c r="AC1202" s="22" t="s">
        <v>782</v>
      </c>
      <c r="AD1202" s="23">
        <v>300</v>
      </c>
      <c r="AE1202" s="23">
        <v>0.3</v>
      </c>
      <c r="AF1202" s="23">
        <v>1.8293315039999998</v>
      </c>
      <c r="AG1202" s="14">
        <v>0.45657034847674655</v>
      </c>
      <c r="AH1202" s="22" t="s">
        <v>782</v>
      </c>
      <c r="AI1202" s="23" t="s">
        <v>782</v>
      </c>
      <c r="AJ1202" s="23" t="s">
        <v>782</v>
      </c>
      <c r="AK1202" s="23" t="s">
        <v>782</v>
      </c>
      <c r="AL1202" s="14" t="s">
        <v>782</v>
      </c>
      <c r="AM1202" s="22" t="s">
        <v>782</v>
      </c>
      <c r="AN1202" s="23" t="s">
        <v>782</v>
      </c>
      <c r="AO1202" s="23" t="s">
        <v>782</v>
      </c>
      <c r="AP1202" s="23" t="s">
        <v>782</v>
      </c>
      <c r="AQ1202" s="14" t="s">
        <v>782</v>
      </c>
      <c r="AR1202" s="40">
        <v>957</v>
      </c>
      <c r="AS1202" s="41">
        <v>11700.566999999994</v>
      </c>
      <c r="AT1202" s="23">
        <v>11.700566999999994</v>
      </c>
      <c r="AU1202" s="23">
        <v>10.392008026062134</v>
      </c>
      <c r="AV1202" s="14">
        <v>2.5936702644969789</v>
      </c>
      <c r="AW1202" s="22">
        <v>0</v>
      </c>
      <c r="AX1202" s="22" t="s">
        <v>782</v>
      </c>
      <c r="AY1202" s="23">
        <v>0</v>
      </c>
      <c r="AZ1202" s="23">
        <v>0</v>
      </c>
      <c r="BA1202" s="23">
        <v>0</v>
      </c>
      <c r="BB1202" s="14">
        <v>0</v>
      </c>
      <c r="BC1202" s="42">
        <v>15</v>
      </c>
      <c r="BD1202" s="43">
        <v>16805</v>
      </c>
      <c r="BE1202" s="44">
        <v>16.805</v>
      </c>
      <c r="BF1202" s="23">
        <v>26.669535</v>
      </c>
      <c r="BG1202" s="14">
        <v>6.6562669817021805</v>
      </c>
      <c r="BH1202" s="22">
        <v>974</v>
      </c>
      <c r="BI1202" s="23">
        <v>31.634566999999993</v>
      </c>
      <c r="BJ1202" s="23">
        <v>60.292308780062136</v>
      </c>
      <c r="BK1202" s="14">
        <v>15.047945312256854</v>
      </c>
      <c r="BL1202" t="s">
        <v>530</v>
      </c>
    </row>
    <row r="1203" spans="1:64">
      <c r="A1203" t="s">
        <v>2097</v>
      </c>
      <c r="B1203" t="s">
        <v>2095</v>
      </c>
      <c r="C1203" t="s">
        <v>530</v>
      </c>
      <c r="D1203" t="s">
        <v>942</v>
      </c>
      <c r="E1203">
        <v>2016</v>
      </c>
      <c r="F1203" s="23">
        <v>119.89</v>
      </c>
      <c r="G1203" s="23">
        <v>24</v>
      </c>
      <c r="H1203" s="22">
        <v>49513</v>
      </c>
      <c r="I1203" s="34">
        <v>423.30114618575811</v>
      </c>
      <c r="J1203" s="13">
        <v>0</v>
      </c>
      <c r="K1203" s="13">
        <v>0</v>
      </c>
      <c r="L1203" s="19">
        <v>0</v>
      </c>
      <c r="M1203" s="35">
        <v>0</v>
      </c>
      <c r="N1203" s="19">
        <v>0</v>
      </c>
      <c r="O1203" s="17">
        <v>0</v>
      </c>
      <c r="P1203" s="13">
        <v>1</v>
      </c>
      <c r="Q1203" s="13">
        <v>3</v>
      </c>
      <c r="R1203" s="19">
        <v>2829</v>
      </c>
      <c r="S1203" s="27">
        <v>2.8290000000000002</v>
      </c>
      <c r="T1203" s="19">
        <v>20.3893095</v>
      </c>
      <c r="U1203" s="17">
        <v>4.8167385521447459</v>
      </c>
      <c r="V1203" s="13">
        <v>0</v>
      </c>
      <c r="W1203" s="13">
        <v>0</v>
      </c>
      <c r="X1203" s="19">
        <v>0</v>
      </c>
      <c r="Y1203" s="27">
        <v>0</v>
      </c>
      <c r="Z1203" s="19">
        <v>0</v>
      </c>
      <c r="AA1203" s="14">
        <v>0</v>
      </c>
      <c r="AB1203" s="13">
        <v>1</v>
      </c>
      <c r="AC1203" s="22" t="s">
        <v>782</v>
      </c>
      <c r="AD1203" s="19">
        <v>300</v>
      </c>
      <c r="AE1203" s="23">
        <v>0.3</v>
      </c>
      <c r="AF1203" s="19">
        <v>2.4338297339999997</v>
      </c>
      <c r="AG1203" s="14">
        <v>0.57496412564211608</v>
      </c>
      <c r="AH1203" s="22" t="s">
        <v>782</v>
      </c>
      <c r="AI1203" s="23" t="s">
        <v>782</v>
      </c>
      <c r="AJ1203" s="23" t="s">
        <v>782</v>
      </c>
      <c r="AK1203" s="23" t="s">
        <v>782</v>
      </c>
      <c r="AL1203" s="14" t="s">
        <v>782</v>
      </c>
      <c r="AM1203" s="22" t="s">
        <v>782</v>
      </c>
      <c r="AN1203" s="23" t="s">
        <v>782</v>
      </c>
      <c r="AO1203" s="23" t="s">
        <v>782</v>
      </c>
      <c r="AP1203" s="23" t="s">
        <v>782</v>
      </c>
      <c r="AQ1203" s="14" t="s">
        <v>782</v>
      </c>
      <c r="AR1203" s="13">
        <v>986</v>
      </c>
      <c r="AS1203" s="19">
        <v>12037.231999999991</v>
      </c>
      <c r="AT1203" s="23">
        <v>12.037231999999991</v>
      </c>
      <c r="AU1203" s="19">
        <v>10.689062016000031</v>
      </c>
      <c r="AV1203" s="14">
        <v>2.5251672744843758</v>
      </c>
      <c r="AW1203" s="13">
        <v>0</v>
      </c>
      <c r="AX1203" s="22" t="s">
        <v>782</v>
      </c>
      <c r="AY1203" s="19">
        <v>0</v>
      </c>
      <c r="AZ1203" s="23">
        <v>0</v>
      </c>
      <c r="BA1203" s="19">
        <v>0</v>
      </c>
      <c r="BB1203" s="14">
        <v>0</v>
      </c>
      <c r="BC1203" s="13">
        <v>15</v>
      </c>
      <c r="BD1203" s="19">
        <v>16805</v>
      </c>
      <c r="BE1203" s="44">
        <v>16.805</v>
      </c>
      <c r="BF1203" s="19">
        <v>27.022440000000007</v>
      </c>
      <c r="BG1203" s="14">
        <v>6.3837389157792854</v>
      </c>
      <c r="BH1203" s="22">
        <v>1003</v>
      </c>
      <c r="BI1203" s="23">
        <v>31.97123199999999</v>
      </c>
      <c r="BJ1203" s="23">
        <v>60.534641250000035</v>
      </c>
      <c r="BK1203" s="14">
        <v>14.300608868050524</v>
      </c>
      <c r="BL1203" t="s">
        <v>530</v>
      </c>
    </row>
    <row r="1204" spans="1:64">
      <c r="A1204" t="s">
        <v>2098</v>
      </c>
      <c r="B1204" t="s">
        <v>2095</v>
      </c>
      <c r="C1204" t="s">
        <v>530</v>
      </c>
      <c r="D1204" t="s">
        <v>942</v>
      </c>
      <c r="E1204">
        <v>2017</v>
      </c>
      <c r="F1204" s="23">
        <v>119.89</v>
      </c>
      <c r="G1204" s="23">
        <v>24.2</v>
      </c>
      <c r="H1204" s="22">
        <v>49647</v>
      </c>
      <c r="I1204" s="34">
        <v>389.97770449908433</v>
      </c>
      <c r="J1204" s="13">
        <v>1</v>
      </c>
      <c r="K1204" s="13">
        <v>1</v>
      </c>
      <c r="L1204" s="19">
        <v>75</v>
      </c>
      <c r="M1204" s="19">
        <v>7.4999999999999997E-2</v>
      </c>
      <c r="N1204" s="19">
        <v>0.448575</v>
      </c>
      <c r="O1204" s="17">
        <v>0.11502580655891144</v>
      </c>
      <c r="P1204" s="13">
        <v>1</v>
      </c>
      <c r="Q1204" s="13">
        <v>3</v>
      </c>
      <c r="R1204" s="19">
        <v>2829</v>
      </c>
      <c r="S1204" s="19">
        <v>2.8289999999999997</v>
      </c>
      <c r="T1204" s="19">
        <v>6.6509789999999995</v>
      </c>
      <c r="U1204" s="17">
        <v>1.7054767293794397</v>
      </c>
      <c r="V1204" s="13">
        <v>0</v>
      </c>
      <c r="W1204" s="13">
        <v>0</v>
      </c>
      <c r="X1204" s="19">
        <v>0</v>
      </c>
      <c r="Y1204" s="19">
        <v>0</v>
      </c>
      <c r="Z1204" s="19">
        <v>0</v>
      </c>
      <c r="AA1204" s="14">
        <v>0</v>
      </c>
      <c r="AB1204" s="13">
        <v>1</v>
      </c>
      <c r="AC1204" s="22" t="s">
        <v>782</v>
      </c>
      <c r="AD1204" s="19">
        <v>300</v>
      </c>
      <c r="AE1204" s="19">
        <v>0.3</v>
      </c>
      <c r="AF1204" s="19">
        <v>2.2240679999999999</v>
      </c>
      <c r="AG1204" s="14">
        <v>0.57030644940503827</v>
      </c>
      <c r="AH1204" s="22" t="s">
        <v>782</v>
      </c>
      <c r="AI1204" s="23" t="s">
        <v>782</v>
      </c>
      <c r="AJ1204" s="23" t="s">
        <v>782</v>
      </c>
      <c r="AK1204" s="23" t="s">
        <v>782</v>
      </c>
      <c r="AL1204" s="14" t="s">
        <v>782</v>
      </c>
      <c r="AM1204" s="22" t="s">
        <v>782</v>
      </c>
      <c r="AN1204" s="23" t="s">
        <v>782</v>
      </c>
      <c r="AO1204" s="23" t="s">
        <v>782</v>
      </c>
      <c r="AP1204" s="23" t="s">
        <v>782</v>
      </c>
      <c r="AQ1204" s="14" t="s">
        <v>782</v>
      </c>
      <c r="AR1204" s="13">
        <v>1038</v>
      </c>
      <c r="AS1204" s="19">
        <v>12556.311999999994</v>
      </c>
      <c r="AT1204" s="19">
        <v>12.556312000000002</v>
      </c>
      <c r="AU1204" s="19">
        <v>11.150005056000035</v>
      </c>
      <c r="AV1204" s="14">
        <v>2.8591391065091556</v>
      </c>
      <c r="AW1204" s="13">
        <v>0</v>
      </c>
      <c r="AX1204" s="22" t="s">
        <v>782</v>
      </c>
      <c r="AY1204" s="19">
        <v>0</v>
      </c>
      <c r="AZ1204" s="19">
        <v>0</v>
      </c>
      <c r="BA1204" s="19">
        <v>0</v>
      </c>
      <c r="BB1204" s="14">
        <v>0</v>
      </c>
      <c r="BC1204" s="13">
        <v>15</v>
      </c>
      <c r="BD1204" s="19">
        <v>16805</v>
      </c>
      <c r="BE1204" s="19">
        <v>16.805</v>
      </c>
      <c r="BF1204" s="19">
        <v>27.022440000000007</v>
      </c>
      <c r="BG1204" s="14">
        <v>6.9292268989350534</v>
      </c>
      <c r="BH1204" s="22">
        <v>1056</v>
      </c>
      <c r="BI1204" s="23">
        <v>32.565312000000006</v>
      </c>
      <c r="BJ1204" s="23">
        <v>47.496067056000044</v>
      </c>
      <c r="BK1204" s="14">
        <v>12.179174990787597</v>
      </c>
      <c r="BL1204" t="s">
        <v>530</v>
      </c>
    </row>
    <row r="1205" spans="1:64">
      <c r="A1205" t="s">
        <v>2099</v>
      </c>
      <c r="B1205" t="s">
        <v>2095</v>
      </c>
      <c r="C1205" t="s">
        <v>530</v>
      </c>
      <c r="D1205" t="s">
        <v>942</v>
      </c>
      <c r="E1205">
        <v>2018</v>
      </c>
      <c r="F1205" s="23">
        <v>119.89</v>
      </c>
      <c r="G1205" s="23">
        <v>24.38</v>
      </c>
      <c r="H1205" s="22">
        <v>49801</v>
      </c>
      <c r="I1205" s="34">
        <v>390.00542146457821</v>
      </c>
      <c r="J1205" s="13">
        <v>1</v>
      </c>
      <c r="K1205" s="13">
        <v>1</v>
      </c>
      <c r="L1205" s="19">
        <v>75</v>
      </c>
      <c r="M1205" s="19">
        <v>7.4999999999999997E-2</v>
      </c>
      <c r="N1205" s="19">
        <v>0.448575</v>
      </c>
      <c r="O1205" s="17">
        <v>0.11501763188713553</v>
      </c>
      <c r="P1205" s="13">
        <v>1</v>
      </c>
      <c r="Q1205" s="13">
        <v>3</v>
      </c>
      <c r="R1205" s="19">
        <v>2829</v>
      </c>
      <c r="S1205" s="19">
        <v>2.8289999999999997</v>
      </c>
      <c r="T1205" s="19">
        <v>62.300910000000002</v>
      </c>
      <c r="U1205" s="17">
        <v>15.974370244916816</v>
      </c>
      <c r="V1205" s="13">
        <v>0</v>
      </c>
      <c r="W1205" s="13">
        <v>0</v>
      </c>
      <c r="X1205" s="19">
        <v>0</v>
      </c>
      <c r="Y1205" s="19">
        <v>0</v>
      </c>
      <c r="Z1205" s="19">
        <v>0</v>
      </c>
      <c r="AA1205" s="14">
        <v>0</v>
      </c>
      <c r="AB1205" s="13">
        <v>1</v>
      </c>
      <c r="AC1205" s="22" t="s">
        <v>782</v>
      </c>
      <c r="AD1205" s="19">
        <v>300</v>
      </c>
      <c r="AE1205" s="19">
        <v>0.3</v>
      </c>
      <c r="AF1205" s="19">
        <v>2.0789029799999996</v>
      </c>
      <c r="AG1205" s="14">
        <v>0.53304463619842624</v>
      </c>
      <c r="AH1205" s="22" t="s">
        <v>782</v>
      </c>
      <c r="AI1205" s="23" t="s">
        <v>782</v>
      </c>
      <c r="AJ1205" s="23" t="s">
        <v>782</v>
      </c>
      <c r="AK1205" s="23" t="s">
        <v>782</v>
      </c>
      <c r="AL1205" s="14" t="s">
        <v>782</v>
      </c>
      <c r="AM1205" s="22" t="s">
        <v>782</v>
      </c>
      <c r="AN1205" s="23" t="s">
        <v>782</v>
      </c>
      <c r="AO1205" s="23" t="s">
        <v>782</v>
      </c>
      <c r="AP1205" s="23" t="s">
        <v>782</v>
      </c>
      <c r="AQ1205" s="14" t="s">
        <v>782</v>
      </c>
      <c r="AR1205" s="13">
        <v>1107</v>
      </c>
      <c r="AS1205" s="19">
        <v>13165.271999999992</v>
      </c>
      <c r="AT1205" s="19">
        <v>13.165272000000002</v>
      </c>
      <c r="AU1205" s="19">
        <v>11.690761536000029</v>
      </c>
      <c r="AV1205" s="14">
        <v>2.9975894930121703</v>
      </c>
      <c r="AW1205" s="13">
        <v>0</v>
      </c>
      <c r="AX1205" s="22" t="s">
        <v>782</v>
      </c>
      <c r="AY1205" s="19">
        <v>0</v>
      </c>
      <c r="AZ1205" s="19">
        <v>0</v>
      </c>
      <c r="BA1205" s="19">
        <v>0</v>
      </c>
      <c r="BB1205" s="14">
        <v>0</v>
      </c>
      <c r="BC1205" s="13">
        <v>15</v>
      </c>
      <c r="BD1205" s="19">
        <v>16805</v>
      </c>
      <c r="BE1205" s="19">
        <v>16.805</v>
      </c>
      <c r="BF1205" s="19">
        <v>27.022440000000007</v>
      </c>
      <c r="BG1205" s="14">
        <v>6.9287344515682037</v>
      </c>
      <c r="BH1205" s="22">
        <v>1125</v>
      </c>
      <c r="BI1205" s="23">
        <v>33.174272000000002</v>
      </c>
      <c r="BJ1205" s="23">
        <v>103.54158951600004</v>
      </c>
      <c r="BK1205" s="14">
        <v>26.548756457582751</v>
      </c>
      <c r="BL1205" t="s">
        <v>530</v>
      </c>
    </row>
    <row r="1206" spans="1:64">
      <c r="A1206" t="s">
        <v>2100</v>
      </c>
      <c r="B1206" t="s">
        <v>2095</v>
      </c>
      <c r="C1206" t="s">
        <v>530</v>
      </c>
      <c r="D1206" t="s">
        <v>942</v>
      </c>
      <c r="E1206">
        <v>2019</v>
      </c>
      <c r="F1206" s="23">
        <v>119.89</v>
      </c>
      <c r="G1206" s="23">
        <v>24.4</v>
      </c>
      <c r="H1206" s="22">
        <v>50010</v>
      </c>
      <c r="I1206" s="34">
        <v>399.34886370118954</v>
      </c>
      <c r="J1206" s="22">
        <v>1</v>
      </c>
      <c r="K1206" s="22">
        <v>1</v>
      </c>
      <c r="L1206" s="23">
        <v>75</v>
      </c>
      <c r="M1206" s="23">
        <v>7.4999999999999997E-2</v>
      </c>
      <c r="N1206" s="23">
        <v>0.448575</v>
      </c>
      <c r="O1206" s="14">
        <v>0.11232659981615564</v>
      </c>
      <c r="P1206" s="22">
        <v>1</v>
      </c>
      <c r="Q1206" s="22">
        <v>3</v>
      </c>
      <c r="R1206" s="23">
        <v>2829</v>
      </c>
      <c r="S1206" s="23">
        <v>2.8289999999999997</v>
      </c>
      <c r="T1206" s="23">
        <v>21.493536750000001</v>
      </c>
      <c r="U1206" s="14">
        <v>5.3821454631914047</v>
      </c>
      <c r="V1206" s="22">
        <v>0</v>
      </c>
      <c r="W1206" s="22">
        <v>0</v>
      </c>
      <c r="X1206" s="23">
        <v>0</v>
      </c>
      <c r="Y1206" s="23">
        <v>0</v>
      </c>
      <c r="Z1206" s="23">
        <v>0</v>
      </c>
      <c r="AA1206" s="14">
        <v>0</v>
      </c>
      <c r="AB1206" s="22">
        <v>1</v>
      </c>
      <c r="AC1206" s="22">
        <v>1</v>
      </c>
      <c r="AD1206" s="23">
        <v>300</v>
      </c>
      <c r="AE1206" s="23">
        <v>0.3</v>
      </c>
      <c r="AF1206" s="23">
        <v>1.9794826799999996</v>
      </c>
      <c r="AG1206" s="14">
        <v>0.49567755411998266</v>
      </c>
      <c r="AH1206" s="22">
        <v>0</v>
      </c>
      <c r="AI1206" s="23">
        <v>0</v>
      </c>
      <c r="AJ1206" s="23">
        <v>0</v>
      </c>
      <c r="AK1206" s="23">
        <v>0</v>
      </c>
      <c r="AL1206" s="14">
        <v>0</v>
      </c>
      <c r="AM1206" s="22">
        <v>1211</v>
      </c>
      <c r="AN1206" s="23">
        <v>14534.326999999988</v>
      </c>
      <c r="AO1206" s="23">
        <v>14.534327000000005</v>
      </c>
      <c r="AP1206" s="23">
        <v>12.906482376000023</v>
      </c>
      <c r="AQ1206" s="14">
        <v>3.2318815825296108</v>
      </c>
      <c r="AR1206" s="22">
        <v>1211</v>
      </c>
      <c r="AS1206" s="23">
        <v>14534.326999999988</v>
      </c>
      <c r="AT1206" s="23">
        <v>14.534327000000005</v>
      </c>
      <c r="AU1206" s="23">
        <v>12.906482376000023</v>
      </c>
      <c r="AV1206" s="14">
        <v>3.2318815825296108</v>
      </c>
      <c r="AW1206" s="22">
        <v>0</v>
      </c>
      <c r="AX1206" s="22" t="s">
        <v>782</v>
      </c>
      <c r="AY1206" s="23">
        <v>0</v>
      </c>
      <c r="AZ1206" s="23">
        <v>0</v>
      </c>
      <c r="BA1206" s="23">
        <v>0</v>
      </c>
      <c r="BB1206" s="14">
        <v>0</v>
      </c>
      <c r="BC1206" s="22">
        <v>15</v>
      </c>
      <c r="BD1206" s="23">
        <v>16805</v>
      </c>
      <c r="BE1206" s="23">
        <v>16.805</v>
      </c>
      <c r="BF1206" s="23">
        <v>13.241456933815151</v>
      </c>
      <c r="BG1206" s="14">
        <v>3.3157617655632028</v>
      </c>
      <c r="BH1206" s="22">
        <v>1229</v>
      </c>
      <c r="BI1206" s="23">
        <v>34.543327000000005</v>
      </c>
      <c r="BJ1206" s="23">
        <v>50.069533739815171</v>
      </c>
      <c r="BK1206" s="14">
        <v>12.537792965220357</v>
      </c>
      <c r="BL1206" t="s">
        <v>530</v>
      </c>
    </row>
    <row r="1207" spans="1:64">
      <c r="A1207" t="s">
        <v>2101</v>
      </c>
      <c r="B1207" t="s">
        <v>2095</v>
      </c>
      <c r="C1207" t="s">
        <v>530</v>
      </c>
      <c r="D1207" t="s">
        <v>942</v>
      </c>
      <c r="E1207">
        <v>2020</v>
      </c>
      <c r="F1207" s="23">
        <v>119.89</v>
      </c>
      <c r="G1207" s="23">
        <v>24.43</v>
      </c>
      <c r="H1207" s="22">
        <v>50060</v>
      </c>
      <c r="I1207" s="34">
        <v>402.69291299806247</v>
      </c>
      <c r="J1207" s="22">
        <v>1</v>
      </c>
      <c r="K1207" s="22">
        <v>1</v>
      </c>
      <c r="L1207" s="23">
        <v>75</v>
      </c>
      <c r="M1207" s="23">
        <v>7.4999999999999997E-2</v>
      </c>
      <c r="N1207" s="23">
        <v>0.448575</v>
      </c>
      <c r="O1207" s="14">
        <v>0.11139381536673786</v>
      </c>
      <c r="P1207" s="22">
        <v>1</v>
      </c>
      <c r="Q1207" s="22">
        <v>3</v>
      </c>
      <c r="R1207" s="23">
        <v>2829</v>
      </c>
      <c r="S1207" s="23">
        <v>2.8290000000000002</v>
      </c>
      <c r="T1207" s="23">
        <v>17.233412000000001</v>
      </c>
      <c r="U1207" s="14">
        <v>4.2795419148791725</v>
      </c>
      <c r="V1207" s="22">
        <v>0</v>
      </c>
      <c r="W1207" s="22">
        <v>0</v>
      </c>
      <c r="X1207" s="23">
        <v>0</v>
      </c>
      <c r="Y1207" s="23">
        <v>0</v>
      </c>
      <c r="Z1207" s="23">
        <v>0</v>
      </c>
      <c r="AA1207" s="14">
        <v>0</v>
      </c>
      <c r="AB1207" s="22">
        <v>1</v>
      </c>
      <c r="AC1207" s="22">
        <v>1</v>
      </c>
      <c r="AD1207" s="23">
        <v>300</v>
      </c>
      <c r="AE1207" s="23">
        <v>0.3</v>
      </c>
      <c r="AF1207" s="23">
        <v>1.7930075519999999</v>
      </c>
      <c r="AG1207" s="14">
        <v>0.44525431020153733</v>
      </c>
      <c r="AH1207" s="22">
        <v>0</v>
      </c>
      <c r="AI1207" s="23">
        <v>0</v>
      </c>
      <c r="AJ1207" s="23">
        <v>0</v>
      </c>
      <c r="AK1207" s="23">
        <v>0</v>
      </c>
      <c r="AL1207" s="14">
        <v>0</v>
      </c>
      <c r="AM1207" s="22">
        <v>1373</v>
      </c>
      <c r="AN1207" s="23">
        <v>16951.576999999994</v>
      </c>
      <c r="AO1207" s="23">
        <v>16.951577</v>
      </c>
      <c r="AP1207" s="23">
        <v>15.053000376</v>
      </c>
      <c r="AQ1207" s="14">
        <v>3.7380842548059512</v>
      </c>
      <c r="AR1207" s="22">
        <v>1373</v>
      </c>
      <c r="AS1207" s="23">
        <v>16951.576999999994</v>
      </c>
      <c r="AT1207" s="23">
        <v>16.951577</v>
      </c>
      <c r="AU1207" s="23">
        <v>15.053000376</v>
      </c>
      <c r="AV1207" s="14">
        <v>3.7380842548059512</v>
      </c>
      <c r="AW1207" s="22">
        <v>0</v>
      </c>
      <c r="AX1207" s="22">
        <v>0</v>
      </c>
      <c r="AY1207" s="23">
        <v>0</v>
      </c>
      <c r="AZ1207" s="23">
        <v>0</v>
      </c>
      <c r="BA1207" s="23">
        <v>0</v>
      </c>
      <c r="BB1207" s="14">
        <v>0</v>
      </c>
      <c r="BC1207" s="22">
        <v>15</v>
      </c>
      <c r="BD1207" s="23">
        <v>16805</v>
      </c>
      <c r="BE1207" s="23">
        <v>16.805</v>
      </c>
      <c r="BF1207" s="23">
        <v>15.905995596278416</v>
      </c>
      <c r="BG1207" s="14">
        <v>3.9499070092537107</v>
      </c>
      <c r="BH1207" s="22">
        <v>1391</v>
      </c>
      <c r="BI1207" s="23">
        <v>36.960577000000001</v>
      </c>
      <c r="BJ1207" s="23">
        <v>50.433990524278414</v>
      </c>
      <c r="BK1207" s="14">
        <v>12.524181304507108</v>
      </c>
      <c r="BL1207" t="s">
        <v>530</v>
      </c>
    </row>
    <row r="1208" spans="1:64">
      <c r="A1208" t="s">
        <v>2102</v>
      </c>
      <c r="B1208" t="s">
        <v>2095</v>
      </c>
      <c r="C1208" t="s">
        <v>530</v>
      </c>
      <c r="D1208" t="s">
        <v>942</v>
      </c>
      <c r="E1208">
        <v>2021</v>
      </c>
      <c r="F1208" s="23">
        <v>119.89</v>
      </c>
      <c r="G1208" s="23">
        <v>24.46</v>
      </c>
      <c r="H1208" s="22">
        <v>49667</v>
      </c>
      <c r="I1208" s="34">
        <v>375.33</v>
      </c>
      <c r="J1208" s="22">
        <v>2</v>
      </c>
      <c r="K1208" s="22">
        <v>3</v>
      </c>
      <c r="L1208" s="23">
        <v>2178</v>
      </c>
      <c r="M1208" s="23">
        <v>2.1779999999999999</v>
      </c>
      <c r="N1208" s="23">
        <v>13.026617999999999</v>
      </c>
      <c r="O1208" s="14">
        <v>3.47</v>
      </c>
      <c r="P1208" s="22">
        <v>1</v>
      </c>
      <c r="Q1208" s="22">
        <v>3</v>
      </c>
      <c r="R1208" s="23">
        <v>2829</v>
      </c>
      <c r="S1208" s="23">
        <v>2.8290000000000002</v>
      </c>
      <c r="T1208" s="23">
        <v>20.9571915</v>
      </c>
      <c r="U1208" s="14">
        <v>5.58</v>
      </c>
      <c r="V1208" s="22">
        <v>0</v>
      </c>
      <c r="W1208" s="22">
        <v>0</v>
      </c>
      <c r="X1208" s="23">
        <v>0</v>
      </c>
      <c r="Y1208" s="23">
        <v>0</v>
      </c>
      <c r="Z1208" s="23">
        <v>0</v>
      </c>
      <c r="AA1208" s="14">
        <v>0</v>
      </c>
      <c r="AB1208" s="22">
        <v>1</v>
      </c>
      <c r="AC1208" s="22">
        <v>1</v>
      </c>
      <c r="AD1208" s="23">
        <v>300</v>
      </c>
      <c r="AE1208" s="23">
        <v>0.3</v>
      </c>
      <c r="AF1208" s="23">
        <v>2.0532355199999999</v>
      </c>
      <c r="AG1208" s="14">
        <v>0.55000000000000004</v>
      </c>
      <c r="AH1208" s="22">
        <v>1</v>
      </c>
      <c r="AI1208" s="23">
        <v>5.76</v>
      </c>
      <c r="AJ1208" s="23">
        <v>5.7600000000000004E-3</v>
      </c>
      <c r="AK1208" s="23">
        <v>5.1541800000000004E-3</v>
      </c>
      <c r="AL1208" s="14">
        <v>0</v>
      </c>
      <c r="AM1208" s="22">
        <v>1557</v>
      </c>
      <c r="AN1208" s="23">
        <v>18777.077000000001</v>
      </c>
      <c r="AO1208" s="23">
        <v>18.777076999999998</v>
      </c>
      <c r="AP1208" s="23">
        <v>16.802158729999999</v>
      </c>
      <c r="AQ1208" s="14">
        <v>4.4800000000000004</v>
      </c>
      <c r="AR1208" s="22">
        <v>1558</v>
      </c>
      <c r="AS1208" s="23">
        <v>18782.837</v>
      </c>
      <c r="AT1208" s="23">
        <v>18.782837000000001</v>
      </c>
      <c r="AU1208" s="23">
        <v>16.80731291</v>
      </c>
      <c r="AV1208" s="14">
        <v>4.4800000000000004</v>
      </c>
      <c r="AW1208" s="22">
        <v>0</v>
      </c>
      <c r="AX1208" s="22">
        <v>0</v>
      </c>
      <c r="AY1208" s="23">
        <v>0</v>
      </c>
      <c r="AZ1208" s="23">
        <v>0</v>
      </c>
      <c r="BA1208" s="23">
        <v>0</v>
      </c>
      <c r="BB1208" s="14">
        <v>0</v>
      </c>
      <c r="BC1208" s="22">
        <v>15</v>
      </c>
      <c r="BD1208" s="23">
        <v>16805</v>
      </c>
      <c r="BE1208" s="23">
        <v>16.805</v>
      </c>
      <c r="BF1208" s="23">
        <v>15.82127893</v>
      </c>
      <c r="BG1208" s="14">
        <v>4.22</v>
      </c>
      <c r="BH1208" s="22">
        <v>1577</v>
      </c>
      <c r="BI1208" s="23">
        <v>40.89</v>
      </c>
      <c r="BJ1208" s="23">
        <v>68.67</v>
      </c>
      <c r="BK1208" s="14">
        <v>18.29</v>
      </c>
      <c r="BL1208" t="s">
        <v>530</v>
      </c>
    </row>
    <row r="1209" spans="1:64">
      <c r="A1209" t="s">
        <v>2103</v>
      </c>
      <c r="B1209" t="s">
        <v>2095</v>
      </c>
      <c r="C1209" t="s">
        <v>530</v>
      </c>
      <c r="D1209" s="111" t="s">
        <v>942</v>
      </c>
      <c r="E1209" s="110">
        <v>2022</v>
      </c>
      <c r="F1209" s="23"/>
      <c r="G1209" s="23"/>
      <c r="H1209" s="22">
        <v>49882</v>
      </c>
      <c r="I1209" s="34">
        <v>361.52169905078063</v>
      </c>
      <c r="J1209" s="22">
        <v>2</v>
      </c>
      <c r="K1209" s="22">
        <v>3</v>
      </c>
      <c r="L1209" s="23">
        <v>2178</v>
      </c>
      <c r="M1209" s="23">
        <v>2.1780000000000004</v>
      </c>
      <c r="N1209" s="23">
        <v>12.889403999999999</v>
      </c>
      <c r="O1209" s="14">
        <v>3.5653196015184436</v>
      </c>
      <c r="P1209" s="22">
        <v>0</v>
      </c>
      <c r="Q1209" s="22">
        <v>0</v>
      </c>
      <c r="R1209" s="23">
        <v>0</v>
      </c>
      <c r="S1209" s="23">
        <v>0</v>
      </c>
      <c r="T1209" s="23">
        <v>0</v>
      </c>
      <c r="U1209" s="14">
        <v>0</v>
      </c>
      <c r="V1209" s="22">
        <v>0</v>
      </c>
      <c r="W1209" s="22">
        <v>0</v>
      </c>
      <c r="X1209" s="23">
        <v>0</v>
      </c>
      <c r="Y1209" s="23">
        <v>0</v>
      </c>
      <c r="Z1209" s="23">
        <v>0</v>
      </c>
      <c r="AA1209" s="14">
        <v>0</v>
      </c>
      <c r="AB1209" s="22">
        <v>1</v>
      </c>
      <c r="AC1209" s="22">
        <v>1</v>
      </c>
      <c r="AD1209" s="23">
        <v>300</v>
      </c>
      <c r="AE1209" s="23">
        <v>0.3</v>
      </c>
      <c r="AF1209" s="23">
        <v>1.1388872249999999</v>
      </c>
      <c r="AG1209" s="14">
        <v>0.31502596607348532</v>
      </c>
      <c r="AH1209" s="22">
        <v>1</v>
      </c>
      <c r="AI1209" s="23">
        <v>5.76</v>
      </c>
      <c r="AJ1209" s="23">
        <v>5.7600000000000004E-3</v>
      </c>
      <c r="AK1209" s="23">
        <v>5.9003361691084798E-3</v>
      </c>
      <c r="AL1209" s="14">
        <v>1.6320835470182101E-3</v>
      </c>
      <c r="AM1209" s="22">
        <v>1903</v>
      </c>
      <c r="AN1209" s="23">
        <v>22590.356000000065</v>
      </c>
      <c r="AO1209" s="23">
        <v>22.590355999999932</v>
      </c>
      <c r="AP1209" s="23">
        <v>23.1407455867772</v>
      </c>
      <c r="AQ1209" s="14">
        <v>6.4009285327923759</v>
      </c>
      <c r="AR1209" s="22">
        <v>1904</v>
      </c>
      <c r="AS1209" s="23">
        <v>22596.1160000001</v>
      </c>
      <c r="AT1209" s="23">
        <v>22.596115999999899</v>
      </c>
      <c r="AU1209" s="23">
        <v>23.146645922946309</v>
      </c>
      <c r="AV1209" s="14">
        <v>6.402560616339394</v>
      </c>
      <c r="AW1209" s="22">
        <v>0</v>
      </c>
      <c r="AX1209" s="22">
        <v>0</v>
      </c>
      <c r="AY1209" s="23">
        <v>0</v>
      </c>
      <c r="AZ1209" s="23">
        <v>0</v>
      </c>
      <c r="BA1209" s="23">
        <v>0</v>
      </c>
      <c r="BB1209" s="14">
        <v>0</v>
      </c>
      <c r="BC1209" s="22">
        <v>15</v>
      </c>
      <c r="BD1209" s="23">
        <v>16805</v>
      </c>
      <c r="BE1209" s="23">
        <v>16.804999999999996</v>
      </c>
      <c r="BF1209" s="23">
        <v>16.27906656696566</v>
      </c>
      <c r="BG1209" s="14">
        <v>4.5029293150890632</v>
      </c>
      <c r="BH1209" s="22">
        <v>1922</v>
      </c>
      <c r="BI1209" s="23">
        <v>41.87911599999989</v>
      </c>
      <c r="BJ1209" s="23">
        <v>53.45400371491197</v>
      </c>
      <c r="BK1209" s="14">
        <v>14.785835499020386</v>
      </c>
      <c r="BL1209" t="s">
        <v>530</v>
      </c>
    </row>
    <row r="1210" spans="1:64">
      <c r="A1210" t="s">
        <v>2104</v>
      </c>
      <c r="B1210" t="s">
        <v>2095</v>
      </c>
      <c r="C1210" t="s">
        <v>530</v>
      </c>
      <c r="D1210" t="s">
        <v>942</v>
      </c>
      <c r="E1210">
        <v>2023</v>
      </c>
      <c r="F1210">
        <v>119.89</v>
      </c>
      <c r="G1210">
        <v>26.77</v>
      </c>
      <c r="H1210">
        <v>48406</v>
      </c>
      <c r="I1210">
        <v>361.52169905078063</v>
      </c>
      <c r="J1210">
        <v>2</v>
      </c>
      <c r="K1210">
        <v>3</v>
      </c>
      <c r="L1210">
        <v>2178</v>
      </c>
      <c r="M1210">
        <v>2.1779999999999999</v>
      </c>
      <c r="N1210">
        <v>12.889404000000001</v>
      </c>
      <c r="O1210">
        <v>3.5653196015184441</v>
      </c>
      <c r="P1210">
        <v>0</v>
      </c>
      <c r="Q1210">
        <v>0</v>
      </c>
      <c r="R1210">
        <v>0</v>
      </c>
      <c r="S1210">
        <v>0</v>
      </c>
      <c r="T1210">
        <v>0</v>
      </c>
      <c r="U1210">
        <v>0</v>
      </c>
      <c r="V1210">
        <v>0</v>
      </c>
      <c r="W1210">
        <v>0</v>
      </c>
      <c r="X1210">
        <v>0</v>
      </c>
      <c r="Y1210">
        <v>0</v>
      </c>
      <c r="Z1210">
        <v>0</v>
      </c>
      <c r="AA1210">
        <v>0</v>
      </c>
      <c r="AB1210">
        <v>1</v>
      </c>
      <c r="AC1210">
        <v>1</v>
      </c>
      <c r="AD1210">
        <v>300</v>
      </c>
      <c r="AE1210">
        <v>0.3</v>
      </c>
      <c r="AF1210">
        <v>0.4194</v>
      </c>
      <c r="AG1210">
        <v>0.11600963402782902</v>
      </c>
      <c r="AH1210">
        <v>1</v>
      </c>
      <c r="AI1210">
        <v>5.76</v>
      </c>
      <c r="AJ1210">
        <v>5.7600000000000004E-3</v>
      </c>
      <c r="AK1210">
        <v>5.4029999999999998E-3</v>
      </c>
      <c r="AL1210">
        <v>1.614E-3</v>
      </c>
      <c r="AM1210">
        <v>2499</v>
      </c>
      <c r="AN1210">
        <v>30475.172999999999</v>
      </c>
      <c r="AO1210">
        <v>30.475173000000002</v>
      </c>
      <c r="AP1210">
        <v>28.585322999999999</v>
      </c>
      <c r="AQ1210">
        <v>7.9069453023301941</v>
      </c>
      <c r="AR1210">
        <v>2732</v>
      </c>
      <c r="AS1210">
        <v>30662.448</v>
      </c>
      <c r="AT1210">
        <v>30.662447999999898</v>
      </c>
      <c r="AU1210">
        <v>28.760984836739102</v>
      </c>
      <c r="AV1210">
        <v>7.9555348716977656</v>
      </c>
      <c r="AW1210">
        <v>0</v>
      </c>
      <c r="AX1210">
        <v>0</v>
      </c>
      <c r="AY1210">
        <v>0</v>
      </c>
      <c r="AZ1210">
        <v>0</v>
      </c>
      <c r="BA1210">
        <v>0</v>
      </c>
      <c r="BB1210">
        <v>0</v>
      </c>
      <c r="BC1210">
        <v>15</v>
      </c>
      <c r="BD1210">
        <v>16805</v>
      </c>
      <c r="BE1210">
        <v>16.805</v>
      </c>
      <c r="BF1210">
        <v>19.437940999999999</v>
      </c>
      <c r="BG1210">
        <v>5.3767010530866299</v>
      </c>
      <c r="BH1210">
        <v>2750</v>
      </c>
      <c r="BI1210">
        <v>49.945447999999892</v>
      </c>
      <c r="BJ1210">
        <v>61.507729836739102</v>
      </c>
      <c r="BK1210">
        <v>17.013565160330668</v>
      </c>
      <c r="BL1210" t="s">
        <v>530</v>
      </c>
    </row>
    <row r="1211" spans="1:64">
      <c r="A1211" t="s">
        <v>2105</v>
      </c>
      <c r="B1211" t="s">
        <v>2095</v>
      </c>
      <c r="C1211" t="s">
        <v>530</v>
      </c>
      <c r="D1211" t="s">
        <v>942</v>
      </c>
      <c r="E1211">
        <v>2024</v>
      </c>
      <c r="F1211">
        <v>119.89</v>
      </c>
      <c r="G1211">
        <v>26.54</v>
      </c>
      <c r="H1211">
        <v>48772</v>
      </c>
      <c r="I1211">
        <v>334.43439087934144</v>
      </c>
      <c r="J1211">
        <v>2</v>
      </c>
      <c r="K1211">
        <v>3</v>
      </c>
      <c r="L1211">
        <v>2178</v>
      </c>
      <c r="M1211">
        <v>2.1779999999999999</v>
      </c>
      <c r="N1211">
        <v>12.889403999999999</v>
      </c>
      <c r="O1211">
        <v>3.8540904738024651</v>
      </c>
      <c r="P1211">
        <v>0</v>
      </c>
      <c r="Q1211">
        <v>0</v>
      </c>
      <c r="R1211">
        <v>0</v>
      </c>
      <c r="S1211">
        <v>0</v>
      </c>
      <c r="T1211">
        <v>0</v>
      </c>
      <c r="U1211">
        <v>0</v>
      </c>
      <c r="V1211">
        <v>0</v>
      </c>
      <c r="W1211">
        <v>0</v>
      </c>
      <c r="X1211">
        <v>0</v>
      </c>
      <c r="Y1211">
        <v>0</v>
      </c>
      <c r="Z1211">
        <v>0</v>
      </c>
      <c r="AA1211">
        <v>0</v>
      </c>
      <c r="AB1211">
        <v>1</v>
      </c>
      <c r="AC1211">
        <v>1</v>
      </c>
      <c r="AD1211">
        <v>300</v>
      </c>
      <c r="AE1211">
        <v>0.3</v>
      </c>
      <c r="AF1211">
        <v>0.67179840000000002</v>
      </c>
      <c r="AG1211">
        <v>0.20087599191985434</v>
      </c>
      <c r="AH1211">
        <v>2</v>
      </c>
      <c r="AI1211">
        <v>16.66</v>
      </c>
      <c r="AJ1211">
        <v>1.6660000000000001E-2</v>
      </c>
      <c r="AK1211">
        <v>1.5026383878465119E-2</v>
      </c>
      <c r="AL1211">
        <v>4.4930737652176438E-3</v>
      </c>
      <c r="AM1211">
        <v>2984</v>
      </c>
      <c r="AN1211">
        <v>37295.414000000099</v>
      </c>
      <c r="AO1211">
        <v>37.295413999999894</v>
      </c>
      <c r="AP1211">
        <v>33.638367807339776</v>
      </c>
      <c r="AQ1211">
        <v>10.058286086814547</v>
      </c>
      <c r="AR1211">
        <v>3565</v>
      </c>
      <c r="AS1211">
        <v>37850.864000000278</v>
      </c>
      <c r="AT1211">
        <v>37.850863999999568</v>
      </c>
      <c r="AU1211">
        <v>34.139352496733444</v>
      </c>
      <c r="AV1211">
        <v>10.208086676423891</v>
      </c>
      <c r="AW1211">
        <v>0</v>
      </c>
      <c r="AX1211">
        <v>0</v>
      </c>
      <c r="AY1211">
        <v>0</v>
      </c>
      <c r="AZ1211">
        <v>0</v>
      </c>
      <c r="BA1211">
        <v>0</v>
      </c>
      <c r="BB1211">
        <v>0</v>
      </c>
      <c r="BC1211">
        <v>25</v>
      </c>
      <c r="BD1211">
        <v>56400</v>
      </c>
      <c r="BE1211">
        <v>56.40000000000002</v>
      </c>
      <c r="BF1211">
        <v>106.5296843153685</v>
      </c>
      <c r="BG1211">
        <v>31.853687067070414</v>
      </c>
      <c r="BH1211">
        <v>3593</v>
      </c>
      <c r="BI1211">
        <v>96.728863999999589</v>
      </c>
      <c r="BJ1211">
        <v>154.23023921210194</v>
      </c>
      <c r="BK1211">
        <v>46.116740209216623</v>
      </c>
      <c r="BL1211" t="s">
        <v>530</v>
      </c>
    </row>
    <row r="1212" spans="1:64">
      <c r="A1212" t="s">
        <v>2106</v>
      </c>
      <c r="B1212" t="s">
        <v>2107</v>
      </c>
      <c r="C1212" t="s">
        <v>531</v>
      </c>
      <c r="D1212" t="s">
        <v>942</v>
      </c>
      <c r="E1212">
        <v>2012</v>
      </c>
      <c r="F1212" s="23">
        <v>45.1</v>
      </c>
      <c r="G1212" s="23">
        <v>17.27</v>
      </c>
      <c r="H1212" s="22">
        <v>50607</v>
      </c>
      <c r="I1212" s="34">
        <v>414.45059299999997</v>
      </c>
      <c r="J1212" s="22">
        <v>2</v>
      </c>
      <c r="K1212" s="22" t="s">
        <v>782</v>
      </c>
      <c r="L1212" s="23">
        <v>420</v>
      </c>
      <c r="M1212" s="23">
        <v>0.42</v>
      </c>
      <c r="N1212" s="23">
        <v>0.13247600000000001</v>
      </c>
      <c r="O1212" s="14">
        <v>3.1964244288100227E-2</v>
      </c>
      <c r="P1212" s="22">
        <v>0</v>
      </c>
      <c r="Q1212" s="22" t="s">
        <v>782</v>
      </c>
      <c r="R1212" s="23">
        <v>0</v>
      </c>
      <c r="S1212" s="23">
        <v>0</v>
      </c>
      <c r="T1212" s="23">
        <v>0</v>
      </c>
      <c r="U1212" s="14">
        <v>0</v>
      </c>
      <c r="V1212" s="22">
        <v>0</v>
      </c>
      <c r="W1212" s="22" t="s">
        <v>782</v>
      </c>
      <c r="X1212" s="23">
        <v>0</v>
      </c>
      <c r="Y1212" s="23">
        <v>0</v>
      </c>
      <c r="Z1212" s="23">
        <v>0</v>
      </c>
      <c r="AA1212" s="14">
        <v>0</v>
      </c>
      <c r="AB1212" s="22">
        <v>0</v>
      </c>
      <c r="AC1212" s="22" t="s">
        <v>782</v>
      </c>
      <c r="AD1212" s="23">
        <v>0</v>
      </c>
      <c r="AE1212" s="23">
        <v>0</v>
      </c>
      <c r="AF1212" s="23">
        <v>0</v>
      </c>
      <c r="AG1212" s="14">
        <v>0</v>
      </c>
      <c r="AH1212" s="22" t="s">
        <v>782</v>
      </c>
      <c r="AI1212" s="23" t="s">
        <v>782</v>
      </c>
      <c r="AJ1212" s="23" t="s">
        <v>782</v>
      </c>
      <c r="AK1212" s="23" t="s">
        <v>782</v>
      </c>
      <c r="AL1212" s="14" t="s">
        <v>782</v>
      </c>
      <c r="AM1212" s="22" t="s">
        <v>782</v>
      </c>
      <c r="AN1212" s="23" t="s">
        <v>782</v>
      </c>
      <c r="AO1212" s="23" t="s">
        <v>782</v>
      </c>
      <c r="AP1212" s="23" t="s">
        <v>782</v>
      </c>
      <c r="AQ1212" s="14" t="s">
        <v>782</v>
      </c>
      <c r="AR1212" s="22">
        <v>245</v>
      </c>
      <c r="AS1212" s="23">
        <v>5572.0070000000023</v>
      </c>
      <c r="AT1212" s="23">
        <v>5.5720070000000019</v>
      </c>
      <c r="AU1212" s="23">
        <v>4.1238250000000001</v>
      </c>
      <c r="AV1212" s="14">
        <v>0.9950100373001517</v>
      </c>
      <c r="AW1212" s="22">
        <v>0</v>
      </c>
      <c r="AX1212" s="22" t="s">
        <v>782</v>
      </c>
      <c r="AY1212" s="23">
        <v>0</v>
      </c>
      <c r="AZ1212" s="23">
        <v>0</v>
      </c>
      <c r="BA1212" s="23">
        <v>0</v>
      </c>
      <c r="BB1212" s="14">
        <v>0</v>
      </c>
      <c r="BC1212" s="22">
        <v>1</v>
      </c>
      <c r="BD1212" s="23">
        <v>80</v>
      </c>
      <c r="BE1212" s="23">
        <v>0.08</v>
      </c>
      <c r="BF1212" s="23">
        <v>0.12776000000000001</v>
      </c>
      <c r="BG1212" s="14">
        <v>3.082635232228996E-2</v>
      </c>
      <c r="BH1212" s="22">
        <v>248</v>
      </c>
      <c r="BI1212" s="23">
        <v>6.0720070000000019</v>
      </c>
      <c r="BJ1212" s="23">
        <v>4.384061</v>
      </c>
      <c r="BK1212" s="14">
        <v>1.0578006339105419</v>
      </c>
      <c r="BL1212" t="s">
        <v>531</v>
      </c>
    </row>
    <row r="1213" spans="1:64">
      <c r="A1213" t="s">
        <v>2108</v>
      </c>
      <c r="B1213" t="s">
        <v>2107</v>
      </c>
      <c r="C1213" t="s">
        <v>531</v>
      </c>
      <c r="D1213" t="s">
        <v>942</v>
      </c>
      <c r="E1213">
        <v>2015</v>
      </c>
      <c r="F1213" s="23">
        <v>45.11</v>
      </c>
      <c r="G1213" s="23">
        <v>17.3</v>
      </c>
      <c r="H1213" s="22">
        <v>51999</v>
      </c>
      <c r="I1213" s="34">
        <v>419.65902445943999</v>
      </c>
      <c r="J1213" s="13">
        <v>2</v>
      </c>
      <c r="K1213" s="13">
        <v>2</v>
      </c>
      <c r="L1213" s="19">
        <v>400</v>
      </c>
      <c r="M1213" s="35">
        <v>0.4</v>
      </c>
      <c r="N1213" s="19">
        <v>2.3925419927398663</v>
      </c>
      <c r="O1213" s="17">
        <v>0.57011570186574301</v>
      </c>
      <c r="P1213" s="36">
        <v>0</v>
      </c>
      <c r="Q1213" s="37">
        <v>0</v>
      </c>
      <c r="R1213" s="38">
        <v>0</v>
      </c>
      <c r="S1213" s="27">
        <v>0</v>
      </c>
      <c r="T1213" s="23">
        <v>0</v>
      </c>
      <c r="U1213" s="17">
        <v>0</v>
      </c>
      <c r="V1213" s="22">
        <v>0</v>
      </c>
      <c r="W1213" s="22">
        <v>0</v>
      </c>
      <c r="X1213" s="23">
        <v>0</v>
      </c>
      <c r="Y1213" s="27">
        <v>0</v>
      </c>
      <c r="Z1213" s="27">
        <v>0</v>
      </c>
      <c r="AA1213" s="14">
        <v>0</v>
      </c>
      <c r="AB1213" s="39">
        <v>1</v>
      </c>
      <c r="AC1213" s="22" t="s">
        <v>782</v>
      </c>
      <c r="AD1213" s="23">
        <v>0</v>
      </c>
      <c r="AE1213" s="23">
        <v>0</v>
      </c>
      <c r="AF1213" s="23">
        <v>0.76680418500000003</v>
      </c>
      <c r="AG1213" s="14">
        <v>0.18272076621912645</v>
      </c>
      <c r="AH1213" s="22" t="s">
        <v>782</v>
      </c>
      <c r="AI1213" s="23" t="s">
        <v>782</v>
      </c>
      <c r="AJ1213" s="23" t="s">
        <v>782</v>
      </c>
      <c r="AK1213" s="23" t="s">
        <v>782</v>
      </c>
      <c r="AL1213" s="14" t="s">
        <v>782</v>
      </c>
      <c r="AM1213" s="22" t="s">
        <v>782</v>
      </c>
      <c r="AN1213" s="23" t="s">
        <v>782</v>
      </c>
      <c r="AO1213" s="23" t="s">
        <v>782</v>
      </c>
      <c r="AP1213" s="23" t="s">
        <v>782</v>
      </c>
      <c r="AQ1213" s="14" t="s">
        <v>782</v>
      </c>
      <c r="AR1213" s="40">
        <v>329</v>
      </c>
      <c r="AS1213" s="41">
        <v>6893.2600000000011</v>
      </c>
      <c r="AT1213" s="23">
        <v>6.8932600000000015</v>
      </c>
      <c r="AU1213" s="23">
        <v>6.1223369128806429</v>
      </c>
      <c r="AV1213" s="14">
        <v>1.4588836545971542</v>
      </c>
      <c r="AW1213" s="22">
        <v>0</v>
      </c>
      <c r="AX1213" s="22" t="s">
        <v>782</v>
      </c>
      <c r="AY1213" s="23">
        <v>0</v>
      </c>
      <c r="AZ1213" s="23">
        <v>0</v>
      </c>
      <c r="BA1213" s="23">
        <v>0</v>
      </c>
      <c r="BB1213" s="14">
        <v>0</v>
      </c>
      <c r="BC1213" s="42">
        <v>1</v>
      </c>
      <c r="BD1213" s="43">
        <v>80</v>
      </c>
      <c r="BE1213" s="44">
        <v>0.08</v>
      </c>
      <c r="BF1213" s="23">
        <v>0.12695999999999999</v>
      </c>
      <c r="BG1213" s="14">
        <v>3.0253132328927353E-2</v>
      </c>
      <c r="BH1213" s="22">
        <v>333</v>
      </c>
      <c r="BI1213" s="23">
        <v>7.3732600000000019</v>
      </c>
      <c r="BJ1213" s="23">
        <v>9.4086430906205099</v>
      </c>
      <c r="BK1213" s="14">
        <v>2.2419732550109508</v>
      </c>
      <c r="BL1213" t="s">
        <v>531</v>
      </c>
    </row>
    <row r="1214" spans="1:64">
      <c r="A1214" t="s">
        <v>2109</v>
      </c>
      <c r="B1214" t="s">
        <v>2107</v>
      </c>
      <c r="C1214" t="s">
        <v>531</v>
      </c>
      <c r="D1214" t="s">
        <v>942</v>
      </c>
      <c r="E1214">
        <v>2016</v>
      </c>
      <c r="F1214" s="23">
        <v>45.06</v>
      </c>
      <c r="G1214" s="23">
        <v>17.29</v>
      </c>
      <c r="H1214" s="22">
        <v>52171</v>
      </c>
      <c r="I1214" s="34">
        <v>442.11698671339809</v>
      </c>
      <c r="J1214" s="13">
        <v>2</v>
      </c>
      <c r="K1214" s="13">
        <v>2</v>
      </c>
      <c r="L1214" s="19">
        <v>400</v>
      </c>
      <c r="M1214" s="35">
        <v>0.4</v>
      </c>
      <c r="N1214" s="19">
        <v>2.3923999999999999</v>
      </c>
      <c r="O1214" s="17">
        <v>0.54112374595343715</v>
      </c>
      <c r="P1214" s="13">
        <v>0</v>
      </c>
      <c r="Q1214" s="13">
        <v>0</v>
      </c>
      <c r="R1214" s="19">
        <v>0</v>
      </c>
      <c r="S1214" s="27">
        <v>0</v>
      </c>
      <c r="T1214" s="19">
        <v>0</v>
      </c>
      <c r="U1214" s="17">
        <v>0</v>
      </c>
      <c r="V1214" s="13">
        <v>0</v>
      </c>
      <c r="W1214" s="13">
        <v>0</v>
      </c>
      <c r="X1214" s="19">
        <v>0</v>
      </c>
      <c r="Y1214" s="27">
        <v>0</v>
      </c>
      <c r="Z1214" s="19">
        <v>0</v>
      </c>
      <c r="AA1214" s="14">
        <v>0</v>
      </c>
      <c r="AB1214" s="13">
        <v>1</v>
      </c>
      <c r="AC1214" s="22" t="s">
        <v>782</v>
      </c>
      <c r="AD1214" s="19">
        <v>0</v>
      </c>
      <c r="AE1214" s="23">
        <v>0</v>
      </c>
      <c r="AF1214" s="19">
        <v>0.77641290299999999</v>
      </c>
      <c r="AG1214" s="14">
        <v>0.17561254743267959</v>
      </c>
      <c r="AH1214" s="22" t="s">
        <v>782</v>
      </c>
      <c r="AI1214" s="23" t="s">
        <v>782</v>
      </c>
      <c r="AJ1214" s="23" t="s">
        <v>782</v>
      </c>
      <c r="AK1214" s="23" t="s">
        <v>782</v>
      </c>
      <c r="AL1214" s="14" t="s">
        <v>782</v>
      </c>
      <c r="AM1214" s="22" t="s">
        <v>782</v>
      </c>
      <c r="AN1214" s="23" t="s">
        <v>782</v>
      </c>
      <c r="AO1214" s="23" t="s">
        <v>782</v>
      </c>
      <c r="AP1214" s="23" t="s">
        <v>782</v>
      </c>
      <c r="AQ1214" s="14" t="s">
        <v>782</v>
      </c>
      <c r="AR1214" s="13">
        <v>352</v>
      </c>
      <c r="AS1214" s="19">
        <v>7063.359999999996</v>
      </c>
      <c r="AT1214" s="23">
        <v>7.0633599999999959</v>
      </c>
      <c r="AU1214" s="19">
        <v>6.2722636800000027</v>
      </c>
      <c r="AV1214" s="14">
        <v>1.4186886884004732</v>
      </c>
      <c r="AW1214" s="13">
        <v>0</v>
      </c>
      <c r="AX1214" s="22" t="s">
        <v>782</v>
      </c>
      <c r="AY1214" s="19">
        <v>0</v>
      </c>
      <c r="AZ1214" s="23">
        <v>0</v>
      </c>
      <c r="BA1214" s="19">
        <v>0</v>
      </c>
      <c r="BB1214" s="14">
        <v>0</v>
      </c>
      <c r="BC1214" s="13">
        <v>1</v>
      </c>
      <c r="BD1214" s="19">
        <v>80</v>
      </c>
      <c r="BE1214" s="44">
        <v>0.08</v>
      </c>
      <c r="BF1214" s="19">
        <v>0.12864</v>
      </c>
      <c r="BG1214" s="14">
        <v>2.909637129219619E-2</v>
      </c>
      <c r="BH1214" s="22">
        <v>356</v>
      </c>
      <c r="BI1214" s="23">
        <v>7.5433599999999963</v>
      </c>
      <c r="BJ1214" s="23">
        <v>9.5697165830000017</v>
      </c>
      <c r="BK1214" s="14">
        <v>2.1645213530787859</v>
      </c>
      <c r="BL1214" t="s">
        <v>531</v>
      </c>
    </row>
    <row r="1215" spans="1:64">
      <c r="A1215" t="s">
        <v>2110</v>
      </c>
      <c r="B1215" t="s">
        <v>2107</v>
      </c>
      <c r="C1215" t="s">
        <v>531</v>
      </c>
      <c r="D1215" t="s">
        <v>942</v>
      </c>
      <c r="E1215">
        <v>2017</v>
      </c>
      <c r="F1215" s="23">
        <v>45.06</v>
      </c>
      <c r="G1215" s="23">
        <v>17.36</v>
      </c>
      <c r="H1215" s="22">
        <v>52212</v>
      </c>
      <c r="I1215" s="34">
        <v>410.12580633887626</v>
      </c>
      <c r="J1215" s="13">
        <v>2</v>
      </c>
      <c r="K1215" s="13">
        <v>2</v>
      </c>
      <c r="L1215" s="19">
        <v>400</v>
      </c>
      <c r="M1215" s="19">
        <v>0.4</v>
      </c>
      <c r="N1215" s="19">
        <v>2.3923999999999999</v>
      </c>
      <c r="O1215" s="17">
        <v>0.58333320240356257</v>
      </c>
      <c r="P1215" s="13">
        <v>0</v>
      </c>
      <c r="Q1215" s="13">
        <v>0</v>
      </c>
      <c r="R1215" s="19">
        <v>0</v>
      </c>
      <c r="S1215" s="19">
        <v>0</v>
      </c>
      <c r="T1215" s="19">
        <v>0</v>
      </c>
      <c r="U1215" s="17">
        <v>0</v>
      </c>
      <c r="V1215" s="13">
        <v>0</v>
      </c>
      <c r="W1215" s="13">
        <v>0</v>
      </c>
      <c r="X1215" s="19">
        <v>0</v>
      </c>
      <c r="Y1215" s="19">
        <v>0</v>
      </c>
      <c r="Z1215" s="19">
        <v>0</v>
      </c>
      <c r="AA1215" s="14">
        <v>0</v>
      </c>
      <c r="AB1215" s="13">
        <v>1</v>
      </c>
      <c r="AC1215" s="22" t="s">
        <v>782</v>
      </c>
      <c r="AD1215" s="19">
        <v>0</v>
      </c>
      <c r="AE1215" s="19">
        <v>0</v>
      </c>
      <c r="AF1215" s="19">
        <v>0.98413349999999999</v>
      </c>
      <c r="AG1215" s="14">
        <v>0.2399589308425123</v>
      </c>
      <c r="AH1215" s="22" t="s">
        <v>782</v>
      </c>
      <c r="AI1215" s="23" t="s">
        <v>782</v>
      </c>
      <c r="AJ1215" s="23" t="s">
        <v>782</v>
      </c>
      <c r="AK1215" s="23" t="s">
        <v>782</v>
      </c>
      <c r="AL1215" s="14" t="s">
        <v>782</v>
      </c>
      <c r="AM1215" s="22" t="s">
        <v>782</v>
      </c>
      <c r="AN1215" s="23" t="s">
        <v>782</v>
      </c>
      <c r="AO1215" s="23" t="s">
        <v>782</v>
      </c>
      <c r="AP1215" s="23" t="s">
        <v>782</v>
      </c>
      <c r="AQ1215" s="14" t="s">
        <v>782</v>
      </c>
      <c r="AR1215" s="13">
        <v>376</v>
      </c>
      <c r="AS1215" s="19">
        <v>7283.849999999994</v>
      </c>
      <c r="AT1215" s="19">
        <v>7.2838499999999931</v>
      </c>
      <c r="AU1215" s="19">
        <v>6.4680588000000032</v>
      </c>
      <c r="AV1215" s="14">
        <v>1.5770913948915506</v>
      </c>
      <c r="AW1215" s="13">
        <v>0</v>
      </c>
      <c r="AX1215" s="22" t="s">
        <v>782</v>
      </c>
      <c r="AY1215" s="19">
        <v>0</v>
      </c>
      <c r="AZ1215" s="19">
        <v>0</v>
      </c>
      <c r="BA1215" s="19">
        <v>0</v>
      </c>
      <c r="BB1215" s="14">
        <v>0</v>
      </c>
      <c r="BC1215" s="13">
        <v>1</v>
      </c>
      <c r="BD1215" s="19">
        <v>80</v>
      </c>
      <c r="BE1215" s="19">
        <v>0.08</v>
      </c>
      <c r="BF1215" s="19">
        <v>0.12864</v>
      </c>
      <c r="BG1215" s="14">
        <v>3.1365985268848977E-2</v>
      </c>
      <c r="BH1215" s="22">
        <v>380</v>
      </c>
      <c r="BI1215" s="23">
        <v>7.7638499999999935</v>
      </c>
      <c r="BJ1215" s="23">
        <v>9.9732323000000029</v>
      </c>
      <c r="BK1215" s="14">
        <v>2.4317495134064746</v>
      </c>
      <c r="BL1215" t="s">
        <v>531</v>
      </c>
    </row>
    <row r="1216" spans="1:64">
      <c r="A1216" t="s">
        <v>2111</v>
      </c>
      <c r="B1216" t="s">
        <v>2107</v>
      </c>
      <c r="C1216" t="s">
        <v>531</v>
      </c>
      <c r="D1216" t="s">
        <v>942</v>
      </c>
      <c r="E1216">
        <v>2018</v>
      </c>
      <c r="F1216" s="23">
        <v>45.06</v>
      </c>
      <c r="G1216" s="23">
        <v>17.100000000000001</v>
      </c>
      <c r="H1216" s="22">
        <v>52473</v>
      </c>
      <c r="I1216" s="34">
        <v>410.15495529455063</v>
      </c>
      <c r="J1216" s="13">
        <v>2</v>
      </c>
      <c r="K1216" s="13">
        <v>2</v>
      </c>
      <c r="L1216" s="19">
        <v>400</v>
      </c>
      <c r="M1216" s="19">
        <v>0.4</v>
      </c>
      <c r="N1216" s="19">
        <v>2.3923999999999999</v>
      </c>
      <c r="O1216" s="17">
        <v>0.58329174598949074</v>
      </c>
      <c r="P1216" s="13">
        <v>0</v>
      </c>
      <c r="Q1216" s="13">
        <v>0</v>
      </c>
      <c r="R1216" s="19">
        <v>0</v>
      </c>
      <c r="S1216" s="19">
        <v>0</v>
      </c>
      <c r="T1216" s="19">
        <v>0</v>
      </c>
      <c r="U1216" s="17">
        <v>0</v>
      </c>
      <c r="V1216" s="13">
        <v>0</v>
      </c>
      <c r="W1216" s="13">
        <v>0</v>
      </c>
      <c r="X1216" s="19">
        <v>0</v>
      </c>
      <c r="Y1216" s="19">
        <v>0</v>
      </c>
      <c r="Z1216" s="19">
        <v>0</v>
      </c>
      <c r="AA1216" s="14">
        <v>0</v>
      </c>
      <c r="AB1216" s="13">
        <v>1</v>
      </c>
      <c r="AC1216" s="22" t="s">
        <v>782</v>
      </c>
      <c r="AD1216" s="19">
        <v>0</v>
      </c>
      <c r="AE1216" s="19">
        <v>0</v>
      </c>
      <c r="AF1216" s="19">
        <v>0.94008190499999988</v>
      </c>
      <c r="AG1216" s="14">
        <v>0.22920164510139468</v>
      </c>
      <c r="AH1216" s="22" t="s">
        <v>782</v>
      </c>
      <c r="AI1216" s="23" t="s">
        <v>782</v>
      </c>
      <c r="AJ1216" s="23" t="s">
        <v>782</v>
      </c>
      <c r="AK1216" s="23" t="s">
        <v>782</v>
      </c>
      <c r="AL1216" s="14" t="s">
        <v>782</v>
      </c>
      <c r="AM1216" s="22" t="s">
        <v>782</v>
      </c>
      <c r="AN1216" s="23" t="s">
        <v>782</v>
      </c>
      <c r="AO1216" s="23" t="s">
        <v>782</v>
      </c>
      <c r="AP1216" s="23" t="s">
        <v>782</v>
      </c>
      <c r="AQ1216" s="14" t="s">
        <v>782</v>
      </c>
      <c r="AR1216" s="13">
        <v>397</v>
      </c>
      <c r="AS1216" s="19">
        <v>7448.0399999999936</v>
      </c>
      <c r="AT1216" s="19">
        <v>7.4480399999999944</v>
      </c>
      <c r="AU1216" s="19">
        <v>6.6138595200000028</v>
      </c>
      <c r="AV1216" s="14">
        <v>1.6125270302416057</v>
      </c>
      <c r="AW1216" s="13">
        <v>0</v>
      </c>
      <c r="AX1216" s="22" t="s">
        <v>782</v>
      </c>
      <c r="AY1216" s="19">
        <v>0</v>
      </c>
      <c r="AZ1216" s="19">
        <v>0</v>
      </c>
      <c r="BA1216" s="19">
        <v>0</v>
      </c>
      <c r="BB1216" s="14">
        <v>0</v>
      </c>
      <c r="BC1216" s="13">
        <v>1</v>
      </c>
      <c r="BD1216" s="19">
        <v>80</v>
      </c>
      <c r="BE1216" s="19">
        <v>0.08</v>
      </c>
      <c r="BF1216" s="19">
        <v>0.12864</v>
      </c>
      <c r="BG1216" s="14">
        <v>3.1363756146166238E-2</v>
      </c>
      <c r="BH1216" s="22">
        <v>401</v>
      </c>
      <c r="BI1216" s="23">
        <v>7.9280399999999949</v>
      </c>
      <c r="BJ1216" s="23">
        <v>10.074981425000002</v>
      </c>
      <c r="BK1216" s="14">
        <v>2.4563841774786574</v>
      </c>
      <c r="BL1216" t="s">
        <v>531</v>
      </c>
    </row>
    <row r="1217" spans="1:64">
      <c r="A1217" t="s">
        <v>2112</v>
      </c>
      <c r="B1217" t="s">
        <v>2107</v>
      </c>
      <c r="C1217" t="s">
        <v>531</v>
      </c>
      <c r="D1217" t="s">
        <v>942</v>
      </c>
      <c r="E1217">
        <v>2019</v>
      </c>
      <c r="F1217" s="23">
        <v>45.06</v>
      </c>
      <c r="G1217" s="23">
        <v>17.16</v>
      </c>
      <c r="H1217" s="22">
        <v>52439</v>
      </c>
      <c r="I1217" s="34">
        <v>420.77534437044471</v>
      </c>
      <c r="J1217" s="22">
        <v>2</v>
      </c>
      <c r="K1217" s="22">
        <v>2</v>
      </c>
      <c r="L1217" s="23">
        <v>400</v>
      </c>
      <c r="M1217" s="23">
        <v>0.4</v>
      </c>
      <c r="N1217" s="23">
        <v>2.3923999999999999</v>
      </c>
      <c r="O1217" s="14">
        <v>0.56856943545004024</v>
      </c>
      <c r="P1217" s="22">
        <v>0</v>
      </c>
      <c r="Q1217" s="22">
        <v>0</v>
      </c>
      <c r="R1217" s="23">
        <v>0</v>
      </c>
      <c r="S1217" s="23">
        <v>0</v>
      </c>
      <c r="T1217" s="23">
        <v>0</v>
      </c>
      <c r="U1217" s="14">
        <v>0</v>
      </c>
      <c r="V1217" s="22">
        <v>0</v>
      </c>
      <c r="W1217" s="22">
        <v>0</v>
      </c>
      <c r="X1217" s="23">
        <v>0</v>
      </c>
      <c r="Y1217" s="23">
        <v>0</v>
      </c>
      <c r="Z1217" s="23">
        <v>0</v>
      </c>
      <c r="AA1217" s="14">
        <v>0</v>
      </c>
      <c r="AB1217" s="22">
        <v>1</v>
      </c>
      <c r="AC1217" s="22">
        <v>1</v>
      </c>
      <c r="AD1217" s="23">
        <v>757.34290343347641</v>
      </c>
      <c r="AE1217" s="23">
        <v>0.75734290343347643</v>
      </c>
      <c r="AF1217" s="23">
        <v>1.058765379</v>
      </c>
      <c r="AG1217" s="14">
        <v>0.25162248529178977</v>
      </c>
      <c r="AH1217" s="22">
        <v>0</v>
      </c>
      <c r="AI1217" s="23">
        <v>0</v>
      </c>
      <c r="AJ1217" s="23">
        <v>0</v>
      </c>
      <c r="AK1217" s="23">
        <v>0</v>
      </c>
      <c r="AL1217" s="14">
        <v>0</v>
      </c>
      <c r="AM1217" s="22">
        <v>433</v>
      </c>
      <c r="AN1217" s="23">
        <v>8453.5199999999895</v>
      </c>
      <c r="AO1217" s="23">
        <v>8.4535199999999957</v>
      </c>
      <c r="AP1217" s="23">
        <v>7.5067257600000037</v>
      </c>
      <c r="AQ1217" s="14">
        <v>1.7840222485543706</v>
      </c>
      <c r="AR1217" s="22">
        <v>433</v>
      </c>
      <c r="AS1217" s="23">
        <v>8453.5199999999895</v>
      </c>
      <c r="AT1217" s="23">
        <v>8.4535199999999957</v>
      </c>
      <c r="AU1217" s="23">
        <v>7.5067257600000037</v>
      </c>
      <c r="AV1217" s="14">
        <v>1.7840222485543706</v>
      </c>
      <c r="AW1217" s="22">
        <v>0</v>
      </c>
      <c r="AX1217" s="22" t="s">
        <v>782</v>
      </c>
      <c r="AY1217" s="23">
        <v>0</v>
      </c>
      <c r="AZ1217" s="23">
        <v>0</v>
      </c>
      <c r="BA1217" s="23">
        <v>0</v>
      </c>
      <c r="BB1217" s="14">
        <v>0</v>
      </c>
      <c r="BC1217" s="22">
        <v>1</v>
      </c>
      <c r="BD1217" s="23">
        <v>80</v>
      </c>
      <c r="BE1217" s="23">
        <v>0.08</v>
      </c>
      <c r="BF1217" s="23">
        <v>2.5746218676066225E-2</v>
      </c>
      <c r="BG1217" s="14">
        <v>6.1187564862164581E-3</v>
      </c>
      <c r="BH1217" s="22">
        <v>437</v>
      </c>
      <c r="BI1217" s="23">
        <v>9.690862903433473</v>
      </c>
      <c r="BJ1217" s="23">
        <v>10.98363735767607</v>
      </c>
      <c r="BK1217" s="14">
        <v>2.610332925782417</v>
      </c>
      <c r="BL1217" t="s">
        <v>531</v>
      </c>
    </row>
    <row r="1218" spans="1:64">
      <c r="A1218" t="s">
        <v>2113</v>
      </c>
      <c r="B1218" t="s">
        <v>2107</v>
      </c>
      <c r="C1218" t="s">
        <v>531</v>
      </c>
      <c r="D1218" t="s">
        <v>942</v>
      </c>
      <c r="E1218">
        <v>2020</v>
      </c>
      <c r="F1218" s="23">
        <v>45.06</v>
      </c>
      <c r="G1218" s="23">
        <v>17.27</v>
      </c>
      <c r="H1218" s="22">
        <v>51947</v>
      </c>
      <c r="I1218" s="34">
        <v>422.25182292952206</v>
      </c>
      <c r="J1218" s="22">
        <v>2</v>
      </c>
      <c r="K1218" s="22">
        <v>2</v>
      </c>
      <c r="L1218" s="23">
        <v>400</v>
      </c>
      <c r="M1218" s="23">
        <v>0.4</v>
      </c>
      <c r="N1218" s="23">
        <v>2.3923999999999999</v>
      </c>
      <c r="O1218" s="14">
        <v>0.56658133134911648</v>
      </c>
      <c r="P1218" s="22">
        <v>0</v>
      </c>
      <c r="Q1218" s="22">
        <v>0</v>
      </c>
      <c r="R1218" s="23">
        <v>0</v>
      </c>
      <c r="S1218" s="23">
        <v>0</v>
      </c>
      <c r="T1218" s="23">
        <v>0</v>
      </c>
      <c r="U1218" s="14">
        <v>0</v>
      </c>
      <c r="V1218" s="22">
        <v>0</v>
      </c>
      <c r="W1218" s="22">
        <v>0</v>
      </c>
      <c r="X1218" s="23">
        <v>0</v>
      </c>
      <c r="Y1218" s="23">
        <v>0</v>
      </c>
      <c r="Z1218" s="23">
        <v>0</v>
      </c>
      <c r="AA1218" s="14">
        <v>0</v>
      </c>
      <c r="AB1218" s="22">
        <v>1</v>
      </c>
      <c r="AC1218" s="22">
        <v>1</v>
      </c>
      <c r="AD1218" s="23">
        <v>510.27761802575105</v>
      </c>
      <c r="AE1218" s="23">
        <v>0.510277618025751</v>
      </c>
      <c r="AF1218" s="23">
        <v>0.71336811</v>
      </c>
      <c r="AG1218" s="14">
        <v>0.16894376087017346</v>
      </c>
      <c r="AH1218" s="22">
        <v>0</v>
      </c>
      <c r="AI1218" s="23">
        <v>0</v>
      </c>
      <c r="AJ1218" s="23">
        <v>0</v>
      </c>
      <c r="AK1218" s="23">
        <v>0</v>
      </c>
      <c r="AL1218" s="14">
        <v>0</v>
      </c>
      <c r="AM1218" s="22">
        <v>527</v>
      </c>
      <c r="AN1218" s="23">
        <v>9564.3499999999931</v>
      </c>
      <c r="AO1218" s="23">
        <v>9.5643499999999939</v>
      </c>
      <c r="AP1218" s="23">
        <v>8.4931427999999958</v>
      </c>
      <c r="AQ1218" s="14">
        <v>2.0113928084610269</v>
      </c>
      <c r="AR1218" s="22">
        <v>527</v>
      </c>
      <c r="AS1218" s="23">
        <v>9564.3499999999931</v>
      </c>
      <c r="AT1218" s="23">
        <v>9.5643499999999939</v>
      </c>
      <c r="AU1218" s="23">
        <v>8.4931427999999958</v>
      </c>
      <c r="AV1218" s="14">
        <v>2.0113928084610269</v>
      </c>
      <c r="AW1218" s="22">
        <v>0</v>
      </c>
      <c r="AX1218" s="22">
        <v>0</v>
      </c>
      <c r="AY1218" s="23">
        <v>0</v>
      </c>
      <c r="AZ1218" s="23">
        <v>0</v>
      </c>
      <c r="BA1218" s="23">
        <v>0</v>
      </c>
      <c r="BB1218" s="14">
        <v>0</v>
      </c>
      <c r="BC1218" s="22">
        <v>1</v>
      </c>
      <c r="BD1218" s="23">
        <v>80</v>
      </c>
      <c r="BE1218" s="23">
        <v>0.08</v>
      </c>
      <c r="BF1218" s="23">
        <v>6.3679861856008713E-2</v>
      </c>
      <c r="BG1218" s="14">
        <v>1.5081015261037134E-2</v>
      </c>
      <c r="BH1218" s="22">
        <v>531</v>
      </c>
      <c r="BI1218" s="23">
        <v>10.554627618025746</v>
      </c>
      <c r="BJ1218" s="23">
        <v>11.662590771856005</v>
      </c>
      <c r="BK1218" s="14">
        <v>2.761998915941354</v>
      </c>
      <c r="BL1218" t="s">
        <v>531</v>
      </c>
    </row>
    <row r="1219" spans="1:64">
      <c r="A1219" t="s">
        <v>2114</v>
      </c>
      <c r="B1219" t="s">
        <v>2107</v>
      </c>
      <c r="C1219" t="s">
        <v>531</v>
      </c>
      <c r="D1219" t="s">
        <v>942</v>
      </c>
      <c r="E1219">
        <v>2021</v>
      </c>
      <c r="F1219" s="23">
        <v>45.06</v>
      </c>
      <c r="G1219" s="23">
        <v>17.260000000000002</v>
      </c>
      <c r="H1219" s="22">
        <v>52155</v>
      </c>
      <c r="I1219" s="34">
        <v>389.48</v>
      </c>
      <c r="J1219" s="22">
        <v>2</v>
      </c>
      <c r="K1219" s="22">
        <v>2</v>
      </c>
      <c r="L1219" s="23">
        <v>400</v>
      </c>
      <c r="M1219" s="23">
        <v>0.4</v>
      </c>
      <c r="N1219" s="23">
        <v>2.3923999999999999</v>
      </c>
      <c r="O1219" s="14">
        <v>0.61</v>
      </c>
      <c r="P1219" s="22">
        <v>0</v>
      </c>
      <c r="Q1219" s="22">
        <v>0</v>
      </c>
      <c r="R1219" s="23">
        <v>0</v>
      </c>
      <c r="S1219" s="23">
        <v>0</v>
      </c>
      <c r="T1219" s="23">
        <v>0</v>
      </c>
      <c r="U1219" s="14">
        <v>0</v>
      </c>
      <c r="V1219" s="22">
        <v>0</v>
      </c>
      <c r="W1219" s="22">
        <v>0</v>
      </c>
      <c r="X1219" s="23">
        <v>0</v>
      </c>
      <c r="Y1219" s="23">
        <v>0</v>
      </c>
      <c r="Z1219" s="23">
        <v>0</v>
      </c>
      <c r="AA1219" s="14">
        <v>0</v>
      </c>
      <c r="AB1219" s="22">
        <v>1</v>
      </c>
      <c r="AC1219" s="22">
        <v>1</v>
      </c>
      <c r="AD1219" s="23">
        <v>570.41263519999995</v>
      </c>
      <c r="AE1219" s="23">
        <v>0.57041263499999995</v>
      </c>
      <c r="AF1219" s="23">
        <v>0.79743686400000002</v>
      </c>
      <c r="AG1219" s="14">
        <v>0.2</v>
      </c>
      <c r="AH1219" s="22">
        <v>0</v>
      </c>
      <c r="AI1219" s="23">
        <v>0</v>
      </c>
      <c r="AJ1219" s="23">
        <v>0</v>
      </c>
      <c r="AK1219" s="23">
        <v>0</v>
      </c>
      <c r="AL1219" s="14">
        <v>0</v>
      </c>
      <c r="AM1219" s="22">
        <v>673</v>
      </c>
      <c r="AN1219" s="23">
        <v>12044.02</v>
      </c>
      <c r="AO1219" s="23">
        <v>12.04402</v>
      </c>
      <c r="AP1219" s="23">
        <v>10.77726505</v>
      </c>
      <c r="AQ1219" s="14">
        <v>2.77</v>
      </c>
      <c r="AR1219" s="22">
        <v>673</v>
      </c>
      <c r="AS1219" s="23">
        <v>12044.02</v>
      </c>
      <c r="AT1219" s="23">
        <v>12.04402</v>
      </c>
      <c r="AU1219" s="23">
        <v>10.77726505</v>
      </c>
      <c r="AV1219" s="14">
        <v>2.77</v>
      </c>
      <c r="AW1219" s="22">
        <v>0</v>
      </c>
      <c r="AX1219" s="22">
        <v>0</v>
      </c>
      <c r="AY1219" s="23">
        <v>0</v>
      </c>
      <c r="AZ1219" s="23">
        <v>0</v>
      </c>
      <c r="BA1219" s="23">
        <v>0</v>
      </c>
      <c r="BB1219" s="14">
        <v>0</v>
      </c>
      <c r="BC1219" s="22">
        <v>1</v>
      </c>
      <c r="BD1219" s="23">
        <v>80</v>
      </c>
      <c r="BE1219" s="23">
        <v>0.08</v>
      </c>
      <c r="BF1219" s="23">
        <v>5.5528840000000003E-2</v>
      </c>
      <c r="BG1219" s="14">
        <v>0.01</v>
      </c>
      <c r="BH1219" s="22">
        <v>677</v>
      </c>
      <c r="BI1219" s="23">
        <v>13.09</v>
      </c>
      <c r="BJ1219" s="23">
        <v>14.02</v>
      </c>
      <c r="BK1219" s="14">
        <v>3.6</v>
      </c>
      <c r="BL1219" t="s">
        <v>531</v>
      </c>
    </row>
    <row r="1220" spans="1:64">
      <c r="A1220" t="s">
        <v>2115</v>
      </c>
      <c r="B1220" t="s">
        <v>2107</v>
      </c>
      <c r="C1220" t="s">
        <v>531</v>
      </c>
      <c r="D1220" s="111" t="s">
        <v>942</v>
      </c>
      <c r="E1220" s="110">
        <v>2022</v>
      </c>
      <c r="F1220" s="23"/>
      <c r="G1220" s="23"/>
      <c r="H1220" s="22">
        <v>52811</v>
      </c>
      <c r="I1220" s="34">
        <v>382.74973835393075</v>
      </c>
      <c r="J1220" s="22">
        <v>2</v>
      </c>
      <c r="K1220" s="22">
        <v>2</v>
      </c>
      <c r="L1220" s="23">
        <v>400</v>
      </c>
      <c r="M1220" s="23">
        <v>0.4</v>
      </c>
      <c r="N1220" s="23">
        <v>2.3672</v>
      </c>
      <c r="O1220" s="14">
        <v>0.61847200998241758</v>
      </c>
      <c r="P1220" s="22">
        <v>0</v>
      </c>
      <c r="Q1220" s="22">
        <v>0</v>
      </c>
      <c r="R1220" s="23">
        <v>0</v>
      </c>
      <c r="S1220" s="23">
        <v>0</v>
      </c>
      <c r="T1220" s="23">
        <v>0</v>
      </c>
      <c r="U1220" s="14">
        <v>0</v>
      </c>
      <c r="V1220" s="22">
        <v>0</v>
      </c>
      <c r="W1220" s="22">
        <v>0</v>
      </c>
      <c r="X1220" s="23">
        <v>0</v>
      </c>
      <c r="Y1220" s="23">
        <v>0</v>
      </c>
      <c r="Z1220" s="23">
        <v>0</v>
      </c>
      <c r="AA1220" s="14">
        <v>0</v>
      </c>
      <c r="AB1220" s="22">
        <v>1</v>
      </c>
      <c r="AC1220" s="22">
        <v>1</v>
      </c>
      <c r="AD1220" s="23">
        <v>594.90021244635204</v>
      </c>
      <c r="AE1220" s="23">
        <v>0.59490021244635205</v>
      </c>
      <c r="AF1220" s="23">
        <v>0.83167049699999995</v>
      </c>
      <c r="AG1220" s="14">
        <v>0.21728832541511753</v>
      </c>
      <c r="AH1220" s="22">
        <v>0</v>
      </c>
      <c r="AI1220" s="23">
        <v>0</v>
      </c>
      <c r="AJ1220" s="23">
        <v>0</v>
      </c>
      <c r="AK1220" s="23">
        <v>0</v>
      </c>
      <c r="AL1220" s="14">
        <v>0</v>
      </c>
      <c r="AM1220" s="22">
        <v>880</v>
      </c>
      <c r="AN1220" s="23">
        <v>14841.141000000003</v>
      </c>
      <c r="AO1220" s="23">
        <v>14.841141</v>
      </c>
      <c r="AP1220" s="23">
        <v>15.20272934603106</v>
      </c>
      <c r="AQ1220" s="14">
        <v>3.9719764176489161</v>
      </c>
      <c r="AR1220" s="22">
        <v>880</v>
      </c>
      <c r="AS1220" s="23">
        <v>14841.141</v>
      </c>
      <c r="AT1220" s="23">
        <v>14.841141</v>
      </c>
      <c r="AU1220" s="23">
        <v>15.2027293460311</v>
      </c>
      <c r="AV1220" s="14">
        <v>3.9719764176489272</v>
      </c>
      <c r="AW1220" s="22">
        <v>0</v>
      </c>
      <c r="AX1220" s="22">
        <v>0</v>
      </c>
      <c r="AY1220" s="23">
        <v>0</v>
      </c>
      <c r="AZ1220" s="23">
        <v>0</v>
      </c>
      <c r="BA1220" s="23">
        <v>0</v>
      </c>
      <c r="BB1220" s="14">
        <v>0</v>
      </c>
      <c r="BC1220" s="22">
        <v>1</v>
      </c>
      <c r="BD1220" s="23">
        <v>80</v>
      </c>
      <c r="BE1220" s="23">
        <v>0.08</v>
      </c>
      <c r="BF1220" s="23">
        <v>6.2024185447752497E-2</v>
      </c>
      <c r="BG1220" s="14">
        <v>1.6204892971186931E-2</v>
      </c>
      <c r="BH1220" s="22">
        <v>884</v>
      </c>
      <c r="BI1220" s="23">
        <v>15.916041212446354</v>
      </c>
      <c r="BJ1220" s="23">
        <v>18.463624028478854</v>
      </c>
      <c r="BK1220" s="14">
        <v>4.8239416460176487</v>
      </c>
      <c r="BL1220" t="s">
        <v>531</v>
      </c>
    </row>
    <row r="1221" spans="1:64">
      <c r="A1221" t="s">
        <v>2116</v>
      </c>
      <c r="B1221" t="s">
        <v>2107</v>
      </c>
      <c r="C1221" t="s">
        <v>531</v>
      </c>
      <c r="D1221" t="s">
        <v>942</v>
      </c>
      <c r="E1221">
        <v>2023</v>
      </c>
      <c r="F1221">
        <v>45.06</v>
      </c>
      <c r="G1221">
        <v>18.37</v>
      </c>
      <c r="H1221">
        <v>52304</v>
      </c>
      <c r="I1221">
        <v>382.74973835393075</v>
      </c>
      <c r="J1221">
        <v>2</v>
      </c>
      <c r="K1221">
        <v>2</v>
      </c>
      <c r="L1221">
        <v>400</v>
      </c>
      <c r="M1221">
        <v>0.4</v>
      </c>
      <c r="N1221">
        <v>2.3672</v>
      </c>
      <c r="O1221">
        <v>0.61847200998241758</v>
      </c>
      <c r="P1221">
        <v>0</v>
      </c>
      <c r="Q1221">
        <v>0</v>
      </c>
      <c r="R1221">
        <v>0</v>
      </c>
      <c r="S1221">
        <v>0</v>
      </c>
      <c r="T1221">
        <v>0</v>
      </c>
      <c r="U1221">
        <v>0</v>
      </c>
      <c r="V1221">
        <v>0</v>
      </c>
      <c r="W1221">
        <v>0</v>
      </c>
      <c r="X1221">
        <v>0</v>
      </c>
      <c r="Y1221">
        <v>0</v>
      </c>
      <c r="Z1221">
        <v>0</v>
      </c>
      <c r="AA1221">
        <v>0</v>
      </c>
      <c r="AB1221">
        <v>1</v>
      </c>
      <c r="AC1221">
        <v>1</v>
      </c>
      <c r="AD1221">
        <v>491.56421459227499</v>
      </c>
      <c r="AE1221">
        <v>0.49156421459227501</v>
      </c>
      <c r="AF1221">
        <v>0.68720677200000002</v>
      </c>
      <c r="AG1221">
        <v>0.17954467453209236</v>
      </c>
      <c r="AH1221">
        <v>1</v>
      </c>
      <c r="AI1221">
        <v>1.07</v>
      </c>
      <c r="AJ1221">
        <v>1.07E-3</v>
      </c>
      <c r="AK1221">
        <v>1.0039999999999999E-3</v>
      </c>
      <c r="AL1221">
        <v>2.8299999999999999E-4</v>
      </c>
      <c r="AM1221">
        <v>1246</v>
      </c>
      <c r="AN1221">
        <v>18868.93</v>
      </c>
      <c r="AO1221">
        <v>18.868929999999999</v>
      </c>
      <c r="AP1221">
        <v>17.698815</v>
      </c>
      <c r="AQ1221">
        <v>4.6241220375789807</v>
      </c>
      <c r="AR1221">
        <v>1399</v>
      </c>
      <c r="AS1221">
        <v>18985.381000000001</v>
      </c>
      <c r="AT1221">
        <v>18.985381</v>
      </c>
      <c r="AU1221">
        <v>17.808045041306499</v>
      </c>
      <c r="AV1221">
        <v>4.6526602781996687</v>
      </c>
      <c r="AW1221">
        <v>0</v>
      </c>
      <c r="AX1221">
        <v>0</v>
      </c>
      <c r="AY1221">
        <v>0</v>
      </c>
      <c r="AZ1221">
        <v>0</v>
      </c>
      <c r="BA1221">
        <v>0</v>
      </c>
      <c r="BB1221">
        <v>0</v>
      </c>
      <c r="BC1221">
        <v>1</v>
      </c>
      <c r="BD1221">
        <v>80</v>
      </c>
      <c r="BE1221">
        <v>0.08</v>
      </c>
      <c r="BF1221">
        <v>7.4060000000000001E-2</v>
      </c>
      <c r="BG1221">
        <v>1.9349458034512441E-2</v>
      </c>
      <c r="BH1221">
        <v>1403</v>
      </c>
      <c r="BI1221">
        <v>19.956945214592274</v>
      </c>
      <c r="BJ1221">
        <v>20.936511813306499</v>
      </c>
      <c r="BK1221">
        <v>5.4700264207486908</v>
      </c>
      <c r="BL1221" t="s">
        <v>531</v>
      </c>
    </row>
    <row r="1222" spans="1:64">
      <c r="A1222" t="s">
        <v>2117</v>
      </c>
      <c r="B1222" t="s">
        <v>2107</v>
      </c>
      <c r="C1222" t="s">
        <v>531</v>
      </c>
      <c r="D1222" t="s">
        <v>942</v>
      </c>
      <c r="E1222">
        <v>2024</v>
      </c>
      <c r="F1222">
        <v>45.06</v>
      </c>
      <c r="G1222">
        <v>18.440000000000001</v>
      </c>
      <c r="H1222">
        <v>52309</v>
      </c>
      <c r="I1222">
        <v>358.68794702918632</v>
      </c>
      <c r="J1222">
        <v>2</v>
      </c>
      <c r="K1222">
        <v>2</v>
      </c>
      <c r="L1222">
        <v>400</v>
      </c>
      <c r="M1222">
        <v>0.4</v>
      </c>
      <c r="N1222">
        <v>2.3672</v>
      </c>
      <c r="O1222">
        <v>0.65996084329183824</v>
      </c>
      <c r="P1222">
        <v>0</v>
      </c>
      <c r="Q1222">
        <v>0</v>
      </c>
      <c r="R1222">
        <v>0</v>
      </c>
      <c r="S1222">
        <v>0</v>
      </c>
      <c r="T1222">
        <v>0</v>
      </c>
      <c r="U1222">
        <v>0</v>
      </c>
      <c r="V1222">
        <v>0</v>
      </c>
      <c r="W1222">
        <v>0</v>
      </c>
      <c r="X1222">
        <v>0</v>
      </c>
      <c r="Y1222">
        <v>0</v>
      </c>
      <c r="Z1222">
        <v>0</v>
      </c>
      <c r="AA1222">
        <v>0</v>
      </c>
      <c r="AB1222">
        <v>1</v>
      </c>
      <c r="AC1222">
        <v>1</v>
      </c>
      <c r="AD1222">
        <v>125</v>
      </c>
      <c r="AE1222">
        <v>0.125</v>
      </c>
      <c r="AF1222">
        <v>0.81865463400000005</v>
      </c>
      <c r="AG1222">
        <v>0.22823589161009261</v>
      </c>
      <c r="AH1222">
        <v>1</v>
      </c>
      <c r="AI1222">
        <v>1.07</v>
      </c>
      <c r="AJ1222">
        <v>1.07E-3</v>
      </c>
      <c r="AK1222">
        <v>9.6507987694824003E-4</v>
      </c>
      <c r="AL1222">
        <v>2.6905835140028048E-4</v>
      </c>
      <c r="AM1222">
        <v>1566</v>
      </c>
      <c r="AN1222">
        <v>28091.698000000011</v>
      </c>
      <c r="AO1222">
        <v>28.091698000000019</v>
      </c>
      <c r="AP1222">
        <v>25.337133130006617</v>
      </c>
      <c r="AQ1222">
        <v>7.0638373382378923</v>
      </c>
      <c r="AR1222">
        <v>1950</v>
      </c>
      <c r="AS1222">
        <v>28435.560999999892</v>
      </c>
      <c r="AT1222">
        <v>28.435561000000099</v>
      </c>
      <c r="AU1222">
        <v>25.64727823442432</v>
      </c>
      <c r="AV1222">
        <v>7.1503038914038033</v>
      </c>
      <c r="AW1222">
        <v>0</v>
      </c>
      <c r="AX1222">
        <v>0</v>
      </c>
      <c r="AY1222">
        <v>0</v>
      </c>
      <c r="AZ1222">
        <v>0</v>
      </c>
      <c r="BA1222">
        <v>0</v>
      </c>
      <c r="BB1222">
        <v>0</v>
      </c>
      <c r="BC1222">
        <v>1</v>
      </c>
      <c r="BD1222">
        <v>80</v>
      </c>
      <c r="BE1222">
        <v>0.08</v>
      </c>
      <c r="BF1222">
        <v>6.5037137536234024E-2</v>
      </c>
      <c r="BG1222">
        <v>1.8131955108862906E-2</v>
      </c>
      <c r="BH1222">
        <v>1954</v>
      </c>
      <c r="BI1222">
        <v>29.040561000000096</v>
      </c>
      <c r="BJ1222">
        <v>28.898170005960555</v>
      </c>
      <c r="BK1222">
        <v>8.0566325814145969</v>
      </c>
      <c r="BL1222" t="s">
        <v>531</v>
      </c>
    </row>
    <row r="1223" spans="1:64">
      <c r="A1223" t="s">
        <v>2118</v>
      </c>
      <c r="B1223" t="s">
        <v>2119</v>
      </c>
      <c r="C1223" t="s">
        <v>532</v>
      </c>
      <c r="D1223" t="s">
        <v>942</v>
      </c>
      <c r="E1223">
        <v>2012</v>
      </c>
      <c r="F1223" s="23">
        <v>51.22</v>
      </c>
      <c r="G1223" s="23">
        <v>22.21</v>
      </c>
      <c r="H1223" s="22">
        <v>56435</v>
      </c>
      <c r="I1223" s="34">
        <v>483.08861899999999</v>
      </c>
      <c r="J1223" s="22">
        <v>0</v>
      </c>
      <c r="K1223" s="22" t="s">
        <v>782</v>
      </c>
      <c r="L1223" s="23">
        <v>0</v>
      </c>
      <c r="M1223" s="23">
        <v>0</v>
      </c>
      <c r="N1223" s="23">
        <v>0</v>
      </c>
      <c r="O1223" s="14">
        <v>0</v>
      </c>
      <c r="P1223" s="22">
        <v>0</v>
      </c>
      <c r="Q1223" s="22" t="s">
        <v>782</v>
      </c>
      <c r="R1223" s="23">
        <v>0</v>
      </c>
      <c r="S1223" s="23">
        <v>0</v>
      </c>
      <c r="T1223" s="23">
        <v>0</v>
      </c>
      <c r="U1223" s="14">
        <v>0</v>
      </c>
      <c r="V1223" s="22">
        <v>0</v>
      </c>
      <c r="W1223" s="22" t="s">
        <v>782</v>
      </c>
      <c r="X1223" s="23">
        <v>0</v>
      </c>
      <c r="Y1223" s="23">
        <v>0</v>
      </c>
      <c r="Z1223" s="23">
        <v>0</v>
      </c>
      <c r="AA1223" s="14">
        <v>0</v>
      </c>
      <c r="AB1223" s="22">
        <v>0</v>
      </c>
      <c r="AC1223" s="22" t="s">
        <v>782</v>
      </c>
      <c r="AD1223" s="23">
        <v>0</v>
      </c>
      <c r="AE1223" s="23">
        <v>0</v>
      </c>
      <c r="AF1223" s="23">
        <v>0</v>
      </c>
      <c r="AG1223" s="14">
        <v>0</v>
      </c>
      <c r="AH1223" s="22" t="s">
        <v>782</v>
      </c>
      <c r="AI1223" s="23" t="s">
        <v>782</v>
      </c>
      <c r="AJ1223" s="23" t="s">
        <v>782</v>
      </c>
      <c r="AK1223" s="23" t="s">
        <v>782</v>
      </c>
      <c r="AL1223" s="14" t="s">
        <v>782</v>
      </c>
      <c r="AM1223" s="22" t="s">
        <v>782</v>
      </c>
      <c r="AN1223" s="23" t="s">
        <v>782</v>
      </c>
      <c r="AO1223" s="23" t="s">
        <v>782</v>
      </c>
      <c r="AP1223" s="23" t="s">
        <v>782</v>
      </c>
      <c r="AQ1223" s="14" t="s">
        <v>782</v>
      </c>
      <c r="AR1223" s="22">
        <v>274</v>
      </c>
      <c r="AS1223" s="23">
        <v>3999.4300000000012</v>
      </c>
      <c r="AT1223" s="23">
        <v>3.9994300000000012</v>
      </c>
      <c r="AU1223" s="23">
        <v>3.2277300000000002</v>
      </c>
      <c r="AV1223" s="14">
        <v>0.66814449213923621</v>
      </c>
      <c r="AW1223" s="22">
        <v>0</v>
      </c>
      <c r="AX1223" s="22" t="s">
        <v>782</v>
      </c>
      <c r="AY1223" s="23">
        <v>0</v>
      </c>
      <c r="AZ1223" s="23">
        <v>0</v>
      </c>
      <c r="BA1223" s="23">
        <v>0</v>
      </c>
      <c r="BB1223" s="14">
        <v>0</v>
      </c>
      <c r="BC1223" s="22">
        <v>0</v>
      </c>
      <c r="BD1223" s="23">
        <v>0</v>
      </c>
      <c r="BE1223" s="23">
        <v>0</v>
      </c>
      <c r="BF1223" s="23">
        <v>0</v>
      </c>
      <c r="BG1223" s="14">
        <v>0</v>
      </c>
      <c r="BH1223" s="22">
        <v>274</v>
      </c>
      <c r="BI1223" s="23">
        <v>3.9994300000000012</v>
      </c>
      <c r="BJ1223" s="23">
        <v>3.2277300000000002</v>
      </c>
      <c r="BK1223" s="14">
        <v>0.66814449213923621</v>
      </c>
      <c r="BL1223" t="s">
        <v>532</v>
      </c>
    </row>
    <row r="1224" spans="1:64">
      <c r="A1224" t="s">
        <v>2120</v>
      </c>
      <c r="B1224" t="s">
        <v>2119</v>
      </c>
      <c r="C1224" t="s">
        <v>532</v>
      </c>
      <c r="D1224" t="s">
        <v>942</v>
      </c>
      <c r="E1224">
        <v>2015</v>
      </c>
      <c r="F1224" s="23">
        <v>51.22</v>
      </c>
      <c r="G1224" s="23">
        <v>22.34</v>
      </c>
      <c r="H1224" s="22">
        <v>59496</v>
      </c>
      <c r="I1224" s="34">
        <v>471.92290801423144</v>
      </c>
      <c r="J1224" s="13">
        <v>0</v>
      </c>
      <c r="K1224" s="13">
        <v>0</v>
      </c>
      <c r="L1224" s="19">
        <v>0</v>
      </c>
      <c r="M1224" s="35">
        <v>0</v>
      </c>
      <c r="N1224" s="19">
        <v>0</v>
      </c>
      <c r="O1224" s="17">
        <v>0</v>
      </c>
      <c r="P1224" s="36">
        <v>0</v>
      </c>
      <c r="Q1224" s="37">
        <v>0</v>
      </c>
      <c r="R1224" s="38">
        <v>0</v>
      </c>
      <c r="S1224" s="27">
        <v>0</v>
      </c>
      <c r="T1224" s="23">
        <v>0</v>
      </c>
      <c r="U1224" s="17">
        <v>0</v>
      </c>
      <c r="V1224" s="22">
        <v>0</v>
      </c>
      <c r="W1224" s="22">
        <v>0</v>
      </c>
      <c r="X1224" s="23">
        <v>0</v>
      </c>
      <c r="Y1224" s="27">
        <v>0</v>
      </c>
      <c r="Z1224" s="27">
        <v>0</v>
      </c>
      <c r="AA1224" s="14">
        <v>0</v>
      </c>
      <c r="AB1224" s="39">
        <v>1</v>
      </c>
      <c r="AC1224" s="22" t="s">
        <v>782</v>
      </c>
      <c r="AD1224" s="23">
        <v>0</v>
      </c>
      <c r="AE1224" s="23">
        <v>0</v>
      </c>
      <c r="AF1224" s="23">
        <v>1.3975295879999998</v>
      </c>
      <c r="AG1224" s="14">
        <v>0.29613514501352745</v>
      </c>
      <c r="AH1224" s="22" t="s">
        <v>782</v>
      </c>
      <c r="AI1224" s="23" t="s">
        <v>782</v>
      </c>
      <c r="AJ1224" s="23" t="s">
        <v>782</v>
      </c>
      <c r="AK1224" s="23" t="s">
        <v>782</v>
      </c>
      <c r="AL1224" s="14" t="s">
        <v>782</v>
      </c>
      <c r="AM1224" s="22" t="s">
        <v>782</v>
      </c>
      <c r="AN1224" s="23" t="s">
        <v>782</v>
      </c>
      <c r="AO1224" s="23" t="s">
        <v>782</v>
      </c>
      <c r="AP1224" s="23" t="s">
        <v>782</v>
      </c>
      <c r="AQ1224" s="14" t="s">
        <v>782</v>
      </c>
      <c r="AR1224" s="40">
        <v>360</v>
      </c>
      <c r="AS1224" s="41">
        <v>8871.5490000000009</v>
      </c>
      <c r="AT1224" s="23">
        <v>8.8715490000000017</v>
      </c>
      <c r="AU1224" s="23">
        <v>7.8793795558457607</v>
      </c>
      <c r="AV1224" s="14">
        <v>1.6696327773111932</v>
      </c>
      <c r="AW1224" s="22">
        <v>0</v>
      </c>
      <c r="AX1224" s="22" t="s">
        <v>782</v>
      </c>
      <c r="AY1224" s="23">
        <v>0</v>
      </c>
      <c r="AZ1224" s="23">
        <v>0</v>
      </c>
      <c r="BA1224" s="23">
        <v>0</v>
      </c>
      <c r="BB1224" s="14">
        <v>0</v>
      </c>
      <c r="BC1224" s="42">
        <v>0</v>
      </c>
      <c r="BD1224" s="46">
        <v>0</v>
      </c>
      <c r="BE1224" s="44">
        <v>0</v>
      </c>
      <c r="BF1224" s="23">
        <v>0</v>
      </c>
      <c r="BG1224" s="14">
        <v>0</v>
      </c>
      <c r="BH1224" s="22">
        <v>361</v>
      </c>
      <c r="BI1224" s="23">
        <v>8.8715490000000017</v>
      </c>
      <c r="BJ1224" s="23">
        <v>9.27690914384576</v>
      </c>
      <c r="BK1224" s="14">
        <v>1.9657679223247206</v>
      </c>
      <c r="BL1224" t="s">
        <v>532</v>
      </c>
    </row>
    <row r="1225" spans="1:64">
      <c r="A1225" t="s">
        <v>2121</v>
      </c>
      <c r="B1225" t="s">
        <v>2119</v>
      </c>
      <c r="C1225" t="s">
        <v>532</v>
      </c>
      <c r="D1225" t="s">
        <v>942</v>
      </c>
      <c r="E1225">
        <v>2016</v>
      </c>
      <c r="F1225" s="23">
        <v>51.22</v>
      </c>
      <c r="G1225" s="23">
        <v>22.34</v>
      </c>
      <c r="H1225" s="22">
        <v>59272</v>
      </c>
      <c r="I1225" s="34">
        <v>505.85957886690767</v>
      </c>
      <c r="J1225" s="13">
        <v>0</v>
      </c>
      <c r="K1225" s="13">
        <v>0</v>
      </c>
      <c r="L1225" s="19">
        <v>0</v>
      </c>
      <c r="M1225" s="35">
        <v>0</v>
      </c>
      <c r="N1225" s="19">
        <v>0</v>
      </c>
      <c r="O1225" s="17">
        <v>0</v>
      </c>
      <c r="P1225" s="13">
        <v>0</v>
      </c>
      <c r="Q1225" s="13">
        <v>0</v>
      </c>
      <c r="R1225" s="19">
        <v>0</v>
      </c>
      <c r="S1225" s="27">
        <v>0</v>
      </c>
      <c r="T1225" s="19">
        <v>0</v>
      </c>
      <c r="U1225" s="17">
        <v>0</v>
      </c>
      <c r="V1225" s="13">
        <v>0</v>
      </c>
      <c r="W1225" s="13">
        <v>0</v>
      </c>
      <c r="X1225" s="19">
        <v>0</v>
      </c>
      <c r="Y1225" s="27">
        <v>0</v>
      </c>
      <c r="Z1225" s="19">
        <v>0</v>
      </c>
      <c r="AA1225" s="14">
        <v>0</v>
      </c>
      <c r="AB1225" s="13">
        <v>1</v>
      </c>
      <c r="AC1225" s="22" t="s">
        <v>782</v>
      </c>
      <c r="AD1225" s="19">
        <v>0</v>
      </c>
      <c r="AE1225" s="23">
        <v>0</v>
      </c>
      <c r="AF1225" s="19">
        <v>0.98599325999999998</v>
      </c>
      <c r="AG1225" s="14">
        <v>0.19491441917706892</v>
      </c>
      <c r="AH1225" s="22" t="s">
        <v>782</v>
      </c>
      <c r="AI1225" s="23" t="s">
        <v>782</v>
      </c>
      <c r="AJ1225" s="23" t="s">
        <v>782</v>
      </c>
      <c r="AK1225" s="23" t="s">
        <v>782</v>
      </c>
      <c r="AL1225" s="14" t="s">
        <v>782</v>
      </c>
      <c r="AM1225" s="22" t="s">
        <v>782</v>
      </c>
      <c r="AN1225" s="23" t="s">
        <v>782</v>
      </c>
      <c r="AO1225" s="23" t="s">
        <v>782</v>
      </c>
      <c r="AP1225" s="23" t="s">
        <v>782</v>
      </c>
      <c r="AQ1225" s="14" t="s">
        <v>782</v>
      </c>
      <c r="AR1225" s="13">
        <v>389</v>
      </c>
      <c r="AS1225" s="19">
        <v>9238.6389999999974</v>
      </c>
      <c r="AT1225" s="23">
        <v>9.2386389999999974</v>
      </c>
      <c r="AU1225" s="19">
        <v>8.2039114319999982</v>
      </c>
      <c r="AV1225" s="14">
        <v>1.621776432577638</v>
      </c>
      <c r="AW1225" s="13">
        <v>0</v>
      </c>
      <c r="AX1225" s="22" t="s">
        <v>782</v>
      </c>
      <c r="AY1225" s="19">
        <v>0</v>
      </c>
      <c r="AZ1225" s="23">
        <v>0</v>
      </c>
      <c r="BA1225" s="19">
        <v>0</v>
      </c>
      <c r="BB1225" s="14">
        <v>0</v>
      </c>
      <c r="BC1225" s="13">
        <v>3</v>
      </c>
      <c r="BD1225" s="19">
        <v>8550</v>
      </c>
      <c r="BE1225" s="44">
        <v>8.5500000000000007</v>
      </c>
      <c r="BF1225" s="19">
        <v>17.276183398600548</v>
      </c>
      <c r="BG1225" s="14">
        <v>3.4152132568682534</v>
      </c>
      <c r="BH1225" s="22">
        <v>393</v>
      </c>
      <c r="BI1225" s="23">
        <v>17.788638999999996</v>
      </c>
      <c r="BJ1225" s="23">
        <v>26.466088090600547</v>
      </c>
      <c r="BK1225" s="14">
        <v>5.2319041086229605</v>
      </c>
      <c r="BL1225" t="s">
        <v>532</v>
      </c>
    </row>
    <row r="1226" spans="1:64">
      <c r="A1226" t="s">
        <v>2122</v>
      </c>
      <c r="B1226" t="s">
        <v>2119</v>
      </c>
      <c r="C1226" t="s">
        <v>532</v>
      </c>
      <c r="D1226" t="s">
        <v>942</v>
      </c>
      <c r="E1226">
        <v>2017</v>
      </c>
      <c r="F1226" s="23">
        <v>51.22</v>
      </c>
      <c r="G1226" s="23">
        <v>22.36</v>
      </c>
      <c r="H1226" s="22">
        <v>59762</v>
      </c>
      <c r="I1226" s="34">
        <v>469.43113534099291</v>
      </c>
      <c r="J1226" s="13">
        <v>0</v>
      </c>
      <c r="K1226" s="13">
        <v>0</v>
      </c>
      <c r="L1226" s="19">
        <v>0</v>
      </c>
      <c r="M1226" s="19">
        <v>0</v>
      </c>
      <c r="N1226" s="19">
        <v>0</v>
      </c>
      <c r="O1226" s="17">
        <v>0</v>
      </c>
      <c r="P1226" s="13">
        <v>0</v>
      </c>
      <c r="Q1226" s="13">
        <v>0</v>
      </c>
      <c r="R1226" s="19">
        <v>0</v>
      </c>
      <c r="S1226" s="19">
        <v>0</v>
      </c>
      <c r="T1226" s="19">
        <v>0</v>
      </c>
      <c r="U1226" s="17">
        <v>0</v>
      </c>
      <c r="V1226" s="13">
        <v>0</v>
      </c>
      <c r="W1226" s="13">
        <v>0</v>
      </c>
      <c r="X1226" s="19">
        <v>0</v>
      </c>
      <c r="Y1226" s="19">
        <v>0</v>
      </c>
      <c r="Z1226" s="19">
        <v>0</v>
      </c>
      <c r="AA1226" s="14">
        <v>0</v>
      </c>
      <c r="AB1226" s="13">
        <v>1</v>
      </c>
      <c r="AC1226" s="22" t="s">
        <v>782</v>
      </c>
      <c r="AD1226" s="19">
        <v>200</v>
      </c>
      <c r="AE1226" s="19">
        <v>0.2</v>
      </c>
      <c r="AF1226" s="19">
        <v>1.416917376</v>
      </c>
      <c r="AG1226" s="14">
        <v>0.3018371107768037</v>
      </c>
      <c r="AH1226" s="22" t="s">
        <v>782</v>
      </c>
      <c r="AI1226" s="23" t="s">
        <v>782</v>
      </c>
      <c r="AJ1226" s="23" t="s">
        <v>782</v>
      </c>
      <c r="AK1226" s="23" t="s">
        <v>782</v>
      </c>
      <c r="AL1226" s="14" t="s">
        <v>782</v>
      </c>
      <c r="AM1226" s="22" t="s">
        <v>782</v>
      </c>
      <c r="AN1226" s="23" t="s">
        <v>782</v>
      </c>
      <c r="AO1226" s="23" t="s">
        <v>782</v>
      </c>
      <c r="AP1226" s="23" t="s">
        <v>782</v>
      </c>
      <c r="AQ1226" s="14" t="s">
        <v>782</v>
      </c>
      <c r="AR1226" s="13">
        <v>424</v>
      </c>
      <c r="AS1226" s="19">
        <v>9757.3439999999973</v>
      </c>
      <c r="AT1226" s="19">
        <v>9.7573439999999927</v>
      </c>
      <c r="AU1226" s="19">
        <v>8.6645214719999988</v>
      </c>
      <c r="AV1226" s="14">
        <v>1.8457492099892618</v>
      </c>
      <c r="AW1226" s="13">
        <v>0</v>
      </c>
      <c r="AX1226" s="22" t="s">
        <v>782</v>
      </c>
      <c r="AY1226" s="19">
        <v>0</v>
      </c>
      <c r="AZ1226" s="19">
        <v>0</v>
      </c>
      <c r="BA1226" s="19">
        <v>0</v>
      </c>
      <c r="BB1226" s="14">
        <v>0</v>
      </c>
      <c r="BC1226" s="13">
        <v>5</v>
      </c>
      <c r="BD1226" s="19">
        <v>13610</v>
      </c>
      <c r="BE1226" s="19">
        <v>13.61</v>
      </c>
      <c r="BF1226" s="19">
        <v>31.000810103600124</v>
      </c>
      <c r="BG1226" s="14">
        <v>6.6039100881285302</v>
      </c>
      <c r="BH1226" s="22">
        <v>430</v>
      </c>
      <c r="BI1226" s="23">
        <v>23.567343999999991</v>
      </c>
      <c r="BJ1226" s="23">
        <v>41.082248951600121</v>
      </c>
      <c r="BK1226" s="14">
        <v>8.7514964088945959</v>
      </c>
      <c r="BL1226" t="s">
        <v>532</v>
      </c>
    </row>
    <row r="1227" spans="1:64">
      <c r="A1227" t="s">
        <v>2123</v>
      </c>
      <c r="B1227" t="s">
        <v>2119</v>
      </c>
      <c r="C1227" t="s">
        <v>532</v>
      </c>
      <c r="D1227" t="s">
        <v>942</v>
      </c>
      <c r="E1227">
        <v>2018</v>
      </c>
      <c r="F1227" s="23">
        <v>51.22</v>
      </c>
      <c r="G1227" s="23">
        <v>22.4</v>
      </c>
      <c r="H1227" s="22">
        <v>60189</v>
      </c>
      <c r="I1227" s="34">
        <v>469.46449931649693</v>
      </c>
      <c r="J1227" s="13">
        <v>0</v>
      </c>
      <c r="K1227" s="13">
        <v>0</v>
      </c>
      <c r="L1227" s="19">
        <v>0</v>
      </c>
      <c r="M1227" s="19">
        <v>0</v>
      </c>
      <c r="N1227" s="19">
        <v>0</v>
      </c>
      <c r="O1227" s="17">
        <v>0</v>
      </c>
      <c r="P1227" s="13">
        <v>0</v>
      </c>
      <c r="Q1227" s="13">
        <v>0</v>
      </c>
      <c r="R1227" s="19">
        <v>0</v>
      </c>
      <c r="S1227" s="19">
        <v>0</v>
      </c>
      <c r="T1227" s="19">
        <v>0</v>
      </c>
      <c r="U1227" s="17">
        <v>0</v>
      </c>
      <c r="V1227" s="13">
        <v>0</v>
      </c>
      <c r="W1227" s="13">
        <v>0</v>
      </c>
      <c r="X1227" s="19">
        <v>0</v>
      </c>
      <c r="Y1227" s="19">
        <v>0</v>
      </c>
      <c r="Z1227" s="19">
        <v>0</v>
      </c>
      <c r="AA1227" s="14">
        <v>0</v>
      </c>
      <c r="AB1227" s="13">
        <v>1</v>
      </c>
      <c r="AC1227" s="22" t="s">
        <v>782</v>
      </c>
      <c r="AD1227" s="19">
        <v>200</v>
      </c>
      <c r="AE1227" s="19">
        <v>0.2</v>
      </c>
      <c r="AF1227" s="19">
        <v>0.88136525399999999</v>
      </c>
      <c r="AG1227" s="14">
        <v>0.18773842437142699</v>
      </c>
      <c r="AH1227" s="22" t="s">
        <v>782</v>
      </c>
      <c r="AI1227" s="23" t="s">
        <v>782</v>
      </c>
      <c r="AJ1227" s="23" t="s">
        <v>782</v>
      </c>
      <c r="AK1227" s="23" t="s">
        <v>782</v>
      </c>
      <c r="AL1227" s="14" t="s">
        <v>782</v>
      </c>
      <c r="AM1227" s="22" t="s">
        <v>782</v>
      </c>
      <c r="AN1227" s="23" t="s">
        <v>782</v>
      </c>
      <c r="AO1227" s="23" t="s">
        <v>782</v>
      </c>
      <c r="AP1227" s="23" t="s">
        <v>782</v>
      </c>
      <c r="AQ1227" s="14" t="s">
        <v>782</v>
      </c>
      <c r="AR1227" s="13">
        <v>448</v>
      </c>
      <c r="AS1227" s="19">
        <v>9919.6339999999927</v>
      </c>
      <c r="AT1227" s="19">
        <v>9.919633999999995</v>
      </c>
      <c r="AU1227" s="19">
        <v>8.8086349919999982</v>
      </c>
      <c r="AV1227" s="14">
        <v>1.8763154625801679</v>
      </c>
      <c r="AW1227" s="13">
        <v>0</v>
      </c>
      <c r="AX1227" s="22" t="s">
        <v>782</v>
      </c>
      <c r="AY1227" s="19">
        <v>0</v>
      </c>
      <c r="AZ1227" s="19">
        <v>0</v>
      </c>
      <c r="BA1227" s="19">
        <v>0</v>
      </c>
      <c r="BB1227" s="14">
        <v>0</v>
      </c>
      <c r="BC1227" s="13">
        <v>5</v>
      </c>
      <c r="BD1227" s="19">
        <v>13610</v>
      </c>
      <c r="BE1227" s="19">
        <v>13.61</v>
      </c>
      <c r="BF1227" s="19">
        <v>31.207274161149126</v>
      </c>
      <c r="BG1227" s="14">
        <v>6.6474193909410495</v>
      </c>
      <c r="BH1227" s="22">
        <v>454</v>
      </c>
      <c r="BI1227" s="23">
        <v>23.729633999999994</v>
      </c>
      <c r="BJ1227" s="23">
        <v>40.897274407149126</v>
      </c>
      <c r="BK1227" s="14">
        <v>8.7114732778926438</v>
      </c>
      <c r="BL1227" t="s">
        <v>532</v>
      </c>
    </row>
    <row r="1228" spans="1:64">
      <c r="A1228" t="s">
        <v>2124</v>
      </c>
      <c r="B1228" t="s">
        <v>2119</v>
      </c>
      <c r="C1228" t="s">
        <v>532</v>
      </c>
      <c r="D1228" t="s">
        <v>942</v>
      </c>
      <c r="E1228">
        <v>2019</v>
      </c>
      <c r="F1228" s="23">
        <v>51.22</v>
      </c>
      <c r="G1228" s="23">
        <v>22.54</v>
      </c>
      <c r="H1228" s="22">
        <v>59731</v>
      </c>
      <c r="I1228" s="34">
        <v>482.64911863839876</v>
      </c>
      <c r="J1228" s="22">
        <v>0</v>
      </c>
      <c r="K1228" s="22">
        <v>0</v>
      </c>
      <c r="L1228" s="23">
        <v>0</v>
      </c>
      <c r="M1228" s="23">
        <v>0</v>
      </c>
      <c r="N1228" s="23">
        <v>0</v>
      </c>
      <c r="O1228" s="14">
        <v>0</v>
      </c>
      <c r="P1228" s="22">
        <v>0</v>
      </c>
      <c r="Q1228" s="22">
        <v>0</v>
      </c>
      <c r="R1228" s="23">
        <v>0</v>
      </c>
      <c r="S1228" s="23">
        <v>0</v>
      </c>
      <c r="T1228" s="23">
        <v>0</v>
      </c>
      <c r="U1228" s="14">
        <v>0</v>
      </c>
      <c r="V1228" s="22">
        <v>0</v>
      </c>
      <c r="W1228" s="22">
        <v>0</v>
      </c>
      <c r="X1228" s="23">
        <v>0</v>
      </c>
      <c r="Y1228" s="23">
        <v>0</v>
      </c>
      <c r="Z1228" s="23">
        <v>0</v>
      </c>
      <c r="AA1228" s="14">
        <v>0</v>
      </c>
      <c r="AB1228" s="22">
        <v>1</v>
      </c>
      <c r="AC1228" s="22">
        <v>1</v>
      </c>
      <c r="AD1228" s="23">
        <v>200</v>
      </c>
      <c r="AE1228" s="23">
        <v>0.2</v>
      </c>
      <c r="AF1228" s="23">
        <v>0.72174910499999989</v>
      </c>
      <c r="AG1228" s="14">
        <v>0.14953909105565674</v>
      </c>
      <c r="AH1228" s="22">
        <v>1</v>
      </c>
      <c r="AI1228" s="23">
        <v>3010.56</v>
      </c>
      <c r="AJ1228" s="23">
        <v>3.0105599999999999</v>
      </c>
      <c r="AK1228" s="23">
        <v>2.67337728</v>
      </c>
      <c r="AL1228" s="14">
        <v>0.55389664598204669</v>
      </c>
      <c r="AM1228" s="22">
        <v>507</v>
      </c>
      <c r="AN1228" s="23">
        <v>8420.4889999999923</v>
      </c>
      <c r="AO1228" s="23">
        <v>8.4204889999999981</v>
      </c>
      <c r="AP1228" s="23">
        <v>7.477394232</v>
      </c>
      <c r="AQ1228" s="14">
        <v>1.5492402126610061</v>
      </c>
      <c r="AR1228" s="22">
        <v>508</v>
      </c>
      <c r="AS1228" s="23">
        <v>11431.048999999992</v>
      </c>
      <c r="AT1228" s="23">
        <v>11.431048999999998</v>
      </c>
      <c r="AU1228" s="23">
        <v>10.150771512</v>
      </c>
      <c r="AV1228" s="14">
        <v>2.1031368586430528</v>
      </c>
      <c r="AW1228" s="22">
        <v>0</v>
      </c>
      <c r="AX1228" s="22" t="s">
        <v>782</v>
      </c>
      <c r="AY1228" s="23">
        <v>0</v>
      </c>
      <c r="AZ1228" s="23">
        <v>0</v>
      </c>
      <c r="BA1228" s="23">
        <v>0</v>
      </c>
      <c r="BB1228" s="14">
        <v>0</v>
      </c>
      <c r="BC1228" s="22">
        <v>5</v>
      </c>
      <c r="BD1228" s="23">
        <v>13610</v>
      </c>
      <c r="BE1228" s="23">
        <v>13.61</v>
      </c>
      <c r="BF1228" s="23">
        <v>31.207273706756677</v>
      </c>
      <c r="BG1228" s="14">
        <v>6.4658304556311021</v>
      </c>
      <c r="BH1228" s="22">
        <v>514</v>
      </c>
      <c r="BI1228" s="23">
        <v>25.241048999999997</v>
      </c>
      <c r="BJ1228" s="23">
        <v>42.07979432375668</v>
      </c>
      <c r="BK1228" s="14">
        <v>8.7185064053298102</v>
      </c>
      <c r="BL1228" t="s">
        <v>532</v>
      </c>
    </row>
    <row r="1229" spans="1:64">
      <c r="A1229" t="s">
        <v>2125</v>
      </c>
      <c r="B1229" t="s">
        <v>2119</v>
      </c>
      <c r="C1229" t="s">
        <v>532</v>
      </c>
      <c r="D1229" t="s">
        <v>942</v>
      </c>
      <c r="E1229">
        <v>2020</v>
      </c>
      <c r="F1229" s="23">
        <v>51.22</v>
      </c>
      <c r="G1229" s="23">
        <v>22.6</v>
      </c>
      <c r="H1229" s="22">
        <v>59525</v>
      </c>
      <c r="I1229" s="34">
        <v>480.96881396295282</v>
      </c>
      <c r="J1229" s="22">
        <v>0</v>
      </c>
      <c r="K1229" s="22">
        <v>0</v>
      </c>
      <c r="L1229" s="23">
        <v>0</v>
      </c>
      <c r="M1229" s="23">
        <v>0</v>
      </c>
      <c r="N1229" s="23">
        <v>0</v>
      </c>
      <c r="O1229" s="14">
        <v>0</v>
      </c>
      <c r="P1229" s="22">
        <v>0</v>
      </c>
      <c r="Q1229" s="22">
        <v>0</v>
      </c>
      <c r="R1229" s="23">
        <v>0</v>
      </c>
      <c r="S1229" s="23">
        <v>0</v>
      </c>
      <c r="T1229" s="23">
        <v>0</v>
      </c>
      <c r="U1229" s="14">
        <v>0</v>
      </c>
      <c r="V1229" s="22">
        <v>0</v>
      </c>
      <c r="W1229" s="22">
        <v>0</v>
      </c>
      <c r="X1229" s="23">
        <v>0</v>
      </c>
      <c r="Y1229" s="23">
        <v>0</v>
      </c>
      <c r="Z1229" s="23">
        <v>0</v>
      </c>
      <c r="AA1229" s="14">
        <v>0</v>
      </c>
      <c r="AB1229" s="22">
        <v>1</v>
      </c>
      <c r="AC1229" s="22">
        <v>1</v>
      </c>
      <c r="AD1229" s="23">
        <v>200</v>
      </c>
      <c r="AE1229" s="23">
        <v>0.2</v>
      </c>
      <c r="AF1229" s="23">
        <v>0.82561871699999989</v>
      </c>
      <c r="AG1229" s="14">
        <v>0.17165743246371773</v>
      </c>
      <c r="AH1229" s="22">
        <v>1</v>
      </c>
      <c r="AI1229" s="23">
        <v>3010.56</v>
      </c>
      <c r="AJ1229" s="23">
        <v>3.0105599999999999</v>
      </c>
      <c r="AK1229" s="23">
        <v>2.67337728</v>
      </c>
      <c r="AL1229" s="14">
        <v>0.55583173012251053</v>
      </c>
      <c r="AM1229" s="22">
        <v>579</v>
      </c>
      <c r="AN1229" s="23">
        <v>9243.5939999999882</v>
      </c>
      <c r="AO1229" s="23">
        <v>9.2435939999999945</v>
      </c>
      <c r="AP1229" s="23">
        <v>8.2083114720000001</v>
      </c>
      <c r="AQ1229" s="14">
        <v>1.7066203116928604</v>
      </c>
      <c r="AR1229" s="22">
        <v>580</v>
      </c>
      <c r="AS1229" s="23">
        <v>12254.153999999988</v>
      </c>
      <c r="AT1229" s="23">
        <v>12.254153999999994</v>
      </c>
      <c r="AU1229" s="23">
        <v>10.881688752000001</v>
      </c>
      <c r="AV1229" s="14">
        <v>2.2624520418153713</v>
      </c>
      <c r="AW1229" s="22">
        <v>0</v>
      </c>
      <c r="AX1229" s="22">
        <v>0</v>
      </c>
      <c r="AY1229" s="23">
        <v>0</v>
      </c>
      <c r="AZ1229" s="23">
        <v>0</v>
      </c>
      <c r="BA1229" s="23">
        <v>0</v>
      </c>
      <c r="BB1229" s="14">
        <v>0</v>
      </c>
      <c r="BC1229" s="22">
        <v>5</v>
      </c>
      <c r="BD1229" s="23">
        <v>13550</v>
      </c>
      <c r="BE1229" s="23">
        <v>13.55</v>
      </c>
      <c r="BF1229" s="23">
        <v>31.207273706756684</v>
      </c>
      <c r="BG1229" s="14">
        <v>6.4884193737268916</v>
      </c>
      <c r="BH1229" s="22">
        <v>586</v>
      </c>
      <c r="BI1229" s="23">
        <v>26.004153999999996</v>
      </c>
      <c r="BJ1229" s="23">
        <v>42.91458117575668</v>
      </c>
      <c r="BK1229" s="14">
        <v>8.9225288480059817</v>
      </c>
      <c r="BL1229" t="s">
        <v>532</v>
      </c>
    </row>
    <row r="1230" spans="1:64">
      <c r="A1230" t="s">
        <v>2126</v>
      </c>
      <c r="B1230" t="s">
        <v>2119</v>
      </c>
      <c r="C1230" t="s">
        <v>532</v>
      </c>
      <c r="D1230" t="s">
        <v>942</v>
      </c>
      <c r="E1230">
        <v>2021</v>
      </c>
      <c r="F1230" s="23">
        <v>51.22</v>
      </c>
      <c r="G1230" s="23">
        <v>22.74</v>
      </c>
      <c r="H1230" s="22">
        <v>60034</v>
      </c>
      <c r="I1230" s="34">
        <v>446.3</v>
      </c>
      <c r="J1230" s="22">
        <v>0</v>
      </c>
      <c r="K1230" s="22">
        <v>0</v>
      </c>
      <c r="L1230" s="23">
        <v>0</v>
      </c>
      <c r="M1230" s="23">
        <v>0</v>
      </c>
      <c r="N1230" s="23">
        <v>0</v>
      </c>
      <c r="O1230" s="14">
        <v>0</v>
      </c>
      <c r="P1230" s="22">
        <v>0</v>
      </c>
      <c r="Q1230" s="22">
        <v>0</v>
      </c>
      <c r="R1230" s="23">
        <v>0</v>
      </c>
      <c r="S1230" s="23">
        <v>0</v>
      </c>
      <c r="T1230" s="23">
        <v>0</v>
      </c>
      <c r="U1230" s="14">
        <v>0</v>
      </c>
      <c r="V1230" s="22">
        <v>0</v>
      </c>
      <c r="W1230" s="22">
        <v>0</v>
      </c>
      <c r="X1230" s="23">
        <v>0</v>
      </c>
      <c r="Y1230" s="23">
        <v>0</v>
      </c>
      <c r="Z1230" s="23">
        <v>0</v>
      </c>
      <c r="AA1230" s="14">
        <v>0</v>
      </c>
      <c r="AB1230" s="22">
        <v>1</v>
      </c>
      <c r="AC1230" s="22">
        <v>1</v>
      </c>
      <c r="AD1230" s="23">
        <v>200</v>
      </c>
      <c r="AE1230" s="23">
        <v>0.2</v>
      </c>
      <c r="AF1230" s="23">
        <v>1.708267596</v>
      </c>
      <c r="AG1230" s="14">
        <v>0.38</v>
      </c>
      <c r="AH1230" s="22">
        <v>1</v>
      </c>
      <c r="AI1230" s="23">
        <v>3010.56</v>
      </c>
      <c r="AJ1230" s="23">
        <v>3.0105599999999999</v>
      </c>
      <c r="AK1230" s="23">
        <v>2.6939180669999998</v>
      </c>
      <c r="AL1230" s="14">
        <v>0.6</v>
      </c>
      <c r="AM1230" s="22">
        <v>702</v>
      </c>
      <c r="AN1230" s="23">
        <v>10802.714</v>
      </c>
      <c r="AO1230" s="23">
        <v>10.802714</v>
      </c>
      <c r="AP1230" s="23">
        <v>9.666516004</v>
      </c>
      <c r="AQ1230" s="14">
        <v>2.17</v>
      </c>
      <c r="AR1230" s="22">
        <v>703</v>
      </c>
      <c r="AS1230" s="23">
        <v>13813.273999999999</v>
      </c>
      <c r="AT1230" s="23">
        <v>13.813274</v>
      </c>
      <c r="AU1230" s="23">
        <v>12.36043407</v>
      </c>
      <c r="AV1230" s="14">
        <v>2.77</v>
      </c>
      <c r="AW1230" s="22">
        <v>0</v>
      </c>
      <c r="AX1230" s="22">
        <v>0</v>
      </c>
      <c r="AY1230" s="23">
        <v>0</v>
      </c>
      <c r="AZ1230" s="23">
        <v>0</v>
      </c>
      <c r="BA1230" s="23">
        <v>0</v>
      </c>
      <c r="BB1230" s="14">
        <v>0</v>
      </c>
      <c r="BC1230" s="22">
        <v>5</v>
      </c>
      <c r="BD1230" s="23">
        <v>13550</v>
      </c>
      <c r="BE1230" s="23">
        <v>13.55</v>
      </c>
      <c r="BF1230" s="23">
        <v>27.212742670000001</v>
      </c>
      <c r="BG1230" s="14">
        <v>6.1</v>
      </c>
      <c r="BH1230" s="22">
        <v>709</v>
      </c>
      <c r="BI1230" s="23">
        <v>27.56</v>
      </c>
      <c r="BJ1230" s="23">
        <v>41.28</v>
      </c>
      <c r="BK1230" s="14">
        <v>9.25</v>
      </c>
      <c r="BL1230" t="s">
        <v>532</v>
      </c>
    </row>
    <row r="1231" spans="1:64">
      <c r="A1231" t="s">
        <v>2127</v>
      </c>
      <c r="B1231" t="s">
        <v>2119</v>
      </c>
      <c r="C1231" t="s">
        <v>532</v>
      </c>
      <c r="D1231" s="111" t="s">
        <v>942</v>
      </c>
      <c r="E1231" s="110">
        <v>2022</v>
      </c>
      <c r="F1231" s="23"/>
      <c r="G1231" s="23"/>
      <c r="H1231" s="22">
        <v>60969</v>
      </c>
      <c r="I1231" s="34">
        <v>441.87515475375972</v>
      </c>
      <c r="J1231" s="22">
        <v>0</v>
      </c>
      <c r="K1231" s="22">
        <v>0</v>
      </c>
      <c r="L1231" s="23">
        <v>0</v>
      </c>
      <c r="M1231" s="23">
        <v>0</v>
      </c>
      <c r="N1231" s="23">
        <v>0</v>
      </c>
      <c r="O1231" s="14">
        <v>0</v>
      </c>
      <c r="P1231" s="22">
        <v>1</v>
      </c>
      <c r="Q1231" s="22">
        <v>3</v>
      </c>
      <c r="R1231" s="23">
        <v>2829</v>
      </c>
      <c r="S1231" s="23">
        <v>2.8290000000000002</v>
      </c>
      <c r="T1231" s="23">
        <v>6.6509790000000004</v>
      </c>
      <c r="U1231" s="14">
        <v>1.5051715237771943</v>
      </c>
      <c r="V1231" s="22">
        <v>0</v>
      </c>
      <c r="W1231" s="22">
        <v>0</v>
      </c>
      <c r="X1231" s="23">
        <v>0</v>
      </c>
      <c r="Y1231" s="23">
        <v>0</v>
      </c>
      <c r="Z1231" s="23">
        <v>0</v>
      </c>
      <c r="AA1231" s="14">
        <v>0</v>
      </c>
      <c r="AB1231" s="22">
        <v>1</v>
      </c>
      <c r="AC1231" s="22">
        <v>1</v>
      </c>
      <c r="AD1231" s="23">
        <v>200</v>
      </c>
      <c r="AE1231" s="23">
        <v>0.2</v>
      </c>
      <c r="AF1231" s="23">
        <v>1.594542516</v>
      </c>
      <c r="AG1231" s="14">
        <v>0.36085815163981738</v>
      </c>
      <c r="AH1231" s="22">
        <v>1</v>
      </c>
      <c r="AI1231" s="23">
        <v>3010.56</v>
      </c>
      <c r="AJ1231" s="23">
        <v>3.0105599999999999</v>
      </c>
      <c r="AK1231" s="23">
        <v>3.0839090377207001</v>
      </c>
      <c r="AL1231" s="14">
        <v>0.69791410640393337</v>
      </c>
      <c r="AM1231" s="22">
        <v>870</v>
      </c>
      <c r="AN1231" s="23">
        <v>11974.428999999998</v>
      </c>
      <c r="AO1231" s="23">
        <v>11.974429000000004</v>
      </c>
      <c r="AP1231" s="23">
        <v>12.266173009222465</v>
      </c>
      <c r="AQ1231" s="14">
        <v>2.7759363424852292</v>
      </c>
      <c r="AR1231" s="22">
        <v>871</v>
      </c>
      <c r="AS1231" s="23">
        <v>14984.989</v>
      </c>
      <c r="AT1231" s="23">
        <v>14.984989000000001</v>
      </c>
      <c r="AU1231" s="23">
        <v>15.3500820469432</v>
      </c>
      <c r="AV1231" s="14">
        <v>3.4738504488891708</v>
      </c>
      <c r="AW1231" s="22">
        <v>0</v>
      </c>
      <c r="AX1231" s="22">
        <v>0</v>
      </c>
      <c r="AY1231" s="23">
        <v>0</v>
      </c>
      <c r="AZ1231" s="23">
        <v>0</v>
      </c>
      <c r="BA1231" s="23">
        <v>0</v>
      </c>
      <c r="BB1231" s="14">
        <v>0</v>
      </c>
      <c r="BC1231" s="22">
        <v>5</v>
      </c>
      <c r="BD1231" s="23">
        <v>13550</v>
      </c>
      <c r="BE1231" s="23">
        <v>13.549999999999999</v>
      </c>
      <c r="BF1231" s="23">
        <v>30.395884590381019</v>
      </c>
      <c r="BG1231" s="14">
        <v>6.8788399310025685</v>
      </c>
      <c r="BH1231" s="22">
        <v>878</v>
      </c>
      <c r="BI1231" s="23">
        <v>31.563988999999999</v>
      </c>
      <c r="BJ1231" s="23">
        <v>53.991488153324212</v>
      </c>
      <c r="BK1231" s="14">
        <v>12.218720055308752</v>
      </c>
      <c r="BL1231" t="s">
        <v>532</v>
      </c>
    </row>
    <row r="1232" spans="1:64">
      <c r="A1232" t="s">
        <v>2128</v>
      </c>
      <c r="B1232" t="s">
        <v>2119</v>
      </c>
      <c r="C1232" t="s">
        <v>532</v>
      </c>
      <c r="D1232" t="s">
        <v>942</v>
      </c>
      <c r="E1232">
        <v>2023</v>
      </c>
      <c r="F1232">
        <v>51.22</v>
      </c>
      <c r="G1232">
        <v>23.27</v>
      </c>
      <c r="H1232">
        <v>61847</v>
      </c>
      <c r="I1232">
        <v>441.87515475375972</v>
      </c>
      <c r="J1232">
        <v>1</v>
      </c>
      <c r="K1232">
        <v>1</v>
      </c>
      <c r="L1232">
        <v>20000</v>
      </c>
      <c r="M1232">
        <v>20</v>
      </c>
      <c r="N1232">
        <v>118.36</v>
      </c>
      <c r="O1232">
        <v>26.785846347472862</v>
      </c>
      <c r="P1232">
        <v>1</v>
      </c>
      <c r="Q1232">
        <v>5</v>
      </c>
      <c r="R1232">
        <v>4715</v>
      </c>
      <c r="S1232">
        <v>4.7149999999999999</v>
      </c>
      <c r="T1232">
        <v>19.085449000000001</v>
      </c>
      <c r="U1232">
        <v>4.3191948663951472</v>
      </c>
      <c r="V1232">
        <v>0</v>
      </c>
      <c r="W1232">
        <v>0</v>
      </c>
      <c r="X1232">
        <v>0</v>
      </c>
      <c r="Y1232">
        <v>0</v>
      </c>
      <c r="Z1232">
        <v>0</v>
      </c>
      <c r="AA1232">
        <v>0</v>
      </c>
      <c r="AB1232">
        <v>1</v>
      </c>
      <c r="AC1232">
        <v>1</v>
      </c>
      <c r="AD1232">
        <v>200</v>
      </c>
      <c r="AE1232">
        <v>0.2</v>
      </c>
      <c r="AF1232">
        <v>1.151364984</v>
      </c>
      <c r="AG1232">
        <v>0.26056341290372215</v>
      </c>
      <c r="AH1232">
        <v>1</v>
      </c>
      <c r="AI1232">
        <v>3010.56</v>
      </c>
      <c r="AJ1232">
        <v>3.0105599999999999</v>
      </c>
      <c r="AK1232">
        <v>2.8238669999999999</v>
      </c>
      <c r="AL1232">
        <v>0.69029600000000002</v>
      </c>
      <c r="AM1232">
        <v>1202</v>
      </c>
      <c r="AN1232">
        <v>16049.68</v>
      </c>
      <c r="AO1232">
        <v>16.049679999999999</v>
      </c>
      <c r="AP1232">
        <v>15.054395</v>
      </c>
      <c r="AQ1232">
        <v>3.4069340260574834</v>
      </c>
      <c r="AR1232">
        <v>1355</v>
      </c>
      <c r="AS1232">
        <v>19179.2</v>
      </c>
      <c r="AT1232">
        <v>19.179200000000002</v>
      </c>
      <c r="AU1232">
        <v>17.989844789326401</v>
      </c>
      <c r="AV1232">
        <v>4.0712505774060688</v>
      </c>
      <c r="AW1232">
        <v>0</v>
      </c>
      <c r="AX1232">
        <v>0</v>
      </c>
      <c r="AY1232">
        <v>0</v>
      </c>
      <c r="AZ1232">
        <v>0</v>
      </c>
      <c r="BA1232">
        <v>0</v>
      </c>
      <c r="BB1232">
        <v>0</v>
      </c>
      <c r="BC1232">
        <v>5</v>
      </c>
      <c r="BD1232">
        <v>13550</v>
      </c>
      <c r="BE1232">
        <v>13.55</v>
      </c>
      <c r="BF1232">
        <v>36.294058999999997</v>
      </c>
      <c r="BG1232">
        <v>8.2136455533973844</v>
      </c>
      <c r="BH1232">
        <v>1363</v>
      </c>
      <c r="BI1232">
        <v>57.644200000000012</v>
      </c>
      <c r="BJ1232">
        <v>192.88071777332641</v>
      </c>
      <c r="BK1232">
        <v>43.650500757575188</v>
      </c>
      <c r="BL1232" t="s">
        <v>532</v>
      </c>
    </row>
    <row r="1233" spans="1:64">
      <c r="A1233" t="s">
        <v>2129</v>
      </c>
      <c r="B1233" t="s">
        <v>2119</v>
      </c>
      <c r="C1233" t="s">
        <v>532</v>
      </c>
      <c r="D1233" t="s">
        <v>942</v>
      </c>
      <c r="E1233">
        <v>2024</v>
      </c>
      <c r="F1233">
        <v>51.22</v>
      </c>
      <c r="G1233">
        <v>23.52</v>
      </c>
      <c r="H1233">
        <v>62160</v>
      </c>
      <c r="I1233">
        <v>426.23722088616148</v>
      </c>
      <c r="J1233">
        <v>1</v>
      </c>
      <c r="K1233">
        <v>1</v>
      </c>
      <c r="L1233">
        <v>20000</v>
      </c>
      <c r="M1233">
        <v>20</v>
      </c>
      <c r="N1233">
        <v>118.36</v>
      </c>
      <c r="O1233">
        <v>27.768574446390577</v>
      </c>
      <c r="P1233">
        <v>1</v>
      </c>
      <c r="Q1233">
        <v>5</v>
      </c>
      <c r="R1233">
        <v>4715</v>
      </c>
      <c r="S1233">
        <v>4.7149999999999999</v>
      </c>
      <c r="T1233">
        <v>18.309459</v>
      </c>
      <c r="U1233">
        <v>4.2956030357775941</v>
      </c>
      <c r="V1233">
        <v>0</v>
      </c>
      <c r="W1233">
        <v>0</v>
      </c>
      <c r="X1233">
        <v>0</v>
      </c>
      <c r="Y1233">
        <v>0</v>
      </c>
      <c r="Z1233">
        <v>0</v>
      </c>
      <c r="AA1233">
        <v>0</v>
      </c>
      <c r="AB1233">
        <v>1</v>
      </c>
      <c r="AC1233">
        <v>1</v>
      </c>
      <c r="AD1233">
        <v>200</v>
      </c>
      <c r="AE1233">
        <v>0.2</v>
      </c>
      <c r="AF1233">
        <v>1.514578296</v>
      </c>
      <c r="AG1233">
        <v>0.35533693956880186</v>
      </c>
      <c r="AH1233">
        <v>1</v>
      </c>
      <c r="AI1233">
        <v>3010.56</v>
      </c>
      <c r="AJ1233">
        <v>3.0105599999999999</v>
      </c>
      <c r="AK1233">
        <v>2.7153559573320498</v>
      </c>
      <c r="AL1233">
        <v>0.63705275472816136</v>
      </c>
      <c r="AM1233">
        <v>1498</v>
      </c>
      <c r="AN1233">
        <v>20396.64200000004</v>
      </c>
      <c r="AO1233">
        <v>20.396642000000043</v>
      </c>
      <c r="AP1233">
        <v>18.396625001417991</v>
      </c>
      <c r="AQ1233">
        <v>4.3160531506776412</v>
      </c>
      <c r="AR1233">
        <v>1903</v>
      </c>
      <c r="AS1233">
        <v>23789.025999999907</v>
      </c>
      <c r="AT1233">
        <v>23.789026000000135</v>
      </c>
      <c r="AU1233">
        <v>21.456364752147998</v>
      </c>
      <c r="AV1233">
        <v>5.0339021795279857</v>
      </c>
      <c r="AW1233">
        <v>0</v>
      </c>
      <c r="AX1233">
        <v>0</v>
      </c>
      <c r="AY1233">
        <v>0</v>
      </c>
      <c r="AZ1233">
        <v>0</v>
      </c>
      <c r="BA1233">
        <v>0</v>
      </c>
      <c r="BB1233">
        <v>0</v>
      </c>
      <c r="BC1233">
        <v>5</v>
      </c>
      <c r="BD1233">
        <v>13610</v>
      </c>
      <c r="BE1233">
        <v>13.61</v>
      </c>
      <c r="BF1233">
        <v>29.718832795982319</v>
      </c>
      <c r="BG1233">
        <v>6.9723692206410002</v>
      </c>
      <c r="BH1233">
        <v>1911</v>
      </c>
      <c r="BI1233">
        <v>62.314026000000133</v>
      </c>
      <c r="BJ1233">
        <v>189.3592348441303</v>
      </c>
      <c r="BK1233">
        <v>44.425785821905954</v>
      </c>
      <c r="BL1233" t="s">
        <v>532</v>
      </c>
    </row>
    <row r="1234" spans="1:64">
      <c r="A1234" t="s">
        <v>2130</v>
      </c>
      <c r="B1234" t="s">
        <v>2131</v>
      </c>
      <c r="C1234" t="s">
        <v>533</v>
      </c>
      <c r="D1234" t="s">
        <v>942</v>
      </c>
      <c r="E1234">
        <v>2012</v>
      </c>
      <c r="F1234" s="23">
        <v>113.92</v>
      </c>
      <c r="G1234" s="23">
        <v>29.76</v>
      </c>
      <c r="H1234" s="22">
        <v>63650</v>
      </c>
      <c r="I1234" s="34">
        <v>526.92309999999998</v>
      </c>
      <c r="J1234" s="22">
        <v>1</v>
      </c>
      <c r="K1234" s="22" t="s">
        <v>782</v>
      </c>
      <c r="L1234" s="23">
        <v>1294</v>
      </c>
      <c r="M1234" s="23">
        <v>1.294</v>
      </c>
      <c r="N1234" s="23">
        <v>7.5750760000000001</v>
      </c>
      <c r="O1234" s="14">
        <v>1.4376056012727476</v>
      </c>
      <c r="P1234" s="22">
        <v>3</v>
      </c>
      <c r="Q1234" s="22" t="s">
        <v>782</v>
      </c>
      <c r="R1234" s="23">
        <v>1140</v>
      </c>
      <c r="S1234" s="23">
        <v>1.1399999999999999</v>
      </c>
      <c r="T1234" s="23">
        <v>3.8605149999999999</v>
      </c>
      <c r="U1234" s="14">
        <v>0.73265244966485621</v>
      </c>
      <c r="V1234" s="22">
        <v>0</v>
      </c>
      <c r="W1234" s="22" t="s">
        <v>782</v>
      </c>
      <c r="X1234" s="23">
        <v>0</v>
      </c>
      <c r="Y1234" s="23">
        <v>0</v>
      </c>
      <c r="Z1234" s="23">
        <v>0</v>
      </c>
      <c r="AA1234" s="14">
        <v>0</v>
      </c>
      <c r="AB1234" s="22">
        <v>0</v>
      </c>
      <c r="AC1234" s="22" t="s">
        <v>782</v>
      </c>
      <c r="AD1234" s="23">
        <v>0</v>
      </c>
      <c r="AE1234" s="23">
        <v>0</v>
      </c>
      <c r="AF1234" s="23">
        <v>0</v>
      </c>
      <c r="AG1234" s="14">
        <v>0</v>
      </c>
      <c r="AH1234" s="22" t="s">
        <v>782</v>
      </c>
      <c r="AI1234" s="23" t="s">
        <v>782</v>
      </c>
      <c r="AJ1234" s="23" t="s">
        <v>782</v>
      </c>
      <c r="AK1234" s="23" t="s">
        <v>782</v>
      </c>
      <c r="AL1234" s="14" t="s">
        <v>782</v>
      </c>
      <c r="AM1234" s="22" t="s">
        <v>782</v>
      </c>
      <c r="AN1234" s="23" t="s">
        <v>782</v>
      </c>
      <c r="AO1234" s="23" t="s">
        <v>782</v>
      </c>
      <c r="AP1234" s="23" t="s">
        <v>782</v>
      </c>
      <c r="AQ1234" s="14" t="s">
        <v>782</v>
      </c>
      <c r="AR1234" s="22">
        <v>497</v>
      </c>
      <c r="AS1234" s="23">
        <v>13438.024999999996</v>
      </c>
      <c r="AT1234" s="23">
        <v>13.438024999999996</v>
      </c>
      <c r="AU1234" s="23">
        <v>10.260001000000001</v>
      </c>
      <c r="AV1234" s="14">
        <v>1.9471533891757642</v>
      </c>
      <c r="AW1234" s="22">
        <v>0</v>
      </c>
      <c r="AX1234" s="22" t="s">
        <v>782</v>
      </c>
      <c r="AY1234" s="23">
        <v>0</v>
      </c>
      <c r="AZ1234" s="23">
        <v>0</v>
      </c>
      <c r="BA1234" s="23">
        <v>0</v>
      </c>
      <c r="BB1234" s="14">
        <v>0</v>
      </c>
      <c r="BC1234" s="22">
        <v>9</v>
      </c>
      <c r="BD1234" s="23">
        <v>7100</v>
      </c>
      <c r="BE1234" s="23">
        <v>7.1</v>
      </c>
      <c r="BF1234" s="23">
        <v>11.338699999999999</v>
      </c>
      <c r="BG1234" s="14">
        <v>2.1518699787502196</v>
      </c>
      <c r="BH1234" s="22">
        <v>510</v>
      </c>
      <c r="BI1234" s="23">
        <v>22.972024999999999</v>
      </c>
      <c r="BJ1234" s="23">
        <v>33.034292000000001</v>
      </c>
      <c r="BK1234" s="14">
        <v>6.2692814188635877</v>
      </c>
      <c r="BL1234" t="s">
        <v>533</v>
      </c>
    </row>
    <row r="1235" spans="1:64">
      <c r="A1235" t="s">
        <v>2132</v>
      </c>
      <c r="B1235" t="s">
        <v>2131</v>
      </c>
      <c r="C1235" t="s">
        <v>533</v>
      </c>
      <c r="D1235" t="s">
        <v>942</v>
      </c>
      <c r="E1235">
        <v>2015</v>
      </c>
      <c r="F1235" s="23">
        <v>113.92</v>
      </c>
      <c r="G1235" s="23">
        <v>31.02</v>
      </c>
      <c r="H1235" s="22">
        <v>65477</v>
      </c>
      <c r="I1235" s="34">
        <v>522.80992542393176</v>
      </c>
      <c r="J1235" s="13">
        <v>1</v>
      </c>
      <c r="K1235" s="13">
        <v>1</v>
      </c>
      <c r="L1235" s="19">
        <v>1294</v>
      </c>
      <c r="M1235" s="35">
        <v>1.294</v>
      </c>
      <c r="N1235" s="19">
        <v>7.7398733465134679</v>
      </c>
      <c r="O1235" s="17">
        <v>1.4804373387206495</v>
      </c>
      <c r="P1235" s="36">
        <v>1</v>
      </c>
      <c r="Q1235" s="36">
        <v>3</v>
      </c>
      <c r="R1235" s="45">
        <v>1140</v>
      </c>
      <c r="S1235" s="27">
        <v>1.1399999999999999</v>
      </c>
      <c r="T1235" s="23">
        <v>5.7448230000000002</v>
      </c>
      <c r="U1235" s="17">
        <v>1.098835871438685</v>
      </c>
      <c r="V1235" s="22">
        <v>0</v>
      </c>
      <c r="W1235" s="22">
        <v>0</v>
      </c>
      <c r="X1235" s="23">
        <v>0</v>
      </c>
      <c r="Y1235" s="27">
        <v>0</v>
      </c>
      <c r="Z1235" s="27">
        <v>0</v>
      </c>
      <c r="AA1235" s="14">
        <v>0</v>
      </c>
      <c r="AB1235" s="39">
        <v>0</v>
      </c>
      <c r="AC1235" s="22" t="s">
        <v>782</v>
      </c>
      <c r="AD1235" s="23">
        <v>0</v>
      </c>
      <c r="AE1235" s="23">
        <v>0</v>
      </c>
      <c r="AF1235" s="23">
        <v>0</v>
      </c>
      <c r="AG1235" s="14">
        <v>0</v>
      </c>
      <c r="AH1235" s="22" t="s">
        <v>782</v>
      </c>
      <c r="AI1235" s="23" t="s">
        <v>782</v>
      </c>
      <c r="AJ1235" s="23" t="s">
        <v>782</v>
      </c>
      <c r="AK1235" s="23" t="s">
        <v>782</v>
      </c>
      <c r="AL1235" s="14" t="s">
        <v>782</v>
      </c>
      <c r="AM1235" s="22" t="s">
        <v>782</v>
      </c>
      <c r="AN1235" s="23" t="s">
        <v>782</v>
      </c>
      <c r="AO1235" s="23" t="s">
        <v>782</v>
      </c>
      <c r="AP1235" s="23" t="s">
        <v>782</v>
      </c>
      <c r="AQ1235" s="14" t="s">
        <v>782</v>
      </c>
      <c r="AR1235" s="40">
        <v>694</v>
      </c>
      <c r="AS1235" s="41">
        <v>15018.383999999989</v>
      </c>
      <c r="AT1235" s="23">
        <v>15.018383999999989</v>
      </c>
      <c r="AU1235" s="23">
        <v>13.338769571293691</v>
      </c>
      <c r="AV1235" s="14">
        <v>2.5513611969928958</v>
      </c>
      <c r="AW1235" s="22">
        <v>0</v>
      </c>
      <c r="AX1235" s="22" t="s">
        <v>782</v>
      </c>
      <c r="AY1235" s="23">
        <v>0</v>
      </c>
      <c r="AZ1235" s="23">
        <v>0</v>
      </c>
      <c r="BA1235" s="23">
        <v>0</v>
      </c>
      <c r="BB1235" s="14">
        <v>0</v>
      </c>
      <c r="BC1235" s="42">
        <v>4</v>
      </c>
      <c r="BD1235" s="43">
        <v>4600</v>
      </c>
      <c r="BE1235" s="44">
        <v>4.5999999999999996</v>
      </c>
      <c r="BF1235" s="23">
        <v>6.3957768914067676</v>
      </c>
      <c r="BG1235" s="14">
        <v>1.2233464937033498</v>
      </c>
      <c r="BH1235" s="22">
        <v>700</v>
      </c>
      <c r="BI1235" s="23">
        <v>22.052383999999989</v>
      </c>
      <c r="BJ1235" s="23">
        <v>33.219242809213924</v>
      </c>
      <c r="BK1235" s="14">
        <v>6.3539809008555803</v>
      </c>
      <c r="BL1235" t="s">
        <v>533</v>
      </c>
    </row>
    <row r="1236" spans="1:64">
      <c r="A1236" t="s">
        <v>2133</v>
      </c>
      <c r="B1236" t="s">
        <v>2131</v>
      </c>
      <c r="C1236" t="s">
        <v>533</v>
      </c>
      <c r="D1236" t="s">
        <v>942</v>
      </c>
      <c r="E1236">
        <v>2016</v>
      </c>
      <c r="F1236" s="23">
        <v>113.96</v>
      </c>
      <c r="G1236" s="23">
        <v>30.45</v>
      </c>
      <c r="H1236" s="22">
        <v>65568</v>
      </c>
      <c r="I1236" s="34">
        <v>556.7125125297249</v>
      </c>
      <c r="J1236" s="13">
        <v>1</v>
      </c>
      <c r="K1236" s="13">
        <v>1</v>
      </c>
      <c r="L1236" s="19">
        <v>1294</v>
      </c>
      <c r="M1236" s="35">
        <v>1.294</v>
      </c>
      <c r="N1236" s="19">
        <v>7.739414</v>
      </c>
      <c r="O1236" s="17">
        <v>1.3901993983989653</v>
      </c>
      <c r="P1236" s="13">
        <v>1</v>
      </c>
      <c r="Q1236" s="13">
        <v>3</v>
      </c>
      <c r="R1236" s="19">
        <v>1140</v>
      </c>
      <c r="S1236" s="27">
        <v>1.1399999999999999</v>
      </c>
      <c r="T1236" s="19">
        <v>4.82792975</v>
      </c>
      <c r="U1236" s="17">
        <v>0.86722134698602082</v>
      </c>
      <c r="V1236" s="13">
        <v>0</v>
      </c>
      <c r="W1236" s="13">
        <v>0</v>
      </c>
      <c r="X1236" s="19">
        <v>0</v>
      </c>
      <c r="Y1236" s="27">
        <v>0</v>
      </c>
      <c r="Z1236" s="19">
        <v>0</v>
      </c>
      <c r="AA1236" s="14">
        <v>0</v>
      </c>
      <c r="AB1236" s="13">
        <v>0</v>
      </c>
      <c r="AC1236" s="22" t="s">
        <v>782</v>
      </c>
      <c r="AD1236" s="19">
        <v>0</v>
      </c>
      <c r="AE1236" s="23">
        <v>0</v>
      </c>
      <c r="AF1236" s="19">
        <v>0</v>
      </c>
      <c r="AG1236" s="14">
        <v>0</v>
      </c>
      <c r="AH1236" s="22" t="s">
        <v>782</v>
      </c>
      <c r="AI1236" s="23" t="s">
        <v>782</v>
      </c>
      <c r="AJ1236" s="23" t="s">
        <v>782</v>
      </c>
      <c r="AK1236" s="23" t="s">
        <v>782</v>
      </c>
      <c r="AL1236" s="14" t="s">
        <v>782</v>
      </c>
      <c r="AM1236" s="22" t="s">
        <v>782</v>
      </c>
      <c r="AN1236" s="23" t="s">
        <v>782</v>
      </c>
      <c r="AO1236" s="23" t="s">
        <v>782</v>
      </c>
      <c r="AP1236" s="23" t="s">
        <v>782</v>
      </c>
      <c r="AQ1236" s="14" t="s">
        <v>782</v>
      </c>
      <c r="AR1236" s="13">
        <v>733</v>
      </c>
      <c r="AS1236" s="19">
        <v>15315.111999999985</v>
      </c>
      <c r="AT1236" s="23">
        <v>15.315111999999985</v>
      </c>
      <c r="AU1236" s="19">
        <v>13.599819455999997</v>
      </c>
      <c r="AV1236" s="14">
        <v>2.4428801490740435</v>
      </c>
      <c r="AW1236" s="13">
        <v>0</v>
      </c>
      <c r="AX1236" s="22" t="s">
        <v>782</v>
      </c>
      <c r="AY1236" s="19">
        <v>0</v>
      </c>
      <c r="AZ1236" s="23">
        <v>0</v>
      </c>
      <c r="BA1236" s="19">
        <v>0</v>
      </c>
      <c r="BB1236" s="14">
        <v>0</v>
      </c>
      <c r="BC1236" s="13">
        <v>4</v>
      </c>
      <c r="BD1236" s="19">
        <v>4600</v>
      </c>
      <c r="BE1236" s="44">
        <v>4.5999999999999996</v>
      </c>
      <c r="BF1236" s="19">
        <v>6.4503768914067674</v>
      </c>
      <c r="BG1236" s="14">
        <v>1.1586549154600434</v>
      </c>
      <c r="BH1236" s="22">
        <v>739</v>
      </c>
      <c r="BI1236" s="23">
        <v>22.349111999999987</v>
      </c>
      <c r="BJ1236" s="23">
        <v>32.61754009740676</v>
      </c>
      <c r="BK1236" s="14">
        <v>5.8589558099190731</v>
      </c>
      <c r="BL1236" t="s">
        <v>533</v>
      </c>
    </row>
    <row r="1237" spans="1:64">
      <c r="A1237" t="s">
        <v>2134</v>
      </c>
      <c r="B1237" t="s">
        <v>2131</v>
      </c>
      <c r="C1237" t="s">
        <v>533</v>
      </c>
      <c r="D1237" t="s">
        <v>942</v>
      </c>
      <c r="E1237">
        <v>2017</v>
      </c>
      <c r="F1237" s="23">
        <v>113.96</v>
      </c>
      <c r="G1237" s="23">
        <v>30.65</v>
      </c>
      <c r="H1237" s="22">
        <v>65420</v>
      </c>
      <c r="I1237" s="34">
        <v>513.87478454549307</v>
      </c>
      <c r="J1237" s="13">
        <v>1</v>
      </c>
      <c r="K1237" s="13">
        <v>1</v>
      </c>
      <c r="L1237" s="19">
        <v>1294</v>
      </c>
      <c r="M1237" s="19">
        <v>1.294</v>
      </c>
      <c r="N1237" s="19">
        <v>7.739414</v>
      </c>
      <c r="O1237" s="17">
        <v>1.5060894662977637</v>
      </c>
      <c r="P1237" s="13">
        <v>1</v>
      </c>
      <c r="Q1237" s="13">
        <v>3</v>
      </c>
      <c r="R1237" s="19">
        <v>1140</v>
      </c>
      <c r="S1237" s="19">
        <v>1.1400000000000001</v>
      </c>
      <c r="T1237" s="19">
        <v>2.6801399999999997</v>
      </c>
      <c r="U1237" s="17">
        <v>0.52155507150842273</v>
      </c>
      <c r="V1237" s="13">
        <v>0</v>
      </c>
      <c r="W1237" s="13">
        <v>0</v>
      </c>
      <c r="X1237" s="19">
        <v>0</v>
      </c>
      <c r="Y1237" s="19">
        <v>0</v>
      </c>
      <c r="Z1237" s="19">
        <v>0</v>
      </c>
      <c r="AA1237" s="14">
        <v>0</v>
      </c>
      <c r="AB1237" s="13">
        <v>0</v>
      </c>
      <c r="AC1237" s="22" t="s">
        <v>782</v>
      </c>
      <c r="AD1237" s="19">
        <v>0</v>
      </c>
      <c r="AE1237" s="19">
        <v>0</v>
      </c>
      <c r="AF1237" s="19">
        <v>0</v>
      </c>
      <c r="AG1237" s="14">
        <v>0</v>
      </c>
      <c r="AH1237" s="22" t="s">
        <v>782</v>
      </c>
      <c r="AI1237" s="23" t="s">
        <v>782</v>
      </c>
      <c r="AJ1237" s="23" t="s">
        <v>782</v>
      </c>
      <c r="AK1237" s="23" t="s">
        <v>782</v>
      </c>
      <c r="AL1237" s="14" t="s">
        <v>782</v>
      </c>
      <c r="AM1237" s="22" t="s">
        <v>782</v>
      </c>
      <c r="AN1237" s="23" t="s">
        <v>782</v>
      </c>
      <c r="AO1237" s="23" t="s">
        <v>782</v>
      </c>
      <c r="AP1237" s="23" t="s">
        <v>782</v>
      </c>
      <c r="AQ1237" s="14" t="s">
        <v>782</v>
      </c>
      <c r="AR1237" s="13">
        <v>766</v>
      </c>
      <c r="AS1237" s="19">
        <v>15767.966999999982</v>
      </c>
      <c r="AT1237" s="19">
        <v>15.767967000000006</v>
      </c>
      <c r="AU1237" s="19">
        <v>14.001954695999997</v>
      </c>
      <c r="AV1237" s="14">
        <v>2.7247794826874623</v>
      </c>
      <c r="AW1237" s="13">
        <v>0</v>
      </c>
      <c r="AX1237" s="22" t="s">
        <v>782</v>
      </c>
      <c r="AY1237" s="19">
        <v>0</v>
      </c>
      <c r="AZ1237" s="19">
        <v>0</v>
      </c>
      <c r="BA1237" s="19">
        <v>0</v>
      </c>
      <c r="BB1237" s="14">
        <v>0</v>
      </c>
      <c r="BC1237" s="13">
        <v>4</v>
      </c>
      <c r="BD1237" s="19">
        <v>4600</v>
      </c>
      <c r="BE1237" s="19">
        <v>4.5999999999999996</v>
      </c>
      <c r="BF1237" s="19">
        <v>6.4503768914067674</v>
      </c>
      <c r="BG1237" s="14">
        <v>1.2552429279268749</v>
      </c>
      <c r="BH1237" s="22">
        <v>772</v>
      </c>
      <c r="BI1237" s="23">
        <v>22.801967000000008</v>
      </c>
      <c r="BJ1237" s="23">
        <v>30.871885587406762</v>
      </c>
      <c r="BK1237" s="14">
        <v>6.007666948420523</v>
      </c>
      <c r="BL1237" t="s">
        <v>533</v>
      </c>
    </row>
    <row r="1238" spans="1:64">
      <c r="A1238" t="s">
        <v>2135</v>
      </c>
      <c r="B1238" t="s">
        <v>2131</v>
      </c>
      <c r="C1238" t="s">
        <v>533</v>
      </c>
      <c r="D1238" t="s">
        <v>942</v>
      </c>
      <c r="E1238">
        <v>2018</v>
      </c>
      <c r="F1238" s="23">
        <v>113.96</v>
      </c>
      <c r="G1238" s="23">
        <v>30.39</v>
      </c>
      <c r="H1238" s="22">
        <v>66206</v>
      </c>
      <c r="I1238" s="34">
        <v>513.91130727360576</v>
      </c>
      <c r="J1238" s="13">
        <v>1</v>
      </c>
      <c r="K1238" s="13">
        <v>1</v>
      </c>
      <c r="L1238" s="19">
        <v>1294</v>
      </c>
      <c r="M1238" s="19">
        <v>1.294</v>
      </c>
      <c r="N1238" s="19">
        <v>7.739414</v>
      </c>
      <c r="O1238" s="17">
        <v>1.505982431299093</v>
      </c>
      <c r="P1238" s="13">
        <v>1</v>
      </c>
      <c r="Q1238" s="13">
        <v>3</v>
      </c>
      <c r="R1238" s="19">
        <v>1140</v>
      </c>
      <c r="S1238" s="19">
        <v>1.1400000000000001</v>
      </c>
      <c r="T1238" s="19">
        <v>14.130301500000002</v>
      </c>
      <c r="U1238" s="17">
        <v>2.7495603424185893</v>
      </c>
      <c r="V1238" s="13">
        <v>0</v>
      </c>
      <c r="W1238" s="13">
        <v>0</v>
      </c>
      <c r="X1238" s="19">
        <v>0</v>
      </c>
      <c r="Y1238" s="19">
        <v>0</v>
      </c>
      <c r="Z1238" s="19">
        <v>0</v>
      </c>
      <c r="AA1238" s="14">
        <v>0</v>
      </c>
      <c r="AB1238" s="13">
        <v>0</v>
      </c>
      <c r="AC1238" s="22" t="s">
        <v>782</v>
      </c>
      <c r="AD1238" s="19">
        <v>0</v>
      </c>
      <c r="AE1238" s="19">
        <v>0</v>
      </c>
      <c r="AF1238" s="19">
        <v>0</v>
      </c>
      <c r="AG1238" s="14">
        <v>0</v>
      </c>
      <c r="AH1238" s="22" t="s">
        <v>782</v>
      </c>
      <c r="AI1238" s="23" t="s">
        <v>782</v>
      </c>
      <c r="AJ1238" s="23" t="s">
        <v>782</v>
      </c>
      <c r="AK1238" s="23" t="s">
        <v>782</v>
      </c>
      <c r="AL1238" s="14" t="s">
        <v>782</v>
      </c>
      <c r="AM1238" s="22" t="s">
        <v>782</v>
      </c>
      <c r="AN1238" s="23" t="s">
        <v>782</v>
      </c>
      <c r="AO1238" s="23" t="s">
        <v>782</v>
      </c>
      <c r="AP1238" s="23" t="s">
        <v>782</v>
      </c>
      <c r="AQ1238" s="14" t="s">
        <v>782</v>
      </c>
      <c r="AR1238" s="13">
        <v>829</v>
      </c>
      <c r="AS1238" s="19">
        <v>16617.266999999978</v>
      </c>
      <c r="AT1238" s="19">
        <v>16.617267000000005</v>
      </c>
      <c r="AU1238" s="19">
        <v>14.756133095999994</v>
      </c>
      <c r="AV1238" s="14">
        <v>2.8713384755599169</v>
      </c>
      <c r="AW1238" s="13">
        <v>0</v>
      </c>
      <c r="AX1238" s="22" t="s">
        <v>782</v>
      </c>
      <c r="AY1238" s="19">
        <v>0</v>
      </c>
      <c r="AZ1238" s="19">
        <v>0</v>
      </c>
      <c r="BA1238" s="19">
        <v>0</v>
      </c>
      <c r="BB1238" s="14">
        <v>0</v>
      </c>
      <c r="BC1238" s="13">
        <v>4</v>
      </c>
      <c r="BD1238" s="19">
        <v>4600</v>
      </c>
      <c r="BE1238" s="19">
        <v>4.5999999999999996</v>
      </c>
      <c r="BF1238" s="19">
        <v>6.2477760689619632</v>
      </c>
      <c r="BG1238" s="14">
        <v>1.2157304150608335</v>
      </c>
      <c r="BH1238" s="22">
        <v>835</v>
      </c>
      <c r="BI1238" s="23">
        <v>23.651267000000008</v>
      </c>
      <c r="BJ1238" s="23">
        <v>42.873624664961952</v>
      </c>
      <c r="BK1238" s="14">
        <v>8.3426116643384329</v>
      </c>
      <c r="BL1238" t="s">
        <v>533</v>
      </c>
    </row>
    <row r="1239" spans="1:64">
      <c r="A1239" t="s">
        <v>2136</v>
      </c>
      <c r="B1239" t="s">
        <v>2131</v>
      </c>
      <c r="C1239" t="s">
        <v>533</v>
      </c>
      <c r="D1239" t="s">
        <v>942</v>
      </c>
      <c r="E1239">
        <v>2019</v>
      </c>
      <c r="F1239" s="23">
        <v>113.96</v>
      </c>
      <c r="G1239" s="23">
        <v>30.39</v>
      </c>
      <c r="H1239" s="22">
        <v>66702</v>
      </c>
      <c r="I1239" s="34">
        <v>530.89879460655311</v>
      </c>
      <c r="J1239" s="22">
        <v>1</v>
      </c>
      <c r="K1239" s="22">
        <v>1</v>
      </c>
      <c r="L1239" s="23">
        <v>1294</v>
      </c>
      <c r="M1239" s="23">
        <v>1.294</v>
      </c>
      <c r="N1239" s="23">
        <v>7.739414</v>
      </c>
      <c r="O1239" s="14">
        <v>1.4577946076776549</v>
      </c>
      <c r="P1239" s="22">
        <v>1</v>
      </c>
      <c r="Q1239" s="22">
        <v>3</v>
      </c>
      <c r="R1239" s="23">
        <v>1140</v>
      </c>
      <c r="S1239" s="23">
        <v>1.1400000000000001</v>
      </c>
      <c r="T1239" s="23">
        <v>4.652291</v>
      </c>
      <c r="U1239" s="14">
        <v>0.876304683164292</v>
      </c>
      <c r="V1239" s="22">
        <v>0</v>
      </c>
      <c r="W1239" s="22">
        <v>0</v>
      </c>
      <c r="X1239" s="23">
        <v>0</v>
      </c>
      <c r="Y1239" s="23">
        <v>0</v>
      </c>
      <c r="Z1239" s="23">
        <v>0</v>
      </c>
      <c r="AA1239" s="14">
        <v>0</v>
      </c>
      <c r="AB1239" s="22">
        <v>0</v>
      </c>
      <c r="AC1239" s="22">
        <v>0</v>
      </c>
      <c r="AD1239" s="23">
        <v>0</v>
      </c>
      <c r="AE1239" s="23">
        <v>0</v>
      </c>
      <c r="AF1239" s="23">
        <v>0</v>
      </c>
      <c r="AG1239" s="14">
        <v>0</v>
      </c>
      <c r="AH1239" s="22">
        <v>1</v>
      </c>
      <c r="AI1239" s="23">
        <v>2054.4</v>
      </c>
      <c r="AJ1239" s="23">
        <v>2.0544000000000002</v>
      </c>
      <c r="AK1239" s="23">
        <v>1.8243072000000002</v>
      </c>
      <c r="AL1239" s="14">
        <v>0.34362617103924425</v>
      </c>
      <c r="AM1239" s="22">
        <v>909</v>
      </c>
      <c r="AN1239" s="23">
        <v>16241.086999999978</v>
      </c>
      <c r="AO1239" s="23">
        <v>16.241086999999997</v>
      </c>
      <c r="AP1239" s="23">
        <v>14.42208525599999</v>
      </c>
      <c r="AQ1239" s="14">
        <v>2.7165413450765388</v>
      </c>
      <c r="AR1239" s="22">
        <v>910</v>
      </c>
      <c r="AS1239" s="23">
        <v>18295.486999999979</v>
      </c>
      <c r="AT1239" s="23">
        <v>18.295486999999998</v>
      </c>
      <c r="AU1239" s="23">
        <v>16.246392455999992</v>
      </c>
      <c r="AV1239" s="14">
        <v>3.0601675161157837</v>
      </c>
      <c r="AW1239" s="22">
        <v>0</v>
      </c>
      <c r="AX1239" s="22" t="s">
        <v>782</v>
      </c>
      <c r="AY1239" s="23">
        <v>0</v>
      </c>
      <c r="AZ1239" s="23">
        <v>0</v>
      </c>
      <c r="BA1239" s="23">
        <v>0</v>
      </c>
      <c r="BB1239" s="14">
        <v>0</v>
      </c>
      <c r="BC1239" s="22">
        <v>4</v>
      </c>
      <c r="BD1239" s="23">
        <v>4600</v>
      </c>
      <c r="BE1239" s="23">
        <v>4.5999999999999996</v>
      </c>
      <c r="BF1239" s="23">
        <v>4.8126388351940044</v>
      </c>
      <c r="BG1239" s="14">
        <v>0.90650777211890854</v>
      </c>
      <c r="BH1239" s="22">
        <v>916</v>
      </c>
      <c r="BI1239" s="23">
        <v>25.329486999999997</v>
      </c>
      <c r="BJ1239" s="23">
        <v>33.450736291193991</v>
      </c>
      <c r="BK1239" s="14">
        <v>6.3007745790766387</v>
      </c>
      <c r="BL1239" t="s">
        <v>533</v>
      </c>
    </row>
    <row r="1240" spans="1:64">
      <c r="A1240" t="s">
        <v>2137</v>
      </c>
      <c r="B1240" t="s">
        <v>2131</v>
      </c>
      <c r="C1240" t="s">
        <v>533</v>
      </c>
      <c r="D1240" t="s">
        <v>942</v>
      </c>
      <c r="E1240">
        <v>2020</v>
      </c>
      <c r="F1240" s="23">
        <v>113.96</v>
      </c>
      <c r="G1240" s="23">
        <v>30.53</v>
      </c>
      <c r="H1240" s="22">
        <v>65802</v>
      </c>
      <c r="I1240" s="34">
        <v>537.10103344924539</v>
      </c>
      <c r="J1240" s="22">
        <v>1</v>
      </c>
      <c r="K1240" s="22">
        <v>1</v>
      </c>
      <c r="L1240" s="23">
        <v>1294</v>
      </c>
      <c r="M1240" s="23">
        <v>1.294</v>
      </c>
      <c r="N1240" s="23">
        <v>7.739414</v>
      </c>
      <c r="O1240" s="14">
        <v>1.4409605489488142</v>
      </c>
      <c r="P1240" s="22">
        <v>1</v>
      </c>
      <c r="Q1240" s="22">
        <v>3</v>
      </c>
      <c r="R1240" s="23">
        <v>1140</v>
      </c>
      <c r="S1240" s="23">
        <v>1.1399999999999999</v>
      </c>
      <c r="T1240" s="23">
        <v>4.10163425</v>
      </c>
      <c r="U1240" s="14">
        <v>0.76366158219049363</v>
      </c>
      <c r="V1240" s="22">
        <v>0</v>
      </c>
      <c r="W1240" s="22">
        <v>0</v>
      </c>
      <c r="X1240" s="23">
        <v>0</v>
      </c>
      <c r="Y1240" s="23">
        <v>0</v>
      </c>
      <c r="Z1240" s="23">
        <v>0</v>
      </c>
      <c r="AA1240" s="14">
        <v>0</v>
      </c>
      <c r="AB1240" s="22">
        <v>0</v>
      </c>
      <c r="AC1240" s="22">
        <v>0</v>
      </c>
      <c r="AD1240" s="23">
        <v>0</v>
      </c>
      <c r="AE1240" s="23">
        <v>0</v>
      </c>
      <c r="AF1240" s="23">
        <v>0</v>
      </c>
      <c r="AG1240" s="14">
        <v>0</v>
      </c>
      <c r="AH1240" s="22">
        <v>1</v>
      </c>
      <c r="AI1240" s="23">
        <v>2054.4</v>
      </c>
      <c r="AJ1240" s="23">
        <v>2.0544000000000002</v>
      </c>
      <c r="AK1240" s="23">
        <v>1.8243072000000002</v>
      </c>
      <c r="AL1240" s="14">
        <v>0.33965810646171329</v>
      </c>
      <c r="AM1240" s="22">
        <v>1023</v>
      </c>
      <c r="AN1240" s="23">
        <v>19931.251999999986</v>
      </c>
      <c r="AO1240" s="23">
        <v>19.931251999999976</v>
      </c>
      <c r="AP1240" s="23">
        <v>17.698951775999994</v>
      </c>
      <c r="AQ1240" s="14">
        <v>3.29527419866201</v>
      </c>
      <c r="AR1240" s="22">
        <v>1024</v>
      </c>
      <c r="AS1240" s="23">
        <v>21985.651999999987</v>
      </c>
      <c r="AT1240" s="23">
        <v>21.985651999999977</v>
      </c>
      <c r="AU1240" s="23">
        <v>19.523258975999994</v>
      </c>
      <c r="AV1240" s="14">
        <v>3.6349323051237232</v>
      </c>
      <c r="AW1240" s="22">
        <v>0</v>
      </c>
      <c r="AX1240" s="22">
        <v>0</v>
      </c>
      <c r="AY1240" s="23">
        <v>0</v>
      </c>
      <c r="AZ1240" s="23">
        <v>0</v>
      </c>
      <c r="BA1240" s="23">
        <v>0</v>
      </c>
      <c r="BB1240" s="14">
        <v>0</v>
      </c>
      <c r="BC1240" s="22">
        <v>4</v>
      </c>
      <c r="BD1240" s="23">
        <v>4600</v>
      </c>
      <c r="BE1240" s="23">
        <v>4.5999999999999996</v>
      </c>
      <c r="BF1240" s="23">
        <v>4.8179755693071016</v>
      </c>
      <c r="BG1240" s="14">
        <v>0.89703338278204736</v>
      </c>
      <c r="BH1240" s="22">
        <v>1030</v>
      </c>
      <c r="BI1240" s="23">
        <v>29.019651999999976</v>
      </c>
      <c r="BJ1240" s="23">
        <v>36.182282795307096</v>
      </c>
      <c r="BK1240" s="14">
        <v>6.736587819045079</v>
      </c>
      <c r="BL1240" t="s">
        <v>533</v>
      </c>
    </row>
    <row r="1241" spans="1:64">
      <c r="A1241" t="s">
        <v>2138</v>
      </c>
      <c r="B1241" t="s">
        <v>2131</v>
      </c>
      <c r="C1241" t="s">
        <v>533</v>
      </c>
      <c r="D1241" t="s">
        <v>942</v>
      </c>
      <c r="E1241">
        <v>2021</v>
      </c>
      <c r="F1241" s="23">
        <v>113.96</v>
      </c>
      <c r="G1241" s="23">
        <v>30.54</v>
      </c>
      <c r="H1241" s="22">
        <v>66294</v>
      </c>
      <c r="I1241" s="34">
        <v>493.36</v>
      </c>
      <c r="J1241" s="22">
        <v>1</v>
      </c>
      <c r="K1241" s="22">
        <v>1</v>
      </c>
      <c r="L1241" s="23">
        <v>1294</v>
      </c>
      <c r="M1241" s="23">
        <v>1.294</v>
      </c>
      <c r="N1241" s="23">
        <v>7.739414</v>
      </c>
      <c r="O1241" s="14">
        <v>1.57</v>
      </c>
      <c r="P1241" s="22">
        <v>1</v>
      </c>
      <c r="Q1241" s="22">
        <v>3</v>
      </c>
      <c r="R1241" s="23">
        <v>930</v>
      </c>
      <c r="S1241" s="23">
        <v>0.93</v>
      </c>
      <c r="T1241" s="23">
        <v>4.0250000000000004</v>
      </c>
      <c r="U1241" s="14">
        <v>0.82</v>
      </c>
      <c r="V1241" s="22">
        <v>0</v>
      </c>
      <c r="W1241" s="22">
        <v>0</v>
      </c>
      <c r="X1241" s="23">
        <v>0</v>
      </c>
      <c r="Y1241" s="23">
        <v>0</v>
      </c>
      <c r="Z1241" s="23">
        <v>0</v>
      </c>
      <c r="AA1241" s="14">
        <v>0</v>
      </c>
      <c r="AB1241" s="22">
        <v>0</v>
      </c>
      <c r="AC1241" s="22">
        <v>0</v>
      </c>
      <c r="AD1241" s="23">
        <v>0</v>
      </c>
      <c r="AE1241" s="23">
        <v>0</v>
      </c>
      <c r="AF1241" s="23">
        <v>0</v>
      </c>
      <c r="AG1241" s="14">
        <v>0</v>
      </c>
      <c r="AH1241" s="22">
        <v>1</v>
      </c>
      <c r="AI1241" s="23">
        <v>2054.4</v>
      </c>
      <c r="AJ1241" s="23">
        <v>2.0543999999999998</v>
      </c>
      <c r="AK1241" s="23">
        <v>1.8383241910000001</v>
      </c>
      <c r="AL1241" s="14">
        <v>0.37</v>
      </c>
      <c r="AM1241" s="22">
        <v>1230</v>
      </c>
      <c r="AN1241" s="23">
        <v>22676.927</v>
      </c>
      <c r="AO1241" s="23">
        <v>22.676926999999999</v>
      </c>
      <c r="AP1241" s="23">
        <v>20.291833860000001</v>
      </c>
      <c r="AQ1241" s="14">
        <v>4.1100000000000003</v>
      </c>
      <c r="AR1241" s="22">
        <v>1231</v>
      </c>
      <c r="AS1241" s="23">
        <v>24731.327000000001</v>
      </c>
      <c r="AT1241" s="23">
        <v>24.731327</v>
      </c>
      <c r="AU1241" s="23">
        <v>22.130158059999999</v>
      </c>
      <c r="AV1241" s="14">
        <v>4.49</v>
      </c>
      <c r="AW1241" s="22">
        <v>0</v>
      </c>
      <c r="AX1241" s="22">
        <v>0</v>
      </c>
      <c r="AY1241" s="23">
        <v>0</v>
      </c>
      <c r="AZ1241" s="23">
        <v>0</v>
      </c>
      <c r="BA1241" s="23">
        <v>0</v>
      </c>
      <c r="BB1241" s="14">
        <v>0</v>
      </c>
      <c r="BC1241" s="22">
        <v>4</v>
      </c>
      <c r="BD1241" s="23">
        <v>4600</v>
      </c>
      <c r="BE1241" s="23">
        <v>4.5999999999999996</v>
      </c>
      <c r="BF1241" s="23">
        <v>4.2012746959999996</v>
      </c>
      <c r="BG1241" s="14">
        <v>0.85</v>
      </c>
      <c r="BH1241" s="22">
        <v>1237</v>
      </c>
      <c r="BI1241" s="23">
        <v>31.56</v>
      </c>
      <c r="BJ1241" s="23">
        <v>38.1</v>
      </c>
      <c r="BK1241" s="14">
        <v>7.72</v>
      </c>
      <c r="BL1241" t="s">
        <v>533</v>
      </c>
    </row>
    <row r="1242" spans="1:64">
      <c r="A1242" t="s">
        <v>2139</v>
      </c>
      <c r="B1242" t="s">
        <v>2131</v>
      </c>
      <c r="C1242" t="s">
        <v>533</v>
      </c>
      <c r="D1242" s="111" t="s">
        <v>942</v>
      </c>
      <c r="E1242" s="110">
        <v>2022</v>
      </c>
      <c r="F1242" s="23"/>
      <c r="G1242" s="23"/>
      <c r="H1242" s="22">
        <v>67239</v>
      </c>
      <c r="I1242" s="34">
        <v>487.317219086553</v>
      </c>
      <c r="J1242" s="22">
        <v>1</v>
      </c>
      <c r="K1242" s="22">
        <v>1</v>
      </c>
      <c r="L1242" s="23">
        <v>1294</v>
      </c>
      <c r="M1242" s="23">
        <v>1.294</v>
      </c>
      <c r="N1242" s="23">
        <v>7.6578920000000004</v>
      </c>
      <c r="O1242" s="14">
        <v>1.5714388287683043</v>
      </c>
      <c r="P1242" s="22">
        <v>1</v>
      </c>
      <c r="Q1242" s="22">
        <v>3</v>
      </c>
      <c r="R1242" s="23">
        <v>930</v>
      </c>
      <c r="S1242" s="23">
        <v>0.93</v>
      </c>
      <c r="T1242" s="23">
        <v>2.1864300000000001</v>
      </c>
      <c r="U1242" s="14">
        <v>0.44866668247396069</v>
      </c>
      <c r="V1242" s="22">
        <v>0</v>
      </c>
      <c r="W1242" s="22">
        <v>0</v>
      </c>
      <c r="X1242" s="23">
        <v>0</v>
      </c>
      <c r="Y1242" s="23">
        <v>0</v>
      </c>
      <c r="Z1242" s="23">
        <v>0</v>
      </c>
      <c r="AA1242" s="14">
        <v>0</v>
      </c>
      <c r="AB1242" s="22">
        <v>0</v>
      </c>
      <c r="AC1242" s="22">
        <v>0</v>
      </c>
      <c r="AD1242" s="23">
        <v>0</v>
      </c>
      <c r="AE1242" s="23">
        <v>0</v>
      </c>
      <c r="AF1242" s="23">
        <v>0</v>
      </c>
      <c r="AG1242" s="14">
        <v>0</v>
      </c>
      <c r="AH1242" s="22">
        <v>1</v>
      </c>
      <c r="AI1242" s="23">
        <v>2054.4</v>
      </c>
      <c r="AJ1242" s="23">
        <v>2.0543999999999998</v>
      </c>
      <c r="AK1242" s="23">
        <v>2.1044532336486901</v>
      </c>
      <c r="AL1242" s="14">
        <v>0.43184462834975579</v>
      </c>
      <c r="AM1242" s="22">
        <v>1589</v>
      </c>
      <c r="AN1242" s="23">
        <v>29896.991000000002</v>
      </c>
      <c r="AO1242" s="23">
        <v>29.896990999999993</v>
      </c>
      <c r="AP1242" s="23">
        <v>30.625398844585224</v>
      </c>
      <c r="AQ1242" s="14">
        <v>6.2844893726494417</v>
      </c>
      <c r="AR1242" s="22">
        <v>1590</v>
      </c>
      <c r="AS1242" s="23">
        <v>31951.391000000003</v>
      </c>
      <c r="AT1242" s="23">
        <v>31.951391000000001</v>
      </c>
      <c r="AU1242" s="23">
        <v>32.72985207823389</v>
      </c>
      <c r="AV1242" s="14">
        <v>6.7163340009991943</v>
      </c>
      <c r="AW1242" s="22">
        <v>0</v>
      </c>
      <c r="AX1242" s="22">
        <v>0</v>
      </c>
      <c r="AY1242" s="23">
        <v>0</v>
      </c>
      <c r="AZ1242" s="23">
        <v>0</v>
      </c>
      <c r="BA1242" s="23">
        <v>0</v>
      </c>
      <c r="BB1242" s="14">
        <v>0</v>
      </c>
      <c r="BC1242" s="22">
        <v>4</v>
      </c>
      <c r="BD1242" s="23">
        <v>4600</v>
      </c>
      <c r="BE1242" s="23">
        <v>4.5999999999999996</v>
      </c>
      <c r="BF1242" s="23">
        <v>4.6927082045051192</v>
      </c>
      <c r="BG1242" s="14">
        <v>0.96296786173517934</v>
      </c>
      <c r="BH1242" s="22">
        <v>1596</v>
      </c>
      <c r="BI1242" s="23">
        <v>38.775390999999999</v>
      </c>
      <c r="BJ1242" s="23">
        <v>47.266882282739004</v>
      </c>
      <c r="BK1242" s="14">
        <v>9.6994073739766389</v>
      </c>
      <c r="BL1242" t="s">
        <v>533</v>
      </c>
    </row>
    <row r="1243" spans="1:64">
      <c r="A1243" t="s">
        <v>2140</v>
      </c>
      <c r="B1243" t="s">
        <v>2131</v>
      </c>
      <c r="C1243" t="s">
        <v>533</v>
      </c>
      <c r="D1243" t="s">
        <v>942</v>
      </c>
      <c r="E1243">
        <v>2023</v>
      </c>
      <c r="F1243">
        <v>113.96</v>
      </c>
      <c r="G1243">
        <v>35.21</v>
      </c>
      <c r="H1243">
        <v>66521</v>
      </c>
      <c r="I1243">
        <v>487.317219086553</v>
      </c>
      <c r="J1243">
        <v>1</v>
      </c>
      <c r="K1243">
        <v>1</v>
      </c>
      <c r="L1243">
        <v>1294</v>
      </c>
      <c r="M1243">
        <v>1.294</v>
      </c>
      <c r="N1243">
        <v>7.6578920000000004</v>
      </c>
      <c r="O1243">
        <v>1.5714388287683043</v>
      </c>
      <c r="P1243">
        <v>1</v>
      </c>
      <c r="Q1243">
        <v>3</v>
      </c>
      <c r="R1243">
        <v>930</v>
      </c>
      <c r="S1243">
        <v>0.93</v>
      </c>
      <c r="T1243">
        <v>3.7020740000000001</v>
      </c>
      <c r="U1243">
        <v>0.75968462738487197</v>
      </c>
      <c r="V1243">
        <v>0</v>
      </c>
      <c r="W1243">
        <v>0</v>
      </c>
      <c r="X1243">
        <v>0</v>
      </c>
      <c r="Y1243">
        <v>0</v>
      </c>
      <c r="Z1243">
        <v>0</v>
      </c>
      <c r="AA1243">
        <v>0</v>
      </c>
      <c r="AG1243">
        <v>0</v>
      </c>
      <c r="AH1243">
        <v>2</v>
      </c>
      <c r="AI1243">
        <v>2063.75</v>
      </c>
      <c r="AJ1243">
        <v>2.0637500000000002</v>
      </c>
      <c r="AK1243">
        <v>1.9357709999999999</v>
      </c>
      <c r="AL1243">
        <v>0.42907499999999998</v>
      </c>
      <c r="AM1243">
        <v>2212</v>
      </c>
      <c r="AN1243">
        <v>38766.214999999997</v>
      </c>
      <c r="AO1243">
        <v>38.766215000000003</v>
      </c>
      <c r="AP1243">
        <v>36.362214999999999</v>
      </c>
      <c r="AQ1243">
        <v>7.4617135565533266</v>
      </c>
      <c r="AR1243">
        <v>2416</v>
      </c>
      <c r="AS1243">
        <v>40976.885000000002</v>
      </c>
      <c r="AT1243">
        <v>40.976884999999697</v>
      </c>
      <c r="AU1243">
        <v>38.435795085304697</v>
      </c>
      <c r="AV1243">
        <v>7.8872228560587896</v>
      </c>
      <c r="AW1243">
        <v>0</v>
      </c>
      <c r="AX1243">
        <v>0</v>
      </c>
      <c r="AY1243">
        <v>0</v>
      </c>
      <c r="AZ1243">
        <v>0</v>
      </c>
      <c r="BA1243">
        <v>0</v>
      </c>
      <c r="BB1243">
        <v>0</v>
      </c>
      <c r="BC1243">
        <v>4</v>
      </c>
      <c r="BD1243">
        <v>4600</v>
      </c>
      <c r="BE1243">
        <v>4.5999999999999996</v>
      </c>
      <c r="BF1243">
        <v>5.6033059999999999</v>
      </c>
      <c r="BG1243">
        <v>1.1498272132684049</v>
      </c>
      <c r="BH1243">
        <v>2422</v>
      </c>
      <c r="BI1243">
        <v>47.800884999999695</v>
      </c>
      <c r="BJ1243">
        <v>55.399067085304694</v>
      </c>
      <c r="BK1243">
        <v>11.368173525480371</v>
      </c>
      <c r="BL1243" t="s">
        <v>533</v>
      </c>
    </row>
    <row r="1244" spans="1:64">
      <c r="A1244" t="s">
        <v>2141</v>
      </c>
      <c r="B1244" t="s">
        <v>2131</v>
      </c>
      <c r="C1244" t="s">
        <v>533</v>
      </c>
      <c r="D1244" t="s">
        <v>942</v>
      </c>
      <c r="E1244">
        <v>2024</v>
      </c>
      <c r="F1244">
        <v>113.96</v>
      </c>
      <c r="G1244">
        <v>35.65</v>
      </c>
      <c r="H1244">
        <v>66585</v>
      </c>
      <c r="I1244">
        <v>456.57988019152288</v>
      </c>
      <c r="J1244">
        <v>1</v>
      </c>
      <c r="K1244">
        <v>1</v>
      </c>
      <c r="L1244">
        <v>1294</v>
      </c>
      <c r="M1244">
        <v>1.294</v>
      </c>
      <c r="N1244">
        <v>7.6578920000000004</v>
      </c>
      <c r="O1244">
        <v>1.6772294032728123</v>
      </c>
      <c r="P1244">
        <v>1</v>
      </c>
      <c r="Q1244">
        <v>3</v>
      </c>
      <c r="R1244">
        <v>930</v>
      </c>
      <c r="S1244">
        <v>0.93</v>
      </c>
      <c r="T1244">
        <v>3.5000752500000001</v>
      </c>
      <c r="U1244">
        <v>0.76658552026686178</v>
      </c>
      <c r="V1244">
        <v>0</v>
      </c>
      <c r="W1244">
        <v>0</v>
      </c>
      <c r="X1244">
        <v>0</v>
      </c>
      <c r="Y1244">
        <v>0</v>
      </c>
      <c r="Z1244">
        <v>0</v>
      </c>
      <c r="AA1244">
        <v>0</v>
      </c>
      <c r="AB1244">
        <v>0</v>
      </c>
      <c r="AC1244">
        <v>0</v>
      </c>
      <c r="AD1244">
        <v>0</v>
      </c>
      <c r="AE1244">
        <v>0</v>
      </c>
      <c r="AF1244">
        <v>0</v>
      </c>
      <c r="AG1244">
        <v>0</v>
      </c>
      <c r="AH1244">
        <v>2</v>
      </c>
      <c r="AI1244">
        <v>2063.75</v>
      </c>
      <c r="AJ1244">
        <v>2.0637500000000002</v>
      </c>
      <c r="AK1244">
        <v>1.86138653836629</v>
      </c>
      <c r="AL1244">
        <v>0.40768036856672024</v>
      </c>
      <c r="AM1244">
        <v>2698</v>
      </c>
      <c r="AN1244">
        <v>47528.845000000038</v>
      </c>
      <c r="AO1244">
        <v>47.528845000000032</v>
      </c>
      <c r="AP1244">
        <v>42.868347555226087</v>
      </c>
      <c r="AQ1244">
        <v>9.3890137115205281</v>
      </c>
      <c r="AR1244">
        <v>3232</v>
      </c>
      <c r="AS1244">
        <v>50096.294000000162</v>
      </c>
      <c r="AT1244">
        <v>50.096293999999794</v>
      </c>
      <c r="AU1244">
        <v>45.184042288862543</v>
      </c>
      <c r="AV1244">
        <v>9.8961965362794917</v>
      </c>
      <c r="AW1244">
        <v>0</v>
      </c>
      <c r="AX1244">
        <v>0</v>
      </c>
      <c r="AY1244">
        <v>0</v>
      </c>
      <c r="AZ1244">
        <v>0</v>
      </c>
      <c r="BA1244">
        <v>0</v>
      </c>
      <c r="BB1244">
        <v>0</v>
      </c>
      <c r="BC1244">
        <v>4</v>
      </c>
      <c r="BD1244">
        <v>4600</v>
      </c>
      <c r="BE1244">
        <v>4.5999999999999996</v>
      </c>
      <c r="BF1244">
        <v>4.9143350806932435</v>
      </c>
      <c r="BG1244">
        <v>1.0763363200830953</v>
      </c>
      <c r="BH1244">
        <v>3238</v>
      </c>
      <c r="BI1244">
        <v>56.920293999999792</v>
      </c>
      <c r="BJ1244">
        <v>61.256344619555783</v>
      </c>
      <c r="BK1244">
        <v>13.41634777990226</v>
      </c>
      <c r="BL1244" t="s">
        <v>533</v>
      </c>
    </row>
    <row r="1245" spans="1:64">
      <c r="A1245" t="s">
        <v>2142</v>
      </c>
      <c r="B1245" t="s">
        <v>2143</v>
      </c>
      <c r="C1245" t="s">
        <v>534</v>
      </c>
      <c r="D1245" t="s">
        <v>942</v>
      </c>
      <c r="E1245">
        <v>2012</v>
      </c>
      <c r="F1245" s="23">
        <v>72.150000000000006</v>
      </c>
      <c r="G1245" s="23">
        <v>19.260000000000002</v>
      </c>
      <c r="H1245" s="22">
        <v>53080</v>
      </c>
      <c r="I1245" s="34">
        <v>437.59786199999996</v>
      </c>
      <c r="J1245" s="22">
        <v>0</v>
      </c>
      <c r="K1245" s="22" t="s">
        <v>782</v>
      </c>
      <c r="L1245" s="23">
        <v>0</v>
      </c>
      <c r="M1245" s="23">
        <v>0</v>
      </c>
      <c r="N1245" s="23">
        <v>0</v>
      </c>
      <c r="O1245" s="14">
        <v>0</v>
      </c>
      <c r="P1245" s="22">
        <v>0</v>
      </c>
      <c r="Q1245" s="22" t="s">
        <v>782</v>
      </c>
      <c r="R1245" s="23">
        <v>0</v>
      </c>
      <c r="S1245" s="23">
        <v>0</v>
      </c>
      <c r="T1245" s="23">
        <v>0</v>
      </c>
      <c r="U1245" s="14">
        <v>0</v>
      </c>
      <c r="V1245" s="22">
        <v>0</v>
      </c>
      <c r="W1245" s="22" t="s">
        <v>782</v>
      </c>
      <c r="X1245" s="23">
        <v>0</v>
      </c>
      <c r="Y1245" s="23">
        <v>0</v>
      </c>
      <c r="Z1245" s="23">
        <v>0</v>
      </c>
      <c r="AA1245" s="14">
        <v>0</v>
      </c>
      <c r="AB1245" s="22">
        <v>0</v>
      </c>
      <c r="AC1245" s="22" t="s">
        <v>782</v>
      </c>
      <c r="AD1245" s="23">
        <v>0</v>
      </c>
      <c r="AE1245" s="23">
        <v>0</v>
      </c>
      <c r="AF1245" s="23">
        <v>0</v>
      </c>
      <c r="AG1245" s="14">
        <v>0</v>
      </c>
      <c r="AH1245" s="22" t="s">
        <v>782</v>
      </c>
      <c r="AI1245" s="23" t="s">
        <v>782</v>
      </c>
      <c r="AJ1245" s="23" t="s">
        <v>782</v>
      </c>
      <c r="AK1245" s="23" t="s">
        <v>782</v>
      </c>
      <c r="AL1245" s="14" t="s">
        <v>782</v>
      </c>
      <c r="AM1245" s="22" t="s">
        <v>782</v>
      </c>
      <c r="AN1245" s="23" t="s">
        <v>782</v>
      </c>
      <c r="AO1245" s="23" t="s">
        <v>782</v>
      </c>
      <c r="AP1245" s="23" t="s">
        <v>782</v>
      </c>
      <c r="AQ1245" s="14" t="s">
        <v>782</v>
      </c>
      <c r="AR1245" s="22">
        <v>438</v>
      </c>
      <c r="AS1245" s="23">
        <v>4739.7479999999978</v>
      </c>
      <c r="AT1245" s="23">
        <v>4.7397479999999979</v>
      </c>
      <c r="AU1245" s="23">
        <v>3.9773170000000002</v>
      </c>
      <c r="AV1245" s="14">
        <v>0.9088977221739718</v>
      </c>
      <c r="AW1245" s="22">
        <v>1</v>
      </c>
      <c r="AX1245" s="22" t="s">
        <v>782</v>
      </c>
      <c r="AY1245" s="23">
        <v>42</v>
      </c>
      <c r="AZ1245" s="23">
        <v>4.2000000000000003E-2</v>
      </c>
      <c r="BA1245" s="23">
        <v>7.4320000000000002E-3</v>
      </c>
      <c r="BB1245" s="14">
        <v>1.6983629595521198E-3</v>
      </c>
      <c r="BC1245" s="22">
        <v>3</v>
      </c>
      <c r="BD1245" s="23">
        <v>5600</v>
      </c>
      <c r="BE1245" s="23">
        <v>5.6</v>
      </c>
      <c r="BF1245" s="23">
        <v>8.9431999999999992</v>
      </c>
      <c r="BG1245" s="14">
        <v>2.0437028552027066</v>
      </c>
      <c r="BH1245" s="22">
        <v>442</v>
      </c>
      <c r="BI1245" s="23">
        <v>10.381747999999998</v>
      </c>
      <c r="BJ1245" s="23">
        <v>12.927949</v>
      </c>
      <c r="BK1245" s="14">
        <v>2.9542989403362303</v>
      </c>
      <c r="BL1245" t="s">
        <v>534</v>
      </c>
    </row>
    <row r="1246" spans="1:64">
      <c r="A1246" t="s">
        <v>2144</v>
      </c>
      <c r="B1246" t="s">
        <v>2143</v>
      </c>
      <c r="C1246" t="s">
        <v>534</v>
      </c>
      <c r="D1246" t="s">
        <v>942</v>
      </c>
      <c r="E1246">
        <v>2015</v>
      </c>
      <c r="F1246" s="23">
        <v>72.150000000000006</v>
      </c>
      <c r="G1246" s="23">
        <v>19.350000000000001</v>
      </c>
      <c r="H1246" s="22">
        <v>54200</v>
      </c>
      <c r="I1246" s="34">
        <v>434.60902076856581</v>
      </c>
      <c r="J1246" s="13">
        <v>0</v>
      </c>
      <c r="K1246" s="13">
        <v>0</v>
      </c>
      <c r="L1246" s="19">
        <v>0</v>
      </c>
      <c r="M1246" s="35">
        <v>0</v>
      </c>
      <c r="N1246" s="19">
        <v>0</v>
      </c>
      <c r="O1246" s="17">
        <v>0</v>
      </c>
      <c r="P1246" s="36">
        <v>0</v>
      </c>
      <c r="Q1246" s="37">
        <v>0</v>
      </c>
      <c r="R1246" s="38">
        <v>0</v>
      </c>
      <c r="S1246" s="27">
        <v>0</v>
      </c>
      <c r="T1246" s="23">
        <v>0</v>
      </c>
      <c r="U1246" s="17">
        <v>0</v>
      </c>
      <c r="V1246" s="22">
        <v>0</v>
      </c>
      <c r="W1246" s="22">
        <v>0</v>
      </c>
      <c r="X1246" s="23">
        <v>0</v>
      </c>
      <c r="Y1246" s="27">
        <v>0</v>
      </c>
      <c r="Z1246" s="27">
        <v>0</v>
      </c>
      <c r="AA1246" s="14">
        <v>0</v>
      </c>
      <c r="AB1246" s="39">
        <v>1</v>
      </c>
      <c r="AC1246" s="22" t="s">
        <v>782</v>
      </c>
      <c r="AD1246" s="23">
        <v>0</v>
      </c>
      <c r="AE1246" s="23">
        <v>0</v>
      </c>
      <c r="AF1246" s="23">
        <v>1.1838077999999999</v>
      </c>
      <c r="AG1246" s="14">
        <v>0.27238454413729041</v>
      </c>
      <c r="AH1246" s="22" t="s">
        <v>782</v>
      </c>
      <c r="AI1246" s="23" t="s">
        <v>782</v>
      </c>
      <c r="AJ1246" s="23" t="s">
        <v>782</v>
      </c>
      <c r="AK1246" s="23" t="s">
        <v>782</v>
      </c>
      <c r="AL1246" s="14" t="s">
        <v>782</v>
      </c>
      <c r="AM1246" s="22" t="s">
        <v>782</v>
      </c>
      <c r="AN1246" s="23" t="s">
        <v>782</v>
      </c>
      <c r="AO1246" s="23" t="s">
        <v>782</v>
      </c>
      <c r="AP1246" s="23" t="s">
        <v>782</v>
      </c>
      <c r="AQ1246" s="14" t="s">
        <v>782</v>
      </c>
      <c r="AR1246" s="40">
        <v>564</v>
      </c>
      <c r="AS1246" s="41">
        <v>6410.4219999999968</v>
      </c>
      <c r="AT1246" s="23">
        <v>6.410421999999997</v>
      </c>
      <c r="AU1246" s="23">
        <v>5.6934981761520858</v>
      </c>
      <c r="AV1246" s="14">
        <v>1.3100276119634289</v>
      </c>
      <c r="AW1246" s="22">
        <v>1</v>
      </c>
      <c r="AX1246" s="22" t="s">
        <v>782</v>
      </c>
      <c r="AY1246" s="23">
        <v>42</v>
      </c>
      <c r="AZ1246" s="23">
        <v>4.2000000000000003E-2</v>
      </c>
      <c r="BA1246" s="23">
        <v>0.10944125446718617</v>
      </c>
      <c r="BB1246" s="14">
        <v>2.518154231443458E-2</v>
      </c>
      <c r="BC1246" s="42">
        <v>3</v>
      </c>
      <c r="BD1246" s="43">
        <v>5600</v>
      </c>
      <c r="BE1246" s="44">
        <v>5.6</v>
      </c>
      <c r="BF1246" s="23">
        <v>8.8872</v>
      </c>
      <c r="BG1246" s="14">
        <v>2.0448724198784021</v>
      </c>
      <c r="BH1246" s="22">
        <v>569</v>
      </c>
      <c r="BI1246" s="23">
        <v>12.052421999999996</v>
      </c>
      <c r="BJ1246" s="23">
        <v>15.873947230619272</v>
      </c>
      <c r="BK1246" s="14">
        <v>3.6524661182935558</v>
      </c>
      <c r="BL1246" t="s">
        <v>534</v>
      </c>
    </row>
    <row r="1247" spans="1:64">
      <c r="A1247" t="s">
        <v>2145</v>
      </c>
      <c r="B1247" t="s">
        <v>2143</v>
      </c>
      <c r="C1247" t="s">
        <v>534</v>
      </c>
      <c r="D1247" t="s">
        <v>942</v>
      </c>
      <c r="E1247">
        <v>2016</v>
      </c>
      <c r="F1247" s="23">
        <v>72.150000000000006</v>
      </c>
      <c r="G1247" s="23">
        <v>19.25</v>
      </c>
      <c r="H1247" s="22">
        <v>53834</v>
      </c>
      <c r="I1247" s="34">
        <v>460.8307982820088</v>
      </c>
      <c r="J1247" s="13">
        <v>0</v>
      </c>
      <c r="K1247" s="13">
        <v>0</v>
      </c>
      <c r="L1247" s="19">
        <v>0</v>
      </c>
      <c r="M1247" s="35">
        <v>0</v>
      </c>
      <c r="N1247" s="19">
        <v>0</v>
      </c>
      <c r="O1247" s="17">
        <v>0</v>
      </c>
      <c r="P1247" s="13">
        <v>0</v>
      </c>
      <c r="Q1247" s="13">
        <v>0</v>
      </c>
      <c r="R1247" s="19">
        <v>0</v>
      </c>
      <c r="S1247" s="27">
        <v>0</v>
      </c>
      <c r="T1247" s="19">
        <v>0</v>
      </c>
      <c r="U1247" s="17">
        <v>0</v>
      </c>
      <c r="V1247" s="13">
        <v>0</v>
      </c>
      <c r="W1247" s="13">
        <v>0</v>
      </c>
      <c r="X1247" s="19">
        <v>0</v>
      </c>
      <c r="Y1247" s="27">
        <v>0</v>
      </c>
      <c r="Z1247" s="19">
        <v>0</v>
      </c>
      <c r="AA1247" s="14">
        <v>0</v>
      </c>
      <c r="AB1247" s="13">
        <v>1</v>
      </c>
      <c r="AC1247" s="22" t="s">
        <v>782</v>
      </c>
      <c r="AD1247" s="19">
        <v>0</v>
      </c>
      <c r="AE1247" s="23">
        <v>0</v>
      </c>
      <c r="AF1247" s="19">
        <v>1.2146189999999999</v>
      </c>
      <c r="AG1247" s="14">
        <v>0.26357157649361462</v>
      </c>
      <c r="AH1247" s="22" t="s">
        <v>782</v>
      </c>
      <c r="AI1247" s="23" t="s">
        <v>782</v>
      </c>
      <c r="AJ1247" s="23" t="s">
        <v>782</v>
      </c>
      <c r="AK1247" s="23" t="s">
        <v>782</v>
      </c>
      <c r="AL1247" s="14" t="s">
        <v>782</v>
      </c>
      <c r="AM1247" s="22" t="s">
        <v>782</v>
      </c>
      <c r="AN1247" s="23" t="s">
        <v>782</v>
      </c>
      <c r="AO1247" s="23" t="s">
        <v>782</v>
      </c>
      <c r="AP1247" s="23" t="s">
        <v>782</v>
      </c>
      <c r="AQ1247" s="14" t="s">
        <v>782</v>
      </c>
      <c r="AR1247" s="13">
        <v>603</v>
      </c>
      <c r="AS1247" s="19">
        <v>9262.6609999999946</v>
      </c>
      <c r="AT1247" s="23">
        <v>9.2626609999999943</v>
      </c>
      <c r="AU1247" s="19">
        <v>8.225242968000007</v>
      </c>
      <c r="AV1247" s="14">
        <v>1.7848726688111909</v>
      </c>
      <c r="AW1247" s="13">
        <v>1</v>
      </c>
      <c r="AX1247" s="22" t="s">
        <v>782</v>
      </c>
      <c r="AY1247" s="19">
        <v>42</v>
      </c>
      <c r="AZ1247" s="23">
        <v>4.2000000000000003E-2</v>
      </c>
      <c r="BA1247" s="19">
        <v>0.2016</v>
      </c>
      <c r="BB1247" s="14">
        <v>4.3747076096383085E-2</v>
      </c>
      <c r="BC1247" s="13">
        <v>3</v>
      </c>
      <c r="BD1247" s="19">
        <v>5600</v>
      </c>
      <c r="BE1247" s="44">
        <v>5.6</v>
      </c>
      <c r="BF1247" s="19">
        <v>7.3584952033052966</v>
      </c>
      <c r="BG1247" s="14">
        <v>1.5967889365767196</v>
      </c>
      <c r="BH1247" s="22">
        <v>608</v>
      </c>
      <c r="BI1247" s="23">
        <v>14.904660999999994</v>
      </c>
      <c r="BJ1247" s="23">
        <v>16.999957171305304</v>
      </c>
      <c r="BK1247" s="14">
        <v>3.6889802579779083</v>
      </c>
      <c r="BL1247" t="s">
        <v>534</v>
      </c>
    </row>
    <row r="1248" spans="1:64">
      <c r="A1248" t="s">
        <v>2146</v>
      </c>
      <c r="B1248" t="s">
        <v>2143</v>
      </c>
      <c r="C1248" t="s">
        <v>534</v>
      </c>
      <c r="D1248" t="s">
        <v>942</v>
      </c>
      <c r="E1248">
        <v>2017</v>
      </c>
      <c r="F1248" s="23">
        <v>72.150000000000006</v>
      </c>
      <c r="G1248" s="23">
        <v>19.260000000000002</v>
      </c>
      <c r="H1248" s="22">
        <v>53900</v>
      </c>
      <c r="I1248" s="34">
        <v>423.38506400186606</v>
      </c>
      <c r="J1248" s="13">
        <v>0</v>
      </c>
      <c r="K1248" s="13">
        <v>0</v>
      </c>
      <c r="L1248" s="19">
        <v>0</v>
      </c>
      <c r="M1248" s="19">
        <v>0</v>
      </c>
      <c r="N1248" s="19">
        <v>0</v>
      </c>
      <c r="O1248" s="17">
        <v>0</v>
      </c>
      <c r="P1248" s="13">
        <v>0</v>
      </c>
      <c r="Q1248" s="13">
        <v>0</v>
      </c>
      <c r="R1248" s="19">
        <v>0</v>
      </c>
      <c r="S1248" s="19">
        <v>0</v>
      </c>
      <c r="T1248" s="19">
        <v>0</v>
      </c>
      <c r="U1248" s="17">
        <v>0</v>
      </c>
      <c r="V1248" s="13">
        <v>0</v>
      </c>
      <c r="W1248" s="13">
        <v>0</v>
      </c>
      <c r="X1248" s="19">
        <v>0</v>
      </c>
      <c r="Y1248" s="19">
        <v>0</v>
      </c>
      <c r="Z1248" s="19">
        <v>0</v>
      </c>
      <c r="AA1248" s="14">
        <v>0</v>
      </c>
      <c r="AB1248" s="13">
        <v>1</v>
      </c>
      <c r="AC1248" s="22" t="s">
        <v>782</v>
      </c>
      <c r="AD1248" s="19">
        <v>0</v>
      </c>
      <c r="AE1248" s="19">
        <v>0</v>
      </c>
      <c r="AF1248" s="19">
        <v>1.1980268999999999</v>
      </c>
      <c r="AG1248" s="14">
        <v>0.28296390257043164</v>
      </c>
      <c r="AH1248" s="22" t="s">
        <v>782</v>
      </c>
      <c r="AI1248" s="23" t="s">
        <v>782</v>
      </c>
      <c r="AJ1248" s="23" t="s">
        <v>782</v>
      </c>
      <c r="AK1248" s="23" t="s">
        <v>782</v>
      </c>
      <c r="AL1248" s="14" t="s">
        <v>782</v>
      </c>
      <c r="AM1248" s="22" t="s">
        <v>782</v>
      </c>
      <c r="AN1248" s="23" t="s">
        <v>782</v>
      </c>
      <c r="AO1248" s="23" t="s">
        <v>782</v>
      </c>
      <c r="AP1248" s="23" t="s">
        <v>782</v>
      </c>
      <c r="AQ1248" s="14" t="s">
        <v>782</v>
      </c>
      <c r="AR1248" s="13">
        <v>660</v>
      </c>
      <c r="AS1248" s="19">
        <v>9643.8859999999931</v>
      </c>
      <c r="AT1248" s="19">
        <v>9.6438859999999966</v>
      </c>
      <c r="AU1248" s="19">
        <v>8.5637707680000084</v>
      </c>
      <c r="AV1248" s="14">
        <v>2.0226908070527174</v>
      </c>
      <c r="AW1248" s="13">
        <v>1</v>
      </c>
      <c r="AX1248" s="22" t="s">
        <v>782</v>
      </c>
      <c r="AY1248" s="19">
        <v>0</v>
      </c>
      <c r="AZ1248" s="19">
        <v>0</v>
      </c>
      <c r="BA1248" s="19">
        <v>0</v>
      </c>
      <c r="BB1248" s="14">
        <v>0</v>
      </c>
      <c r="BC1248" s="13">
        <v>3</v>
      </c>
      <c r="BD1248" s="19">
        <v>5600</v>
      </c>
      <c r="BE1248" s="19">
        <v>5.6</v>
      </c>
      <c r="BF1248" s="19">
        <v>7.3584952033052966</v>
      </c>
      <c r="BG1248" s="14">
        <v>1.7380148306962631</v>
      </c>
      <c r="BH1248" s="22">
        <v>665</v>
      </c>
      <c r="BI1248" s="23">
        <v>15.243885999999996</v>
      </c>
      <c r="BJ1248" s="23">
        <v>17.120292871305303</v>
      </c>
      <c r="BK1248" s="14">
        <v>4.0436695403194118</v>
      </c>
      <c r="BL1248" t="s">
        <v>534</v>
      </c>
    </row>
    <row r="1249" spans="1:64">
      <c r="A1249" t="s">
        <v>2147</v>
      </c>
      <c r="B1249" t="s">
        <v>2143</v>
      </c>
      <c r="C1249" t="s">
        <v>534</v>
      </c>
      <c r="D1249" t="s">
        <v>942</v>
      </c>
      <c r="E1249">
        <v>2018</v>
      </c>
      <c r="F1249" s="23">
        <v>72.150000000000006</v>
      </c>
      <c r="G1249" s="23">
        <v>19.53</v>
      </c>
      <c r="H1249" s="22">
        <v>54071</v>
      </c>
      <c r="I1249" s="34">
        <v>423.4151553354838</v>
      </c>
      <c r="J1249" s="13">
        <v>0</v>
      </c>
      <c r="K1249" s="13">
        <v>0</v>
      </c>
      <c r="L1249" s="19">
        <v>0</v>
      </c>
      <c r="M1249" s="19">
        <v>0</v>
      </c>
      <c r="N1249" s="19">
        <v>0</v>
      </c>
      <c r="O1249" s="17">
        <v>0</v>
      </c>
      <c r="P1249" s="13">
        <v>0</v>
      </c>
      <c r="Q1249" s="13">
        <v>0</v>
      </c>
      <c r="R1249" s="19">
        <v>0</v>
      </c>
      <c r="S1249" s="19">
        <v>0</v>
      </c>
      <c r="T1249" s="19">
        <v>0</v>
      </c>
      <c r="U1249" s="17">
        <v>0</v>
      </c>
      <c r="V1249" s="13">
        <v>0</v>
      </c>
      <c r="W1249" s="13">
        <v>0</v>
      </c>
      <c r="X1249" s="19">
        <v>0</v>
      </c>
      <c r="Y1249" s="19">
        <v>0</v>
      </c>
      <c r="Z1249" s="19">
        <v>0</v>
      </c>
      <c r="AA1249" s="14">
        <v>0</v>
      </c>
      <c r="AB1249" s="13">
        <v>1</v>
      </c>
      <c r="AC1249" s="22" t="s">
        <v>782</v>
      </c>
      <c r="AD1249" s="19">
        <v>0</v>
      </c>
      <c r="AE1249" s="19">
        <v>0</v>
      </c>
      <c r="AF1249" s="19">
        <v>1.2779151</v>
      </c>
      <c r="AG1249" s="14">
        <v>0.30181137446236939</v>
      </c>
      <c r="AH1249" s="22" t="s">
        <v>782</v>
      </c>
      <c r="AI1249" s="23" t="s">
        <v>782</v>
      </c>
      <c r="AJ1249" s="23" t="s">
        <v>782</v>
      </c>
      <c r="AK1249" s="23" t="s">
        <v>782</v>
      </c>
      <c r="AL1249" s="14" t="s">
        <v>782</v>
      </c>
      <c r="AM1249" s="22" t="s">
        <v>782</v>
      </c>
      <c r="AN1249" s="23" t="s">
        <v>782</v>
      </c>
      <c r="AO1249" s="23" t="s">
        <v>782</v>
      </c>
      <c r="AP1249" s="23" t="s">
        <v>782</v>
      </c>
      <c r="AQ1249" s="14" t="s">
        <v>782</v>
      </c>
      <c r="AR1249" s="13">
        <v>722</v>
      </c>
      <c r="AS1249" s="19">
        <v>10885.690999999988</v>
      </c>
      <c r="AT1249" s="19">
        <v>10.885690999999994</v>
      </c>
      <c r="AU1249" s="19">
        <v>9.6664936080000121</v>
      </c>
      <c r="AV1249" s="14">
        <v>2.2829824313541578</v>
      </c>
      <c r="AW1249" s="13">
        <v>1</v>
      </c>
      <c r="AX1249" s="22" t="s">
        <v>782</v>
      </c>
      <c r="AY1249" s="19">
        <v>42</v>
      </c>
      <c r="AZ1249" s="19">
        <v>4.2000000000000003E-2</v>
      </c>
      <c r="BA1249" s="19">
        <v>0.2016</v>
      </c>
      <c r="BB1249" s="14">
        <v>4.7612844618248634E-2</v>
      </c>
      <c r="BC1249" s="13">
        <v>3</v>
      </c>
      <c r="BD1249" s="19">
        <v>5600</v>
      </c>
      <c r="BE1249" s="19">
        <v>5.6</v>
      </c>
      <c r="BF1249" s="19">
        <v>6.3594790322094887</v>
      </c>
      <c r="BG1249" s="14">
        <v>1.501948844313495</v>
      </c>
      <c r="BH1249" s="22">
        <v>727</v>
      </c>
      <c r="BI1249" s="23">
        <v>16.527690999999994</v>
      </c>
      <c r="BJ1249" s="23">
        <v>17.505487740209503</v>
      </c>
      <c r="BK1249" s="14">
        <v>4.134355494748271</v>
      </c>
      <c r="BL1249" t="s">
        <v>534</v>
      </c>
    </row>
    <row r="1250" spans="1:64">
      <c r="A1250" t="s">
        <v>2148</v>
      </c>
      <c r="B1250" t="s">
        <v>2143</v>
      </c>
      <c r="C1250" t="s">
        <v>534</v>
      </c>
      <c r="D1250" t="s">
        <v>942</v>
      </c>
      <c r="E1250">
        <v>2019</v>
      </c>
      <c r="F1250" s="23">
        <v>72.150000000000006</v>
      </c>
      <c r="G1250" s="23">
        <v>19.54</v>
      </c>
      <c r="H1250" s="22">
        <v>54194</v>
      </c>
      <c r="I1250" s="34">
        <v>433.58953453117442</v>
      </c>
      <c r="J1250" s="22">
        <v>0</v>
      </c>
      <c r="K1250" s="22">
        <v>0</v>
      </c>
      <c r="L1250" s="23">
        <v>0</v>
      </c>
      <c r="M1250" s="23">
        <v>0</v>
      </c>
      <c r="N1250" s="23">
        <v>0</v>
      </c>
      <c r="O1250" s="14">
        <v>0</v>
      </c>
      <c r="P1250" s="22">
        <v>0</v>
      </c>
      <c r="Q1250" s="22">
        <v>0</v>
      </c>
      <c r="R1250" s="23">
        <v>0</v>
      </c>
      <c r="S1250" s="23">
        <v>0</v>
      </c>
      <c r="T1250" s="23">
        <v>0</v>
      </c>
      <c r="U1250" s="14">
        <v>0</v>
      </c>
      <c r="V1250" s="22">
        <v>0</v>
      </c>
      <c r="W1250" s="22">
        <v>0</v>
      </c>
      <c r="X1250" s="23">
        <v>0</v>
      </c>
      <c r="Y1250" s="23">
        <v>0</v>
      </c>
      <c r="Z1250" s="23">
        <v>0</v>
      </c>
      <c r="AA1250" s="14">
        <v>0</v>
      </c>
      <c r="AB1250" s="22">
        <v>1</v>
      </c>
      <c r="AC1250" s="22">
        <v>1</v>
      </c>
      <c r="AD1250" s="23">
        <v>909.93841201716737</v>
      </c>
      <c r="AE1250" s="23">
        <v>0.90993841201716741</v>
      </c>
      <c r="AF1250" s="23">
        <v>1.2720939</v>
      </c>
      <c r="AG1250" s="14">
        <v>0.29338667073121855</v>
      </c>
      <c r="AH1250" s="22">
        <v>0</v>
      </c>
      <c r="AI1250" s="23">
        <v>0</v>
      </c>
      <c r="AJ1250" s="23">
        <v>0</v>
      </c>
      <c r="AK1250" s="23">
        <v>0</v>
      </c>
      <c r="AL1250" s="14">
        <v>0</v>
      </c>
      <c r="AM1250" s="22">
        <v>840</v>
      </c>
      <c r="AN1250" s="23">
        <v>12432.295999999982</v>
      </c>
      <c r="AO1250" s="23">
        <v>12.432295999999999</v>
      </c>
      <c r="AP1250" s="23">
        <v>11.039878848000015</v>
      </c>
      <c r="AQ1250" s="14">
        <v>2.5461589749708926</v>
      </c>
      <c r="AR1250" s="22">
        <v>840</v>
      </c>
      <c r="AS1250" s="23">
        <v>12432.295999999982</v>
      </c>
      <c r="AT1250" s="23">
        <v>12.432295999999999</v>
      </c>
      <c r="AU1250" s="23">
        <v>11.039878848000015</v>
      </c>
      <c r="AV1250" s="14">
        <v>2.5461589749708926</v>
      </c>
      <c r="AW1250" s="22">
        <v>1</v>
      </c>
      <c r="AX1250" s="22" t="s">
        <v>782</v>
      </c>
      <c r="AY1250" s="23">
        <v>42</v>
      </c>
      <c r="AZ1250" s="23">
        <v>4.2000000000000003E-2</v>
      </c>
      <c r="BA1250" s="23">
        <v>0.2016</v>
      </c>
      <c r="BB1250" s="14">
        <v>4.6495587172781558E-2</v>
      </c>
      <c r="BC1250" s="22">
        <v>3</v>
      </c>
      <c r="BD1250" s="23">
        <v>5600</v>
      </c>
      <c r="BE1250" s="23">
        <v>5.6</v>
      </c>
      <c r="BF1250" s="23">
        <v>6.4357764642044746</v>
      </c>
      <c r="BG1250" s="14">
        <v>1.4843016151585069</v>
      </c>
      <c r="BH1250" s="22">
        <v>845</v>
      </c>
      <c r="BI1250" s="23">
        <v>18.984234412017166</v>
      </c>
      <c r="BJ1250" s="23">
        <v>18.949349212204492</v>
      </c>
      <c r="BK1250" s="14">
        <v>4.3703428480333999</v>
      </c>
      <c r="BL1250" t="s">
        <v>534</v>
      </c>
    </row>
    <row r="1251" spans="1:64">
      <c r="A1251" t="s">
        <v>2149</v>
      </c>
      <c r="B1251" t="s">
        <v>2143</v>
      </c>
      <c r="C1251" t="s">
        <v>534</v>
      </c>
      <c r="D1251" t="s">
        <v>942</v>
      </c>
      <c r="E1251">
        <v>2020</v>
      </c>
      <c r="F1251" s="23">
        <v>72.150000000000006</v>
      </c>
      <c r="G1251" s="23">
        <v>19.559999999999999</v>
      </c>
      <c r="H1251" s="22">
        <v>54636</v>
      </c>
      <c r="I1251" s="34">
        <v>436.38351783677263</v>
      </c>
      <c r="J1251" s="22">
        <v>0</v>
      </c>
      <c r="K1251" s="22">
        <v>0</v>
      </c>
      <c r="L1251" s="23">
        <v>0</v>
      </c>
      <c r="M1251" s="23">
        <v>0</v>
      </c>
      <c r="N1251" s="23">
        <v>0</v>
      </c>
      <c r="O1251" s="14">
        <v>0</v>
      </c>
      <c r="P1251" s="22">
        <v>0</v>
      </c>
      <c r="Q1251" s="22">
        <v>0</v>
      </c>
      <c r="R1251" s="23">
        <v>0</v>
      </c>
      <c r="S1251" s="23">
        <v>0</v>
      </c>
      <c r="T1251" s="23">
        <v>0</v>
      </c>
      <c r="U1251" s="14">
        <v>0</v>
      </c>
      <c r="V1251" s="22">
        <v>0</v>
      </c>
      <c r="W1251" s="22">
        <v>0</v>
      </c>
      <c r="X1251" s="23">
        <v>0</v>
      </c>
      <c r="Y1251" s="23">
        <v>0</v>
      </c>
      <c r="Z1251" s="23">
        <v>0</v>
      </c>
      <c r="AA1251" s="14">
        <v>0</v>
      </c>
      <c r="AB1251" s="22">
        <v>1</v>
      </c>
      <c r="AC1251" s="22">
        <v>1</v>
      </c>
      <c r="AD1251" s="23">
        <v>899.60815450643781</v>
      </c>
      <c r="AE1251" s="23">
        <v>0.89960815450643783</v>
      </c>
      <c r="AF1251" s="23">
        <v>1.2576522000000001</v>
      </c>
      <c r="AG1251" s="14">
        <v>0.28819883166861943</v>
      </c>
      <c r="AH1251" s="22">
        <v>0</v>
      </c>
      <c r="AI1251" s="23">
        <v>0</v>
      </c>
      <c r="AJ1251" s="23">
        <v>0</v>
      </c>
      <c r="AK1251" s="23">
        <v>0</v>
      </c>
      <c r="AL1251" s="14">
        <v>0</v>
      </c>
      <c r="AM1251" s="22">
        <v>1035</v>
      </c>
      <c r="AN1251" s="23">
        <v>14196.700999999994</v>
      </c>
      <c r="AO1251" s="23">
        <v>14.196700999999987</v>
      </c>
      <c r="AP1251" s="23">
        <v>12.606670487999983</v>
      </c>
      <c r="AQ1251" s="14">
        <v>2.8888970304133834</v>
      </c>
      <c r="AR1251" s="22">
        <v>1035</v>
      </c>
      <c r="AS1251" s="23">
        <v>14196.700999999994</v>
      </c>
      <c r="AT1251" s="23">
        <v>14.196700999999987</v>
      </c>
      <c r="AU1251" s="23">
        <v>12.606670487999983</v>
      </c>
      <c r="AV1251" s="14">
        <v>2.8888970304133834</v>
      </c>
      <c r="AW1251" s="22">
        <v>1</v>
      </c>
      <c r="AX1251" s="22">
        <v>1</v>
      </c>
      <c r="AY1251" s="23">
        <v>42</v>
      </c>
      <c r="AZ1251" s="23">
        <v>4.2000000000000003E-2</v>
      </c>
      <c r="BA1251" s="23">
        <v>0.2016</v>
      </c>
      <c r="BB1251" s="14">
        <v>4.6197895144932492E-2</v>
      </c>
      <c r="BC1251" s="22">
        <v>3</v>
      </c>
      <c r="BD1251" s="23">
        <v>5600</v>
      </c>
      <c r="BE1251" s="23">
        <v>5.6</v>
      </c>
      <c r="BF1251" s="23">
        <v>6.4357764642044746</v>
      </c>
      <c r="BG1251" s="14">
        <v>1.4747982453846364</v>
      </c>
      <c r="BH1251" s="22">
        <v>1040</v>
      </c>
      <c r="BI1251" s="23">
        <v>20.738309154506425</v>
      </c>
      <c r="BJ1251" s="23">
        <v>20.501699152204456</v>
      </c>
      <c r="BK1251" s="14">
        <v>4.6980920026115722</v>
      </c>
      <c r="BL1251" t="s">
        <v>534</v>
      </c>
    </row>
    <row r="1252" spans="1:64">
      <c r="A1252" t="s">
        <v>2150</v>
      </c>
      <c r="B1252" t="s">
        <v>2143</v>
      </c>
      <c r="C1252" t="s">
        <v>534</v>
      </c>
      <c r="D1252" t="s">
        <v>942</v>
      </c>
      <c r="E1252">
        <v>2021</v>
      </c>
      <c r="F1252" s="23">
        <v>72.150000000000006</v>
      </c>
      <c r="G1252" s="23">
        <v>19.48</v>
      </c>
      <c r="H1252" s="22">
        <v>54805</v>
      </c>
      <c r="I1252" s="34">
        <v>409.64</v>
      </c>
      <c r="J1252" s="22">
        <v>0</v>
      </c>
      <c r="K1252" s="22">
        <v>0</v>
      </c>
      <c r="L1252" s="23">
        <v>0</v>
      </c>
      <c r="M1252" s="23">
        <v>0</v>
      </c>
      <c r="N1252" s="23">
        <v>0</v>
      </c>
      <c r="O1252" s="14">
        <v>0</v>
      </c>
      <c r="P1252" s="22">
        <v>0</v>
      </c>
      <c r="Q1252" s="22">
        <v>0</v>
      </c>
      <c r="R1252" s="23">
        <v>0</v>
      </c>
      <c r="S1252" s="23">
        <v>0</v>
      </c>
      <c r="T1252" s="23">
        <v>0</v>
      </c>
      <c r="U1252" s="14">
        <v>0</v>
      </c>
      <c r="V1252" s="22">
        <v>0</v>
      </c>
      <c r="W1252" s="22">
        <v>0</v>
      </c>
      <c r="X1252" s="23">
        <v>0</v>
      </c>
      <c r="Y1252" s="23">
        <v>0</v>
      </c>
      <c r="Z1252" s="23">
        <v>0</v>
      </c>
      <c r="AA1252" s="14">
        <v>0</v>
      </c>
      <c r="AB1252" s="22">
        <v>1</v>
      </c>
      <c r="AC1252" s="22">
        <v>1</v>
      </c>
      <c r="AD1252" s="23">
        <v>952.14570819999994</v>
      </c>
      <c r="AE1252" s="23">
        <v>0.95214570799999998</v>
      </c>
      <c r="AF1252" s="23">
        <v>1.3310997</v>
      </c>
      <c r="AG1252" s="14">
        <v>0.32</v>
      </c>
      <c r="AH1252" s="22">
        <v>0</v>
      </c>
      <c r="AI1252" s="23">
        <v>0</v>
      </c>
      <c r="AJ1252" s="23">
        <v>0</v>
      </c>
      <c r="AK1252" s="23">
        <v>0</v>
      </c>
      <c r="AL1252" s="14">
        <v>0</v>
      </c>
      <c r="AM1252" s="22">
        <v>1225</v>
      </c>
      <c r="AN1252" s="23">
        <v>15972.901</v>
      </c>
      <c r="AO1252" s="23">
        <v>15.972901</v>
      </c>
      <c r="AP1252" s="23">
        <v>14.292917790000001</v>
      </c>
      <c r="AQ1252" s="14">
        <v>3.49</v>
      </c>
      <c r="AR1252" s="22">
        <v>1225</v>
      </c>
      <c r="AS1252" s="23">
        <v>15972.901</v>
      </c>
      <c r="AT1252" s="23">
        <v>15.972901</v>
      </c>
      <c r="AU1252" s="23">
        <v>14.292917790000001</v>
      </c>
      <c r="AV1252" s="14">
        <v>3.49</v>
      </c>
      <c r="AW1252" s="22">
        <v>1</v>
      </c>
      <c r="AX1252" s="22">
        <v>1</v>
      </c>
      <c r="AY1252" s="23">
        <v>42</v>
      </c>
      <c r="AZ1252" s="23">
        <v>4.2000000000000003E-2</v>
      </c>
      <c r="BA1252" s="23">
        <v>0.2016</v>
      </c>
      <c r="BB1252" s="14">
        <v>0.05</v>
      </c>
      <c r="BC1252" s="22">
        <v>3</v>
      </c>
      <c r="BD1252" s="23">
        <v>5600</v>
      </c>
      <c r="BE1252" s="23">
        <v>5.6</v>
      </c>
      <c r="BF1252" s="23">
        <v>4.9644345669999996</v>
      </c>
      <c r="BG1252" s="14">
        <v>1.21</v>
      </c>
      <c r="BH1252" s="22">
        <v>1230</v>
      </c>
      <c r="BI1252" s="23">
        <v>22.57</v>
      </c>
      <c r="BJ1252" s="23">
        <v>20.79</v>
      </c>
      <c r="BK1252" s="14">
        <v>5.08</v>
      </c>
      <c r="BL1252" t="s">
        <v>534</v>
      </c>
    </row>
    <row r="1253" spans="1:64">
      <c r="A1253" t="s">
        <v>2151</v>
      </c>
      <c r="B1253" t="s">
        <v>2143</v>
      </c>
      <c r="C1253" t="s">
        <v>534</v>
      </c>
      <c r="D1253" s="111" t="s">
        <v>942</v>
      </c>
      <c r="E1253" s="110">
        <v>2022</v>
      </c>
      <c r="F1253" s="23"/>
      <c r="G1253" s="23"/>
      <c r="H1253" s="22">
        <v>55530</v>
      </c>
      <c r="I1253" s="34">
        <v>402.45579464115008</v>
      </c>
      <c r="J1253" s="22">
        <v>0</v>
      </c>
      <c r="K1253" s="22">
        <v>0</v>
      </c>
      <c r="L1253" s="23">
        <v>0</v>
      </c>
      <c r="M1253" s="23">
        <v>0</v>
      </c>
      <c r="N1253" s="23">
        <v>0</v>
      </c>
      <c r="O1253" s="14">
        <v>0</v>
      </c>
      <c r="P1253" s="22">
        <v>0</v>
      </c>
      <c r="Q1253" s="22">
        <v>0</v>
      </c>
      <c r="R1253" s="23">
        <v>0</v>
      </c>
      <c r="S1253" s="23">
        <v>0</v>
      </c>
      <c r="T1253" s="23">
        <v>0</v>
      </c>
      <c r="U1253" s="14">
        <v>0</v>
      </c>
      <c r="V1253" s="22">
        <v>0</v>
      </c>
      <c r="W1253" s="22">
        <v>0</v>
      </c>
      <c r="X1253" s="23">
        <v>0</v>
      </c>
      <c r="Y1253" s="23">
        <v>0</v>
      </c>
      <c r="Z1253" s="23">
        <v>0</v>
      </c>
      <c r="AA1253" s="14">
        <v>0</v>
      </c>
      <c r="AB1253" s="22">
        <v>1</v>
      </c>
      <c r="AC1253" s="22">
        <v>1</v>
      </c>
      <c r="AD1253" s="23">
        <v>940.52811158798295</v>
      </c>
      <c r="AE1253" s="23">
        <v>0.940528111587983</v>
      </c>
      <c r="AF1253" s="23">
        <v>1.3148583</v>
      </c>
      <c r="AG1253" s="14">
        <v>0.32670875100019225</v>
      </c>
      <c r="AH1253" s="22">
        <v>0</v>
      </c>
      <c r="AI1253" s="23">
        <v>0</v>
      </c>
      <c r="AJ1253" s="23">
        <v>0</v>
      </c>
      <c r="AK1253" s="23">
        <v>0</v>
      </c>
      <c r="AL1253" s="14">
        <v>0</v>
      </c>
      <c r="AM1253" s="22">
        <v>1560</v>
      </c>
      <c r="AN1253" s="23">
        <v>18763.77099999999</v>
      </c>
      <c r="AO1253" s="23">
        <v>18.763770999999998</v>
      </c>
      <c r="AP1253" s="23">
        <v>19.22092998266821</v>
      </c>
      <c r="AQ1253" s="14">
        <v>4.7759108549565203</v>
      </c>
      <c r="AR1253" s="22">
        <v>1560</v>
      </c>
      <c r="AS1253" s="23">
        <v>18763.771000000001</v>
      </c>
      <c r="AT1253" s="23">
        <v>18.763770999999998</v>
      </c>
      <c r="AU1253" s="23">
        <v>19.220929982668199</v>
      </c>
      <c r="AV1253" s="14">
        <v>4.7759108549565177</v>
      </c>
      <c r="AW1253" s="22">
        <v>1</v>
      </c>
      <c r="AX1253" s="22">
        <v>1</v>
      </c>
      <c r="AY1253" s="23">
        <v>42</v>
      </c>
      <c r="AZ1253" s="23">
        <v>4.2000000000000003E-2</v>
      </c>
      <c r="BA1253" s="23">
        <v>0.2016</v>
      </c>
      <c r="BB1253" s="14">
        <v>5.0092458025050121E-2</v>
      </c>
      <c r="BC1253" s="22">
        <v>3</v>
      </c>
      <c r="BD1253" s="23">
        <v>5600</v>
      </c>
      <c r="BE1253" s="23">
        <v>5.6</v>
      </c>
      <c r="BF1253" s="23">
        <v>5.54513677500249</v>
      </c>
      <c r="BG1253" s="14">
        <v>1.377825055282609</v>
      </c>
      <c r="BH1253" s="22">
        <v>1565</v>
      </c>
      <c r="BI1253" s="23">
        <v>25.346299111587982</v>
      </c>
      <c r="BJ1253" s="23">
        <v>26.282525057670689</v>
      </c>
      <c r="BK1253" s="14">
        <v>6.5305371192643697</v>
      </c>
      <c r="BL1253" t="s">
        <v>534</v>
      </c>
    </row>
    <row r="1254" spans="1:64">
      <c r="A1254" t="s">
        <v>2152</v>
      </c>
      <c r="B1254" t="s">
        <v>2143</v>
      </c>
      <c r="C1254" t="s">
        <v>534</v>
      </c>
      <c r="D1254" t="s">
        <v>942</v>
      </c>
      <c r="E1254">
        <v>2023</v>
      </c>
      <c r="F1254">
        <v>72.150000000000006</v>
      </c>
      <c r="G1254">
        <v>19.96</v>
      </c>
      <c r="H1254">
        <v>56222</v>
      </c>
      <c r="I1254">
        <v>402.45579464115008</v>
      </c>
      <c r="J1254">
        <v>0</v>
      </c>
      <c r="K1254">
        <v>0</v>
      </c>
      <c r="L1254">
        <v>0</v>
      </c>
      <c r="M1254">
        <v>0</v>
      </c>
      <c r="N1254">
        <v>0</v>
      </c>
      <c r="O1254">
        <v>0</v>
      </c>
      <c r="P1254">
        <v>0</v>
      </c>
      <c r="Q1254">
        <v>0</v>
      </c>
      <c r="R1254">
        <v>0</v>
      </c>
      <c r="S1254">
        <v>0</v>
      </c>
      <c r="T1254">
        <v>0</v>
      </c>
      <c r="U1254">
        <v>0</v>
      </c>
      <c r="V1254">
        <v>0</v>
      </c>
      <c r="W1254">
        <v>0</v>
      </c>
      <c r="X1254">
        <v>0</v>
      </c>
      <c r="Y1254">
        <v>0</v>
      </c>
      <c r="Z1254">
        <v>0</v>
      </c>
      <c r="AA1254">
        <v>0</v>
      </c>
      <c r="AB1254">
        <v>1</v>
      </c>
      <c r="AC1254">
        <v>1</v>
      </c>
      <c r="AD1254">
        <v>957.89892703862699</v>
      </c>
      <c r="AE1254">
        <v>0.957898927038627</v>
      </c>
      <c r="AF1254">
        <v>1.3391427</v>
      </c>
      <c r="AG1254">
        <v>0.3327428050064597</v>
      </c>
      <c r="AL1254">
        <v>0</v>
      </c>
      <c r="AM1254">
        <v>2202</v>
      </c>
      <c r="AN1254">
        <v>27795.985000000001</v>
      </c>
      <c r="AO1254">
        <v>27.795985000000002</v>
      </c>
      <c r="AP1254">
        <v>26.072279000000002</v>
      </c>
      <c r="AQ1254">
        <v>6.4782963364330142</v>
      </c>
      <c r="AR1254">
        <v>2412</v>
      </c>
      <c r="AS1254">
        <v>27950.935000000001</v>
      </c>
      <c r="AT1254">
        <v>27.950935000000001</v>
      </c>
      <c r="AU1254">
        <v>26.217620253532299</v>
      </c>
      <c r="AV1254">
        <v>6.5144099308867585</v>
      </c>
      <c r="AW1254">
        <v>1</v>
      </c>
      <c r="AX1254">
        <v>1</v>
      </c>
      <c r="AY1254">
        <v>42</v>
      </c>
      <c r="AZ1254">
        <v>4.2000000000000003E-2</v>
      </c>
      <c r="BA1254">
        <v>0.2016</v>
      </c>
      <c r="BB1254">
        <v>5.0092458025050114E-2</v>
      </c>
      <c r="BC1254">
        <v>2</v>
      </c>
      <c r="BD1254">
        <v>4100</v>
      </c>
      <c r="BE1254">
        <v>4.0999999999999996</v>
      </c>
      <c r="BF1254">
        <v>4.5909230000000001</v>
      </c>
      <c r="BG1254">
        <v>1.1407272702070295</v>
      </c>
      <c r="BH1254">
        <v>2416</v>
      </c>
      <c r="BI1254">
        <v>33.050833927038624</v>
      </c>
      <c r="BJ1254">
        <v>32.349285953532302</v>
      </c>
      <c r="BK1254">
        <v>8.0379724641252981</v>
      </c>
      <c r="BL1254" t="s">
        <v>534</v>
      </c>
    </row>
    <row r="1255" spans="1:64">
      <c r="A1255" t="s">
        <v>2153</v>
      </c>
      <c r="B1255" t="s">
        <v>2143</v>
      </c>
      <c r="C1255" t="s">
        <v>534</v>
      </c>
      <c r="D1255" t="s">
        <v>942</v>
      </c>
      <c r="E1255">
        <v>2024</v>
      </c>
      <c r="F1255">
        <v>72.150000000000006</v>
      </c>
      <c r="G1255">
        <v>20</v>
      </c>
      <c r="H1255">
        <v>56150</v>
      </c>
      <c r="I1255">
        <v>385.02606101605477</v>
      </c>
      <c r="J1255">
        <v>0</v>
      </c>
      <c r="K1255">
        <v>0</v>
      </c>
      <c r="L1255">
        <v>0</v>
      </c>
      <c r="M1255">
        <v>0</v>
      </c>
      <c r="N1255">
        <v>0</v>
      </c>
      <c r="O1255">
        <v>0</v>
      </c>
      <c r="P1255">
        <v>0</v>
      </c>
      <c r="Q1255">
        <v>0</v>
      </c>
      <c r="R1255">
        <v>0</v>
      </c>
      <c r="S1255">
        <v>0</v>
      </c>
      <c r="T1255">
        <v>0</v>
      </c>
      <c r="U1255">
        <v>0</v>
      </c>
      <c r="V1255">
        <v>0</v>
      </c>
      <c r="W1255">
        <v>0</v>
      </c>
      <c r="X1255">
        <v>0</v>
      </c>
      <c r="Y1255">
        <v>0</v>
      </c>
      <c r="Z1255">
        <v>0</v>
      </c>
      <c r="AA1255">
        <v>0</v>
      </c>
      <c r="AB1255">
        <v>1</v>
      </c>
      <c r="AC1255">
        <v>1</v>
      </c>
      <c r="AD1255">
        <v>939.87918454935618</v>
      </c>
      <c r="AE1255">
        <v>0.93987918454935615</v>
      </c>
      <c r="AF1255">
        <v>1.3139510999999999</v>
      </c>
      <c r="AG1255">
        <v>0.34126289958985684</v>
      </c>
      <c r="AH1255">
        <v>0</v>
      </c>
      <c r="AI1255">
        <v>0</v>
      </c>
      <c r="AJ1255">
        <v>0</v>
      </c>
      <c r="AK1255">
        <v>0</v>
      </c>
      <c r="AL1255">
        <v>0</v>
      </c>
      <c r="AM1255">
        <v>2735</v>
      </c>
      <c r="AN1255">
        <v>34250.10300000001</v>
      </c>
      <c r="AO1255">
        <v>34.250103000000031</v>
      </c>
      <c r="AP1255">
        <v>30.891668400658396</v>
      </c>
      <c r="AQ1255">
        <v>8.0232668716339894</v>
      </c>
      <c r="AR1255">
        <v>3251</v>
      </c>
      <c r="AS1255">
        <v>34730.967000000164</v>
      </c>
      <c r="AT1255">
        <v>34.730966999999787</v>
      </c>
      <c r="AU1255">
        <v>31.325380709021729</v>
      </c>
      <c r="AV1255">
        <v>8.1359117942189183</v>
      </c>
      <c r="AW1255">
        <v>1</v>
      </c>
      <c r="AX1255">
        <v>1</v>
      </c>
      <c r="AY1255">
        <v>42</v>
      </c>
      <c r="AZ1255">
        <v>4.2000000000000003E-2</v>
      </c>
      <c r="BA1255">
        <v>0.2016</v>
      </c>
      <c r="BB1255">
        <v>5.236009205922134E-2</v>
      </c>
      <c r="BC1255">
        <v>3</v>
      </c>
      <c r="BD1255">
        <v>9700</v>
      </c>
      <c r="BE1255">
        <v>9.6999999999999993</v>
      </c>
      <c r="BF1255">
        <v>18.740045707606665</v>
      </c>
      <c r="BG1255">
        <v>4.8672148732356186</v>
      </c>
      <c r="BH1255">
        <v>3256</v>
      </c>
      <c r="BI1255">
        <v>45.412846184549139</v>
      </c>
      <c r="BJ1255">
        <v>51.580977516628394</v>
      </c>
      <c r="BK1255">
        <v>13.396749659103616</v>
      </c>
      <c r="BL1255" t="s">
        <v>534</v>
      </c>
    </row>
    <row r="1256" spans="1:64">
      <c r="A1256" t="s">
        <v>2154</v>
      </c>
      <c r="B1256" t="s">
        <v>2155</v>
      </c>
      <c r="C1256" t="s">
        <v>535</v>
      </c>
      <c r="D1256" t="s">
        <v>942</v>
      </c>
      <c r="E1256">
        <v>2012</v>
      </c>
      <c r="F1256" s="23">
        <v>23.37</v>
      </c>
      <c r="G1256" s="23">
        <v>12.52</v>
      </c>
      <c r="H1256" s="22">
        <v>34973</v>
      </c>
      <c r="I1256" s="34">
        <v>284.48164100000002</v>
      </c>
      <c r="J1256" s="22">
        <v>0</v>
      </c>
      <c r="K1256" s="22" t="s">
        <v>782</v>
      </c>
      <c r="L1256" s="23">
        <v>0</v>
      </c>
      <c r="M1256" s="23">
        <v>0</v>
      </c>
      <c r="N1256" s="23">
        <v>0</v>
      </c>
      <c r="O1256" s="14">
        <v>0</v>
      </c>
      <c r="P1256" s="22">
        <v>0</v>
      </c>
      <c r="Q1256" s="22" t="s">
        <v>782</v>
      </c>
      <c r="R1256" s="23">
        <v>0</v>
      </c>
      <c r="S1256" s="23">
        <v>0</v>
      </c>
      <c r="T1256" s="23">
        <v>0</v>
      </c>
      <c r="U1256" s="14">
        <v>0</v>
      </c>
      <c r="V1256" s="22">
        <v>0</v>
      </c>
      <c r="W1256" s="22" t="s">
        <v>782</v>
      </c>
      <c r="X1256" s="23">
        <v>0</v>
      </c>
      <c r="Y1256" s="23">
        <v>0</v>
      </c>
      <c r="Z1256" s="23">
        <v>0</v>
      </c>
      <c r="AA1256" s="14">
        <v>0</v>
      </c>
      <c r="AB1256" s="22">
        <v>0</v>
      </c>
      <c r="AC1256" s="22" t="s">
        <v>782</v>
      </c>
      <c r="AD1256" s="23">
        <v>0</v>
      </c>
      <c r="AE1256" s="23">
        <v>0</v>
      </c>
      <c r="AF1256" s="23">
        <v>0</v>
      </c>
      <c r="AG1256" s="14">
        <v>0</v>
      </c>
      <c r="AH1256" s="22" t="s">
        <v>782</v>
      </c>
      <c r="AI1256" s="23" t="s">
        <v>782</v>
      </c>
      <c r="AJ1256" s="23" t="s">
        <v>782</v>
      </c>
      <c r="AK1256" s="23" t="s">
        <v>782</v>
      </c>
      <c r="AL1256" s="14" t="s">
        <v>782</v>
      </c>
      <c r="AM1256" s="22" t="s">
        <v>782</v>
      </c>
      <c r="AN1256" s="23" t="s">
        <v>782</v>
      </c>
      <c r="AO1256" s="23" t="s">
        <v>782</v>
      </c>
      <c r="AP1256" s="23" t="s">
        <v>782</v>
      </c>
      <c r="AQ1256" s="14" t="s">
        <v>782</v>
      </c>
      <c r="AR1256" s="22">
        <v>191</v>
      </c>
      <c r="AS1256" s="23">
        <v>2294.8120000000004</v>
      </c>
      <c r="AT1256" s="23">
        <v>2.2948120000000003</v>
      </c>
      <c r="AU1256" s="23">
        <v>1.973643</v>
      </c>
      <c r="AV1256" s="14">
        <v>0.69376814372355222</v>
      </c>
      <c r="AW1256" s="22">
        <v>0</v>
      </c>
      <c r="AX1256" s="22" t="s">
        <v>782</v>
      </c>
      <c r="AY1256" s="23">
        <v>0</v>
      </c>
      <c r="AZ1256" s="23">
        <v>0</v>
      </c>
      <c r="BA1256" s="23">
        <v>0</v>
      </c>
      <c r="BB1256" s="14">
        <v>0</v>
      </c>
      <c r="BC1256" s="22">
        <v>2</v>
      </c>
      <c r="BD1256" s="23">
        <v>3000</v>
      </c>
      <c r="BE1256" s="23">
        <v>3</v>
      </c>
      <c r="BF1256" s="23">
        <v>4.7910000000000004</v>
      </c>
      <c r="BG1256" s="14">
        <v>1.6841157071362647</v>
      </c>
      <c r="BH1256" s="22">
        <v>193</v>
      </c>
      <c r="BI1256" s="23">
        <v>5.2948120000000003</v>
      </c>
      <c r="BJ1256" s="23">
        <v>6.7646430000000004</v>
      </c>
      <c r="BK1256" s="14">
        <v>2.377883850859817</v>
      </c>
      <c r="BL1256" t="s">
        <v>535</v>
      </c>
    </row>
    <row r="1257" spans="1:64">
      <c r="A1257" t="s">
        <v>2156</v>
      </c>
      <c r="B1257" t="s">
        <v>2155</v>
      </c>
      <c r="C1257" t="s">
        <v>535</v>
      </c>
      <c r="D1257" t="s">
        <v>942</v>
      </c>
      <c r="E1257">
        <v>2015</v>
      </c>
      <c r="F1257" s="23">
        <v>23.37</v>
      </c>
      <c r="G1257" s="23">
        <v>12.62</v>
      </c>
      <c r="H1257" s="22">
        <v>35975</v>
      </c>
      <c r="I1257" s="34">
        <v>289.60627727547489</v>
      </c>
      <c r="J1257" s="13">
        <v>0</v>
      </c>
      <c r="K1257" s="13">
        <v>0</v>
      </c>
      <c r="L1257" s="19">
        <v>0</v>
      </c>
      <c r="M1257" s="35">
        <v>0</v>
      </c>
      <c r="N1257" s="19">
        <v>0</v>
      </c>
      <c r="O1257" s="17">
        <v>0</v>
      </c>
      <c r="P1257" s="36">
        <v>0</v>
      </c>
      <c r="Q1257" s="37">
        <v>0</v>
      </c>
      <c r="R1257" s="38">
        <v>0</v>
      </c>
      <c r="S1257" s="27">
        <v>0</v>
      </c>
      <c r="T1257" s="23">
        <v>0</v>
      </c>
      <c r="U1257" s="17">
        <v>0</v>
      </c>
      <c r="V1257" s="22">
        <v>0</v>
      </c>
      <c r="W1257" s="22">
        <v>0</v>
      </c>
      <c r="X1257" s="23">
        <v>0</v>
      </c>
      <c r="Y1257" s="27">
        <v>0</v>
      </c>
      <c r="Z1257" s="27">
        <v>0</v>
      </c>
      <c r="AA1257" s="14">
        <v>0</v>
      </c>
      <c r="AB1257" s="39">
        <v>2</v>
      </c>
      <c r="AC1257" s="22" t="s">
        <v>782</v>
      </c>
      <c r="AD1257" s="23">
        <v>0</v>
      </c>
      <c r="AE1257" s="23">
        <v>0</v>
      </c>
      <c r="AF1257" s="23">
        <v>2.4331356</v>
      </c>
      <c r="AG1257" s="14">
        <v>0.84015292171501843</v>
      </c>
      <c r="AH1257" s="22" t="s">
        <v>782</v>
      </c>
      <c r="AI1257" s="23" t="s">
        <v>782</v>
      </c>
      <c r="AJ1257" s="23" t="s">
        <v>782</v>
      </c>
      <c r="AK1257" s="23" t="s">
        <v>782</v>
      </c>
      <c r="AL1257" s="14" t="s">
        <v>782</v>
      </c>
      <c r="AM1257" s="22" t="s">
        <v>782</v>
      </c>
      <c r="AN1257" s="23" t="s">
        <v>782</v>
      </c>
      <c r="AO1257" s="23" t="s">
        <v>782</v>
      </c>
      <c r="AP1257" s="23" t="s">
        <v>782</v>
      </c>
      <c r="AQ1257" s="14" t="s">
        <v>782</v>
      </c>
      <c r="AR1257" s="40">
        <v>280</v>
      </c>
      <c r="AS1257" s="41">
        <v>3792.6890000000012</v>
      </c>
      <c r="AT1257" s="23">
        <v>3.7926890000000011</v>
      </c>
      <c r="AU1257" s="23">
        <v>3.3685251773147065</v>
      </c>
      <c r="AV1257" s="14">
        <v>1.1631395593371578</v>
      </c>
      <c r="AW1257" s="22">
        <v>0</v>
      </c>
      <c r="AX1257" s="22" t="s">
        <v>782</v>
      </c>
      <c r="AY1257" s="23">
        <v>0</v>
      </c>
      <c r="AZ1257" s="23">
        <v>0</v>
      </c>
      <c r="BA1257" s="23">
        <v>0</v>
      </c>
      <c r="BB1257" s="14">
        <v>0</v>
      </c>
      <c r="BC1257" s="42">
        <v>2</v>
      </c>
      <c r="BD1257" s="43">
        <v>3000</v>
      </c>
      <c r="BE1257" s="44">
        <v>3</v>
      </c>
      <c r="BF1257" s="23">
        <v>4.7610000000000001</v>
      </c>
      <c r="BG1257" s="14">
        <v>1.643956078849532</v>
      </c>
      <c r="BH1257" s="22">
        <v>284</v>
      </c>
      <c r="BI1257" s="23">
        <v>6.7926890000000011</v>
      </c>
      <c r="BJ1257" s="23">
        <v>10.562660777314706</v>
      </c>
      <c r="BK1257" s="14">
        <v>3.6472485599017079</v>
      </c>
      <c r="BL1257" t="s">
        <v>535</v>
      </c>
    </row>
    <row r="1258" spans="1:64">
      <c r="A1258" t="s">
        <v>2157</v>
      </c>
      <c r="B1258" t="s">
        <v>2155</v>
      </c>
      <c r="C1258" t="s">
        <v>535</v>
      </c>
      <c r="D1258" t="s">
        <v>942</v>
      </c>
      <c r="E1258">
        <v>2016</v>
      </c>
      <c r="F1258" s="23">
        <v>23.37</v>
      </c>
      <c r="G1258" s="23">
        <v>12.66</v>
      </c>
      <c r="H1258" s="22">
        <v>35768</v>
      </c>
      <c r="I1258" s="34">
        <v>305.87431675637021</v>
      </c>
      <c r="J1258" s="13">
        <v>0</v>
      </c>
      <c r="K1258" s="13">
        <v>0</v>
      </c>
      <c r="L1258" s="19">
        <v>0</v>
      </c>
      <c r="M1258" s="35">
        <v>0</v>
      </c>
      <c r="N1258" s="19">
        <v>0</v>
      </c>
      <c r="O1258" s="17">
        <v>0</v>
      </c>
      <c r="P1258" s="13">
        <v>0</v>
      </c>
      <c r="Q1258" s="13">
        <v>0</v>
      </c>
      <c r="R1258" s="19">
        <v>0</v>
      </c>
      <c r="S1258" s="27">
        <v>0</v>
      </c>
      <c r="T1258" s="19">
        <v>0</v>
      </c>
      <c r="U1258" s="17">
        <v>0</v>
      </c>
      <c r="V1258" s="13">
        <v>0</v>
      </c>
      <c r="W1258" s="13">
        <v>0</v>
      </c>
      <c r="X1258" s="19">
        <v>0</v>
      </c>
      <c r="Y1258" s="27">
        <v>0</v>
      </c>
      <c r="Z1258" s="19">
        <v>0</v>
      </c>
      <c r="AA1258" s="14">
        <v>0</v>
      </c>
      <c r="AB1258" s="13">
        <v>2</v>
      </c>
      <c r="AC1258" s="22" t="s">
        <v>782</v>
      </c>
      <c r="AD1258" s="19">
        <v>0</v>
      </c>
      <c r="AE1258" s="23">
        <v>0</v>
      </c>
      <c r="AF1258" s="19">
        <v>2.415546</v>
      </c>
      <c r="AG1258" s="14">
        <v>0.78971847836573661</v>
      </c>
      <c r="AH1258" s="22" t="s">
        <v>782</v>
      </c>
      <c r="AI1258" s="23" t="s">
        <v>782</v>
      </c>
      <c r="AJ1258" s="23" t="s">
        <v>782</v>
      </c>
      <c r="AK1258" s="23" t="s">
        <v>782</v>
      </c>
      <c r="AL1258" s="14" t="s">
        <v>782</v>
      </c>
      <c r="AM1258" s="22" t="s">
        <v>782</v>
      </c>
      <c r="AN1258" s="23" t="s">
        <v>782</v>
      </c>
      <c r="AO1258" s="23" t="s">
        <v>782</v>
      </c>
      <c r="AP1258" s="23" t="s">
        <v>782</v>
      </c>
      <c r="AQ1258" s="14" t="s">
        <v>782</v>
      </c>
      <c r="AR1258" s="13">
        <v>295</v>
      </c>
      <c r="AS1258" s="19">
        <v>3908.9990000000025</v>
      </c>
      <c r="AT1258" s="23">
        <v>3.9089990000000023</v>
      </c>
      <c r="AU1258" s="19">
        <v>3.4711911120000036</v>
      </c>
      <c r="AV1258" s="14">
        <v>1.1348422936616864</v>
      </c>
      <c r="AW1258" s="13">
        <v>0</v>
      </c>
      <c r="AX1258" s="22" t="s">
        <v>782</v>
      </c>
      <c r="AY1258" s="19">
        <v>0</v>
      </c>
      <c r="AZ1258" s="23">
        <v>0</v>
      </c>
      <c r="BA1258" s="19">
        <v>0</v>
      </c>
      <c r="BB1258" s="14">
        <v>0</v>
      </c>
      <c r="BC1258" s="13">
        <v>2</v>
      </c>
      <c r="BD1258" s="19">
        <v>3000</v>
      </c>
      <c r="BE1258" s="44">
        <v>3</v>
      </c>
      <c r="BF1258" s="19">
        <v>4.8239999999999998</v>
      </c>
      <c r="BG1258" s="14">
        <v>1.5771183573553611</v>
      </c>
      <c r="BH1258" s="22">
        <v>299</v>
      </c>
      <c r="BI1258" s="23">
        <v>6.9089990000000023</v>
      </c>
      <c r="BJ1258" s="23">
        <v>10.710737112000004</v>
      </c>
      <c r="BK1258" s="14">
        <v>3.5016791293827843</v>
      </c>
      <c r="BL1258" t="s">
        <v>535</v>
      </c>
    </row>
    <row r="1259" spans="1:64">
      <c r="A1259" t="s">
        <v>2158</v>
      </c>
      <c r="B1259" t="s">
        <v>2155</v>
      </c>
      <c r="C1259" t="s">
        <v>535</v>
      </c>
      <c r="D1259" t="s">
        <v>942</v>
      </c>
      <c r="E1259">
        <v>2017</v>
      </c>
      <c r="F1259" s="23">
        <v>23.37</v>
      </c>
      <c r="G1259" s="23">
        <v>12.81</v>
      </c>
      <c r="H1259" s="22">
        <v>35955</v>
      </c>
      <c r="I1259" s="34">
        <v>282.42690122796091</v>
      </c>
      <c r="J1259" s="13">
        <v>1</v>
      </c>
      <c r="K1259" s="13">
        <v>1</v>
      </c>
      <c r="L1259" s="19">
        <v>360</v>
      </c>
      <c r="M1259" s="19">
        <v>0.36</v>
      </c>
      <c r="N1259" s="19">
        <v>2.1531600000000002</v>
      </c>
      <c r="O1259" s="17">
        <v>0.76237780134905653</v>
      </c>
      <c r="P1259" s="13">
        <v>0</v>
      </c>
      <c r="Q1259" s="13">
        <v>0</v>
      </c>
      <c r="R1259" s="19">
        <v>0</v>
      </c>
      <c r="S1259" s="19">
        <v>0</v>
      </c>
      <c r="T1259" s="19">
        <v>0</v>
      </c>
      <c r="U1259" s="17">
        <v>0</v>
      </c>
      <c r="V1259" s="13">
        <v>0</v>
      </c>
      <c r="W1259" s="13">
        <v>0</v>
      </c>
      <c r="X1259" s="19">
        <v>0</v>
      </c>
      <c r="Y1259" s="19">
        <v>0</v>
      </c>
      <c r="Z1259" s="19">
        <v>0</v>
      </c>
      <c r="AA1259" s="14">
        <v>0</v>
      </c>
      <c r="AB1259" s="13">
        <v>2</v>
      </c>
      <c r="AC1259" s="22" t="s">
        <v>782</v>
      </c>
      <c r="AD1259" s="19">
        <v>0</v>
      </c>
      <c r="AE1259" s="19">
        <v>0</v>
      </c>
      <c r="AF1259" s="19">
        <v>2.4187400999999999</v>
      </c>
      <c r="AG1259" s="14">
        <v>0.85641278840067492</v>
      </c>
      <c r="AH1259" s="22" t="s">
        <v>782</v>
      </c>
      <c r="AI1259" s="23" t="s">
        <v>782</v>
      </c>
      <c r="AJ1259" s="23" t="s">
        <v>782</v>
      </c>
      <c r="AK1259" s="23" t="s">
        <v>782</v>
      </c>
      <c r="AL1259" s="14" t="s">
        <v>782</v>
      </c>
      <c r="AM1259" s="22" t="s">
        <v>782</v>
      </c>
      <c r="AN1259" s="23" t="s">
        <v>782</v>
      </c>
      <c r="AO1259" s="23" t="s">
        <v>782</v>
      </c>
      <c r="AP1259" s="23" t="s">
        <v>782</v>
      </c>
      <c r="AQ1259" s="14" t="s">
        <v>782</v>
      </c>
      <c r="AR1259" s="13">
        <v>304</v>
      </c>
      <c r="AS1259" s="19">
        <v>3994.3140000000021</v>
      </c>
      <c r="AT1259" s="19">
        <v>3.9943139999999993</v>
      </c>
      <c r="AU1259" s="19">
        <v>3.5469508320000052</v>
      </c>
      <c r="AV1259" s="14">
        <v>1.255882784741204</v>
      </c>
      <c r="AW1259" s="13">
        <v>0</v>
      </c>
      <c r="AX1259" s="22" t="s">
        <v>782</v>
      </c>
      <c r="AY1259" s="19">
        <v>0</v>
      </c>
      <c r="AZ1259" s="19">
        <v>0</v>
      </c>
      <c r="BA1259" s="19">
        <v>0</v>
      </c>
      <c r="BB1259" s="14">
        <v>0</v>
      </c>
      <c r="BC1259" s="13">
        <v>2</v>
      </c>
      <c r="BD1259" s="19">
        <v>3000</v>
      </c>
      <c r="BE1259" s="19">
        <v>3</v>
      </c>
      <c r="BF1259" s="19">
        <v>4.8239999999999998</v>
      </c>
      <c r="BG1259" s="14">
        <v>1.7080525895464567</v>
      </c>
      <c r="BH1259" s="22">
        <v>309</v>
      </c>
      <c r="BI1259" s="23">
        <v>7.3543139999999996</v>
      </c>
      <c r="BJ1259" s="23">
        <v>12.942850932000006</v>
      </c>
      <c r="BK1259" s="14">
        <v>4.5827259640373921</v>
      </c>
      <c r="BL1259" t="s">
        <v>535</v>
      </c>
    </row>
    <row r="1260" spans="1:64">
      <c r="A1260" t="s">
        <v>2159</v>
      </c>
      <c r="B1260" t="s">
        <v>2155</v>
      </c>
      <c r="C1260" t="s">
        <v>535</v>
      </c>
      <c r="D1260" t="s">
        <v>942</v>
      </c>
      <c r="E1260">
        <v>2018</v>
      </c>
      <c r="F1260" s="23">
        <v>23.37</v>
      </c>
      <c r="G1260" s="23">
        <v>13.01</v>
      </c>
      <c r="H1260" s="22">
        <v>36146</v>
      </c>
      <c r="I1260" s="34">
        <v>282.44697421312281</v>
      </c>
      <c r="J1260" s="13">
        <v>1</v>
      </c>
      <c r="K1260" s="13">
        <v>1</v>
      </c>
      <c r="L1260" s="19">
        <v>360</v>
      </c>
      <c r="M1260" s="19">
        <v>0.36</v>
      </c>
      <c r="N1260" s="19">
        <v>2.1531600000000002</v>
      </c>
      <c r="O1260" s="17">
        <v>0.76232362056578973</v>
      </c>
      <c r="P1260" s="13">
        <v>0</v>
      </c>
      <c r="Q1260" s="13">
        <v>0</v>
      </c>
      <c r="R1260" s="19">
        <v>0</v>
      </c>
      <c r="S1260" s="19">
        <v>0</v>
      </c>
      <c r="T1260" s="19">
        <v>0</v>
      </c>
      <c r="U1260" s="17">
        <v>0</v>
      </c>
      <c r="V1260" s="13">
        <v>0</v>
      </c>
      <c r="W1260" s="13">
        <v>0</v>
      </c>
      <c r="X1260" s="19">
        <v>0</v>
      </c>
      <c r="Y1260" s="19">
        <v>0</v>
      </c>
      <c r="Z1260" s="19">
        <v>0</v>
      </c>
      <c r="AA1260" s="14">
        <v>0</v>
      </c>
      <c r="AB1260" s="13">
        <v>2</v>
      </c>
      <c r="AC1260" s="22" t="s">
        <v>782</v>
      </c>
      <c r="AD1260" s="19">
        <v>0</v>
      </c>
      <c r="AE1260" s="19">
        <v>0</v>
      </c>
      <c r="AF1260" s="19">
        <v>2.2422686999999999</v>
      </c>
      <c r="AG1260" s="14">
        <v>0.79387244499495913</v>
      </c>
      <c r="AH1260" s="22" t="s">
        <v>782</v>
      </c>
      <c r="AI1260" s="23" t="s">
        <v>782</v>
      </c>
      <c r="AJ1260" s="23" t="s">
        <v>782</v>
      </c>
      <c r="AK1260" s="23" t="s">
        <v>782</v>
      </c>
      <c r="AL1260" s="14" t="s">
        <v>782</v>
      </c>
      <c r="AM1260" s="22" t="s">
        <v>782</v>
      </c>
      <c r="AN1260" s="23" t="s">
        <v>782</v>
      </c>
      <c r="AO1260" s="23" t="s">
        <v>782</v>
      </c>
      <c r="AP1260" s="23" t="s">
        <v>782</v>
      </c>
      <c r="AQ1260" s="14" t="s">
        <v>782</v>
      </c>
      <c r="AR1260" s="13">
        <v>328</v>
      </c>
      <c r="AS1260" s="19">
        <v>4477.6240000000007</v>
      </c>
      <c r="AT1260" s="19">
        <v>4.4776239999999987</v>
      </c>
      <c r="AU1260" s="19">
        <v>3.9761301120000057</v>
      </c>
      <c r="AV1260" s="14">
        <v>1.4077439218732015</v>
      </c>
      <c r="AW1260" s="13">
        <v>0</v>
      </c>
      <c r="AX1260" s="22" t="s">
        <v>782</v>
      </c>
      <c r="AY1260" s="19">
        <v>0</v>
      </c>
      <c r="AZ1260" s="19">
        <v>0</v>
      </c>
      <c r="BA1260" s="19">
        <v>0</v>
      </c>
      <c r="BB1260" s="14">
        <v>0</v>
      </c>
      <c r="BC1260" s="13">
        <v>2</v>
      </c>
      <c r="BD1260" s="19">
        <v>3000</v>
      </c>
      <c r="BE1260" s="19">
        <v>3</v>
      </c>
      <c r="BF1260" s="19">
        <v>4.8239999999999998</v>
      </c>
      <c r="BG1260" s="14">
        <v>1.7079312014013679</v>
      </c>
      <c r="BH1260" s="22">
        <v>333</v>
      </c>
      <c r="BI1260" s="23">
        <v>7.837623999999999</v>
      </c>
      <c r="BJ1260" s="23">
        <v>13.195558812000005</v>
      </c>
      <c r="BK1260" s="14">
        <v>4.6718711888353184</v>
      </c>
      <c r="BL1260" t="s">
        <v>535</v>
      </c>
    </row>
    <row r="1261" spans="1:64">
      <c r="A1261" t="s">
        <v>2160</v>
      </c>
      <c r="B1261" t="s">
        <v>2155</v>
      </c>
      <c r="C1261" t="s">
        <v>535</v>
      </c>
      <c r="D1261" t="s">
        <v>942</v>
      </c>
      <c r="E1261">
        <v>2019</v>
      </c>
      <c r="F1261" s="23">
        <v>23.37</v>
      </c>
      <c r="G1261" s="23">
        <v>13.12</v>
      </c>
      <c r="H1261" s="22">
        <v>36347</v>
      </c>
      <c r="I1261" s="34">
        <v>289.85088707743211</v>
      </c>
      <c r="J1261" s="22">
        <v>1</v>
      </c>
      <c r="K1261" s="22">
        <v>1</v>
      </c>
      <c r="L1261" s="23">
        <v>360</v>
      </c>
      <c r="M1261" s="23">
        <v>0.36</v>
      </c>
      <c r="N1261" s="23">
        <v>2.1531600000000002</v>
      </c>
      <c r="O1261" s="14">
        <v>0.74285092645750472</v>
      </c>
      <c r="P1261" s="22">
        <v>0</v>
      </c>
      <c r="Q1261" s="22">
        <v>0</v>
      </c>
      <c r="R1261" s="23">
        <v>0</v>
      </c>
      <c r="S1261" s="23">
        <v>0</v>
      </c>
      <c r="T1261" s="23">
        <v>0</v>
      </c>
      <c r="U1261" s="14">
        <v>0</v>
      </c>
      <c r="V1261" s="22">
        <v>0</v>
      </c>
      <c r="W1261" s="22">
        <v>0</v>
      </c>
      <c r="X1261" s="23">
        <v>0</v>
      </c>
      <c r="Y1261" s="23">
        <v>0</v>
      </c>
      <c r="Z1261" s="23">
        <v>0</v>
      </c>
      <c r="AA1261" s="14">
        <v>0</v>
      </c>
      <c r="AB1261" s="22">
        <v>2</v>
      </c>
      <c r="AC1261" s="22">
        <v>2</v>
      </c>
      <c r="AD1261" s="23">
        <v>1758.5351931330472</v>
      </c>
      <c r="AE1261" s="23">
        <v>1.7585351931330473</v>
      </c>
      <c r="AF1261" s="23">
        <v>2.4584321999999998</v>
      </c>
      <c r="AG1261" s="14">
        <v>0.84817135624057716</v>
      </c>
      <c r="AH1261" s="22">
        <v>1</v>
      </c>
      <c r="AI1261" s="23">
        <v>99</v>
      </c>
      <c r="AJ1261" s="23">
        <v>9.9000000000000005E-2</v>
      </c>
      <c r="AK1261" s="23">
        <v>8.7912000000000004E-2</v>
      </c>
      <c r="AL1261" s="14">
        <v>3.0330077953673741E-2</v>
      </c>
      <c r="AM1261" s="22">
        <v>361</v>
      </c>
      <c r="AN1261" s="23">
        <v>4636.0190000000011</v>
      </c>
      <c r="AO1261" s="23">
        <v>4.6360189999999974</v>
      </c>
      <c r="AP1261" s="23">
        <v>4.1167848720000082</v>
      </c>
      <c r="AQ1261" s="14">
        <v>1.420311289542554</v>
      </c>
      <c r="AR1261" s="22">
        <v>362</v>
      </c>
      <c r="AS1261" s="23">
        <v>4735.0190000000011</v>
      </c>
      <c r="AT1261" s="23">
        <v>4.7350189999999976</v>
      </c>
      <c r="AU1261" s="23">
        <v>4.2046968720000084</v>
      </c>
      <c r="AV1261" s="14">
        <v>1.450641367496228</v>
      </c>
      <c r="AW1261" s="22">
        <v>0</v>
      </c>
      <c r="AX1261" s="22" t="s">
        <v>782</v>
      </c>
      <c r="AY1261" s="23">
        <v>0</v>
      </c>
      <c r="AZ1261" s="23">
        <v>0</v>
      </c>
      <c r="BA1261" s="23">
        <v>0</v>
      </c>
      <c r="BB1261" s="14">
        <v>0</v>
      </c>
      <c r="BC1261" s="22">
        <v>2</v>
      </c>
      <c r="BD1261" s="23">
        <v>3000</v>
      </c>
      <c r="BE1261" s="23">
        <v>3</v>
      </c>
      <c r="BF1261" s="23">
        <v>4.8248420863666936</v>
      </c>
      <c r="BG1261" s="14">
        <v>1.6645945558475255</v>
      </c>
      <c r="BH1261" s="22">
        <v>367</v>
      </c>
      <c r="BI1261" s="23">
        <v>9.8535541931330446</v>
      </c>
      <c r="BJ1261" s="23">
        <v>13.641131158366701</v>
      </c>
      <c r="BK1261" s="14">
        <v>4.7062582060418361</v>
      </c>
      <c r="BL1261" t="s">
        <v>535</v>
      </c>
    </row>
    <row r="1262" spans="1:64">
      <c r="A1262" t="s">
        <v>2161</v>
      </c>
      <c r="B1262" t="s">
        <v>2155</v>
      </c>
      <c r="C1262" t="s">
        <v>535</v>
      </c>
      <c r="D1262" t="s">
        <v>942</v>
      </c>
      <c r="E1262">
        <v>2020</v>
      </c>
      <c r="F1262" s="23">
        <v>23.37</v>
      </c>
      <c r="G1262" s="23">
        <v>13.13</v>
      </c>
      <c r="H1262" s="22">
        <v>36731</v>
      </c>
      <c r="I1262" s="34">
        <v>292.67505116457863</v>
      </c>
      <c r="J1262" s="22">
        <v>1</v>
      </c>
      <c r="K1262" s="22">
        <v>1</v>
      </c>
      <c r="L1262" s="23">
        <v>360</v>
      </c>
      <c r="M1262" s="23">
        <v>0.36</v>
      </c>
      <c r="N1262" s="23">
        <v>2.1531600000000002</v>
      </c>
      <c r="O1262" s="14">
        <v>0.73568279613598608</v>
      </c>
      <c r="P1262" s="22">
        <v>0</v>
      </c>
      <c r="Q1262" s="22">
        <v>0</v>
      </c>
      <c r="R1262" s="23">
        <v>0</v>
      </c>
      <c r="S1262" s="23">
        <v>0</v>
      </c>
      <c r="T1262" s="23">
        <v>0</v>
      </c>
      <c r="U1262" s="14">
        <v>0</v>
      </c>
      <c r="V1262" s="22">
        <v>0</v>
      </c>
      <c r="W1262" s="22">
        <v>0</v>
      </c>
      <c r="X1262" s="23">
        <v>0</v>
      </c>
      <c r="Y1262" s="23">
        <v>0</v>
      </c>
      <c r="Z1262" s="23">
        <v>0</v>
      </c>
      <c r="AA1262" s="14">
        <v>0</v>
      </c>
      <c r="AB1262" s="22">
        <v>2</v>
      </c>
      <c r="AC1262" s="22">
        <v>2</v>
      </c>
      <c r="AD1262" s="23">
        <v>1780.9607296137342</v>
      </c>
      <c r="AE1262" s="23">
        <v>1.7809607296137342</v>
      </c>
      <c r="AF1262" s="23">
        <v>2.4897831000000004</v>
      </c>
      <c r="AG1262" s="14">
        <v>0.85069878354610129</v>
      </c>
      <c r="AH1262" s="22">
        <v>1</v>
      </c>
      <c r="AI1262" s="23">
        <v>99</v>
      </c>
      <c r="AJ1262" s="23">
        <v>9.9000000000000005E-2</v>
      </c>
      <c r="AK1262" s="23">
        <v>8.7912000000000004E-2</v>
      </c>
      <c r="AL1262" s="14">
        <v>3.0037408262231703E-2</v>
      </c>
      <c r="AM1262" s="22">
        <v>420</v>
      </c>
      <c r="AN1262" s="23">
        <v>5242.1589999999997</v>
      </c>
      <c r="AO1262" s="23">
        <v>5.2421589999999965</v>
      </c>
      <c r="AP1262" s="23">
        <v>4.6550371920000106</v>
      </c>
      <c r="AQ1262" s="14">
        <v>1.5905138389750768</v>
      </c>
      <c r="AR1262" s="22">
        <v>421</v>
      </c>
      <c r="AS1262" s="23">
        <v>5341.1589999999997</v>
      </c>
      <c r="AT1262" s="23">
        <v>5.3411589999999967</v>
      </c>
      <c r="AU1262" s="23">
        <v>4.7429491920000109</v>
      </c>
      <c r="AV1262" s="14">
        <v>1.6205512472373087</v>
      </c>
      <c r="AW1262" s="22">
        <v>0</v>
      </c>
      <c r="AX1262" s="22">
        <v>0</v>
      </c>
      <c r="AY1262" s="23">
        <v>0</v>
      </c>
      <c r="AZ1262" s="23">
        <v>0</v>
      </c>
      <c r="BA1262" s="23">
        <v>0</v>
      </c>
      <c r="BB1262" s="14">
        <v>0</v>
      </c>
      <c r="BC1262" s="22">
        <v>2</v>
      </c>
      <c r="BD1262" s="23">
        <v>3000</v>
      </c>
      <c r="BE1262" s="23">
        <v>3</v>
      </c>
      <c r="BF1262" s="23">
        <v>4.8248420863666936</v>
      </c>
      <c r="BG1262" s="14">
        <v>1.648532072401881</v>
      </c>
      <c r="BH1262" s="22">
        <v>426</v>
      </c>
      <c r="BI1262" s="23">
        <v>10.482119729613732</v>
      </c>
      <c r="BJ1262" s="23">
        <v>14.210734378366705</v>
      </c>
      <c r="BK1262" s="14">
        <v>4.8554648993212774</v>
      </c>
      <c r="BL1262" t="s">
        <v>535</v>
      </c>
    </row>
    <row r="1263" spans="1:64">
      <c r="A1263" t="s">
        <v>2162</v>
      </c>
      <c r="B1263" t="s">
        <v>2155</v>
      </c>
      <c r="C1263" t="s">
        <v>535</v>
      </c>
      <c r="D1263" t="s">
        <v>942</v>
      </c>
      <c r="E1263">
        <v>2021</v>
      </c>
      <c r="F1263" s="23">
        <v>23.37</v>
      </c>
      <c r="G1263" s="23">
        <v>13.12</v>
      </c>
      <c r="H1263" s="22">
        <v>37519</v>
      </c>
      <c r="I1263" s="34">
        <v>275.39999999999998</v>
      </c>
      <c r="J1263" s="22">
        <v>1</v>
      </c>
      <c r="K1263" s="22">
        <v>1</v>
      </c>
      <c r="L1263" s="23">
        <v>360</v>
      </c>
      <c r="M1263" s="23">
        <v>0.36</v>
      </c>
      <c r="N1263" s="23">
        <v>2.1531600000000002</v>
      </c>
      <c r="O1263" s="14">
        <v>0.78</v>
      </c>
      <c r="P1263" s="22">
        <v>0</v>
      </c>
      <c r="Q1263" s="22">
        <v>0</v>
      </c>
      <c r="R1263" s="23">
        <v>0</v>
      </c>
      <c r="S1263" s="23">
        <v>0</v>
      </c>
      <c r="T1263" s="23">
        <v>0</v>
      </c>
      <c r="U1263" s="14">
        <v>0</v>
      </c>
      <c r="V1263" s="22">
        <v>0</v>
      </c>
      <c r="W1263" s="22">
        <v>0</v>
      </c>
      <c r="X1263" s="23">
        <v>0</v>
      </c>
      <c r="Y1263" s="23">
        <v>0</v>
      </c>
      <c r="Z1263" s="23">
        <v>0</v>
      </c>
      <c r="AA1263" s="14">
        <v>0</v>
      </c>
      <c r="AB1263" s="22">
        <v>2</v>
      </c>
      <c r="AC1263" s="22">
        <v>2</v>
      </c>
      <c r="AD1263" s="23">
        <v>1334.0877680000001</v>
      </c>
      <c r="AE1263" s="23">
        <v>1.3340877680000001</v>
      </c>
      <c r="AF1263" s="23">
        <v>2.4822231000000001</v>
      </c>
      <c r="AG1263" s="14">
        <v>0.9</v>
      </c>
      <c r="AH1263" s="22">
        <v>0</v>
      </c>
      <c r="AI1263" s="23">
        <v>0</v>
      </c>
      <c r="AJ1263" s="23">
        <v>0</v>
      </c>
      <c r="AK1263" s="23">
        <v>0</v>
      </c>
      <c r="AL1263" s="14">
        <v>0</v>
      </c>
      <c r="AM1263" s="22">
        <v>482</v>
      </c>
      <c r="AN1263" s="23">
        <v>5839.3789999999999</v>
      </c>
      <c r="AO1263" s="23">
        <v>5.8393790000000001</v>
      </c>
      <c r="AP1263" s="23">
        <v>5.2252101240000002</v>
      </c>
      <c r="AQ1263" s="14">
        <v>1.9</v>
      </c>
      <c r="AR1263" s="22">
        <v>482</v>
      </c>
      <c r="AS1263" s="23">
        <v>5839.3789999999999</v>
      </c>
      <c r="AT1263" s="23">
        <v>5.8393790000000001</v>
      </c>
      <c r="AU1263" s="23">
        <v>5.2252101240000002</v>
      </c>
      <c r="AV1263" s="14">
        <v>1.9</v>
      </c>
      <c r="AW1263" s="22">
        <v>0</v>
      </c>
      <c r="AX1263" s="22">
        <v>0</v>
      </c>
      <c r="AY1263" s="23">
        <v>0</v>
      </c>
      <c r="AZ1263" s="23">
        <v>0</v>
      </c>
      <c r="BA1263" s="23">
        <v>0</v>
      </c>
      <c r="BB1263" s="14">
        <v>0</v>
      </c>
      <c r="BC1263" s="22">
        <v>2</v>
      </c>
      <c r="BD1263" s="23">
        <v>3000</v>
      </c>
      <c r="BE1263" s="23">
        <v>3</v>
      </c>
      <c r="BF1263" s="23">
        <v>4.2072622989999999</v>
      </c>
      <c r="BG1263" s="14">
        <v>1.53</v>
      </c>
      <c r="BH1263" s="22">
        <v>487</v>
      </c>
      <c r="BI1263" s="23">
        <v>10.53</v>
      </c>
      <c r="BJ1263" s="23">
        <v>14.07</v>
      </c>
      <c r="BK1263" s="14">
        <v>5.1100000000000003</v>
      </c>
      <c r="BL1263" t="s">
        <v>535</v>
      </c>
    </row>
    <row r="1264" spans="1:64">
      <c r="A1264" t="s">
        <v>2163</v>
      </c>
      <c r="B1264" t="s">
        <v>2155</v>
      </c>
      <c r="C1264" t="s">
        <v>535</v>
      </c>
      <c r="D1264" s="111" t="s">
        <v>942</v>
      </c>
      <c r="E1264" s="110">
        <v>2022</v>
      </c>
      <c r="F1264" s="23"/>
      <c r="G1264" s="23"/>
      <c r="H1264" s="22">
        <v>38192</v>
      </c>
      <c r="I1264" s="34">
        <v>276.79797783062855</v>
      </c>
      <c r="J1264" s="22">
        <v>1</v>
      </c>
      <c r="K1264" s="22">
        <v>1</v>
      </c>
      <c r="L1264" s="23">
        <v>360</v>
      </c>
      <c r="M1264" s="23">
        <v>0.36</v>
      </c>
      <c r="N1264" s="23">
        <v>2.1304799999999999</v>
      </c>
      <c r="O1264" s="14">
        <v>0.76968770389776153</v>
      </c>
      <c r="P1264" s="22">
        <v>0</v>
      </c>
      <c r="Q1264" s="22">
        <v>0</v>
      </c>
      <c r="R1264" s="23">
        <v>0</v>
      </c>
      <c r="S1264" s="23">
        <v>0</v>
      </c>
      <c r="T1264" s="23">
        <v>0</v>
      </c>
      <c r="U1264" s="14">
        <v>0</v>
      </c>
      <c r="V1264" s="22">
        <v>0</v>
      </c>
      <c r="W1264" s="22">
        <v>0</v>
      </c>
      <c r="X1264" s="23">
        <v>0</v>
      </c>
      <c r="Y1264" s="23">
        <v>0</v>
      </c>
      <c r="Z1264" s="23">
        <v>0</v>
      </c>
      <c r="AA1264" s="14">
        <v>0</v>
      </c>
      <c r="AB1264" s="22">
        <v>2</v>
      </c>
      <c r="AC1264" s="22">
        <v>2</v>
      </c>
      <c r="AD1264" s="23">
        <v>1213.3798283261799</v>
      </c>
      <c r="AE1264" s="23">
        <v>1.2133798283261799</v>
      </c>
      <c r="AF1264" s="23">
        <v>2.3360441999999999</v>
      </c>
      <c r="AG1264" s="14">
        <v>0.84395276956445653</v>
      </c>
      <c r="AH1264" s="22">
        <v>0</v>
      </c>
      <c r="AI1264" s="23">
        <v>0</v>
      </c>
      <c r="AJ1264" s="23">
        <v>0</v>
      </c>
      <c r="AK1264" s="23">
        <v>0</v>
      </c>
      <c r="AL1264" s="14">
        <v>0</v>
      </c>
      <c r="AM1264" s="22">
        <v>633</v>
      </c>
      <c r="AN1264" s="23">
        <v>7218.5240000000003</v>
      </c>
      <c r="AO1264" s="23">
        <v>7.2185240000000039</v>
      </c>
      <c r="AP1264" s="23">
        <v>7.3943955286072258</v>
      </c>
      <c r="AQ1264" s="14">
        <v>2.6714051838672837</v>
      </c>
      <c r="AR1264" s="22">
        <v>633</v>
      </c>
      <c r="AS1264" s="23">
        <v>7218.5240000000003</v>
      </c>
      <c r="AT1264" s="23">
        <v>7.2185240000000004</v>
      </c>
      <c r="AU1264" s="23">
        <v>7.3943955286072303</v>
      </c>
      <c r="AV1264" s="14">
        <v>2.6714051838672854</v>
      </c>
      <c r="AW1264" s="22">
        <v>0</v>
      </c>
      <c r="AX1264" s="22">
        <v>0</v>
      </c>
      <c r="AY1264" s="23">
        <v>0</v>
      </c>
      <c r="AZ1264" s="23">
        <v>0</v>
      </c>
      <c r="BA1264" s="23">
        <v>0</v>
      </c>
      <c r="BB1264" s="14">
        <v>0</v>
      </c>
      <c r="BC1264" s="22">
        <v>2</v>
      </c>
      <c r="BD1264" s="23">
        <v>3000</v>
      </c>
      <c r="BE1264" s="23">
        <v>3</v>
      </c>
      <c r="BF1264" s="23">
        <v>4.9364833694208095</v>
      </c>
      <c r="BG1264" s="14">
        <v>1.7834246507542846</v>
      </c>
      <c r="BH1264" s="22">
        <v>638</v>
      </c>
      <c r="BI1264" s="23">
        <v>11.791903828326181</v>
      </c>
      <c r="BJ1264" s="23">
        <v>16.797403098028038</v>
      </c>
      <c r="BK1264" s="14">
        <v>6.0684703080837883</v>
      </c>
      <c r="BL1264" t="s">
        <v>535</v>
      </c>
    </row>
    <row r="1265" spans="1:64">
      <c r="A1265" t="s">
        <v>2164</v>
      </c>
      <c r="B1265" t="s">
        <v>2155</v>
      </c>
      <c r="C1265" t="s">
        <v>535</v>
      </c>
      <c r="D1265" t="s">
        <v>942</v>
      </c>
      <c r="E1265">
        <v>2023</v>
      </c>
      <c r="F1265">
        <v>23.37</v>
      </c>
      <c r="G1265">
        <v>14.08</v>
      </c>
      <c r="H1265">
        <v>37786</v>
      </c>
      <c r="I1265">
        <v>276.79797783062855</v>
      </c>
      <c r="J1265">
        <v>1</v>
      </c>
      <c r="K1265">
        <v>1</v>
      </c>
      <c r="L1265">
        <v>360</v>
      </c>
      <c r="M1265">
        <v>0.36</v>
      </c>
      <c r="N1265">
        <v>2.1304799999999999</v>
      </c>
      <c r="O1265">
        <v>0.76968770389776153</v>
      </c>
      <c r="P1265">
        <v>0</v>
      </c>
      <c r="Q1265">
        <v>0</v>
      </c>
      <c r="R1265">
        <v>0</v>
      </c>
      <c r="S1265">
        <v>0</v>
      </c>
      <c r="T1265">
        <v>0</v>
      </c>
      <c r="U1265">
        <v>0</v>
      </c>
      <c r="V1265">
        <v>0</v>
      </c>
      <c r="W1265">
        <v>0</v>
      </c>
      <c r="X1265">
        <v>0</v>
      </c>
      <c r="Y1265">
        <v>0</v>
      </c>
      <c r="Z1265">
        <v>0</v>
      </c>
      <c r="AA1265">
        <v>0</v>
      </c>
      <c r="AB1265">
        <v>2</v>
      </c>
      <c r="AC1265">
        <v>2</v>
      </c>
      <c r="AD1265">
        <v>1100.4124463519311</v>
      </c>
      <c r="AE1265">
        <v>1.1004124463519309</v>
      </c>
      <c r="AF1265">
        <v>2.0637209250000002</v>
      </c>
      <c r="AG1265">
        <v>0.74556936476710167</v>
      </c>
      <c r="AL1265">
        <v>0</v>
      </c>
      <c r="AM1265">
        <v>924</v>
      </c>
      <c r="AN1265">
        <v>10376.297</v>
      </c>
      <c r="AO1265">
        <v>10.376296999999999</v>
      </c>
      <c r="AP1265">
        <v>9.7328340000000004</v>
      </c>
      <c r="AQ1265">
        <v>3.5162229421905233</v>
      </c>
      <c r="AR1265">
        <v>1040</v>
      </c>
      <c r="AS1265">
        <v>10463.826999999899</v>
      </c>
      <c r="AT1265">
        <v>10.463827</v>
      </c>
      <c r="AU1265">
        <v>9.8149361616940798</v>
      </c>
      <c r="AV1265">
        <v>3.5458843444657662</v>
      </c>
      <c r="AW1265">
        <v>0</v>
      </c>
      <c r="AX1265">
        <v>0</v>
      </c>
      <c r="AY1265">
        <v>0</v>
      </c>
      <c r="AZ1265">
        <v>0</v>
      </c>
      <c r="BA1265">
        <v>0</v>
      </c>
      <c r="BB1265">
        <v>0</v>
      </c>
      <c r="BC1265">
        <v>2</v>
      </c>
      <c r="BD1265">
        <v>3000</v>
      </c>
      <c r="BE1265">
        <v>3</v>
      </c>
      <c r="BF1265">
        <v>5.8943839999999996</v>
      </c>
      <c r="BG1265">
        <v>2.1294895454788136</v>
      </c>
      <c r="BH1265">
        <v>1045</v>
      </c>
      <c r="BI1265">
        <v>14.92423944635193</v>
      </c>
      <c r="BJ1265">
        <v>19.903521086694077</v>
      </c>
      <c r="BK1265">
        <v>7.1906309586094421</v>
      </c>
      <c r="BL1265" t="s">
        <v>535</v>
      </c>
    </row>
    <row r="1266" spans="1:64">
      <c r="A1266" t="s">
        <v>2165</v>
      </c>
      <c r="B1266" t="s">
        <v>2155</v>
      </c>
      <c r="C1266" t="s">
        <v>535</v>
      </c>
      <c r="D1266" t="s">
        <v>942</v>
      </c>
      <c r="E1266">
        <v>2024</v>
      </c>
      <c r="F1266">
        <v>23.37</v>
      </c>
      <c r="G1266">
        <v>14.1</v>
      </c>
      <c r="H1266">
        <v>38106</v>
      </c>
      <c r="I1266">
        <v>261.29658203166133</v>
      </c>
      <c r="J1266">
        <v>1</v>
      </c>
      <c r="K1266">
        <v>1</v>
      </c>
      <c r="L1266">
        <v>360</v>
      </c>
      <c r="M1266">
        <v>0.36</v>
      </c>
      <c r="N1266">
        <v>2.1304799999999999</v>
      </c>
      <c r="O1266">
        <v>0.81534935644196427</v>
      </c>
      <c r="P1266">
        <v>0</v>
      </c>
      <c r="Q1266">
        <v>0</v>
      </c>
      <c r="R1266">
        <v>0</v>
      </c>
      <c r="S1266">
        <v>0</v>
      </c>
      <c r="T1266">
        <v>0</v>
      </c>
      <c r="U1266">
        <v>0</v>
      </c>
      <c r="V1266">
        <v>0</v>
      </c>
      <c r="W1266">
        <v>0</v>
      </c>
      <c r="X1266">
        <v>0</v>
      </c>
      <c r="Y1266">
        <v>0</v>
      </c>
      <c r="Z1266">
        <v>0</v>
      </c>
      <c r="AA1266">
        <v>0</v>
      </c>
      <c r="AB1266">
        <v>2</v>
      </c>
      <c r="AC1266">
        <v>2</v>
      </c>
      <c r="AD1266">
        <v>1319.0137339055796</v>
      </c>
      <c r="AE1266">
        <v>1.3190137339055794</v>
      </c>
      <c r="AF1266">
        <v>2.2004010000000003</v>
      </c>
      <c r="AG1266">
        <v>0.84210860428835521</v>
      </c>
      <c r="AH1266">
        <v>0</v>
      </c>
      <c r="AI1266">
        <v>0</v>
      </c>
      <c r="AJ1266">
        <v>0</v>
      </c>
      <c r="AK1266">
        <v>0</v>
      </c>
      <c r="AL1266">
        <v>0</v>
      </c>
      <c r="AM1266">
        <v>1149</v>
      </c>
      <c r="AN1266">
        <v>13548.077000000001</v>
      </c>
      <c r="AO1266">
        <v>13.548076999999996</v>
      </c>
      <c r="AP1266">
        <v>12.21960419069651</v>
      </c>
      <c r="AQ1266">
        <v>4.6765266103694607</v>
      </c>
      <c r="AR1266">
        <v>1443</v>
      </c>
      <c r="AS1266">
        <v>13821.532999999961</v>
      </c>
      <c r="AT1266">
        <v>13.821533000000009</v>
      </c>
      <c r="AU1266">
        <v>12.466246137267282</v>
      </c>
      <c r="AV1266">
        <v>4.7709181805358423</v>
      </c>
      <c r="AW1266">
        <v>0</v>
      </c>
      <c r="AX1266">
        <v>0</v>
      </c>
      <c r="AY1266">
        <v>0</v>
      </c>
      <c r="AZ1266">
        <v>0</v>
      </c>
      <c r="BA1266">
        <v>0</v>
      </c>
      <c r="BB1266">
        <v>0</v>
      </c>
      <c r="BC1266">
        <v>2</v>
      </c>
      <c r="BD1266">
        <v>3000</v>
      </c>
      <c r="BE1266">
        <v>3</v>
      </c>
      <c r="BF1266">
        <v>5.1696232410772396</v>
      </c>
      <c r="BG1266">
        <v>1.9784503880157283</v>
      </c>
      <c r="BH1266">
        <v>1448</v>
      </c>
      <c r="BI1266">
        <v>18.500546733905587</v>
      </c>
      <c r="BJ1266">
        <v>21.966750378344521</v>
      </c>
      <c r="BK1266">
        <v>8.40682652928189</v>
      </c>
      <c r="BL1266" t="s">
        <v>535</v>
      </c>
    </row>
    <row r="1267" spans="1:64">
      <c r="A1267" t="s">
        <v>2166</v>
      </c>
      <c r="B1267" t="s">
        <v>2167</v>
      </c>
      <c r="C1267" t="s">
        <v>536</v>
      </c>
      <c r="D1267" t="s">
        <v>929</v>
      </c>
      <c r="E1267">
        <v>2012</v>
      </c>
      <c r="F1267" s="23">
        <v>1248.73</v>
      </c>
      <c r="G1267" s="23">
        <v>166.74</v>
      </c>
      <c r="H1267" s="22">
        <v>187724</v>
      </c>
      <c r="I1267" s="34">
        <v>1546.628905</v>
      </c>
      <c r="J1267" s="22">
        <v>21</v>
      </c>
      <c r="K1267" s="22" t="s">
        <v>782</v>
      </c>
      <c r="L1267" s="23">
        <v>8128.3</v>
      </c>
      <c r="M1267" s="23">
        <v>8.1282999999999994</v>
      </c>
      <c r="N1267" s="23">
        <v>51.086161999999995</v>
      </c>
      <c r="O1267" s="14">
        <v>3.3030652559800693</v>
      </c>
      <c r="P1267" s="22">
        <v>1</v>
      </c>
      <c r="Q1267" s="22" t="s">
        <v>782</v>
      </c>
      <c r="R1267" s="23">
        <v>3972</v>
      </c>
      <c r="S1267" s="23">
        <v>3.972</v>
      </c>
      <c r="T1267" s="23">
        <v>8.4655390000000015</v>
      </c>
      <c r="U1267" s="14">
        <v>0.54735424720385661</v>
      </c>
      <c r="V1267" s="22">
        <v>0</v>
      </c>
      <c r="W1267" s="22" t="s">
        <v>782</v>
      </c>
      <c r="X1267" s="23">
        <v>0</v>
      </c>
      <c r="Y1267" s="23">
        <v>0</v>
      </c>
      <c r="Z1267" s="23">
        <v>0</v>
      </c>
      <c r="AA1267" s="14">
        <v>0</v>
      </c>
      <c r="AB1267" s="22">
        <v>0</v>
      </c>
      <c r="AC1267" s="22" t="s">
        <v>782</v>
      </c>
      <c r="AD1267" s="23">
        <v>0</v>
      </c>
      <c r="AE1267" s="23">
        <v>0</v>
      </c>
      <c r="AF1267" s="23">
        <v>0</v>
      </c>
      <c r="AG1267" s="14">
        <v>0</v>
      </c>
      <c r="AH1267" s="22" t="s">
        <v>782</v>
      </c>
      <c r="AI1267" s="23" t="s">
        <v>782</v>
      </c>
      <c r="AJ1267" s="23" t="s">
        <v>782</v>
      </c>
      <c r="AK1267" s="23" t="s">
        <v>782</v>
      </c>
      <c r="AL1267" s="14" t="s">
        <v>782</v>
      </c>
      <c r="AM1267" s="22" t="s">
        <v>782</v>
      </c>
      <c r="AN1267" s="23" t="s">
        <v>782</v>
      </c>
      <c r="AO1267" s="23" t="s">
        <v>782</v>
      </c>
      <c r="AP1267" s="23" t="s">
        <v>782</v>
      </c>
      <c r="AQ1267" s="14" t="s">
        <v>782</v>
      </c>
      <c r="AR1267" s="22">
        <v>5130</v>
      </c>
      <c r="AS1267" s="23">
        <v>80104.043000000005</v>
      </c>
      <c r="AT1267" s="23">
        <v>80.104043000000004</v>
      </c>
      <c r="AU1267" s="23">
        <v>68.652369999999991</v>
      </c>
      <c r="AV1267" s="14">
        <v>4.438839192650418</v>
      </c>
      <c r="AW1267" s="22">
        <v>4</v>
      </c>
      <c r="AX1267" s="22" t="s">
        <v>782</v>
      </c>
      <c r="AY1267" s="23">
        <v>1558</v>
      </c>
      <c r="AZ1267" s="23">
        <v>1.5580000000000001</v>
      </c>
      <c r="BA1267" s="23">
        <v>1.5753619999999999</v>
      </c>
      <c r="BB1267" s="14">
        <v>0.10185778856887455</v>
      </c>
      <c r="BC1267" s="22">
        <v>101</v>
      </c>
      <c r="BD1267" s="23">
        <v>102889</v>
      </c>
      <c r="BE1267" s="23">
        <v>102.889</v>
      </c>
      <c r="BF1267" s="23">
        <v>164.31373300000001</v>
      </c>
      <c r="BG1267" s="14">
        <v>10.623992120462795</v>
      </c>
      <c r="BH1267" s="22">
        <v>5257</v>
      </c>
      <c r="BI1267" s="23">
        <v>196.651343</v>
      </c>
      <c r="BJ1267" s="23">
        <v>294.093166</v>
      </c>
      <c r="BK1267" s="14">
        <v>19.015108604866015</v>
      </c>
      <c r="BL1267" t="s">
        <v>536</v>
      </c>
    </row>
    <row r="1268" spans="1:64">
      <c r="A1268" t="s">
        <v>2168</v>
      </c>
      <c r="B1268" t="s">
        <v>2167</v>
      </c>
      <c r="C1268" t="s">
        <v>536</v>
      </c>
      <c r="D1268" t="s">
        <v>929</v>
      </c>
      <c r="E1268">
        <v>2015</v>
      </c>
      <c r="F1268" s="23">
        <v>1248.73</v>
      </c>
      <c r="G1268" s="23">
        <v>167.99</v>
      </c>
      <c r="H1268" s="22">
        <v>191165</v>
      </c>
      <c r="I1268" s="29">
        <v>1532.9489948406001</v>
      </c>
      <c r="J1268" s="28">
        <v>19</v>
      </c>
      <c r="K1268" s="28">
        <v>26</v>
      </c>
      <c r="L1268" s="30">
        <v>9944.2999999999993</v>
      </c>
      <c r="M1268" s="31">
        <v>9.9443000000000001</v>
      </c>
      <c r="N1268" s="30">
        <v>59.480388346007629</v>
      </c>
      <c r="O1268" s="32">
        <v>3.8801283373549258</v>
      </c>
      <c r="P1268" s="28">
        <v>1</v>
      </c>
      <c r="Q1268" s="28">
        <v>1</v>
      </c>
      <c r="R1268" s="30">
        <v>3972</v>
      </c>
      <c r="S1268" s="31">
        <v>3.972</v>
      </c>
      <c r="T1268" s="30">
        <v>11.169207</v>
      </c>
      <c r="U1268" s="32">
        <v>0.72860917340315046</v>
      </c>
      <c r="V1268" s="28">
        <v>0</v>
      </c>
      <c r="W1268" s="28">
        <v>0</v>
      </c>
      <c r="X1268" s="30">
        <v>0</v>
      </c>
      <c r="Y1268" s="31">
        <v>0</v>
      </c>
      <c r="Z1268" s="30">
        <v>0</v>
      </c>
      <c r="AA1268" s="18">
        <v>0</v>
      </c>
      <c r="AB1268" s="28">
        <v>5</v>
      </c>
      <c r="AC1268" s="22" t="s">
        <v>782</v>
      </c>
      <c r="AD1268" s="30">
        <v>0</v>
      </c>
      <c r="AE1268" s="19">
        <v>0</v>
      </c>
      <c r="AF1268" s="30">
        <v>2.8193173470000001</v>
      </c>
      <c r="AG1268" s="18">
        <v>0.18391462184905635</v>
      </c>
      <c r="AH1268" s="22" t="s">
        <v>782</v>
      </c>
      <c r="AI1268" s="23" t="s">
        <v>782</v>
      </c>
      <c r="AJ1268" s="23" t="s">
        <v>782</v>
      </c>
      <c r="AK1268" s="23" t="s">
        <v>782</v>
      </c>
      <c r="AL1268" s="14" t="s">
        <v>782</v>
      </c>
      <c r="AM1268" s="22" t="s">
        <v>782</v>
      </c>
      <c r="AN1268" s="23" t="s">
        <v>782</v>
      </c>
      <c r="AO1268" s="23" t="s">
        <v>782</v>
      </c>
      <c r="AP1268" s="23" t="s">
        <v>782</v>
      </c>
      <c r="AQ1268" s="14" t="s">
        <v>782</v>
      </c>
      <c r="AR1268" s="28">
        <v>6232</v>
      </c>
      <c r="AS1268" s="30">
        <v>107684.39099999996</v>
      </c>
      <c r="AT1268" s="33">
        <v>107.68439099999996</v>
      </c>
      <c r="AU1268" s="30">
        <v>95.641267261117633</v>
      </c>
      <c r="AV1268" s="18">
        <v>6.239037801193291</v>
      </c>
      <c r="AW1268" s="28">
        <v>4</v>
      </c>
      <c r="AX1268" s="22" t="s">
        <v>782</v>
      </c>
      <c r="AY1268" s="30">
        <v>1558</v>
      </c>
      <c r="AZ1268" s="19">
        <v>1.5580000000000001</v>
      </c>
      <c r="BA1268" s="30">
        <v>4.0597493919018106</v>
      </c>
      <c r="BB1268" s="18">
        <v>0.26483264645892235</v>
      </c>
      <c r="BC1268" s="28">
        <v>98</v>
      </c>
      <c r="BD1268" s="30">
        <v>160875</v>
      </c>
      <c r="BE1268" s="19">
        <v>160.875</v>
      </c>
      <c r="BF1268" s="30">
        <v>339.0854077316738</v>
      </c>
      <c r="BG1268" s="18">
        <v>22.119810174567011</v>
      </c>
      <c r="BH1268" s="13">
        <v>6359</v>
      </c>
      <c r="BI1268" s="19">
        <v>284.03369099999998</v>
      </c>
      <c r="BJ1268" s="19">
        <v>512.25533707770091</v>
      </c>
      <c r="BK1268" s="18">
        <v>33.416332754826364</v>
      </c>
      <c r="BL1268" t="s">
        <v>536</v>
      </c>
    </row>
    <row r="1269" spans="1:64">
      <c r="A1269" t="s">
        <v>2169</v>
      </c>
      <c r="B1269" t="s">
        <v>2167</v>
      </c>
      <c r="C1269" t="s">
        <v>536</v>
      </c>
      <c r="D1269" t="s">
        <v>929</v>
      </c>
      <c r="E1269">
        <v>2016</v>
      </c>
      <c r="F1269" s="23">
        <v>1248.73</v>
      </c>
      <c r="G1269" s="23">
        <v>166.97</v>
      </c>
      <c r="H1269" s="22">
        <v>191202</v>
      </c>
      <c r="I1269" s="29">
        <v>1625.363829401849</v>
      </c>
      <c r="J1269" s="28">
        <v>19</v>
      </c>
      <c r="K1269" s="28">
        <v>26</v>
      </c>
      <c r="L1269" s="30">
        <v>9944.2999999999993</v>
      </c>
      <c r="M1269" s="31">
        <v>9.9443000000000001</v>
      </c>
      <c r="N1269" s="30">
        <v>59.476857999999993</v>
      </c>
      <c r="O1269" s="32">
        <v>3.6592950405379763</v>
      </c>
      <c r="P1269" s="28">
        <v>1</v>
      </c>
      <c r="Q1269" s="28">
        <v>1</v>
      </c>
      <c r="R1269" s="30">
        <v>3972</v>
      </c>
      <c r="S1269" s="31">
        <v>3.972</v>
      </c>
      <c r="T1269" s="30">
        <v>10.93220275</v>
      </c>
      <c r="U1269" s="32">
        <v>0.67260034659582435</v>
      </c>
      <c r="V1269" s="28">
        <v>0</v>
      </c>
      <c r="W1269" s="28">
        <v>0</v>
      </c>
      <c r="X1269" s="30">
        <v>0</v>
      </c>
      <c r="Y1269" s="31">
        <v>0</v>
      </c>
      <c r="Z1269" s="30">
        <v>0</v>
      </c>
      <c r="AA1269" s="18">
        <v>0</v>
      </c>
      <c r="AB1269" s="28">
        <v>5</v>
      </c>
      <c r="AC1269" s="22" t="s">
        <v>782</v>
      </c>
      <c r="AD1269" s="30">
        <v>0</v>
      </c>
      <c r="AE1269" s="19">
        <v>0</v>
      </c>
      <c r="AF1269" s="30">
        <v>2.9592376379999998</v>
      </c>
      <c r="AG1269" s="18">
        <v>0.18206616786156921</v>
      </c>
      <c r="AH1269" s="22" t="s">
        <v>782</v>
      </c>
      <c r="AI1269" s="23" t="s">
        <v>782</v>
      </c>
      <c r="AJ1269" s="23" t="s">
        <v>782</v>
      </c>
      <c r="AK1269" s="23" t="s">
        <v>782</v>
      </c>
      <c r="AL1269" s="14" t="s">
        <v>782</v>
      </c>
      <c r="AM1269" s="22" t="s">
        <v>782</v>
      </c>
      <c r="AN1269" s="23" t="s">
        <v>782</v>
      </c>
      <c r="AO1269" s="23" t="s">
        <v>782</v>
      </c>
      <c r="AP1269" s="23" t="s">
        <v>782</v>
      </c>
      <c r="AQ1269" s="14" t="s">
        <v>782</v>
      </c>
      <c r="AR1269" s="28">
        <v>6426</v>
      </c>
      <c r="AS1269" s="30">
        <v>110867.25600000007</v>
      </c>
      <c r="AT1269" s="33">
        <v>110.86725600000007</v>
      </c>
      <c r="AU1269" s="30">
        <v>98.450123328000075</v>
      </c>
      <c r="AV1269" s="18">
        <v>6.0571129704683262</v>
      </c>
      <c r="AW1269" s="28">
        <v>4</v>
      </c>
      <c r="AX1269" s="22" t="s">
        <v>782</v>
      </c>
      <c r="AY1269" s="30">
        <v>3108</v>
      </c>
      <c r="AZ1269" s="19">
        <v>3.1080000000000001</v>
      </c>
      <c r="BA1269" s="30">
        <v>2.6541920000000001</v>
      </c>
      <c r="BB1269" s="18">
        <v>0.16329833062525889</v>
      </c>
      <c r="BC1269" s="28">
        <v>107</v>
      </c>
      <c r="BD1269" s="30">
        <v>189225</v>
      </c>
      <c r="BE1269" s="19">
        <v>189.22499999999999</v>
      </c>
      <c r="BF1269" s="30">
        <v>423.40341551199998</v>
      </c>
      <c r="BG1269" s="18">
        <v>26.049762388758026</v>
      </c>
      <c r="BH1269" s="13">
        <v>6562</v>
      </c>
      <c r="BI1269" s="19">
        <v>317.11655600000006</v>
      </c>
      <c r="BJ1269" s="19">
        <v>597.87602922800011</v>
      </c>
      <c r="BK1269" s="18">
        <v>36.784135244846979</v>
      </c>
      <c r="BL1269" t="s">
        <v>536</v>
      </c>
    </row>
    <row r="1270" spans="1:64">
      <c r="A1270" t="s">
        <v>2170</v>
      </c>
      <c r="B1270" t="s">
        <v>2167</v>
      </c>
      <c r="C1270" t="s">
        <v>536</v>
      </c>
      <c r="D1270" t="s">
        <v>929</v>
      </c>
      <c r="E1270">
        <v>2017</v>
      </c>
      <c r="F1270" s="23">
        <v>1248.73</v>
      </c>
      <c r="G1270" s="23">
        <v>167.17</v>
      </c>
      <c r="H1270" s="22">
        <v>192127</v>
      </c>
      <c r="I1270" s="29">
        <v>1509.1595953893602</v>
      </c>
      <c r="J1270" s="28">
        <v>21</v>
      </c>
      <c r="K1270" s="28">
        <v>28</v>
      </c>
      <c r="L1270" s="30">
        <v>10094.299999999999</v>
      </c>
      <c r="M1270" s="31">
        <v>10.094299999999999</v>
      </c>
      <c r="N1270" s="30">
        <v>60.374007999999989</v>
      </c>
      <c r="O1270" s="32">
        <v>4.0005051940463341</v>
      </c>
      <c r="P1270" s="28">
        <v>1</v>
      </c>
      <c r="Q1270" s="28">
        <v>1</v>
      </c>
      <c r="R1270" s="30">
        <v>3972</v>
      </c>
      <c r="S1270" s="31">
        <v>3.972</v>
      </c>
      <c r="T1270" s="30">
        <v>9.3381720000000001</v>
      </c>
      <c r="U1270" s="32">
        <v>0.61876636695874232</v>
      </c>
      <c r="V1270" s="28">
        <v>0</v>
      </c>
      <c r="W1270" s="28">
        <v>0</v>
      </c>
      <c r="X1270" s="30">
        <v>0</v>
      </c>
      <c r="Y1270" s="31">
        <v>0</v>
      </c>
      <c r="Z1270" s="30">
        <v>0</v>
      </c>
      <c r="AA1270" s="18">
        <v>0</v>
      </c>
      <c r="AB1270" s="28">
        <v>5</v>
      </c>
      <c r="AC1270" s="22" t="s">
        <v>782</v>
      </c>
      <c r="AD1270" s="30">
        <v>0</v>
      </c>
      <c r="AE1270" s="19">
        <v>0</v>
      </c>
      <c r="AF1270" s="30">
        <v>2.3819384399999999</v>
      </c>
      <c r="AG1270" s="18">
        <v>0.15783211048566831</v>
      </c>
      <c r="AH1270" s="22" t="s">
        <v>782</v>
      </c>
      <c r="AI1270" s="23" t="s">
        <v>782</v>
      </c>
      <c r="AJ1270" s="23" t="s">
        <v>782</v>
      </c>
      <c r="AK1270" s="23" t="s">
        <v>782</v>
      </c>
      <c r="AL1270" s="14" t="s">
        <v>782</v>
      </c>
      <c r="AM1270" s="22" t="s">
        <v>782</v>
      </c>
      <c r="AN1270" s="23" t="s">
        <v>782</v>
      </c>
      <c r="AO1270" s="23" t="s">
        <v>782</v>
      </c>
      <c r="AP1270" s="23" t="s">
        <v>782</v>
      </c>
      <c r="AQ1270" s="14" t="s">
        <v>782</v>
      </c>
      <c r="AR1270" s="28">
        <v>6654</v>
      </c>
      <c r="AS1270" s="30">
        <v>113471.45600000005</v>
      </c>
      <c r="AT1270" s="33">
        <v>113.47145600000005</v>
      </c>
      <c r="AU1270" s="30">
        <v>100.76265292800012</v>
      </c>
      <c r="AV1270" s="18">
        <v>6.6767393744068233</v>
      </c>
      <c r="AW1270" s="28">
        <v>6</v>
      </c>
      <c r="AX1270" s="22" t="s">
        <v>782</v>
      </c>
      <c r="AY1270" s="30">
        <v>149.4</v>
      </c>
      <c r="AZ1270" s="19">
        <v>0.14940000000000001</v>
      </c>
      <c r="BA1270" s="30">
        <v>0.24023520000000001</v>
      </c>
      <c r="BB1270" s="18">
        <v>1.5918475470317623E-2</v>
      </c>
      <c r="BC1270" s="28">
        <v>110</v>
      </c>
      <c r="BD1270" s="30">
        <v>196841</v>
      </c>
      <c r="BE1270" s="19">
        <v>196.84100000000001</v>
      </c>
      <c r="BF1270" s="30">
        <v>443.94749439188109</v>
      </c>
      <c r="BG1270" s="18">
        <v>29.416868550429452</v>
      </c>
      <c r="BH1270" s="13">
        <v>6797</v>
      </c>
      <c r="BI1270" s="19">
        <v>324.52815600000008</v>
      </c>
      <c r="BJ1270" s="19">
        <v>617.04450095988125</v>
      </c>
      <c r="BK1270" s="18">
        <v>40.886630071797342</v>
      </c>
      <c r="BL1270" t="s">
        <v>536</v>
      </c>
    </row>
    <row r="1271" spans="1:64">
      <c r="A1271" t="s">
        <v>2171</v>
      </c>
      <c r="B1271" t="s">
        <v>2167</v>
      </c>
      <c r="C1271" t="s">
        <v>536</v>
      </c>
      <c r="D1271" t="s">
        <v>929</v>
      </c>
      <c r="E1271">
        <v>2018</v>
      </c>
      <c r="F1271" s="23">
        <v>1248.73</v>
      </c>
      <c r="G1271" s="23">
        <v>167.35</v>
      </c>
      <c r="H1271" s="22">
        <v>192840</v>
      </c>
      <c r="I1271" s="29">
        <v>1509.2668561992671</v>
      </c>
      <c r="J1271" s="28">
        <v>21</v>
      </c>
      <c r="K1271" s="28">
        <v>28</v>
      </c>
      <c r="L1271" s="30">
        <v>10094.299999999999</v>
      </c>
      <c r="M1271" s="31">
        <v>10.094299999999999</v>
      </c>
      <c r="N1271" s="30">
        <v>60.374008299999986</v>
      </c>
      <c r="O1271" s="32">
        <v>4.0002209054028857</v>
      </c>
      <c r="P1271" s="28">
        <v>1</v>
      </c>
      <c r="Q1271" s="28">
        <v>1</v>
      </c>
      <c r="R1271" s="30">
        <v>3972</v>
      </c>
      <c r="S1271" s="31">
        <v>3.972</v>
      </c>
      <c r="T1271" s="30">
        <v>9.2398860749999976</v>
      </c>
      <c r="U1271" s="32">
        <v>0.61221022889672894</v>
      </c>
      <c r="V1271" s="28">
        <v>0</v>
      </c>
      <c r="W1271" s="28">
        <v>0</v>
      </c>
      <c r="X1271" s="30">
        <v>0</v>
      </c>
      <c r="Y1271" s="31">
        <v>0</v>
      </c>
      <c r="Z1271" s="30">
        <v>0</v>
      </c>
      <c r="AA1271" s="18">
        <v>0</v>
      </c>
      <c r="AB1271" s="28">
        <v>5</v>
      </c>
      <c r="AC1271" s="22" t="s">
        <v>782</v>
      </c>
      <c r="AD1271" s="30">
        <v>0</v>
      </c>
      <c r="AE1271" s="19">
        <v>0</v>
      </c>
      <c r="AF1271" s="30">
        <v>3.3242816039999998</v>
      </c>
      <c r="AG1271" s="18">
        <v>0.22025804054104917</v>
      </c>
      <c r="AH1271" s="22" t="s">
        <v>782</v>
      </c>
      <c r="AI1271" s="23" t="s">
        <v>782</v>
      </c>
      <c r="AJ1271" s="23" t="s">
        <v>782</v>
      </c>
      <c r="AK1271" s="23" t="s">
        <v>782</v>
      </c>
      <c r="AL1271" s="14" t="s">
        <v>782</v>
      </c>
      <c r="AM1271" s="22" t="s">
        <v>782</v>
      </c>
      <c r="AN1271" s="23" t="s">
        <v>782</v>
      </c>
      <c r="AO1271" s="23" t="s">
        <v>782</v>
      </c>
      <c r="AP1271" s="23" t="s">
        <v>782</v>
      </c>
      <c r="AQ1271" s="14" t="s">
        <v>782</v>
      </c>
      <c r="AR1271" s="28">
        <v>6939</v>
      </c>
      <c r="AS1271" s="30">
        <v>119094.83000000002</v>
      </c>
      <c r="AT1271" s="33">
        <v>119.09483000000002</v>
      </c>
      <c r="AU1271" s="30">
        <v>105.7562090400001</v>
      </c>
      <c r="AV1271" s="18">
        <v>7.0071245920235867</v>
      </c>
      <c r="AW1271" s="28">
        <v>6</v>
      </c>
      <c r="AX1271" s="22" t="s">
        <v>782</v>
      </c>
      <c r="AY1271" s="30">
        <v>1615.4</v>
      </c>
      <c r="AZ1271" s="19">
        <v>1.6154000000000002</v>
      </c>
      <c r="BA1271" s="30">
        <v>3.2922764</v>
      </c>
      <c r="BB1271" s="18">
        <v>0.21813746101142262</v>
      </c>
      <c r="BC1271" s="28">
        <v>110</v>
      </c>
      <c r="BD1271" s="30">
        <v>196841</v>
      </c>
      <c r="BE1271" s="19">
        <v>196.84100000000001</v>
      </c>
      <c r="BF1271" s="30">
        <v>432.47769140648785</v>
      </c>
      <c r="BG1271" s="18">
        <v>28.654819366773943</v>
      </c>
      <c r="BH1271" s="13">
        <v>7082</v>
      </c>
      <c r="BI1271" s="19">
        <v>331.61752999999999</v>
      </c>
      <c r="BJ1271" s="19">
        <v>614.46435282548794</v>
      </c>
      <c r="BK1271" s="18">
        <v>40.712770594649619</v>
      </c>
      <c r="BL1271" t="s">
        <v>536</v>
      </c>
    </row>
    <row r="1272" spans="1:64">
      <c r="A1272" t="s">
        <v>2172</v>
      </c>
      <c r="B1272" t="s">
        <v>2167</v>
      </c>
      <c r="C1272" t="s">
        <v>536</v>
      </c>
      <c r="D1272" t="s">
        <v>929</v>
      </c>
      <c r="E1272">
        <v>2019</v>
      </c>
      <c r="F1272" s="23">
        <v>1248.73</v>
      </c>
      <c r="G1272" s="23">
        <v>168.73</v>
      </c>
      <c r="H1272" s="22">
        <v>193656</v>
      </c>
      <c r="I1272" s="34">
        <v>1546.3632231508882</v>
      </c>
      <c r="J1272" s="22">
        <v>21</v>
      </c>
      <c r="K1272" s="22">
        <v>29</v>
      </c>
      <c r="L1272" s="23">
        <v>10646.3</v>
      </c>
      <c r="M1272" s="23">
        <v>10.6463</v>
      </c>
      <c r="N1272" s="23">
        <v>63.675520299999988</v>
      </c>
      <c r="O1272" s="14">
        <v>4.1177596147335933</v>
      </c>
      <c r="P1272" s="22">
        <v>1</v>
      </c>
      <c r="Q1272" s="22">
        <v>1</v>
      </c>
      <c r="R1272" s="23">
        <v>3972</v>
      </c>
      <c r="S1272" s="23">
        <v>3.972</v>
      </c>
      <c r="T1272" s="23">
        <v>6.6576000000000004</v>
      </c>
      <c r="U1272" s="14">
        <v>0.43053274291109916</v>
      </c>
      <c r="V1272" s="22">
        <v>0</v>
      </c>
      <c r="W1272" s="22">
        <v>0</v>
      </c>
      <c r="X1272" s="23">
        <v>0</v>
      </c>
      <c r="Y1272" s="23">
        <v>0</v>
      </c>
      <c r="Z1272" s="23">
        <v>0</v>
      </c>
      <c r="AA1272" s="14">
        <v>0</v>
      </c>
      <c r="AB1272" s="22">
        <v>5</v>
      </c>
      <c r="AC1272" s="22">
        <v>5</v>
      </c>
      <c r="AD1272" s="23">
        <v>1975.727933476395</v>
      </c>
      <c r="AE1272" s="23">
        <v>1.9757279334763951</v>
      </c>
      <c r="AF1272" s="23">
        <v>2.7620676510000002</v>
      </c>
      <c r="AG1272" s="14">
        <v>0.17861700340829229</v>
      </c>
      <c r="AH1272" s="22">
        <v>13</v>
      </c>
      <c r="AI1272" s="23">
        <v>10517.699999999999</v>
      </c>
      <c r="AJ1272" s="23">
        <v>10.5177</v>
      </c>
      <c r="AK1272" s="23">
        <v>9.3397176000000002</v>
      </c>
      <c r="AL1272" s="14">
        <v>0.60397954763624551</v>
      </c>
      <c r="AM1272" s="22">
        <v>7383</v>
      </c>
      <c r="AN1272" s="23">
        <v>127536.35999999999</v>
      </c>
      <c r="AO1272" s="23">
        <v>127.53635999999999</v>
      </c>
      <c r="AP1272" s="23">
        <v>113.25228768000008</v>
      </c>
      <c r="AQ1272" s="14">
        <v>7.3237830533266211</v>
      </c>
      <c r="AR1272" s="22">
        <v>7396</v>
      </c>
      <c r="AS1272" s="23">
        <v>138054.06</v>
      </c>
      <c r="AT1272" s="23">
        <v>138.05405999999999</v>
      </c>
      <c r="AU1272" s="23">
        <v>122.59200528000008</v>
      </c>
      <c r="AV1272" s="14">
        <v>7.9277626009628674</v>
      </c>
      <c r="AW1272" s="22">
        <v>7</v>
      </c>
      <c r="AX1272" s="22" t="s">
        <v>782</v>
      </c>
      <c r="AY1272" s="23">
        <v>1620.9</v>
      </c>
      <c r="AZ1272" s="23">
        <v>1.6209</v>
      </c>
      <c r="BA1272" s="23">
        <v>2.6878094000000003</v>
      </c>
      <c r="BB1272" s="14">
        <v>0.17381488124913419</v>
      </c>
      <c r="BC1272" s="22">
        <v>110</v>
      </c>
      <c r="BD1272" s="23">
        <v>196841</v>
      </c>
      <c r="BE1272" s="23">
        <v>196.84100000000001</v>
      </c>
      <c r="BF1272" s="23">
        <v>430.29650331786678</v>
      </c>
      <c r="BG1272" s="14">
        <v>27.82635391710167</v>
      </c>
      <c r="BH1272" s="22">
        <v>7540</v>
      </c>
      <c r="BI1272" s="23">
        <v>353.10998793347642</v>
      </c>
      <c r="BJ1272" s="23">
        <v>628.67150594886687</v>
      </c>
      <c r="BK1272" s="14">
        <v>40.654840760366653</v>
      </c>
      <c r="BL1272" t="s">
        <v>536</v>
      </c>
    </row>
    <row r="1273" spans="1:64">
      <c r="A1273" t="s">
        <v>2173</v>
      </c>
      <c r="B1273" t="s">
        <v>2167</v>
      </c>
      <c r="C1273" t="s">
        <v>536</v>
      </c>
      <c r="D1273" t="s">
        <v>929</v>
      </c>
      <c r="E1273">
        <v>2020</v>
      </c>
      <c r="F1273" s="23">
        <v>1248.73</v>
      </c>
      <c r="G1273" s="23">
        <v>169.34</v>
      </c>
      <c r="H1273" s="22">
        <v>194359</v>
      </c>
      <c r="I1273" s="34">
        <v>1559.3661019706617</v>
      </c>
      <c r="J1273" s="22">
        <v>21</v>
      </c>
      <c r="K1273" s="22">
        <v>42</v>
      </c>
      <c r="L1273" s="23">
        <v>20771.3</v>
      </c>
      <c r="M1273" s="23">
        <v>20.7713</v>
      </c>
      <c r="N1273" s="23">
        <v>124.2331453</v>
      </c>
      <c r="O1273" s="14">
        <v>7.9669004695561458</v>
      </c>
      <c r="P1273" s="22">
        <v>1</v>
      </c>
      <c r="Q1273" s="22">
        <v>1</v>
      </c>
      <c r="R1273" s="23">
        <v>3972</v>
      </c>
      <c r="S1273" s="23">
        <v>3.972</v>
      </c>
      <c r="T1273" s="23">
        <v>6.3213999999999997</v>
      </c>
      <c r="U1273" s="14">
        <v>0.40538267389622479</v>
      </c>
      <c r="V1273" s="22">
        <v>0</v>
      </c>
      <c r="W1273" s="22">
        <v>0</v>
      </c>
      <c r="X1273" s="23">
        <v>0</v>
      </c>
      <c r="Y1273" s="23">
        <v>0</v>
      </c>
      <c r="Z1273" s="23">
        <v>0</v>
      </c>
      <c r="AA1273" s="14">
        <v>0</v>
      </c>
      <c r="AB1273" s="22">
        <v>5</v>
      </c>
      <c r="AC1273" s="22">
        <v>5</v>
      </c>
      <c r="AD1273" s="23">
        <v>2020.3619313304721</v>
      </c>
      <c r="AE1273" s="23">
        <v>2.0203619313304721</v>
      </c>
      <c r="AF1273" s="23">
        <v>2.8244659799999998</v>
      </c>
      <c r="AG1273" s="14">
        <v>0.18112911242783575</v>
      </c>
      <c r="AH1273" s="22">
        <v>13</v>
      </c>
      <c r="AI1273" s="23">
        <v>10517.699999999999</v>
      </c>
      <c r="AJ1273" s="23">
        <v>10.5177</v>
      </c>
      <c r="AK1273" s="23">
        <v>9.3397176000000002</v>
      </c>
      <c r="AL1273" s="14">
        <v>0.59894322367254593</v>
      </c>
      <c r="AM1273" s="22">
        <v>8069</v>
      </c>
      <c r="AN1273" s="23">
        <v>139456.592</v>
      </c>
      <c r="AO1273" s="23">
        <v>139.456592</v>
      </c>
      <c r="AP1273" s="23">
        <v>123.83745369600004</v>
      </c>
      <c r="AQ1273" s="14">
        <v>7.9415253120803024</v>
      </c>
      <c r="AR1273" s="22">
        <v>8082</v>
      </c>
      <c r="AS1273" s="23">
        <v>149974.29200000002</v>
      </c>
      <c r="AT1273" s="23">
        <v>149.97429200000002</v>
      </c>
      <c r="AU1273" s="23">
        <v>133.17717129600004</v>
      </c>
      <c r="AV1273" s="14">
        <v>8.5404685357528489</v>
      </c>
      <c r="AW1273" s="22">
        <v>7</v>
      </c>
      <c r="AX1273" s="22">
        <v>7</v>
      </c>
      <c r="AY1273" s="23">
        <v>1620.9</v>
      </c>
      <c r="AZ1273" s="23">
        <v>1.6209</v>
      </c>
      <c r="BA1273" s="23">
        <v>2.6878094000000003</v>
      </c>
      <c r="BB1273" s="14">
        <v>0.1723655142049875</v>
      </c>
      <c r="BC1273" s="22">
        <v>112</v>
      </c>
      <c r="BD1273" s="23">
        <v>201125</v>
      </c>
      <c r="BE1273" s="23">
        <v>201.125</v>
      </c>
      <c r="BF1273" s="23">
        <v>440.37063634729094</v>
      </c>
      <c r="BG1273" s="14">
        <v>28.240362272257229</v>
      </c>
      <c r="BH1273" s="22">
        <v>8228</v>
      </c>
      <c r="BI1273" s="23">
        <v>379.48385393133049</v>
      </c>
      <c r="BJ1273" s="23">
        <v>709.61462832329107</v>
      </c>
      <c r="BK1273" s="14">
        <v>45.506608578095275</v>
      </c>
      <c r="BL1273" t="s">
        <v>536</v>
      </c>
    </row>
    <row r="1274" spans="1:64">
      <c r="A1274" t="s">
        <v>2174</v>
      </c>
      <c r="B1274" t="s">
        <v>2167</v>
      </c>
      <c r="C1274" t="s">
        <v>536</v>
      </c>
      <c r="D1274" t="s">
        <v>929</v>
      </c>
      <c r="E1274">
        <v>2021</v>
      </c>
      <c r="F1274" s="23">
        <v>1248.73</v>
      </c>
      <c r="G1274" s="23">
        <v>169.15</v>
      </c>
      <c r="H1274" s="22">
        <v>194701</v>
      </c>
      <c r="I1274" s="34">
        <v>1457.24</v>
      </c>
      <c r="J1274" s="22">
        <v>23</v>
      </c>
      <c r="K1274" s="22">
        <v>47</v>
      </c>
      <c r="L1274" s="23">
        <v>23102.3</v>
      </c>
      <c r="M1274" s="23">
        <v>23.1</v>
      </c>
      <c r="N1274" s="23">
        <v>138.16999999999999</v>
      </c>
      <c r="O1274" s="14">
        <v>9.48</v>
      </c>
      <c r="P1274" s="22">
        <v>1</v>
      </c>
      <c r="Q1274" s="22">
        <v>1</v>
      </c>
      <c r="R1274" s="23">
        <v>2640</v>
      </c>
      <c r="S1274" s="23">
        <v>2.64</v>
      </c>
      <c r="T1274" s="23">
        <v>5.8</v>
      </c>
      <c r="U1274" s="14">
        <v>0.4</v>
      </c>
      <c r="V1274" s="22">
        <v>0</v>
      </c>
      <c r="W1274" s="22">
        <v>0</v>
      </c>
      <c r="X1274" s="23">
        <v>0</v>
      </c>
      <c r="Y1274" s="23">
        <v>0</v>
      </c>
      <c r="Z1274" s="23">
        <v>0</v>
      </c>
      <c r="AA1274" s="14">
        <v>0</v>
      </c>
      <c r="AB1274" s="22">
        <v>5</v>
      </c>
      <c r="AC1274" s="22">
        <v>0</v>
      </c>
      <c r="AD1274" s="23">
        <v>1665.22</v>
      </c>
      <c r="AE1274" s="23">
        <v>1.67</v>
      </c>
      <c r="AF1274" s="23">
        <v>2.81</v>
      </c>
      <c r="AG1274" s="14">
        <v>0.19</v>
      </c>
      <c r="AH1274" s="22">
        <v>14</v>
      </c>
      <c r="AI1274" s="23">
        <v>10530.57</v>
      </c>
      <c r="AJ1274" s="23">
        <v>11</v>
      </c>
      <c r="AK1274" s="23">
        <v>9.42</v>
      </c>
      <c r="AL1274" s="14">
        <v>0.65</v>
      </c>
      <c r="AM1274" s="22">
        <v>8825</v>
      </c>
      <c r="AN1274" s="23">
        <v>141162.63</v>
      </c>
      <c r="AO1274" s="23">
        <v>141</v>
      </c>
      <c r="AP1274" s="23">
        <v>126.32</v>
      </c>
      <c r="AQ1274" s="14">
        <v>8.67</v>
      </c>
      <c r="AR1274" s="22">
        <v>8839</v>
      </c>
      <c r="AS1274" s="23">
        <v>151693.20000000001</v>
      </c>
      <c r="AT1274" s="23">
        <v>152</v>
      </c>
      <c r="AU1274" s="23">
        <v>135.74</v>
      </c>
      <c r="AV1274" s="14">
        <v>9.31</v>
      </c>
      <c r="AW1274" s="22">
        <v>7</v>
      </c>
      <c r="AX1274" s="22">
        <v>8</v>
      </c>
      <c r="AY1274" s="23">
        <v>1620.9</v>
      </c>
      <c r="AZ1274" s="23">
        <v>1.62</v>
      </c>
      <c r="BA1274" s="23">
        <v>4</v>
      </c>
      <c r="BB1274" s="14">
        <v>0.27</v>
      </c>
      <c r="BC1274" s="22">
        <v>118</v>
      </c>
      <c r="BD1274" s="23">
        <v>223325</v>
      </c>
      <c r="BE1274" s="23">
        <v>223.33</v>
      </c>
      <c r="BF1274" s="23">
        <v>444.5</v>
      </c>
      <c r="BG1274" s="14">
        <v>30.5</v>
      </c>
      <c r="BH1274" s="22">
        <v>8993</v>
      </c>
      <c r="BI1274" s="23">
        <v>404.05</v>
      </c>
      <c r="BJ1274" s="23">
        <v>731.02</v>
      </c>
      <c r="BK1274" s="14">
        <v>50.16</v>
      </c>
      <c r="BL1274" t="s">
        <v>536</v>
      </c>
    </row>
    <row r="1275" spans="1:64">
      <c r="A1275" t="s">
        <v>2175</v>
      </c>
      <c r="B1275" t="s">
        <v>2167</v>
      </c>
      <c r="C1275" t="s">
        <v>536</v>
      </c>
      <c r="D1275" s="111" t="s">
        <v>929</v>
      </c>
      <c r="E1275" s="110">
        <v>2022</v>
      </c>
      <c r="F1275" s="23"/>
      <c r="G1275" s="23"/>
      <c r="H1275" s="22">
        <v>197247</v>
      </c>
      <c r="I1275" s="34">
        <v>1429.5551616348446</v>
      </c>
      <c r="J1275" s="22">
        <v>25</v>
      </c>
      <c r="K1275" s="22">
        <v>41</v>
      </c>
      <c r="L1275" s="23">
        <v>19574.3</v>
      </c>
      <c r="M1275" s="23">
        <v>19.574300000000001</v>
      </c>
      <c r="N1275" s="23">
        <v>115.84070740000001</v>
      </c>
      <c r="O1275" s="14">
        <v>8.1032695001096808</v>
      </c>
      <c r="P1275" s="22">
        <v>1</v>
      </c>
      <c r="Q1275" s="22">
        <v>1</v>
      </c>
      <c r="R1275" s="23">
        <v>2640</v>
      </c>
      <c r="S1275" s="23">
        <v>2.64</v>
      </c>
      <c r="T1275" s="23">
        <v>6.2066400000000002</v>
      </c>
      <c r="U1275" s="14">
        <v>0.43416582770419743</v>
      </c>
      <c r="V1275" s="22">
        <v>0</v>
      </c>
      <c r="W1275" s="22">
        <v>0</v>
      </c>
      <c r="X1275" s="23">
        <v>0</v>
      </c>
      <c r="Y1275" s="23">
        <v>0</v>
      </c>
      <c r="Z1275" s="23">
        <v>0</v>
      </c>
      <c r="AA1275" s="14">
        <v>0</v>
      </c>
      <c r="AB1275" s="22">
        <v>5</v>
      </c>
      <c r="AC1275" s="22">
        <v>0</v>
      </c>
      <c r="AD1275" s="23">
        <v>1655.6624592274629</v>
      </c>
      <c r="AE1275" s="23">
        <v>1.6556624592274629</v>
      </c>
      <c r="AF1275" s="23">
        <v>2.6944952579999999</v>
      </c>
      <c r="AG1275" s="14">
        <v>0.18848487489762655</v>
      </c>
      <c r="AH1275" s="22">
        <v>18</v>
      </c>
      <c r="AI1275" s="23">
        <v>20810.625</v>
      </c>
      <c r="AJ1275" s="23">
        <v>20.810625000000002</v>
      </c>
      <c r="AK1275" s="23">
        <v>21.317653366189802</v>
      </c>
      <c r="AL1275" s="14">
        <v>1.4912088696046437</v>
      </c>
      <c r="AM1275" s="22">
        <v>10149</v>
      </c>
      <c r="AN1275" s="23">
        <v>159223.929</v>
      </c>
      <c r="AO1275" s="23">
        <v>159.223929</v>
      </c>
      <c r="AP1275" s="23">
        <v>163.10324778928143</v>
      </c>
      <c r="AQ1275" s="14">
        <v>11.409370702614648</v>
      </c>
      <c r="AR1275" s="22">
        <v>10167</v>
      </c>
      <c r="AS1275" s="23">
        <v>180034.55399999997</v>
      </c>
      <c r="AT1275" s="23">
        <v>180.03455399999999</v>
      </c>
      <c r="AU1275" s="23">
        <v>184.42090115547117</v>
      </c>
      <c r="AV1275" s="14">
        <v>12.900579572219288</v>
      </c>
      <c r="AW1275" s="22">
        <v>7</v>
      </c>
      <c r="AX1275" s="22">
        <v>8</v>
      </c>
      <c r="AY1275" s="23">
        <v>1620.9</v>
      </c>
      <c r="AZ1275" s="23">
        <v>1.6209</v>
      </c>
      <c r="BA1275" s="23">
        <v>3.9968094000000001</v>
      </c>
      <c r="BB1275" s="14">
        <v>0.27958413269126559</v>
      </c>
      <c r="BC1275" s="22">
        <v>123</v>
      </c>
      <c r="BD1275" s="23">
        <v>239484</v>
      </c>
      <c r="BE1275" s="23">
        <v>239.48400000000001</v>
      </c>
      <c r="BF1275" s="23">
        <v>541.2197162824034</v>
      </c>
      <c r="BG1275" s="14">
        <v>37.859309721456462</v>
      </c>
      <c r="BH1275" s="22">
        <v>10328</v>
      </c>
      <c r="BI1275" s="23">
        <v>445.00941645922751</v>
      </c>
      <c r="BJ1275" s="23">
        <v>854.37926949587461</v>
      </c>
      <c r="BK1275" s="14">
        <v>59.765393629078524</v>
      </c>
      <c r="BL1275" t="s">
        <v>536</v>
      </c>
    </row>
    <row r="1276" spans="1:64">
      <c r="A1276" t="s">
        <v>2176</v>
      </c>
      <c r="B1276" t="s">
        <v>2167</v>
      </c>
      <c r="C1276" t="s">
        <v>536</v>
      </c>
      <c r="D1276" t="s">
        <v>929</v>
      </c>
      <c r="E1276">
        <v>2023</v>
      </c>
      <c r="F1276">
        <v>1248.73</v>
      </c>
      <c r="G1276">
        <v>173.34</v>
      </c>
      <c r="H1276">
        <v>201841</v>
      </c>
      <c r="I1276">
        <v>1429.5551616348446</v>
      </c>
      <c r="J1276">
        <v>26</v>
      </c>
      <c r="K1276">
        <v>45</v>
      </c>
      <c r="L1276">
        <v>18958.8</v>
      </c>
      <c r="M1276">
        <v>18.9588</v>
      </c>
      <c r="N1276">
        <v>112.198178</v>
      </c>
      <c r="O1276">
        <v>7.8484679018394612</v>
      </c>
      <c r="P1276">
        <v>1</v>
      </c>
      <c r="Q1276">
        <v>1</v>
      </c>
      <c r="R1276">
        <v>2640</v>
      </c>
      <c r="S1276">
        <v>2.64</v>
      </c>
      <c r="T1276">
        <v>5.7750000000000004</v>
      </c>
      <c r="U1276">
        <v>0.40397181969499441</v>
      </c>
      <c r="V1276">
        <v>0</v>
      </c>
      <c r="W1276">
        <v>0</v>
      </c>
      <c r="X1276">
        <v>0</v>
      </c>
      <c r="Y1276">
        <v>0</v>
      </c>
      <c r="Z1276">
        <v>0</v>
      </c>
      <c r="AA1276">
        <v>0</v>
      </c>
      <c r="AB1276">
        <v>5</v>
      </c>
      <c r="AC1276">
        <v>6</v>
      </c>
      <c r="AD1276">
        <v>1580.1880000000001</v>
      </c>
      <c r="AE1276">
        <v>1.5801880000000001</v>
      </c>
      <c r="AF1276">
        <v>4.9959995189999997</v>
      </c>
      <c r="AG1276">
        <v>0.34947931028324619</v>
      </c>
      <c r="AH1276">
        <v>19</v>
      </c>
      <c r="AI1276">
        <v>20818.165000000001</v>
      </c>
      <c r="AJ1276">
        <v>20.818165</v>
      </c>
      <c r="AK1276">
        <v>19.527173000000001</v>
      </c>
      <c r="AL1276">
        <v>1.365961490962591</v>
      </c>
      <c r="AM1276">
        <v>12721</v>
      </c>
      <c r="AN1276">
        <v>197676.45699999999</v>
      </c>
      <c r="AO1276">
        <v>197.676457</v>
      </c>
      <c r="AP1276">
        <v>185.417993</v>
      </c>
      <c r="AQ1276">
        <v>12.970327971671642</v>
      </c>
      <c r="AR1276">
        <v>13438</v>
      </c>
      <c r="AS1276">
        <v>219029.56299999901</v>
      </c>
      <c r="AT1276">
        <v>219.02956299999801</v>
      </c>
      <c r="AU1276">
        <v>205.44693431655099</v>
      </c>
      <c r="AV1276">
        <v>14.371389074738545</v>
      </c>
      <c r="AW1276">
        <v>7</v>
      </c>
      <c r="AX1276">
        <v>8</v>
      </c>
      <c r="AY1276">
        <v>1620.9</v>
      </c>
      <c r="AZ1276">
        <v>1.6209</v>
      </c>
      <c r="BA1276">
        <v>3.9968089999999998</v>
      </c>
      <c r="BB1276">
        <v>0.27958410471053347</v>
      </c>
      <c r="BC1276">
        <v>122</v>
      </c>
      <c r="BD1276">
        <v>239475</v>
      </c>
      <c r="BE1276">
        <v>239.47499999999999</v>
      </c>
      <c r="BF1276">
        <v>646.19598599999995</v>
      </c>
      <c r="BG1276">
        <v>45.202591921042618</v>
      </c>
      <c r="BH1276">
        <v>13599</v>
      </c>
      <c r="BI1276">
        <v>483.30445099999804</v>
      </c>
      <c r="BJ1276">
        <v>978.6089068355509</v>
      </c>
      <c r="BK1276">
        <v>68.455484132309394</v>
      </c>
      <c r="BL1276" t="s">
        <v>536</v>
      </c>
    </row>
    <row r="1277" spans="1:64">
      <c r="A1277" t="s">
        <v>2177</v>
      </c>
      <c r="B1277" t="s">
        <v>2167</v>
      </c>
      <c r="C1277" t="s">
        <v>536</v>
      </c>
      <c r="D1277" t="s">
        <v>929</v>
      </c>
      <c r="E1277">
        <v>2024</v>
      </c>
      <c r="F1277">
        <v>1248.73</v>
      </c>
      <c r="G1277">
        <v>174.47</v>
      </c>
      <c r="H1277">
        <v>202609</v>
      </c>
      <c r="I1277">
        <v>1389.3097986892583</v>
      </c>
      <c r="J1277">
        <v>25</v>
      </c>
      <c r="K1277">
        <v>43</v>
      </c>
      <c r="L1277">
        <v>17636.8</v>
      </c>
      <c r="M1277">
        <v>17.636800000000001</v>
      </c>
      <c r="N1277">
        <v>104.37458239999998</v>
      </c>
      <c r="O1277">
        <v>7.5126931731477011</v>
      </c>
      <c r="P1277">
        <v>1</v>
      </c>
      <c r="Q1277">
        <v>1</v>
      </c>
      <c r="R1277">
        <v>2640</v>
      </c>
      <c r="S1277">
        <v>2.64</v>
      </c>
      <c r="T1277">
        <v>5.6520000000000001</v>
      </c>
      <c r="U1277">
        <v>0.40682071092655997</v>
      </c>
      <c r="V1277">
        <v>0</v>
      </c>
      <c r="W1277">
        <v>0</v>
      </c>
      <c r="X1277">
        <v>0</v>
      </c>
      <c r="Y1277">
        <v>0</v>
      </c>
      <c r="Z1277">
        <v>0</v>
      </c>
      <c r="AA1277">
        <v>0</v>
      </c>
      <c r="AB1277">
        <v>5</v>
      </c>
      <c r="AC1277">
        <v>5</v>
      </c>
      <c r="AD1277">
        <v>1493.0319570815452</v>
      </c>
      <c r="AE1277">
        <v>1.4930319570815453</v>
      </c>
      <c r="AF1277">
        <v>2.6787731670000001</v>
      </c>
      <c r="AG1277">
        <v>0.19281323499821879</v>
      </c>
      <c r="AH1277">
        <v>28</v>
      </c>
      <c r="AI1277">
        <v>31375.834999999999</v>
      </c>
      <c r="AJ1277">
        <v>31.375834999999999</v>
      </c>
      <c r="AK1277">
        <v>28.299240169110551</v>
      </c>
      <c r="AL1277">
        <v>2.0369279908490832</v>
      </c>
      <c r="AM1277">
        <v>15144</v>
      </c>
      <c r="AN1277">
        <v>231884.84100000019</v>
      </c>
      <c r="AO1277">
        <v>231.88484099999951</v>
      </c>
      <c r="AP1277">
        <v>209.14709702658163</v>
      </c>
      <c r="AQ1277">
        <v>15.054028786372994</v>
      </c>
      <c r="AR1277">
        <v>16851</v>
      </c>
      <c r="AS1277">
        <v>264833.87799999776</v>
      </c>
      <c r="AT1277">
        <v>264.83387799999969</v>
      </c>
      <c r="AU1277">
        <v>238.86527700183444</v>
      </c>
      <c r="AV1277">
        <v>17.193089491428871</v>
      </c>
      <c r="AW1277">
        <v>7</v>
      </c>
      <c r="AX1277">
        <v>8</v>
      </c>
      <c r="AY1277">
        <v>1620.9</v>
      </c>
      <c r="AZ1277">
        <v>1.6208999999999998</v>
      </c>
      <c r="BA1277">
        <v>3.9968093999999996</v>
      </c>
      <c r="BB1277">
        <v>0.28768309298406891</v>
      </c>
      <c r="BC1277">
        <v>125</v>
      </c>
      <c r="BD1277">
        <v>254475</v>
      </c>
      <c r="BE1277">
        <v>254.47500000000002</v>
      </c>
      <c r="BF1277">
        <v>600.07514401215258</v>
      </c>
      <c r="BG1277">
        <v>43.192320717689633</v>
      </c>
      <c r="BH1277">
        <v>17014</v>
      </c>
      <c r="BI1277">
        <v>542.69960995708129</v>
      </c>
      <c r="BJ1277">
        <v>955.64258598098695</v>
      </c>
      <c r="BK1277">
        <v>68.785420421175047</v>
      </c>
      <c r="BL1277" t="s">
        <v>536</v>
      </c>
    </row>
    <row r="1278" spans="1:64">
      <c r="A1278" t="s">
        <v>2178</v>
      </c>
      <c r="B1278" t="s">
        <v>2179</v>
      </c>
      <c r="C1278" t="s">
        <v>537</v>
      </c>
      <c r="D1278" t="s">
        <v>942</v>
      </c>
      <c r="E1278">
        <v>2012</v>
      </c>
      <c r="F1278" s="23">
        <v>150.83000000000001</v>
      </c>
      <c r="G1278" s="23">
        <v>18.57</v>
      </c>
      <c r="H1278" s="22">
        <v>17395</v>
      </c>
      <c r="I1278" s="34">
        <v>149.09731599999998</v>
      </c>
      <c r="J1278" s="22">
        <v>0</v>
      </c>
      <c r="K1278" s="22" t="s">
        <v>782</v>
      </c>
      <c r="L1278" s="23">
        <v>0</v>
      </c>
      <c r="M1278" s="23">
        <v>0</v>
      </c>
      <c r="N1278" s="23">
        <v>0</v>
      </c>
      <c r="O1278" s="14">
        <v>0</v>
      </c>
      <c r="P1278" s="22">
        <v>0</v>
      </c>
      <c r="Q1278" s="22" t="s">
        <v>782</v>
      </c>
      <c r="R1278" s="23">
        <v>0</v>
      </c>
      <c r="S1278" s="23">
        <v>0</v>
      </c>
      <c r="T1278" s="23">
        <v>0</v>
      </c>
      <c r="U1278" s="14">
        <v>0</v>
      </c>
      <c r="V1278" s="22">
        <v>0</v>
      </c>
      <c r="W1278" s="22" t="s">
        <v>782</v>
      </c>
      <c r="X1278" s="23">
        <v>0</v>
      </c>
      <c r="Y1278" s="23">
        <v>0</v>
      </c>
      <c r="Z1278" s="23">
        <v>0</v>
      </c>
      <c r="AA1278" s="14">
        <v>0</v>
      </c>
      <c r="AB1278" s="22">
        <v>0</v>
      </c>
      <c r="AC1278" s="22" t="s">
        <v>782</v>
      </c>
      <c r="AD1278" s="23">
        <v>0</v>
      </c>
      <c r="AE1278" s="23">
        <v>0</v>
      </c>
      <c r="AF1278" s="23">
        <v>0</v>
      </c>
      <c r="AG1278" s="14">
        <v>0</v>
      </c>
      <c r="AH1278" s="22" t="s">
        <v>782</v>
      </c>
      <c r="AI1278" s="23" t="s">
        <v>782</v>
      </c>
      <c r="AJ1278" s="23" t="s">
        <v>782</v>
      </c>
      <c r="AK1278" s="23" t="s">
        <v>782</v>
      </c>
      <c r="AL1278" s="14" t="s">
        <v>782</v>
      </c>
      <c r="AM1278" s="22" t="s">
        <v>782</v>
      </c>
      <c r="AN1278" s="23" t="s">
        <v>782</v>
      </c>
      <c r="AO1278" s="23" t="s">
        <v>782</v>
      </c>
      <c r="AP1278" s="23" t="s">
        <v>782</v>
      </c>
      <c r="AQ1278" s="14" t="s">
        <v>782</v>
      </c>
      <c r="AR1278" s="22">
        <v>444</v>
      </c>
      <c r="AS1278" s="23">
        <v>4811.3250000000007</v>
      </c>
      <c r="AT1278" s="23">
        <v>4.811325000000001</v>
      </c>
      <c r="AU1278" s="23">
        <v>4.313599</v>
      </c>
      <c r="AV1278" s="14">
        <v>2.8931432944104776</v>
      </c>
      <c r="AW1278" s="22">
        <v>1</v>
      </c>
      <c r="AX1278" s="22" t="s">
        <v>782</v>
      </c>
      <c r="AY1278" s="23">
        <v>15</v>
      </c>
      <c r="AZ1278" s="23">
        <v>1.4999999999999999E-2</v>
      </c>
      <c r="BA1278" s="23">
        <v>8.5749999999999993E-3</v>
      </c>
      <c r="BB1278" s="14">
        <v>5.7512772396251591E-3</v>
      </c>
      <c r="BC1278" s="22">
        <v>0</v>
      </c>
      <c r="BD1278" s="23">
        <v>0</v>
      </c>
      <c r="BE1278" s="23">
        <v>0</v>
      </c>
      <c r="BF1278" s="23">
        <v>0</v>
      </c>
      <c r="BG1278" s="14">
        <v>0</v>
      </c>
      <c r="BH1278" s="22">
        <v>445</v>
      </c>
      <c r="BI1278" s="23">
        <v>4.8263250000000006</v>
      </c>
      <c r="BJ1278" s="23">
        <v>4.3221740000000004</v>
      </c>
      <c r="BK1278" s="14">
        <v>2.8988945716501027</v>
      </c>
      <c r="BL1278" t="s">
        <v>537</v>
      </c>
    </row>
    <row r="1279" spans="1:64">
      <c r="A1279" t="s">
        <v>2180</v>
      </c>
      <c r="B1279" t="s">
        <v>2179</v>
      </c>
      <c r="C1279" t="s">
        <v>537</v>
      </c>
      <c r="D1279" t="s">
        <v>942</v>
      </c>
      <c r="E1279">
        <v>2015</v>
      </c>
      <c r="F1279" s="23">
        <v>150.83000000000001</v>
      </c>
      <c r="G1279" s="23">
        <v>18.670000000000002</v>
      </c>
      <c r="H1279" s="22">
        <v>17367</v>
      </c>
      <c r="I1279" s="34">
        <v>139.17754057155142</v>
      </c>
      <c r="J1279" s="13">
        <v>0</v>
      </c>
      <c r="K1279" s="13">
        <v>0</v>
      </c>
      <c r="L1279" s="19">
        <v>0</v>
      </c>
      <c r="M1279" s="35">
        <v>0</v>
      </c>
      <c r="N1279" s="19">
        <v>0</v>
      </c>
      <c r="O1279" s="17">
        <v>0</v>
      </c>
      <c r="P1279" s="36">
        <v>0</v>
      </c>
      <c r="Q1279" s="37">
        <v>0</v>
      </c>
      <c r="R1279" s="38">
        <v>0</v>
      </c>
      <c r="S1279" s="27">
        <v>0</v>
      </c>
      <c r="T1279" s="23">
        <v>0</v>
      </c>
      <c r="U1279" s="17">
        <v>0</v>
      </c>
      <c r="V1279" s="22">
        <v>0</v>
      </c>
      <c r="W1279" s="22">
        <v>0</v>
      </c>
      <c r="X1279" s="23">
        <v>0</v>
      </c>
      <c r="Y1279" s="27">
        <v>0</v>
      </c>
      <c r="Z1279" s="27">
        <v>0</v>
      </c>
      <c r="AA1279" s="14">
        <v>0</v>
      </c>
      <c r="AB1279" s="39">
        <v>1</v>
      </c>
      <c r="AC1279" s="22" t="s">
        <v>782</v>
      </c>
      <c r="AD1279" s="23">
        <v>0</v>
      </c>
      <c r="AE1279" s="23">
        <v>0</v>
      </c>
      <c r="AF1279" s="23">
        <v>0.34282369799999995</v>
      </c>
      <c r="AG1279" s="14">
        <v>0.24632113528673377</v>
      </c>
      <c r="AH1279" s="22" t="s">
        <v>782</v>
      </c>
      <c r="AI1279" s="23" t="s">
        <v>782</v>
      </c>
      <c r="AJ1279" s="23" t="s">
        <v>782</v>
      </c>
      <c r="AK1279" s="23" t="s">
        <v>782</v>
      </c>
      <c r="AL1279" s="14" t="s">
        <v>782</v>
      </c>
      <c r="AM1279" s="22" t="s">
        <v>782</v>
      </c>
      <c r="AN1279" s="23" t="s">
        <v>782</v>
      </c>
      <c r="AO1279" s="23" t="s">
        <v>782</v>
      </c>
      <c r="AP1279" s="23" t="s">
        <v>782</v>
      </c>
      <c r="AQ1279" s="14" t="s">
        <v>782</v>
      </c>
      <c r="AR1279" s="40">
        <v>526</v>
      </c>
      <c r="AS1279" s="41">
        <v>5722.7900000000063</v>
      </c>
      <c r="AT1279" s="23">
        <v>5.722790000000006</v>
      </c>
      <c r="AU1279" s="23">
        <v>5.0827690326005754</v>
      </c>
      <c r="AV1279" s="14">
        <v>3.6520037728267765</v>
      </c>
      <c r="AW1279" s="22">
        <v>1</v>
      </c>
      <c r="AX1279" s="22" t="s">
        <v>782</v>
      </c>
      <c r="AY1279" s="23">
        <v>15</v>
      </c>
      <c r="AZ1279" s="23">
        <v>1.4999999999999999E-2</v>
      </c>
      <c r="BA1279" s="23">
        <v>3.9086162309709342E-2</v>
      </c>
      <c r="BB1279" s="14">
        <v>2.8083670791419886E-2</v>
      </c>
      <c r="BC1279" s="42">
        <v>0</v>
      </c>
      <c r="BD1279" s="46">
        <v>0</v>
      </c>
      <c r="BE1279" s="44">
        <v>0</v>
      </c>
      <c r="BF1279" s="23">
        <v>0</v>
      </c>
      <c r="BG1279" s="14">
        <v>0</v>
      </c>
      <c r="BH1279" s="22">
        <v>528</v>
      </c>
      <c r="BI1279" s="23">
        <v>5.7377900000000057</v>
      </c>
      <c r="BJ1279" s="23">
        <v>5.4646788929102845</v>
      </c>
      <c r="BK1279" s="14">
        <v>3.9264085789049301</v>
      </c>
      <c r="BL1279" t="s">
        <v>537</v>
      </c>
    </row>
    <row r="1280" spans="1:64">
      <c r="A1280" t="s">
        <v>2181</v>
      </c>
      <c r="B1280" t="s">
        <v>2179</v>
      </c>
      <c r="C1280" t="s">
        <v>537</v>
      </c>
      <c r="D1280" t="s">
        <v>942</v>
      </c>
      <c r="E1280">
        <v>2016</v>
      </c>
      <c r="F1280" s="23">
        <v>150.83000000000001</v>
      </c>
      <c r="G1280" s="23">
        <v>18.670000000000002</v>
      </c>
      <c r="H1280" s="22">
        <v>17291</v>
      </c>
      <c r="I1280" s="34">
        <v>147.66141095504884</v>
      </c>
      <c r="J1280" s="13">
        <v>0</v>
      </c>
      <c r="K1280" s="13">
        <v>0</v>
      </c>
      <c r="L1280" s="19">
        <v>0</v>
      </c>
      <c r="M1280" s="35">
        <v>0</v>
      </c>
      <c r="N1280" s="19">
        <v>0</v>
      </c>
      <c r="O1280" s="17">
        <v>0</v>
      </c>
      <c r="P1280" s="13">
        <v>0</v>
      </c>
      <c r="Q1280" s="13">
        <v>0</v>
      </c>
      <c r="R1280" s="19">
        <v>0</v>
      </c>
      <c r="S1280" s="27">
        <v>0</v>
      </c>
      <c r="T1280" s="19">
        <v>0</v>
      </c>
      <c r="U1280" s="17">
        <v>0</v>
      </c>
      <c r="V1280" s="13">
        <v>0</v>
      </c>
      <c r="W1280" s="13">
        <v>0</v>
      </c>
      <c r="X1280" s="19">
        <v>0</v>
      </c>
      <c r="Y1280" s="27">
        <v>0</v>
      </c>
      <c r="Z1280" s="19">
        <v>0</v>
      </c>
      <c r="AA1280" s="14">
        <v>0</v>
      </c>
      <c r="AB1280" s="13">
        <v>1</v>
      </c>
      <c r="AC1280" s="22" t="s">
        <v>782</v>
      </c>
      <c r="AD1280" s="19">
        <v>0</v>
      </c>
      <c r="AE1280" s="23">
        <v>0</v>
      </c>
      <c r="AF1280" s="19">
        <v>0.29839886999999998</v>
      </c>
      <c r="AG1280" s="14">
        <v>0.20208317668780693</v>
      </c>
      <c r="AH1280" s="22" t="s">
        <v>782</v>
      </c>
      <c r="AI1280" s="23" t="s">
        <v>782</v>
      </c>
      <c r="AJ1280" s="23" t="s">
        <v>782</v>
      </c>
      <c r="AK1280" s="23" t="s">
        <v>782</v>
      </c>
      <c r="AL1280" s="14" t="s">
        <v>782</v>
      </c>
      <c r="AM1280" s="22" t="s">
        <v>782</v>
      </c>
      <c r="AN1280" s="23" t="s">
        <v>782</v>
      </c>
      <c r="AO1280" s="23" t="s">
        <v>782</v>
      </c>
      <c r="AP1280" s="23" t="s">
        <v>782</v>
      </c>
      <c r="AQ1280" s="14" t="s">
        <v>782</v>
      </c>
      <c r="AR1280" s="13">
        <v>539</v>
      </c>
      <c r="AS1280" s="19">
        <v>5810.079999999999</v>
      </c>
      <c r="AT1280" s="23">
        <v>5.8100799999999992</v>
      </c>
      <c r="AU1280" s="19">
        <v>5.1593510400000069</v>
      </c>
      <c r="AV1280" s="14">
        <v>3.4940415418152946</v>
      </c>
      <c r="AW1280" s="13">
        <v>1</v>
      </c>
      <c r="AX1280" s="22" t="s">
        <v>782</v>
      </c>
      <c r="AY1280" s="19">
        <v>15</v>
      </c>
      <c r="AZ1280" s="23">
        <v>1.4999999999999999E-2</v>
      </c>
      <c r="BA1280" s="19">
        <v>1.5842999999999999E-2</v>
      </c>
      <c r="BB1280" s="14">
        <v>1.0729275778641268E-2</v>
      </c>
      <c r="BC1280" s="13">
        <v>0</v>
      </c>
      <c r="BD1280" s="19">
        <v>0</v>
      </c>
      <c r="BE1280" s="44">
        <v>0</v>
      </c>
      <c r="BF1280" s="19">
        <v>0</v>
      </c>
      <c r="BG1280" s="14">
        <v>0</v>
      </c>
      <c r="BH1280" s="22">
        <v>541</v>
      </c>
      <c r="BI1280" s="23">
        <v>5.8250799999999989</v>
      </c>
      <c r="BJ1280" s="23">
        <v>5.4735929100000069</v>
      </c>
      <c r="BK1280" s="14">
        <v>3.7068539942817429</v>
      </c>
      <c r="BL1280" t="s">
        <v>537</v>
      </c>
    </row>
    <row r="1281" spans="1:64">
      <c r="A1281" t="s">
        <v>2182</v>
      </c>
      <c r="B1281" t="s">
        <v>2179</v>
      </c>
      <c r="C1281" t="s">
        <v>537</v>
      </c>
      <c r="D1281" t="s">
        <v>942</v>
      </c>
      <c r="E1281">
        <v>2017</v>
      </c>
      <c r="F1281" s="23">
        <v>150.83000000000001</v>
      </c>
      <c r="G1281" s="23">
        <v>18.79</v>
      </c>
      <c r="H1281" s="22">
        <v>17262</v>
      </c>
      <c r="I1281" s="34">
        <v>135.59319062709113</v>
      </c>
      <c r="J1281" s="13">
        <v>0</v>
      </c>
      <c r="K1281" s="13">
        <v>0</v>
      </c>
      <c r="L1281" s="19">
        <v>0</v>
      </c>
      <c r="M1281" s="19">
        <v>0</v>
      </c>
      <c r="N1281" s="19">
        <v>0</v>
      </c>
      <c r="O1281" s="17">
        <v>0</v>
      </c>
      <c r="P1281" s="13">
        <v>0</v>
      </c>
      <c r="Q1281" s="13">
        <v>0</v>
      </c>
      <c r="R1281" s="19">
        <v>0</v>
      </c>
      <c r="S1281" s="19">
        <v>0</v>
      </c>
      <c r="T1281" s="19">
        <v>0</v>
      </c>
      <c r="U1281" s="17">
        <v>0</v>
      </c>
      <c r="V1281" s="13">
        <v>0</v>
      </c>
      <c r="W1281" s="13">
        <v>0</v>
      </c>
      <c r="X1281" s="19">
        <v>0</v>
      </c>
      <c r="Y1281" s="19">
        <v>0</v>
      </c>
      <c r="Z1281" s="19">
        <v>0</v>
      </c>
      <c r="AA1281" s="14">
        <v>0</v>
      </c>
      <c r="AB1281" s="13">
        <v>1</v>
      </c>
      <c r="AC1281" s="22" t="s">
        <v>782</v>
      </c>
      <c r="AD1281" s="19">
        <v>0</v>
      </c>
      <c r="AE1281" s="19">
        <v>0</v>
      </c>
      <c r="AF1281" s="19">
        <v>0.33113219999999999</v>
      </c>
      <c r="AG1281" s="14">
        <v>0.24421005101257698</v>
      </c>
      <c r="AH1281" s="22" t="s">
        <v>782</v>
      </c>
      <c r="AI1281" s="23" t="s">
        <v>782</v>
      </c>
      <c r="AJ1281" s="23" t="s">
        <v>782</v>
      </c>
      <c r="AK1281" s="23" t="s">
        <v>782</v>
      </c>
      <c r="AL1281" s="14" t="s">
        <v>782</v>
      </c>
      <c r="AM1281" s="22" t="s">
        <v>782</v>
      </c>
      <c r="AN1281" s="23" t="s">
        <v>782</v>
      </c>
      <c r="AO1281" s="23" t="s">
        <v>782</v>
      </c>
      <c r="AP1281" s="23" t="s">
        <v>782</v>
      </c>
      <c r="AQ1281" s="14" t="s">
        <v>782</v>
      </c>
      <c r="AR1281" s="13">
        <v>561</v>
      </c>
      <c r="AS1281" s="19">
        <v>5974.6499999999978</v>
      </c>
      <c r="AT1281" s="19">
        <v>5.9746499999999987</v>
      </c>
      <c r="AU1281" s="19">
        <v>5.3054892000000091</v>
      </c>
      <c r="AV1281" s="14">
        <v>3.9127991423929127</v>
      </c>
      <c r="AW1281" s="13">
        <v>1</v>
      </c>
      <c r="AX1281" s="22" t="s">
        <v>782</v>
      </c>
      <c r="AY1281" s="19">
        <v>0</v>
      </c>
      <c r="AZ1281" s="19">
        <v>0</v>
      </c>
      <c r="BA1281" s="19">
        <v>0</v>
      </c>
      <c r="BB1281" s="14">
        <v>0</v>
      </c>
      <c r="BC1281" s="13">
        <v>0</v>
      </c>
      <c r="BD1281" s="19">
        <v>0</v>
      </c>
      <c r="BE1281" s="19">
        <v>0</v>
      </c>
      <c r="BF1281" s="19">
        <v>0</v>
      </c>
      <c r="BG1281" s="14">
        <v>0</v>
      </c>
      <c r="BH1281" s="22">
        <v>563</v>
      </c>
      <c r="BI1281" s="23">
        <v>5.9746499999999987</v>
      </c>
      <c r="BJ1281" s="23">
        <v>5.636621400000009</v>
      </c>
      <c r="BK1281" s="14">
        <v>4.1570091934054894</v>
      </c>
      <c r="BL1281" t="s">
        <v>537</v>
      </c>
    </row>
    <row r="1282" spans="1:64">
      <c r="A1282" t="s">
        <v>2183</v>
      </c>
      <c r="B1282" t="s">
        <v>2179</v>
      </c>
      <c r="C1282" t="s">
        <v>537</v>
      </c>
      <c r="D1282" t="s">
        <v>942</v>
      </c>
      <c r="E1282">
        <v>2018</v>
      </c>
      <c r="F1282" s="23">
        <v>150.83000000000001</v>
      </c>
      <c r="G1282" s="23">
        <v>19.12</v>
      </c>
      <c r="H1282" s="22">
        <v>17299</v>
      </c>
      <c r="I1282" s="34">
        <v>135.60282766977963</v>
      </c>
      <c r="J1282" s="13">
        <v>0</v>
      </c>
      <c r="K1282" s="13">
        <v>0</v>
      </c>
      <c r="L1282" s="19">
        <v>0</v>
      </c>
      <c r="M1282" s="19">
        <v>0</v>
      </c>
      <c r="N1282" s="19">
        <v>0</v>
      </c>
      <c r="O1282" s="17">
        <v>0</v>
      </c>
      <c r="P1282" s="13">
        <v>0</v>
      </c>
      <c r="Q1282" s="13">
        <v>0</v>
      </c>
      <c r="R1282" s="19">
        <v>0</v>
      </c>
      <c r="S1282" s="19">
        <v>0</v>
      </c>
      <c r="T1282" s="19">
        <v>0</v>
      </c>
      <c r="U1282" s="17">
        <v>0</v>
      </c>
      <c r="V1282" s="13">
        <v>0</v>
      </c>
      <c r="W1282" s="13">
        <v>0</v>
      </c>
      <c r="X1282" s="19">
        <v>0</v>
      </c>
      <c r="Y1282" s="19">
        <v>0</v>
      </c>
      <c r="Z1282" s="19">
        <v>0</v>
      </c>
      <c r="AA1282" s="14">
        <v>0</v>
      </c>
      <c r="AB1282" s="13">
        <v>1</v>
      </c>
      <c r="AC1282" s="22" t="s">
        <v>782</v>
      </c>
      <c r="AD1282" s="19">
        <v>0</v>
      </c>
      <c r="AE1282" s="19">
        <v>0</v>
      </c>
      <c r="AF1282" s="19">
        <v>0.31661699999999998</v>
      </c>
      <c r="AG1282" s="14">
        <v>0.23348849389116469</v>
      </c>
      <c r="AH1282" s="22" t="s">
        <v>782</v>
      </c>
      <c r="AI1282" s="23" t="s">
        <v>782</v>
      </c>
      <c r="AJ1282" s="23" t="s">
        <v>782</v>
      </c>
      <c r="AK1282" s="23" t="s">
        <v>782</v>
      </c>
      <c r="AL1282" s="14" t="s">
        <v>782</v>
      </c>
      <c r="AM1282" s="22" t="s">
        <v>782</v>
      </c>
      <c r="AN1282" s="23" t="s">
        <v>782</v>
      </c>
      <c r="AO1282" s="23" t="s">
        <v>782</v>
      </c>
      <c r="AP1282" s="23" t="s">
        <v>782</v>
      </c>
      <c r="AQ1282" s="14" t="s">
        <v>782</v>
      </c>
      <c r="AR1282" s="13">
        <v>586</v>
      </c>
      <c r="AS1282" s="19">
        <v>6247.3249999999953</v>
      </c>
      <c r="AT1282" s="19">
        <v>6.247325</v>
      </c>
      <c r="AU1282" s="19">
        <v>5.5476246000000096</v>
      </c>
      <c r="AV1282" s="14">
        <v>4.0910832726214235</v>
      </c>
      <c r="AW1282" s="13">
        <v>1</v>
      </c>
      <c r="AX1282" s="22" t="s">
        <v>782</v>
      </c>
      <c r="AY1282" s="19">
        <v>15</v>
      </c>
      <c r="AZ1282" s="19">
        <v>1.4999999999999999E-2</v>
      </c>
      <c r="BA1282" s="19">
        <v>1.5842999999999999E-2</v>
      </c>
      <c r="BB1282" s="14">
        <v>1.1683384684706513E-2</v>
      </c>
      <c r="BC1282" s="13">
        <v>0</v>
      </c>
      <c r="BD1282" s="19">
        <v>0</v>
      </c>
      <c r="BE1282" s="19">
        <v>0</v>
      </c>
      <c r="BF1282" s="19">
        <v>0</v>
      </c>
      <c r="BG1282" s="14">
        <v>0</v>
      </c>
      <c r="BH1282" s="22">
        <v>588</v>
      </c>
      <c r="BI1282" s="23">
        <v>6.2623249999999997</v>
      </c>
      <c r="BJ1282" s="23">
        <v>5.8800846000000098</v>
      </c>
      <c r="BK1282" s="14">
        <v>4.3362551511972951</v>
      </c>
      <c r="BL1282" t="s">
        <v>537</v>
      </c>
    </row>
    <row r="1283" spans="1:64">
      <c r="A1283" t="s">
        <v>2184</v>
      </c>
      <c r="B1283" t="s">
        <v>2179</v>
      </c>
      <c r="C1283" t="s">
        <v>537</v>
      </c>
      <c r="D1283" t="s">
        <v>942</v>
      </c>
      <c r="E1283">
        <v>2019</v>
      </c>
      <c r="F1283" s="23">
        <v>150.83000000000001</v>
      </c>
      <c r="G1283" s="23">
        <v>19.27</v>
      </c>
      <c r="H1283" s="22">
        <v>17440</v>
      </c>
      <c r="I1283" s="34">
        <v>138.71882077000217</v>
      </c>
      <c r="J1283" s="22">
        <v>0</v>
      </c>
      <c r="K1283" s="22">
        <v>0</v>
      </c>
      <c r="L1283" s="23">
        <v>0</v>
      </c>
      <c r="M1283" s="23">
        <v>0</v>
      </c>
      <c r="N1283" s="23">
        <v>0</v>
      </c>
      <c r="O1283" s="14">
        <v>0</v>
      </c>
      <c r="P1283" s="22">
        <v>0</v>
      </c>
      <c r="Q1283" s="22">
        <v>0</v>
      </c>
      <c r="R1283" s="23">
        <v>0</v>
      </c>
      <c r="S1283" s="23">
        <v>0</v>
      </c>
      <c r="T1283" s="23">
        <v>0</v>
      </c>
      <c r="U1283" s="14">
        <v>0</v>
      </c>
      <c r="V1283" s="22">
        <v>0</v>
      </c>
      <c r="W1283" s="22">
        <v>0</v>
      </c>
      <c r="X1283" s="23">
        <v>0</v>
      </c>
      <c r="Y1283" s="23">
        <v>0</v>
      </c>
      <c r="Z1283" s="23">
        <v>0</v>
      </c>
      <c r="AA1283" s="14">
        <v>0</v>
      </c>
      <c r="AB1283" s="22">
        <v>1</v>
      </c>
      <c r="AC1283" s="22">
        <v>1</v>
      </c>
      <c r="AD1283" s="23">
        <v>224.18656652360517</v>
      </c>
      <c r="AE1283" s="23">
        <v>0.22418656652360516</v>
      </c>
      <c r="AF1283" s="23">
        <v>0.31341281999999998</v>
      </c>
      <c r="AG1283" s="14">
        <v>0.22593388428499045</v>
      </c>
      <c r="AH1283" s="22">
        <v>0</v>
      </c>
      <c r="AI1283" s="23">
        <v>0</v>
      </c>
      <c r="AJ1283" s="23">
        <v>0</v>
      </c>
      <c r="AK1283" s="23">
        <v>0</v>
      </c>
      <c r="AL1283" s="14">
        <v>0</v>
      </c>
      <c r="AM1283" s="22">
        <v>630</v>
      </c>
      <c r="AN1283" s="23">
        <v>6715.8199999999952</v>
      </c>
      <c r="AO1283" s="23">
        <v>6.7158200000000017</v>
      </c>
      <c r="AP1283" s="23">
        <v>5.963648160000008</v>
      </c>
      <c r="AQ1283" s="14">
        <v>4.2990908709408826</v>
      </c>
      <c r="AR1283" s="22">
        <v>630</v>
      </c>
      <c r="AS1283" s="23">
        <v>6715.8199999999952</v>
      </c>
      <c r="AT1283" s="23">
        <v>6.7158200000000017</v>
      </c>
      <c r="AU1283" s="23">
        <v>5.963648160000008</v>
      </c>
      <c r="AV1283" s="14">
        <v>4.2990908709408826</v>
      </c>
      <c r="AW1283" s="22">
        <v>2</v>
      </c>
      <c r="AX1283" s="22" t="s">
        <v>782</v>
      </c>
      <c r="AY1283" s="23">
        <v>20.5</v>
      </c>
      <c r="AZ1283" s="23">
        <v>2.0499999999999997E-2</v>
      </c>
      <c r="BA1283" s="23">
        <v>3.0176000000000001E-2</v>
      </c>
      <c r="BB1283" s="14">
        <v>2.1753356777759993E-2</v>
      </c>
      <c r="BC1283" s="22">
        <v>0</v>
      </c>
      <c r="BD1283" s="23">
        <v>0</v>
      </c>
      <c r="BE1283" s="23">
        <v>0</v>
      </c>
      <c r="BF1283" s="23">
        <v>0</v>
      </c>
      <c r="BG1283" s="14">
        <v>0</v>
      </c>
      <c r="BH1283" s="22">
        <v>633</v>
      </c>
      <c r="BI1283" s="23">
        <v>6.9605065665236072</v>
      </c>
      <c r="BJ1283" s="23">
        <v>6.3072369800000079</v>
      </c>
      <c r="BK1283" s="14">
        <v>4.5467781120036328</v>
      </c>
      <c r="BL1283" t="s">
        <v>537</v>
      </c>
    </row>
    <row r="1284" spans="1:64">
      <c r="A1284" t="s">
        <v>2185</v>
      </c>
      <c r="B1284" t="s">
        <v>2179</v>
      </c>
      <c r="C1284" t="s">
        <v>537</v>
      </c>
      <c r="D1284" t="s">
        <v>942</v>
      </c>
      <c r="E1284">
        <v>2020</v>
      </c>
      <c r="F1284" s="23">
        <v>150.83000000000001</v>
      </c>
      <c r="G1284" s="23">
        <v>19.3</v>
      </c>
      <c r="H1284" s="22">
        <v>17387</v>
      </c>
      <c r="I1284" s="34">
        <v>140.43120181336153</v>
      </c>
      <c r="J1284" s="22">
        <v>0</v>
      </c>
      <c r="K1284" s="22">
        <v>0</v>
      </c>
      <c r="L1284" s="23">
        <v>0</v>
      </c>
      <c r="M1284" s="23">
        <v>0</v>
      </c>
      <c r="N1284" s="23">
        <v>0</v>
      </c>
      <c r="O1284" s="14">
        <v>0</v>
      </c>
      <c r="P1284" s="22">
        <v>0</v>
      </c>
      <c r="Q1284" s="22">
        <v>0</v>
      </c>
      <c r="R1284" s="23">
        <v>0</v>
      </c>
      <c r="S1284" s="23">
        <v>0</v>
      </c>
      <c r="T1284" s="23">
        <v>0</v>
      </c>
      <c r="U1284" s="14">
        <v>0</v>
      </c>
      <c r="V1284" s="22">
        <v>0</v>
      </c>
      <c r="W1284" s="22">
        <v>0</v>
      </c>
      <c r="X1284" s="23">
        <v>0</v>
      </c>
      <c r="Y1284" s="23">
        <v>0</v>
      </c>
      <c r="Z1284" s="23">
        <v>0</v>
      </c>
      <c r="AA1284" s="14">
        <v>0</v>
      </c>
      <c r="AB1284" s="22">
        <v>1</v>
      </c>
      <c r="AC1284" s="22">
        <v>1</v>
      </c>
      <c r="AD1284" s="23">
        <v>246.37446351931331</v>
      </c>
      <c r="AE1284" s="23">
        <v>0.2463744635193133</v>
      </c>
      <c r="AF1284" s="23">
        <v>0.3444315</v>
      </c>
      <c r="AG1284" s="14">
        <v>0.24526707423451571</v>
      </c>
      <c r="AH1284" s="22">
        <v>0</v>
      </c>
      <c r="AI1284" s="23">
        <v>0</v>
      </c>
      <c r="AJ1284" s="23">
        <v>0</v>
      </c>
      <c r="AK1284" s="23">
        <v>0</v>
      </c>
      <c r="AL1284" s="14">
        <v>0</v>
      </c>
      <c r="AM1284" s="22">
        <v>703</v>
      </c>
      <c r="AN1284" s="23">
        <v>7385.7599999999893</v>
      </c>
      <c r="AO1284" s="23">
        <v>7.3857600000000057</v>
      </c>
      <c r="AP1284" s="23">
        <v>6.5585548800000062</v>
      </c>
      <c r="AQ1284" s="14">
        <v>4.6702974804107837</v>
      </c>
      <c r="AR1284" s="22">
        <v>703</v>
      </c>
      <c r="AS1284" s="23">
        <v>7385.7599999999893</v>
      </c>
      <c r="AT1284" s="23">
        <v>7.3857600000000057</v>
      </c>
      <c r="AU1284" s="23">
        <v>6.5585548800000062</v>
      </c>
      <c r="AV1284" s="14">
        <v>4.6702974804107837</v>
      </c>
      <c r="AW1284" s="22">
        <v>2</v>
      </c>
      <c r="AX1284" s="22">
        <v>2</v>
      </c>
      <c r="AY1284" s="23">
        <v>20.5</v>
      </c>
      <c r="AZ1284" s="23">
        <v>2.0499999999999997E-2</v>
      </c>
      <c r="BA1284" s="23">
        <v>3.0176000000000001E-2</v>
      </c>
      <c r="BB1284" s="14">
        <v>2.1488102081548135E-2</v>
      </c>
      <c r="BC1284" s="22">
        <v>0</v>
      </c>
      <c r="BD1284" s="23">
        <v>0</v>
      </c>
      <c r="BE1284" s="23">
        <v>0</v>
      </c>
      <c r="BF1284" s="23">
        <v>0</v>
      </c>
      <c r="BG1284" s="14">
        <v>0</v>
      </c>
      <c r="BH1284" s="22">
        <v>706</v>
      </c>
      <c r="BI1284" s="23">
        <v>7.6526344635193189</v>
      </c>
      <c r="BJ1284" s="23">
        <v>6.933162380000006</v>
      </c>
      <c r="BK1284" s="14">
        <v>4.9370526567268476</v>
      </c>
      <c r="BL1284" t="s">
        <v>537</v>
      </c>
    </row>
    <row r="1285" spans="1:64">
      <c r="A1285" t="s">
        <v>2186</v>
      </c>
      <c r="B1285" t="s">
        <v>2179</v>
      </c>
      <c r="C1285" t="s">
        <v>537</v>
      </c>
      <c r="D1285" t="s">
        <v>942</v>
      </c>
      <c r="E1285">
        <v>2021</v>
      </c>
      <c r="F1285" s="23">
        <v>150.83000000000001</v>
      </c>
      <c r="G1285" s="23">
        <v>19.29</v>
      </c>
      <c r="H1285" s="22">
        <v>17152</v>
      </c>
      <c r="I1285" s="34">
        <v>130.36000000000001</v>
      </c>
      <c r="J1285" s="22">
        <v>0</v>
      </c>
      <c r="K1285" s="22">
        <v>0</v>
      </c>
      <c r="L1285" s="23">
        <v>0</v>
      </c>
      <c r="M1285" s="23">
        <v>0</v>
      </c>
      <c r="N1285" s="23">
        <v>0</v>
      </c>
      <c r="O1285" s="14">
        <v>0</v>
      </c>
      <c r="P1285" s="22">
        <v>0</v>
      </c>
      <c r="Q1285" s="22">
        <v>0</v>
      </c>
      <c r="R1285" s="23">
        <v>0</v>
      </c>
      <c r="S1285" s="23">
        <v>0</v>
      </c>
      <c r="T1285" s="23">
        <v>0</v>
      </c>
      <c r="U1285" s="14">
        <v>0</v>
      </c>
      <c r="V1285" s="22">
        <v>0</v>
      </c>
      <c r="W1285" s="22">
        <v>0</v>
      </c>
      <c r="X1285" s="23">
        <v>0</v>
      </c>
      <c r="Y1285" s="23">
        <v>0</v>
      </c>
      <c r="Z1285" s="23">
        <v>0</v>
      </c>
      <c r="AA1285" s="14">
        <v>0</v>
      </c>
      <c r="AB1285" s="22">
        <v>1</v>
      </c>
      <c r="AC1285" s="22">
        <v>1</v>
      </c>
      <c r="AD1285" s="23">
        <v>50</v>
      </c>
      <c r="AE1285" s="23">
        <v>0.05</v>
      </c>
      <c r="AF1285" s="23">
        <v>0.30463649999999998</v>
      </c>
      <c r="AG1285" s="14">
        <v>0.23</v>
      </c>
      <c r="AH1285" s="22">
        <v>0</v>
      </c>
      <c r="AI1285" s="23">
        <v>0</v>
      </c>
      <c r="AJ1285" s="23">
        <v>0</v>
      </c>
      <c r="AK1285" s="23">
        <v>0</v>
      </c>
      <c r="AL1285" s="14">
        <v>0</v>
      </c>
      <c r="AM1285" s="22">
        <v>801</v>
      </c>
      <c r="AN1285" s="23">
        <v>8337.3799999999992</v>
      </c>
      <c r="AO1285" s="23">
        <v>8.3373799999999996</v>
      </c>
      <c r="AP1285" s="23">
        <v>7.4604786540000001</v>
      </c>
      <c r="AQ1285" s="14">
        <v>5.72</v>
      </c>
      <c r="AR1285" s="22">
        <v>801</v>
      </c>
      <c r="AS1285" s="23">
        <v>8337.3799999999992</v>
      </c>
      <c r="AT1285" s="23">
        <v>8.3373799999999996</v>
      </c>
      <c r="AU1285" s="23">
        <v>7.4604786540000001</v>
      </c>
      <c r="AV1285" s="14">
        <v>5.72</v>
      </c>
      <c r="AW1285" s="22">
        <v>2</v>
      </c>
      <c r="AX1285" s="22">
        <v>2</v>
      </c>
      <c r="AY1285" s="23">
        <v>20.5</v>
      </c>
      <c r="AZ1285" s="23">
        <v>2.0500000000000001E-2</v>
      </c>
      <c r="BA1285" s="23">
        <v>3.0176000000000001E-2</v>
      </c>
      <c r="BB1285" s="14">
        <v>0.02</v>
      </c>
      <c r="BC1285" s="22">
        <v>0</v>
      </c>
      <c r="BD1285" s="23">
        <v>0</v>
      </c>
      <c r="BE1285" s="23">
        <v>0</v>
      </c>
      <c r="BF1285" s="23">
        <v>0</v>
      </c>
      <c r="BG1285" s="14">
        <v>0</v>
      </c>
      <c r="BH1285" s="22">
        <v>804</v>
      </c>
      <c r="BI1285" s="23">
        <v>8.41</v>
      </c>
      <c r="BJ1285" s="23">
        <v>7.8</v>
      </c>
      <c r="BK1285" s="14">
        <v>5.98</v>
      </c>
      <c r="BL1285" t="s">
        <v>537</v>
      </c>
    </row>
    <row r="1286" spans="1:64">
      <c r="A1286" t="s">
        <v>2187</v>
      </c>
      <c r="B1286" t="s">
        <v>2179</v>
      </c>
      <c r="C1286" t="s">
        <v>537</v>
      </c>
      <c r="D1286" s="111" t="s">
        <v>942</v>
      </c>
      <c r="E1286" s="110">
        <v>2022</v>
      </c>
      <c r="F1286" s="23"/>
      <c r="G1286" s="23"/>
      <c r="H1286" s="22">
        <v>17282</v>
      </c>
      <c r="I1286" s="34">
        <v>125.25195467293995</v>
      </c>
      <c r="J1286" s="22">
        <v>0</v>
      </c>
      <c r="K1286" s="22">
        <v>0</v>
      </c>
      <c r="L1286" s="23">
        <v>0</v>
      </c>
      <c r="M1286" s="23">
        <v>0</v>
      </c>
      <c r="N1286" s="23">
        <v>0</v>
      </c>
      <c r="O1286" s="14">
        <v>0</v>
      </c>
      <c r="P1286" s="22">
        <v>0</v>
      </c>
      <c r="Q1286" s="22">
        <v>0</v>
      </c>
      <c r="R1286" s="23">
        <v>0</v>
      </c>
      <c r="S1286" s="23">
        <v>0</v>
      </c>
      <c r="T1286" s="23">
        <v>0</v>
      </c>
      <c r="U1286" s="14">
        <v>0</v>
      </c>
      <c r="V1286" s="22">
        <v>0</v>
      </c>
      <c r="W1286" s="22">
        <v>0</v>
      </c>
      <c r="X1286" s="23">
        <v>0</v>
      </c>
      <c r="Y1286" s="23">
        <v>0</v>
      </c>
      <c r="Z1286" s="23">
        <v>0</v>
      </c>
      <c r="AA1286" s="14">
        <v>0</v>
      </c>
      <c r="AB1286" s="22">
        <v>1</v>
      </c>
      <c r="AC1286" s="22">
        <v>1</v>
      </c>
      <c r="AD1286" s="23">
        <v>50</v>
      </c>
      <c r="AE1286" s="23">
        <v>0.05</v>
      </c>
      <c r="AF1286" s="23">
        <v>0.26049114000000001</v>
      </c>
      <c r="AG1286" s="14">
        <v>0.2079737124104761</v>
      </c>
      <c r="AH1286" s="22">
        <v>0</v>
      </c>
      <c r="AI1286" s="23">
        <v>0</v>
      </c>
      <c r="AJ1286" s="23">
        <v>0</v>
      </c>
      <c r="AK1286" s="23">
        <v>0</v>
      </c>
      <c r="AL1286" s="14">
        <v>0</v>
      </c>
      <c r="AM1286" s="22">
        <v>913</v>
      </c>
      <c r="AN1286" s="23">
        <v>9390.9649999999965</v>
      </c>
      <c r="AO1286" s="23">
        <v>9.3909650000000031</v>
      </c>
      <c r="AP1286" s="23">
        <v>9.6197657035298239</v>
      </c>
      <c r="AQ1286" s="14">
        <v>7.6803317989320972</v>
      </c>
      <c r="AR1286" s="22">
        <v>913</v>
      </c>
      <c r="AS1286" s="23">
        <v>9390.9650000000001</v>
      </c>
      <c r="AT1286" s="23">
        <v>9.3909649999999996</v>
      </c>
      <c r="AU1286" s="23">
        <v>9.6197657035298203</v>
      </c>
      <c r="AV1286" s="14">
        <v>7.6803317989320945</v>
      </c>
      <c r="AW1286" s="22">
        <v>2</v>
      </c>
      <c r="AX1286" s="22">
        <v>2</v>
      </c>
      <c r="AY1286" s="23">
        <v>20.5</v>
      </c>
      <c r="AZ1286" s="23">
        <v>2.0499999999999997E-2</v>
      </c>
      <c r="BA1286" s="23">
        <v>3.0176000000000001E-2</v>
      </c>
      <c r="BB1286" s="14">
        <v>2.4092238782856597E-2</v>
      </c>
      <c r="BC1286" s="22">
        <v>1</v>
      </c>
      <c r="BD1286" s="23">
        <v>9</v>
      </c>
      <c r="BE1286" s="23">
        <v>8.9999999999999993E-3</v>
      </c>
      <c r="BF1286" s="23">
        <v>1.4095728E-2</v>
      </c>
      <c r="BG1286" s="14">
        <v>1.1253898621228713E-2</v>
      </c>
      <c r="BH1286" s="22">
        <v>917</v>
      </c>
      <c r="BI1286" s="23">
        <v>9.4704650000000008</v>
      </c>
      <c r="BJ1286" s="23">
        <v>9.9245285715298195</v>
      </c>
      <c r="BK1286" s="14">
        <v>7.923651648746656</v>
      </c>
      <c r="BL1286" t="s">
        <v>537</v>
      </c>
    </row>
    <row r="1287" spans="1:64">
      <c r="A1287" t="s">
        <v>2188</v>
      </c>
      <c r="B1287" t="s">
        <v>2179</v>
      </c>
      <c r="C1287" t="s">
        <v>537</v>
      </c>
      <c r="D1287" t="s">
        <v>942</v>
      </c>
      <c r="E1287">
        <v>2023</v>
      </c>
      <c r="F1287">
        <v>150.83000000000001</v>
      </c>
      <c r="G1287">
        <v>19.420000000000002</v>
      </c>
      <c r="H1287">
        <v>18343</v>
      </c>
      <c r="I1287">
        <v>125.25195467293995</v>
      </c>
      <c r="J1287">
        <v>0</v>
      </c>
      <c r="K1287">
        <v>0</v>
      </c>
      <c r="L1287">
        <v>0</v>
      </c>
      <c r="M1287">
        <v>0</v>
      </c>
      <c r="N1287">
        <v>0</v>
      </c>
      <c r="O1287">
        <v>0</v>
      </c>
      <c r="P1287">
        <v>0</v>
      </c>
      <c r="Q1287">
        <v>0</v>
      </c>
      <c r="R1287">
        <v>0</v>
      </c>
      <c r="S1287">
        <v>0</v>
      </c>
      <c r="T1287">
        <v>0</v>
      </c>
      <c r="U1287">
        <v>0</v>
      </c>
      <c r="V1287">
        <v>0</v>
      </c>
      <c r="W1287">
        <v>0</v>
      </c>
      <c r="X1287">
        <v>0</v>
      </c>
      <c r="Y1287">
        <v>0</v>
      </c>
      <c r="Z1287">
        <v>0</v>
      </c>
      <c r="AA1287">
        <v>0</v>
      </c>
      <c r="AB1287">
        <v>1</v>
      </c>
      <c r="AC1287">
        <v>1</v>
      </c>
      <c r="AD1287">
        <v>50</v>
      </c>
      <c r="AE1287">
        <v>0.05</v>
      </c>
      <c r="AF1287">
        <v>2.693392695</v>
      </c>
      <c r="AG1287">
        <v>2.1503797701465284</v>
      </c>
      <c r="AL1287">
        <v>0</v>
      </c>
      <c r="AM1287">
        <v>1176</v>
      </c>
      <c r="AN1287">
        <v>12327.485000000001</v>
      </c>
      <c r="AO1287">
        <v>12.327484999999999</v>
      </c>
      <c r="AP1287">
        <v>11.563024</v>
      </c>
      <c r="AQ1287">
        <v>9.2318112161950427</v>
      </c>
      <c r="AR1287">
        <v>1234</v>
      </c>
      <c r="AS1287">
        <v>12373.42</v>
      </c>
      <c r="AT1287">
        <v>12.3734199999999</v>
      </c>
      <c r="AU1287">
        <v>11.6061100209157</v>
      </c>
      <c r="AV1287">
        <v>9.2662106960500328</v>
      </c>
      <c r="AW1287">
        <v>2</v>
      </c>
      <c r="AX1287">
        <v>2</v>
      </c>
      <c r="AY1287">
        <v>20.5</v>
      </c>
      <c r="AZ1287">
        <v>2.0500000000000001E-2</v>
      </c>
      <c r="BA1287">
        <v>3.0176000000000001E-2</v>
      </c>
      <c r="BB1287">
        <v>2.4092238782856594E-2</v>
      </c>
      <c r="BC1287">
        <v>0</v>
      </c>
      <c r="BD1287">
        <v>0</v>
      </c>
      <c r="BE1287">
        <v>0</v>
      </c>
      <c r="BF1287">
        <v>0</v>
      </c>
      <c r="BG1287">
        <v>0</v>
      </c>
      <c r="BH1287">
        <v>1237</v>
      </c>
      <c r="BI1287">
        <v>12.443919999999901</v>
      </c>
      <c r="BJ1287">
        <v>14.329678715915701</v>
      </c>
      <c r="BK1287">
        <v>11.44068270497942</v>
      </c>
      <c r="BL1287" t="s">
        <v>537</v>
      </c>
    </row>
    <row r="1288" spans="1:64">
      <c r="A1288" t="s">
        <v>2189</v>
      </c>
      <c r="B1288" t="s">
        <v>2179</v>
      </c>
      <c r="C1288" t="s">
        <v>537</v>
      </c>
      <c r="D1288" t="s">
        <v>942</v>
      </c>
      <c r="E1288">
        <v>2024</v>
      </c>
      <c r="F1288">
        <v>150.83000000000001</v>
      </c>
      <c r="G1288">
        <v>19.510000000000002</v>
      </c>
      <c r="H1288">
        <v>18297</v>
      </c>
      <c r="I1288">
        <v>125.46432481586383</v>
      </c>
      <c r="J1288">
        <v>0</v>
      </c>
      <c r="K1288">
        <v>0</v>
      </c>
      <c r="L1288">
        <v>0</v>
      </c>
      <c r="M1288">
        <v>0</v>
      </c>
      <c r="N1288">
        <v>0</v>
      </c>
      <c r="O1288">
        <v>0</v>
      </c>
      <c r="P1288">
        <v>0</v>
      </c>
      <c r="Q1288">
        <v>0</v>
      </c>
      <c r="R1288">
        <v>0</v>
      </c>
      <c r="S1288">
        <v>0</v>
      </c>
      <c r="T1288">
        <v>0</v>
      </c>
      <c r="U1288">
        <v>0</v>
      </c>
      <c r="V1288">
        <v>0</v>
      </c>
      <c r="W1288">
        <v>0</v>
      </c>
      <c r="X1288">
        <v>0</v>
      </c>
      <c r="Y1288">
        <v>0</v>
      </c>
      <c r="Z1288">
        <v>0</v>
      </c>
      <c r="AA1288">
        <v>0</v>
      </c>
      <c r="AB1288">
        <v>1</v>
      </c>
      <c r="AC1288">
        <v>1</v>
      </c>
      <c r="AD1288">
        <v>50</v>
      </c>
      <c r="AE1288">
        <v>0.05</v>
      </c>
      <c r="AF1288">
        <v>0.26991449099999998</v>
      </c>
      <c r="AG1288">
        <v>0.21513246207329187</v>
      </c>
      <c r="AH1288">
        <v>2</v>
      </c>
      <c r="AI1288">
        <v>6.56</v>
      </c>
      <c r="AJ1288">
        <v>6.559999999999999E-3</v>
      </c>
      <c r="AK1288">
        <v>5.9167513951219192E-3</v>
      </c>
      <c r="AL1288">
        <v>4.7158835021872281E-3</v>
      </c>
      <c r="AM1288">
        <v>1419</v>
      </c>
      <c r="AN1288">
        <v>15609.425999999976</v>
      </c>
      <c r="AO1288">
        <v>15.609426000000006</v>
      </c>
      <c r="AP1288">
        <v>14.078825161974457</v>
      </c>
      <c r="AQ1288">
        <v>11.221377218294579</v>
      </c>
      <c r="AR1288">
        <v>1607</v>
      </c>
      <c r="AS1288">
        <v>15792.257999999942</v>
      </c>
      <c r="AT1288">
        <v>15.792258000000004</v>
      </c>
      <c r="AU1288">
        <v>14.243729352686785</v>
      </c>
      <c r="AV1288">
        <v>11.352812342146995</v>
      </c>
      <c r="AW1288">
        <v>2</v>
      </c>
      <c r="AX1288">
        <v>2</v>
      </c>
      <c r="AY1288">
        <v>20.5</v>
      </c>
      <c r="AZ1288">
        <v>2.0499999999999997E-2</v>
      </c>
      <c r="BA1288">
        <v>3.0176000000000001E-2</v>
      </c>
      <c r="BB1288">
        <v>2.4051458487731422E-2</v>
      </c>
      <c r="BC1288">
        <v>0</v>
      </c>
      <c r="BD1288">
        <v>0</v>
      </c>
      <c r="BE1288">
        <v>0</v>
      </c>
      <c r="BF1288">
        <v>0</v>
      </c>
      <c r="BG1288">
        <v>0</v>
      </c>
      <c r="BH1288">
        <v>1610</v>
      </c>
      <c r="BI1288">
        <v>15.862758000000005</v>
      </c>
      <c r="BJ1288">
        <v>14.543819843686785</v>
      </c>
      <c r="BK1288">
        <v>11.591996262708019</v>
      </c>
      <c r="BL1288" t="s">
        <v>537</v>
      </c>
    </row>
    <row r="1289" spans="1:64">
      <c r="A1289" t="s">
        <v>2190</v>
      </c>
      <c r="B1289" t="s">
        <v>2191</v>
      </c>
      <c r="C1289" t="s">
        <v>538</v>
      </c>
      <c r="D1289" t="s">
        <v>942</v>
      </c>
      <c r="E1289">
        <v>2012</v>
      </c>
      <c r="F1289" s="23">
        <v>148.62</v>
      </c>
      <c r="G1289" s="23">
        <v>15.44</v>
      </c>
      <c r="H1289" s="22">
        <v>8534</v>
      </c>
      <c r="I1289" s="34">
        <v>66.056183999999988</v>
      </c>
      <c r="J1289" s="22">
        <v>4</v>
      </c>
      <c r="K1289" s="22" t="s">
        <v>782</v>
      </c>
      <c r="L1289" s="23">
        <v>1877</v>
      </c>
      <c r="M1289" s="23">
        <v>1.877</v>
      </c>
      <c r="N1289" s="23">
        <v>8.178941</v>
      </c>
      <c r="O1289" s="14">
        <v>12.381794564457433</v>
      </c>
      <c r="P1289" s="22">
        <v>0</v>
      </c>
      <c r="Q1289" s="22" t="s">
        <v>782</v>
      </c>
      <c r="R1289" s="23">
        <v>0</v>
      </c>
      <c r="S1289" s="23">
        <v>0</v>
      </c>
      <c r="T1289" s="23">
        <v>0</v>
      </c>
      <c r="U1289" s="14">
        <v>0</v>
      </c>
      <c r="V1289" s="22">
        <v>0</v>
      </c>
      <c r="W1289" s="22" t="s">
        <v>782</v>
      </c>
      <c r="X1289" s="23">
        <v>0</v>
      </c>
      <c r="Y1289" s="23">
        <v>0</v>
      </c>
      <c r="Z1289" s="23">
        <v>0</v>
      </c>
      <c r="AA1289" s="14">
        <v>0</v>
      </c>
      <c r="AB1289" s="22">
        <v>0</v>
      </c>
      <c r="AC1289" s="22" t="s">
        <v>782</v>
      </c>
      <c r="AD1289" s="23">
        <v>0</v>
      </c>
      <c r="AE1289" s="23">
        <v>0</v>
      </c>
      <c r="AF1289" s="23">
        <v>0</v>
      </c>
      <c r="AG1289" s="14">
        <v>0</v>
      </c>
      <c r="AH1289" s="22" t="s">
        <v>782</v>
      </c>
      <c r="AI1289" s="23" t="s">
        <v>782</v>
      </c>
      <c r="AJ1289" s="23" t="s">
        <v>782</v>
      </c>
      <c r="AK1289" s="23" t="s">
        <v>782</v>
      </c>
      <c r="AL1289" s="14" t="s">
        <v>782</v>
      </c>
      <c r="AM1289" s="22" t="s">
        <v>782</v>
      </c>
      <c r="AN1289" s="23" t="s">
        <v>782</v>
      </c>
      <c r="AO1289" s="23" t="s">
        <v>782</v>
      </c>
      <c r="AP1289" s="23" t="s">
        <v>782</v>
      </c>
      <c r="AQ1289" s="14" t="s">
        <v>782</v>
      </c>
      <c r="AR1289" s="22">
        <v>294</v>
      </c>
      <c r="AS1289" s="23">
        <v>5743.466999999996</v>
      </c>
      <c r="AT1289" s="23">
        <v>5.7434669999999963</v>
      </c>
      <c r="AU1289" s="23">
        <v>5.0898519999999996</v>
      </c>
      <c r="AV1289" s="14">
        <v>7.7053376259215947</v>
      </c>
      <c r="AW1289" s="22">
        <v>0</v>
      </c>
      <c r="AX1289" s="22" t="s">
        <v>782</v>
      </c>
      <c r="AY1289" s="23">
        <v>0</v>
      </c>
      <c r="AZ1289" s="23">
        <v>0</v>
      </c>
      <c r="BA1289" s="23">
        <v>0</v>
      </c>
      <c r="BB1289" s="14">
        <v>0</v>
      </c>
      <c r="BC1289" s="22">
        <v>4</v>
      </c>
      <c r="BD1289" s="23">
        <v>2640</v>
      </c>
      <c r="BE1289" s="23">
        <v>2.64</v>
      </c>
      <c r="BF1289" s="23">
        <v>4.2160799999999998</v>
      </c>
      <c r="BG1289" s="14">
        <v>6.3825666950425113</v>
      </c>
      <c r="BH1289" s="22">
        <v>302</v>
      </c>
      <c r="BI1289" s="23">
        <v>10.260466999999997</v>
      </c>
      <c r="BJ1289" s="23">
        <v>17.484873</v>
      </c>
      <c r="BK1289" s="14">
        <v>26.46969888542154</v>
      </c>
      <c r="BL1289" t="s">
        <v>538</v>
      </c>
    </row>
    <row r="1290" spans="1:64">
      <c r="A1290" t="s">
        <v>2192</v>
      </c>
      <c r="B1290" t="s">
        <v>2191</v>
      </c>
      <c r="C1290" t="s">
        <v>538</v>
      </c>
      <c r="D1290" t="s">
        <v>942</v>
      </c>
      <c r="E1290">
        <v>2015</v>
      </c>
      <c r="F1290" s="23">
        <v>148.62</v>
      </c>
      <c r="G1290" s="23">
        <v>15.5</v>
      </c>
      <c r="H1290" s="22">
        <v>8471</v>
      </c>
      <c r="I1290" s="34">
        <v>67.914533641892675</v>
      </c>
      <c r="J1290" s="13">
        <v>4</v>
      </c>
      <c r="K1290" s="13">
        <v>4</v>
      </c>
      <c r="L1290" s="19">
        <v>1877</v>
      </c>
      <c r="M1290" s="35">
        <v>1.877</v>
      </c>
      <c r="N1290" s="19">
        <v>11.227003300931823</v>
      </c>
      <c r="O1290" s="17">
        <v>16.531076190747061</v>
      </c>
      <c r="P1290" s="36">
        <v>0</v>
      </c>
      <c r="Q1290" s="37">
        <v>0</v>
      </c>
      <c r="R1290" s="38">
        <v>0</v>
      </c>
      <c r="S1290" s="27">
        <v>0</v>
      </c>
      <c r="T1290" s="23">
        <v>0</v>
      </c>
      <c r="U1290" s="17">
        <v>0</v>
      </c>
      <c r="V1290" s="22">
        <v>0</v>
      </c>
      <c r="W1290" s="22">
        <v>0</v>
      </c>
      <c r="X1290" s="23">
        <v>0</v>
      </c>
      <c r="Y1290" s="27">
        <v>0</v>
      </c>
      <c r="Z1290" s="27">
        <v>0</v>
      </c>
      <c r="AA1290" s="14">
        <v>0</v>
      </c>
      <c r="AB1290" s="39">
        <v>0</v>
      </c>
      <c r="AC1290" s="22" t="s">
        <v>782</v>
      </c>
      <c r="AD1290" s="23">
        <v>0</v>
      </c>
      <c r="AE1290" s="23">
        <v>0</v>
      </c>
      <c r="AF1290" s="23">
        <v>0</v>
      </c>
      <c r="AG1290" s="14">
        <v>0</v>
      </c>
      <c r="AH1290" s="22" t="s">
        <v>782</v>
      </c>
      <c r="AI1290" s="23" t="s">
        <v>782</v>
      </c>
      <c r="AJ1290" s="23" t="s">
        <v>782</v>
      </c>
      <c r="AK1290" s="23" t="s">
        <v>782</v>
      </c>
      <c r="AL1290" s="14" t="s">
        <v>782</v>
      </c>
      <c r="AM1290" s="22" t="s">
        <v>782</v>
      </c>
      <c r="AN1290" s="23" t="s">
        <v>782</v>
      </c>
      <c r="AO1290" s="23" t="s">
        <v>782</v>
      </c>
      <c r="AP1290" s="23" t="s">
        <v>782</v>
      </c>
      <c r="AQ1290" s="14" t="s">
        <v>782</v>
      </c>
      <c r="AR1290" s="40">
        <v>349</v>
      </c>
      <c r="AS1290" s="41">
        <v>6771.8269999999993</v>
      </c>
      <c r="AT1290" s="23">
        <v>6.7718269999999992</v>
      </c>
      <c r="AU1290" s="23">
        <v>6.0144846429326284</v>
      </c>
      <c r="AV1290" s="14">
        <v>8.8559610445776951</v>
      </c>
      <c r="AW1290" s="22">
        <v>0</v>
      </c>
      <c r="AX1290" s="22" t="s">
        <v>782</v>
      </c>
      <c r="AY1290" s="23">
        <v>0</v>
      </c>
      <c r="AZ1290" s="23">
        <v>0</v>
      </c>
      <c r="BA1290" s="23">
        <v>0</v>
      </c>
      <c r="BB1290" s="14">
        <v>0</v>
      </c>
      <c r="BC1290" s="42">
        <v>4</v>
      </c>
      <c r="BD1290" s="43">
        <v>2640</v>
      </c>
      <c r="BE1290" s="44">
        <v>2.64</v>
      </c>
      <c r="BF1290" s="23">
        <v>4.2122319000348982</v>
      </c>
      <c r="BG1290" s="14">
        <v>6.2022540304047791</v>
      </c>
      <c r="BH1290" s="22">
        <v>357</v>
      </c>
      <c r="BI1290" s="23">
        <v>11.288827</v>
      </c>
      <c r="BJ1290" s="23">
        <v>21.45371984389935</v>
      </c>
      <c r="BK1290" s="14">
        <v>31.589291265729535</v>
      </c>
      <c r="BL1290" t="s">
        <v>538</v>
      </c>
    </row>
    <row r="1291" spans="1:64">
      <c r="A1291" t="s">
        <v>2193</v>
      </c>
      <c r="B1291" t="s">
        <v>2191</v>
      </c>
      <c r="C1291" t="s">
        <v>538</v>
      </c>
      <c r="D1291" t="s">
        <v>942</v>
      </c>
      <c r="E1291">
        <v>2016</v>
      </c>
      <c r="F1291" s="23">
        <v>148.62</v>
      </c>
      <c r="G1291" s="23">
        <v>15.47</v>
      </c>
      <c r="H1291" s="22">
        <v>8395</v>
      </c>
      <c r="I1291" s="34">
        <v>72.023942661381852</v>
      </c>
      <c r="J1291" s="13">
        <v>4</v>
      </c>
      <c r="K1291" s="13">
        <v>4</v>
      </c>
      <c r="L1291" s="19">
        <v>1877</v>
      </c>
      <c r="M1291" s="35">
        <v>1.877</v>
      </c>
      <c r="N1291" s="19">
        <v>11.226336999999999</v>
      </c>
      <c r="O1291" s="17">
        <v>15.586951484703143</v>
      </c>
      <c r="P1291" s="13">
        <v>0</v>
      </c>
      <c r="Q1291" s="13">
        <v>0</v>
      </c>
      <c r="R1291" s="19">
        <v>0</v>
      </c>
      <c r="S1291" s="27">
        <v>0</v>
      </c>
      <c r="T1291" s="19">
        <v>0</v>
      </c>
      <c r="U1291" s="17">
        <v>0</v>
      </c>
      <c r="V1291" s="13">
        <v>0</v>
      </c>
      <c r="W1291" s="13">
        <v>0</v>
      </c>
      <c r="X1291" s="19">
        <v>0</v>
      </c>
      <c r="Y1291" s="27">
        <v>0</v>
      </c>
      <c r="Z1291" s="19">
        <v>0</v>
      </c>
      <c r="AA1291" s="14">
        <v>0</v>
      </c>
      <c r="AB1291" s="13">
        <v>0</v>
      </c>
      <c r="AC1291" s="22" t="s">
        <v>782</v>
      </c>
      <c r="AD1291" s="19">
        <v>0</v>
      </c>
      <c r="AE1291" s="23">
        <v>0</v>
      </c>
      <c r="AF1291" s="19">
        <v>0</v>
      </c>
      <c r="AG1291" s="14">
        <v>0</v>
      </c>
      <c r="AH1291" s="22" t="s">
        <v>782</v>
      </c>
      <c r="AI1291" s="23" t="s">
        <v>782</v>
      </c>
      <c r="AJ1291" s="23" t="s">
        <v>782</v>
      </c>
      <c r="AK1291" s="23" t="s">
        <v>782</v>
      </c>
      <c r="AL1291" s="14" t="s">
        <v>782</v>
      </c>
      <c r="AM1291" s="22" t="s">
        <v>782</v>
      </c>
      <c r="AN1291" s="23" t="s">
        <v>782</v>
      </c>
      <c r="AO1291" s="23" t="s">
        <v>782</v>
      </c>
      <c r="AP1291" s="23" t="s">
        <v>782</v>
      </c>
      <c r="AQ1291" s="14" t="s">
        <v>782</v>
      </c>
      <c r="AR1291" s="13">
        <v>356</v>
      </c>
      <c r="AS1291" s="19">
        <v>6970.8970000000036</v>
      </c>
      <c r="AT1291" s="23">
        <v>6.9708970000000035</v>
      </c>
      <c r="AU1291" s="19">
        <v>6.1901565360000053</v>
      </c>
      <c r="AV1291" s="14">
        <v>8.5945816172586085</v>
      </c>
      <c r="AW1291" s="13">
        <v>0</v>
      </c>
      <c r="AX1291" s="22" t="s">
        <v>782</v>
      </c>
      <c r="AY1291" s="19">
        <v>0</v>
      </c>
      <c r="AZ1291" s="23">
        <v>0</v>
      </c>
      <c r="BA1291" s="19">
        <v>0</v>
      </c>
      <c r="BB1291" s="14">
        <v>0</v>
      </c>
      <c r="BC1291" s="13">
        <v>5</v>
      </c>
      <c r="BD1291" s="19">
        <v>4939.9999999999991</v>
      </c>
      <c r="BE1291" s="44">
        <v>4.9399999999999995</v>
      </c>
      <c r="BF1291" s="19">
        <v>8.6931937331037794</v>
      </c>
      <c r="BG1291" s="14">
        <v>12.069866508106253</v>
      </c>
      <c r="BH1291" s="22">
        <v>365</v>
      </c>
      <c r="BI1291" s="23">
        <v>13.787897000000003</v>
      </c>
      <c r="BJ1291" s="23">
        <v>26.109687269103784</v>
      </c>
      <c r="BK1291" s="14">
        <v>36.251399610068006</v>
      </c>
      <c r="BL1291" t="s">
        <v>538</v>
      </c>
    </row>
    <row r="1292" spans="1:64">
      <c r="A1292" t="s">
        <v>2194</v>
      </c>
      <c r="B1292" t="s">
        <v>2191</v>
      </c>
      <c r="C1292" t="s">
        <v>538</v>
      </c>
      <c r="D1292" t="s">
        <v>942</v>
      </c>
      <c r="E1292">
        <v>2017</v>
      </c>
      <c r="F1292" s="23">
        <v>148.62</v>
      </c>
      <c r="G1292" s="23">
        <v>15.08</v>
      </c>
      <c r="H1292" s="22">
        <v>8397</v>
      </c>
      <c r="I1292" s="34">
        <v>65.958522865003147</v>
      </c>
      <c r="J1292" s="13">
        <v>4</v>
      </c>
      <c r="K1292" s="13">
        <v>4</v>
      </c>
      <c r="L1292" s="19">
        <v>1877</v>
      </c>
      <c r="M1292" s="19">
        <v>1.877</v>
      </c>
      <c r="N1292" s="19">
        <v>11.226336999999999</v>
      </c>
      <c r="O1292" s="17">
        <v>17.020297775583703</v>
      </c>
      <c r="P1292" s="13">
        <v>0</v>
      </c>
      <c r="Q1292" s="13">
        <v>0</v>
      </c>
      <c r="R1292" s="19">
        <v>0</v>
      </c>
      <c r="S1292" s="19">
        <v>0</v>
      </c>
      <c r="T1292" s="19">
        <v>0</v>
      </c>
      <c r="U1292" s="17">
        <v>0</v>
      </c>
      <c r="V1292" s="13">
        <v>0</v>
      </c>
      <c r="W1292" s="13">
        <v>0</v>
      </c>
      <c r="X1292" s="19">
        <v>0</v>
      </c>
      <c r="Y1292" s="19">
        <v>0</v>
      </c>
      <c r="Z1292" s="19">
        <v>0</v>
      </c>
      <c r="AA1292" s="14">
        <v>0</v>
      </c>
      <c r="AB1292" s="13">
        <v>0</v>
      </c>
      <c r="AC1292" s="22" t="s">
        <v>782</v>
      </c>
      <c r="AD1292" s="19">
        <v>0</v>
      </c>
      <c r="AE1292" s="19">
        <v>0</v>
      </c>
      <c r="AF1292" s="19">
        <v>0</v>
      </c>
      <c r="AG1292" s="14">
        <v>0</v>
      </c>
      <c r="AH1292" s="22" t="s">
        <v>782</v>
      </c>
      <c r="AI1292" s="23" t="s">
        <v>782</v>
      </c>
      <c r="AJ1292" s="23" t="s">
        <v>782</v>
      </c>
      <c r="AK1292" s="23" t="s">
        <v>782</v>
      </c>
      <c r="AL1292" s="14" t="s">
        <v>782</v>
      </c>
      <c r="AM1292" s="22" t="s">
        <v>782</v>
      </c>
      <c r="AN1292" s="23" t="s">
        <v>782</v>
      </c>
      <c r="AO1292" s="23" t="s">
        <v>782</v>
      </c>
      <c r="AP1292" s="23" t="s">
        <v>782</v>
      </c>
      <c r="AQ1292" s="14" t="s">
        <v>782</v>
      </c>
      <c r="AR1292" s="13">
        <v>369</v>
      </c>
      <c r="AS1292" s="19">
        <v>7059.0320000000029</v>
      </c>
      <c r="AT1292" s="19">
        <v>7.0590319999999993</v>
      </c>
      <c r="AU1292" s="19">
        <v>6.268420416000005</v>
      </c>
      <c r="AV1292" s="14">
        <v>9.5035791338589224</v>
      </c>
      <c r="AW1292" s="13">
        <v>0</v>
      </c>
      <c r="AX1292" s="22" t="s">
        <v>782</v>
      </c>
      <c r="AY1292" s="19">
        <v>0</v>
      </c>
      <c r="AZ1292" s="19">
        <v>0</v>
      </c>
      <c r="BA1292" s="19">
        <v>0</v>
      </c>
      <c r="BB1292" s="14">
        <v>0</v>
      </c>
      <c r="BC1292" s="13">
        <v>5</v>
      </c>
      <c r="BD1292" s="19">
        <v>4940</v>
      </c>
      <c r="BE1292" s="19">
        <v>4.9399999999999995</v>
      </c>
      <c r="BF1292" s="19">
        <v>8.6931937331037794</v>
      </c>
      <c r="BG1292" s="14">
        <v>13.179788381398533</v>
      </c>
      <c r="BH1292" s="22">
        <v>378</v>
      </c>
      <c r="BI1292" s="23">
        <v>13.876032</v>
      </c>
      <c r="BJ1292" s="23">
        <v>26.187951149103782</v>
      </c>
      <c r="BK1292" s="14">
        <v>39.703665290841158</v>
      </c>
      <c r="BL1292" t="s">
        <v>538</v>
      </c>
    </row>
    <row r="1293" spans="1:64">
      <c r="A1293" t="s">
        <v>2195</v>
      </c>
      <c r="B1293" t="s">
        <v>2191</v>
      </c>
      <c r="C1293" t="s">
        <v>538</v>
      </c>
      <c r="D1293" t="s">
        <v>942</v>
      </c>
      <c r="E1293">
        <v>2018</v>
      </c>
      <c r="F1293" s="23">
        <v>148.62</v>
      </c>
      <c r="G1293" s="23">
        <v>15.09</v>
      </c>
      <c r="H1293" s="22">
        <v>8313</v>
      </c>
      <c r="I1293" s="34">
        <v>65.963210748646702</v>
      </c>
      <c r="J1293" s="13">
        <v>4</v>
      </c>
      <c r="K1293" s="13">
        <v>4</v>
      </c>
      <c r="L1293" s="19">
        <v>1877</v>
      </c>
      <c r="M1293" s="19">
        <v>1.877</v>
      </c>
      <c r="N1293" s="19">
        <v>11.226336999999999</v>
      </c>
      <c r="O1293" s="17">
        <v>17.019088174434138</v>
      </c>
      <c r="P1293" s="13">
        <v>0</v>
      </c>
      <c r="Q1293" s="13">
        <v>0</v>
      </c>
      <c r="R1293" s="19">
        <v>0</v>
      </c>
      <c r="S1293" s="19">
        <v>0</v>
      </c>
      <c r="T1293" s="19">
        <v>0</v>
      </c>
      <c r="U1293" s="17">
        <v>0</v>
      </c>
      <c r="V1293" s="13">
        <v>0</v>
      </c>
      <c r="W1293" s="13">
        <v>0</v>
      </c>
      <c r="X1293" s="19">
        <v>0</v>
      </c>
      <c r="Y1293" s="19">
        <v>0</v>
      </c>
      <c r="Z1293" s="19">
        <v>0</v>
      </c>
      <c r="AA1293" s="14">
        <v>0</v>
      </c>
      <c r="AB1293" s="13">
        <v>0</v>
      </c>
      <c r="AC1293" s="22" t="s">
        <v>782</v>
      </c>
      <c r="AD1293" s="19">
        <v>0</v>
      </c>
      <c r="AE1293" s="19">
        <v>0</v>
      </c>
      <c r="AF1293" s="19">
        <v>0</v>
      </c>
      <c r="AG1293" s="14">
        <v>0</v>
      </c>
      <c r="AH1293" s="22" t="s">
        <v>782</v>
      </c>
      <c r="AI1293" s="23" t="s">
        <v>782</v>
      </c>
      <c r="AJ1293" s="23" t="s">
        <v>782</v>
      </c>
      <c r="AK1293" s="23" t="s">
        <v>782</v>
      </c>
      <c r="AL1293" s="14" t="s">
        <v>782</v>
      </c>
      <c r="AM1293" s="22" t="s">
        <v>782</v>
      </c>
      <c r="AN1293" s="23" t="s">
        <v>782</v>
      </c>
      <c r="AO1293" s="23" t="s">
        <v>782</v>
      </c>
      <c r="AP1293" s="23" t="s">
        <v>782</v>
      </c>
      <c r="AQ1293" s="14" t="s">
        <v>782</v>
      </c>
      <c r="AR1293" s="13">
        <v>380</v>
      </c>
      <c r="AS1293" s="19">
        <v>7134.618000000004</v>
      </c>
      <c r="AT1293" s="19">
        <v>7.1346179999999997</v>
      </c>
      <c r="AU1293" s="19">
        <v>6.3355407840000044</v>
      </c>
      <c r="AV1293" s="14">
        <v>9.6046579784322947</v>
      </c>
      <c r="AW1293" s="13">
        <v>0</v>
      </c>
      <c r="AX1293" s="22" t="s">
        <v>782</v>
      </c>
      <c r="AY1293" s="19">
        <v>0</v>
      </c>
      <c r="AZ1293" s="19">
        <v>0</v>
      </c>
      <c r="BA1293" s="19">
        <v>0</v>
      </c>
      <c r="BB1293" s="14">
        <v>0</v>
      </c>
      <c r="BC1293" s="13">
        <v>5</v>
      </c>
      <c r="BD1293" s="19">
        <v>4940</v>
      </c>
      <c r="BE1293" s="19">
        <v>4.9399999999999995</v>
      </c>
      <c r="BF1293" s="19">
        <v>7.2742131790676057</v>
      </c>
      <c r="BG1293" s="14">
        <v>11.027682092046804</v>
      </c>
      <c r="BH1293" s="22">
        <v>389</v>
      </c>
      <c r="BI1293" s="23">
        <v>13.951618</v>
      </c>
      <c r="BJ1293" s="23">
        <v>24.836090963067612</v>
      </c>
      <c r="BK1293" s="14">
        <v>37.651428244913234</v>
      </c>
      <c r="BL1293" t="s">
        <v>538</v>
      </c>
    </row>
    <row r="1294" spans="1:64">
      <c r="A1294" t="s">
        <v>2196</v>
      </c>
      <c r="B1294" t="s">
        <v>2191</v>
      </c>
      <c r="C1294" t="s">
        <v>538</v>
      </c>
      <c r="D1294" t="s">
        <v>942</v>
      </c>
      <c r="E1294">
        <v>2019</v>
      </c>
      <c r="F1294" s="23">
        <v>148.62</v>
      </c>
      <c r="G1294" s="23">
        <v>15.24</v>
      </c>
      <c r="H1294" s="22">
        <v>8268</v>
      </c>
      <c r="I1294" s="34">
        <v>66.661053070179079</v>
      </c>
      <c r="J1294" s="22">
        <v>4</v>
      </c>
      <c r="K1294" s="22">
        <v>4</v>
      </c>
      <c r="L1294" s="23">
        <v>1877</v>
      </c>
      <c r="M1294" s="23">
        <v>1.877</v>
      </c>
      <c r="N1294" s="23">
        <v>11.226336999999999</v>
      </c>
      <c r="O1294" s="14">
        <v>16.840923572241191</v>
      </c>
      <c r="P1294" s="22">
        <v>0</v>
      </c>
      <c r="Q1294" s="22">
        <v>0</v>
      </c>
      <c r="R1294" s="23">
        <v>0</v>
      </c>
      <c r="S1294" s="23">
        <v>0</v>
      </c>
      <c r="T1294" s="23">
        <v>0</v>
      </c>
      <c r="U1294" s="14">
        <v>0</v>
      </c>
      <c r="V1294" s="22">
        <v>0</v>
      </c>
      <c r="W1294" s="22">
        <v>0</v>
      </c>
      <c r="X1294" s="23">
        <v>0</v>
      </c>
      <c r="Y1294" s="23">
        <v>0</v>
      </c>
      <c r="Z1294" s="23">
        <v>0</v>
      </c>
      <c r="AA1294" s="14">
        <v>0</v>
      </c>
      <c r="AB1294" s="22">
        <v>0</v>
      </c>
      <c r="AC1294" s="22">
        <v>0</v>
      </c>
      <c r="AD1294" s="23">
        <v>0</v>
      </c>
      <c r="AE1294" s="23">
        <v>0</v>
      </c>
      <c r="AF1294" s="23">
        <v>0</v>
      </c>
      <c r="AG1294" s="14">
        <v>0</v>
      </c>
      <c r="AH1294" s="22">
        <v>4</v>
      </c>
      <c r="AI1294" s="23">
        <v>12.89</v>
      </c>
      <c r="AJ1294" s="23">
        <v>1.2889999999999999E-2</v>
      </c>
      <c r="AK1294" s="23">
        <v>1.1446319999999999E-2</v>
      </c>
      <c r="AL1294" s="14">
        <v>1.7170925859736421E-2</v>
      </c>
      <c r="AM1294" s="22">
        <v>401</v>
      </c>
      <c r="AN1294" s="23">
        <v>7975.4430000000029</v>
      </c>
      <c r="AO1294" s="23">
        <v>7.9754429999999994</v>
      </c>
      <c r="AP1294" s="23">
        <v>7.0821933840000035</v>
      </c>
      <c r="AQ1294" s="14">
        <v>10.624184674286571</v>
      </c>
      <c r="AR1294" s="22">
        <v>405</v>
      </c>
      <c r="AS1294" s="23">
        <v>7988.3330000000033</v>
      </c>
      <c r="AT1294" s="23">
        <v>7.988332999999999</v>
      </c>
      <c r="AU1294" s="23">
        <v>7.0936397040000037</v>
      </c>
      <c r="AV1294" s="14">
        <v>10.641355600146307</v>
      </c>
      <c r="AW1294" s="22">
        <v>0</v>
      </c>
      <c r="AX1294" s="22" t="s">
        <v>782</v>
      </c>
      <c r="AY1294" s="23">
        <v>0</v>
      </c>
      <c r="AZ1294" s="23">
        <v>0</v>
      </c>
      <c r="BA1294" s="23">
        <v>0</v>
      </c>
      <c r="BB1294" s="14">
        <v>0</v>
      </c>
      <c r="BC1294" s="22">
        <v>5</v>
      </c>
      <c r="BD1294" s="23">
        <v>4940</v>
      </c>
      <c r="BE1294" s="23">
        <v>4.9400000000000004</v>
      </c>
      <c r="BF1294" s="23">
        <v>7.3655872243987641</v>
      </c>
      <c r="BG1294" s="14">
        <v>11.049311232218997</v>
      </c>
      <c r="BH1294" s="22">
        <v>414</v>
      </c>
      <c r="BI1294" s="23">
        <v>14.805332999999999</v>
      </c>
      <c r="BJ1294" s="23">
        <v>25.685563928398764</v>
      </c>
      <c r="BK1294" s="14">
        <v>38.53159040460649</v>
      </c>
      <c r="BL1294" t="s">
        <v>538</v>
      </c>
    </row>
    <row r="1295" spans="1:64">
      <c r="A1295" t="s">
        <v>2197</v>
      </c>
      <c r="B1295" t="s">
        <v>2191</v>
      </c>
      <c r="C1295" t="s">
        <v>538</v>
      </c>
      <c r="D1295" t="s">
        <v>942</v>
      </c>
      <c r="E1295">
        <v>2020</v>
      </c>
      <c r="F1295" s="23">
        <v>148.62</v>
      </c>
      <c r="G1295" s="23">
        <v>15.41</v>
      </c>
      <c r="H1295" s="22">
        <v>8268</v>
      </c>
      <c r="I1295" s="34">
        <v>66.575984896380334</v>
      </c>
      <c r="J1295" s="22">
        <v>4</v>
      </c>
      <c r="K1295" s="22">
        <v>4</v>
      </c>
      <c r="L1295" s="23">
        <v>1877</v>
      </c>
      <c r="M1295" s="23">
        <v>1.877</v>
      </c>
      <c r="N1295" s="23">
        <v>11.226336999999999</v>
      </c>
      <c r="O1295" s="14">
        <v>16.862442241707434</v>
      </c>
      <c r="P1295" s="22">
        <v>0</v>
      </c>
      <c r="Q1295" s="22">
        <v>0</v>
      </c>
      <c r="R1295" s="23">
        <v>0</v>
      </c>
      <c r="S1295" s="23">
        <v>0</v>
      </c>
      <c r="T1295" s="23">
        <v>0</v>
      </c>
      <c r="U1295" s="14">
        <v>0</v>
      </c>
      <c r="V1295" s="22">
        <v>0</v>
      </c>
      <c r="W1295" s="22">
        <v>0</v>
      </c>
      <c r="X1295" s="23">
        <v>0</v>
      </c>
      <c r="Y1295" s="23">
        <v>0</v>
      </c>
      <c r="Z1295" s="23">
        <v>0</v>
      </c>
      <c r="AA1295" s="14">
        <v>0</v>
      </c>
      <c r="AB1295" s="22">
        <v>0</v>
      </c>
      <c r="AC1295" s="22">
        <v>0</v>
      </c>
      <c r="AD1295" s="23">
        <v>0</v>
      </c>
      <c r="AE1295" s="23">
        <v>0</v>
      </c>
      <c r="AF1295" s="23">
        <v>0</v>
      </c>
      <c r="AG1295" s="14">
        <v>0</v>
      </c>
      <c r="AH1295" s="22">
        <v>4</v>
      </c>
      <c r="AI1295" s="23">
        <v>12.89</v>
      </c>
      <c r="AJ1295" s="23">
        <v>1.2889999999999999E-2</v>
      </c>
      <c r="AK1295" s="23">
        <v>1.1446319999999999E-2</v>
      </c>
      <c r="AL1295" s="14">
        <v>1.7192866193140349E-2</v>
      </c>
      <c r="AM1295" s="22">
        <v>427</v>
      </c>
      <c r="AN1295" s="23">
        <v>8350.0680000000011</v>
      </c>
      <c r="AO1295" s="23">
        <v>8.350068000000002</v>
      </c>
      <c r="AP1295" s="23">
        <v>7.4148603840000042</v>
      </c>
      <c r="AQ1295" s="14">
        <v>11.137440017658893</v>
      </c>
      <c r="AR1295" s="22">
        <v>431</v>
      </c>
      <c r="AS1295" s="23">
        <v>8362.9580000000005</v>
      </c>
      <c r="AT1295" s="23">
        <v>8.3629580000000026</v>
      </c>
      <c r="AU1295" s="23">
        <v>7.4263067040000044</v>
      </c>
      <c r="AV1295" s="14">
        <v>11.154632883852035</v>
      </c>
      <c r="AW1295" s="22">
        <v>0</v>
      </c>
      <c r="AX1295" s="22">
        <v>0</v>
      </c>
      <c r="AY1295" s="23">
        <v>0</v>
      </c>
      <c r="AZ1295" s="23">
        <v>0</v>
      </c>
      <c r="BA1295" s="23">
        <v>0</v>
      </c>
      <c r="BB1295" s="14">
        <v>0</v>
      </c>
      <c r="BC1295" s="22">
        <v>5</v>
      </c>
      <c r="BD1295" s="23">
        <v>4940</v>
      </c>
      <c r="BE1295" s="23">
        <v>4.9399999999999995</v>
      </c>
      <c r="BF1295" s="23">
        <v>7.3655872243987641</v>
      </c>
      <c r="BG1295" s="14">
        <v>11.063429607331612</v>
      </c>
      <c r="BH1295" s="22">
        <v>440</v>
      </c>
      <c r="BI1295" s="23">
        <v>15.179958000000003</v>
      </c>
      <c r="BJ1295" s="23">
        <v>26.018230928398765</v>
      </c>
      <c r="BK1295" s="14">
        <v>39.080504732891079</v>
      </c>
      <c r="BL1295" t="s">
        <v>538</v>
      </c>
    </row>
    <row r="1296" spans="1:64">
      <c r="A1296" t="s">
        <v>2198</v>
      </c>
      <c r="B1296" t="s">
        <v>2191</v>
      </c>
      <c r="C1296" t="s">
        <v>538</v>
      </c>
      <c r="D1296" t="s">
        <v>942</v>
      </c>
      <c r="E1296">
        <v>2021</v>
      </c>
      <c r="F1296" s="23">
        <v>148.62</v>
      </c>
      <c r="G1296" s="23">
        <v>15.36</v>
      </c>
      <c r="H1296" s="22">
        <v>8337</v>
      </c>
      <c r="I1296" s="34">
        <v>61.99</v>
      </c>
      <c r="J1296" s="22">
        <v>4</v>
      </c>
      <c r="K1296" s="22">
        <v>5</v>
      </c>
      <c r="L1296" s="23">
        <v>3153</v>
      </c>
      <c r="M1296" s="23">
        <v>3.153</v>
      </c>
      <c r="N1296" s="23">
        <v>18.858093</v>
      </c>
      <c r="O1296" s="14">
        <v>30.42</v>
      </c>
      <c r="P1296" s="22">
        <v>0</v>
      </c>
      <c r="Q1296" s="22">
        <v>0</v>
      </c>
      <c r="R1296" s="23">
        <v>0</v>
      </c>
      <c r="S1296" s="23">
        <v>0</v>
      </c>
      <c r="T1296" s="23">
        <v>0</v>
      </c>
      <c r="U1296" s="14">
        <v>0</v>
      </c>
      <c r="V1296" s="22">
        <v>0</v>
      </c>
      <c r="W1296" s="22">
        <v>0</v>
      </c>
      <c r="X1296" s="23">
        <v>0</v>
      </c>
      <c r="Y1296" s="23">
        <v>0</v>
      </c>
      <c r="Z1296" s="23">
        <v>0</v>
      </c>
      <c r="AA1296" s="14">
        <v>0</v>
      </c>
      <c r="AB1296" s="22">
        <v>0</v>
      </c>
      <c r="AC1296" s="22">
        <v>0</v>
      </c>
      <c r="AD1296" s="23">
        <v>0</v>
      </c>
      <c r="AE1296" s="23">
        <v>0</v>
      </c>
      <c r="AF1296" s="23">
        <v>0</v>
      </c>
      <c r="AG1296" s="14">
        <v>0</v>
      </c>
      <c r="AH1296" s="22">
        <v>5</v>
      </c>
      <c r="AI1296" s="23">
        <v>13.49</v>
      </c>
      <c r="AJ1296" s="23">
        <v>1.349E-2</v>
      </c>
      <c r="AK1296" s="23">
        <v>1.2071161E-2</v>
      </c>
      <c r="AL1296" s="14">
        <v>0.02</v>
      </c>
      <c r="AM1296" s="22">
        <v>459</v>
      </c>
      <c r="AN1296" s="23">
        <v>8871.6280000000006</v>
      </c>
      <c r="AO1296" s="23">
        <v>8.8716279999999994</v>
      </c>
      <c r="AP1296" s="23">
        <v>7.9385360049999996</v>
      </c>
      <c r="AQ1296" s="14">
        <v>12.81</v>
      </c>
      <c r="AR1296" s="22">
        <v>464</v>
      </c>
      <c r="AS1296" s="23">
        <v>8885.1180000000004</v>
      </c>
      <c r="AT1296" s="23">
        <v>8.8851180000000003</v>
      </c>
      <c r="AU1296" s="23">
        <v>7.9506071660000002</v>
      </c>
      <c r="AV1296" s="14">
        <v>12.83</v>
      </c>
      <c r="AW1296" s="22">
        <v>0</v>
      </c>
      <c r="AX1296" s="22">
        <v>0</v>
      </c>
      <c r="AY1296" s="23">
        <v>0</v>
      </c>
      <c r="AZ1296" s="23">
        <v>0</v>
      </c>
      <c r="BA1296" s="23">
        <v>0</v>
      </c>
      <c r="BB1296" s="14">
        <v>0</v>
      </c>
      <c r="BC1296" s="22">
        <v>8</v>
      </c>
      <c r="BD1296" s="23">
        <v>17540</v>
      </c>
      <c r="BE1296" s="23">
        <v>17.54</v>
      </c>
      <c r="BF1296" s="23">
        <v>40.022512749999997</v>
      </c>
      <c r="BG1296" s="14">
        <v>64.56</v>
      </c>
      <c r="BH1296" s="22">
        <v>476</v>
      </c>
      <c r="BI1296" s="23">
        <v>29.58</v>
      </c>
      <c r="BJ1296" s="23">
        <v>66.83</v>
      </c>
      <c r="BK1296" s="14">
        <v>107.81</v>
      </c>
      <c r="BL1296" t="s">
        <v>538</v>
      </c>
    </row>
    <row r="1297" spans="1:64">
      <c r="A1297" t="s">
        <v>2199</v>
      </c>
      <c r="B1297" t="s">
        <v>2191</v>
      </c>
      <c r="C1297" t="s">
        <v>538</v>
      </c>
      <c r="D1297" s="111" t="s">
        <v>942</v>
      </c>
      <c r="E1297" s="110">
        <v>2022</v>
      </c>
      <c r="F1297" s="23"/>
      <c r="G1297" s="23"/>
      <c r="H1297" s="22">
        <v>8433</v>
      </c>
      <c r="I1297" s="34">
        <v>61.118489396881294</v>
      </c>
      <c r="J1297" s="22">
        <v>4</v>
      </c>
      <c r="K1297" s="22">
        <v>5</v>
      </c>
      <c r="L1297" s="23">
        <v>2407</v>
      </c>
      <c r="M1297" s="23">
        <v>2.407</v>
      </c>
      <c r="N1297" s="23">
        <v>14.244626</v>
      </c>
      <c r="O1297" s="14">
        <v>23.306574067137962</v>
      </c>
      <c r="P1297" s="22">
        <v>0</v>
      </c>
      <c r="Q1297" s="22">
        <v>0</v>
      </c>
      <c r="R1297" s="23">
        <v>0</v>
      </c>
      <c r="S1297" s="23">
        <v>0</v>
      </c>
      <c r="T1297" s="23">
        <v>0</v>
      </c>
      <c r="U1297" s="14">
        <v>0</v>
      </c>
      <c r="V1297" s="22">
        <v>0</v>
      </c>
      <c r="W1297" s="22">
        <v>0</v>
      </c>
      <c r="X1297" s="23">
        <v>0</v>
      </c>
      <c r="Y1297" s="23">
        <v>0</v>
      </c>
      <c r="Z1297" s="23">
        <v>0</v>
      </c>
      <c r="AA1297" s="14">
        <v>0</v>
      </c>
      <c r="AB1297" s="22">
        <v>0</v>
      </c>
      <c r="AC1297" s="22">
        <v>0</v>
      </c>
      <c r="AD1297" s="23">
        <v>0</v>
      </c>
      <c r="AE1297" s="23">
        <v>0</v>
      </c>
      <c r="AF1297" s="23">
        <v>0</v>
      </c>
      <c r="AG1297" s="14">
        <v>0</v>
      </c>
      <c r="AH1297" s="22">
        <v>4</v>
      </c>
      <c r="AI1297" s="23">
        <v>12.89</v>
      </c>
      <c r="AJ1297" s="23">
        <v>1.289E-2</v>
      </c>
      <c r="AK1297" s="23">
        <v>1.320405090621672E-2</v>
      </c>
      <c r="AL1297" s="14">
        <v>2.1604020381581102E-2</v>
      </c>
      <c r="AM1297" s="22">
        <v>522</v>
      </c>
      <c r="AN1297" s="23">
        <v>9468.9230000000025</v>
      </c>
      <c r="AO1297" s="23">
        <v>9.4689230000000002</v>
      </c>
      <c r="AP1297" s="23">
        <v>9.6996230658686073</v>
      </c>
      <c r="AQ1297" s="14">
        <v>15.870194374214281</v>
      </c>
      <c r="AR1297" s="22">
        <v>526</v>
      </c>
      <c r="AS1297" s="23">
        <v>9481.8130000000001</v>
      </c>
      <c r="AT1297" s="23">
        <v>9.4818130000000007</v>
      </c>
      <c r="AU1297" s="23">
        <v>9.7128271167748252</v>
      </c>
      <c r="AV1297" s="14">
        <v>15.891798394595865</v>
      </c>
      <c r="AW1297" s="22">
        <v>0</v>
      </c>
      <c r="AX1297" s="22">
        <v>0</v>
      </c>
      <c r="AY1297" s="23">
        <v>0</v>
      </c>
      <c r="AZ1297" s="23">
        <v>0</v>
      </c>
      <c r="BA1297" s="23">
        <v>0</v>
      </c>
      <c r="BB1297" s="14">
        <v>0</v>
      </c>
      <c r="BC1297" s="22">
        <v>10</v>
      </c>
      <c r="BD1297" s="23">
        <v>25940</v>
      </c>
      <c r="BE1297" s="23">
        <v>25.939999999999998</v>
      </c>
      <c r="BF1297" s="23">
        <v>69.812373890946404</v>
      </c>
      <c r="BG1297" s="14">
        <v>114.22463902471505</v>
      </c>
      <c r="BH1297" s="22">
        <v>540</v>
      </c>
      <c r="BI1297" s="23">
        <v>37.828812999999997</v>
      </c>
      <c r="BJ1297" s="23">
        <v>93.769827007721219</v>
      </c>
      <c r="BK1297" s="14">
        <v>153.42301148644887</v>
      </c>
      <c r="BL1297" t="s">
        <v>538</v>
      </c>
    </row>
    <row r="1298" spans="1:64">
      <c r="A1298" t="s">
        <v>2200</v>
      </c>
      <c r="B1298" t="s">
        <v>2191</v>
      </c>
      <c r="C1298" t="s">
        <v>538</v>
      </c>
      <c r="D1298" t="s">
        <v>942</v>
      </c>
      <c r="E1298">
        <v>2023</v>
      </c>
      <c r="F1298">
        <v>148.62</v>
      </c>
      <c r="G1298">
        <v>15.56</v>
      </c>
      <c r="H1298">
        <v>8431</v>
      </c>
      <c r="I1298">
        <v>61.118489396881294</v>
      </c>
      <c r="J1298">
        <v>4</v>
      </c>
      <c r="K1298">
        <v>5</v>
      </c>
      <c r="L1298">
        <v>2407</v>
      </c>
      <c r="M1298">
        <v>2.407</v>
      </c>
      <c r="N1298">
        <v>14.244626</v>
      </c>
      <c r="O1298">
        <v>23.306574067137962</v>
      </c>
      <c r="P1298">
        <v>0</v>
      </c>
      <c r="Q1298">
        <v>0</v>
      </c>
      <c r="R1298">
        <v>0</v>
      </c>
      <c r="S1298">
        <v>0</v>
      </c>
      <c r="T1298">
        <v>0</v>
      </c>
      <c r="U1298">
        <v>0</v>
      </c>
      <c r="V1298">
        <v>0</v>
      </c>
      <c r="W1298">
        <v>0</v>
      </c>
      <c r="X1298">
        <v>0</v>
      </c>
      <c r="Y1298">
        <v>0</v>
      </c>
      <c r="Z1298">
        <v>0</v>
      </c>
      <c r="AA1298">
        <v>0</v>
      </c>
      <c r="AG1298">
        <v>0</v>
      </c>
      <c r="AH1298">
        <v>4</v>
      </c>
      <c r="AI1298">
        <v>12.89</v>
      </c>
      <c r="AJ1298">
        <v>1.289E-2</v>
      </c>
      <c r="AK1298">
        <v>1.2090999999999999E-2</v>
      </c>
      <c r="AL1298">
        <v>2.1368000000000002E-2</v>
      </c>
      <c r="AM1298">
        <v>629</v>
      </c>
      <c r="AN1298">
        <v>10800.031999999999</v>
      </c>
      <c r="AO1298">
        <v>10.800032</v>
      </c>
      <c r="AP1298">
        <v>10.130292000000001</v>
      </c>
      <c r="AQ1298">
        <v>16.574840281502315</v>
      </c>
      <c r="AR1298">
        <v>663</v>
      </c>
      <c r="AS1298">
        <v>10836.197</v>
      </c>
      <c r="AT1298">
        <v>10.836197</v>
      </c>
      <c r="AU1298">
        <v>10.164214468620299</v>
      </c>
      <c r="AV1298">
        <v>16.630343074446063</v>
      </c>
      <c r="AW1298">
        <v>0</v>
      </c>
      <c r="AX1298">
        <v>0</v>
      </c>
      <c r="AY1298">
        <v>0</v>
      </c>
      <c r="AZ1298">
        <v>0</v>
      </c>
      <c r="BA1298">
        <v>0</v>
      </c>
      <c r="BB1298">
        <v>0</v>
      </c>
      <c r="BC1298">
        <v>10</v>
      </c>
      <c r="BD1298">
        <v>25940</v>
      </c>
      <c r="BE1298">
        <v>25.94</v>
      </c>
      <c r="BF1298">
        <v>83.331154999999995</v>
      </c>
      <c r="BG1298">
        <v>136.3436102925871</v>
      </c>
      <c r="BH1298">
        <v>677</v>
      </c>
      <c r="BI1298">
        <v>39.183197000000007</v>
      </c>
      <c r="BJ1298">
        <v>107.73999546862029</v>
      </c>
      <c r="BK1298">
        <v>176.28052743417112</v>
      </c>
      <c r="BL1298" t="s">
        <v>538</v>
      </c>
    </row>
    <row r="1299" spans="1:64">
      <c r="A1299" t="s">
        <v>2201</v>
      </c>
      <c r="B1299" t="s">
        <v>2191</v>
      </c>
      <c r="C1299" t="s">
        <v>538</v>
      </c>
      <c r="D1299" t="s">
        <v>942</v>
      </c>
      <c r="E1299">
        <v>2024</v>
      </c>
      <c r="F1299">
        <v>148.62</v>
      </c>
      <c r="G1299">
        <v>15.57</v>
      </c>
      <c r="H1299">
        <v>8434</v>
      </c>
      <c r="I1299">
        <v>57.832765781111426</v>
      </c>
      <c r="J1299">
        <v>4</v>
      </c>
      <c r="K1299">
        <v>4</v>
      </c>
      <c r="L1299">
        <v>1515</v>
      </c>
      <c r="M1299">
        <v>1.5150000000000001</v>
      </c>
      <c r="N1299">
        <v>8.9657699999999991</v>
      </c>
      <c r="O1299">
        <v>15.502924473531371</v>
      </c>
      <c r="P1299">
        <v>0</v>
      </c>
      <c r="Q1299">
        <v>0</v>
      </c>
      <c r="R1299">
        <v>0</v>
      </c>
      <c r="S1299">
        <v>0</v>
      </c>
      <c r="T1299">
        <v>0</v>
      </c>
      <c r="U1299">
        <v>0</v>
      </c>
      <c r="V1299">
        <v>0</v>
      </c>
      <c r="W1299">
        <v>0</v>
      </c>
      <c r="X1299">
        <v>0</v>
      </c>
      <c r="Y1299">
        <v>0</v>
      </c>
      <c r="Z1299">
        <v>0</v>
      </c>
      <c r="AA1299">
        <v>0</v>
      </c>
      <c r="AB1299">
        <v>0</v>
      </c>
      <c r="AC1299">
        <v>0</v>
      </c>
      <c r="AD1299">
        <v>0</v>
      </c>
      <c r="AE1299">
        <v>0</v>
      </c>
      <c r="AF1299">
        <v>0</v>
      </c>
      <c r="AG1299">
        <v>0</v>
      </c>
      <c r="AH1299">
        <v>5</v>
      </c>
      <c r="AI1299">
        <v>13.489999999999998</v>
      </c>
      <c r="AJ1299">
        <v>1.349E-2</v>
      </c>
      <c r="AK1299">
        <v>1.2167222000029679E-2</v>
      </c>
      <c r="AL1299">
        <v>2.1038630671894265E-2</v>
      </c>
      <c r="AM1299">
        <v>770</v>
      </c>
      <c r="AN1299">
        <v>13632.410999999998</v>
      </c>
      <c r="AO1299">
        <v>13.632411000000001</v>
      </c>
      <c r="AP1299">
        <v>12.295668719988621</v>
      </c>
      <c r="AQ1299">
        <v>21.260730926350526</v>
      </c>
      <c r="AR1299">
        <v>846</v>
      </c>
      <c r="AS1299">
        <v>13714.432999999988</v>
      </c>
      <c r="AT1299">
        <v>13.714433000000005</v>
      </c>
      <c r="AU1299">
        <v>12.36964795519147</v>
      </c>
      <c r="AV1299">
        <v>21.388650167638154</v>
      </c>
      <c r="AW1299">
        <v>0</v>
      </c>
      <c r="AX1299">
        <v>0</v>
      </c>
      <c r="AY1299">
        <v>0</v>
      </c>
      <c r="AZ1299">
        <v>0</v>
      </c>
      <c r="BA1299">
        <v>0</v>
      </c>
      <c r="BB1299">
        <v>0</v>
      </c>
      <c r="BC1299">
        <v>10</v>
      </c>
      <c r="BD1299">
        <v>25940</v>
      </c>
      <c r="BE1299">
        <v>25.94</v>
      </c>
      <c r="BF1299">
        <v>69.85289920182889</v>
      </c>
      <c r="BG1299">
        <v>120.7842963385357</v>
      </c>
      <c r="BH1299">
        <v>860</v>
      </c>
      <c r="BI1299">
        <v>41.169433000000005</v>
      </c>
      <c r="BJ1299">
        <v>91.18831715702035</v>
      </c>
      <c r="BK1299">
        <v>157.67587097970519</v>
      </c>
      <c r="BL1299" t="s">
        <v>538</v>
      </c>
    </row>
    <row r="1300" spans="1:64">
      <c r="A1300" t="s">
        <v>2202</v>
      </c>
      <c r="B1300" t="s">
        <v>2203</v>
      </c>
      <c r="C1300" t="s">
        <v>539</v>
      </c>
      <c r="D1300" t="s">
        <v>942</v>
      </c>
      <c r="E1300">
        <v>2012</v>
      </c>
      <c r="F1300" s="23">
        <v>95.21</v>
      </c>
      <c r="G1300" s="23">
        <v>8.33</v>
      </c>
      <c r="H1300" s="22">
        <v>4163</v>
      </c>
      <c r="I1300" s="34">
        <v>33.198591</v>
      </c>
      <c r="J1300" s="22">
        <v>0</v>
      </c>
      <c r="K1300" s="22" t="s">
        <v>782</v>
      </c>
      <c r="L1300" s="23">
        <v>0</v>
      </c>
      <c r="M1300" s="23">
        <v>0</v>
      </c>
      <c r="N1300" s="23">
        <v>0</v>
      </c>
      <c r="O1300" s="14">
        <v>0</v>
      </c>
      <c r="P1300" s="22">
        <v>0</v>
      </c>
      <c r="Q1300" s="22" t="s">
        <v>782</v>
      </c>
      <c r="R1300" s="23">
        <v>0</v>
      </c>
      <c r="S1300" s="23">
        <v>0</v>
      </c>
      <c r="T1300" s="23">
        <v>0</v>
      </c>
      <c r="U1300" s="14">
        <v>0</v>
      </c>
      <c r="V1300" s="22">
        <v>0</v>
      </c>
      <c r="W1300" s="22" t="s">
        <v>782</v>
      </c>
      <c r="X1300" s="23">
        <v>0</v>
      </c>
      <c r="Y1300" s="23">
        <v>0</v>
      </c>
      <c r="Z1300" s="23">
        <v>0</v>
      </c>
      <c r="AA1300" s="14">
        <v>0</v>
      </c>
      <c r="AB1300" s="22">
        <v>0</v>
      </c>
      <c r="AC1300" s="22" t="s">
        <v>782</v>
      </c>
      <c r="AD1300" s="23">
        <v>0</v>
      </c>
      <c r="AE1300" s="23">
        <v>0</v>
      </c>
      <c r="AF1300" s="23">
        <v>0</v>
      </c>
      <c r="AG1300" s="14">
        <v>0</v>
      </c>
      <c r="AH1300" s="22" t="s">
        <v>782</v>
      </c>
      <c r="AI1300" s="23" t="s">
        <v>782</v>
      </c>
      <c r="AJ1300" s="23" t="s">
        <v>782</v>
      </c>
      <c r="AK1300" s="23" t="s">
        <v>782</v>
      </c>
      <c r="AL1300" s="14" t="s">
        <v>782</v>
      </c>
      <c r="AM1300" s="22" t="s">
        <v>782</v>
      </c>
      <c r="AN1300" s="23" t="s">
        <v>782</v>
      </c>
      <c r="AO1300" s="23" t="s">
        <v>782</v>
      </c>
      <c r="AP1300" s="23" t="s">
        <v>782</v>
      </c>
      <c r="AQ1300" s="14" t="s">
        <v>782</v>
      </c>
      <c r="AR1300" s="22">
        <v>149</v>
      </c>
      <c r="AS1300" s="23">
        <v>2542.7559999999999</v>
      </c>
      <c r="AT1300" s="23">
        <v>2.5427559999999998</v>
      </c>
      <c r="AU1300" s="23">
        <v>2.2470309999999998</v>
      </c>
      <c r="AV1300" s="14">
        <v>6.768452914161327</v>
      </c>
      <c r="AW1300" s="22">
        <v>0</v>
      </c>
      <c r="AX1300" s="22" t="s">
        <v>782</v>
      </c>
      <c r="AY1300" s="23">
        <v>0</v>
      </c>
      <c r="AZ1300" s="23">
        <v>0</v>
      </c>
      <c r="BA1300" s="23">
        <v>0</v>
      </c>
      <c r="BB1300" s="14">
        <v>0</v>
      </c>
      <c r="BC1300" s="22">
        <v>6</v>
      </c>
      <c r="BD1300" s="23">
        <v>7000</v>
      </c>
      <c r="BE1300" s="23">
        <v>7</v>
      </c>
      <c r="BF1300" s="23">
        <v>11.179</v>
      </c>
      <c r="BG1300" s="14">
        <v>33.673115825909598</v>
      </c>
      <c r="BH1300" s="22">
        <v>155</v>
      </c>
      <c r="BI1300" s="23">
        <v>9.5427560000000007</v>
      </c>
      <c r="BJ1300" s="23">
        <v>13.426030999999998</v>
      </c>
      <c r="BK1300" s="14">
        <v>40.441568740070927</v>
      </c>
      <c r="BL1300" t="s">
        <v>539</v>
      </c>
    </row>
    <row r="1301" spans="1:64">
      <c r="A1301" t="s">
        <v>2204</v>
      </c>
      <c r="B1301" t="s">
        <v>2203</v>
      </c>
      <c r="C1301" t="s">
        <v>539</v>
      </c>
      <c r="D1301" t="s">
        <v>942</v>
      </c>
      <c r="E1301">
        <v>2015</v>
      </c>
      <c r="F1301" s="23">
        <v>95.21</v>
      </c>
      <c r="G1301" s="23">
        <v>8.3800000000000008</v>
      </c>
      <c r="H1301" s="22">
        <v>4236</v>
      </c>
      <c r="I1301" s="34">
        <v>34.201680929542398</v>
      </c>
      <c r="J1301" s="13">
        <v>2</v>
      </c>
      <c r="K1301" s="13">
        <v>3</v>
      </c>
      <c r="L1301" s="19">
        <v>135</v>
      </c>
      <c r="M1301" s="35">
        <v>0.13500000000000001</v>
      </c>
      <c r="N1301" s="19">
        <v>0.807482922549705</v>
      </c>
      <c r="O1301" s="17">
        <v>2.3609451366240459</v>
      </c>
      <c r="P1301" s="36">
        <v>0</v>
      </c>
      <c r="Q1301" s="37">
        <v>0</v>
      </c>
      <c r="R1301" s="38">
        <v>0</v>
      </c>
      <c r="S1301" s="27">
        <v>0</v>
      </c>
      <c r="T1301" s="23">
        <v>0</v>
      </c>
      <c r="U1301" s="17">
        <v>0</v>
      </c>
      <c r="V1301" s="22">
        <v>0</v>
      </c>
      <c r="W1301" s="22">
        <v>0</v>
      </c>
      <c r="X1301" s="23">
        <v>0</v>
      </c>
      <c r="Y1301" s="27">
        <v>0</v>
      </c>
      <c r="Z1301" s="27">
        <v>0</v>
      </c>
      <c r="AA1301" s="14">
        <v>0</v>
      </c>
      <c r="AB1301" s="39">
        <v>0</v>
      </c>
      <c r="AC1301" s="22" t="s">
        <v>782</v>
      </c>
      <c r="AD1301" s="23">
        <v>0</v>
      </c>
      <c r="AE1301" s="23">
        <v>0</v>
      </c>
      <c r="AF1301" s="23">
        <v>0</v>
      </c>
      <c r="AG1301" s="14">
        <v>0</v>
      </c>
      <c r="AH1301" s="22" t="s">
        <v>782</v>
      </c>
      <c r="AI1301" s="23" t="s">
        <v>782</v>
      </c>
      <c r="AJ1301" s="23" t="s">
        <v>782</v>
      </c>
      <c r="AK1301" s="23" t="s">
        <v>782</v>
      </c>
      <c r="AL1301" s="14" t="s">
        <v>782</v>
      </c>
      <c r="AM1301" s="22" t="s">
        <v>782</v>
      </c>
      <c r="AN1301" s="23" t="s">
        <v>782</v>
      </c>
      <c r="AO1301" s="23" t="s">
        <v>782</v>
      </c>
      <c r="AP1301" s="23" t="s">
        <v>782</v>
      </c>
      <c r="AQ1301" s="14" t="s">
        <v>782</v>
      </c>
      <c r="AR1301" s="40">
        <v>171</v>
      </c>
      <c r="AS1301" s="41">
        <v>5937.9859999999981</v>
      </c>
      <c r="AT1301" s="23">
        <v>5.9379859999999978</v>
      </c>
      <c r="AU1301" s="23">
        <v>5.2738981085826522</v>
      </c>
      <c r="AV1301" s="14">
        <v>15.419996810821118</v>
      </c>
      <c r="AW1301" s="22">
        <v>0</v>
      </c>
      <c r="AX1301" s="22" t="s">
        <v>782</v>
      </c>
      <c r="AY1301" s="23">
        <v>0</v>
      </c>
      <c r="AZ1301" s="23">
        <v>0</v>
      </c>
      <c r="BA1301" s="23">
        <v>0</v>
      </c>
      <c r="BB1301" s="14">
        <v>0</v>
      </c>
      <c r="BC1301" s="42">
        <v>6</v>
      </c>
      <c r="BD1301" s="43">
        <v>7000</v>
      </c>
      <c r="BE1301" s="44">
        <v>7</v>
      </c>
      <c r="BF1301" s="23">
        <v>11.109</v>
      </c>
      <c r="BG1301" s="14">
        <v>32.4808597065309</v>
      </c>
      <c r="BH1301" s="22">
        <v>179</v>
      </c>
      <c r="BI1301" s="23">
        <v>13.072985999999998</v>
      </c>
      <c r="BJ1301" s="23">
        <v>17.190381031132357</v>
      </c>
      <c r="BK1301" s="14">
        <v>50.261801653976065</v>
      </c>
      <c r="BL1301" t="s">
        <v>539</v>
      </c>
    </row>
    <row r="1302" spans="1:64">
      <c r="A1302" t="s">
        <v>2205</v>
      </c>
      <c r="B1302" t="s">
        <v>2203</v>
      </c>
      <c r="C1302" t="s">
        <v>539</v>
      </c>
      <c r="D1302" t="s">
        <v>942</v>
      </c>
      <c r="E1302">
        <v>2016</v>
      </c>
      <c r="F1302" s="23">
        <v>95.21</v>
      </c>
      <c r="G1302" s="23">
        <v>8.4499999999999993</v>
      </c>
      <c r="H1302" s="22">
        <v>4220</v>
      </c>
      <c r="I1302" s="34">
        <v>36.016222537317148</v>
      </c>
      <c r="J1302" s="13">
        <v>2</v>
      </c>
      <c r="K1302" s="13">
        <v>3</v>
      </c>
      <c r="L1302" s="19">
        <v>135</v>
      </c>
      <c r="M1302" s="35">
        <v>0.13500000000000001</v>
      </c>
      <c r="N1302" s="19">
        <v>0.80743500000000012</v>
      </c>
      <c r="O1302" s="17">
        <v>2.2418647573698216</v>
      </c>
      <c r="P1302" s="13">
        <v>0</v>
      </c>
      <c r="Q1302" s="13">
        <v>0</v>
      </c>
      <c r="R1302" s="19">
        <v>0</v>
      </c>
      <c r="S1302" s="27">
        <v>0</v>
      </c>
      <c r="T1302" s="19">
        <v>0</v>
      </c>
      <c r="U1302" s="17">
        <v>0</v>
      </c>
      <c r="V1302" s="13">
        <v>0</v>
      </c>
      <c r="W1302" s="13">
        <v>0</v>
      </c>
      <c r="X1302" s="19">
        <v>0</v>
      </c>
      <c r="Y1302" s="27">
        <v>0</v>
      </c>
      <c r="Z1302" s="19">
        <v>0</v>
      </c>
      <c r="AA1302" s="14">
        <v>0</v>
      </c>
      <c r="AB1302" s="13">
        <v>0</v>
      </c>
      <c r="AC1302" s="22" t="s">
        <v>782</v>
      </c>
      <c r="AD1302" s="19">
        <v>0</v>
      </c>
      <c r="AE1302" s="23">
        <v>0</v>
      </c>
      <c r="AF1302" s="19">
        <v>0</v>
      </c>
      <c r="AG1302" s="14">
        <v>0</v>
      </c>
      <c r="AH1302" s="22" t="s">
        <v>782</v>
      </c>
      <c r="AI1302" s="23" t="s">
        <v>782</v>
      </c>
      <c r="AJ1302" s="23" t="s">
        <v>782</v>
      </c>
      <c r="AK1302" s="23" t="s">
        <v>782</v>
      </c>
      <c r="AL1302" s="14" t="s">
        <v>782</v>
      </c>
      <c r="AM1302" s="22" t="s">
        <v>782</v>
      </c>
      <c r="AN1302" s="23" t="s">
        <v>782</v>
      </c>
      <c r="AO1302" s="23" t="s">
        <v>782</v>
      </c>
      <c r="AP1302" s="23" t="s">
        <v>782</v>
      </c>
      <c r="AQ1302" s="14" t="s">
        <v>782</v>
      </c>
      <c r="AR1302" s="13">
        <v>175</v>
      </c>
      <c r="AS1302" s="19">
        <v>5962.166000000002</v>
      </c>
      <c r="AT1302" s="23">
        <v>5.9621660000000016</v>
      </c>
      <c r="AU1302" s="19">
        <v>5.2944034080000018</v>
      </c>
      <c r="AV1302" s="14">
        <v>14.700051907204765</v>
      </c>
      <c r="AW1302" s="13">
        <v>0</v>
      </c>
      <c r="AX1302" s="22" t="s">
        <v>782</v>
      </c>
      <c r="AY1302" s="19">
        <v>0</v>
      </c>
      <c r="AZ1302" s="23">
        <v>0</v>
      </c>
      <c r="BA1302" s="19">
        <v>0</v>
      </c>
      <c r="BB1302" s="14">
        <v>0</v>
      </c>
      <c r="BC1302" s="13">
        <v>14</v>
      </c>
      <c r="BD1302" s="19">
        <v>33050</v>
      </c>
      <c r="BE1302" s="44">
        <v>33.049999999999997</v>
      </c>
      <c r="BF1302" s="19">
        <v>90.604060947257366</v>
      </c>
      <c r="BG1302" s="14">
        <v>251.56458552359467</v>
      </c>
      <c r="BH1302" s="22">
        <v>191</v>
      </c>
      <c r="BI1302" s="23">
        <v>39.147165999999999</v>
      </c>
      <c r="BJ1302" s="23">
        <v>96.705899355257372</v>
      </c>
      <c r="BK1302" s="14">
        <v>268.50650218816924</v>
      </c>
      <c r="BL1302" t="s">
        <v>539</v>
      </c>
    </row>
    <row r="1303" spans="1:64">
      <c r="A1303" t="s">
        <v>2206</v>
      </c>
      <c r="B1303" t="s">
        <v>2203</v>
      </c>
      <c r="C1303" t="s">
        <v>539</v>
      </c>
      <c r="D1303" t="s">
        <v>942</v>
      </c>
      <c r="E1303">
        <v>2017</v>
      </c>
      <c r="F1303" s="23">
        <v>95.21</v>
      </c>
      <c r="G1303" s="23">
        <v>8.43</v>
      </c>
      <c r="H1303" s="22">
        <v>4202</v>
      </c>
      <c r="I1303" s="34">
        <v>33.006753969125064</v>
      </c>
      <c r="J1303" s="13">
        <v>2</v>
      </c>
      <c r="K1303" s="13">
        <v>3</v>
      </c>
      <c r="L1303" s="19">
        <v>135</v>
      </c>
      <c r="M1303" s="19">
        <v>0.13500000000000001</v>
      </c>
      <c r="N1303" s="19">
        <v>0.80743500000000012</v>
      </c>
      <c r="O1303" s="17">
        <v>2.4462720592133511</v>
      </c>
      <c r="P1303" s="13">
        <v>0</v>
      </c>
      <c r="Q1303" s="13">
        <v>0</v>
      </c>
      <c r="R1303" s="19">
        <v>0</v>
      </c>
      <c r="S1303" s="19">
        <v>0</v>
      </c>
      <c r="T1303" s="19">
        <v>0</v>
      </c>
      <c r="U1303" s="17">
        <v>0</v>
      </c>
      <c r="V1303" s="13">
        <v>0</v>
      </c>
      <c r="W1303" s="13">
        <v>0</v>
      </c>
      <c r="X1303" s="19">
        <v>0</v>
      </c>
      <c r="Y1303" s="19">
        <v>0</v>
      </c>
      <c r="Z1303" s="19">
        <v>0</v>
      </c>
      <c r="AA1303" s="14">
        <v>0</v>
      </c>
      <c r="AB1303" s="13">
        <v>0</v>
      </c>
      <c r="AC1303" s="22" t="s">
        <v>782</v>
      </c>
      <c r="AD1303" s="19">
        <v>0</v>
      </c>
      <c r="AE1303" s="19">
        <v>0</v>
      </c>
      <c r="AF1303" s="19">
        <v>0</v>
      </c>
      <c r="AG1303" s="14">
        <v>0</v>
      </c>
      <c r="AH1303" s="22" t="s">
        <v>782</v>
      </c>
      <c r="AI1303" s="23" t="s">
        <v>782</v>
      </c>
      <c r="AJ1303" s="23" t="s">
        <v>782</v>
      </c>
      <c r="AK1303" s="23" t="s">
        <v>782</v>
      </c>
      <c r="AL1303" s="14" t="s">
        <v>782</v>
      </c>
      <c r="AM1303" s="22" t="s">
        <v>782</v>
      </c>
      <c r="AN1303" s="23" t="s">
        <v>782</v>
      </c>
      <c r="AO1303" s="23" t="s">
        <v>782</v>
      </c>
      <c r="AP1303" s="23" t="s">
        <v>782</v>
      </c>
      <c r="AQ1303" s="14" t="s">
        <v>782</v>
      </c>
      <c r="AR1303" s="13">
        <v>180</v>
      </c>
      <c r="AS1303" s="19">
        <v>6020.8059999999987</v>
      </c>
      <c r="AT1303" s="19">
        <v>6.0208059999999985</v>
      </c>
      <c r="AU1303" s="19">
        <v>5.3464757280000024</v>
      </c>
      <c r="AV1303" s="14">
        <v>16.19812639861879</v>
      </c>
      <c r="AW1303" s="13">
        <v>0</v>
      </c>
      <c r="AX1303" s="22" t="s">
        <v>782</v>
      </c>
      <c r="AY1303" s="19">
        <v>0</v>
      </c>
      <c r="AZ1303" s="19">
        <v>0</v>
      </c>
      <c r="BA1303" s="19">
        <v>0</v>
      </c>
      <c r="BB1303" s="14">
        <v>0</v>
      </c>
      <c r="BC1303" s="13">
        <v>15</v>
      </c>
      <c r="BD1303" s="19">
        <v>35866</v>
      </c>
      <c r="BE1303" s="19">
        <v>35.866</v>
      </c>
      <c r="BF1303" s="19">
        <v>95.132188947257362</v>
      </c>
      <c r="BG1303" s="14">
        <v>288.2203716131711</v>
      </c>
      <c r="BH1303" s="22">
        <v>197</v>
      </c>
      <c r="BI1303" s="23">
        <v>42.021805999999998</v>
      </c>
      <c r="BJ1303" s="23">
        <v>101.28609967525736</v>
      </c>
      <c r="BK1303" s="14">
        <v>306.86477007100325</v>
      </c>
      <c r="BL1303" t="s">
        <v>539</v>
      </c>
    </row>
    <row r="1304" spans="1:64">
      <c r="A1304" t="s">
        <v>2207</v>
      </c>
      <c r="B1304" t="s">
        <v>2203</v>
      </c>
      <c r="C1304" t="s">
        <v>539</v>
      </c>
      <c r="D1304" t="s">
        <v>942</v>
      </c>
      <c r="E1304">
        <v>2018</v>
      </c>
      <c r="F1304" s="23">
        <v>95.21</v>
      </c>
      <c r="G1304" s="23">
        <v>8.48</v>
      </c>
      <c r="H1304" s="22">
        <v>4183</v>
      </c>
      <c r="I1304" s="34">
        <v>33.009099864929553</v>
      </c>
      <c r="J1304" s="13">
        <v>2</v>
      </c>
      <c r="K1304" s="13">
        <v>3</v>
      </c>
      <c r="L1304" s="19">
        <v>135</v>
      </c>
      <c r="M1304" s="19">
        <v>0.13500000000000001</v>
      </c>
      <c r="N1304" s="19">
        <v>0.80743500000000012</v>
      </c>
      <c r="O1304" s="17">
        <v>2.4460982071730397</v>
      </c>
      <c r="P1304" s="13">
        <v>0</v>
      </c>
      <c r="Q1304" s="13">
        <v>0</v>
      </c>
      <c r="R1304" s="19">
        <v>0</v>
      </c>
      <c r="S1304" s="19">
        <v>0</v>
      </c>
      <c r="T1304" s="19">
        <v>0</v>
      </c>
      <c r="U1304" s="17">
        <v>0</v>
      </c>
      <c r="V1304" s="13">
        <v>0</v>
      </c>
      <c r="W1304" s="13">
        <v>0</v>
      </c>
      <c r="X1304" s="19">
        <v>0</v>
      </c>
      <c r="Y1304" s="19">
        <v>0</v>
      </c>
      <c r="Z1304" s="19">
        <v>0</v>
      </c>
      <c r="AA1304" s="14">
        <v>0</v>
      </c>
      <c r="AB1304" s="13">
        <v>0</v>
      </c>
      <c r="AC1304" s="22" t="s">
        <v>782</v>
      </c>
      <c r="AD1304" s="19">
        <v>0</v>
      </c>
      <c r="AE1304" s="19">
        <v>0</v>
      </c>
      <c r="AF1304" s="19">
        <v>0</v>
      </c>
      <c r="AG1304" s="14">
        <v>0</v>
      </c>
      <c r="AH1304" s="22" t="s">
        <v>782</v>
      </c>
      <c r="AI1304" s="23" t="s">
        <v>782</v>
      </c>
      <c r="AJ1304" s="23" t="s">
        <v>782</v>
      </c>
      <c r="AK1304" s="23" t="s">
        <v>782</v>
      </c>
      <c r="AL1304" s="14" t="s">
        <v>782</v>
      </c>
      <c r="AM1304" s="22" t="s">
        <v>782</v>
      </c>
      <c r="AN1304" s="23" t="s">
        <v>782</v>
      </c>
      <c r="AO1304" s="23" t="s">
        <v>782</v>
      </c>
      <c r="AP1304" s="23" t="s">
        <v>782</v>
      </c>
      <c r="AQ1304" s="14" t="s">
        <v>782</v>
      </c>
      <c r="AR1304" s="13">
        <v>186</v>
      </c>
      <c r="AS1304" s="19">
        <v>6067.360999999999</v>
      </c>
      <c r="AT1304" s="19">
        <v>6.0673609999999982</v>
      </c>
      <c r="AU1304" s="19">
        <v>5.3878165680000034</v>
      </c>
      <c r="AV1304" s="14">
        <v>16.322215964829375</v>
      </c>
      <c r="AW1304" s="13">
        <v>0</v>
      </c>
      <c r="AX1304" s="22" t="s">
        <v>782</v>
      </c>
      <c r="AY1304" s="19">
        <v>0</v>
      </c>
      <c r="AZ1304" s="19">
        <v>0</v>
      </c>
      <c r="BA1304" s="19">
        <v>0</v>
      </c>
      <c r="BB1304" s="14">
        <v>0</v>
      </c>
      <c r="BC1304" s="13">
        <v>15</v>
      </c>
      <c r="BD1304" s="19">
        <v>35866</v>
      </c>
      <c r="BE1304" s="19">
        <v>35.866</v>
      </c>
      <c r="BF1304" s="19">
        <v>94.342647673349973</v>
      </c>
      <c r="BG1304" s="14">
        <v>285.80799858036755</v>
      </c>
      <c r="BH1304" s="22">
        <v>203</v>
      </c>
      <c r="BI1304" s="23">
        <v>42.068360999999996</v>
      </c>
      <c r="BJ1304" s="23">
        <v>100.53789924134998</v>
      </c>
      <c r="BK1304" s="14">
        <v>304.57631275236997</v>
      </c>
      <c r="BL1304" t="s">
        <v>539</v>
      </c>
    </row>
    <row r="1305" spans="1:64">
      <c r="A1305" t="s">
        <v>2208</v>
      </c>
      <c r="B1305" t="s">
        <v>2203</v>
      </c>
      <c r="C1305" t="s">
        <v>539</v>
      </c>
      <c r="D1305" t="s">
        <v>942</v>
      </c>
      <c r="E1305">
        <v>2019</v>
      </c>
      <c r="F1305" s="23">
        <v>95.21</v>
      </c>
      <c r="G1305" s="23">
        <v>8.67</v>
      </c>
      <c r="H1305" s="22">
        <v>4215</v>
      </c>
      <c r="I1305" s="34">
        <v>33.543027185439563</v>
      </c>
      <c r="J1305" s="22">
        <v>2</v>
      </c>
      <c r="K1305" s="22">
        <v>3</v>
      </c>
      <c r="L1305" s="23">
        <v>135</v>
      </c>
      <c r="M1305" s="23">
        <v>0.13500000000000001</v>
      </c>
      <c r="N1305" s="23">
        <v>0.80743500000000012</v>
      </c>
      <c r="O1305" s="14">
        <v>2.4071619879033856</v>
      </c>
      <c r="P1305" s="22">
        <v>0</v>
      </c>
      <c r="Q1305" s="22">
        <v>0</v>
      </c>
      <c r="R1305" s="23">
        <v>0</v>
      </c>
      <c r="S1305" s="23">
        <v>0</v>
      </c>
      <c r="T1305" s="23">
        <v>0</v>
      </c>
      <c r="U1305" s="14">
        <v>0</v>
      </c>
      <c r="V1305" s="22">
        <v>0</v>
      </c>
      <c r="W1305" s="22">
        <v>0</v>
      </c>
      <c r="X1305" s="23">
        <v>0</v>
      </c>
      <c r="Y1305" s="23">
        <v>0</v>
      </c>
      <c r="Z1305" s="23">
        <v>0</v>
      </c>
      <c r="AA1305" s="14">
        <v>0</v>
      </c>
      <c r="AB1305" s="22">
        <v>0</v>
      </c>
      <c r="AC1305" s="22">
        <v>0</v>
      </c>
      <c r="AD1305" s="23">
        <v>0</v>
      </c>
      <c r="AE1305" s="23">
        <v>0</v>
      </c>
      <c r="AF1305" s="23">
        <v>0</v>
      </c>
      <c r="AG1305" s="14">
        <v>0</v>
      </c>
      <c r="AH1305" s="22">
        <v>2</v>
      </c>
      <c r="AI1305" s="23">
        <v>3167.45</v>
      </c>
      <c r="AJ1305" s="23">
        <v>3.1674500000000001</v>
      </c>
      <c r="AK1305" s="23">
        <v>2.8126956000000001</v>
      </c>
      <c r="AL1305" s="14">
        <v>8.385336196552176</v>
      </c>
      <c r="AM1305" s="22">
        <v>201</v>
      </c>
      <c r="AN1305" s="23">
        <v>3363.9460000000004</v>
      </c>
      <c r="AO1305" s="23">
        <v>3.3639459999999977</v>
      </c>
      <c r="AP1305" s="23">
        <v>2.9871840480000023</v>
      </c>
      <c r="AQ1305" s="14">
        <v>8.9055291029209371</v>
      </c>
      <c r="AR1305" s="22">
        <v>203</v>
      </c>
      <c r="AS1305" s="23">
        <v>6531.3960000000006</v>
      </c>
      <c r="AT1305" s="23">
        <v>6.5313959999999973</v>
      </c>
      <c r="AU1305" s="23">
        <v>5.7998796480000028</v>
      </c>
      <c r="AV1305" s="14">
        <v>17.290865299473115</v>
      </c>
      <c r="AW1305" s="22">
        <v>0</v>
      </c>
      <c r="AX1305" s="22" t="s">
        <v>782</v>
      </c>
      <c r="AY1305" s="23">
        <v>0</v>
      </c>
      <c r="AZ1305" s="23">
        <v>0</v>
      </c>
      <c r="BA1305" s="23">
        <v>0</v>
      </c>
      <c r="BB1305" s="14">
        <v>0</v>
      </c>
      <c r="BC1305" s="22">
        <v>15</v>
      </c>
      <c r="BD1305" s="23">
        <v>35866</v>
      </c>
      <c r="BE1305" s="23">
        <v>35.866</v>
      </c>
      <c r="BF1305" s="23">
        <v>96.295192114902406</v>
      </c>
      <c r="BG1305" s="14">
        <v>287.07961145707935</v>
      </c>
      <c r="BH1305" s="22">
        <v>220</v>
      </c>
      <c r="BI1305" s="23">
        <v>42.532395999999999</v>
      </c>
      <c r="BJ1305" s="23">
        <v>102.90250676290241</v>
      </c>
      <c r="BK1305" s="14">
        <v>306.77763874445588</v>
      </c>
      <c r="BL1305" t="s">
        <v>539</v>
      </c>
    </row>
    <row r="1306" spans="1:64">
      <c r="A1306" t="s">
        <v>2209</v>
      </c>
      <c r="B1306" t="s">
        <v>2203</v>
      </c>
      <c r="C1306" t="s">
        <v>539</v>
      </c>
      <c r="D1306" t="s">
        <v>942</v>
      </c>
      <c r="E1306">
        <v>2020</v>
      </c>
      <c r="F1306" s="23">
        <v>95.21</v>
      </c>
      <c r="G1306" s="23">
        <v>8.7200000000000006</v>
      </c>
      <c r="H1306" s="22">
        <v>4301</v>
      </c>
      <c r="I1306" s="34">
        <v>33.940224520832501</v>
      </c>
      <c r="J1306" s="22">
        <v>2</v>
      </c>
      <c r="K1306" s="22">
        <v>3</v>
      </c>
      <c r="L1306" s="23">
        <v>135</v>
      </c>
      <c r="M1306" s="23">
        <v>0.13500000000000001</v>
      </c>
      <c r="N1306" s="23">
        <v>0.80743500000000012</v>
      </c>
      <c r="O1306" s="14">
        <v>2.3789913337326234</v>
      </c>
      <c r="P1306" s="22">
        <v>0</v>
      </c>
      <c r="Q1306" s="22">
        <v>0</v>
      </c>
      <c r="R1306" s="23">
        <v>0</v>
      </c>
      <c r="S1306" s="23">
        <v>0</v>
      </c>
      <c r="T1306" s="23">
        <v>0</v>
      </c>
      <c r="U1306" s="14">
        <v>0</v>
      </c>
      <c r="V1306" s="22">
        <v>0</v>
      </c>
      <c r="W1306" s="22">
        <v>0</v>
      </c>
      <c r="X1306" s="23">
        <v>0</v>
      </c>
      <c r="Y1306" s="23">
        <v>0</v>
      </c>
      <c r="Z1306" s="23">
        <v>0</v>
      </c>
      <c r="AA1306" s="14">
        <v>0</v>
      </c>
      <c r="AB1306" s="22">
        <v>0</v>
      </c>
      <c r="AC1306" s="22">
        <v>0</v>
      </c>
      <c r="AD1306" s="23">
        <v>0</v>
      </c>
      <c r="AE1306" s="23">
        <v>0</v>
      </c>
      <c r="AF1306" s="23">
        <v>0</v>
      </c>
      <c r="AG1306" s="14">
        <v>0</v>
      </c>
      <c r="AH1306" s="22">
        <v>2</v>
      </c>
      <c r="AI1306" s="23">
        <v>3167.45</v>
      </c>
      <c r="AJ1306" s="23">
        <v>3.1674500000000001</v>
      </c>
      <c r="AK1306" s="23">
        <v>2.8126956000000001</v>
      </c>
      <c r="AL1306" s="14">
        <v>8.2872038700674118</v>
      </c>
      <c r="AM1306" s="22">
        <v>214</v>
      </c>
      <c r="AN1306" s="23">
        <v>3615.6730000000007</v>
      </c>
      <c r="AO1306" s="23">
        <v>3.6156729999999979</v>
      </c>
      <c r="AP1306" s="23">
        <v>3.2107176240000022</v>
      </c>
      <c r="AQ1306" s="14">
        <v>9.4599186343898953</v>
      </c>
      <c r="AR1306" s="22">
        <v>216</v>
      </c>
      <c r="AS1306" s="23">
        <v>6783.1230000000005</v>
      </c>
      <c r="AT1306" s="23">
        <v>6.783122999999998</v>
      </c>
      <c r="AU1306" s="23">
        <v>6.0234132240000022</v>
      </c>
      <c r="AV1306" s="14">
        <v>17.747122504457309</v>
      </c>
      <c r="AW1306" s="22">
        <v>0</v>
      </c>
      <c r="AX1306" s="22">
        <v>0</v>
      </c>
      <c r="AY1306" s="23">
        <v>0</v>
      </c>
      <c r="AZ1306" s="23">
        <v>0</v>
      </c>
      <c r="BA1306" s="23">
        <v>0</v>
      </c>
      <c r="BB1306" s="14">
        <v>0</v>
      </c>
      <c r="BC1306" s="22">
        <v>15</v>
      </c>
      <c r="BD1306" s="23">
        <v>35450</v>
      </c>
      <c r="BE1306" s="23">
        <v>35.450000000000003</v>
      </c>
      <c r="BF1306" s="23">
        <v>97.782325225069229</v>
      </c>
      <c r="BG1306" s="14">
        <v>288.10158626101742</v>
      </c>
      <c r="BH1306" s="22">
        <v>233</v>
      </c>
      <c r="BI1306" s="23">
        <v>42.368122999999997</v>
      </c>
      <c r="BJ1306" s="23">
        <v>104.61317344906922</v>
      </c>
      <c r="BK1306" s="14">
        <v>308.22770009920737</v>
      </c>
      <c r="BL1306" t="s">
        <v>539</v>
      </c>
    </row>
    <row r="1307" spans="1:64">
      <c r="A1307" t="s">
        <v>2210</v>
      </c>
      <c r="B1307" t="s">
        <v>2203</v>
      </c>
      <c r="C1307" t="s">
        <v>539</v>
      </c>
      <c r="D1307" t="s">
        <v>942</v>
      </c>
      <c r="E1307">
        <v>2021</v>
      </c>
      <c r="F1307" s="23">
        <v>95.21</v>
      </c>
      <c r="G1307" s="23">
        <v>8.65</v>
      </c>
      <c r="H1307" s="22">
        <v>4361</v>
      </c>
      <c r="I1307" s="34">
        <v>32.25</v>
      </c>
      <c r="J1307" s="22">
        <v>2</v>
      </c>
      <c r="K1307" s="22">
        <v>3</v>
      </c>
      <c r="L1307" s="23">
        <v>135</v>
      </c>
      <c r="M1307" s="23">
        <v>0.13500000000000001</v>
      </c>
      <c r="N1307" s="23">
        <v>0.80743500000000001</v>
      </c>
      <c r="O1307" s="14">
        <v>2.5</v>
      </c>
      <c r="P1307" s="22">
        <v>0</v>
      </c>
      <c r="Q1307" s="22">
        <v>0</v>
      </c>
      <c r="R1307" s="23">
        <v>0</v>
      </c>
      <c r="S1307" s="23">
        <v>0</v>
      </c>
      <c r="T1307" s="23">
        <v>0</v>
      </c>
      <c r="U1307" s="14">
        <v>0</v>
      </c>
      <c r="V1307" s="22">
        <v>0</v>
      </c>
      <c r="W1307" s="22">
        <v>0</v>
      </c>
      <c r="X1307" s="23">
        <v>0</v>
      </c>
      <c r="Y1307" s="23">
        <v>0</v>
      </c>
      <c r="Z1307" s="23">
        <v>0</v>
      </c>
      <c r="AA1307" s="14">
        <v>0</v>
      </c>
      <c r="AB1307" s="22">
        <v>0</v>
      </c>
      <c r="AC1307" s="22">
        <v>0</v>
      </c>
      <c r="AD1307" s="23">
        <v>0</v>
      </c>
      <c r="AE1307" s="23">
        <v>0</v>
      </c>
      <c r="AF1307" s="23">
        <v>0</v>
      </c>
      <c r="AG1307" s="14">
        <v>0</v>
      </c>
      <c r="AH1307" s="22">
        <v>2</v>
      </c>
      <c r="AI1307" s="23">
        <v>3167.85</v>
      </c>
      <c r="AJ1307" s="23">
        <v>3.1678500000000001</v>
      </c>
      <c r="AK1307" s="23">
        <v>2.8346647630000001</v>
      </c>
      <c r="AL1307" s="14">
        <v>8.7899999999999991</v>
      </c>
      <c r="AM1307" s="22">
        <v>224</v>
      </c>
      <c r="AN1307" s="23">
        <v>3779.433</v>
      </c>
      <c r="AO1307" s="23">
        <v>3.779433</v>
      </c>
      <c r="AP1307" s="23">
        <v>3.3819232449999999</v>
      </c>
      <c r="AQ1307" s="14">
        <v>10.49</v>
      </c>
      <c r="AR1307" s="22">
        <v>226</v>
      </c>
      <c r="AS1307" s="23">
        <v>6947.2830000000004</v>
      </c>
      <c r="AT1307" s="23">
        <v>6.9472829999999997</v>
      </c>
      <c r="AU1307" s="23">
        <v>6.2165880080000004</v>
      </c>
      <c r="AV1307" s="14">
        <v>19.28</v>
      </c>
      <c r="AW1307" s="22">
        <v>0</v>
      </c>
      <c r="AX1307" s="22">
        <v>0</v>
      </c>
      <c r="AY1307" s="23">
        <v>0</v>
      </c>
      <c r="AZ1307" s="23">
        <v>0</v>
      </c>
      <c r="BA1307" s="23">
        <v>0</v>
      </c>
      <c r="BB1307" s="14">
        <v>0</v>
      </c>
      <c r="BC1307" s="22">
        <v>18</v>
      </c>
      <c r="BD1307" s="23">
        <v>46850</v>
      </c>
      <c r="BE1307" s="23">
        <v>46.85</v>
      </c>
      <c r="BF1307" s="23">
        <v>114.2952652</v>
      </c>
      <c r="BG1307" s="14">
        <v>354.43</v>
      </c>
      <c r="BH1307" s="22">
        <v>246</v>
      </c>
      <c r="BI1307" s="23">
        <v>53.93</v>
      </c>
      <c r="BJ1307" s="23">
        <v>121.32</v>
      </c>
      <c r="BK1307" s="14">
        <v>376.21</v>
      </c>
      <c r="BL1307" t="s">
        <v>539</v>
      </c>
    </row>
    <row r="1308" spans="1:64">
      <c r="A1308" t="s">
        <v>2211</v>
      </c>
      <c r="B1308" t="s">
        <v>2203</v>
      </c>
      <c r="C1308" t="s">
        <v>539</v>
      </c>
      <c r="D1308" s="111" t="s">
        <v>942</v>
      </c>
      <c r="E1308" s="110">
        <v>2022</v>
      </c>
      <c r="F1308" s="23"/>
      <c r="G1308" s="23"/>
      <c r="H1308" s="22">
        <v>4400</v>
      </c>
      <c r="I1308" s="34">
        <v>31.88916795283739</v>
      </c>
      <c r="J1308" s="22">
        <v>3</v>
      </c>
      <c r="K1308" s="22">
        <v>4</v>
      </c>
      <c r="L1308" s="23">
        <v>1635</v>
      </c>
      <c r="M1308" s="23">
        <v>1.635</v>
      </c>
      <c r="N1308" s="23">
        <v>9.675930000000001</v>
      </c>
      <c r="O1308" s="14">
        <v>30.342372100489595</v>
      </c>
      <c r="P1308" s="22">
        <v>0</v>
      </c>
      <c r="Q1308" s="22">
        <v>0</v>
      </c>
      <c r="R1308" s="23">
        <v>0</v>
      </c>
      <c r="S1308" s="23">
        <v>0</v>
      </c>
      <c r="T1308" s="23">
        <v>0</v>
      </c>
      <c r="U1308" s="14">
        <v>0</v>
      </c>
      <c r="V1308" s="22">
        <v>0</v>
      </c>
      <c r="W1308" s="22">
        <v>0</v>
      </c>
      <c r="X1308" s="23">
        <v>0</v>
      </c>
      <c r="Y1308" s="23">
        <v>0</v>
      </c>
      <c r="Z1308" s="23">
        <v>0</v>
      </c>
      <c r="AA1308" s="14">
        <v>0</v>
      </c>
      <c r="AB1308" s="22">
        <v>0</v>
      </c>
      <c r="AC1308" s="22">
        <v>0</v>
      </c>
      <c r="AD1308" s="23">
        <v>0</v>
      </c>
      <c r="AE1308" s="23">
        <v>0</v>
      </c>
      <c r="AF1308" s="23">
        <v>0</v>
      </c>
      <c r="AG1308" s="14">
        <v>0</v>
      </c>
      <c r="AH1308" s="22">
        <v>2</v>
      </c>
      <c r="AI1308" s="23">
        <v>3167.85</v>
      </c>
      <c r="AJ1308" s="23">
        <v>3.1678500000000001</v>
      </c>
      <c r="AK1308" s="23">
        <v>3.2450312384219235</v>
      </c>
      <c r="AL1308" s="14">
        <v>10.175967097107003</v>
      </c>
      <c r="AM1308" s="22">
        <v>256</v>
      </c>
      <c r="AN1308" s="23">
        <v>4046.7930000000001</v>
      </c>
      <c r="AO1308" s="23">
        <v>4.0467929999999983</v>
      </c>
      <c r="AP1308" s="23">
        <v>4.145388733818578</v>
      </c>
      <c r="AQ1308" s="14">
        <v>12.999363106461157</v>
      </c>
      <c r="AR1308" s="22">
        <v>258</v>
      </c>
      <c r="AS1308" s="23">
        <v>7214.643</v>
      </c>
      <c r="AT1308" s="23">
        <v>7.2146430000000006</v>
      </c>
      <c r="AU1308" s="23">
        <v>7.3904199722404993</v>
      </c>
      <c r="AV1308" s="14">
        <v>23.175330203568151</v>
      </c>
      <c r="AW1308" s="22">
        <v>0</v>
      </c>
      <c r="AX1308" s="22">
        <v>0</v>
      </c>
      <c r="AY1308" s="23">
        <v>0</v>
      </c>
      <c r="AZ1308" s="23">
        <v>0</v>
      </c>
      <c r="BA1308" s="23">
        <v>0</v>
      </c>
      <c r="BB1308" s="14">
        <v>0</v>
      </c>
      <c r="BC1308" s="22">
        <v>20</v>
      </c>
      <c r="BD1308" s="23">
        <v>54800</v>
      </c>
      <c r="BE1308" s="23">
        <v>54.800000000000011</v>
      </c>
      <c r="BF1308" s="23">
        <v>147.50151785456742</v>
      </c>
      <c r="BG1308" s="14">
        <v>462.54426604267434</v>
      </c>
      <c r="BH1308" s="22">
        <v>281</v>
      </c>
      <c r="BI1308" s="23">
        <v>63.649643000000012</v>
      </c>
      <c r="BJ1308" s="23">
        <v>164.56786782680791</v>
      </c>
      <c r="BK1308" s="14">
        <v>516.0619683467321</v>
      </c>
      <c r="BL1308" t="s">
        <v>539</v>
      </c>
    </row>
    <row r="1309" spans="1:64">
      <c r="A1309" t="s">
        <v>2212</v>
      </c>
      <c r="B1309" t="s">
        <v>2203</v>
      </c>
      <c r="C1309" t="s">
        <v>539</v>
      </c>
      <c r="D1309" t="s">
        <v>942</v>
      </c>
      <c r="E1309">
        <v>2023</v>
      </c>
      <c r="F1309">
        <v>95.21</v>
      </c>
      <c r="G1309">
        <v>8.91</v>
      </c>
      <c r="H1309">
        <v>4418</v>
      </c>
      <c r="I1309">
        <v>31.88916795283739</v>
      </c>
      <c r="J1309">
        <v>2</v>
      </c>
      <c r="K1309">
        <v>4</v>
      </c>
      <c r="L1309">
        <v>136.5</v>
      </c>
      <c r="M1309">
        <v>0.13650000000000001</v>
      </c>
      <c r="N1309">
        <v>0.80780700000000005</v>
      </c>
      <c r="O1309">
        <v>2.5331705148115167</v>
      </c>
      <c r="P1309">
        <v>0</v>
      </c>
      <c r="Q1309">
        <v>0</v>
      </c>
      <c r="R1309">
        <v>0</v>
      </c>
      <c r="S1309">
        <v>0</v>
      </c>
      <c r="T1309">
        <v>0</v>
      </c>
      <c r="U1309">
        <v>0</v>
      </c>
      <c r="V1309">
        <v>0</v>
      </c>
      <c r="W1309">
        <v>0</v>
      </c>
      <c r="X1309">
        <v>0</v>
      </c>
      <c r="Y1309">
        <v>0</v>
      </c>
      <c r="Z1309">
        <v>0</v>
      </c>
      <c r="AA1309">
        <v>0</v>
      </c>
      <c r="AG1309">
        <v>0</v>
      </c>
      <c r="AH1309">
        <v>2</v>
      </c>
      <c r="AI1309">
        <v>3167.85</v>
      </c>
      <c r="AJ1309">
        <v>3.1678500000000001</v>
      </c>
      <c r="AK1309">
        <v>2.971403</v>
      </c>
      <c r="AL1309">
        <v>10.064886</v>
      </c>
      <c r="AM1309">
        <v>333</v>
      </c>
      <c r="AN1309">
        <v>4906.5129999999999</v>
      </c>
      <c r="AO1309">
        <v>4.9065130000000003</v>
      </c>
      <c r="AP1309">
        <v>4.6022470000000002</v>
      </c>
      <c r="AQ1309">
        <v>14.432007153044919</v>
      </c>
      <c r="AR1309">
        <v>346</v>
      </c>
      <c r="AS1309">
        <v>8083.3130000000001</v>
      </c>
      <c r="AT1309">
        <v>8.0833130000000004</v>
      </c>
      <c r="AU1309">
        <v>7.5820444154888698</v>
      </c>
      <c r="AV1309">
        <v>23.776237833180108</v>
      </c>
      <c r="AW1309">
        <v>0</v>
      </c>
      <c r="AX1309">
        <v>0</v>
      </c>
      <c r="AY1309">
        <v>0</v>
      </c>
      <c r="AZ1309">
        <v>0</v>
      </c>
      <c r="BA1309">
        <v>0</v>
      </c>
      <c r="BB1309">
        <v>0</v>
      </c>
      <c r="BC1309">
        <v>20</v>
      </c>
      <c r="BD1309">
        <v>54800</v>
      </c>
      <c r="BE1309">
        <v>54.8</v>
      </c>
      <c r="BF1309">
        <v>176.12347600000001</v>
      </c>
      <c r="BG1309">
        <v>552.29875003474069</v>
      </c>
      <c r="BH1309">
        <v>368</v>
      </c>
      <c r="BI1309">
        <v>63.019812999999999</v>
      </c>
      <c r="BJ1309">
        <v>184.51332741548887</v>
      </c>
      <c r="BK1309">
        <v>578.60815838273231</v>
      </c>
      <c r="BL1309" t="s">
        <v>539</v>
      </c>
    </row>
    <row r="1310" spans="1:64">
      <c r="A1310" t="s">
        <v>2213</v>
      </c>
      <c r="B1310" t="s">
        <v>2203</v>
      </c>
      <c r="C1310" t="s">
        <v>539</v>
      </c>
      <c r="D1310" t="s">
        <v>942</v>
      </c>
      <c r="E1310">
        <v>2024</v>
      </c>
      <c r="F1310">
        <v>95.21</v>
      </c>
      <c r="G1310">
        <v>8.93</v>
      </c>
      <c r="H1310">
        <v>4416</v>
      </c>
      <c r="I1310">
        <v>30.280945422028463</v>
      </c>
      <c r="J1310">
        <v>2</v>
      </c>
      <c r="K1310">
        <v>4</v>
      </c>
      <c r="L1310">
        <v>136.5</v>
      </c>
      <c r="M1310">
        <v>0.13650000000000001</v>
      </c>
      <c r="N1310">
        <v>0.80780700000000005</v>
      </c>
      <c r="O1310">
        <v>2.6677073279632317</v>
      </c>
      <c r="P1310">
        <v>0</v>
      </c>
      <c r="Q1310">
        <v>0</v>
      </c>
      <c r="R1310">
        <v>0</v>
      </c>
      <c r="S1310">
        <v>0</v>
      </c>
      <c r="T1310">
        <v>0</v>
      </c>
      <c r="U1310">
        <v>0</v>
      </c>
      <c r="V1310">
        <v>0</v>
      </c>
      <c r="W1310">
        <v>0</v>
      </c>
      <c r="X1310">
        <v>0</v>
      </c>
      <c r="Y1310">
        <v>0</v>
      </c>
      <c r="Z1310">
        <v>0</v>
      </c>
      <c r="AA1310">
        <v>0</v>
      </c>
      <c r="AB1310">
        <v>0</v>
      </c>
      <c r="AC1310">
        <v>0</v>
      </c>
      <c r="AD1310">
        <v>0</v>
      </c>
      <c r="AE1310">
        <v>0</v>
      </c>
      <c r="AF1310">
        <v>0</v>
      </c>
      <c r="AG1310">
        <v>0</v>
      </c>
      <c r="AH1310">
        <v>1</v>
      </c>
      <c r="AI1310">
        <v>3158.4</v>
      </c>
      <c r="AJ1310">
        <v>3.1583999999999999</v>
      </c>
      <c r="AK1310">
        <v>2.8486993302367489</v>
      </c>
      <c r="AL1310">
        <v>9.4075640325430765</v>
      </c>
      <c r="AM1310">
        <v>419</v>
      </c>
      <c r="AN1310">
        <v>5892.0600000000059</v>
      </c>
      <c r="AO1310">
        <v>5.8920599999999999</v>
      </c>
      <c r="AP1310">
        <v>5.3143070465155553</v>
      </c>
      <c r="AQ1310">
        <v>17.550003715041072</v>
      </c>
      <c r="AR1310">
        <v>443</v>
      </c>
      <c r="AS1310">
        <v>9072.3200000000088</v>
      </c>
      <c r="AT1310">
        <v>9.0723199999999995</v>
      </c>
      <c r="AU1310">
        <v>8.1827228684439746</v>
      </c>
      <c r="AV1310">
        <v>27.022679623771893</v>
      </c>
      <c r="AW1310">
        <v>0</v>
      </c>
      <c r="AX1310">
        <v>0</v>
      </c>
      <c r="AY1310">
        <v>0</v>
      </c>
      <c r="AZ1310">
        <v>0</v>
      </c>
      <c r="BA1310">
        <v>0</v>
      </c>
      <c r="BB1310">
        <v>0</v>
      </c>
      <c r="BC1310">
        <v>23</v>
      </c>
      <c r="BD1310">
        <v>69800</v>
      </c>
      <c r="BE1310">
        <v>69.8</v>
      </c>
      <c r="BF1310">
        <v>194.91251890270689</v>
      </c>
      <c r="BG1310">
        <v>643.68042736510461</v>
      </c>
      <c r="BH1310">
        <v>468</v>
      </c>
      <c r="BI1310">
        <v>79.00882</v>
      </c>
      <c r="BJ1310">
        <v>203.90304877115088</v>
      </c>
      <c r="BK1310">
        <v>673.37081431683976</v>
      </c>
      <c r="BL1310" t="s">
        <v>539</v>
      </c>
    </row>
    <row r="1311" spans="1:64">
      <c r="A1311" t="s">
        <v>2214</v>
      </c>
      <c r="B1311" t="s">
        <v>2215</v>
      </c>
      <c r="C1311" t="s">
        <v>540</v>
      </c>
      <c r="D1311" t="s">
        <v>942</v>
      </c>
      <c r="E1311">
        <v>2012</v>
      </c>
      <c r="F1311" s="23">
        <v>139.49</v>
      </c>
      <c r="G1311" s="23">
        <v>27.87</v>
      </c>
      <c r="H1311" s="22">
        <v>55502</v>
      </c>
      <c r="I1311" s="34">
        <v>452.24453799999998</v>
      </c>
      <c r="J1311" s="22">
        <v>10</v>
      </c>
      <c r="K1311" s="22" t="s">
        <v>782</v>
      </c>
      <c r="L1311" s="23">
        <v>3365</v>
      </c>
      <c r="M1311" s="23">
        <v>3.3650000000000002</v>
      </c>
      <c r="N1311" s="23">
        <v>24.645063999999998</v>
      </c>
      <c r="O1311" s="14">
        <v>5.4494995360231409</v>
      </c>
      <c r="P1311" s="22">
        <v>0</v>
      </c>
      <c r="Q1311" s="22" t="s">
        <v>782</v>
      </c>
      <c r="R1311" s="23">
        <v>0</v>
      </c>
      <c r="S1311" s="23">
        <v>0</v>
      </c>
      <c r="T1311" s="23">
        <v>0</v>
      </c>
      <c r="U1311" s="14">
        <v>0</v>
      </c>
      <c r="V1311" s="22">
        <v>0</v>
      </c>
      <c r="W1311" s="22" t="s">
        <v>782</v>
      </c>
      <c r="X1311" s="23">
        <v>0</v>
      </c>
      <c r="Y1311" s="23">
        <v>0</v>
      </c>
      <c r="Z1311" s="23">
        <v>0</v>
      </c>
      <c r="AA1311" s="14">
        <v>0</v>
      </c>
      <c r="AB1311" s="22">
        <v>0</v>
      </c>
      <c r="AC1311" s="22" t="s">
        <v>782</v>
      </c>
      <c r="AD1311" s="23">
        <v>0</v>
      </c>
      <c r="AE1311" s="23">
        <v>0</v>
      </c>
      <c r="AF1311" s="23">
        <v>0</v>
      </c>
      <c r="AG1311" s="14">
        <v>0</v>
      </c>
      <c r="AH1311" s="22" t="s">
        <v>782</v>
      </c>
      <c r="AI1311" s="23" t="s">
        <v>782</v>
      </c>
      <c r="AJ1311" s="23" t="s">
        <v>782</v>
      </c>
      <c r="AK1311" s="23" t="s">
        <v>782</v>
      </c>
      <c r="AL1311" s="14" t="s">
        <v>782</v>
      </c>
      <c r="AM1311" s="22" t="s">
        <v>782</v>
      </c>
      <c r="AN1311" s="23" t="s">
        <v>782</v>
      </c>
      <c r="AO1311" s="23" t="s">
        <v>782</v>
      </c>
      <c r="AP1311" s="23" t="s">
        <v>782</v>
      </c>
      <c r="AQ1311" s="14" t="s">
        <v>782</v>
      </c>
      <c r="AR1311" s="22">
        <v>1069</v>
      </c>
      <c r="AS1311" s="23">
        <v>16833.591000000004</v>
      </c>
      <c r="AT1311" s="23">
        <v>16.833591000000006</v>
      </c>
      <c r="AU1311" s="23">
        <v>14.09872</v>
      </c>
      <c r="AV1311" s="14">
        <v>3.117499232240589</v>
      </c>
      <c r="AW1311" s="22">
        <v>0</v>
      </c>
      <c r="AX1311" s="22" t="s">
        <v>782</v>
      </c>
      <c r="AY1311" s="23">
        <v>0</v>
      </c>
      <c r="AZ1311" s="23">
        <v>0</v>
      </c>
      <c r="BA1311" s="23">
        <v>0</v>
      </c>
      <c r="BB1311" s="14">
        <v>0</v>
      </c>
      <c r="BC1311" s="22">
        <v>0</v>
      </c>
      <c r="BD1311" s="23">
        <v>0</v>
      </c>
      <c r="BE1311" s="23">
        <v>0</v>
      </c>
      <c r="BF1311" s="23">
        <v>0</v>
      </c>
      <c r="BG1311" s="14">
        <v>0</v>
      </c>
      <c r="BH1311" s="22">
        <v>1079</v>
      </c>
      <c r="BI1311" s="23">
        <v>20.198591000000008</v>
      </c>
      <c r="BJ1311" s="23">
        <v>38.743783999999998</v>
      </c>
      <c r="BK1311" s="14">
        <v>8.5669987682637299</v>
      </c>
      <c r="BL1311" t="s">
        <v>540</v>
      </c>
    </row>
    <row r="1312" spans="1:64">
      <c r="A1312" t="s">
        <v>2216</v>
      </c>
      <c r="B1312" t="s">
        <v>2215</v>
      </c>
      <c r="C1312" t="s">
        <v>540</v>
      </c>
      <c r="D1312" t="s">
        <v>942</v>
      </c>
      <c r="E1312">
        <v>2015</v>
      </c>
      <c r="F1312" s="23">
        <v>139.49</v>
      </c>
      <c r="G1312" s="23">
        <v>28.27</v>
      </c>
      <c r="H1312" s="22">
        <v>56769</v>
      </c>
      <c r="I1312" s="34">
        <v>456.86699892471398</v>
      </c>
      <c r="J1312" s="13">
        <v>6</v>
      </c>
      <c r="K1312" s="13">
        <v>11</v>
      </c>
      <c r="L1312" s="19">
        <v>5024</v>
      </c>
      <c r="M1312" s="35">
        <v>5.024</v>
      </c>
      <c r="N1312" s="19">
        <v>30.050327428812722</v>
      </c>
      <c r="O1312" s="17">
        <v>6.5774782375482204</v>
      </c>
      <c r="P1312" s="36">
        <v>0</v>
      </c>
      <c r="Q1312" s="37">
        <v>0</v>
      </c>
      <c r="R1312" s="38">
        <v>0</v>
      </c>
      <c r="S1312" s="27">
        <v>0</v>
      </c>
      <c r="T1312" s="23">
        <v>0</v>
      </c>
      <c r="U1312" s="17">
        <v>0</v>
      </c>
      <c r="V1312" s="22">
        <v>0</v>
      </c>
      <c r="W1312" s="22">
        <v>0</v>
      </c>
      <c r="X1312" s="23">
        <v>0</v>
      </c>
      <c r="Y1312" s="27">
        <v>0</v>
      </c>
      <c r="Z1312" s="27">
        <v>0</v>
      </c>
      <c r="AA1312" s="14">
        <v>0</v>
      </c>
      <c r="AB1312" s="39">
        <v>1</v>
      </c>
      <c r="AC1312" s="22" t="s">
        <v>782</v>
      </c>
      <c r="AD1312" s="23">
        <v>0</v>
      </c>
      <c r="AE1312" s="23">
        <v>0</v>
      </c>
      <c r="AF1312" s="23">
        <v>1.6899369900000001</v>
      </c>
      <c r="AG1312" s="14">
        <v>0.36989692710951982</v>
      </c>
      <c r="AH1312" s="22" t="s">
        <v>782</v>
      </c>
      <c r="AI1312" s="23" t="s">
        <v>782</v>
      </c>
      <c r="AJ1312" s="23" t="s">
        <v>782</v>
      </c>
      <c r="AK1312" s="23" t="s">
        <v>782</v>
      </c>
      <c r="AL1312" s="14" t="s">
        <v>782</v>
      </c>
      <c r="AM1312" s="22" t="s">
        <v>782</v>
      </c>
      <c r="AN1312" s="23" t="s">
        <v>782</v>
      </c>
      <c r="AO1312" s="23" t="s">
        <v>782</v>
      </c>
      <c r="AP1312" s="23" t="s">
        <v>782</v>
      </c>
      <c r="AQ1312" s="14" t="s">
        <v>782</v>
      </c>
      <c r="AR1312" s="40">
        <v>1294</v>
      </c>
      <c r="AS1312" s="41">
        <v>21168.090999999989</v>
      </c>
      <c r="AT1312" s="23">
        <v>21.16809099999999</v>
      </c>
      <c r="AU1312" s="23">
        <v>18.800710390224136</v>
      </c>
      <c r="AV1312" s="14">
        <v>4.1151386365120803</v>
      </c>
      <c r="AW1312" s="22">
        <v>0</v>
      </c>
      <c r="AX1312" s="22" t="s">
        <v>782</v>
      </c>
      <c r="AY1312" s="23">
        <v>0</v>
      </c>
      <c r="AZ1312" s="23">
        <v>0</v>
      </c>
      <c r="BA1312" s="23">
        <v>0</v>
      </c>
      <c r="BB1312" s="14">
        <v>0</v>
      </c>
      <c r="BC1312" s="42">
        <v>0</v>
      </c>
      <c r="BD1312" s="46">
        <v>0</v>
      </c>
      <c r="BE1312" s="44">
        <v>0</v>
      </c>
      <c r="BF1312" s="23">
        <v>0</v>
      </c>
      <c r="BG1312" s="14">
        <v>0</v>
      </c>
      <c r="BH1312" s="22">
        <v>1301</v>
      </c>
      <c r="BI1312" s="23">
        <v>26.192090999999991</v>
      </c>
      <c r="BJ1312" s="23">
        <v>50.540974809036854</v>
      </c>
      <c r="BK1312" s="14">
        <v>11.062513801169821</v>
      </c>
      <c r="BL1312" t="s">
        <v>540</v>
      </c>
    </row>
    <row r="1313" spans="1:64">
      <c r="A1313" t="s">
        <v>2217</v>
      </c>
      <c r="B1313" t="s">
        <v>2215</v>
      </c>
      <c r="C1313" t="s">
        <v>540</v>
      </c>
      <c r="D1313" t="s">
        <v>942</v>
      </c>
      <c r="E1313">
        <v>2016</v>
      </c>
      <c r="F1313" s="23">
        <v>139.49</v>
      </c>
      <c r="G1313" s="23">
        <v>28.19</v>
      </c>
      <c r="H1313" s="22">
        <v>57241</v>
      </c>
      <c r="I1313" s="34">
        <v>482.67349792751583</v>
      </c>
      <c r="J1313" s="13">
        <v>6</v>
      </c>
      <c r="K1313" s="13">
        <v>11</v>
      </c>
      <c r="L1313" s="19">
        <v>5024</v>
      </c>
      <c r="M1313" s="35">
        <v>5.024</v>
      </c>
      <c r="N1313" s="19">
        <v>30.048544</v>
      </c>
      <c r="O1313" s="17">
        <v>6.2254389621599771</v>
      </c>
      <c r="P1313" s="13">
        <v>0</v>
      </c>
      <c r="Q1313" s="13">
        <v>0</v>
      </c>
      <c r="R1313" s="19">
        <v>0</v>
      </c>
      <c r="S1313" s="27">
        <v>0</v>
      </c>
      <c r="T1313" s="19">
        <v>0</v>
      </c>
      <c r="U1313" s="17">
        <v>0</v>
      </c>
      <c r="V1313" s="13">
        <v>0</v>
      </c>
      <c r="W1313" s="13">
        <v>0</v>
      </c>
      <c r="X1313" s="19">
        <v>0</v>
      </c>
      <c r="Y1313" s="27">
        <v>0</v>
      </c>
      <c r="Z1313" s="19">
        <v>0</v>
      </c>
      <c r="AA1313" s="14">
        <v>0</v>
      </c>
      <c r="AB1313" s="13">
        <v>1</v>
      </c>
      <c r="AC1313" s="22" t="s">
        <v>782</v>
      </c>
      <c r="AD1313" s="19">
        <v>0</v>
      </c>
      <c r="AE1313" s="23">
        <v>0</v>
      </c>
      <c r="AF1313" s="19">
        <v>1.8109582679999998</v>
      </c>
      <c r="AG1313" s="14">
        <v>0.37519322601630711</v>
      </c>
      <c r="AH1313" s="22" t="s">
        <v>782</v>
      </c>
      <c r="AI1313" s="23" t="s">
        <v>782</v>
      </c>
      <c r="AJ1313" s="23" t="s">
        <v>782</v>
      </c>
      <c r="AK1313" s="23" t="s">
        <v>782</v>
      </c>
      <c r="AL1313" s="14" t="s">
        <v>782</v>
      </c>
      <c r="AM1313" s="22" t="s">
        <v>782</v>
      </c>
      <c r="AN1313" s="23" t="s">
        <v>782</v>
      </c>
      <c r="AO1313" s="23" t="s">
        <v>782</v>
      </c>
      <c r="AP1313" s="23" t="s">
        <v>782</v>
      </c>
      <c r="AQ1313" s="14" t="s">
        <v>782</v>
      </c>
      <c r="AR1313" s="13">
        <v>1344</v>
      </c>
      <c r="AS1313" s="19">
        <v>22502.131000000041</v>
      </c>
      <c r="AT1313" s="23">
        <v>22.502131000000041</v>
      </c>
      <c r="AU1313" s="19">
        <v>19.981892328000033</v>
      </c>
      <c r="AV1313" s="14">
        <v>4.1398362275528875</v>
      </c>
      <c r="AW1313" s="13">
        <v>0</v>
      </c>
      <c r="AX1313" s="22" t="s">
        <v>782</v>
      </c>
      <c r="AY1313" s="19">
        <v>0</v>
      </c>
      <c r="AZ1313" s="23">
        <v>0</v>
      </c>
      <c r="BA1313" s="19">
        <v>0</v>
      </c>
      <c r="BB1313" s="14">
        <v>0</v>
      </c>
      <c r="BC1313" s="13">
        <v>0</v>
      </c>
      <c r="BD1313" s="19">
        <v>0</v>
      </c>
      <c r="BE1313" s="44">
        <v>0</v>
      </c>
      <c r="BF1313" s="19">
        <v>0</v>
      </c>
      <c r="BG1313" s="14">
        <v>0</v>
      </c>
      <c r="BH1313" s="22">
        <v>1351</v>
      </c>
      <c r="BI1313" s="23">
        <v>27.526131000000042</v>
      </c>
      <c r="BJ1313" s="23">
        <v>51.841394596000029</v>
      </c>
      <c r="BK1313" s="14">
        <v>10.740468415729172</v>
      </c>
      <c r="BL1313" t="s">
        <v>540</v>
      </c>
    </row>
    <row r="1314" spans="1:64">
      <c r="A1314" t="s">
        <v>2218</v>
      </c>
      <c r="B1314" t="s">
        <v>2215</v>
      </c>
      <c r="C1314" t="s">
        <v>540</v>
      </c>
      <c r="D1314" t="s">
        <v>942</v>
      </c>
      <c r="E1314">
        <v>2017</v>
      </c>
      <c r="F1314" s="23">
        <v>139.49</v>
      </c>
      <c r="G1314" s="23">
        <v>28.31</v>
      </c>
      <c r="H1314" s="22">
        <v>57715</v>
      </c>
      <c r="I1314" s="34">
        <v>453.35192892147865</v>
      </c>
      <c r="J1314" s="13">
        <v>6</v>
      </c>
      <c r="K1314" s="13">
        <v>11</v>
      </c>
      <c r="L1314" s="19">
        <v>5024</v>
      </c>
      <c r="M1314" s="19">
        <v>5.0240000000000009</v>
      </c>
      <c r="N1314" s="19">
        <v>30.048544</v>
      </c>
      <c r="O1314" s="17">
        <v>6.628083412258837</v>
      </c>
      <c r="P1314" s="13">
        <v>0</v>
      </c>
      <c r="Q1314" s="13">
        <v>0</v>
      </c>
      <c r="R1314" s="19">
        <v>0</v>
      </c>
      <c r="S1314" s="19">
        <v>0</v>
      </c>
      <c r="T1314" s="19">
        <v>0</v>
      </c>
      <c r="U1314" s="17">
        <v>0</v>
      </c>
      <c r="V1314" s="13">
        <v>0</v>
      </c>
      <c r="W1314" s="13">
        <v>0</v>
      </c>
      <c r="X1314" s="19">
        <v>0</v>
      </c>
      <c r="Y1314" s="19">
        <v>0</v>
      </c>
      <c r="Z1314" s="19">
        <v>0</v>
      </c>
      <c r="AA1314" s="14">
        <v>0</v>
      </c>
      <c r="AB1314" s="13">
        <v>1</v>
      </c>
      <c r="AC1314" s="22" t="s">
        <v>782</v>
      </c>
      <c r="AD1314" s="19">
        <v>0</v>
      </c>
      <c r="AE1314" s="19">
        <v>0</v>
      </c>
      <c r="AF1314" s="19">
        <v>1.5687722399999999</v>
      </c>
      <c r="AG1314" s="14">
        <v>0.34603850561132476</v>
      </c>
      <c r="AH1314" s="22" t="s">
        <v>782</v>
      </c>
      <c r="AI1314" s="23" t="s">
        <v>782</v>
      </c>
      <c r="AJ1314" s="23" t="s">
        <v>782</v>
      </c>
      <c r="AK1314" s="23" t="s">
        <v>782</v>
      </c>
      <c r="AL1314" s="14" t="s">
        <v>782</v>
      </c>
      <c r="AM1314" s="22" t="s">
        <v>782</v>
      </c>
      <c r="AN1314" s="23" t="s">
        <v>782</v>
      </c>
      <c r="AO1314" s="23" t="s">
        <v>782</v>
      </c>
      <c r="AP1314" s="23" t="s">
        <v>782</v>
      </c>
      <c r="AQ1314" s="14" t="s">
        <v>782</v>
      </c>
      <c r="AR1314" s="13">
        <v>1400</v>
      </c>
      <c r="AS1314" s="19">
        <v>23243.386000000035</v>
      </c>
      <c r="AT1314" s="19">
        <v>23.243385999999987</v>
      </c>
      <c r="AU1314" s="19">
        <v>20.640126768000037</v>
      </c>
      <c r="AV1314" s="14">
        <v>4.5527823863246306</v>
      </c>
      <c r="AW1314" s="13">
        <v>0</v>
      </c>
      <c r="AX1314" s="22" t="s">
        <v>782</v>
      </c>
      <c r="AY1314" s="19">
        <v>0</v>
      </c>
      <c r="AZ1314" s="19">
        <v>0</v>
      </c>
      <c r="BA1314" s="19">
        <v>0</v>
      </c>
      <c r="BB1314" s="14">
        <v>0</v>
      </c>
      <c r="BC1314" s="13">
        <v>0</v>
      </c>
      <c r="BD1314" s="19">
        <v>0</v>
      </c>
      <c r="BE1314" s="19">
        <v>0</v>
      </c>
      <c r="BF1314" s="19">
        <v>0</v>
      </c>
      <c r="BG1314" s="14">
        <v>0</v>
      </c>
      <c r="BH1314" s="22">
        <v>1407</v>
      </c>
      <c r="BI1314" s="23">
        <v>28.267385999999988</v>
      </c>
      <c r="BJ1314" s="23">
        <v>52.257443008000038</v>
      </c>
      <c r="BK1314" s="14">
        <v>11.526904304194792</v>
      </c>
      <c r="BL1314" t="s">
        <v>540</v>
      </c>
    </row>
    <row r="1315" spans="1:64">
      <c r="A1315" t="s">
        <v>2219</v>
      </c>
      <c r="B1315" t="s">
        <v>2215</v>
      </c>
      <c r="C1315" t="s">
        <v>540</v>
      </c>
      <c r="D1315" t="s">
        <v>942</v>
      </c>
      <c r="E1315">
        <v>2018</v>
      </c>
      <c r="F1315" s="23">
        <v>139.49</v>
      </c>
      <c r="G1315" s="23">
        <v>29.09</v>
      </c>
      <c r="H1315" s="22">
        <v>57975</v>
      </c>
      <c r="I1315" s="34">
        <v>453.38415009624208</v>
      </c>
      <c r="J1315" s="13">
        <v>6</v>
      </c>
      <c r="K1315" s="13">
        <v>11</v>
      </c>
      <c r="L1315" s="19">
        <v>5024</v>
      </c>
      <c r="M1315" s="19">
        <v>5.0240000000000009</v>
      </c>
      <c r="N1315" s="19">
        <v>30.048544</v>
      </c>
      <c r="O1315" s="17">
        <v>6.6276123666037829</v>
      </c>
      <c r="P1315" s="13">
        <v>0</v>
      </c>
      <c r="Q1315" s="13">
        <v>0</v>
      </c>
      <c r="R1315" s="19">
        <v>0</v>
      </c>
      <c r="S1315" s="19">
        <v>0</v>
      </c>
      <c r="T1315" s="19">
        <v>0</v>
      </c>
      <c r="U1315" s="17">
        <v>0</v>
      </c>
      <c r="V1315" s="13">
        <v>0</v>
      </c>
      <c r="W1315" s="13">
        <v>0</v>
      </c>
      <c r="X1315" s="19">
        <v>0</v>
      </c>
      <c r="Y1315" s="19">
        <v>0</v>
      </c>
      <c r="Z1315" s="19">
        <v>0</v>
      </c>
      <c r="AA1315" s="14">
        <v>0</v>
      </c>
      <c r="AB1315" s="13">
        <v>1</v>
      </c>
      <c r="AC1315" s="22" t="s">
        <v>782</v>
      </c>
      <c r="AD1315" s="19">
        <v>0</v>
      </c>
      <c r="AE1315" s="19">
        <v>0</v>
      </c>
      <c r="AF1315" s="19">
        <v>2.2241441039999996</v>
      </c>
      <c r="AG1315" s="14">
        <v>0.49056503266112622</v>
      </c>
      <c r="AH1315" s="22" t="s">
        <v>782</v>
      </c>
      <c r="AI1315" s="23" t="s">
        <v>782</v>
      </c>
      <c r="AJ1315" s="23" t="s">
        <v>782</v>
      </c>
      <c r="AK1315" s="23" t="s">
        <v>782</v>
      </c>
      <c r="AL1315" s="14" t="s">
        <v>782</v>
      </c>
      <c r="AM1315" s="22" t="s">
        <v>782</v>
      </c>
      <c r="AN1315" s="23" t="s">
        <v>782</v>
      </c>
      <c r="AO1315" s="23" t="s">
        <v>782</v>
      </c>
      <c r="AP1315" s="23" t="s">
        <v>782</v>
      </c>
      <c r="AQ1315" s="14" t="s">
        <v>782</v>
      </c>
      <c r="AR1315" s="13">
        <v>1450</v>
      </c>
      <c r="AS1315" s="19">
        <v>24556.684000000037</v>
      </c>
      <c r="AT1315" s="19">
        <v>24.55668399999999</v>
      </c>
      <c r="AU1315" s="19">
        <v>21.806335392000033</v>
      </c>
      <c r="AV1315" s="14">
        <v>4.8096818972103668</v>
      </c>
      <c r="AW1315" s="13">
        <v>0</v>
      </c>
      <c r="AX1315" s="22" t="s">
        <v>782</v>
      </c>
      <c r="AY1315" s="19">
        <v>0</v>
      </c>
      <c r="AZ1315" s="19">
        <v>0</v>
      </c>
      <c r="BA1315" s="19">
        <v>0</v>
      </c>
      <c r="BB1315" s="14">
        <v>0</v>
      </c>
      <c r="BC1315" s="13">
        <v>0</v>
      </c>
      <c r="BD1315" s="19">
        <v>0</v>
      </c>
      <c r="BE1315" s="19">
        <v>0</v>
      </c>
      <c r="BF1315" s="19">
        <v>0</v>
      </c>
      <c r="BG1315" s="14">
        <v>0</v>
      </c>
      <c r="BH1315" s="22">
        <v>1457</v>
      </c>
      <c r="BI1315" s="23">
        <v>29.580683999999991</v>
      </c>
      <c r="BJ1315" s="23">
        <v>54.079023496000033</v>
      </c>
      <c r="BK1315" s="14">
        <v>11.927859296475276</v>
      </c>
      <c r="BL1315" t="s">
        <v>540</v>
      </c>
    </row>
    <row r="1316" spans="1:64">
      <c r="A1316" t="s">
        <v>2220</v>
      </c>
      <c r="B1316" t="s">
        <v>2215</v>
      </c>
      <c r="C1316" t="s">
        <v>540</v>
      </c>
      <c r="D1316" t="s">
        <v>942</v>
      </c>
      <c r="E1316">
        <v>2019</v>
      </c>
      <c r="F1316" s="23">
        <v>139.49</v>
      </c>
      <c r="G1316" s="23">
        <v>29.32</v>
      </c>
      <c r="H1316" s="22">
        <v>58381</v>
      </c>
      <c r="I1316" s="34">
        <v>464.89529071858925</v>
      </c>
      <c r="J1316" s="22">
        <v>6</v>
      </c>
      <c r="K1316" s="22">
        <v>12</v>
      </c>
      <c r="L1316" s="23">
        <v>5576</v>
      </c>
      <c r="M1316" s="23">
        <v>5.5760000000000005</v>
      </c>
      <c r="N1316" s="23">
        <v>33.350056000000002</v>
      </c>
      <c r="O1316" s="14">
        <v>7.173670429840401</v>
      </c>
      <c r="P1316" s="22">
        <v>0</v>
      </c>
      <c r="Q1316" s="22">
        <v>0</v>
      </c>
      <c r="R1316" s="23">
        <v>0</v>
      </c>
      <c r="S1316" s="23">
        <v>0</v>
      </c>
      <c r="T1316" s="23">
        <v>0</v>
      </c>
      <c r="U1316" s="14">
        <v>0</v>
      </c>
      <c r="V1316" s="22">
        <v>0</v>
      </c>
      <c r="W1316" s="22">
        <v>0</v>
      </c>
      <c r="X1316" s="23">
        <v>0</v>
      </c>
      <c r="Y1316" s="23">
        <v>0</v>
      </c>
      <c r="Z1316" s="23">
        <v>0</v>
      </c>
      <c r="AA1316" s="14">
        <v>0</v>
      </c>
      <c r="AB1316" s="22">
        <v>1</v>
      </c>
      <c r="AC1316" s="22">
        <v>1</v>
      </c>
      <c r="AD1316" s="23">
        <v>1218.7200836909872</v>
      </c>
      <c r="AE1316" s="23">
        <v>1.2187200836909873</v>
      </c>
      <c r="AF1316" s="23">
        <v>1.7037706769999998</v>
      </c>
      <c r="AG1316" s="14">
        <v>0.36648482163940171</v>
      </c>
      <c r="AH1316" s="22">
        <v>1</v>
      </c>
      <c r="AI1316" s="23">
        <v>718.36</v>
      </c>
      <c r="AJ1316" s="23">
        <v>0.71836</v>
      </c>
      <c r="AK1316" s="23">
        <v>0.63790368000000008</v>
      </c>
      <c r="AL1316" s="14">
        <v>0.13721448522612298</v>
      </c>
      <c r="AM1316" s="22">
        <v>1537</v>
      </c>
      <c r="AN1316" s="23">
        <v>27398.104000000021</v>
      </c>
      <c r="AO1316" s="23">
        <v>27.398103999999996</v>
      </c>
      <c r="AP1316" s="23">
        <v>24.329516352000024</v>
      </c>
      <c r="AQ1316" s="14">
        <v>5.2333325025499526</v>
      </c>
      <c r="AR1316" s="22">
        <v>1538</v>
      </c>
      <c r="AS1316" s="23">
        <v>28116.464000000022</v>
      </c>
      <c r="AT1316" s="23">
        <v>28.116463999999997</v>
      </c>
      <c r="AU1316" s="23">
        <v>24.967420032000025</v>
      </c>
      <c r="AV1316" s="14">
        <v>5.3705469877760761</v>
      </c>
      <c r="AW1316" s="22">
        <v>0</v>
      </c>
      <c r="AX1316" s="22" t="s">
        <v>782</v>
      </c>
      <c r="AY1316" s="23">
        <v>0</v>
      </c>
      <c r="AZ1316" s="23">
        <v>0</v>
      </c>
      <c r="BA1316" s="23">
        <v>0</v>
      </c>
      <c r="BB1316" s="14">
        <v>0</v>
      </c>
      <c r="BC1316" s="22">
        <v>0</v>
      </c>
      <c r="BD1316" s="23">
        <v>0</v>
      </c>
      <c r="BE1316" s="23">
        <v>0</v>
      </c>
      <c r="BF1316" s="23">
        <v>0</v>
      </c>
      <c r="BG1316" s="14">
        <v>0</v>
      </c>
      <c r="BH1316" s="22">
        <v>1545</v>
      </c>
      <c r="BI1316" s="23">
        <v>34.911184083690983</v>
      </c>
      <c r="BJ1316" s="23">
        <v>60.021246709000025</v>
      </c>
      <c r="BK1316" s="14">
        <v>12.91070223925588</v>
      </c>
      <c r="BL1316" t="s">
        <v>540</v>
      </c>
    </row>
    <row r="1317" spans="1:64">
      <c r="A1317" t="s">
        <v>2221</v>
      </c>
      <c r="B1317" t="s">
        <v>2215</v>
      </c>
      <c r="C1317" t="s">
        <v>540</v>
      </c>
      <c r="D1317" t="s">
        <v>942</v>
      </c>
      <c r="E1317">
        <v>2020</v>
      </c>
      <c r="F1317" s="23">
        <v>139.49</v>
      </c>
      <c r="G1317" s="23">
        <v>29.58</v>
      </c>
      <c r="H1317" s="22">
        <v>58466</v>
      </c>
      <c r="I1317" s="34">
        <v>470.09827941891393</v>
      </c>
      <c r="J1317" s="22">
        <v>6</v>
      </c>
      <c r="K1317" s="22">
        <v>21</v>
      </c>
      <c r="L1317" s="23">
        <v>12988</v>
      </c>
      <c r="M1317" s="23">
        <v>12.988000000000003</v>
      </c>
      <c r="N1317" s="23">
        <v>77.681228000000004</v>
      </c>
      <c r="O1317" s="14">
        <v>16.524465500282489</v>
      </c>
      <c r="P1317" s="22">
        <v>0</v>
      </c>
      <c r="Q1317" s="22">
        <v>0</v>
      </c>
      <c r="R1317" s="23">
        <v>0</v>
      </c>
      <c r="S1317" s="23">
        <v>0</v>
      </c>
      <c r="T1317" s="23">
        <v>0</v>
      </c>
      <c r="U1317" s="14">
        <v>0</v>
      </c>
      <c r="V1317" s="22">
        <v>0</v>
      </c>
      <c r="W1317" s="22">
        <v>0</v>
      </c>
      <c r="X1317" s="23">
        <v>0</v>
      </c>
      <c r="Y1317" s="23">
        <v>0</v>
      </c>
      <c r="Z1317" s="23">
        <v>0</v>
      </c>
      <c r="AA1317" s="14">
        <v>0</v>
      </c>
      <c r="AB1317" s="22">
        <v>1</v>
      </c>
      <c r="AC1317" s="22">
        <v>1</v>
      </c>
      <c r="AD1317" s="23">
        <v>1289.0272274678111</v>
      </c>
      <c r="AE1317" s="23">
        <v>1.2890272274678112</v>
      </c>
      <c r="AF1317" s="23">
        <v>1.802060064</v>
      </c>
      <c r="AG1317" s="14">
        <v>0.38333687717970744</v>
      </c>
      <c r="AH1317" s="22">
        <v>1</v>
      </c>
      <c r="AI1317" s="23">
        <v>718.36</v>
      </c>
      <c r="AJ1317" s="23">
        <v>0.71836</v>
      </c>
      <c r="AK1317" s="23">
        <v>0.63790368000000008</v>
      </c>
      <c r="AL1317" s="14">
        <v>0.13569581254126467</v>
      </c>
      <c r="AM1317" s="22">
        <v>1673</v>
      </c>
      <c r="AN1317" s="23">
        <v>30631.790000000045</v>
      </c>
      <c r="AO1317" s="23">
        <v>30.631789999999974</v>
      </c>
      <c r="AP1317" s="23">
        <v>27.201029520000013</v>
      </c>
      <c r="AQ1317" s="14">
        <v>5.7862431561381298</v>
      </c>
      <c r="AR1317" s="22">
        <v>1674</v>
      </c>
      <c r="AS1317" s="23">
        <v>31350.150000000045</v>
      </c>
      <c r="AT1317" s="23">
        <v>31.350149999999974</v>
      </c>
      <c r="AU1317" s="23">
        <v>27.838933200000014</v>
      </c>
      <c r="AV1317" s="14">
        <v>5.9219389686793953</v>
      </c>
      <c r="AW1317" s="22">
        <v>0</v>
      </c>
      <c r="AX1317" s="22">
        <v>0</v>
      </c>
      <c r="AY1317" s="23">
        <v>0</v>
      </c>
      <c r="AZ1317" s="23">
        <v>0</v>
      </c>
      <c r="BA1317" s="23">
        <v>0</v>
      </c>
      <c r="BB1317" s="14">
        <v>0</v>
      </c>
      <c r="BC1317" s="22">
        <v>2</v>
      </c>
      <c r="BD1317" s="23">
        <v>4700</v>
      </c>
      <c r="BE1317" s="23">
        <v>4.7</v>
      </c>
      <c r="BF1317" s="23">
        <v>8.5737290521979652</v>
      </c>
      <c r="BG1317" s="14">
        <v>1.8238163013053157</v>
      </c>
      <c r="BH1317" s="22">
        <v>1683</v>
      </c>
      <c r="BI1317" s="23">
        <v>50.327177227467786</v>
      </c>
      <c r="BJ1317" s="23">
        <v>115.89595031619798</v>
      </c>
      <c r="BK1317" s="14">
        <v>24.653557647446906</v>
      </c>
      <c r="BL1317" t="s">
        <v>540</v>
      </c>
    </row>
    <row r="1318" spans="1:64">
      <c r="A1318" t="s">
        <v>2222</v>
      </c>
      <c r="B1318" t="s">
        <v>2215</v>
      </c>
      <c r="C1318" t="s">
        <v>540</v>
      </c>
      <c r="D1318" t="s">
        <v>942</v>
      </c>
      <c r="E1318">
        <v>2021</v>
      </c>
      <c r="F1318" s="23">
        <v>139.49</v>
      </c>
      <c r="G1318" s="23">
        <v>29.6</v>
      </c>
      <c r="H1318" s="22">
        <v>58754</v>
      </c>
      <c r="I1318" s="34">
        <v>438.36</v>
      </c>
      <c r="J1318" s="22">
        <v>7</v>
      </c>
      <c r="K1318" s="22">
        <v>23</v>
      </c>
      <c r="L1318" s="23">
        <v>13742</v>
      </c>
      <c r="M1318" s="23">
        <v>13.742000000000001</v>
      </c>
      <c r="N1318" s="23">
        <v>82.190901999999994</v>
      </c>
      <c r="O1318" s="14">
        <v>18.75</v>
      </c>
      <c r="P1318" s="22">
        <v>0</v>
      </c>
      <c r="Q1318" s="22">
        <v>0</v>
      </c>
      <c r="R1318" s="23">
        <v>0</v>
      </c>
      <c r="S1318" s="23">
        <v>0</v>
      </c>
      <c r="T1318" s="23">
        <v>0</v>
      </c>
      <c r="U1318" s="14">
        <v>0</v>
      </c>
      <c r="V1318" s="22">
        <v>0</v>
      </c>
      <c r="W1318" s="22">
        <v>0</v>
      </c>
      <c r="X1318" s="23">
        <v>0</v>
      </c>
      <c r="Y1318" s="23">
        <v>0</v>
      </c>
      <c r="Z1318" s="23">
        <v>0</v>
      </c>
      <c r="AA1318" s="14">
        <v>0</v>
      </c>
      <c r="AB1318" s="22">
        <v>1</v>
      </c>
      <c r="AC1318" s="22">
        <v>1</v>
      </c>
      <c r="AD1318" s="23">
        <v>1345.3229100000001</v>
      </c>
      <c r="AE1318" s="23">
        <v>1.3453229099999999</v>
      </c>
      <c r="AF1318" s="23">
        <v>1.880761428</v>
      </c>
      <c r="AG1318" s="14">
        <v>0.43</v>
      </c>
      <c r="AH1318" s="22">
        <v>1</v>
      </c>
      <c r="AI1318" s="23">
        <v>718.36</v>
      </c>
      <c r="AJ1318" s="23">
        <v>0.71836</v>
      </c>
      <c r="AK1318" s="23">
        <v>0.64280498699999999</v>
      </c>
      <c r="AL1318" s="14">
        <v>0.15</v>
      </c>
      <c r="AM1318" s="22">
        <v>1821</v>
      </c>
      <c r="AN1318" s="23">
        <v>32301.035</v>
      </c>
      <c r="AO1318" s="23">
        <v>32.301034999999999</v>
      </c>
      <c r="AP1318" s="23">
        <v>28.903706209999999</v>
      </c>
      <c r="AQ1318" s="14">
        <v>6.59</v>
      </c>
      <c r="AR1318" s="22">
        <v>1822</v>
      </c>
      <c r="AS1318" s="23">
        <v>33019.394999999997</v>
      </c>
      <c r="AT1318" s="23">
        <v>33.019395000000003</v>
      </c>
      <c r="AU1318" s="23">
        <v>29.546511200000001</v>
      </c>
      <c r="AV1318" s="14">
        <v>6.74</v>
      </c>
      <c r="AW1318" s="22">
        <v>0</v>
      </c>
      <c r="AX1318" s="22">
        <v>0</v>
      </c>
      <c r="AY1318" s="23">
        <v>0</v>
      </c>
      <c r="AZ1318" s="23">
        <v>0</v>
      </c>
      <c r="BA1318" s="23">
        <v>0</v>
      </c>
      <c r="BB1318" s="14">
        <v>0</v>
      </c>
      <c r="BC1318" s="22">
        <v>2</v>
      </c>
      <c r="BD1318" s="23">
        <v>4700</v>
      </c>
      <c r="BE1318" s="23">
        <v>4.7</v>
      </c>
      <c r="BF1318" s="23">
        <v>7.4762917340000001</v>
      </c>
      <c r="BG1318" s="14">
        <v>1.71</v>
      </c>
      <c r="BH1318" s="22">
        <v>1832</v>
      </c>
      <c r="BI1318" s="23">
        <v>52.81</v>
      </c>
      <c r="BJ1318" s="23">
        <v>121.09</v>
      </c>
      <c r="BK1318" s="14">
        <v>27.62</v>
      </c>
      <c r="BL1318" t="s">
        <v>540</v>
      </c>
    </row>
    <row r="1319" spans="1:64">
      <c r="A1319" t="s">
        <v>2223</v>
      </c>
      <c r="B1319" t="s">
        <v>2215</v>
      </c>
      <c r="C1319" t="s">
        <v>540</v>
      </c>
      <c r="D1319" s="111" t="s">
        <v>942</v>
      </c>
      <c r="E1319" s="110">
        <v>2022</v>
      </c>
      <c r="F1319" s="23"/>
      <c r="G1319" s="23"/>
      <c r="H1319" s="22">
        <v>59772</v>
      </c>
      <c r="I1319" s="34">
        <v>433.19985156295377</v>
      </c>
      <c r="J1319" s="22">
        <v>7</v>
      </c>
      <c r="K1319" s="22">
        <v>18</v>
      </c>
      <c r="L1319" s="23">
        <v>10420</v>
      </c>
      <c r="M1319" s="23">
        <v>10.42</v>
      </c>
      <c r="N1319" s="23">
        <v>61.665560000000006</v>
      </c>
      <c r="O1319" s="14">
        <v>14.234898691104144</v>
      </c>
      <c r="P1319" s="22">
        <v>0</v>
      </c>
      <c r="Q1319" s="22">
        <v>0</v>
      </c>
      <c r="R1319" s="23">
        <v>0</v>
      </c>
      <c r="S1319" s="23">
        <v>0</v>
      </c>
      <c r="T1319" s="23">
        <v>0</v>
      </c>
      <c r="U1319" s="14">
        <v>0</v>
      </c>
      <c r="V1319" s="22">
        <v>0</v>
      </c>
      <c r="W1319" s="22">
        <v>0</v>
      </c>
      <c r="X1319" s="23">
        <v>0</v>
      </c>
      <c r="Y1319" s="23">
        <v>0</v>
      </c>
      <c r="Z1319" s="23">
        <v>0</v>
      </c>
      <c r="AA1319" s="14">
        <v>0</v>
      </c>
      <c r="AB1319" s="22">
        <v>1</v>
      </c>
      <c r="AC1319" s="22">
        <v>1</v>
      </c>
      <c r="AD1319" s="23">
        <v>1286.2166523605099</v>
      </c>
      <c r="AE1319" s="23">
        <v>1.2862166523605201</v>
      </c>
      <c r="AF1319" s="23">
        <v>1.79813088</v>
      </c>
      <c r="AG1319" s="14">
        <v>0.41508113945849096</v>
      </c>
      <c r="AH1319" s="22">
        <v>3</v>
      </c>
      <c r="AI1319" s="23">
        <v>10958.740000000002</v>
      </c>
      <c r="AJ1319" s="23">
        <v>10.958740000000001</v>
      </c>
      <c r="AK1319" s="23">
        <v>11.22573784546111</v>
      </c>
      <c r="AL1319" s="14">
        <v>2.5913531144942588</v>
      </c>
      <c r="AM1319" s="22">
        <v>2150</v>
      </c>
      <c r="AN1319" s="23">
        <v>35842.166000000027</v>
      </c>
      <c r="AO1319" s="23">
        <v>35.842165999999899</v>
      </c>
      <c r="AP1319" s="23">
        <v>36.715421602255283</v>
      </c>
      <c r="AQ1319" s="14">
        <v>8.4754003192264946</v>
      </c>
      <c r="AR1319" s="22">
        <v>2153</v>
      </c>
      <c r="AS1319" s="23">
        <v>46800.905999999995</v>
      </c>
      <c r="AT1319" s="23">
        <v>46.800905999999898</v>
      </c>
      <c r="AU1319" s="23">
        <v>47.941159447716402</v>
      </c>
      <c r="AV1319" s="14">
        <v>11.066753433720756</v>
      </c>
      <c r="AW1319" s="22">
        <v>0</v>
      </c>
      <c r="AX1319" s="22">
        <v>0</v>
      </c>
      <c r="AY1319" s="23">
        <v>0</v>
      </c>
      <c r="AZ1319" s="23">
        <v>0</v>
      </c>
      <c r="BA1319" s="23">
        <v>0</v>
      </c>
      <c r="BB1319" s="14">
        <v>0</v>
      </c>
      <c r="BC1319" s="22">
        <v>2</v>
      </c>
      <c r="BD1319" s="23">
        <v>4700</v>
      </c>
      <c r="BE1319" s="23">
        <v>4.7</v>
      </c>
      <c r="BF1319" s="23">
        <v>8.3508120968408086</v>
      </c>
      <c r="BG1319" s="14">
        <v>1.9277042839954079</v>
      </c>
      <c r="BH1319" s="22">
        <v>2163</v>
      </c>
      <c r="BI1319" s="23">
        <v>63.207122652360425</v>
      </c>
      <c r="BJ1319" s="23">
        <v>119.75566242455722</v>
      </c>
      <c r="BK1319" s="14">
        <v>27.644437548278798</v>
      </c>
      <c r="BL1319" t="s">
        <v>540</v>
      </c>
    </row>
    <row r="1320" spans="1:64">
      <c r="A1320" t="s">
        <v>2224</v>
      </c>
      <c r="B1320" t="s">
        <v>2215</v>
      </c>
      <c r="C1320" t="s">
        <v>540</v>
      </c>
      <c r="D1320" t="s">
        <v>942</v>
      </c>
      <c r="E1320">
        <v>2023</v>
      </c>
      <c r="F1320">
        <v>139.49</v>
      </c>
      <c r="G1320">
        <v>30.21</v>
      </c>
      <c r="H1320">
        <v>59787</v>
      </c>
      <c r="I1320">
        <v>433.19985156295377</v>
      </c>
      <c r="J1320">
        <v>8</v>
      </c>
      <c r="K1320">
        <v>19</v>
      </c>
      <c r="L1320">
        <v>10418</v>
      </c>
      <c r="M1320">
        <v>10.417999999999999</v>
      </c>
      <c r="N1320">
        <v>61.653723999999997</v>
      </c>
      <c r="O1320">
        <v>14.232166464867847</v>
      </c>
      <c r="P1320">
        <v>0</v>
      </c>
      <c r="Q1320">
        <v>0</v>
      </c>
      <c r="R1320">
        <v>0</v>
      </c>
      <c r="S1320">
        <v>0</v>
      </c>
      <c r="T1320">
        <v>0</v>
      </c>
      <c r="U1320">
        <v>0</v>
      </c>
      <c r="V1320">
        <v>0</v>
      </c>
      <c r="W1320">
        <v>0</v>
      </c>
      <c r="X1320">
        <v>0</v>
      </c>
      <c r="Y1320">
        <v>0</v>
      </c>
      <c r="Z1320">
        <v>0</v>
      </c>
      <c r="AA1320">
        <v>0</v>
      </c>
      <c r="AB1320">
        <v>1</v>
      </c>
      <c r="AC1320">
        <v>1</v>
      </c>
      <c r="AD1320">
        <v>1217.67430472103</v>
      </c>
      <c r="AE1320">
        <v>1.2176743047210301</v>
      </c>
      <c r="AF1320">
        <v>1.7023086780000001</v>
      </c>
      <c r="AG1320">
        <v>0.39296150999548901</v>
      </c>
      <c r="AH1320">
        <v>3</v>
      </c>
      <c r="AI1320">
        <v>10958.740000000002</v>
      </c>
      <c r="AJ1320">
        <v>10.958740000000001</v>
      </c>
      <c r="AK1320">
        <v>10.279158000000001</v>
      </c>
      <c r="AL1320">
        <v>2.5630660000000001</v>
      </c>
      <c r="AM1320">
        <v>2754</v>
      </c>
      <c r="AN1320">
        <v>47804.1</v>
      </c>
      <c r="AO1320">
        <v>47.804099999999998</v>
      </c>
      <c r="AP1320">
        <v>44.839635999999999</v>
      </c>
      <c r="AQ1320">
        <v>10.350796713854317</v>
      </c>
      <c r="AR1320">
        <v>2962</v>
      </c>
      <c r="AS1320">
        <v>58915.584999999897</v>
      </c>
      <c r="AT1320">
        <v>58.915584999999702</v>
      </c>
      <c r="AU1320">
        <v>55.262066708849503</v>
      </c>
      <c r="AV1320">
        <v>12.756714137705256</v>
      </c>
      <c r="AW1320">
        <v>0</v>
      </c>
      <c r="AX1320">
        <v>0</v>
      </c>
      <c r="AY1320">
        <v>0</v>
      </c>
      <c r="AZ1320">
        <v>0</v>
      </c>
      <c r="BA1320">
        <v>0</v>
      </c>
      <c r="BB1320">
        <v>0</v>
      </c>
      <c r="BC1320">
        <v>2</v>
      </c>
      <c r="BD1320">
        <v>4700</v>
      </c>
      <c r="BE1320">
        <v>4.7</v>
      </c>
      <c r="BF1320">
        <v>9.971247</v>
      </c>
      <c r="BG1320">
        <v>2.3017660241628572</v>
      </c>
      <c r="BH1320">
        <v>2973</v>
      </c>
      <c r="BI1320">
        <v>75.251259304720747</v>
      </c>
      <c r="BJ1320">
        <v>128.58934638684951</v>
      </c>
      <c r="BK1320">
        <v>29.683608136731451</v>
      </c>
      <c r="BL1320" t="s">
        <v>540</v>
      </c>
    </row>
    <row r="1321" spans="1:64">
      <c r="A1321" t="s">
        <v>2225</v>
      </c>
      <c r="B1321" t="s">
        <v>2215</v>
      </c>
      <c r="C1321" t="s">
        <v>540</v>
      </c>
      <c r="D1321" t="s">
        <v>942</v>
      </c>
      <c r="E1321">
        <v>2024</v>
      </c>
      <c r="F1321">
        <v>139.49</v>
      </c>
      <c r="G1321">
        <v>30.4</v>
      </c>
      <c r="H1321">
        <v>60021</v>
      </c>
      <c r="I1321">
        <v>411.56988794736645</v>
      </c>
      <c r="J1321">
        <v>8</v>
      </c>
      <c r="K1321">
        <v>19</v>
      </c>
      <c r="L1321">
        <v>10248</v>
      </c>
      <c r="M1321">
        <v>10.248000000000001</v>
      </c>
      <c r="N1321">
        <v>60.647664000000006</v>
      </c>
      <c r="O1321">
        <v>14.735690286398192</v>
      </c>
      <c r="P1321">
        <v>0</v>
      </c>
      <c r="Q1321">
        <v>0</v>
      </c>
      <c r="R1321">
        <v>0</v>
      </c>
      <c r="S1321">
        <v>0</v>
      </c>
      <c r="T1321">
        <v>0</v>
      </c>
      <c r="U1321">
        <v>0</v>
      </c>
      <c r="V1321">
        <v>0</v>
      </c>
      <c r="W1321">
        <v>0</v>
      </c>
      <c r="X1321">
        <v>0</v>
      </c>
      <c r="Y1321">
        <v>0</v>
      </c>
      <c r="Z1321">
        <v>0</v>
      </c>
      <c r="AA1321">
        <v>0</v>
      </c>
      <c r="AB1321">
        <v>1</v>
      </c>
      <c r="AC1321">
        <v>1</v>
      </c>
      <c r="AD1321">
        <v>1129.6682918454937</v>
      </c>
      <c r="AE1321">
        <v>1.1296682918454937</v>
      </c>
      <c r="AF1321">
        <v>1.579276272</v>
      </c>
      <c r="AG1321">
        <v>0.38372007239799949</v>
      </c>
      <c r="AH1321">
        <v>6</v>
      </c>
      <c r="AI1321">
        <v>21494.09</v>
      </c>
      <c r="AJ1321">
        <v>21.494090000000003</v>
      </c>
      <c r="AK1321">
        <v>19.386461432069527</v>
      </c>
      <c r="AL1321">
        <v>4.7103692470691056</v>
      </c>
      <c r="AM1321">
        <v>3274</v>
      </c>
      <c r="AN1321">
        <v>55062.683000000012</v>
      </c>
      <c r="AO1321">
        <v>55.062682999999851</v>
      </c>
      <c r="AP1321">
        <v>49.663446106616753</v>
      </c>
      <c r="AQ1321">
        <v>12.066831797220296</v>
      </c>
      <c r="AR1321">
        <v>3732</v>
      </c>
      <c r="AS1321">
        <v>76961.77400000018</v>
      </c>
      <c r="AT1321">
        <v>76.961773999999494</v>
      </c>
      <c r="AU1321">
        <v>69.415195683774229</v>
      </c>
      <c r="AV1321">
        <v>16.865955872031964</v>
      </c>
      <c r="AW1321">
        <v>0</v>
      </c>
      <c r="AX1321">
        <v>0</v>
      </c>
      <c r="AY1321">
        <v>0</v>
      </c>
      <c r="AZ1321">
        <v>0</v>
      </c>
      <c r="BA1321">
        <v>0</v>
      </c>
      <c r="BB1321">
        <v>0</v>
      </c>
      <c r="BC1321">
        <v>2</v>
      </c>
      <c r="BD1321">
        <v>4700</v>
      </c>
      <c r="BE1321">
        <v>4.7</v>
      </c>
      <c r="BF1321">
        <v>8.7452036332419247</v>
      </c>
      <c r="BG1321">
        <v>2.1248404923054776</v>
      </c>
      <c r="BH1321">
        <v>3743</v>
      </c>
      <c r="BI1321">
        <v>93.039442291844992</v>
      </c>
      <c r="BJ1321">
        <v>140.38733958901614</v>
      </c>
      <c r="BK1321">
        <v>34.110206723133629</v>
      </c>
      <c r="BL1321" t="s">
        <v>540</v>
      </c>
    </row>
    <row r="1322" spans="1:64">
      <c r="A1322" t="s">
        <v>2226</v>
      </c>
      <c r="B1322" t="s">
        <v>2227</v>
      </c>
      <c r="C1322" t="s">
        <v>541</v>
      </c>
      <c r="D1322" t="s">
        <v>942</v>
      </c>
      <c r="E1322">
        <v>2012</v>
      </c>
      <c r="F1322" s="23">
        <v>137.83000000000001</v>
      </c>
      <c r="G1322" s="23">
        <v>13.21</v>
      </c>
      <c r="H1322" s="22">
        <v>8168</v>
      </c>
      <c r="I1322" s="34">
        <v>65.934398999999999</v>
      </c>
      <c r="J1322" s="22">
        <v>0</v>
      </c>
      <c r="K1322" s="22" t="s">
        <v>782</v>
      </c>
      <c r="L1322" s="23">
        <v>0</v>
      </c>
      <c r="M1322" s="23">
        <v>0</v>
      </c>
      <c r="N1322" s="23">
        <v>0</v>
      </c>
      <c r="O1322" s="14">
        <v>0</v>
      </c>
      <c r="P1322" s="22">
        <v>0</v>
      </c>
      <c r="Q1322" s="22" t="s">
        <v>782</v>
      </c>
      <c r="R1322" s="23">
        <v>0</v>
      </c>
      <c r="S1322" s="23">
        <v>0</v>
      </c>
      <c r="T1322" s="23">
        <v>0</v>
      </c>
      <c r="U1322" s="14">
        <v>0</v>
      </c>
      <c r="V1322" s="22">
        <v>0</v>
      </c>
      <c r="W1322" s="22" t="s">
        <v>782</v>
      </c>
      <c r="X1322" s="23">
        <v>0</v>
      </c>
      <c r="Y1322" s="23">
        <v>0</v>
      </c>
      <c r="Z1322" s="23">
        <v>0</v>
      </c>
      <c r="AA1322" s="14">
        <v>0</v>
      </c>
      <c r="AB1322" s="22">
        <v>0</v>
      </c>
      <c r="AC1322" s="22" t="s">
        <v>782</v>
      </c>
      <c r="AD1322" s="23">
        <v>0</v>
      </c>
      <c r="AE1322" s="23">
        <v>0</v>
      </c>
      <c r="AF1322" s="23">
        <v>0</v>
      </c>
      <c r="AG1322" s="14">
        <v>0</v>
      </c>
      <c r="AH1322" s="22" t="s">
        <v>782</v>
      </c>
      <c r="AI1322" s="23" t="s">
        <v>782</v>
      </c>
      <c r="AJ1322" s="23" t="s">
        <v>782</v>
      </c>
      <c r="AK1322" s="23" t="s">
        <v>782</v>
      </c>
      <c r="AL1322" s="14" t="s">
        <v>782</v>
      </c>
      <c r="AM1322" s="22" t="s">
        <v>782</v>
      </c>
      <c r="AN1322" s="23" t="s">
        <v>782</v>
      </c>
      <c r="AO1322" s="23" t="s">
        <v>782</v>
      </c>
      <c r="AP1322" s="23" t="s">
        <v>782</v>
      </c>
      <c r="AQ1322" s="14" t="s">
        <v>782</v>
      </c>
      <c r="AR1322" s="22">
        <v>299</v>
      </c>
      <c r="AS1322" s="23">
        <v>4172.0359999999982</v>
      </c>
      <c r="AT1322" s="23">
        <v>4.1720359999999985</v>
      </c>
      <c r="AU1322" s="23">
        <v>3.5016480000000003</v>
      </c>
      <c r="AV1322" s="14">
        <v>5.3108059724636298</v>
      </c>
      <c r="AW1322" s="22">
        <v>1</v>
      </c>
      <c r="AX1322" s="22" t="s">
        <v>782</v>
      </c>
      <c r="AY1322" s="23">
        <v>1450</v>
      </c>
      <c r="AZ1322" s="23">
        <v>1.45</v>
      </c>
      <c r="BA1322" s="23">
        <v>1.5245199999999999</v>
      </c>
      <c r="BB1322" s="14">
        <v>2.312176986704618</v>
      </c>
      <c r="BC1322" s="22">
        <v>28</v>
      </c>
      <c r="BD1322" s="23">
        <v>25185</v>
      </c>
      <c r="BE1322" s="23">
        <v>25.184999999999999</v>
      </c>
      <c r="BF1322" s="23">
        <v>40.220444999999998</v>
      </c>
      <c r="BG1322" s="14">
        <v>61.000700104963414</v>
      </c>
      <c r="BH1322" s="22">
        <v>328</v>
      </c>
      <c r="BI1322" s="23">
        <v>30.807035999999997</v>
      </c>
      <c r="BJ1322" s="23">
        <v>45.246612999999996</v>
      </c>
      <c r="BK1322" s="14">
        <v>68.623683064131669</v>
      </c>
      <c r="BL1322" t="s">
        <v>541</v>
      </c>
    </row>
    <row r="1323" spans="1:64">
      <c r="A1323" t="s">
        <v>2228</v>
      </c>
      <c r="B1323" t="s">
        <v>2227</v>
      </c>
      <c r="C1323" t="s">
        <v>541</v>
      </c>
      <c r="D1323" t="s">
        <v>942</v>
      </c>
      <c r="E1323">
        <v>2015</v>
      </c>
      <c r="F1323" s="23">
        <v>137.83000000000001</v>
      </c>
      <c r="G1323" s="23">
        <v>13.14</v>
      </c>
      <c r="H1323" s="22">
        <v>8094</v>
      </c>
      <c r="I1323" s="34">
        <v>64.940828653973909</v>
      </c>
      <c r="J1323" s="13">
        <v>0</v>
      </c>
      <c r="K1323" s="13">
        <v>0</v>
      </c>
      <c r="L1323" s="19">
        <v>0</v>
      </c>
      <c r="M1323" s="35">
        <v>0</v>
      </c>
      <c r="N1323" s="19">
        <v>0</v>
      </c>
      <c r="O1323" s="17">
        <v>0</v>
      </c>
      <c r="P1323" s="36">
        <v>0</v>
      </c>
      <c r="Q1323" s="37">
        <v>0</v>
      </c>
      <c r="R1323" s="38">
        <v>0</v>
      </c>
      <c r="S1323" s="27">
        <v>0</v>
      </c>
      <c r="T1323" s="23">
        <v>0</v>
      </c>
      <c r="U1323" s="17">
        <v>0</v>
      </c>
      <c r="V1323" s="22">
        <v>0</v>
      </c>
      <c r="W1323" s="22">
        <v>0</v>
      </c>
      <c r="X1323" s="23">
        <v>0</v>
      </c>
      <c r="Y1323" s="27">
        <v>0</v>
      </c>
      <c r="Z1323" s="27">
        <v>0</v>
      </c>
      <c r="AA1323" s="14">
        <v>0</v>
      </c>
      <c r="AB1323" s="39">
        <v>0</v>
      </c>
      <c r="AC1323" s="22" t="s">
        <v>782</v>
      </c>
      <c r="AD1323" s="23">
        <v>0</v>
      </c>
      <c r="AE1323" s="23">
        <v>0</v>
      </c>
      <c r="AF1323" s="23">
        <v>0</v>
      </c>
      <c r="AG1323" s="14">
        <v>0</v>
      </c>
      <c r="AH1323" s="22" t="s">
        <v>782</v>
      </c>
      <c r="AI1323" s="23" t="s">
        <v>782</v>
      </c>
      <c r="AJ1323" s="23" t="s">
        <v>782</v>
      </c>
      <c r="AK1323" s="23" t="s">
        <v>782</v>
      </c>
      <c r="AL1323" s="14" t="s">
        <v>782</v>
      </c>
      <c r="AM1323" s="22" t="s">
        <v>782</v>
      </c>
      <c r="AN1323" s="23" t="s">
        <v>782</v>
      </c>
      <c r="AO1323" s="23" t="s">
        <v>782</v>
      </c>
      <c r="AP1323" s="23" t="s">
        <v>782</v>
      </c>
      <c r="AQ1323" s="14" t="s">
        <v>782</v>
      </c>
      <c r="AR1323" s="40">
        <v>378</v>
      </c>
      <c r="AS1323" s="41">
        <v>5161.5339999999978</v>
      </c>
      <c r="AT1323" s="23">
        <v>5.1615339999999978</v>
      </c>
      <c r="AU1323" s="23">
        <v>4.5842823475813264</v>
      </c>
      <c r="AV1323" s="14">
        <v>7.0591682345291433</v>
      </c>
      <c r="AW1323" s="22">
        <v>1</v>
      </c>
      <c r="AX1323" s="22" t="s">
        <v>782</v>
      </c>
      <c r="AY1323" s="23">
        <v>1450</v>
      </c>
      <c r="AZ1323" s="23">
        <v>1.45</v>
      </c>
      <c r="BA1323" s="23">
        <v>3.7783290232719033</v>
      </c>
      <c r="BB1323" s="14">
        <v>5.8181102729749306</v>
      </c>
      <c r="BC1323" s="42">
        <v>26</v>
      </c>
      <c r="BD1323" s="43">
        <v>25985</v>
      </c>
      <c r="BE1323" s="44">
        <v>25.984999999999999</v>
      </c>
      <c r="BF1323" s="23">
        <v>50.354812988915192</v>
      </c>
      <c r="BG1323" s="14">
        <v>77.539529495723244</v>
      </c>
      <c r="BH1323" s="22">
        <v>405</v>
      </c>
      <c r="BI1323" s="23">
        <v>32.596533999999998</v>
      </c>
      <c r="BJ1323" s="23">
        <v>58.717424359768422</v>
      </c>
      <c r="BK1323" s="14">
        <v>90.416808003227317</v>
      </c>
      <c r="BL1323" t="s">
        <v>541</v>
      </c>
    </row>
    <row r="1324" spans="1:64">
      <c r="A1324" t="s">
        <v>2229</v>
      </c>
      <c r="B1324" t="s">
        <v>2227</v>
      </c>
      <c r="C1324" t="s">
        <v>541</v>
      </c>
      <c r="D1324" t="s">
        <v>942</v>
      </c>
      <c r="E1324">
        <v>2016</v>
      </c>
      <c r="F1324" s="23">
        <v>137.82</v>
      </c>
      <c r="G1324" s="23">
        <v>13.18</v>
      </c>
      <c r="H1324" s="22">
        <v>7922</v>
      </c>
      <c r="I1324" s="34">
        <v>68.818532865213641</v>
      </c>
      <c r="J1324" s="13">
        <v>0</v>
      </c>
      <c r="K1324" s="13">
        <v>0</v>
      </c>
      <c r="L1324" s="19">
        <v>0</v>
      </c>
      <c r="M1324" s="35">
        <v>0</v>
      </c>
      <c r="N1324" s="19">
        <v>0</v>
      </c>
      <c r="O1324" s="17">
        <v>0</v>
      </c>
      <c r="P1324" s="13">
        <v>0</v>
      </c>
      <c r="Q1324" s="13">
        <v>0</v>
      </c>
      <c r="R1324" s="19">
        <v>0</v>
      </c>
      <c r="S1324" s="27">
        <v>0</v>
      </c>
      <c r="T1324" s="19">
        <v>0</v>
      </c>
      <c r="U1324" s="17">
        <v>0</v>
      </c>
      <c r="V1324" s="13">
        <v>0</v>
      </c>
      <c r="W1324" s="13">
        <v>0</v>
      </c>
      <c r="X1324" s="19">
        <v>0</v>
      </c>
      <c r="Y1324" s="27">
        <v>0</v>
      </c>
      <c r="Z1324" s="19">
        <v>0</v>
      </c>
      <c r="AA1324" s="14">
        <v>0</v>
      </c>
      <c r="AB1324" s="13">
        <v>0</v>
      </c>
      <c r="AC1324" s="22" t="s">
        <v>782</v>
      </c>
      <c r="AD1324" s="19">
        <v>0</v>
      </c>
      <c r="AE1324" s="23">
        <v>0</v>
      </c>
      <c r="AF1324" s="19">
        <v>0</v>
      </c>
      <c r="AG1324" s="14">
        <v>0</v>
      </c>
      <c r="AH1324" s="22" t="s">
        <v>782</v>
      </c>
      <c r="AI1324" s="23" t="s">
        <v>782</v>
      </c>
      <c r="AJ1324" s="23" t="s">
        <v>782</v>
      </c>
      <c r="AK1324" s="23" t="s">
        <v>782</v>
      </c>
      <c r="AL1324" s="14" t="s">
        <v>782</v>
      </c>
      <c r="AM1324" s="22" t="s">
        <v>782</v>
      </c>
      <c r="AN1324" s="23" t="s">
        <v>782</v>
      </c>
      <c r="AO1324" s="23" t="s">
        <v>782</v>
      </c>
      <c r="AP1324" s="23" t="s">
        <v>782</v>
      </c>
      <c r="AQ1324" s="14" t="s">
        <v>782</v>
      </c>
      <c r="AR1324" s="13">
        <v>389</v>
      </c>
      <c r="AS1324" s="19">
        <v>5338.9339999999975</v>
      </c>
      <c r="AT1324" s="23">
        <v>5.3389339999999974</v>
      </c>
      <c r="AU1324" s="19">
        <v>4.7409733920000017</v>
      </c>
      <c r="AV1324" s="14">
        <v>6.8890939614849973</v>
      </c>
      <c r="AW1324" s="13">
        <v>1</v>
      </c>
      <c r="AX1324" s="22" t="s">
        <v>782</v>
      </c>
      <c r="AY1324" s="19">
        <v>3000</v>
      </c>
      <c r="AZ1324" s="23">
        <v>3</v>
      </c>
      <c r="BA1324" s="19">
        <v>2.6</v>
      </c>
      <c r="BB1324" s="14">
        <v>3.7780520620692379</v>
      </c>
      <c r="BC1324" s="13">
        <v>26</v>
      </c>
      <c r="BD1324" s="19">
        <v>25985.000000000011</v>
      </c>
      <c r="BE1324" s="44">
        <v>25.98500000000001</v>
      </c>
      <c r="BF1324" s="19">
        <v>50.480497988915197</v>
      </c>
      <c r="BG1324" s="14">
        <v>73.353057508193487</v>
      </c>
      <c r="BH1324" s="22">
        <v>416</v>
      </c>
      <c r="BI1324" s="23">
        <v>34.323934000000008</v>
      </c>
      <c r="BJ1324" s="23">
        <v>57.821471380915199</v>
      </c>
      <c r="BK1324" s="14">
        <v>84.020203531747725</v>
      </c>
      <c r="BL1324" t="s">
        <v>541</v>
      </c>
    </row>
    <row r="1325" spans="1:64">
      <c r="A1325" t="s">
        <v>2230</v>
      </c>
      <c r="B1325" t="s">
        <v>2227</v>
      </c>
      <c r="C1325" t="s">
        <v>541</v>
      </c>
      <c r="D1325" t="s">
        <v>942</v>
      </c>
      <c r="E1325">
        <v>2017</v>
      </c>
      <c r="F1325" s="23">
        <v>137.82</v>
      </c>
      <c r="G1325" s="23">
        <v>13.33</v>
      </c>
      <c r="H1325" s="22">
        <v>7929</v>
      </c>
      <c r="I1325" s="34">
        <v>62.282377967918293</v>
      </c>
      <c r="J1325" s="13">
        <v>0</v>
      </c>
      <c r="K1325" s="13">
        <v>0</v>
      </c>
      <c r="L1325" s="19">
        <v>0</v>
      </c>
      <c r="M1325" s="19">
        <v>0</v>
      </c>
      <c r="N1325" s="19">
        <v>0</v>
      </c>
      <c r="O1325" s="17">
        <v>0</v>
      </c>
      <c r="P1325" s="13">
        <v>0</v>
      </c>
      <c r="Q1325" s="13">
        <v>0</v>
      </c>
      <c r="R1325" s="19">
        <v>0</v>
      </c>
      <c r="S1325" s="19">
        <v>0</v>
      </c>
      <c r="T1325" s="19">
        <v>0</v>
      </c>
      <c r="U1325" s="17">
        <v>0</v>
      </c>
      <c r="V1325" s="13">
        <v>0</v>
      </c>
      <c r="W1325" s="13">
        <v>0</v>
      </c>
      <c r="X1325" s="19">
        <v>0</v>
      </c>
      <c r="Y1325" s="19">
        <v>0</v>
      </c>
      <c r="Z1325" s="19">
        <v>0</v>
      </c>
      <c r="AA1325" s="14">
        <v>0</v>
      </c>
      <c r="AB1325" s="13">
        <v>0</v>
      </c>
      <c r="AC1325" s="22" t="s">
        <v>782</v>
      </c>
      <c r="AD1325" s="19">
        <v>0</v>
      </c>
      <c r="AE1325" s="19">
        <v>0</v>
      </c>
      <c r="AF1325" s="19">
        <v>0</v>
      </c>
      <c r="AG1325" s="14">
        <v>0</v>
      </c>
      <c r="AH1325" s="22" t="s">
        <v>782</v>
      </c>
      <c r="AI1325" s="23" t="s">
        <v>782</v>
      </c>
      <c r="AJ1325" s="23" t="s">
        <v>782</v>
      </c>
      <c r="AK1325" s="23" t="s">
        <v>782</v>
      </c>
      <c r="AL1325" s="14" t="s">
        <v>782</v>
      </c>
      <c r="AM1325" s="22" t="s">
        <v>782</v>
      </c>
      <c r="AN1325" s="23" t="s">
        <v>782</v>
      </c>
      <c r="AO1325" s="23" t="s">
        <v>782</v>
      </c>
      <c r="AP1325" s="23" t="s">
        <v>782</v>
      </c>
      <c r="AQ1325" s="14" t="s">
        <v>782</v>
      </c>
      <c r="AR1325" s="13">
        <v>399</v>
      </c>
      <c r="AS1325" s="19">
        <v>5468.1139999999968</v>
      </c>
      <c r="AT1325" s="19">
        <v>5.4681140000000026</v>
      </c>
      <c r="AU1325" s="19">
        <v>4.8556852320000035</v>
      </c>
      <c r="AV1325" s="14">
        <v>7.7962425174279177</v>
      </c>
      <c r="AW1325" s="13">
        <v>1</v>
      </c>
      <c r="AX1325" s="22" t="s">
        <v>782</v>
      </c>
      <c r="AY1325" s="19">
        <v>92</v>
      </c>
      <c r="AZ1325" s="19">
        <v>9.1999999999999998E-2</v>
      </c>
      <c r="BA1325" s="19">
        <v>0.14793600000000001</v>
      </c>
      <c r="BB1325" s="14">
        <v>0.23752464955047473</v>
      </c>
      <c r="BC1325" s="13">
        <v>26</v>
      </c>
      <c r="BD1325" s="19">
        <v>25985</v>
      </c>
      <c r="BE1325" s="19">
        <v>25.98500000000001</v>
      </c>
      <c r="BF1325" s="19">
        <v>50.480497988915197</v>
      </c>
      <c r="BG1325" s="14">
        <v>81.051012559150749</v>
      </c>
      <c r="BH1325" s="22">
        <v>426</v>
      </c>
      <c r="BI1325" s="23">
        <v>31.545114000000012</v>
      </c>
      <c r="BJ1325" s="23">
        <v>55.484119220915204</v>
      </c>
      <c r="BK1325" s="14">
        <v>89.084779726129142</v>
      </c>
      <c r="BL1325" t="s">
        <v>541</v>
      </c>
    </row>
    <row r="1326" spans="1:64">
      <c r="A1326" t="s">
        <v>2231</v>
      </c>
      <c r="B1326" t="s">
        <v>2227</v>
      </c>
      <c r="C1326" t="s">
        <v>541</v>
      </c>
      <c r="D1326" t="s">
        <v>942</v>
      </c>
      <c r="E1326">
        <v>2018</v>
      </c>
      <c r="F1326" s="23">
        <v>137.82</v>
      </c>
      <c r="G1326" s="23">
        <v>13.48</v>
      </c>
      <c r="H1326" s="22">
        <v>7895</v>
      </c>
      <c r="I1326" s="34">
        <v>62.286804576160499</v>
      </c>
      <c r="J1326" s="13">
        <v>0</v>
      </c>
      <c r="K1326" s="13">
        <v>0</v>
      </c>
      <c r="L1326" s="19">
        <v>0</v>
      </c>
      <c r="M1326" s="19">
        <v>0</v>
      </c>
      <c r="N1326" s="19">
        <v>0</v>
      </c>
      <c r="O1326" s="17">
        <v>0</v>
      </c>
      <c r="P1326" s="13">
        <v>0</v>
      </c>
      <c r="Q1326" s="13">
        <v>0</v>
      </c>
      <c r="R1326" s="19">
        <v>0</v>
      </c>
      <c r="S1326" s="19">
        <v>0</v>
      </c>
      <c r="T1326" s="19">
        <v>0</v>
      </c>
      <c r="U1326" s="17">
        <v>0</v>
      </c>
      <c r="V1326" s="13">
        <v>0</v>
      </c>
      <c r="W1326" s="13">
        <v>0</v>
      </c>
      <c r="X1326" s="19">
        <v>0</v>
      </c>
      <c r="Y1326" s="19">
        <v>0</v>
      </c>
      <c r="Z1326" s="19">
        <v>0</v>
      </c>
      <c r="AA1326" s="14">
        <v>0</v>
      </c>
      <c r="AB1326" s="13">
        <v>0</v>
      </c>
      <c r="AC1326" s="22" t="s">
        <v>782</v>
      </c>
      <c r="AD1326" s="19">
        <v>0</v>
      </c>
      <c r="AE1326" s="19">
        <v>0</v>
      </c>
      <c r="AF1326" s="19">
        <v>0</v>
      </c>
      <c r="AG1326" s="14">
        <v>0</v>
      </c>
      <c r="AH1326" s="22" t="s">
        <v>782</v>
      </c>
      <c r="AI1326" s="23" t="s">
        <v>782</v>
      </c>
      <c r="AJ1326" s="23" t="s">
        <v>782</v>
      </c>
      <c r="AK1326" s="23" t="s">
        <v>782</v>
      </c>
      <c r="AL1326" s="14" t="s">
        <v>782</v>
      </c>
      <c r="AM1326" s="22" t="s">
        <v>782</v>
      </c>
      <c r="AN1326" s="23" t="s">
        <v>782</v>
      </c>
      <c r="AO1326" s="23" t="s">
        <v>782</v>
      </c>
      <c r="AP1326" s="23" t="s">
        <v>782</v>
      </c>
      <c r="AQ1326" s="14" t="s">
        <v>782</v>
      </c>
      <c r="AR1326" s="13">
        <v>410</v>
      </c>
      <c r="AS1326" s="19">
        <v>5586.2689999999966</v>
      </c>
      <c r="AT1326" s="19">
        <v>5.5862690000000024</v>
      </c>
      <c r="AU1326" s="19">
        <v>4.9606068720000032</v>
      </c>
      <c r="AV1326" s="14">
        <v>7.9641376785262379</v>
      </c>
      <c r="AW1326" s="13">
        <v>1</v>
      </c>
      <c r="AX1326" s="22" t="s">
        <v>782</v>
      </c>
      <c r="AY1326" s="19">
        <v>1500</v>
      </c>
      <c r="AZ1326" s="19">
        <v>1.5</v>
      </c>
      <c r="BA1326" s="19">
        <v>3.2187999999999999</v>
      </c>
      <c r="BB1326" s="14">
        <v>5.1677077061550776</v>
      </c>
      <c r="BC1326" s="13">
        <v>26</v>
      </c>
      <c r="BD1326" s="19">
        <v>25985</v>
      </c>
      <c r="BE1326" s="19">
        <v>25.98500000000001</v>
      </c>
      <c r="BF1326" s="19">
        <v>48.254918023766379</v>
      </c>
      <c r="BG1326" s="14">
        <v>77.472136116347428</v>
      </c>
      <c r="BH1326" s="22">
        <v>437</v>
      </c>
      <c r="BI1326" s="23">
        <v>33.071269000000015</v>
      </c>
      <c r="BJ1326" s="23">
        <v>56.43432489576638</v>
      </c>
      <c r="BK1326" s="14">
        <v>90.603981501028755</v>
      </c>
      <c r="BL1326" t="s">
        <v>541</v>
      </c>
    </row>
    <row r="1327" spans="1:64">
      <c r="A1327" t="s">
        <v>2232</v>
      </c>
      <c r="B1327" t="s">
        <v>2227</v>
      </c>
      <c r="C1327" t="s">
        <v>541</v>
      </c>
      <c r="D1327" t="s">
        <v>942</v>
      </c>
      <c r="E1327">
        <v>2019</v>
      </c>
      <c r="F1327" s="23">
        <v>137.82</v>
      </c>
      <c r="G1327" s="23">
        <v>13.6</v>
      </c>
      <c r="H1327" s="22">
        <v>7863</v>
      </c>
      <c r="I1327" s="34">
        <v>63.309156019374939</v>
      </c>
      <c r="J1327" s="22">
        <v>0</v>
      </c>
      <c r="K1327" s="22">
        <v>0</v>
      </c>
      <c r="L1327" s="23">
        <v>0</v>
      </c>
      <c r="M1327" s="23">
        <v>0</v>
      </c>
      <c r="N1327" s="23">
        <v>0</v>
      </c>
      <c r="O1327" s="14">
        <v>0</v>
      </c>
      <c r="P1327" s="22">
        <v>0</v>
      </c>
      <c r="Q1327" s="22">
        <v>0</v>
      </c>
      <c r="R1327" s="23">
        <v>0</v>
      </c>
      <c r="S1327" s="23">
        <v>0</v>
      </c>
      <c r="T1327" s="23">
        <v>0</v>
      </c>
      <c r="U1327" s="14">
        <v>0</v>
      </c>
      <c r="V1327" s="22">
        <v>0</v>
      </c>
      <c r="W1327" s="22">
        <v>0</v>
      </c>
      <c r="X1327" s="23">
        <v>0</v>
      </c>
      <c r="Y1327" s="23">
        <v>0</v>
      </c>
      <c r="Z1327" s="23">
        <v>0</v>
      </c>
      <c r="AA1327" s="14">
        <v>0</v>
      </c>
      <c r="AB1327" s="22">
        <v>0</v>
      </c>
      <c r="AC1327" s="22">
        <v>0</v>
      </c>
      <c r="AD1327" s="23">
        <v>0</v>
      </c>
      <c r="AE1327" s="23">
        <v>0</v>
      </c>
      <c r="AF1327" s="23">
        <v>0</v>
      </c>
      <c r="AG1327" s="14">
        <v>0</v>
      </c>
      <c r="AH1327" s="22">
        <v>1</v>
      </c>
      <c r="AI1327" s="23">
        <v>7.8</v>
      </c>
      <c r="AJ1327" s="23">
        <v>7.7999999999999996E-3</v>
      </c>
      <c r="AK1327" s="23">
        <v>6.9263999999999992E-3</v>
      </c>
      <c r="AL1327" s="14">
        <v>1.0940597593624949E-2</v>
      </c>
      <c r="AM1327" s="22">
        <v>440</v>
      </c>
      <c r="AN1327" s="23">
        <v>5966.8939999999975</v>
      </c>
      <c r="AO1327" s="23">
        <v>5.9668940000000026</v>
      </c>
      <c r="AP1327" s="23">
        <v>5.2986018720000034</v>
      </c>
      <c r="AQ1327" s="14">
        <v>8.3694084792070775</v>
      </c>
      <c r="AR1327" s="22">
        <v>441</v>
      </c>
      <c r="AS1327" s="23">
        <v>5974.6939999999977</v>
      </c>
      <c r="AT1327" s="23">
        <v>5.9746940000000022</v>
      </c>
      <c r="AU1327" s="23">
        <v>5.3055282720000037</v>
      </c>
      <c r="AV1327" s="14">
        <v>8.3803490768007016</v>
      </c>
      <c r="AW1327" s="22">
        <v>1</v>
      </c>
      <c r="AX1327" s="22" t="s">
        <v>782</v>
      </c>
      <c r="AY1327" s="23">
        <v>1500</v>
      </c>
      <c r="AZ1327" s="23">
        <v>1.5</v>
      </c>
      <c r="BA1327" s="23">
        <v>2.6</v>
      </c>
      <c r="BB1327" s="14">
        <v>4.106830928537895</v>
      </c>
      <c r="BC1327" s="22">
        <v>26</v>
      </c>
      <c r="BD1327" s="23">
        <v>25985</v>
      </c>
      <c r="BE1327" s="23">
        <v>25.984999999999999</v>
      </c>
      <c r="BF1327" s="23">
        <v>45.801733342050589</v>
      </c>
      <c r="BG1327" s="14">
        <v>72.346144257607165</v>
      </c>
      <c r="BH1327" s="22">
        <v>468</v>
      </c>
      <c r="BI1327" s="23">
        <v>33.459693999999999</v>
      </c>
      <c r="BJ1327" s="23">
        <v>53.707261614050594</v>
      </c>
      <c r="BK1327" s="14">
        <v>84.833324262945752</v>
      </c>
      <c r="BL1327" t="s">
        <v>541</v>
      </c>
    </row>
    <row r="1328" spans="1:64">
      <c r="A1328" t="s">
        <v>2233</v>
      </c>
      <c r="B1328" t="s">
        <v>2227</v>
      </c>
      <c r="C1328" t="s">
        <v>541</v>
      </c>
      <c r="D1328" t="s">
        <v>942</v>
      </c>
      <c r="E1328">
        <v>2020</v>
      </c>
      <c r="F1328" s="23">
        <v>137.82</v>
      </c>
      <c r="G1328" s="23">
        <v>13.7</v>
      </c>
      <c r="H1328" s="22">
        <v>7797</v>
      </c>
      <c r="I1328" s="34">
        <v>63.314824533168675</v>
      </c>
      <c r="J1328" s="22">
        <v>0</v>
      </c>
      <c r="K1328" s="22">
        <v>0</v>
      </c>
      <c r="L1328" s="23">
        <v>0</v>
      </c>
      <c r="M1328" s="23">
        <v>0</v>
      </c>
      <c r="N1328" s="23">
        <v>0</v>
      </c>
      <c r="O1328" s="14">
        <v>0</v>
      </c>
      <c r="P1328" s="22">
        <v>0</v>
      </c>
      <c r="Q1328" s="22">
        <v>0</v>
      </c>
      <c r="R1328" s="23">
        <v>0</v>
      </c>
      <c r="S1328" s="23">
        <v>0</v>
      </c>
      <c r="T1328" s="23">
        <v>0</v>
      </c>
      <c r="U1328" s="14">
        <v>0</v>
      </c>
      <c r="V1328" s="22">
        <v>0</v>
      </c>
      <c r="W1328" s="22">
        <v>0</v>
      </c>
      <c r="X1328" s="23">
        <v>0</v>
      </c>
      <c r="Y1328" s="23">
        <v>0</v>
      </c>
      <c r="Z1328" s="23">
        <v>0</v>
      </c>
      <c r="AA1328" s="14">
        <v>0</v>
      </c>
      <c r="AB1328" s="22">
        <v>0</v>
      </c>
      <c r="AC1328" s="22">
        <v>0</v>
      </c>
      <c r="AD1328" s="23">
        <v>0</v>
      </c>
      <c r="AE1328" s="23">
        <v>0</v>
      </c>
      <c r="AF1328" s="23">
        <v>0</v>
      </c>
      <c r="AG1328" s="14">
        <v>0</v>
      </c>
      <c r="AH1328" s="22">
        <v>1</v>
      </c>
      <c r="AI1328" s="23">
        <v>7.8</v>
      </c>
      <c r="AJ1328" s="23">
        <v>7.7999999999999996E-3</v>
      </c>
      <c r="AK1328" s="23">
        <v>6.9263999999999992E-3</v>
      </c>
      <c r="AL1328" s="14">
        <v>1.0939618092712985E-2</v>
      </c>
      <c r="AM1328" s="22">
        <v>478</v>
      </c>
      <c r="AN1328" s="23">
        <v>6303.7039999999979</v>
      </c>
      <c r="AO1328" s="23">
        <v>6.3037040000000051</v>
      </c>
      <c r="AP1328" s="23">
        <v>5.5976891520000045</v>
      </c>
      <c r="AQ1328" s="14">
        <v>8.8410402986547787</v>
      </c>
      <c r="AR1328" s="22">
        <v>479</v>
      </c>
      <c r="AS1328" s="23">
        <v>6311.5039999999981</v>
      </c>
      <c r="AT1328" s="23">
        <v>6.3115040000000047</v>
      </c>
      <c r="AU1328" s="23">
        <v>5.6046155520000047</v>
      </c>
      <c r="AV1328" s="14">
        <v>8.8519799167474922</v>
      </c>
      <c r="AW1328" s="22">
        <v>1</v>
      </c>
      <c r="AX1328" s="22">
        <v>1</v>
      </c>
      <c r="AY1328" s="23">
        <v>1500</v>
      </c>
      <c r="AZ1328" s="23">
        <v>1.5</v>
      </c>
      <c r="BA1328" s="23">
        <v>2.6</v>
      </c>
      <c r="BB1328" s="14">
        <v>4.1064632480153849</v>
      </c>
      <c r="BC1328" s="22">
        <v>26</v>
      </c>
      <c r="BD1328" s="23">
        <v>25985</v>
      </c>
      <c r="BE1328" s="23">
        <v>25.98500000000001</v>
      </c>
      <c r="BF1328" s="23">
        <v>45.815004209109986</v>
      </c>
      <c r="BG1328" s="14">
        <v>72.360627304761664</v>
      </c>
      <c r="BH1328" s="22">
        <v>506</v>
      </c>
      <c r="BI1328" s="23">
        <v>33.796504000000013</v>
      </c>
      <c r="BJ1328" s="23">
        <v>54.019619761109993</v>
      </c>
      <c r="BK1328" s="14">
        <v>85.319070469524547</v>
      </c>
      <c r="BL1328" t="s">
        <v>541</v>
      </c>
    </row>
    <row r="1329" spans="1:64">
      <c r="A1329" t="s">
        <v>2234</v>
      </c>
      <c r="B1329" t="s">
        <v>2227</v>
      </c>
      <c r="C1329" t="s">
        <v>541</v>
      </c>
      <c r="D1329" t="s">
        <v>942</v>
      </c>
      <c r="E1329">
        <v>2021</v>
      </c>
      <c r="F1329" s="23">
        <v>137.82</v>
      </c>
      <c r="G1329" s="23">
        <v>13.58</v>
      </c>
      <c r="H1329" s="22">
        <v>7827</v>
      </c>
      <c r="I1329" s="34">
        <v>58.46</v>
      </c>
      <c r="J1329" s="22">
        <v>0</v>
      </c>
      <c r="K1329" s="22">
        <v>0</v>
      </c>
      <c r="L1329" s="23">
        <v>0</v>
      </c>
      <c r="M1329" s="23">
        <v>0</v>
      </c>
      <c r="N1329" s="23">
        <v>0</v>
      </c>
      <c r="O1329" s="14">
        <v>0</v>
      </c>
      <c r="P1329" s="22">
        <v>0</v>
      </c>
      <c r="Q1329" s="22">
        <v>0</v>
      </c>
      <c r="R1329" s="23">
        <v>0</v>
      </c>
      <c r="S1329" s="23">
        <v>0</v>
      </c>
      <c r="T1329" s="23">
        <v>0</v>
      </c>
      <c r="U1329" s="14">
        <v>0</v>
      </c>
      <c r="V1329" s="22">
        <v>0</v>
      </c>
      <c r="W1329" s="22">
        <v>0</v>
      </c>
      <c r="X1329" s="23">
        <v>0</v>
      </c>
      <c r="Y1329" s="23">
        <v>0</v>
      </c>
      <c r="Z1329" s="23">
        <v>0</v>
      </c>
      <c r="AA1329" s="14">
        <v>0</v>
      </c>
      <c r="AB1329" s="22">
        <v>0</v>
      </c>
      <c r="AC1329" s="22">
        <v>0</v>
      </c>
      <c r="AD1329" s="23">
        <v>0</v>
      </c>
      <c r="AE1329" s="23">
        <v>0</v>
      </c>
      <c r="AF1329" s="23">
        <v>0</v>
      </c>
      <c r="AG1329" s="14">
        <v>0</v>
      </c>
      <c r="AH1329" s="22">
        <v>1</v>
      </c>
      <c r="AI1329" s="23">
        <v>7.8</v>
      </c>
      <c r="AJ1329" s="23">
        <v>7.7999999999999996E-3</v>
      </c>
      <c r="AK1329" s="23">
        <v>6.9796190000000003E-3</v>
      </c>
      <c r="AL1329" s="14">
        <v>0.01</v>
      </c>
      <c r="AM1329" s="22">
        <v>509</v>
      </c>
      <c r="AN1329" s="23">
        <v>6610.1239999999998</v>
      </c>
      <c r="AO1329" s="23">
        <v>6.6101239999999999</v>
      </c>
      <c r="AP1329" s="23">
        <v>5.9148904099999999</v>
      </c>
      <c r="AQ1329" s="14">
        <v>10.119999999999999</v>
      </c>
      <c r="AR1329" s="22">
        <v>510</v>
      </c>
      <c r="AS1329" s="23">
        <v>6617.924</v>
      </c>
      <c r="AT1329" s="23">
        <v>6.6179240000000004</v>
      </c>
      <c r="AU1329" s="23">
        <v>5.9218700279999998</v>
      </c>
      <c r="AV1329" s="14">
        <v>10.130000000000001</v>
      </c>
      <c r="AW1329" s="22">
        <v>1</v>
      </c>
      <c r="AX1329" s="22">
        <v>2</v>
      </c>
      <c r="AY1329" s="23">
        <v>1500</v>
      </c>
      <c r="AZ1329" s="23">
        <v>1.5</v>
      </c>
      <c r="BA1329" s="23">
        <v>3.9089999999999998</v>
      </c>
      <c r="BB1329" s="14">
        <v>6.69</v>
      </c>
      <c r="BC1329" s="22">
        <v>26</v>
      </c>
      <c r="BD1329" s="23">
        <v>24485</v>
      </c>
      <c r="BE1329" s="23">
        <v>24.484999999999999</v>
      </c>
      <c r="BF1329" s="23">
        <v>38.771392570000003</v>
      </c>
      <c r="BG1329" s="14">
        <v>66.319999999999993</v>
      </c>
      <c r="BH1329" s="22">
        <v>537</v>
      </c>
      <c r="BI1329" s="23">
        <v>32.6</v>
      </c>
      <c r="BJ1329" s="23">
        <v>48.6</v>
      </c>
      <c r="BK1329" s="14">
        <v>83.14</v>
      </c>
      <c r="BL1329" t="s">
        <v>541</v>
      </c>
    </row>
    <row r="1330" spans="1:64">
      <c r="A1330" t="s">
        <v>2235</v>
      </c>
      <c r="B1330" t="s">
        <v>2227</v>
      </c>
      <c r="C1330" t="s">
        <v>541</v>
      </c>
      <c r="D1330" s="111" t="s">
        <v>942</v>
      </c>
      <c r="E1330" s="110">
        <v>2022</v>
      </c>
      <c r="F1330" s="23"/>
      <c r="G1330" s="23"/>
      <c r="H1330" s="22">
        <v>7925</v>
      </c>
      <c r="I1330" s="34">
        <v>57.436740005962797</v>
      </c>
      <c r="J1330" s="22">
        <v>0</v>
      </c>
      <c r="K1330" s="22">
        <v>0</v>
      </c>
      <c r="L1330" s="23">
        <v>0</v>
      </c>
      <c r="M1330" s="23">
        <v>0</v>
      </c>
      <c r="N1330" s="23">
        <v>0</v>
      </c>
      <c r="O1330" s="14">
        <v>0</v>
      </c>
      <c r="P1330" s="22">
        <v>0</v>
      </c>
      <c r="Q1330" s="22">
        <v>0</v>
      </c>
      <c r="R1330" s="23">
        <v>0</v>
      </c>
      <c r="S1330" s="23">
        <v>0</v>
      </c>
      <c r="T1330" s="23">
        <v>0</v>
      </c>
      <c r="U1330" s="14">
        <v>0</v>
      </c>
      <c r="V1330" s="22">
        <v>0</v>
      </c>
      <c r="W1330" s="22">
        <v>0</v>
      </c>
      <c r="X1330" s="23">
        <v>0</v>
      </c>
      <c r="Y1330" s="23">
        <v>0</v>
      </c>
      <c r="Z1330" s="23">
        <v>0</v>
      </c>
      <c r="AA1330" s="14">
        <v>0</v>
      </c>
      <c r="AB1330" s="22">
        <v>0</v>
      </c>
      <c r="AC1330" s="22">
        <v>0</v>
      </c>
      <c r="AD1330" s="23">
        <v>0</v>
      </c>
      <c r="AE1330" s="23">
        <v>0</v>
      </c>
      <c r="AF1330" s="23">
        <v>0</v>
      </c>
      <c r="AG1330" s="14">
        <v>0</v>
      </c>
      <c r="AH1330" s="22">
        <v>2</v>
      </c>
      <c r="AI1330" s="23">
        <v>11.65</v>
      </c>
      <c r="AJ1330" s="23">
        <v>1.1650000000000001E-2</v>
      </c>
      <c r="AK1330" s="23">
        <v>1.1933839647589199E-2</v>
      </c>
      <c r="AL1330" s="14">
        <v>2.0777362444926867E-2</v>
      </c>
      <c r="AM1330" s="22">
        <v>551</v>
      </c>
      <c r="AN1330" s="23">
        <v>7118.7239999999965</v>
      </c>
      <c r="AO1330" s="23">
        <v>7.11872400000001</v>
      </c>
      <c r="AP1330" s="23">
        <v>7.2921640095660756</v>
      </c>
      <c r="AQ1330" s="14">
        <v>12.695992162523567</v>
      </c>
      <c r="AR1330" s="22">
        <v>553</v>
      </c>
      <c r="AS1330" s="23">
        <v>7130.3739999999998</v>
      </c>
      <c r="AT1330" s="23">
        <v>7.1303740000000104</v>
      </c>
      <c r="AU1330" s="23">
        <v>7.3040978492136688</v>
      </c>
      <c r="AV1330" s="14">
        <v>12.716769524968502</v>
      </c>
      <c r="AW1330" s="22">
        <v>1</v>
      </c>
      <c r="AX1330" s="22">
        <v>2</v>
      </c>
      <c r="AY1330" s="23">
        <v>1500</v>
      </c>
      <c r="AZ1330" s="23">
        <v>1.5</v>
      </c>
      <c r="BA1330" s="23">
        <v>3.9089999999999998</v>
      </c>
      <c r="BB1330" s="14">
        <v>6.8057483756811168</v>
      </c>
      <c r="BC1330" s="22">
        <v>26</v>
      </c>
      <c r="BD1330" s="23">
        <v>24285</v>
      </c>
      <c r="BE1330" s="23">
        <v>24.285000000000007</v>
      </c>
      <c r="BF1330" s="23">
        <v>43.031673637830252</v>
      </c>
      <c r="BG1330" s="14">
        <v>74.920118435278397</v>
      </c>
      <c r="BH1330" s="22">
        <v>580</v>
      </c>
      <c r="BI1330" s="23">
        <v>32.915374000000014</v>
      </c>
      <c r="BJ1330" s="23">
        <v>54.24477148704392</v>
      </c>
      <c r="BK1330" s="14">
        <v>94.442636335928015</v>
      </c>
      <c r="BL1330" t="s">
        <v>541</v>
      </c>
    </row>
    <row r="1331" spans="1:64">
      <c r="A1331" t="s">
        <v>2236</v>
      </c>
      <c r="B1331" t="s">
        <v>2227</v>
      </c>
      <c r="C1331" t="s">
        <v>541</v>
      </c>
      <c r="D1331" t="s">
        <v>942</v>
      </c>
      <c r="E1331">
        <v>2023</v>
      </c>
      <c r="F1331">
        <v>137.82</v>
      </c>
      <c r="G1331">
        <v>13.75</v>
      </c>
      <c r="H1331">
        <v>7784</v>
      </c>
      <c r="I1331">
        <v>57.436740005962797</v>
      </c>
      <c r="J1331">
        <v>0</v>
      </c>
      <c r="K1331">
        <v>0</v>
      </c>
      <c r="L1331">
        <v>0</v>
      </c>
      <c r="M1331">
        <v>0</v>
      </c>
      <c r="N1331">
        <v>0</v>
      </c>
      <c r="O1331">
        <v>0</v>
      </c>
      <c r="P1331">
        <v>0</v>
      </c>
      <c r="Q1331">
        <v>0</v>
      </c>
      <c r="R1331">
        <v>0</v>
      </c>
      <c r="S1331">
        <v>0</v>
      </c>
      <c r="T1331">
        <v>0</v>
      </c>
      <c r="U1331">
        <v>0</v>
      </c>
      <c r="V1331">
        <v>0</v>
      </c>
      <c r="W1331">
        <v>0</v>
      </c>
      <c r="X1331">
        <v>0</v>
      </c>
      <c r="Y1331">
        <v>0</v>
      </c>
      <c r="Z1331">
        <v>0</v>
      </c>
      <c r="AA1331">
        <v>0</v>
      </c>
      <c r="AG1331">
        <v>0</v>
      </c>
      <c r="AH1331">
        <v>3</v>
      </c>
      <c r="AI1331">
        <v>19.190000000000001</v>
      </c>
      <c r="AJ1331">
        <v>1.9189999999999999E-2</v>
      </c>
      <c r="AK1331">
        <v>1.7999999999999999E-2</v>
      </c>
      <c r="AL1331">
        <v>3.3850999999999999E-2</v>
      </c>
      <c r="AM1331">
        <v>673</v>
      </c>
      <c r="AN1331">
        <v>8560.1129999999994</v>
      </c>
      <c r="AO1331">
        <v>8.5601129999999994</v>
      </c>
      <c r="AP1331">
        <v>8.0292770000000004</v>
      </c>
      <c r="AQ1331">
        <v>13.979339703413601</v>
      </c>
      <c r="AR1331">
        <v>699</v>
      </c>
      <c r="AS1331">
        <v>8594.7379999999994</v>
      </c>
      <c r="AT1331">
        <v>8.5947380000000209</v>
      </c>
      <c r="AU1331">
        <v>8.0617545374637807</v>
      </c>
      <c r="AV1331">
        <v>14.035884586463037</v>
      </c>
      <c r="AW1331">
        <v>1</v>
      </c>
      <c r="AX1331">
        <v>2</v>
      </c>
      <c r="AY1331">
        <v>1500</v>
      </c>
      <c r="AZ1331">
        <v>1.5</v>
      </c>
      <c r="BA1331">
        <v>3.9089999999999998</v>
      </c>
      <c r="BB1331">
        <v>6.8057483756811177</v>
      </c>
      <c r="BC1331">
        <v>26</v>
      </c>
      <c r="BD1331">
        <v>24285</v>
      </c>
      <c r="BE1331">
        <v>24.285</v>
      </c>
      <c r="BF1331">
        <v>51.381762000000002</v>
      </c>
      <c r="BG1331">
        <v>89.458005441579388</v>
      </c>
      <c r="BH1331">
        <v>726</v>
      </c>
      <c r="BI1331">
        <v>34.379738000000017</v>
      </c>
      <c r="BJ1331">
        <v>63.352516537463785</v>
      </c>
      <c r="BK1331">
        <v>110.29963840372355</v>
      </c>
      <c r="BL1331" t="s">
        <v>541</v>
      </c>
    </row>
    <row r="1332" spans="1:64">
      <c r="A1332" t="s">
        <v>2237</v>
      </c>
      <c r="B1332" t="s">
        <v>2227</v>
      </c>
      <c r="C1332" t="s">
        <v>541</v>
      </c>
      <c r="D1332" t="s">
        <v>942</v>
      </c>
      <c r="E1332">
        <v>2024</v>
      </c>
      <c r="F1332">
        <v>137.82</v>
      </c>
      <c r="G1332">
        <v>13.77</v>
      </c>
      <c r="H1332">
        <v>7834</v>
      </c>
      <c r="I1332">
        <v>53.718506892248861</v>
      </c>
      <c r="J1332">
        <v>0</v>
      </c>
      <c r="K1332">
        <v>0</v>
      </c>
      <c r="L1332">
        <v>0</v>
      </c>
      <c r="M1332">
        <v>0</v>
      </c>
      <c r="N1332">
        <v>0</v>
      </c>
      <c r="O1332">
        <v>0</v>
      </c>
      <c r="P1332">
        <v>0</v>
      </c>
      <c r="Q1332">
        <v>0</v>
      </c>
      <c r="R1332">
        <v>0</v>
      </c>
      <c r="S1332">
        <v>0</v>
      </c>
      <c r="T1332">
        <v>0</v>
      </c>
      <c r="U1332">
        <v>0</v>
      </c>
      <c r="V1332">
        <v>0</v>
      </c>
      <c r="W1332">
        <v>0</v>
      </c>
      <c r="X1332">
        <v>0</v>
      </c>
      <c r="Y1332">
        <v>0</v>
      </c>
      <c r="Z1332">
        <v>0</v>
      </c>
      <c r="AA1332">
        <v>0</v>
      </c>
      <c r="AB1332">
        <v>0</v>
      </c>
      <c r="AC1332">
        <v>0</v>
      </c>
      <c r="AD1332">
        <v>0</v>
      </c>
      <c r="AE1332">
        <v>0</v>
      </c>
      <c r="AF1332">
        <v>0</v>
      </c>
      <c r="AG1332">
        <v>0</v>
      </c>
      <c r="AH1332">
        <v>3</v>
      </c>
      <c r="AI1332">
        <v>19.310000000000002</v>
      </c>
      <c r="AJ1332">
        <v>1.9310000000000001E-2</v>
      </c>
      <c r="AK1332">
        <v>1.741653497557992E-2</v>
      </c>
      <c r="AL1332">
        <v>3.2421852324590543E-2</v>
      </c>
      <c r="AM1332">
        <v>830</v>
      </c>
      <c r="AN1332">
        <v>10245.079999999985</v>
      </c>
      <c r="AO1332">
        <v>10.245080000000003</v>
      </c>
      <c r="AP1332">
        <v>9.2404864913316587</v>
      </c>
      <c r="AQ1332">
        <v>17.201681554304304</v>
      </c>
      <c r="AR1332">
        <v>893</v>
      </c>
      <c r="AS1332">
        <v>10319.304999999977</v>
      </c>
      <c r="AT1332">
        <v>10.319305000000011</v>
      </c>
      <c r="AU1332">
        <v>9.3074332706461274</v>
      </c>
      <c r="AV1332">
        <v>17.326306722030491</v>
      </c>
      <c r="AW1332">
        <v>1</v>
      </c>
      <c r="AX1332">
        <v>2</v>
      </c>
      <c r="AY1332">
        <v>1500</v>
      </c>
      <c r="AZ1332">
        <v>1.5</v>
      </c>
      <c r="BA1332">
        <v>3.9089999999999998</v>
      </c>
      <c r="BB1332">
        <v>7.2768217624530367</v>
      </c>
      <c r="BC1332">
        <v>26</v>
      </c>
      <c r="BD1332">
        <v>24285</v>
      </c>
      <c r="BE1332">
        <v>24.285000000000004</v>
      </c>
      <c r="BF1332">
        <v>45.226730511841716</v>
      </c>
      <c r="BG1332">
        <v>84.192084122069218</v>
      </c>
      <c r="BH1332">
        <v>920</v>
      </c>
      <c r="BI1332">
        <v>36.104305000000011</v>
      </c>
      <c r="BJ1332">
        <v>58.443163782487844</v>
      </c>
      <c r="BK1332">
        <v>108.79521260655277</v>
      </c>
      <c r="BL1332" t="s">
        <v>541</v>
      </c>
    </row>
    <row r="1333" spans="1:64">
      <c r="A1333" t="s">
        <v>2238</v>
      </c>
      <c r="B1333" t="s">
        <v>2239</v>
      </c>
      <c r="C1333" t="s">
        <v>542</v>
      </c>
      <c r="D1333" t="s">
        <v>942</v>
      </c>
      <c r="E1333">
        <v>2012</v>
      </c>
      <c r="F1333" s="23">
        <v>66.069999999999993</v>
      </c>
      <c r="G1333" s="23">
        <v>10.38</v>
      </c>
      <c r="H1333" s="22">
        <v>11306</v>
      </c>
      <c r="I1333" s="34">
        <v>94.472683999999987</v>
      </c>
      <c r="J1333" s="22">
        <v>1</v>
      </c>
      <c r="K1333" s="22" t="s">
        <v>782</v>
      </c>
      <c r="L1333" s="23">
        <v>499</v>
      </c>
      <c r="M1333" s="23">
        <v>0.499</v>
      </c>
      <c r="N1333" s="23">
        <v>4.1202019999999999</v>
      </c>
      <c r="O1333" s="14">
        <v>4.361262775174251</v>
      </c>
      <c r="P1333" s="22">
        <v>0</v>
      </c>
      <c r="Q1333" s="22" t="s">
        <v>782</v>
      </c>
      <c r="R1333" s="23">
        <v>0</v>
      </c>
      <c r="S1333" s="23">
        <v>0</v>
      </c>
      <c r="T1333" s="23">
        <v>0</v>
      </c>
      <c r="U1333" s="14">
        <v>0</v>
      </c>
      <c r="V1333" s="22">
        <v>0</v>
      </c>
      <c r="W1333" s="22" t="s">
        <v>782</v>
      </c>
      <c r="X1333" s="23">
        <v>0</v>
      </c>
      <c r="Y1333" s="23">
        <v>0</v>
      </c>
      <c r="Z1333" s="23">
        <v>0</v>
      </c>
      <c r="AA1333" s="14">
        <v>0</v>
      </c>
      <c r="AB1333" s="22">
        <v>0</v>
      </c>
      <c r="AC1333" s="22" t="s">
        <v>782</v>
      </c>
      <c r="AD1333" s="23">
        <v>0</v>
      </c>
      <c r="AE1333" s="23">
        <v>0</v>
      </c>
      <c r="AF1333" s="23">
        <v>0</v>
      </c>
      <c r="AG1333" s="14">
        <v>0</v>
      </c>
      <c r="AH1333" s="22" t="s">
        <v>782</v>
      </c>
      <c r="AI1333" s="23" t="s">
        <v>782</v>
      </c>
      <c r="AJ1333" s="23" t="s">
        <v>782</v>
      </c>
      <c r="AK1333" s="23" t="s">
        <v>782</v>
      </c>
      <c r="AL1333" s="14" t="s">
        <v>782</v>
      </c>
      <c r="AM1333" s="22" t="s">
        <v>782</v>
      </c>
      <c r="AN1333" s="23" t="s">
        <v>782</v>
      </c>
      <c r="AO1333" s="23" t="s">
        <v>782</v>
      </c>
      <c r="AP1333" s="23" t="s">
        <v>782</v>
      </c>
      <c r="AQ1333" s="14" t="s">
        <v>782</v>
      </c>
      <c r="AR1333" s="22">
        <v>328</v>
      </c>
      <c r="AS1333" s="23">
        <v>5344.3480000000036</v>
      </c>
      <c r="AT1333" s="23">
        <v>5.3443480000000037</v>
      </c>
      <c r="AU1333" s="23">
        <v>4.5272899999999998</v>
      </c>
      <c r="AV1333" s="14">
        <v>4.7921682843265048</v>
      </c>
      <c r="AW1333" s="22">
        <v>0</v>
      </c>
      <c r="AX1333" s="22" t="s">
        <v>782</v>
      </c>
      <c r="AY1333" s="23">
        <v>0</v>
      </c>
      <c r="AZ1333" s="23">
        <v>0</v>
      </c>
      <c r="BA1333" s="23">
        <v>0</v>
      </c>
      <c r="BB1333" s="14">
        <v>0</v>
      </c>
      <c r="BC1333" s="22">
        <v>5</v>
      </c>
      <c r="BD1333" s="23">
        <v>10000</v>
      </c>
      <c r="BE1333" s="23">
        <v>10</v>
      </c>
      <c r="BF1333" s="23">
        <v>15.97</v>
      </c>
      <c r="BG1333" s="14">
        <v>16.904357242565482</v>
      </c>
      <c r="BH1333" s="22">
        <v>334</v>
      </c>
      <c r="BI1333" s="23">
        <v>15.843348000000004</v>
      </c>
      <c r="BJ1333" s="23">
        <v>24.617492000000002</v>
      </c>
      <c r="BK1333" s="14">
        <v>26.057788302066236</v>
      </c>
      <c r="BL1333" t="s">
        <v>542</v>
      </c>
    </row>
    <row r="1334" spans="1:64">
      <c r="A1334" t="s">
        <v>2240</v>
      </c>
      <c r="B1334" t="s">
        <v>2239</v>
      </c>
      <c r="C1334" t="s">
        <v>542</v>
      </c>
      <c r="D1334" t="s">
        <v>942</v>
      </c>
      <c r="E1334">
        <v>2015</v>
      </c>
      <c r="F1334" s="23">
        <v>66.069999999999993</v>
      </c>
      <c r="G1334" s="23">
        <v>10.42</v>
      </c>
      <c r="H1334" s="22">
        <v>11229</v>
      </c>
      <c r="I1334" s="34">
        <v>90.457661591402882</v>
      </c>
      <c r="J1334" s="13">
        <v>1</v>
      </c>
      <c r="K1334" s="13">
        <v>1</v>
      </c>
      <c r="L1334" s="19">
        <v>499</v>
      </c>
      <c r="M1334" s="35">
        <v>0.499</v>
      </c>
      <c r="N1334" s="19">
        <v>2.9846961359429836</v>
      </c>
      <c r="O1334" s="17">
        <v>3.2995504011864152</v>
      </c>
      <c r="P1334" s="36">
        <v>0</v>
      </c>
      <c r="Q1334" s="37">
        <v>0</v>
      </c>
      <c r="R1334" s="38">
        <v>0</v>
      </c>
      <c r="S1334" s="27">
        <v>0</v>
      </c>
      <c r="T1334" s="23">
        <v>0</v>
      </c>
      <c r="U1334" s="17">
        <v>0</v>
      </c>
      <c r="V1334" s="22">
        <v>0</v>
      </c>
      <c r="W1334" s="22">
        <v>0</v>
      </c>
      <c r="X1334" s="23">
        <v>0</v>
      </c>
      <c r="Y1334" s="27">
        <v>0</v>
      </c>
      <c r="Z1334" s="27">
        <v>0</v>
      </c>
      <c r="AA1334" s="14">
        <v>0</v>
      </c>
      <c r="AB1334" s="39">
        <v>0</v>
      </c>
      <c r="AC1334" s="22" t="s">
        <v>782</v>
      </c>
      <c r="AD1334" s="23">
        <v>0</v>
      </c>
      <c r="AE1334" s="23">
        <v>0</v>
      </c>
      <c r="AF1334" s="23">
        <v>0</v>
      </c>
      <c r="AG1334" s="14">
        <v>0</v>
      </c>
      <c r="AH1334" s="22" t="s">
        <v>782</v>
      </c>
      <c r="AI1334" s="23" t="s">
        <v>782</v>
      </c>
      <c r="AJ1334" s="23" t="s">
        <v>782</v>
      </c>
      <c r="AK1334" s="23" t="s">
        <v>782</v>
      </c>
      <c r="AL1334" s="14" t="s">
        <v>782</v>
      </c>
      <c r="AM1334" s="22" t="s">
        <v>782</v>
      </c>
      <c r="AN1334" s="23" t="s">
        <v>782</v>
      </c>
      <c r="AO1334" s="23" t="s">
        <v>782</v>
      </c>
      <c r="AP1334" s="23" t="s">
        <v>782</v>
      </c>
      <c r="AQ1334" s="14" t="s">
        <v>782</v>
      </c>
      <c r="AR1334" s="40">
        <v>399</v>
      </c>
      <c r="AS1334" s="41">
        <v>7647.1329999999989</v>
      </c>
      <c r="AT1334" s="23">
        <v>7.6471329999999993</v>
      </c>
      <c r="AU1334" s="23">
        <v>6.7918988466426153</v>
      </c>
      <c r="AV1334" s="14">
        <v>7.5083732291484742</v>
      </c>
      <c r="AW1334" s="22">
        <v>0</v>
      </c>
      <c r="AX1334" s="22" t="s">
        <v>782</v>
      </c>
      <c r="AY1334" s="23">
        <v>0</v>
      </c>
      <c r="AZ1334" s="23">
        <v>0</v>
      </c>
      <c r="BA1334" s="23">
        <v>0</v>
      </c>
      <c r="BB1334" s="14">
        <v>0</v>
      </c>
      <c r="BC1334" s="42">
        <v>5</v>
      </c>
      <c r="BD1334" s="43">
        <v>10000</v>
      </c>
      <c r="BE1334" s="44">
        <v>10</v>
      </c>
      <c r="BF1334" s="23">
        <v>20.271524974343798</v>
      </c>
      <c r="BG1334" s="14">
        <v>22.409959109832229</v>
      </c>
      <c r="BH1334" s="22">
        <v>405</v>
      </c>
      <c r="BI1334" s="23">
        <v>18.146132999999999</v>
      </c>
      <c r="BJ1334" s="23">
        <v>30.048119956929398</v>
      </c>
      <c r="BK1334" s="14">
        <v>33.21788274016712</v>
      </c>
      <c r="BL1334" t="s">
        <v>542</v>
      </c>
    </row>
    <row r="1335" spans="1:64">
      <c r="A1335" t="s">
        <v>2241</v>
      </c>
      <c r="B1335" t="s">
        <v>2239</v>
      </c>
      <c r="C1335" t="s">
        <v>542</v>
      </c>
      <c r="D1335" t="s">
        <v>942</v>
      </c>
      <c r="E1335">
        <v>2016</v>
      </c>
      <c r="F1335" s="23">
        <v>66.069999999999993</v>
      </c>
      <c r="G1335" s="23">
        <v>10.199999999999999</v>
      </c>
      <c r="H1335" s="22">
        <v>11214</v>
      </c>
      <c r="I1335" s="34">
        <v>95.473598411599198</v>
      </c>
      <c r="J1335" s="13">
        <v>1</v>
      </c>
      <c r="K1335" s="13">
        <v>1</v>
      </c>
      <c r="L1335" s="19">
        <v>499</v>
      </c>
      <c r="M1335" s="35">
        <v>0.499</v>
      </c>
      <c r="N1335" s="19">
        <v>2.9845190000000001</v>
      </c>
      <c r="O1335" s="17">
        <v>3.1260149922634608</v>
      </c>
      <c r="P1335" s="13">
        <v>0</v>
      </c>
      <c r="Q1335" s="13">
        <v>0</v>
      </c>
      <c r="R1335" s="19">
        <v>0</v>
      </c>
      <c r="S1335" s="27">
        <v>0</v>
      </c>
      <c r="T1335" s="19">
        <v>0</v>
      </c>
      <c r="U1335" s="17">
        <v>0</v>
      </c>
      <c r="V1335" s="13">
        <v>0</v>
      </c>
      <c r="W1335" s="13">
        <v>0</v>
      </c>
      <c r="X1335" s="19">
        <v>0</v>
      </c>
      <c r="Y1335" s="27">
        <v>0</v>
      </c>
      <c r="Z1335" s="19">
        <v>0</v>
      </c>
      <c r="AA1335" s="14">
        <v>0</v>
      </c>
      <c r="AB1335" s="13">
        <v>0</v>
      </c>
      <c r="AC1335" s="22" t="s">
        <v>782</v>
      </c>
      <c r="AD1335" s="19">
        <v>0</v>
      </c>
      <c r="AE1335" s="23">
        <v>0</v>
      </c>
      <c r="AF1335" s="19">
        <v>0</v>
      </c>
      <c r="AG1335" s="14">
        <v>0</v>
      </c>
      <c r="AH1335" s="22" t="s">
        <v>782</v>
      </c>
      <c r="AI1335" s="23" t="s">
        <v>782</v>
      </c>
      <c r="AJ1335" s="23" t="s">
        <v>782</v>
      </c>
      <c r="AK1335" s="23" t="s">
        <v>782</v>
      </c>
      <c r="AL1335" s="14" t="s">
        <v>782</v>
      </c>
      <c r="AM1335" s="22" t="s">
        <v>782</v>
      </c>
      <c r="AN1335" s="23" t="s">
        <v>782</v>
      </c>
      <c r="AO1335" s="23" t="s">
        <v>782</v>
      </c>
      <c r="AP1335" s="23" t="s">
        <v>782</v>
      </c>
      <c r="AQ1335" s="14" t="s">
        <v>782</v>
      </c>
      <c r="AR1335" s="13">
        <v>405</v>
      </c>
      <c r="AS1335" s="19">
        <v>7997.882999999998</v>
      </c>
      <c r="AT1335" s="23">
        <v>7.9978829999999981</v>
      </c>
      <c r="AU1335" s="19">
        <v>7.1021201040000026</v>
      </c>
      <c r="AV1335" s="14">
        <v>7.4388314907560424</v>
      </c>
      <c r="AW1335" s="13">
        <v>0</v>
      </c>
      <c r="AX1335" s="22" t="s">
        <v>782</v>
      </c>
      <c r="AY1335" s="19">
        <v>0</v>
      </c>
      <c r="AZ1335" s="23">
        <v>0</v>
      </c>
      <c r="BA1335" s="19">
        <v>0</v>
      </c>
      <c r="BB1335" s="14">
        <v>0</v>
      </c>
      <c r="BC1335" s="13">
        <v>5</v>
      </c>
      <c r="BD1335" s="19">
        <v>10000</v>
      </c>
      <c r="BE1335" s="44">
        <v>10</v>
      </c>
      <c r="BF1335" s="19">
        <v>20.271524974343794</v>
      </c>
      <c r="BG1335" s="14">
        <v>21.232597609813126</v>
      </c>
      <c r="BH1335" s="22">
        <v>411</v>
      </c>
      <c r="BI1335" s="23">
        <v>18.496882999999997</v>
      </c>
      <c r="BJ1335" s="23">
        <v>30.358164078343798</v>
      </c>
      <c r="BK1335" s="14">
        <v>31.797444092832631</v>
      </c>
      <c r="BL1335" t="s">
        <v>542</v>
      </c>
    </row>
    <row r="1336" spans="1:64">
      <c r="A1336" t="s">
        <v>2242</v>
      </c>
      <c r="B1336" t="s">
        <v>2239</v>
      </c>
      <c r="C1336" t="s">
        <v>542</v>
      </c>
      <c r="D1336" t="s">
        <v>942</v>
      </c>
      <c r="E1336">
        <v>2017</v>
      </c>
      <c r="F1336" s="23">
        <v>66.069999999999993</v>
      </c>
      <c r="G1336" s="23">
        <v>10.210000000000001</v>
      </c>
      <c r="H1336" s="22">
        <v>11183</v>
      </c>
      <c r="I1336" s="34">
        <v>87.842582017307379</v>
      </c>
      <c r="J1336" s="13">
        <v>2</v>
      </c>
      <c r="K1336" s="13">
        <v>2</v>
      </c>
      <c r="L1336" s="19">
        <v>574</v>
      </c>
      <c r="M1336" s="19">
        <v>0.57399999999999995</v>
      </c>
      <c r="N1336" s="19">
        <v>3.4330940000000001</v>
      </c>
      <c r="O1336" s="17">
        <v>3.9082343906097696</v>
      </c>
      <c r="P1336" s="13">
        <v>0</v>
      </c>
      <c r="Q1336" s="13">
        <v>0</v>
      </c>
      <c r="R1336" s="19">
        <v>0</v>
      </c>
      <c r="S1336" s="19">
        <v>0</v>
      </c>
      <c r="T1336" s="19">
        <v>0</v>
      </c>
      <c r="U1336" s="17">
        <v>0</v>
      </c>
      <c r="V1336" s="13">
        <v>0</v>
      </c>
      <c r="W1336" s="13">
        <v>0</v>
      </c>
      <c r="X1336" s="19">
        <v>0</v>
      </c>
      <c r="Y1336" s="19">
        <v>0</v>
      </c>
      <c r="Z1336" s="19">
        <v>0</v>
      </c>
      <c r="AA1336" s="14">
        <v>0</v>
      </c>
      <c r="AB1336" s="13">
        <v>0</v>
      </c>
      <c r="AC1336" s="22" t="s">
        <v>782</v>
      </c>
      <c r="AD1336" s="19">
        <v>0</v>
      </c>
      <c r="AE1336" s="19">
        <v>0</v>
      </c>
      <c r="AF1336" s="19">
        <v>0</v>
      </c>
      <c r="AG1336" s="14">
        <v>0</v>
      </c>
      <c r="AH1336" s="22" t="s">
        <v>782</v>
      </c>
      <c r="AI1336" s="23" t="s">
        <v>782</v>
      </c>
      <c r="AJ1336" s="23" t="s">
        <v>782</v>
      </c>
      <c r="AK1336" s="23" t="s">
        <v>782</v>
      </c>
      <c r="AL1336" s="14" t="s">
        <v>782</v>
      </c>
      <c r="AM1336" s="22" t="s">
        <v>782</v>
      </c>
      <c r="AN1336" s="23" t="s">
        <v>782</v>
      </c>
      <c r="AO1336" s="23" t="s">
        <v>782</v>
      </c>
      <c r="AP1336" s="23" t="s">
        <v>782</v>
      </c>
      <c r="AQ1336" s="14" t="s">
        <v>782</v>
      </c>
      <c r="AR1336" s="13">
        <v>418</v>
      </c>
      <c r="AS1336" s="19">
        <v>8201.0629999999946</v>
      </c>
      <c r="AT1336" s="19">
        <v>8.2010629999999995</v>
      </c>
      <c r="AU1336" s="19">
        <v>7.2825439440000039</v>
      </c>
      <c r="AV1336" s="14">
        <v>8.2904484098214972</v>
      </c>
      <c r="AW1336" s="13">
        <v>0</v>
      </c>
      <c r="AX1336" s="22" t="s">
        <v>782</v>
      </c>
      <c r="AY1336" s="19">
        <v>0</v>
      </c>
      <c r="AZ1336" s="19">
        <v>0</v>
      </c>
      <c r="BA1336" s="19">
        <v>0</v>
      </c>
      <c r="BB1336" s="14">
        <v>0</v>
      </c>
      <c r="BC1336" s="13">
        <v>5</v>
      </c>
      <c r="BD1336" s="19">
        <v>10000</v>
      </c>
      <c r="BE1336" s="19">
        <v>10</v>
      </c>
      <c r="BF1336" s="19">
        <v>20.271524974343794</v>
      </c>
      <c r="BG1336" s="14">
        <v>23.07710509960847</v>
      </c>
      <c r="BH1336" s="22">
        <v>425</v>
      </c>
      <c r="BI1336" s="23">
        <v>18.775062999999999</v>
      </c>
      <c r="BJ1336" s="23">
        <v>30.987162918343799</v>
      </c>
      <c r="BK1336" s="14">
        <v>35.275787900039738</v>
      </c>
      <c r="BL1336" t="s">
        <v>542</v>
      </c>
    </row>
    <row r="1337" spans="1:64">
      <c r="A1337" t="s">
        <v>2243</v>
      </c>
      <c r="B1337" t="s">
        <v>2239</v>
      </c>
      <c r="C1337" t="s">
        <v>542</v>
      </c>
      <c r="D1337" t="s">
        <v>942</v>
      </c>
      <c r="E1337">
        <v>2018</v>
      </c>
      <c r="F1337" s="23">
        <v>66.069999999999993</v>
      </c>
      <c r="G1337" s="23">
        <v>10.37</v>
      </c>
      <c r="H1337" s="22">
        <v>11264</v>
      </c>
      <c r="I1337" s="34">
        <v>87.848825271182108</v>
      </c>
      <c r="J1337" s="13">
        <v>2</v>
      </c>
      <c r="K1337" s="13">
        <v>2</v>
      </c>
      <c r="L1337" s="19">
        <v>574</v>
      </c>
      <c r="M1337" s="19">
        <v>0.57399999999999995</v>
      </c>
      <c r="N1337" s="19">
        <v>3.4330940000000001</v>
      </c>
      <c r="O1337" s="17">
        <v>3.907956639604822</v>
      </c>
      <c r="P1337" s="13">
        <v>0</v>
      </c>
      <c r="Q1337" s="13">
        <v>0</v>
      </c>
      <c r="R1337" s="19">
        <v>0</v>
      </c>
      <c r="S1337" s="19">
        <v>0</v>
      </c>
      <c r="T1337" s="19">
        <v>0</v>
      </c>
      <c r="U1337" s="17">
        <v>0</v>
      </c>
      <c r="V1337" s="13">
        <v>0</v>
      </c>
      <c r="W1337" s="13">
        <v>0</v>
      </c>
      <c r="X1337" s="19">
        <v>0</v>
      </c>
      <c r="Y1337" s="19">
        <v>0</v>
      </c>
      <c r="Z1337" s="19">
        <v>0</v>
      </c>
      <c r="AA1337" s="14">
        <v>0</v>
      </c>
      <c r="AB1337" s="13">
        <v>0</v>
      </c>
      <c r="AC1337" s="22" t="s">
        <v>782</v>
      </c>
      <c r="AD1337" s="19">
        <v>0</v>
      </c>
      <c r="AE1337" s="19">
        <v>0</v>
      </c>
      <c r="AF1337" s="19">
        <v>0</v>
      </c>
      <c r="AG1337" s="14">
        <v>0</v>
      </c>
      <c r="AH1337" s="22" t="s">
        <v>782</v>
      </c>
      <c r="AI1337" s="23" t="s">
        <v>782</v>
      </c>
      <c r="AJ1337" s="23" t="s">
        <v>782</v>
      </c>
      <c r="AK1337" s="23" t="s">
        <v>782</v>
      </c>
      <c r="AL1337" s="14" t="s">
        <v>782</v>
      </c>
      <c r="AM1337" s="22" t="s">
        <v>782</v>
      </c>
      <c r="AN1337" s="23" t="s">
        <v>782</v>
      </c>
      <c r="AO1337" s="23" t="s">
        <v>782</v>
      </c>
      <c r="AP1337" s="23" t="s">
        <v>782</v>
      </c>
      <c r="AQ1337" s="14" t="s">
        <v>782</v>
      </c>
      <c r="AR1337" s="13">
        <v>446</v>
      </c>
      <c r="AS1337" s="19">
        <v>9502.1879999999965</v>
      </c>
      <c r="AT1337" s="19">
        <v>9.5021880000000021</v>
      </c>
      <c r="AU1337" s="19">
        <v>8.4379429440000049</v>
      </c>
      <c r="AV1337" s="14">
        <v>9.6050720290826526</v>
      </c>
      <c r="AW1337" s="13">
        <v>0</v>
      </c>
      <c r="AX1337" s="22" t="s">
        <v>782</v>
      </c>
      <c r="AY1337" s="19">
        <v>0</v>
      </c>
      <c r="AZ1337" s="19">
        <v>0</v>
      </c>
      <c r="BA1337" s="19">
        <v>0</v>
      </c>
      <c r="BB1337" s="14">
        <v>0</v>
      </c>
      <c r="BC1337" s="13">
        <v>5</v>
      </c>
      <c r="BD1337" s="19">
        <v>10000</v>
      </c>
      <c r="BE1337" s="19">
        <v>10</v>
      </c>
      <c r="BF1337" s="19">
        <v>19.359479574304139</v>
      </c>
      <c r="BG1337" s="14">
        <v>22.037266308960895</v>
      </c>
      <c r="BH1337" s="22">
        <v>453</v>
      </c>
      <c r="BI1337" s="23">
        <v>20.076188000000005</v>
      </c>
      <c r="BJ1337" s="23">
        <v>31.230516518304146</v>
      </c>
      <c r="BK1337" s="14">
        <v>35.55029497764837</v>
      </c>
      <c r="BL1337" t="s">
        <v>542</v>
      </c>
    </row>
    <row r="1338" spans="1:64">
      <c r="A1338" t="s">
        <v>2244</v>
      </c>
      <c r="B1338" t="s">
        <v>2239</v>
      </c>
      <c r="C1338" t="s">
        <v>542</v>
      </c>
      <c r="D1338" t="s">
        <v>942</v>
      </c>
      <c r="E1338">
        <v>2019</v>
      </c>
      <c r="F1338" s="23">
        <v>66.069999999999993</v>
      </c>
      <c r="G1338" s="23">
        <v>10.43</v>
      </c>
      <c r="H1338" s="22">
        <v>11191</v>
      </c>
      <c r="I1338" s="34">
        <v>90.324804737459061</v>
      </c>
      <c r="J1338" s="22">
        <v>2</v>
      </c>
      <c r="K1338" s="22">
        <v>2</v>
      </c>
      <c r="L1338" s="23">
        <v>574</v>
      </c>
      <c r="M1338" s="23">
        <v>0.57399999999999995</v>
      </c>
      <c r="N1338" s="23">
        <v>3.4330940000000001</v>
      </c>
      <c r="O1338" s="14">
        <v>3.8008319087749367</v>
      </c>
      <c r="P1338" s="22">
        <v>0</v>
      </c>
      <c r="Q1338" s="22">
        <v>0</v>
      </c>
      <c r="R1338" s="23">
        <v>0</v>
      </c>
      <c r="S1338" s="23">
        <v>0</v>
      </c>
      <c r="T1338" s="23">
        <v>0</v>
      </c>
      <c r="U1338" s="14">
        <v>0</v>
      </c>
      <c r="V1338" s="22">
        <v>0</v>
      </c>
      <c r="W1338" s="22">
        <v>0</v>
      </c>
      <c r="X1338" s="23">
        <v>0</v>
      </c>
      <c r="Y1338" s="23">
        <v>0</v>
      </c>
      <c r="Z1338" s="23">
        <v>0</v>
      </c>
      <c r="AA1338" s="14">
        <v>0</v>
      </c>
      <c r="AB1338" s="22">
        <v>0</v>
      </c>
      <c r="AC1338" s="22">
        <v>0</v>
      </c>
      <c r="AD1338" s="23">
        <v>0</v>
      </c>
      <c r="AE1338" s="23">
        <v>0</v>
      </c>
      <c r="AF1338" s="23">
        <v>0</v>
      </c>
      <c r="AG1338" s="14">
        <v>0</v>
      </c>
      <c r="AH1338" s="22">
        <v>0</v>
      </c>
      <c r="AI1338" s="23">
        <v>0</v>
      </c>
      <c r="AJ1338" s="23">
        <v>0</v>
      </c>
      <c r="AK1338" s="23">
        <v>0</v>
      </c>
      <c r="AL1338" s="14">
        <v>0</v>
      </c>
      <c r="AM1338" s="22">
        <v>473</v>
      </c>
      <c r="AN1338" s="23">
        <v>10386.032999999996</v>
      </c>
      <c r="AO1338" s="23">
        <v>10.386033000000005</v>
      </c>
      <c r="AP1338" s="23">
        <v>9.2227973039999984</v>
      </c>
      <c r="AQ1338" s="14">
        <v>10.210702730891336</v>
      </c>
      <c r="AR1338" s="22">
        <v>473</v>
      </c>
      <c r="AS1338" s="23">
        <v>10386.032999999996</v>
      </c>
      <c r="AT1338" s="23">
        <v>10.386033000000005</v>
      </c>
      <c r="AU1338" s="23">
        <v>9.2227973039999984</v>
      </c>
      <c r="AV1338" s="14">
        <v>10.210702730891336</v>
      </c>
      <c r="AW1338" s="22">
        <v>0</v>
      </c>
      <c r="AX1338" s="22" t="s">
        <v>782</v>
      </c>
      <c r="AY1338" s="23">
        <v>0</v>
      </c>
      <c r="AZ1338" s="23">
        <v>0</v>
      </c>
      <c r="BA1338" s="23">
        <v>0</v>
      </c>
      <c r="BB1338" s="14">
        <v>0</v>
      </c>
      <c r="BC1338" s="22">
        <v>5</v>
      </c>
      <c r="BD1338" s="23">
        <v>10000</v>
      </c>
      <c r="BE1338" s="23">
        <v>10</v>
      </c>
      <c r="BF1338" s="23">
        <v>19.359478066892827</v>
      </c>
      <c r="BG1338" s="14">
        <v>21.433180091740802</v>
      </c>
      <c r="BH1338" s="22">
        <v>480</v>
      </c>
      <c r="BI1338" s="23">
        <v>20.960033000000006</v>
      </c>
      <c r="BJ1338" s="23">
        <v>32.01536937089282</v>
      </c>
      <c r="BK1338" s="14">
        <v>35.444714731407075</v>
      </c>
      <c r="BL1338" t="s">
        <v>542</v>
      </c>
    </row>
    <row r="1339" spans="1:64">
      <c r="A1339" t="s">
        <v>2245</v>
      </c>
      <c r="B1339" t="s">
        <v>2239</v>
      </c>
      <c r="C1339" t="s">
        <v>542</v>
      </c>
      <c r="D1339" t="s">
        <v>942</v>
      </c>
      <c r="E1339">
        <v>2020</v>
      </c>
      <c r="F1339" s="23">
        <v>66.069999999999993</v>
      </c>
      <c r="G1339" s="23">
        <v>10.47</v>
      </c>
      <c r="H1339" s="22">
        <v>11096</v>
      </c>
      <c r="I1339" s="34">
        <v>90.112705246177114</v>
      </c>
      <c r="J1339" s="22">
        <v>2</v>
      </c>
      <c r="K1339" s="22">
        <v>5</v>
      </c>
      <c r="L1339" s="23">
        <v>2927</v>
      </c>
      <c r="M1339" s="23">
        <v>2.9270000000000005</v>
      </c>
      <c r="N1339" s="23">
        <v>17.506387</v>
      </c>
      <c r="O1339" s="14">
        <v>19.427212791109365</v>
      </c>
      <c r="P1339" s="22">
        <v>0</v>
      </c>
      <c r="Q1339" s="22">
        <v>0</v>
      </c>
      <c r="R1339" s="23">
        <v>0</v>
      </c>
      <c r="S1339" s="23">
        <v>0</v>
      </c>
      <c r="T1339" s="23">
        <v>0</v>
      </c>
      <c r="U1339" s="14">
        <v>0</v>
      </c>
      <c r="V1339" s="22">
        <v>0</v>
      </c>
      <c r="W1339" s="22">
        <v>0</v>
      </c>
      <c r="X1339" s="23">
        <v>0</v>
      </c>
      <c r="Y1339" s="23">
        <v>0</v>
      </c>
      <c r="Z1339" s="23">
        <v>0</v>
      </c>
      <c r="AA1339" s="14">
        <v>0</v>
      </c>
      <c r="AB1339" s="22">
        <v>0</v>
      </c>
      <c r="AC1339" s="22">
        <v>0</v>
      </c>
      <c r="AD1339" s="23">
        <v>0</v>
      </c>
      <c r="AE1339" s="23">
        <v>0</v>
      </c>
      <c r="AF1339" s="23">
        <v>0</v>
      </c>
      <c r="AG1339" s="14">
        <v>0</v>
      </c>
      <c r="AH1339" s="22">
        <v>0</v>
      </c>
      <c r="AI1339" s="23">
        <v>0</v>
      </c>
      <c r="AJ1339" s="23">
        <v>0</v>
      </c>
      <c r="AK1339" s="23">
        <v>0</v>
      </c>
      <c r="AL1339" s="14">
        <v>0</v>
      </c>
      <c r="AM1339" s="22">
        <v>511</v>
      </c>
      <c r="AN1339" s="23">
        <v>11491.842999999999</v>
      </c>
      <c r="AO1339" s="23">
        <v>11.491842999999999</v>
      </c>
      <c r="AP1339" s="23">
        <v>10.204756583999998</v>
      </c>
      <c r="AQ1339" s="14">
        <v>11.324437054821322</v>
      </c>
      <c r="AR1339" s="22">
        <v>511</v>
      </c>
      <c r="AS1339" s="23">
        <v>11491.842999999999</v>
      </c>
      <c r="AT1339" s="23">
        <v>11.491842999999999</v>
      </c>
      <c r="AU1339" s="23">
        <v>10.204756583999998</v>
      </c>
      <c r="AV1339" s="14">
        <v>11.324437054821322</v>
      </c>
      <c r="AW1339" s="22">
        <v>0</v>
      </c>
      <c r="AX1339" s="22">
        <v>0</v>
      </c>
      <c r="AY1339" s="23">
        <v>0</v>
      </c>
      <c r="AZ1339" s="23">
        <v>0</v>
      </c>
      <c r="BA1339" s="23">
        <v>0</v>
      </c>
      <c r="BB1339" s="14">
        <v>0</v>
      </c>
      <c r="BC1339" s="22">
        <v>5</v>
      </c>
      <c r="BD1339" s="23">
        <v>10000</v>
      </c>
      <c r="BE1339" s="23">
        <v>10</v>
      </c>
      <c r="BF1339" s="23">
        <v>19.35947806689283</v>
      </c>
      <c r="BG1339" s="14">
        <v>21.483627657171155</v>
      </c>
      <c r="BH1339" s="22">
        <v>518</v>
      </c>
      <c r="BI1339" s="23">
        <v>24.418842999999999</v>
      </c>
      <c r="BJ1339" s="23">
        <v>47.070621650892832</v>
      </c>
      <c r="BK1339" s="14">
        <v>52.235277503101841</v>
      </c>
      <c r="BL1339" t="s">
        <v>542</v>
      </c>
    </row>
    <row r="1340" spans="1:64">
      <c r="A1340" t="s">
        <v>2246</v>
      </c>
      <c r="B1340" t="s">
        <v>2239</v>
      </c>
      <c r="C1340" t="s">
        <v>542</v>
      </c>
      <c r="D1340" t="s">
        <v>942</v>
      </c>
      <c r="E1340">
        <v>2021</v>
      </c>
      <c r="F1340" s="23">
        <v>66.069999999999993</v>
      </c>
      <c r="G1340" s="23">
        <v>10.52</v>
      </c>
      <c r="H1340" s="22">
        <v>10987</v>
      </c>
      <c r="I1340" s="34">
        <v>83.19</v>
      </c>
      <c r="J1340" s="22">
        <v>3</v>
      </c>
      <c r="K1340" s="22">
        <v>5</v>
      </c>
      <c r="L1340" s="23">
        <v>2527</v>
      </c>
      <c r="M1340" s="23">
        <v>2.5270000000000001</v>
      </c>
      <c r="N1340" s="23">
        <v>15.113987</v>
      </c>
      <c r="O1340" s="14">
        <v>18.170000000000002</v>
      </c>
      <c r="P1340" s="22">
        <v>0</v>
      </c>
      <c r="Q1340" s="22">
        <v>0</v>
      </c>
      <c r="R1340" s="23">
        <v>0</v>
      </c>
      <c r="S1340" s="23">
        <v>0</v>
      </c>
      <c r="T1340" s="23">
        <v>0</v>
      </c>
      <c r="U1340" s="14">
        <v>0</v>
      </c>
      <c r="V1340" s="22">
        <v>0</v>
      </c>
      <c r="W1340" s="22">
        <v>0</v>
      </c>
      <c r="X1340" s="23">
        <v>0</v>
      </c>
      <c r="Y1340" s="23">
        <v>0</v>
      </c>
      <c r="Z1340" s="23">
        <v>0</v>
      </c>
      <c r="AA1340" s="14">
        <v>0</v>
      </c>
      <c r="AB1340" s="22">
        <v>0</v>
      </c>
      <c r="AC1340" s="22">
        <v>0</v>
      </c>
      <c r="AD1340" s="23">
        <v>0</v>
      </c>
      <c r="AE1340" s="23">
        <v>0</v>
      </c>
      <c r="AF1340" s="23">
        <v>0</v>
      </c>
      <c r="AG1340" s="14">
        <v>0</v>
      </c>
      <c r="AH1340" s="22">
        <v>0</v>
      </c>
      <c r="AI1340" s="23">
        <v>0</v>
      </c>
      <c r="AJ1340" s="23">
        <v>0</v>
      </c>
      <c r="AK1340" s="23">
        <v>0</v>
      </c>
      <c r="AL1340" s="14">
        <v>0</v>
      </c>
      <c r="AM1340" s="22">
        <v>563</v>
      </c>
      <c r="AN1340" s="23">
        <v>12794.108</v>
      </c>
      <c r="AO1340" s="23">
        <v>12.794108</v>
      </c>
      <c r="AP1340" s="23">
        <v>11.44846098</v>
      </c>
      <c r="AQ1340" s="14">
        <v>13.76</v>
      </c>
      <c r="AR1340" s="22">
        <v>563</v>
      </c>
      <c r="AS1340" s="23">
        <v>12794.108</v>
      </c>
      <c r="AT1340" s="23">
        <v>12.794108</v>
      </c>
      <c r="AU1340" s="23">
        <v>11.44846098</v>
      </c>
      <c r="AV1340" s="14">
        <v>13.76</v>
      </c>
      <c r="AW1340" s="22">
        <v>0</v>
      </c>
      <c r="AX1340" s="22">
        <v>0</v>
      </c>
      <c r="AY1340" s="23">
        <v>0</v>
      </c>
      <c r="AZ1340" s="23">
        <v>0</v>
      </c>
      <c r="BA1340" s="23">
        <v>0</v>
      </c>
      <c r="BB1340" s="14">
        <v>0</v>
      </c>
      <c r="BC1340" s="22">
        <v>5</v>
      </c>
      <c r="BD1340" s="23">
        <v>10000</v>
      </c>
      <c r="BE1340" s="23">
        <v>10</v>
      </c>
      <c r="BF1340" s="23">
        <v>16.881464869999999</v>
      </c>
      <c r="BG1340" s="14">
        <v>20.29</v>
      </c>
      <c r="BH1340" s="22">
        <v>571</v>
      </c>
      <c r="BI1340" s="23">
        <v>25.32</v>
      </c>
      <c r="BJ1340" s="23">
        <v>43.44</v>
      </c>
      <c r="BK1340" s="14">
        <v>52.22</v>
      </c>
      <c r="BL1340" t="s">
        <v>542</v>
      </c>
    </row>
    <row r="1341" spans="1:64">
      <c r="A1341" t="s">
        <v>2247</v>
      </c>
      <c r="B1341" t="s">
        <v>2239</v>
      </c>
      <c r="C1341" t="s">
        <v>542</v>
      </c>
      <c r="D1341" s="111" t="s">
        <v>942</v>
      </c>
      <c r="E1341" s="110">
        <v>2022</v>
      </c>
      <c r="F1341" s="23"/>
      <c r="G1341" s="23"/>
      <c r="H1341" s="22">
        <v>11112</v>
      </c>
      <c r="I1341" s="34">
        <v>80.534644157256608</v>
      </c>
      <c r="J1341" s="22">
        <v>3</v>
      </c>
      <c r="K1341" s="22">
        <v>4</v>
      </c>
      <c r="L1341" s="23">
        <v>1927</v>
      </c>
      <c r="M1341" s="23">
        <v>1.9269999999999998</v>
      </c>
      <c r="N1341" s="23">
        <v>11.403986</v>
      </c>
      <c r="O1341" s="14">
        <v>14.160348157411507</v>
      </c>
      <c r="P1341" s="22">
        <v>0</v>
      </c>
      <c r="Q1341" s="22">
        <v>0</v>
      </c>
      <c r="R1341" s="23">
        <v>0</v>
      </c>
      <c r="S1341" s="23">
        <v>0</v>
      </c>
      <c r="T1341" s="23">
        <v>0</v>
      </c>
      <c r="U1341" s="14">
        <v>0</v>
      </c>
      <c r="V1341" s="22">
        <v>0</v>
      </c>
      <c r="W1341" s="22">
        <v>0</v>
      </c>
      <c r="X1341" s="23">
        <v>0</v>
      </c>
      <c r="Y1341" s="23">
        <v>0</v>
      </c>
      <c r="Z1341" s="23">
        <v>0</v>
      </c>
      <c r="AA1341" s="14">
        <v>0</v>
      </c>
      <c r="AB1341" s="22">
        <v>0</v>
      </c>
      <c r="AC1341" s="22">
        <v>0</v>
      </c>
      <c r="AD1341" s="23">
        <v>0</v>
      </c>
      <c r="AE1341" s="23">
        <v>0</v>
      </c>
      <c r="AF1341" s="23">
        <v>0</v>
      </c>
      <c r="AG1341" s="14">
        <v>0</v>
      </c>
      <c r="AH1341" s="22">
        <v>0</v>
      </c>
      <c r="AI1341" s="23">
        <v>0</v>
      </c>
      <c r="AJ1341" s="23">
        <v>0</v>
      </c>
      <c r="AK1341" s="23">
        <v>0</v>
      </c>
      <c r="AL1341" s="14">
        <v>0</v>
      </c>
      <c r="AM1341" s="22">
        <v>634</v>
      </c>
      <c r="AN1341" s="23">
        <v>14121.073999999995</v>
      </c>
      <c r="AO1341" s="23">
        <v>14.121074000000009</v>
      </c>
      <c r="AP1341" s="23">
        <v>14.465118692509938</v>
      </c>
      <c r="AQ1341" s="14">
        <v>17.961361652339967</v>
      </c>
      <c r="AR1341" s="22">
        <v>634</v>
      </c>
      <c r="AS1341" s="23">
        <v>14121.074000000001</v>
      </c>
      <c r="AT1341" s="23">
        <v>14.121074</v>
      </c>
      <c r="AU1341" s="23">
        <v>14.4651186925099</v>
      </c>
      <c r="AV1341" s="14">
        <v>17.961361652339917</v>
      </c>
      <c r="AW1341" s="22">
        <v>0</v>
      </c>
      <c r="AX1341" s="22">
        <v>0</v>
      </c>
      <c r="AY1341" s="23">
        <v>0</v>
      </c>
      <c r="AZ1341" s="23">
        <v>0</v>
      </c>
      <c r="BA1341" s="23">
        <v>0</v>
      </c>
      <c r="BB1341" s="14">
        <v>0</v>
      </c>
      <c r="BC1341" s="22">
        <v>5</v>
      </c>
      <c r="BD1341" s="23">
        <v>10000</v>
      </c>
      <c r="BE1341" s="23">
        <v>10</v>
      </c>
      <c r="BF1341" s="23">
        <v>18.856131637153609</v>
      </c>
      <c r="BG1341" s="14">
        <v>23.413689641856536</v>
      </c>
      <c r="BH1341" s="22">
        <v>642</v>
      </c>
      <c r="BI1341" s="23">
        <v>26.048074</v>
      </c>
      <c r="BJ1341" s="23">
        <v>44.725236329663517</v>
      </c>
      <c r="BK1341" s="14">
        <v>55.535399451607958</v>
      </c>
      <c r="BL1341" t="s">
        <v>542</v>
      </c>
    </row>
    <row r="1342" spans="1:64">
      <c r="A1342" t="s">
        <v>2248</v>
      </c>
      <c r="B1342" t="s">
        <v>2239</v>
      </c>
      <c r="C1342" t="s">
        <v>542</v>
      </c>
      <c r="D1342" t="s">
        <v>942</v>
      </c>
      <c r="E1342">
        <v>2023</v>
      </c>
      <c r="F1342">
        <v>66.069999999999993</v>
      </c>
      <c r="G1342">
        <v>11.09</v>
      </c>
      <c r="H1342">
        <v>11179</v>
      </c>
      <c r="I1342">
        <v>80.534644157256608</v>
      </c>
      <c r="J1342">
        <v>3</v>
      </c>
      <c r="K1342">
        <v>5</v>
      </c>
      <c r="L1342">
        <v>2527</v>
      </c>
      <c r="M1342">
        <v>2.5270000000000001</v>
      </c>
      <c r="N1342">
        <v>14.954786</v>
      </c>
      <c r="O1342">
        <v>18.569382352765377</v>
      </c>
      <c r="P1342">
        <v>0</v>
      </c>
      <c r="Q1342">
        <v>0</v>
      </c>
      <c r="R1342">
        <v>0</v>
      </c>
      <c r="S1342">
        <v>0</v>
      </c>
      <c r="T1342">
        <v>0</v>
      </c>
      <c r="U1342">
        <v>0</v>
      </c>
      <c r="V1342">
        <v>0</v>
      </c>
      <c r="W1342">
        <v>0</v>
      </c>
      <c r="X1342">
        <v>0</v>
      </c>
      <c r="Y1342">
        <v>0</v>
      </c>
      <c r="Z1342">
        <v>0</v>
      </c>
      <c r="AA1342">
        <v>0</v>
      </c>
      <c r="AG1342">
        <v>0</v>
      </c>
      <c r="AL1342">
        <v>0</v>
      </c>
      <c r="AM1342">
        <v>787</v>
      </c>
      <c r="AN1342">
        <v>16825.489000000001</v>
      </c>
      <c r="AO1342">
        <v>16.825489000000001</v>
      </c>
      <c r="AP1342">
        <v>15.782094000000001</v>
      </c>
      <c r="AQ1342">
        <v>19.596652055956156</v>
      </c>
      <c r="AR1342">
        <v>832</v>
      </c>
      <c r="AS1342">
        <v>16861.7589999999</v>
      </c>
      <c r="AT1342">
        <v>16.8617589999999</v>
      </c>
      <c r="AU1342">
        <v>15.8161147120331</v>
      </c>
      <c r="AV1342">
        <v>19.638895629996998</v>
      </c>
      <c r="AW1342">
        <v>0</v>
      </c>
      <c r="AX1342">
        <v>0</v>
      </c>
      <c r="AY1342">
        <v>0</v>
      </c>
      <c r="AZ1342">
        <v>0</v>
      </c>
      <c r="BA1342">
        <v>0</v>
      </c>
      <c r="BB1342">
        <v>0</v>
      </c>
      <c r="BC1342">
        <v>5</v>
      </c>
      <c r="BD1342">
        <v>10000</v>
      </c>
      <c r="BE1342">
        <v>10</v>
      </c>
      <c r="BF1342">
        <v>22.515073000000001</v>
      </c>
      <c r="BG1342">
        <v>27.957003145175342</v>
      </c>
      <c r="BH1342">
        <v>840</v>
      </c>
      <c r="BI1342">
        <v>29.388758999999901</v>
      </c>
      <c r="BJ1342">
        <v>53.285973712033098</v>
      </c>
      <c r="BK1342">
        <v>66.165281127937718</v>
      </c>
      <c r="BL1342" t="s">
        <v>542</v>
      </c>
    </row>
    <row r="1343" spans="1:64">
      <c r="A1343" t="s">
        <v>2249</v>
      </c>
      <c r="B1343" t="s">
        <v>2239</v>
      </c>
      <c r="C1343" t="s">
        <v>542</v>
      </c>
      <c r="D1343" t="s">
        <v>942</v>
      </c>
      <c r="E1343">
        <v>2024</v>
      </c>
      <c r="F1343">
        <v>66.069999999999993</v>
      </c>
      <c r="G1343">
        <v>11.16</v>
      </c>
      <c r="H1343">
        <v>11180</v>
      </c>
      <c r="I1343">
        <v>76.662357295805748</v>
      </c>
      <c r="J1343">
        <v>3</v>
      </c>
      <c r="K1343">
        <v>5</v>
      </c>
      <c r="L1343">
        <v>2527</v>
      </c>
      <c r="M1343">
        <v>2.5270000000000006</v>
      </c>
      <c r="N1343">
        <v>14.954785999999999</v>
      </c>
      <c r="O1343">
        <v>19.507339100330775</v>
      </c>
      <c r="P1343">
        <v>0</v>
      </c>
      <c r="Q1343">
        <v>0</v>
      </c>
      <c r="R1343">
        <v>0</v>
      </c>
      <c r="S1343">
        <v>0</v>
      </c>
      <c r="T1343">
        <v>0</v>
      </c>
      <c r="U1343">
        <v>0</v>
      </c>
      <c r="V1343">
        <v>0</v>
      </c>
      <c r="W1343">
        <v>0</v>
      </c>
      <c r="X1343">
        <v>0</v>
      </c>
      <c r="Y1343">
        <v>0</v>
      </c>
      <c r="Z1343">
        <v>0</v>
      </c>
      <c r="AA1343">
        <v>0</v>
      </c>
      <c r="AB1343">
        <v>0</v>
      </c>
      <c r="AC1343">
        <v>0</v>
      </c>
      <c r="AD1343">
        <v>0</v>
      </c>
      <c r="AE1343">
        <v>0</v>
      </c>
      <c r="AF1343">
        <v>0</v>
      </c>
      <c r="AG1343">
        <v>0</v>
      </c>
      <c r="AH1343">
        <v>0</v>
      </c>
      <c r="AI1343">
        <v>0</v>
      </c>
      <c r="AJ1343">
        <v>0</v>
      </c>
      <c r="AK1343">
        <v>0</v>
      </c>
      <c r="AL1343">
        <v>0</v>
      </c>
      <c r="AM1343">
        <v>948</v>
      </c>
      <c r="AN1343">
        <v>18688.034999999996</v>
      </c>
      <c r="AO1343">
        <v>18.688034999999985</v>
      </c>
      <c r="AP1343">
        <v>16.855557493648952</v>
      </c>
      <c r="AQ1343">
        <v>21.986745631380593</v>
      </c>
      <c r="AR1343">
        <v>1055</v>
      </c>
      <c r="AS1343">
        <v>18791.537999999975</v>
      </c>
      <c r="AT1343">
        <v>18.791538000000024</v>
      </c>
      <c r="AU1343">
        <v>16.948911383839363</v>
      </c>
      <c r="AV1343">
        <v>22.108518419856431</v>
      </c>
      <c r="AW1343">
        <v>0</v>
      </c>
      <c r="AX1343">
        <v>0</v>
      </c>
      <c r="AY1343">
        <v>0</v>
      </c>
      <c r="AZ1343">
        <v>0</v>
      </c>
      <c r="BA1343">
        <v>0</v>
      </c>
      <c r="BB1343">
        <v>0</v>
      </c>
      <c r="BC1343">
        <v>5</v>
      </c>
      <c r="BD1343">
        <v>10000</v>
      </c>
      <c r="BE1343">
        <v>10</v>
      </c>
      <c r="BF1343">
        <v>19.746667628230686</v>
      </c>
      <c r="BG1343">
        <v>25.757970827895534</v>
      </c>
      <c r="BH1343">
        <v>1063</v>
      </c>
      <c r="BI1343">
        <v>31.318538000000025</v>
      </c>
      <c r="BJ1343">
        <v>51.650365012070047</v>
      </c>
      <c r="BK1343">
        <v>67.373828348082725</v>
      </c>
      <c r="BL1343" t="s">
        <v>542</v>
      </c>
    </row>
    <row r="1344" spans="1:64">
      <c r="A1344" t="s">
        <v>2250</v>
      </c>
      <c r="B1344" t="s">
        <v>2251</v>
      </c>
      <c r="C1344" t="s">
        <v>543</v>
      </c>
      <c r="D1344" t="s">
        <v>942</v>
      </c>
      <c r="E1344">
        <v>2012</v>
      </c>
      <c r="F1344" s="23">
        <v>136.46</v>
      </c>
      <c r="G1344" s="23">
        <v>24.82</v>
      </c>
      <c r="H1344" s="22">
        <v>26776</v>
      </c>
      <c r="I1344" s="34">
        <v>220.138566</v>
      </c>
      <c r="J1344" s="22">
        <v>1</v>
      </c>
      <c r="K1344" s="22" t="s">
        <v>782</v>
      </c>
      <c r="L1344" s="23">
        <v>250</v>
      </c>
      <c r="M1344" s="23">
        <v>0.25</v>
      </c>
      <c r="N1344" s="23">
        <v>2.1069270000000002</v>
      </c>
      <c r="O1344" s="14">
        <v>0.95709127132226368</v>
      </c>
      <c r="P1344" s="22">
        <v>1</v>
      </c>
      <c r="Q1344" s="22" t="s">
        <v>782</v>
      </c>
      <c r="R1344" s="23">
        <v>3972</v>
      </c>
      <c r="S1344" s="23">
        <v>3.972</v>
      </c>
      <c r="T1344" s="23">
        <v>8.4655390000000015</v>
      </c>
      <c r="U1344" s="14">
        <v>3.8455501704322002</v>
      </c>
      <c r="V1344" s="22">
        <v>0</v>
      </c>
      <c r="W1344" s="22" t="s">
        <v>782</v>
      </c>
      <c r="X1344" s="23">
        <v>0</v>
      </c>
      <c r="Y1344" s="23">
        <v>0</v>
      </c>
      <c r="Z1344" s="23">
        <v>0</v>
      </c>
      <c r="AA1344" s="14">
        <v>0</v>
      </c>
      <c r="AB1344" s="22">
        <v>0</v>
      </c>
      <c r="AC1344" s="22" t="s">
        <v>782</v>
      </c>
      <c r="AD1344" s="23">
        <v>0</v>
      </c>
      <c r="AE1344" s="23">
        <v>0</v>
      </c>
      <c r="AF1344" s="23">
        <v>0</v>
      </c>
      <c r="AG1344" s="14">
        <v>0</v>
      </c>
      <c r="AH1344" s="22" t="s">
        <v>782</v>
      </c>
      <c r="AI1344" s="23" t="s">
        <v>782</v>
      </c>
      <c r="AJ1344" s="23" t="s">
        <v>782</v>
      </c>
      <c r="AK1344" s="23" t="s">
        <v>782</v>
      </c>
      <c r="AL1344" s="14" t="s">
        <v>782</v>
      </c>
      <c r="AM1344" s="22" t="s">
        <v>782</v>
      </c>
      <c r="AN1344" s="23" t="s">
        <v>782</v>
      </c>
      <c r="AO1344" s="23" t="s">
        <v>782</v>
      </c>
      <c r="AP1344" s="23" t="s">
        <v>782</v>
      </c>
      <c r="AQ1344" s="14" t="s">
        <v>782</v>
      </c>
      <c r="AR1344" s="22">
        <v>841</v>
      </c>
      <c r="AS1344" s="23">
        <v>14263.025999999989</v>
      </c>
      <c r="AT1344" s="23">
        <v>14.263025999999989</v>
      </c>
      <c r="AU1344" s="23">
        <v>12.277768</v>
      </c>
      <c r="AV1344" s="14">
        <v>5.5772908051013657</v>
      </c>
      <c r="AW1344" s="22">
        <v>1</v>
      </c>
      <c r="AX1344" s="22" t="s">
        <v>782</v>
      </c>
      <c r="AY1344" s="23">
        <v>3</v>
      </c>
      <c r="AZ1344" s="23">
        <v>3.0000000000000001E-3</v>
      </c>
      <c r="BA1344" s="23">
        <v>3.4950000000000003E-3</v>
      </c>
      <c r="BB1344" s="14">
        <v>1.5876363980675699E-3</v>
      </c>
      <c r="BC1344" s="22">
        <v>20</v>
      </c>
      <c r="BD1344" s="23">
        <v>19500</v>
      </c>
      <c r="BE1344" s="23">
        <v>19.5</v>
      </c>
      <c r="BF1344" s="23">
        <v>31.141500000000001</v>
      </c>
      <c r="BG1344" s="14">
        <v>14.146317279090482</v>
      </c>
      <c r="BH1344" s="22">
        <v>864</v>
      </c>
      <c r="BI1344" s="23">
        <v>37.988025999999991</v>
      </c>
      <c r="BJ1344" s="23">
        <v>53.995229000000002</v>
      </c>
      <c r="BK1344" s="14">
        <v>24.52783716234438</v>
      </c>
      <c r="BL1344" t="s">
        <v>543</v>
      </c>
    </row>
    <row r="1345" spans="1:64">
      <c r="A1345" t="s">
        <v>2252</v>
      </c>
      <c r="B1345" t="s">
        <v>2251</v>
      </c>
      <c r="C1345" t="s">
        <v>543</v>
      </c>
      <c r="D1345" t="s">
        <v>942</v>
      </c>
      <c r="E1345">
        <v>2015</v>
      </c>
      <c r="F1345" s="23">
        <v>136.47999999999999</v>
      </c>
      <c r="G1345" s="23">
        <v>24.9</v>
      </c>
      <c r="H1345" s="22">
        <v>27170</v>
      </c>
      <c r="I1345" s="34">
        <v>219.01133557597876</v>
      </c>
      <c r="J1345" s="13">
        <v>1</v>
      </c>
      <c r="K1345" s="13">
        <v>1</v>
      </c>
      <c r="L1345" s="19">
        <v>250</v>
      </c>
      <c r="M1345" s="35">
        <v>0.25</v>
      </c>
      <c r="N1345" s="19">
        <v>1.4953387454624165</v>
      </c>
      <c r="O1345" s="17">
        <v>0.68276773963768556</v>
      </c>
      <c r="P1345" s="36">
        <v>1</v>
      </c>
      <c r="Q1345" s="36">
        <v>1</v>
      </c>
      <c r="R1345" s="45">
        <v>3972</v>
      </c>
      <c r="S1345" s="27">
        <v>3.972</v>
      </c>
      <c r="T1345" s="23">
        <v>11.169207</v>
      </c>
      <c r="U1345" s="17">
        <v>5.0998305501521459</v>
      </c>
      <c r="V1345" s="22">
        <v>0</v>
      </c>
      <c r="W1345" s="22">
        <v>0</v>
      </c>
      <c r="X1345" s="23">
        <v>0</v>
      </c>
      <c r="Y1345" s="27">
        <v>0</v>
      </c>
      <c r="Z1345" s="27">
        <v>0</v>
      </c>
      <c r="AA1345" s="14">
        <v>0</v>
      </c>
      <c r="AB1345" s="39">
        <v>0</v>
      </c>
      <c r="AC1345" s="22" t="s">
        <v>782</v>
      </c>
      <c r="AD1345" s="23">
        <v>0</v>
      </c>
      <c r="AE1345" s="23">
        <v>0</v>
      </c>
      <c r="AF1345" s="23">
        <v>0</v>
      </c>
      <c r="AG1345" s="14">
        <v>0</v>
      </c>
      <c r="AH1345" s="22" t="s">
        <v>782</v>
      </c>
      <c r="AI1345" s="23" t="s">
        <v>782</v>
      </c>
      <c r="AJ1345" s="23" t="s">
        <v>782</v>
      </c>
      <c r="AK1345" s="23" t="s">
        <v>782</v>
      </c>
      <c r="AL1345" s="14" t="s">
        <v>782</v>
      </c>
      <c r="AM1345" s="22" t="s">
        <v>782</v>
      </c>
      <c r="AN1345" s="23" t="s">
        <v>782</v>
      </c>
      <c r="AO1345" s="23" t="s">
        <v>782</v>
      </c>
      <c r="AP1345" s="23" t="s">
        <v>782</v>
      </c>
      <c r="AQ1345" s="14" t="s">
        <v>782</v>
      </c>
      <c r="AR1345" s="40">
        <v>1019</v>
      </c>
      <c r="AS1345" s="41">
        <v>21835.575999999979</v>
      </c>
      <c r="AT1345" s="23">
        <v>21.835575999999978</v>
      </c>
      <c r="AU1345" s="23">
        <v>19.393545718398912</v>
      </c>
      <c r="AV1345" s="14">
        <v>8.8550419855646982</v>
      </c>
      <c r="AW1345" s="22">
        <v>1</v>
      </c>
      <c r="AX1345" s="22" t="s">
        <v>782</v>
      </c>
      <c r="AY1345" s="23">
        <v>3</v>
      </c>
      <c r="AZ1345" s="23">
        <v>3.0000000000000001E-3</v>
      </c>
      <c r="BA1345" s="23">
        <v>7.8172324619418688E-3</v>
      </c>
      <c r="BB1345" s="14">
        <v>3.5693277890768982E-3</v>
      </c>
      <c r="BC1345" s="42">
        <v>11</v>
      </c>
      <c r="BD1345" s="43">
        <v>12750</v>
      </c>
      <c r="BE1345" s="44">
        <v>12.75</v>
      </c>
      <c r="BF1345" s="23">
        <v>19.438075709596824</v>
      </c>
      <c r="BG1345" s="14">
        <v>8.8753742624675347</v>
      </c>
      <c r="BH1345" s="22">
        <v>1033</v>
      </c>
      <c r="BI1345" s="23">
        <v>38.810575999999976</v>
      </c>
      <c r="BJ1345" s="23">
        <v>51.503984405920093</v>
      </c>
      <c r="BK1345" s="14">
        <v>23.516583865611139</v>
      </c>
      <c r="BL1345" t="s">
        <v>543</v>
      </c>
    </row>
    <row r="1346" spans="1:64">
      <c r="A1346" t="s">
        <v>2253</v>
      </c>
      <c r="B1346" t="s">
        <v>2251</v>
      </c>
      <c r="C1346" t="s">
        <v>543</v>
      </c>
      <c r="D1346" t="s">
        <v>942</v>
      </c>
      <c r="E1346">
        <v>2016</v>
      </c>
      <c r="F1346" s="23">
        <v>136.47999999999999</v>
      </c>
      <c r="G1346" s="23">
        <v>24.86</v>
      </c>
      <c r="H1346" s="22">
        <v>27235</v>
      </c>
      <c r="I1346" s="34">
        <v>231.0105680686749</v>
      </c>
      <c r="J1346" s="13">
        <v>1</v>
      </c>
      <c r="K1346" s="13">
        <v>1</v>
      </c>
      <c r="L1346" s="19">
        <v>250</v>
      </c>
      <c r="M1346" s="35">
        <v>0.25</v>
      </c>
      <c r="N1346" s="19">
        <v>1.49525</v>
      </c>
      <c r="O1346" s="17">
        <v>0.64726476043965731</v>
      </c>
      <c r="P1346" s="13">
        <v>1</v>
      </c>
      <c r="Q1346" s="13">
        <v>1</v>
      </c>
      <c r="R1346" s="19">
        <v>3972</v>
      </c>
      <c r="S1346" s="27">
        <v>3.972</v>
      </c>
      <c r="T1346" s="19">
        <v>10.93220275</v>
      </c>
      <c r="U1346" s="17">
        <v>4.7323388022447839</v>
      </c>
      <c r="V1346" s="13">
        <v>0</v>
      </c>
      <c r="W1346" s="13">
        <v>0</v>
      </c>
      <c r="X1346" s="19">
        <v>0</v>
      </c>
      <c r="Y1346" s="27">
        <v>0</v>
      </c>
      <c r="Z1346" s="19">
        <v>0</v>
      </c>
      <c r="AA1346" s="14">
        <v>0</v>
      </c>
      <c r="AB1346" s="13">
        <v>0</v>
      </c>
      <c r="AC1346" s="22" t="s">
        <v>782</v>
      </c>
      <c r="AD1346" s="19">
        <v>0</v>
      </c>
      <c r="AE1346" s="23">
        <v>0</v>
      </c>
      <c r="AF1346" s="19">
        <v>0</v>
      </c>
      <c r="AG1346" s="14">
        <v>0</v>
      </c>
      <c r="AH1346" s="22" t="s">
        <v>782</v>
      </c>
      <c r="AI1346" s="23" t="s">
        <v>782</v>
      </c>
      <c r="AJ1346" s="23" t="s">
        <v>782</v>
      </c>
      <c r="AK1346" s="23" t="s">
        <v>782</v>
      </c>
      <c r="AL1346" s="14" t="s">
        <v>782</v>
      </c>
      <c r="AM1346" s="22" t="s">
        <v>782</v>
      </c>
      <c r="AN1346" s="23" t="s">
        <v>782</v>
      </c>
      <c r="AO1346" s="23" t="s">
        <v>782</v>
      </c>
      <c r="AP1346" s="23" t="s">
        <v>782</v>
      </c>
      <c r="AQ1346" s="14" t="s">
        <v>782</v>
      </c>
      <c r="AR1346" s="13">
        <v>1049</v>
      </c>
      <c r="AS1346" s="19">
        <v>22240.981000000018</v>
      </c>
      <c r="AT1346" s="23">
        <v>22.240981000000019</v>
      </c>
      <c r="AU1346" s="19">
        <v>19.749991128000016</v>
      </c>
      <c r="AV1346" s="14">
        <v>8.5493885812742274</v>
      </c>
      <c r="AW1346" s="13">
        <v>1</v>
      </c>
      <c r="AX1346" s="22" t="s">
        <v>782</v>
      </c>
      <c r="AY1346" s="19">
        <v>3</v>
      </c>
      <c r="AZ1346" s="23">
        <v>3.0000000000000001E-3</v>
      </c>
      <c r="BA1346" s="19">
        <v>4.1250000000000002E-3</v>
      </c>
      <c r="BB1346" s="14">
        <v>1.7856325944247359E-3</v>
      </c>
      <c r="BC1346" s="13">
        <v>11</v>
      </c>
      <c r="BD1346" s="19">
        <v>12750</v>
      </c>
      <c r="BE1346" s="44">
        <v>12.75</v>
      </c>
      <c r="BF1346" s="19">
        <v>19.438075709596824</v>
      </c>
      <c r="BG1346" s="14">
        <v>8.4143664387761969</v>
      </c>
      <c r="BH1346" s="22">
        <v>1063</v>
      </c>
      <c r="BI1346" s="23">
        <v>39.215981000000021</v>
      </c>
      <c r="BJ1346" s="23">
        <v>51.619644587596838</v>
      </c>
      <c r="BK1346" s="14">
        <v>22.345144215329288</v>
      </c>
      <c r="BL1346" t="s">
        <v>543</v>
      </c>
    </row>
    <row r="1347" spans="1:64">
      <c r="A1347" t="s">
        <v>2254</v>
      </c>
      <c r="B1347" t="s">
        <v>2251</v>
      </c>
      <c r="C1347" t="s">
        <v>543</v>
      </c>
      <c r="D1347" t="s">
        <v>942</v>
      </c>
      <c r="E1347">
        <v>2017</v>
      </c>
      <c r="F1347" s="23">
        <v>136.47999999999999</v>
      </c>
      <c r="G1347" s="23">
        <v>24.94</v>
      </c>
      <c r="H1347" s="22">
        <v>27350</v>
      </c>
      <c r="I1347" s="34">
        <v>214.83453618647565</v>
      </c>
      <c r="J1347" s="13">
        <v>2</v>
      </c>
      <c r="K1347" s="13">
        <v>2</v>
      </c>
      <c r="L1347" s="19">
        <v>325</v>
      </c>
      <c r="M1347" s="19">
        <v>0.32500000000000001</v>
      </c>
      <c r="N1347" s="19">
        <v>1.9438249999999999</v>
      </c>
      <c r="O1347" s="17">
        <v>0.9048009852162533</v>
      </c>
      <c r="P1347" s="13">
        <v>1</v>
      </c>
      <c r="Q1347" s="13">
        <v>1</v>
      </c>
      <c r="R1347" s="19">
        <v>3972</v>
      </c>
      <c r="S1347" s="19">
        <v>3.972</v>
      </c>
      <c r="T1347" s="19">
        <v>9.3381720000000001</v>
      </c>
      <c r="U1347" s="17">
        <v>4.3466810158933198</v>
      </c>
      <c r="V1347" s="13">
        <v>0</v>
      </c>
      <c r="W1347" s="13">
        <v>0</v>
      </c>
      <c r="X1347" s="19">
        <v>0</v>
      </c>
      <c r="Y1347" s="19">
        <v>0</v>
      </c>
      <c r="Z1347" s="19">
        <v>0</v>
      </c>
      <c r="AA1347" s="14">
        <v>0</v>
      </c>
      <c r="AB1347" s="13">
        <v>0</v>
      </c>
      <c r="AC1347" s="22" t="s">
        <v>782</v>
      </c>
      <c r="AD1347" s="19">
        <v>0</v>
      </c>
      <c r="AE1347" s="19">
        <v>0</v>
      </c>
      <c r="AF1347" s="19">
        <v>0</v>
      </c>
      <c r="AG1347" s="14">
        <v>0</v>
      </c>
      <c r="AH1347" s="22" t="s">
        <v>782</v>
      </c>
      <c r="AI1347" s="23" t="s">
        <v>782</v>
      </c>
      <c r="AJ1347" s="23" t="s">
        <v>782</v>
      </c>
      <c r="AK1347" s="23" t="s">
        <v>782</v>
      </c>
      <c r="AL1347" s="14" t="s">
        <v>782</v>
      </c>
      <c r="AM1347" s="22" t="s">
        <v>782</v>
      </c>
      <c r="AN1347" s="23" t="s">
        <v>782</v>
      </c>
      <c r="AO1347" s="23" t="s">
        <v>782</v>
      </c>
      <c r="AP1347" s="23" t="s">
        <v>782</v>
      </c>
      <c r="AQ1347" s="14" t="s">
        <v>782</v>
      </c>
      <c r="AR1347" s="13">
        <v>1083</v>
      </c>
      <c r="AS1347" s="19">
        <v>22511.421000000009</v>
      </c>
      <c r="AT1347" s="19">
        <v>22.51142100000002</v>
      </c>
      <c r="AU1347" s="19">
        <v>19.990141848000036</v>
      </c>
      <c r="AV1347" s="14">
        <v>9.3049014384952802</v>
      </c>
      <c r="AW1347" s="13">
        <v>1</v>
      </c>
      <c r="AX1347" s="22" t="s">
        <v>782</v>
      </c>
      <c r="AY1347" s="19">
        <v>0</v>
      </c>
      <c r="AZ1347" s="19">
        <v>0</v>
      </c>
      <c r="BA1347" s="19">
        <v>0</v>
      </c>
      <c r="BB1347" s="14">
        <v>0</v>
      </c>
      <c r="BC1347" s="13">
        <v>13</v>
      </c>
      <c r="BD1347" s="19">
        <v>17550</v>
      </c>
      <c r="BE1347" s="19">
        <v>17.55</v>
      </c>
      <c r="BF1347" s="19">
        <v>35.45402658947792</v>
      </c>
      <c r="BG1347" s="14">
        <v>16.502945577941873</v>
      </c>
      <c r="BH1347" s="22">
        <v>1100</v>
      </c>
      <c r="BI1347" s="23">
        <v>44.358421000000028</v>
      </c>
      <c r="BJ1347" s="23">
        <v>66.72616543747796</v>
      </c>
      <c r="BK1347" s="14">
        <v>31.059329017546723</v>
      </c>
      <c r="BL1347" t="s">
        <v>543</v>
      </c>
    </row>
    <row r="1348" spans="1:64">
      <c r="A1348" t="s">
        <v>2255</v>
      </c>
      <c r="B1348" t="s">
        <v>2251</v>
      </c>
      <c r="C1348" t="s">
        <v>543</v>
      </c>
      <c r="D1348" t="s">
        <v>942</v>
      </c>
      <c r="E1348">
        <v>2018</v>
      </c>
      <c r="F1348" s="23">
        <v>136.47999999999999</v>
      </c>
      <c r="G1348" s="23">
        <v>23.23</v>
      </c>
      <c r="H1348" s="22">
        <v>27598</v>
      </c>
      <c r="I1348" s="34">
        <v>214.84980516559335</v>
      </c>
      <c r="J1348" s="13">
        <v>2</v>
      </c>
      <c r="K1348" s="13">
        <v>2</v>
      </c>
      <c r="L1348" s="19">
        <v>325</v>
      </c>
      <c r="M1348" s="19">
        <v>0.32500000000000001</v>
      </c>
      <c r="N1348" s="19">
        <v>1.9438249999999999</v>
      </c>
      <c r="O1348" s="17">
        <v>0.90473668268017093</v>
      </c>
      <c r="P1348" s="13">
        <v>1</v>
      </c>
      <c r="Q1348" s="13">
        <v>1</v>
      </c>
      <c r="R1348" s="19">
        <v>3972</v>
      </c>
      <c r="S1348" s="19">
        <v>3.972</v>
      </c>
      <c r="T1348" s="19">
        <v>9.2398860749999976</v>
      </c>
      <c r="U1348" s="17">
        <v>4.3006257640673429</v>
      </c>
      <c r="V1348" s="13">
        <v>0</v>
      </c>
      <c r="W1348" s="13">
        <v>0</v>
      </c>
      <c r="X1348" s="19">
        <v>0</v>
      </c>
      <c r="Y1348" s="19">
        <v>0</v>
      </c>
      <c r="Z1348" s="19">
        <v>0</v>
      </c>
      <c r="AA1348" s="14">
        <v>0</v>
      </c>
      <c r="AB1348" s="13">
        <v>0</v>
      </c>
      <c r="AC1348" s="22" t="s">
        <v>782</v>
      </c>
      <c r="AD1348" s="19">
        <v>0</v>
      </c>
      <c r="AE1348" s="19">
        <v>0</v>
      </c>
      <c r="AF1348" s="19">
        <v>0</v>
      </c>
      <c r="AG1348" s="14">
        <v>0</v>
      </c>
      <c r="AH1348" s="22" t="s">
        <v>782</v>
      </c>
      <c r="AI1348" s="23" t="s">
        <v>782</v>
      </c>
      <c r="AJ1348" s="23" t="s">
        <v>782</v>
      </c>
      <c r="AK1348" s="23" t="s">
        <v>782</v>
      </c>
      <c r="AL1348" s="14" t="s">
        <v>782</v>
      </c>
      <c r="AM1348" s="22" t="s">
        <v>782</v>
      </c>
      <c r="AN1348" s="23" t="s">
        <v>782</v>
      </c>
      <c r="AO1348" s="23" t="s">
        <v>782</v>
      </c>
      <c r="AP1348" s="23" t="s">
        <v>782</v>
      </c>
      <c r="AQ1348" s="14" t="s">
        <v>782</v>
      </c>
      <c r="AR1348" s="13">
        <v>1134</v>
      </c>
      <c r="AS1348" s="19">
        <v>23430.921000000002</v>
      </c>
      <c r="AT1348" s="19">
        <v>23.430921000000023</v>
      </c>
      <c r="AU1348" s="19">
        <v>20.806657848000029</v>
      </c>
      <c r="AV1348" s="14">
        <v>9.6842805288855178</v>
      </c>
      <c r="AW1348" s="13">
        <v>1</v>
      </c>
      <c r="AX1348" s="22" t="s">
        <v>782</v>
      </c>
      <c r="AY1348" s="19">
        <v>3</v>
      </c>
      <c r="AZ1348" s="19">
        <v>3.0000000000000001E-3</v>
      </c>
      <c r="BA1348" s="19">
        <v>4.1250000000000002E-3</v>
      </c>
      <c r="BB1348" s="14">
        <v>1.9199458881615917E-3</v>
      </c>
      <c r="BC1348" s="13">
        <v>13</v>
      </c>
      <c r="BD1348" s="19">
        <v>17550</v>
      </c>
      <c r="BE1348" s="19">
        <v>17.55</v>
      </c>
      <c r="BF1348" s="19">
        <v>32.088038831645619</v>
      </c>
      <c r="BG1348" s="14">
        <v>14.9351025973303</v>
      </c>
      <c r="BH1348" s="22">
        <v>1151</v>
      </c>
      <c r="BI1348" s="23">
        <v>45.280921000000028</v>
      </c>
      <c r="BJ1348" s="23">
        <v>64.082532754645655</v>
      </c>
      <c r="BK1348" s="14">
        <v>29.826665518851488</v>
      </c>
      <c r="BL1348" t="s">
        <v>543</v>
      </c>
    </row>
    <row r="1349" spans="1:64">
      <c r="A1349" t="s">
        <v>2256</v>
      </c>
      <c r="B1349" t="s">
        <v>2251</v>
      </c>
      <c r="C1349" t="s">
        <v>543</v>
      </c>
      <c r="D1349" t="s">
        <v>942</v>
      </c>
      <c r="E1349">
        <v>2019</v>
      </c>
      <c r="F1349" s="23">
        <v>136.47999999999999</v>
      </c>
      <c r="G1349" s="23">
        <v>23.36</v>
      </c>
      <c r="H1349" s="22">
        <v>27714</v>
      </c>
      <c r="I1349" s="34">
        <v>221.30539427773394</v>
      </c>
      <c r="J1349" s="22">
        <v>2</v>
      </c>
      <c r="K1349" s="22">
        <v>2</v>
      </c>
      <c r="L1349" s="23">
        <v>325</v>
      </c>
      <c r="M1349" s="23">
        <v>0.32500000000000001</v>
      </c>
      <c r="N1349" s="23">
        <v>1.9438249999999999</v>
      </c>
      <c r="O1349" s="14">
        <v>0.87834506083504571</v>
      </c>
      <c r="P1349" s="22">
        <v>1</v>
      </c>
      <c r="Q1349" s="22">
        <v>1</v>
      </c>
      <c r="R1349" s="23">
        <v>3972</v>
      </c>
      <c r="S1349" s="23">
        <v>3.972</v>
      </c>
      <c r="T1349" s="23">
        <v>6.6576000000000004</v>
      </c>
      <c r="U1349" s="14">
        <v>3.008331550944864</v>
      </c>
      <c r="V1349" s="22">
        <v>0</v>
      </c>
      <c r="W1349" s="22">
        <v>0</v>
      </c>
      <c r="X1349" s="23">
        <v>0</v>
      </c>
      <c r="Y1349" s="23">
        <v>0</v>
      </c>
      <c r="Z1349" s="23">
        <v>0</v>
      </c>
      <c r="AA1349" s="14">
        <v>0</v>
      </c>
      <c r="AB1349" s="22">
        <v>0</v>
      </c>
      <c r="AC1349" s="22">
        <v>0</v>
      </c>
      <c r="AD1349" s="23">
        <v>0</v>
      </c>
      <c r="AE1349" s="23">
        <v>0</v>
      </c>
      <c r="AF1349" s="23">
        <v>0</v>
      </c>
      <c r="AG1349" s="14">
        <v>0</v>
      </c>
      <c r="AH1349" s="22">
        <v>2</v>
      </c>
      <c r="AI1349" s="23">
        <v>4740.96</v>
      </c>
      <c r="AJ1349" s="23">
        <v>4.7409600000000003</v>
      </c>
      <c r="AK1349" s="23">
        <v>4.2099724800000002</v>
      </c>
      <c r="AL1349" s="14">
        <v>1.9023361331701509</v>
      </c>
      <c r="AM1349" s="22">
        <v>1218</v>
      </c>
      <c r="AN1349" s="23">
        <v>28298.335999999996</v>
      </c>
      <c r="AO1349" s="23">
        <v>28.298336000000013</v>
      </c>
      <c r="AP1349" s="23">
        <v>25.128922368000033</v>
      </c>
      <c r="AQ1349" s="14">
        <v>11.354862112607941</v>
      </c>
      <c r="AR1349" s="22">
        <v>1220</v>
      </c>
      <c r="AS1349" s="23">
        <v>33039.295999999995</v>
      </c>
      <c r="AT1349" s="23">
        <v>33.039296000000014</v>
      </c>
      <c r="AU1349" s="23">
        <v>29.338894848000034</v>
      </c>
      <c r="AV1349" s="14">
        <v>13.257198245778094</v>
      </c>
      <c r="AW1349" s="22">
        <v>1</v>
      </c>
      <c r="AX1349" s="22" t="s">
        <v>782</v>
      </c>
      <c r="AY1349" s="23">
        <v>3</v>
      </c>
      <c r="AZ1349" s="23">
        <v>3.0000000000000001E-3</v>
      </c>
      <c r="BA1349" s="23">
        <v>4.1250000000000002E-3</v>
      </c>
      <c r="BB1349" s="14">
        <v>1.8639401056908744E-3</v>
      </c>
      <c r="BC1349" s="22">
        <v>13</v>
      </c>
      <c r="BD1349" s="23">
        <v>17550</v>
      </c>
      <c r="BE1349" s="23">
        <v>17.55</v>
      </c>
      <c r="BF1349" s="23">
        <v>31.954291361777532</v>
      </c>
      <c r="BG1349" s="14">
        <v>14.439002477126934</v>
      </c>
      <c r="BH1349" s="22">
        <v>1237</v>
      </c>
      <c r="BI1349" s="23">
        <v>54.889296000000023</v>
      </c>
      <c r="BJ1349" s="23">
        <v>69.898736209777567</v>
      </c>
      <c r="BK1349" s="14">
        <v>31.584741274790627</v>
      </c>
      <c r="BL1349" t="s">
        <v>543</v>
      </c>
    </row>
    <row r="1350" spans="1:64">
      <c r="A1350" t="s">
        <v>2257</v>
      </c>
      <c r="B1350" t="s">
        <v>2251</v>
      </c>
      <c r="C1350" t="s">
        <v>543</v>
      </c>
      <c r="D1350" t="s">
        <v>942</v>
      </c>
      <c r="E1350">
        <v>2020</v>
      </c>
      <c r="F1350" s="23">
        <v>136.47999999999999</v>
      </c>
      <c r="G1350" s="23">
        <v>23.02</v>
      </c>
      <c r="H1350" s="22">
        <v>27986</v>
      </c>
      <c r="I1350" s="34">
        <v>223.1599958174026</v>
      </c>
      <c r="J1350" s="22">
        <v>2</v>
      </c>
      <c r="K1350" s="22">
        <v>3</v>
      </c>
      <c r="L1350" s="23">
        <v>685</v>
      </c>
      <c r="M1350" s="23">
        <v>0.68499999999999994</v>
      </c>
      <c r="N1350" s="23">
        <v>4.0969850000000001</v>
      </c>
      <c r="O1350" s="14">
        <v>1.8358958042606783</v>
      </c>
      <c r="P1350" s="22">
        <v>1</v>
      </c>
      <c r="Q1350" s="22">
        <v>1</v>
      </c>
      <c r="R1350" s="23">
        <v>3972</v>
      </c>
      <c r="S1350" s="23">
        <v>3.972</v>
      </c>
      <c r="T1350" s="23">
        <v>6.3213999999999997</v>
      </c>
      <c r="U1350" s="14">
        <v>2.8326761599208812</v>
      </c>
      <c r="V1350" s="22">
        <v>0</v>
      </c>
      <c r="W1350" s="22">
        <v>0</v>
      </c>
      <c r="X1350" s="23">
        <v>0</v>
      </c>
      <c r="Y1350" s="23">
        <v>0</v>
      </c>
      <c r="Z1350" s="23">
        <v>0</v>
      </c>
      <c r="AA1350" s="14">
        <v>0</v>
      </c>
      <c r="AB1350" s="22">
        <v>0</v>
      </c>
      <c r="AC1350" s="22">
        <v>0</v>
      </c>
      <c r="AD1350" s="23">
        <v>0</v>
      </c>
      <c r="AE1350" s="23">
        <v>0</v>
      </c>
      <c r="AF1350" s="23">
        <v>0</v>
      </c>
      <c r="AG1350" s="14">
        <v>0</v>
      </c>
      <c r="AH1350" s="22">
        <v>2</v>
      </c>
      <c r="AI1350" s="23">
        <v>4740.96</v>
      </c>
      <c r="AJ1350" s="23">
        <v>4.7409600000000003</v>
      </c>
      <c r="AK1350" s="23">
        <v>4.2099724800000002</v>
      </c>
      <c r="AL1350" s="14">
        <v>1.8865265096369459</v>
      </c>
      <c r="AM1350" s="22">
        <v>1338</v>
      </c>
      <c r="AN1350" s="23">
        <v>30777.930999999982</v>
      </c>
      <c r="AO1350" s="23">
        <v>30.777930999999981</v>
      </c>
      <c r="AP1350" s="23">
        <v>27.330802728000027</v>
      </c>
      <c r="AQ1350" s="14">
        <v>12.247178365410553</v>
      </c>
      <c r="AR1350" s="22">
        <v>1340</v>
      </c>
      <c r="AS1350" s="23">
        <v>35518.890999999981</v>
      </c>
      <c r="AT1350" s="23">
        <v>35.518890999999982</v>
      </c>
      <c r="AU1350" s="23">
        <v>31.540775208000028</v>
      </c>
      <c r="AV1350" s="14">
        <v>14.133704875047501</v>
      </c>
      <c r="AW1350" s="22">
        <v>1</v>
      </c>
      <c r="AX1350" s="22">
        <v>1</v>
      </c>
      <c r="AY1350" s="23">
        <v>3</v>
      </c>
      <c r="AZ1350" s="23">
        <v>3.0000000000000001E-3</v>
      </c>
      <c r="BA1350" s="23">
        <v>4.1250000000000002E-3</v>
      </c>
      <c r="BB1350" s="14">
        <v>1.8484495775735815E-3</v>
      </c>
      <c r="BC1350" s="22">
        <v>13</v>
      </c>
      <c r="BD1350" s="23">
        <v>17550</v>
      </c>
      <c r="BE1350" s="23">
        <v>17.55</v>
      </c>
      <c r="BF1350" s="23">
        <v>31.954291361777532</v>
      </c>
      <c r="BG1350" s="14">
        <v>14.319005180446259</v>
      </c>
      <c r="BH1350" s="22">
        <v>1357</v>
      </c>
      <c r="BI1350" s="23">
        <v>57.728890999999983</v>
      </c>
      <c r="BJ1350" s="23">
        <v>73.917576569777566</v>
      </c>
      <c r="BK1350" s="14">
        <v>33.123130469252892</v>
      </c>
      <c r="BL1350" t="s">
        <v>543</v>
      </c>
    </row>
    <row r="1351" spans="1:64">
      <c r="A1351" t="s">
        <v>2258</v>
      </c>
      <c r="B1351" t="s">
        <v>2251</v>
      </c>
      <c r="C1351" t="s">
        <v>543</v>
      </c>
      <c r="D1351" t="s">
        <v>942</v>
      </c>
      <c r="E1351">
        <v>2021</v>
      </c>
      <c r="F1351" s="23">
        <v>136.47999999999999</v>
      </c>
      <c r="G1351" s="23">
        <v>23.05</v>
      </c>
      <c r="H1351" s="22">
        <v>28327</v>
      </c>
      <c r="I1351" s="34">
        <v>209.83</v>
      </c>
      <c r="J1351" s="22">
        <v>2</v>
      </c>
      <c r="K1351" s="22">
        <v>5</v>
      </c>
      <c r="L1351" s="23">
        <v>1305</v>
      </c>
      <c r="M1351" s="23">
        <v>1.3049999999999999</v>
      </c>
      <c r="N1351" s="23">
        <v>7.8052049999999999</v>
      </c>
      <c r="O1351" s="14">
        <v>3.72</v>
      </c>
      <c r="P1351" s="22">
        <v>1</v>
      </c>
      <c r="Q1351" s="22">
        <v>1</v>
      </c>
      <c r="R1351" s="23">
        <v>2640</v>
      </c>
      <c r="S1351" s="23">
        <v>2.64</v>
      </c>
      <c r="T1351" s="23">
        <v>5.7960000000000003</v>
      </c>
      <c r="U1351" s="14">
        <v>2.76</v>
      </c>
      <c r="V1351" s="22">
        <v>0</v>
      </c>
      <c r="W1351" s="22">
        <v>0</v>
      </c>
      <c r="X1351" s="23">
        <v>0</v>
      </c>
      <c r="Y1351" s="23">
        <v>0</v>
      </c>
      <c r="Z1351" s="23">
        <v>0</v>
      </c>
      <c r="AA1351" s="14">
        <v>0</v>
      </c>
      <c r="AB1351" s="22">
        <v>0</v>
      </c>
      <c r="AC1351" s="22">
        <v>0</v>
      </c>
      <c r="AD1351" s="23">
        <v>0</v>
      </c>
      <c r="AE1351" s="23">
        <v>0</v>
      </c>
      <c r="AF1351" s="23">
        <v>0</v>
      </c>
      <c r="AG1351" s="14">
        <v>0</v>
      </c>
      <c r="AH1351" s="22">
        <v>2</v>
      </c>
      <c r="AI1351" s="23">
        <v>4740.96</v>
      </c>
      <c r="AJ1351" s="23">
        <v>4.7409600000000003</v>
      </c>
      <c r="AK1351" s="23">
        <v>4.2423196350000003</v>
      </c>
      <c r="AL1351" s="14">
        <v>2.02</v>
      </c>
      <c r="AM1351" s="22">
        <v>1452</v>
      </c>
      <c r="AN1351" s="23">
        <v>24213.571</v>
      </c>
      <c r="AO1351" s="23">
        <v>24.213571000000002</v>
      </c>
      <c r="AP1351" s="23">
        <v>21.666858120000001</v>
      </c>
      <c r="AQ1351" s="14">
        <v>10.33</v>
      </c>
      <c r="AR1351" s="22">
        <v>1454</v>
      </c>
      <c r="AS1351" s="23">
        <v>28954.530999999999</v>
      </c>
      <c r="AT1351" s="23">
        <v>28.954530999999999</v>
      </c>
      <c r="AU1351" s="23">
        <v>25.909177759999999</v>
      </c>
      <c r="AV1351" s="14">
        <v>12.35</v>
      </c>
      <c r="AW1351" s="22">
        <v>1</v>
      </c>
      <c r="AX1351" s="22">
        <v>1</v>
      </c>
      <c r="AY1351" s="23">
        <v>3</v>
      </c>
      <c r="AZ1351" s="23">
        <v>3.0000000000000001E-3</v>
      </c>
      <c r="BA1351" s="23">
        <v>4.1250000000000002E-3</v>
      </c>
      <c r="BB1351" s="14">
        <v>0</v>
      </c>
      <c r="BC1351" s="22">
        <v>13</v>
      </c>
      <c r="BD1351" s="23">
        <v>17250</v>
      </c>
      <c r="BE1351" s="23">
        <v>17.25</v>
      </c>
      <c r="BF1351" s="23">
        <v>27.758702400000001</v>
      </c>
      <c r="BG1351" s="14">
        <v>13.23</v>
      </c>
      <c r="BH1351" s="22">
        <v>1471</v>
      </c>
      <c r="BI1351" s="23">
        <v>50.15</v>
      </c>
      <c r="BJ1351" s="23">
        <v>67.27</v>
      </c>
      <c r="BK1351" s="14">
        <v>32.06</v>
      </c>
      <c r="BL1351" t="s">
        <v>543</v>
      </c>
    </row>
    <row r="1352" spans="1:64">
      <c r="A1352" t="s">
        <v>2259</v>
      </c>
      <c r="B1352" t="s">
        <v>2251</v>
      </c>
      <c r="C1352" t="s">
        <v>543</v>
      </c>
      <c r="D1352" s="111" t="s">
        <v>942</v>
      </c>
      <c r="E1352" s="110">
        <v>2022</v>
      </c>
      <c r="F1352" s="23"/>
      <c r="G1352" s="23"/>
      <c r="H1352" s="22">
        <v>28567</v>
      </c>
      <c r="I1352" s="34">
        <v>207.04042293379675</v>
      </c>
      <c r="J1352" s="22">
        <v>3</v>
      </c>
      <c r="K1352" s="22">
        <v>4</v>
      </c>
      <c r="L1352" s="23">
        <v>945</v>
      </c>
      <c r="M1352" s="23">
        <v>0.94499999999999995</v>
      </c>
      <c r="N1352" s="23">
        <v>5.5925100000000008</v>
      </c>
      <c r="O1352" s="14">
        <v>2.7011681683959186</v>
      </c>
      <c r="P1352" s="22">
        <v>1</v>
      </c>
      <c r="Q1352" s="22">
        <v>1</v>
      </c>
      <c r="R1352" s="23">
        <v>2640</v>
      </c>
      <c r="S1352" s="23">
        <v>2.64</v>
      </c>
      <c r="T1352" s="23">
        <v>6.2066400000000002</v>
      </c>
      <c r="U1352" s="14">
        <v>2.9977914032684505</v>
      </c>
      <c r="V1352" s="22">
        <v>0</v>
      </c>
      <c r="W1352" s="22">
        <v>0</v>
      </c>
      <c r="X1352" s="23">
        <v>0</v>
      </c>
      <c r="Y1352" s="23">
        <v>0</v>
      </c>
      <c r="Z1352" s="23">
        <v>0</v>
      </c>
      <c r="AA1352" s="14">
        <v>0</v>
      </c>
      <c r="AB1352" s="22">
        <v>0</v>
      </c>
      <c r="AC1352" s="22">
        <v>0</v>
      </c>
      <c r="AD1352" s="23">
        <v>0</v>
      </c>
      <c r="AE1352" s="23">
        <v>0</v>
      </c>
      <c r="AF1352" s="23">
        <v>0</v>
      </c>
      <c r="AG1352" s="14">
        <v>0</v>
      </c>
      <c r="AH1352" s="22">
        <v>2</v>
      </c>
      <c r="AI1352" s="23">
        <v>4740.96</v>
      </c>
      <c r="AJ1352" s="23">
        <v>4.7409600000000003</v>
      </c>
      <c r="AK1352" s="23">
        <v>4.8564683618570381</v>
      </c>
      <c r="AL1352" s="14">
        <v>2.3456619210104406</v>
      </c>
      <c r="AM1352" s="22">
        <v>1666</v>
      </c>
      <c r="AN1352" s="23">
        <v>26210.761999999977</v>
      </c>
      <c r="AO1352" s="23">
        <v>26.210761999999956</v>
      </c>
      <c r="AP1352" s="23">
        <v>26.849358862585845</v>
      </c>
      <c r="AQ1352" s="14">
        <v>12.968172341480965</v>
      </c>
      <c r="AR1352" s="22">
        <v>1668</v>
      </c>
      <c r="AS1352" s="23">
        <v>30951.721999999998</v>
      </c>
      <c r="AT1352" s="23">
        <v>30.951722</v>
      </c>
      <c r="AU1352" s="23">
        <v>31.705827224442839</v>
      </c>
      <c r="AV1352" s="14">
        <v>15.313834262491385</v>
      </c>
      <c r="AW1352" s="22">
        <v>1</v>
      </c>
      <c r="AX1352" s="22">
        <v>1</v>
      </c>
      <c r="AY1352" s="23">
        <v>3</v>
      </c>
      <c r="AZ1352" s="23">
        <v>3.0000000000000001E-3</v>
      </c>
      <c r="BA1352" s="23">
        <v>4.1250000000000002E-3</v>
      </c>
      <c r="BB1352" s="14">
        <v>1.9923645544904101E-3</v>
      </c>
      <c r="BC1352" s="22">
        <v>13</v>
      </c>
      <c r="BD1352" s="23">
        <v>17250</v>
      </c>
      <c r="BE1352" s="23">
        <v>17.25</v>
      </c>
      <c r="BF1352" s="23">
        <v>31.047250524159253</v>
      </c>
      <c r="BG1352" s="14">
        <v>14.995743383931806</v>
      </c>
      <c r="BH1352" s="22">
        <v>1686</v>
      </c>
      <c r="BI1352" s="23">
        <v>51.789722000000005</v>
      </c>
      <c r="BJ1352" s="23">
        <v>74.556352748602094</v>
      </c>
      <c r="BK1352" s="14">
        <v>36.01052958264205</v>
      </c>
      <c r="BL1352" t="s">
        <v>543</v>
      </c>
    </row>
    <row r="1353" spans="1:64">
      <c r="A1353" t="s">
        <v>2260</v>
      </c>
      <c r="B1353" t="s">
        <v>2251</v>
      </c>
      <c r="C1353" t="s">
        <v>543</v>
      </c>
      <c r="D1353" t="s">
        <v>942</v>
      </c>
      <c r="E1353">
        <v>2023</v>
      </c>
      <c r="F1353">
        <v>136.47999999999999</v>
      </c>
      <c r="G1353">
        <v>23.84</v>
      </c>
      <c r="H1353">
        <v>29153</v>
      </c>
      <c r="I1353">
        <v>207.04042293379675</v>
      </c>
      <c r="J1353">
        <v>4</v>
      </c>
      <c r="K1353">
        <v>6</v>
      </c>
      <c r="L1353">
        <v>1225</v>
      </c>
      <c r="M1353">
        <v>1.2250000000000001</v>
      </c>
      <c r="N1353">
        <v>7.2495500000000002</v>
      </c>
      <c r="O1353">
        <v>3.5015142923650791</v>
      </c>
      <c r="P1353">
        <v>1</v>
      </c>
      <c r="Q1353">
        <v>1</v>
      </c>
      <c r="R1353">
        <v>2640</v>
      </c>
      <c r="S1353">
        <v>2.64</v>
      </c>
      <c r="T1353">
        <v>5.7750000000000004</v>
      </c>
      <c r="U1353">
        <v>2.7893103762865739</v>
      </c>
      <c r="V1353">
        <v>0</v>
      </c>
      <c r="W1353">
        <v>0</v>
      </c>
      <c r="X1353">
        <v>0</v>
      </c>
      <c r="Y1353">
        <v>0</v>
      </c>
      <c r="Z1353">
        <v>0</v>
      </c>
      <c r="AA1353">
        <v>0</v>
      </c>
      <c r="AG1353">
        <v>0</v>
      </c>
      <c r="AH1353">
        <v>2</v>
      </c>
      <c r="AI1353">
        <v>4740.96</v>
      </c>
      <c r="AJ1353">
        <v>4.7409600000000003</v>
      </c>
      <c r="AK1353">
        <v>4.4469599999999998</v>
      </c>
      <c r="AL1353">
        <v>2.3200569999999998</v>
      </c>
      <c r="AM1353">
        <v>2076</v>
      </c>
      <c r="AN1353">
        <v>31780.815999999999</v>
      </c>
      <c r="AO1353">
        <v>31.780816000000002</v>
      </c>
      <c r="AP1353">
        <v>29.81</v>
      </c>
      <c r="AQ1353">
        <v>14.398154513784027</v>
      </c>
      <c r="AR1353">
        <v>2200</v>
      </c>
      <c r="AS1353">
        <v>36620.150999999903</v>
      </c>
      <c r="AT1353">
        <v>36.620151</v>
      </c>
      <c r="AU1353">
        <v>34.349234204330202</v>
      </c>
      <c r="AV1353">
        <v>16.59059314002354</v>
      </c>
      <c r="AW1353">
        <v>1</v>
      </c>
      <c r="AX1353">
        <v>1</v>
      </c>
      <c r="AY1353">
        <v>3</v>
      </c>
      <c r="AZ1353">
        <v>3.0000000000000001E-3</v>
      </c>
      <c r="BA1353">
        <v>4.1250000000000002E-3</v>
      </c>
      <c r="BB1353">
        <v>1.9923645544904097E-3</v>
      </c>
      <c r="BC1353">
        <v>13</v>
      </c>
      <c r="BD1353">
        <v>17250</v>
      </c>
      <c r="BE1353">
        <v>17.25</v>
      </c>
      <c r="BF1353">
        <v>37.071820000000002</v>
      </c>
      <c r="BG1353">
        <v>17.905595185078464</v>
      </c>
      <c r="BH1353">
        <v>2219</v>
      </c>
      <c r="BI1353">
        <v>57.738151000000002</v>
      </c>
      <c r="BJ1353">
        <v>84.449729204330211</v>
      </c>
      <c r="BK1353">
        <v>40.789005358308145</v>
      </c>
      <c r="BL1353" t="s">
        <v>543</v>
      </c>
    </row>
    <row r="1354" spans="1:64">
      <c r="A1354" t="s">
        <v>2261</v>
      </c>
      <c r="B1354" t="s">
        <v>2251</v>
      </c>
      <c r="C1354" t="s">
        <v>543</v>
      </c>
      <c r="D1354" t="s">
        <v>942</v>
      </c>
      <c r="E1354">
        <v>2024</v>
      </c>
      <c r="F1354">
        <v>136.47999999999999</v>
      </c>
      <c r="G1354">
        <v>23.97</v>
      </c>
      <c r="H1354">
        <v>29187</v>
      </c>
      <c r="I1354">
        <v>200.13812364871933</v>
      </c>
      <c r="J1354">
        <v>3</v>
      </c>
      <c r="K1354">
        <v>5</v>
      </c>
      <c r="L1354">
        <v>965</v>
      </c>
      <c r="M1354">
        <v>0.96499999999999997</v>
      </c>
      <c r="N1354">
        <v>5.7108699999999999</v>
      </c>
      <c r="O1354">
        <v>2.8534643454655688</v>
      </c>
      <c r="P1354">
        <v>1</v>
      </c>
      <c r="Q1354">
        <v>1</v>
      </c>
      <c r="R1354">
        <v>2640</v>
      </c>
      <c r="S1354">
        <v>2.64</v>
      </c>
      <c r="T1354">
        <v>5.6520000000000001</v>
      </c>
      <c r="U1354">
        <v>2.82404965978413</v>
      </c>
      <c r="V1354">
        <v>0</v>
      </c>
      <c r="W1354">
        <v>0</v>
      </c>
      <c r="X1354">
        <v>0</v>
      </c>
      <c r="Y1354">
        <v>0</v>
      </c>
      <c r="Z1354">
        <v>0</v>
      </c>
      <c r="AA1354">
        <v>0</v>
      </c>
      <c r="AB1354">
        <v>0</v>
      </c>
      <c r="AC1354">
        <v>0</v>
      </c>
      <c r="AD1354">
        <v>0</v>
      </c>
      <c r="AE1354">
        <v>0</v>
      </c>
      <c r="AF1354">
        <v>0</v>
      </c>
      <c r="AG1354">
        <v>0</v>
      </c>
      <c r="AH1354">
        <v>3</v>
      </c>
      <c r="AI1354">
        <v>4741.72</v>
      </c>
      <c r="AJ1354">
        <v>4.7417199999999999</v>
      </c>
      <c r="AK1354">
        <v>4.2767650038532787</v>
      </c>
      <c r="AL1354">
        <v>2.1369067151642831</v>
      </c>
      <c r="AM1354">
        <v>2443</v>
      </c>
      <c r="AN1354">
        <v>37913.92099999998</v>
      </c>
      <c r="AO1354">
        <v>37.913920999999917</v>
      </c>
      <c r="AP1354">
        <v>34.196226367574944</v>
      </c>
      <c r="AQ1354">
        <v>17.086313064269483</v>
      </c>
      <c r="AR1354">
        <v>2717</v>
      </c>
      <c r="AS1354">
        <v>42917.031000000083</v>
      </c>
      <c r="AT1354">
        <v>42.917030999999767</v>
      </c>
      <c r="AU1354">
        <v>38.708750463984913</v>
      </c>
      <c r="AV1354">
        <v>19.341017972131173</v>
      </c>
      <c r="AW1354">
        <v>1</v>
      </c>
      <c r="AX1354">
        <v>1</v>
      </c>
      <c r="AY1354">
        <v>3</v>
      </c>
      <c r="AZ1354">
        <v>3.0000000000000001E-3</v>
      </c>
      <c r="BA1354">
        <v>4.1250000000000002E-3</v>
      </c>
      <c r="BB1354">
        <v>2.0610765829103925E-3</v>
      </c>
      <c r="BC1354">
        <v>13</v>
      </c>
      <c r="BD1354">
        <v>17250</v>
      </c>
      <c r="BE1354">
        <v>17.25</v>
      </c>
      <c r="BF1354">
        <v>31.088175199165061</v>
      </c>
      <c r="BG1354">
        <v>15.53335997779751</v>
      </c>
      <c r="BH1354">
        <v>2735</v>
      </c>
      <c r="BI1354">
        <v>63.775030999999764</v>
      </c>
      <c r="BJ1354">
        <v>81.16392066314998</v>
      </c>
      <c r="BK1354">
        <v>40.553953031761289</v>
      </c>
      <c r="BL1354" t="s">
        <v>543</v>
      </c>
    </row>
    <row r="1355" spans="1:64">
      <c r="A1355" t="s">
        <v>2262</v>
      </c>
      <c r="B1355" t="s">
        <v>2263</v>
      </c>
      <c r="C1355" t="s">
        <v>544</v>
      </c>
      <c r="D1355" t="s">
        <v>942</v>
      </c>
      <c r="E1355">
        <v>2012</v>
      </c>
      <c r="F1355" s="23">
        <v>94.35</v>
      </c>
      <c r="G1355" s="23">
        <v>10.58</v>
      </c>
      <c r="H1355" s="22">
        <v>7475</v>
      </c>
      <c r="I1355" s="34">
        <v>61.550138999999994</v>
      </c>
      <c r="J1355" s="22">
        <v>0</v>
      </c>
      <c r="K1355" s="22" t="s">
        <v>782</v>
      </c>
      <c r="L1355" s="23">
        <v>0</v>
      </c>
      <c r="M1355" s="23">
        <v>0</v>
      </c>
      <c r="N1355" s="23">
        <v>0</v>
      </c>
      <c r="O1355" s="14">
        <v>0</v>
      </c>
      <c r="P1355" s="22">
        <v>0</v>
      </c>
      <c r="Q1355" s="22" t="s">
        <v>782</v>
      </c>
      <c r="R1355" s="23">
        <v>0</v>
      </c>
      <c r="S1355" s="23">
        <v>0</v>
      </c>
      <c r="T1355" s="23">
        <v>0</v>
      </c>
      <c r="U1355" s="14">
        <v>0</v>
      </c>
      <c r="V1355" s="22">
        <v>0</v>
      </c>
      <c r="W1355" s="22" t="s">
        <v>782</v>
      </c>
      <c r="X1355" s="23">
        <v>0</v>
      </c>
      <c r="Y1355" s="23">
        <v>0</v>
      </c>
      <c r="Z1355" s="23">
        <v>0</v>
      </c>
      <c r="AA1355" s="14">
        <v>0</v>
      </c>
      <c r="AB1355" s="22">
        <v>0</v>
      </c>
      <c r="AC1355" s="22" t="s">
        <v>782</v>
      </c>
      <c r="AD1355" s="23">
        <v>0</v>
      </c>
      <c r="AE1355" s="23">
        <v>0</v>
      </c>
      <c r="AF1355" s="23">
        <v>0</v>
      </c>
      <c r="AG1355" s="14">
        <v>0</v>
      </c>
      <c r="AH1355" s="22" t="s">
        <v>782</v>
      </c>
      <c r="AI1355" s="23" t="s">
        <v>782</v>
      </c>
      <c r="AJ1355" s="23" t="s">
        <v>782</v>
      </c>
      <c r="AK1355" s="23" t="s">
        <v>782</v>
      </c>
      <c r="AL1355" s="14" t="s">
        <v>782</v>
      </c>
      <c r="AM1355" s="22" t="s">
        <v>782</v>
      </c>
      <c r="AN1355" s="23" t="s">
        <v>782</v>
      </c>
      <c r="AO1355" s="23" t="s">
        <v>782</v>
      </c>
      <c r="AP1355" s="23" t="s">
        <v>782</v>
      </c>
      <c r="AQ1355" s="14" t="s">
        <v>782</v>
      </c>
      <c r="AR1355" s="22">
        <v>310</v>
      </c>
      <c r="AS1355" s="23">
        <v>4506.7320000000027</v>
      </c>
      <c r="AT1355" s="23">
        <v>4.5067320000000031</v>
      </c>
      <c r="AU1355" s="23">
        <v>3.936715</v>
      </c>
      <c r="AV1355" s="14">
        <v>6.3959481878668072</v>
      </c>
      <c r="AW1355" s="22">
        <v>0</v>
      </c>
      <c r="AX1355" s="22" t="s">
        <v>782</v>
      </c>
      <c r="AY1355" s="23">
        <v>0</v>
      </c>
      <c r="AZ1355" s="23">
        <v>0</v>
      </c>
      <c r="BA1355" s="23">
        <v>0</v>
      </c>
      <c r="BB1355" s="14">
        <v>0</v>
      </c>
      <c r="BC1355" s="22">
        <v>7</v>
      </c>
      <c r="BD1355" s="23">
        <v>1864</v>
      </c>
      <c r="BE1355" s="23">
        <v>1.8640000000000001</v>
      </c>
      <c r="BF1355" s="23">
        <v>2.9768080000000001</v>
      </c>
      <c r="BG1355" s="14">
        <v>4.8363952516825348</v>
      </c>
      <c r="BH1355" s="22">
        <v>317</v>
      </c>
      <c r="BI1355" s="23">
        <v>6.3707320000000029</v>
      </c>
      <c r="BJ1355" s="23">
        <v>6.9135230000000005</v>
      </c>
      <c r="BK1355" s="14">
        <v>11.232343439549343</v>
      </c>
      <c r="BL1355" t="s">
        <v>544</v>
      </c>
    </row>
    <row r="1356" spans="1:64">
      <c r="A1356" t="s">
        <v>2264</v>
      </c>
      <c r="B1356" t="s">
        <v>2263</v>
      </c>
      <c r="C1356" t="s">
        <v>544</v>
      </c>
      <c r="D1356" t="s">
        <v>942</v>
      </c>
      <c r="E1356">
        <v>2015</v>
      </c>
      <c r="F1356" s="23">
        <v>94.35</v>
      </c>
      <c r="G1356" s="23">
        <v>10.58</v>
      </c>
      <c r="H1356" s="22">
        <v>7469</v>
      </c>
      <c r="I1356" s="34">
        <v>60.419167644946747</v>
      </c>
      <c r="J1356" s="13">
        <v>0</v>
      </c>
      <c r="K1356" s="13">
        <v>0</v>
      </c>
      <c r="L1356" s="19">
        <v>0</v>
      </c>
      <c r="M1356" s="35">
        <v>0</v>
      </c>
      <c r="N1356" s="19">
        <v>0</v>
      </c>
      <c r="O1356" s="17">
        <v>0</v>
      </c>
      <c r="P1356" s="36">
        <v>0</v>
      </c>
      <c r="Q1356" s="37">
        <v>0</v>
      </c>
      <c r="R1356" s="38">
        <v>0</v>
      </c>
      <c r="S1356" s="27">
        <v>0</v>
      </c>
      <c r="T1356" s="23">
        <v>0</v>
      </c>
      <c r="U1356" s="17">
        <v>0</v>
      </c>
      <c r="V1356" s="22">
        <v>0</v>
      </c>
      <c r="W1356" s="22">
        <v>0</v>
      </c>
      <c r="X1356" s="23">
        <v>0</v>
      </c>
      <c r="Y1356" s="27">
        <v>0</v>
      </c>
      <c r="Z1356" s="27">
        <v>0</v>
      </c>
      <c r="AA1356" s="14">
        <v>0</v>
      </c>
      <c r="AB1356" s="39">
        <v>0</v>
      </c>
      <c r="AC1356" s="22" t="s">
        <v>782</v>
      </c>
      <c r="AD1356" s="23">
        <v>0</v>
      </c>
      <c r="AE1356" s="23">
        <v>0</v>
      </c>
      <c r="AF1356" s="23">
        <v>0</v>
      </c>
      <c r="AG1356" s="14">
        <v>0</v>
      </c>
      <c r="AH1356" s="22" t="s">
        <v>782</v>
      </c>
      <c r="AI1356" s="23" t="s">
        <v>782</v>
      </c>
      <c r="AJ1356" s="23" t="s">
        <v>782</v>
      </c>
      <c r="AK1356" s="23" t="s">
        <v>782</v>
      </c>
      <c r="AL1356" s="14" t="s">
        <v>782</v>
      </c>
      <c r="AM1356" s="22" t="s">
        <v>782</v>
      </c>
      <c r="AN1356" s="23" t="s">
        <v>782</v>
      </c>
      <c r="AO1356" s="23" t="s">
        <v>782</v>
      </c>
      <c r="AP1356" s="23" t="s">
        <v>782</v>
      </c>
      <c r="AQ1356" s="14" t="s">
        <v>782</v>
      </c>
      <c r="AR1356" s="40">
        <v>373</v>
      </c>
      <c r="AS1356" s="41">
        <v>5527.8839999999955</v>
      </c>
      <c r="AT1356" s="23">
        <v>5.5278839999999958</v>
      </c>
      <c r="AU1356" s="23">
        <v>4.9096607792716744</v>
      </c>
      <c r="AV1356" s="14">
        <v>8.1259987031322538</v>
      </c>
      <c r="AW1356" s="22">
        <v>0</v>
      </c>
      <c r="AX1356" s="22" t="s">
        <v>782</v>
      </c>
      <c r="AY1356" s="23">
        <v>0</v>
      </c>
      <c r="AZ1356" s="23">
        <v>0</v>
      </c>
      <c r="BA1356" s="23">
        <v>0</v>
      </c>
      <c r="BB1356" s="14">
        <v>0</v>
      </c>
      <c r="BC1356" s="42">
        <v>4</v>
      </c>
      <c r="BD1356" s="43">
        <v>7500</v>
      </c>
      <c r="BE1356" s="44">
        <v>7.5</v>
      </c>
      <c r="BF1356" s="23">
        <v>11.256479672403328</v>
      </c>
      <c r="BG1356" s="14">
        <v>18.630643405337914</v>
      </c>
      <c r="BH1356" s="22">
        <v>377</v>
      </c>
      <c r="BI1356" s="23">
        <v>13.027883999999997</v>
      </c>
      <c r="BJ1356" s="23">
        <v>16.166140451675002</v>
      </c>
      <c r="BK1356" s="14">
        <v>26.756642108470167</v>
      </c>
      <c r="BL1356" t="s">
        <v>544</v>
      </c>
    </row>
    <row r="1357" spans="1:64">
      <c r="A1357" t="s">
        <v>2265</v>
      </c>
      <c r="B1357" t="s">
        <v>2263</v>
      </c>
      <c r="C1357" t="s">
        <v>544</v>
      </c>
      <c r="D1357" t="s">
        <v>942</v>
      </c>
      <c r="E1357">
        <v>2016</v>
      </c>
      <c r="F1357" s="23">
        <v>94.35</v>
      </c>
      <c r="G1357" s="23">
        <v>10.49</v>
      </c>
      <c r="H1357" s="22">
        <v>7424</v>
      </c>
      <c r="I1357" s="34">
        <v>63.504524582441398</v>
      </c>
      <c r="J1357" s="13">
        <v>0</v>
      </c>
      <c r="K1357" s="13">
        <v>0</v>
      </c>
      <c r="L1357" s="19">
        <v>0</v>
      </c>
      <c r="M1357" s="35">
        <v>0</v>
      </c>
      <c r="N1357" s="19">
        <v>0</v>
      </c>
      <c r="O1357" s="17">
        <v>0</v>
      </c>
      <c r="P1357" s="13">
        <v>0</v>
      </c>
      <c r="Q1357" s="13">
        <v>0</v>
      </c>
      <c r="R1357" s="19">
        <v>0</v>
      </c>
      <c r="S1357" s="27">
        <v>0</v>
      </c>
      <c r="T1357" s="19">
        <v>0</v>
      </c>
      <c r="U1357" s="17">
        <v>0</v>
      </c>
      <c r="V1357" s="13">
        <v>0</v>
      </c>
      <c r="W1357" s="13">
        <v>0</v>
      </c>
      <c r="X1357" s="19">
        <v>0</v>
      </c>
      <c r="Y1357" s="27">
        <v>0</v>
      </c>
      <c r="Z1357" s="19">
        <v>0</v>
      </c>
      <c r="AA1357" s="14">
        <v>0</v>
      </c>
      <c r="AB1357" s="13">
        <v>0</v>
      </c>
      <c r="AC1357" s="22" t="s">
        <v>782</v>
      </c>
      <c r="AD1357" s="19">
        <v>0</v>
      </c>
      <c r="AE1357" s="23">
        <v>0</v>
      </c>
      <c r="AF1357" s="19">
        <v>0</v>
      </c>
      <c r="AG1357" s="14">
        <v>0</v>
      </c>
      <c r="AH1357" s="22" t="s">
        <v>782</v>
      </c>
      <c r="AI1357" s="23" t="s">
        <v>782</v>
      </c>
      <c r="AJ1357" s="23" t="s">
        <v>782</v>
      </c>
      <c r="AK1357" s="23" t="s">
        <v>782</v>
      </c>
      <c r="AL1357" s="14" t="s">
        <v>782</v>
      </c>
      <c r="AM1357" s="22" t="s">
        <v>782</v>
      </c>
      <c r="AN1357" s="23" t="s">
        <v>782</v>
      </c>
      <c r="AO1357" s="23" t="s">
        <v>782</v>
      </c>
      <c r="AP1357" s="23" t="s">
        <v>782</v>
      </c>
      <c r="AQ1357" s="14" t="s">
        <v>782</v>
      </c>
      <c r="AR1357" s="13">
        <v>387</v>
      </c>
      <c r="AS1357" s="19">
        <v>5651.6640000000025</v>
      </c>
      <c r="AT1357" s="23">
        <v>5.6516640000000029</v>
      </c>
      <c r="AU1357" s="19">
        <v>5.0186776320000028</v>
      </c>
      <c r="AV1357" s="14">
        <v>7.9028662366958891</v>
      </c>
      <c r="AW1357" s="13">
        <v>0</v>
      </c>
      <c r="AX1357" s="22" t="s">
        <v>782</v>
      </c>
      <c r="AY1357" s="19">
        <v>0</v>
      </c>
      <c r="AZ1357" s="23">
        <v>0</v>
      </c>
      <c r="BA1357" s="19">
        <v>0</v>
      </c>
      <c r="BB1357" s="14">
        <v>0</v>
      </c>
      <c r="BC1357" s="13">
        <v>4</v>
      </c>
      <c r="BD1357" s="19">
        <v>7499.9999999999991</v>
      </c>
      <c r="BE1357" s="44">
        <v>7.4999999999999991</v>
      </c>
      <c r="BF1357" s="19">
        <v>11.304779672403328</v>
      </c>
      <c r="BG1357" s="14">
        <v>17.801534216239183</v>
      </c>
      <c r="BH1357" s="22">
        <v>391</v>
      </c>
      <c r="BI1357" s="23">
        <v>13.151664000000002</v>
      </c>
      <c r="BJ1357" s="23">
        <v>16.32345730440333</v>
      </c>
      <c r="BK1357" s="14">
        <v>25.704400452935072</v>
      </c>
      <c r="BL1357" t="s">
        <v>544</v>
      </c>
    </row>
    <row r="1358" spans="1:64">
      <c r="A1358" t="s">
        <v>2266</v>
      </c>
      <c r="B1358" t="s">
        <v>2263</v>
      </c>
      <c r="C1358" t="s">
        <v>544</v>
      </c>
      <c r="D1358" t="s">
        <v>942</v>
      </c>
      <c r="E1358">
        <v>2017</v>
      </c>
      <c r="F1358" s="23">
        <v>94.35</v>
      </c>
      <c r="G1358" s="23">
        <v>10.52</v>
      </c>
      <c r="H1358" s="22">
        <v>7395</v>
      </c>
      <c r="I1358" s="34">
        <v>58.087802380218911</v>
      </c>
      <c r="J1358" s="13">
        <v>0</v>
      </c>
      <c r="K1358" s="13">
        <v>0</v>
      </c>
      <c r="L1358" s="19">
        <v>0</v>
      </c>
      <c r="M1358" s="19">
        <v>0</v>
      </c>
      <c r="N1358" s="19">
        <v>0</v>
      </c>
      <c r="O1358" s="17">
        <v>0</v>
      </c>
      <c r="P1358" s="13">
        <v>0</v>
      </c>
      <c r="Q1358" s="13">
        <v>0</v>
      </c>
      <c r="R1358" s="19">
        <v>0</v>
      </c>
      <c r="S1358" s="19">
        <v>0</v>
      </c>
      <c r="T1358" s="19">
        <v>0</v>
      </c>
      <c r="U1358" s="17">
        <v>0</v>
      </c>
      <c r="V1358" s="13">
        <v>0</v>
      </c>
      <c r="W1358" s="13">
        <v>0</v>
      </c>
      <c r="X1358" s="19">
        <v>0</v>
      </c>
      <c r="Y1358" s="19">
        <v>0</v>
      </c>
      <c r="Z1358" s="19">
        <v>0</v>
      </c>
      <c r="AA1358" s="14">
        <v>0</v>
      </c>
      <c r="AB1358" s="13">
        <v>0</v>
      </c>
      <c r="AC1358" s="22" t="s">
        <v>782</v>
      </c>
      <c r="AD1358" s="19">
        <v>0</v>
      </c>
      <c r="AE1358" s="19">
        <v>0</v>
      </c>
      <c r="AF1358" s="19">
        <v>0</v>
      </c>
      <c r="AG1358" s="14">
        <v>0</v>
      </c>
      <c r="AH1358" s="22" t="s">
        <v>782</v>
      </c>
      <c r="AI1358" s="23" t="s">
        <v>782</v>
      </c>
      <c r="AJ1358" s="23" t="s">
        <v>782</v>
      </c>
      <c r="AK1358" s="23" t="s">
        <v>782</v>
      </c>
      <c r="AL1358" s="14" t="s">
        <v>782</v>
      </c>
      <c r="AM1358" s="22" t="s">
        <v>782</v>
      </c>
      <c r="AN1358" s="23" t="s">
        <v>782</v>
      </c>
      <c r="AO1358" s="23" t="s">
        <v>782</v>
      </c>
      <c r="AP1358" s="23" t="s">
        <v>782</v>
      </c>
      <c r="AQ1358" s="14" t="s">
        <v>782</v>
      </c>
      <c r="AR1358" s="13">
        <v>409</v>
      </c>
      <c r="AS1358" s="19">
        <v>5944.3490000000011</v>
      </c>
      <c r="AT1358" s="19">
        <v>5.9443490000000034</v>
      </c>
      <c r="AU1358" s="19">
        <v>5.2785819120000053</v>
      </c>
      <c r="AV1358" s="14">
        <v>9.087246712224669</v>
      </c>
      <c r="AW1358" s="13">
        <v>2</v>
      </c>
      <c r="AX1358" s="22" t="s">
        <v>782</v>
      </c>
      <c r="AY1358" s="19">
        <v>7.4</v>
      </c>
      <c r="AZ1358" s="19">
        <v>7.4000000000000003E-3</v>
      </c>
      <c r="BA1358" s="19">
        <v>1.18992E-2</v>
      </c>
      <c r="BB1358" s="14">
        <v>2.0484851401526127E-2</v>
      </c>
      <c r="BC1358" s="13">
        <v>4</v>
      </c>
      <c r="BD1358" s="19">
        <v>7500</v>
      </c>
      <c r="BE1358" s="19">
        <v>7.4999999999999991</v>
      </c>
      <c r="BF1358" s="19">
        <v>11.304779672403328</v>
      </c>
      <c r="BG1358" s="14">
        <v>19.461537894663117</v>
      </c>
      <c r="BH1358" s="22">
        <v>415</v>
      </c>
      <c r="BI1358" s="23">
        <v>13.451749000000003</v>
      </c>
      <c r="BJ1358" s="23">
        <v>16.595260784403333</v>
      </c>
      <c r="BK1358" s="14">
        <v>28.569269458289313</v>
      </c>
      <c r="BL1358" t="s">
        <v>544</v>
      </c>
    </row>
    <row r="1359" spans="1:64">
      <c r="A1359" t="s">
        <v>2267</v>
      </c>
      <c r="B1359" t="s">
        <v>2263</v>
      </c>
      <c r="C1359" t="s">
        <v>544</v>
      </c>
      <c r="D1359" t="s">
        <v>942</v>
      </c>
      <c r="E1359">
        <v>2018</v>
      </c>
      <c r="F1359" s="23">
        <v>94.35</v>
      </c>
      <c r="G1359" s="23">
        <v>10.7</v>
      </c>
      <c r="H1359" s="22">
        <v>7467</v>
      </c>
      <c r="I1359" s="34">
        <v>58.091930866528806</v>
      </c>
      <c r="J1359" s="13">
        <v>0</v>
      </c>
      <c r="K1359" s="13">
        <v>0</v>
      </c>
      <c r="L1359" s="19">
        <v>0</v>
      </c>
      <c r="M1359" s="19">
        <v>0</v>
      </c>
      <c r="N1359" s="19">
        <v>0</v>
      </c>
      <c r="O1359" s="17">
        <v>0</v>
      </c>
      <c r="P1359" s="13">
        <v>0</v>
      </c>
      <c r="Q1359" s="13">
        <v>0</v>
      </c>
      <c r="R1359" s="19">
        <v>0</v>
      </c>
      <c r="S1359" s="19">
        <v>0</v>
      </c>
      <c r="T1359" s="19">
        <v>0</v>
      </c>
      <c r="U1359" s="17">
        <v>0</v>
      </c>
      <c r="V1359" s="13">
        <v>0</v>
      </c>
      <c r="W1359" s="13">
        <v>0</v>
      </c>
      <c r="X1359" s="19">
        <v>0</v>
      </c>
      <c r="Y1359" s="19">
        <v>0</v>
      </c>
      <c r="Z1359" s="19">
        <v>0</v>
      </c>
      <c r="AA1359" s="14">
        <v>0</v>
      </c>
      <c r="AB1359" s="13">
        <v>0</v>
      </c>
      <c r="AC1359" s="22" t="s">
        <v>782</v>
      </c>
      <c r="AD1359" s="19">
        <v>0</v>
      </c>
      <c r="AE1359" s="19">
        <v>0</v>
      </c>
      <c r="AF1359" s="19">
        <v>0</v>
      </c>
      <c r="AG1359" s="14">
        <v>0</v>
      </c>
      <c r="AH1359" s="22" t="s">
        <v>782</v>
      </c>
      <c r="AI1359" s="23" t="s">
        <v>782</v>
      </c>
      <c r="AJ1359" s="23" t="s">
        <v>782</v>
      </c>
      <c r="AK1359" s="23" t="s">
        <v>782</v>
      </c>
      <c r="AL1359" s="14" t="s">
        <v>782</v>
      </c>
      <c r="AM1359" s="22" t="s">
        <v>782</v>
      </c>
      <c r="AN1359" s="23" t="s">
        <v>782</v>
      </c>
      <c r="AO1359" s="23" t="s">
        <v>782</v>
      </c>
      <c r="AP1359" s="23" t="s">
        <v>782</v>
      </c>
      <c r="AQ1359" s="14" t="s">
        <v>782</v>
      </c>
      <c r="AR1359" s="13">
        <v>420</v>
      </c>
      <c r="AS1359" s="19">
        <v>6053.6889999999994</v>
      </c>
      <c r="AT1359" s="19">
        <v>6.0536890000000021</v>
      </c>
      <c r="AU1359" s="19">
        <v>5.3756758320000042</v>
      </c>
      <c r="AV1359" s="14">
        <v>9.2537392918666797</v>
      </c>
      <c r="AW1359" s="13">
        <v>2</v>
      </c>
      <c r="AX1359" s="22" t="s">
        <v>782</v>
      </c>
      <c r="AY1359" s="19">
        <v>7.4</v>
      </c>
      <c r="AZ1359" s="19">
        <v>7.4000000000000003E-3</v>
      </c>
      <c r="BA1359" s="19">
        <v>1.92844E-2</v>
      </c>
      <c r="BB1359" s="14">
        <v>3.3196348808421539E-2</v>
      </c>
      <c r="BC1359" s="13">
        <v>4</v>
      </c>
      <c r="BD1359" s="19">
        <v>7500</v>
      </c>
      <c r="BE1359" s="19">
        <v>7.4999999999999991</v>
      </c>
      <c r="BF1359" s="19">
        <v>10.063562948545545</v>
      </c>
      <c r="BG1359" s="14">
        <v>17.323512574693797</v>
      </c>
      <c r="BH1359" s="22">
        <v>426</v>
      </c>
      <c r="BI1359" s="23">
        <v>13.561089000000001</v>
      </c>
      <c r="BJ1359" s="23">
        <v>15.45852318054555</v>
      </c>
      <c r="BK1359" s="14">
        <v>26.610448215368898</v>
      </c>
      <c r="BL1359" t="s">
        <v>544</v>
      </c>
    </row>
    <row r="1360" spans="1:64">
      <c r="A1360" t="s">
        <v>2268</v>
      </c>
      <c r="B1360" t="s">
        <v>2263</v>
      </c>
      <c r="C1360" t="s">
        <v>544</v>
      </c>
      <c r="D1360" t="s">
        <v>942</v>
      </c>
      <c r="E1360">
        <v>2019</v>
      </c>
      <c r="F1360" s="23">
        <v>94.35</v>
      </c>
      <c r="G1360" s="23">
        <v>10.84</v>
      </c>
      <c r="H1360" s="22">
        <v>7491</v>
      </c>
      <c r="I1360" s="34">
        <v>59.877070043910408</v>
      </c>
      <c r="J1360" s="22">
        <v>0</v>
      </c>
      <c r="K1360" s="22">
        <v>0</v>
      </c>
      <c r="L1360" s="23">
        <v>0</v>
      </c>
      <c r="M1360" s="23">
        <v>0</v>
      </c>
      <c r="N1360" s="23">
        <v>0</v>
      </c>
      <c r="O1360" s="14">
        <v>0</v>
      </c>
      <c r="P1360" s="22">
        <v>0</v>
      </c>
      <c r="Q1360" s="22">
        <v>0</v>
      </c>
      <c r="R1360" s="23">
        <v>0</v>
      </c>
      <c r="S1360" s="23">
        <v>0</v>
      </c>
      <c r="T1360" s="23">
        <v>0</v>
      </c>
      <c r="U1360" s="14">
        <v>0</v>
      </c>
      <c r="V1360" s="22">
        <v>0</v>
      </c>
      <c r="W1360" s="22">
        <v>0</v>
      </c>
      <c r="X1360" s="23">
        <v>0</v>
      </c>
      <c r="Y1360" s="23">
        <v>0</v>
      </c>
      <c r="Z1360" s="23">
        <v>0</v>
      </c>
      <c r="AA1360" s="14">
        <v>0</v>
      </c>
      <c r="AB1360" s="22">
        <v>0</v>
      </c>
      <c r="AC1360" s="22">
        <v>0</v>
      </c>
      <c r="AD1360" s="23">
        <v>0</v>
      </c>
      <c r="AE1360" s="23">
        <v>0</v>
      </c>
      <c r="AF1360" s="23">
        <v>0</v>
      </c>
      <c r="AG1360" s="14">
        <v>0</v>
      </c>
      <c r="AH1360" s="22">
        <v>0</v>
      </c>
      <c r="AI1360" s="23">
        <v>0</v>
      </c>
      <c r="AJ1360" s="23">
        <v>0</v>
      </c>
      <c r="AK1360" s="23">
        <v>0</v>
      </c>
      <c r="AL1360" s="14">
        <v>0</v>
      </c>
      <c r="AM1360" s="22">
        <v>451</v>
      </c>
      <c r="AN1360" s="23">
        <v>6404.6989999999969</v>
      </c>
      <c r="AO1360" s="23">
        <v>6.4046990000000026</v>
      </c>
      <c r="AP1360" s="23">
        <v>5.6873727120000019</v>
      </c>
      <c r="AQ1360" s="14">
        <v>9.4984151826888148</v>
      </c>
      <c r="AR1360" s="22">
        <v>451</v>
      </c>
      <c r="AS1360" s="23">
        <v>6404.6989999999969</v>
      </c>
      <c r="AT1360" s="23">
        <v>6.4046990000000026</v>
      </c>
      <c r="AU1360" s="23">
        <v>5.6873727120000019</v>
      </c>
      <c r="AV1360" s="14">
        <v>9.4984151826888148</v>
      </c>
      <c r="AW1360" s="22">
        <v>2</v>
      </c>
      <c r="AX1360" s="22" t="s">
        <v>782</v>
      </c>
      <c r="AY1360" s="23">
        <v>7.4</v>
      </c>
      <c r="AZ1360" s="23">
        <v>7.4000000000000003E-3</v>
      </c>
      <c r="BA1360" s="23">
        <v>1.92844E-2</v>
      </c>
      <c r="BB1360" s="14">
        <v>3.2206652706717159E-2</v>
      </c>
      <c r="BC1360" s="22">
        <v>4</v>
      </c>
      <c r="BD1360" s="23">
        <v>7500</v>
      </c>
      <c r="BE1360" s="23">
        <v>7.5</v>
      </c>
      <c r="BF1360" s="23">
        <v>10.06356619368834</v>
      </c>
      <c r="BG1360" s="14">
        <v>16.807045144841418</v>
      </c>
      <c r="BH1360" s="22">
        <v>457</v>
      </c>
      <c r="BI1360" s="23">
        <v>13.912099000000001</v>
      </c>
      <c r="BJ1360" s="23">
        <v>15.770223305688342</v>
      </c>
      <c r="BK1360" s="14">
        <v>26.337666980236946</v>
      </c>
      <c r="BL1360" t="s">
        <v>544</v>
      </c>
    </row>
    <row r="1361" spans="1:64">
      <c r="A1361" t="s">
        <v>2269</v>
      </c>
      <c r="B1361" t="s">
        <v>2263</v>
      </c>
      <c r="C1361" t="s">
        <v>544</v>
      </c>
      <c r="D1361" t="s">
        <v>942</v>
      </c>
      <c r="E1361">
        <v>2020</v>
      </c>
      <c r="F1361" s="23">
        <v>94.35</v>
      </c>
      <c r="G1361" s="23">
        <v>10.91</v>
      </c>
      <c r="H1361" s="22">
        <v>7705</v>
      </c>
      <c r="I1361" s="34">
        <v>60.319388347700183</v>
      </c>
      <c r="J1361" s="22">
        <v>0</v>
      </c>
      <c r="K1361" s="22">
        <v>0</v>
      </c>
      <c r="L1361" s="23">
        <v>0</v>
      </c>
      <c r="M1361" s="23">
        <v>0</v>
      </c>
      <c r="N1361" s="23">
        <v>0</v>
      </c>
      <c r="O1361" s="14">
        <v>0</v>
      </c>
      <c r="P1361" s="22">
        <v>0</v>
      </c>
      <c r="Q1361" s="22">
        <v>0</v>
      </c>
      <c r="R1361" s="23">
        <v>0</v>
      </c>
      <c r="S1361" s="23">
        <v>0</v>
      </c>
      <c r="T1361" s="23">
        <v>0</v>
      </c>
      <c r="U1361" s="14">
        <v>0</v>
      </c>
      <c r="V1361" s="22">
        <v>0</v>
      </c>
      <c r="W1361" s="22">
        <v>0</v>
      </c>
      <c r="X1361" s="23">
        <v>0</v>
      </c>
      <c r="Y1361" s="23">
        <v>0</v>
      </c>
      <c r="Z1361" s="23">
        <v>0</v>
      </c>
      <c r="AA1361" s="14">
        <v>0</v>
      </c>
      <c r="AB1361" s="22">
        <v>0</v>
      </c>
      <c r="AC1361" s="22">
        <v>0</v>
      </c>
      <c r="AD1361" s="23">
        <v>0</v>
      </c>
      <c r="AE1361" s="23">
        <v>0</v>
      </c>
      <c r="AF1361" s="23">
        <v>0</v>
      </c>
      <c r="AG1361" s="14">
        <v>0</v>
      </c>
      <c r="AH1361" s="22">
        <v>0</v>
      </c>
      <c r="AI1361" s="23">
        <v>0</v>
      </c>
      <c r="AJ1361" s="23">
        <v>0</v>
      </c>
      <c r="AK1361" s="23">
        <v>0</v>
      </c>
      <c r="AL1361" s="14">
        <v>0</v>
      </c>
      <c r="AM1361" s="22">
        <v>488</v>
      </c>
      <c r="AN1361" s="23">
        <v>6859.7239999999938</v>
      </c>
      <c r="AO1361" s="23">
        <v>6.8597240000000044</v>
      </c>
      <c r="AP1361" s="23">
        <v>6.091434912000004</v>
      </c>
      <c r="AQ1361" s="14">
        <v>10.098635080460419</v>
      </c>
      <c r="AR1361" s="22">
        <v>488</v>
      </c>
      <c r="AS1361" s="23">
        <v>6859.7239999999938</v>
      </c>
      <c r="AT1361" s="23">
        <v>6.8597240000000044</v>
      </c>
      <c r="AU1361" s="23">
        <v>6.091434912000004</v>
      </c>
      <c r="AV1361" s="14">
        <v>10.098635080460419</v>
      </c>
      <c r="AW1361" s="22">
        <v>2</v>
      </c>
      <c r="AX1361" s="22">
        <v>2</v>
      </c>
      <c r="AY1361" s="23">
        <v>7.4</v>
      </c>
      <c r="AZ1361" s="23">
        <v>7.4000000000000003E-3</v>
      </c>
      <c r="BA1361" s="23">
        <v>1.92844E-2</v>
      </c>
      <c r="BB1361" s="14">
        <v>3.1970483335869673E-2</v>
      </c>
      <c r="BC1361" s="22">
        <v>4</v>
      </c>
      <c r="BD1361" s="23">
        <v>7500</v>
      </c>
      <c r="BE1361" s="23">
        <v>7.4999999999999991</v>
      </c>
      <c r="BF1361" s="23">
        <v>10.06356619368834</v>
      </c>
      <c r="BG1361" s="14">
        <v>16.683800133513849</v>
      </c>
      <c r="BH1361" s="22">
        <v>494</v>
      </c>
      <c r="BI1361" s="23">
        <v>14.367124000000004</v>
      </c>
      <c r="BJ1361" s="23">
        <v>16.174285505688346</v>
      </c>
      <c r="BK1361" s="14">
        <v>26.814405697310136</v>
      </c>
      <c r="BL1361" t="s">
        <v>544</v>
      </c>
    </row>
    <row r="1362" spans="1:64">
      <c r="A1362" t="s">
        <v>2270</v>
      </c>
      <c r="B1362" t="s">
        <v>2263</v>
      </c>
      <c r="C1362" t="s">
        <v>544</v>
      </c>
      <c r="D1362" t="s">
        <v>942</v>
      </c>
      <c r="E1362">
        <v>2021</v>
      </c>
      <c r="F1362" s="23">
        <v>94.35</v>
      </c>
      <c r="G1362" s="23">
        <v>10.87</v>
      </c>
      <c r="H1362" s="22">
        <v>7801</v>
      </c>
      <c r="I1362" s="34">
        <v>57.77</v>
      </c>
      <c r="J1362" s="22">
        <v>0</v>
      </c>
      <c r="K1362" s="22">
        <v>0</v>
      </c>
      <c r="L1362" s="23">
        <v>0</v>
      </c>
      <c r="M1362" s="23">
        <v>0</v>
      </c>
      <c r="N1362" s="23">
        <v>0</v>
      </c>
      <c r="O1362" s="14">
        <v>0</v>
      </c>
      <c r="P1362" s="22">
        <v>0</v>
      </c>
      <c r="Q1362" s="22">
        <v>0</v>
      </c>
      <c r="R1362" s="23">
        <v>0</v>
      </c>
      <c r="S1362" s="23">
        <v>0</v>
      </c>
      <c r="T1362" s="23">
        <v>0</v>
      </c>
      <c r="U1362" s="14">
        <v>0</v>
      </c>
      <c r="V1362" s="22">
        <v>0</v>
      </c>
      <c r="W1362" s="22">
        <v>0</v>
      </c>
      <c r="X1362" s="23">
        <v>0</v>
      </c>
      <c r="Y1362" s="23">
        <v>0</v>
      </c>
      <c r="Z1362" s="23">
        <v>0</v>
      </c>
      <c r="AA1362" s="14">
        <v>0</v>
      </c>
      <c r="AB1362" s="22">
        <v>0</v>
      </c>
      <c r="AC1362" s="22">
        <v>0</v>
      </c>
      <c r="AD1362" s="23">
        <v>0</v>
      </c>
      <c r="AE1362" s="23">
        <v>0</v>
      </c>
      <c r="AF1362" s="23">
        <v>0</v>
      </c>
      <c r="AG1362" s="14">
        <v>0</v>
      </c>
      <c r="AH1362" s="22">
        <v>0</v>
      </c>
      <c r="AI1362" s="23">
        <v>0</v>
      </c>
      <c r="AJ1362" s="23">
        <v>0</v>
      </c>
      <c r="AK1362" s="23">
        <v>0</v>
      </c>
      <c r="AL1362" s="14">
        <v>0</v>
      </c>
      <c r="AM1362" s="22">
        <v>538</v>
      </c>
      <c r="AN1362" s="23">
        <v>7461.7489999999998</v>
      </c>
      <c r="AO1362" s="23">
        <v>7.4617490000000002</v>
      </c>
      <c r="AP1362" s="23">
        <v>6.6769439720000001</v>
      </c>
      <c r="AQ1362" s="14">
        <v>11.56</v>
      </c>
      <c r="AR1362" s="22">
        <v>538</v>
      </c>
      <c r="AS1362" s="23">
        <v>7461.7489999999998</v>
      </c>
      <c r="AT1362" s="23">
        <v>7.4617490000000002</v>
      </c>
      <c r="AU1362" s="23">
        <v>6.6769439720000001</v>
      </c>
      <c r="AV1362" s="14">
        <v>11.56</v>
      </c>
      <c r="AW1362" s="22">
        <v>2</v>
      </c>
      <c r="AX1362" s="22">
        <v>2</v>
      </c>
      <c r="AY1362" s="23">
        <v>7.4</v>
      </c>
      <c r="AZ1362" s="23">
        <v>7.4000000000000003E-3</v>
      </c>
      <c r="BA1362" s="23">
        <v>1.9283999999999999E-2</v>
      </c>
      <c r="BB1362" s="14">
        <v>0.03</v>
      </c>
      <c r="BC1362" s="22">
        <v>4</v>
      </c>
      <c r="BD1362" s="23">
        <v>7500</v>
      </c>
      <c r="BE1362" s="23">
        <v>7.5</v>
      </c>
      <c r="BF1362" s="23">
        <v>7.9826005799999997</v>
      </c>
      <c r="BG1362" s="14">
        <v>13.82</v>
      </c>
      <c r="BH1362" s="22">
        <v>544</v>
      </c>
      <c r="BI1362" s="23">
        <v>14.97</v>
      </c>
      <c r="BJ1362" s="23">
        <v>14.68</v>
      </c>
      <c r="BK1362" s="14">
        <v>25.41</v>
      </c>
      <c r="BL1362" t="s">
        <v>544</v>
      </c>
    </row>
    <row r="1363" spans="1:64">
      <c r="A1363" t="s">
        <v>2271</v>
      </c>
      <c r="B1363" t="s">
        <v>2263</v>
      </c>
      <c r="C1363" t="s">
        <v>544</v>
      </c>
      <c r="D1363" s="111" t="s">
        <v>942</v>
      </c>
      <c r="E1363" s="110">
        <v>2022</v>
      </c>
      <c r="F1363" s="23"/>
      <c r="G1363" s="23"/>
      <c r="H1363" s="22">
        <v>7991</v>
      </c>
      <c r="I1363" s="34">
        <v>57.915077525255363</v>
      </c>
      <c r="J1363" s="22">
        <v>0</v>
      </c>
      <c r="K1363" s="22">
        <v>0</v>
      </c>
      <c r="L1363" s="23">
        <v>0</v>
      </c>
      <c r="M1363" s="23">
        <v>0</v>
      </c>
      <c r="N1363" s="23">
        <v>0</v>
      </c>
      <c r="O1363" s="14">
        <v>0</v>
      </c>
      <c r="P1363" s="22">
        <v>0</v>
      </c>
      <c r="Q1363" s="22">
        <v>0</v>
      </c>
      <c r="R1363" s="23">
        <v>0</v>
      </c>
      <c r="S1363" s="23">
        <v>0</v>
      </c>
      <c r="T1363" s="23">
        <v>0</v>
      </c>
      <c r="U1363" s="14">
        <v>0</v>
      </c>
      <c r="V1363" s="22">
        <v>0</v>
      </c>
      <c r="W1363" s="22">
        <v>0</v>
      </c>
      <c r="X1363" s="23">
        <v>0</v>
      </c>
      <c r="Y1363" s="23">
        <v>0</v>
      </c>
      <c r="Z1363" s="23">
        <v>0</v>
      </c>
      <c r="AA1363" s="14">
        <v>0</v>
      </c>
      <c r="AB1363" s="22">
        <v>0</v>
      </c>
      <c r="AC1363" s="22">
        <v>0</v>
      </c>
      <c r="AD1363" s="23">
        <v>0</v>
      </c>
      <c r="AE1363" s="23">
        <v>0</v>
      </c>
      <c r="AF1363" s="23">
        <v>0</v>
      </c>
      <c r="AG1363" s="14">
        <v>0</v>
      </c>
      <c r="AH1363" s="22">
        <v>0</v>
      </c>
      <c r="AI1363" s="23">
        <v>0</v>
      </c>
      <c r="AJ1363" s="23">
        <v>0</v>
      </c>
      <c r="AK1363" s="23">
        <v>0</v>
      </c>
      <c r="AL1363" s="14">
        <v>0</v>
      </c>
      <c r="AM1363" s="22">
        <v>602</v>
      </c>
      <c r="AN1363" s="23">
        <v>8142.4689999999928</v>
      </c>
      <c r="AO1363" s="23">
        <v>8.1424690000000055</v>
      </c>
      <c r="AP1363" s="23">
        <v>8.3408514490528916</v>
      </c>
      <c r="AQ1363" s="14">
        <v>14.401865292186905</v>
      </c>
      <c r="AR1363" s="22">
        <v>602</v>
      </c>
      <c r="AS1363" s="23">
        <v>8142.46899999999</v>
      </c>
      <c r="AT1363" s="23">
        <v>8.1424690000000108</v>
      </c>
      <c r="AU1363" s="23">
        <v>8.3408514490528898</v>
      </c>
      <c r="AV1363" s="14">
        <v>14.401865292186903</v>
      </c>
      <c r="AW1363" s="22">
        <v>2</v>
      </c>
      <c r="AX1363" s="22">
        <v>2</v>
      </c>
      <c r="AY1363" s="23">
        <v>7.4</v>
      </c>
      <c r="AZ1363" s="23">
        <v>7.4000000000000003E-3</v>
      </c>
      <c r="BA1363" s="23">
        <v>1.92844E-2</v>
      </c>
      <c r="BB1363" s="14">
        <v>3.3297719391967559E-2</v>
      </c>
      <c r="BC1363" s="22">
        <v>4</v>
      </c>
      <c r="BD1363" s="23">
        <v>7500</v>
      </c>
      <c r="BE1363" s="23">
        <v>7.4999999999999991</v>
      </c>
      <c r="BF1363" s="23">
        <v>8.9163451428854685</v>
      </c>
      <c r="BG1363" s="14">
        <v>15.395550733739874</v>
      </c>
      <c r="BH1363" s="22">
        <v>608</v>
      </c>
      <c r="BI1363" s="23">
        <v>15.64986900000001</v>
      </c>
      <c r="BJ1363" s="23">
        <v>17.276480991938357</v>
      </c>
      <c r="BK1363" s="14">
        <v>29.830713745318747</v>
      </c>
      <c r="BL1363" t="s">
        <v>544</v>
      </c>
    </row>
    <row r="1364" spans="1:64">
      <c r="A1364" t="s">
        <v>2272</v>
      </c>
      <c r="B1364" t="s">
        <v>2263</v>
      </c>
      <c r="C1364" t="s">
        <v>544</v>
      </c>
      <c r="D1364" t="s">
        <v>942</v>
      </c>
      <c r="E1364">
        <v>2023</v>
      </c>
      <c r="F1364">
        <v>94.35</v>
      </c>
      <c r="G1364">
        <v>11.07</v>
      </c>
      <c r="H1364">
        <v>8776</v>
      </c>
      <c r="I1364">
        <v>57.915077525255363</v>
      </c>
      <c r="J1364">
        <v>0</v>
      </c>
      <c r="K1364">
        <v>0</v>
      </c>
      <c r="L1364">
        <v>0</v>
      </c>
      <c r="M1364">
        <v>0</v>
      </c>
      <c r="N1364">
        <v>0</v>
      </c>
      <c r="O1364">
        <v>0</v>
      </c>
      <c r="P1364">
        <v>0</v>
      </c>
      <c r="Q1364">
        <v>0</v>
      </c>
      <c r="R1364">
        <v>0</v>
      </c>
      <c r="S1364">
        <v>0</v>
      </c>
      <c r="T1364">
        <v>0</v>
      </c>
      <c r="U1364">
        <v>0</v>
      </c>
      <c r="V1364">
        <v>0</v>
      </c>
      <c r="W1364">
        <v>0</v>
      </c>
      <c r="X1364">
        <v>0</v>
      </c>
      <c r="Y1364">
        <v>0</v>
      </c>
      <c r="Z1364">
        <v>0</v>
      </c>
      <c r="AA1364">
        <v>0</v>
      </c>
      <c r="AG1364">
        <v>0</v>
      </c>
      <c r="AL1364">
        <v>0</v>
      </c>
      <c r="AM1364">
        <v>745</v>
      </c>
      <c r="AN1364">
        <v>10620.183999999999</v>
      </c>
      <c r="AO1364">
        <v>10.620184</v>
      </c>
      <c r="AP1364">
        <v>9.9615969999999994</v>
      </c>
      <c r="AQ1364">
        <v>17.200351662580417</v>
      </c>
      <c r="AR1364">
        <v>757</v>
      </c>
      <c r="AS1364">
        <v>10632.193999999899</v>
      </c>
      <c r="AT1364">
        <v>10.632194</v>
      </c>
      <c r="AU1364">
        <v>9.9728622585929898</v>
      </c>
      <c r="AV1364">
        <v>17.21980300249804</v>
      </c>
      <c r="AW1364">
        <v>2</v>
      </c>
      <c r="AX1364">
        <v>2</v>
      </c>
      <c r="AY1364">
        <v>7.4</v>
      </c>
      <c r="AZ1364">
        <v>7.4000000000000003E-3</v>
      </c>
      <c r="BA1364">
        <v>1.9283999999999999E-2</v>
      </c>
      <c r="BB1364">
        <v>3.329702872553475E-2</v>
      </c>
      <c r="BC1364">
        <v>4</v>
      </c>
      <c r="BD1364">
        <v>7500</v>
      </c>
      <c r="BE1364">
        <v>7.5</v>
      </c>
      <c r="BF1364">
        <v>10.646519</v>
      </c>
      <c r="BG1364">
        <v>18.382983248804788</v>
      </c>
      <c r="BH1364">
        <v>763</v>
      </c>
      <c r="BI1364">
        <v>18.139593999999999</v>
      </c>
      <c r="BJ1364">
        <v>20.63866525859299</v>
      </c>
      <c r="BK1364">
        <v>35.636083280028359</v>
      </c>
      <c r="BL1364" t="s">
        <v>544</v>
      </c>
    </row>
    <row r="1365" spans="1:64">
      <c r="A1365" t="s">
        <v>2273</v>
      </c>
      <c r="B1365" t="s">
        <v>2263</v>
      </c>
      <c r="C1365" t="s">
        <v>544</v>
      </c>
      <c r="D1365" t="s">
        <v>942</v>
      </c>
      <c r="E1365">
        <v>2024</v>
      </c>
      <c r="F1365">
        <v>94.35</v>
      </c>
      <c r="G1365">
        <v>11.28</v>
      </c>
      <c r="H1365">
        <v>8902</v>
      </c>
      <c r="I1365">
        <v>61.04188771442422</v>
      </c>
      <c r="J1365">
        <v>0</v>
      </c>
      <c r="K1365">
        <v>0</v>
      </c>
      <c r="L1365">
        <v>0</v>
      </c>
      <c r="M1365">
        <v>0</v>
      </c>
      <c r="N1365">
        <v>0</v>
      </c>
      <c r="O1365">
        <v>0</v>
      </c>
      <c r="P1365">
        <v>0</v>
      </c>
      <c r="Q1365">
        <v>0</v>
      </c>
      <c r="R1365">
        <v>0</v>
      </c>
      <c r="S1365">
        <v>0</v>
      </c>
      <c r="T1365">
        <v>0</v>
      </c>
      <c r="U1365">
        <v>0</v>
      </c>
      <c r="V1365">
        <v>0</v>
      </c>
      <c r="W1365">
        <v>0</v>
      </c>
      <c r="X1365">
        <v>0</v>
      </c>
      <c r="Y1365">
        <v>0</v>
      </c>
      <c r="Z1365">
        <v>0</v>
      </c>
      <c r="AA1365">
        <v>0</v>
      </c>
      <c r="AB1365">
        <v>0</v>
      </c>
      <c r="AC1365">
        <v>0</v>
      </c>
      <c r="AD1365">
        <v>0</v>
      </c>
      <c r="AE1365">
        <v>0</v>
      </c>
      <c r="AF1365">
        <v>0</v>
      </c>
      <c r="AG1365">
        <v>0</v>
      </c>
      <c r="AH1365">
        <v>1</v>
      </c>
      <c r="AI1365">
        <v>10.01</v>
      </c>
      <c r="AJ1365">
        <v>1.001E-2</v>
      </c>
      <c r="AK1365">
        <v>9.0284575404223199E-3</v>
      </c>
      <c r="AL1365">
        <v>1.4790593604609138E-2</v>
      </c>
      <c r="AM1365">
        <v>914</v>
      </c>
      <c r="AN1365">
        <v>13003.150000000001</v>
      </c>
      <c r="AO1365">
        <v>13.003150000000009</v>
      </c>
      <c r="AP1365">
        <v>11.728110656018227</v>
      </c>
      <c r="AQ1365">
        <v>19.213217505471857</v>
      </c>
      <c r="AR1365">
        <v>956</v>
      </c>
      <c r="AS1365">
        <v>13056.734999999997</v>
      </c>
      <c r="AT1365">
        <v>13.056735000000012</v>
      </c>
      <c r="AU1365">
        <v>11.776441315089501</v>
      </c>
      <c r="AV1365">
        <v>19.29239372508253</v>
      </c>
      <c r="AW1365">
        <v>2</v>
      </c>
      <c r="AX1365">
        <v>2</v>
      </c>
      <c r="AY1365">
        <v>7.4</v>
      </c>
      <c r="AZ1365">
        <v>7.4000000000000003E-3</v>
      </c>
      <c r="BA1365">
        <v>1.92844E-2</v>
      </c>
      <c r="BB1365">
        <v>3.1592076723150044E-2</v>
      </c>
      <c r="BC1365">
        <v>4</v>
      </c>
      <c r="BD1365">
        <v>7500</v>
      </c>
      <c r="BE1365">
        <v>7.4999999999999991</v>
      </c>
      <c r="BF1365">
        <v>9.3374456321798487</v>
      </c>
      <c r="BG1365">
        <v>15.296783867274483</v>
      </c>
      <c r="BH1365">
        <v>962</v>
      </c>
      <c r="BI1365">
        <v>20.564135000000011</v>
      </c>
      <c r="BJ1365">
        <v>21.13317134726935</v>
      </c>
      <c r="BK1365">
        <v>34.620769669080161</v>
      </c>
      <c r="BL1365" t="s">
        <v>544</v>
      </c>
    </row>
    <row r="1366" spans="1:64">
      <c r="A1366" t="s">
        <v>2274</v>
      </c>
      <c r="B1366" t="s">
        <v>2275</v>
      </c>
      <c r="C1366" t="s">
        <v>545</v>
      </c>
      <c r="D1366" t="s">
        <v>942</v>
      </c>
      <c r="E1366">
        <v>2012</v>
      </c>
      <c r="F1366" s="23">
        <v>121.67</v>
      </c>
      <c r="G1366" s="23">
        <v>12.89</v>
      </c>
      <c r="H1366" s="22">
        <v>12892</v>
      </c>
      <c r="I1366" s="34">
        <v>106.326424</v>
      </c>
      <c r="J1366" s="22">
        <v>1</v>
      </c>
      <c r="K1366" s="22" t="s">
        <v>782</v>
      </c>
      <c r="L1366" s="23">
        <v>140</v>
      </c>
      <c r="M1366" s="23">
        <v>0.14000000000000001</v>
      </c>
      <c r="N1366" s="23">
        <v>0.92802599999999991</v>
      </c>
      <c r="O1366" s="14">
        <v>0.87280843753383441</v>
      </c>
      <c r="P1366" s="22">
        <v>0</v>
      </c>
      <c r="Q1366" s="22" t="s">
        <v>782</v>
      </c>
      <c r="R1366" s="23">
        <v>0</v>
      </c>
      <c r="S1366" s="23">
        <v>0</v>
      </c>
      <c r="T1366" s="23">
        <v>0</v>
      </c>
      <c r="U1366" s="14">
        <v>0</v>
      </c>
      <c r="V1366" s="22">
        <v>0</v>
      </c>
      <c r="W1366" s="22" t="s">
        <v>782</v>
      </c>
      <c r="X1366" s="23">
        <v>0</v>
      </c>
      <c r="Y1366" s="23">
        <v>0</v>
      </c>
      <c r="Z1366" s="23">
        <v>0</v>
      </c>
      <c r="AA1366" s="14">
        <v>0</v>
      </c>
      <c r="AB1366" s="22">
        <v>0</v>
      </c>
      <c r="AC1366" s="22" t="s">
        <v>782</v>
      </c>
      <c r="AD1366" s="23">
        <v>0</v>
      </c>
      <c r="AE1366" s="23">
        <v>0</v>
      </c>
      <c r="AF1366" s="23">
        <v>0</v>
      </c>
      <c r="AG1366" s="14">
        <v>0</v>
      </c>
      <c r="AH1366" s="22" t="s">
        <v>782</v>
      </c>
      <c r="AI1366" s="23" t="s">
        <v>782</v>
      </c>
      <c r="AJ1366" s="23" t="s">
        <v>782</v>
      </c>
      <c r="AK1366" s="23" t="s">
        <v>782</v>
      </c>
      <c r="AL1366" s="14" t="s">
        <v>782</v>
      </c>
      <c r="AM1366" s="22" t="s">
        <v>782</v>
      </c>
      <c r="AN1366" s="23" t="s">
        <v>782</v>
      </c>
      <c r="AO1366" s="23" t="s">
        <v>782</v>
      </c>
      <c r="AP1366" s="23" t="s">
        <v>782</v>
      </c>
      <c r="AQ1366" s="14" t="s">
        <v>782</v>
      </c>
      <c r="AR1366" s="22">
        <v>431</v>
      </c>
      <c r="AS1366" s="23">
        <v>6626.8240000000042</v>
      </c>
      <c r="AT1366" s="23">
        <v>6.6268240000000045</v>
      </c>
      <c r="AU1366" s="23">
        <v>5.2464729999999999</v>
      </c>
      <c r="AV1366" s="14">
        <v>4.9343077690640662</v>
      </c>
      <c r="AW1366" s="22">
        <v>1</v>
      </c>
      <c r="AX1366" s="22" t="s">
        <v>782</v>
      </c>
      <c r="AY1366" s="23">
        <v>90</v>
      </c>
      <c r="AZ1366" s="23">
        <v>0.09</v>
      </c>
      <c r="BA1366" s="23">
        <v>3.8772000000000001E-2</v>
      </c>
      <c r="BB1366" s="14">
        <v>3.6465065353839039E-2</v>
      </c>
      <c r="BC1366" s="22">
        <v>21</v>
      </c>
      <c r="BD1366" s="23">
        <v>28700</v>
      </c>
      <c r="BE1366" s="23">
        <v>28.7</v>
      </c>
      <c r="BF1366" s="23">
        <v>45.8339</v>
      </c>
      <c r="BG1366" s="14">
        <v>43.106782186147825</v>
      </c>
      <c r="BH1366" s="22">
        <v>454</v>
      </c>
      <c r="BI1366" s="23">
        <v>35.556824000000006</v>
      </c>
      <c r="BJ1366" s="23">
        <v>52.047170999999992</v>
      </c>
      <c r="BK1366" s="14">
        <v>48.950363458099559</v>
      </c>
      <c r="BL1366" t="s">
        <v>545</v>
      </c>
    </row>
    <row r="1367" spans="1:64">
      <c r="A1367" t="s">
        <v>2276</v>
      </c>
      <c r="B1367" t="s">
        <v>2275</v>
      </c>
      <c r="C1367" t="s">
        <v>545</v>
      </c>
      <c r="D1367" t="s">
        <v>942</v>
      </c>
      <c r="E1367">
        <v>2015</v>
      </c>
      <c r="F1367" s="23">
        <v>121.67</v>
      </c>
      <c r="G1367" s="23">
        <v>13</v>
      </c>
      <c r="H1367" s="22">
        <v>13272</v>
      </c>
      <c r="I1367" s="34">
        <v>104.84550545075778</v>
      </c>
      <c r="J1367" s="13">
        <v>1</v>
      </c>
      <c r="K1367" s="13">
        <v>1</v>
      </c>
      <c r="L1367" s="19">
        <v>140</v>
      </c>
      <c r="M1367" s="35">
        <v>0.14000000000000001</v>
      </c>
      <c r="N1367" s="19">
        <v>0.83738969745895331</v>
      </c>
      <c r="O1367" s="17">
        <v>0.79868917018311814</v>
      </c>
      <c r="P1367" s="36">
        <v>0</v>
      </c>
      <c r="Q1367" s="37">
        <v>0</v>
      </c>
      <c r="R1367" s="38">
        <v>0</v>
      </c>
      <c r="S1367" s="27">
        <v>0</v>
      </c>
      <c r="T1367" s="23">
        <v>0</v>
      </c>
      <c r="U1367" s="17">
        <v>0</v>
      </c>
      <c r="V1367" s="22">
        <v>0</v>
      </c>
      <c r="W1367" s="22">
        <v>0</v>
      </c>
      <c r="X1367" s="23">
        <v>0</v>
      </c>
      <c r="Y1367" s="27">
        <v>0</v>
      </c>
      <c r="Z1367" s="27">
        <v>0</v>
      </c>
      <c r="AA1367" s="14">
        <v>0</v>
      </c>
      <c r="AB1367" s="39">
        <v>2</v>
      </c>
      <c r="AC1367" s="22" t="s">
        <v>782</v>
      </c>
      <c r="AD1367" s="23">
        <v>0</v>
      </c>
      <c r="AE1367" s="23">
        <v>0</v>
      </c>
      <c r="AF1367" s="23">
        <v>0.48089999999999999</v>
      </c>
      <c r="AG1367" s="14">
        <v>0.45867488351788399</v>
      </c>
      <c r="AH1367" s="22" t="s">
        <v>782</v>
      </c>
      <c r="AI1367" s="23" t="s">
        <v>782</v>
      </c>
      <c r="AJ1367" s="23" t="s">
        <v>782</v>
      </c>
      <c r="AK1367" s="23" t="s">
        <v>782</v>
      </c>
      <c r="AL1367" s="14" t="s">
        <v>782</v>
      </c>
      <c r="AM1367" s="22" t="s">
        <v>782</v>
      </c>
      <c r="AN1367" s="23" t="s">
        <v>782</v>
      </c>
      <c r="AO1367" s="23" t="s">
        <v>782</v>
      </c>
      <c r="AP1367" s="23" t="s">
        <v>782</v>
      </c>
      <c r="AQ1367" s="14" t="s">
        <v>782</v>
      </c>
      <c r="AR1367" s="40">
        <v>521</v>
      </c>
      <c r="AS1367" s="41">
        <v>9548.1989999999932</v>
      </c>
      <c r="AT1367" s="23">
        <v>9.5481989999999932</v>
      </c>
      <c r="AU1367" s="23">
        <v>8.4803548958301285</v>
      </c>
      <c r="AV1367" s="14">
        <v>8.0884295987423602</v>
      </c>
      <c r="AW1367" s="22">
        <v>1</v>
      </c>
      <c r="AX1367" s="22" t="s">
        <v>782</v>
      </c>
      <c r="AY1367" s="23">
        <v>90</v>
      </c>
      <c r="AZ1367" s="23">
        <v>0.09</v>
      </c>
      <c r="BA1367" s="23">
        <v>0.23451697385825607</v>
      </c>
      <c r="BB1367" s="14">
        <v>0.2236786144050785</v>
      </c>
      <c r="BC1367" s="42">
        <v>25</v>
      </c>
      <c r="BD1367" s="43">
        <v>67750</v>
      </c>
      <c r="BE1367" s="44">
        <v>67.75</v>
      </c>
      <c r="BF1367" s="23">
        <v>175.28887093358568</v>
      </c>
      <c r="BG1367" s="14">
        <v>167.18777803585738</v>
      </c>
      <c r="BH1367" s="22">
        <v>550</v>
      </c>
      <c r="BI1367" s="23">
        <v>77.528199000000001</v>
      </c>
      <c r="BJ1367" s="23">
        <v>185.322032500733</v>
      </c>
      <c r="BK1367" s="14">
        <v>176.75725030270581</v>
      </c>
      <c r="BL1367" t="s">
        <v>545</v>
      </c>
    </row>
    <row r="1368" spans="1:64">
      <c r="A1368" t="s">
        <v>2277</v>
      </c>
      <c r="B1368" t="s">
        <v>2275</v>
      </c>
      <c r="C1368" t="s">
        <v>545</v>
      </c>
      <c r="D1368" t="s">
        <v>942</v>
      </c>
      <c r="E1368">
        <v>2016</v>
      </c>
      <c r="F1368" s="23">
        <v>121.67</v>
      </c>
      <c r="G1368" s="23">
        <v>12.92</v>
      </c>
      <c r="H1368" s="22">
        <v>12934</v>
      </c>
      <c r="I1368" s="34">
        <v>112.8440286863251</v>
      </c>
      <c r="J1368" s="13">
        <v>1</v>
      </c>
      <c r="K1368" s="13">
        <v>1</v>
      </c>
      <c r="L1368" s="19">
        <v>140</v>
      </c>
      <c r="M1368" s="35">
        <v>0.14000000000000001</v>
      </c>
      <c r="N1368" s="19">
        <v>0.83733999999999997</v>
      </c>
      <c r="O1368" s="17">
        <v>0.74203306080782649</v>
      </c>
      <c r="P1368" s="13">
        <v>0</v>
      </c>
      <c r="Q1368" s="13">
        <v>0</v>
      </c>
      <c r="R1368" s="19">
        <v>0</v>
      </c>
      <c r="S1368" s="27">
        <v>0</v>
      </c>
      <c r="T1368" s="19">
        <v>0</v>
      </c>
      <c r="U1368" s="17">
        <v>0</v>
      </c>
      <c r="V1368" s="13">
        <v>0</v>
      </c>
      <c r="W1368" s="13">
        <v>0</v>
      </c>
      <c r="X1368" s="19">
        <v>0</v>
      </c>
      <c r="Y1368" s="27">
        <v>0</v>
      </c>
      <c r="Z1368" s="19">
        <v>0</v>
      </c>
      <c r="AA1368" s="14">
        <v>0</v>
      </c>
      <c r="AB1368" s="13">
        <v>2</v>
      </c>
      <c r="AC1368" s="22" t="s">
        <v>782</v>
      </c>
      <c r="AD1368" s="19">
        <v>0</v>
      </c>
      <c r="AE1368" s="23">
        <v>0</v>
      </c>
      <c r="AF1368" s="19">
        <v>0.54810000000000003</v>
      </c>
      <c r="AG1368" s="14">
        <v>0.48571466862776141</v>
      </c>
      <c r="AH1368" s="22" t="s">
        <v>782</v>
      </c>
      <c r="AI1368" s="23" t="s">
        <v>782</v>
      </c>
      <c r="AJ1368" s="23" t="s">
        <v>782</v>
      </c>
      <c r="AK1368" s="23" t="s">
        <v>782</v>
      </c>
      <c r="AL1368" s="14" t="s">
        <v>782</v>
      </c>
      <c r="AM1368" s="22" t="s">
        <v>782</v>
      </c>
      <c r="AN1368" s="23" t="s">
        <v>782</v>
      </c>
      <c r="AO1368" s="23" t="s">
        <v>782</v>
      </c>
      <c r="AP1368" s="23" t="s">
        <v>782</v>
      </c>
      <c r="AQ1368" s="14" t="s">
        <v>782</v>
      </c>
      <c r="AR1368" s="13">
        <v>538</v>
      </c>
      <c r="AS1368" s="19">
        <v>9674.6940000000031</v>
      </c>
      <c r="AT1368" s="23">
        <v>9.6746940000000023</v>
      </c>
      <c r="AU1368" s="19">
        <v>8.5911282719999988</v>
      </c>
      <c r="AV1368" s="14">
        <v>7.6132768140358911</v>
      </c>
      <c r="AW1368" s="13">
        <v>1</v>
      </c>
      <c r="AX1368" s="22" t="s">
        <v>782</v>
      </c>
      <c r="AY1368" s="19">
        <v>90</v>
      </c>
      <c r="AZ1368" s="23">
        <v>0.09</v>
      </c>
      <c r="BA1368" s="19">
        <v>3.4223999999999997E-2</v>
      </c>
      <c r="BB1368" s="14">
        <v>3.0328587518913527E-2</v>
      </c>
      <c r="BC1368" s="13">
        <v>25</v>
      </c>
      <c r="BD1368" s="19">
        <v>67749.999999999971</v>
      </c>
      <c r="BE1368" s="44">
        <v>67.749999999999972</v>
      </c>
      <c r="BF1368" s="19">
        <v>175.28887093358566</v>
      </c>
      <c r="BG1368" s="14">
        <v>155.33730315570332</v>
      </c>
      <c r="BH1368" s="22">
        <v>567</v>
      </c>
      <c r="BI1368" s="23">
        <v>77.654693999999978</v>
      </c>
      <c r="BJ1368" s="23">
        <v>185.29966320558566</v>
      </c>
      <c r="BK1368" s="14">
        <v>164.2086562866937</v>
      </c>
      <c r="BL1368" t="s">
        <v>545</v>
      </c>
    </row>
    <row r="1369" spans="1:64">
      <c r="A1369" t="s">
        <v>2278</v>
      </c>
      <c r="B1369" t="s">
        <v>2275</v>
      </c>
      <c r="C1369" t="s">
        <v>545</v>
      </c>
      <c r="D1369" t="s">
        <v>942</v>
      </c>
      <c r="E1369">
        <v>2017</v>
      </c>
      <c r="F1369" s="23">
        <v>121.67</v>
      </c>
      <c r="G1369" s="23">
        <v>12.92</v>
      </c>
      <c r="H1369" s="22">
        <v>13193</v>
      </c>
      <c r="I1369" s="34">
        <v>103.63115304965898</v>
      </c>
      <c r="J1369" s="13">
        <v>1</v>
      </c>
      <c r="K1369" s="13">
        <v>1</v>
      </c>
      <c r="L1369" s="19">
        <v>140</v>
      </c>
      <c r="M1369" s="19">
        <v>0.14000000000000001</v>
      </c>
      <c r="N1369" s="19">
        <v>0.83733999999999997</v>
      </c>
      <c r="O1369" s="17">
        <v>0.8080002734300904</v>
      </c>
      <c r="P1369" s="13">
        <v>0</v>
      </c>
      <c r="Q1369" s="13">
        <v>0</v>
      </c>
      <c r="R1369" s="19">
        <v>0</v>
      </c>
      <c r="S1369" s="19">
        <v>0</v>
      </c>
      <c r="T1369" s="19">
        <v>0</v>
      </c>
      <c r="U1369" s="17">
        <v>0</v>
      </c>
      <c r="V1369" s="13">
        <v>0</v>
      </c>
      <c r="W1369" s="13">
        <v>0</v>
      </c>
      <c r="X1369" s="19">
        <v>0</v>
      </c>
      <c r="Y1369" s="19">
        <v>0</v>
      </c>
      <c r="Z1369" s="19">
        <v>0</v>
      </c>
      <c r="AA1369" s="14">
        <v>0</v>
      </c>
      <c r="AB1369" s="13">
        <v>2</v>
      </c>
      <c r="AC1369" s="22" t="s">
        <v>782</v>
      </c>
      <c r="AD1369" s="19">
        <v>0</v>
      </c>
      <c r="AE1369" s="19">
        <v>0</v>
      </c>
      <c r="AF1369" s="19">
        <v>0.48203400000000002</v>
      </c>
      <c r="AG1369" s="14">
        <v>0.46514391263118954</v>
      </c>
      <c r="AH1369" s="22" t="s">
        <v>782</v>
      </c>
      <c r="AI1369" s="23" t="s">
        <v>782</v>
      </c>
      <c r="AJ1369" s="23" t="s">
        <v>782</v>
      </c>
      <c r="AK1369" s="23" t="s">
        <v>782</v>
      </c>
      <c r="AL1369" s="14" t="s">
        <v>782</v>
      </c>
      <c r="AM1369" s="22" t="s">
        <v>782</v>
      </c>
      <c r="AN1369" s="23" t="s">
        <v>782</v>
      </c>
      <c r="AO1369" s="23" t="s">
        <v>782</v>
      </c>
      <c r="AP1369" s="23" t="s">
        <v>782</v>
      </c>
      <c r="AQ1369" s="14" t="s">
        <v>782</v>
      </c>
      <c r="AR1369" s="13">
        <v>545</v>
      </c>
      <c r="AS1369" s="19">
        <v>9721.8289999999979</v>
      </c>
      <c r="AT1369" s="19">
        <v>9.7218289999999978</v>
      </c>
      <c r="AU1369" s="19">
        <v>8.6329841520000112</v>
      </c>
      <c r="AV1369" s="14">
        <v>8.330491264401136</v>
      </c>
      <c r="AW1369" s="13">
        <v>1</v>
      </c>
      <c r="AX1369" s="22" t="s">
        <v>782</v>
      </c>
      <c r="AY1369" s="19">
        <v>50</v>
      </c>
      <c r="AZ1369" s="19">
        <v>0.05</v>
      </c>
      <c r="BA1369" s="19">
        <v>8.0399999999999999E-2</v>
      </c>
      <c r="BB1369" s="14">
        <v>7.758284804712455E-2</v>
      </c>
      <c r="BC1369" s="13">
        <v>25</v>
      </c>
      <c r="BD1369" s="19">
        <v>67750</v>
      </c>
      <c r="BE1369" s="19">
        <v>67.749999999999972</v>
      </c>
      <c r="BF1369" s="19">
        <v>175.28887093358566</v>
      </c>
      <c r="BG1369" s="14">
        <v>169.14688853224382</v>
      </c>
      <c r="BH1369" s="22">
        <v>574</v>
      </c>
      <c r="BI1369" s="23">
        <v>77.661828999999969</v>
      </c>
      <c r="BJ1369" s="23">
        <v>185.32162908558567</v>
      </c>
      <c r="BK1369" s="14">
        <v>178.82810683075334</v>
      </c>
      <c r="BL1369" t="s">
        <v>545</v>
      </c>
    </row>
    <row r="1370" spans="1:64">
      <c r="A1370" t="s">
        <v>2279</v>
      </c>
      <c r="B1370" t="s">
        <v>2275</v>
      </c>
      <c r="C1370" t="s">
        <v>545</v>
      </c>
      <c r="D1370" t="s">
        <v>942</v>
      </c>
      <c r="E1370">
        <v>2018</v>
      </c>
      <c r="F1370" s="23">
        <v>121.67</v>
      </c>
      <c r="G1370" s="23">
        <v>12.89</v>
      </c>
      <c r="H1370" s="22">
        <v>13053</v>
      </c>
      <c r="I1370" s="34">
        <v>103.63851844788567</v>
      </c>
      <c r="J1370" s="13">
        <v>1</v>
      </c>
      <c r="K1370" s="13">
        <v>1</v>
      </c>
      <c r="L1370" s="19">
        <v>140</v>
      </c>
      <c r="M1370" s="19">
        <v>0.14000000000000001</v>
      </c>
      <c r="N1370" s="19">
        <v>0.83733999999999997</v>
      </c>
      <c r="O1370" s="17">
        <v>0.80794285034193525</v>
      </c>
      <c r="P1370" s="13">
        <v>0</v>
      </c>
      <c r="Q1370" s="13">
        <v>0</v>
      </c>
      <c r="R1370" s="19">
        <v>0</v>
      </c>
      <c r="S1370" s="19">
        <v>0</v>
      </c>
      <c r="T1370" s="19">
        <v>0</v>
      </c>
      <c r="U1370" s="17">
        <v>0</v>
      </c>
      <c r="V1370" s="13">
        <v>0</v>
      </c>
      <c r="W1370" s="13">
        <v>0</v>
      </c>
      <c r="X1370" s="19">
        <v>0</v>
      </c>
      <c r="Y1370" s="19">
        <v>0</v>
      </c>
      <c r="Z1370" s="19">
        <v>0</v>
      </c>
      <c r="AA1370" s="14">
        <v>0</v>
      </c>
      <c r="AB1370" s="13">
        <v>2</v>
      </c>
      <c r="AC1370" s="22" t="s">
        <v>782</v>
      </c>
      <c r="AD1370" s="19">
        <v>0</v>
      </c>
      <c r="AE1370" s="19">
        <v>0</v>
      </c>
      <c r="AF1370" s="19">
        <v>0.47040000000000004</v>
      </c>
      <c r="AG1370" s="14">
        <v>0.45388529964034496</v>
      </c>
      <c r="AH1370" s="22" t="s">
        <v>782</v>
      </c>
      <c r="AI1370" s="23" t="s">
        <v>782</v>
      </c>
      <c r="AJ1370" s="23" t="s">
        <v>782</v>
      </c>
      <c r="AK1370" s="23" t="s">
        <v>782</v>
      </c>
      <c r="AL1370" s="14" t="s">
        <v>782</v>
      </c>
      <c r="AM1370" s="22" t="s">
        <v>782</v>
      </c>
      <c r="AN1370" s="23" t="s">
        <v>782</v>
      </c>
      <c r="AO1370" s="23" t="s">
        <v>782</v>
      </c>
      <c r="AP1370" s="23" t="s">
        <v>782</v>
      </c>
      <c r="AQ1370" s="14" t="s">
        <v>782</v>
      </c>
      <c r="AR1370" s="13">
        <v>566</v>
      </c>
      <c r="AS1370" s="19">
        <v>9933.5889999999981</v>
      </c>
      <c r="AT1370" s="19">
        <v>9.9335889999999996</v>
      </c>
      <c r="AU1370" s="19">
        <v>8.8210270320000124</v>
      </c>
      <c r="AV1370" s="14">
        <v>8.5113403434415549</v>
      </c>
      <c r="AW1370" s="13">
        <v>1</v>
      </c>
      <c r="AX1370" s="22" t="s">
        <v>782</v>
      </c>
      <c r="AY1370" s="19">
        <v>90</v>
      </c>
      <c r="AZ1370" s="19">
        <v>0.09</v>
      </c>
      <c r="BA1370" s="19">
        <v>3.4223999999999997E-2</v>
      </c>
      <c r="BB1370" s="14">
        <v>3.3022471290159783E-2</v>
      </c>
      <c r="BC1370" s="13">
        <v>25</v>
      </c>
      <c r="BD1370" s="19">
        <v>67750</v>
      </c>
      <c r="BE1370" s="19">
        <v>67.749999999999972</v>
      </c>
      <c r="BF1370" s="19">
        <v>173.69748620194815</v>
      </c>
      <c r="BG1370" s="14">
        <v>167.59935283066733</v>
      </c>
      <c r="BH1370" s="22">
        <v>595</v>
      </c>
      <c r="BI1370" s="23">
        <v>77.913588999999973</v>
      </c>
      <c r="BJ1370" s="23">
        <v>183.86047723394819</v>
      </c>
      <c r="BK1370" s="14">
        <v>177.40554379538133</v>
      </c>
      <c r="BL1370" t="s">
        <v>545</v>
      </c>
    </row>
    <row r="1371" spans="1:64">
      <c r="A1371" t="s">
        <v>2280</v>
      </c>
      <c r="B1371" t="s">
        <v>2275</v>
      </c>
      <c r="C1371" t="s">
        <v>545</v>
      </c>
      <c r="D1371" t="s">
        <v>942</v>
      </c>
      <c r="E1371">
        <v>2019</v>
      </c>
      <c r="F1371" s="23">
        <v>121.67</v>
      </c>
      <c r="G1371" s="23">
        <v>12.99</v>
      </c>
      <c r="H1371" s="22">
        <v>13128</v>
      </c>
      <c r="I1371" s="34">
        <v>104.67060335920216</v>
      </c>
      <c r="J1371" s="22">
        <v>1</v>
      </c>
      <c r="K1371" s="22">
        <v>1</v>
      </c>
      <c r="L1371" s="23">
        <v>140</v>
      </c>
      <c r="M1371" s="23">
        <v>0.14000000000000001</v>
      </c>
      <c r="N1371" s="23">
        <v>0.83733999999999997</v>
      </c>
      <c r="O1371" s="14">
        <v>0.79997628094916751</v>
      </c>
      <c r="P1371" s="22">
        <v>0</v>
      </c>
      <c r="Q1371" s="22">
        <v>0</v>
      </c>
      <c r="R1371" s="23">
        <v>0</v>
      </c>
      <c r="S1371" s="23">
        <v>0</v>
      </c>
      <c r="T1371" s="23">
        <v>0</v>
      </c>
      <c r="U1371" s="14">
        <v>0</v>
      </c>
      <c r="V1371" s="22">
        <v>0</v>
      </c>
      <c r="W1371" s="22">
        <v>0</v>
      </c>
      <c r="X1371" s="23">
        <v>0</v>
      </c>
      <c r="Y1371" s="23">
        <v>0</v>
      </c>
      <c r="Z1371" s="23">
        <v>0</v>
      </c>
      <c r="AA1371" s="14">
        <v>0</v>
      </c>
      <c r="AB1371" s="22">
        <v>2</v>
      </c>
      <c r="AC1371" s="22">
        <v>2</v>
      </c>
      <c r="AD1371" s="23">
        <v>346.99570815450647</v>
      </c>
      <c r="AE1371" s="23">
        <v>0.34699570815450642</v>
      </c>
      <c r="AF1371" s="23">
        <v>0.48509999999999998</v>
      </c>
      <c r="AG1371" s="14">
        <v>0.46345390628471261</v>
      </c>
      <c r="AH1371" s="22">
        <v>3</v>
      </c>
      <c r="AI1371" s="23">
        <v>1870.2400000000002</v>
      </c>
      <c r="AJ1371" s="23">
        <v>1.8702400000000001</v>
      </c>
      <c r="AK1371" s="23">
        <v>1.66077312</v>
      </c>
      <c r="AL1371" s="14">
        <v>1.5866662335944131</v>
      </c>
      <c r="AM1371" s="22">
        <v>596</v>
      </c>
      <c r="AN1371" s="23">
        <v>9163.768999999993</v>
      </c>
      <c r="AO1371" s="23">
        <v>9.1637690000000003</v>
      </c>
      <c r="AP1371" s="23">
        <v>8.1374268720000096</v>
      </c>
      <c r="AQ1371" s="14">
        <v>7.7743192556887122</v>
      </c>
      <c r="AR1371" s="22">
        <v>599</v>
      </c>
      <c r="AS1371" s="23">
        <v>11034.008999999993</v>
      </c>
      <c r="AT1371" s="23">
        <v>11.034009000000001</v>
      </c>
      <c r="AU1371" s="23">
        <v>9.7981999920000096</v>
      </c>
      <c r="AV1371" s="14">
        <v>9.3609854892831237</v>
      </c>
      <c r="AW1371" s="22">
        <v>1</v>
      </c>
      <c r="AX1371" s="22" t="s">
        <v>782</v>
      </c>
      <c r="AY1371" s="23">
        <v>90</v>
      </c>
      <c r="AZ1371" s="23">
        <v>0.09</v>
      </c>
      <c r="BA1371" s="23">
        <v>3.4223999999999997E-2</v>
      </c>
      <c r="BB1371" s="14">
        <v>3.2696859387111941E-2</v>
      </c>
      <c r="BC1371" s="22">
        <v>25</v>
      </c>
      <c r="BD1371" s="23">
        <v>67750</v>
      </c>
      <c r="BE1371" s="23">
        <v>67.75</v>
      </c>
      <c r="BF1371" s="23">
        <v>173.69748551743666</v>
      </c>
      <c r="BG1371" s="14">
        <v>165.94677009871845</v>
      </c>
      <c r="BH1371" s="22">
        <v>628</v>
      </c>
      <c r="BI1371" s="23">
        <v>79.36100470815451</v>
      </c>
      <c r="BJ1371" s="23">
        <v>184.85234950943666</v>
      </c>
      <c r="BK1371" s="14">
        <v>176.60388263462255</v>
      </c>
      <c r="BL1371" t="s">
        <v>545</v>
      </c>
    </row>
    <row r="1372" spans="1:64">
      <c r="A1372" t="s">
        <v>2281</v>
      </c>
      <c r="B1372" t="s">
        <v>2275</v>
      </c>
      <c r="C1372" t="s">
        <v>545</v>
      </c>
      <c r="D1372" t="s">
        <v>942</v>
      </c>
      <c r="E1372">
        <v>2020</v>
      </c>
      <c r="F1372" s="23">
        <v>121.67</v>
      </c>
      <c r="G1372" s="23">
        <v>13.03</v>
      </c>
      <c r="H1372" s="22">
        <v>13191</v>
      </c>
      <c r="I1372" s="34">
        <v>105.7099092549203</v>
      </c>
      <c r="J1372" s="22">
        <v>1</v>
      </c>
      <c r="K1372" s="22">
        <v>1</v>
      </c>
      <c r="L1372" s="23">
        <v>140</v>
      </c>
      <c r="M1372" s="23">
        <v>0.14000000000000001</v>
      </c>
      <c r="N1372" s="23">
        <v>0.83733999999999997</v>
      </c>
      <c r="O1372" s="14">
        <v>0.79211117094117234</v>
      </c>
      <c r="P1372" s="22">
        <v>0</v>
      </c>
      <c r="Q1372" s="22">
        <v>0</v>
      </c>
      <c r="R1372" s="23">
        <v>0</v>
      </c>
      <c r="S1372" s="23">
        <v>0</v>
      </c>
      <c r="T1372" s="23">
        <v>0</v>
      </c>
      <c r="U1372" s="14">
        <v>0</v>
      </c>
      <c r="V1372" s="22">
        <v>0</v>
      </c>
      <c r="W1372" s="22">
        <v>0</v>
      </c>
      <c r="X1372" s="23">
        <v>0</v>
      </c>
      <c r="Y1372" s="23">
        <v>0</v>
      </c>
      <c r="Z1372" s="23">
        <v>0</v>
      </c>
      <c r="AA1372" s="14">
        <v>0</v>
      </c>
      <c r="AB1372" s="22">
        <v>2</v>
      </c>
      <c r="AC1372" s="22">
        <v>2</v>
      </c>
      <c r="AD1372" s="23">
        <v>314.08369098712444</v>
      </c>
      <c r="AE1372" s="23">
        <v>0.31408369098712441</v>
      </c>
      <c r="AF1372" s="23">
        <v>0.43908899999999995</v>
      </c>
      <c r="AG1372" s="14">
        <v>0.41537165540567561</v>
      </c>
      <c r="AH1372" s="22">
        <v>3</v>
      </c>
      <c r="AI1372" s="23">
        <v>1870.2400000000002</v>
      </c>
      <c r="AJ1372" s="23">
        <v>1.8702400000000001</v>
      </c>
      <c r="AK1372" s="23">
        <v>1.66077312</v>
      </c>
      <c r="AL1372" s="14">
        <v>1.5710666404934963</v>
      </c>
      <c r="AM1372" s="22">
        <v>644</v>
      </c>
      <c r="AN1372" s="23">
        <v>10574.588999999991</v>
      </c>
      <c r="AO1372" s="23">
        <v>10.574588999999996</v>
      </c>
      <c r="AP1372" s="23">
        <v>9.3902350320000121</v>
      </c>
      <c r="AQ1372" s="14">
        <v>8.8830225077153209</v>
      </c>
      <c r="AR1372" s="22">
        <v>647</v>
      </c>
      <c r="AS1372" s="23">
        <v>12444.828999999991</v>
      </c>
      <c r="AT1372" s="23">
        <v>12.444828999999997</v>
      </c>
      <c r="AU1372" s="23">
        <v>11.051008152000012</v>
      </c>
      <c r="AV1372" s="14">
        <v>10.454089148208817</v>
      </c>
      <c r="AW1372" s="22">
        <v>1</v>
      </c>
      <c r="AX1372" s="22">
        <v>1</v>
      </c>
      <c r="AY1372" s="23">
        <v>90</v>
      </c>
      <c r="AZ1372" s="23">
        <v>0.09</v>
      </c>
      <c r="BA1372" s="23">
        <v>3.4223999999999997E-2</v>
      </c>
      <c r="BB1372" s="14">
        <v>3.2375394361060843E-2</v>
      </c>
      <c r="BC1372" s="22">
        <v>25</v>
      </c>
      <c r="BD1372" s="23">
        <v>67750</v>
      </c>
      <c r="BE1372" s="23">
        <v>67.749999999999972</v>
      </c>
      <c r="BF1372" s="23">
        <v>173.69748551743666</v>
      </c>
      <c r="BG1372" s="14">
        <v>164.31523472275788</v>
      </c>
      <c r="BH1372" s="22">
        <v>676</v>
      </c>
      <c r="BI1372" s="23">
        <v>80.738912690987092</v>
      </c>
      <c r="BJ1372" s="23">
        <v>186.05914666943667</v>
      </c>
      <c r="BK1372" s="14">
        <v>176.0091820916746</v>
      </c>
      <c r="BL1372" t="s">
        <v>545</v>
      </c>
    </row>
    <row r="1373" spans="1:64">
      <c r="A1373" t="s">
        <v>2282</v>
      </c>
      <c r="B1373" t="s">
        <v>2275</v>
      </c>
      <c r="C1373" t="s">
        <v>545</v>
      </c>
      <c r="D1373" t="s">
        <v>942</v>
      </c>
      <c r="E1373">
        <v>2021</v>
      </c>
      <c r="F1373" s="23">
        <v>121.67</v>
      </c>
      <c r="G1373" s="23">
        <v>12.8</v>
      </c>
      <c r="H1373" s="22">
        <v>12956</v>
      </c>
      <c r="I1373" s="34">
        <v>98.9</v>
      </c>
      <c r="J1373" s="22">
        <v>1</v>
      </c>
      <c r="K1373" s="22">
        <v>1</v>
      </c>
      <c r="L1373" s="23">
        <v>140</v>
      </c>
      <c r="M1373" s="23">
        <v>0.14000000000000001</v>
      </c>
      <c r="N1373" s="23">
        <v>0.83733999999999997</v>
      </c>
      <c r="O1373" s="14">
        <v>0.85</v>
      </c>
      <c r="P1373" s="22">
        <v>0</v>
      </c>
      <c r="Q1373" s="22">
        <v>0</v>
      </c>
      <c r="R1373" s="23">
        <v>0</v>
      </c>
      <c r="S1373" s="23">
        <v>0</v>
      </c>
      <c r="T1373" s="23">
        <v>0</v>
      </c>
      <c r="U1373" s="14">
        <v>0</v>
      </c>
      <c r="V1373" s="22">
        <v>0</v>
      </c>
      <c r="W1373" s="22">
        <v>0</v>
      </c>
      <c r="X1373" s="23">
        <v>0</v>
      </c>
      <c r="Y1373" s="23">
        <v>0</v>
      </c>
      <c r="Z1373" s="23">
        <v>0</v>
      </c>
      <c r="AA1373" s="14">
        <v>0</v>
      </c>
      <c r="AB1373" s="22">
        <v>2</v>
      </c>
      <c r="AC1373" s="22">
        <v>2</v>
      </c>
      <c r="AD1373" s="23">
        <v>102</v>
      </c>
      <c r="AE1373" s="23">
        <v>0.10199999999999999</v>
      </c>
      <c r="AF1373" s="23">
        <v>0.39269999999999999</v>
      </c>
      <c r="AG1373" s="14">
        <v>0.4</v>
      </c>
      <c r="AH1373" s="22">
        <v>3</v>
      </c>
      <c r="AI1373" s="23">
        <v>1882.11</v>
      </c>
      <c r="AJ1373" s="23">
        <v>1.8821099999999999</v>
      </c>
      <c r="AK1373" s="23">
        <v>1.684155152</v>
      </c>
      <c r="AL1373" s="14">
        <v>1.7</v>
      </c>
      <c r="AM1373" s="22">
        <v>679</v>
      </c>
      <c r="AN1373" s="23">
        <v>10931.404</v>
      </c>
      <c r="AO1373" s="23">
        <v>10.931404000000001</v>
      </c>
      <c r="AP1373" s="23">
        <v>9.7816707649999994</v>
      </c>
      <c r="AQ1373" s="14">
        <v>9.89</v>
      </c>
      <c r="AR1373" s="22">
        <v>682</v>
      </c>
      <c r="AS1373" s="23">
        <v>12813.513999999999</v>
      </c>
      <c r="AT1373" s="23">
        <v>12.813514</v>
      </c>
      <c r="AU1373" s="23">
        <v>11.46582592</v>
      </c>
      <c r="AV1373" s="14">
        <v>11.59</v>
      </c>
      <c r="AW1373" s="22">
        <v>1</v>
      </c>
      <c r="AX1373" s="22">
        <v>1</v>
      </c>
      <c r="AY1373" s="23">
        <v>90</v>
      </c>
      <c r="AZ1373" s="23">
        <v>0.09</v>
      </c>
      <c r="BA1373" s="23">
        <v>3.4223999999999997E-2</v>
      </c>
      <c r="BB1373" s="14">
        <v>0.03</v>
      </c>
      <c r="BC1373" s="22">
        <v>25</v>
      </c>
      <c r="BD1373" s="23">
        <v>67750</v>
      </c>
      <c r="BE1373" s="23">
        <v>67.75</v>
      </c>
      <c r="BF1373" s="23">
        <v>151.42821069999999</v>
      </c>
      <c r="BG1373" s="14">
        <v>153.11000000000001</v>
      </c>
      <c r="BH1373" s="22">
        <v>711</v>
      </c>
      <c r="BI1373" s="23">
        <v>80.900000000000006</v>
      </c>
      <c r="BJ1373" s="23">
        <v>164.16</v>
      </c>
      <c r="BK1373" s="14">
        <v>165.98</v>
      </c>
      <c r="BL1373" t="s">
        <v>545</v>
      </c>
    </row>
    <row r="1374" spans="1:64">
      <c r="A1374" t="s">
        <v>2283</v>
      </c>
      <c r="B1374" t="s">
        <v>2275</v>
      </c>
      <c r="C1374" t="s">
        <v>545</v>
      </c>
      <c r="D1374" s="111" t="s">
        <v>942</v>
      </c>
      <c r="E1374" s="110">
        <v>2022</v>
      </c>
      <c r="F1374" s="23"/>
      <c r="G1374" s="23"/>
      <c r="H1374" s="22">
        <v>12977</v>
      </c>
      <c r="I1374" s="34">
        <v>94.051302846357004</v>
      </c>
      <c r="J1374" s="22">
        <v>1</v>
      </c>
      <c r="K1374" s="22">
        <v>1</v>
      </c>
      <c r="L1374" s="23">
        <v>140</v>
      </c>
      <c r="M1374" s="23">
        <v>0.14000000000000001</v>
      </c>
      <c r="N1374" s="23">
        <v>0.82852000000000003</v>
      </c>
      <c r="O1374" s="14">
        <v>0.88092346934680665</v>
      </c>
      <c r="P1374" s="22">
        <v>0</v>
      </c>
      <c r="Q1374" s="22">
        <v>0</v>
      </c>
      <c r="R1374" s="23">
        <v>0</v>
      </c>
      <c r="S1374" s="23">
        <v>0</v>
      </c>
      <c r="T1374" s="23">
        <v>0</v>
      </c>
      <c r="U1374" s="14">
        <v>0</v>
      </c>
      <c r="V1374" s="22">
        <v>0</v>
      </c>
      <c r="W1374" s="22">
        <v>0</v>
      </c>
      <c r="X1374" s="23">
        <v>0</v>
      </c>
      <c r="Y1374" s="23">
        <v>0</v>
      </c>
      <c r="Z1374" s="23">
        <v>0</v>
      </c>
      <c r="AA1374" s="14">
        <v>0</v>
      </c>
      <c r="AB1374" s="22">
        <v>2</v>
      </c>
      <c r="AC1374" s="22">
        <v>2</v>
      </c>
      <c r="AD1374" s="23">
        <v>102</v>
      </c>
      <c r="AE1374" s="23">
        <v>0.10200000000000001</v>
      </c>
      <c r="AF1374" s="23">
        <v>0.33188399999999996</v>
      </c>
      <c r="AG1374" s="14">
        <v>0.35287549449704958</v>
      </c>
      <c r="AH1374" s="22">
        <v>5</v>
      </c>
      <c r="AI1374" s="23">
        <v>1918.5350000000001</v>
      </c>
      <c r="AJ1374" s="23">
        <v>1.9185349999999999</v>
      </c>
      <c r="AK1374" s="23">
        <v>1.9652780298959283</v>
      </c>
      <c r="AL1374" s="14">
        <v>2.0895808674829555</v>
      </c>
      <c r="AM1374" s="22">
        <v>744</v>
      </c>
      <c r="AN1374" s="23">
        <v>11611.568999999994</v>
      </c>
      <c r="AO1374" s="23">
        <v>11.611569000000001</v>
      </c>
      <c r="AP1374" s="23">
        <v>11.894472317846997</v>
      </c>
      <c r="AQ1374" s="14">
        <v>12.64679165293213</v>
      </c>
      <c r="AR1374" s="22">
        <v>749</v>
      </c>
      <c r="AS1374" s="23">
        <v>13530.103999999999</v>
      </c>
      <c r="AT1374" s="23">
        <v>13.530104</v>
      </c>
      <c r="AU1374" s="23">
        <v>13.859750347742931</v>
      </c>
      <c r="AV1374" s="14">
        <v>14.736372520415092</v>
      </c>
      <c r="AW1374" s="22">
        <v>1</v>
      </c>
      <c r="AX1374" s="22">
        <v>1</v>
      </c>
      <c r="AY1374" s="23">
        <v>90</v>
      </c>
      <c r="AZ1374" s="23">
        <v>0.09</v>
      </c>
      <c r="BA1374" s="23">
        <v>3.4223999999999997E-2</v>
      </c>
      <c r="BB1374" s="14">
        <v>3.6388650623913853E-2</v>
      </c>
      <c r="BC1374" s="22">
        <v>25</v>
      </c>
      <c r="BD1374" s="23">
        <v>67750</v>
      </c>
      <c r="BE1374" s="23">
        <v>67.749999999999986</v>
      </c>
      <c r="BF1374" s="23">
        <v>169.14114354960552</v>
      </c>
      <c r="BG1374" s="14">
        <v>179.83923500338523</v>
      </c>
      <c r="BH1374" s="22">
        <v>778</v>
      </c>
      <c r="BI1374" s="23">
        <v>81.612103999999988</v>
      </c>
      <c r="BJ1374" s="23">
        <v>184.19552189734844</v>
      </c>
      <c r="BK1374" s="14">
        <v>195.8457951382681</v>
      </c>
      <c r="BL1374" t="s">
        <v>545</v>
      </c>
    </row>
    <row r="1375" spans="1:64">
      <c r="A1375" t="s">
        <v>2284</v>
      </c>
      <c r="B1375" t="s">
        <v>2275</v>
      </c>
      <c r="C1375" t="s">
        <v>545</v>
      </c>
      <c r="D1375" t="s">
        <v>942</v>
      </c>
      <c r="E1375">
        <v>2023</v>
      </c>
      <c r="F1375">
        <v>121.67</v>
      </c>
      <c r="G1375">
        <v>12.87</v>
      </c>
      <c r="H1375">
        <v>13498</v>
      </c>
      <c r="I1375">
        <v>94.051302846357004</v>
      </c>
      <c r="J1375">
        <v>1</v>
      </c>
      <c r="K1375">
        <v>1</v>
      </c>
      <c r="L1375">
        <v>140</v>
      </c>
      <c r="M1375">
        <v>0.14000000000000001</v>
      </c>
      <c r="N1375">
        <v>0.82852000000000003</v>
      </c>
      <c r="O1375">
        <v>0.88092346934680665</v>
      </c>
      <c r="P1375">
        <v>0</v>
      </c>
      <c r="Q1375">
        <v>0</v>
      </c>
      <c r="R1375">
        <v>0</v>
      </c>
      <c r="S1375">
        <v>0</v>
      </c>
      <c r="T1375">
        <v>0</v>
      </c>
      <c r="U1375">
        <v>0</v>
      </c>
      <c r="V1375">
        <v>0</v>
      </c>
      <c r="W1375">
        <v>0</v>
      </c>
      <c r="X1375">
        <v>0</v>
      </c>
      <c r="Y1375">
        <v>0</v>
      </c>
      <c r="Z1375">
        <v>0</v>
      </c>
      <c r="AA1375">
        <v>0</v>
      </c>
      <c r="AB1375">
        <v>2</v>
      </c>
      <c r="AC1375">
        <v>3</v>
      </c>
      <c r="AD1375">
        <v>152</v>
      </c>
      <c r="AE1375">
        <v>0.152</v>
      </c>
      <c r="AF1375">
        <v>0.37590000000000001</v>
      </c>
      <c r="AG1375">
        <v>0.39967548414940451</v>
      </c>
      <c r="AH1375">
        <v>5</v>
      </c>
      <c r="AI1375">
        <v>1918.5350000000001</v>
      </c>
      <c r="AJ1375">
        <v>1.9185350000000001</v>
      </c>
      <c r="AK1375">
        <v>1.799561</v>
      </c>
      <c r="AL1375">
        <v>2.0667710000000001</v>
      </c>
      <c r="AM1375">
        <v>884</v>
      </c>
      <c r="AN1375">
        <v>13960.314</v>
      </c>
      <c r="AO1375">
        <v>13.960314</v>
      </c>
      <c r="AP1375">
        <v>13.094595999999999</v>
      </c>
      <c r="AQ1375">
        <v>13.922822548658834</v>
      </c>
      <c r="AR1375">
        <v>925</v>
      </c>
      <c r="AS1375">
        <v>15906.443999999899</v>
      </c>
      <c r="AT1375">
        <v>15.906444</v>
      </c>
      <c r="AU1375">
        <v>14.9200414360406</v>
      </c>
      <c r="AV1375">
        <v>15.863726481720414</v>
      </c>
      <c r="AW1375">
        <v>1</v>
      </c>
      <c r="AX1375">
        <v>1</v>
      </c>
      <c r="AY1375">
        <v>90</v>
      </c>
      <c r="AZ1375">
        <v>0.09</v>
      </c>
      <c r="BA1375">
        <v>3.4223999999999997E-2</v>
      </c>
      <c r="BB1375">
        <v>3.638865062391386E-2</v>
      </c>
      <c r="BC1375">
        <v>25</v>
      </c>
      <c r="BD1375">
        <v>67750</v>
      </c>
      <c r="BE1375">
        <v>67.75</v>
      </c>
      <c r="BF1375">
        <v>201.962166</v>
      </c>
      <c r="BG1375">
        <v>214.73617045999575</v>
      </c>
      <c r="BH1375">
        <v>954</v>
      </c>
      <c r="BI1375">
        <v>84.038443999999998</v>
      </c>
      <c r="BJ1375">
        <v>218.1208514360406</v>
      </c>
      <c r="BK1375">
        <v>231.9168845458363</v>
      </c>
      <c r="BL1375" t="s">
        <v>545</v>
      </c>
    </row>
    <row r="1376" spans="1:64">
      <c r="A1376" t="s">
        <v>2285</v>
      </c>
      <c r="B1376" t="s">
        <v>2275</v>
      </c>
      <c r="C1376" t="s">
        <v>545</v>
      </c>
      <c r="D1376" t="s">
        <v>942</v>
      </c>
      <c r="E1376">
        <v>2024</v>
      </c>
      <c r="F1376">
        <v>121.67</v>
      </c>
      <c r="G1376">
        <v>12.99</v>
      </c>
      <c r="H1376">
        <v>13578</v>
      </c>
      <c r="I1376">
        <v>93.105678654959789</v>
      </c>
      <c r="J1376">
        <v>1</v>
      </c>
      <c r="K1376">
        <v>1</v>
      </c>
      <c r="L1376">
        <v>140</v>
      </c>
      <c r="M1376">
        <v>0.14000000000000001</v>
      </c>
      <c r="N1376">
        <v>0.82852000000000003</v>
      </c>
      <c r="O1376">
        <v>0.8898705341812837</v>
      </c>
      <c r="P1376">
        <v>0</v>
      </c>
      <c r="Q1376">
        <v>0</v>
      </c>
      <c r="R1376">
        <v>0</v>
      </c>
      <c r="S1376">
        <v>0</v>
      </c>
      <c r="T1376">
        <v>0</v>
      </c>
      <c r="U1376">
        <v>0</v>
      </c>
      <c r="V1376">
        <v>0</v>
      </c>
      <c r="W1376">
        <v>0</v>
      </c>
      <c r="X1376">
        <v>0</v>
      </c>
      <c r="Y1376">
        <v>0</v>
      </c>
      <c r="Z1376">
        <v>0</v>
      </c>
      <c r="AA1376">
        <v>0</v>
      </c>
      <c r="AB1376">
        <v>2</v>
      </c>
      <c r="AC1376">
        <v>2</v>
      </c>
      <c r="AD1376">
        <v>100</v>
      </c>
      <c r="AE1376">
        <v>0.1</v>
      </c>
      <c r="AF1376">
        <v>0.53129999999999999</v>
      </c>
      <c r="AG1376">
        <v>0.57064188530212423</v>
      </c>
      <c r="AH1376">
        <v>6</v>
      </c>
      <c r="AI1376">
        <v>1931.5349999999999</v>
      </c>
      <c r="AJ1376">
        <v>1.9315349999999998</v>
      </c>
      <c r="AK1376">
        <v>1.7421360374964661</v>
      </c>
      <c r="AL1376">
        <v>1.8711383265382187</v>
      </c>
      <c r="AM1376">
        <v>1057</v>
      </c>
      <c r="AN1376">
        <v>15714.624999999998</v>
      </c>
      <c r="AO1376">
        <v>15.714625000000018</v>
      </c>
      <c r="AP1376">
        <v>14.173708748867007</v>
      </c>
      <c r="AQ1376">
        <v>15.22324841365835</v>
      </c>
      <c r="AR1376">
        <v>1155</v>
      </c>
      <c r="AS1376">
        <v>17735.472999999991</v>
      </c>
      <c r="AT1376">
        <v>17.735473000000017</v>
      </c>
      <c r="AU1376">
        <v>15.996400093886717</v>
      </c>
      <c r="AV1376">
        <v>17.180907034862777</v>
      </c>
      <c r="AW1376">
        <v>1</v>
      </c>
      <c r="AX1376">
        <v>1</v>
      </c>
      <c r="AY1376">
        <v>90</v>
      </c>
      <c r="AZ1376">
        <v>0.09</v>
      </c>
      <c r="BA1376">
        <v>3.4223999999999997E-2</v>
      </c>
      <c r="BB1376">
        <v>3.6758230533747216E-2</v>
      </c>
      <c r="BC1376">
        <v>25</v>
      </c>
      <c r="BD1376">
        <v>67750</v>
      </c>
      <c r="BE1376">
        <v>67.749999999999972</v>
      </c>
      <c r="BF1376">
        <v>177.12932897391946</v>
      </c>
      <c r="BG1376">
        <v>190.24546250325162</v>
      </c>
      <c r="BH1376">
        <v>1184</v>
      </c>
      <c r="BI1376">
        <v>85.815472999999983</v>
      </c>
      <c r="BJ1376">
        <v>194.51977306780617</v>
      </c>
      <c r="BK1376">
        <v>208.92364018813154</v>
      </c>
      <c r="BL1376" t="s">
        <v>545</v>
      </c>
    </row>
    <row r="1377" spans="1:64">
      <c r="A1377" t="s">
        <v>2286</v>
      </c>
      <c r="B1377" t="s">
        <v>2287</v>
      </c>
      <c r="C1377" t="s">
        <v>546</v>
      </c>
      <c r="D1377" t="s">
        <v>942</v>
      </c>
      <c r="E1377">
        <v>2012</v>
      </c>
      <c r="F1377" s="23">
        <v>57.17</v>
      </c>
      <c r="G1377" s="23">
        <v>10.039999999999999</v>
      </c>
      <c r="H1377" s="22">
        <v>15824</v>
      </c>
      <c r="I1377" s="34">
        <v>135.25442100000001</v>
      </c>
      <c r="J1377" s="22">
        <v>0</v>
      </c>
      <c r="K1377" s="22" t="s">
        <v>782</v>
      </c>
      <c r="L1377" s="23">
        <v>0</v>
      </c>
      <c r="M1377" s="23">
        <v>0</v>
      </c>
      <c r="N1377" s="23">
        <v>0</v>
      </c>
      <c r="O1377" s="14">
        <v>0</v>
      </c>
      <c r="P1377" s="22">
        <v>0</v>
      </c>
      <c r="Q1377" s="22" t="s">
        <v>782</v>
      </c>
      <c r="R1377" s="23">
        <v>0</v>
      </c>
      <c r="S1377" s="23">
        <v>0</v>
      </c>
      <c r="T1377" s="23">
        <v>0</v>
      </c>
      <c r="U1377" s="14">
        <v>0</v>
      </c>
      <c r="V1377" s="22">
        <v>0</v>
      </c>
      <c r="W1377" s="22" t="s">
        <v>782</v>
      </c>
      <c r="X1377" s="23">
        <v>0</v>
      </c>
      <c r="Y1377" s="23">
        <v>0</v>
      </c>
      <c r="Z1377" s="23">
        <v>0</v>
      </c>
      <c r="AA1377" s="14">
        <v>0</v>
      </c>
      <c r="AB1377" s="22">
        <v>0</v>
      </c>
      <c r="AC1377" s="22" t="s">
        <v>782</v>
      </c>
      <c r="AD1377" s="23">
        <v>0</v>
      </c>
      <c r="AE1377" s="23">
        <v>0</v>
      </c>
      <c r="AF1377" s="23">
        <v>0</v>
      </c>
      <c r="AG1377" s="14">
        <v>0</v>
      </c>
      <c r="AH1377" s="22" t="s">
        <v>782</v>
      </c>
      <c r="AI1377" s="23" t="s">
        <v>782</v>
      </c>
      <c r="AJ1377" s="23" t="s">
        <v>782</v>
      </c>
      <c r="AK1377" s="23" t="s">
        <v>782</v>
      </c>
      <c r="AL1377" s="14" t="s">
        <v>782</v>
      </c>
      <c r="AM1377" s="22" t="s">
        <v>782</v>
      </c>
      <c r="AN1377" s="23" t="s">
        <v>782</v>
      </c>
      <c r="AO1377" s="23" t="s">
        <v>782</v>
      </c>
      <c r="AP1377" s="23" t="s">
        <v>782</v>
      </c>
      <c r="AQ1377" s="14" t="s">
        <v>782</v>
      </c>
      <c r="AR1377" s="22">
        <v>333</v>
      </c>
      <c r="AS1377" s="23">
        <v>5757.1100000000015</v>
      </c>
      <c r="AT1377" s="23">
        <v>5.7571100000000017</v>
      </c>
      <c r="AU1377" s="23">
        <v>4.8784970000000003</v>
      </c>
      <c r="AV1377" s="14">
        <v>3.6069039103719946</v>
      </c>
      <c r="AW1377" s="22">
        <v>0</v>
      </c>
      <c r="AX1377" s="22" t="s">
        <v>782</v>
      </c>
      <c r="AY1377" s="23">
        <v>0</v>
      </c>
      <c r="AZ1377" s="23">
        <v>0</v>
      </c>
      <c r="BA1377" s="23">
        <v>0</v>
      </c>
      <c r="BB1377" s="14">
        <v>0</v>
      </c>
      <c r="BC1377" s="22">
        <v>10</v>
      </c>
      <c r="BD1377" s="23">
        <v>8000</v>
      </c>
      <c r="BE1377" s="23">
        <v>8</v>
      </c>
      <c r="BF1377" s="23">
        <v>12.776</v>
      </c>
      <c r="BG1377" s="14">
        <v>9.4459019568757761</v>
      </c>
      <c r="BH1377" s="22">
        <v>343</v>
      </c>
      <c r="BI1377" s="23">
        <v>13.757110000000001</v>
      </c>
      <c r="BJ1377" s="23">
        <v>17.654496999999999</v>
      </c>
      <c r="BK1377" s="14">
        <v>13.05280586724777</v>
      </c>
      <c r="BL1377" t="s">
        <v>546</v>
      </c>
    </row>
    <row r="1378" spans="1:64">
      <c r="A1378" t="s">
        <v>2288</v>
      </c>
      <c r="B1378" t="s">
        <v>2287</v>
      </c>
      <c r="C1378" t="s">
        <v>546</v>
      </c>
      <c r="D1378" t="s">
        <v>942</v>
      </c>
      <c r="E1378">
        <v>2015</v>
      </c>
      <c r="F1378" s="23">
        <v>57.17</v>
      </c>
      <c r="G1378" s="23">
        <v>10.210000000000001</v>
      </c>
      <c r="H1378" s="22">
        <v>16997</v>
      </c>
      <c r="I1378" s="34">
        <v>133.97152005845527</v>
      </c>
      <c r="J1378" s="13">
        <v>1</v>
      </c>
      <c r="K1378" s="13">
        <v>1</v>
      </c>
      <c r="L1378" s="19">
        <v>15</v>
      </c>
      <c r="M1378" s="35">
        <v>1.4999999999999999E-2</v>
      </c>
      <c r="N1378" s="19">
        <v>8.9720324727744993E-2</v>
      </c>
      <c r="O1378" s="17">
        <v>6.6969699745585989E-2</v>
      </c>
      <c r="P1378" s="36">
        <v>0</v>
      </c>
      <c r="Q1378" s="37">
        <v>0</v>
      </c>
      <c r="R1378" s="38">
        <v>0</v>
      </c>
      <c r="S1378" s="27">
        <v>0</v>
      </c>
      <c r="T1378" s="23">
        <v>0</v>
      </c>
      <c r="U1378" s="17">
        <v>0</v>
      </c>
      <c r="V1378" s="22">
        <v>0</v>
      </c>
      <c r="W1378" s="22">
        <v>0</v>
      </c>
      <c r="X1378" s="23">
        <v>0</v>
      </c>
      <c r="Y1378" s="27">
        <v>0</v>
      </c>
      <c r="Z1378" s="27">
        <v>0</v>
      </c>
      <c r="AA1378" s="14">
        <v>0</v>
      </c>
      <c r="AB1378" s="39">
        <v>0</v>
      </c>
      <c r="AC1378" s="22" t="s">
        <v>782</v>
      </c>
      <c r="AD1378" s="23">
        <v>0</v>
      </c>
      <c r="AE1378" s="23">
        <v>0</v>
      </c>
      <c r="AF1378" s="23">
        <v>0</v>
      </c>
      <c r="AG1378" s="14">
        <v>0</v>
      </c>
      <c r="AH1378" s="22" t="s">
        <v>782</v>
      </c>
      <c r="AI1378" s="23" t="s">
        <v>782</v>
      </c>
      <c r="AJ1378" s="23" t="s">
        <v>782</v>
      </c>
      <c r="AK1378" s="23" t="s">
        <v>782</v>
      </c>
      <c r="AL1378" s="14" t="s">
        <v>782</v>
      </c>
      <c r="AM1378" s="22" t="s">
        <v>782</v>
      </c>
      <c r="AN1378" s="23" t="s">
        <v>782</v>
      </c>
      <c r="AO1378" s="23" t="s">
        <v>782</v>
      </c>
      <c r="AP1378" s="23" t="s">
        <v>782</v>
      </c>
      <c r="AQ1378" s="14" t="s">
        <v>782</v>
      </c>
      <c r="AR1378" s="40">
        <v>440</v>
      </c>
      <c r="AS1378" s="41">
        <v>7294.7760000000007</v>
      </c>
      <c r="AT1378" s="23">
        <v>7.2947760000000006</v>
      </c>
      <c r="AU1378" s="23">
        <v>6.4789484766272851</v>
      </c>
      <c r="AV1378" s="14">
        <v>4.8360640185319621</v>
      </c>
      <c r="AW1378" s="22">
        <v>0</v>
      </c>
      <c r="AX1378" s="22" t="s">
        <v>782</v>
      </c>
      <c r="AY1378" s="23">
        <v>0</v>
      </c>
      <c r="AZ1378" s="23">
        <v>0</v>
      </c>
      <c r="BA1378" s="23">
        <v>0</v>
      </c>
      <c r="BB1378" s="14">
        <v>0</v>
      </c>
      <c r="BC1378" s="42">
        <v>10</v>
      </c>
      <c r="BD1378" s="43">
        <v>8000</v>
      </c>
      <c r="BE1378" s="44">
        <v>8</v>
      </c>
      <c r="BF1378" s="23">
        <v>12.696</v>
      </c>
      <c r="BG1378" s="14">
        <v>9.4766410013564109</v>
      </c>
      <c r="BH1378" s="22">
        <v>451</v>
      </c>
      <c r="BI1378" s="23">
        <v>15.309776000000001</v>
      </c>
      <c r="BJ1378" s="23">
        <v>19.264668801355032</v>
      </c>
      <c r="BK1378" s="14">
        <v>14.379674719633959</v>
      </c>
      <c r="BL1378" t="s">
        <v>546</v>
      </c>
    </row>
    <row r="1379" spans="1:64">
      <c r="A1379" t="s">
        <v>2289</v>
      </c>
      <c r="B1379" t="s">
        <v>2287</v>
      </c>
      <c r="C1379" t="s">
        <v>546</v>
      </c>
      <c r="D1379" t="s">
        <v>942</v>
      </c>
      <c r="E1379">
        <v>2016</v>
      </c>
      <c r="F1379" s="23">
        <v>57.17</v>
      </c>
      <c r="G1379" s="23">
        <v>9.9499999999999993</v>
      </c>
      <c r="H1379" s="22">
        <v>17328</v>
      </c>
      <c r="I1379" s="34">
        <v>144.51551805164766</v>
      </c>
      <c r="J1379" s="13">
        <v>1</v>
      </c>
      <c r="K1379" s="13">
        <v>1</v>
      </c>
      <c r="L1379" s="19">
        <v>15</v>
      </c>
      <c r="M1379" s="35">
        <v>1.4999999999999999E-2</v>
      </c>
      <c r="N1379" s="19">
        <v>8.9715000000000003E-2</v>
      </c>
      <c r="O1379" s="17">
        <v>6.2079838351987375E-2</v>
      </c>
      <c r="P1379" s="13">
        <v>0</v>
      </c>
      <c r="Q1379" s="13">
        <v>0</v>
      </c>
      <c r="R1379" s="19">
        <v>0</v>
      </c>
      <c r="S1379" s="27">
        <v>0</v>
      </c>
      <c r="T1379" s="19">
        <v>0</v>
      </c>
      <c r="U1379" s="17">
        <v>0</v>
      </c>
      <c r="V1379" s="13">
        <v>0</v>
      </c>
      <c r="W1379" s="13">
        <v>0</v>
      </c>
      <c r="X1379" s="19">
        <v>0</v>
      </c>
      <c r="Y1379" s="27">
        <v>0</v>
      </c>
      <c r="Z1379" s="19">
        <v>0</v>
      </c>
      <c r="AA1379" s="14">
        <v>0</v>
      </c>
      <c r="AB1379" s="13">
        <v>0</v>
      </c>
      <c r="AC1379" s="22" t="s">
        <v>782</v>
      </c>
      <c r="AD1379" s="19">
        <v>0</v>
      </c>
      <c r="AE1379" s="23">
        <v>0</v>
      </c>
      <c r="AF1379" s="19">
        <v>0</v>
      </c>
      <c r="AG1379" s="14">
        <v>0</v>
      </c>
      <c r="AH1379" s="22" t="s">
        <v>782</v>
      </c>
      <c r="AI1379" s="23" t="s">
        <v>782</v>
      </c>
      <c r="AJ1379" s="23" t="s">
        <v>782</v>
      </c>
      <c r="AK1379" s="23" t="s">
        <v>782</v>
      </c>
      <c r="AL1379" s="14" t="s">
        <v>782</v>
      </c>
      <c r="AM1379" s="22" t="s">
        <v>782</v>
      </c>
      <c r="AN1379" s="23" t="s">
        <v>782</v>
      </c>
      <c r="AO1379" s="23" t="s">
        <v>782</v>
      </c>
      <c r="AP1379" s="23" t="s">
        <v>782</v>
      </c>
      <c r="AQ1379" s="14" t="s">
        <v>782</v>
      </c>
      <c r="AR1379" s="13">
        <v>458</v>
      </c>
      <c r="AS1379" s="19">
        <v>7438.4910000000054</v>
      </c>
      <c r="AT1379" s="23">
        <v>7.4384910000000053</v>
      </c>
      <c r="AU1379" s="19">
        <v>6.6053800080000062</v>
      </c>
      <c r="AV1379" s="14">
        <v>4.5707063829915784</v>
      </c>
      <c r="AW1379" s="13">
        <v>0</v>
      </c>
      <c r="AX1379" s="22" t="s">
        <v>782</v>
      </c>
      <c r="AY1379" s="19">
        <v>0</v>
      </c>
      <c r="AZ1379" s="23">
        <v>0</v>
      </c>
      <c r="BA1379" s="19">
        <v>0</v>
      </c>
      <c r="BB1379" s="14">
        <v>0</v>
      </c>
      <c r="BC1379" s="13">
        <v>10</v>
      </c>
      <c r="BD1379" s="19">
        <v>7999.9999999999991</v>
      </c>
      <c r="BE1379" s="44">
        <v>7.9999999999999991</v>
      </c>
      <c r="BF1379" s="19">
        <v>12.864000000000003</v>
      </c>
      <c r="BG1379" s="14">
        <v>8.9014662047591351</v>
      </c>
      <c r="BH1379" s="22">
        <v>469</v>
      </c>
      <c r="BI1379" s="23">
        <v>15.453491000000005</v>
      </c>
      <c r="BJ1379" s="23">
        <v>19.559095008000011</v>
      </c>
      <c r="BK1379" s="14">
        <v>13.5342524261027</v>
      </c>
      <c r="BL1379" t="s">
        <v>546</v>
      </c>
    </row>
    <row r="1380" spans="1:64">
      <c r="A1380" t="s">
        <v>2290</v>
      </c>
      <c r="B1380" t="s">
        <v>2287</v>
      </c>
      <c r="C1380" t="s">
        <v>546</v>
      </c>
      <c r="D1380" t="s">
        <v>942</v>
      </c>
      <c r="E1380">
        <v>2017</v>
      </c>
      <c r="F1380" s="23">
        <v>57.17</v>
      </c>
      <c r="G1380" s="23">
        <v>9.99</v>
      </c>
      <c r="H1380" s="22">
        <v>17500</v>
      </c>
      <c r="I1380" s="34">
        <v>137.46268311748898</v>
      </c>
      <c r="J1380" s="13">
        <v>1</v>
      </c>
      <c r="K1380" s="13">
        <v>1</v>
      </c>
      <c r="L1380" s="19">
        <v>15</v>
      </c>
      <c r="M1380" s="19">
        <v>1.4999999999999999E-2</v>
      </c>
      <c r="N1380" s="19">
        <v>8.9715000000000003E-2</v>
      </c>
      <c r="O1380" s="17">
        <v>6.5264985351203161E-2</v>
      </c>
      <c r="P1380" s="13">
        <v>0</v>
      </c>
      <c r="Q1380" s="13">
        <v>0</v>
      </c>
      <c r="R1380" s="19">
        <v>0</v>
      </c>
      <c r="S1380" s="19">
        <v>0</v>
      </c>
      <c r="T1380" s="19">
        <v>0</v>
      </c>
      <c r="U1380" s="17">
        <v>0</v>
      </c>
      <c r="V1380" s="13">
        <v>0</v>
      </c>
      <c r="W1380" s="13">
        <v>0</v>
      </c>
      <c r="X1380" s="19">
        <v>0</v>
      </c>
      <c r="Y1380" s="19">
        <v>0</v>
      </c>
      <c r="Z1380" s="19">
        <v>0</v>
      </c>
      <c r="AA1380" s="14">
        <v>0</v>
      </c>
      <c r="AB1380" s="13">
        <v>0</v>
      </c>
      <c r="AC1380" s="22" t="s">
        <v>782</v>
      </c>
      <c r="AD1380" s="19">
        <v>0</v>
      </c>
      <c r="AE1380" s="19">
        <v>0</v>
      </c>
      <c r="AF1380" s="19">
        <v>0</v>
      </c>
      <c r="AG1380" s="14">
        <v>0</v>
      </c>
      <c r="AH1380" s="22" t="s">
        <v>782</v>
      </c>
      <c r="AI1380" s="23" t="s">
        <v>782</v>
      </c>
      <c r="AJ1380" s="23" t="s">
        <v>782</v>
      </c>
      <c r="AK1380" s="23" t="s">
        <v>782</v>
      </c>
      <c r="AL1380" s="14" t="s">
        <v>782</v>
      </c>
      <c r="AM1380" s="22" t="s">
        <v>782</v>
      </c>
      <c r="AN1380" s="23" t="s">
        <v>782</v>
      </c>
      <c r="AO1380" s="23" t="s">
        <v>782</v>
      </c>
      <c r="AP1380" s="23" t="s">
        <v>782</v>
      </c>
      <c r="AQ1380" s="14" t="s">
        <v>782</v>
      </c>
      <c r="AR1380" s="13">
        <v>474</v>
      </c>
      <c r="AS1380" s="19">
        <v>7636.056000000005</v>
      </c>
      <c r="AT1380" s="19">
        <v>7.6360560000000035</v>
      </c>
      <c r="AU1380" s="19">
        <v>6.780817728000005</v>
      </c>
      <c r="AV1380" s="14">
        <v>4.9328425534982889</v>
      </c>
      <c r="AW1380" s="13">
        <v>0</v>
      </c>
      <c r="AX1380" s="22" t="s">
        <v>782</v>
      </c>
      <c r="AY1380" s="19">
        <v>0</v>
      </c>
      <c r="AZ1380" s="19">
        <v>0</v>
      </c>
      <c r="BA1380" s="19">
        <v>0</v>
      </c>
      <c r="BB1380" s="14">
        <v>0</v>
      </c>
      <c r="BC1380" s="13">
        <v>10</v>
      </c>
      <c r="BD1380" s="19">
        <v>8000</v>
      </c>
      <c r="BE1380" s="19">
        <v>7.9999999999999991</v>
      </c>
      <c r="BF1380" s="19">
        <v>12.864000000000003</v>
      </c>
      <c r="BG1380" s="14">
        <v>9.3581761306122466</v>
      </c>
      <c r="BH1380" s="22">
        <v>485</v>
      </c>
      <c r="BI1380" s="23">
        <v>15.651056000000004</v>
      </c>
      <c r="BJ1380" s="23">
        <v>19.734532728000008</v>
      </c>
      <c r="BK1380" s="14">
        <v>14.356283669461739</v>
      </c>
      <c r="BL1380" t="s">
        <v>546</v>
      </c>
    </row>
    <row r="1381" spans="1:64">
      <c r="A1381" t="s">
        <v>2291</v>
      </c>
      <c r="B1381" t="s">
        <v>2287</v>
      </c>
      <c r="C1381" t="s">
        <v>546</v>
      </c>
      <c r="D1381" t="s">
        <v>942</v>
      </c>
      <c r="E1381">
        <v>2018</v>
      </c>
      <c r="F1381" s="23">
        <v>57.17</v>
      </c>
      <c r="G1381" s="23">
        <v>10.01</v>
      </c>
      <c r="H1381" s="22">
        <v>17619</v>
      </c>
      <c r="I1381" s="34">
        <v>137.47245303100124</v>
      </c>
      <c r="J1381" s="13">
        <v>1</v>
      </c>
      <c r="K1381" s="13">
        <v>1</v>
      </c>
      <c r="L1381" s="19">
        <v>15</v>
      </c>
      <c r="M1381" s="19">
        <v>1.4999999999999999E-2</v>
      </c>
      <c r="N1381" s="19">
        <v>8.9715000000000003E-2</v>
      </c>
      <c r="O1381" s="17">
        <v>6.526034708914992E-2</v>
      </c>
      <c r="P1381" s="13">
        <v>0</v>
      </c>
      <c r="Q1381" s="13">
        <v>0</v>
      </c>
      <c r="R1381" s="19">
        <v>0</v>
      </c>
      <c r="S1381" s="19">
        <v>0</v>
      </c>
      <c r="T1381" s="19">
        <v>0</v>
      </c>
      <c r="U1381" s="17">
        <v>0</v>
      </c>
      <c r="V1381" s="13">
        <v>0</v>
      </c>
      <c r="W1381" s="13">
        <v>0</v>
      </c>
      <c r="X1381" s="19">
        <v>0</v>
      </c>
      <c r="Y1381" s="19">
        <v>0</v>
      </c>
      <c r="Z1381" s="19">
        <v>0</v>
      </c>
      <c r="AA1381" s="14">
        <v>0</v>
      </c>
      <c r="AB1381" s="13">
        <v>0</v>
      </c>
      <c r="AC1381" s="22" t="s">
        <v>782</v>
      </c>
      <c r="AD1381" s="19">
        <v>0</v>
      </c>
      <c r="AE1381" s="19">
        <v>0</v>
      </c>
      <c r="AF1381" s="19">
        <v>0</v>
      </c>
      <c r="AG1381" s="14">
        <v>0</v>
      </c>
      <c r="AH1381" s="22" t="s">
        <v>782</v>
      </c>
      <c r="AI1381" s="23" t="s">
        <v>782</v>
      </c>
      <c r="AJ1381" s="23" t="s">
        <v>782</v>
      </c>
      <c r="AK1381" s="23" t="s">
        <v>782</v>
      </c>
      <c r="AL1381" s="14" t="s">
        <v>782</v>
      </c>
      <c r="AM1381" s="22" t="s">
        <v>782</v>
      </c>
      <c r="AN1381" s="23" t="s">
        <v>782</v>
      </c>
      <c r="AO1381" s="23" t="s">
        <v>782</v>
      </c>
      <c r="AP1381" s="23" t="s">
        <v>782</v>
      </c>
      <c r="AQ1381" s="14" t="s">
        <v>782</v>
      </c>
      <c r="AR1381" s="13">
        <v>499</v>
      </c>
      <c r="AS1381" s="19">
        <v>8205.2960000000039</v>
      </c>
      <c r="AT1381" s="19">
        <v>8.2052960000000006</v>
      </c>
      <c r="AU1381" s="19">
        <v>7.2863028480000045</v>
      </c>
      <c r="AV1381" s="14">
        <v>5.3001911927452694</v>
      </c>
      <c r="AW1381" s="13">
        <v>0</v>
      </c>
      <c r="AX1381" s="22" t="s">
        <v>782</v>
      </c>
      <c r="AY1381" s="19">
        <v>0</v>
      </c>
      <c r="AZ1381" s="19">
        <v>0</v>
      </c>
      <c r="BA1381" s="19">
        <v>0</v>
      </c>
      <c r="BB1381" s="14">
        <v>0</v>
      </c>
      <c r="BC1381" s="13">
        <v>10</v>
      </c>
      <c r="BD1381" s="19">
        <v>8000</v>
      </c>
      <c r="BE1381" s="19">
        <v>7.9999999999999991</v>
      </c>
      <c r="BF1381" s="19">
        <v>12.864000000000003</v>
      </c>
      <c r="BG1381" s="14">
        <v>9.3575110623064681</v>
      </c>
      <c r="BH1381" s="22">
        <v>510</v>
      </c>
      <c r="BI1381" s="23">
        <v>16.220296000000001</v>
      </c>
      <c r="BJ1381" s="23">
        <v>20.240017848000008</v>
      </c>
      <c r="BK1381" s="14">
        <v>14.722962602140889</v>
      </c>
      <c r="BL1381" t="s">
        <v>546</v>
      </c>
    </row>
    <row r="1382" spans="1:64">
      <c r="A1382" t="s">
        <v>2292</v>
      </c>
      <c r="B1382" t="s">
        <v>2287</v>
      </c>
      <c r="C1382" t="s">
        <v>546</v>
      </c>
      <c r="D1382" t="s">
        <v>942</v>
      </c>
      <c r="E1382">
        <v>2019</v>
      </c>
      <c r="F1382" s="23">
        <v>57.17</v>
      </c>
      <c r="G1382" s="23">
        <v>10.01</v>
      </c>
      <c r="H1382" s="22">
        <v>17633</v>
      </c>
      <c r="I1382" s="34">
        <v>141.28486635913453</v>
      </c>
      <c r="J1382" s="22">
        <v>1</v>
      </c>
      <c r="K1382" s="22">
        <v>1</v>
      </c>
      <c r="L1382" s="23">
        <v>15</v>
      </c>
      <c r="M1382" s="23">
        <v>1.4999999999999999E-2</v>
      </c>
      <c r="N1382" s="23">
        <v>8.9715000000000003E-2</v>
      </c>
      <c r="O1382" s="14">
        <v>6.3499369969287317E-2</v>
      </c>
      <c r="P1382" s="22">
        <v>0</v>
      </c>
      <c r="Q1382" s="22">
        <v>0</v>
      </c>
      <c r="R1382" s="23">
        <v>0</v>
      </c>
      <c r="S1382" s="23">
        <v>0</v>
      </c>
      <c r="T1382" s="23">
        <v>0</v>
      </c>
      <c r="U1382" s="14">
        <v>0</v>
      </c>
      <c r="V1382" s="22">
        <v>0</v>
      </c>
      <c r="W1382" s="22">
        <v>0</v>
      </c>
      <c r="X1382" s="23">
        <v>0</v>
      </c>
      <c r="Y1382" s="23">
        <v>0</v>
      </c>
      <c r="Z1382" s="23">
        <v>0</v>
      </c>
      <c r="AA1382" s="14">
        <v>0</v>
      </c>
      <c r="AB1382" s="22">
        <v>0</v>
      </c>
      <c r="AC1382" s="22">
        <v>0</v>
      </c>
      <c r="AD1382" s="23">
        <v>0</v>
      </c>
      <c r="AE1382" s="23">
        <v>0</v>
      </c>
      <c r="AF1382" s="23">
        <v>0</v>
      </c>
      <c r="AG1382" s="14">
        <v>0</v>
      </c>
      <c r="AH1382" s="22">
        <v>0</v>
      </c>
      <c r="AI1382" s="23">
        <v>0</v>
      </c>
      <c r="AJ1382" s="23">
        <v>0</v>
      </c>
      <c r="AK1382" s="23">
        <v>0</v>
      </c>
      <c r="AL1382" s="14">
        <v>0</v>
      </c>
      <c r="AM1382" s="22">
        <v>529</v>
      </c>
      <c r="AN1382" s="23">
        <v>8958.7660000000051</v>
      </c>
      <c r="AO1382" s="23">
        <v>8.9587659999999971</v>
      </c>
      <c r="AP1382" s="23">
        <v>7.9553842080000035</v>
      </c>
      <c r="AQ1382" s="14">
        <v>5.6307405124184147</v>
      </c>
      <c r="AR1382" s="22">
        <v>529</v>
      </c>
      <c r="AS1382" s="23">
        <v>8958.7660000000051</v>
      </c>
      <c r="AT1382" s="23">
        <v>8.9587659999999971</v>
      </c>
      <c r="AU1382" s="23">
        <v>7.9553842080000035</v>
      </c>
      <c r="AV1382" s="14">
        <v>5.6307405124184147</v>
      </c>
      <c r="AW1382" s="22">
        <v>0</v>
      </c>
      <c r="AX1382" s="22" t="s">
        <v>782</v>
      </c>
      <c r="AY1382" s="23">
        <v>0</v>
      </c>
      <c r="AZ1382" s="23">
        <v>0</v>
      </c>
      <c r="BA1382" s="23">
        <v>0</v>
      </c>
      <c r="BB1382" s="14">
        <v>0</v>
      </c>
      <c r="BC1382" s="22">
        <v>10</v>
      </c>
      <c r="BD1382" s="23">
        <v>8000</v>
      </c>
      <c r="BE1382" s="23">
        <v>8</v>
      </c>
      <c r="BF1382" s="23">
        <v>11.22582365127883</v>
      </c>
      <c r="BG1382" s="14">
        <v>7.9455244857886669</v>
      </c>
      <c r="BH1382" s="22">
        <v>540</v>
      </c>
      <c r="BI1382" s="23">
        <v>16.973765999999998</v>
      </c>
      <c r="BJ1382" s="23">
        <v>19.270922859278837</v>
      </c>
      <c r="BK1382" s="14">
        <v>13.639764368176369</v>
      </c>
      <c r="BL1382" t="s">
        <v>546</v>
      </c>
    </row>
    <row r="1383" spans="1:64">
      <c r="A1383" t="s">
        <v>2293</v>
      </c>
      <c r="B1383" t="s">
        <v>2287</v>
      </c>
      <c r="C1383" t="s">
        <v>546</v>
      </c>
      <c r="D1383" t="s">
        <v>942</v>
      </c>
      <c r="E1383">
        <v>2020</v>
      </c>
      <c r="F1383" s="23">
        <v>57.17</v>
      </c>
      <c r="G1383" s="23">
        <v>10.06</v>
      </c>
      <c r="H1383" s="22">
        <v>17722</v>
      </c>
      <c r="I1383" s="34">
        <v>141.98528564076855</v>
      </c>
      <c r="J1383" s="22">
        <v>1</v>
      </c>
      <c r="K1383" s="22">
        <v>1</v>
      </c>
      <c r="L1383" s="23">
        <v>15</v>
      </c>
      <c r="M1383" s="23">
        <v>1.4999999999999999E-2</v>
      </c>
      <c r="N1383" s="23">
        <v>8.9715000000000003E-2</v>
      </c>
      <c r="O1383" s="14">
        <v>6.318612495310566E-2</v>
      </c>
      <c r="P1383" s="22">
        <v>0</v>
      </c>
      <c r="Q1383" s="22">
        <v>0</v>
      </c>
      <c r="R1383" s="23">
        <v>0</v>
      </c>
      <c r="S1383" s="23">
        <v>0</v>
      </c>
      <c r="T1383" s="23">
        <v>0</v>
      </c>
      <c r="U1383" s="14">
        <v>0</v>
      </c>
      <c r="V1383" s="22">
        <v>0</v>
      </c>
      <c r="W1383" s="22">
        <v>0</v>
      </c>
      <c r="X1383" s="23">
        <v>0</v>
      </c>
      <c r="Y1383" s="23">
        <v>0</v>
      </c>
      <c r="Z1383" s="23">
        <v>0</v>
      </c>
      <c r="AA1383" s="14">
        <v>0</v>
      </c>
      <c r="AB1383" s="22">
        <v>0</v>
      </c>
      <c r="AC1383" s="22">
        <v>0</v>
      </c>
      <c r="AD1383" s="23">
        <v>0</v>
      </c>
      <c r="AE1383" s="23">
        <v>0</v>
      </c>
      <c r="AF1383" s="23">
        <v>0</v>
      </c>
      <c r="AG1383" s="14">
        <v>0</v>
      </c>
      <c r="AH1383" s="22">
        <v>0</v>
      </c>
      <c r="AI1383" s="23">
        <v>0</v>
      </c>
      <c r="AJ1383" s="23">
        <v>0</v>
      </c>
      <c r="AK1383" s="23">
        <v>0</v>
      </c>
      <c r="AL1383" s="14">
        <v>0</v>
      </c>
      <c r="AM1383" s="22">
        <v>597</v>
      </c>
      <c r="AN1383" s="23">
        <v>9565.3450000000066</v>
      </c>
      <c r="AO1383" s="23">
        <v>9.5653449999999989</v>
      </c>
      <c r="AP1383" s="23">
        <v>8.4940263599999994</v>
      </c>
      <c r="AQ1383" s="14">
        <v>5.9823286065644892</v>
      </c>
      <c r="AR1383" s="22">
        <v>597</v>
      </c>
      <c r="AS1383" s="23">
        <v>9565.3450000000066</v>
      </c>
      <c r="AT1383" s="23">
        <v>9.5653449999999989</v>
      </c>
      <c r="AU1383" s="23">
        <v>8.4940263599999994</v>
      </c>
      <c r="AV1383" s="14">
        <v>5.9823286065644892</v>
      </c>
      <c r="AW1383" s="22">
        <v>0</v>
      </c>
      <c r="AX1383" s="22">
        <v>0</v>
      </c>
      <c r="AY1383" s="23">
        <v>0</v>
      </c>
      <c r="AZ1383" s="23">
        <v>0</v>
      </c>
      <c r="BA1383" s="23">
        <v>0</v>
      </c>
      <c r="BB1383" s="14">
        <v>0</v>
      </c>
      <c r="BC1383" s="22">
        <v>10</v>
      </c>
      <c r="BD1383" s="23">
        <v>8000</v>
      </c>
      <c r="BE1383" s="23">
        <v>7.9999999999999991</v>
      </c>
      <c r="BF1383" s="23">
        <v>11.22582365127883</v>
      </c>
      <c r="BG1383" s="14">
        <v>7.9063288851500078</v>
      </c>
      <c r="BH1383" s="22">
        <v>608</v>
      </c>
      <c r="BI1383" s="23">
        <v>17.580344999999998</v>
      </c>
      <c r="BJ1383" s="23">
        <v>19.809565011278831</v>
      </c>
      <c r="BK1383" s="14">
        <v>13.951843616667603</v>
      </c>
      <c r="BL1383" t="s">
        <v>546</v>
      </c>
    </row>
    <row r="1384" spans="1:64">
      <c r="A1384" t="s">
        <v>2294</v>
      </c>
      <c r="B1384" t="s">
        <v>2287</v>
      </c>
      <c r="C1384" t="s">
        <v>546</v>
      </c>
      <c r="D1384" t="s">
        <v>942</v>
      </c>
      <c r="E1384">
        <v>2021</v>
      </c>
      <c r="F1384" s="23">
        <v>57.17</v>
      </c>
      <c r="G1384" s="23">
        <v>10.11</v>
      </c>
      <c r="H1384" s="22">
        <v>17602</v>
      </c>
      <c r="I1384" s="34">
        <v>132.87</v>
      </c>
      <c r="J1384" s="22">
        <v>1</v>
      </c>
      <c r="K1384" s="22">
        <v>1</v>
      </c>
      <c r="L1384" s="23">
        <v>15</v>
      </c>
      <c r="M1384" s="23">
        <v>1.4999999999999999E-2</v>
      </c>
      <c r="N1384" s="23">
        <v>8.9715000000000003E-2</v>
      </c>
      <c r="O1384" s="14">
        <v>7.0000000000000007E-2</v>
      </c>
      <c r="P1384" s="22">
        <v>0</v>
      </c>
      <c r="Q1384" s="22">
        <v>0</v>
      </c>
      <c r="R1384" s="23">
        <v>0</v>
      </c>
      <c r="S1384" s="23">
        <v>0</v>
      </c>
      <c r="T1384" s="23">
        <v>0</v>
      </c>
      <c r="U1384" s="14">
        <v>0</v>
      </c>
      <c r="V1384" s="22">
        <v>0</v>
      </c>
      <c r="W1384" s="22">
        <v>0</v>
      </c>
      <c r="X1384" s="23">
        <v>0</v>
      </c>
      <c r="Y1384" s="23">
        <v>0</v>
      </c>
      <c r="Z1384" s="23">
        <v>0</v>
      </c>
      <c r="AA1384" s="14">
        <v>0</v>
      </c>
      <c r="AB1384" s="22">
        <v>0</v>
      </c>
      <c r="AC1384" s="22">
        <v>0</v>
      </c>
      <c r="AD1384" s="23">
        <v>0</v>
      </c>
      <c r="AE1384" s="23">
        <v>0</v>
      </c>
      <c r="AF1384" s="23">
        <v>0</v>
      </c>
      <c r="AG1384" s="14">
        <v>0</v>
      </c>
      <c r="AH1384" s="22">
        <v>0</v>
      </c>
      <c r="AI1384" s="23">
        <v>0</v>
      </c>
      <c r="AJ1384" s="23">
        <v>0</v>
      </c>
      <c r="AK1384" s="23">
        <v>0</v>
      </c>
      <c r="AL1384" s="14">
        <v>0</v>
      </c>
      <c r="AM1384" s="22">
        <v>672</v>
      </c>
      <c r="AN1384" s="23">
        <v>10337.584999999999</v>
      </c>
      <c r="AO1384" s="23">
        <v>10.337585000000001</v>
      </c>
      <c r="AP1384" s="23">
        <v>9.2503079180000007</v>
      </c>
      <c r="AQ1384" s="14">
        <v>6.96</v>
      </c>
      <c r="AR1384" s="22">
        <v>672</v>
      </c>
      <c r="AS1384" s="23">
        <v>10337.584999999999</v>
      </c>
      <c r="AT1384" s="23">
        <v>10.337585000000001</v>
      </c>
      <c r="AU1384" s="23">
        <v>9.2503079180000007</v>
      </c>
      <c r="AV1384" s="14">
        <v>6.96</v>
      </c>
      <c r="AW1384" s="22">
        <v>0</v>
      </c>
      <c r="AX1384" s="22">
        <v>0</v>
      </c>
      <c r="AY1384" s="23">
        <v>0</v>
      </c>
      <c r="AZ1384" s="23">
        <v>0</v>
      </c>
      <c r="BA1384" s="23">
        <v>0</v>
      </c>
      <c r="BB1384" s="14">
        <v>0</v>
      </c>
      <c r="BC1384" s="22">
        <v>10</v>
      </c>
      <c r="BD1384" s="23">
        <v>8000</v>
      </c>
      <c r="BE1384" s="23">
        <v>8</v>
      </c>
      <c r="BF1384" s="23">
        <v>9.7715101180000001</v>
      </c>
      <c r="BG1384" s="14">
        <v>7.35</v>
      </c>
      <c r="BH1384" s="22">
        <v>683</v>
      </c>
      <c r="BI1384" s="23">
        <v>18.350000000000001</v>
      </c>
      <c r="BJ1384" s="23">
        <v>19.11</v>
      </c>
      <c r="BK1384" s="14">
        <v>14.38</v>
      </c>
      <c r="BL1384" t="s">
        <v>546</v>
      </c>
    </row>
    <row r="1385" spans="1:64">
      <c r="A1385" t="s">
        <v>2295</v>
      </c>
      <c r="B1385" t="s">
        <v>2287</v>
      </c>
      <c r="C1385" t="s">
        <v>546</v>
      </c>
      <c r="D1385" s="111" t="s">
        <v>942</v>
      </c>
      <c r="E1385" s="110">
        <v>2022</v>
      </c>
      <c r="F1385" s="23"/>
      <c r="G1385" s="23"/>
      <c r="H1385" s="22">
        <v>17763</v>
      </c>
      <c r="I1385" s="34">
        <v>128.73802053323877</v>
      </c>
      <c r="J1385" s="22">
        <v>1</v>
      </c>
      <c r="K1385" s="22">
        <v>1</v>
      </c>
      <c r="L1385" s="23">
        <v>15</v>
      </c>
      <c r="M1385" s="23">
        <v>1.4999999999999999E-2</v>
      </c>
      <c r="N1385" s="23">
        <v>8.8770000000000002E-2</v>
      </c>
      <c r="O1385" s="14">
        <v>6.8953988598170618E-2</v>
      </c>
      <c r="P1385" s="22">
        <v>0</v>
      </c>
      <c r="Q1385" s="22">
        <v>0</v>
      </c>
      <c r="R1385" s="23">
        <v>0</v>
      </c>
      <c r="S1385" s="23">
        <v>0</v>
      </c>
      <c r="T1385" s="23">
        <v>0</v>
      </c>
      <c r="U1385" s="14">
        <v>0</v>
      </c>
      <c r="V1385" s="22">
        <v>0</v>
      </c>
      <c r="W1385" s="22">
        <v>0</v>
      </c>
      <c r="X1385" s="23">
        <v>0</v>
      </c>
      <c r="Y1385" s="23">
        <v>0</v>
      </c>
      <c r="Z1385" s="23">
        <v>0</v>
      </c>
      <c r="AA1385" s="14">
        <v>0</v>
      </c>
      <c r="AB1385" s="22">
        <v>0</v>
      </c>
      <c r="AC1385" s="22">
        <v>0</v>
      </c>
      <c r="AD1385" s="23">
        <v>0</v>
      </c>
      <c r="AE1385" s="23">
        <v>0</v>
      </c>
      <c r="AF1385" s="23">
        <v>0</v>
      </c>
      <c r="AG1385" s="14">
        <v>0</v>
      </c>
      <c r="AH1385" s="22">
        <v>0</v>
      </c>
      <c r="AI1385" s="23">
        <v>0</v>
      </c>
      <c r="AJ1385" s="23">
        <v>0</v>
      </c>
      <c r="AK1385" s="23">
        <v>0</v>
      </c>
      <c r="AL1385" s="14">
        <v>0</v>
      </c>
      <c r="AM1385" s="22">
        <v>829</v>
      </c>
      <c r="AN1385" s="23">
        <v>11844.880000000008</v>
      </c>
      <c r="AO1385" s="23">
        <v>11.84488</v>
      </c>
      <c r="AP1385" s="23">
        <v>12.133467687977383</v>
      </c>
      <c r="AQ1385" s="14">
        <v>9.4249295101167512</v>
      </c>
      <c r="AR1385" s="22">
        <v>829</v>
      </c>
      <c r="AS1385" s="23">
        <v>11844.88</v>
      </c>
      <c r="AT1385" s="23">
        <v>11.84488</v>
      </c>
      <c r="AU1385" s="23">
        <v>12.133467687977401</v>
      </c>
      <c r="AV1385" s="14">
        <v>9.4249295101167654</v>
      </c>
      <c r="AW1385" s="22">
        <v>0</v>
      </c>
      <c r="AX1385" s="22">
        <v>0</v>
      </c>
      <c r="AY1385" s="23">
        <v>0</v>
      </c>
      <c r="AZ1385" s="23">
        <v>0</v>
      </c>
      <c r="BA1385" s="23">
        <v>0</v>
      </c>
      <c r="BB1385" s="14">
        <v>0</v>
      </c>
      <c r="BC1385" s="22">
        <v>10</v>
      </c>
      <c r="BD1385" s="23">
        <v>8000</v>
      </c>
      <c r="BE1385" s="23">
        <v>7.9999999999999991</v>
      </c>
      <c r="BF1385" s="23">
        <v>10.912893366955263</v>
      </c>
      <c r="BG1385" s="14">
        <v>8.4768224039437303</v>
      </c>
      <c r="BH1385" s="22">
        <v>840</v>
      </c>
      <c r="BI1385" s="23">
        <v>19.85988</v>
      </c>
      <c r="BJ1385" s="23">
        <v>23.135131054932664</v>
      </c>
      <c r="BK1385" s="14">
        <v>17.970705902658668</v>
      </c>
      <c r="BL1385" t="s">
        <v>546</v>
      </c>
    </row>
    <row r="1386" spans="1:64">
      <c r="A1386" t="s">
        <v>2296</v>
      </c>
      <c r="B1386" t="s">
        <v>2287</v>
      </c>
      <c r="C1386" t="s">
        <v>546</v>
      </c>
      <c r="D1386" t="s">
        <v>942</v>
      </c>
      <c r="E1386">
        <v>2023</v>
      </c>
      <c r="F1386">
        <v>57.17</v>
      </c>
      <c r="G1386">
        <v>11.28</v>
      </c>
      <c r="H1386">
        <v>18875</v>
      </c>
      <c r="I1386">
        <v>128.73802053323877</v>
      </c>
      <c r="J1386">
        <v>1</v>
      </c>
      <c r="K1386">
        <v>1</v>
      </c>
      <c r="L1386">
        <v>20</v>
      </c>
      <c r="M1386">
        <v>0.02</v>
      </c>
      <c r="N1386">
        <v>0.11836000000000001</v>
      </c>
      <c r="O1386">
        <v>9.1938651464227486E-2</v>
      </c>
      <c r="P1386">
        <v>0</v>
      </c>
      <c r="Q1386">
        <v>0</v>
      </c>
      <c r="R1386">
        <v>0</v>
      </c>
      <c r="S1386">
        <v>0</v>
      </c>
      <c r="T1386">
        <v>0</v>
      </c>
      <c r="U1386">
        <v>0</v>
      </c>
      <c r="V1386">
        <v>0</v>
      </c>
      <c r="W1386">
        <v>0</v>
      </c>
      <c r="X1386">
        <v>0</v>
      </c>
      <c r="Y1386">
        <v>0</v>
      </c>
      <c r="Z1386">
        <v>0</v>
      </c>
      <c r="AA1386">
        <v>0</v>
      </c>
      <c r="AG1386">
        <v>0</v>
      </c>
      <c r="AL1386">
        <v>0</v>
      </c>
      <c r="AM1386">
        <v>1080</v>
      </c>
      <c r="AN1386">
        <v>14760.736000000001</v>
      </c>
      <c r="AO1386">
        <v>14.760736</v>
      </c>
      <c r="AP1386">
        <v>13.845382000000001</v>
      </c>
      <c r="AQ1386">
        <v>10.75469542148605</v>
      </c>
      <c r="AR1386">
        <v>1158</v>
      </c>
      <c r="AS1386">
        <v>14816.976000000001</v>
      </c>
      <c r="AT1386">
        <v>14.816976</v>
      </c>
      <c r="AU1386">
        <v>13.8981343584285</v>
      </c>
      <c r="AV1386">
        <v>10.795671939697217</v>
      </c>
      <c r="AW1386">
        <v>0</v>
      </c>
      <c r="AX1386">
        <v>0</v>
      </c>
      <c r="AY1386">
        <v>0</v>
      </c>
      <c r="AZ1386">
        <v>0</v>
      </c>
      <c r="BA1386">
        <v>0</v>
      </c>
      <c r="BB1386">
        <v>0</v>
      </c>
      <c r="BC1386">
        <v>10</v>
      </c>
      <c r="BD1386">
        <v>8000</v>
      </c>
      <c r="BE1386">
        <v>8</v>
      </c>
      <c r="BF1386">
        <v>13.030488</v>
      </c>
      <c r="BG1386">
        <v>10.121709147015872</v>
      </c>
      <c r="BH1386">
        <v>1169</v>
      </c>
      <c r="BI1386">
        <v>22.836976</v>
      </c>
      <c r="BJ1386">
        <v>27.046982358428497</v>
      </c>
      <c r="BK1386">
        <v>21.009319738177314</v>
      </c>
      <c r="BL1386" t="s">
        <v>546</v>
      </c>
    </row>
    <row r="1387" spans="1:64">
      <c r="A1387" t="s">
        <v>2297</v>
      </c>
      <c r="B1387" t="s">
        <v>2287</v>
      </c>
      <c r="C1387" t="s">
        <v>546</v>
      </c>
      <c r="D1387" t="s">
        <v>942</v>
      </c>
      <c r="E1387">
        <v>2024</v>
      </c>
      <c r="F1387">
        <v>57.17</v>
      </c>
      <c r="G1387">
        <v>11.47</v>
      </c>
      <c r="H1387">
        <v>18980</v>
      </c>
      <c r="I1387">
        <v>130.14772285101907</v>
      </c>
      <c r="J1387">
        <v>1</v>
      </c>
      <c r="K1387">
        <v>1</v>
      </c>
      <c r="L1387">
        <v>20</v>
      </c>
      <c r="M1387">
        <v>0.02</v>
      </c>
      <c r="N1387">
        <v>0.11836000000000001</v>
      </c>
      <c r="O1387">
        <v>9.0942812833911396E-2</v>
      </c>
      <c r="P1387">
        <v>0</v>
      </c>
      <c r="Q1387">
        <v>0</v>
      </c>
      <c r="R1387">
        <v>0</v>
      </c>
      <c r="S1387">
        <v>0</v>
      </c>
      <c r="T1387">
        <v>0</v>
      </c>
      <c r="U1387">
        <v>0</v>
      </c>
      <c r="V1387">
        <v>0</v>
      </c>
      <c r="W1387">
        <v>0</v>
      </c>
      <c r="X1387">
        <v>0</v>
      </c>
      <c r="Y1387">
        <v>0</v>
      </c>
      <c r="Z1387">
        <v>0</v>
      </c>
      <c r="AA1387">
        <v>0</v>
      </c>
      <c r="AB1387">
        <v>0</v>
      </c>
      <c r="AC1387">
        <v>0</v>
      </c>
      <c r="AD1387">
        <v>0</v>
      </c>
      <c r="AE1387">
        <v>0</v>
      </c>
      <c r="AF1387">
        <v>0</v>
      </c>
      <c r="AG1387">
        <v>0</v>
      </c>
      <c r="AH1387">
        <v>1</v>
      </c>
      <c r="AI1387">
        <v>0.72</v>
      </c>
      <c r="AJ1387">
        <v>7.1999999999999994E-4</v>
      </c>
      <c r="AK1387">
        <v>6.4939954336703989E-4</v>
      </c>
      <c r="AL1387">
        <v>4.9897111462365862E-4</v>
      </c>
      <c r="AM1387">
        <v>1267</v>
      </c>
      <c r="AN1387">
        <v>17512.234999999993</v>
      </c>
      <c r="AO1387">
        <v>17.512234999999993</v>
      </c>
      <c r="AP1387">
        <v>15.795051961578171</v>
      </c>
      <c r="AQ1387">
        <v>12.136249190974219</v>
      </c>
      <c r="AR1387">
        <v>1454</v>
      </c>
      <c r="AS1387">
        <v>17682.780999999926</v>
      </c>
      <c r="AT1387">
        <v>17.682781000000027</v>
      </c>
      <c r="AU1387">
        <v>15.948874870637983</v>
      </c>
      <c r="AV1387">
        <v>12.254440201688938</v>
      </c>
      <c r="AW1387">
        <v>0</v>
      </c>
      <c r="AX1387">
        <v>0</v>
      </c>
      <c r="AY1387">
        <v>0</v>
      </c>
      <c r="AZ1387">
        <v>0</v>
      </c>
      <c r="BA1387">
        <v>0</v>
      </c>
      <c r="BB1387">
        <v>0</v>
      </c>
      <c r="BC1387">
        <v>10</v>
      </c>
      <c r="BD1387">
        <v>8000</v>
      </c>
      <c r="BE1387">
        <v>7.9999999999999991</v>
      </c>
      <c r="BF1387">
        <v>11.428286688187228</v>
      </c>
      <c r="BG1387">
        <v>8.7810116364995956</v>
      </c>
      <c r="BH1387">
        <v>1465</v>
      </c>
      <c r="BI1387">
        <v>25.702781000000027</v>
      </c>
      <c r="BJ1387">
        <v>27.49552155882521</v>
      </c>
      <c r="BK1387">
        <v>21.126394651022444</v>
      </c>
      <c r="BL1387" t="s">
        <v>546</v>
      </c>
    </row>
    <row r="1388" spans="1:64">
      <c r="A1388" t="s">
        <v>2298</v>
      </c>
      <c r="B1388" t="s">
        <v>2299</v>
      </c>
      <c r="C1388" t="s">
        <v>547</v>
      </c>
      <c r="D1388" t="s">
        <v>942</v>
      </c>
      <c r="E1388">
        <v>2012</v>
      </c>
      <c r="F1388" s="23">
        <v>101.03</v>
      </c>
      <c r="G1388" s="23">
        <v>14.6</v>
      </c>
      <c r="H1388" s="22">
        <v>19689</v>
      </c>
      <c r="I1388" s="34">
        <v>162.35564299999999</v>
      </c>
      <c r="J1388" s="22">
        <v>4</v>
      </c>
      <c r="K1388" s="22" t="s">
        <v>782</v>
      </c>
      <c r="L1388" s="23">
        <v>1997.3</v>
      </c>
      <c r="M1388" s="23">
        <v>1.9972999999999999</v>
      </c>
      <c r="N1388" s="23">
        <v>11.107002</v>
      </c>
      <c r="O1388" s="14">
        <v>6.841155499596649</v>
      </c>
      <c r="P1388" s="22">
        <v>0</v>
      </c>
      <c r="Q1388" s="22" t="s">
        <v>782</v>
      </c>
      <c r="R1388" s="23">
        <v>0</v>
      </c>
      <c r="S1388" s="23">
        <v>0</v>
      </c>
      <c r="T1388" s="23">
        <v>0</v>
      </c>
      <c r="U1388" s="14">
        <v>0</v>
      </c>
      <c r="V1388" s="22">
        <v>0</v>
      </c>
      <c r="W1388" s="22" t="s">
        <v>782</v>
      </c>
      <c r="X1388" s="23">
        <v>0</v>
      </c>
      <c r="Y1388" s="23">
        <v>0</v>
      </c>
      <c r="Z1388" s="23">
        <v>0</v>
      </c>
      <c r="AA1388" s="14">
        <v>0</v>
      </c>
      <c r="AB1388" s="22">
        <v>0</v>
      </c>
      <c r="AC1388" s="22" t="s">
        <v>782</v>
      </c>
      <c r="AD1388" s="23">
        <v>0</v>
      </c>
      <c r="AE1388" s="23">
        <v>0</v>
      </c>
      <c r="AF1388" s="23">
        <v>0</v>
      </c>
      <c r="AG1388" s="14">
        <v>0</v>
      </c>
      <c r="AH1388" s="22" t="s">
        <v>782</v>
      </c>
      <c r="AI1388" s="23" t="s">
        <v>782</v>
      </c>
      <c r="AJ1388" s="23" t="s">
        <v>782</v>
      </c>
      <c r="AK1388" s="23" t="s">
        <v>782</v>
      </c>
      <c r="AL1388" s="14" t="s">
        <v>782</v>
      </c>
      <c r="AM1388" s="22" t="s">
        <v>782</v>
      </c>
      <c r="AN1388" s="23" t="s">
        <v>782</v>
      </c>
      <c r="AO1388" s="23" t="s">
        <v>782</v>
      </c>
      <c r="AP1388" s="23" t="s">
        <v>782</v>
      </c>
      <c r="AQ1388" s="14" t="s">
        <v>782</v>
      </c>
      <c r="AR1388" s="22">
        <v>632</v>
      </c>
      <c r="AS1388" s="23">
        <v>9502.8279999999941</v>
      </c>
      <c r="AT1388" s="23">
        <v>9.5028279999999938</v>
      </c>
      <c r="AU1388" s="23">
        <v>8.5347770000000001</v>
      </c>
      <c r="AV1388" s="14">
        <v>5.2568403797335215</v>
      </c>
      <c r="AW1388" s="22">
        <v>0</v>
      </c>
      <c r="AX1388" s="22" t="s">
        <v>782</v>
      </c>
      <c r="AY1388" s="23">
        <v>0</v>
      </c>
      <c r="AZ1388" s="23">
        <v>0</v>
      </c>
      <c r="BA1388" s="23">
        <v>0</v>
      </c>
      <c r="BB1388" s="14">
        <v>0</v>
      </c>
      <c r="BC1388" s="22">
        <v>0</v>
      </c>
      <c r="BD1388" s="23">
        <v>0</v>
      </c>
      <c r="BE1388" s="23">
        <v>0</v>
      </c>
      <c r="BF1388" s="23">
        <v>0</v>
      </c>
      <c r="BG1388" s="14">
        <v>0</v>
      </c>
      <c r="BH1388" s="22">
        <v>636</v>
      </c>
      <c r="BI1388" s="23">
        <v>11.500127999999993</v>
      </c>
      <c r="BJ1388" s="23">
        <v>19.641779000000003</v>
      </c>
      <c r="BK1388" s="14">
        <v>12.097995879330171</v>
      </c>
      <c r="BL1388" t="s">
        <v>547</v>
      </c>
    </row>
    <row r="1389" spans="1:64">
      <c r="A1389" t="s">
        <v>2300</v>
      </c>
      <c r="B1389" t="s">
        <v>2299</v>
      </c>
      <c r="C1389" t="s">
        <v>547</v>
      </c>
      <c r="D1389" t="s">
        <v>942</v>
      </c>
      <c r="E1389">
        <v>2015</v>
      </c>
      <c r="F1389" s="23">
        <v>101.01</v>
      </c>
      <c r="G1389" s="23">
        <v>14.9</v>
      </c>
      <c r="H1389" s="22">
        <v>20091</v>
      </c>
      <c r="I1389" s="34">
        <v>161.14222179738425</v>
      </c>
      <c r="J1389" s="13">
        <v>3</v>
      </c>
      <c r="K1389" s="13">
        <v>4</v>
      </c>
      <c r="L1389" s="19">
        <v>2004.3</v>
      </c>
      <c r="M1389" s="35">
        <v>2.0042999999999997</v>
      </c>
      <c r="N1389" s="19">
        <v>11.988429790121284</v>
      </c>
      <c r="O1389" s="17">
        <v>7.4396577485416584</v>
      </c>
      <c r="P1389" s="36">
        <v>0</v>
      </c>
      <c r="Q1389" s="37">
        <v>0</v>
      </c>
      <c r="R1389" s="38">
        <v>0</v>
      </c>
      <c r="S1389" s="27">
        <v>0</v>
      </c>
      <c r="T1389" s="23">
        <v>0</v>
      </c>
      <c r="U1389" s="17">
        <v>0</v>
      </c>
      <c r="V1389" s="22">
        <v>0</v>
      </c>
      <c r="W1389" s="22">
        <v>0</v>
      </c>
      <c r="X1389" s="23">
        <v>0</v>
      </c>
      <c r="Y1389" s="27">
        <v>0</v>
      </c>
      <c r="Z1389" s="27">
        <v>0</v>
      </c>
      <c r="AA1389" s="14">
        <v>0</v>
      </c>
      <c r="AB1389" s="39">
        <v>1</v>
      </c>
      <c r="AC1389" s="22" t="s">
        <v>782</v>
      </c>
      <c r="AD1389" s="23">
        <v>0</v>
      </c>
      <c r="AE1389" s="23">
        <v>0</v>
      </c>
      <c r="AF1389" s="23">
        <v>0.305656659</v>
      </c>
      <c r="AG1389" s="14">
        <v>0.18968129866319219</v>
      </c>
      <c r="AH1389" s="22" t="s">
        <v>782</v>
      </c>
      <c r="AI1389" s="23" t="s">
        <v>782</v>
      </c>
      <c r="AJ1389" s="23" t="s">
        <v>782</v>
      </c>
      <c r="AK1389" s="23" t="s">
        <v>782</v>
      </c>
      <c r="AL1389" s="14" t="s">
        <v>782</v>
      </c>
      <c r="AM1389" s="22" t="s">
        <v>782</v>
      </c>
      <c r="AN1389" s="23" t="s">
        <v>782</v>
      </c>
      <c r="AO1389" s="23" t="s">
        <v>782</v>
      </c>
      <c r="AP1389" s="23" t="s">
        <v>782</v>
      </c>
      <c r="AQ1389" s="14" t="s">
        <v>782</v>
      </c>
      <c r="AR1389" s="40">
        <v>762</v>
      </c>
      <c r="AS1389" s="41">
        <v>11068.595000000007</v>
      </c>
      <c r="AT1389" s="23">
        <v>11.068595000000007</v>
      </c>
      <c r="AU1389" s="23">
        <v>9.8307140224256955</v>
      </c>
      <c r="AV1389" s="14">
        <v>6.100644457283555</v>
      </c>
      <c r="AW1389" s="22">
        <v>0</v>
      </c>
      <c r="AX1389" s="22" t="s">
        <v>782</v>
      </c>
      <c r="AY1389" s="23">
        <v>0</v>
      </c>
      <c r="AZ1389" s="23">
        <v>0</v>
      </c>
      <c r="BA1389" s="23">
        <v>0</v>
      </c>
      <c r="BB1389" s="14">
        <v>0</v>
      </c>
      <c r="BC1389" s="42">
        <v>7</v>
      </c>
      <c r="BD1389" s="43">
        <v>19250</v>
      </c>
      <c r="BE1389" s="44">
        <v>19.25</v>
      </c>
      <c r="BF1389" s="23">
        <v>34.458411552794004</v>
      </c>
      <c r="BG1389" s="14">
        <v>21.383850345641289</v>
      </c>
      <c r="BH1389" s="22">
        <v>773</v>
      </c>
      <c r="BI1389" s="23">
        <v>32.32289500000001</v>
      </c>
      <c r="BJ1389" s="23">
        <v>56.58321202434098</v>
      </c>
      <c r="BK1389" s="14">
        <v>35.113833850129694</v>
      </c>
      <c r="BL1389" t="s">
        <v>547</v>
      </c>
    </row>
    <row r="1390" spans="1:64">
      <c r="A1390" t="s">
        <v>2301</v>
      </c>
      <c r="B1390" t="s">
        <v>2299</v>
      </c>
      <c r="C1390" t="s">
        <v>547</v>
      </c>
      <c r="D1390" t="s">
        <v>942</v>
      </c>
      <c r="E1390">
        <v>2016</v>
      </c>
      <c r="F1390" s="23">
        <v>101.01</v>
      </c>
      <c r="G1390" s="23">
        <v>14.59</v>
      </c>
      <c r="H1390" s="22">
        <v>19998</v>
      </c>
      <c r="I1390" s="34">
        <v>170.82198465468338</v>
      </c>
      <c r="J1390" s="13">
        <v>3</v>
      </c>
      <c r="K1390" s="13">
        <v>4</v>
      </c>
      <c r="L1390" s="19">
        <v>2004.3</v>
      </c>
      <c r="M1390" s="35">
        <v>2.0042999999999997</v>
      </c>
      <c r="N1390" s="19">
        <v>11.987717999999999</v>
      </c>
      <c r="O1390" s="17">
        <v>7.0176669731552233</v>
      </c>
      <c r="P1390" s="13">
        <v>0</v>
      </c>
      <c r="Q1390" s="13">
        <v>0</v>
      </c>
      <c r="R1390" s="19">
        <v>0</v>
      </c>
      <c r="S1390" s="27">
        <v>0</v>
      </c>
      <c r="T1390" s="19">
        <v>0</v>
      </c>
      <c r="U1390" s="17">
        <v>0</v>
      </c>
      <c r="V1390" s="13">
        <v>0</v>
      </c>
      <c r="W1390" s="13">
        <v>0</v>
      </c>
      <c r="X1390" s="19">
        <v>0</v>
      </c>
      <c r="Y1390" s="27">
        <v>0</v>
      </c>
      <c r="Z1390" s="19">
        <v>0</v>
      </c>
      <c r="AA1390" s="14">
        <v>0</v>
      </c>
      <c r="AB1390" s="13">
        <v>1</v>
      </c>
      <c r="AC1390" s="22" t="s">
        <v>782</v>
      </c>
      <c r="AD1390" s="19">
        <v>0</v>
      </c>
      <c r="AE1390" s="23">
        <v>0</v>
      </c>
      <c r="AF1390" s="19">
        <v>0.30178050000000001</v>
      </c>
      <c r="AG1390" s="14">
        <v>0.17666373599981833</v>
      </c>
      <c r="AH1390" s="22" t="s">
        <v>782</v>
      </c>
      <c r="AI1390" s="23" t="s">
        <v>782</v>
      </c>
      <c r="AJ1390" s="23" t="s">
        <v>782</v>
      </c>
      <c r="AK1390" s="23" t="s">
        <v>782</v>
      </c>
      <c r="AL1390" s="14" t="s">
        <v>782</v>
      </c>
      <c r="AM1390" s="22" t="s">
        <v>782</v>
      </c>
      <c r="AN1390" s="23" t="s">
        <v>782</v>
      </c>
      <c r="AO1390" s="23" t="s">
        <v>782</v>
      </c>
      <c r="AP1390" s="23" t="s">
        <v>782</v>
      </c>
      <c r="AQ1390" s="14" t="s">
        <v>782</v>
      </c>
      <c r="AR1390" s="13">
        <v>786</v>
      </c>
      <c r="AS1390" s="19">
        <v>11279.334999999997</v>
      </c>
      <c r="AT1390" s="23">
        <v>11.279334999999998</v>
      </c>
      <c r="AU1390" s="19">
        <v>10.01604948</v>
      </c>
      <c r="AV1390" s="14">
        <v>5.8634428702180479</v>
      </c>
      <c r="AW1390" s="13">
        <v>0</v>
      </c>
      <c r="AX1390" s="22" t="s">
        <v>782</v>
      </c>
      <c r="AY1390" s="19">
        <v>0</v>
      </c>
      <c r="AZ1390" s="23">
        <v>0</v>
      </c>
      <c r="BA1390" s="19">
        <v>0</v>
      </c>
      <c r="BB1390" s="14">
        <v>0</v>
      </c>
      <c r="BC1390" s="13">
        <v>7</v>
      </c>
      <c r="BD1390" s="19">
        <v>19250</v>
      </c>
      <c r="BE1390" s="44">
        <v>19.25</v>
      </c>
      <c r="BF1390" s="19">
        <v>34.458411552793997</v>
      </c>
      <c r="BG1390" s="14">
        <v>20.172117554102694</v>
      </c>
      <c r="BH1390" s="22">
        <v>797</v>
      </c>
      <c r="BI1390" s="23">
        <v>32.533634999999997</v>
      </c>
      <c r="BJ1390" s="23">
        <v>56.763959532793997</v>
      </c>
      <c r="BK1390" s="14">
        <v>33.229891133475782</v>
      </c>
      <c r="BL1390" t="s">
        <v>547</v>
      </c>
    </row>
    <row r="1391" spans="1:64">
      <c r="A1391" t="s">
        <v>2302</v>
      </c>
      <c r="B1391" t="s">
        <v>2299</v>
      </c>
      <c r="C1391" t="s">
        <v>547</v>
      </c>
      <c r="D1391" t="s">
        <v>942</v>
      </c>
      <c r="E1391">
        <v>2017</v>
      </c>
      <c r="F1391" s="23">
        <v>101.01</v>
      </c>
      <c r="G1391" s="23">
        <v>14.67</v>
      </c>
      <c r="H1391" s="22">
        <v>20001</v>
      </c>
      <c r="I1391" s="34">
        <v>157.10806428759412</v>
      </c>
      <c r="J1391" s="13">
        <v>3</v>
      </c>
      <c r="K1391" s="13">
        <v>4</v>
      </c>
      <c r="L1391" s="19">
        <v>2004.3</v>
      </c>
      <c r="M1391" s="19">
        <v>2.0042999999999997</v>
      </c>
      <c r="N1391" s="19">
        <v>11.987718000000001</v>
      </c>
      <c r="O1391" s="17">
        <v>7.6302372219772803</v>
      </c>
      <c r="P1391" s="13">
        <v>0</v>
      </c>
      <c r="Q1391" s="13">
        <v>0</v>
      </c>
      <c r="R1391" s="19">
        <v>0</v>
      </c>
      <c r="S1391" s="19">
        <v>0</v>
      </c>
      <c r="T1391" s="19">
        <v>0</v>
      </c>
      <c r="U1391" s="17">
        <v>0</v>
      </c>
      <c r="V1391" s="13">
        <v>0</v>
      </c>
      <c r="W1391" s="13">
        <v>0</v>
      </c>
      <c r="X1391" s="19">
        <v>0</v>
      </c>
      <c r="Y1391" s="19">
        <v>0</v>
      </c>
      <c r="Z1391" s="19">
        <v>0</v>
      </c>
      <c r="AA1391" s="14">
        <v>0</v>
      </c>
      <c r="AB1391" s="13">
        <v>1</v>
      </c>
      <c r="AC1391" s="22" t="s">
        <v>782</v>
      </c>
      <c r="AD1391" s="19">
        <v>0</v>
      </c>
      <c r="AE1391" s="19">
        <v>0</v>
      </c>
      <c r="AF1391" s="19">
        <v>0</v>
      </c>
      <c r="AG1391" s="14">
        <v>0</v>
      </c>
      <c r="AH1391" s="22" t="s">
        <v>782</v>
      </c>
      <c r="AI1391" s="23" t="s">
        <v>782</v>
      </c>
      <c r="AJ1391" s="23" t="s">
        <v>782</v>
      </c>
      <c r="AK1391" s="23" t="s">
        <v>782</v>
      </c>
      <c r="AL1391" s="14" t="s">
        <v>782</v>
      </c>
      <c r="AM1391" s="22" t="s">
        <v>782</v>
      </c>
      <c r="AN1391" s="23" t="s">
        <v>782</v>
      </c>
      <c r="AO1391" s="23" t="s">
        <v>782</v>
      </c>
      <c r="AP1391" s="23" t="s">
        <v>782</v>
      </c>
      <c r="AQ1391" s="14" t="s">
        <v>782</v>
      </c>
      <c r="AR1391" s="13">
        <v>816</v>
      </c>
      <c r="AS1391" s="19">
        <v>11690.749999999995</v>
      </c>
      <c r="AT1391" s="19">
        <v>11.690749999999992</v>
      </c>
      <c r="AU1391" s="19">
        <v>10.381386000000003</v>
      </c>
      <c r="AV1391" s="14">
        <v>6.6077995722717064</v>
      </c>
      <c r="AW1391" s="13">
        <v>0</v>
      </c>
      <c r="AX1391" s="22" t="s">
        <v>782</v>
      </c>
      <c r="AY1391" s="19">
        <v>0</v>
      </c>
      <c r="AZ1391" s="19">
        <v>0</v>
      </c>
      <c r="BA1391" s="19">
        <v>0</v>
      </c>
      <c r="BB1391" s="14">
        <v>0</v>
      </c>
      <c r="BC1391" s="13">
        <v>7</v>
      </c>
      <c r="BD1391" s="19">
        <v>19250</v>
      </c>
      <c r="BE1391" s="19">
        <v>19.25</v>
      </c>
      <c r="BF1391" s="19">
        <v>34.458411552793997</v>
      </c>
      <c r="BG1391" s="14">
        <v>21.932936230260061</v>
      </c>
      <c r="BH1391" s="22">
        <v>827</v>
      </c>
      <c r="BI1391" s="23">
        <v>32.945049999999995</v>
      </c>
      <c r="BJ1391" s="23">
        <v>56.827515552793997</v>
      </c>
      <c r="BK1391" s="14">
        <v>36.170973024509046</v>
      </c>
      <c r="BL1391" t="s">
        <v>547</v>
      </c>
    </row>
    <row r="1392" spans="1:64">
      <c r="A1392" t="s">
        <v>2303</v>
      </c>
      <c r="B1392" t="s">
        <v>2299</v>
      </c>
      <c r="C1392" t="s">
        <v>547</v>
      </c>
      <c r="D1392" t="s">
        <v>942</v>
      </c>
      <c r="E1392">
        <v>2018</v>
      </c>
      <c r="F1392" s="23">
        <v>101.01</v>
      </c>
      <c r="G1392" s="23">
        <v>14.94</v>
      </c>
      <c r="H1392" s="22">
        <v>20174</v>
      </c>
      <c r="I1392" s="34">
        <v>157.11923046131747</v>
      </c>
      <c r="J1392" s="13">
        <v>3</v>
      </c>
      <c r="K1392" s="13">
        <v>4</v>
      </c>
      <c r="L1392" s="19">
        <v>2004.3</v>
      </c>
      <c r="M1392" s="19">
        <v>2.0042999999999997</v>
      </c>
      <c r="N1392" s="19">
        <v>11.987718300000001</v>
      </c>
      <c r="O1392" s="17">
        <v>7.6296951460383848</v>
      </c>
      <c r="P1392" s="13">
        <v>0</v>
      </c>
      <c r="Q1392" s="13">
        <v>0</v>
      </c>
      <c r="R1392" s="19">
        <v>0</v>
      </c>
      <c r="S1392" s="19">
        <v>0</v>
      </c>
      <c r="T1392" s="19">
        <v>0</v>
      </c>
      <c r="U1392" s="17">
        <v>0</v>
      </c>
      <c r="V1392" s="13">
        <v>0</v>
      </c>
      <c r="W1392" s="13">
        <v>0</v>
      </c>
      <c r="X1392" s="19">
        <v>0</v>
      </c>
      <c r="Y1392" s="19">
        <v>0</v>
      </c>
      <c r="Z1392" s="19">
        <v>0</v>
      </c>
      <c r="AA1392" s="14">
        <v>0</v>
      </c>
      <c r="AB1392" s="13">
        <v>1</v>
      </c>
      <c r="AC1392" s="22" t="s">
        <v>782</v>
      </c>
      <c r="AD1392" s="19">
        <v>0</v>
      </c>
      <c r="AE1392" s="19">
        <v>0</v>
      </c>
      <c r="AF1392" s="19">
        <v>0.31312050000000002</v>
      </c>
      <c r="AG1392" s="14">
        <v>0.19928846334127753</v>
      </c>
      <c r="AH1392" s="22" t="s">
        <v>782</v>
      </c>
      <c r="AI1392" s="23" t="s">
        <v>782</v>
      </c>
      <c r="AJ1392" s="23" t="s">
        <v>782</v>
      </c>
      <c r="AK1392" s="23" t="s">
        <v>782</v>
      </c>
      <c r="AL1392" s="14" t="s">
        <v>782</v>
      </c>
      <c r="AM1392" s="22" t="s">
        <v>782</v>
      </c>
      <c r="AN1392" s="23" t="s">
        <v>782</v>
      </c>
      <c r="AO1392" s="23" t="s">
        <v>782</v>
      </c>
      <c r="AP1392" s="23" t="s">
        <v>782</v>
      </c>
      <c r="AQ1392" s="14" t="s">
        <v>782</v>
      </c>
      <c r="AR1392" s="13">
        <v>862</v>
      </c>
      <c r="AS1392" s="19">
        <v>12376.889999999994</v>
      </c>
      <c r="AT1392" s="19">
        <v>12.376889999999991</v>
      </c>
      <c r="AU1392" s="19">
        <v>10.990678320000004</v>
      </c>
      <c r="AV1392" s="14">
        <v>6.9951197493332256</v>
      </c>
      <c r="AW1392" s="13">
        <v>0</v>
      </c>
      <c r="AX1392" s="22" t="s">
        <v>782</v>
      </c>
      <c r="AY1392" s="19">
        <v>0</v>
      </c>
      <c r="AZ1392" s="19">
        <v>0</v>
      </c>
      <c r="BA1392" s="19">
        <v>0</v>
      </c>
      <c r="BB1392" s="14">
        <v>0</v>
      </c>
      <c r="BC1392" s="13">
        <v>7</v>
      </c>
      <c r="BD1392" s="19">
        <v>19250</v>
      </c>
      <c r="BE1392" s="19">
        <v>19.25</v>
      </c>
      <c r="BF1392" s="19">
        <v>34.533344973860451</v>
      </c>
      <c r="BG1392" s="14">
        <v>21.979069571857732</v>
      </c>
      <c r="BH1392" s="22">
        <v>873</v>
      </c>
      <c r="BI1392" s="23">
        <v>33.631189999999989</v>
      </c>
      <c r="BJ1392" s="23">
        <v>57.824862093860446</v>
      </c>
      <c r="BK1392" s="14">
        <v>36.803172930570618</v>
      </c>
      <c r="BL1392" t="s">
        <v>547</v>
      </c>
    </row>
    <row r="1393" spans="1:64">
      <c r="A1393" t="s">
        <v>2304</v>
      </c>
      <c r="B1393" t="s">
        <v>2299</v>
      </c>
      <c r="C1393" t="s">
        <v>547</v>
      </c>
      <c r="D1393" t="s">
        <v>942</v>
      </c>
      <c r="E1393">
        <v>2019</v>
      </c>
      <c r="F1393" s="23">
        <v>101.01</v>
      </c>
      <c r="G1393" s="23">
        <v>15.01</v>
      </c>
      <c r="H1393" s="22">
        <v>20332</v>
      </c>
      <c r="I1393" s="34">
        <v>161.7731366098632</v>
      </c>
      <c r="J1393" s="22">
        <v>3</v>
      </c>
      <c r="K1393" s="22">
        <v>4</v>
      </c>
      <c r="L1393" s="23">
        <v>2004.3</v>
      </c>
      <c r="M1393" s="23">
        <v>2.0042999999999997</v>
      </c>
      <c r="N1393" s="23">
        <v>11.987718300000001</v>
      </c>
      <c r="O1393" s="14">
        <v>7.4102032953159158</v>
      </c>
      <c r="P1393" s="22">
        <v>0</v>
      </c>
      <c r="Q1393" s="22">
        <v>0</v>
      </c>
      <c r="R1393" s="23">
        <v>0</v>
      </c>
      <c r="S1393" s="23">
        <v>0</v>
      </c>
      <c r="T1393" s="23">
        <v>0</v>
      </c>
      <c r="U1393" s="14">
        <v>0</v>
      </c>
      <c r="V1393" s="22">
        <v>0</v>
      </c>
      <c r="W1393" s="22">
        <v>0</v>
      </c>
      <c r="X1393" s="23">
        <v>0</v>
      </c>
      <c r="Y1393" s="23">
        <v>0</v>
      </c>
      <c r="Z1393" s="23">
        <v>0</v>
      </c>
      <c r="AA1393" s="14">
        <v>0</v>
      </c>
      <c r="AB1393" s="22">
        <v>1</v>
      </c>
      <c r="AC1393" s="22">
        <v>1</v>
      </c>
      <c r="AD1393" s="23">
        <v>185.82557510729612</v>
      </c>
      <c r="AE1393" s="23">
        <v>0.18582557510729611</v>
      </c>
      <c r="AF1393" s="23">
        <v>0.25978415399999999</v>
      </c>
      <c r="AG1393" s="14">
        <v>0.16058547138546433</v>
      </c>
      <c r="AH1393" s="22">
        <v>0</v>
      </c>
      <c r="AI1393" s="23">
        <v>0</v>
      </c>
      <c r="AJ1393" s="23">
        <v>0</v>
      </c>
      <c r="AK1393" s="23">
        <v>0</v>
      </c>
      <c r="AL1393" s="14">
        <v>0</v>
      </c>
      <c r="AM1393" s="22">
        <v>907</v>
      </c>
      <c r="AN1393" s="23">
        <v>12904.54999999999</v>
      </c>
      <c r="AO1393" s="23">
        <v>12.904549999999986</v>
      </c>
      <c r="AP1393" s="23">
        <v>11.459240400000001</v>
      </c>
      <c r="AQ1393" s="14">
        <v>7.0835248917967375</v>
      </c>
      <c r="AR1393" s="22">
        <v>907</v>
      </c>
      <c r="AS1393" s="23">
        <v>12904.54999999999</v>
      </c>
      <c r="AT1393" s="23">
        <v>12.904549999999986</v>
      </c>
      <c r="AU1393" s="23">
        <v>11.459240400000001</v>
      </c>
      <c r="AV1393" s="14">
        <v>7.0835248917967375</v>
      </c>
      <c r="AW1393" s="22">
        <v>0</v>
      </c>
      <c r="AX1393" s="22" t="s">
        <v>782</v>
      </c>
      <c r="AY1393" s="23">
        <v>0</v>
      </c>
      <c r="AZ1393" s="23">
        <v>0</v>
      </c>
      <c r="BA1393" s="23">
        <v>0</v>
      </c>
      <c r="BB1393" s="14">
        <v>0</v>
      </c>
      <c r="BC1393" s="22">
        <v>7</v>
      </c>
      <c r="BD1393" s="23">
        <v>19250</v>
      </c>
      <c r="BE1393" s="23">
        <v>19.25</v>
      </c>
      <c r="BF1393" s="23">
        <v>34.533345845440827</v>
      </c>
      <c r="BG1393" s="14">
        <v>21.346773988021539</v>
      </c>
      <c r="BH1393" s="22">
        <v>918</v>
      </c>
      <c r="BI1393" s="23">
        <v>34.344675575107281</v>
      </c>
      <c r="BJ1393" s="23">
        <v>58.240088699440832</v>
      </c>
      <c r="BK1393" s="14">
        <v>36.001087646519657</v>
      </c>
      <c r="BL1393" t="s">
        <v>547</v>
      </c>
    </row>
    <row r="1394" spans="1:64">
      <c r="A1394" t="s">
        <v>2305</v>
      </c>
      <c r="B1394" t="s">
        <v>2299</v>
      </c>
      <c r="C1394" t="s">
        <v>547</v>
      </c>
      <c r="D1394" t="s">
        <v>942</v>
      </c>
      <c r="E1394">
        <v>2020</v>
      </c>
      <c r="F1394" s="23">
        <v>101.01</v>
      </c>
      <c r="G1394" s="23">
        <v>15.15</v>
      </c>
      <c r="H1394" s="22">
        <v>20440</v>
      </c>
      <c r="I1394" s="34">
        <v>163.71830248103592</v>
      </c>
      <c r="J1394" s="22">
        <v>3</v>
      </c>
      <c r="K1394" s="22">
        <v>4</v>
      </c>
      <c r="L1394" s="23">
        <v>2004.3</v>
      </c>
      <c r="M1394" s="23">
        <v>2.0042999999999997</v>
      </c>
      <c r="N1394" s="23">
        <v>11.987718300000001</v>
      </c>
      <c r="O1394" s="14">
        <v>7.3221613700695327</v>
      </c>
      <c r="P1394" s="22">
        <v>0</v>
      </c>
      <c r="Q1394" s="22">
        <v>0</v>
      </c>
      <c r="R1394" s="23">
        <v>0</v>
      </c>
      <c r="S1394" s="23">
        <v>0</v>
      </c>
      <c r="T1394" s="23">
        <v>0</v>
      </c>
      <c r="U1394" s="14">
        <v>0</v>
      </c>
      <c r="V1394" s="22">
        <v>0</v>
      </c>
      <c r="W1394" s="22">
        <v>0</v>
      </c>
      <c r="X1394" s="23">
        <v>0</v>
      </c>
      <c r="Y1394" s="23">
        <v>0</v>
      </c>
      <c r="Z1394" s="23">
        <v>0</v>
      </c>
      <c r="AA1394" s="14">
        <v>0</v>
      </c>
      <c r="AB1394" s="22">
        <v>1</v>
      </c>
      <c r="AC1394" s="22">
        <v>1</v>
      </c>
      <c r="AD1394" s="23">
        <v>170.87654935622317</v>
      </c>
      <c r="AE1394" s="23">
        <v>0.17087654935622318</v>
      </c>
      <c r="AF1394" s="23">
        <v>0.23888541599999999</v>
      </c>
      <c r="AG1394" s="14">
        <v>0.14591246817237855</v>
      </c>
      <c r="AH1394" s="22">
        <v>0</v>
      </c>
      <c r="AI1394" s="23">
        <v>0</v>
      </c>
      <c r="AJ1394" s="23">
        <v>0</v>
      </c>
      <c r="AK1394" s="23">
        <v>0</v>
      </c>
      <c r="AL1394" s="14">
        <v>0</v>
      </c>
      <c r="AM1394" s="22">
        <v>996</v>
      </c>
      <c r="AN1394" s="23">
        <v>13900.165000000001</v>
      </c>
      <c r="AO1394" s="23">
        <v>13.90016499999998</v>
      </c>
      <c r="AP1394" s="23">
        <v>12.343346519999985</v>
      </c>
      <c r="AQ1394" s="14">
        <v>7.5393809567685679</v>
      </c>
      <c r="AR1394" s="22">
        <v>996</v>
      </c>
      <c r="AS1394" s="23">
        <v>13900.165000000001</v>
      </c>
      <c r="AT1394" s="23">
        <v>13.90016499999998</v>
      </c>
      <c r="AU1394" s="23">
        <v>12.343346519999985</v>
      </c>
      <c r="AV1394" s="14">
        <v>7.5393809567685679</v>
      </c>
      <c r="AW1394" s="22">
        <v>0</v>
      </c>
      <c r="AX1394" s="22">
        <v>0</v>
      </c>
      <c r="AY1394" s="23">
        <v>0</v>
      </c>
      <c r="AZ1394" s="23">
        <v>0</v>
      </c>
      <c r="BA1394" s="23">
        <v>0</v>
      </c>
      <c r="BB1394" s="14">
        <v>0</v>
      </c>
      <c r="BC1394" s="22">
        <v>7</v>
      </c>
      <c r="BD1394" s="23">
        <v>19250</v>
      </c>
      <c r="BE1394" s="23">
        <v>19.25</v>
      </c>
      <c r="BF1394" s="23">
        <v>34.533345845440827</v>
      </c>
      <c r="BG1394" s="14">
        <v>21.093149221627773</v>
      </c>
      <c r="BH1394" s="22">
        <v>1007</v>
      </c>
      <c r="BI1394" s="23">
        <v>35.325341549356203</v>
      </c>
      <c r="BJ1394" s="23">
        <v>59.103296081440817</v>
      </c>
      <c r="BK1394" s="14">
        <v>36.10060401663825</v>
      </c>
      <c r="BL1394" t="s">
        <v>547</v>
      </c>
    </row>
    <row r="1395" spans="1:64">
      <c r="A1395" t="s">
        <v>2306</v>
      </c>
      <c r="B1395" t="s">
        <v>2299</v>
      </c>
      <c r="C1395" t="s">
        <v>547</v>
      </c>
      <c r="D1395" t="s">
        <v>942</v>
      </c>
      <c r="E1395">
        <v>2021</v>
      </c>
      <c r="F1395" s="23">
        <v>101.01</v>
      </c>
      <c r="G1395" s="23">
        <v>15.31</v>
      </c>
      <c r="H1395" s="22">
        <v>20597</v>
      </c>
      <c r="I1395" s="34">
        <v>153.25</v>
      </c>
      <c r="J1395" s="22">
        <v>3</v>
      </c>
      <c r="K1395" s="22">
        <v>4</v>
      </c>
      <c r="L1395" s="23">
        <v>2085.3000000000002</v>
      </c>
      <c r="M1395" s="23">
        <v>2.0853000000000002</v>
      </c>
      <c r="N1395" s="23">
        <v>12.472179300000001</v>
      </c>
      <c r="O1395" s="14">
        <v>8.14</v>
      </c>
      <c r="P1395" s="22">
        <v>0</v>
      </c>
      <c r="Q1395" s="22">
        <v>0</v>
      </c>
      <c r="R1395" s="23">
        <v>0</v>
      </c>
      <c r="S1395" s="23">
        <v>0</v>
      </c>
      <c r="T1395" s="23">
        <v>0</v>
      </c>
      <c r="U1395" s="14">
        <v>0</v>
      </c>
      <c r="V1395" s="22">
        <v>0</v>
      </c>
      <c r="W1395" s="22">
        <v>0</v>
      </c>
      <c r="X1395" s="23">
        <v>0</v>
      </c>
      <c r="Y1395" s="23">
        <v>0</v>
      </c>
      <c r="Z1395" s="23">
        <v>0</v>
      </c>
      <c r="AA1395" s="14">
        <v>0</v>
      </c>
      <c r="AB1395" s="22">
        <v>1</v>
      </c>
      <c r="AC1395" s="22">
        <v>1</v>
      </c>
      <c r="AD1395" s="23">
        <v>167.89804939999999</v>
      </c>
      <c r="AE1395" s="23">
        <v>0.16789804899999999</v>
      </c>
      <c r="AF1395" s="23">
        <v>0.23472147300000001</v>
      </c>
      <c r="AG1395" s="14">
        <v>0.15</v>
      </c>
      <c r="AH1395" s="22">
        <v>0</v>
      </c>
      <c r="AI1395" s="23">
        <v>0</v>
      </c>
      <c r="AJ1395" s="23">
        <v>0</v>
      </c>
      <c r="AK1395" s="23">
        <v>0</v>
      </c>
      <c r="AL1395" s="14">
        <v>0</v>
      </c>
      <c r="AM1395" s="22">
        <v>1107</v>
      </c>
      <c r="AN1395" s="23">
        <v>15524.614</v>
      </c>
      <c r="AO1395" s="23">
        <v>15.524614</v>
      </c>
      <c r="AP1395" s="23">
        <v>13.89178031</v>
      </c>
      <c r="AQ1395" s="14">
        <v>9.06</v>
      </c>
      <c r="AR1395" s="22">
        <v>1107</v>
      </c>
      <c r="AS1395" s="23">
        <v>15524.614</v>
      </c>
      <c r="AT1395" s="23">
        <v>15.524614</v>
      </c>
      <c r="AU1395" s="23">
        <v>13.89178031</v>
      </c>
      <c r="AV1395" s="14">
        <v>9.06</v>
      </c>
      <c r="AW1395" s="22">
        <v>0</v>
      </c>
      <c r="AX1395" s="22">
        <v>0</v>
      </c>
      <c r="AY1395" s="23">
        <v>0</v>
      </c>
      <c r="AZ1395" s="23">
        <v>0</v>
      </c>
      <c r="BA1395" s="23">
        <v>0</v>
      </c>
      <c r="BB1395" s="14">
        <v>0</v>
      </c>
      <c r="BC1395" s="22">
        <v>7</v>
      </c>
      <c r="BD1395" s="23">
        <v>19250</v>
      </c>
      <c r="BE1395" s="23">
        <v>19.25</v>
      </c>
      <c r="BF1395" s="23">
        <v>30.113077579999999</v>
      </c>
      <c r="BG1395" s="14">
        <v>19.649999999999999</v>
      </c>
      <c r="BH1395" s="22">
        <v>1118</v>
      </c>
      <c r="BI1395" s="23">
        <v>37.03</v>
      </c>
      <c r="BJ1395" s="23">
        <v>56.71</v>
      </c>
      <c r="BK1395" s="14">
        <v>37.01</v>
      </c>
      <c r="BL1395" t="s">
        <v>547</v>
      </c>
    </row>
    <row r="1396" spans="1:64">
      <c r="A1396" t="s">
        <v>2307</v>
      </c>
      <c r="B1396" t="s">
        <v>2299</v>
      </c>
      <c r="C1396" t="s">
        <v>547</v>
      </c>
      <c r="D1396" s="111" t="s">
        <v>942</v>
      </c>
      <c r="E1396" s="110">
        <v>2022</v>
      </c>
      <c r="F1396" s="23"/>
      <c r="G1396" s="23"/>
      <c r="H1396" s="22">
        <v>21025</v>
      </c>
      <c r="I1396" s="34">
        <v>152.37949004736504</v>
      </c>
      <c r="J1396" s="22">
        <v>3</v>
      </c>
      <c r="K1396" s="22">
        <v>4</v>
      </c>
      <c r="L1396" s="23">
        <v>2085.3000000000002</v>
      </c>
      <c r="M1396" s="23">
        <v>2.0853000000000002</v>
      </c>
      <c r="N1396" s="23">
        <v>12.340805400000001</v>
      </c>
      <c r="O1396" s="14">
        <v>8.0987312637442432</v>
      </c>
      <c r="P1396" s="22">
        <v>0</v>
      </c>
      <c r="Q1396" s="22">
        <v>0</v>
      </c>
      <c r="R1396" s="23">
        <v>0</v>
      </c>
      <c r="S1396" s="23">
        <v>0</v>
      </c>
      <c r="T1396" s="23">
        <v>0</v>
      </c>
      <c r="U1396" s="14">
        <v>0</v>
      </c>
      <c r="V1396" s="22">
        <v>0</v>
      </c>
      <c r="W1396" s="22">
        <v>0</v>
      </c>
      <c r="X1396" s="23">
        <v>0</v>
      </c>
      <c r="Y1396" s="23">
        <v>0</v>
      </c>
      <c r="Z1396" s="23">
        <v>0</v>
      </c>
      <c r="AA1396" s="14">
        <v>0</v>
      </c>
      <c r="AB1396" s="22">
        <v>1</v>
      </c>
      <c r="AC1396" s="22">
        <v>1</v>
      </c>
      <c r="AD1396" s="23">
        <v>217.44580686695301</v>
      </c>
      <c r="AE1396" s="23">
        <v>0.217445806866953</v>
      </c>
      <c r="AF1396" s="23">
        <v>0.30398923799999999</v>
      </c>
      <c r="AG1396" s="14">
        <v>0.19949485190264726</v>
      </c>
      <c r="AH1396" s="22">
        <v>0</v>
      </c>
      <c r="AI1396" s="23">
        <v>0</v>
      </c>
      <c r="AJ1396" s="23">
        <v>0</v>
      </c>
      <c r="AK1396" s="23">
        <v>0</v>
      </c>
      <c r="AL1396" s="14">
        <v>0</v>
      </c>
      <c r="AM1396" s="22">
        <v>1282</v>
      </c>
      <c r="AN1396" s="23">
        <v>21425.604000000007</v>
      </c>
      <c r="AO1396" s="23">
        <v>21.425603999999982</v>
      </c>
      <c r="AP1396" s="23">
        <v>21.947615664270021</v>
      </c>
      <c r="AQ1396" s="14">
        <v>14.403261001495615</v>
      </c>
      <c r="AR1396" s="22">
        <v>1282</v>
      </c>
      <c r="AS1396" s="23">
        <v>21425.603999999999</v>
      </c>
      <c r="AT1396" s="23">
        <v>21.425604</v>
      </c>
      <c r="AU1396" s="23">
        <v>21.94761566427</v>
      </c>
      <c r="AV1396" s="14">
        <v>14.403261001495601</v>
      </c>
      <c r="AW1396" s="22">
        <v>0</v>
      </c>
      <c r="AX1396" s="22">
        <v>0</v>
      </c>
      <c r="AY1396" s="23">
        <v>0</v>
      </c>
      <c r="AZ1396" s="23">
        <v>0</v>
      </c>
      <c r="BA1396" s="23">
        <v>0</v>
      </c>
      <c r="BB1396" s="14">
        <v>0</v>
      </c>
      <c r="BC1396" s="22">
        <v>7</v>
      </c>
      <c r="BD1396" s="23">
        <v>19250</v>
      </c>
      <c r="BE1396" s="23">
        <v>19.25</v>
      </c>
      <c r="BF1396" s="23">
        <v>33.635478853459347</v>
      </c>
      <c r="BG1396" s="14">
        <v>22.073494827292194</v>
      </c>
      <c r="BH1396" s="22">
        <v>1293</v>
      </c>
      <c r="BI1396" s="23">
        <v>42.978349806866959</v>
      </c>
      <c r="BJ1396" s="23">
        <v>68.227889155729343</v>
      </c>
      <c r="BK1396" s="14">
        <v>44.774981944434685</v>
      </c>
      <c r="BL1396" t="s">
        <v>547</v>
      </c>
    </row>
    <row r="1397" spans="1:64">
      <c r="A1397" t="s">
        <v>2308</v>
      </c>
      <c r="B1397" t="s">
        <v>2299</v>
      </c>
      <c r="C1397" t="s">
        <v>547</v>
      </c>
      <c r="D1397" t="s">
        <v>942</v>
      </c>
      <c r="E1397">
        <v>2023</v>
      </c>
      <c r="F1397">
        <v>101.01</v>
      </c>
      <c r="G1397">
        <v>15.35</v>
      </c>
      <c r="H1397">
        <v>21597</v>
      </c>
      <c r="I1397">
        <v>152.37949004736504</v>
      </c>
      <c r="J1397">
        <v>3</v>
      </c>
      <c r="K1397">
        <v>4</v>
      </c>
      <c r="L1397">
        <v>2085.3000000000002</v>
      </c>
      <c r="M1397">
        <v>2.0853000000000002</v>
      </c>
      <c r="N1397">
        <v>12.340805</v>
      </c>
      <c r="O1397">
        <v>8.098731001241724</v>
      </c>
      <c r="P1397">
        <v>0</v>
      </c>
      <c r="Q1397">
        <v>0</v>
      </c>
      <c r="R1397">
        <v>0</v>
      </c>
      <c r="S1397">
        <v>0</v>
      </c>
      <c r="T1397">
        <v>0</v>
      </c>
      <c r="U1397">
        <v>0</v>
      </c>
      <c r="V1397">
        <v>0</v>
      </c>
      <c r="W1397">
        <v>0</v>
      </c>
      <c r="X1397">
        <v>0</v>
      </c>
      <c r="Y1397">
        <v>0</v>
      </c>
      <c r="Z1397">
        <v>0</v>
      </c>
      <c r="AA1397">
        <v>0</v>
      </c>
      <c r="AB1397">
        <v>1</v>
      </c>
      <c r="AC1397">
        <v>1</v>
      </c>
      <c r="AD1397">
        <v>160.51369527897</v>
      </c>
      <c r="AE1397">
        <v>0.16051369527897</v>
      </c>
      <c r="AF1397">
        <v>0.22439814599999999</v>
      </c>
      <c r="AG1397">
        <v>0.14726269652841661</v>
      </c>
      <c r="AL1397">
        <v>0</v>
      </c>
      <c r="AM1397">
        <v>1584</v>
      </c>
      <c r="AN1397">
        <v>25330.674999999999</v>
      </c>
      <c r="AO1397">
        <v>25.330674999999999</v>
      </c>
      <c r="AP1397">
        <v>23.75985</v>
      </c>
      <c r="AQ1397">
        <v>15.592551197418093</v>
      </c>
      <c r="AR1397">
        <v>1662</v>
      </c>
      <c r="AS1397">
        <v>25388.786</v>
      </c>
      <c r="AT1397">
        <v>25.388786</v>
      </c>
      <c r="AU1397">
        <v>23.814357195786101</v>
      </c>
      <c r="AV1397">
        <v>15.628321887928449</v>
      </c>
      <c r="AW1397">
        <v>0</v>
      </c>
      <c r="AX1397">
        <v>0</v>
      </c>
      <c r="AY1397">
        <v>0</v>
      </c>
      <c r="AZ1397">
        <v>0</v>
      </c>
      <c r="BA1397">
        <v>0</v>
      </c>
      <c r="BB1397">
        <v>0</v>
      </c>
      <c r="BC1397">
        <v>7</v>
      </c>
      <c r="BD1397">
        <v>19250</v>
      </c>
      <c r="BE1397">
        <v>19.25</v>
      </c>
      <c r="BF1397">
        <v>40.162281</v>
      </c>
      <c r="BG1397">
        <v>26.356749840491076</v>
      </c>
      <c r="BH1397">
        <v>1673</v>
      </c>
      <c r="BI1397">
        <v>46.884599695278965</v>
      </c>
      <c r="BJ1397">
        <v>76.54184134178611</v>
      </c>
      <c r="BK1397">
        <v>50.231065426189673</v>
      </c>
      <c r="BL1397" t="s">
        <v>547</v>
      </c>
    </row>
    <row r="1398" spans="1:64">
      <c r="A1398" t="s">
        <v>2309</v>
      </c>
      <c r="B1398" t="s">
        <v>2299</v>
      </c>
      <c r="C1398" t="s">
        <v>547</v>
      </c>
      <c r="D1398" t="s">
        <v>942</v>
      </c>
      <c r="E1398">
        <v>2024</v>
      </c>
      <c r="F1398">
        <v>101.01</v>
      </c>
      <c r="G1398">
        <v>15.44</v>
      </c>
      <c r="H1398">
        <v>21780</v>
      </c>
      <c r="I1398">
        <v>149.34759766571105</v>
      </c>
      <c r="J1398">
        <v>3</v>
      </c>
      <c r="K1398">
        <v>4</v>
      </c>
      <c r="L1398">
        <v>2085.3000000000002</v>
      </c>
      <c r="M1398">
        <v>2.0853000000000002</v>
      </c>
      <c r="N1398">
        <v>12.340805400000001</v>
      </c>
      <c r="O1398">
        <v>8.26314289140611</v>
      </c>
      <c r="P1398">
        <v>0</v>
      </c>
      <c r="Q1398">
        <v>0</v>
      </c>
      <c r="R1398">
        <v>0</v>
      </c>
      <c r="S1398">
        <v>0</v>
      </c>
      <c r="T1398">
        <v>0</v>
      </c>
      <c r="U1398">
        <v>0</v>
      </c>
      <c r="V1398">
        <v>0</v>
      </c>
      <c r="W1398">
        <v>0</v>
      </c>
      <c r="X1398">
        <v>0</v>
      </c>
      <c r="Y1398">
        <v>0</v>
      </c>
      <c r="Z1398">
        <v>0</v>
      </c>
      <c r="AA1398">
        <v>0</v>
      </c>
      <c r="AB1398">
        <v>1</v>
      </c>
      <c r="AC1398">
        <v>1</v>
      </c>
      <c r="AD1398">
        <v>213.3636652360515</v>
      </c>
      <c r="AE1398">
        <v>0.21336366523605149</v>
      </c>
      <c r="AF1398">
        <v>0.298282404</v>
      </c>
      <c r="AG1398">
        <v>0.19972360363482641</v>
      </c>
      <c r="AH1398">
        <v>0</v>
      </c>
      <c r="AI1398">
        <v>0</v>
      </c>
      <c r="AJ1398">
        <v>0</v>
      </c>
      <c r="AK1398">
        <v>0</v>
      </c>
      <c r="AL1398">
        <v>0</v>
      </c>
      <c r="AM1398">
        <v>1803</v>
      </c>
      <c r="AN1398">
        <v>28611.215000000007</v>
      </c>
      <c r="AO1398">
        <v>28.611214999999959</v>
      </c>
      <c r="AP1398">
        <v>25.805708272466973</v>
      </c>
      <c r="AQ1398">
        <v>17.278957730695218</v>
      </c>
      <c r="AR1398">
        <v>1993</v>
      </c>
      <c r="AS1398">
        <v>28790.22999999997</v>
      </c>
      <c r="AT1398">
        <v>28.790230000000019</v>
      </c>
      <c r="AU1398">
        <v>25.967169743655585</v>
      </c>
      <c r="AV1398">
        <v>17.387068924790231</v>
      </c>
      <c r="AW1398">
        <v>0</v>
      </c>
      <c r="AX1398">
        <v>0</v>
      </c>
      <c r="AY1398">
        <v>0</v>
      </c>
      <c r="AZ1398">
        <v>0</v>
      </c>
      <c r="BA1398">
        <v>0</v>
      </c>
      <c r="BB1398">
        <v>0</v>
      </c>
      <c r="BC1398">
        <v>7</v>
      </c>
      <c r="BD1398">
        <v>19250</v>
      </c>
      <c r="BE1398">
        <v>19.25</v>
      </c>
      <c r="BF1398">
        <v>32.607887640850912</v>
      </c>
      <c r="BG1398">
        <v>21.833553502372411</v>
      </c>
      <c r="BH1398">
        <v>2004</v>
      </c>
      <c r="BI1398">
        <v>50.338893665236071</v>
      </c>
      <c r="BJ1398">
        <v>71.214145188506507</v>
      </c>
      <c r="BK1398">
        <v>47.68348892220358</v>
      </c>
      <c r="BL1398" t="s">
        <v>547</v>
      </c>
    </row>
    <row r="1399" spans="1:64">
      <c r="A1399" t="s">
        <v>2310</v>
      </c>
      <c r="B1399" t="s">
        <v>2311</v>
      </c>
      <c r="C1399" t="s">
        <v>548</v>
      </c>
      <c r="D1399" t="s">
        <v>929</v>
      </c>
      <c r="E1399">
        <v>2012</v>
      </c>
      <c r="F1399" s="23">
        <v>627.99</v>
      </c>
      <c r="G1399" s="23">
        <v>144.19999999999999</v>
      </c>
      <c r="H1399" s="22">
        <v>247827</v>
      </c>
      <c r="I1399" s="34">
        <v>2065.7171699999999</v>
      </c>
      <c r="J1399" s="22">
        <v>20</v>
      </c>
      <c r="K1399" s="22" t="s">
        <v>782</v>
      </c>
      <c r="L1399" s="23">
        <v>14814</v>
      </c>
      <c r="M1399" s="23">
        <v>14.814</v>
      </c>
      <c r="N1399" s="23">
        <v>80.583873999999994</v>
      </c>
      <c r="O1399" s="14">
        <v>3.9010119667059753</v>
      </c>
      <c r="P1399" s="22">
        <v>2</v>
      </c>
      <c r="Q1399" s="22" t="s">
        <v>782</v>
      </c>
      <c r="R1399" s="23">
        <v>1410</v>
      </c>
      <c r="S1399" s="23">
        <v>1.41</v>
      </c>
      <c r="T1399" s="23">
        <v>1.549088</v>
      </c>
      <c r="U1399" s="14">
        <v>7.4990324062611163E-2</v>
      </c>
      <c r="V1399" s="22">
        <v>0</v>
      </c>
      <c r="W1399" s="22" t="s">
        <v>782</v>
      </c>
      <c r="X1399" s="23">
        <v>0</v>
      </c>
      <c r="Y1399" s="23">
        <v>0</v>
      </c>
      <c r="Z1399" s="23">
        <v>0</v>
      </c>
      <c r="AA1399" s="14">
        <v>0</v>
      </c>
      <c r="AB1399" s="22">
        <v>0</v>
      </c>
      <c r="AC1399" s="22" t="s">
        <v>782</v>
      </c>
      <c r="AD1399" s="23">
        <v>0</v>
      </c>
      <c r="AE1399" s="23">
        <v>0</v>
      </c>
      <c r="AF1399" s="23">
        <v>0</v>
      </c>
      <c r="AG1399" s="14">
        <v>0</v>
      </c>
      <c r="AH1399" s="22" t="s">
        <v>782</v>
      </c>
      <c r="AI1399" s="23" t="s">
        <v>782</v>
      </c>
      <c r="AJ1399" s="23" t="s">
        <v>782</v>
      </c>
      <c r="AK1399" s="23" t="s">
        <v>782</v>
      </c>
      <c r="AL1399" s="14" t="s">
        <v>782</v>
      </c>
      <c r="AM1399" s="22" t="s">
        <v>782</v>
      </c>
      <c r="AN1399" s="23" t="s">
        <v>782</v>
      </c>
      <c r="AO1399" s="23" t="s">
        <v>782</v>
      </c>
      <c r="AP1399" s="23" t="s">
        <v>782</v>
      </c>
      <c r="AQ1399" s="14" t="s">
        <v>782</v>
      </c>
      <c r="AR1399" s="22">
        <v>5040</v>
      </c>
      <c r="AS1399" s="23">
        <v>91900.982000000004</v>
      </c>
      <c r="AT1399" s="23">
        <v>91.900981999999999</v>
      </c>
      <c r="AU1399" s="23">
        <v>78.181601999999984</v>
      </c>
      <c r="AV1399" s="14">
        <v>3.7847195702981931</v>
      </c>
      <c r="AW1399" s="22">
        <v>0</v>
      </c>
      <c r="AX1399" s="22" t="s">
        <v>782</v>
      </c>
      <c r="AY1399" s="23">
        <v>0</v>
      </c>
      <c r="AZ1399" s="23">
        <v>0</v>
      </c>
      <c r="BA1399" s="23">
        <v>0</v>
      </c>
      <c r="BB1399" s="14">
        <v>0</v>
      </c>
      <c r="BC1399" s="22">
        <v>123</v>
      </c>
      <c r="BD1399" s="23">
        <v>157965</v>
      </c>
      <c r="BE1399" s="23">
        <v>157.965</v>
      </c>
      <c r="BF1399" s="23">
        <v>252.270105</v>
      </c>
      <c r="BG1399" s="14">
        <v>12.21222869537363</v>
      </c>
      <c r="BH1399" s="22">
        <v>5185</v>
      </c>
      <c r="BI1399" s="23">
        <v>266.08998200000002</v>
      </c>
      <c r="BJ1399" s="23">
        <v>412.58466900000002</v>
      </c>
      <c r="BK1399" s="14">
        <v>19.972950556440413</v>
      </c>
      <c r="BL1399" t="s">
        <v>548</v>
      </c>
    </row>
    <row r="1400" spans="1:64">
      <c r="A1400" t="s">
        <v>2312</v>
      </c>
      <c r="B1400" t="s">
        <v>2311</v>
      </c>
      <c r="C1400" t="s">
        <v>548</v>
      </c>
      <c r="D1400" t="s">
        <v>929</v>
      </c>
      <c r="E1400">
        <v>2015</v>
      </c>
      <c r="F1400" s="23">
        <v>627.99</v>
      </c>
      <c r="G1400" s="23">
        <v>142.05000000000001</v>
      </c>
      <c r="H1400" s="22">
        <v>252527</v>
      </c>
      <c r="I1400" s="29">
        <v>2031.1627138028146</v>
      </c>
      <c r="J1400" s="28">
        <v>22</v>
      </c>
      <c r="K1400" s="28">
        <v>25</v>
      </c>
      <c r="L1400" s="30">
        <v>14342</v>
      </c>
      <c r="M1400" s="31">
        <v>14.342000000000001</v>
      </c>
      <c r="N1400" s="30">
        <v>85.784593149687922</v>
      </c>
      <c r="O1400" s="32">
        <v>4.2234229964313874</v>
      </c>
      <c r="P1400" s="28">
        <v>2</v>
      </c>
      <c r="Q1400" s="28">
        <v>2</v>
      </c>
      <c r="R1400" s="30">
        <v>1410</v>
      </c>
      <c r="S1400" s="31">
        <v>1.41</v>
      </c>
      <c r="T1400" s="30">
        <v>2.3943779999999997</v>
      </c>
      <c r="U1400" s="32">
        <v>0.11788213636105799</v>
      </c>
      <c r="V1400" s="28">
        <v>0</v>
      </c>
      <c r="W1400" s="28">
        <v>0</v>
      </c>
      <c r="X1400" s="30">
        <v>0</v>
      </c>
      <c r="Y1400" s="31">
        <v>0</v>
      </c>
      <c r="Z1400" s="30">
        <v>0</v>
      </c>
      <c r="AA1400" s="18">
        <v>0</v>
      </c>
      <c r="AB1400" s="28">
        <v>7</v>
      </c>
      <c r="AC1400" s="22" t="s">
        <v>782</v>
      </c>
      <c r="AD1400" s="30">
        <v>0</v>
      </c>
      <c r="AE1400" s="19">
        <v>0</v>
      </c>
      <c r="AF1400" s="30">
        <v>2.134128864</v>
      </c>
      <c r="AG1400" s="18">
        <v>0.10506932061609228</v>
      </c>
      <c r="AH1400" s="22" t="s">
        <v>782</v>
      </c>
      <c r="AI1400" s="23" t="s">
        <v>782</v>
      </c>
      <c r="AJ1400" s="23" t="s">
        <v>782</v>
      </c>
      <c r="AK1400" s="23" t="s">
        <v>782</v>
      </c>
      <c r="AL1400" s="14" t="s">
        <v>782</v>
      </c>
      <c r="AM1400" s="22" t="s">
        <v>782</v>
      </c>
      <c r="AN1400" s="23" t="s">
        <v>782</v>
      </c>
      <c r="AO1400" s="23" t="s">
        <v>782</v>
      </c>
      <c r="AP1400" s="23" t="s">
        <v>782</v>
      </c>
      <c r="AQ1400" s="14" t="s">
        <v>782</v>
      </c>
      <c r="AR1400" s="28">
        <v>6040</v>
      </c>
      <c r="AS1400" s="30">
        <v>104790.53200000001</v>
      </c>
      <c r="AT1400" s="33">
        <v>104.79053200000001</v>
      </c>
      <c r="AU1400" s="30">
        <v>93.071049428572252</v>
      </c>
      <c r="AV1400" s="18">
        <v>4.5821562593733001</v>
      </c>
      <c r="AW1400" s="28">
        <v>0</v>
      </c>
      <c r="AX1400" s="22" t="s">
        <v>782</v>
      </c>
      <c r="AY1400" s="30">
        <v>0</v>
      </c>
      <c r="AZ1400" s="19">
        <v>0</v>
      </c>
      <c r="BA1400" s="30">
        <v>0</v>
      </c>
      <c r="BB1400" s="18">
        <v>0</v>
      </c>
      <c r="BC1400" s="28">
        <v>126</v>
      </c>
      <c r="BD1400" s="30">
        <v>181405</v>
      </c>
      <c r="BE1400" s="19">
        <v>181.405</v>
      </c>
      <c r="BF1400" s="30">
        <v>292.3536323570533</v>
      </c>
      <c r="BG1400" s="18">
        <v>14.393412717275542</v>
      </c>
      <c r="BH1400" s="13">
        <v>6197</v>
      </c>
      <c r="BI1400" s="19">
        <v>301.94753200000002</v>
      </c>
      <c r="BJ1400" s="19">
        <v>475.7377817993135</v>
      </c>
      <c r="BK1400" s="18">
        <v>23.421943430057379</v>
      </c>
      <c r="BL1400" t="s">
        <v>548</v>
      </c>
    </row>
    <row r="1401" spans="1:64">
      <c r="A1401" t="s">
        <v>2313</v>
      </c>
      <c r="B1401" t="s">
        <v>2311</v>
      </c>
      <c r="C1401" t="s">
        <v>548</v>
      </c>
      <c r="D1401" t="s">
        <v>929</v>
      </c>
      <c r="E1401">
        <v>2016</v>
      </c>
      <c r="F1401" s="23">
        <v>627.99</v>
      </c>
      <c r="G1401" s="23">
        <v>142.94999999999999</v>
      </c>
      <c r="H1401" s="22">
        <v>252651</v>
      </c>
      <c r="I1401" s="29">
        <v>2147.0889113978014</v>
      </c>
      <c r="J1401" s="28">
        <v>22</v>
      </c>
      <c r="K1401" s="28">
        <v>25</v>
      </c>
      <c r="L1401" s="30">
        <v>14342</v>
      </c>
      <c r="M1401" s="31">
        <v>14.342000000000001</v>
      </c>
      <c r="N1401" s="30">
        <v>85.779502000000008</v>
      </c>
      <c r="O1401" s="32">
        <v>3.9951536959946243</v>
      </c>
      <c r="P1401" s="28">
        <v>2</v>
      </c>
      <c r="Q1401" s="28">
        <v>2</v>
      </c>
      <c r="R1401" s="30">
        <v>1410</v>
      </c>
      <c r="S1401" s="31">
        <v>1.41</v>
      </c>
      <c r="T1401" s="30">
        <v>2.5244134999999996</v>
      </c>
      <c r="U1401" s="32">
        <v>0.11757377566430408</v>
      </c>
      <c r="V1401" s="28">
        <v>0</v>
      </c>
      <c r="W1401" s="28">
        <v>0</v>
      </c>
      <c r="X1401" s="30">
        <v>0</v>
      </c>
      <c r="Y1401" s="31">
        <v>0</v>
      </c>
      <c r="Z1401" s="30">
        <v>0</v>
      </c>
      <c r="AA1401" s="18">
        <v>0</v>
      </c>
      <c r="AB1401" s="28">
        <v>7</v>
      </c>
      <c r="AC1401" s="22" t="s">
        <v>782</v>
      </c>
      <c r="AD1401" s="30">
        <v>0</v>
      </c>
      <c r="AE1401" s="19">
        <v>0</v>
      </c>
      <c r="AF1401" s="30">
        <v>2.6350049250000001</v>
      </c>
      <c r="AG1401" s="18">
        <v>0.12272453697711823</v>
      </c>
      <c r="AH1401" s="22" t="s">
        <v>782</v>
      </c>
      <c r="AI1401" s="23" t="s">
        <v>782</v>
      </c>
      <c r="AJ1401" s="23" t="s">
        <v>782</v>
      </c>
      <c r="AK1401" s="23" t="s">
        <v>782</v>
      </c>
      <c r="AL1401" s="14" t="s">
        <v>782</v>
      </c>
      <c r="AM1401" s="22" t="s">
        <v>782</v>
      </c>
      <c r="AN1401" s="23" t="s">
        <v>782</v>
      </c>
      <c r="AO1401" s="23" t="s">
        <v>782</v>
      </c>
      <c r="AP1401" s="23" t="s">
        <v>782</v>
      </c>
      <c r="AQ1401" s="14" t="s">
        <v>782</v>
      </c>
      <c r="AR1401" s="28">
        <v>6335</v>
      </c>
      <c r="AS1401" s="30">
        <v>107890.10199999994</v>
      </c>
      <c r="AT1401" s="33">
        <v>107.89010199999994</v>
      </c>
      <c r="AU1401" s="30">
        <v>95.80641057600009</v>
      </c>
      <c r="AV1401" s="18">
        <v>4.4621538524749793</v>
      </c>
      <c r="AW1401" s="28">
        <v>0</v>
      </c>
      <c r="AX1401" s="22" t="s">
        <v>782</v>
      </c>
      <c r="AY1401" s="30">
        <v>0</v>
      </c>
      <c r="AZ1401" s="19">
        <v>0</v>
      </c>
      <c r="BA1401" s="30">
        <v>0</v>
      </c>
      <c r="BB1401" s="18">
        <v>0</v>
      </c>
      <c r="BC1401" s="28">
        <v>128</v>
      </c>
      <c r="BD1401" s="30">
        <v>186405</v>
      </c>
      <c r="BE1401" s="19">
        <v>186.405</v>
      </c>
      <c r="BF1401" s="30">
        <v>302.84405637381337</v>
      </c>
      <c r="BG1401" s="18">
        <v>14.104867980369537</v>
      </c>
      <c r="BH1401" s="13">
        <v>6494</v>
      </c>
      <c r="BI1401" s="19">
        <v>310.04710199999994</v>
      </c>
      <c r="BJ1401" s="19">
        <v>489.58938737481344</v>
      </c>
      <c r="BK1401" s="18">
        <v>22.802473841480563</v>
      </c>
      <c r="BL1401" t="s">
        <v>548</v>
      </c>
    </row>
    <row r="1402" spans="1:64">
      <c r="A1402" t="s">
        <v>2314</v>
      </c>
      <c r="B1402" t="s">
        <v>2311</v>
      </c>
      <c r="C1402" t="s">
        <v>548</v>
      </c>
      <c r="D1402" t="s">
        <v>929</v>
      </c>
      <c r="E1402">
        <v>2017</v>
      </c>
      <c r="F1402" s="23">
        <v>627.91</v>
      </c>
      <c r="G1402" s="23">
        <v>143.35</v>
      </c>
      <c r="H1402" s="22">
        <v>253106</v>
      </c>
      <c r="I1402" s="29">
        <v>1988.1502784648667</v>
      </c>
      <c r="J1402" s="28">
        <v>24</v>
      </c>
      <c r="K1402" s="28">
        <v>28</v>
      </c>
      <c r="L1402" s="30">
        <v>14947</v>
      </c>
      <c r="M1402" s="31">
        <v>14.946999999999999</v>
      </c>
      <c r="N1402" s="30">
        <v>89.398007000000021</v>
      </c>
      <c r="O1402" s="32">
        <v>4.4965417337077724</v>
      </c>
      <c r="P1402" s="28">
        <v>2</v>
      </c>
      <c r="Q1402" s="28">
        <v>2</v>
      </c>
      <c r="R1402" s="30">
        <v>1410</v>
      </c>
      <c r="S1402" s="31">
        <v>1.41</v>
      </c>
      <c r="T1402" s="30">
        <v>3.3149100000000002</v>
      </c>
      <c r="U1402" s="32">
        <v>0.16673337201449279</v>
      </c>
      <c r="V1402" s="28">
        <v>0</v>
      </c>
      <c r="W1402" s="28">
        <v>0</v>
      </c>
      <c r="X1402" s="30">
        <v>0</v>
      </c>
      <c r="Y1402" s="31">
        <v>0</v>
      </c>
      <c r="Z1402" s="30">
        <v>0</v>
      </c>
      <c r="AA1402" s="18">
        <v>0</v>
      </c>
      <c r="AB1402" s="28">
        <v>8</v>
      </c>
      <c r="AC1402" s="22" t="s">
        <v>782</v>
      </c>
      <c r="AD1402" s="30">
        <v>99</v>
      </c>
      <c r="AE1402" s="19">
        <v>9.9000000000000005E-2</v>
      </c>
      <c r="AF1402" s="30">
        <v>3.9294789994019999</v>
      </c>
      <c r="AG1402" s="18">
        <v>0.19764496889219629</v>
      </c>
      <c r="AH1402" s="22" t="s">
        <v>782</v>
      </c>
      <c r="AI1402" s="23" t="s">
        <v>782</v>
      </c>
      <c r="AJ1402" s="23" t="s">
        <v>782</v>
      </c>
      <c r="AK1402" s="23" t="s">
        <v>782</v>
      </c>
      <c r="AL1402" s="14" t="s">
        <v>782</v>
      </c>
      <c r="AM1402" s="22" t="s">
        <v>782</v>
      </c>
      <c r="AN1402" s="23" t="s">
        <v>782</v>
      </c>
      <c r="AO1402" s="23" t="s">
        <v>782</v>
      </c>
      <c r="AP1402" s="23" t="s">
        <v>782</v>
      </c>
      <c r="AQ1402" s="14" t="s">
        <v>782</v>
      </c>
      <c r="AR1402" s="28">
        <v>6626</v>
      </c>
      <c r="AS1402" s="30">
        <v>111936.82299999995</v>
      </c>
      <c r="AT1402" s="33">
        <v>111.93682299999995</v>
      </c>
      <c r="AU1402" s="30">
        <v>99.399898824000132</v>
      </c>
      <c r="AV1402" s="18">
        <v>4.9996169756720263</v>
      </c>
      <c r="AW1402" s="28">
        <v>0</v>
      </c>
      <c r="AX1402" s="22" t="s">
        <v>782</v>
      </c>
      <c r="AY1402" s="30">
        <v>0</v>
      </c>
      <c r="AZ1402" s="19">
        <v>0</v>
      </c>
      <c r="BA1402" s="30">
        <v>0</v>
      </c>
      <c r="BB1402" s="18">
        <v>0</v>
      </c>
      <c r="BC1402" s="28">
        <v>144</v>
      </c>
      <c r="BD1402" s="30">
        <v>231011</v>
      </c>
      <c r="BE1402" s="19">
        <v>231.011</v>
      </c>
      <c r="BF1402" s="30">
        <v>423.80104131735771</v>
      </c>
      <c r="BG1402" s="18">
        <v>21.316348462581615</v>
      </c>
      <c r="BH1402" s="13">
        <v>6804</v>
      </c>
      <c r="BI1402" s="19">
        <v>359.40382299999993</v>
      </c>
      <c r="BJ1402" s="19">
        <v>619.8433361407599</v>
      </c>
      <c r="BK1402" s="18">
        <v>31.176885512868104</v>
      </c>
      <c r="BL1402" t="s">
        <v>548</v>
      </c>
    </row>
    <row r="1403" spans="1:64">
      <c r="A1403" t="s">
        <v>2315</v>
      </c>
      <c r="B1403" t="s">
        <v>2311</v>
      </c>
      <c r="C1403" t="s">
        <v>548</v>
      </c>
      <c r="D1403" t="s">
        <v>929</v>
      </c>
      <c r="E1403">
        <v>2018</v>
      </c>
      <c r="F1403" s="23">
        <v>627.91</v>
      </c>
      <c r="G1403" s="23">
        <v>144.97999999999999</v>
      </c>
      <c r="H1403" s="22">
        <v>254322</v>
      </c>
      <c r="I1403" s="29">
        <v>1988.291582677977</v>
      </c>
      <c r="J1403" s="28">
        <v>25</v>
      </c>
      <c r="K1403" s="28">
        <v>28</v>
      </c>
      <c r="L1403" s="30">
        <v>14732</v>
      </c>
      <c r="M1403" s="31">
        <v>14.731999999999999</v>
      </c>
      <c r="N1403" s="30">
        <v>88.112092000000018</v>
      </c>
      <c r="O1403" s="32">
        <v>4.4315478055449091</v>
      </c>
      <c r="P1403" s="28">
        <v>2</v>
      </c>
      <c r="Q1403" s="28">
        <v>2</v>
      </c>
      <c r="R1403" s="30">
        <v>1410</v>
      </c>
      <c r="S1403" s="31">
        <v>1.41</v>
      </c>
      <c r="T1403" s="30">
        <v>1.902506375</v>
      </c>
      <c r="U1403" s="32">
        <v>9.5685481524674806E-2</v>
      </c>
      <c r="V1403" s="28">
        <v>0</v>
      </c>
      <c r="W1403" s="28">
        <v>0</v>
      </c>
      <c r="X1403" s="30">
        <v>0</v>
      </c>
      <c r="Y1403" s="31">
        <v>0</v>
      </c>
      <c r="Z1403" s="30">
        <v>0</v>
      </c>
      <c r="AA1403" s="18">
        <v>0</v>
      </c>
      <c r="AB1403" s="28">
        <v>8</v>
      </c>
      <c r="AC1403" s="22" t="s">
        <v>782</v>
      </c>
      <c r="AD1403" s="30">
        <v>184</v>
      </c>
      <c r="AE1403" s="19">
        <v>0.184</v>
      </c>
      <c r="AF1403" s="30">
        <v>2.6651180399999999</v>
      </c>
      <c r="AG1403" s="18">
        <v>0.1340406036628905</v>
      </c>
      <c r="AH1403" s="22" t="s">
        <v>782</v>
      </c>
      <c r="AI1403" s="23" t="s">
        <v>782</v>
      </c>
      <c r="AJ1403" s="23" t="s">
        <v>782</v>
      </c>
      <c r="AK1403" s="23" t="s">
        <v>782</v>
      </c>
      <c r="AL1403" s="14" t="s">
        <v>782</v>
      </c>
      <c r="AM1403" s="22" t="s">
        <v>782</v>
      </c>
      <c r="AN1403" s="23" t="s">
        <v>782</v>
      </c>
      <c r="AO1403" s="23" t="s">
        <v>782</v>
      </c>
      <c r="AP1403" s="23" t="s">
        <v>782</v>
      </c>
      <c r="AQ1403" s="14" t="s">
        <v>782</v>
      </c>
      <c r="AR1403" s="28">
        <v>6929</v>
      </c>
      <c r="AS1403" s="30">
        <v>115549.34499999994</v>
      </c>
      <c r="AT1403" s="33">
        <v>115.54934499999995</v>
      </c>
      <c r="AU1403" s="30">
        <v>102.60781836000014</v>
      </c>
      <c r="AV1403" s="18">
        <v>5.1606021598602965</v>
      </c>
      <c r="AW1403" s="28">
        <v>0</v>
      </c>
      <c r="AX1403" s="22" t="s">
        <v>782</v>
      </c>
      <c r="AY1403" s="30">
        <v>0</v>
      </c>
      <c r="AZ1403" s="19">
        <v>0</v>
      </c>
      <c r="BA1403" s="30">
        <v>0</v>
      </c>
      <c r="BB1403" s="18">
        <v>0</v>
      </c>
      <c r="BC1403" s="28">
        <v>144</v>
      </c>
      <c r="BD1403" s="30">
        <v>231111</v>
      </c>
      <c r="BE1403" s="19">
        <v>231.11099999999999</v>
      </c>
      <c r="BF1403" s="30">
        <v>424.29357188082849</v>
      </c>
      <c r="BG1403" s="18">
        <v>21.339605095011205</v>
      </c>
      <c r="BH1403" s="13">
        <v>7108</v>
      </c>
      <c r="BI1403" s="19">
        <v>362.98634499999991</v>
      </c>
      <c r="BJ1403" s="19">
        <v>619.58110665582865</v>
      </c>
      <c r="BK1403" s="18">
        <v>31.161481145603975</v>
      </c>
      <c r="BL1403" t="s">
        <v>548</v>
      </c>
    </row>
    <row r="1404" spans="1:64">
      <c r="A1404" t="s">
        <v>2316</v>
      </c>
      <c r="B1404" t="s">
        <v>2311</v>
      </c>
      <c r="C1404" t="s">
        <v>548</v>
      </c>
      <c r="D1404" t="s">
        <v>929</v>
      </c>
      <c r="E1404">
        <v>2019</v>
      </c>
      <c r="F1404" s="23">
        <v>627.91</v>
      </c>
      <c r="G1404" s="23">
        <v>147.68</v>
      </c>
      <c r="H1404" s="22">
        <v>255555</v>
      </c>
      <c r="I1404" s="34">
        <v>2039.3807697478749</v>
      </c>
      <c r="J1404" s="22">
        <v>26</v>
      </c>
      <c r="K1404" s="22">
        <v>29</v>
      </c>
      <c r="L1404" s="23">
        <v>14807</v>
      </c>
      <c r="M1404" s="23">
        <v>14.807</v>
      </c>
      <c r="N1404" s="23">
        <v>88.560667000000009</v>
      </c>
      <c r="O1404" s="14">
        <v>4.3425273158258042</v>
      </c>
      <c r="P1404" s="22">
        <v>2</v>
      </c>
      <c r="Q1404" s="22">
        <v>2</v>
      </c>
      <c r="R1404" s="23">
        <v>1410</v>
      </c>
      <c r="S1404" s="23">
        <v>1.41</v>
      </c>
      <c r="T1404" s="23">
        <v>1.1004</v>
      </c>
      <c r="U1404" s="14">
        <v>5.3957554975672381E-2</v>
      </c>
      <c r="V1404" s="22">
        <v>0</v>
      </c>
      <c r="W1404" s="22">
        <v>0</v>
      </c>
      <c r="X1404" s="23">
        <v>0</v>
      </c>
      <c r="Y1404" s="23">
        <v>0</v>
      </c>
      <c r="Z1404" s="23">
        <v>0</v>
      </c>
      <c r="AA1404" s="14">
        <v>0</v>
      </c>
      <c r="AB1404" s="22">
        <v>7</v>
      </c>
      <c r="AC1404" s="22">
        <v>8</v>
      </c>
      <c r="AD1404" s="23">
        <v>2309.5512918454933</v>
      </c>
      <c r="AE1404" s="23">
        <v>2.3095512918454935</v>
      </c>
      <c r="AF1404" s="23">
        <v>3.4335207059999995</v>
      </c>
      <c r="AG1404" s="14">
        <v>0.16836094352426789</v>
      </c>
      <c r="AH1404" s="22">
        <v>3</v>
      </c>
      <c r="AI1404" s="23">
        <v>1334.22</v>
      </c>
      <c r="AJ1404" s="23">
        <v>1.33422</v>
      </c>
      <c r="AK1404" s="23">
        <v>1.1847873600000001</v>
      </c>
      <c r="AL1404" s="14">
        <v>5.8095446302873263E-2</v>
      </c>
      <c r="AM1404" s="22">
        <v>7383</v>
      </c>
      <c r="AN1404" s="23">
        <v>121118.38499999998</v>
      </c>
      <c r="AO1404" s="23">
        <v>121.11838499999998</v>
      </c>
      <c r="AP1404" s="23">
        <v>107.55312588000015</v>
      </c>
      <c r="AQ1404" s="14">
        <v>5.2738128884728459</v>
      </c>
      <c r="AR1404" s="22">
        <v>7386</v>
      </c>
      <c r="AS1404" s="23">
        <v>122452.60499999998</v>
      </c>
      <c r="AT1404" s="23">
        <v>122.45260499999998</v>
      </c>
      <c r="AU1404" s="23">
        <v>108.73791324000015</v>
      </c>
      <c r="AV1404" s="14">
        <v>5.3319083347757186</v>
      </c>
      <c r="AW1404" s="22">
        <v>0</v>
      </c>
      <c r="AX1404" s="22" t="s">
        <v>782</v>
      </c>
      <c r="AY1404" s="23">
        <v>0</v>
      </c>
      <c r="AZ1404" s="23">
        <v>0</v>
      </c>
      <c r="BA1404" s="23">
        <v>0</v>
      </c>
      <c r="BB1404" s="14">
        <v>0</v>
      </c>
      <c r="BC1404" s="22">
        <v>146</v>
      </c>
      <c r="BD1404" s="23">
        <v>235386</v>
      </c>
      <c r="BE1404" s="23">
        <v>235.386</v>
      </c>
      <c r="BF1404" s="23">
        <v>424.83160874800819</v>
      </c>
      <c r="BG1404" s="14">
        <v>20.831402112344591</v>
      </c>
      <c r="BH1404" s="22">
        <v>7567</v>
      </c>
      <c r="BI1404" s="23">
        <v>376.36515629184544</v>
      </c>
      <c r="BJ1404" s="23">
        <v>626.6641096940084</v>
      </c>
      <c r="BK1404" s="14">
        <v>30.728156261446056</v>
      </c>
      <c r="BL1404" t="s">
        <v>548</v>
      </c>
    </row>
    <row r="1405" spans="1:64">
      <c r="A1405" t="s">
        <v>2317</v>
      </c>
      <c r="B1405" t="s">
        <v>2311</v>
      </c>
      <c r="C1405" t="s">
        <v>548</v>
      </c>
      <c r="D1405" t="s">
        <v>929</v>
      </c>
      <c r="E1405">
        <v>2020</v>
      </c>
      <c r="F1405" s="23">
        <v>627.91</v>
      </c>
      <c r="G1405" s="23">
        <v>150.16999999999999</v>
      </c>
      <c r="H1405" s="22">
        <v>256458</v>
      </c>
      <c r="I1405" s="34">
        <v>2057.7921891865599</v>
      </c>
      <c r="J1405" s="22">
        <v>26</v>
      </c>
      <c r="K1405" s="22">
        <v>28</v>
      </c>
      <c r="L1405" s="23">
        <v>14632</v>
      </c>
      <c r="M1405" s="23">
        <v>14.632</v>
      </c>
      <c r="N1405" s="23">
        <v>87.513992000000016</v>
      </c>
      <c r="O1405" s="14">
        <v>4.2528099999540814</v>
      </c>
      <c r="P1405" s="22">
        <v>2</v>
      </c>
      <c r="Q1405" s="22">
        <v>2</v>
      </c>
      <c r="R1405" s="23">
        <v>1410</v>
      </c>
      <c r="S1405" s="23">
        <v>1.41</v>
      </c>
      <c r="T1405" s="23">
        <v>0.21829999999999999</v>
      </c>
      <c r="U1405" s="14">
        <v>1.060845702239221E-2</v>
      </c>
      <c r="V1405" s="22">
        <v>0</v>
      </c>
      <c r="W1405" s="22">
        <v>0</v>
      </c>
      <c r="X1405" s="23">
        <v>0</v>
      </c>
      <c r="Y1405" s="23">
        <v>0</v>
      </c>
      <c r="Z1405" s="23">
        <v>0</v>
      </c>
      <c r="AA1405" s="14">
        <v>0</v>
      </c>
      <c r="AB1405" s="22">
        <v>7</v>
      </c>
      <c r="AC1405" s="22">
        <v>8</v>
      </c>
      <c r="AD1405" s="23">
        <v>2331.6956266094421</v>
      </c>
      <c r="AE1405" s="23">
        <v>2.331695626609442</v>
      </c>
      <c r="AF1405" s="23">
        <v>3.9676384859999998</v>
      </c>
      <c r="AG1405" s="14">
        <v>0.19281045514942874</v>
      </c>
      <c r="AH1405" s="22">
        <v>5</v>
      </c>
      <c r="AI1405" s="23">
        <v>1339.82</v>
      </c>
      <c r="AJ1405" s="23">
        <v>1.33982</v>
      </c>
      <c r="AK1405" s="23">
        <v>1.1897601600000001</v>
      </c>
      <c r="AL1405" s="14">
        <v>5.7817313441660467E-2</v>
      </c>
      <c r="AM1405" s="22">
        <v>8190</v>
      </c>
      <c r="AN1405" s="23">
        <v>133730.99</v>
      </c>
      <c r="AO1405" s="23">
        <v>133.73098999999999</v>
      </c>
      <c r="AP1405" s="23">
        <v>118.75311912000015</v>
      </c>
      <c r="AQ1405" s="14">
        <v>5.7708994982113797</v>
      </c>
      <c r="AR1405" s="22">
        <v>8195</v>
      </c>
      <c r="AS1405" s="23">
        <v>135070.81</v>
      </c>
      <c r="AT1405" s="23">
        <v>135.07080999999999</v>
      </c>
      <c r="AU1405" s="23">
        <v>119.94287928000016</v>
      </c>
      <c r="AV1405" s="14">
        <v>5.8287168116530408</v>
      </c>
      <c r="AW1405" s="22">
        <v>0</v>
      </c>
      <c r="AX1405" s="22">
        <v>0</v>
      </c>
      <c r="AY1405" s="23">
        <v>0</v>
      </c>
      <c r="AZ1405" s="23">
        <v>0</v>
      </c>
      <c r="BA1405" s="23">
        <v>0</v>
      </c>
      <c r="BB1405" s="14">
        <v>0</v>
      </c>
      <c r="BC1405" s="22">
        <v>150</v>
      </c>
      <c r="BD1405" s="23">
        <v>254136</v>
      </c>
      <c r="BE1405" s="23">
        <v>254.136</v>
      </c>
      <c r="BF1405" s="23">
        <v>478.43463785633611</v>
      </c>
      <c r="BG1405" s="14">
        <v>23.249900566755485</v>
      </c>
      <c r="BH1405" s="22">
        <v>8380</v>
      </c>
      <c r="BI1405" s="23">
        <v>407.58050562660947</v>
      </c>
      <c r="BJ1405" s="23">
        <v>690.07744762233631</v>
      </c>
      <c r="BK1405" s="14">
        <v>33.534846290534432</v>
      </c>
      <c r="BL1405" t="s">
        <v>548</v>
      </c>
    </row>
    <row r="1406" spans="1:64">
      <c r="A1406" t="s">
        <v>2318</v>
      </c>
      <c r="B1406" t="s">
        <v>2311</v>
      </c>
      <c r="C1406" t="s">
        <v>548</v>
      </c>
      <c r="D1406" t="s">
        <v>929</v>
      </c>
      <c r="E1406">
        <v>2021</v>
      </c>
      <c r="F1406" s="23">
        <v>627.91</v>
      </c>
      <c r="G1406" s="23">
        <v>151.88999999999999</v>
      </c>
      <c r="H1406" s="22">
        <v>258306</v>
      </c>
      <c r="I1406" s="34">
        <v>1922.84</v>
      </c>
      <c r="J1406" s="22">
        <v>30</v>
      </c>
      <c r="K1406" s="22">
        <v>36</v>
      </c>
      <c r="L1406" s="23">
        <v>17418.400000000001</v>
      </c>
      <c r="M1406" s="23">
        <v>17.420000000000002</v>
      </c>
      <c r="N1406" s="23">
        <v>104.18</v>
      </c>
      <c r="O1406" s="14">
        <v>5.42</v>
      </c>
      <c r="P1406" s="22">
        <v>2</v>
      </c>
      <c r="Q1406" s="22">
        <v>2</v>
      </c>
      <c r="R1406" s="23">
        <v>1410</v>
      </c>
      <c r="S1406" s="23">
        <v>1.41</v>
      </c>
      <c r="T1406" s="23">
        <v>0.73780000000000001</v>
      </c>
      <c r="U1406" s="14">
        <v>0.04</v>
      </c>
      <c r="V1406" s="22">
        <v>0</v>
      </c>
      <c r="W1406" s="22">
        <v>0</v>
      </c>
      <c r="X1406" s="23">
        <v>0</v>
      </c>
      <c r="Y1406" s="23">
        <v>0</v>
      </c>
      <c r="Z1406" s="23">
        <v>0</v>
      </c>
      <c r="AA1406" s="14">
        <v>0</v>
      </c>
      <c r="AB1406" s="22">
        <v>7</v>
      </c>
      <c r="AC1406" s="22">
        <v>0</v>
      </c>
      <c r="AD1406" s="23">
        <v>1272.395882</v>
      </c>
      <c r="AE1406" s="23">
        <v>1.27</v>
      </c>
      <c r="AF1406" s="23">
        <v>3.79</v>
      </c>
      <c r="AG1406" s="14">
        <v>0.2</v>
      </c>
      <c r="AH1406" s="22">
        <v>7</v>
      </c>
      <c r="AI1406" s="23">
        <v>3469.4450000000002</v>
      </c>
      <c r="AJ1406" s="23">
        <v>3</v>
      </c>
      <c r="AK1406" s="23">
        <v>3.1</v>
      </c>
      <c r="AL1406" s="14">
        <v>0.16</v>
      </c>
      <c r="AM1406" s="22">
        <v>9223</v>
      </c>
      <c r="AN1406" s="23">
        <v>145416.71400000001</v>
      </c>
      <c r="AO1406" s="23">
        <v>145</v>
      </c>
      <c r="AP1406" s="23">
        <v>130.12</v>
      </c>
      <c r="AQ1406" s="14">
        <v>6.77</v>
      </c>
      <c r="AR1406" s="22">
        <v>9230</v>
      </c>
      <c r="AS1406" s="23">
        <v>148886.15900000001</v>
      </c>
      <c r="AT1406" s="23">
        <v>149</v>
      </c>
      <c r="AU1406" s="23">
        <v>133.22999999999999</v>
      </c>
      <c r="AV1406" s="14">
        <v>6.93</v>
      </c>
      <c r="AW1406" s="22">
        <v>0</v>
      </c>
      <c r="AX1406" s="22">
        <v>0</v>
      </c>
      <c r="AY1406" s="23">
        <v>0</v>
      </c>
      <c r="AZ1406" s="23">
        <v>0</v>
      </c>
      <c r="BA1406" s="23">
        <v>0</v>
      </c>
      <c r="BB1406" s="14">
        <v>0</v>
      </c>
      <c r="BC1406" s="22">
        <v>148</v>
      </c>
      <c r="BD1406" s="23">
        <v>254030</v>
      </c>
      <c r="BE1406" s="23">
        <v>254.03</v>
      </c>
      <c r="BF1406" s="23">
        <v>420.43</v>
      </c>
      <c r="BG1406" s="14">
        <v>21.87</v>
      </c>
      <c r="BH1406" s="22">
        <v>9417</v>
      </c>
      <c r="BI1406" s="23">
        <v>423.02</v>
      </c>
      <c r="BJ1406" s="23">
        <v>662.37</v>
      </c>
      <c r="BK1406" s="14">
        <v>34.450000000000003</v>
      </c>
      <c r="BL1406" t="s">
        <v>548</v>
      </c>
    </row>
    <row r="1407" spans="1:64">
      <c r="A1407" t="s">
        <v>2319</v>
      </c>
      <c r="B1407" t="s">
        <v>2311</v>
      </c>
      <c r="C1407" t="s">
        <v>548</v>
      </c>
      <c r="D1407" s="111" t="s">
        <v>929</v>
      </c>
      <c r="E1407" s="110">
        <v>2022</v>
      </c>
      <c r="F1407" s="23"/>
      <c r="G1407" s="23"/>
      <c r="H1407" s="22">
        <v>261833</v>
      </c>
      <c r="I1407" s="34">
        <v>1897.6446619534709</v>
      </c>
      <c r="J1407" s="22">
        <v>30</v>
      </c>
      <c r="K1407" s="22">
        <v>36</v>
      </c>
      <c r="L1407" s="23">
        <v>17418.400000000001</v>
      </c>
      <c r="M1407" s="23">
        <v>17.418400000000002</v>
      </c>
      <c r="N1407" s="23">
        <v>103.08209119999999</v>
      </c>
      <c r="O1407" s="14">
        <v>5.4321071413804818</v>
      </c>
      <c r="P1407" s="22">
        <v>2</v>
      </c>
      <c r="Q1407" s="22">
        <v>2</v>
      </c>
      <c r="R1407" s="23">
        <v>1410</v>
      </c>
      <c r="S1407" s="23">
        <v>1.41</v>
      </c>
      <c r="T1407" s="23">
        <v>3.3149100000000002</v>
      </c>
      <c r="U1407" s="14">
        <v>0.17468549652428447</v>
      </c>
      <c r="V1407" s="22">
        <v>0</v>
      </c>
      <c r="W1407" s="22">
        <v>0</v>
      </c>
      <c r="X1407" s="23">
        <v>0</v>
      </c>
      <c r="Y1407" s="23">
        <v>0</v>
      </c>
      <c r="Z1407" s="23">
        <v>0</v>
      </c>
      <c r="AA1407" s="14">
        <v>0</v>
      </c>
      <c r="AB1407" s="22">
        <v>7</v>
      </c>
      <c r="AC1407" s="22">
        <v>0</v>
      </c>
      <c r="AD1407" s="23">
        <v>1204.001871244636</v>
      </c>
      <c r="AE1407" s="23">
        <v>1.2040018712446361</v>
      </c>
      <c r="AF1407" s="23">
        <v>3.7828706160000003</v>
      </c>
      <c r="AG1407" s="14">
        <v>0.19934557253231186</v>
      </c>
      <c r="AH1407" s="22">
        <v>8</v>
      </c>
      <c r="AI1407" s="23">
        <v>8562.3549999999996</v>
      </c>
      <c r="AJ1407" s="23">
        <v>8.5623550000000002</v>
      </c>
      <c r="AK1407" s="23">
        <v>8.7709675172303534</v>
      </c>
      <c r="AL1407" s="14">
        <v>0.4622028398194083</v>
      </c>
      <c r="AM1407" s="22">
        <v>10928</v>
      </c>
      <c r="AN1407" s="23">
        <v>161537.91200000007</v>
      </c>
      <c r="AO1407" s="23">
        <v>161.53791200000006</v>
      </c>
      <c r="AP1407" s="23">
        <v>165.47360848192068</v>
      </c>
      <c r="AQ1407" s="14">
        <v>8.7199469847837072</v>
      </c>
      <c r="AR1407" s="22">
        <v>10936</v>
      </c>
      <c r="AS1407" s="23">
        <v>170100.26700000008</v>
      </c>
      <c r="AT1407" s="23">
        <v>170.10026700000009</v>
      </c>
      <c r="AU1407" s="23">
        <v>174.24457599915104</v>
      </c>
      <c r="AV1407" s="14">
        <v>9.1821498246031172</v>
      </c>
      <c r="AW1407" s="22">
        <v>0</v>
      </c>
      <c r="AX1407" s="22">
        <v>0</v>
      </c>
      <c r="AY1407" s="23">
        <v>0</v>
      </c>
      <c r="AZ1407" s="23">
        <v>0</v>
      </c>
      <c r="BA1407" s="23">
        <v>0</v>
      </c>
      <c r="BB1407" s="14">
        <v>0</v>
      </c>
      <c r="BC1407" s="22">
        <v>128</v>
      </c>
      <c r="BD1407" s="23">
        <v>239320</v>
      </c>
      <c r="BE1407" s="23">
        <v>239.32</v>
      </c>
      <c r="BF1407" s="23">
        <v>458.07295541427231</v>
      </c>
      <c r="BG1407" s="14">
        <v>24.139026899942557</v>
      </c>
      <c r="BH1407" s="22">
        <v>11103</v>
      </c>
      <c r="BI1407" s="23">
        <v>429.45266887124473</v>
      </c>
      <c r="BJ1407" s="23">
        <v>742.4974032294233</v>
      </c>
      <c r="BK1407" s="14">
        <v>39.127314934982749</v>
      </c>
      <c r="BL1407" t="s">
        <v>548</v>
      </c>
    </row>
    <row r="1408" spans="1:64">
      <c r="A1408" t="s">
        <v>2320</v>
      </c>
      <c r="B1408" t="s">
        <v>2311</v>
      </c>
      <c r="C1408" t="s">
        <v>548</v>
      </c>
      <c r="D1408" t="s">
        <v>929</v>
      </c>
      <c r="E1408">
        <v>2023</v>
      </c>
      <c r="F1408">
        <v>627.91</v>
      </c>
      <c r="G1408">
        <v>167.98</v>
      </c>
      <c r="H1408">
        <v>262149</v>
      </c>
      <c r="I1408">
        <v>1897.6446619534709</v>
      </c>
      <c r="J1408">
        <v>29</v>
      </c>
      <c r="K1408">
        <v>38</v>
      </c>
      <c r="L1408">
        <v>19520.400000000001</v>
      </c>
      <c r="M1408">
        <v>19.520399999999999</v>
      </c>
      <c r="N1408">
        <v>115.521727</v>
      </c>
      <c r="O1408">
        <v>6.087637444255753</v>
      </c>
      <c r="P1408">
        <v>2</v>
      </c>
      <c r="Q1408">
        <v>2</v>
      </c>
      <c r="R1408">
        <v>1410</v>
      </c>
      <c r="S1408">
        <v>1.41</v>
      </c>
      <c r="T1408">
        <v>1.0707329999999999</v>
      </c>
      <c r="U1408">
        <v>5.642431491350796E-2</v>
      </c>
      <c r="V1408">
        <v>0</v>
      </c>
      <c r="W1408">
        <v>0</v>
      </c>
      <c r="X1408">
        <v>0</v>
      </c>
      <c r="Y1408">
        <v>0</v>
      </c>
      <c r="Z1408">
        <v>0</v>
      </c>
      <c r="AA1408">
        <v>0</v>
      </c>
      <c r="AB1408">
        <v>7</v>
      </c>
      <c r="AC1408">
        <v>7</v>
      </c>
      <c r="AD1408">
        <v>1026.1099678111591</v>
      </c>
      <c r="AE1408">
        <v>1.0261099678111589</v>
      </c>
      <c r="AF1408">
        <v>3.8487915899999998</v>
      </c>
      <c r="AG1408">
        <v>0.20281940382020636</v>
      </c>
      <c r="AH1408">
        <v>9</v>
      </c>
      <c r="AI1408">
        <v>9343.1350000000002</v>
      </c>
      <c r="AJ1408">
        <v>9.3431350000000002</v>
      </c>
      <c r="AK1408">
        <v>8.7637409999999996</v>
      </c>
      <c r="AL1408">
        <v>0.46182202472924727</v>
      </c>
      <c r="AM1408">
        <v>14227</v>
      </c>
      <c r="AN1408">
        <v>207560.663</v>
      </c>
      <c r="AO1408">
        <v>207.56066300000001</v>
      </c>
      <c r="AP1408">
        <v>194.68925300000001</v>
      </c>
      <c r="AQ1408">
        <v>10.259521021158053</v>
      </c>
      <c r="AR1408">
        <v>15516</v>
      </c>
      <c r="AS1408">
        <v>217876.03700000001</v>
      </c>
      <c r="AT1408">
        <v>217.87603699999499</v>
      </c>
      <c r="AU1408">
        <v>204.36494165260001</v>
      </c>
      <c r="AV1408">
        <v>10.769399864473201</v>
      </c>
      <c r="AW1408">
        <v>0</v>
      </c>
      <c r="AX1408">
        <v>0</v>
      </c>
      <c r="AY1408">
        <v>0</v>
      </c>
      <c r="AZ1408">
        <v>0</v>
      </c>
      <c r="BA1408">
        <v>0</v>
      </c>
      <c r="BB1408">
        <v>0</v>
      </c>
      <c r="BC1408">
        <v>125</v>
      </c>
      <c r="BD1408">
        <v>283220</v>
      </c>
      <c r="BE1408">
        <v>283.22000000000003</v>
      </c>
      <c r="BF1408">
        <v>718.02436699999998</v>
      </c>
      <c r="BG1408">
        <v>37.837661675861497</v>
      </c>
      <c r="BH1408">
        <v>15679</v>
      </c>
      <c r="BI1408">
        <v>523.05254696780617</v>
      </c>
      <c r="BJ1408">
        <v>1042.8305602426001</v>
      </c>
      <c r="BK1408">
        <v>54.953942703324174</v>
      </c>
      <c r="BL1408" t="s">
        <v>548</v>
      </c>
    </row>
    <row r="1409" spans="1:64">
      <c r="A1409" t="s">
        <v>2321</v>
      </c>
      <c r="B1409" t="s">
        <v>2311</v>
      </c>
      <c r="C1409" t="s">
        <v>548</v>
      </c>
      <c r="D1409" t="s">
        <v>929</v>
      </c>
      <c r="E1409">
        <v>2024</v>
      </c>
      <c r="F1409">
        <v>627.91</v>
      </c>
      <c r="G1409">
        <v>168.59</v>
      </c>
      <c r="H1409">
        <v>263681</v>
      </c>
      <c r="I1409">
        <v>1808.0864967902826</v>
      </c>
      <c r="J1409">
        <v>28</v>
      </c>
      <c r="K1409">
        <v>38</v>
      </c>
      <c r="L1409">
        <v>19520.400000000001</v>
      </c>
      <c r="M1409">
        <v>19.520399999999999</v>
      </c>
      <c r="N1409">
        <v>115.5217272</v>
      </c>
      <c r="O1409">
        <v>6.3891703967190905</v>
      </c>
      <c r="P1409">
        <v>2</v>
      </c>
      <c r="Q1409">
        <v>2</v>
      </c>
      <c r="R1409">
        <v>1410</v>
      </c>
      <c r="S1409">
        <v>1.41</v>
      </c>
      <c r="T1409">
        <v>0.90473599999999998</v>
      </c>
      <c r="U1409">
        <v>5.0038314074359186E-2</v>
      </c>
      <c r="V1409">
        <v>0</v>
      </c>
      <c r="W1409">
        <v>0</v>
      </c>
      <c r="X1409">
        <v>0</v>
      </c>
      <c r="Y1409">
        <v>0</v>
      </c>
      <c r="Z1409">
        <v>0</v>
      </c>
      <c r="AA1409">
        <v>0</v>
      </c>
      <c r="AB1409">
        <v>7</v>
      </c>
      <c r="AC1409">
        <v>7</v>
      </c>
      <c r="AD1409">
        <v>1070.5422725321887</v>
      </c>
      <c r="AE1409">
        <v>1.0705422725321887</v>
      </c>
      <c r="AF1409">
        <v>4.1007322019999997</v>
      </c>
      <c r="AG1409">
        <v>0.22679955905204893</v>
      </c>
      <c r="AH1409">
        <v>17</v>
      </c>
      <c r="AI1409">
        <v>14381.395000000002</v>
      </c>
      <c r="AJ1409">
        <v>14.381394999999999</v>
      </c>
      <c r="AK1409">
        <v>12.971210202751431</v>
      </c>
      <c r="AL1409">
        <v>0.71739987139873784</v>
      </c>
      <c r="AM1409">
        <v>17428</v>
      </c>
      <c r="AN1409">
        <v>246864.53900000014</v>
      </c>
      <c r="AO1409">
        <v>246.86453899999719</v>
      </c>
      <c r="AP1409">
        <v>222.65794291682707</v>
      </c>
      <c r="AQ1409">
        <v>12.314562567227272</v>
      </c>
      <c r="AR1409">
        <v>20568</v>
      </c>
      <c r="AS1409">
        <v>264085.84099999582</v>
      </c>
      <c r="AT1409">
        <v>264.08584099999626</v>
      </c>
      <c r="AU1409">
        <v>238.19058965985764</v>
      </c>
      <c r="AV1409">
        <v>13.173628036197044</v>
      </c>
      <c r="AW1409">
        <v>0</v>
      </c>
      <c r="AX1409">
        <v>0</v>
      </c>
      <c r="AY1409">
        <v>0</v>
      </c>
      <c r="AZ1409">
        <v>0</v>
      </c>
      <c r="BA1409">
        <v>0</v>
      </c>
      <c r="BB1409">
        <v>0</v>
      </c>
      <c r="BC1409">
        <v>124</v>
      </c>
      <c r="BD1409">
        <v>282390</v>
      </c>
      <c r="BE1409">
        <v>282.39000000000016</v>
      </c>
      <c r="BF1409">
        <v>597.40245674752714</v>
      </c>
      <c r="BG1409">
        <v>33.040590580596493</v>
      </c>
      <c r="BH1409">
        <v>20729</v>
      </c>
      <c r="BI1409">
        <v>568.47678327252856</v>
      </c>
      <c r="BJ1409">
        <v>956.12024180938477</v>
      </c>
      <c r="BK1409">
        <v>52.880226886639022</v>
      </c>
      <c r="BL1409" t="s">
        <v>548</v>
      </c>
    </row>
    <row r="1410" spans="1:64">
      <c r="A1410" t="s">
        <v>2322</v>
      </c>
      <c r="B1410" t="s">
        <v>2323</v>
      </c>
      <c r="C1410" t="s">
        <v>549</v>
      </c>
      <c r="D1410" t="s">
        <v>942</v>
      </c>
      <c r="E1410">
        <v>2012</v>
      </c>
      <c r="F1410" s="23">
        <v>117.34</v>
      </c>
      <c r="G1410" s="23">
        <v>23.54</v>
      </c>
      <c r="H1410" s="22">
        <v>42901</v>
      </c>
      <c r="I1410" s="34">
        <v>359.93150799999995</v>
      </c>
      <c r="J1410" s="22">
        <v>2</v>
      </c>
      <c r="K1410" s="22" t="s">
        <v>782</v>
      </c>
      <c r="L1410" s="23">
        <v>470</v>
      </c>
      <c r="M1410" s="23">
        <v>0.47</v>
      </c>
      <c r="N1410" s="23">
        <v>1.0846259999999999</v>
      </c>
      <c r="O1410" s="14">
        <v>0.30134233205279715</v>
      </c>
      <c r="P1410" s="22">
        <v>0</v>
      </c>
      <c r="Q1410" s="22" t="s">
        <v>782</v>
      </c>
      <c r="R1410" s="23">
        <v>0</v>
      </c>
      <c r="S1410" s="23">
        <v>0</v>
      </c>
      <c r="T1410" s="23">
        <v>0</v>
      </c>
      <c r="U1410" s="14">
        <v>0</v>
      </c>
      <c r="V1410" s="22">
        <v>0</v>
      </c>
      <c r="W1410" s="22" t="s">
        <v>782</v>
      </c>
      <c r="X1410" s="23">
        <v>0</v>
      </c>
      <c r="Y1410" s="23">
        <v>0</v>
      </c>
      <c r="Z1410" s="23">
        <v>0</v>
      </c>
      <c r="AA1410" s="14">
        <v>0</v>
      </c>
      <c r="AB1410" s="22">
        <v>0</v>
      </c>
      <c r="AC1410" s="22" t="s">
        <v>782</v>
      </c>
      <c r="AD1410" s="23">
        <v>0</v>
      </c>
      <c r="AE1410" s="23">
        <v>0</v>
      </c>
      <c r="AF1410" s="23">
        <v>0</v>
      </c>
      <c r="AG1410" s="14">
        <v>0</v>
      </c>
      <c r="AH1410" s="22" t="s">
        <v>782</v>
      </c>
      <c r="AI1410" s="23" t="s">
        <v>782</v>
      </c>
      <c r="AJ1410" s="23" t="s">
        <v>782</v>
      </c>
      <c r="AK1410" s="23" t="s">
        <v>782</v>
      </c>
      <c r="AL1410" s="14" t="s">
        <v>782</v>
      </c>
      <c r="AM1410" s="22" t="s">
        <v>782</v>
      </c>
      <c r="AN1410" s="23" t="s">
        <v>782</v>
      </c>
      <c r="AO1410" s="23" t="s">
        <v>782</v>
      </c>
      <c r="AP1410" s="23" t="s">
        <v>782</v>
      </c>
      <c r="AQ1410" s="14" t="s">
        <v>782</v>
      </c>
      <c r="AR1410" s="22">
        <v>754</v>
      </c>
      <c r="AS1410" s="23">
        <v>13553.4</v>
      </c>
      <c r="AT1410" s="23">
        <v>13.5534</v>
      </c>
      <c r="AU1410" s="23">
        <v>11.84361</v>
      </c>
      <c r="AV1410" s="14">
        <v>3.2905177059408763</v>
      </c>
      <c r="AW1410" s="22">
        <v>0</v>
      </c>
      <c r="AX1410" s="22" t="s">
        <v>782</v>
      </c>
      <c r="AY1410" s="23">
        <v>0</v>
      </c>
      <c r="AZ1410" s="23">
        <v>0</v>
      </c>
      <c r="BA1410" s="23">
        <v>0</v>
      </c>
      <c r="BB1410" s="14">
        <v>0</v>
      </c>
      <c r="BC1410" s="22">
        <v>27</v>
      </c>
      <c r="BD1410" s="23">
        <v>33900</v>
      </c>
      <c r="BE1410" s="23">
        <v>33.9</v>
      </c>
      <c r="BF1410" s="23">
        <v>54.138299999999994</v>
      </c>
      <c r="BG1410" s="14">
        <v>15.041278353436066</v>
      </c>
      <c r="BH1410" s="22">
        <v>783</v>
      </c>
      <c r="BI1410" s="23">
        <v>47.923400000000001</v>
      </c>
      <c r="BJ1410" s="23">
        <v>67.066536000000013</v>
      </c>
      <c r="BK1410" s="14">
        <v>18.633138391429739</v>
      </c>
      <c r="BL1410" t="s">
        <v>549</v>
      </c>
    </row>
    <row r="1411" spans="1:64">
      <c r="A1411" t="s">
        <v>2324</v>
      </c>
      <c r="B1411" t="s">
        <v>2323</v>
      </c>
      <c r="C1411" t="s">
        <v>549</v>
      </c>
      <c r="D1411" t="s">
        <v>942</v>
      </c>
      <c r="E1411">
        <v>2015</v>
      </c>
      <c r="F1411" s="23">
        <v>117.34</v>
      </c>
      <c r="G1411" s="23">
        <v>23.46</v>
      </c>
      <c r="H1411" s="22">
        <v>43350</v>
      </c>
      <c r="I1411" s="34">
        <v>349.65067662057436</v>
      </c>
      <c r="J1411" s="13">
        <v>3</v>
      </c>
      <c r="K1411" s="13">
        <v>3</v>
      </c>
      <c r="L1411" s="19">
        <v>508</v>
      </c>
      <c r="M1411" s="35">
        <v>0.50800000000000001</v>
      </c>
      <c r="N1411" s="19">
        <v>3.0385283307796302</v>
      </c>
      <c r="O1411" s="17">
        <v>0.86901828995369235</v>
      </c>
      <c r="P1411" s="36">
        <v>0</v>
      </c>
      <c r="Q1411" s="37">
        <v>0</v>
      </c>
      <c r="R1411" s="38">
        <v>0</v>
      </c>
      <c r="S1411" s="27">
        <v>0</v>
      </c>
      <c r="T1411" s="23">
        <v>0</v>
      </c>
      <c r="U1411" s="17">
        <v>0</v>
      </c>
      <c r="V1411" s="22">
        <v>0</v>
      </c>
      <c r="W1411" s="22">
        <v>0</v>
      </c>
      <c r="X1411" s="23">
        <v>0</v>
      </c>
      <c r="Y1411" s="27">
        <v>0</v>
      </c>
      <c r="Z1411" s="27">
        <v>0</v>
      </c>
      <c r="AA1411" s="14">
        <v>0</v>
      </c>
      <c r="AB1411" s="39">
        <v>1</v>
      </c>
      <c r="AC1411" s="22" t="s">
        <v>782</v>
      </c>
      <c r="AD1411" s="23">
        <v>0</v>
      </c>
      <c r="AE1411" s="23">
        <v>0</v>
      </c>
      <c r="AF1411" s="23">
        <v>0.25961879999999998</v>
      </c>
      <c r="AG1411" s="14">
        <v>7.4250907365389418E-2</v>
      </c>
      <c r="AH1411" s="22" t="s">
        <v>782</v>
      </c>
      <c r="AI1411" s="23" t="s">
        <v>782</v>
      </c>
      <c r="AJ1411" s="23" t="s">
        <v>782</v>
      </c>
      <c r="AK1411" s="23" t="s">
        <v>782</v>
      </c>
      <c r="AL1411" s="14" t="s">
        <v>782</v>
      </c>
      <c r="AM1411" s="22" t="s">
        <v>782</v>
      </c>
      <c r="AN1411" s="23" t="s">
        <v>782</v>
      </c>
      <c r="AO1411" s="23" t="s">
        <v>782</v>
      </c>
      <c r="AP1411" s="23" t="s">
        <v>782</v>
      </c>
      <c r="AQ1411" s="14" t="s">
        <v>782</v>
      </c>
      <c r="AR1411" s="40">
        <v>933</v>
      </c>
      <c r="AS1411" s="41">
        <v>15928.360000000008</v>
      </c>
      <c r="AT1411" s="23">
        <v>15.928360000000009</v>
      </c>
      <c r="AU1411" s="23">
        <v>14.146976378324849</v>
      </c>
      <c r="AV1411" s="14">
        <v>4.0460314606159136</v>
      </c>
      <c r="AW1411" s="22">
        <v>0</v>
      </c>
      <c r="AX1411" s="22" t="s">
        <v>782</v>
      </c>
      <c r="AY1411" s="23">
        <v>0</v>
      </c>
      <c r="AZ1411" s="23">
        <v>0</v>
      </c>
      <c r="BA1411" s="23">
        <v>0</v>
      </c>
      <c r="BB1411" s="14">
        <v>0</v>
      </c>
      <c r="BC1411" s="42">
        <v>27</v>
      </c>
      <c r="BD1411" s="43">
        <v>33900</v>
      </c>
      <c r="BE1411" s="44">
        <v>33.9</v>
      </c>
      <c r="BF1411" s="23">
        <v>50.769722877672109</v>
      </c>
      <c r="BG1411" s="14">
        <v>14.520127164737392</v>
      </c>
      <c r="BH1411" s="22">
        <v>964</v>
      </c>
      <c r="BI1411" s="23">
        <v>50.336360000000006</v>
      </c>
      <c r="BJ1411" s="23">
        <v>68.214846386776586</v>
      </c>
      <c r="BK1411" s="14">
        <v>19.509427822672389</v>
      </c>
      <c r="BL1411" t="s">
        <v>549</v>
      </c>
    </row>
    <row r="1412" spans="1:64">
      <c r="A1412" t="s">
        <v>2325</v>
      </c>
      <c r="B1412" t="s">
        <v>2323</v>
      </c>
      <c r="C1412" t="s">
        <v>549</v>
      </c>
      <c r="D1412" t="s">
        <v>942</v>
      </c>
      <c r="E1412">
        <v>2016</v>
      </c>
      <c r="F1412" s="23">
        <v>117.34</v>
      </c>
      <c r="G1412" s="23">
        <v>24.05</v>
      </c>
      <c r="H1412" s="22">
        <v>43388</v>
      </c>
      <c r="I1412" s="34">
        <v>368.57961449308266</v>
      </c>
      <c r="J1412" s="13">
        <v>3</v>
      </c>
      <c r="K1412" s="13">
        <v>3</v>
      </c>
      <c r="L1412" s="19">
        <v>508</v>
      </c>
      <c r="M1412" s="35">
        <v>0.50800000000000001</v>
      </c>
      <c r="N1412" s="19">
        <v>3.038348</v>
      </c>
      <c r="O1412" s="17">
        <v>0.82433967602324409</v>
      </c>
      <c r="P1412" s="13">
        <v>0</v>
      </c>
      <c r="Q1412" s="13">
        <v>0</v>
      </c>
      <c r="R1412" s="19">
        <v>0</v>
      </c>
      <c r="S1412" s="27">
        <v>0</v>
      </c>
      <c r="T1412" s="19">
        <v>0</v>
      </c>
      <c r="U1412" s="17">
        <v>0</v>
      </c>
      <c r="V1412" s="13">
        <v>0</v>
      </c>
      <c r="W1412" s="13">
        <v>0</v>
      </c>
      <c r="X1412" s="19">
        <v>0</v>
      </c>
      <c r="Y1412" s="27">
        <v>0</v>
      </c>
      <c r="Z1412" s="19">
        <v>0</v>
      </c>
      <c r="AA1412" s="14">
        <v>0</v>
      </c>
      <c r="AB1412" s="13">
        <v>1</v>
      </c>
      <c r="AC1412" s="22" t="s">
        <v>782</v>
      </c>
      <c r="AD1412" s="19">
        <v>0</v>
      </c>
      <c r="AE1412" s="23">
        <v>0</v>
      </c>
      <c r="AF1412" s="19">
        <v>0.72044002799999995</v>
      </c>
      <c r="AG1412" s="14">
        <v>0.19546388342470875</v>
      </c>
      <c r="AH1412" s="22" t="s">
        <v>782</v>
      </c>
      <c r="AI1412" s="23" t="s">
        <v>782</v>
      </c>
      <c r="AJ1412" s="23" t="s">
        <v>782</v>
      </c>
      <c r="AK1412" s="23" t="s">
        <v>782</v>
      </c>
      <c r="AL1412" s="14" t="s">
        <v>782</v>
      </c>
      <c r="AM1412" s="22" t="s">
        <v>782</v>
      </c>
      <c r="AN1412" s="23" t="s">
        <v>782</v>
      </c>
      <c r="AO1412" s="23" t="s">
        <v>782</v>
      </c>
      <c r="AP1412" s="23" t="s">
        <v>782</v>
      </c>
      <c r="AQ1412" s="14" t="s">
        <v>782</v>
      </c>
      <c r="AR1412" s="13">
        <v>979</v>
      </c>
      <c r="AS1412" s="19">
        <v>16365.590000000011</v>
      </c>
      <c r="AT1412" s="23">
        <v>16.365590000000012</v>
      </c>
      <c r="AU1412" s="19">
        <v>14.532643920000021</v>
      </c>
      <c r="AV1412" s="14">
        <v>3.9428778338669521</v>
      </c>
      <c r="AW1412" s="13">
        <v>0</v>
      </c>
      <c r="AX1412" s="22" t="s">
        <v>782</v>
      </c>
      <c r="AY1412" s="19">
        <v>0</v>
      </c>
      <c r="AZ1412" s="23">
        <v>0</v>
      </c>
      <c r="BA1412" s="19">
        <v>0</v>
      </c>
      <c r="BB1412" s="14">
        <v>0</v>
      </c>
      <c r="BC1412" s="13">
        <v>27</v>
      </c>
      <c r="BD1412" s="19">
        <v>33900.000000000007</v>
      </c>
      <c r="BE1412" s="44">
        <v>33.900000000000006</v>
      </c>
      <c r="BF1412" s="19">
        <v>51.301022877672075</v>
      </c>
      <c r="BG1412" s="14">
        <v>13.918573046484878</v>
      </c>
      <c r="BH1412" s="22">
        <v>1010</v>
      </c>
      <c r="BI1412" s="23">
        <v>50.77359000000002</v>
      </c>
      <c r="BJ1412" s="23">
        <v>69.592454825672093</v>
      </c>
      <c r="BK1412" s="14">
        <v>18.881254439799783</v>
      </c>
      <c r="BL1412" t="s">
        <v>549</v>
      </c>
    </row>
    <row r="1413" spans="1:64">
      <c r="A1413" t="s">
        <v>2326</v>
      </c>
      <c r="B1413" t="s">
        <v>2323</v>
      </c>
      <c r="C1413" t="s">
        <v>549</v>
      </c>
      <c r="D1413" t="s">
        <v>942</v>
      </c>
      <c r="E1413">
        <v>2017</v>
      </c>
      <c r="F1413" s="23">
        <v>117.34</v>
      </c>
      <c r="G1413" s="23">
        <v>23.8</v>
      </c>
      <c r="H1413" s="22">
        <v>43392</v>
      </c>
      <c r="I1413" s="34">
        <v>340.84461404766182</v>
      </c>
      <c r="J1413" s="13">
        <v>3</v>
      </c>
      <c r="K1413" s="13">
        <v>3</v>
      </c>
      <c r="L1413" s="19">
        <v>508</v>
      </c>
      <c r="M1413" s="19">
        <v>0.50800000000000001</v>
      </c>
      <c r="N1413" s="19">
        <v>3.038348</v>
      </c>
      <c r="O1413" s="17">
        <v>0.89141734232453929</v>
      </c>
      <c r="P1413" s="13">
        <v>0</v>
      </c>
      <c r="Q1413" s="13">
        <v>0</v>
      </c>
      <c r="R1413" s="19">
        <v>0</v>
      </c>
      <c r="S1413" s="19">
        <v>0</v>
      </c>
      <c r="T1413" s="19">
        <v>0</v>
      </c>
      <c r="U1413" s="17">
        <v>0</v>
      </c>
      <c r="V1413" s="13">
        <v>0</v>
      </c>
      <c r="W1413" s="13">
        <v>0</v>
      </c>
      <c r="X1413" s="19">
        <v>0</v>
      </c>
      <c r="Y1413" s="19">
        <v>0</v>
      </c>
      <c r="Z1413" s="19">
        <v>0</v>
      </c>
      <c r="AA1413" s="14">
        <v>0</v>
      </c>
      <c r="AB1413" s="13">
        <v>1</v>
      </c>
      <c r="AC1413" s="22" t="s">
        <v>782</v>
      </c>
      <c r="AD1413" s="19">
        <v>0</v>
      </c>
      <c r="AE1413" s="19">
        <v>0</v>
      </c>
      <c r="AF1413" s="19">
        <v>0.69658766099999991</v>
      </c>
      <c r="AG1413" s="14">
        <v>0.20437103368826973</v>
      </c>
      <c r="AH1413" s="22" t="s">
        <v>782</v>
      </c>
      <c r="AI1413" s="23" t="s">
        <v>782</v>
      </c>
      <c r="AJ1413" s="23" t="s">
        <v>782</v>
      </c>
      <c r="AK1413" s="23" t="s">
        <v>782</v>
      </c>
      <c r="AL1413" s="14" t="s">
        <v>782</v>
      </c>
      <c r="AM1413" s="22" t="s">
        <v>782</v>
      </c>
      <c r="AN1413" s="23" t="s">
        <v>782</v>
      </c>
      <c r="AO1413" s="23" t="s">
        <v>782</v>
      </c>
      <c r="AP1413" s="23" t="s">
        <v>782</v>
      </c>
      <c r="AQ1413" s="14" t="s">
        <v>782</v>
      </c>
      <c r="AR1413" s="13">
        <v>1026</v>
      </c>
      <c r="AS1413" s="19">
        <v>17521.11500000002</v>
      </c>
      <c r="AT1413" s="19">
        <v>17.52111499999997</v>
      </c>
      <c r="AU1413" s="19">
        <v>15.558750120000019</v>
      </c>
      <c r="AV1413" s="14">
        <v>4.5647633786064077</v>
      </c>
      <c r="AW1413" s="13">
        <v>0</v>
      </c>
      <c r="AX1413" s="22" t="s">
        <v>782</v>
      </c>
      <c r="AY1413" s="19">
        <v>0</v>
      </c>
      <c r="AZ1413" s="19">
        <v>0</v>
      </c>
      <c r="BA1413" s="19">
        <v>0</v>
      </c>
      <c r="BB1413" s="14">
        <v>0</v>
      </c>
      <c r="BC1413" s="13">
        <v>27</v>
      </c>
      <c r="BD1413" s="19">
        <v>33900</v>
      </c>
      <c r="BE1413" s="19">
        <v>33.900000000000006</v>
      </c>
      <c r="BF1413" s="19">
        <v>51.301022877672075</v>
      </c>
      <c r="BG1413" s="14">
        <v>15.051146699504081</v>
      </c>
      <c r="BH1413" s="22">
        <v>1057</v>
      </c>
      <c r="BI1413" s="23">
        <v>51.929114999999975</v>
      </c>
      <c r="BJ1413" s="23">
        <v>70.59470865867209</v>
      </c>
      <c r="BK1413" s="14">
        <v>20.711698454123297</v>
      </c>
      <c r="BL1413" t="s">
        <v>549</v>
      </c>
    </row>
    <row r="1414" spans="1:64">
      <c r="A1414" t="s">
        <v>2327</v>
      </c>
      <c r="B1414" t="s">
        <v>2323</v>
      </c>
      <c r="C1414" t="s">
        <v>549</v>
      </c>
      <c r="D1414" t="s">
        <v>942</v>
      </c>
      <c r="E1414">
        <v>2018</v>
      </c>
      <c r="F1414" s="23">
        <v>117.34</v>
      </c>
      <c r="G1414" s="23">
        <v>24.08</v>
      </c>
      <c r="H1414" s="22">
        <v>43364</v>
      </c>
      <c r="I1414" s="34">
        <v>340.86883896692603</v>
      </c>
      <c r="J1414" s="13">
        <v>3</v>
      </c>
      <c r="K1414" s="13">
        <v>3</v>
      </c>
      <c r="L1414" s="19">
        <v>508</v>
      </c>
      <c r="M1414" s="19">
        <v>0.50800000000000001</v>
      </c>
      <c r="N1414" s="19">
        <v>3.038348</v>
      </c>
      <c r="O1414" s="17">
        <v>0.89135399093925571</v>
      </c>
      <c r="P1414" s="13">
        <v>0</v>
      </c>
      <c r="Q1414" s="13">
        <v>0</v>
      </c>
      <c r="R1414" s="19">
        <v>0</v>
      </c>
      <c r="S1414" s="19">
        <v>0</v>
      </c>
      <c r="T1414" s="19">
        <v>0</v>
      </c>
      <c r="U1414" s="17">
        <v>0</v>
      </c>
      <c r="V1414" s="13">
        <v>0</v>
      </c>
      <c r="W1414" s="13">
        <v>0</v>
      </c>
      <c r="X1414" s="19">
        <v>0</v>
      </c>
      <c r="Y1414" s="19">
        <v>0</v>
      </c>
      <c r="Z1414" s="19">
        <v>0</v>
      </c>
      <c r="AA1414" s="14">
        <v>0</v>
      </c>
      <c r="AB1414" s="13">
        <v>1</v>
      </c>
      <c r="AC1414" s="22" t="s">
        <v>782</v>
      </c>
      <c r="AD1414" s="19">
        <v>0</v>
      </c>
      <c r="AE1414" s="19">
        <v>0</v>
      </c>
      <c r="AF1414" s="19">
        <v>0.68327790299999991</v>
      </c>
      <c r="AG1414" s="14">
        <v>0.20045185270405352</v>
      </c>
      <c r="AH1414" s="22" t="s">
        <v>782</v>
      </c>
      <c r="AI1414" s="23" t="s">
        <v>782</v>
      </c>
      <c r="AJ1414" s="23" t="s">
        <v>782</v>
      </c>
      <c r="AK1414" s="23" t="s">
        <v>782</v>
      </c>
      <c r="AL1414" s="14" t="s">
        <v>782</v>
      </c>
      <c r="AM1414" s="22" t="s">
        <v>782</v>
      </c>
      <c r="AN1414" s="23" t="s">
        <v>782</v>
      </c>
      <c r="AO1414" s="23" t="s">
        <v>782</v>
      </c>
      <c r="AP1414" s="23" t="s">
        <v>782</v>
      </c>
      <c r="AQ1414" s="14" t="s">
        <v>782</v>
      </c>
      <c r="AR1414" s="13">
        <v>1084</v>
      </c>
      <c r="AS1414" s="19">
        <v>18181.228000000032</v>
      </c>
      <c r="AT1414" s="19">
        <v>18.181227999999976</v>
      </c>
      <c r="AU1414" s="19">
        <v>16.144930464000026</v>
      </c>
      <c r="AV1414" s="14">
        <v>4.7364055080337053</v>
      </c>
      <c r="AW1414" s="13">
        <v>0</v>
      </c>
      <c r="AX1414" s="22" t="s">
        <v>782</v>
      </c>
      <c r="AY1414" s="19">
        <v>0</v>
      </c>
      <c r="AZ1414" s="19">
        <v>0</v>
      </c>
      <c r="BA1414" s="19">
        <v>0</v>
      </c>
      <c r="BB1414" s="14">
        <v>0</v>
      </c>
      <c r="BC1414" s="13">
        <v>27</v>
      </c>
      <c r="BD1414" s="19">
        <v>33900</v>
      </c>
      <c r="BE1414" s="19">
        <v>33.900000000000006</v>
      </c>
      <c r="BF1414" s="19">
        <v>50.288832038346307</v>
      </c>
      <c r="BG1414" s="14">
        <v>14.753132668494157</v>
      </c>
      <c r="BH1414" s="22">
        <v>1115</v>
      </c>
      <c r="BI1414" s="23">
        <v>52.589227999999984</v>
      </c>
      <c r="BJ1414" s="23">
        <v>70.155388405346329</v>
      </c>
      <c r="BK1414" s="14">
        <v>20.581344020171169</v>
      </c>
      <c r="BL1414" t="s">
        <v>549</v>
      </c>
    </row>
    <row r="1415" spans="1:64">
      <c r="A1415" t="s">
        <v>2328</v>
      </c>
      <c r="B1415" t="s">
        <v>2323</v>
      </c>
      <c r="C1415" t="s">
        <v>549</v>
      </c>
      <c r="D1415" t="s">
        <v>942</v>
      </c>
      <c r="E1415">
        <v>2019</v>
      </c>
      <c r="F1415" s="23">
        <v>117.34</v>
      </c>
      <c r="G1415" s="23">
        <v>23.95</v>
      </c>
      <c r="H1415" s="22">
        <v>43206</v>
      </c>
      <c r="I1415" s="34">
        <v>347.73125289729887</v>
      </c>
      <c r="J1415" s="22">
        <v>3</v>
      </c>
      <c r="K1415" s="22">
        <v>3</v>
      </c>
      <c r="L1415" s="23">
        <v>508</v>
      </c>
      <c r="M1415" s="23">
        <v>0.50800000000000001</v>
      </c>
      <c r="N1415" s="23">
        <v>3.038348</v>
      </c>
      <c r="O1415" s="14">
        <v>0.87376327974102597</v>
      </c>
      <c r="P1415" s="22">
        <v>0</v>
      </c>
      <c r="Q1415" s="22">
        <v>0</v>
      </c>
      <c r="R1415" s="23">
        <v>0</v>
      </c>
      <c r="S1415" s="23">
        <v>0</v>
      </c>
      <c r="T1415" s="23">
        <v>0</v>
      </c>
      <c r="U1415" s="14">
        <v>0</v>
      </c>
      <c r="V1415" s="22">
        <v>0</v>
      </c>
      <c r="W1415" s="22">
        <v>0</v>
      </c>
      <c r="X1415" s="23">
        <v>0</v>
      </c>
      <c r="Y1415" s="23">
        <v>0</v>
      </c>
      <c r="Z1415" s="23">
        <v>0</v>
      </c>
      <c r="AA1415" s="14">
        <v>0</v>
      </c>
      <c r="AB1415" s="22">
        <v>1</v>
      </c>
      <c r="AC1415" s="22">
        <v>1</v>
      </c>
      <c r="AD1415" s="23">
        <v>445.92468025751072</v>
      </c>
      <c r="AE1415" s="23">
        <v>0.4459246802575107</v>
      </c>
      <c r="AF1415" s="23">
        <v>0.623402703</v>
      </c>
      <c r="AG1415" s="14">
        <v>0.17927715665641353</v>
      </c>
      <c r="AH1415" s="22">
        <v>2</v>
      </c>
      <c r="AI1415" s="23">
        <v>1332.18</v>
      </c>
      <c r="AJ1415" s="23">
        <v>1.3321800000000001</v>
      </c>
      <c r="AK1415" s="23">
        <v>1.1829758400000001</v>
      </c>
      <c r="AL1415" s="14">
        <v>0.34019830836125264</v>
      </c>
      <c r="AM1415" s="22">
        <v>1178</v>
      </c>
      <c r="AN1415" s="23">
        <v>18813.149000000012</v>
      </c>
      <c r="AO1415" s="23">
        <v>18.813148999999957</v>
      </c>
      <c r="AP1415" s="23">
        <v>16.706076312000029</v>
      </c>
      <c r="AQ1415" s="14">
        <v>4.8043068239638806</v>
      </c>
      <c r="AR1415" s="22">
        <v>1180</v>
      </c>
      <c r="AS1415" s="23">
        <v>20145.329000000012</v>
      </c>
      <c r="AT1415" s="23">
        <v>20.145328999999958</v>
      </c>
      <c r="AU1415" s="23">
        <v>17.88905215200003</v>
      </c>
      <c r="AV1415" s="14">
        <v>5.1445051323251336</v>
      </c>
      <c r="AW1415" s="22">
        <v>0</v>
      </c>
      <c r="AX1415" s="22" t="s">
        <v>782</v>
      </c>
      <c r="AY1415" s="23">
        <v>0</v>
      </c>
      <c r="AZ1415" s="23">
        <v>0</v>
      </c>
      <c r="BA1415" s="23">
        <v>0</v>
      </c>
      <c r="BB1415" s="14">
        <v>0</v>
      </c>
      <c r="BC1415" s="22">
        <v>27</v>
      </c>
      <c r="BD1415" s="23">
        <v>33400</v>
      </c>
      <c r="BE1415" s="23">
        <v>33.4</v>
      </c>
      <c r="BF1415" s="23">
        <v>47.144217381610545</v>
      </c>
      <c r="BG1415" s="14">
        <v>13.557658964733438</v>
      </c>
      <c r="BH1415" s="22">
        <v>1211</v>
      </c>
      <c r="BI1415" s="23">
        <v>54.499253680257468</v>
      </c>
      <c r="BJ1415" s="23">
        <v>68.695020236610574</v>
      </c>
      <c r="BK1415" s="14">
        <v>19.755204533456013</v>
      </c>
      <c r="BL1415" t="s">
        <v>549</v>
      </c>
    </row>
    <row r="1416" spans="1:64">
      <c r="A1416" t="s">
        <v>2329</v>
      </c>
      <c r="B1416" t="s">
        <v>2323</v>
      </c>
      <c r="C1416" t="s">
        <v>549</v>
      </c>
      <c r="D1416" t="s">
        <v>942</v>
      </c>
      <c r="E1416">
        <v>2020</v>
      </c>
      <c r="F1416" s="23">
        <v>117.34</v>
      </c>
      <c r="G1416" s="23">
        <v>24.61</v>
      </c>
      <c r="H1416" s="22">
        <v>43275</v>
      </c>
      <c r="I1416" s="34">
        <v>347.90541889610654</v>
      </c>
      <c r="J1416" s="22">
        <v>3</v>
      </c>
      <c r="K1416" s="22">
        <v>3</v>
      </c>
      <c r="L1416" s="23">
        <v>508</v>
      </c>
      <c r="M1416" s="23">
        <v>0.50800000000000001</v>
      </c>
      <c r="N1416" s="23">
        <v>3.038348</v>
      </c>
      <c r="O1416" s="14">
        <v>0.87332586242565202</v>
      </c>
      <c r="P1416" s="22">
        <v>0</v>
      </c>
      <c r="Q1416" s="22">
        <v>0</v>
      </c>
      <c r="R1416" s="23">
        <v>0</v>
      </c>
      <c r="S1416" s="23">
        <v>0</v>
      </c>
      <c r="T1416" s="23">
        <v>0</v>
      </c>
      <c r="U1416" s="14">
        <v>0</v>
      </c>
      <c r="V1416" s="22">
        <v>0</v>
      </c>
      <c r="W1416" s="22">
        <v>0</v>
      </c>
      <c r="X1416" s="23">
        <v>0</v>
      </c>
      <c r="Y1416" s="23">
        <v>0</v>
      </c>
      <c r="Z1416" s="23">
        <v>0</v>
      </c>
      <c r="AA1416" s="14">
        <v>0</v>
      </c>
      <c r="AB1416" s="22">
        <v>1</v>
      </c>
      <c r="AC1416" s="22">
        <v>1</v>
      </c>
      <c r="AD1416" s="23">
        <v>442.47009012875537</v>
      </c>
      <c r="AE1416" s="23">
        <v>0.44247009012875538</v>
      </c>
      <c r="AF1416" s="23">
        <v>0.618573186</v>
      </c>
      <c r="AG1416" s="14">
        <v>0.1777992386444322</v>
      </c>
      <c r="AH1416" s="22">
        <v>2</v>
      </c>
      <c r="AI1416" s="23">
        <v>1332.18</v>
      </c>
      <c r="AJ1416" s="23">
        <v>1.3321800000000001</v>
      </c>
      <c r="AK1416" s="23">
        <v>1.1829758400000001</v>
      </c>
      <c r="AL1416" s="14">
        <v>0.34002800064268812</v>
      </c>
      <c r="AM1416" s="22">
        <v>1345</v>
      </c>
      <c r="AN1416" s="23">
        <v>22790.17200000001</v>
      </c>
      <c r="AO1416" s="23">
        <v>22.790171999999938</v>
      </c>
      <c r="AP1416" s="23">
        <v>20.237672736000032</v>
      </c>
      <c r="AQ1416" s="14">
        <v>5.8170041732070636</v>
      </c>
      <c r="AR1416" s="22">
        <v>1347</v>
      </c>
      <c r="AS1416" s="23">
        <v>24122.35200000001</v>
      </c>
      <c r="AT1416" s="23">
        <v>24.122351999999939</v>
      </c>
      <c r="AU1416" s="23">
        <v>21.420648576000033</v>
      </c>
      <c r="AV1416" s="14">
        <v>6.1570321738497515</v>
      </c>
      <c r="AW1416" s="22">
        <v>0</v>
      </c>
      <c r="AX1416" s="22">
        <v>0</v>
      </c>
      <c r="AY1416" s="23">
        <v>0</v>
      </c>
      <c r="AZ1416" s="23">
        <v>0</v>
      </c>
      <c r="BA1416" s="23">
        <v>0</v>
      </c>
      <c r="BB1416" s="14">
        <v>0</v>
      </c>
      <c r="BC1416" s="22">
        <v>27</v>
      </c>
      <c r="BD1416" s="23">
        <v>33400</v>
      </c>
      <c r="BE1416" s="23">
        <v>33.4</v>
      </c>
      <c r="BF1416" s="23">
        <v>47.144217381610545</v>
      </c>
      <c r="BG1416" s="14">
        <v>13.550871823496665</v>
      </c>
      <c r="BH1416" s="22">
        <v>1378</v>
      </c>
      <c r="BI1416" s="23">
        <v>58.472822090128702</v>
      </c>
      <c r="BJ1416" s="23">
        <v>72.221787143610584</v>
      </c>
      <c r="BK1416" s="14">
        <v>20.759029098416502</v>
      </c>
      <c r="BL1416" t="s">
        <v>549</v>
      </c>
    </row>
    <row r="1417" spans="1:64">
      <c r="A1417" t="s">
        <v>2330</v>
      </c>
      <c r="B1417" t="s">
        <v>2323</v>
      </c>
      <c r="C1417" t="s">
        <v>549</v>
      </c>
      <c r="D1417" t="s">
        <v>942</v>
      </c>
      <c r="E1417">
        <v>2021</v>
      </c>
      <c r="F1417" s="23">
        <v>117.34</v>
      </c>
      <c r="G1417" s="23">
        <v>24.84</v>
      </c>
      <c r="H1417" s="22">
        <v>43492</v>
      </c>
      <c r="I1417" s="34">
        <v>324.45999999999998</v>
      </c>
      <c r="J1417" s="22">
        <v>3</v>
      </c>
      <c r="K1417" s="22">
        <v>3</v>
      </c>
      <c r="L1417" s="23">
        <v>508</v>
      </c>
      <c r="M1417" s="23">
        <v>0.50800000000000001</v>
      </c>
      <c r="N1417" s="23">
        <v>3.038348</v>
      </c>
      <c r="O1417" s="14">
        <v>0.94</v>
      </c>
      <c r="P1417" s="22">
        <v>0</v>
      </c>
      <c r="Q1417" s="22">
        <v>0</v>
      </c>
      <c r="R1417" s="23">
        <v>0</v>
      </c>
      <c r="S1417" s="23">
        <v>0</v>
      </c>
      <c r="T1417" s="23">
        <v>0</v>
      </c>
      <c r="U1417" s="14">
        <v>0</v>
      </c>
      <c r="V1417" s="22">
        <v>0</v>
      </c>
      <c r="W1417" s="22">
        <v>0</v>
      </c>
      <c r="X1417" s="23">
        <v>0</v>
      </c>
      <c r="Y1417" s="23">
        <v>0</v>
      </c>
      <c r="Z1417" s="23">
        <v>0</v>
      </c>
      <c r="AA1417" s="14">
        <v>0</v>
      </c>
      <c r="AB1417" s="22">
        <v>1</v>
      </c>
      <c r="AC1417" s="22">
        <v>1</v>
      </c>
      <c r="AD1417" s="23">
        <v>474.56669740000001</v>
      </c>
      <c r="AE1417" s="23">
        <v>0.47456669699999998</v>
      </c>
      <c r="AF1417" s="23">
        <v>0.66344424300000004</v>
      </c>
      <c r="AG1417" s="14">
        <v>0.2</v>
      </c>
      <c r="AH1417" s="22">
        <v>4</v>
      </c>
      <c r="AI1417" s="23">
        <v>3461.8049999999998</v>
      </c>
      <c r="AJ1417" s="23">
        <v>3.461805</v>
      </c>
      <c r="AK1417" s="23">
        <v>3.0977024329999998</v>
      </c>
      <c r="AL1417" s="14">
        <v>0.95</v>
      </c>
      <c r="AM1417" s="22">
        <v>1576</v>
      </c>
      <c r="AN1417" s="23">
        <v>25563.386999999999</v>
      </c>
      <c r="AO1417" s="23">
        <v>25.563386999999999</v>
      </c>
      <c r="AP1417" s="23">
        <v>22.87470441</v>
      </c>
      <c r="AQ1417" s="14">
        <v>7.05</v>
      </c>
      <c r="AR1417" s="22">
        <v>1580</v>
      </c>
      <c r="AS1417" s="23">
        <v>29025.191999999999</v>
      </c>
      <c r="AT1417" s="23">
        <v>29.025192000000001</v>
      </c>
      <c r="AU1417" s="23">
        <v>25.972406840000001</v>
      </c>
      <c r="AV1417" s="14">
        <v>8</v>
      </c>
      <c r="AW1417" s="22">
        <v>0</v>
      </c>
      <c r="AX1417" s="22">
        <v>0</v>
      </c>
      <c r="AY1417" s="23">
        <v>0</v>
      </c>
      <c r="AZ1417" s="23">
        <v>0</v>
      </c>
      <c r="BA1417" s="23">
        <v>0</v>
      </c>
      <c r="BB1417" s="14">
        <v>0</v>
      </c>
      <c r="BC1417" s="22">
        <v>27</v>
      </c>
      <c r="BD1417" s="23">
        <v>35300</v>
      </c>
      <c r="BE1417" s="23">
        <v>35.299999999999997</v>
      </c>
      <c r="BF1417" s="23">
        <v>38.307547309999997</v>
      </c>
      <c r="BG1417" s="14">
        <v>11.81</v>
      </c>
      <c r="BH1417" s="22">
        <v>1611</v>
      </c>
      <c r="BI1417" s="23">
        <v>65.31</v>
      </c>
      <c r="BJ1417" s="23">
        <v>67.98</v>
      </c>
      <c r="BK1417" s="14">
        <v>20.95</v>
      </c>
      <c r="BL1417" t="s">
        <v>549</v>
      </c>
    </row>
    <row r="1418" spans="1:64">
      <c r="A1418" t="s">
        <v>2331</v>
      </c>
      <c r="B1418" t="s">
        <v>2323</v>
      </c>
      <c r="C1418" t="s">
        <v>549</v>
      </c>
      <c r="D1418" s="111" t="s">
        <v>942</v>
      </c>
      <c r="E1418" s="110">
        <v>2022</v>
      </c>
      <c r="F1418" s="23"/>
      <c r="G1418" s="23"/>
      <c r="H1418" s="22">
        <v>44215</v>
      </c>
      <c r="I1418" s="34">
        <v>320.44990023516027</v>
      </c>
      <c r="J1418" s="22">
        <v>3</v>
      </c>
      <c r="K1418" s="22">
        <v>3</v>
      </c>
      <c r="L1418" s="23">
        <v>508</v>
      </c>
      <c r="M1418" s="23">
        <v>0.50800000000000001</v>
      </c>
      <c r="N1418" s="23">
        <v>3.0063439999999999</v>
      </c>
      <c r="O1418" s="14">
        <v>0.93816350006469396</v>
      </c>
      <c r="P1418" s="22">
        <v>0</v>
      </c>
      <c r="Q1418" s="22">
        <v>0</v>
      </c>
      <c r="R1418" s="23">
        <v>0</v>
      </c>
      <c r="S1418" s="23">
        <v>0</v>
      </c>
      <c r="T1418" s="23">
        <v>0</v>
      </c>
      <c r="U1418" s="14">
        <v>0</v>
      </c>
      <c r="V1418" s="22">
        <v>0</v>
      </c>
      <c r="W1418" s="22">
        <v>0</v>
      </c>
      <c r="X1418" s="23">
        <v>0</v>
      </c>
      <c r="Y1418" s="23">
        <v>0</v>
      </c>
      <c r="Z1418" s="23">
        <v>0</v>
      </c>
      <c r="AA1418" s="14">
        <v>0</v>
      </c>
      <c r="AB1418" s="22">
        <v>1</v>
      </c>
      <c r="AC1418" s="22">
        <v>1</v>
      </c>
      <c r="AD1418" s="23">
        <v>481.670690987125</v>
      </c>
      <c r="AE1418" s="23">
        <v>0.48167069098712501</v>
      </c>
      <c r="AF1418" s="23">
        <v>0.673375626</v>
      </c>
      <c r="AG1418" s="14">
        <v>0.21013444707139783</v>
      </c>
      <c r="AH1418" s="22">
        <v>4</v>
      </c>
      <c r="AI1418" s="23">
        <v>3461.8050000000003</v>
      </c>
      <c r="AJ1418" s="23">
        <v>3.461805</v>
      </c>
      <c r="AK1418" s="23">
        <v>3.5461481340105183</v>
      </c>
      <c r="AL1418" s="14">
        <v>1.1066154588933241</v>
      </c>
      <c r="AM1418" s="22">
        <v>1939</v>
      </c>
      <c r="AN1418" s="23">
        <v>28944.453000000089</v>
      </c>
      <c r="AO1418" s="23">
        <v>28.944452999999903</v>
      </c>
      <c r="AP1418" s="23">
        <v>29.649653286625163</v>
      </c>
      <c r="AQ1418" s="14">
        <v>9.2525081970276606</v>
      </c>
      <c r="AR1418" s="22">
        <v>1943</v>
      </c>
      <c r="AS1418" s="23">
        <v>32406.2580000001</v>
      </c>
      <c r="AT1418" s="23">
        <v>32.406257999999902</v>
      </c>
      <c r="AU1418" s="23">
        <v>33.195801420635718</v>
      </c>
      <c r="AV1418" s="14">
        <v>10.359123655920996</v>
      </c>
      <c r="AW1418" s="22">
        <v>0</v>
      </c>
      <c r="AX1418" s="22">
        <v>0</v>
      </c>
      <c r="AY1418" s="23">
        <v>0</v>
      </c>
      <c r="AZ1418" s="23">
        <v>0</v>
      </c>
      <c r="BA1418" s="23">
        <v>0</v>
      </c>
      <c r="BB1418" s="14">
        <v>0</v>
      </c>
      <c r="BC1418" s="22">
        <v>22</v>
      </c>
      <c r="BD1418" s="23">
        <v>28200</v>
      </c>
      <c r="BE1418" s="23">
        <v>28.200000000000006</v>
      </c>
      <c r="BF1418" s="23">
        <v>32.617154069026753</v>
      </c>
      <c r="BG1418" s="14">
        <v>10.178550233621806</v>
      </c>
      <c r="BH1418" s="22">
        <v>1969</v>
      </c>
      <c r="BI1418" s="23">
        <v>61.595928690987037</v>
      </c>
      <c r="BJ1418" s="23">
        <v>69.492675115662465</v>
      </c>
      <c r="BK1418" s="14">
        <v>21.685971836678892</v>
      </c>
      <c r="BL1418" t="s">
        <v>549</v>
      </c>
    </row>
    <row r="1419" spans="1:64">
      <c r="A1419" t="s">
        <v>2332</v>
      </c>
      <c r="B1419" t="s">
        <v>2323</v>
      </c>
      <c r="C1419" t="s">
        <v>549</v>
      </c>
      <c r="D1419" t="s">
        <v>942</v>
      </c>
      <c r="E1419">
        <v>2023</v>
      </c>
      <c r="F1419">
        <v>117.34</v>
      </c>
      <c r="G1419">
        <v>37.75</v>
      </c>
      <c r="H1419">
        <v>44979</v>
      </c>
      <c r="I1419">
        <v>320.44990023516027</v>
      </c>
      <c r="J1419">
        <v>2</v>
      </c>
      <c r="K1419">
        <v>2</v>
      </c>
      <c r="L1419">
        <v>178</v>
      </c>
      <c r="M1419">
        <v>0.17799999999999999</v>
      </c>
      <c r="N1419">
        <v>1.053404</v>
      </c>
      <c r="O1419">
        <v>0.32872658073132982</v>
      </c>
      <c r="P1419">
        <v>0</v>
      </c>
      <c r="Q1419">
        <v>0</v>
      </c>
      <c r="R1419">
        <v>0</v>
      </c>
      <c r="S1419">
        <v>0</v>
      </c>
      <c r="T1419">
        <v>0</v>
      </c>
      <c r="U1419">
        <v>0</v>
      </c>
      <c r="V1419">
        <v>0</v>
      </c>
      <c r="W1419">
        <v>0</v>
      </c>
      <c r="X1419">
        <v>0</v>
      </c>
      <c r="Y1419">
        <v>0</v>
      </c>
      <c r="Z1419">
        <v>0</v>
      </c>
      <c r="AA1419">
        <v>0</v>
      </c>
      <c r="AB1419">
        <v>1</v>
      </c>
      <c r="AC1419">
        <v>1</v>
      </c>
      <c r="AD1419">
        <v>472.10996781115898</v>
      </c>
      <c r="AE1419">
        <v>0.47210996781115899</v>
      </c>
      <c r="AF1419">
        <v>0.66000973500000004</v>
      </c>
      <c r="AG1419">
        <v>0.20596347026966019</v>
      </c>
      <c r="AH1419">
        <v>4</v>
      </c>
      <c r="AI1419">
        <v>3461.8050000000003</v>
      </c>
      <c r="AJ1419">
        <v>3.461805</v>
      </c>
      <c r="AK1419">
        <v>3.2471290000000002</v>
      </c>
      <c r="AL1419">
        <v>1.094536</v>
      </c>
      <c r="AM1419">
        <v>2633</v>
      </c>
      <c r="AN1419">
        <v>37011.277000000002</v>
      </c>
      <c r="AO1419">
        <v>37.011277</v>
      </c>
      <c r="AP1419">
        <v>34.716104999999999</v>
      </c>
      <c r="AQ1419">
        <v>10.833551508215104</v>
      </c>
      <c r="AR1419">
        <v>2892</v>
      </c>
      <c r="AS1419">
        <v>40669.911999999997</v>
      </c>
      <c r="AT1419">
        <v>40.669911999999599</v>
      </c>
      <c r="AU1419">
        <v>38.147858329625898</v>
      </c>
      <c r="AV1419">
        <v>11.904468780184146</v>
      </c>
      <c r="AW1419">
        <v>0</v>
      </c>
      <c r="AX1419">
        <v>0</v>
      </c>
      <c r="AY1419">
        <v>0</v>
      </c>
      <c r="AZ1419">
        <v>0</v>
      </c>
      <c r="BA1419">
        <v>0</v>
      </c>
      <c r="BB1419">
        <v>0</v>
      </c>
      <c r="BC1419">
        <v>20</v>
      </c>
      <c r="BD1419">
        <v>33600</v>
      </c>
      <c r="BE1419">
        <v>33.6</v>
      </c>
      <c r="BF1419">
        <v>61.766449000000001</v>
      </c>
      <c r="BG1419">
        <v>19.274915971162123</v>
      </c>
      <c r="BH1419">
        <v>2915</v>
      </c>
      <c r="BI1419">
        <v>74.920021967810769</v>
      </c>
      <c r="BJ1419">
        <v>101.6277210646259</v>
      </c>
      <c r="BK1419">
        <v>31.714074802347263</v>
      </c>
      <c r="BL1419" t="s">
        <v>549</v>
      </c>
    </row>
    <row r="1420" spans="1:64">
      <c r="A1420" t="s">
        <v>2333</v>
      </c>
      <c r="B1420" t="s">
        <v>2323</v>
      </c>
      <c r="C1420" t="s">
        <v>549</v>
      </c>
      <c r="D1420" t="s">
        <v>942</v>
      </c>
      <c r="E1420">
        <v>2024</v>
      </c>
      <c r="F1420">
        <v>117.34</v>
      </c>
      <c r="G1420">
        <v>38.24</v>
      </c>
      <c r="H1420">
        <v>45315</v>
      </c>
      <c r="I1420">
        <v>310.72940258134503</v>
      </c>
      <c r="J1420">
        <v>2</v>
      </c>
      <c r="K1420">
        <v>2</v>
      </c>
      <c r="L1420">
        <v>178</v>
      </c>
      <c r="M1420">
        <v>0.17800000000000002</v>
      </c>
      <c r="N1420">
        <v>1.053404</v>
      </c>
      <c r="O1420">
        <v>0.33901008119894033</v>
      </c>
      <c r="P1420">
        <v>0</v>
      </c>
      <c r="Q1420">
        <v>0</v>
      </c>
      <c r="R1420">
        <v>0</v>
      </c>
      <c r="S1420">
        <v>0</v>
      </c>
      <c r="T1420">
        <v>0</v>
      </c>
      <c r="U1420">
        <v>0</v>
      </c>
      <c r="V1420">
        <v>0</v>
      </c>
      <c r="W1420">
        <v>0</v>
      </c>
      <c r="X1420">
        <v>0</v>
      </c>
      <c r="Y1420">
        <v>0</v>
      </c>
      <c r="Z1420">
        <v>0</v>
      </c>
      <c r="AA1420">
        <v>0</v>
      </c>
      <c r="AB1420">
        <v>1</v>
      </c>
      <c r="AC1420">
        <v>1</v>
      </c>
      <c r="AD1420">
        <v>516.5422725321888</v>
      </c>
      <c r="AE1420">
        <v>0.51654227253218876</v>
      </c>
      <c r="AF1420">
        <v>0.72212609699999997</v>
      </c>
      <c r="AG1420">
        <v>0.23239709245440862</v>
      </c>
      <c r="AH1420">
        <v>5</v>
      </c>
      <c r="AI1420">
        <v>3462.4050000000002</v>
      </c>
      <c r="AJ1420">
        <v>3.462405</v>
      </c>
      <c r="AK1420">
        <v>3.1228947582663276</v>
      </c>
      <c r="AL1420">
        <v>1.0050206811210256</v>
      </c>
      <c r="AM1420">
        <v>3200</v>
      </c>
      <c r="AN1420">
        <v>44035.471000000056</v>
      </c>
      <c r="AO1420">
        <v>44.03547100000003</v>
      </c>
      <c r="AP1420">
        <v>39.71752049910063</v>
      </c>
      <c r="AQ1420">
        <v>12.782028404506422</v>
      </c>
      <c r="AR1420">
        <v>3782</v>
      </c>
      <c r="AS1420">
        <v>48035.018000000251</v>
      </c>
      <c r="AT1420">
        <v>48.035017999999646</v>
      </c>
      <c r="AU1420">
        <v>43.324887159482827</v>
      </c>
      <c r="AV1420">
        <v>13.942963491567529</v>
      </c>
      <c r="AW1420">
        <v>0</v>
      </c>
      <c r="AX1420">
        <v>0</v>
      </c>
      <c r="AY1420">
        <v>0</v>
      </c>
      <c r="AZ1420">
        <v>0</v>
      </c>
      <c r="BA1420">
        <v>0</v>
      </c>
      <c r="BB1420">
        <v>0</v>
      </c>
      <c r="BC1420">
        <v>19</v>
      </c>
      <c r="BD1420">
        <v>32300</v>
      </c>
      <c r="BE1420">
        <v>32.300000000000011</v>
      </c>
      <c r="BF1420">
        <v>51.03413447587652</v>
      </c>
      <c r="BG1420">
        <v>16.423979852539521</v>
      </c>
      <c r="BH1420">
        <v>3804</v>
      </c>
      <c r="BI1420">
        <v>81.029560272531853</v>
      </c>
      <c r="BJ1420">
        <v>96.134551732359341</v>
      </c>
      <c r="BK1420">
        <v>30.938350517760394</v>
      </c>
      <c r="BL1420" t="s">
        <v>549</v>
      </c>
    </row>
    <row r="1421" spans="1:64">
      <c r="A1421" t="s">
        <v>2334</v>
      </c>
      <c r="B1421" t="s">
        <v>2335</v>
      </c>
      <c r="C1421" t="s">
        <v>550</v>
      </c>
      <c r="D1421" t="s">
        <v>942</v>
      </c>
      <c r="E1421">
        <v>2012</v>
      </c>
      <c r="F1421" s="23">
        <v>48.72</v>
      </c>
      <c r="G1421" s="23">
        <v>10.24</v>
      </c>
      <c r="H1421" s="22">
        <v>11452</v>
      </c>
      <c r="I1421" s="34">
        <v>95.146561000000005</v>
      </c>
      <c r="J1421" s="22">
        <v>6</v>
      </c>
      <c r="K1421" s="22" t="s">
        <v>782</v>
      </c>
      <c r="L1421" s="23">
        <v>1920</v>
      </c>
      <c r="M1421" s="23">
        <v>1.92</v>
      </c>
      <c r="N1421" s="23">
        <v>13.848832</v>
      </c>
      <c r="O1421" s="14">
        <v>14.555262801353377</v>
      </c>
      <c r="P1421" s="22">
        <v>1</v>
      </c>
      <c r="Q1421" s="22" t="s">
        <v>782</v>
      </c>
      <c r="R1421" s="23">
        <v>375</v>
      </c>
      <c r="S1421" s="23">
        <v>0.375</v>
      </c>
      <c r="T1421" s="23">
        <v>0.36179</v>
      </c>
      <c r="U1421" s="14">
        <v>0.38024495704053879</v>
      </c>
      <c r="V1421" s="22">
        <v>0</v>
      </c>
      <c r="W1421" s="22" t="s">
        <v>782</v>
      </c>
      <c r="X1421" s="23">
        <v>0</v>
      </c>
      <c r="Y1421" s="23">
        <v>0</v>
      </c>
      <c r="Z1421" s="23">
        <v>0</v>
      </c>
      <c r="AA1421" s="14">
        <v>0</v>
      </c>
      <c r="AB1421" s="22">
        <v>0</v>
      </c>
      <c r="AC1421" s="22" t="s">
        <v>782</v>
      </c>
      <c r="AD1421" s="23">
        <v>0</v>
      </c>
      <c r="AE1421" s="23">
        <v>0</v>
      </c>
      <c r="AF1421" s="23">
        <v>0</v>
      </c>
      <c r="AG1421" s="14">
        <v>0</v>
      </c>
      <c r="AH1421" s="22" t="s">
        <v>782</v>
      </c>
      <c r="AI1421" s="23" t="s">
        <v>782</v>
      </c>
      <c r="AJ1421" s="23" t="s">
        <v>782</v>
      </c>
      <c r="AK1421" s="23" t="s">
        <v>782</v>
      </c>
      <c r="AL1421" s="14" t="s">
        <v>782</v>
      </c>
      <c r="AM1421" s="22" t="s">
        <v>782</v>
      </c>
      <c r="AN1421" s="23" t="s">
        <v>782</v>
      </c>
      <c r="AO1421" s="23" t="s">
        <v>782</v>
      </c>
      <c r="AP1421" s="23" t="s">
        <v>782</v>
      </c>
      <c r="AQ1421" s="14" t="s">
        <v>782</v>
      </c>
      <c r="AR1421" s="22">
        <v>488</v>
      </c>
      <c r="AS1421" s="23">
        <v>9183.76</v>
      </c>
      <c r="AT1421" s="23">
        <v>9.1837599999999995</v>
      </c>
      <c r="AU1421" s="23">
        <v>7.7700690000000003</v>
      </c>
      <c r="AV1421" s="14">
        <v>8.1664212750684708</v>
      </c>
      <c r="AW1421" s="22">
        <v>0</v>
      </c>
      <c r="AX1421" s="22" t="s">
        <v>782</v>
      </c>
      <c r="AY1421" s="23">
        <v>0</v>
      </c>
      <c r="AZ1421" s="23">
        <v>0</v>
      </c>
      <c r="BA1421" s="23">
        <v>0</v>
      </c>
      <c r="BB1421" s="14">
        <v>0</v>
      </c>
      <c r="BC1421" s="22">
        <v>19</v>
      </c>
      <c r="BD1421" s="23">
        <v>26280</v>
      </c>
      <c r="BE1421" s="23">
        <v>26.28</v>
      </c>
      <c r="BF1421" s="23">
        <v>41.969160000000002</v>
      </c>
      <c r="BG1421" s="14">
        <v>44.110012552108948</v>
      </c>
      <c r="BH1421" s="22">
        <v>514</v>
      </c>
      <c r="BI1421" s="23">
        <v>37.758760000000002</v>
      </c>
      <c r="BJ1421" s="23">
        <v>63.94985100000001</v>
      </c>
      <c r="BK1421" s="14">
        <v>67.211941585571338</v>
      </c>
      <c r="BL1421" t="s">
        <v>550</v>
      </c>
    </row>
    <row r="1422" spans="1:64">
      <c r="A1422" t="s">
        <v>2336</v>
      </c>
      <c r="B1422" t="s">
        <v>2335</v>
      </c>
      <c r="C1422" t="s">
        <v>550</v>
      </c>
      <c r="D1422" t="s">
        <v>942</v>
      </c>
      <c r="E1422">
        <v>2015</v>
      </c>
      <c r="F1422" s="23">
        <v>48.72</v>
      </c>
      <c r="G1422" s="23">
        <v>9.17</v>
      </c>
      <c r="H1422" s="22">
        <v>12015</v>
      </c>
      <c r="I1422" s="34">
        <v>95.655534967545819</v>
      </c>
      <c r="J1422" s="13">
        <v>5</v>
      </c>
      <c r="K1422" s="13">
        <v>6</v>
      </c>
      <c r="L1422" s="19">
        <v>1920</v>
      </c>
      <c r="M1422" s="35">
        <v>1.92</v>
      </c>
      <c r="N1422" s="19">
        <v>11.484201565151359</v>
      </c>
      <c r="O1422" s="17">
        <v>12.005788864228023</v>
      </c>
      <c r="P1422" s="36">
        <v>1</v>
      </c>
      <c r="Q1422" s="36">
        <v>1</v>
      </c>
      <c r="R1422" s="45">
        <v>375</v>
      </c>
      <c r="S1422" s="27">
        <v>0.375</v>
      </c>
      <c r="T1422" s="23">
        <v>0.47096699999999997</v>
      </c>
      <c r="U1422" s="17">
        <v>0.49235729031235936</v>
      </c>
      <c r="V1422" s="22">
        <v>0</v>
      </c>
      <c r="W1422" s="22">
        <v>0</v>
      </c>
      <c r="X1422" s="23">
        <v>0</v>
      </c>
      <c r="Y1422" s="27">
        <v>0</v>
      </c>
      <c r="Z1422" s="27">
        <v>0</v>
      </c>
      <c r="AA1422" s="14">
        <v>0</v>
      </c>
      <c r="AB1422" s="39">
        <v>0</v>
      </c>
      <c r="AC1422" s="22" t="s">
        <v>782</v>
      </c>
      <c r="AD1422" s="23">
        <v>0</v>
      </c>
      <c r="AE1422" s="23">
        <v>0</v>
      </c>
      <c r="AF1422" s="23">
        <v>0</v>
      </c>
      <c r="AG1422" s="14">
        <v>0</v>
      </c>
      <c r="AH1422" s="22" t="s">
        <v>782</v>
      </c>
      <c r="AI1422" s="23" t="s">
        <v>782</v>
      </c>
      <c r="AJ1422" s="23" t="s">
        <v>782</v>
      </c>
      <c r="AK1422" s="23" t="s">
        <v>782</v>
      </c>
      <c r="AL1422" s="14" t="s">
        <v>782</v>
      </c>
      <c r="AM1422" s="22" t="s">
        <v>782</v>
      </c>
      <c r="AN1422" s="23" t="s">
        <v>782</v>
      </c>
      <c r="AO1422" s="23" t="s">
        <v>782</v>
      </c>
      <c r="AP1422" s="23" t="s">
        <v>782</v>
      </c>
      <c r="AQ1422" s="14" t="s">
        <v>782</v>
      </c>
      <c r="AR1422" s="40">
        <v>561</v>
      </c>
      <c r="AS1422" s="41">
        <v>10247.775000000005</v>
      </c>
      <c r="AT1422" s="23">
        <v>10.247775000000004</v>
      </c>
      <c r="AU1422" s="23">
        <v>9.101692255535907</v>
      </c>
      <c r="AV1422" s="14">
        <v>9.515071196480104</v>
      </c>
      <c r="AW1422" s="22">
        <v>0</v>
      </c>
      <c r="AX1422" s="22" t="s">
        <v>782</v>
      </c>
      <c r="AY1422" s="23">
        <v>0</v>
      </c>
      <c r="AZ1422" s="23">
        <v>0</v>
      </c>
      <c r="BA1422" s="23">
        <v>0</v>
      </c>
      <c r="BB1422" s="14">
        <v>0</v>
      </c>
      <c r="BC1422" s="42">
        <v>19</v>
      </c>
      <c r="BD1422" s="43">
        <v>26280</v>
      </c>
      <c r="BE1422" s="44">
        <v>26.28</v>
      </c>
      <c r="BF1422" s="23">
        <v>42.075057772287273</v>
      </c>
      <c r="BG1422" s="14">
        <v>43.986014804645201</v>
      </c>
      <c r="BH1422" s="22">
        <v>586</v>
      </c>
      <c r="BI1422" s="23">
        <v>38.822775000000007</v>
      </c>
      <c r="BJ1422" s="23">
        <v>63.131918592974543</v>
      </c>
      <c r="BK1422" s="14">
        <v>65.99923215566568</v>
      </c>
      <c r="BL1422" t="s">
        <v>550</v>
      </c>
    </row>
    <row r="1423" spans="1:64">
      <c r="A1423" t="s">
        <v>2337</v>
      </c>
      <c r="B1423" t="s">
        <v>2335</v>
      </c>
      <c r="C1423" t="s">
        <v>550</v>
      </c>
      <c r="D1423" t="s">
        <v>942</v>
      </c>
      <c r="E1423">
        <v>2016</v>
      </c>
      <c r="F1423" s="23">
        <v>48.72</v>
      </c>
      <c r="G1423" s="23">
        <v>9.19</v>
      </c>
      <c r="H1423" s="22">
        <v>12193</v>
      </c>
      <c r="I1423" s="34">
        <v>102.15649522801357</v>
      </c>
      <c r="J1423" s="13">
        <v>5</v>
      </c>
      <c r="K1423" s="13">
        <v>6</v>
      </c>
      <c r="L1423" s="19">
        <v>1920</v>
      </c>
      <c r="M1423" s="35">
        <v>1.92</v>
      </c>
      <c r="N1423" s="19">
        <v>11.48352</v>
      </c>
      <c r="O1423" s="17">
        <v>11.241106083728454</v>
      </c>
      <c r="P1423" s="13">
        <v>1</v>
      </c>
      <c r="Q1423" s="13">
        <v>1</v>
      </c>
      <c r="R1423" s="19">
        <v>375</v>
      </c>
      <c r="S1423" s="27">
        <v>0.375</v>
      </c>
      <c r="T1423" s="19">
        <v>0.46201749999999991</v>
      </c>
      <c r="U1423" s="17">
        <v>0.45226443895591334</v>
      </c>
      <c r="V1423" s="13">
        <v>0</v>
      </c>
      <c r="W1423" s="13">
        <v>0</v>
      </c>
      <c r="X1423" s="19">
        <v>0</v>
      </c>
      <c r="Y1423" s="27">
        <v>0</v>
      </c>
      <c r="Z1423" s="19">
        <v>0</v>
      </c>
      <c r="AA1423" s="14">
        <v>0</v>
      </c>
      <c r="AB1423" s="13">
        <v>0</v>
      </c>
      <c r="AC1423" s="22" t="s">
        <v>782</v>
      </c>
      <c r="AD1423" s="19">
        <v>0</v>
      </c>
      <c r="AE1423" s="23">
        <v>0</v>
      </c>
      <c r="AF1423" s="19">
        <v>0</v>
      </c>
      <c r="AG1423" s="14">
        <v>0</v>
      </c>
      <c r="AH1423" s="22" t="s">
        <v>782</v>
      </c>
      <c r="AI1423" s="23" t="s">
        <v>782</v>
      </c>
      <c r="AJ1423" s="23" t="s">
        <v>782</v>
      </c>
      <c r="AK1423" s="23" t="s">
        <v>782</v>
      </c>
      <c r="AL1423" s="14" t="s">
        <v>782</v>
      </c>
      <c r="AM1423" s="22" t="s">
        <v>782</v>
      </c>
      <c r="AN1423" s="23" t="s">
        <v>782</v>
      </c>
      <c r="AO1423" s="23" t="s">
        <v>782</v>
      </c>
      <c r="AP1423" s="23" t="s">
        <v>782</v>
      </c>
      <c r="AQ1423" s="14" t="s">
        <v>782</v>
      </c>
      <c r="AR1423" s="13">
        <v>588</v>
      </c>
      <c r="AS1423" s="19">
        <v>10579.004999999996</v>
      </c>
      <c r="AT1423" s="23">
        <v>10.579004999999995</v>
      </c>
      <c r="AU1423" s="19">
        <v>9.394156440000005</v>
      </c>
      <c r="AV1423" s="14">
        <v>9.1958484079081053</v>
      </c>
      <c r="AW1423" s="13">
        <v>0</v>
      </c>
      <c r="AX1423" s="22" t="s">
        <v>782</v>
      </c>
      <c r="AY1423" s="19">
        <v>0</v>
      </c>
      <c r="AZ1423" s="23">
        <v>0</v>
      </c>
      <c r="BA1423" s="19">
        <v>0</v>
      </c>
      <c r="BB1423" s="14">
        <v>0</v>
      </c>
      <c r="BC1423" s="13">
        <v>19</v>
      </c>
      <c r="BD1423" s="19">
        <v>26280</v>
      </c>
      <c r="BE1423" s="44">
        <v>26.28</v>
      </c>
      <c r="BF1423" s="19">
        <v>42.110337772287281</v>
      </c>
      <c r="BG1423" s="14">
        <v>41.221400243123938</v>
      </c>
      <c r="BH1423" s="22">
        <v>613</v>
      </c>
      <c r="BI1423" s="23">
        <v>39.154004999999998</v>
      </c>
      <c r="BJ1423" s="23">
        <v>63.450031712287284</v>
      </c>
      <c r="BK1423" s="14">
        <v>62.110619173716408</v>
      </c>
      <c r="BL1423" t="s">
        <v>550</v>
      </c>
    </row>
    <row r="1424" spans="1:64">
      <c r="A1424" t="s">
        <v>2338</v>
      </c>
      <c r="B1424" t="s">
        <v>2335</v>
      </c>
      <c r="C1424" t="s">
        <v>550</v>
      </c>
      <c r="D1424" t="s">
        <v>942</v>
      </c>
      <c r="E1424">
        <v>2017</v>
      </c>
      <c r="F1424" s="23">
        <v>48.72</v>
      </c>
      <c r="G1424" s="23">
        <v>9.24</v>
      </c>
      <c r="H1424" s="22">
        <v>12383</v>
      </c>
      <c r="I1424" s="34">
        <v>97.268594573935204</v>
      </c>
      <c r="J1424" s="13">
        <v>6</v>
      </c>
      <c r="K1424" s="13">
        <v>8</v>
      </c>
      <c r="L1424" s="19">
        <v>2450</v>
      </c>
      <c r="M1424" s="19">
        <v>2.4500000000000002</v>
      </c>
      <c r="N1424" s="19">
        <v>14.653450000000001</v>
      </c>
      <c r="O1424" s="17">
        <v>15.064934436635363</v>
      </c>
      <c r="P1424" s="13">
        <v>1</v>
      </c>
      <c r="Q1424" s="13">
        <v>1</v>
      </c>
      <c r="R1424" s="19">
        <v>375</v>
      </c>
      <c r="S1424" s="19">
        <v>0.375</v>
      </c>
      <c r="T1424" s="19">
        <v>0.88162499999999999</v>
      </c>
      <c r="U1424" s="17">
        <v>0.90638196620581846</v>
      </c>
      <c r="V1424" s="13">
        <v>0</v>
      </c>
      <c r="W1424" s="13">
        <v>0</v>
      </c>
      <c r="X1424" s="19">
        <v>0</v>
      </c>
      <c r="Y1424" s="19">
        <v>0</v>
      </c>
      <c r="Z1424" s="19">
        <v>0</v>
      </c>
      <c r="AA1424" s="14">
        <v>0</v>
      </c>
      <c r="AB1424" s="13">
        <v>0</v>
      </c>
      <c r="AC1424" s="22" t="s">
        <v>782</v>
      </c>
      <c r="AD1424" s="19">
        <v>0</v>
      </c>
      <c r="AE1424" s="19">
        <v>0</v>
      </c>
      <c r="AF1424" s="19">
        <v>0</v>
      </c>
      <c r="AG1424" s="14">
        <v>0</v>
      </c>
      <c r="AH1424" s="22" t="s">
        <v>782</v>
      </c>
      <c r="AI1424" s="23" t="s">
        <v>782</v>
      </c>
      <c r="AJ1424" s="23" t="s">
        <v>782</v>
      </c>
      <c r="AK1424" s="23" t="s">
        <v>782</v>
      </c>
      <c r="AL1424" s="14" t="s">
        <v>782</v>
      </c>
      <c r="AM1424" s="22" t="s">
        <v>782</v>
      </c>
      <c r="AN1424" s="23" t="s">
        <v>782</v>
      </c>
      <c r="AO1424" s="23" t="s">
        <v>782</v>
      </c>
      <c r="AP1424" s="23" t="s">
        <v>782</v>
      </c>
      <c r="AQ1424" s="14" t="s">
        <v>782</v>
      </c>
      <c r="AR1424" s="13">
        <v>634</v>
      </c>
      <c r="AS1424" s="19">
        <v>11082.839999999986</v>
      </c>
      <c r="AT1424" s="19">
        <v>11.082840000000013</v>
      </c>
      <c r="AU1424" s="19">
        <v>9.8415619200000144</v>
      </c>
      <c r="AV1424" s="14">
        <v>10.117923429560101</v>
      </c>
      <c r="AW1424" s="13">
        <v>0</v>
      </c>
      <c r="AX1424" s="22" t="s">
        <v>782</v>
      </c>
      <c r="AY1424" s="19">
        <v>0</v>
      </c>
      <c r="AZ1424" s="19">
        <v>0</v>
      </c>
      <c r="BA1424" s="19">
        <v>0</v>
      </c>
      <c r="BB1424" s="14">
        <v>0</v>
      </c>
      <c r="BC1424" s="13">
        <v>19</v>
      </c>
      <c r="BD1424" s="19">
        <v>26280</v>
      </c>
      <c r="BE1424" s="19">
        <v>26.28</v>
      </c>
      <c r="BF1424" s="19">
        <v>42.110337772287281</v>
      </c>
      <c r="BG1424" s="14">
        <v>43.292840774293936</v>
      </c>
      <c r="BH1424" s="22">
        <v>660</v>
      </c>
      <c r="BI1424" s="23">
        <v>40.187840000000016</v>
      </c>
      <c r="BJ1424" s="23">
        <v>67.486974692287305</v>
      </c>
      <c r="BK1424" s="14">
        <v>69.382080606695226</v>
      </c>
      <c r="BL1424" t="s">
        <v>550</v>
      </c>
    </row>
    <row r="1425" spans="1:64">
      <c r="A1425" t="s">
        <v>2339</v>
      </c>
      <c r="B1425" t="s">
        <v>2335</v>
      </c>
      <c r="C1425" t="s">
        <v>550</v>
      </c>
      <c r="D1425" t="s">
        <v>942</v>
      </c>
      <c r="E1425">
        <v>2018</v>
      </c>
      <c r="F1425" s="23">
        <v>48.72</v>
      </c>
      <c r="G1425" s="23">
        <v>9.36</v>
      </c>
      <c r="H1425" s="22">
        <v>12446</v>
      </c>
      <c r="I1425" s="34">
        <v>97.275507764736474</v>
      </c>
      <c r="J1425" s="13">
        <v>6</v>
      </c>
      <c r="K1425" s="13">
        <v>7</v>
      </c>
      <c r="L1425" s="19">
        <v>2185</v>
      </c>
      <c r="M1425" s="19">
        <v>2.1850000000000005</v>
      </c>
      <c r="N1425" s="19">
        <v>13.068485000000001</v>
      </c>
      <c r="O1425" s="17">
        <v>13.43450710286344</v>
      </c>
      <c r="P1425" s="13">
        <v>1</v>
      </c>
      <c r="Q1425" s="13">
        <v>1</v>
      </c>
      <c r="R1425" s="19">
        <v>375</v>
      </c>
      <c r="S1425" s="19">
        <v>0.375</v>
      </c>
      <c r="T1425" s="19">
        <v>0.41600737500000001</v>
      </c>
      <c r="U1425" s="17">
        <v>0.42765890876265117</v>
      </c>
      <c r="V1425" s="13">
        <v>0</v>
      </c>
      <c r="W1425" s="13">
        <v>0</v>
      </c>
      <c r="X1425" s="19">
        <v>0</v>
      </c>
      <c r="Y1425" s="19">
        <v>0</v>
      </c>
      <c r="Z1425" s="19">
        <v>0</v>
      </c>
      <c r="AA1425" s="14">
        <v>0</v>
      </c>
      <c r="AB1425" s="13">
        <v>0</v>
      </c>
      <c r="AC1425" s="22" t="s">
        <v>782</v>
      </c>
      <c r="AD1425" s="19">
        <v>0</v>
      </c>
      <c r="AE1425" s="19">
        <v>0</v>
      </c>
      <c r="AF1425" s="19">
        <v>0</v>
      </c>
      <c r="AG1425" s="14">
        <v>0</v>
      </c>
      <c r="AH1425" s="22" t="s">
        <v>782</v>
      </c>
      <c r="AI1425" s="23" t="s">
        <v>782</v>
      </c>
      <c r="AJ1425" s="23" t="s">
        <v>782</v>
      </c>
      <c r="AK1425" s="23" t="s">
        <v>782</v>
      </c>
      <c r="AL1425" s="14" t="s">
        <v>782</v>
      </c>
      <c r="AM1425" s="22" t="s">
        <v>782</v>
      </c>
      <c r="AN1425" s="23" t="s">
        <v>782</v>
      </c>
      <c r="AO1425" s="23" t="s">
        <v>782</v>
      </c>
      <c r="AP1425" s="23" t="s">
        <v>782</v>
      </c>
      <c r="AQ1425" s="14" t="s">
        <v>782</v>
      </c>
      <c r="AR1425" s="13">
        <v>656</v>
      </c>
      <c r="AS1425" s="19">
        <v>11395.499999999987</v>
      </c>
      <c r="AT1425" s="19">
        <v>11.395500000000014</v>
      </c>
      <c r="AU1425" s="19">
        <v>10.119204000000014</v>
      </c>
      <c r="AV1425" s="14">
        <v>10.402622646261165</v>
      </c>
      <c r="AW1425" s="13">
        <v>0</v>
      </c>
      <c r="AX1425" s="22" t="s">
        <v>782</v>
      </c>
      <c r="AY1425" s="19">
        <v>0</v>
      </c>
      <c r="AZ1425" s="19">
        <v>0</v>
      </c>
      <c r="BA1425" s="19">
        <v>0</v>
      </c>
      <c r="BB1425" s="14">
        <v>0</v>
      </c>
      <c r="BC1425" s="13">
        <v>19</v>
      </c>
      <c r="BD1425" s="19">
        <v>26280</v>
      </c>
      <c r="BE1425" s="19">
        <v>26.28</v>
      </c>
      <c r="BF1425" s="19">
        <v>41.715014490265474</v>
      </c>
      <c r="BG1425" s="14">
        <v>42.88336853625519</v>
      </c>
      <c r="BH1425" s="22">
        <v>682</v>
      </c>
      <c r="BI1425" s="23">
        <v>40.235500000000016</v>
      </c>
      <c r="BJ1425" s="23">
        <v>65.318710865265487</v>
      </c>
      <c r="BK1425" s="14">
        <v>67.148157194142442</v>
      </c>
      <c r="BL1425" t="s">
        <v>550</v>
      </c>
    </row>
    <row r="1426" spans="1:64">
      <c r="A1426" t="s">
        <v>2340</v>
      </c>
      <c r="B1426" t="s">
        <v>2335</v>
      </c>
      <c r="C1426" t="s">
        <v>550</v>
      </c>
      <c r="D1426" t="s">
        <v>942</v>
      </c>
      <c r="E1426">
        <v>2019</v>
      </c>
      <c r="F1426" s="23">
        <v>48.72</v>
      </c>
      <c r="G1426" s="23">
        <v>9.3800000000000008</v>
      </c>
      <c r="H1426" s="22">
        <v>12576</v>
      </c>
      <c r="I1426" s="34">
        <v>99.80313563231671</v>
      </c>
      <c r="J1426" s="22">
        <v>6</v>
      </c>
      <c r="K1426" s="22">
        <v>7</v>
      </c>
      <c r="L1426" s="23">
        <v>2185</v>
      </c>
      <c r="M1426" s="23">
        <v>2.1850000000000005</v>
      </c>
      <c r="N1426" s="23">
        <v>13.068485000000001</v>
      </c>
      <c r="O1426" s="14">
        <v>13.094262937935556</v>
      </c>
      <c r="P1426" s="22">
        <v>1</v>
      </c>
      <c r="Q1426" s="22">
        <v>1</v>
      </c>
      <c r="R1426" s="23">
        <v>375</v>
      </c>
      <c r="S1426" s="23">
        <v>0.375</v>
      </c>
      <c r="T1426" s="23">
        <v>0.21870000000000001</v>
      </c>
      <c r="U1426" s="14">
        <v>0.2191313916285251</v>
      </c>
      <c r="V1426" s="22">
        <v>0</v>
      </c>
      <c r="W1426" s="22">
        <v>0</v>
      </c>
      <c r="X1426" s="23">
        <v>0</v>
      </c>
      <c r="Y1426" s="23">
        <v>0</v>
      </c>
      <c r="Z1426" s="23">
        <v>0</v>
      </c>
      <c r="AA1426" s="14">
        <v>0</v>
      </c>
      <c r="AB1426" s="22">
        <v>0</v>
      </c>
      <c r="AC1426" s="22">
        <v>0</v>
      </c>
      <c r="AD1426" s="23">
        <v>0</v>
      </c>
      <c r="AE1426" s="23">
        <v>0</v>
      </c>
      <c r="AF1426" s="23">
        <v>0</v>
      </c>
      <c r="AG1426" s="14">
        <v>0</v>
      </c>
      <c r="AH1426" s="22">
        <v>1</v>
      </c>
      <c r="AI1426" s="23">
        <v>2.04</v>
      </c>
      <c r="AJ1426" s="23">
        <v>2.0400000000000001E-3</v>
      </c>
      <c r="AK1426" s="23">
        <v>1.8115200000000001E-3</v>
      </c>
      <c r="AL1426" s="14">
        <v>1.8150932718925734E-3</v>
      </c>
      <c r="AM1426" s="22">
        <v>692</v>
      </c>
      <c r="AN1426" s="23">
        <v>11742.404999999984</v>
      </c>
      <c r="AO1426" s="23">
        <v>11.742405000000012</v>
      </c>
      <c r="AP1426" s="23">
        <v>10.427255640000016</v>
      </c>
      <c r="AQ1426" s="14">
        <v>10.447823682028307</v>
      </c>
      <c r="AR1426" s="22">
        <v>693</v>
      </c>
      <c r="AS1426" s="23">
        <v>11744.444999999985</v>
      </c>
      <c r="AT1426" s="23">
        <v>11.744445000000011</v>
      </c>
      <c r="AU1426" s="23">
        <v>10.429067160000017</v>
      </c>
      <c r="AV1426" s="14">
        <v>10.449638775300199</v>
      </c>
      <c r="AW1426" s="22">
        <v>0</v>
      </c>
      <c r="AX1426" s="22" t="s">
        <v>782</v>
      </c>
      <c r="AY1426" s="23">
        <v>0</v>
      </c>
      <c r="AZ1426" s="23">
        <v>0</v>
      </c>
      <c r="BA1426" s="23">
        <v>0</v>
      </c>
      <c r="BB1426" s="14">
        <v>0</v>
      </c>
      <c r="BC1426" s="22">
        <v>19</v>
      </c>
      <c r="BD1426" s="23">
        <v>26280</v>
      </c>
      <c r="BE1426" s="23">
        <v>26.28</v>
      </c>
      <c r="BF1426" s="23">
        <v>41.041840542998443</v>
      </c>
      <c r="BG1426" s="14">
        <v>41.122796676649614</v>
      </c>
      <c r="BH1426" s="22">
        <v>719</v>
      </c>
      <c r="BI1426" s="23">
        <v>40.584445000000017</v>
      </c>
      <c r="BJ1426" s="23">
        <v>64.758092702998454</v>
      </c>
      <c r="BK1426" s="14">
        <v>64.885829781513891</v>
      </c>
      <c r="BL1426" t="s">
        <v>550</v>
      </c>
    </row>
    <row r="1427" spans="1:64">
      <c r="A1427" t="s">
        <v>2341</v>
      </c>
      <c r="B1427" t="s">
        <v>2335</v>
      </c>
      <c r="C1427" t="s">
        <v>550</v>
      </c>
      <c r="D1427" t="s">
        <v>942</v>
      </c>
      <c r="E1427">
        <v>2020</v>
      </c>
      <c r="F1427" s="23">
        <v>48.72</v>
      </c>
      <c r="G1427" s="23">
        <v>9.67</v>
      </c>
      <c r="H1427" s="22">
        <v>12733</v>
      </c>
      <c r="I1427" s="34">
        <v>101.26506846357996</v>
      </c>
      <c r="J1427" s="22">
        <v>6</v>
      </c>
      <c r="K1427" s="22">
        <v>6</v>
      </c>
      <c r="L1427" s="23">
        <v>1920</v>
      </c>
      <c r="M1427" s="23">
        <v>1.9200000000000004</v>
      </c>
      <c r="N1427" s="23">
        <v>11.48352</v>
      </c>
      <c r="O1427" s="14">
        <v>11.340060471227602</v>
      </c>
      <c r="P1427" s="22">
        <v>1</v>
      </c>
      <c r="Q1427" s="22">
        <v>1</v>
      </c>
      <c r="R1427" s="23">
        <v>375</v>
      </c>
      <c r="S1427" s="23">
        <v>0.375</v>
      </c>
      <c r="T1427" s="23">
        <v>0.16539999999999999</v>
      </c>
      <c r="U1427" s="14">
        <v>0.16333371666013952</v>
      </c>
      <c r="V1427" s="22">
        <v>0</v>
      </c>
      <c r="W1427" s="22">
        <v>0</v>
      </c>
      <c r="X1427" s="23">
        <v>0</v>
      </c>
      <c r="Y1427" s="23">
        <v>0</v>
      </c>
      <c r="Z1427" s="23">
        <v>0</v>
      </c>
      <c r="AA1427" s="14">
        <v>0</v>
      </c>
      <c r="AB1427" s="22">
        <v>0</v>
      </c>
      <c r="AC1427" s="22">
        <v>0</v>
      </c>
      <c r="AD1427" s="23">
        <v>0</v>
      </c>
      <c r="AE1427" s="23">
        <v>0</v>
      </c>
      <c r="AF1427" s="23">
        <v>0</v>
      </c>
      <c r="AG1427" s="14">
        <v>0</v>
      </c>
      <c r="AH1427" s="22">
        <v>1</v>
      </c>
      <c r="AI1427" s="23">
        <v>2.04</v>
      </c>
      <c r="AJ1427" s="23">
        <v>2.0400000000000001E-3</v>
      </c>
      <c r="AK1427" s="23">
        <v>1.8115200000000001E-3</v>
      </c>
      <c r="AL1427" s="14">
        <v>1.7888893252973154E-3</v>
      </c>
      <c r="AM1427" s="22">
        <v>773</v>
      </c>
      <c r="AN1427" s="23">
        <v>13024.859999999981</v>
      </c>
      <c r="AO1427" s="23">
        <v>13.024860000000011</v>
      </c>
      <c r="AP1427" s="23">
        <v>11.56607568000001</v>
      </c>
      <c r="AQ1427" s="14">
        <v>11.421584812496082</v>
      </c>
      <c r="AR1427" s="22">
        <v>774</v>
      </c>
      <c r="AS1427" s="23">
        <v>13026.899999999981</v>
      </c>
      <c r="AT1427" s="23">
        <v>13.02690000000001</v>
      </c>
      <c r="AU1427" s="23">
        <v>11.56788720000001</v>
      </c>
      <c r="AV1427" s="14">
        <v>11.423373701821381</v>
      </c>
      <c r="AW1427" s="22">
        <v>0</v>
      </c>
      <c r="AX1427" s="22">
        <v>0</v>
      </c>
      <c r="AY1427" s="23">
        <v>0</v>
      </c>
      <c r="AZ1427" s="23">
        <v>0</v>
      </c>
      <c r="BA1427" s="23">
        <v>0</v>
      </c>
      <c r="BB1427" s="14">
        <v>0</v>
      </c>
      <c r="BC1427" s="22">
        <v>19</v>
      </c>
      <c r="BD1427" s="23">
        <v>26280</v>
      </c>
      <c r="BE1427" s="23">
        <v>26.28</v>
      </c>
      <c r="BF1427" s="23">
        <v>41.041840542998443</v>
      </c>
      <c r="BG1427" s="14">
        <v>40.529119434466345</v>
      </c>
      <c r="BH1427" s="22">
        <v>800</v>
      </c>
      <c r="BI1427" s="23">
        <v>41.601900000000015</v>
      </c>
      <c r="BJ1427" s="23">
        <v>64.258647742998448</v>
      </c>
      <c r="BK1427" s="14">
        <v>63.455887324175471</v>
      </c>
      <c r="BL1427" t="s">
        <v>550</v>
      </c>
    </row>
    <row r="1428" spans="1:64">
      <c r="A1428" t="s">
        <v>2342</v>
      </c>
      <c r="B1428" t="s">
        <v>2335</v>
      </c>
      <c r="C1428" t="s">
        <v>550</v>
      </c>
      <c r="D1428" t="s">
        <v>942</v>
      </c>
      <c r="E1428">
        <v>2021</v>
      </c>
      <c r="F1428" s="23">
        <v>48.72</v>
      </c>
      <c r="G1428" s="23">
        <v>10.24</v>
      </c>
      <c r="H1428" s="22">
        <v>12946</v>
      </c>
      <c r="I1428" s="34">
        <v>95.47</v>
      </c>
      <c r="J1428" s="22">
        <v>7</v>
      </c>
      <c r="K1428" s="22">
        <v>8</v>
      </c>
      <c r="L1428" s="23">
        <v>2590</v>
      </c>
      <c r="M1428" s="23">
        <v>2.59</v>
      </c>
      <c r="N1428" s="23">
        <v>15.490790000000001</v>
      </c>
      <c r="O1428" s="14">
        <v>16.23</v>
      </c>
      <c r="P1428" s="22">
        <v>1</v>
      </c>
      <c r="Q1428" s="22">
        <v>1</v>
      </c>
      <c r="R1428" s="23">
        <v>375</v>
      </c>
      <c r="S1428" s="23">
        <v>0.375</v>
      </c>
      <c r="T1428" s="23">
        <v>0.17219999999999999</v>
      </c>
      <c r="U1428" s="14">
        <v>0.18</v>
      </c>
      <c r="V1428" s="22">
        <v>0</v>
      </c>
      <c r="W1428" s="22">
        <v>0</v>
      </c>
      <c r="X1428" s="23">
        <v>0</v>
      </c>
      <c r="Y1428" s="23">
        <v>0</v>
      </c>
      <c r="Z1428" s="23">
        <v>0</v>
      </c>
      <c r="AA1428" s="14">
        <v>0</v>
      </c>
      <c r="AB1428" s="22">
        <v>0</v>
      </c>
      <c r="AC1428" s="22">
        <v>0</v>
      </c>
      <c r="AD1428" s="23">
        <v>0</v>
      </c>
      <c r="AE1428" s="23">
        <v>0</v>
      </c>
      <c r="AF1428" s="23">
        <v>0</v>
      </c>
      <c r="AG1428" s="14">
        <v>0</v>
      </c>
      <c r="AH1428" s="22">
        <v>1</v>
      </c>
      <c r="AI1428" s="23">
        <v>2.04</v>
      </c>
      <c r="AJ1428" s="23">
        <v>2.0400000000000001E-3</v>
      </c>
      <c r="AK1428" s="23">
        <v>1.8254390000000001E-3</v>
      </c>
      <c r="AL1428" s="14">
        <v>0</v>
      </c>
      <c r="AM1428" s="22">
        <v>840</v>
      </c>
      <c r="AN1428" s="23">
        <v>14467.75</v>
      </c>
      <c r="AO1428" s="23">
        <v>14.467750000000001</v>
      </c>
      <c r="AP1428" s="23">
        <v>12.946074189999999</v>
      </c>
      <c r="AQ1428" s="14">
        <v>13.56</v>
      </c>
      <c r="AR1428" s="22">
        <v>841</v>
      </c>
      <c r="AS1428" s="23">
        <v>14469.79</v>
      </c>
      <c r="AT1428" s="23">
        <v>14.46979</v>
      </c>
      <c r="AU1428" s="23">
        <v>12.94789963</v>
      </c>
      <c r="AV1428" s="14">
        <v>13.56</v>
      </c>
      <c r="AW1428" s="22">
        <v>0</v>
      </c>
      <c r="AX1428" s="22">
        <v>0</v>
      </c>
      <c r="AY1428" s="23">
        <v>0</v>
      </c>
      <c r="AZ1428" s="23">
        <v>0</v>
      </c>
      <c r="BA1428" s="23">
        <v>0</v>
      </c>
      <c r="BB1428" s="14">
        <v>0</v>
      </c>
      <c r="BC1428" s="22">
        <v>17</v>
      </c>
      <c r="BD1428" s="23">
        <v>24680</v>
      </c>
      <c r="BE1428" s="23">
        <v>24.68</v>
      </c>
      <c r="BF1428" s="23">
        <v>34.00549796</v>
      </c>
      <c r="BG1428" s="14">
        <v>35.619999999999997</v>
      </c>
      <c r="BH1428" s="22">
        <v>866</v>
      </c>
      <c r="BI1428" s="23">
        <v>42.11</v>
      </c>
      <c r="BJ1428" s="23">
        <v>62.62</v>
      </c>
      <c r="BK1428" s="14">
        <v>65.59</v>
      </c>
      <c r="BL1428" t="s">
        <v>550</v>
      </c>
    </row>
    <row r="1429" spans="1:64">
      <c r="A1429" t="s">
        <v>2343</v>
      </c>
      <c r="B1429" t="s">
        <v>2335</v>
      </c>
      <c r="C1429" t="s">
        <v>550</v>
      </c>
      <c r="D1429" s="111" t="s">
        <v>942</v>
      </c>
      <c r="E1429" s="110">
        <v>2022</v>
      </c>
      <c r="F1429" s="23"/>
      <c r="G1429" s="23"/>
      <c r="H1429" s="22">
        <v>13240</v>
      </c>
      <c r="I1429" s="34">
        <v>95.95740538535614</v>
      </c>
      <c r="J1429" s="22">
        <v>7</v>
      </c>
      <c r="K1429" s="22">
        <v>8</v>
      </c>
      <c r="L1429" s="23">
        <v>2590</v>
      </c>
      <c r="M1429" s="23">
        <v>2.5900000000000003</v>
      </c>
      <c r="N1429" s="23">
        <v>15.32762</v>
      </c>
      <c r="O1429" s="14">
        <v>15.973358114932021</v>
      </c>
      <c r="P1429" s="22">
        <v>1</v>
      </c>
      <c r="Q1429" s="22">
        <v>1</v>
      </c>
      <c r="R1429" s="23">
        <v>375</v>
      </c>
      <c r="S1429" s="23">
        <v>0.375</v>
      </c>
      <c r="T1429" s="23">
        <v>0.88162499999999999</v>
      </c>
      <c r="U1429" s="14">
        <v>0.91876702632743645</v>
      </c>
      <c r="V1429" s="22">
        <v>0</v>
      </c>
      <c r="W1429" s="22">
        <v>0</v>
      </c>
      <c r="X1429" s="23">
        <v>0</v>
      </c>
      <c r="Y1429" s="23">
        <v>0</v>
      </c>
      <c r="Z1429" s="23">
        <v>0</v>
      </c>
      <c r="AA1429" s="14">
        <v>0</v>
      </c>
      <c r="AB1429" s="22">
        <v>0</v>
      </c>
      <c r="AC1429" s="22">
        <v>0</v>
      </c>
      <c r="AD1429" s="23">
        <v>0</v>
      </c>
      <c r="AE1429" s="23">
        <v>0</v>
      </c>
      <c r="AF1429" s="23">
        <v>0</v>
      </c>
      <c r="AG1429" s="14">
        <v>0</v>
      </c>
      <c r="AH1429" s="22">
        <v>1</v>
      </c>
      <c r="AI1429" s="23">
        <v>2.04</v>
      </c>
      <c r="AJ1429" s="23">
        <v>2.0400000000000001E-3</v>
      </c>
      <c r="AK1429" s="23">
        <v>2.0897023932259198E-3</v>
      </c>
      <c r="AL1429" s="14">
        <v>2.1777395760482132E-3</v>
      </c>
      <c r="AM1429" s="22">
        <v>927</v>
      </c>
      <c r="AN1429" s="23">
        <v>15367.264999999974</v>
      </c>
      <c r="AO1429" s="23">
        <v>15.367265000000021</v>
      </c>
      <c r="AP1429" s="23">
        <v>15.74167178815534</v>
      </c>
      <c r="AQ1429" s="14">
        <v>16.404853512804177</v>
      </c>
      <c r="AR1429" s="22">
        <v>928</v>
      </c>
      <c r="AS1429" s="23">
        <v>15369.305</v>
      </c>
      <c r="AT1429" s="23">
        <v>15.369304999999999</v>
      </c>
      <c r="AU1429" s="23">
        <v>15.743761490548525</v>
      </c>
      <c r="AV1429" s="14">
        <v>16.407031252380182</v>
      </c>
      <c r="AW1429" s="22">
        <v>0</v>
      </c>
      <c r="AX1429" s="22">
        <v>0</v>
      </c>
      <c r="AY1429" s="23">
        <v>0</v>
      </c>
      <c r="AZ1429" s="23">
        <v>0</v>
      </c>
      <c r="BA1429" s="23">
        <v>0</v>
      </c>
      <c r="BB1429" s="14">
        <v>0</v>
      </c>
      <c r="BC1429" s="22">
        <v>15</v>
      </c>
      <c r="BD1429" s="23">
        <v>24000</v>
      </c>
      <c r="BE1429" s="23">
        <v>24.000000000000007</v>
      </c>
      <c r="BF1429" s="23">
        <v>36.921459178266751</v>
      </c>
      <c r="BG1429" s="14">
        <v>38.47692528783324</v>
      </c>
      <c r="BH1429" s="22">
        <v>951</v>
      </c>
      <c r="BI1429" s="23">
        <v>42.334305000000008</v>
      </c>
      <c r="BJ1429" s="23">
        <v>68.874465668815276</v>
      </c>
      <c r="BK1429" s="14">
        <v>71.776081681472874</v>
      </c>
      <c r="BL1429" t="s">
        <v>550</v>
      </c>
    </row>
    <row r="1430" spans="1:64">
      <c r="A1430" t="s">
        <v>2344</v>
      </c>
      <c r="B1430" t="s">
        <v>2335</v>
      </c>
      <c r="C1430" t="s">
        <v>550</v>
      </c>
      <c r="D1430" t="s">
        <v>942</v>
      </c>
      <c r="E1430">
        <v>2023</v>
      </c>
      <c r="F1430">
        <v>48.72</v>
      </c>
      <c r="G1430">
        <v>10.52</v>
      </c>
      <c r="H1430">
        <v>13154</v>
      </c>
      <c r="I1430">
        <v>95.95740538535614</v>
      </c>
      <c r="J1430">
        <v>7</v>
      </c>
      <c r="K1430">
        <v>11</v>
      </c>
      <c r="L1430">
        <v>5022</v>
      </c>
      <c r="M1430">
        <v>5.0220000000000002</v>
      </c>
      <c r="N1430">
        <v>29.720196000000001</v>
      </c>
      <c r="O1430">
        <v>30.972279711655833</v>
      </c>
      <c r="P1430">
        <v>1</v>
      </c>
      <c r="Q1430">
        <v>1</v>
      </c>
      <c r="R1430">
        <v>375</v>
      </c>
      <c r="S1430">
        <v>0.375</v>
      </c>
      <c r="T1430">
        <v>0.13700000000000001</v>
      </c>
      <c r="U1430">
        <v>0.14277168025731893</v>
      </c>
      <c r="V1430">
        <v>0</v>
      </c>
      <c r="W1430">
        <v>0</v>
      </c>
      <c r="X1430">
        <v>0</v>
      </c>
      <c r="Y1430">
        <v>0</v>
      </c>
      <c r="Z1430">
        <v>0</v>
      </c>
      <c r="AA1430">
        <v>0</v>
      </c>
      <c r="AG1430">
        <v>0</v>
      </c>
      <c r="AH1430">
        <v>1</v>
      </c>
      <c r="AI1430">
        <v>2.04</v>
      </c>
      <c r="AJ1430">
        <v>2.0400000000000001E-3</v>
      </c>
      <c r="AK1430">
        <v>1.913E-3</v>
      </c>
      <c r="AL1430">
        <v>2.1540000000000001E-3</v>
      </c>
      <c r="AM1430">
        <v>1180</v>
      </c>
      <c r="AN1430">
        <v>18731.415000000001</v>
      </c>
      <c r="AO1430">
        <v>18.731414999999998</v>
      </c>
      <c r="AP1430">
        <v>17.569828000000001</v>
      </c>
      <c r="AQ1430">
        <v>18.310028214540797</v>
      </c>
      <c r="AR1430">
        <v>1218</v>
      </c>
      <c r="AS1430">
        <v>18762.959999999901</v>
      </c>
      <c r="AT1430">
        <v>18.76296</v>
      </c>
      <c r="AU1430">
        <v>17.599416982373501</v>
      </c>
      <c r="AV1430">
        <v>18.340863752720132</v>
      </c>
      <c r="AW1430">
        <v>0</v>
      </c>
      <c r="AX1430">
        <v>0</v>
      </c>
      <c r="AY1430">
        <v>0</v>
      </c>
      <c r="AZ1430">
        <v>0</v>
      </c>
      <c r="BA1430">
        <v>0</v>
      </c>
      <c r="BB1430">
        <v>0</v>
      </c>
      <c r="BC1430">
        <v>15</v>
      </c>
      <c r="BD1430">
        <v>24000</v>
      </c>
      <c r="BE1430">
        <v>24</v>
      </c>
      <c r="BF1430">
        <v>44.085889999999999</v>
      </c>
      <c r="BG1430">
        <v>45.943186795177617</v>
      </c>
      <c r="BH1430">
        <v>1241</v>
      </c>
      <c r="BI1430">
        <v>48.159959999999998</v>
      </c>
      <c r="BJ1430">
        <v>91.542502982373506</v>
      </c>
      <c r="BK1430">
        <v>95.399101939810905</v>
      </c>
      <c r="BL1430" t="s">
        <v>550</v>
      </c>
    </row>
    <row r="1431" spans="1:64">
      <c r="A1431" t="s">
        <v>2345</v>
      </c>
      <c r="B1431" t="s">
        <v>2335</v>
      </c>
      <c r="C1431" t="s">
        <v>550</v>
      </c>
      <c r="D1431" t="s">
        <v>942</v>
      </c>
      <c r="E1431">
        <v>2024</v>
      </c>
      <c r="F1431">
        <v>48.72</v>
      </c>
      <c r="G1431">
        <v>10.57</v>
      </c>
      <c r="H1431">
        <v>13410</v>
      </c>
      <c r="I1431">
        <v>91.953686166078285</v>
      </c>
      <c r="J1431">
        <v>6</v>
      </c>
      <c r="K1431">
        <v>11</v>
      </c>
      <c r="L1431">
        <v>5022</v>
      </c>
      <c r="M1431">
        <v>5.0219999999999994</v>
      </c>
      <c r="N1431">
        <v>29.720195999999994</v>
      </c>
      <c r="O1431">
        <v>32.320831539392678</v>
      </c>
      <c r="P1431">
        <v>1</v>
      </c>
      <c r="Q1431">
        <v>1</v>
      </c>
      <c r="R1431">
        <v>375</v>
      </c>
      <c r="S1431">
        <v>0.375</v>
      </c>
      <c r="T1431">
        <v>0.27816600000000002</v>
      </c>
      <c r="U1431">
        <v>0.30250663306482589</v>
      </c>
      <c r="V1431">
        <v>0</v>
      </c>
      <c r="W1431">
        <v>0</v>
      </c>
      <c r="X1431">
        <v>0</v>
      </c>
      <c r="Y1431">
        <v>0</v>
      </c>
      <c r="Z1431">
        <v>0</v>
      </c>
      <c r="AA1431">
        <v>0</v>
      </c>
      <c r="AB1431">
        <v>0</v>
      </c>
      <c r="AC1431">
        <v>0</v>
      </c>
      <c r="AD1431">
        <v>0</v>
      </c>
      <c r="AE1431">
        <v>0</v>
      </c>
      <c r="AF1431">
        <v>0</v>
      </c>
      <c r="AG1431">
        <v>0</v>
      </c>
      <c r="AH1431">
        <v>1</v>
      </c>
      <c r="AI1431">
        <v>2.04</v>
      </c>
      <c r="AJ1431">
        <v>2.0400000000000001E-3</v>
      </c>
      <c r="AK1431">
        <v>1.83996537287328E-3</v>
      </c>
      <c r="AL1431">
        <v>2.0009696724393451E-3</v>
      </c>
      <c r="AM1431">
        <v>1560</v>
      </c>
      <c r="AN1431">
        <v>22758.469000000005</v>
      </c>
      <c r="AO1431">
        <v>22.758469000000034</v>
      </c>
      <c r="AP1431">
        <v>20.5268602449068</v>
      </c>
      <c r="AQ1431">
        <v>22.323042284387679</v>
      </c>
      <c r="AR1431">
        <v>1714</v>
      </c>
      <c r="AS1431">
        <v>22902.161999999953</v>
      </c>
      <c r="AT1431">
        <v>22.90216200000005</v>
      </c>
      <c r="AU1431">
        <v>20.656463256830442</v>
      </c>
      <c r="AV1431">
        <v>22.463986076123842</v>
      </c>
      <c r="AW1431">
        <v>0</v>
      </c>
      <c r="AX1431">
        <v>0</v>
      </c>
      <c r="AY1431">
        <v>0</v>
      </c>
      <c r="AZ1431">
        <v>0</v>
      </c>
      <c r="BA1431">
        <v>0</v>
      </c>
      <c r="BB1431">
        <v>0</v>
      </c>
      <c r="BC1431">
        <v>15</v>
      </c>
      <c r="BD1431">
        <v>24400</v>
      </c>
      <c r="BE1431">
        <v>24.400000000000006</v>
      </c>
      <c r="BF1431">
        <v>32.893162201054238</v>
      </c>
      <c r="BG1431">
        <v>35.771444922442406</v>
      </c>
      <c r="BH1431">
        <v>1736</v>
      </c>
      <c r="BI1431">
        <v>52.699162000000058</v>
      </c>
      <c r="BJ1431">
        <v>83.547987457884673</v>
      </c>
      <c r="BK1431">
        <v>90.858769171023752</v>
      </c>
      <c r="BL1431" t="s">
        <v>550</v>
      </c>
    </row>
    <row r="1432" spans="1:64">
      <c r="A1432" t="s">
        <v>2346</v>
      </c>
      <c r="B1432" t="s">
        <v>2347</v>
      </c>
      <c r="C1432" t="s">
        <v>551</v>
      </c>
      <c r="D1432" t="s">
        <v>942</v>
      </c>
      <c r="E1432">
        <v>2012</v>
      </c>
      <c r="F1432" s="23">
        <v>83.2</v>
      </c>
      <c r="G1432" s="23">
        <v>18.940000000000001</v>
      </c>
      <c r="H1432" s="22">
        <v>26420</v>
      </c>
      <c r="I1432" s="34">
        <v>230.70138499999999</v>
      </c>
      <c r="J1432" s="22">
        <v>1</v>
      </c>
      <c r="K1432" s="22" t="s">
        <v>782</v>
      </c>
      <c r="L1432" s="23">
        <v>500</v>
      </c>
      <c r="M1432" s="23">
        <v>0.5</v>
      </c>
      <c r="N1432" s="23">
        <v>0.87041800000000003</v>
      </c>
      <c r="O1432" s="14">
        <v>0.37729205656914461</v>
      </c>
      <c r="P1432" s="22">
        <v>0</v>
      </c>
      <c r="Q1432" s="22" t="s">
        <v>782</v>
      </c>
      <c r="R1432" s="23">
        <v>0</v>
      </c>
      <c r="S1432" s="23">
        <v>0</v>
      </c>
      <c r="T1432" s="23">
        <v>0</v>
      </c>
      <c r="U1432" s="14">
        <v>0</v>
      </c>
      <c r="V1432" s="22">
        <v>0</v>
      </c>
      <c r="W1432" s="22" t="s">
        <v>782</v>
      </c>
      <c r="X1432" s="23">
        <v>0</v>
      </c>
      <c r="Y1432" s="23">
        <v>0</v>
      </c>
      <c r="Z1432" s="23">
        <v>0</v>
      </c>
      <c r="AA1432" s="14">
        <v>0</v>
      </c>
      <c r="AB1432" s="22">
        <v>0</v>
      </c>
      <c r="AC1432" s="22" t="s">
        <v>782</v>
      </c>
      <c r="AD1432" s="23">
        <v>0</v>
      </c>
      <c r="AE1432" s="23">
        <v>0</v>
      </c>
      <c r="AF1432" s="23">
        <v>0</v>
      </c>
      <c r="AG1432" s="14">
        <v>0</v>
      </c>
      <c r="AH1432" s="22" t="s">
        <v>782</v>
      </c>
      <c r="AI1432" s="23" t="s">
        <v>782</v>
      </c>
      <c r="AJ1432" s="23" t="s">
        <v>782</v>
      </c>
      <c r="AK1432" s="23" t="s">
        <v>782</v>
      </c>
      <c r="AL1432" s="14" t="s">
        <v>782</v>
      </c>
      <c r="AM1432" s="22" t="s">
        <v>782</v>
      </c>
      <c r="AN1432" s="23" t="s">
        <v>782</v>
      </c>
      <c r="AO1432" s="23" t="s">
        <v>782</v>
      </c>
      <c r="AP1432" s="23" t="s">
        <v>782</v>
      </c>
      <c r="AQ1432" s="14" t="s">
        <v>782</v>
      </c>
      <c r="AR1432" s="22">
        <v>722</v>
      </c>
      <c r="AS1432" s="23">
        <v>12956.201000000001</v>
      </c>
      <c r="AT1432" s="23">
        <v>12.956201</v>
      </c>
      <c r="AU1432" s="23">
        <v>11.369504999999998</v>
      </c>
      <c r="AV1432" s="14">
        <v>4.9282343926977292</v>
      </c>
      <c r="AW1432" s="22">
        <v>0</v>
      </c>
      <c r="AX1432" s="22" t="s">
        <v>782</v>
      </c>
      <c r="AY1432" s="23">
        <v>0</v>
      </c>
      <c r="AZ1432" s="23">
        <v>0</v>
      </c>
      <c r="BA1432" s="23">
        <v>0</v>
      </c>
      <c r="BB1432" s="14">
        <v>0</v>
      </c>
      <c r="BC1432" s="22">
        <v>17</v>
      </c>
      <c r="BD1432" s="23">
        <v>13675</v>
      </c>
      <c r="BE1432" s="23">
        <v>13.675000000000001</v>
      </c>
      <c r="BF1432" s="23">
        <v>21.838975000000001</v>
      </c>
      <c r="BG1432" s="14">
        <v>9.4663389211989362</v>
      </c>
      <c r="BH1432" s="22">
        <v>740</v>
      </c>
      <c r="BI1432" s="23">
        <v>27.131201000000001</v>
      </c>
      <c r="BJ1432" s="23">
        <v>34.078898000000002</v>
      </c>
      <c r="BK1432" s="14">
        <v>14.771865370465809</v>
      </c>
      <c r="BL1432" t="s">
        <v>551</v>
      </c>
    </row>
    <row r="1433" spans="1:64">
      <c r="A1433" t="s">
        <v>2348</v>
      </c>
      <c r="B1433" t="s">
        <v>2347</v>
      </c>
      <c r="C1433" t="s">
        <v>551</v>
      </c>
      <c r="D1433" t="s">
        <v>942</v>
      </c>
      <c r="E1433">
        <v>2015</v>
      </c>
      <c r="F1433" s="23">
        <v>83.2</v>
      </c>
      <c r="G1433" s="23">
        <v>19.41</v>
      </c>
      <c r="H1433" s="22">
        <v>26963</v>
      </c>
      <c r="I1433" s="34">
        <v>218.05812055245411</v>
      </c>
      <c r="J1433" s="13">
        <v>1</v>
      </c>
      <c r="K1433" s="13">
        <v>1</v>
      </c>
      <c r="L1433" s="19">
        <v>500</v>
      </c>
      <c r="M1433" s="35">
        <v>0.5</v>
      </c>
      <c r="N1433" s="19">
        <v>2.990677490924833</v>
      </c>
      <c r="O1433" s="17">
        <v>1.3715047544883441</v>
      </c>
      <c r="P1433" s="36">
        <v>0</v>
      </c>
      <c r="Q1433" s="37">
        <v>0</v>
      </c>
      <c r="R1433" s="38">
        <v>0</v>
      </c>
      <c r="S1433" s="27">
        <v>0</v>
      </c>
      <c r="T1433" s="23">
        <v>0</v>
      </c>
      <c r="U1433" s="17">
        <v>0</v>
      </c>
      <c r="V1433" s="22">
        <v>0</v>
      </c>
      <c r="W1433" s="22">
        <v>0</v>
      </c>
      <c r="X1433" s="23">
        <v>0</v>
      </c>
      <c r="Y1433" s="27">
        <v>0</v>
      </c>
      <c r="Z1433" s="27">
        <v>0</v>
      </c>
      <c r="AA1433" s="14">
        <v>0</v>
      </c>
      <c r="AB1433" s="39">
        <v>1</v>
      </c>
      <c r="AC1433" s="22" t="s">
        <v>782</v>
      </c>
      <c r="AD1433" s="23">
        <v>0</v>
      </c>
      <c r="AE1433" s="23">
        <v>0</v>
      </c>
      <c r="AF1433" s="23">
        <v>0</v>
      </c>
      <c r="AG1433" s="14">
        <v>0</v>
      </c>
      <c r="AH1433" s="22" t="s">
        <v>782</v>
      </c>
      <c r="AI1433" s="23" t="s">
        <v>782</v>
      </c>
      <c r="AJ1433" s="23" t="s">
        <v>782</v>
      </c>
      <c r="AK1433" s="23" t="s">
        <v>782</v>
      </c>
      <c r="AL1433" s="14" t="s">
        <v>782</v>
      </c>
      <c r="AM1433" s="22" t="s">
        <v>782</v>
      </c>
      <c r="AN1433" s="23" t="s">
        <v>782</v>
      </c>
      <c r="AO1433" s="23" t="s">
        <v>782</v>
      </c>
      <c r="AP1433" s="23" t="s">
        <v>782</v>
      </c>
      <c r="AQ1433" s="14" t="s">
        <v>782</v>
      </c>
      <c r="AR1433" s="40">
        <v>837</v>
      </c>
      <c r="AS1433" s="41">
        <v>14157.785999999995</v>
      </c>
      <c r="AT1433" s="23">
        <v>14.157785999999994</v>
      </c>
      <c r="AU1433" s="23">
        <v>12.574418465641036</v>
      </c>
      <c r="AV1433" s="14">
        <v>5.7665444578645015</v>
      </c>
      <c r="AW1433" s="22">
        <v>0</v>
      </c>
      <c r="AX1433" s="22" t="s">
        <v>782</v>
      </c>
      <c r="AY1433" s="23">
        <v>0</v>
      </c>
      <c r="AZ1433" s="23">
        <v>0</v>
      </c>
      <c r="BA1433" s="23">
        <v>0</v>
      </c>
      <c r="BB1433" s="14">
        <v>0</v>
      </c>
      <c r="BC1433" s="42">
        <v>23</v>
      </c>
      <c r="BD1433" s="43">
        <v>33345</v>
      </c>
      <c r="BE1433" s="44">
        <v>33.344999999999999</v>
      </c>
      <c r="BF1433" s="23">
        <v>64.158356228681825</v>
      </c>
      <c r="BG1433" s="14">
        <v>29.422594336838038</v>
      </c>
      <c r="BH1433" s="22">
        <v>862</v>
      </c>
      <c r="BI1433" s="23">
        <v>48.002785999999993</v>
      </c>
      <c r="BJ1433" s="23">
        <v>79.723452185247695</v>
      </c>
      <c r="BK1433" s="14">
        <v>36.560643549190885</v>
      </c>
      <c r="BL1433" t="s">
        <v>551</v>
      </c>
    </row>
    <row r="1434" spans="1:64">
      <c r="A1434" t="s">
        <v>2349</v>
      </c>
      <c r="B1434" t="s">
        <v>2347</v>
      </c>
      <c r="C1434" t="s">
        <v>551</v>
      </c>
      <c r="D1434" t="s">
        <v>942</v>
      </c>
      <c r="E1434">
        <v>2016</v>
      </c>
      <c r="F1434" s="23">
        <v>83.2</v>
      </c>
      <c r="G1434" s="23">
        <v>19.399999999999999</v>
      </c>
      <c r="H1434" s="22">
        <v>26991</v>
      </c>
      <c r="I1434" s="34">
        <v>229.25056852542073</v>
      </c>
      <c r="J1434" s="13">
        <v>1</v>
      </c>
      <c r="K1434" s="13">
        <v>1</v>
      </c>
      <c r="L1434" s="19">
        <v>500</v>
      </c>
      <c r="M1434" s="35">
        <v>0.5</v>
      </c>
      <c r="N1434" s="19">
        <v>2.9904999999999999</v>
      </c>
      <c r="O1434" s="17">
        <v>1.3044678664203158</v>
      </c>
      <c r="P1434" s="13">
        <v>0</v>
      </c>
      <c r="Q1434" s="13">
        <v>0</v>
      </c>
      <c r="R1434" s="19">
        <v>0</v>
      </c>
      <c r="S1434" s="27">
        <v>0</v>
      </c>
      <c r="T1434" s="19">
        <v>0</v>
      </c>
      <c r="U1434" s="17">
        <v>0</v>
      </c>
      <c r="V1434" s="13">
        <v>0</v>
      </c>
      <c r="W1434" s="13">
        <v>0</v>
      </c>
      <c r="X1434" s="19">
        <v>0</v>
      </c>
      <c r="Y1434" s="27">
        <v>0</v>
      </c>
      <c r="Z1434" s="19">
        <v>0</v>
      </c>
      <c r="AA1434" s="14">
        <v>0</v>
      </c>
      <c r="AB1434" s="13">
        <v>1</v>
      </c>
      <c r="AC1434" s="22" t="s">
        <v>782</v>
      </c>
      <c r="AD1434" s="19">
        <v>0</v>
      </c>
      <c r="AE1434" s="23">
        <v>0</v>
      </c>
      <c r="AF1434" s="19">
        <v>0</v>
      </c>
      <c r="AG1434" s="14">
        <v>0</v>
      </c>
      <c r="AH1434" s="22" t="s">
        <v>782</v>
      </c>
      <c r="AI1434" s="23" t="s">
        <v>782</v>
      </c>
      <c r="AJ1434" s="23" t="s">
        <v>782</v>
      </c>
      <c r="AK1434" s="23" t="s">
        <v>782</v>
      </c>
      <c r="AL1434" s="14" t="s">
        <v>782</v>
      </c>
      <c r="AM1434" s="22" t="s">
        <v>782</v>
      </c>
      <c r="AN1434" s="23" t="s">
        <v>782</v>
      </c>
      <c r="AO1434" s="23" t="s">
        <v>782</v>
      </c>
      <c r="AP1434" s="23" t="s">
        <v>782</v>
      </c>
      <c r="AQ1434" s="14" t="s">
        <v>782</v>
      </c>
      <c r="AR1434" s="13">
        <v>871</v>
      </c>
      <c r="AS1434" s="19">
        <v>14657.930999999973</v>
      </c>
      <c r="AT1434" s="23">
        <v>14.657930999999973</v>
      </c>
      <c r="AU1434" s="19">
        <v>13.016242728000025</v>
      </c>
      <c r="AV1434" s="14">
        <v>5.6777362916579648</v>
      </c>
      <c r="AW1434" s="13">
        <v>0</v>
      </c>
      <c r="AX1434" s="22" t="s">
        <v>782</v>
      </c>
      <c r="AY1434" s="19">
        <v>0</v>
      </c>
      <c r="AZ1434" s="23">
        <v>0</v>
      </c>
      <c r="BA1434" s="19">
        <v>0</v>
      </c>
      <c r="BB1434" s="14">
        <v>0</v>
      </c>
      <c r="BC1434" s="13">
        <v>23</v>
      </c>
      <c r="BD1434" s="19">
        <v>33345</v>
      </c>
      <c r="BE1434" s="44">
        <v>33.344999999999999</v>
      </c>
      <c r="BF1434" s="19">
        <v>64.22545122868182</v>
      </c>
      <c r="BG1434" s="14">
        <v>28.015394527390281</v>
      </c>
      <c r="BH1434" s="22">
        <v>896</v>
      </c>
      <c r="BI1434" s="23">
        <v>48.502930999999975</v>
      </c>
      <c r="BJ1434" s="23">
        <v>80.23219395668184</v>
      </c>
      <c r="BK1434" s="14">
        <v>34.997598685468567</v>
      </c>
      <c r="BL1434" t="s">
        <v>551</v>
      </c>
    </row>
    <row r="1435" spans="1:64">
      <c r="A1435" t="s">
        <v>2350</v>
      </c>
      <c r="B1435" t="s">
        <v>2347</v>
      </c>
      <c r="C1435" t="s">
        <v>551</v>
      </c>
      <c r="D1435" t="s">
        <v>942</v>
      </c>
      <c r="E1435">
        <v>2017</v>
      </c>
      <c r="F1435" s="23">
        <v>83.16</v>
      </c>
      <c r="G1435" s="23">
        <v>18.38</v>
      </c>
      <c r="H1435" s="22">
        <v>27106</v>
      </c>
      <c r="I1435" s="34">
        <v>212.91791363329463</v>
      </c>
      <c r="J1435" s="13">
        <v>1</v>
      </c>
      <c r="K1435" s="13">
        <v>1</v>
      </c>
      <c r="L1435" s="19">
        <v>500</v>
      </c>
      <c r="M1435" s="19">
        <v>0.5</v>
      </c>
      <c r="N1435" s="19">
        <v>2.9904999999999999</v>
      </c>
      <c r="O1435" s="17">
        <v>1.4045318916427547</v>
      </c>
      <c r="P1435" s="13">
        <v>0</v>
      </c>
      <c r="Q1435" s="13">
        <v>0</v>
      </c>
      <c r="R1435" s="19">
        <v>0</v>
      </c>
      <c r="S1435" s="19">
        <v>0</v>
      </c>
      <c r="T1435" s="19">
        <v>0</v>
      </c>
      <c r="U1435" s="17">
        <v>0</v>
      </c>
      <c r="V1435" s="13">
        <v>0</v>
      </c>
      <c r="W1435" s="13">
        <v>0</v>
      </c>
      <c r="X1435" s="19">
        <v>0</v>
      </c>
      <c r="Y1435" s="19">
        <v>0</v>
      </c>
      <c r="Z1435" s="19">
        <v>0</v>
      </c>
      <c r="AA1435" s="14">
        <v>0</v>
      </c>
      <c r="AB1435" s="13">
        <v>1</v>
      </c>
      <c r="AC1435" s="22" t="s">
        <v>782</v>
      </c>
      <c r="AD1435" s="19">
        <v>0</v>
      </c>
      <c r="AE1435" s="19">
        <v>0</v>
      </c>
      <c r="AF1435" s="19">
        <v>0.34104000000000001</v>
      </c>
      <c r="AG1435" s="14">
        <v>0.16017440438918076</v>
      </c>
      <c r="AH1435" s="22" t="s">
        <v>782</v>
      </c>
      <c r="AI1435" s="23" t="s">
        <v>782</v>
      </c>
      <c r="AJ1435" s="23" t="s">
        <v>782</v>
      </c>
      <c r="AK1435" s="23" t="s">
        <v>782</v>
      </c>
      <c r="AL1435" s="14" t="s">
        <v>782</v>
      </c>
      <c r="AM1435" s="22" t="s">
        <v>782</v>
      </c>
      <c r="AN1435" s="23" t="s">
        <v>782</v>
      </c>
      <c r="AO1435" s="23" t="s">
        <v>782</v>
      </c>
      <c r="AP1435" s="23" t="s">
        <v>782</v>
      </c>
      <c r="AQ1435" s="14" t="s">
        <v>782</v>
      </c>
      <c r="AR1435" s="13">
        <v>907</v>
      </c>
      <c r="AS1435" s="19">
        <v>15226.080999999976</v>
      </c>
      <c r="AT1435" s="19">
        <v>15.226081000000001</v>
      </c>
      <c r="AU1435" s="19">
        <v>13.520759928000029</v>
      </c>
      <c r="AV1435" s="14">
        <v>6.3502218753123021</v>
      </c>
      <c r="AW1435" s="13">
        <v>0</v>
      </c>
      <c r="AX1435" s="22" t="s">
        <v>782</v>
      </c>
      <c r="AY1435" s="19">
        <v>0</v>
      </c>
      <c r="AZ1435" s="19">
        <v>0</v>
      </c>
      <c r="BA1435" s="19">
        <v>0</v>
      </c>
      <c r="BB1435" s="14">
        <v>0</v>
      </c>
      <c r="BC1435" s="13">
        <v>23</v>
      </c>
      <c r="BD1435" s="19">
        <v>33345</v>
      </c>
      <c r="BE1435" s="19">
        <v>33.344999999999999</v>
      </c>
      <c r="BF1435" s="19">
        <v>64.22545122868182</v>
      </c>
      <c r="BG1435" s="14">
        <v>30.164418828232726</v>
      </c>
      <c r="BH1435" s="22">
        <v>932</v>
      </c>
      <c r="BI1435" s="23">
        <v>49.071081</v>
      </c>
      <c r="BJ1435" s="23">
        <v>81.077751156681856</v>
      </c>
      <c r="BK1435" s="14">
        <v>38.079346999576963</v>
      </c>
      <c r="BL1435" t="s">
        <v>551</v>
      </c>
    </row>
    <row r="1436" spans="1:64">
      <c r="A1436" t="s">
        <v>2351</v>
      </c>
      <c r="B1436" t="s">
        <v>2347</v>
      </c>
      <c r="C1436" t="s">
        <v>551</v>
      </c>
      <c r="D1436" t="s">
        <v>942</v>
      </c>
      <c r="E1436">
        <v>2018</v>
      </c>
      <c r="F1436" s="23">
        <v>83.16</v>
      </c>
      <c r="G1436" s="23">
        <v>18.55</v>
      </c>
      <c r="H1436" s="22">
        <v>27214</v>
      </c>
      <c r="I1436" s="34">
        <v>212.93304639190396</v>
      </c>
      <c r="J1436" s="13">
        <v>1</v>
      </c>
      <c r="K1436" s="13">
        <v>1</v>
      </c>
      <c r="L1436" s="19">
        <v>500</v>
      </c>
      <c r="M1436" s="19">
        <v>0.5</v>
      </c>
      <c r="N1436" s="19">
        <v>2.9904999999999999</v>
      </c>
      <c r="O1436" s="17">
        <v>1.4044320741534759</v>
      </c>
      <c r="P1436" s="13">
        <v>0</v>
      </c>
      <c r="Q1436" s="13">
        <v>0</v>
      </c>
      <c r="R1436" s="19">
        <v>0</v>
      </c>
      <c r="S1436" s="19">
        <v>0</v>
      </c>
      <c r="T1436" s="19">
        <v>0</v>
      </c>
      <c r="U1436" s="17">
        <v>0</v>
      </c>
      <c r="V1436" s="13">
        <v>0</v>
      </c>
      <c r="W1436" s="13">
        <v>0</v>
      </c>
      <c r="X1436" s="19">
        <v>0</v>
      </c>
      <c r="Y1436" s="19">
        <v>0</v>
      </c>
      <c r="Z1436" s="19">
        <v>0</v>
      </c>
      <c r="AA1436" s="14">
        <v>0</v>
      </c>
      <c r="AB1436" s="13">
        <v>1</v>
      </c>
      <c r="AC1436" s="22" t="s">
        <v>782</v>
      </c>
      <c r="AD1436" s="19">
        <v>85</v>
      </c>
      <c r="AE1436" s="19">
        <v>8.5000000000000006E-2</v>
      </c>
      <c r="AF1436" s="19">
        <v>0.11883000000000001</v>
      </c>
      <c r="AG1436" s="14">
        <v>5.5806274325917928E-2</v>
      </c>
      <c r="AH1436" s="22" t="s">
        <v>782</v>
      </c>
      <c r="AI1436" s="23" t="s">
        <v>782</v>
      </c>
      <c r="AJ1436" s="23" t="s">
        <v>782</v>
      </c>
      <c r="AK1436" s="23" t="s">
        <v>782</v>
      </c>
      <c r="AL1436" s="14" t="s">
        <v>782</v>
      </c>
      <c r="AM1436" s="22" t="s">
        <v>782</v>
      </c>
      <c r="AN1436" s="23" t="s">
        <v>782</v>
      </c>
      <c r="AO1436" s="23" t="s">
        <v>782</v>
      </c>
      <c r="AP1436" s="23" t="s">
        <v>782</v>
      </c>
      <c r="AQ1436" s="14" t="s">
        <v>782</v>
      </c>
      <c r="AR1436" s="13">
        <v>945</v>
      </c>
      <c r="AS1436" s="19">
        <v>16132.123999999973</v>
      </c>
      <c r="AT1436" s="19">
        <v>16.132124000000001</v>
      </c>
      <c r="AU1436" s="19">
        <v>14.325326112000031</v>
      </c>
      <c r="AV1436" s="14">
        <v>6.7276199513128754</v>
      </c>
      <c r="AW1436" s="13">
        <v>0</v>
      </c>
      <c r="AX1436" s="22" t="s">
        <v>782</v>
      </c>
      <c r="AY1436" s="19">
        <v>0</v>
      </c>
      <c r="AZ1436" s="19">
        <v>0</v>
      </c>
      <c r="BA1436" s="19">
        <v>0</v>
      </c>
      <c r="BB1436" s="14">
        <v>0</v>
      </c>
      <c r="BC1436" s="13">
        <v>23</v>
      </c>
      <c r="BD1436" s="19">
        <v>33445</v>
      </c>
      <c r="BE1436" s="19">
        <v>33.445000000000007</v>
      </c>
      <c r="BF1436" s="19">
        <v>63.723652952026704</v>
      </c>
      <c r="BG1436" s="14">
        <v>29.92661497677684</v>
      </c>
      <c r="BH1436" s="22">
        <v>970</v>
      </c>
      <c r="BI1436" s="23">
        <v>50.162124000000013</v>
      </c>
      <c r="BJ1436" s="23">
        <v>81.158309064026739</v>
      </c>
      <c r="BK1436" s="14">
        <v>38.114473276569107</v>
      </c>
      <c r="BL1436" t="s">
        <v>551</v>
      </c>
    </row>
    <row r="1437" spans="1:64">
      <c r="A1437" t="s">
        <v>2352</v>
      </c>
      <c r="B1437" t="s">
        <v>2347</v>
      </c>
      <c r="C1437" t="s">
        <v>551</v>
      </c>
      <c r="D1437" t="s">
        <v>942</v>
      </c>
      <c r="E1437">
        <v>2019</v>
      </c>
      <c r="F1437" s="23">
        <v>83.16</v>
      </c>
      <c r="G1437" s="23">
        <v>18.600000000000001</v>
      </c>
      <c r="H1437" s="22">
        <v>27470</v>
      </c>
      <c r="I1437" s="34">
        <v>218.2261395707751</v>
      </c>
      <c r="J1437" s="22">
        <v>2</v>
      </c>
      <c r="K1437" s="22">
        <v>2</v>
      </c>
      <c r="L1437" s="23">
        <v>575</v>
      </c>
      <c r="M1437" s="23">
        <v>0.57499999999999996</v>
      </c>
      <c r="N1437" s="23">
        <v>3.4390749999999999</v>
      </c>
      <c r="O1437" s="14">
        <v>1.5759225758950106</v>
      </c>
      <c r="P1437" s="22">
        <v>0</v>
      </c>
      <c r="Q1437" s="22">
        <v>0</v>
      </c>
      <c r="R1437" s="23">
        <v>0</v>
      </c>
      <c r="S1437" s="23">
        <v>0</v>
      </c>
      <c r="T1437" s="23">
        <v>0</v>
      </c>
      <c r="U1437" s="14">
        <v>0</v>
      </c>
      <c r="V1437" s="22">
        <v>0</v>
      </c>
      <c r="W1437" s="22">
        <v>0</v>
      </c>
      <c r="X1437" s="23">
        <v>0</v>
      </c>
      <c r="Y1437" s="23">
        <v>0</v>
      </c>
      <c r="Z1437" s="23">
        <v>0</v>
      </c>
      <c r="AA1437" s="14">
        <v>0</v>
      </c>
      <c r="AB1437" s="22">
        <v>1</v>
      </c>
      <c r="AC1437" s="22">
        <v>2</v>
      </c>
      <c r="AD1437" s="23">
        <v>85</v>
      </c>
      <c r="AE1437" s="23">
        <v>8.5000000000000006E-2</v>
      </c>
      <c r="AF1437" s="23">
        <v>0</v>
      </c>
      <c r="AG1437" s="14">
        <v>0</v>
      </c>
      <c r="AH1437" s="22">
        <v>0</v>
      </c>
      <c r="AI1437" s="23">
        <v>0</v>
      </c>
      <c r="AJ1437" s="23">
        <v>0</v>
      </c>
      <c r="AK1437" s="23">
        <v>0</v>
      </c>
      <c r="AL1437" s="14">
        <v>0</v>
      </c>
      <c r="AM1437" s="22">
        <v>1005</v>
      </c>
      <c r="AN1437" s="23">
        <v>16905.288999999979</v>
      </c>
      <c r="AO1437" s="23">
        <v>16.905289</v>
      </c>
      <c r="AP1437" s="23">
        <v>15.011896632000028</v>
      </c>
      <c r="AQ1437" s="14">
        <v>6.8790552137918235</v>
      </c>
      <c r="AR1437" s="22">
        <v>1005</v>
      </c>
      <c r="AS1437" s="23">
        <v>16905.288999999979</v>
      </c>
      <c r="AT1437" s="23">
        <v>16.905289</v>
      </c>
      <c r="AU1437" s="23">
        <v>15.011896632000028</v>
      </c>
      <c r="AV1437" s="14">
        <v>6.8790552137918235</v>
      </c>
      <c r="AW1437" s="22">
        <v>0</v>
      </c>
      <c r="AX1437" s="22" t="s">
        <v>782</v>
      </c>
      <c r="AY1437" s="23">
        <v>0</v>
      </c>
      <c r="AZ1437" s="23">
        <v>0</v>
      </c>
      <c r="BA1437" s="23">
        <v>0</v>
      </c>
      <c r="BB1437" s="14">
        <v>0</v>
      </c>
      <c r="BC1437" s="22">
        <v>23</v>
      </c>
      <c r="BD1437" s="23">
        <v>33445</v>
      </c>
      <c r="BE1437" s="23">
        <v>33.445</v>
      </c>
      <c r="BF1437" s="23">
        <v>62.909570142350063</v>
      </c>
      <c r="BG1437" s="14">
        <v>28.827696932221649</v>
      </c>
      <c r="BH1437" s="22">
        <v>1031</v>
      </c>
      <c r="BI1437" s="23">
        <v>51.010289000000007</v>
      </c>
      <c r="BJ1437" s="23">
        <v>81.360541774350096</v>
      </c>
      <c r="BK1437" s="14">
        <v>37.282674721908485</v>
      </c>
      <c r="BL1437" t="s">
        <v>551</v>
      </c>
    </row>
    <row r="1438" spans="1:64">
      <c r="A1438" t="s">
        <v>2353</v>
      </c>
      <c r="B1438" t="s">
        <v>2347</v>
      </c>
      <c r="C1438" t="s">
        <v>551</v>
      </c>
      <c r="D1438" t="s">
        <v>942</v>
      </c>
      <c r="E1438">
        <v>2020</v>
      </c>
      <c r="F1438" s="23">
        <v>83.16</v>
      </c>
      <c r="G1438" s="23">
        <v>18.91</v>
      </c>
      <c r="H1438" s="22">
        <v>27518</v>
      </c>
      <c r="I1438" s="34">
        <v>221.19524735166519</v>
      </c>
      <c r="J1438" s="22">
        <v>2</v>
      </c>
      <c r="K1438" s="22">
        <v>2</v>
      </c>
      <c r="L1438" s="23">
        <v>575</v>
      </c>
      <c r="M1438" s="23">
        <v>0.57499999999999996</v>
      </c>
      <c r="N1438" s="23">
        <v>3.4390749999999999</v>
      </c>
      <c r="O1438" s="14">
        <v>1.5547689388336716</v>
      </c>
      <c r="P1438" s="22">
        <v>0</v>
      </c>
      <c r="Q1438" s="22">
        <v>0</v>
      </c>
      <c r="R1438" s="23">
        <v>0</v>
      </c>
      <c r="S1438" s="23">
        <v>0</v>
      </c>
      <c r="T1438" s="23">
        <v>0</v>
      </c>
      <c r="U1438" s="14">
        <v>0</v>
      </c>
      <c r="V1438" s="22">
        <v>0</v>
      </c>
      <c r="W1438" s="22">
        <v>0</v>
      </c>
      <c r="X1438" s="23">
        <v>0</v>
      </c>
      <c r="Y1438" s="23">
        <v>0</v>
      </c>
      <c r="Z1438" s="23">
        <v>0</v>
      </c>
      <c r="AA1438" s="14">
        <v>0</v>
      </c>
      <c r="AB1438" s="22">
        <v>1</v>
      </c>
      <c r="AC1438" s="22">
        <v>2</v>
      </c>
      <c r="AD1438" s="23">
        <v>85</v>
      </c>
      <c r="AE1438" s="23">
        <v>8.5000000000000006E-2</v>
      </c>
      <c r="AF1438" s="23">
        <v>0.47249999999999998</v>
      </c>
      <c r="AG1438" s="14">
        <v>0.21361218455512304</v>
      </c>
      <c r="AH1438" s="22">
        <v>0</v>
      </c>
      <c r="AI1438" s="23">
        <v>0</v>
      </c>
      <c r="AJ1438" s="23">
        <v>0</v>
      </c>
      <c r="AK1438" s="23">
        <v>0</v>
      </c>
      <c r="AL1438" s="14">
        <v>0</v>
      </c>
      <c r="AM1438" s="22">
        <v>1084</v>
      </c>
      <c r="AN1438" s="23">
        <v>17870.784000000003</v>
      </c>
      <c r="AO1438" s="23">
        <v>17.870783999999976</v>
      </c>
      <c r="AP1438" s="23">
        <v>15.869256192000028</v>
      </c>
      <c r="AQ1438" s="14">
        <v>7.1743205977524651</v>
      </c>
      <c r="AR1438" s="22">
        <v>1084</v>
      </c>
      <c r="AS1438" s="23">
        <v>17870.784000000003</v>
      </c>
      <c r="AT1438" s="23">
        <v>17.870783999999976</v>
      </c>
      <c r="AU1438" s="23">
        <v>15.869256192000028</v>
      </c>
      <c r="AV1438" s="14">
        <v>7.1743205977524651</v>
      </c>
      <c r="AW1438" s="22">
        <v>0</v>
      </c>
      <c r="AX1438" s="22">
        <v>0</v>
      </c>
      <c r="AY1438" s="23">
        <v>0</v>
      </c>
      <c r="AZ1438" s="23">
        <v>0</v>
      </c>
      <c r="BA1438" s="23">
        <v>0</v>
      </c>
      <c r="BB1438" s="14">
        <v>0</v>
      </c>
      <c r="BC1438" s="22">
        <v>23</v>
      </c>
      <c r="BD1438" s="23">
        <v>33445</v>
      </c>
      <c r="BE1438" s="23">
        <v>33.445000000000007</v>
      </c>
      <c r="BF1438" s="23">
        <v>62.891396464272738</v>
      </c>
      <c r="BG1438" s="14">
        <v>28.432526113133633</v>
      </c>
      <c r="BH1438" s="22">
        <v>1110</v>
      </c>
      <c r="BI1438" s="23">
        <v>51.975783999999983</v>
      </c>
      <c r="BJ1438" s="23">
        <v>82.672227656272767</v>
      </c>
      <c r="BK1438" s="14">
        <v>37.375227834274895</v>
      </c>
      <c r="BL1438" t="s">
        <v>551</v>
      </c>
    </row>
    <row r="1439" spans="1:64">
      <c r="A1439" t="s">
        <v>2354</v>
      </c>
      <c r="B1439" t="s">
        <v>2347</v>
      </c>
      <c r="C1439" t="s">
        <v>551</v>
      </c>
      <c r="D1439" t="s">
        <v>942</v>
      </c>
      <c r="E1439">
        <v>2021</v>
      </c>
      <c r="F1439" s="23">
        <v>83.16</v>
      </c>
      <c r="G1439" s="23">
        <v>19.2</v>
      </c>
      <c r="H1439" s="22">
        <v>27836</v>
      </c>
      <c r="I1439" s="34">
        <v>206.32</v>
      </c>
      <c r="J1439" s="22">
        <v>3</v>
      </c>
      <c r="K1439" s="22">
        <v>3</v>
      </c>
      <c r="L1439" s="23">
        <v>664</v>
      </c>
      <c r="M1439" s="23">
        <v>0.66400000000000003</v>
      </c>
      <c r="N1439" s="23">
        <v>3.971384</v>
      </c>
      <c r="O1439" s="14">
        <v>1.92</v>
      </c>
      <c r="P1439" s="22">
        <v>0</v>
      </c>
      <c r="Q1439" s="22">
        <v>0</v>
      </c>
      <c r="R1439" s="23">
        <v>0</v>
      </c>
      <c r="S1439" s="23">
        <v>0</v>
      </c>
      <c r="T1439" s="23">
        <v>0</v>
      </c>
      <c r="U1439" s="14">
        <v>0</v>
      </c>
      <c r="V1439" s="22">
        <v>0</v>
      </c>
      <c r="W1439" s="22">
        <v>0</v>
      </c>
      <c r="X1439" s="23">
        <v>0</v>
      </c>
      <c r="Y1439" s="23">
        <v>0</v>
      </c>
      <c r="Z1439" s="23">
        <v>0</v>
      </c>
      <c r="AA1439" s="14">
        <v>0</v>
      </c>
      <c r="AB1439" s="22">
        <v>1</v>
      </c>
      <c r="AC1439" s="22">
        <v>1</v>
      </c>
      <c r="AD1439" s="23">
        <v>85</v>
      </c>
      <c r="AE1439" s="23">
        <v>8.5000000000000006E-2</v>
      </c>
      <c r="AF1439" s="23">
        <v>0.44940000000000002</v>
      </c>
      <c r="AG1439" s="14">
        <v>0.22</v>
      </c>
      <c r="AH1439" s="22">
        <v>0</v>
      </c>
      <c r="AI1439" s="23">
        <v>0</v>
      </c>
      <c r="AJ1439" s="23">
        <v>0</v>
      </c>
      <c r="AK1439" s="23">
        <v>0</v>
      </c>
      <c r="AL1439" s="14">
        <v>0</v>
      </c>
      <c r="AM1439" s="22">
        <v>1183</v>
      </c>
      <c r="AN1439" s="23">
        <v>18832.519</v>
      </c>
      <c r="AO1439" s="23">
        <v>18.832519000000001</v>
      </c>
      <c r="AP1439" s="23">
        <v>16.8517695</v>
      </c>
      <c r="AQ1439" s="14">
        <v>8.17</v>
      </c>
      <c r="AR1439" s="22">
        <v>1183</v>
      </c>
      <c r="AS1439" s="23">
        <v>18832.519</v>
      </c>
      <c r="AT1439" s="23">
        <v>18.832519000000001</v>
      </c>
      <c r="AU1439" s="23">
        <v>16.8517695</v>
      </c>
      <c r="AV1439" s="14">
        <v>8.17</v>
      </c>
      <c r="AW1439" s="22">
        <v>0</v>
      </c>
      <c r="AX1439" s="22">
        <v>0</v>
      </c>
      <c r="AY1439" s="23">
        <v>0</v>
      </c>
      <c r="AZ1439" s="23">
        <v>0</v>
      </c>
      <c r="BA1439" s="23">
        <v>0</v>
      </c>
      <c r="BB1439" s="14">
        <v>0</v>
      </c>
      <c r="BC1439" s="22">
        <v>22</v>
      </c>
      <c r="BD1439" s="23">
        <v>32945</v>
      </c>
      <c r="BE1439" s="23">
        <v>32.945</v>
      </c>
      <c r="BF1439" s="23">
        <v>54.356010050000002</v>
      </c>
      <c r="BG1439" s="14">
        <v>26.35</v>
      </c>
      <c r="BH1439" s="22">
        <v>1209</v>
      </c>
      <c r="BI1439" s="23">
        <v>52.53</v>
      </c>
      <c r="BJ1439" s="23">
        <v>75.63</v>
      </c>
      <c r="BK1439" s="14">
        <v>36.659999999999997</v>
      </c>
      <c r="BL1439" t="s">
        <v>551</v>
      </c>
    </row>
    <row r="1440" spans="1:64">
      <c r="A1440" t="s">
        <v>2355</v>
      </c>
      <c r="B1440" t="s">
        <v>2347</v>
      </c>
      <c r="C1440" t="s">
        <v>551</v>
      </c>
      <c r="D1440" s="111" t="s">
        <v>942</v>
      </c>
      <c r="E1440" s="110">
        <v>2022</v>
      </c>
      <c r="F1440" s="23"/>
      <c r="G1440" s="23"/>
      <c r="H1440" s="22">
        <v>28252</v>
      </c>
      <c r="I1440" s="34">
        <v>204.75744840990043</v>
      </c>
      <c r="J1440" s="22">
        <v>3</v>
      </c>
      <c r="K1440" s="22">
        <v>3</v>
      </c>
      <c r="L1440" s="23">
        <v>664</v>
      </c>
      <c r="M1440" s="23">
        <v>0.66399999999999992</v>
      </c>
      <c r="N1440" s="23">
        <v>3.9295519999999997</v>
      </c>
      <c r="O1440" s="14">
        <v>1.919125301919907</v>
      </c>
      <c r="P1440" s="22">
        <v>0</v>
      </c>
      <c r="Q1440" s="22">
        <v>0</v>
      </c>
      <c r="R1440" s="23">
        <v>0</v>
      </c>
      <c r="S1440" s="23">
        <v>0</v>
      </c>
      <c r="T1440" s="23">
        <v>0</v>
      </c>
      <c r="U1440" s="14">
        <v>0</v>
      </c>
      <c r="V1440" s="22">
        <v>0</v>
      </c>
      <c r="W1440" s="22">
        <v>0</v>
      </c>
      <c r="X1440" s="23">
        <v>0</v>
      </c>
      <c r="Y1440" s="23">
        <v>0</v>
      </c>
      <c r="Z1440" s="23">
        <v>0</v>
      </c>
      <c r="AA1440" s="14">
        <v>0</v>
      </c>
      <c r="AB1440" s="22">
        <v>1</v>
      </c>
      <c r="AC1440" s="22">
        <v>1</v>
      </c>
      <c r="AD1440" s="23">
        <v>85</v>
      </c>
      <c r="AE1440" s="23">
        <v>8.5000000000000006E-2</v>
      </c>
      <c r="AF1440" s="23">
        <v>0.45989999999999998</v>
      </c>
      <c r="AG1440" s="14">
        <v>0.22460721383836257</v>
      </c>
      <c r="AH1440" s="22">
        <v>0</v>
      </c>
      <c r="AI1440" s="23">
        <v>0</v>
      </c>
      <c r="AJ1440" s="23">
        <v>0</v>
      </c>
      <c r="AK1440" s="23">
        <v>0</v>
      </c>
      <c r="AL1440" s="14">
        <v>0</v>
      </c>
      <c r="AM1440" s="22">
        <v>1347</v>
      </c>
      <c r="AN1440" s="23">
        <v>20473.92000000002</v>
      </c>
      <c r="AO1440" s="23">
        <v>20.473919999999946</v>
      </c>
      <c r="AP1440" s="23">
        <v>20.972744913096072</v>
      </c>
      <c r="AQ1440" s="14">
        <v>10.242726248039141</v>
      </c>
      <c r="AR1440" s="22">
        <v>1347</v>
      </c>
      <c r="AS1440" s="23">
        <v>20473.919999999998</v>
      </c>
      <c r="AT1440" s="23">
        <v>20.4739199999999</v>
      </c>
      <c r="AU1440" s="23">
        <v>20.972744913096101</v>
      </c>
      <c r="AV1440" s="14">
        <v>10.242726248039153</v>
      </c>
      <c r="AW1440" s="22">
        <v>0</v>
      </c>
      <c r="AX1440" s="22">
        <v>0</v>
      </c>
      <c r="AY1440" s="23">
        <v>0</v>
      </c>
      <c r="AZ1440" s="23">
        <v>0</v>
      </c>
      <c r="BA1440" s="23">
        <v>0</v>
      </c>
      <c r="BB1440" s="14">
        <v>0</v>
      </c>
      <c r="BC1440" s="22">
        <v>14</v>
      </c>
      <c r="BD1440" s="23">
        <v>35290</v>
      </c>
      <c r="BE1440" s="23">
        <v>35.29</v>
      </c>
      <c r="BF1440" s="23">
        <v>74.555879208211422</v>
      </c>
      <c r="BG1440" s="14">
        <v>36.411803227279563</v>
      </c>
      <c r="BH1440" s="22">
        <v>1365</v>
      </c>
      <c r="BI1440" s="23">
        <v>56.512919999999902</v>
      </c>
      <c r="BJ1440" s="23">
        <v>99.918076121307536</v>
      </c>
      <c r="BK1440" s="14">
        <v>48.798261991076984</v>
      </c>
      <c r="BL1440" t="s">
        <v>551</v>
      </c>
    </row>
    <row r="1441" spans="1:64">
      <c r="A1441" t="s">
        <v>2356</v>
      </c>
      <c r="B1441" t="s">
        <v>2347</v>
      </c>
      <c r="C1441" t="s">
        <v>551</v>
      </c>
      <c r="D1441" t="s">
        <v>942</v>
      </c>
      <c r="E1441">
        <v>2023</v>
      </c>
      <c r="F1441">
        <v>83.16</v>
      </c>
      <c r="G1441">
        <v>20.02</v>
      </c>
      <c r="H1441">
        <v>28493</v>
      </c>
      <c r="I1441">
        <v>204.75744840990043</v>
      </c>
      <c r="J1441">
        <v>3</v>
      </c>
      <c r="K1441">
        <v>3</v>
      </c>
      <c r="L1441">
        <v>664</v>
      </c>
      <c r="M1441">
        <v>0.66400000000000003</v>
      </c>
      <c r="N1441">
        <v>3.9295520000000002</v>
      </c>
      <c r="O1441">
        <v>1.9191253019199073</v>
      </c>
      <c r="P1441">
        <v>0</v>
      </c>
      <c r="Q1441">
        <v>0</v>
      </c>
      <c r="R1441">
        <v>0</v>
      </c>
      <c r="S1441">
        <v>0</v>
      </c>
      <c r="T1441">
        <v>0</v>
      </c>
      <c r="U1441">
        <v>0</v>
      </c>
      <c r="V1441">
        <v>0</v>
      </c>
      <c r="W1441">
        <v>0</v>
      </c>
      <c r="X1441">
        <v>0</v>
      </c>
      <c r="Y1441">
        <v>0</v>
      </c>
      <c r="Z1441">
        <v>0</v>
      </c>
      <c r="AA1441">
        <v>0</v>
      </c>
      <c r="AB1441">
        <v>1</v>
      </c>
      <c r="AC1441">
        <v>1</v>
      </c>
      <c r="AD1441">
        <v>85</v>
      </c>
      <c r="AE1441">
        <v>8.5000000000000006E-2</v>
      </c>
      <c r="AF1441">
        <v>0.42630000000000001</v>
      </c>
      <c r="AG1441">
        <v>0.20819755437985207</v>
      </c>
      <c r="AL1441">
        <v>0</v>
      </c>
      <c r="AM1441">
        <v>1662</v>
      </c>
      <c r="AN1441">
        <v>24337.224999999999</v>
      </c>
      <c r="AO1441">
        <v>24.337225</v>
      </c>
      <c r="AP1441">
        <v>22.828005999999998</v>
      </c>
      <c r="AQ1441">
        <v>11.148803707643886</v>
      </c>
      <c r="AR1441">
        <v>1759</v>
      </c>
      <c r="AS1441">
        <v>24407.625</v>
      </c>
      <c r="AT1441">
        <v>24.4076249999999</v>
      </c>
      <c r="AU1441">
        <v>22.894040701701901</v>
      </c>
      <c r="AV1441">
        <v>11.181053915006164</v>
      </c>
      <c r="AW1441">
        <v>0</v>
      </c>
      <c r="AX1441">
        <v>0</v>
      </c>
      <c r="AY1441">
        <v>0</v>
      </c>
      <c r="AZ1441">
        <v>0</v>
      </c>
      <c r="BA1441">
        <v>0</v>
      </c>
      <c r="BB1441">
        <v>0</v>
      </c>
      <c r="BC1441">
        <v>15</v>
      </c>
      <c r="BD1441">
        <v>39790</v>
      </c>
      <c r="BE1441">
        <v>39.79</v>
      </c>
      <c r="BF1441">
        <v>102.234112</v>
      </c>
      <c r="BG1441">
        <v>49.929373897714953</v>
      </c>
      <c r="BH1441">
        <v>1778</v>
      </c>
      <c r="BI1441">
        <v>64.946624999999898</v>
      </c>
      <c r="BJ1441">
        <v>129.48400470170188</v>
      </c>
      <c r="BK1441">
        <v>63.237750669020869</v>
      </c>
      <c r="BL1441" t="s">
        <v>551</v>
      </c>
    </row>
    <row r="1442" spans="1:64">
      <c r="A1442" t="s">
        <v>2357</v>
      </c>
      <c r="B1442" t="s">
        <v>2347</v>
      </c>
      <c r="C1442" t="s">
        <v>551</v>
      </c>
      <c r="D1442" t="s">
        <v>942</v>
      </c>
      <c r="E1442">
        <v>2024</v>
      </c>
      <c r="F1442">
        <v>83.16</v>
      </c>
      <c r="G1442">
        <v>20.010000000000002</v>
      </c>
      <c r="H1442">
        <v>28494</v>
      </c>
      <c r="I1442">
        <v>195.38615463208308</v>
      </c>
      <c r="J1442">
        <v>3</v>
      </c>
      <c r="K1442">
        <v>3</v>
      </c>
      <c r="L1442">
        <v>664</v>
      </c>
      <c r="M1442">
        <v>0.66399999999999992</v>
      </c>
      <c r="N1442">
        <v>3.9295519999999997</v>
      </c>
      <c r="O1442">
        <v>2.0111721874047026</v>
      </c>
      <c r="P1442">
        <v>0</v>
      </c>
      <c r="Q1442">
        <v>0</v>
      </c>
      <c r="R1442">
        <v>0</v>
      </c>
      <c r="S1442">
        <v>0</v>
      </c>
      <c r="T1442">
        <v>0</v>
      </c>
      <c r="U1442">
        <v>0</v>
      </c>
      <c r="V1442">
        <v>0</v>
      </c>
      <c r="W1442">
        <v>0</v>
      </c>
      <c r="X1442">
        <v>0</v>
      </c>
      <c r="Y1442">
        <v>0</v>
      </c>
      <c r="Z1442">
        <v>0</v>
      </c>
      <c r="AA1442">
        <v>0</v>
      </c>
      <c r="AB1442">
        <v>1</v>
      </c>
      <c r="AC1442">
        <v>1</v>
      </c>
      <c r="AD1442">
        <v>85</v>
      </c>
      <c r="AE1442">
        <v>8.5000000000000006E-2</v>
      </c>
      <c r="AF1442">
        <v>0.49559999999999998</v>
      </c>
      <c r="AG1442">
        <v>0.25365154503052018</v>
      </c>
      <c r="AH1442">
        <v>1</v>
      </c>
      <c r="AI1442">
        <v>4991</v>
      </c>
      <c r="AJ1442">
        <v>4.9909999999999997</v>
      </c>
      <c r="AK1442">
        <v>4.5016015568679126</v>
      </c>
      <c r="AL1442">
        <v>2.3039511501439489</v>
      </c>
      <c r="AM1442">
        <v>1976</v>
      </c>
      <c r="AN1442">
        <v>28825.486000000034</v>
      </c>
      <c r="AO1442">
        <v>28.825486000000026</v>
      </c>
      <c r="AP1442">
        <v>25.998968674629179</v>
      </c>
      <c r="AQ1442">
        <v>13.306453941726771</v>
      </c>
      <c r="AR1442">
        <v>2194</v>
      </c>
      <c r="AS1442">
        <v>34002.733999999982</v>
      </c>
      <c r="AT1442">
        <v>34.002734000000032</v>
      </c>
      <c r="AU1442">
        <v>30.668555462265182</v>
      </c>
      <c r="AV1442">
        <v>15.696381107461182</v>
      </c>
      <c r="AW1442">
        <v>0</v>
      </c>
      <c r="AX1442">
        <v>0</v>
      </c>
      <c r="AY1442">
        <v>0</v>
      </c>
      <c r="AZ1442">
        <v>0</v>
      </c>
      <c r="BA1442">
        <v>0</v>
      </c>
      <c r="BB1442">
        <v>0</v>
      </c>
      <c r="BC1442">
        <v>15</v>
      </c>
      <c r="BD1442">
        <v>39700</v>
      </c>
      <c r="BE1442">
        <v>39.70000000000001</v>
      </c>
      <c r="BF1442">
        <v>87.969295144447258</v>
      </c>
      <c r="BG1442">
        <v>45.023300299908968</v>
      </c>
      <c r="BH1442">
        <v>2213</v>
      </c>
      <c r="BI1442">
        <v>74.451734000000044</v>
      </c>
      <c r="BJ1442">
        <v>123.06300260671244</v>
      </c>
      <c r="BK1442">
        <v>62.984505139805378</v>
      </c>
      <c r="BL1442" t="s">
        <v>551</v>
      </c>
    </row>
    <row r="1443" spans="1:64">
      <c r="A1443" t="s">
        <v>2358</v>
      </c>
      <c r="B1443" t="s">
        <v>2359</v>
      </c>
      <c r="C1443" t="s">
        <v>552</v>
      </c>
      <c r="D1443" t="s">
        <v>942</v>
      </c>
      <c r="E1443">
        <v>2012</v>
      </c>
      <c r="F1443" s="23">
        <v>92.21</v>
      </c>
      <c r="G1443" s="23">
        <v>22.59</v>
      </c>
      <c r="H1443" s="22">
        <v>40913</v>
      </c>
      <c r="I1443" s="34">
        <v>330.81677399999995</v>
      </c>
      <c r="J1443" s="22">
        <v>5</v>
      </c>
      <c r="K1443" s="22" t="s">
        <v>782</v>
      </c>
      <c r="L1443" s="23">
        <v>1070</v>
      </c>
      <c r="M1443" s="23">
        <v>1.07</v>
      </c>
      <c r="N1443" s="23">
        <v>8.5031579999999991</v>
      </c>
      <c r="O1443" s="14">
        <v>2.5703527354994398</v>
      </c>
      <c r="P1443" s="22">
        <v>0</v>
      </c>
      <c r="Q1443" s="22" t="s">
        <v>782</v>
      </c>
      <c r="R1443" s="23">
        <v>0</v>
      </c>
      <c r="S1443" s="23">
        <v>0</v>
      </c>
      <c r="T1443" s="23">
        <v>0</v>
      </c>
      <c r="U1443" s="14">
        <v>0</v>
      </c>
      <c r="V1443" s="22">
        <v>0</v>
      </c>
      <c r="W1443" s="22" t="s">
        <v>782</v>
      </c>
      <c r="X1443" s="23">
        <v>0</v>
      </c>
      <c r="Y1443" s="23">
        <v>0</v>
      </c>
      <c r="Z1443" s="23">
        <v>0</v>
      </c>
      <c r="AA1443" s="14">
        <v>0</v>
      </c>
      <c r="AB1443" s="22">
        <v>0</v>
      </c>
      <c r="AC1443" s="22" t="s">
        <v>782</v>
      </c>
      <c r="AD1443" s="23">
        <v>0</v>
      </c>
      <c r="AE1443" s="23">
        <v>0</v>
      </c>
      <c r="AF1443" s="23">
        <v>0</v>
      </c>
      <c r="AG1443" s="14">
        <v>0</v>
      </c>
      <c r="AH1443" s="22" t="s">
        <v>782</v>
      </c>
      <c r="AI1443" s="23" t="s">
        <v>782</v>
      </c>
      <c r="AJ1443" s="23" t="s">
        <v>782</v>
      </c>
      <c r="AK1443" s="23" t="s">
        <v>782</v>
      </c>
      <c r="AL1443" s="14" t="s">
        <v>782</v>
      </c>
      <c r="AM1443" s="22" t="s">
        <v>782</v>
      </c>
      <c r="AN1443" s="23" t="s">
        <v>782</v>
      </c>
      <c r="AO1443" s="23" t="s">
        <v>782</v>
      </c>
      <c r="AP1443" s="23" t="s">
        <v>782</v>
      </c>
      <c r="AQ1443" s="14" t="s">
        <v>782</v>
      </c>
      <c r="AR1443" s="22">
        <v>999</v>
      </c>
      <c r="AS1443" s="23">
        <v>19811.458999999988</v>
      </c>
      <c r="AT1443" s="23">
        <v>19.811458999999989</v>
      </c>
      <c r="AU1443" s="23">
        <v>17.251129000000002</v>
      </c>
      <c r="AV1443" s="14">
        <v>5.2147080667681021</v>
      </c>
      <c r="AW1443" s="22">
        <v>0</v>
      </c>
      <c r="AX1443" s="22" t="s">
        <v>782</v>
      </c>
      <c r="AY1443" s="23">
        <v>0</v>
      </c>
      <c r="AZ1443" s="23">
        <v>0</v>
      </c>
      <c r="BA1443" s="23">
        <v>0</v>
      </c>
      <c r="BB1443" s="14">
        <v>0</v>
      </c>
      <c r="BC1443" s="22">
        <v>7</v>
      </c>
      <c r="BD1443" s="23">
        <v>4230</v>
      </c>
      <c r="BE1443" s="23">
        <v>4.2300000000000004</v>
      </c>
      <c r="BF1443" s="23">
        <v>6.7553100000000006</v>
      </c>
      <c r="BG1443" s="14">
        <v>2.0420095143059465</v>
      </c>
      <c r="BH1443" s="22">
        <v>1011</v>
      </c>
      <c r="BI1443" s="23">
        <v>25.111458999999989</v>
      </c>
      <c r="BJ1443" s="23">
        <v>32.509596999999999</v>
      </c>
      <c r="BK1443" s="14">
        <v>9.8270703165734883</v>
      </c>
      <c r="BL1443" t="s">
        <v>552</v>
      </c>
    </row>
    <row r="1444" spans="1:64">
      <c r="A1444" t="s">
        <v>2360</v>
      </c>
      <c r="B1444" t="s">
        <v>2359</v>
      </c>
      <c r="C1444" t="s">
        <v>552</v>
      </c>
      <c r="D1444" t="s">
        <v>942</v>
      </c>
      <c r="E1444">
        <v>2015</v>
      </c>
      <c r="F1444" s="23">
        <v>92.21</v>
      </c>
      <c r="G1444" s="23">
        <v>23.03</v>
      </c>
      <c r="H1444" s="22">
        <v>41538</v>
      </c>
      <c r="I1444" s="34">
        <v>335.15691998082787</v>
      </c>
      <c r="J1444" s="13">
        <v>6</v>
      </c>
      <c r="K1444" s="13">
        <v>6</v>
      </c>
      <c r="L1444" s="19">
        <v>1395</v>
      </c>
      <c r="M1444" s="35">
        <v>1.395</v>
      </c>
      <c r="N1444" s="19">
        <v>8.3439901996802845</v>
      </c>
      <c r="O1444" s="17">
        <v>2.4895771807896998</v>
      </c>
      <c r="P1444" s="36">
        <v>0</v>
      </c>
      <c r="Q1444" s="37">
        <v>0</v>
      </c>
      <c r="R1444" s="38">
        <v>0</v>
      </c>
      <c r="S1444" s="27">
        <v>0</v>
      </c>
      <c r="T1444" s="23">
        <v>0</v>
      </c>
      <c r="U1444" s="17">
        <v>0</v>
      </c>
      <c r="V1444" s="22">
        <v>0</v>
      </c>
      <c r="W1444" s="22">
        <v>0</v>
      </c>
      <c r="X1444" s="23">
        <v>0</v>
      </c>
      <c r="Y1444" s="27">
        <v>0</v>
      </c>
      <c r="Z1444" s="27">
        <v>0</v>
      </c>
      <c r="AA1444" s="14">
        <v>0</v>
      </c>
      <c r="AB1444" s="39">
        <v>1</v>
      </c>
      <c r="AC1444" s="22" t="s">
        <v>782</v>
      </c>
      <c r="AD1444" s="23">
        <v>0</v>
      </c>
      <c r="AE1444" s="23">
        <v>0</v>
      </c>
      <c r="AF1444" s="23">
        <v>0</v>
      </c>
      <c r="AG1444" s="14">
        <v>0</v>
      </c>
      <c r="AH1444" s="22" t="s">
        <v>782</v>
      </c>
      <c r="AI1444" s="23" t="s">
        <v>782</v>
      </c>
      <c r="AJ1444" s="23" t="s">
        <v>782</v>
      </c>
      <c r="AK1444" s="23" t="s">
        <v>782</v>
      </c>
      <c r="AL1444" s="14" t="s">
        <v>782</v>
      </c>
      <c r="AM1444" s="22" t="s">
        <v>782</v>
      </c>
      <c r="AN1444" s="23" t="s">
        <v>782</v>
      </c>
      <c r="AO1444" s="23" t="s">
        <v>782</v>
      </c>
      <c r="AP1444" s="23" t="s">
        <v>782</v>
      </c>
      <c r="AQ1444" s="14" t="s">
        <v>782</v>
      </c>
      <c r="AR1444" s="40">
        <v>1156</v>
      </c>
      <c r="AS1444" s="41">
        <v>21835.812999999987</v>
      </c>
      <c r="AT1444" s="23">
        <v>21.835812999999987</v>
      </c>
      <c r="AU1444" s="23">
        <v>19.393756212975994</v>
      </c>
      <c r="AV1444" s="14">
        <v>5.7864704730206329</v>
      </c>
      <c r="AW1444" s="22">
        <v>0</v>
      </c>
      <c r="AX1444" s="22" t="s">
        <v>782</v>
      </c>
      <c r="AY1444" s="23">
        <v>0</v>
      </c>
      <c r="AZ1444" s="23">
        <v>0</v>
      </c>
      <c r="BA1444" s="23">
        <v>0</v>
      </c>
      <c r="BB1444" s="14">
        <v>0</v>
      </c>
      <c r="BC1444" s="42">
        <v>6</v>
      </c>
      <c r="BD1444" s="43">
        <v>4150</v>
      </c>
      <c r="BE1444" s="44">
        <v>4.1500000000000004</v>
      </c>
      <c r="BF1444" s="23">
        <v>5.9976608738326638</v>
      </c>
      <c r="BG1444" s="14">
        <v>1.789508291869895</v>
      </c>
      <c r="BH1444" s="22">
        <v>1169</v>
      </c>
      <c r="BI1444" s="23">
        <v>27.380812999999986</v>
      </c>
      <c r="BJ1444" s="23">
        <v>33.735407286488943</v>
      </c>
      <c r="BK1444" s="14">
        <v>10.065555945680227</v>
      </c>
      <c r="BL1444" t="s">
        <v>552</v>
      </c>
    </row>
    <row r="1445" spans="1:64">
      <c r="A1445" t="s">
        <v>2361</v>
      </c>
      <c r="B1445" t="s">
        <v>2359</v>
      </c>
      <c r="C1445" t="s">
        <v>552</v>
      </c>
      <c r="D1445" t="s">
        <v>942</v>
      </c>
      <c r="E1445">
        <v>2016</v>
      </c>
      <c r="F1445" s="23">
        <v>92.21</v>
      </c>
      <c r="G1445" s="23">
        <v>22.79</v>
      </c>
      <c r="H1445" s="22">
        <v>41471</v>
      </c>
      <c r="I1445" s="34">
        <v>353.17324167966939</v>
      </c>
      <c r="J1445" s="13">
        <v>6</v>
      </c>
      <c r="K1445" s="13">
        <v>6</v>
      </c>
      <c r="L1445" s="19">
        <v>1395</v>
      </c>
      <c r="M1445" s="35">
        <v>1.395</v>
      </c>
      <c r="N1445" s="19">
        <v>8.3434950000000008</v>
      </c>
      <c r="O1445" s="17">
        <v>2.3624369049928222</v>
      </c>
      <c r="P1445" s="13">
        <v>0</v>
      </c>
      <c r="Q1445" s="13">
        <v>0</v>
      </c>
      <c r="R1445" s="19">
        <v>0</v>
      </c>
      <c r="S1445" s="27">
        <v>0</v>
      </c>
      <c r="T1445" s="19">
        <v>0</v>
      </c>
      <c r="U1445" s="17">
        <v>0</v>
      </c>
      <c r="V1445" s="13">
        <v>0</v>
      </c>
      <c r="W1445" s="13">
        <v>0</v>
      </c>
      <c r="X1445" s="19">
        <v>0</v>
      </c>
      <c r="Y1445" s="27">
        <v>0</v>
      </c>
      <c r="Z1445" s="19">
        <v>0</v>
      </c>
      <c r="AA1445" s="14">
        <v>0</v>
      </c>
      <c r="AB1445" s="13">
        <v>1</v>
      </c>
      <c r="AC1445" s="22" t="s">
        <v>782</v>
      </c>
      <c r="AD1445" s="19">
        <v>0</v>
      </c>
      <c r="AE1445" s="23">
        <v>0</v>
      </c>
      <c r="AF1445" s="19">
        <v>0</v>
      </c>
      <c r="AG1445" s="14">
        <v>0</v>
      </c>
      <c r="AH1445" s="22" t="s">
        <v>782</v>
      </c>
      <c r="AI1445" s="23" t="s">
        <v>782</v>
      </c>
      <c r="AJ1445" s="23" t="s">
        <v>782</v>
      </c>
      <c r="AK1445" s="23" t="s">
        <v>782</v>
      </c>
      <c r="AL1445" s="14" t="s">
        <v>782</v>
      </c>
      <c r="AM1445" s="22" t="s">
        <v>782</v>
      </c>
      <c r="AN1445" s="23" t="s">
        <v>782</v>
      </c>
      <c r="AO1445" s="23" t="s">
        <v>782</v>
      </c>
      <c r="AP1445" s="23" t="s">
        <v>782</v>
      </c>
      <c r="AQ1445" s="14" t="s">
        <v>782</v>
      </c>
      <c r="AR1445" s="13">
        <v>1204</v>
      </c>
      <c r="AS1445" s="19">
        <v>22321.242999999962</v>
      </c>
      <c r="AT1445" s="23">
        <v>22.321242999999964</v>
      </c>
      <c r="AU1445" s="19">
        <v>19.821263784000038</v>
      </c>
      <c r="AV1445" s="14">
        <v>5.6123345273077243</v>
      </c>
      <c r="AW1445" s="13">
        <v>0</v>
      </c>
      <c r="AX1445" s="22" t="s">
        <v>782</v>
      </c>
      <c r="AY1445" s="19">
        <v>0</v>
      </c>
      <c r="AZ1445" s="23">
        <v>0</v>
      </c>
      <c r="BA1445" s="19">
        <v>0</v>
      </c>
      <c r="BB1445" s="14">
        <v>0</v>
      </c>
      <c r="BC1445" s="13">
        <v>6</v>
      </c>
      <c r="BD1445" s="19">
        <v>4150</v>
      </c>
      <c r="BE1445" s="44">
        <v>4.1500000000000004</v>
      </c>
      <c r="BF1445" s="19">
        <v>6.0407108738326647</v>
      </c>
      <c r="BG1445" s="14">
        <v>1.7104101219852978</v>
      </c>
      <c r="BH1445" s="22">
        <v>1217</v>
      </c>
      <c r="BI1445" s="23">
        <v>27.866242999999965</v>
      </c>
      <c r="BJ1445" s="23">
        <v>34.205469657832708</v>
      </c>
      <c r="BK1445" s="14">
        <v>9.6851815542858439</v>
      </c>
      <c r="BL1445" t="s">
        <v>552</v>
      </c>
    </row>
    <row r="1446" spans="1:64">
      <c r="A1446" t="s">
        <v>2362</v>
      </c>
      <c r="B1446" t="s">
        <v>2359</v>
      </c>
      <c r="C1446" t="s">
        <v>552</v>
      </c>
      <c r="D1446" t="s">
        <v>942</v>
      </c>
      <c r="E1446">
        <v>2017</v>
      </c>
      <c r="F1446" s="23">
        <v>92.21</v>
      </c>
      <c r="G1446" s="23">
        <v>23.04</v>
      </c>
      <c r="H1446" s="22">
        <v>41673</v>
      </c>
      <c r="I1446" s="34">
        <v>327.34185106029247</v>
      </c>
      <c r="J1446" s="13">
        <v>7</v>
      </c>
      <c r="K1446" s="13">
        <v>7</v>
      </c>
      <c r="L1446" s="19">
        <v>1470</v>
      </c>
      <c r="M1446" s="19">
        <v>1.4699999999999998</v>
      </c>
      <c r="N1446" s="19">
        <v>8.7920700000000007</v>
      </c>
      <c r="O1446" s="17">
        <v>2.6858985404773694</v>
      </c>
      <c r="P1446" s="13">
        <v>0</v>
      </c>
      <c r="Q1446" s="13">
        <v>0</v>
      </c>
      <c r="R1446" s="19">
        <v>0</v>
      </c>
      <c r="S1446" s="19">
        <v>0</v>
      </c>
      <c r="T1446" s="19">
        <v>0</v>
      </c>
      <c r="U1446" s="17">
        <v>0</v>
      </c>
      <c r="V1446" s="13">
        <v>0</v>
      </c>
      <c r="W1446" s="13">
        <v>0</v>
      </c>
      <c r="X1446" s="19">
        <v>0</v>
      </c>
      <c r="Y1446" s="19">
        <v>0</v>
      </c>
      <c r="Z1446" s="19">
        <v>0</v>
      </c>
      <c r="AA1446" s="14">
        <v>0</v>
      </c>
      <c r="AB1446" s="13">
        <v>2</v>
      </c>
      <c r="AC1446" s="22" t="s">
        <v>782</v>
      </c>
      <c r="AD1446" s="19">
        <v>99</v>
      </c>
      <c r="AE1446" s="19">
        <v>9.9000000000000005E-2</v>
      </c>
      <c r="AF1446" s="19">
        <v>0.381024138402</v>
      </c>
      <c r="AG1446" s="14">
        <v>0.11639945737699758</v>
      </c>
      <c r="AH1446" s="22" t="s">
        <v>782</v>
      </c>
      <c r="AI1446" s="23" t="s">
        <v>782</v>
      </c>
      <c r="AJ1446" s="23" t="s">
        <v>782</v>
      </c>
      <c r="AK1446" s="23" t="s">
        <v>782</v>
      </c>
      <c r="AL1446" s="14" t="s">
        <v>782</v>
      </c>
      <c r="AM1446" s="22" t="s">
        <v>782</v>
      </c>
      <c r="AN1446" s="23" t="s">
        <v>782</v>
      </c>
      <c r="AO1446" s="23" t="s">
        <v>782</v>
      </c>
      <c r="AP1446" s="23" t="s">
        <v>782</v>
      </c>
      <c r="AQ1446" s="14" t="s">
        <v>782</v>
      </c>
      <c r="AR1446" s="13">
        <v>1249</v>
      </c>
      <c r="AS1446" s="19">
        <v>23089.192999999974</v>
      </c>
      <c r="AT1446" s="19">
        <v>23.089192999999934</v>
      </c>
      <c r="AU1446" s="19">
        <v>20.503203384000024</v>
      </c>
      <c r="AV1446" s="14">
        <v>6.2635447675230438</v>
      </c>
      <c r="AW1446" s="13">
        <v>0</v>
      </c>
      <c r="AX1446" s="22" t="s">
        <v>782</v>
      </c>
      <c r="AY1446" s="19">
        <v>0</v>
      </c>
      <c r="AZ1446" s="19">
        <v>0</v>
      </c>
      <c r="BA1446" s="19">
        <v>0</v>
      </c>
      <c r="BB1446" s="14">
        <v>0</v>
      </c>
      <c r="BC1446" s="13">
        <v>21</v>
      </c>
      <c r="BD1446" s="19">
        <v>44450</v>
      </c>
      <c r="BE1446" s="19">
        <v>44.449999999999989</v>
      </c>
      <c r="BF1446" s="19">
        <v>118.7927458793436</v>
      </c>
      <c r="BG1446" s="14">
        <v>36.290118570101015</v>
      </c>
      <c r="BH1446" s="22">
        <v>1279</v>
      </c>
      <c r="BI1446" s="23">
        <v>69.108192999999929</v>
      </c>
      <c r="BJ1446" s="23">
        <v>148.46904340174564</v>
      </c>
      <c r="BK1446" s="14">
        <v>45.355961335478426</v>
      </c>
      <c r="BL1446" t="s">
        <v>552</v>
      </c>
    </row>
    <row r="1447" spans="1:64">
      <c r="A1447" t="s">
        <v>2363</v>
      </c>
      <c r="B1447" t="s">
        <v>2359</v>
      </c>
      <c r="C1447" t="s">
        <v>552</v>
      </c>
      <c r="D1447" t="s">
        <v>942</v>
      </c>
      <c r="E1447">
        <v>2018</v>
      </c>
      <c r="F1447" s="23">
        <v>92.21</v>
      </c>
      <c r="G1447" s="23">
        <v>23.11</v>
      </c>
      <c r="H1447" s="22">
        <v>41946</v>
      </c>
      <c r="I1447" s="34">
        <v>327.3651162949094</v>
      </c>
      <c r="J1447" s="13">
        <v>8</v>
      </c>
      <c r="K1447" s="13">
        <v>8</v>
      </c>
      <c r="L1447" s="19">
        <v>1520</v>
      </c>
      <c r="M1447" s="19">
        <v>1.5199999999999998</v>
      </c>
      <c r="N1447" s="19">
        <v>9.0911200000000001</v>
      </c>
      <c r="O1447" s="17">
        <v>2.7770582592588129</v>
      </c>
      <c r="P1447" s="13">
        <v>0</v>
      </c>
      <c r="Q1447" s="13">
        <v>0</v>
      </c>
      <c r="R1447" s="19">
        <v>0</v>
      </c>
      <c r="S1447" s="19">
        <v>0</v>
      </c>
      <c r="T1447" s="19">
        <v>0</v>
      </c>
      <c r="U1447" s="17">
        <v>0</v>
      </c>
      <c r="V1447" s="13">
        <v>0</v>
      </c>
      <c r="W1447" s="13">
        <v>0</v>
      </c>
      <c r="X1447" s="19">
        <v>0</v>
      </c>
      <c r="Y1447" s="19">
        <v>0</v>
      </c>
      <c r="Z1447" s="19">
        <v>0</v>
      </c>
      <c r="AA1447" s="14">
        <v>0</v>
      </c>
      <c r="AB1447" s="13">
        <v>2</v>
      </c>
      <c r="AC1447" s="22" t="s">
        <v>782</v>
      </c>
      <c r="AD1447" s="19">
        <v>99</v>
      </c>
      <c r="AE1447" s="19">
        <v>9.9000000000000005E-2</v>
      </c>
      <c r="AF1447" s="19">
        <v>0.138402</v>
      </c>
      <c r="AG1447" s="14">
        <v>4.2277565052263995E-2</v>
      </c>
      <c r="AH1447" s="22" t="s">
        <v>782</v>
      </c>
      <c r="AI1447" s="23" t="s">
        <v>782</v>
      </c>
      <c r="AJ1447" s="23" t="s">
        <v>782</v>
      </c>
      <c r="AK1447" s="23" t="s">
        <v>782</v>
      </c>
      <c r="AL1447" s="14" t="s">
        <v>782</v>
      </c>
      <c r="AM1447" s="22" t="s">
        <v>782</v>
      </c>
      <c r="AN1447" s="23" t="s">
        <v>782</v>
      </c>
      <c r="AO1447" s="23" t="s">
        <v>782</v>
      </c>
      <c r="AP1447" s="23" t="s">
        <v>782</v>
      </c>
      <c r="AQ1447" s="14" t="s">
        <v>782</v>
      </c>
      <c r="AR1447" s="13">
        <v>1280</v>
      </c>
      <c r="AS1447" s="19">
        <v>23543.885999999973</v>
      </c>
      <c r="AT1447" s="19">
        <v>23.543885999999933</v>
      </c>
      <c r="AU1447" s="19">
        <v>20.906970768000043</v>
      </c>
      <c r="AV1447" s="14">
        <v>6.3864381778435533</v>
      </c>
      <c r="AW1447" s="13">
        <v>0</v>
      </c>
      <c r="AX1447" s="22" t="s">
        <v>782</v>
      </c>
      <c r="AY1447" s="19">
        <v>0</v>
      </c>
      <c r="AZ1447" s="19">
        <v>0</v>
      </c>
      <c r="BA1447" s="19">
        <v>0</v>
      </c>
      <c r="BB1447" s="14">
        <v>0</v>
      </c>
      <c r="BC1447" s="13">
        <v>21</v>
      </c>
      <c r="BD1447" s="19">
        <v>44450</v>
      </c>
      <c r="BE1447" s="19">
        <v>44.449999999999989</v>
      </c>
      <c r="BF1447" s="19">
        <v>121.00357152530196</v>
      </c>
      <c r="BG1447" s="14">
        <v>36.962878908666298</v>
      </c>
      <c r="BH1447" s="22">
        <v>1311</v>
      </c>
      <c r="BI1447" s="23">
        <v>69.612885999999918</v>
      </c>
      <c r="BJ1447" s="23">
        <v>151.140064293302</v>
      </c>
      <c r="BK1447" s="14">
        <v>46.168652910820931</v>
      </c>
      <c r="BL1447" t="s">
        <v>552</v>
      </c>
    </row>
    <row r="1448" spans="1:64">
      <c r="A1448" t="s">
        <v>2364</v>
      </c>
      <c r="B1448" t="s">
        <v>2359</v>
      </c>
      <c r="C1448" t="s">
        <v>552</v>
      </c>
      <c r="D1448" t="s">
        <v>942</v>
      </c>
      <c r="E1448">
        <v>2019</v>
      </c>
      <c r="F1448" s="23">
        <v>92.21</v>
      </c>
      <c r="G1448" s="23">
        <v>23.36</v>
      </c>
      <c r="H1448" s="22">
        <v>42236</v>
      </c>
      <c r="I1448" s="34">
        <v>336.36046338045611</v>
      </c>
      <c r="J1448" s="22">
        <v>8</v>
      </c>
      <c r="K1448" s="22">
        <v>8</v>
      </c>
      <c r="L1448" s="23">
        <v>1520</v>
      </c>
      <c r="M1448" s="23">
        <v>1.5199999999999998</v>
      </c>
      <c r="N1448" s="23">
        <v>9.0911200000000001</v>
      </c>
      <c r="O1448" s="14">
        <v>2.7027909013542613</v>
      </c>
      <c r="P1448" s="22">
        <v>0</v>
      </c>
      <c r="Q1448" s="22">
        <v>0</v>
      </c>
      <c r="R1448" s="23">
        <v>0</v>
      </c>
      <c r="S1448" s="23">
        <v>0</v>
      </c>
      <c r="T1448" s="23">
        <v>0</v>
      </c>
      <c r="U1448" s="14">
        <v>0</v>
      </c>
      <c r="V1448" s="22">
        <v>0</v>
      </c>
      <c r="W1448" s="22">
        <v>0</v>
      </c>
      <c r="X1448" s="23">
        <v>0</v>
      </c>
      <c r="Y1448" s="23">
        <v>0</v>
      </c>
      <c r="Z1448" s="23">
        <v>0</v>
      </c>
      <c r="AA1448" s="14">
        <v>0</v>
      </c>
      <c r="AB1448" s="22">
        <v>1</v>
      </c>
      <c r="AC1448" s="22">
        <v>1</v>
      </c>
      <c r="AD1448" s="23">
        <v>99</v>
      </c>
      <c r="AE1448" s="23">
        <v>9.9000000000000005E-2</v>
      </c>
      <c r="AF1448" s="23">
        <v>0.46199999999999997</v>
      </c>
      <c r="AG1448" s="14">
        <v>0.13735264702541258</v>
      </c>
      <c r="AH1448" s="22">
        <v>0</v>
      </c>
      <c r="AI1448" s="23">
        <v>0</v>
      </c>
      <c r="AJ1448" s="23">
        <v>0</v>
      </c>
      <c r="AK1448" s="23">
        <v>0</v>
      </c>
      <c r="AL1448" s="14">
        <v>0</v>
      </c>
      <c r="AM1448" s="22">
        <v>1347</v>
      </c>
      <c r="AN1448" s="23">
        <v>24448.695999999996</v>
      </c>
      <c r="AO1448" s="23">
        <v>24.448695999999909</v>
      </c>
      <c r="AP1448" s="23">
        <v>21.710442048000058</v>
      </c>
      <c r="AQ1448" s="14">
        <v>6.4545166307026562</v>
      </c>
      <c r="AR1448" s="22">
        <v>1347</v>
      </c>
      <c r="AS1448" s="23">
        <v>24448.695999999996</v>
      </c>
      <c r="AT1448" s="23">
        <v>24.448695999999909</v>
      </c>
      <c r="AU1448" s="23">
        <v>21.710442048000058</v>
      </c>
      <c r="AV1448" s="14">
        <v>6.4545166307026562</v>
      </c>
      <c r="AW1448" s="22">
        <v>0</v>
      </c>
      <c r="AX1448" s="22" t="s">
        <v>782</v>
      </c>
      <c r="AY1448" s="23">
        <v>0</v>
      </c>
      <c r="AZ1448" s="23">
        <v>0</v>
      </c>
      <c r="BA1448" s="23">
        <v>0</v>
      </c>
      <c r="BB1448" s="14">
        <v>0</v>
      </c>
      <c r="BC1448" s="22">
        <v>22</v>
      </c>
      <c r="BD1448" s="23">
        <v>46750</v>
      </c>
      <c r="BE1448" s="23">
        <v>46.75</v>
      </c>
      <c r="BF1448" s="23">
        <v>120.99417461498824</v>
      </c>
      <c r="BG1448" s="14">
        <v>35.971580428622538</v>
      </c>
      <c r="BH1448" s="22">
        <v>1378</v>
      </c>
      <c r="BI1448" s="23">
        <v>72.817695999999913</v>
      </c>
      <c r="BJ1448" s="23">
        <v>152.25773666298826</v>
      </c>
      <c r="BK1448" s="14">
        <v>45.266240607704866</v>
      </c>
      <c r="BL1448" t="s">
        <v>552</v>
      </c>
    </row>
    <row r="1449" spans="1:64">
      <c r="A1449" t="s">
        <v>2365</v>
      </c>
      <c r="B1449" t="s">
        <v>2359</v>
      </c>
      <c r="C1449" t="s">
        <v>552</v>
      </c>
      <c r="D1449" t="s">
        <v>942</v>
      </c>
      <c r="E1449">
        <v>2020</v>
      </c>
      <c r="F1449" s="23">
        <v>92.21</v>
      </c>
      <c r="G1449" s="23">
        <v>24.18</v>
      </c>
      <c r="H1449" s="22">
        <v>42476</v>
      </c>
      <c r="I1449" s="34">
        <v>340.09473852001935</v>
      </c>
      <c r="J1449" s="22">
        <v>8</v>
      </c>
      <c r="K1449" s="22">
        <v>8</v>
      </c>
      <c r="L1449" s="23">
        <v>1610</v>
      </c>
      <c r="M1449" s="23">
        <v>1.6099999999999999</v>
      </c>
      <c r="N1449" s="23">
        <v>9.62941</v>
      </c>
      <c r="O1449" s="14">
        <v>2.8313904654638384</v>
      </c>
      <c r="P1449" s="22">
        <v>0</v>
      </c>
      <c r="Q1449" s="22">
        <v>0</v>
      </c>
      <c r="R1449" s="23">
        <v>0</v>
      </c>
      <c r="S1449" s="23">
        <v>0</v>
      </c>
      <c r="T1449" s="23">
        <v>0</v>
      </c>
      <c r="U1449" s="14">
        <v>0</v>
      </c>
      <c r="V1449" s="22">
        <v>0</v>
      </c>
      <c r="W1449" s="22">
        <v>0</v>
      </c>
      <c r="X1449" s="23">
        <v>0</v>
      </c>
      <c r="Y1449" s="23">
        <v>0</v>
      </c>
      <c r="Z1449" s="23">
        <v>0</v>
      </c>
      <c r="AA1449" s="14">
        <v>0</v>
      </c>
      <c r="AB1449" s="22">
        <v>1</v>
      </c>
      <c r="AC1449" s="22">
        <v>1</v>
      </c>
      <c r="AD1449" s="23">
        <v>99</v>
      </c>
      <c r="AE1449" s="23">
        <v>9.9000000000000005E-2</v>
      </c>
      <c r="AF1449" s="23">
        <v>0.49265999999999999</v>
      </c>
      <c r="AG1449" s="14">
        <v>0.14485963591906612</v>
      </c>
      <c r="AH1449" s="22">
        <v>0</v>
      </c>
      <c r="AI1449" s="23">
        <v>0</v>
      </c>
      <c r="AJ1449" s="23">
        <v>0</v>
      </c>
      <c r="AK1449" s="23">
        <v>0</v>
      </c>
      <c r="AL1449" s="14">
        <v>0</v>
      </c>
      <c r="AM1449" s="22">
        <v>1464</v>
      </c>
      <c r="AN1449" s="23">
        <v>26199.257999999994</v>
      </c>
      <c r="AO1449" s="23">
        <v>26.199257999999865</v>
      </c>
      <c r="AP1449" s="23">
        <v>23.264941104000084</v>
      </c>
      <c r="AQ1449" s="14">
        <v>6.8407236187309071</v>
      </c>
      <c r="AR1449" s="22">
        <v>1464</v>
      </c>
      <c r="AS1449" s="23">
        <v>26199.257999999994</v>
      </c>
      <c r="AT1449" s="23">
        <v>26.199257999999865</v>
      </c>
      <c r="AU1449" s="23">
        <v>23.264941104000084</v>
      </c>
      <c r="AV1449" s="14">
        <v>6.8407236187309071</v>
      </c>
      <c r="AW1449" s="22">
        <v>0</v>
      </c>
      <c r="AX1449" s="22">
        <v>0</v>
      </c>
      <c r="AY1449" s="23">
        <v>0</v>
      </c>
      <c r="AZ1449" s="23">
        <v>0</v>
      </c>
      <c r="BA1449" s="23">
        <v>0</v>
      </c>
      <c r="BB1449" s="14">
        <v>0</v>
      </c>
      <c r="BC1449" s="22">
        <v>22</v>
      </c>
      <c r="BD1449" s="23">
        <v>46750</v>
      </c>
      <c r="BE1449" s="23">
        <v>46.749999999999979</v>
      </c>
      <c r="BF1449" s="23">
        <v>120.99417461498824</v>
      </c>
      <c r="BG1449" s="14">
        <v>35.57660878304533</v>
      </c>
      <c r="BH1449" s="22">
        <v>1495</v>
      </c>
      <c r="BI1449" s="23">
        <v>74.658257999999847</v>
      </c>
      <c r="BJ1449" s="23">
        <v>154.38118571898832</v>
      </c>
      <c r="BK1449" s="14">
        <v>45.393582503159145</v>
      </c>
      <c r="BL1449" t="s">
        <v>552</v>
      </c>
    </row>
    <row r="1450" spans="1:64">
      <c r="A1450" t="s">
        <v>2366</v>
      </c>
      <c r="B1450" t="s">
        <v>2359</v>
      </c>
      <c r="C1450" t="s">
        <v>552</v>
      </c>
      <c r="D1450" t="s">
        <v>942</v>
      </c>
      <c r="E1450">
        <v>2021</v>
      </c>
      <c r="F1450" s="23">
        <v>92.21</v>
      </c>
      <c r="G1450" s="23">
        <v>24.39</v>
      </c>
      <c r="H1450" s="22">
        <v>42888</v>
      </c>
      <c r="I1450" s="34">
        <v>318.47000000000003</v>
      </c>
      <c r="J1450" s="22">
        <v>8</v>
      </c>
      <c r="K1450" s="22">
        <v>10</v>
      </c>
      <c r="L1450" s="23">
        <v>1970</v>
      </c>
      <c r="M1450" s="23">
        <v>1.97</v>
      </c>
      <c r="N1450" s="23">
        <v>11.78257</v>
      </c>
      <c r="O1450" s="14">
        <v>3.7</v>
      </c>
      <c r="P1450" s="22">
        <v>0</v>
      </c>
      <c r="Q1450" s="22">
        <v>0</v>
      </c>
      <c r="R1450" s="23">
        <v>0</v>
      </c>
      <c r="S1450" s="23">
        <v>0</v>
      </c>
      <c r="T1450" s="23">
        <v>0</v>
      </c>
      <c r="U1450" s="14">
        <v>0</v>
      </c>
      <c r="V1450" s="22">
        <v>0</v>
      </c>
      <c r="W1450" s="22">
        <v>0</v>
      </c>
      <c r="X1450" s="23">
        <v>0</v>
      </c>
      <c r="Y1450" s="23">
        <v>0</v>
      </c>
      <c r="Z1450" s="23">
        <v>0</v>
      </c>
      <c r="AA1450" s="14">
        <v>0</v>
      </c>
      <c r="AB1450" s="22">
        <v>1</v>
      </c>
      <c r="AC1450" s="22">
        <v>1</v>
      </c>
      <c r="AD1450" s="23">
        <v>99</v>
      </c>
      <c r="AE1450" s="23">
        <v>9.9000000000000005E-2</v>
      </c>
      <c r="AF1450" s="23">
        <v>0.50799000000000005</v>
      </c>
      <c r="AG1450" s="14">
        <v>0.16</v>
      </c>
      <c r="AH1450" s="22">
        <v>0</v>
      </c>
      <c r="AI1450" s="23">
        <v>0</v>
      </c>
      <c r="AJ1450" s="23">
        <v>0</v>
      </c>
      <c r="AK1450" s="23">
        <v>0</v>
      </c>
      <c r="AL1450" s="14">
        <v>0</v>
      </c>
      <c r="AM1450" s="22">
        <v>1612</v>
      </c>
      <c r="AN1450" s="23">
        <v>27907.686000000002</v>
      </c>
      <c r="AO1450" s="23">
        <v>27.907686000000002</v>
      </c>
      <c r="AP1450" s="23">
        <v>24.972436869999999</v>
      </c>
      <c r="AQ1450" s="14">
        <v>7.84</v>
      </c>
      <c r="AR1450" s="22">
        <v>1612</v>
      </c>
      <c r="AS1450" s="23">
        <v>27907.686000000002</v>
      </c>
      <c r="AT1450" s="23">
        <v>27.907686000000002</v>
      </c>
      <c r="AU1450" s="23">
        <v>24.972436869999999</v>
      </c>
      <c r="AV1450" s="14">
        <v>7.84</v>
      </c>
      <c r="AW1450" s="22">
        <v>0</v>
      </c>
      <c r="AX1450" s="22">
        <v>0</v>
      </c>
      <c r="AY1450" s="23">
        <v>0</v>
      </c>
      <c r="AZ1450" s="23">
        <v>0</v>
      </c>
      <c r="BA1450" s="23">
        <v>0</v>
      </c>
      <c r="BB1450" s="14">
        <v>0</v>
      </c>
      <c r="BC1450" s="22">
        <v>22</v>
      </c>
      <c r="BD1450" s="23">
        <v>46750</v>
      </c>
      <c r="BE1450" s="23">
        <v>46.75</v>
      </c>
      <c r="BF1450" s="23">
        <v>105.4425406</v>
      </c>
      <c r="BG1450" s="14">
        <v>33.11</v>
      </c>
      <c r="BH1450" s="22">
        <v>1643</v>
      </c>
      <c r="BI1450" s="23">
        <v>76.73</v>
      </c>
      <c r="BJ1450" s="23">
        <v>142.71</v>
      </c>
      <c r="BK1450" s="14">
        <v>44.81</v>
      </c>
      <c r="BL1450" t="s">
        <v>552</v>
      </c>
    </row>
    <row r="1451" spans="1:64">
      <c r="A1451" t="s">
        <v>2367</v>
      </c>
      <c r="B1451" t="s">
        <v>2359</v>
      </c>
      <c r="C1451" t="s">
        <v>552</v>
      </c>
      <c r="D1451" s="111" t="s">
        <v>942</v>
      </c>
      <c r="E1451" s="110">
        <v>2022</v>
      </c>
      <c r="F1451" s="23"/>
      <c r="G1451" s="23"/>
      <c r="H1451" s="22">
        <v>43476</v>
      </c>
      <c r="I1451" s="34">
        <v>315.09396952671779</v>
      </c>
      <c r="J1451" s="22">
        <v>8</v>
      </c>
      <c r="K1451" s="22">
        <v>10</v>
      </c>
      <c r="L1451" s="23">
        <v>1970</v>
      </c>
      <c r="M1451" s="23">
        <v>1.97</v>
      </c>
      <c r="N1451" s="23">
        <v>11.658459999999998</v>
      </c>
      <c r="O1451" s="14">
        <v>3.6999946452518322</v>
      </c>
      <c r="P1451" s="22">
        <v>0</v>
      </c>
      <c r="Q1451" s="22">
        <v>0</v>
      </c>
      <c r="R1451" s="23">
        <v>0</v>
      </c>
      <c r="S1451" s="23">
        <v>0</v>
      </c>
      <c r="T1451" s="23">
        <v>0</v>
      </c>
      <c r="U1451" s="14">
        <v>0</v>
      </c>
      <c r="V1451" s="22">
        <v>0</v>
      </c>
      <c r="W1451" s="22">
        <v>0</v>
      </c>
      <c r="X1451" s="23">
        <v>0</v>
      </c>
      <c r="Y1451" s="23">
        <v>0</v>
      </c>
      <c r="Z1451" s="23">
        <v>0</v>
      </c>
      <c r="AA1451" s="14">
        <v>0</v>
      </c>
      <c r="AB1451" s="22">
        <v>1</v>
      </c>
      <c r="AC1451" s="22">
        <v>1</v>
      </c>
      <c r="AD1451" s="23">
        <v>99</v>
      </c>
      <c r="AE1451" s="23">
        <v>9.9000000000000005E-2</v>
      </c>
      <c r="AF1451" s="23">
        <v>0.65100000000000002</v>
      </c>
      <c r="AG1451" s="14">
        <v>0.20660503308832756</v>
      </c>
      <c r="AH1451" s="22">
        <v>2</v>
      </c>
      <c r="AI1451" s="23">
        <v>5093.51</v>
      </c>
      <c r="AJ1451" s="23">
        <v>5.0935100000000002</v>
      </c>
      <c r="AK1451" s="23">
        <v>5.2176078612353693</v>
      </c>
      <c r="AL1451" s="14">
        <v>1.6558894697579898</v>
      </c>
      <c r="AM1451" s="22">
        <v>1906</v>
      </c>
      <c r="AN1451" s="23">
        <v>30930.917000000005</v>
      </c>
      <c r="AO1451" s="23">
        <v>30.930916999999781</v>
      </c>
      <c r="AP1451" s="23">
        <v>31.684515333123734</v>
      </c>
      <c r="AQ1451" s="14">
        <v>10.055576557277497</v>
      </c>
      <c r="AR1451" s="22">
        <v>1908</v>
      </c>
      <c r="AS1451" s="23">
        <v>36024.427000000003</v>
      </c>
      <c r="AT1451" s="23">
        <v>36.024426999999797</v>
      </c>
      <c r="AU1451" s="23">
        <v>36.902123194359071</v>
      </c>
      <c r="AV1451" s="14">
        <v>11.711466027035476</v>
      </c>
      <c r="AW1451" s="22">
        <v>0</v>
      </c>
      <c r="AX1451" s="22">
        <v>0</v>
      </c>
      <c r="AY1451" s="23">
        <v>0</v>
      </c>
      <c r="AZ1451" s="23">
        <v>0</v>
      </c>
      <c r="BA1451" s="23">
        <v>0</v>
      </c>
      <c r="BB1451" s="14">
        <v>0</v>
      </c>
      <c r="BC1451" s="22">
        <v>22</v>
      </c>
      <c r="BD1451" s="23">
        <v>46850</v>
      </c>
      <c r="BE1451" s="23">
        <v>46.849999999999987</v>
      </c>
      <c r="BF1451" s="23">
        <v>117.77641575439944</v>
      </c>
      <c r="BG1451" s="14">
        <v>37.378187824826909</v>
      </c>
      <c r="BH1451" s="22">
        <v>1939</v>
      </c>
      <c r="BI1451" s="23">
        <v>84.943426999999787</v>
      </c>
      <c r="BJ1451" s="23">
        <v>166.9879989487585</v>
      </c>
      <c r="BK1451" s="14">
        <v>52.996253530202551</v>
      </c>
      <c r="BL1451" t="s">
        <v>552</v>
      </c>
    </row>
    <row r="1452" spans="1:64">
      <c r="A1452" t="s">
        <v>2368</v>
      </c>
      <c r="B1452" t="s">
        <v>2359</v>
      </c>
      <c r="C1452" t="s">
        <v>552</v>
      </c>
      <c r="D1452" t="s">
        <v>942</v>
      </c>
      <c r="E1452">
        <v>2023</v>
      </c>
      <c r="F1452">
        <v>92.21</v>
      </c>
      <c r="G1452">
        <v>25</v>
      </c>
      <c r="H1452">
        <v>43093</v>
      </c>
      <c r="I1452">
        <v>315.09396952671779</v>
      </c>
      <c r="J1452">
        <v>8</v>
      </c>
      <c r="K1452">
        <v>10</v>
      </c>
      <c r="L1452">
        <v>1970</v>
      </c>
      <c r="M1452">
        <v>1.97</v>
      </c>
      <c r="N1452">
        <v>11.65846</v>
      </c>
      <c r="O1452">
        <v>3.6999946452518331</v>
      </c>
      <c r="P1452">
        <v>0</v>
      </c>
      <c r="Q1452">
        <v>0</v>
      </c>
      <c r="R1452">
        <v>0</v>
      </c>
      <c r="S1452">
        <v>0</v>
      </c>
      <c r="T1452">
        <v>0</v>
      </c>
      <c r="U1452">
        <v>0</v>
      </c>
      <c r="V1452">
        <v>0</v>
      </c>
      <c r="W1452">
        <v>0</v>
      </c>
      <c r="X1452">
        <v>0</v>
      </c>
      <c r="Y1452">
        <v>0</v>
      </c>
      <c r="Z1452">
        <v>0</v>
      </c>
      <c r="AA1452">
        <v>0</v>
      </c>
      <c r="AB1452">
        <v>1</v>
      </c>
      <c r="AC1452">
        <v>1</v>
      </c>
      <c r="AD1452">
        <v>99</v>
      </c>
      <c r="AE1452">
        <v>9.9000000000000005E-2</v>
      </c>
      <c r="AF1452">
        <v>0.59270400000000001</v>
      </c>
      <c r="AG1452">
        <v>0.18810388560919217</v>
      </c>
      <c r="AH1452">
        <v>2</v>
      </c>
      <c r="AI1452">
        <v>5093.51</v>
      </c>
      <c r="AJ1452">
        <v>5.0935100000000002</v>
      </c>
      <c r="AK1452">
        <v>4.777647</v>
      </c>
      <c r="AL1452">
        <v>1.6378140000000001</v>
      </c>
      <c r="AM1452">
        <v>2380</v>
      </c>
      <c r="AN1452">
        <v>42585.650999999998</v>
      </c>
      <c r="AO1452">
        <v>42.585650999999999</v>
      </c>
      <c r="AP1452">
        <v>39.944797000000001</v>
      </c>
      <c r="AQ1452">
        <v>12.677106153443207</v>
      </c>
      <c r="AR1452">
        <v>2642</v>
      </c>
      <c r="AS1452">
        <v>47865.116000000002</v>
      </c>
      <c r="AT1452">
        <v>47.865115999999702</v>
      </c>
      <c r="AU1452">
        <v>44.896867839279203</v>
      </c>
      <c r="AV1452">
        <v>14.248723295693624</v>
      </c>
      <c r="AW1452">
        <v>0</v>
      </c>
      <c r="AX1452">
        <v>0</v>
      </c>
      <c r="AY1452">
        <v>0</v>
      </c>
      <c r="AZ1452">
        <v>0</v>
      </c>
      <c r="BA1452">
        <v>0</v>
      </c>
      <c r="BB1452">
        <v>0</v>
      </c>
      <c r="BC1452">
        <v>22</v>
      </c>
      <c r="BD1452">
        <v>46850</v>
      </c>
      <c r="BE1452">
        <v>46.85</v>
      </c>
      <c r="BF1452">
        <v>140.63036099999999</v>
      </c>
      <c r="BG1452">
        <v>44.631244835066738</v>
      </c>
      <c r="BH1452">
        <v>2673</v>
      </c>
      <c r="BI1452">
        <v>96.784115999999713</v>
      </c>
      <c r="BJ1452">
        <v>197.77839283927918</v>
      </c>
      <c r="BK1452">
        <v>62.768066661621383</v>
      </c>
      <c r="BL1452" t="s">
        <v>552</v>
      </c>
    </row>
    <row r="1453" spans="1:64">
      <c r="A1453" t="s">
        <v>2369</v>
      </c>
      <c r="B1453" t="s">
        <v>2359</v>
      </c>
      <c r="C1453" t="s">
        <v>552</v>
      </c>
      <c r="D1453" t="s">
        <v>942</v>
      </c>
      <c r="E1453">
        <v>2024</v>
      </c>
      <c r="F1453">
        <v>92.21</v>
      </c>
      <c r="G1453">
        <v>24.85</v>
      </c>
      <c r="H1453">
        <v>43163</v>
      </c>
      <c r="I1453">
        <v>295.97292736662467</v>
      </c>
      <c r="J1453">
        <v>8</v>
      </c>
      <c r="K1453">
        <v>10</v>
      </c>
      <c r="L1453">
        <v>1970</v>
      </c>
      <c r="M1453">
        <v>1.97</v>
      </c>
      <c r="N1453">
        <v>11.658459999999998</v>
      </c>
      <c r="O1453">
        <v>3.9390291888279854</v>
      </c>
      <c r="P1453">
        <v>0</v>
      </c>
      <c r="Q1453">
        <v>0</v>
      </c>
      <c r="R1453">
        <v>0</v>
      </c>
      <c r="S1453">
        <v>0</v>
      </c>
      <c r="T1453">
        <v>0</v>
      </c>
      <c r="U1453">
        <v>0</v>
      </c>
      <c r="V1453">
        <v>0</v>
      </c>
      <c r="W1453">
        <v>0</v>
      </c>
      <c r="X1453">
        <v>0</v>
      </c>
      <c r="Y1453">
        <v>0</v>
      </c>
      <c r="Z1453">
        <v>0</v>
      </c>
      <c r="AA1453">
        <v>0</v>
      </c>
      <c r="AB1453">
        <v>1</v>
      </c>
      <c r="AC1453">
        <v>1</v>
      </c>
      <c r="AD1453">
        <v>99</v>
      </c>
      <c r="AE1453">
        <v>9.9000000000000005E-2</v>
      </c>
      <c r="AF1453">
        <v>0.69720000000000004</v>
      </c>
      <c r="AG1453">
        <v>0.23556208542559412</v>
      </c>
      <c r="AH1453">
        <v>2</v>
      </c>
      <c r="AI1453">
        <v>5093.51</v>
      </c>
      <c r="AJ1453">
        <v>5.0935100000000002</v>
      </c>
      <c r="AK1453">
        <v>4.5940598168547933</v>
      </c>
      <c r="AL1453">
        <v>1.5521892011305767</v>
      </c>
      <c r="AM1453">
        <v>2933</v>
      </c>
      <c r="AN1453">
        <v>49916.699999999961</v>
      </c>
      <c r="AO1453">
        <v>49.916699999999885</v>
      </c>
      <c r="AP1453">
        <v>45.022058592207607</v>
      </c>
      <c r="AQ1453">
        <v>15.211546202142442</v>
      </c>
      <c r="AR1453">
        <v>3593</v>
      </c>
      <c r="AS1453">
        <v>55604.60900000015</v>
      </c>
      <c r="AT1453">
        <v>55.604608999999357</v>
      </c>
      <c r="AU1453">
        <v>50.152232907920926</v>
      </c>
      <c r="AV1453">
        <v>16.944871733419337</v>
      </c>
      <c r="AW1453">
        <v>0</v>
      </c>
      <c r="AX1453">
        <v>0</v>
      </c>
      <c r="AY1453">
        <v>0</v>
      </c>
      <c r="AZ1453">
        <v>0</v>
      </c>
      <c r="BA1453">
        <v>0</v>
      </c>
      <c r="BB1453">
        <v>0</v>
      </c>
      <c r="BC1453">
        <v>22</v>
      </c>
      <c r="BD1453">
        <v>46850</v>
      </c>
      <c r="BE1453">
        <v>46.849999999999994</v>
      </c>
      <c r="BF1453">
        <v>116.7088066858712</v>
      </c>
      <c r="BG1453">
        <v>39.432257444716498</v>
      </c>
      <c r="BH1453">
        <v>3624</v>
      </c>
      <c r="BI1453">
        <v>104.52360899999935</v>
      </c>
      <c r="BJ1453">
        <v>179.21669959379213</v>
      </c>
      <c r="BK1453">
        <v>60.551720452389411</v>
      </c>
      <c r="BL1453" t="s">
        <v>552</v>
      </c>
    </row>
    <row r="1454" spans="1:64">
      <c r="A1454" t="s">
        <v>2370</v>
      </c>
      <c r="B1454" t="s">
        <v>2371</v>
      </c>
      <c r="C1454" t="s">
        <v>553</v>
      </c>
      <c r="D1454" t="s">
        <v>942</v>
      </c>
      <c r="E1454">
        <v>2012</v>
      </c>
      <c r="F1454" s="23">
        <v>61.27</v>
      </c>
      <c r="G1454" s="23">
        <v>17.61</v>
      </c>
      <c r="H1454" s="22">
        <v>38593</v>
      </c>
      <c r="I1454" s="34">
        <v>315.70731499999999</v>
      </c>
      <c r="J1454" s="22">
        <v>3</v>
      </c>
      <c r="K1454" s="22" t="s">
        <v>782</v>
      </c>
      <c r="L1454" s="23">
        <v>9455</v>
      </c>
      <c r="M1454" s="23">
        <v>9.4550000000000001</v>
      </c>
      <c r="N1454" s="23">
        <v>49.378695</v>
      </c>
      <c r="O1454" s="14">
        <v>15.640655966428907</v>
      </c>
      <c r="P1454" s="22">
        <v>0</v>
      </c>
      <c r="Q1454" s="22" t="s">
        <v>782</v>
      </c>
      <c r="R1454" s="23">
        <v>0</v>
      </c>
      <c r="S1454" s="23">
        <v>0</v>
      </c>
      <c r="T1454" s="23">
        <v>0</v>
      </c>
      <c r="U1454" s="14">
        <v>0</v>
      </c>
      <c r="V1454" s="22">
        <v>0</v>
      </c>
      <c r="W1454" s="22" t="s">
        <v>782</v>
      </c>
      <c r="X1454" s="23">
        <v>0</v>
      </c>
      <c r="Y1454" s="23">
        <v>0</v>
      </c>
      <c r="Z1454" s="23">
        <v>0</v>
      </c>
      <c r="AA1454" s="14">
        <v>0</v>
      </c>
      <c r="AB1454" s="22">
        <v>0</v>
      </c>
      <c r="AC1454" s="22" t="s">
        <v>782</v>
      </c>
      <c r="AD1454" s="23">
        <v>0</v>
      </c>
      <c r="AE1454" s="23">
        <v>0</v>
      </c>
      <c r="AF1454" s="23">
        <v>0</v>
      </c>
      <c r="AG1454" s="14">
        <v>0</v>
      </c>
      <c r="AH1454" s="22" t="s">
        <v>782</v>
      </c>
      <c r="AI1454" s="23" t="s">
        <v>782</v>
      </c>
      <c r="AJ1454" s="23" t="s">
        <v>782</v>
      </c>
      <c r="AK1454" s="23" t="s">
        <v>782</v>
      </c>
      <c r="AL1454" s="14" t="s">
        <v>782</v>
      </c>
      <c r="AM1454" s="22" t="s">
        <v>782</v>
      </c>
      <c r="AN1454" s="23" t="s">
        <v>782</v>
      </c>
      <c r="AO1454" s="23" t="s">
        <v>782</v>
      </c>
      <c r="AP1454" s="23" t="s">
        <v>782</v>
      </c>
      <c r="AQ1454" s="14" t="s">
        <v>782</v>
      </c>
      <c r="AR1454" s="22">
        <v>507</v>
      </c>
      <c r="AS1454" s="23">
        <v>8613.3910000000087</v>
      </c>
      <c r="AT1454" s="23">
        <v>8.6133910000000089</v>
      </c>
      <c r="AU1454" s="23">
        <v>6.9852359999999996</v>
      </c>
      <c r="AV1454" s="14">
        <v>2.2125670417234393</v>
      </c>
      <c r="AW1454" s="22">
        <v>0</v>
      </c>
      <c r="AX1454" s="22" t="s">
        <v>782</v>
      </c>
      <c r="AY1454" s="23">
        <v>0</v>
      </c>
      <c r="AZ1454" s="23">
        <v>0</v>
      </c>
      <c r="BA1454" s="23">
        <v>0</v>
      </c>
      <c r="BB1454" s="14">
        <v>0</v>
      </c>
      <c r="BC1454" s="22">
        <v>12</v>
      </c>
      <c r="BD1454" s="23">
        <v>18600</v>
      </c>
      <c r="BE1454" s="23">
        <v>18.600000000000001</v>
      </c>
      <c r="BF1454" s="23">
        <v>29.7042</v>
      </c>
      <c r="BG1454" s="14">
        <v>9.4087778738988046</v>
      </c>
      <c r="BH1454" s="22">
        <v>522</v>
      </c>
      <c r="BI1454" s="23">
        <v>36.668391000000007</v>
      </c>
      <c r="BJ1454" s="23">
        <v>86.068130999999994</v>
      </c>
      <c r="BK1454" s="14">
        <v>27.262000882051151</v>
      </c>
      <c r="BL1454" t="s">
        <v>553</v>
      </c>
    </row>
    <row r="1455" spans="1:64">
      <c r="A1455" t="s">
        <v>2372</v>
      </c>
      <c r="B1455" t="s">
        <v>2371</v>
      </c>
      <c r="C1455" t="s">
        <v>553</v>
      </c>
      <c r="D1455" t="s">
        <v>942</v>
      </c>
      <c r="E1455">
        <v>2015</v>
      </c>
      <c r="F1455" s="23">
        <v>61.27</v>
      </c>
      <c r="G1455" s="23">
        <v>17.73</v>
      </c>
      <c r="H1455" s="22">
        <v>39531</v>
      </c>
      <c r="I1455" s="34">
        <v>317.29839577940885</v>
      </c>
      <c r="J1455" s="13">
        <v>2</v>
      </c>
      <c r="K1455" s="13">
        <v>3</v>
      </c>
      <c r="L1455" s="19">
        <v>8395</v>
      </c>
      <c r="M1455" s="35">
        <v>8.3949999999999996</v>
      </c>
      <c r="N1455" s="19">
        <v>50.213475072627944</v>
      </c>
      <c r="O1455" s="17">
        <v>15.825316402651209</v>
      </c>
      <c r="P1455" s="36">
        <v>0</v>
      </c>
      <c r="Q1455" s="37">
        <v>0</v>
      </c>
      <c r="R1455" s="38">
        <v>0</v>
      </c>
      <c r="S1455" s="27">
        <v>0</v>
      </c>
      <c r="T1455" s="23">
        <v>0</v>
      </c>
      <c r="U1455" s="17">
        <v>0</v>
      </c>
      <c r="V1455" s="22">
        <v>0</v>
      </c>
      <c r="W1455" s="22">
        <v>0</v>
      </c>
      <c r="X1455" s="23">
        <v>0</v>
      </c>
      <c r="Y1455" s="27">
        <v>0</v>
      </c>
      <c r="Z1455" s="27">
        <v>0</v>
      </c>
      <c r="AA1455" s="14">
        <v>0</v>
      </c>
      <c r="AB1455" s="39">
        <v>1</v>
      </c>
      <c r="AC1455" s="22" t="s">
        <v>782</v>
      </c>
      <c r="AD1455" s="23">
        <v>0</v>
      </c>
      <c r="AE1455" s="23">
        <v>0</v>
      </c>
      <c r="AF1455" s="23">
        <v>0.82025999999999988</v>
      </c>
      <c r="AG1455" s="14">
        <v>0.25851375579290931</v>
      </c>
      <c r="AH1455" s="22" t="s">
        <v>782</v>
      </c>
      <c r="AI1455" s="23" t="s">
        <v>782</v>
      </c>
      <c r="AJ1455" s="23" t="s">
        <v>782</v>
      </c>
      <c r="AK1455" s="23" t="s">
        <v>782</v>
      </c>
      <c r="AL1455" s="14" t="s">
        <v>782</v>
      </c>
      <c r="AM1455" s="22" t="s">
        <v>782</v>
      </c>
      <c r="AN1455" s="23" t="s">
        <v>782</v>
      </c>
      <c r="AO1455" s="23" t="s">
        <v>782</v>
      </c>
      <c r="AP1455" s="23" t="s">
        <v>782</v>
      </c>
      <c r="AQ1455" s="14" t="s">
        <v>782</v>
      </c>
      <c r="AR1455" s="40">
        <v>606</v>
      </c>
      <c r="AS1455" s="41">
        <v>9884.8460000000014</v>
      </c>
      <c r="AT1455" s="23">
        <v>9.8848460000000014</v>
      </c>
      <c r="AU1455" s="23">
        <v>8.7793522286901364</v>
      </c>
      <c r="AV1455" s="14">
        <v>2.766907222182645</v>
      </c>
      <c r="AW1455" s="22">
        <v>0</v>
      </c>
      <c r="AX1455" s="22" t="s">
        <v>782</v>
      </c>
      <c r="AY1455" s="23">
        <v>0</v>
      </c>
      <c r="AZ1455" s="23">
        <v>0</v>
      </c>
      <c r="BA1455" s="23">
        <v>0</v>
      </c>
      <c r="BB1455" s="14">
        <v>0</v>
      </c>
      <c r="BC1455" s="42">
        <v>12</v>
      </c>
      <c r="BD1455" s="43">
        <v>20150</v>
      </c>
      <c r="BE1455" s="44">
        <v>20.149999999999999</v>
      </c>
      <c r="BF1455" s="23">
        <v>35.175654095379038</v>
      </c>
      <c r="BG1455" s="14">
        <v>11.085985483467033</v>
      </c>
      <c r="BH1455" s="22">
        <v>621</v>
      </c>
      <c r="BI1455" s="23">
        <v>38.429845999999998</v>
      </c>
      <c r="BJ1455" s="23">
        <v>94.988741396697122</v>
      </c>
      <c r="BK1455" s="14">
        <v>29.936722864093795</v>
      </c>
      <c r="BL1455" t="s">
        <v>553</v>
      </c>
    </row>
    <row r="1456" spans="1:64">
      <c r="A1456" t="s">
        <v>2373</v>
      </c>
      <c r="B1456" t="s">
        <v>2371</v>
      </c>
      <c r="C1456" t="s">
        <v>553</v>
      </c>
      <c r="D1456" t="s">
        <v>942</v>
      </c>
      <c r="E1456">
        <v>2016</v>
      </c>
      <c r="F1456" s="23">
        <v>61.27</v>
      </c>
      <c r="G1456" s="23">
        <v>17.760000000000002</v>
      </c>
      <c r="H1456" s="22">
        <v>39423</v>
      </c>
      <c r="I1456" s="34">
        <v>336.10889828203119</v>
      </c>
      <c r="J1456" s="13">
        <v>2</v>
      </c>
      <c r="K1456" s="13">
        <v>3</v>
      </c>
      <c r="L1456" s="19">
        <v>8395</v>
      </c>
      <c r="M1456" s="35">
        <v>8.3949999999999996</v>
      </c>
      <c r="N1456" s="19">
        <v>50.210494999999995</v>
      </c>
      <c r="O1456" s="17">
        <v>14.93875802058297</v>
      </c>
      <c r="P1456" s="13">
        <v>0</v>
      </c>
      <c r="Q1456" s="13">
        <v>0</v>
      </c>
      <c r="R1456" s="19">
        <v>0</v>
      </c>
      <c r="S1456" s="27">
        <v>0</v>
      </c>
      <c r="T1456" s="19">
        <v>0</v>
      </c>
      <c r="U1456" s="17">
        <v>0</v>
      </c>
      <c r="V1456" s="13">
        <v>0</v>
      </c>
      <c r="W1456" s="13">
        <v>0</v>
      </c>
      <c r="X1456" s="19">
        <v>0</v>
      </c>
      <c r="Y1456" s="27">
        <v>0</v>
      </c>
      <c r="Z1456" s="19">
        <v>0</v>
      </c>
      <c r="AA1456" s="14">
        <v>0</v>
      </c>
      <c r="AB1456" s="13">
        <v>1</v>
      </c>
      <c r="AC1456" s="22" t="s">
        <v>782</v>
      </c>
      <c r="AD1456" s="19">
        <v>0</v>
      </c>
      <c r="AE1456" s="23">
        <v>0</v>
      </c>
      <c r="AF1456" s="19">
        <v>1.1670750000000001</v>
      </c>
      <c r="AG1456" s="14">
        <v>0.34723121165947224</v>
      </c>
      <c r="AH1456" s="22" t="s">
        <v>782</v>
      </c>
      <c r="AI1456" s="23" t="s">
        <v>782</v>
      </c>
      <c r="AJ1456" s="23" t="s">
        <v>782</v>
      </c>
      <c r="AK1456" s="23" t="s">
        <v>782</v>
      </c>
      <c r="AL1456" s="14" t="s">
        <v>782</v>
      </c>
      <c r="AM1456" s="22" t="s">
        <v>782</v>
      </c>
      <c r="AN1456" s="23" t="s">
        <v>782</v>
      </c>
      <c r="AO1456" s="23" t="s">
        <v>782</v>
      </c>
      <c r="AP1456" s="23" t="s">
        <v>782</v>
      </c>
      <c r="AQ1456" s="14" t="s">
        <v>782</v>
      </c>
      <c r="AR1456" s="13">
        <v>639</v>
      </c>
      <c r="AS1456" s="19">
        <v>10191.431000000002</v>
      </c>
      <c r="AT1456" s="23">
        <v>10.191431000000001</v>
      </c>
      <c r="AU1456" s="19">
        <v>9.0499907280000027</v>
      </c>
      <c r="AV1456" s="14">
        <v>2.6925769517729625</v>
      </c>
      <c r="AW1456" s="13">
        <v>0</v>
      </c>
      <c r="AX1456" s="22" t="s">
        <v>782</v>
      </c>
      <c r="AY1456" s="19">
        <v>0</v>
      </c>
      <c r="AZ1456" s="23">
        <v>0</v>
      </c>
      <c r="BA1456" s="19">
        <v>0</v>
      </c>
      <c r="BB1456" s="14">
        <v>0</v>
      </c>
      <c r="BC1456" s="13">
        <v>12</v>
      </c>
      <c r="BD1456" s="19">
        <v>20150.000000000004</v>
      </c>
      <c r="BE1456" s="44">
        <v>20.150000000000002</v>
      </c>
      <c r="BF1456" s="19">
        <v>35.385654095379039</v>
      </c>
      <c r="BG1456" s="14">
        <v>10.528032514535424</v>
      </c>
      <c r="BH1456" s="22">
        <v>654</v>
      </c>
      <c r="BI1456" s="23">
        <v>38.736431000000003</v>
      </c>
      <c r="BJ1456" s="23">
        <v>95.813214823379042</v>
      </c>
      <c r="BK1456" s="14">
        <v>28.506598698550828</v>
      </c>
      <c r="BL1456" t="s">
        <v>553</v>
      </c>
    </row>
    <row r="1457" spans="1:64">
      <c r="A1457" t="s">
        <v>2374</v>
      </c>
      <c r="B1457" t="s">
        <v>2371</v>
      </c>
      <c r="C1457" t="s">
        <v>553</v>
      </c>
      <c r="D1457" t="s">
        <v>942</v>
      </c>
      <c r="E1457">
        <v>2017</v>
      </c>
      <c r="F1457" s="23">
        <v>61.27</v>
      </c>
      <c r="G1457" s="23">
        <v>17.86</v>
      </c>
      <c r="H1457" s="22">
        <v>39585</v>
      </c>
      <c r="I1457" s="34">
        <v>310.94058921176008</v>
      </c>
      <c r="J1457" s="13">
        <v>2</v>
      </c>
      <c r="K1457" s="13">
        <v>3</v>
      </c>
      <c r="L1457" s="19">
        <v>8395</v>
      </c>
      <c r="M1457" s="19">
        <v>8.3949999999999996</v>
      </c>
      <c r="N1457" s="19">
        <v>50.210495000000002</v>
      </c>
      <c r="O1457" s="17">
        <v>16.147938462226659</v>
      </c>
      <c r="P1457" s="13">
        <v>0</v>
      </c>
      <c r="Q1457" s="13">
        <v>0</v>
      </c>
      <c r="R1457" s="19">
        <v>0</v>
      </c>
      <c r="S1457" s="19">
        <v>0</v>
      </c>
      <c r="T1457" s="19">
        <v>0</v>
      </c>
      <c r="U1457" s="17">
        <v>0</v>
      </c>
      <c r="V1457" s="13">
        <v>0</v>
      </c>
      <c r="W1457" s="13">
        <v>0</v>
      </c>
      <c r="X1457" s="19">
        <v>0</v>
      </c>
      <c r="Y1457" s="19">
        <v>0</v>
      </c>
      <c r="Z1457" s="19">
        <v>0</v>
      </c>
      <c r="AA1457" s="14">
        <v>0</v>
      </c>
      <c r="AB1457" s="13">
        <v>1</v>
      </c>
      <c r="AC1457" s="22" t="s">
        <v>782</v>
      </c>
      <c r="AD1457" s="19">
        <v>0</v>
      </c>
      <c r="AE1457" s="19">
        <v>0</v>
      </c>
      <c r="AF1457" s="19">
        <v>1.0289999999999999</v>
      </c>
      <c r="AG1457" s="14">
        <v>0.33093138551275442</v>
      </c>
      <c r="AH1457" s="22" t="s">
        <v>782</v>
      </c>
      <c r="AI1457" s="23" t="s">
        <v>782</v>
      </c>
      <c r="AJ1457" s="23" t="s">
        <v>782</v>
      </c>
      <c r="AK1457" s="23" t="s">
        <v>782</v>
      </c>
      <c r="AL1457" s="14" t="s">
        <v>782</v>
      </c>
      <c r="AM1457" s="22" t="s">
        <v>782</v>
      </c>
      <c r="AN1457" s="23" t="s">
        <v>782</v>
      </c>
      <c r="AO1457" s="23" t="s">
        <v>782</v>
      </c>
      <c r="AP1457" s="23" t="s">
        <v>782</v>
      </c>
      <c r="AQ1457" s="14" t="s">
        <v>782</v>
      </c>
      <c r="AR1457" s="13">
        <v>674</v>
      </c>
      <c r="AS1457" s="19">
        <v>10508.302</v>
      </c>
      <c r="AT1457" s="19">
        <v>10.508302000000016</v>
      </c>
      <c r="AU1457" s="19">
        <v>9.3313721760000075</v>
      </c>
      <c r="AV1457" s="14">
        <v>3.0010145023701158</v>
      </c>
      <c r="AW1457" s="13">
        <v>0</v>
      </c>
      <c r="AX1457" s="22" t="s">
        <v>782</v>
      </c>
      <c r="AY1457" s="19">
        <v>0</v>
      </c>
      <c r="AZ1457" s="19">
        <v>0</v>
      </c>
      <c r="BA1457" s="19">
        <v>0</v>
      </c>
      <c r="BB1457" s="14">
        <v>0</v>
      </c>
      <c r="BC1457" s="13">
        <v>12</v>
      </c>
      <c r="BD1457" s="19">
        <v>20150</v>
      </c>
      <c r="BE1457" s="19">
        <v>20.150000000000002</v>
      </c>
      <c r="BF1457" s="19">
        <v>35.385654095379039</v>
      </c>
      <c r="BG1457" s="14">
        <v>11.380197800834654</v>
      </c>
      <c r="BH1457" s="22">
        <v>689</v>
      </c>
      <c r="BI1457" s="23">
        <v>39.053302000000016</v>
      </c>
      <c r="BJ1457" s="23">
        <v>95.956521271379046</v>
      </c>
      <c r="BK1457" s="14">
        <v>30.86008215094418</v>
      </c>
      <c r="BL1457" t="s">
        <v>553</v>
      </c>
    </row>
    <row r="1458" spans="1:64">
      <c r="A1458" t="s">
        <v>2375</v>
      </c>
      <c r="B1458" t="s">
        <v>2371</v>
      </c>
      <c r="C1458" t="s">
        <v>553</v>
      </c>
      <c r="D1458" t="s">
        <v>942</v>
      </c>
      <c r="E1458">
        <v>2018</v>
      </c>
      <c r="F1458" s="23">
        <v>61.27</v>
      </c>
      <c r="G1458" s="23">
        <v>18.63</v>
      </c>
      <c r="H1458" s="22">
        <v>39931</v>
      </c>
      <c r="I1458" s="34">
        <v>310.96268875612481</v>
      </c>
      <c r="J1458" s="13">
        <v>2</v>
      </c>
      <c r="K1458" s="13">
        <v>3</v>
      </c>
      <c r="L1458" s="19">
        <v>8395</v>
      </c>
      <c r="M1458" s="19">
        <v>8.3949999999999996</v>
      </c>
      <c r="N1458" s="19">
        <v>50.210495000000002</v>
      </c>
      <c r="O1458" s="17">
        <v>16.146790858043428</v>
      </c>
      <c r="P1458" s="13">
        <v>0</v>
      </c>
      <c r="Q1458" s="13">
        <v>0</v>
      </c>
      <c r="R1458" s="19">
        <v>0</v>
      </c>
      <c r="S1458" s="19">
        <v>0</v>
      </c>
      <c r="T1458" s="19">
        <v>0</v>
      </c>
      <c r="U1458" s="17">
        <v>0</v>
      </c>
      <c r="V1458" s="13">
        <v>0</v>
      </c>
      <c r="W1458" s="13">
        <v>0</v>
      </c>
      <c r="X1458" s="19">
        <v>0</v>
      </c>
      <c r="Y1458" s="19">
        <v>0</v>
      </c>
      <c r="Z1458" s="19">
        <v>0</v>
      </c>
      <c r="AA1458" s="14">
        <v>0</v>
      </c>
      <c r="AB1458" s="13">
        <v>1</v>
      </c>
      <c r="AC1458" s="22" t="s">
        <v>782</v>
      </c>
      <c r="AD1458" s="19">
        <v>0</v>
      </c>
      <c r="AE1458" s="19">
        <v>0</v>
      </c>
      <c r="AF1458" s="19">
        <v>1.06932</v>
      </c>
      <c r="AG1458" s="14">
        <v>0.34387405263228332</v>
      </c>
      <c r="AH1458" s="22" t="s">
        <v>782</v>
      </c>
      <c r="AI1458" s="23" t="s">
        <v>782</v>
      </c>
      <c r="AJ1458" s="23" t="s">
        <v>782</v>
      </c>
      <c r="AK1458" s="23" t="s">
        <v>782</v>
      </c>
      <c r="AL1458" s="14" t="s">
        <v>782</v>
      </c>
      <c r="AM1458" s="22" t="s">
        <v>782</v>
      </c>
      <c r="AN1458" s="23" t="s">
        <v>782</v>
      </c>
      <c r="AO1458" s="23" t="s">
        <v>782</v>
      </c>
      <c r="AP1458" s="23" t="s">
        <v>782</v>
      </c>
      <c r="AQ1458" s="14" t="s">
        <v>782</v>
      </c>
      <c r="AR1458" s="13">
        <v>695</v>
      </c>
      <c r="AS1458" s="19">
        <v>10688.486999999996</v>
      </c>
      <c r="AT1458" s="19">
        <v>10.688487000000018</v>
      </c>
      <c r="AU1458" s="19">
        <v>9.4913764560000118</v>
      </c>
      <c r="AV1458" s="14">
        <v>3.0522557204423024</v>
      </c>
      <c r="AW1458" s="13">
        <v>0</v>
      </c>
      <c r="AX1458" s="22" t="s">
        <v>782</v>
      </c>
      <c r="AY1458" s="19">
        <v>0</v>
      </c>
      <c r="AZ1458" s="19">
        <v>0</v>
      </c>
      <c r="BA1458" s="19">
        <v>0</v>
      </c>
      <c r="BB1458" s="14">
        <v>0</v>
      </c>
      <c r="BC1458" s="13">
        <v>12</v>
      </c>
      <c r="BD1458" s="19">
        <v>20150</v>
      </c>
      <c r="BE1458" s="19">
        <v>20.150000000000002</v>
      </c>
      <c r="BF1458" s="19">
        <v>35.48137864088617</v>
      </c>
      <c r="BG1458" s="14">
        <v>11.41017232093486</v>
      </c>
      <c r="BH1458" s="22">
        <v>710</v>
      </c>
      <c r="BI1458" s="23">
        <v>39.233487000000025</v>
      </c>
      <c r="BJ1458" s="23">
        <v>96.252570096886188</v>
      </c>
      <c r="BK1458" s="14">
        <v>30.953092952052874</v>
      </c>
      <c r="BL1458" t="s">
        <v>553</v>
      </c>
    </row>
    <row r="1459" spans="1:64">
      <c r="A1459" t="s">
        <v>2376</v>
      </c>
      <c r="B1459" t="s">
        <v>2371</v>
      </c>
      <c r="C1459" t="s">
        <v>553</v>
      </c>
      <c r="D1459" t="s">
        <v>942</v>
      </c>
      <c r="E1459">
        <v>2019</v>
      </c>
      <c r="F1459" s="23">
        <v>61.27</v>
      </c>
      <c r="G1459" s="23">
        <v>19.079999999999998</v>
      </c>
      <c r="H1459" s="22">
        <v>40245</v>
      </c>
      <c r="I1459" s="34">
        <v>320.2023950613883</v>
      </c>
      <c r="J1459" s="22">
        <v>2</v>
      </c>
      <c r="K1459" s="22">
        <v>3</v>
      </c>
      <c r="L1459" s="23">
        <v>8395</v>
      </c>
      <c r="M1459" s="23">
        <v>8.3949999999999996</v>
      </c>
      <c r="N1459" s="23">
        <v>50.210495000000002</v>
      </c>
      <c r="O1459" s="14">
        <v>15.680861784426625</v>
      </c>
      <c r="P1459" s="22">
        <v>0</v>
      </c>
      <c r="Q1459" s="22">
        <v>0</v>
      </c>
      <c r="R1459" s="23">
        <v>0</v>
      </c>
      <c r="S1459" s="23">
        <v>0</v>
      </c>
      <c r="T1459" s="23">
        <v>0</v>
      </c>
      <c r="U1459" s="14">
        <v>0</v>
      </c>
      <c r="V1459" s="22">
        <v>0</v>
      </c>
      <c r="W1459" s="22">
        <v>0</v>
      </c>
      <c r="X1459" s="23">
        <v>0</v>
      </c>
      <c r="Y1459" s="23">
        <v>0</v>
      </c>
      <c r="Z1459" s="23">
        <v>0</v>
      </c>
      <c r="AA1459" s="14">
        <v>0</v>
      </c>
      <c r="AB1459" s="22">
        <v>1</v>
      </c>
      <c r="AC1459" s="22">
        <v>1</v>
      </c>
      <c r="AD1459" s="23">
        <v>729.21673819742477</v>
      </c>
      <c r="AE1459" s="23">
        <v>0.72921673819742483</v>
      </c>
      <c r="AF1459" s="23">
        <v>1.0194449999999999</v>
      </c>
      <c r="AG1459" s="14">
        <v>0.3183751951026334</v>
      </c>
      <c r="AH1459" s="22">
        <v>0</v>
      </c>
      <c r="AI1459" s="23">
        <v>0</v>
      </c>
      <c r="AJ1459" s="23">
        <v>0</v>
      </c>
      <c r="AK1459" s="23">
        <v>0</v>
      </c>
      <c r="AL1459" s="14">
        <v>0</v>
      </c>
      <c r="AM1459" s="22">
        <v>742</v>
      </c>
      <c r="AN1459" s="23">
        <v>12039.541999999999</v>
      </c>
      <c r="AO1459" s="23">
        <v>12.039542000000013</v>
      </c>
      <c r="AP1459" s="23">
        <v>10.691113296000006</v>
      </c>
      <c r="AQ1459" s="14">
        <v>3.3388611268664423</v>
      </c>
      <c r="AR1459" s="22">
        <v>742</v>
      </c>
      <c r="AS1459" s="23">
        <v>12039.541999999999</v>
      </c>
      <c r="AT1459" s="23">
        <v>12.039542000000013</v>
      </c>
      <c r="AU1459" s="23">
        <v>10.691113296000006</v>
      </c>
      <c r="AV1459" s="14">
        <v>3.3388611268664423</v>
      </c>
      <c r="AW1459" s="22">
        <v>0</v>
      </c>
      <c r="AX1459" s="22" t="s">
        <v>782</v>
      </c>
      <c r="AY1459" s="23">
        <v>0</v>
      </c>
      <c r="AZ1459" s="23">
        <v>0</v>
      </c>
      <c r="BA1459" s="23">
        <v>0</v>
      </c>
      <c r="BB1459" s="14">
        <v>0</v>
      </c>
      <c r="BC1459" s="22">
        <v>13</v>
      </c>
      <c r="BD1459" s="23">
        <v>22550</v>
      </c>
      <c r="BE1459" s="23">
        <v>22.55</v>
      </c>
      <c r="BF1459" s="23">
        <v>39.721466469360877</v>
      </c>
      <c r="BG1459" s="14">
        <v>12.405112229640128</v>
      </c>
      <c r="BH1459" s="22">
        <v>758</v>
      </c>
      <c r="BI1459" s="23">
        <v>43.713758738197441</v>
      </c>
      <c r="BJ1459" s="23">
        <v>101.64251976536087</v>
      </c>
      <c r="BK1459" s="14">
        <v>31.74321033603583</v>
      </c>
      <c r="BL1459" t="s">
        <v>553</v>
      </c>
    </row>
    <row r="1460" spans="1:64">
      <c r="A1460" t="s">
        <v>2377</v>
      </c>
      <c r="B1460" t="s">
        <v>2371</v>
      </c>
      <c r="C1460" t="s">
        <v>553</v>
      </c>
      <c r="D1460" t="s">
        <v>942</v>
      </c>
      <c r="E1460">
        <v>2020</v>
      </c>
      <c r="F1460" s="23">
        <v>61.27</v>
      </c>
      <c r="G1460" s="23">
        <v>19.12</v>
      </c>
      <c r="H1460" s="22">
        <v>40425</v>
      </c>
      <c r="I1460" s="34">
        <v>324.06271312951458</v>
      </c>
      <c r="J1460" s="22">
        <v>2</v>
      </c>
      <c r="K1460" s="22">
        <v>3</v>
      </c>
      <c r="L1460" s="23">
        <v>8395</v>
      </c>
      <c r="M1460" s="23">
        <v>8.3949999999999996</v>
      </c>
      <c r="N1460" s="23">
        <v>50.210495000000002</v>
      </c>
      <c r="O1460" s="14">
        <v>15.494067341197916</v>
      </c>
      <c r="P1460" s="22">
        <v>0</v>
      </c>
      <c r="Q1460" s="22">
        <v>0</v>
      </c>
      <c r="R1460" s="23">
        <v>0</v>
      </c>
      <c r="S1460" s="23">
        <v>0</v>
      </c>
      <c r="T1460" s="23">
        <v>0</v>
      </c>
      <c r="U1460" s="14">
        <v>0</v>
      </c>
      <c r="V1460" s="22">
        <v>0</v>
      </c>
      <c r="W1460" s="22">
        <v>0</v>
      </c>
      <c r="X1460" s="23">
        <v>0</v>
      </c>
      <c r="Y1460" s="23">
        <v>0</v>
      </c>
      <c r="Z1460" s="23">
        <v>0</v>
      </c>
      <c r="AA1460" s="14">
        <v>0</v>
      </c>
      <c r="AB1460" s="22">
        <v>1</v>
      </c>
      <c r="AC1460" s="22">
        <v>1</v>
      </c>
      <c r="AD1460" s="23">
        <v>731.45493562231763</v>
      </c>
      <c r="AE1460" s="23">
        <v>0.73145493562231767</v>
      </c>
      <c r="AF1460" s="23">
        <v>1.0225740000000001</v>
      </c>
      <c r="AG1460" s="14">
        <v>0.31554818205552676</v>
      </c>
      <c r="AH1460" s="22">
        <v>0</v>
      </c>
      <c r="AI1460" s="23">
        <v>0</v>
      </c>
      <c r="AJ1460" s="23">
        <v>0</v>
      </c>
      <c r="AK1460" s="23">
        <v>0</v>
      </c>
      <c r="AL1460" s="14">
        <v>0</v>
      </c>
      <c r="AM1460" s="22">
        <v>812</v>
      </c>
      <c r="AN1460" s="23">
        <v>12958.331999999999</v>
      </c>
      <c r="AO1460" s="23">
        <v>12.958332000000016</v>
      </c>
      <c r="AP1460" s="23">
        <v>11.506998815999992</v>
      </c>
      <c r="AQ1460" s="14">
        <v>3.5508555442480412</v>
      </c>
      <c r="AR1460" s="22">
        <v>812</v>
      </c>
      <c r="AS1460" s="23">
        <v>12958.331999999999</v>
      </c>
      <c r="AT1460" s="23">
        <v>12.958332000000016</v>
      </c>
      <c r="AU1460" s="23">
        <v>11.506998815999992</v>
      </c>
      <c r="AV1460" s="14">
        <v>3.5508555442480412</v>
      </c>
      <c r="AW1460" s="22">
        <v>0</v>
      </c>
      <c r="AX1460" s="22">
        <v>0</v>
      </c>
      <c r="AY1460" s="23">
        <v>0</v>
      </c>
      <c r="AZ1460" s="23">
        <v>0</v>
      </c>
      <c r="BA1460" s="23">
        <v>0</v>
      </c>
      <c r="BB1460" s="14">
        <v>0</v>
      </c>
      <c r="BC1460" s="22">
        <v>14</v>
      </c>
      <c r="BD1460" s="23">
        <v>27800</v>
      </c>
      <c r="BE1460" s="23">
        <v>27.8</v>
      </c>
      <c r="BF1460" s="23">
        <v>57.553556838723722</v>
      </c>
      <c r="BG1460" s="14">
        <v>17.760005859027022</v>
      </c>
      <c r="BH1460" s="22">
        <v>829</v>
      </c>
      <c r="BI1460" s="23">
        <v>49.88478693562233</v>
      </c>
      <c r="BJ1460" s="23">
        <v>120.29362465472371</v>
      </c>
      <c r="BK1460" s="14">
        <v>37.120476926528504</v>
      </c>
      <c r="BL1460" t="s">
        <v>553</v>
      </c>
    </row>
    <row r="1461" spans="1:64">
      <c r="A1461" t="s">
        <v>2378</v>
      </c>
      <c r="B1461" t="s">
        <v>2371</v>
      </c>
      <c r="C1461" t="s">
        <v>553</v>
      </c>
      <c r="D1461" t="s">
        <v>942</v>
      </c>
      <c r="E1461">
        <v>2021</v>
      </c>
      <c r="F1461" s="23">
        <v>61.27</v>
      </c>
      <c r="G1461" s="23">
        <v>19.170000000000002</v>
      </c>
      <c r="H1461" s="22">
        <v>40712</v>
      </c>
      <c r="I1461" s="34">
        <v>303.08999999999997</v>
      </c>
      <c r="J1461" s="22">
        <v>3</v>
      </c>
      <c r="K1461" s="22">
        <v>4</v>
      </c>
      <c r="L1461" s="23">
        <v>8877.4</v>
      </c>
      <c r="M1461" s="23">
        <v>8.8773999999999997</v>
      </c>
      <c r="N1461" s="23">
        <v>53.095729400000003</v>
      </c>
      <c r="O1461" s="14">
        <v>17.52</v>
      </c>
      <c r="P1461" s="22">
        <v>0</v>
      </c>
      <c r="Q1461" s="22">
        <v>0</v>
      </c>
      <c r="R1461" s="23">
        <v>0</v>
      </c>
      <c r="S1461" s="23">
        <v>0</v>
      </c>
      <c r="T1461" s="23">
        <v>0</v>
      </c>
      <c r="U1461" s="14">
        <v>0</v>
      </c>
      <c r="V1461" s="22">
        <v>0</v>
      </c>
      <c r="W1461" s="22">
        <v>0</v>
      </c>
      <c r="X1461" s="23">
        <v>0</v>
      </c>
      <c r="Y1461" s="23">
        <v>0</v>
      </c>
      <c r="Z1461" s="23">
        <v>0</v>
      </c>
      <c r="AA1461" s="14">
        <v>0</v>
      </c>
      <c r="AB1461" s="22">
        <v>1</v>
      </c>
      <c r="AC1461" s="22">
        <v>1</v>
      </c>
      <c r="AD1461" s="23">
        <v>150</v>
      </c>
      <c r="AE1461" s="23">
        <v>0.15</v>
      </c>
      <c r="AF1461" s="23">
        <v>0.97019999999999995</v>
      </c>
      <c r="AG1461" s="14">
        <v>0.32</v>
      </c>
      <c r="AH1461" s="22">
        <v>0</v>
      </c>
      <c r="AI1461" s="23">
        <v>0</v>
      </c>
      <c r="AJ1461" s="23">
        <v>0</v>
      </c>
      <c r="AK1461" s="23">
        <v>0</v>
      </c>
      <c r="AL1461" s="14">
        <v>0</v>
      </c>
      <c r="AM1461" s="22">
        <v>912</v>
      </c>
      <c r="AN1461" s="23">
        <v>13895.075999999999</v>
      </c>
      <c r="AO1461" s="23">
        <v>13.895076</v>
      </c>
      <c r="AP1461" s="23">
        <v>12.433632380000001</v>
      </c>
      <c r="AQ1461" s="14">
        <v>4.0999999999999996</v>
      </c>
      <c r="AR1461" s="22">
        <v>912</v>
      </c>
      <c r="AS1461" s="23">
        <v>13895.075999999999</v>
      </c>
      <c r="AT1461" s="23">
        <v>13.895076</v>
      </c>
      <c r="AU1461" s="23">
        <v>12.433632380000001</v>
      </c>
      <c r="AV1461" s="14">
        <v>4.0999999999999996</v>
      </c>
      <c r="AW1461" s="22">
        <v>0</v>
      </c>
      <c r="AX1461" s="22">
        <v>0</v>
      </c>
      <c r="AY1461" s="23">
        <v>0</v>
      </c>
      <c r="AZ1461" s="23">
        <v>0</v>
      </c>
      <c r="BA1461" s="23">
        <v>0</v>
      </c>
      <c r="BB1461" s="14">
        <v>0</v>
      </c>
      <c r="BC1461" s="22">
        <v>14</v>
      </c>
      <c r="BD1461" s="23">
        <v>24800</v>
      </c>
      <c r="BE1461" s="23">
        <v>24.8</v>
      </c>
      <c r="BF1461" s="23">
        <v>47.100772829999997</v>
      </c>
      <c r="BG1461" s="14">
        <v>15.54</v>
      </c>
      <c r="BH1461" s="22">
        <v>930</v>
      </c>
      <c r="BI1461" s="23">
        <v>47.72</v>
      </c>
      <c r="BJ1461" s="23">
        <v>113.6</v>
      </c>
      <c r="BK1461" s="14">
        <v>37.479999999999997</v>
      </c>
      <c r="BL1461" t="s">
        <v>553</v>
      </c>
    </row>
    <row r="1462" spans="1:64">
      <c r="A1462" t="s">
        <v>2379</v>
      </c>
      <c r="B1462" t="s">
        <v>2371</v>
      </c>
      <c r="C1462" t="s">
        <v>553</v>
      </c>
      <c r="D1462" s="111" t="s">
        <v>942</v>
      </c>
      <c r="E1462" s="110">
        <v>2022</v>
      </c>
      <c r="F1462" s="23"/>
      <c r="G1462" s="23"/>
      <c r="H1462" s="22">
        <v>41301</v>
      </c>
      <c r="I1462" s="34">
        <v>299.33057400457659</v>
      </c>
      <c r="J1462" s="22">
        <v>3</v>
      </c>
      <c r="K1462" s="22">
        <v>4</v>
      </c>
      <c r="L1462" s="23">
        <v>8877.4</v>
      </c>
      <c r="M1462" s="23">
        <v>8.8773999999999997</v>
      </c>
      <c r="N1462" s="23">
        <v>52.536453199999997</v>
      </c>
      <c r="O1462" s="14">
        <v>17.551315422659343</v>
      </c>
      <c r="P1462" s="22">
        <v>0</v>
      </c>
      <c r="Q1462" s="22">
        <v>0</v>
      </c>
      <c r="R1462" s="23">
        <v>0</v>
      </c>
      <c r="S1462" s="23">
        <v>0</v>
      </c>
      <c r="T1462" s="23">
        <v>0</v>
      </c>
      <c r="U1462" s="14">
        <v>0</v>
      </c>
      <c r="V1462" s="22">
        <v>0</v>
      </c>
      <c r="W1462" s="22">
        <v>0</v>
      </c>
      <c r="X1462" s="23">
        <v>0</v>
      </c>
      <c r="Y1462" s="23">
        <v>0</v>
      </c>
      <c r="Z1462" s="23">
        <v>0</v>
      </c>
      <c r="AA1462" s="14">
        <v>0</v>
      </c>
      <c r="AB1462" s="22">
        <v>1</v>
      </c>
      <c r="AC1462" s="22">
        <v>1</v>
      </c>
      <c r="AD1462" s="23">
        <v>150</v>
      </c>
      <c r="AE1462" s="23">
        <v>0.15</v>
      </c>
      <c r="AF1462" s="23">
        <v>0.94920000000000004</v>
      </c>
      <c r="AG1462" s="14">
        <v>0.31710760023648216</v>
      </c>
      <c r="AH1462" s="22">
        <v>0</v>
      </c>
      <c r="AI1462" s="23">
        <v>0</v>
      </c>
      <c r="AJ1462" s="23">
        <v>0</v>
      </c>
      <c r="AK1462" s="23">
        <v>0</v>
      </c>
      <c r="AL1462" s="14">
        <v>0</v>
      </c>
      <c r="AM1462" s="22">
        <v>1109</v>
      </c>
      <c r="AN1462" s="23">
        <v>15595.840999999991</v>
      </c>
      <c r="AO1462" s="23">
        <v>15.595841000000011</v>
      </c>
      <c r="AP1462" s="23">
        <v>15.975816795132806</v>
      </c>
      <c r="AQ1462" s="14">
        <v>5.3371817590837027</v>
      </c>
      <c r="AR1462" s="22">
        <v>1109</v>
      </c>
      <c r="AS1462" s="23">
        <v>15595.841</v>
      </c>
      <c r="AT1462" s="23">
        <v>15.595841</v>
      </c>
      <c r="AU1462" s="23">
        <v>15.975816795132801</v>
      </c>
      <c r="AV1462" s="14">
        <v>5.337181759083701</v>
      </c>
      <c r="AW1462" s="22">
        <v>0</v>
      </c>
      <c r="AX1462" s="22">
        <v>0</v>
      </c>
      <c r="AY1462" s="23">
        <v>0</v>
      </c>
      <c r="AZ1462" s="23">
        <v>0</v>
      </c>
      <c r="BA1462" s="23">
        <v>0</v>
      </c>
      <c r="BB1462" s="14">
        <v>0</v>
      </c>
      <c r="BC1462" s="22">
        <v>13</v>
      </c>
      <c r="BD1462" s="23">
        <v>23300</v>
      </c>
      <c r="BE1462" s="23">
        <v>23.3</v>
      </c>
      <c r="BF1462" s="23">
        <v>50.516324128002587</v>
      </c>
      <c r="BG1462" s="14">
        <v>16.876433119468185</v>
      </c>
      <c r="BH1462" s="22">
        <v>1126</v>
      </c>
      <c r="BI1462" s="23">
        <v>47.923241000000004</v>
      </c>
      <c r="BJ1462" s="23">
        <v>119.9777941231354</v>
      </c>
      <c r="BK1462" s="14">
        <v>40.082037901447713</v>
      </c>
      <c r="BL1462" t="s">
        <v>553</v>
      </c>
    </row>
    <row r="1463" spans="1:64">
      <c r="A1463" t="s">
        <v>2380</v>
      </c>
      <c r="B1463" t="s">
        <v>2371</v>
      </c>
      <c r="C1463" t="s">
        <v>553</v>
      </c>
      <c r="D1463" t="s">
        <v>942</v>
      </c>
      <c r="E1463">
        <v>2023</v>
      </c>
      <c r="F1463">
        <v>61.27</v>
      </c>
      <c r="G1463">
        <v>19.559999999999999</v>
      </c>
      <c r="H1463">
        <v>41286</v>
      </c>
      <c r="I1463">
        <v>299.33057400457659</v>
      </c>
      <c r="J1463">
        <v>3</v>
      </c>
      <c r="K1463">
        <v>4</v>
      </c>
      <c r="L1463">
        <v>8877.4</v>
      </c>
      <c r="M1463">
        <v>8.8773999999999997</v>
      </c>
      <c r="N1463">
        <v>52.536453000000002</v>
      </c>
      <c r="O1463">
        <v>17.551315355843588</v>
      </c>
      <c r="P1463">
        <v>0</v>
      </c>
      <c r="Q1463">
        <v>0</v>
      </c>
      <c r="R1463">
        <v>0</v>
      </c>
      <c r="S1463">
        <v>0</v>
      </c>
      <c r="T1463">
        <v>0</v>
      </c>
      <c r="U1463">
        <v>0</v>
      </c>
      <c r="V1463">
        <v>0</v>
      </c>
      <c r="W1463">
        <v>0</v>
      </c>
      <c r="X1463">
        <v>0</v>
      </c>
      <c r="Y1463">
        <v>0</v>
      </c>
      <c r="Z1463">
        <v>0</v>
      </c>
      <c r="AA1463">
        <v>0</v>
      </c>
      <c r="AB1463">
        <v>1</v>
      </c>
      <c r="AC1463">
        <v>1</v>
      </c>
      <c r="AD1463">
        <v>150</v>
      </c>
      <c r="AE1463">
        <v>0.15</v>
      </c>
      <c r="AF1463">
        <v>1.0533600000000001</v>
      </c>
      <c r="AG1463">
        <v>0.35190524840402532</v>
      </c>
      <c r="AH1463">
        <v>1</v>
      </c>
      <c r="AI1463">
        <v>780.78</v>
      </c>
      <c r="AJ1463">
        <v>0.78078000000000003</v>
      </c>
      <c r="AK1463">
        <v>0.73236199999999996</v>
      </c>
      <c r="AL1463">
        <v>0.26428000000000001</v>
      </c>
      <c r="AM1463">
        <v>1417</v>
      </c>
      <c r="AN1463">
        <v>19424.612000000001</v>
      </c>
      <c r="AO1463">
        <v>19.424612</v>
      </c>
      <c r="AP1463">
        <v>18.220037999999999</v>
      </c>
      <c r="AQ1463">
        <v>6.0869284938869708</v>
      </c>
      <c r="AR1463">
        <v>1593</v>
      </c>
      <c r="AS1463">
        <v>20339.203999999801</v>
      </c>
      <c r="AT1463">
        <v>20.339203999999899</v>
      </c>
      <c r="AU1463">
        <v>19.077913734589799</v>
      </c>
      <c r="AV1463">
        <v>6.3735265928090961</v>
      </c>
      <c r="AW1463">
        <v>0</v>
      </c>
      <c r="AX1463">
        <v>0</v>
      </c>
      <c r="AY1463">
        <v>0</v>
      </c>
      <c r="AZ1463">
        <v>0</v>
      </c>
      <c r="BA1463">
        <v>0</v>
      </c>
      <c r="BB1463">
        <v>0</v>
      </c>
      <c r="BC1463">
        <v>14</v>
      </c>
      <c r="BD1463">
        <v>27800</v>
      </c>
      <c r="BE1463">
        <v>27.8</v>
      </c>
      <c r="BF1463">
        <v>74.834495000000004</v>
      </c>
      <c r="BG1463">
        <v>25.000618546522357</v>
      </c>
      <c r="BH1463">
        <v>1611</v>
      </c>
      <c r="BI1463">
        <v>57.1666039999999</v>
      </c>
      <c r="BJ1463">
        <v>147.5022217345898</v>
      </c>
      <c r="BK1463">
        <v>49.277365743579061</v>
      </c>
      <c r="BL1463" t="s">
        <v>553</v>
      </c>
    </row>
    <row r="1464" spans="1:64">
      <c r="A1464" t="s">
        <v>2381</v>
      </c>
      <c r="B1464" t="s">
        <v>2371</v>
      </c>
      <c r="C1464" t="s">
        <v>553</v>
      </c>
      <c r="D1464" t="s">
        <v>942</v>
      </c>
      <c r="E1464">
        <v>2024</v>
      </c>
      <c r="F1464">
        <v>61.27</v>
      </c>
      <c r="G1464">
        <v>19.63</v>
      </c>
      <c r="H1464">
        <v>41192</v>
      </c>
      <c r="I1464">
        <v>282.45758691671114</v>
      </c>
      <c r="J1464">
        <v>3</v>
      </c>
      <c r="K1464">
        <v>4</v>
      </c>
      <c r="L1464">
        <v>8877.4</v>
      </c>
      <c r="M1464">
        <v>8.8773999999999997</v>
      </c>
      <c r="N1464">
        <v>52.536453199999997</v>
      </c>
      <c r="O1464">
        <v>18.59976705652857</v>
      </c>
      <c r="P1464">
        <v>0</v>
      </c>
      <c r="Q1464">
        <v>0</v>
      </c>
      <c r="R1464">
        <v>0</v>
      </c>
      <c r="S1464">
        <v>0</v>
      </c>
      <c r="T1464">
        <v>0</v>
      </c>
      <c r="U1464">
        <v>0</v>
      </c>
      <c r="V1464">
        <v>0</v>
      </c>
      <c r="W1464">
        <v>0</v>
      </c>
      <c r="X1464">
        <v>0</v>
      </c>
      <c r="Y1464">
        <v>0</v>
      </c>
      <c r="Z1464">
        <v>0</v>
      </c>
      <c r="AA1464">
        <v>0</v>
      </c>
      <c r="AB1464">
        <v>1</v>
      </c>
      <c r="AC1464">
        <v>1</v>
      </c>
      <c r="AD1464">
        <v>150</v>
      </c>
      <c r="AE1464">
        <v>0.15</v>
      </c>
      <c r="AF1464">
        <v>1.1676</v>
      </c>
      <c r="AG1464">
        <v>0.4133717960085429</v>
      </c>
      <c r="AH1464">
        <v>3</v>
      </c>
      <c r="AI1464">
        <v>785.18000000000006</v>
      </c>
      <c r="AJ1464">
        <v>0.78517999999999988</v>
      </c>
      <c r="AK1464">
        <v>0.70818824091796173</v>
      </c>
      <c r="AL1464">
        <v>0.2507237453412029</v>
      </c>
      <c r="AM1464">
        <v>1749</v>
      </c>
      <c r="AN1464">
        <v>23332.352000000006</v>
      </c>
      <c r="AO1464">
        <v>23.332352000000004</v>
      </c>
      <c r="AP1464">
        <v>21.044470464554234</v>
      </c>
      <c r="AQ1464">
        <v>7.4504886536326822</v>
      </c>
      <c r="AR1464">
        <v>2203</v>
      </c>
      <c r="AS1464">
        <v>24529.744999999861</v>
      </c>
      <c r="AT1464">
        <v>24.529745000000091</v>
      </c>
      <c r="AU1464">
        <v>22.124451669319324</v>
      </c>
      <c r="AV1464">
        <v>7.8328402896974429</v>
      </c>
      <c r="AW1464">
        <v>0</v>
      </c>
      <c r="AX1464">
        <v>0</v>
      </c>
      <c r="AY1464">
        <v>0</v>
      </c>
      <c r="AZ1464">
        <v>0</v>
      </c>
      <c r="BA1464">
        <v>0</v>
      </c>
      <c r="BB1464">
        <v>0</v>
      </c>
      <c r="BC1464">
        <v>14</v>
      </c>
      <c r="BD1464">
        <v>27800</v>
      </c>
      <c r="BE1464">
        <v>27.800000000000004</v>
      </c>
      <c r="BF1464">
        <v>63.225647052160085</v>
      </c>
      <c r="BG1464">
        <v>22.38412065412269</v>
      </c>
      <c r="BH1464">
        <v>2221</v>
      </c>
      <c r="BI1464">
        <v>61.357145000000095</v>
      </c>
      <c r="BJ1464">
        <v>139.05415192147939</v>
      </c>
      <c r="BK1464">
        <v>49.230099796357237</v>
      </c>
      <c r="BL1464" t="s">
        <v>553</v>
      </c>
    </row>
    <row r="1465" spans="1:64">
      <c r="A1465" t="s">
        <v>2382</v>
      </c>
      <c r="B1465" t="s">
        <v>2383</v>
      </c>
      <c r="C1465" t="s">
        <v>554</v>
      </c>
      <c r="D1465" t="s">
        <v>942</v>
      </c>
      <c r="E1465">
        <v>2012</v>
      </c>
      <c r="F1465" s="23">
        <v>42.09</v>
      </c>
      <c r="G1465" s="23">
        <v>6.98</v>
      </c>
      <c r="H1465" s="22">
        <v>9916</v>
      </c>
      <c r="I1465" s="34">
        <v>82.821918999999994</v>
      </c>
      <c r="J1465" s="22">
        <v>0</v>
      </c>
      <c r="K1465" s="22" t="s">
        <v>782</v>
      </c>
      <c r="L1465" s="23">
        <v>0</v>
      </c>
      <c r="M1465" s="23">
        <v>0</v>
      </c>
      <c r="N1465" s="23">
        <v>0</v>
      </c>
      <c r="O1465" s="14">
        <v>0</v>
      </c>
      <c r="P1465" s="22">
        <v>0</v>
      </c>
      <c r="Q1465" s="22" t="s">
        <v>782</v>
      </c>
      <c r="R1465" s="23">
        <v>0</v>
      </c>
      <c r="S1465" s="23">
        <v>0</v>
      </c>
      <c r="T1465" s="23">
        <v>0</v>
      </c>
      <c r="U1465" s="14">
        <v>0</v>
      </c>
      <c r="V1465" s="22">
        <v>0</v>
      </c>
      <c r="W1465" s="22" t="s">
        <v>782</v>
      </c>
      <c r="X1465" s="23">
        <v>0</v>
      </c>
      <c r="Y1465" s="23">
        <v>0</v>
      </c>
      <c r="Z1465" s="23">
        <v>0</v>
      </c>
      <c r="AA1465" s="14">
        <v>0</v>
      </c>
      <c r="AB1465" s="22">
        <v>0</v>
      </c>
      <c r="AC1465" s="22" t="s">
        <v>782</v>
      </c>
      <c r="AD1465" s="23">
        <v>0</v>
      </c>
      <c r="AE1465" s="23">
        <v>0</v>
      </c>
      <c r="AF1465" s="23">
        <v>0</v>
      </c>
      <c r="AG1465" s="14">
        <v>0</v>
      </c>
      <c r="AH1465" s="22" t="s">
        <v>782</v>
      </c>
      <c r="AI1465" s="23" t="s">
        <v>782</v>
      </c>
      <c r="AJ1465" s="23" t="s">
        <v>782</v>
      </c>
      <c r="AK1465" s="23" t="s">
        <v>782</v>
      </c>
      <c r="AL1465" s="14" t="s">
        <v>782</v>
      </c>
      <c r="AM1465" s="22" t="s">
        <v>782</v>
      </c>
      <c r="AN1465" s="23" t="s">
        <v>782</v>
      </c>
      <c r="AO1465" s="23" t="s">
        <v>782</v>
      </c>
      <c r="AP1465" s="23" t="s">
        <v>782</v>
      </c>
      <c r="AQ1465" s="14" t="s">
        <v>782</v>
      </c>
      <c r="AR1465" s="22">
        <v>258</v>
      </c>
      <c r="AS1465" s="23">
        <v>5215.7780000000021</v>
      </c>
      <c r="AT1465" s="23">
        <v>5.215778000000002</v>
      </c>
      <c r="AU1465" s="23">
        <v>4.5159709999999995</v>
      </c>
      <c r="AV1465" s="14">
        <v>5.4526278242840522</v>
      </c>
      <c r="AW1465" s="22">
        <v>0</v>
      </c>
      <c r="AX1465" s="22" t="s">
        <v>782</v>
      </c>
      <c r="AY1465" s="23">
        <v>0</v>
      </c>
      <c r="AZ1465" s="23">
        <v>0</v>
      </c>
      <c r="BA1465" s="23">
        <v>0</v>
      </c>
      <c r="BB1465" s="14">
        <v>0</v>
      </c>
      <c r="BC1465" s="22">
        <v>6</v>
      </c>
      <c r="BD1465" s="23">
        <v>8200</v>
      </c>
      <c r="BE1465" s="23">
        <v>8.1999999999999993</v>
      </c>
      <c r="BF1465" s="23">
        <v>13.0954</v>
      </c>
      <c r="BG1465" s="14">
        <v>15.811514823750944</v>
      </c>
      <c r="BH1465" s="22">
        <v>264</v>
      </c>
      <c r="BI1465" s="23">
        <v>13.415778000000001</v>
      </c>
      <c r="BJ1465" s="23">
        <v>17.611370999999998</v>
      </c>
      <c r="BK1465" s="14">
        <v>21.264142648034998</v>
      </c>
      <c r="BL1465" t="s">
        <v>554</v>
      </c>
    </row>
    <row r="1466" spans="1:64">
      <c r="A1466" t="s">
        <v>2384</v>
      </c>
      <c r="B1466" t="s">
        <v>2383</v>
      </c>
      <c r="C1466" t="s">
        <v>554</v>
      </c>
      <c r="D1466" t="s">
        <v>942</v>
      </c>
      <c r="E1466">
        <v>2015</v>
      </c>
      <c r="F1466" s="23">
        <v>42.09</v>
      </c>
      <c r="G1466" s="23">
        <v>6.86</v>
      </c>
      <c r="H1466" s="22">
        <v>10167</v>
      </c>
      <c r="I1466" s="34">
        <v>81.373603888582537</v>
      </c>
      <c r="J1466" s="13">
        <v>2</v>
      </c>
      <c r="K1466" s="13">
        <v>3</v>
      </c>
      <c r="L1466" s="19">
        <v>225</v>
      </c>
      <c r="M1466" s="35">
        <v>0.22500000000000001</v>
      </c>
      <c r="N1466" s="19">
        <v>1.345804870916175</v>
      </c>
      <c r="O1466" s="17">
        <v>1.6538592450186462</v>
      </c>
      <c r="P1466" s="36">
        <v>0</v>
      </c>
      <c r="Q1466" s="37">
        <v>0</v>
      </c>
      <c r="R1466" s="38">
        <v>0</v>
      </c>
      <c r="S1466" s="27">
        <v>0</v>
      </c>
      <c r="T1466" s="23">
        <v>0</v>
      </c>
      <c r="U1466" s="17">
        <v>0</v>
      </c>
      <c r="V1466" s="22">
        <v>0</v>
      </c>
      <c r="W1466" s="22">
        <v>0</v>
      </c>
      <c r="X1466" s="23">
        <v>0</v>
      </c>
      <c r="Y1466" s="27">
        <v>0</v>
      </c>
      <c r="Z1466" s="27">
        <v>0</v>
      </c>
      <c r="AA1466" s="14">
        <v>0</v>
      </c>
      <c r="AB1466" s="39">
        <v>0</v>
      </c>
      <c r="AC1466" s="22" t="s">
        <v>782</v>
      </c>
      <c r="AD1466" s="23">
        <v>0</v>
      </c>
      <c r="AE1466" s="23">
        <v>0</v>
      </c>
      <c r="AF1466" s="23">
        <v>0</v>
      </c>
      <c r="AG1466" s="14">
        <v>0</v>
      </c>
      <c r="AH1466" s="22" t="s">
        <v>782</v>
      </c>
      <c r="AI1466" s="23" t="s">
        <v>782</v>
      </c>
      <c r="AJ1466" s="23" t="s">
        <v>782</v>
      </c>
      <c r="AK1466" s="23" t="s">
        <v>782</v>
      </c>
      <c r="AL1466" s="14" t="s">
        <v>782</v>
      </c>
      <c r="AM1466" s="22" t="s">
        <v>782</v>
      </c>
      <c r="AN1466" s="23" t="s">
        <v>782</v>
      </c>
      <c r="AO1466" s="23" t="s">
        <v>782</v>
      </c>
      <c r="AP1466" s="23" t="s">
        <v>782</v>
      </c>
      <c r="AQ1466" s="14" t="s">
        <v>782</v>
      </c>
      <c r="AR1466" s="40">
        <v>321</v>
      </c>
      <c r="AS1466" s="41">
        <v>6283.1129999999976</v>
      </c>
      <c r="AT1466" s="23">
        <v>6.2831129999999975</v>
      </c>
      <c r="AU1466" s="23">
        <v>5.5804270617531051</v>
      </c>
      <c r="AV1466" s="14">
        <v>6.8577853199102199</v>
      </c>
      <c r="AW1466" s="22">
        <v>0</v>
      </c>
      <c r="AX1466" s="22" t="s">
        <v>782</v>
      </c>
      <c r="AY1466" s="23">
        <v>0</v>
      </c>
      <c r="AZ1466" s="23">
        <v>0</v>
      </c>
      <c r="BA1466" s="23">
        <v>0</v>
      </c>
      <c r="BB1466" s="14">
        <v>0</v>
      </c>
      <c r="BC1466" s="42">
        <v>4</v>
      </c>
      <c r="BD1466" s="43">
        <v>6675</v>
      </c>
      <c r="BE1466" s="44">
        <v>6.6749999999999998</v>
      </c>
      <c r="BF1466" s="23">
        <v>12.542806047609464</v>
      </c>
      <c r="BG1466" s="14">
        <v>15.413850988808589</v>
      </c>
      <c r="BH1466" s="22">
        <v>327</v>
      </c>
      <c r="BI1466" s="23">
        <v>13.183112999999997</v>
      </c>
      <c r="BJ1466" s="23">
        <v>19.469037980278745</v>
      </c>
      <c r="BK1466" s="14">
        <v>23.925495553737456</v>
      </c>
      <c r="BL1466" t="s">
        <v>554</v>
      </c>
    </row>
    <row r="1467" spans="1:64">
      <c r="A1467" t="s">
        <v>2385</v>
      </c>
      <c r="B1467" t="s">
        <v>2383</v>
      </c>
      <c r="C1467" t="s">
        <v>554</v>
      </c>
      <c r="D1467" t="s">
        <v>942</v>
      </c>
      <c r="E1467">
        <v>2016</v>
      </c>
      <c r="F1467" s="23">
        <v>42.09</v>
      </c>
      <c r="G1467" s="23">
        <v>6.92</v>
      </c>
      <c r="H1467" s="22">
        <v>10040</v>
      </c>
      <c r="I1467" s="34">
        <v>86.444035537512605</v>
      </c>
      <c r="J1467" s="13">
        <v>2</v>
      </c>
      <c r="K1467" s="13">
        <v>3</v>
      </c>
      <c r="L1467" s="19">
        <v>225</v>
      </c>
      <c r="M1467" s="35">
        <v>0.22500000000000001</v>
      </c>
      <c r="N1467" s="19">
        <v>1.3457250000000001</v>
      </c>
      <c r="O1467" s="17">
        <v>1.5567586492604448</v>
      </c>
      <c r="P1467" s="13">
        <v>0</v>
      </c>
      <c r="Q1467" s="13">
        <v>0</v>
      </c>
      <c r="R1467" s="19">
        <v>0</v>
      </c>
      <c r="S1467" s="27">
        <v>0</v>
      </c>
      <c r="T1467" s="19">
        <v>0</v>
      </c>
      <c r="U1467" s="17">
        <v>0</v>
      </c>
      <c r="V1467" s="13">
        <v>0</v>
      </c>
      <c r="W1467" s="13">
        <v>0</v>
      </c>
      <c r="X1467" s="19">
        <v>0</v>
      </c>
      <c r="Y1467" s="27">
        <v>0</v>
      </c>
      <c r="Z1467" s="19">
        <v>0</v>
      </c>
      <c r="AA1467" s="14">
        <v>0</v>
      </c>
      <c r="AB1467" s="13">
        <v>0</v>
      </c>
      <c r="AC1467" s="22" t="s">
        <v>782</v>
      </c>
      <c r="AD1467" s="19">
        <v>0</v>
      </c>
      <c r="AE1467" s="23">
        <v>0</v>
      </c>
      <c r="AF1467" s="19">
        <v>0</v>
      </c>
      <c r="AG1467" s="14">
        <v>0</v>
      </c>
      <c r="AH1467" s="22" t="s">
        <v>782</v>
      </c>
      <c r="AI1467" s="23" t="s">
        <v>782</v>
      </c>
      <c r="AJ1467" s="23" t="s">
        <v>782</v>
      </c>
      <c r="AK1467" s="23" t="s">
        <v>782</v>
      </c>
      <c r="AL1467" s="14" t="s">
        <v>782</v>
      </c>
      <c r="AM1467" s="22" t="s">
        <v>782</v>
      </c>
      <c r="AN1467" s="23" t="s">
        <v>782</v>
      </c>
      <c r="AO1467" s="23" t="s">
        <v>782</v>
      </c>
      <c r="AP1467" s="23" t="s">
        <v>782</v>
      </c>
      <c r="AQ1467" s="14" t="s">
        <v>782</v>
      </c>
      <c r="AR1467" s="13">
        <v>333</v>
      </c>
      <c r="AS1467" s="19">
        <v>6472.8579999999974</v>
      </c>
      <c r="AT1467" s="23">
        <v>6.4728579999999978</v>
      </c>
      <c r="AU1467" s="19">
        <v>5.747897904000002</v>
      </c>
      <c r="AV1467" s="14">
        <v>6.6492706735164937</v>
      </c>
      <c r="AW1467" s="13">
        <v>0</v>
      </c>
      <c r="AX1467" s="22" t="s">
        <v>782</v>
      </c>
      <c r="AY1467" s="19">
        <v>0</v>
      </c>
      <c r="AZ1467" s="23">
        <v>0</v>
      </c>
      <c r="BA1467" s="19">
        <v>0</v>
      </c>
      <c r="BB1467" s="14">
        <v>0</v>
      </c>
      <c r="BC1467" s="13">
        <v>5</v>
      </c>
      <c r="BD1467" s="19">
        <v>9675</v>
      </c>
      <c r="BE1467" s="44">
        <v>9.6750000000000007</v>
      </c>
      <c r="BF1467" s="19">
        <v>17.442406047609463</v>
      </c>
      <c r="BG1467" s="14">
        <v>20.17768598972949</v>
      </c>
      <c r="BH1467" s="22">
        <v>340</v>
      </c>
      <c r="BI1467" s="23">
        <v>16.372858000000001</v>
      </c>
      <c r="BJ1467" s="23">
        <v>24.536028951609467</v>
      </c>
      <c r="BK1467" s="14">
        <v>28.383715312506428</v>
      </c>
      <c r="BL1467" t="s">
        <v>554</v>
      </c>
    </row>
    <row r="1468" spans="1:64">
      <c r="A1468" t="s">
        <v>2386</v>
      </c>
      <c r="B1468" t="s">
        <v>2383</v>
      </c>
      <c r="C1468" t="s">
        <v>554</v>
      </c>
      <c r="D1468" t="s">
        <v>942</v>
      </c>
      <c r="E1468">
        <v>2017</v>
      </c>
      <c r="F1468" s="23">
        <v>42.09</v>
      </c>
      <c r="G1468" s="23">
        <v>7.28</v>
      </c>
      <c r="H1468" s="22">
        <v>10075</v>
      </c>
      <c r="I1468" s="34">
        <v>79.139230423354363</v>
      </c>
      <c r="J1468" s="13">
        <v>2</v>
      </c>
      <c r="K1468" s="13">
        <v>3</v>
      </c>
      <c r="L1468" s="19">
        <v>225</v>
      </c>
      <c r="M1468" s="19">
        <v>0.22499999999999998</v>
      </c>
      <c r="N1468" s="19">
        <v>1.3457250000000001</v>
      </c>
      <c r="O1468" s="17">
        <v>1.7004524719296112</v>
      </c>
      <c r="P1468" s="13">
        <v>0</v>
      </c>
      <c r="Q1468" s="13">
        <v>0</v>
      </c>
      <c r="R1468" s="19">
        <v>0</v>
      </c>
      <c r="S1468" s="19">
        <v>0</v>
      </c>
      <c r="T1468" s="19">
        <v>0</v>
      </c>
      <c r="U1468" s="17">
        <v>0</v>
      </c>
      <c r="V1468" s="13">
        <v>0</v>
      </c>
      <c r="W1468" s="13">
        <v>0</v>
      </c>
      <c r="X1468" s="19">
        <v>0</v>
      </c>
      <c r="Y1468" s="19">
        <v>0</v>
      </c>
      <c r="Z1468" s="19">
        <v>0</v>
      </c>
      <c r="AA1468" s="14">
        <v>0</v>
      </c>
      <c r="AB1468" s="13">
        <v>0</v>
      </c>
      <c r="AC1468" s="22" t="s">
        <v>782</v>
      </c>
      <c r="AD1468" s="19">
        <v>0</v>
      </c>
      <c r="AE1468" s="19">
        <v>0</v>
      </c>
      <c r="AF1468" s="19">
        <v>0</v>
      </c>
      <c r="AG1468" s="14">
        <v>0</v>
      </c>
      <c r="AH1468" s="22" t="s">
        <v>782</v>
      </c>
      <c r="AI1468" s="23" t="s">
        <v>782</v>
      </c>
      <c r="AJ1468" s="23" t="s">
        <v>782</v>
      </c>
      <c r="AK1468" s="23" t="s">
        <v>782</v>
      </c>
      <c r="AL1468" s="14" t="s">
        <v>782</v>
      </c>
      <c r="AM1468" s="22" t="s">
        <v>782</v>
      </c>
      <c r="AN1468" s="23" t="s">
        <v>782</v>
      </c>
      <c r="AO1468" s="23" t="s">
        <v>782</v>
      </c>
      <c r="AP1468" s="23" t="s">
        <v>782</v>
      </c>
      <c r="AQ1468" s="14" t="s">
        <v>782</v>
      </c>
      <c r="AR1468" s="13">
        <v>332</v>
      </c>
      <c r="AS1468" s="19">
        <v>6450.2379999999976</v>
      </c>
      <c r="AT1468" s="19">
        <v>6.4502380000000006</v>
      </c>
      <c r="AU1468" s="19">
        <v>5.7278113440000018</v>
      </c>
      <c r="AV1468" s="14">
        <v>7.237638416950916</v>
      </c>
      <c r="AW1468" s="13">
        <v>0</v>
      </c>
      <c r="AX1468" s="22" t="s">
        <v>782</v>
      </c>
      <c r="AY1468" s="19">
        <v>0</v>
      </c>
      <c r="AZ1468" s="19">
        <v>0</v>
      </c>
      <c r="BA1468" s="19">
        <v>0</v>
      </c>
      <c r="BB1468" s="14">
        <v>0</v>
      </c>
      <c r="BC1468" s="13">
        <v>5</v>
      </c>
      <c r="BD1468" s="19">
        <v>11981</v>
      </c>
      <c r="BE1468" s="19">
        <v>11.980999999999998</v>
      </c>
      <c r="BF1468" s="19">
        <v>21.150454047609465</v>
      </c>
      <c r="BG1468" s="14">
        <v>26.725625122288104</v>
      </c>
      <c r="BH1468" s="22">
        <v>339</v>
      </c>
      <c r="BI1468" s="23">
        <v>18.656238000000002</v>
      </c>
      <c r="BJ1468" s="23">
        <v>28.223990391609469</v>
      </c>
      <c r="BK1468" s="14">
        <v>35.663716011168631</v>
      </c>
      <c r="BL1468" t="s">
        <v>554</v>
      </c>
    </row>
    <row r="1469" spans="1:64">
      <c r="A1469" t="s">
        <v>2387</v>
      </c>
      <c r="B1469" t="s">
        <v>2383</v>
      </c>
      <c r="C1469" t="s">
        <v>554</v>
      </c>
      <c r="D1469" t="s">
        <v>942</v>
      </c>
      <c r="E1469">
        <v>2018</v>
      </c>
      <c r="F1469" s="23">
        <v>42.09</v>
      </c>
      <c r="G1469" s="23">
        <v>7.33</v>
      </c>
      <c r="H1469" s="22">
        <v>10089</v>
      </c>
      <c r="I1469" s="34">
        <v>79.144855102133562</v>
      </c>
      <c r="J1469" s="13">
        <v>2</v>
      </c>
      <c r="K1469" s="13">
        <v>3</v>
      </c>
      <c r="L1469" s="19">
        <v>225</v>
      </c>
      <c r="M1469" s="19">
        <v>0.22499999999999998</v>
      </c>
      <c r="N1469" s="19">
        <v>1.3457250000000001</v>
      </c>
      <c r="O1469" s="17">
        <v>1.7003316239108539</v>
      </c>
      <c r="P1469" s="13">
        <v>0</v>
      </c>
      <c r="Q1469" s="13">
        <v>0</v>
      </c>
      <c r="R1469" s="19">
        <v>0</v>
      </c>
      <c r="S1469" s="19">
        <v>0</v>
      </c>
      <c r="T1469" s="19">
        <v>0</v>
      </c>
      <c r="U1469" s="17">
        <v>0</v>
      </c>
      <c r="V1469" s="13">
        <v>0</v>
      </c>
      <c r="W1469" s="13">
        <v>0</v>
      </c>
      <c r="X1469" s="19">
        <v>0</v>
      </c>
      <c r="Y1469" s="19">
        <v>0</v>
      </c>
      <c r="Z1469" s="19">
        <v>0</v>
      </c>
      <c r="AA1469" s="14">
        <v>0</v>
      </c>
      <c r="AB1469" s="13">
        <v>0</v>
      </c>
      <c r="AC1469" s="22" t="s">
        <v>782</v>
      </c>
      <c r="AD1469" s="19">
        <v>0</v>
      </c>
      <c r="AE1469" s="19">
        <v>0</v>
      </c>
      <c r="AF1469" s="19">
        <v>0</v>
      </c>
      <c r="AG1469" s="14">
        <v>0</v>
      </c>
      <c r="AH1469" s="22" t="s">
        <v>782</v>
      </c>
      <c r="AI1469" s="23" t="s">
        <v>782</v>
      </c>
      <c r="AJ1469" s="23" t="s">
        <v>782</v>
      </c>
      <c r="AK1469" s="23" t="s">
        <v>782</v>
      </c>
      <c r="AL1469" s="14" t="s">
        <v>782</v>
      </c>
      <c r="AM1469" s="22" t="s">
        <v>782</v>
      </c>
      <c r="AN1469" s="23" t="s">
        <v>782</v>
      </c>
      <c r="AO1469" s="23" t="s">
        <v>782</v>
      </c>
      <c r="AP1469" s="23" t="s">
        <v>782</v>
      </c>
      <c r="AQ1469" s="14" t="s">
        <v>782</v>
      </c>
      <c r="AR1469" s="13">
        <v>377</v>
      </c>
      <c r="AS1469" s="19">
        <v>6915.0679999999984</v>
      </c>
      <c r="AT1469" s="19">
        <v>6.9150679999999989</v>
      </c>
      <c r="AU1469" s="19">
        <v>6.1405803840000024</v>
      </c>
      <c r="AV1469" s="14">
        <v>7.7586602137003178</v>
      </c>
      <c r="AW1469" s="13">
        <v>0</v>
      </c>
      <c r="AX1469" s="22" t="s">
        <v>782</v>
      </c>
      <c r="AY1469" s="19">
        <v>0</v>
      </c>
      <c r="AZ1469" s="19">
        <v>0</v>
      </c>
      <c r="BA1469" s="19">
        <v>0</v>
      </c>
      <c r="BB1469" s="14">
        <v>0</v>
      </c>
      <c r="BC1469" s="13">
        <v>5</v>
      </c>
      <c r="BD1469" s="19">
        <v>11981</v>
      </c>
      <c r="BE1469" s="19">
        <v>11.980999999999998</v>
      </c>
      <c r="BF1469" s="19">
        <v>21.216729837266595</v>
      </c>
      <c r="BG1469" s="14">
        <v>26.807465639917055</v>
      </c>
      <c r="BH1469" s="22">
        <v>384</v>
      </c>
      <c r="BI1469" s="23">
        <v>19.121067999999998</v>
      </c>
      <c r="BJ1469" s="23">
        <v>28.7030352212666</v>
      </c>
      <c r="BK1469" s="14">
        <v>36.266457477528228</v>
      </c>
      <c r="BL1469" t="s">
        <v>554</v>
      </c>
    </row>
    <row r="1470" spans="1:64">
      <c r="A1470" t="s">
        <v>2388</v>
      </c>
      <c r="B1470" t="s">
        <v>2383</v>
      </c>
      <c r="C1470" t="s">
        <v>554</v>
      </c>
      <c r="D1470" t="s">
        <v>942</v>
      </c>
      <c r="E1470">
        <v>2019</v>
      </c>
      <c r="F1470" s="23">
        <v>42.09</v>
      </c>
      <c r="G1470" s="23">
        <v>7.46</v>
      </c>
      <c r="H1470" s="22">
        <v>10137</v>
      </c>
      <c r="I1470" s="34">
        <v>80.902606089863681</v>
      </c>
      <c r="J1470" s="22">
        <v>2</v>
      </c>
      <c r="K1470" s="22">
        <v>3</v>
      </c>
      <c r="L1470" s="23">
        <v>225</v>
      </c>
      <c r="M1470" s="23">
        <v>0.22499999999999998</v>
      </c>
      <c r="N1470" s="23">
        <v>1.3457250000000001</v>
      </c>
      <c r="O1470" s="14">
        <v>1.6633889376878881</v>
      </c>
      <c r="P1470" s="22">
        <v>0</v>
      </c>
      <c r="Q1470" s="22">
        <v>0</v>
      </c>
      <c r="R1470" s="23">
        <v>0</v>
      </c>
      <c r="S1470" s="23">
        <v>0</v>
      </c>
      <c r="T1470" s="23">
        <v>0</v>
      </c>
      <c r="U1470" s="14">
        <v>0</v>
      </c>
      <c r="V1470" s="22">
        <v>0</v>
      </c>
      <c r="W1470" s="22">
        <v>0</v>
      </c>
      <c r="X1470" s="23">
        <v>0</v>
      </c>
      <c r="Y1470" s="23">
        <v>0</v>
      </c>
      <c r="Z1470" s="23">
        <v>0</v>
      </c>
      <c r="AA1470" s="14">
        <v>0</v>
      </c>
      <c r="AB1470" s="22">
        <v>0</v>
      </c>
      <c r="AC1470" s="22">
        <v>0</v>
      </c>
      <c r="AD1470" s="23">
        <v>0</v>
      </c>
      <c r="AE1470" s="23">
        <v>0</v>
      </c>
      <c r="AF1470" s="23">
        <v>0</v>
      </c>
      <c r="AG1470" s="14">
        <v>0</v>
      </c>
      <c r="AH1470" s="22">
        <v>0</v>
      </c>
      <c r="AI1470" s="23">
        <v>0</v>
      </c>
      <c r="AJ1470" s="23">
        <v>0</v>
      </c>
      <c r="AK1470" s="23">
        <v>0</v>
      </c>
      <c r="AL1470" s="14">
        <v>0</v>
      </c>
      <c r="AM1470" s="22">
        <v>397</v>
      </c>
      <c r="AN1470" s="23">
        <v>7061.3979999999974</v>
      </c>
      <c r="AO1470" s="23">
        <v>7.0613979999999987</v>
      </c>
      <c r="AP1470" s="23">
        <v>6.2705214240000009</v>
      </c>
      <c r="AQ1470" s="14">
        <v>7.7507038735376872</v>
      </c>
      <c r="AR1470" s="22">
        <v>397</v>
      </c>
      <c r="AS1470" s="23">
        <v>7061.3979999999974</v>
      </c>
      <c r="AT1470" s="23">
        <v>7.0613979999999987</v>
      </c>
      <c r="AU1470" s="23">
        <v>6.2705214240000009</v>
      </c>
      <c r="AV1470" s="14">
        <v>7.7507038735376872</v>
      </c>
      <c r="AW1470" s="22">
        <v>0</v>
      </c>
      <c r="AX1470" s="22" t="s">
        <v>782</v>
      </c>
      <c r="AY1470" s="23">
        <v>0</v>
      </c>
      <c r="AZ1470" s="23">
        <v>0</v>
      </c>
      <c r="BA1470" s="23">
        <v>0</v>
      </c>
      <c r="BB1470" s="14">
        <v>0</v>
      </c>
      <c r="BC1470" s="22">
        <v>5</v>
      </c>
      <c r="BD1470" s="23">
        <v>12056</v>
      </c>
      <c r="BE1470" s="23">
        <v>12.055999999999999</v>
      </c>
      <c r="BF1470" s="23">
        <v>21.439407989281388</v>
      </c>
      <c r="BG1470" s="14">
        <v>26.500268687843342</v>
      </c>
      <c r="BH1470" s="22">
        <v>404</v>
      </c>
      <c r="BI1470" s="23">
        <v>19.342397999999999</v>
      </c>
      <c r="BJ1470" s="23">
        <v>29.055654413281392</v>
      </c>
      <c r="BK1470" s="14">
        <v>35.914361499068917</v>
      </c>
      <c r="BL1470" t="s">
        <v>554</v>
      </c>
    </row>
    <row r="1471" spans="1:64">
      <c r="A1471" t="s">
        <v>2389</v>
      </c>
      <c r="B1471" t="s">
        <v>2383</v>
      </c>
      <c r="C1471" t="s">
        <v>554</v>
      </c>
      <c r="D1471" t="s">
        <v>942</v>
      </c>
      <c r="E1471">
        <v>2020</v>
      </c>
      <c r="F1471" s="23">
        <v>42.09</v>
      </c>
      <c r="G1471" s="23">
        <v>7.53</v>
      </c>
      <c r="H1471" s="22">
        <v>10253</v>
      </c>
      <c r="I1471" s="34">
        <v>81.625636054016383</v>
      </c>
      <c r="J1471" s="22">
        <v>2</v>
      </c>
      <c r="K1471" s="22">
        <v>3</v>
      </c>
      <c r="L1471" s="23">
        <v>225</v>
      </c>
      <c r="M1471" s="23">
        <v>0.22499999999999998</v>
      </c>
      <c r="N1471" s="23">
        <v>1.3457250000000001</v>
      </c>
      <c r="O1471" s="14">
        <v>1.6486548406305299</v>
      </c>
      <c r="P1471" s="22">
        <v>0</v>
      </c>
      <c r="Q1471" s="22">
        <v>0</v>
      </c>
      <c r="R1471" s="23">
        <v>0</v>
      </c>
      <c r="S1471" s="23">
        <v>0</v>
      </c>
      <c r="T1471" s="23">
        <v>0</v>
      </c>
      <c r="U1471" s="14">
        <v>0</v>
      </c>
      <c r="V1471" s="22">
        <v>0</v>
      </c>
      <c r="W1471" s="22">
        <v>0</v>
      </c>
      <c r="X1471" s="23">
        <v>0</v>
      </c>
      <c r="Y1471" s="23">
        <v>0</v>
      </c>
      <c r="Z1471" s="23">
        <v>0</v>
      </c>
      <c r="AA1471" s="14">
        <v>0</v>
      </c>
      <c r="AB1471" s="22">
        <v>0</v>
      </c>
      <c r="AC1471" s="22">
        <v>0</v>
      </c>
      <c r="AD1471" s="23">
        <v>0</v>
      </c>
      <c r="AE1471" s="23">
        <v>0</v>
      </c>
      <c r="AF1471" s="23">
        <v>0</v>
      </c>
      <c r="AG1471" s="14">
        <v>0</v>
      </c>
      <c r="AH1471" s="22">
        <v>0</v>
      </c>
      <c r="AI1471" s="23">
        <v>0</v>
      </c>
      <c r="AJ1471" s="23">
        <v>0</v>
      </c>
      <c r="AK1471" s="23">
        <v>0</v>
      </c>
      <c r="AL1471" s="14">
        <v>0</v>
      </c>
      <c r="AM1471" s="22">
        <v>425</v>
      </c>
      <c r="AN1471" s="23">
        <v>7409.7829999999958</v>
      </c>
      <c r="AO1471" s="23">
        <v>7.409783</v>
      </c>
      <c r="AP1471" s="23">
        <v>6.5798873040000005</v>
      </c>
      <c r="AQ1471" s="14">
        <v>8.0610548622809013</v>
      </c>
      <c r="AR1471" s="22">
        <v>425</v>
      </c>
      <c r="AS1471" s="23">
        <v>7409.7829999999958</v>
      </c>
      <c r="AT1471" s="23">
        <v>7.409783</v>
      </c>
      <c r="AU1471" s="23">
        <v>6.5798873040000005</v>
      </c>
      <c r="AV1471" s="14">
        <v>8.0610548622809013</v>
      </c>
      <c r="AW1471" s="22">
        <v>0</v>
      </c>
      <c r="AX1471" s="22">
        <v>0</v>
      </c>
      <c r="AY1471" s="23">
        <v>0</v>
      </c>
      <c r="AZ1471" s="23">
        <v>0</v>
      </c>
      <c r="BA1471" s="23">
        <v>0</v>
      </c>
      <c r="BB1471" s="14">
        <v>0</v>
      </c>
      <c r="BC1471" s="22">
        <v>5</v>
      </c>
      <c r="BD1471" s="23">
        <v>12056</v>
      </c>
      <c r="BE1471" s="23">
        <v>12.056000000000001</v>
      </c>
      <c r="BF1471" s="23">
        <v>21.439407989281388</v>
      </c>
      <c r="BG1471" s="14">
        <v>26.265532528400389</v>
      </c>
      <c r="BH1471" s="22">
        <v>432</v>
      </c>
      <c r="BI1471" s="23">
        <v>19.690783000000003</v>
      </c>
      <c r="BJ1471" s="23">
        <v>29.36502029328139</v>
      </c>
      <c r="BK1471" s="14">
        <v>35.975242231311817</v>
      </c>
      <c r="BL1471" t="s">
        <v>554</v>
      </c>
    </row>
    <row r="1472" spans="1:64">
      <c r="A1472" t="s">
        <v>2390</v>
      </c>
      <c r="B1472" t="s">
        <v>2383</v>
      </c>
      <c r="C1472" t="s">
        <v>554</v>
      </c>
      <c r="D1472" t="s">
        <v>942</v>
      </c>
      <c r="E1472">
        <v>2021</v>
      </c>
      <c r="F1472" s="23">
        <v>42.09</v>
      </c>
      <c r="G1472" s="23">
        <v>7.58</v>
      </c>
      <c r="H1472" s="22">
        <v>10290</v>
      </c>
      <c r="I1472" s="34">
        <v>76.87</v>
      </c>
      <c r="J1472" s="22">
        <v>2</v>
      </c>
      <c r="K1472" s="22">
        <v>2</v>
      </c>
      <c r="L1472" s="23">
        <v>150</v>
      </c>
      <c r="M1472" s="23">
        <v>0.15</v>
      </c>
      <c r="N1472" s="23">
        <v>0.89715</v>
      </c>
      <c r="O1472" s="14">
        <v>1.17</v>
      </c>
      <c r="P1472" s="22">
        <v>0</v>
      </c>
      <c r="Q1472" s="22">
        <v>0</v>
      </c>
      <c r="R1472" s="23">
        <v>0</v>
      </c>
      <c r="S1472" s="23">
        <v>0</v>
      </c>
      <c r="T1472" s="23">
        <v>0</v>
      </c>
      <c r="U1472" s="14">
        <v>0</v>
      </c>
      <c r="V1472" s="22">
        <v>0</v>
      </c>
      <c r="W1472" s="22">
        <v>0</v>
      </c>
      <c r="X1472" s="23">
        <v>0</v>
      </c>
      <c r="Y1472" s="23">
        <v>0</v>
      </c>
      <c r="Z1472" s="23">
        <v>0</v>
      </c>
      <c r="AA1472" s="14">
        <v>0</v>
      </c>
      <c r="AB1472" s="22">
        <v>0</v>
      </c>
      <c r="AC1472" s="22">
        <v>0</v>
      </c>
      <c r="AD1472" s="23">
        <v>0</v>
      </c>
      <c r="AE1472" s="23">
        <v>0</v>
      </c>
      <c r="AF1472" s="23">
        <v>0</v>
      </c>
      <c r="AG1472" s="14">
        <v>0</v>
      </c>
      <c r="AH1472" s="22">
        <v>0</v>
      </c>
      <c r="AI1472" s="23">
        <v>0</v>
      </c>
      <c r="AJ1472" s="23">
        <v>0</v>
      </c>
      <c r="AK1472" s="23">
        <v>0</v>
      </c>
      <c r="AL1472" s="14">
        <v>0</v>
      </c>
      <c r="AM1472" s="22">
        <v>479</v>
      </c>
      <c r="AN1472" s="23">
        <v>7979.232</v>
      </c>
      <c r="AO1472" s="23">
        <v>7.9792319999999997</v>
      </c>
      <c r="AP1472" s="23">
        <v>7.139999618</v>
      </c>
      <c r="AQ1472" s="14">
        <v>9.2899999999999991</v>
      </c>
      <c r="AR1472" s="22">
        <v>479</v>
      </c>
      <c r="AS1472" s="23">
        <v>7979.232</v>
      </c>
      <c r="AT1472" s="23">
        <v>7.9792319999999997</v>
      </c>
      <c r="AU1472" s="23">
        <v>7.139999618</v>
      </c>
      <c r="AV1472" s="14">
        <v>9.2899999999999991</v>
      </c>
      <c r="AW1472" s="22">
        <v>0</v>
      </c>
      <c r="AX1472" s="22">
        <v>0</v>
      </c>
      <c r="AY1472" s="23">
        <v>0</v>
      </c>
      <c r="AZ1472" s="23">
        <v>0</v>
      </c>
      <c r="BA1472" s="23">
        <v>0</v>
      </c>
      <c r="BB1472" s="14">
        <v>0</v>
      </c>
      <c r="BC1472" s="22">
        <v>5</v>
      </c>
      <c r="BD1472" s="23">
        <v>11450</v>
      </c>
      <c r="BE1472" s="23">
        <v>11.45</v>
      </c>
      <c r="BF1472" s="23">
        <v>20.59636197</v>
      </c>
      <c r="BG1472" s="14">
        <v>26.79</v>
      </c>
      <c r="BH1472" s="22">
        <v>486</v>
      </c>
      <c r="BI1472" s="23">
        <v>19.579999999999998</v>
      </c>
      <c r="BJ1472" s="23">
        <v>28.63</v>
      </c>
      <c r="BK1472" s="14">
        <v>37.25</v>
      </c>
      <c r="BL1472" t="s">
        <v>554</v>
      </c>
    </row>
    <row r="1473" spans="1:64">
      <c r="A1473" t="s">
        <v>2391</v>
      </c>
      <c r="B1473" t="s">
        <v>2383</v>
      </c>
      <c r="C1473" t="s">
        <v>554</v>
      </c>
      <c r="D1473" s="111" t="s">
        <v>942</v>
      </c>
      <c r="E1473" s="110">
        <v>2022</v>
      </c>
      <c r="F1473" s="23"/>
      <c r="G1473" s="23"/>
      <c r="H1473" s="22">
        <v>10557</v>
      </c>
      <c r="I1473" s="34">
        <v>76.512260472296433</v>
      </c>
      <c r="J1473" s="22">
        <v>2</v>
      </c>
      <c r="K1473" s="22">
        <v>2</v>
      </c>
      <c r="L1473" s="23">
        <v>150</v>
      </c>
      <c r="M1473" s="23">
        <v>0.15</v>
      </c>
      <c r="N1473" s="23">
        <v>0.88770000000000004</v>
      </c>
      <c r="O1473" s="14">
        <v>1.1602062133838256</v>
      </c>
      <c r="P1473" s="22">
        <v>0</v>
      </c>
      <c r="Q1473" s="22">
        <v>0</v>
      </c>
      <c r="R1473" s="23">
        <v>0</v>
      </c>
      <c r="S1473" s="23">
        <v>0</v>
      </c>
      <c r="T1473" s="23">
        <v>0</v>
      </c>
      <c r="U1473" s="14">
        <v>0</v>
      </c>
      <c r="V1473" s="22">
        <v>0</v>
      </c>
      <c r="W1473" s="22">
        <v>0</v>
      </c>
      <c r="X1473" s="23">
        <v>0</v>
      </c>
      <c r="Y1473" s="23">
        <v>0</v>
      </c>
      <c r="Z1473" s="23">
        <v>0</v>
      </c>
      <c r="AA1473" s="14">
        <v>0</v>
      </c>
      <c r="AB1473" s="22">
        <v>0</v>
      </c>
      <c r="AC1473" s="22">
        <v>0</v>
      </c>
      <c r="AD1473" s="23">
        <v>0</v>
      </c>
      <c r="AE1473" s="23">
        <v>0</v>
      </c>
      <c r="AF1473" s="23">
        <v>0</v>
      </c>
      <c r="AG1473" s="14">
        <v>0</v>
      </c>
      <c r="AH1473" s="22">
        <v>0</v>
      </c>
      <c r="AI1473" s="23">
        <v>0</v>
      </c>
      <c r="AJ1473" s="23">
        <v>0</v>
      </c>
      <c r="AK1473" s="23">
        <v>0</v>
      </c>
      <c r="AL1473" s="14">
        <v>0</v>
      </c>
      <c r="AM1473" s="22">
        <v>558</v>
      </c>
      <c r="AN1473" s="23">
        <v>8958.3619999999883</v>
      </c>
      <c r="AO1473" s="23">
        <v>8.9583620000000099</v>
      </c>
      <c r="AP1473" s="23">
        <v>9.1766227994039777</v>
      </c>
      <c r="AQ1473" s="14">
        <v>11.993663162947135</v>
      </c>
      <c r="AR1473" s="22">
        <v>558</v>
      </c>
      <c r="AS1473" s="23">
        <v>8958.3619999999901</v>
      </c>
      <c r="AT1473" s="23">
        <v>8.9583620000000099</v>
      </c>
      <c r="AU1473" s="23">
        <v>9.1766227994039795</v>
      </c>
      <c r="AV1473" s="14">
        <v>11.993663162947135</v>
      </c>
      <c r="AW1473" s="22">
        <v>0</v>
      </c>
      <c r="AX1473" s="22">
        <v>0</v>
      </c>
      <c r="AY1473" s="23">
        <v>0</v>
      </c>
      <c r="AZ1473" s="23">
        <v>0</v>
      </c>
      <c r="BA1473" s="23">
        <v>0</v>
      </c>
      <c r="BB1473" s="14">
        <v>0</v>
      </c>
      <c r="BC1473" s="22">
        <v>5</v>
      </c>
      <c r="BD1473" s="23">
        <v>11450</v>
      </c>
      <c r="BE1473" s="23">
        <v>11.45</v>
      </c>
      <c r="BF1473" s="23">
        <v>23.005569446407108</v>
      </c>
      <c r="BG1473" s="14">
        <v>30.067820901379548</v>
      </c>
      <c r="BH1473" s="22">
        <v>565</v>
      </c>
      <c r="BI1473" s="23">
        <v>20.55836200000001</v>
      </c>
      <c r="BJ1473" s="23">
        <v>33.06989224581109</v>
      </c>
      <c r="BK1473" s="14">
        <v>43.221690277710508</v>
      </c>
      <c r="BL1473" t="s">
        <v>554</v>
      </c>
    </row>
    <row r="1474" spans="1:64">
      <c r="A1474" t="s">
        <v>2392</v>
      </c>
      <c r="B1474" t="s">
        <v>2383</v>
      </c>
      <c r="C1474" t="s">
        <v>554</v>
      </c>
      <c r="D1474" t="s">
        <v>942</v>
      </c>
      <c r="E1474">
        <v>2023</v>
      </c>
      <c r="F1474">
        <v>42.09</v>
      </c>
      <c r="G1474">
        <v>7.77</v>
      </c>
      <c r="H1474">
        <v>10639</v>
      </c>
      <c r="I1474">
        <v>76.512260472296433</v>
      </c>
      <c r="J1474">
        <v>2</v>
      </c>
      <c r="K1474">
        <v>2</v>
      </c>
      <c r="L1474">
        <v>150</v>
      </c>
      <c r="M1474">
        <v>0.15</v>
      </c>
      <c r="N1474">
        <v>0.88770000000000004</v>
      </c>
      <c r="O1474">
        <v>1.1602062133838256</v>
      </c>
      <c r="P1474">
        <v>0</v>
      </c>
      <c r="Q1474">
        <v>0</v>
      </c>
      <c r="R1474">
        <v>0</v>
      </c>
      <c r="S1474">
        <v>0</v>
      </c>
      <c r="T1474">
        <v>0</v>
      </c>
      <c r="U1474">
        <v>0</v>
      </c>
      <c r="V1474">
        <v>0</v>
      </c>
      <c r="W1474">
        <v>0</v>
      </c>
      <c r="X1474">
        <v>0</v>
      </c>
      <c r="Y1474">
        <v>0</v>
      </c>
      <c r="Z1474">
        <v>0</v>
      </c>
      <c r="AA1474">
        <v>0</v>
      </c>
      <c r="AG1474">
        <v>0</v>
      </c>
      <c r="AL1474">
        <v>0</v>
      </c>
      <c r="AM1474">
        <v>710</v>
      </c>
      <c r="AN1474">
        <v>10411.852000000001</v>
      </c>
      <c r="AO1474">
        <v>10.411852</v>
      </c>
      <c r="AP1474">
        <v>9.7661840000000009</v>
      </c>
      <c r="AQ1474">
        <v>12.764207905654731</v>
      </c>
      <c r="AR1474">
        <v>744</v>
      </c>
      <c r="AS1474">
        <v>10436.961999999899</v>
      </c>
      <c r="AT1474">
        <v>10.4369619999999</v>
      </c>
      <c r="AU1474">
        <v>9.7897371346092203</v>
      </c>
      <c r="AV1474">
        <v>12.794991383314166</v>
      </c>
      <c r="AW1474">
        <v>0</v>
      </c>
      <c r="AX1474">
        <v>0</v>
      </c>
      <c r="AY1474">
        <v>0</v>
      </c>
      <c r="AZ1474">
        <v>0</v>
      </c>
      <c r="BA1474">
        <v>0</v>
      </c>
      <c r="BB1474">
        <v>0</v>
      </c>
      <c r="BC1474">
        <v>5</v>
      </c>
      <c r="BD1474">
        <v>11450</v>
      </c>
      <c r="BE1474">
        <v>11.45</v>
      </c>
      <c r="BF1474">
        <v>27.469688999999999</v>
      </c>
      <c r="BG1474">
        <v>35.902336214398247</v>
      </c>
      <c r="BH1474">
        <v>751</v>
      </c>
      <c r="BI1474">
        <v>22.036961999999896</v>
      </c>
      <c r="BJ1474">
        <v>38.147126134609223</v>
      </c>
      <c r="BK1474">
        <v>49.857533811096246</v>
      </c>
      <c r="BL1474" t="s">
        <v>554</v>
      </c>
    </row>
    <row r="1475" spans="1:64">
      <c r="A1475" t="s">
        <v>2393</v>
      </c>
      <c r="B1475" t="s">
        <v>2383</v>
      </c>
      <c r="C1475" t="s">
        <v>554</v>
      </c>
      <c r="D1475" t="s">
        <v>942</v>
      </c>
      <c r="E1475">
        <v>2024</v>
      </c>
      <c r="F1475">
        <v>42.09</v>
      </c>
      <c r="G1475">
        <v>7.83</v>
      </c>
      <c r="H1475">
        <v>10786</v>
      </c>
      <c r="I1475">
        <v>73.960660625452661</v>
      </c>
      <c r="J1475">
        <v>2</v>
      </c>
      <c r="K1475">
        <v>2</v>
      </c>
      <c r="L1475">
        <v>150</v>
      </c>
      <c r="M1475">
        <v>0.15</v>
      </c>
      <c r="N1475">
        <v>0.88770000000000004</v>
      </c>
      <c r="O1475">
        <v>1.2002326540800379</v>
      </c>
      <c r="P1475">
        <v>0</v>
      </c>
      <c r="Q1475">
        <v>0</v>
      </c>
      <c r="R1475">
        <v>0</v>
      </c>
      <c r="S1475">
        <v>0</v>
      </c>
      <c r="T1475">
        <v>0</v>
      </c>
      <c r="U1475">
        <v>0</v>
      </c>
      <c r="V1475">
        <v>0</v>
      </c>
      <c r="W1475">
        <v>0</v>
      </c>
      <c r="X1475">
        <v>0</v>
      </c>
      <c r="Y1475">
        <v>0</v>
      </c>
      <c r="Z1475">
        <v>0</v>
      </c>
      <c r="AA1475">
        <v>0</v>
      </c>
      <c r="AB1475">
        <v>0</v>
      </c>
      <c r="AC1475">
        <v>0</v>
      </c>
      <c r="AD1475">
        <v>0</v>
      </c>
      <c r="AE1475">
        <v>0</v>
      </c>
      <c r="AF1475">
        <v>0</v>
      </c>
      <c r="AG1475">
        <v>0</v>
      </c>
      <c r="AH1475">
        <v>0</v>
      </c>
      <c r="AI1475">
        <v>0</v>
      </c>
      <c r="AJ1475">
        <v>0</v>
      </c>
      <c r="AK1475">
        <v>0</v>
      </c>
      <c r="AL1475">
        <v>0</v>
      </c>
      <c r="AM1475">
        <v>751</v>
      </c>
      <c r="AN1475">
        <v>10774.222999999994</v>
      </c>
      <c r="AO1475">
        <v>10.774223000000005</v>
      </c>
      <c r="AP1475">
        <v>9.7177437449092636</v>
      </c>
      <c r="AQ1475">
        <v>13.13907104497255</v>
      </c>
      <c r="AR1475">
        <v>788</v>
      </c>
      <c r="AS1475">
        <v>10804.352999999996</v>
      </c>
      <c r="AT1475">
        <v>10.80435300000001</v>
      </c>
      <c r="AU1475">
        <v>9.7449193119115467</v>
      </c>
      <c r="AV1475">
        <v>13.175814317372325</v>
      </c>
      <c r="AW1475">
        <v>0</v>
      </c>
      <c r="AX1475">
        <v>0</v>
      </c>
      <c r="AY1475">
        <v>0</v>
      </c>
      <c r="AZ1475">
        <v>0</v>
      </c>
      <c r="BA1475">
        <v>0</v>
      </c>
      <c r="BB1475">
        <v>0</v>
      </c>
      <c r="BC1475">
        <v>5</v>
      </c>
      <c r="BD1475">
        <v>11450</v>
      </c>
      <c r="BE1475">
        <v>11.45</v>
      </c>
      <c r="BF1475">
        <v>23.158683029416895</v>
      </c>
      <c r="BG1475">
        <v>31.3121635658391</v>
      </c>
      <c r="BH1475">
        <v>795</v>
      </c>
      <c r="BI1475">
        <v>22.404353000000008</v>
      </c>
      <c r="BJ1475">
        <v>33.791302341328446</v>
      </c>
      <c r="BK1475">
        <v>45.688210537291468</v>
      </c>
      <c r="BL1475" t="s">
        <v>554</v>
      </c>
    </row>
    <row r="1476" spans="1:64">
      <c r="A1476" t="s">
        <v>2394</v>
      </c>
      <c r="B1476" t="s">
        <v>2395</v>
      </c>
      <c r="C1476" t="s">
        <v>555</v>
      </c>
      <c r="D1476" t="s">
        <v>942</v>
      </c>
      <c r="E1476">
        <v>2012</v>
      </c>
      <c r="F1476" s="23">
        <v>26.12</v>
      </c>
      <c r="G1476" s="23">
        <v>8.9600000000000009</v>
      </c>
      <c r="H1476" s="22">
        <v>24052</v>
      </c>
      <c r="I1476" s="34">
        <v>199.37016399999999</v>
      </c>
      <c r="J1476" s="22">
        <v>0</v>
      </c>
      <c r="K1476" s="22" t="s">
        <v>782</v>
      </c>
      <c r="L1476" s="23">
        <v>0</v>
      </c>
      <c r="M1476" s="23">
        <v>0</v>
      </c>
      <c r="N1476" s="23">
        <v>0</v>
      </c>
      <c r="O1476" s="14">
        <v>0</v>
      </c>
      <c r="P1476" s="22">
        <v>0</v>
      </c>
      <c r="Q1476" s="22" t="s">
        <v>782</v>
      </c>
      <c r="R1476" s="23">
        <v>0</v>
      </c>
      <c r="S1476" s="23">
        <v>0</v>
      </c>
      <c r="T1476" s="23">
        <v>0</v>
      </c>
      <c r="U1476" s="14">
        <v>0</v>
      </c>
      <c r="V1476" s="22">
        <v>0</v>
      </c>
      <c r="W1476" s="22" t="s">
        <v>782</v>
      </c>
      <c r="X1476" s="23">
        <v>0</v>
      </c>
      <c r="Y1476" s="23">
        <v>0</v>
      </c>
      <c r="Z1476" s="23">
        <v>0</v>
      </c>
      <c r="AA1476" s="14">
        <v>0</v>
      </c>
      <c r="AB1476" s="22">
        <v>0</v>
      </c>
      <c r="AC1476" s="22" t="s">
        <v>782</v>
      </c>
      <c r="AD1476" s="23">
        <v>0</v>
      </c>
      <c r="AE1476" s="23">
        <v>0</v>
      </c>
      <c r="AF1476" s="23">
        <v>0</v>
      </c>
      <c r="AG1476" s="14">
        <v>0</v>
      </c>
      <c r="AH1476" s="22" t="s">
        <v>782</v>
      </c>
      <c r="AI1476" s="23" t="s">
        <v>782</v>
      </c>
      <c r="AJ1476" s="23" t="s">
        <v>782</v>
      </c>
      <c r="AK1476" s="23" t="s">
        <v>782</v>
      </c>
      <c r="AL1476" s="14" t="s">
        <v>782</v>
      </c>
      <c r="AM1476" s="22" t="s">
        <v>782</v>
      </c>
      <c r="AN1476" s="23" t="s">
        <v>782</v>
      </c>
      <c r="AO1476" s="23" t="s">
        <v>782</v>
      </c>
      <c r="AP1476" s="23" t="s">
        <v>782</v>
      </c>
      <c r="AQ1476" s="14" t="s">
        <v>782</v>
      </c>
      <c r="AR1476" s="22">
        <v>246</v>
      </c>
      <c r="AS1476" s="23">
        <v>5237.5330000000031</v>
      </c>
      <c r="AT1476" s="23">
        <v>5.2375330000000027</v>
      </c>
      <c r="AU1476" s="23">
        <v>4.2075069999999997</v>
      </c>
      <c r="AV1476" s="14">
        <v>2.1103995279855412</v>
      </c>
      <c r="AW1476" s="22">
        <v>0</v>
      </c>
      <c r="AX1476" s="22" t="s">
        <v>782</v>
      </c>
      <c r="AY1476" s="23">
        <v>0</v>
      </c>
      <c r="AZ1476" s="23">
        <v>0</v>
      </c>
      <c r="BA1476" s="23">
        <v>0</v>
      </c>
      <c r="BB1476" s="14">
        <v>0</v>
      </c>
      <c r="BC1476" s="22">
        <v>9</v>
      </c>
      <c r="BD1476" s="23">
        <v>9500</v>
      </c>
      <c r="BE1476" s="23">
        <v>9.5</v>
      </c>
      <c r="BF1476" s="23">
        <v>15.1715</v>
      </c>
      <c r="BG1476" s="14">
        <v>7.6097143602690727</v>
      </c>
      <c r="BH1476" s="22">
        <v>255</v>
      </c>
      <c r="BI1476" s="23">
        <v>14.737533000000003</v>
      </c>
      <c r="BJ1476" s="23">
        <v>19.379006999999998</v>
      </c>
      <c r="BK1476" s="14">
        <v>9.7201138882546143</v>
      </c>
      <c r="BL1476" t="s">
        <v>555</v>
      </c>
    </row>
    <row r="1477" spans="1:64">
      <c r="A1477" t="s">
        <v>2396</v>
      </c>
      <c r="B1477" t="s">
        <v>2395</v>
      </c>
      <c r="C1477" t="s">
        <v>555</v>
      </c>
      <c r="D1477" t="s">
        <v>942</v>
      </c>
      <c r="E1477">
        <v>2015</v>
      </c>
      <c r="F1477" s="23">
        <v>26.12</v>
      </c>
      <c r="G1477" s="23">
        <v>9.23</v>
      </c>
      <c r="H1477" s="22">
        <v>24377</v>
      </c>
      <c r="I1477" s="34">
        <v>195.73496530068036</v>
      </c>
      <c r="J1477" s="13">
        <v>0</v>
      </c>
      <c r="K1477" s="13">
        <v>0</v>
      </c>
      <c r="L1477" s="19">
        <v>0</v>
      </c>
      <c r="M1477" s="35">
        <v>0</v>
      </c>
      <c r="N1477" s="19">
        <v>0</v>
      </c>
      <c r="O1477" s="17">
        <v>0</v>
      </c>
      <c r="P1477" s="36">
        <v>0</v>
      </c>
      <c r="Q1477" s="37">
        <v>0</v>
      </c>
      <c r="R1477" s="38">
        <v>0</v>
      </c>
      <c r="S1477" s="27">
        <v>0</v>
      </c>
      <c r="T1477" s="23">
        <v>0</v>
      </c>
      <c r="U1477" s="17">
        <v>0</v>
      </c>
      <c r="V1477" s="22">
        <v>0</v>
      </c>
      <c r="W1477" s="22">
        <v>0</v>
      </c>
      <c r="X1477" s="23">
        <v>0</v>
      </c>
      <c r="Y1477" s="27">
        <v>0</v>
      </c>
      <c r="Z1477" s="27">
        <v>0</v>
      </c>
      <c r="AA1477" s="14">
        <v>0</v>
      </c>
      <c r="AB1477" s="39">
        <v>1</v>
      </c>
      <c r="AC1477" s="22" t="s">
        <v>782</v>
      </c>
      <c r="AD1477" s="23">
        <v>0</v>
      </c>
      <c r="AE1477" s="23">
        <v>0</v>
      </c>
      <c r="AF1477" s="23">
        <v>0.53083800000000003</v>
      </c>
      <c r="AG1477" s="14">
        <v>0.27120243906577834</v>
      </c>
      <c r="AH1477" s="22" t="s">
        <v>782</v>
      </c>
      <c r="AI1477" s="23" t="s">
        <v>782</v>
      </c>
      <c r="AJ1477" s="23" t="s">
        <v>782</v>
      </c>
      <c r="AK1477" s="23" t="s">
        <v>782</v>
      </c>
      <c r="AL1477" s="14" t="s">
        <v>782</v>
      </c>
      <c r="AM1477" s="22" t="s">
        <v>782</v>
      </c>
      <c r="AN1477" s="23" t="s">
        <v>782</v>
      </c>
      <c r="AO1477" s="23" t="s">
        <v>782</v>
      </c>
      <c r="AP1477" s="23" t="s">
        <v>782</v>
      </c>
      <c r="AQ1477" s="14" t="s">
        <v>782</v>
      </c>
      <c r="AR1477" s="40">
        <v>303</v>
      </c>
      <c r="AS1477" s="41">
        <v>6267.4820000000054</v>
      </c>
      <c r="AT1477" s="23">
        <v>6.2674820000000055</v>
      </c>
      <c r="AU1477" s="23">
        <v>5.5665441894568062</v>
      </c>
      <c r="AV1477" s="14">
        <v>2.8439191643177804</v>
      </c>
      <c r="AW1477" s="22">
        <v>0</v>
      </c>
      <c r="AX1477" s="22" t="s">
        <v>782</v>
      </c>
      <c r="AY1477" s="23">
        <v>0</v>
      </c>
      <c r="AZ1477" s="23">
        <v>0</v>
      </c>
      <c r="BA1477" s="23">
        <v>0</v>
      </c>
      <c r="BB1477" s="14">
        <v>0</v>
      </c>
      <c r="BC1477" s="42">
        <v>9</v>
      </c>
      <c r="BD1477" s="43">
        <v>9500</v>
      </c>
      <c r="BE1477" s="44">
        <v>9.5</v>
      </c>
      <c r="BF1477" s="23">
        <v>15.919472214602143</v>
      </c>
      <c r="BG1477" s="14">
        <v>8.1331775291896751</v>
      </c>
      <c r="BH1477" s="22">
        <v>313</v>
      </c>
      <c r="BI1477" s="23">
        <v>15.767482000000005</v>
      </c>
      <c r="BJ1477" s="23">
        <v>22.01685440405895</v>
      </c>
      <c r="BK1477" s="14">
        <v>11.248299132573234</v>
      </c>
      <c r="BL1477" t="s">
        <v>555</v>
      </c>
    </row>
    <row r="1478" spans="1:64">
      <c r="A1478" t="s">
        <v>2397</v>
      </c>
      <c r="B1478" t="s">
        <v>2395</v>
      </c>
      <c r="C1478" t="s">
        <v>555</v>
      </c>
      <c r="D1478" t="s">
        <v>942</v>
      </c>
      <c r="E1478">
        <v>2016</v>
      </c>
      <c r="F1478" s="23">
        <v>26.12</v>
      </c>
      <c r="G1478" s="23">
        <v>9.32</v>
      </c>
      <c r="H1478" s="22">
        <v>24198</v>
      </c>
      <c r="I1478" s="34">
        <v>207.2633278546223</v>
      </c>
      <c r="J1478" s="13">
        <v>0</v>
      </c>
      <c r="K1478" s="13">
        <v>0</v>
      </c>
      <c r="L1478" s="19">
        <v>0</v>
      </c>
      <c r="M1478" s="35">
        <v>0</v>
      </c>
      <c r="N1478" s="19">
        <v>0</v>
      </c>
      <c r="O1478" s="17">
        <v>0</v>
      </c>
      <c r="P1478" s="13">
        <v>0</v>
      </c>
      <c r="Q1478" s="13">
        <v>0</v>
      </c>
      <c r="R1478" s="19">
        <v>0</v>
      </c>
      <c r="S1478" s="27">
        <v>0</v>
      </c>
      <c r="T1478" s="19">
        <v>0</v>
      </c>
      <c r="U1478" s="17">
        <v>0</v>
      </c>
      <c r="V1478" s="13">
        <v>0</v>
      </c>
      <c r="W1478" s="13">
        <v>0</v>
      </c>
      <c r="X1478" s="19">
        <v>0</v>
      </c>
      <c r="Y1478" s="27">
        <v>0</v>
      </c>
      <c r="Z1478" s="19">
        <v>0</v>
      </c>
      <c r="AA1478" s="14">
        <v>0</v>
      </c>
      <c r="AB1478" s="13">
        <v>1</v>
      </c>
      <c r="AC1478" s="22" t="s">
        <v>782</v>
      </c>
      <c r="AD1478" s="19">
        <v>0</v>
      </c>
      <c r="AE1478" s="23">
        <v>0</v>
      </c>
      <c r="AF1478" s="19">
        <v>0</v>
      </c>
      <c r="AG1478" s="14">
        <v>0</v>
      </c>
      <c r="AH1478" s="22" t="s">
        <v>782</v>
      </c>
      <c r="AI1478" s="23" t="s">
        <v>782</v>
      </c>
      <c r="AJ1478" s="23" t="s">
        <v>782</v>
      </c>
      <c r="AK1478" s="23" t="s">
        <v>782</v>
      </c>
      <c r="AL1478" s="14" t="s">
        <v>782</v>
      </c>
      <c r="AM1478" s="22" t="s">
        <v>782</v>
      </c>
      <c r="AN1478" s="23" t="s">
        <v>782</v>
      </c>
      <c r="AO1478" s="23" t="s">
        <v>782</v>
      </c>
      <c r="AP1478" s="23" t="s">
        <v>782</v>
      </c>
      <c r="AQ1478" s="14" t="s">
        <v>782</v>
      </c>
      <c r="AR1478" s="13">
        <v>322</v>
      </c>
      <c r="AS1478" s="19">
        <v>6387.1570000000038</v>
      </c>
      <c r="AT1478" s="23">
        <v>6.3871570000000037</v>
      </c>
      <c r="AU1478" s="19">
        <v>5.671795416000001</v>
      </c>
      <c r="AV1478" s="14">
        <v>2.7365166210099097</v>
      </c>
      <c r="AW1478" s="13">
        <v>0</v>
      </c>
      <c r="AX1478" s="22" t="s">
        <v>782</v>
      </c>
      <c r="AY1478" s="19">
        <v>0</v>
      </c>
      <c r="AZ1478" s="23">
        <v>0</v>
      </c>
      <c r="BA1478" s="19">
        <v>0</v>
      </c>
      <c r="BB1478" s="14">
        <v>0</v>
      </c>
      <c r="BC1478" s="13">
        <v>10</v>
      </c>
      <c r="BD1478" s="19">
        <v>11500</v>
      </c>
      <c r="BE1478" s="44">
        <v>11.5</v>
      </c>
      <c r="BF1478" s="19">
        <v>20.289566231362265</v>
      </c>
      <c r="BG1478" s="14">
        <v>9.7892697378639415</v>
      </c>
      <c r="BH1478" s="22">
        <v>333</v>
      </c>
      <c r="BI1478" s="23">
        <v>17.887157000000002</v>
      </c>
      <c r="BJ1478" s="23">
        <v>25.961361647362267</v>
      </c>
      <c r="BK1478" s="14">
        <v>12.525786358873852</v>
      </c>
      <c r="BL1478" t="s">
        <v>555</v>
      </c>
    </row>
    <row r="1479" spans="1:64">
      <c r="A1479" t="s">
        <v>2398</v>
      </c>
      <c r="B1479" t="s">
        <v>2395</v>
      </c>
      <c r="C1479" t="s">
        <v>555</v>
      </c>
      <c r="D1479" t="s">
        <v>942</v>
      </c>
      <c r="E1479">
        <v>2017</v>
      </c>
      <c r="F1479" s="23">
        <v>26.09</v>
      </c>
      <c r="G1479" s="23">
        <v>10.050000000000001</v>
      </c>
      <c r="H1479" s="22">
        <v>24083</v>
      </c>
      <c r="I1479" s="34">
        <v>189.1722170010564</v>
      </c>
      <c r="J1479" s="13">
        <v>0</v>
      </c>
      <c r="K1479" s="13">
        <v>0</v>
      </c>
      <c r="L1479" s="19">
        <v>0</v>
      </c>
      <c r="M1479" s="19">
        <v>0</v>
      </c>
      <c r="N1479" s="19">
        <v>0</v>
      </c>
      <c r="O1479" s="17">
        <v>0</v>
      </c>
      <c r="P1479" s="13">
        <v>0</v>
      </c>
      <c r="Q1479" s="13">
        <v>0</v>
      </c>
      <c r="R1479" s="19">
        <v>0</v>
      </c>
      <c r="S1479" s="19">
        <v>0</v>
      </c>
      <c r="T1479" s="19">
        <v>0</v>
      </c>
      <c r="U1479" s="17">
        <v>0</v>
      </c>
      <c r="V1479" s="13">
        <v>0</v>
      </c>
      <c r="W1479" s="13">
        <v>0</v>
      </c>
      <c r="X1479" s="19">
        <v>0</v>
      </c>
      <c r="Y1479" s="19">
        <v>0</v>
      </c>
      <c r="Z1479" s="19">
        <v>0</v>
      </c>
      <c r="AA1479" s="14">
        <v>0</v>
      </c>
      <c r="AB1479" s="13">
        <v>1</v>
      </c>
      <c r="AC1479" s="22" t="s">
        <v>782</v>
      </c>
      <c r="AD1479" s="19">
        <v>0</v>
      </c>
      <c r="AE1479" s="19">
        <v>0</v>
      </c>
      <c r="AF1479" s="19">
        <v>0.66200400000000004</v>
      </c>
      <c r="AG1479" s="14">
        <v>0.34994779386462616</v>
      </c>
      <c r="AH1479" s="22" t="s">
        <v>782</v>
      </c>
      <c r="AI1479" s="23" t="s">
        <v>782</v>
      </c>
      <c r="AJ1479" s="23" t="s">
        <v>782</v>
      </c>
      <c r="AK1479" s="23" t="s">
        <v>782</v>
      </c>
      <c r="AL1479" s="14" t="s">
        <v>782</v>
      </c>
      <c r="AM1479" s="22" t="s">
        <v>782</v>
      </c>
      <c r="AN1479" s="23" t="s">
        <v>782</v>
      </c>
      <c r="AO1479" s="23" t="s">
        <v>782</v>
      </c>
      <c r="AP1479" s="23" t="s">
        <v>782</v>
      </c>
      <c r="AQ1479" s="14" t="s">
        <v>782</v>
      </c>
      <c r="AR1479" s="13">
        <v>346</v>
      </c>
      <c r="AS1479" s="19">
        <v>6561.9770000000044</v>
      </c>
      <c r="AT1479" s="19">
        <v>6.5619769999999988</v>
      </c>
      <c r="AU1479" s="19">
        <v>5.8270355760000019</v>
      </c>
      <c r="AV1479" s="14">
        <v>3.0802808511608561</v>
      </c>
      <c r="AW1479" s="13">
        <v>0</v>
      </c>
      <c r="AX1479" s="22" t="s">
        <v>782</v>
      </c>
      <c r="AY1479" s="19">
        <v>0</v>
      </c>
      <c r="AZ1479" s="19">
        <v>0</v>
      </c>
      <c r="BA1479" s="19">
        <v>0</v>
      </c>
      <c r="BB1479" s="14">
        <v>0</v>
      </c>
      <c r="BC1479" s="13">
        <v>11</v>
      </c>
      <c r="BD1479" s="19">
        <v>13500</v>
      </c>
      <c r="BE1479" s="19">
        <v>13.5</v>
      </c>
      <c r="BF1479" s="19">
        <v>24.786468169395665</v>
      </c>
      <c r="BG1479" s="14">
        <v>13.102594325073246</v>
      </c>
      <c r="BH1479" s="22">
        <v>358</v>
      </c>
      <c r="BI1479" s="23">
        <v>20.061976999999999</v>
      </c>
      <c r="BJ1479" s="23">
        <v>31.275507745395668</v>
      </c>
      <c r="BK1479" s="14">
        <v>16.532822970098728</v>
      </c>
      <c r="BL1479" t="s">
        <v>555</v>
      </c>
    </row>
    <row r="1480" spans="1:64">
      <c r="A1480" t="s">
        <v>2399</v>
      </c>
      <c r="B1480" t="s">
        <v>2395</v>
      </c>
      <c r="C1480" t="s">
        <v>555</v>
      </c>
      <c r="D1480" t="s">
        <v>942</v>
      </c>
      <c r="E1480">
        <v>2018</v>
      </c>
      <c r="F1480" s="23">
        <v>26.09</v>
      </c>
      <c r="G1480" s="23">
        <v>10.16</v>
      </c>
      <c r="H1480" s="22">
        <v>24081</v>
      </c>
      <c r="I1480" s="34">
        <v>189.18566207689159</v>
      </c>
      <c r="J1480" s="13">
        <v>0</v>
      </c>
      <c r="K1480" s="13">
        <v>0</v>
      </c>
      <c r="L1480" s="19">
        <v>0</v>
      </c>
      <c r="M1480" s="19">
        <v>0</v>
      </c>
      <c r="N1480" s="19">
        <v>0</v>
      </c>
      <c r="O1480" s="17">
        <v>0</v>
      </c>
      <c r="P1480" s="13">
        <v>0</v>
      </c>
      <c r="Q1480" s="13">
        <v>0</v>
      </c>
      <c r="R1480" s="19">
        <v>0</v>
      </c>
      <c r="S1480" s="19">
        <v>0</v>
      </c>
      <c r="T1480" s="19">
        <v>0</v>
      </c>
      <c r="U1480" s="17">
        <v>0</v>
      </c>
      <c r="V1480" s="13">
        <v>0</v>
      </c>
      <c r="W1480" s="13">
        <v>0</v>
      </c>
      <c r="X1480" s="19">
        <v>0</v>
      </c>
      <c r="Y1480" s="19">
        <v>0</v>
      </c>
      <c r="Z1480" s="19">
        <v>0</v>
      </c>
      <c r="AA1480" s="14">
        <v>0</v>
      </c>
      <c r="AB1480" s="13">
        <v>1</v>
      </c>
      <c r="AC1480" s="22" t="s">
        <v>782</v>
      </c>
      <c r="AD1480" s="19">
        <v>0</v>
      </c>
      <c r="AE1480" s="19">
        <v>0</v>
      </c>
      <c r="AF1480" s="19">
        <v>0</v>
      </c>
      <c r="AG1480" s="14">
        <v>0</v>
      </c>
      <c r="AH1480" s="22" t="s">
        <v>782</v>
      </c>
      <c r="AI1480" s="23" t="s">
        <v>782</v>
      </c>
      <c r="AJ1480" s="23" t="s">
        <v>782</v>
      </c>
      <c r="AK1480" s="23" t="s">
        <v>782</v>
      </c>
      <c r="AL1480" s="14" t="s">
        <v>782</v>
      </c>
      <c r="AM1480" s="22" t="s">
        <v>782</v>
      </c>
      <c r="AN1480" s="23" t="s">
        <v>782</v>
      </c>
      <c r="AO1480" s="23" t="s">
        <v>782</v>
      </c>
      <c r="AP1480" s="23" t="s">
        <v>782</v>
      </c>
      <c r="AQ1480" s="14" t="s">
        <v>782</v>
      </c>
      <c r="AR1480" s="13">
        <v>364</v>
      </c>
      <c r="AS1480" s="19">
        <v>6685.7870000000039</v>
      </c>
      <c r="AT1480" s="19">
        <v>6.6857869999999995</v>
      </c>
      <c r="AU1480" s="19">
        <v>5.9369788560000032</v>
      </c>
      <c r="AV1480" s="14">
        <v>3.1381759012937298</v>
      </c>
      <c r="AW1480" s="13">
        <v>0</v>
      </c>
      <c r="AX1480" s="22" t="s">
        <v>782</v>
      </c>
      <c r="AY1480" s="19">
        <v>0</v>
      </c>
      <c r="AZ1480" s="19">
        <v>0</v>
      </c>
      <c r="BA1480" s="19">
        <v>0</v>
      </c>
      <c r="BB1480" s="14">
        <v>0</v>
      </c>
      <c r="BC1480" s="13">
        <v>11</v>
      </c>
      <c r="BD1480" s="19">
        <v>13500</v>
      </c>
      <c r="BE1480" s="19">
        <v>13.5</v>
      </c>
      <c r="BF1480" s="19">
        <v>24.370962919256847</v>
      </c>
      <c r="BG1480" s="14">
        <v>12.882034849634454</v>
      </c>
      <c r="BH1480" s="22">
        <v>376</v>
      </c>
      <c r="BI1480" s="23">
        <v>20.185786999999998</v>
      </c>
      <c r="BJ1480" s="23">
        <v>30.30794177525685</v>
      </c>
      <c r="BK1480" s="14">
        <v>16.020210750928186</v>
      </c>
      <c r="BL1480" t="s">
        <v>555</v>
      </c>
    </row>
    <row r="1481" spans="1:64">
      <c r="A1481" t="s">
        <v>2400</v>
      </c>
      <c r="B1481" t="s">
        <v>2395</v>
      </c>
      <c r="C1481" t="s">
        <v>555</v>
      </c>
      <c r="D1481" t="s">
        <v>942</v>
      </c>
      <c r="E1481">
        <v>2019</v>
      </c>
      <c r="F1481" s="23">
        <v>26.09</v>
      </c>
      <c r="G1481" s="23">
        <v>10.17</v>
      </c>
      <c r="H1481" s="22">
        <v>24044</v>
      </c>
      <c r="I1481" s="34">
        <v>193.10294947467611</v>
      </c>
      <c r="J1481" s="22">
        <v>0</v>
      </c>
      <c r="K1481" s="22">
        <v>0</v>
      </c>
      <c r="L1481" s="23">
        <v>0</v>
      </c>
      <c r="M1481" s="23">
        <v>0</v>
      </c>
      <c r="N1481" s="23">
        <v>0</v>
      </c>
      <c r="O1481" s="14">
        <v>0</v>
      </c>
      <c r="P1481" s="22">
        <v>0</v>
      </c>
      <c r="Q1481" s="22">
        <v>0</v>
      </c>
      <c r="R1481" s="23">
        <v>0</v>
      </c>
      <c r="S1481" s="23">
        <v>0</v>
      </c>
      <c r="T1481" s="23">
        <v>0</v>
      </c>
      <c r="U1481" s="14">
        <v>0</v>
      </c>
      <c r="V1481" s="22">
        <v>0</v>
      </c>
      <c r="W1481" s="22">
        <v>0</v>
      </c>
      <c r="X1481" s="23">
        <v>0</v>
      </c>
      <c r="Y1481" s="23">
        <v>0</v>
      </c>
      <c r="Z1481" s="23">
        <v>0</v>
      </c>
      <c r="AA1481" s="14">
        <v>0</v>
      </c>
      <c r="AB1481" s="22">
        <v>1</v>
      </c>
      <c r="AC1481" s="22">
        <v>1</v>
      </c>
      <c r="AD1481" s="23">
        <v>458.03433476394849</v>
      </c>
      <c r="AE1481" s="23">
        <v>0.4580343347639485</v>
      </c>
      <c r="AF1481" s="23">
        <v>0.64033200000000001</v>
      </c>
      <c r="AG1481" s="14">
        <v>0.33160135655202633</v>
      </c>
      <c r="AH1481" s="22">
        <v>0</v>
      </c>
      <c r="AI1481" s="23">
        <v>0</v>
      </c>
      <c r="AJ1481" s="23">
        <v>0</v>
      </c>
      <c r="AK1481" s="23">
        <v>0</v>
      </c>
      <c r="AL1481" s="14">
        <v>0</v>
      </c>
      <c r="AM1481" s="22">
        <v>386</v>
      </c>
      <c r="AN1481" s="23">
        <v>6880.9320000000034</v>
      </c>
      <c r="AO1481" s="23">
        <v>6.8809320000000005</v>
      </c>
      <c r="AP1481" s="23">
        <v>6.1102676160000016</v>
      </c>
      <c r="AQ1481" s="14">
        <v>3.1642539032275701</v>
      </c>
      <c r="AR1481" s="22">
        <v>386</v>
      </c>
      <c r="AS1481" s="23">
        <v>6880.9320000000034</v>
      </c>
      <c r="AT1481" s="23">
        <v>6.8809320000000005</v>
      </c>
      <c r="AU1481" s="23">
        <v>6.1102676160000016</v>
      </c>
      <c r="AV1481" s="14">
        <v>3.1642539032275701</v>
      </c>
      <c r="AW1481" s="22">
        <v>0</v>
      </c>
      <c r="AX1481" s="22" t="s">
        <v>782</v>
      </c>
      <c r="AY1481" s="23">
        <v>0</v>
      </c>
      <c r="AZ1481" s="23">
        <v>0</v>
      </c>
      <c r="BA1481" s="23">
        <v>0</v>
      </c>
      <c r="BB1481" s="14">
        <v>0</v>
      </c>
      <c r="BC1481" s="22">
        <v>11</v>
      </c>
      <c r="BD1481" s="23">
        <v>13500</v>
      </c>
      <c r="BE1481" s="23">
        <v>13.5</v>
      </c>
      <c r="BF1481" s="23">
        <v>24.21304433446501</v>
      </c>
      <c r="BG1481" s="14">
        <v>12.538930347949115</v>
      </c>
      <c r="BH1481" s="22">
        <v>398</v>
      </c>
      <c r="BI1481" s="23">
        <v>20.838966334763949</v>
      </c>
      <c r="BJ1481" s="23">
        <v>30.963643950465013</v>
      </c>
      <c r="BK1481" s="14">
        <v>16.034785607728711</v>
      </c>
      <c r="BL1481" t="s">
        <v>555</v>
      </c>
    </row>
    <row r="1482" spans="1:64">
      <c r="A1482" t="s">
        <v>2401</v>
      </c>
      <c r="B1482" t="s">
        <v>2395</v>
      </c>
      <c r="C1482" t="s">
        <v>555</v>
      </c>
      <c r="D1482" t="s">
        <v>942</v>
      </c>
      <c r="E1482">
        <v>2020</v>
      </c>
      <c r="F1482" s="23">
        <v>26.09</v>
      </c>
      <c r="G1482" s="23">
        <v>10.19</v>
      </c>
      <c r="H1482" s="22">
        <v>23906</v>
      </c>
      <c r="I1482" s="34">
        <v>193.60824635323763</v>
      </c>
      <c r="J1482" s="22">
        <v>0</v>
      </c>
      <c r="K1482" s="22">
        <v>0</v>
      </c>
      <c r="L1482" s="23">
        <v>0</v>
      </c>
      <c r="M1482" s="23">
        <v>0</v>
      </c>
      <c r="N1482" s="23">
        <v>0</v>
      </c>
      <c r="O1482" s="14">
        <v>0</v>
      </c>
      <c r="P1482" s="22">
        <v>0</v>
      </c>
      <c r="Q1482" s="22">
        <v>0</v>
      </c>
      <c r="R1482" s="23">
        <v>0</v>
      </c>
      <c r="S1482" s="23">
        <v>0</v>
      </c>
      <c r="T1482" s="23">
        <v>0</v>
      </c>
      <c r="U1482" s="14">
        <v>0</v>
      </c>
      <c r="V1482" s="22">
        <v>0</v>
      </c>
      <c r="W1482" s="22">
        <v>0</v>
      </c>
      <c r="X1482" s="23">
        <v>0</v>
      </c>
      <c r="Y1482" s="23">
        <v>0</v>
      </c>
      <c r="Z1482" s="23">
        <v>0</v>
      </c>
      <c r="AA1482" s="14">
        <v>0</v>
      </c>
      <c r="AB1482" s="22">
        <v>1</v>
      </c>
      <c r="AC1482" s="22">
        <v>1</v>
      </c>
      <c r="AD1482" s="23">
        <v>458.03433476394849</v>
      </c>
      <c r="AE1482" s="23">
        <v>0.4580343347639485</v>
      </c>
      <c r="AF1482" s="23">
        <v>0.64033200000000001</v>
      </c>
      <c r="AG1482" s="14">
        <v>0.33073591237003219</v>
      </c>
      <c r="AH1482" s="22">
        <v>0</v>
      </c>
      <c r="AI1482" s="23">
        <v>0</v>
      </c>
      <c r="AJ1482" s="23">
        <v>0</v>
      </c>
      <c r="AK1482" s="23">
        <v>0</v>
      </c>
      <c r="AL1482" s="14">
        <v>0</v>
      </c>
      <c r="AM1482" s="22">
        <v>431</v>
      </c>
      <c r="AN1482" s="23">
        <v>7268.0320000000011</v>
      </c>
      <c r="AO1482" s="23">
        <v>7.2680320000000007</v>
      </c>
      <c r="AP1482" s="23">
        <v>6.4540124160000003</v>
      </c>
      <c r="AQ1482" s="14">
        <v>3.3335421076149183</v>
      </c>
      <c r="AR1482" s="22">
        <v>431</v>
      </c>
      <c r="AS1482" s="23">
        <v>7268.0320000000011</v>
      </c>
      <c r="AT1482" s="23">
        <v>7.2680320000000007</v>
      </c>
      <c r="AU1482" s="23">
        <v>6.4540124160000003</v>
      </c>
      <c r="AV1482" s="14">
        <v>3.3335421076149183</v>
      </c>
      <c r="AW1482" s="22">
        <v>0</v>
      </c>
      <c r="AX1482" s="22">
        <v>0</v>
      </c>
      <c r="AY1482" s="23">
        <v>0</v>
      </c>
      <c r="AZ1482" s="23">
        <v>0</v>
      </c>
      <c r="BA1482" s="23">
        <v>0</v>
      </c>
      <c r="BB1482" s="14">
        <v>0</v>
      </c>
      <c r="BC1482" s="22">
        <v>11</v>
      </c>
      <c r="BD1482" s="23">
        <v>13500</v>
      </c>
      <c r="BE1482" s="23">
        <v>13.5</v>
      </c>
      <c r="BF1482" s="23">
        <v>24.21304433446501</v>
      </c>
      <c r="BG1482" s="14">
        <v>12.506205076765371</v>
      </c>
      <c r="BH1482" s="22">
        <v>443</v>
      </c>
      <c r="BI1482" s="23">
        <v>21.226066334763949</v>
      </c>
      <c r="BJ1482" s="23">
        <v>31.307388750465012</v>
      </c>
      <c r="BK1482" s="14">
        <v>16.170483096750321</v>
      </c>
      <c r="BL1482" t="s">
        <v>555</v>
      </c>
    </row>
    <row r="1483" spans="1:64">
      <c r="A1483" t="s">
        <v>2402</v>
      </c>
      <c r="B1483" t="s">
        <v>2395</v>
      </c>
      <c r="C1483" t="s">
        <v>555</v>
      </c>
      <c r="D1483" t="s">
        <v>942</v>
      </c>
      <c r="E1483">
        <v>2021</v>
      </c>
      <c r="F1483" s="23">
        <v>26.09</v>
      </c>
      <c r="G1483" s="23">
        <v>10.220000000000001</v>
      </c>
      <c r="H1483" s="22">
        <v>23979</v>
      </c>
      <c r="I1483" s="34">
        <v>179.24</v>
      </c>
      <c r="J1483" s="22">
        <v>0</v>
      </c>
      <c r="K1483" s="22">
        <v>0</v>
      </c>
      <c r="L1483" s="23">
        <v>0</v>
      </c>
      <c r="M1483" s="23">
        <v>0</v>
      </c>
      <c r="N1483" s="23">
        <v>0</v>
      </c>
      <c r="O1483" s="14">
        <v>0</v>
      </c>
      <c r="P1483" s="22">
        <v>0</v>
      </c>
      <c r="Q1483" s="22">
        <v>0</v>
      </c>
      <c r="R1483" s="23">
        <v>0</v>
      </c>
      <c r="S1483" s="23">
        <v>0</v>
      </c>
      <c r="T1483" s="23">
        <v>0</v>
      </c>
      <c r="U1483" s="14">
        <v>0</v>
      </c>
      <c r="V1483" s="22">
        <v>0</v>
      </c>
      <c r="W1483" s="22">
        <v>0</v>
      </c>
      <c r="X1483" s="23">
        <v>0</v>
      </c>
      <c r="Y1483" s="23">
        <v>0</v>
      </c>
      <c r="Z1483" s="23">
        <v>0</v>
      </c>
      <c r="AA1483" s="14">
        <v>0</v>
      </c>
      <c r="AB1483" s="22">
        <v>1</v>
      </c>
      <c r="AC1483" s="22">
        <v>1</v>
      </c>
      <c r="AD1483" s="23">
        <v>120</v>
      </c>
      <c r="AE1483" s="23">
        <v>0.12</v>
      </c>
      <c r="AF1483" s="23">
        <v>0.71819999999999995</v>
      </c>
      <c r="AG1483" s="14">
        <v>0.4</v>
      </c>
      <c r="AH1483" s="22">
        <v>0</v>
      </c>
      <c r="AI1483" s="23">
        <v>0</v>
      </c>
      <c r="AJ1483" s="23">
        <v>0</v>
      </c>
      <c r="AK1483" s="23">
        <v>0</v>
      </c>
      <c r="AL1483" s="14">
        <v>0</v>
      </c>
      <c r="AM1483" s="22">
        <v>490</v>
      </c>
      <c r="AN1483" s="23">
        <v>7834.3670000000002</v>
      </c>
      <c r="AO1483" s="23">
        <v>7.8343670000000003</v>
      </c>
      <c r="AP1483" s="23">
        <v>7.0103710960000001</v>
      </c>
      <c r="AQ1483" s="14">
        <v>3.91</v>
      </c>
      <c r="AR1483" s="22">
        <v>490</v>
      </c>
      <c r="AS1483" s="23">
        <v>7834.3670000000002</v>
      </c>
      <c r="AT1483" s="23">
        <v>7.8343670000000003</v>
      </c>
      <c r="AU1483" s="23">
        <v>7.0103710960000001</v>
      </c>
      <c r="AV1483" s="14">
        <v>3.91</v>
      </c>
      <c r="AW1483" s="22">
        <v>0</v>
      </c>
      <c r="AX1483" s="22">
        <v>0</v>
      </c>
      <c r="AY1483" s="23">
        <v>0</v>
      </c>
      <c r="AZ1483" s="23">
        <v>0</v>
      </c>
      <c r="BA1483" s="23">
        <v>0</v>
      </c>
      <c r="BB1483" s="14">
        <v>0</v>
      </c>
      <c r="BC1483" s="22">
        <v>11</v>
      </c>
      <c r="BD1483" s="23">
        <v>13500</v>
      </c>
      <c r="BE1483" s="23">
        <v>13.5</v>
      </c>
      <c r="BF1483" s="23">
        <v>21.113774660000001</v>
      </c>
      <c r="BG1483" s="14">
        <v>11.78</v>
      </c>
      <c r="BH1483" s="22">
        <v>502</v>
      </c>
      <c r="BI1483" s="23">
        <v>21.45</v>
      </c>
      <c r="BJ1483" s="23">
        <v>28.84</v>
      </c>
      <c r="BK1483" s="14">
        <v>16.09</v>
      </c>
      <c r="BL1483" t="s">
        <v>555</v>
      </c>
    </row>
    <row r="1484" spans="1:64">
      <c r="A1484" t="s">
        <v>2403</v>
      </c>
      <c r="B1484" t="s">
        <v>2395</v>
      </c>
      <c r="C1484" t="s">
        <v>2404</v>
      </c>
      <c r="D1484" s="111" t="s">
        <v>942</v>
      </c>
      <c r="E1484" s="110">
        <v>2022</v>
      </c>
      <c r="F1484" s="23"/>
      <c r="G1484" s="23"/>
      <c r="H1484" s="22">
        <v>24215</v>
      </c>
      <c r="I1484" s="34">
        <v>175.49913681317213</v>
      </c>
      <c r="J1484" s="22">
        <v>0</v>
      </c>
      <c r="K1484" s="22">
        <v>0</v>
      </c>
      <c r="L1484" s="23">
        <v>0</v>
      </c>
      <c r="M1484" s="23">
        <v>0</v>
      </c>
      <c r="N1484" s="23">
        <v>0</v>
      </c>
      <c r="O1484" s="14">
        <v>0</v>
      </c>
      <c r="P1484" s="22">
        <v>0</v>
      </c>
      <c r="Q1484" s="22">
        <v>0</v>
      </c>
      <c r="R1484" s="23">
        <v>0</v>
      </c>
      <c r="S1484" s="23">
        <v>0</v>
      </c>
      <c r="T1484" s="23">
        <v>0</v>
      </c>
      <c r="U1484" s="14">
        <v>0</v>
      </c>
      <c r="V1484" s="22">
        <v>0</v>
      </c>
      <c r="W1484" s="22">
        <v>0</v>
      </c>
      <c r="X1484" s="23">
        <v>0</v>
      </c>
      <c r="Y1484" s="23">
        <v>0</v>
      </c>
      <c r="Z1484" s="23">
        <v>0</v>
      </c>
      <c r="AA1484" s="14">
        <v>0</v>
      </c>
      <c r="AB1484" s="22">
        <v>1</v>
      </c>
      <c r="AC1484" s="22">
        <v>1</v>
      </c>
      <c r="AD1484" s="23">
        <v>120</v>
      </c>
      <c r="AE1484" s="23">
        <v>0.12</v>
      </c>
      <c r="AF1484" s="23">
        <v>0.67426799999999998</v>
      </c>
      <c r="AG1484" s="14">
        <v>0.38420018026515595</v>
      </c>
      <c r="AH1484" s="22">
        <v>0</v>
      </c>
      <c r="AI1484" s="23">
        <v>0</v>
      </c>
      <c r="AJ1484" s="23">
        <v>0</v>
      </c>
      <c r="AK1484" s="23">
        <v>0</v>
      </c>
      <c r="AL1484" s="14">
        <v>0</v>
      </c>
      <c r="AM1484" s="22">
        <v>584</v>
      </c>
      <c r="AN1484" s="23">
        <v>8616.4870000000046</v>
      </c>
      <c r="AO1484" s="23">
        <v>8.6164870000000136</v>
      </c>
      <c r="AP1484" s="23">
        <v>8.8264183848529534</v>
      </c>
      <c r="AQ1484" s="14">
        <v>5.0293229614280843</v>
      </c>
      <c r="AR1484" s="22">
        <v>584</v>
      </c>
      <c r="AS1484" s="23">
        <v>8616.4870000000101</v>
      </c>
      <c r="AT1484" s="23">
        <v>8.61648700000001</v>
      </c>
      <c r="AU1484" s="23">
        <v>8.8264183848529498</v>
      </c>
      <c r="AV1484" s="14">
        <v>5.0293229614280826</v>
      </c>
      <c r="AW1484" s="22">
        <v>0</v>
      </c>
      <c r="AX1484" s="22">
        <v>0</v>
      </c>
      <c r="AY1484" s="23">
        <v>0</v>
      </c>
      <c r="AZ1484" s="23">
        <v>0</v>
      </c>
      <c r="BA1484" s="23">
        <v>0</v>
      </c>
      <c r="BB1484" s="14">
        <v>0</v>
      </c>
      <c r="BC1484" s="22">
        <v>11</v>
      </c>
      <c r="BD1484" s="23">
        <v>13500</v>
      </c>
      <c r="BE1484" s="23">
        <v>13.5</v>
      </c>
      <c r="BF1484" s="23">
        <v>22.989357810904416</v>
      </c>
      <c r="BG1484" s="14">
        <v>13.099413608727758</v>
      </c>
      <c r="BH1484" s="22">
        <v>596</v>
      </c>
      <c r="BI1484" s="23">
        <v>22.236487000000011</v>
      </c>
      <c r="BJ1484" s="23">
        <v>32.490044195757363</v>
      </c>
      <c r="BK1484" s="14">
        <v>18.512936750420998</v>
      </c>
      <c r="BL1484" t="s">
        <v>555</v>
      </c>
    </row>
    <row r="1485" spans="1:64">
      <c r="A1485" t="s">
        <v>2405</v>
      </c>
      <c r="B1485" t="s">
        <v>2395</v>
      </c>
      <c r="C1485" t="s">
        <v>2404</v>
      </c>
      <c r="D1485" t="s">
        <v>942</v>
      </c>
      <c r="E1485">
        <v>2023</v>
      </c>
      <c r="F1485">
        <v>26.09</v>
      </c>
      <c r="G1485">
        <v>10.5</v>
      </c>
      <c r="H1485">
        <v>24054</v>
      </c>
      <c r="I1485">
        <v>175.49913681317213</v>
      </c>
      <c r="J1485">
        <v>0</v>
      </c>
      <c r="K1485">
        <v>0</v>
      </c>
      <c r="L1485">
        <v>0</v>
      </c>
      <c r="M1485">
        <v>0</v>
      </c>
      <c r="N1485">
        <v>0</v>
      </c>
      <c r="O1485">
        <v>0</v>
      </c>
      <c r="P1485">
        <v>0</v>
      </c>
      <c r="Q1485">
        <v>0</v>
      </c>
      <c r="R1485">
        <v>0</v>
      </c>
      <c r="S1485">
        <v>0</v>
      </c>
      <c r="T1485">
        <v>0</v>
      </c>
      <c r="U1485">
        <v>0</v>
      </c>
      <c r="V1485">
        <v>0</v>
      </c>
      <c r="W1485">
        <v>0</v>
      </c>
      <c r="X1485">
        <v>0</v>
      </c>
      <c r="Y1485">
        <v>0</v>
      </c>
      <c r="Z1485">
        <v>0</v>
      </c>
      <c r="AA1485">
        <v>0</v>
      </c>
      <c r="AB1485">
        <v>1</v>
      </c>
      <c r="AC1485">
        <v>1</v>
      </c>
      <c r="AD1485">
        <v>120</v>
      </c>
      <c r="AE1485">
        <v>0.12</v>
      </c>
      <c r="AF1485">
        <v>0.80035199999999995</v>
      </c>
      <c r="AG1485">
        <v>0.45604326866405953</v>
      </c>
      <c r="AL1485">
        <v>0</v>
      </c>
      <c r="AM1485">
        <v>776</v>
      </c>
      <c r="AN1485">
        <v>11170.928</v>
      </c>
      <c r="AO1485">
        <v>11.170928</v>
      </c>
      <c r="AP1485">
        <v>10.478187999999999</v>
      </c>
      <c r="AQ1485">
        <v>5.9705068584779255</v>
      </c>
      <c r="AR1485">
        <v>913</v>
      </c>
      <c r="AS1485">
        <v>11277.7929999999</v>
      </c>
      <c r="AT1485">
        <v>11.277793000000001</v>
      </c>
      <c r="AU1485">
        <v>10.5784258799195</v>
      </c>
      <c r="AV1485">
        <v>6.0276227404928946</v>
      </c>
      <c r="AW1485">
        <v>0</v>
      </c>
      <c r="AX1485">
        <v>0</v>
      </c>
      <c r="AY1485">
        <v>0</v>
      </c>
      <c r="AZ1485">
        <v>0</v>
      </c>
      <c r="BA1485">
        <v>0</v>
      </c>
      <c r="BB1485">
        <v>0</v>
      </c>
      <c r="BC1485">
        <v>11</v>
      </c>
      <c r="BD1485">
        <v>13500</v>
      </c>
      <c r="BE1485">
        <v>13.5</v>
      </c>
      <c r="BF1485">
        <v>27.450332</v>
      </c>
      <c r="BG1485">
        <v>15.641291745623963</v>
      </c>
      <c r="BH1485">
        <v>925</v>
      </c>
      <c r="BI1485">
        <v>24.897793000000004</v>
      </c>
      <c r="BJ1485">
        <v>38.829109879919493</v>
      </c>
      <c r="BK1485">
        <v>22.124957754780915</v>
      </c>
      <c r="BL1485" t="s">
        <v>555</v>
      </c>
    </row>
    <row r="1486" spans="1:64">
      <c r="A1486" t="s">
        <v>2406</v>
      </c>
      <c r="B1486" t="s">
        <v>2395</v>
      </c>
      <c r="C1486" t="s">
        <v>2404</v>
      </c>
      <c r="D1486" t="s">
        <v>942</v>
      </c>
      <c r="E1486">
        <v>2024</v>
      </c>
      <c r="F1486">
        <v>26.09</v>
      </c>
      <c r="G1486">
        <v>10.5</v>
      </c>
      <c r="H1486">
        <v>24277</v>
      </c>
      <c r="I1486">
        <v>166.46977174152741</v>
      </c>
      <c r="J1486">
        <v>0</v>
      </c>
      <c r="K1486">
        <v>0</v>
      </c>
      <c r="L1486">
        <v>0</v>
      </c>
      <c r="M1486">
        <v>0</v>
      </c>
      <c r="N1486">
        <v>0</v>
      </c>
      <c r="O1486">
        <v>0</v>
      </c>
      <c r="P1486">
        <v>0</v>
      </c>
      <c r="Q1486">
        <v>0</v>
      </c>
      <c r="R1486">
        <v>0</v>
      </c>
      <c r="S1486">
        <v>0</v>
      </c>
      <c r="T1486">
        <v>0</v>
      </c>
      <c r="U1486">
        <v>0</v>
      </c>
      <c r="V1486">
        <v>0</v>
      </c>
      <c r="W1486">
        <v>0</v>
      </c>
      <c r="X1486">
        <v>0</v>
      </c>
      <c r="Y1486">
        <v>0</v>
      </c>
      <c r="Z1486">
        <v>0</v>
      </c>
      <c r="AA1486">
        <v>0</v>
      </c>
      <c r="AB1486">
        <v>1</v>
      </c>
      <c r="AC1486">
        <v>1</v>
      </c>
      <c r="AD1486">
        <v>120</v>
      </c>
      <c r="AE1486">
        <v>0.12</v>
      </c>
      <c r="AF1486">
        <v>0.74129999999999996</v>
      </c>
      <c r="AG1486">
        <v>0.4453060710331207</v>
      </c>
      <c r="AH1486">
        <v>1</v>
      </c>
      <c r="AI1486">
        <v>0.86</v>
      </c>
      <c r="AJ1486">
        <v>8.5999999999999998E-4</v>
      </c>
      <c r="AK1486">
        <v>7.7567167679951988E-4</v>
      </c>
      <c r="AL1486">
        <v>4.6595346932047334E-4</v>
      </c>
      <c r="AM1486">
        <v>1009</v>
      </c>
      <c r="AN1486">
        <v>13849.065000000004</v>
      </c>
      <c r="AO1486">
        <v>13.849065000000012</v>
      </c>
      <c r="AP1486">
        <v>12.491078454250621</v>
      </c>
      <c r="AQ1486">
        <v>7.5035114925520174</v>
      </c>
      <c r="AR1486">
        <v>1393</v>
      </c>
      <c r="AS1486">
        <v>14197.85999999995</v>
      </c>
      <c r="AT1486">
        <v>14.197860000000027</v>
      </c>
      <c r="AU1486">
        <v>12.805671945540485</v>
      </c>
      <c r="AV1486">
        <v>7.6924908417748448</v>
      </c>
      <c r="AW1486">
        <v>0</v>
      </c>
      <c r="AX1486">
        <v>0</v>
      </c>
      <c r="AY1486">
        <v>0</v>
      </c>
      <c r="AZ1486">
        <v>0</v>
      </c>
      <c r="BA1486">
        <v>0</v>
      </c>
      <c r="BB1486">
        <v>0</v>
      </c>
      <c r="BC1486">
        <v>11</v>
      </c>
      <c r="BD1486">
        <v>13660</v>
      </c>
      <c r="BE1486">
        <v>13.66</v>
      </c>
      <c r="BF1486">
        <v>24.075097502179169</v>
      </c>
      <c r="BG1486">
        <v>14.462143637440583</v>
      </c>
      <c r="BH1486">
        <v>1405</v>
      </c>
      <c r="BI1486">
        <v>27.977860000000028</v>
      </c>
      <c r="BJ1486">
        <v>37.622069447719653</v>
      </c>
      <c r="BK1486">
        <v>22.599940550248547</v>
      </c>
      <c r="BL1486" t="s">
        <v>555</v>
      </c>
    </row>
    <row r="1487" spans="1:64">
      <c r="A1487" t="s">
        <v>2407</v>
      </c>
      <c r="B1487" t="s">
        <v>2408</v>
      </c>
      <c r="C1487" t="s">
        <v>556</v>
      </c>
      <c r="D1487" t="s">
        <v>942</v>
      </c>
      <c r="E1487">
        <v>2012</v>
      </c>
      <c r="F1487" s="23">
        <v>30.27</v>
      </c>
      <c r="G1487" s="23">
        <v>5.9</v>
      </c>
      <c r="H1487" s="22">
        <v>8734</v>
      </c>
      <c r="I1487" s="34">
        <v>74.085875000000001</v>
      </c>
      <c r="J1487" s="22">
        <v>1</v>
      </c>
      <c r="K1487" s="22" t="s">
        <v>782</v>
      </c>
      <c r="L1487" s="23">
        <v>279</v>
      </c>
      <c r="M1487" s="23">
        <v>0.27900000000000003</v>
      </c>
      <c r="N1487" s="23">
        <v>1.172982</v>
      </c>
      <c r="O1487" s="14">
        <v>1.5832734647461475</v>
      </c>
      <c r="P1487" s="22">
        <v>0</v>
      </c>
      <c r="Q1487" s="22" t="s">
        <v>782</v>
      </c>
      <c r="R1487" s="23">
        <v>0</v>
      </c>
      <c r="S1487" s="23">
        <v>0</v>
      </c>
      <c r="T1487" s="23">
        <v>0</v>
      </c>
      <c r="U1487" s="14">
        <v>0</v>
      </c>
      <c r="V1487" s="22">
        <v>0</v>
      </c>
      <c r="W1487" s="22" t="s">
        <v>782</v>
      </c>
      <c r="X1487" s="23">
        <v>0</v>
      </c>
      <c r="Y1487" s="23">
        <v>0</v>
      </c>
      <c r="Z1487" s="23">
        <v>0</v>
      </c>
      <c r="AA1487" s="14">
        <v>0</v>
      </c>
      <c r="AB1487" s="22">
        <v>0</v>
      </c>
      <c r="AC1487" s="22" t="s">
        <v>782</v>
      </c>
      <c r="AD1487" s="23">
        <v>0</v>
      </c>
      <c r="AE1487" s="23">
        <v>0</v>
      </c>
      <c r="AF1487" s="23">
        <v>0</v>
      </c>
      <c r="AG1487" s="14">
        <v>0</v>
      </c>
      <c r="AH1487" s="22" t="s">
        <v>782</v>
      </c>
      <c r="AI1487" s="23" t="s">
        <v>782</v>
      </c>
      <c r="AJ1487" s="23" t="s">
        <v>782</v>
      </c>
      <c r="AK1487" s="23" t="s">
        <v>782</v>
      </c>
      <c r="AL1487" s="14" t="s">
        <v>782</v>
      </c>
      <c r="AM1487" s="22" t="s">
        <v>782</v>
      </c>
      <c r="AN1487" s="23" t="s">
        <v>782</v>
      </c>
      <c r="AO1487" s="23" t="s">
        <v>782</v>
      </c>
      <c r="AP1487" s="23" t="s">
        <v>782</v>
      </c>
      <c r="AQ1487" s="14" t="s">
        <v>782</v>
      </c>
      <c r="AR1487" s="22">
        <v>293</v>
      </c>
      <c r="AS1487" s="23">
        <v>5180.8850000000011</v>
      </c>
      <c r="AT1487" s="23">
        <v>5.1808850000000009</v>
      </c>
      <c r="AU1487" s="23">
        <v>4.4456290000000003</v>
      </c>
      <c r="AV1487" s="14">
        <v>6.0006431725345752</v>
      </c>
      <c r="AW1487" s="22">
        <v>0</v>
      </c>
      <c r="AX1487" s="22" t="s">
        <v>782</v>
      </c>
      <c r="AY1487" s="23">
        <v>0</v>
      </c>
      <c r="AZ1487" s="23">
        <v>0</v>
      </c>
      <c r="BA1487" s="23">
        <v>0</v>
      </c>
      <c r="BB1487" s="14">
        <v>0</v>
      </c>
      <c r="BC1487" s="22">
        <v>20</v>
      </c>
      <c r="BD1487" s="23">
        <v>36000</v>
      </c>
      <c r="BE1487" s="23">
        <v>36</v>
      </c>
      <c r="BF1487" s="23">
        <v>57.491999999999997</v>
      </c>
      <c r="BG1487" s="14">
        <v>77.601837057333796</v>
      </c>
      <c r="BH1487" s="22">
        <v>314</v>
      </c>
      <c r="BI1487" s="23">
        <v>41.459885000000007</v>
      </c>
      <c r="BJ1487" s="23">
        <v>63.110611000000006</v>
      </c>
      <c r="BK1487" s="14">
        <v>85.185753694614519</v>
      </c>
      <c r="BL1487" t="s">
        <v>556</v>
      </c>
    </row>
    <row r="1488" spans="1:64">
      <c r="A1488" t="s">
        <v>2409</v>
      </c>
      <c r="B1488" t="s">
        <v>2408</v>
      </c>
      <c r="C1488" t="s">
        <v>556</v>
      </c>
      <c r="D1488" t="s">
        <v>942</v>
      </c>
      <c r="E1488">
        <v>2015</v>
      </c>
      <c r="F1488" s="23">
        <v>30.27</v>
      </c>
      <c r="G1488" s="23">
        <v>6.01</v>
      </c>
      <c r="H1488" s="22">
        <v>8861</v>
      </c>
      <c r="I1488" s="34">
        <v>71.263006929658744</v>
      </c>
      <c r="J1488" s="13">
        <v>1</v>
      </c>
      <c r="K1488" s="13">
        <v>1</v>
      </c>
      <c r="L1488" s="19">
        <v>279</v>
      </c>
      <c r="M1488" s="35">
        <v>0.27900000000000003</v>
      </c>
      <c r="N1488" s="19">
        <v>1.6687980399360569</v>
      </c>
      <c r="O1488" s="17">
        <v>2.3417451940854388</v>
      </c>
      <c r="P1488" s="36">
        <v>0</v>
      </c>
      <c r="Q1488" s="37">
        <v>0</v>
      </c>
      <c r="R1488" s="38">
        <v>0</v>
      </c>
      <c r="S1488" s="27">
        <v>0</v>
      </c>
      <c r="T1488" s="23">
        <v>0</v>
      </c>
      <c r="U1488" s="17">
        <v>0</v>
      </c>
      <c r="V1488" s="22">
        <v>0</v>
      </c>
      <c r="W1488" s="22">
        <v>0</v>
      </c>
      <c r="X1488" s="23">
        <v>0</v>
      </c>
      <c r="Y1488" s="27">
        <v>0</v>
      </c>
      <c r="Z1488" s="27">
        <v>0</v>
      </c>
      <c r="AA1488" s="14">
        <v>0</v>
      </c>
      <c r="AB1488" s="39">
        <v>0</v>
      </c>
      <c r="AC1488" s="22" t="s">
        <v>782</v>
      </c>
      <c r="AD1488" s="23">
        <v>0</v>
      </c>
      <c r="AE1488" s="23">
        <v>0</v>
      </c>
      <c r="AF1488" s="23">
        <v>0</v>
      </c>
      <c r="AG1488" s="14">
        <v>0</v>
      </c>
      <c r="AH1488" s="22" t="s">
        <v>782</v>
      </c>
      <c r="AI1488" s="23" t="s">
        <v>782</v>
      </c>
      <c r="AJ1488" s="23" t="s">
        <v>782</v>
      </c>
      <c r="AK1488" s="23" t="s">
        <v>782</v>
      </c>
      <c r="AL1488" s="14" t="s">
        <v>782</v>
      </c>
      <c r="AM1488" s="22" t="s">
        <v>782</v>
      </c>
      <c r="AN1488" s="23" t="s">
        <v>782</v>
      </c>
      <c r="AO1488" s="23" t="s">
        <v>782</v>
      </c>
      <c r="AP1488" s="23" t="s">
        <v>782</v>
      </c>
      <c r="AQ1488" s="14" t="s">
        <v>782</v>
      </c>
      <c r="AR1488" s="40">
        <v>331</v>
      </c>
      <c r="AS1488" s="41">
        <v>5827.5649999999987</v>
      </c>
      <c r="AT1488" s="23">
        <v>5.827564999999999</v>
      </c>
      <c r="AU1488" s="23">
        <v>5.1758262870849592</v>
      </c>
      <c r="AV1488" s="14">
        <v>7.2629917120868042</v>
      </c>
      <c r="AW1488" s="22">
        <v>0</v>
      </c>
      <c r="AX1488" s="22" t="s">
        <v>782</v>
      </c>
      <c r="AY1488" s="23">
        <v>0</v>
      </c>
      <c r="AZ1488" s="23">
        <v>0</v>
      </c>
      <c r="BA1488" s="23">
        <v>0</v>
      </c>
      <c r="BB1488" s="14">
        <v>0</v>
      </c>
      <c r="BC1488" s="42">
        <v>20</v>
      </c>
      <c r="BD1488" s="43">
        <v>39825</v>
      </c>
      <c r="BE1488" s="44">
        <v>39.825000000000003</v>
      </c>
      <c r="BF1488" s="23">
        <v>52.781245356186794</v>
      </c>
      <c r="BG1488" s="14">
        <v>74.06541995664783</v>
      </c>
      <c r="BH1488" s="22">
        <v>352</v>
      </c>
      <c r="BI1488" s="23">
        <v>45.931565000000006</v>
      </c>
      <c r="BJ1488" s="23">
        <v>59.62586968320781</v>
      </c>
      <c r="BK1488" s="14">
        <v>83.670156862820065</v>
      </c>
      <c r="BL1488" t="s">
        <v>556</v>
      </c>
    </row>
    <row r="1489" spans="1:64">
      <c r="A1489" t="s">
        <v>2410</v>
      </c>
      <c r="B1489" t="s">
        <v>2408</v>
      </c>
      <c r="C1489" t="s">
        <v>556</v>
      </c>
      <c r="D1489" t="s">
        <v>942</v>
      </c>
      <c r="E1489">
        <v>2016</v>
      </c>
      <c r="F1489" s="23">
        <v>30.27</v>
      </c>
      <c r="G1489" s="23">
        <v>6.03</v>
      </c>
      <c r="H1489" s="22">
        <v>8763</v>
      </c>
      <c r="I1489" s="34">
        <v>75.339883829831734</v>
      </c>
      <c r="J1489" s="13">
        <v>1</v>
      </c>
      <c r="K1489" s="13">
        <v>1</v>
      </c>
      <c r="L1489" s="19">
        <v>279</v>
      </c>
      <c r="M1489" s="35">
        <v>0.27900000000000003</v>
      </c>
      <c r="N1489" s="19">
        <v>1.6686989999999999</v>
      </c>
      <c r="O1489" s="17">
        <v>2.2148945753208853</v>
      </c>
      <c r="P1489" s="13">
        <v>0</v>
      </c>
      <c r="Q1489" s="13">
        <v>0</v>
      </c>
      <c r="R1489" s="19">
        <v>0</v>
      </c>
      <c r="S1489" s="27">
        <v>0</v>
      </c>
      <c r="T1489" s="19">
        <v>0</v>
      </c>
      <c r="U1489" s="17">
        <v>0</v>
      </c>
      <c r="V1489" s="13">
        <v>0</v>
      </c>
      <c r="W1489" s="13">
        <v>0</v>
      </c>
      <c r="X1489" s="19">
        <v>0</v>
      </c>
      <c r="Y1489" s="27">
        <v>0</v>
      </c>
      <c r="Z1489" s="19">
        <v>0</v>
      </c>
      <c r="AA1489" s="14">
        <v>0</v>
      </c>
      <c r="AB1489" s="13">
        <v>0</v>
      </c>
      <c r="AC1489" s="22" t="s">
        <v>782</v>
      </c>
      <c r="AD1489" s="19">
        <v>0</v>
      </c>
      <c r="AE1489" s="23">
        <v>0</v>
      </c>
      <c r="AF1489" s="19">
        <v>0</v>
      </c>
      <c r="AG1489" s="14">
        <v>0</v>
      </c>
      <c r="AH1489" s="22" t="s">
        <v>782</v>
      </c>
      <c r="AI1489" s="23" t="s">
        <v>782</v>
      </c>
      <c r="AJ1489" s="23" t="s">
        <v>782</v>
      </c>
      <c r="AK1489" s="23" t="s">
        <v>782</v>
      </c>
      <c r="AL1489" s="14" t="s">
        <v>782</v>
      </c>
      <c r="AM1489" s="22" t="s">
        <v>782</v>
      </c>
      <c r="AN1489" s="23" t="s">
        <v>782</v>
      </c>
      <c r="AO1489" s="23" t="s">
        <v>782</v>
      </c>
      <c r="AP1489" s="23" t="s">
        <v>782</v>
      </c>
      <c r="AQ1489" s="14" t="s">
        <v>782</v>
      </c>
      <c r="AR1489" s="13">
        <v>343</v>
      </c>
      <c r="AS1489" s="19">
        <v>5895.4900000000052</v>
      </c>
      <c r="AT1489" s="23">
        <v>5.895490000000005</v>
      </c>
      <c r="AU1489" s="19">
        <v>5.2351951200000055</v>
      </c>
      <c r="AV1489" s="14">
        <v>6.9487698332859216</v>
      </c>
      <c r="AW1489" s="13">
        <v>0</v>
      </c>
      <c r="AX1489" s="22" t="s">
        <v>782</v>
      </c>
      <c r="AY1489" s="19">
        <v>0</v>
      </c>
      <c r="AZ1489" s="23">
        <v>0</v>
      </c>
      <c r="BA1489" s="19">
        <v>0</v>
      </c>
      <c r="BB1489" s="14">
        <v>0</v>
      </c>
      <c r="BC1489" s="13">
        <v>20</v>
      </c>
      <c r="BD1489" s="19">
        <v>39825.000000000015</v>
      </c>
      <c r="BE1489" s="44">
        <v>39.825000000000017</v>
      </c>
      <c r="BF1489" s="19">
        <v>53.050570356186789</v>
      </c>
      <c r="BG1489" s="14">
        <v>70.414988263070271</v>
      </c>
      <c r="BH1489" s="22">
        <v>364</v>
      </c>
      <c r="BI1489" s="23">
        <v>45.999490000000023</v>
      </c>
      <c r="BJ1489" s="23">
        <v>59.954464476186793</v>
      </c>
      <c r="BK1489" s="14">
        <v>79.578652671677077</v>
      </c>
      <c r="BL1489" t="s">
        <v>556</v>
      </c>
    </row>
    <row r="1490" spans="1:64">
      <c r="A1490" t="s">
        <v>2411</v>
      </c>
      <c r="B1490" t="s">
        <v>2408</v>
      </c>
      <c r="C1490" t="s">
        <v>556</v>
      </c>
      <c r="D1490" t="s">
        <v>942</v>
      </c>
      <c r="E1490">
        <v>2017</v>
      </c>
      <c r="F1490" s="23">
        <v>30.27</v>
      </c>
      <c r="G1490" s="23">
        <v>6.14</v>
      </c>
      <c r="H1490" s="22">
        <v>8745</v>
      </c>
      <c r="I1490" s="34">
        <v>68.692066506425206</v>
      </c>
      <c r="J1490" s="13">
        <v>1</v>
      </c>
      <c r="K1490" s="13">
        <v>1</v>
      </c>
      <c r="L1490" s="19">
        <v>279</v>
      </c>
      <c r="M1490" s="19">
        <v>0.27900000000000003</v>
      </c>
      <c r="N1490" s="19">
        <v>1.6686989999999999</v>
      </c>
      <c r="O1490" s="17">
        <v>2.4292455954049887</v>
      </c>
      <c r="P1490" s="13">
        <v>0</v>
      </c>
      <c r="Q1490" s="13">
        <v>0</v>
      </c>
      <c r="R1490" s="19">
        <v>0</v>
      </c>
      <c r="S1490" s="19">
        <v>0</v>
      </c>
      <c r="T1490" s="19">
        <v>0</v>
      </c>
      <c r="U1490" s="17">
        <v>0</v>
      </c>
      <c r="V1490" s="13">
        <v>0</v>
      </c>
      <c r="W1490" s="13">
        <v>0</v>
      </c>
      <c r="X1490" s="19">
        <v>0</v>
      </c>
      <c r="Y1490" s="19">
        <v>0</v>
      </c>
      <c r="Z1490" s="19">
        <v>0</v>
      </c>
      <c r="AA1490" s="14">
        <v>0</v>
      </c>
      <c r="AB1490" s="13">
        <v>0</v>
      </c>
      <c r="AC1490" s="22" t="s">
        <v>782</v>
      </c>
      <c r="AD1490" s="19">
        <v>0</v>
      </c>
      <c r="AE1490" s="19">
        <v>0</v>
      </c>
      <c r="AF1490" s="19">
        <v>0</v>
      </c>
      <c r="AG1490" s="14">
        <v>0</v>
      </c>
      <c r="AH1490" s="22" t="s">
        <v>782</v>
      </c>
      <c r="AI1490" s="23" t="s">
        <v>782</v>
      </c>
      <c r="AJ1490" s="23" t="s">
        <v>782</v>
      </c>
      <c r="AK1490" s="23" t="s">
        <v>782</v>
      </c>
      <c r="AL1490" s="14" t="s">
        <v>782</v>
      </c>
      <c r="AM1490" s="22" t="s">
        <v>782</v>
      </c>
      <c r="AN1490" s="23" t="s">
        <v>782</v>
      </c>
      <c r="AO1490" s="23" t="s">
        <v>782</v>
      </c>
      <c r="AP1490" s="23" t="s">
        <v>782</v>
      </c>
      <c r="AQ1490" s="14" t="s">
        <v>782</v>
      </c>
      <c r="AR1490" s="13">
        <v>344</v>
      </c>
      <c r="AS1490" s="19">
        <v>5904.2400000000052</v>
      </c>
      <c r="AT1490" s="19">
        <v>5.9042399999999944</v>
      </c>
      <c r="AU1490" s="19">
        <v>5.2429651200000054</v>
      </c>
      <c r="AV1490" s="14">
        <v>7.6325628076855097</v>
      </c>
      <c r="AW1490" s="13">
        <v>0</v>
      </c>
      <c r="AX1490" s="22" t="s">
        <v>782</v>
      </c>
      <c r="AY1490" s="19">
        <v>0</v>
      </c>
      <c r="AZ1490" s="19">
        <v>0</v>
      </c>
      <c r="BA1490" s="19">
        <v>0</v>
      </c>
      <c r="BB1490" s="14">
        <v>0</v>
      </c>
      <c r="BC1490" s="13">
        <v>20</v>
      </c>
      <c r="BD1490" s="19">
        <v>39825</v>
      </c>
      <c r="BE1490" s="19">
        <v>39.825000000000017</v>
      </c>
      <c r="BF1490" s="19">
        <v>53.050570356186789</v>
      </c>
      <c r="BG1490" s="14">
        <v>77.229544915823183</v>
      </c>
      <c r="BH1490" s="22">
        <v>365</v>
      </c>
      <c r="BI1490" s="23">
        <v>46.008240000000015</v>
      </c>
      <c r="BJ1490" s="23">
        <v>59.962234476186794</v>
      </c>
      <c r="BK1490" s="14">
        <v>87.291353318913693</v>
      </c>
      <c r="BL1490" t="s">
        <v>556</v>
      </c>
    </row>
    <row r="1491" spans="1:64">
      <c r="A1491" t="s">
        <v>2412</v>
      </c>
      <c r="B1491" t="s">
        <v>2408</v>
      </c>
      <c r="C1491" t="s">
        <v>556</v>
      </c>
      <c r="D1491" t="s">
        <v>942</v>
      </c>
      <c r="E1491">
        <v>2018</v>
      </c>
      <c r="F1491" s="23">
        <v>30.27</v>
      </c>
      <c r="G1491" s="23">
        <v>6.17</v>
      </c>
      <c r="H1491" s="22">
        <v>8784</v>
      </c>
      <c r="I1491" s="34">
        <v>68.696948671777477</v>
      </c>
      <c r="J1491" s="13">
        <v>1</v>
      </c>
      <c r="K1491" s="13">
        <v>1</v>
      </c>
      <c r="L1491" s="19">
        <v>279</v>
      </c>
      <c r="M1491" s="19">
        <v>0.27900000000000003</v>
      </c>
      <c r="N1491" s="19">
        <v>1.6686989999999999</v>
      </c>
      <c r="O1491" s="17">
        <v>2.4290729534040363</v>
      </c>
      <c r="P1491" s="13">
        <v>0</v>
      </c>
      <c r="Q1491" s="13">
        <v>0</v>
      </c>
      <c r="R1491" s="19">
        <v>0</v>
      </c>
      <c r="S1491" s="19">
        <v>0</v>
      </c>
      <c r="T1491" s="19">
        <v>0</v>
      </c>
      <c r="U1491" s="17">
        <v>0</v>
      </c>
      <c r="V1491" s="13">
        <v>0</v>
      </c>
      <c r="W1491" s="13">
        <v>0</v>
      </c>
      <c r="X1491" s="19">
        <v>0</v>
      </c>
      <c r="Y1491" s="19">
        <v>0</v>
      </c>
      <c r="Z1491" s="19">
        <v>0</v>
      </c>
      <c r="AA1491" s="14">
        <v>0</v>
      </c>
      <c r="AB1491" s="13">
        <v>0</v>
      </c>
      <c r="AC1491" s="22" t="s">
        <v>782</v>
      </c>
      <c r="AD1491" s="19">
        <v>0</v>
      </c>
      <c r="AE1491" s="19">
        <v>0</v>
      </c>
      <c r="AF1491" s="19">
        <v>0</v>
      </c>
      <c r="AG1491" s="14">
        <v>0</v>
      </c>
      <c r="AH1491" s="22" t="s">
        <v>782</v>
      </c>
      <c r="AI1491" s="23" t="s">
        <v>782</v>
      </c>
      <c r="AJ1491" s="23" t="s">
        <v>782</v>
      </c>
      <c r="AK1491" s="23" t="s">
        <v>782</v>
      </c>
      <c r="AL1491" s="14" t="s">
        <v>782</v>
      </c>
      <c r="AM1491" s="22" t="s">
        <v>782</v>
      </c>
      <c r="AN1491" s="23" t="s">
        <v>782</v>
      </c>
      <c r="AO1491" s="23" t="s">
        <v>782</v>
      </c>
      <c r="AP1491" s="23" t="s">
        <v>782</v>
      </c>
      <c r="AQ1491" s="14" t="s">
        <v>782</v>
      </c>
      <c r="AR1491" s="13">
        <v>365</v>
      </c>
      <c r="AS1491" s="19">
        <v>6060.6100000000069</v>
      </c>
      <c r="AT1491" s="19">
        <v>6.0606099999999952</v>
      </c>
      <c r="AU1491" s="19">
        <v>5.381821680000006</v>
      </c>
      <c r="AV1491" s="14">
        <v>7.8341495278246631</v>
      </c>
      <c r="AW1491" s="13">
        <v>0</v>
      </c>
      <c r="AX1491" s="22" t="s">
        <v>782</v>
      </c>
      <c r="AY1491" s="19">
        <v>0</v>
      </c>
      <c r="AZ1491" s="19">
        <v>0</v>
      </c>
      <c r="BA1491" s="19">
        <v>0</v>
      </c>
      <c r="BB1491" s="14">
        <v>0</v>
      </c>
      <c r="BC1491" s="13">
        <v>20</v>
      </c>
      <c r="BD1491" s="19">
        <v>39825</v>
      </c>
      <c r="BE1491" s="19">
        <v>39.825000000000017</v>
      </c>
      <c r="BF1491" s="19">
        <v>53.455296098612031</v>
      </c>
      <c r="BG1491" s="14">
        <v>77.813202961913902</v>
      </c>
      <c r="BH1491" s="22">
        <v>386</v>
      </c>
      <c r="BI1491" s="23">
        <v>46.164610000000017</v>
      </c>
      <c r="BJ1491" s="23">
        <v>60.505816778612036</v>
      </c>
      <c r="BK1491" s="14">
        <v>88.076425443142597</v>
      </c>
      <c r="BL1491" t="s">
        <v>556</v>
      </c>
    </row>
    <row r="1492" spans="1:64">
      <c r="A1492" t="s">
        <v>2413</v>
      </c>
      <c r="B1492" t="s">
        <v>2408</v>
      </c>
      <c r="C1492" t="s">
        <v>556</v>
      </c>
      <c r="D1492" t="s">
        <v>942</v>
      </c>
      <c r="E1492">
        <v>2019</v>
      </c>
      <c r="F1492" s="23">
        <v>30.27</v>
      </c>
      <c r="G1492" s="23">
        <v>6.24</v>
      </c>
      <c r="H1492" s="22">
        <v>8842</v>
      </c>
      <c r="I1492" s="34">
        <v>70.43795142168328</v>
      </c>
      <c r="J1492" s="22">
        <v>1</v>
      </c>
      <c r="K1492" s="22">
        <v>1</v>
      </c>
      <c r="L1492" s="23">
        <v>279</v>
      </c>
      <c r="M1492" s="23">
        <v>0.27900000000000003</v>
      </c>
      <c r="N1492" s="23">
        <v>1.6686989999999999</v>
      </c>
      <c r="O1492" s="14">
        <v>2.3690339743275319</v>
      </c>
      <c r="P1492" s="22">
        <v>0</v>
      </c>
      <c r="Q1492" s="22">
        <v>0</v>
      </c>
      <c r="R1492" s="23">
        <v>0</v>
      </c>
      <c r="S1492" s="23">
        <v>0</v>
      </c>
      <c r="T1492" s="23">
        <v>0</v>
      </c>
      <c r="U1492" s="14">
        <v>0</v>
      </c>
      <c r="V1492" s="22">
        <v>0</v>
      </c>
      <c r="W1492" s="22">
        <v>0</v>
      </c>
      <c r="X1492" s="23">
        <v>0</v>
      </c>
      <c r="Y1492" s="23">
        <v>0</v>
      </c>
      <c r="Z1492" s="23">
        <v>0</v>
      </c>
      <c r="AA1492" s="14">
        <v>0</v>
      </c>
      <c r="AB1492" s="22">
        <v>0</v>
      </c>
      <c r="AC1492" s="22">
        <v>0</v>
      </c>
      <c r="AD1492" s="23">
        <v>0</v>
      </c>
      <c r="AE1492" s="23">
        <v>0</v>
      </c>
      <c r="AF1492" s="23">
        <v>0</v>
      </c>
      <c r="AG1492" s="14">
        <v>0</v>
      </c>
      <c r="AH1492" s="22">
        <v>0</v>
      </c>
      <c r="AI1492" s="23">
        <v>0</v>
      </c>
      <c r="AJ1492" s="23">
        <v>0</v>
      </c>
      <c r="AK1492" s="23">
        <v>0</v>
      </c>
      <c r="AL1492" s="14">
        <v>0</v>
      </c>
      <c r="AM1492" s="22">
        <v>382</v>
      </c>
      <c r="AN1492" s="23">
        <v>6238.5600000000077</v>
      </c>
      <c r="AO1492" s="23">
        <v>6.2385599999999961</v>
      </c>
      <c r="AP1492" s="23">
        <v>5.5398412800000045</v>
      </c>
      <c r="AQ1492" s="14">
        <v>7.8648529211692075</v>
      </c>
      <c r="AR1492" s="22">
        <v>382</v>
      </c>
      <c r="AS1492" s="23">
        <v>6238.5600000000077</v>
      </c>
      <c r="AT1492" s="23">
        <v>6.2385599999999961</v>
      </c>
      <c r="AU1492" s="23">
        <v>5.5398412800000045</v>
      </c>
      <c r="AV1492" s="14">
        <v>7.8648529211692075</v>
      </c>
      <c r="AW1492" s="22">
        <v>0</v>
      </c>
      <c r="AX1492" s="22" t="s">
        <v>782</v>
      </c>
      <c r="AY1492" s="23">
        <v>0</v>
      </c>
      <c r="AZ1492" s="23">
        <v>0</v>
      </c>
      <c r="BA1492" s="23">
        <v>0</v>
      </c>
      <c r="BB1492" s="14">
        <v>0</v>
      </c>
      <c r="BC1492" s="22">
        <v>20</v>
      </c>
      <c r="BD1492" s="23">
        <v>39825</v>
      </c>
      <c r="BE1492" s="23">
        <v>39.825000000000003</v>
      </c>
      <c r="BF1492" s="23">
        <v>54.860948290769876</v>
      </c>
      <c r="BG1492" s="14">
        <v>77.885496644187953</v>
      </c>
      <c r="BH1492" s="22">
        <v>403</v>
      </c>
      <c r="BI1492" s="23">
        <v>46.342559999999999</v>
      </c>
      <c r="BJ1492" s="23">
        <v>62.069488570769877</v>
      </c>
      <c r="BK1492" s="14">
        <v>88.119383539684691</v>
      </c>
      <c r="BL1492" t="s">
        <v>556</v>
      </c>
    </row>
    <row r="1493" spans="1:64">
      <c r="A1493" t="s">
        <v>2414</v>
      </c>
      <c r="B1493" t="s">
        <v>2408</v>
      </c>
      <c r="C1493" t="s">
        <v>556</v>
      </c>
      <c r="D1493" t="s">
        <v>942</v>
      </c>
      <c r="E1493">
        <v>2020</v>
      </c>
      <c r="F1493" s="23">
        <v>30.27</v>
      </c>
      <c r="G1493" s="23">
        <v>6.29</v>
      </c>
      <c r="H1493" s="22">
        <v>8912</v>
      </c>
      <c r="I1493" s="34">
        <v>71.197975139549456</v>
      </c>
      <c r="J1493" s="22">
        <v>1</v>
      </c>
      <c r="K1493" s="22">
        <v>1</v>
      </c>
      <c r="L1493" s="23">
        <v>279</v>
      </c>
      <c r="M1493" s="23">
        <v>0.27900000000000003</v>
      </c>
      <c r="N1493" s="23">
        <v>1.6686989999999999</v>
      </c>
      <c r="O1493" s="14">
        <v>2.3437450246714411</v>
      </c>
      <c r="P1493" s="22">
        <v>0</v>
      </c>
      <c r="Q1493" s="22">
        <v>0</v>
      </c>
      <c r="R1493" s="23">
        <v>0</v>
      </c>
      <c r="S1493" s="23">
        <v>0</v>
      </c>
      <c r="T1493" s="23">
        <v>0</v>
      </c>
      <c r="U1493" s="14">
        <v>0</v>
      </c>
      <c r="V1493" s="22">
        <v>0</v>
      </c>
      <c r="W1493" s="22">
        <v>0</v>
      </c>
      <c r="X1493" s="23">
        <v>0</v>
      </c>
      <c r="Y1493" s="23">
        <v>0</v>
      </c>
      <c r="Z1493" s="23">
        <v>0</v>
      </c>
      <c r="AA1493" s="14">
        <v>0</v>
      </c>
      <c r="AB1493" s="22">
        <v>0</v>
      </c>
      <c r="AC1493" s="22">
        <v>0</v>
      </c>
      <c r="AD1493" s="23">
        <v>0</v>
      </c>
      <c r="AE1493" s="23">
        <v>0</v>
      </c>
      <c r="AF1493" s="23">
        <v>0</v>
      </c>
      <c r="AG1493" s="14">
        <v>0</v>
      </c>
      <c r="AH1493" s="22">
        <v>1</v>
      </c>
      <c r="AI1493" s="23">
        <v>5</v>
      </c>
      <c r="AJ1493" s="23">
        <v>5.0000000000000001E-3</v>
      </c>
      <c r="AK1493" s="23">
        <v>4.4400000000000004E-3</v>
      </c>
      <c r="AL1493" s="14">
        <v>6.2361324058690035E-3</v>
      </c>
      <c r="AM1493" s="22">
        <v>422</v>
      </c>
      <c r="AN1493" s="23">
        <v>6675.6950000000052</v>
      </c>
      <c r="AO1493" s="23">
        <v>6.6756949999999984</v>
      </c>
      <c r="AP1493" s="23">
        <v>5.9280171600000022</v>
      </c>
      <c r="AQ1493" s="14">
        <v>8.3261035842395366</v>
      </c>
      <c r="AR1493" s="22">
        <v>423</v>
      </c>
      <c r="AS1493" s="23">
        <v>6680.6950000000052</v>
      </c>
      <c r="AT1493" s="23">
        <v>6.6806949999999983</v>
      </c>
      <c r="AU1493" s="23">
        <v>5.932457160000002</v>
      </c>
      <c r="AV1493" s="14">
        <v>8.3323397166454072</v>
      </c>
      <c r="AW1493" s="22">
        <v>0</v>
      </c>
      <c r="AX1493" s="22">
        <v>0</v>
      </c>
      <c r="AY1493" s="23">
        <v>0</v>
      </c>
      <c r="AZ1493" s="23">
        <v>0</v>
      </c>
      <c r="BA1493" s="23">
        <v>0</v>
      </c>
      <c r="BB1493" s="14">
        <v>0</v>
      </c>
      <c r="BC1493" s="22">
        <v>23</v>
      </c>
      <c r="BD1493" s="23">
        <v>53325</v>
      </c>
      <c r="BE1493" s="23">
        <v>53.32500000000001</v>
      </c>
      <c r="BF1493" s="23">
        <v>90.650060707812202</v>
      </c>
      <c r="BG1493" s="14">
        <v>127.32112188603155</v>
      </c>
      <c r="BH1493" s="22">
        <v>447</v>
      </c>
      <c r="BI1493" s="23">
        <v>60.284695000000013</v>
      </c>
      <c r="BJ1493" s="23">
        <v>98.251216867812204</v>
      </c>
      <c r="BK1493" s="14">
        <v>137.99720662734839</v>
      </c>
      <c r="BL1493" t="s">
        <v>556</v>
      </c>
    </row>
    <row r="1494" spans="1:64">
      <c r="A1494" t="s">
        <v>2415</v>
      </c>
      <c r="B1494" t="s">
        <v>2408</v>
      </c>
      <c r="C1494" t="s">
        <v>556</v>
      </c>
      <c r="D1494" t="s">
        <v>942</v>
      </c>
      <c r="E1494">
        <v>2021</v>
      </c>
      <c r="F1494" s="23">
        <v>30.27</v>
      </c>
      <c r="G1494" s="23">
        <v>6.36</v>
      </c>
      <c r="H1494" s="22">
        <v>8998</v>
      </c>
      <c r="I1494" s="34">
        <v>66.819999999999993</v>
      </c>
      <c r="J1494" s="22">
        <v>2</v>
      </c>
      <c r="K1494" s="22">
        <v>4</v>
      </c>
      <c r="L1494" s="23">
        <v>1539</v>
      </c>
      <c r="M1494" s="23">
        <v>1.5389999999999999</v>
      </c>
      <c r="N1494" s="23">
        <v>9.2047589999999992</v>
      </c>
      <c r="O1494" s="14">
        <v>13.78</v>
      </c>
      <c r="P1494" s="22">
        <v>0</v>
      </c>
      <c r="Q1494" s="22">
        <v>0</v>
      </c>
      <c r="R1494" s="23">
        <v>0</v>
      </c>
      <c r="S1494" s="23">
        <v>0</v>
      </c>
      <c r="T1494" s="23">
        <v>0</v>
      </c>
      <c r="U1494" s="14">
        <v>0</v>
      </c>
      <c r="V1494" s="22">
        <v>0</v>
      </c>
      <c r="W1494" s="22">
        <v>0</v>
      </c>
      <c r="X1494" s="23">
        <v>0</v>
      </c>
      <c r="Y1494" s="23">
        <v>0</v>
      </c>
      <c r="Z1494" s="23">
        <v>0</v>
      </c>
      <c r="AA1494" s="14">
        <v>0</v>
      </c>
      <c r="AB1494" s="22">
        <v>0</v>
      </c>
      <c r="AC1494" s="22">
        <v>0</v>
      </c>
      <c r="AD1494" s="23">
        <v>0</v>
      </c>
      <c r="AE1494" s="23">
        <v>0</v>
      </c>
      <c r="AF1494" s="23">
        <v>0</v>
      </c>
      <c r="AG1494" s="14">
        <v>0</v>
      </c>
      <c r="AH1494" s="22">
        <v>1</v>
      </c>
      <c r="AI1494" s="23">
        <v>5</v>
      </c>
      <c r="AJ1494" s="23">
        <v>5.0000000000000001E-3</v>
      </c>
      <c r="AK1494" s="23">
        <v>4.4741149999999999E-3</v>
      </c>
      <c r="AL1494" s="14">
        <v>0.01</v>
      </c>
      <c r="AM1494" s="22">
        <v>473</v>
      </c>
      <c r="AN1494" s="23">
        <v>7136.08</v>
      </c>
      <c r="AO1494" s="23">
        <v>7.1360799999999998</v>
      </c>
      <c r="AP1494" s="23">
        <v>6.3855278889999996</v>
      </c>
      <c r="AQ1494" s="14">
        <v>9.56</v>
      </c>
      <c r="AR1494" s="22">
        <v>474</v>
      </c>
      <c r="AS1494" s="23">
        <v>7141.08</v>
      </c>
      <c r="AT1494" s="23">
        <v>7.1410799999999997</v>
      </c>
      <c r="AU1494" s="23">
        <v>6.3900020040000003</v>
      </c>
      <c r="AV1494" s="14">
        <v>9.56</v>
      </c>
      <c r="AW1494" s="22">
        <v>0</v>
      </c>
      <c r="AX1494" s="22">
        <v>0</v>
      </c>
      <c r="AY1494" s="23">
        <v>0</v>
      </c>
      <c r="AZ1494" s="23">
        <v>0</v>
      </c>
      <c r="BA1494" s="23">
        <v>0</v>
      </c>
      <c r="BB1494" s="14">
        <v>0</v>
      </c>
      <c r="BC1494" s="22">
        <v>24</v>
      </c>
      <c r="BD1494" s="23">
        <v>57025</v>
      </c>
      <c r="BE1494" s="23">
        <v>57.024999999999999</v>
      </c>
      <c r="BF1494" s="23">
        <v>88.056686069999998</v>
      </c>
      <c r="BG1494" s="14">
        <v>131.78</v>
      </c>
      <c r="BH1494" s="22">
        <v>500</v>
      </c>
      <c r="BI1494" s="23">
        <v>65.709999999999994</v>
      </c>
      <c r="BJ1494" s="23">
        <v>103.65</v>
      </c>
      <c r="BK1494" s="14">
        <v>155.12</v>
      </c>
      <c r="BL1494" t="s">
        <v>556</v>
      </c>
    </row>
    <row r="1495" spans="1:64">
      <c r="A1495" t="s">
        <v>2416</v>
      </c>
      <c r="B1495" t="s">
        <v>2408</v>
      </c>
      <c r="C1495" t="s">
        <v>556</v>
      </c>
      <c r="D1495" s="111" t="s">
        <v>942</v>
      </c>
      <c r="E1495" s="110">
        <v>2022</v>
      </c>
      <c r="F1495" s="23"/>
      <c r="G1495" s="23"/>
      <c r="H1495" s="22">
        <v>9164</v>
      </c>
      <c r="I1495" s="34">
        <v>66.416439799954958</v>
      </c>
      <c r="J1495" s="22">
        <v>2</v>
      </c>
      <c r="K1495" s="22">
        <v>4</v>
      </c>
      <c r="L1495" s="23">
        <v>1539</v>
      </c>
      <c r="M1495" s="23">
        <v>1.5390000000000001</v>
      </c>
      <c r="N1495" s="23">
        <v>9.1078019999999995</v>
      </c>
      <c r="O1495" s="14">
        <v>13.713174068698239</v>
      </c>
      <c r="P1495" s="22">
        <v>0</v>
      </c>
      <c r="Q1495" s="22">
        <v>0</v>
      </c>
      <c r="R1495" s="23">
        <v>0</v>
      </c>
      <c r="S1495" s="23">
        <v>0</v>
      </c>
      <c r="T1495" s="23">
        <v>0</v>
      </c>
      <c r="U1495" s="14">
        <v>0</v>
      </c>
      <c r="V1495" s="22">
        <v>0</v>
      </c>
      <c r="W1495" s="22">
        <v>0</v>
      </c>
      <c r="X1495" s="23">
        <v>0</v>
      </c>
      <c r="Y1495" s="23">
        <v>0</v>
      </c>
      <c r="Z1495" s="23">
        <v>0</v>
      </c>
      <c r="AA1495" s="14">
        <v>0</v>
      </c>
      <c r="AB1495" s="22">
        <v>0</v>
      </c>
      <c r="AC1495" s="22">
        <v>0</v>
      </c>
      <c r="AD1495" s="23">
        <v>0</v>
      </c>
      <c r="AE1495" s="23">
        <v>0</v>
      </c>
      <c r="AF1495" s="23">
        <v>0</v>
      </c>
      <c r="AG1495" s="14">
        <v>0</v>
      </c>
      <c r="AH1495" s="22">
        <v>1</v>
      </c>
      <c r="AI1495" s="23">
        <v>5</v>
      </c>
      <c r="AJ1495" s="23">
        <v>5.0000000000000001E-3</v>
      </c>
      <c r="AK1495" s="23">
        <v>5.1218195912400002E-3</v>
      </c>
      <c r="AL1495" s="14">
        <v>7.7116744087259454E-3</v>
      </c>
      <c r="AM1495" s="22">
        <v>542</v>
      </c>
      <c r="AN1495" s="23">
        <v>7784.7200000000012</v>
      </c>
      <c r="AO1495" s="23">
        <v>7.784720000000001</v>
      </c>
      <c r="AP1495" s="23">
        <v>7.9743862816635707</v>
      </c>
      <c r="AQ1495" s="14">
        <v>12.00664520061941</v>
      </c>
      <c r="AR1495" s="22">
        <v>543</v>
      </c>
      <c r="AS1495" s="23">
        <v>7789.72</v>
      </c>
      <c r="AT1495" s="23">
        <v>7.78972</v>
      </c>
      <c r="AU1495" s="23">
        <v>7.9795081012548099</v>
      </c>
      <c r="AV1495" s="14">
        <v>12.014356875028133</v>
      </c>
      <c r="AW1495" s="22">
        <v>0</v>
      </c>
      <c r="AX1495" s="22">
        <v>0</v>
      </c>
      <c r="AY1495" s="23">
        <v>0</v>
      </c>
      <c r="AZ1495" s="23">
        <v>0</v>
      </c>
      <c r="BA1495" s="23">
        <v>0</v>
      </c>
      <c r="BB1495" s="14">
        <v>0</v>
      </c>
      <c r="BC1495" s="22">
        <v>22</v>
      </c>
      <c r="BD1495" s="23">
        <v>52150</v>
      </c>
      <c r="BE1495" s="23">
        <v>52.14999999999997</v>
      </c>
      <c r="BF1495" s="23">
        <v>91.692981611066443</v>
      </c>
      <c r="BG1495" s="14">
        <v>138.05765844607743</v>
      </c>
      <c r="BH1495" s="22">
        <v>567</v>
      </c>
      <c r="BI1495" s="23">
        <v>61.478719999999974</v>
      </c>
      <c r="BJ1495" s="23">
        <v>108.78029171232126</v>
      </c>
      <c r="BK1495" s="14">
        <v>163.7851893898038</v>
      </c>
      <c r="BL1495" t="s">
        <v>556</v>
      </c>
    </row>
    <row r="1496" spans="1:64">
      <c r="A1496" t="s">
        <v>2417</v>
      </c>
      <c r="B1496" t="s">
        <v>2408</v>
      </c>
      <c r="C1496" t="s">
        <v>556</v>
      </c>
      <c r="D1496" t="s">
        <v>942</v>
      </c>
      <c r="E1496">
        <v>2023</v>
      </c>
      <c r="F1496">
        <v>30.27</v>
      </c>
      <c r="G1496">
        <v>6.43</v>
      </c>
      <c r="H1496">
        <v>9199</v>
      </c>
      <c r="I1496">
        <v>66.416439799954958</v>
      </c>
      <c r="J1496">
        <v>2</v>
      </c>
      <c r="K1496">
        <v>4</v>
      </c>
      <c r="L1496">
        <v>1539</v>
      </c>
      <c r="M1496">
        <v>1.5389999999999999</v>
      </c>
      <c r="N1496">
        <v>9.1078019999999995</v>
      </c>
      <c r="O1496">
        <v>13.713174068698237</v>
      </c>
      <c r="P1496">
        <v>0</v>
      </c>
      <c r="Q1496">
        <v>0</v>
      </c>
      <c r="R1496">
        <v>0</v>
      </c>
      <c r="S1496">
        <v>0</v>
      </c>
      <c r="T1496">
        <v>0</v>
      </c>
      <c r="U1496">
        <v>0</v>
      </c>
      <c r="V1496">
        <v>0</v>
      </c>
      <c r="W1496">
        <v>0</v>
      </c>
      <c r="X1496">
        <v>0</v>
      </c>
      <c r="Y1496">
        <v>0</v>
      </c>
      <c r="Z1496">
        <v>0</v>
      </c>
      <c r="AA1496">
        <v>0</v>
      </c>
      <c r="AG1496">
        <v>0</v>
      </c>
      <c r="AH1496">
        <v>1</v>
      </c>
      <c r="AI1496">
        <v>5</v>
      </c>
      <c r="AJ1496">
        <v>5.0000000000000001E-3</v>
      </c>
      <c r="AK1496">
        <v>4.6899999999999997E-3</v>
      </c>
      <c r="AL1496">
        <v>7.6270000000000001E-3</v>
      </c>
      <c r="AM1496">
        <v>678</v>
      </c>
      <c r="AN1496">
        <v>9452.2549999999992</v>
      </c>
      <c r="AO1496">
        <v>9.4522549999999992</v>
      </c>
      <c r="AP1496">
        <v>8.8660949999999996</v>
      </c>
      <c r="AQ1496">
        <v>13.349247606021201</v>
      </c>
      <c r="AR1496">
        <v>720</v>
      </c>
      <c r="AS1496">
        <v>9496.8459999999905</v>
      </c>
      <c r="AT1496">
        <v>9.4968459999999997</v>
      </c>
      <c r="AU1496">
        <v>8.90792032661086</v>
      </c>
      <c r="AV1496">
        <v>13.412221964082002</v>
      </c>
      <c r="AW1496">
        <v>0</v>
      </c>
      <c r="AX1496">
        <v>0</v>
      </c>
      <c r="AY1496">
        <v>0</v>
      </c>
      <c r="AZ1496">
        <v>0</v>
      </c>
      <c r="BA1496">
        <v>0</v>
      </c>
      <c r="BB1496">
        <v>0</v>
      </c>
      <c r="BC1496">
        <v>17</v>
      </c>
      <c r="BD1496">
        <v>70450</v>
      </c>
      <c r="BE1496">
        <v>70.45</v>
      </c>
      <c r="BF1496">
        <v>194.30500900000001</v>
      </c>
      <c r="BG1496">
        <v>292.55559253889993</v>
      </c>
      <c r="BH1496">
        <v>739</v>
      </c>
      <c r="BI1496">
        <v>81.485846000000009</v>
      </c>
      <c r="BJ1496">
        <v>212.32073132661085</v>
      </c>
      <c r="BK1496">
        <v>319.68098857168013</v>
      </c>
      <c r="BL1496" t="s">
        <v>556</v>
      </c>
    </row>
    <row r="1497" spans="1:64">
      <c r="A1497" t="s">
        <v>2418</v>
      </c>
      <c r="B1497" t="s">
        <v>2408</v>
      </c>
      <c r="C1497" t="s">
        <v>556</v>
      </c>
      <c r="D1497" t="s">
        <v>942</v>
      </c>
      <c r="E1497">
        <v>2024</v>
      </c>
      <c r="F1497">
        <v>30.27</v>
      </c>
      <c r="G1497">
        <v>6.45</v>
      </c>
      <c r="H1497">
        <v>9242</v>
      </c>
      <c r="I1497">
        <v>63.373301084779669</v>
      </c>
      <c r="J1497">
        <v>2</v>
      </c>
      <c r="K1497">
        <v>4</v>
      </c>
      <c r="L1497">
        <v>1539</v>
      </c>
      <c r="M1497">
        <v>1.5390000000000001</v>
      </c>
      <c r="N1497">
        <v>9.1078019999999995</v>
      </c>
      <c r="O1497">
        <v>14.371670473368184</v>
      </c>
      <c r="P1497">
        <v>0</v>
      </c>
      <c r="Q1497">
        <v>0</v>
      </c>
      <c r="R1497">
        <v>0</v>
      </c>
      <c r="S1497">
        <v>0</v>
      </c>
      <c r="T1497">
        <v>0</v>
      </c>
      <c r="U1497">
        <v>0</v>
      </c>
      <c r="V1497">
        <v>0</v>
      </c>
      <c r="W1497">
        <v>0</v>
      </c>
      <c r="X1497">
        <v>0</v>
      </c>
      <c r="Y1497">
        <v>0</v>
      </c>
      <c r="Z1497">
        <v>0</v>
      </c>
      <c r="AA1497">
        <v>0</v>
      </c>
      <c r="AB1497">
        <v>0</v>
      </c>
      <c r="AC1497">
        <v>0</v>
      </c>
      <c r="AD1497">
        <v>0</v>
      </c>
      <c r="AE1497">
        <v>0</v>
      </c>
      <c r="AF1497">
        <v>0</v>
      </c>
      <c r="AG1497">
        <v>0</v>
      </c>
      <c r="AH1497">
        <v>2</v>
      </c>
      <c r="AI1497">
        <v>45</v>
      </c>
      <c r="AJ1497">
        <v>4.4999999999999998E-2</v>
      </c>
      <c r="AK1497">
        <v>4.0587471460439999E-2</v>
      </c>
      <c r="AL1497">
        <v>6.4045064349958353E-2</v>
      </c>
      <c r="AM1497">
        <v>736</v>
      </c>
      <c r="AN1497">
        <v>10555.017999999995</v>
      </c>
      <c r="AO1497">
        <v>10.555017999999992</v>
      </c>
      <c r="AP1497">
        <v>9.5200331519873522</v>
      </c>
      <c r="AQ1497">
        <v>15.022151267221542</v>
      </c>
      <c r="AR1497">
        <v>776</v>
      </c>
      <c r="AS1497">
        <v>10637.888999999986</v>
      </c>
      <c r="AT1497">
        <v>10.637888999999985</v>
      </c>
      <c r="AU1497">
        <v>9.5947781374850862</v>
      </c>
      <c r="AV1497">
        <v>15.14009523450477</v>
      </c>
      <c r="AW1497">
        <v>0</v>
      </c>
      <c r="AX1497">
        <v>0</v>
      </c>
      <c r="AY1497">
        <v>0</v>
      </c>
      <c r="AZ1497">
        <v>0</v>
      </c>
      <c r="BA1497">
        <v>0</v>
      </c>
      <c r="BB1497">
        <v>0</v>
      </c>
      <c r="BC1497">
        <v>17</v>
      </c>
      <c r="BD1497">
        <v>70450</v>
      </c>
      <c r="BE1497">
        <v>70.45</v>
      </c>
      <c r="BF1497">
        <v>160.40453470642731</v>
      </c>
      <c r="BG1497">
        <v>253.11058751987844</v>
      </c>
      <c r="BH1497">
        <v>795</v>
      </c>
      <c r="BI1497">
        <v>82.626888999999991</v>
      </c>
      <c r="BJ1497">
        <v>179.1071148439124</v>
      </c>
      <c r="BK1497">
        <v>282.62235322775138</v>
      </c>
      <c r="BL1497" t="s">
        <v>556</v>
      </c>
    </row>
    <row r="1498" spans="1:64">
      <c r="A1498" t="s">
        <v>2419</v>
      </c>
      <c r="B1498" t="s">
        <v>2420</v>
      </c>
      <c r="C1498" t="s">
        <v>557</v>
      </c>
      <c r="D1498" t="s">
        <v>942</v>
      </c>
      <c r="E1498">
        <v>2012</v>
      </c>
      <c r="F1498" s="23">
        <v>42.43</v>
      </c>
      <c r="G1498" s="23">
        <v>9.6</v>
      </c>
      <c r="H1498" s="22">
        <v>17101</v>
      </c>
      <c r="I1498" s="34">
        <v>142.090619</v>
      </c>
      <c r="J1498" s="22">
        <v>1</v>
      </c>
      <c r="K1498" s="22" t="s">
        <v>782</v>
      </c>
      <c r="L1498" s="23">
        <v>780</v>
      </c>
      <c r="M1498" s="23">
        <v>0.78</v>
      </c>
      <c r="N1498" s="23">
        <v>5.7251629999999993</v>
      </c>
      <c r="O1498" s="14">
        <v>4.0292336259017913</v>
      </c>
      <c r="P1498" s="22">
        <v>1</v>
      </c>
      <c r="Q1498" s="22" t="s">
        <v>782</v>
      </c>
      <c r="R1498" s="23">
        <v>1035</v>
      </c>
      <c r="S1498" s="23">
        <v>1.0349999999999999</v>
      </c>
      <c r="T1498" s="23">
        <v>1.187298</v>
      </c>
      <c r="U1498" s="14">
        <v>0.83559210900474712</v>
      </c>
      <c r="V1498" s="22">
        <v>0</v>
      </c>
      <c r="W1498" s="22" t="s">
        <v>782</v>
      </c>
      <c r="X1498" s="23">
        <v>0</v>
      </c>
      <c r="Y1498" s="23">
        <v>0</v>
      </c>
      <c r="Z1498" s="23">
        <v>0</v>
      </c>
      <c r="AA1498" s="14">
        <v>0</v>
      </c>
      <c r="AB1498" s="22">
        <v>0</v>
      </c>
      <c r="AC1498" s="22" t="s">
        <v>782</v>
      </c>
      <c r="AD1498" s="23">
        <v>0</v>
      </c>
      <c r="AE1498" s="23">
        <v>0</v>
      </c>
      <c r="AF1498" s="23">
        <v>0</v>
      </c>
      <c r="AG1498" s="14">
        <v>0</v>
      </c>
      <c r="AH1498" s="22" t="s">
        <v>782</v>
      </c>
      <c r="AI1498" s="23" t="s">
        <v>782</v>
      </c>
      <c r="AJ1498" s="23" t="s">
        <v>782</v>
      </c>
      <c r="AK1498" s="23" t="s">
        <v>782</v>
      </c>
      <c r="AL1498" s="14" t="s">
        <v>782</v>
      </c>
      <c r="AM1498" s="22" t="s">
        <v>782</v>
      </c>
      <c r="AN1498" s="23" t="s">
        <v>782</v>
      </c>
      <c r="AO1498" s="23" t="s">
        <v>782</v>
      </c>
      <c r="AP1498" s="23" t="s">
        <v>782</v>
      </c>
      <c r="AQ1498" s="14" t="s">
        <v>782</v>
      </c>
      <c r="AR1498" s="22">
        <v>311</v>
      </c>
      <c r="AS1498" s="23">
        <v>3714.1950000000002</v>
      </c>
      <c r="AT1498" s="23">
        <v>3.7141950000000001</v>
      </c>
      <c r="AU1498" s="23">
        <v>3.0926170000000002</v>
      </c>
      <c r="AV1498" s="14">
        <v>2.1765103296509674</v>
      </c>
      <c r="AW1498" s="22">
        <v>0</v>
      </c>
      <c r="AX1498" s="22" t="s">
        <v>782</v>
      </c>
      <c r="AY1498" s="23">
        <v>0</v>
      </c>
      <c r="AZ1498" s="23">
        <v>0</v>
      </c>
      <c r="BA1498" s="23">
        <v>0</v>
      </c>
      <c r="BB1498" s="14">
        <v>0</v>
      </c>
      <c r="BC1498" s="22">
        <v>1</v>
      </c>
      <c r="BD1498" s="23">
        <v>80</v>
      </c>
      <c r="BE1498" s="23">
        <v>0.08</v>
      </c>
      <c r="BF1498" s="23">
        <v>0.12776000000000001</v>
      </c>
      <c r="BG1498" s="14">
        <v>8.9914451002567591E-2</v>
      </c>
      <c r="BH1498" s="22">
        <v>314</v>
      </c>
      <c r="BI1498" s="23">
        <v>5.6091950000000006</v>
      </c>
      <c r="BJ1498" s="23">
        <v>10.132838</v>
      </c>
      <c r="BK1498" s="14">
        <v>7.1312505155600734</v>
      </c>
      <c r="BL1498" t="s">
        <v>557</v>
      </c>
    </row>
    <row r="1499" spans="1:64">
      <c r="A1499" t="s">
        <v>2421</v>
      </c>
      <c r="B1499" t="s">
        <v>2420</v>
      </c>
      <c r="C1499" t="s">
        <v>557</v>
      </c>
      <c r="D1499" t="s">
        <v>942</v>
      </c>
      <c r="E1499">
        <v>2015</v>
      </c>
      <c r="F1499" s="23">
        <v>42.43</v>
      </c>
      <c r="G1499" s="23">
        <v>9.7799999999999994</v>
      </c>
      <c r="H1499" s="22">
        <v>17898</v>
      </c>
      <c r="I1499" s="34">
        <v>141.55650456188641</v>
      </c>
      <c r="J1499" s="13">
        <v>1</v>
      </c>
      <c r="K1499" s="13">
        <v>1</v>
      </c>
      <c r="L1499" s="19">
        <v>780</v>
      </c>
      <c r="M1499" s="35">
        <v>0.78</v>
      </c>
      <c r="N1499" s="19">
        <v>4.6654568858427394</v>
      </c>
      <c r="O1499" s="17">
        <v>3.2958265678304248</v>
      </c>
      <c r="P1499" s="36">
        <v>1</v>
      </c>
      <c r="Q1499" s="36">
        <v>1</v>
      </c>
      <c r="R1499" s="45">
        <v>1035</v>
      </c>
      <c r="S1499" s="27">
        <v>1.0349999999999999</v>
      </c>
      <c r="T1499" s="23">
        <v>1.9234109999999998</v>
      </c>
      <c r="U1499" s="17">
        <v>1.3587584731290909</v>
      </c>
      <c r="V1499" s="22">
        <v>0</v>
      </c>
      <c r="W1499" s="22">
        <v>0</v>
      </c>
      <c r="X1499" s="23">
        <v>0</v>
      </c>
      <c r="Y1499" s="27">
        <v>0</v>
      </c>
      <c r="Z1499" s="27">
        <v>0</v>
      </c>
      <c r="AA1499" s="14">
        <v>0</v>
      </c>
      <c r="AB1499" s="39">
        <v>1</v>
      </c>
      <c r="AC1499" s="22" t="s">
        <v>782</v>
      </c>
      <c r="AD1499" s="23">
        <v>0</v>
      </c>
      <c r="AE1499" s="23">
        <v>0</v>
      </c>
      <c r="AF1499" s="23">
        <v>0</v>
      </c>
      <c r="AG1499" s="14">
        <v>0</v>
      </c>
      <c r="AH1499" s="22" t="s">
        <v>782</v>
      </c>
      <c r="AI1499" s="23" t="s">
        <v>782</v>
      </c>
      <c r="AJ1499" s="23" t="s">
        <v>782</v>
      </c>
      <c r="AK1499" s="23" t="s">
        <v>782</v>
      </c>
      <c r="AL1499" s="14" t="s">
        <v>782</v>
      </c>
      <c r="AM1499" s="22" t="s">
        <v>782</v>
      </c>
      <c r="AN1499" s="23" t="s">
        <v>782</v>
      </c>
      <c r="AO1499" s="23" t="s">
        <v>782</v>
      </c>
      <c r="AP1499" s="23" t="s">
        <v>782</v>
      </c>
      <c r="AQ1499" s="14" t="s">
        <v>782</v>
      </c>
      <c r="AR1499" s="40">
        <v>373</v>
      </c>
      <c r="AS1499" s="41">
        <v>4497.8699999999972</v>
      </c>
      <c r="AT1499" s="23">
        <v>4.4978699999999971</v>
      </c>
      <c r="AU1499" s="23">
        <v>3.9948406893601045</v>
      </c>
      <c r="AV1499" s="14">
        <v>2.8220820383521259</v>
      </c>
      <c r="AW1499" s="22">
        <v>0</v>
      </c>
      <c r="AX1499" s="22" t="s">
        <v>782</v>
      </c>
      <c r="AY1499" s="23">
        <v>0</v>
      </c>
      <c r="AZ1499" s="23">
        <v>0</v>
      </c>
      <c r="BA1499" s="23">
        <v>0</v>
      </c>
      <c r="BB1499" s="14">
        <v>0</v>
      </c>
      <c r="BC1499" s="42">
        <v>1</v>
      </c>
      <c r="BD1499" s="43">
        <v>80</v>
      </c>
      <c r="BE1499" s="44">
        <v>0.08</v>
      </c>
      <c r="BF1499" s="23">
        <v>0.12695999999999999</v>
      </c>
      <c r="BG1499" s="14">
        <v>8.9688566691398464E-2</v>
      </c>
      <c r="BH1499" s="22">
        <v>377</v>
      </c>
      <c r="BI1499" s="23">
        <v>6.3928699999999976</v>
      </c>
      <c r="BJ1499" s="23">
        <v>10.710668575202844</v>
      </c>
      <c r="BK1499" s="14">
        <v>7.5663556460030392</v>
      </c>
      <c r="BL1499" t="s">
        <v>557</v>
      </c>
    </row>
    <row r="1500" spans="1:64">
      <c r="A1500" t="s">
        <v>2422</v>
      </c>
      <c r="B1500" t="s">
        <v>2420</v>
      </c>
      <c r="C1500" t="s">
        <v>557</v>
      </c>
      <c r="D1500" t="s">
        <v>942</v>
      </c>
      <c r="E1500">
        <v>2016</v>
      </c>
      <c r="F1500" s="23">
        <v>42.43</v>
      </c>
      <c r="G1500" s="23">
        <v>9.81</v>
      </c>
      <c r="H1500" s="22">
        <v>18019</v>
      </c>
      <c r="I1500" s="34">
        <v>152.17619239209213</v>
      </c>
      <c r="J1500" s="13">
        <v>1</v>
      </c>
      <c r="K1500" s="13">
        <v>1</v>
      </c>
      <c r="L1500" s="19">
        <v>780</v>
      </c>
      <c r="M1500" s="35">
        <v>0.78</v>
      </c>
      <c r="N1500" s="19">
        <v>4.6651800000000003</v>
      </c>
      <c r="O1500" s="17">
        <v>3.0656437953052817</v>
      </c>
      <c r="P1500" s="13">
        <v>1</v>
      </c>
      <c r="Q1500" s="13">
        <v>1</v>
      </c>
      <c r="R1500" s="19">
        <v>1035</v>
      </c>
      <c r="S1500" s="27">
        <v>1.0349999999999999</v>
      </c>
      <c r="T1500" s="19">
        <v>2.0623959999999997</v>
      </c>
      <c r="U1500" s="17">
        <v>1.3552685000069515</v>
      </c>
      <c r="V1500" s="13">
        <v>0</v>
      </c>
      <c r="W1500" s="13">
        <v>0</v>
      </c>
      <c r="X1500" s="19">
        <v>0</v>
      </c>
      <c r="Y1500" s="27">
        <v>0</v>
      </c>
      <c r="Z1500" s="19">
        <v>0</v>
      </c>
      <c r="AA1500" s="14">
        <v>0</v>
      </c>
      <c r="AB1500" s="13">
        <v>1</v>
      </c>
      <c r="AC1500" s="22" t="s">
        <v>782</v>
      </c>
      <c r="AD1500" s="19">
        <v>0</v>
      </c>
      <c r="AE1500" s="23">
        <v>0</v>
      </c>
      <c r="AF1500" s="19">
        <v>0</v>
      </c>
      <c r="AG1500" s="14">
        <v>0</v>
      </c>
      <c r="AH1500" s="22" t="s">
        <v>782</v>
      </c>
      <c r="AI1500" s="23" t="s">
        <v>782</v>
      </c>
      <c r="AJ1500" s="23" t="s">
        <v>782</v>
      </c>
      <c r="AK1500" s="23" t="s">
        <v>782</v>
      </c>
      <c r="AL1500" s="14" t="s">
        <v>782</v>
      </c>
      <c r="AM1500" s="22" t="s">
        <v>782</v>
      </c>
      <c r="AN1500" s="23" t="s">
        <v>782</v>
      </c>
      <c r="AO1500" s="23" t="s">
        <v>782</v>
      </c>
      <c r="AP1500" s="23" t="s">
        <v>782</v>
      </c>
      <c r="AQ1500" s="14" t="s">
        <v>782</v>
      </c>
      <c r="AR1500" s="13">
        <v>397</v>
      </c>
      <c r="AS1500" s="19">
        <v>4665.4049999999988</v>
      </c>
      <c r="AT1500" s="23">
        <v>4.6654049999999989</v>
      </c>
      <c r="AU1500" s="19">
        <v>4.1428796400000039</v>
      </c>
      <c r="AV1500" s="14">
        <v>2.7224229854073347</v>
      </c>
      <c r="AW1500" s="13">
        <v>0</v>
      </c>
      <c r="AX1500" s="22" t="s">
        <v>782</v>
      </c>
      <c r="AY1500" s="19">
        <v>0</v>
      </c>
      <c r="AZ1500" s="23">
        <v>0</v>
      </c>
      <c r="BA1500" s="19">
        <v>0</v>
      </c>
      <c r="BB1500" s="14">
        <v>0</v>
      </c>
      <c r="BC1500" s="13">
        <v>1</v>
      </c>
      <c r="BD1500" s="19">
        <v>80</v>
      </c>
      <c r="BE1500" s="44">
        <v>0.08</v>
      </c>
      <c r="BF1500" s="19">
        <v>0.12864</v>
      </c>
      <c r="BG1500" s="14">
        <v>8.4533590949989371E-2</v>
      </c>
      <c r="BH1500" s="22">
        <v>401</v>
      </c>
      <c r="BI1500" s="23">
        <v>6.5604049999999994</v>
      </c>
      <c r="BJ1500" s="23">
        <v>10.999095640000004</v>
      </c>
      <c r="BK1500" s="14">
        <v>7.2278688716695578</v>
      </c>
      <c r="BL1500" t="s">
        <v>557</v>
      </c>
    </row>
    <row r="1501" spans="1:64">
      <c r="A1501" t="s">
        <v>2423</v>
      </c>
      <c r="B1501" t="s">
        <v>2420</v>
      </c>
      <c r="C1501" t="s">
        <v>557</v>
      </c>
      <c r="D1501" t="s">
        <v>942</v>
      </c>
      <c r="E1501">
        <v>2017</v>
      </c>
      <c r="F1501" s="23">
        <v>42.43</v>
      </c>
      <c r="G1501" s="23">
        <v>9.84</v>
      </c>
      <c r="H1501" s="22">
        <v>18143</v>
      </c>
      <c r="I1501" s="34">
        <v>142.51345484574873</v>
      </c>
      <c r="J1501" s="13">
        <v>1</v>
      </c>
      <c r="K1501" s="13">
        <v>1</v>
      </c>
      <c r="L1501" s="19">
        <v>780</v>
      </c>
      <c r="M1501" s="19">
        <v>0.78</v>
      </c>
      <c r="N1501" s="19">
        <v>4.6651800000000003</v>
      </c>
      <c r="O1501" s="17">
        <v>3.2735014424072575</v>
      </c>
      <c r="P1501" s="13">
        <v>1</v>
      </c>
      <c r="Q1501" s="13">
        <v>1</v>
      </c>
      <c r="R1501" s="19">
        <v>1035</v>
      </c>
      <c r="S1501" s="19">
        <v>1.0349999999999999</v>
      </c>
      <c r="T1501" s="19">
        <v>2.4332850000000001</v>
      </c>
      <c r="U1501" s="17">
        <v>1.7074072077150171</v>
      </c>
      <c r="V1501" s="13">
        <v>0</v>
      </c>
      <c r="W1501" s="13">
        <v>0</v>
      </c>
      <c r="X1501" s="19">
        <v>0</v>
      </c>
      <c r="Y1501" s="19">
        <v>0</v>
      </c>
      <c r="Z1501" s="19">
        <v>0</v>
      </c>
      <c r="AA1501" s="14">
        <v>0</v>
      </c>
      <c r="AB1501" s="13">
        <v>1</v>
      </c>
      <c r="AC1501" s="22" t="s">
        <v>782</v>
      </c>
      <c r="AD1501" s="19">
        <v>0</v>
      </c>
      <c r="AE1501" s="19">
        <v>0</v>
      </c>
      <c r="AF1501" s="19">
        <v>0.23133600000000001</v>
      </c>
      <c r="AG1501" s="14">
        <v>0.16232572584138777</v>
      </c>
      <c r="AH1501" s="22" t="s">
        <v>782</v>
      </c>
      <c r="AI1501" s="23" t="s">
        <v>782</v>
      </c>
      <c r="AJ1501" s="23" t="s">
        <v>782</v>
      </c>
      <c r="AK1501" s="23" t="s">
        <v>782</v>
      </c>
      <c r="AL1501" s="14" t="s">
        <v>782</v>
      </c>
      <c r="AM1501" s="22" t="s">
        <v>782</v>
      </c>
      <c r="AN1501" s="23" t="s">
        <v>782</v>
      </c>
      <c r="AO1501" s="23" t="s">
        <v>782</v>
      </c>
      <c r="AP1501" s="23" t="s">
        <v>782</v>
      </c>
      <c r="AQ1501" s="14" t="s">
        <v>782</v>
      </c>
      <c r="AR1501" s="13">
        <v>417</v>
      </c>
      <c r="AS1501" s="19">
        <v>4849.1899999999996</v>
      </c>
      <c r="AT1501" s="19">
        <v>4.8491899999999957</v>
      </c>
      <c r="AU1501" s="19">
        <v>4.3060807200000042</v>
      </c>
      <c r="AV1501" s="14">
        <v>3.0215257392087969</v>
      </c>
      <c r="AW1501" s="13">
        <v>0</v>
      </c>
      <c r="AX1501" s="22" t="s">
        <v>782</v>
      </c>
      <c r="AY1501" s="19">
        <v>0</v>
      </c>
      <c r="AZ1501" s="19">
        <v>0</v>
      </c>
      <c r="BA1501" s="19">
        <v>0</v>
      </c>
      <c r="BB1501" s="14">
        <v>0</v>
      </c>
      <c r="BC1501" s="13">
        <v>1</v>
      </c>
      <c r="BD1501" s="19">
        <v>80</v>
      </c>
      <c r="BE1501" s="19">
        <v>0.08</v>
      </c>
      <c r="BF1501" s="19">
        <v>0.12864</v>
      </c>
      <c r="BG1501" s="14">
        <v>9.0265161376682057E-2</v>
      </c>
      <c r="BH1501" s="22">
        <v>421</v>
      </c>
      <c r="BI1501" s="23">
        <v>6.7441899999999961</v>
      </c>
      <c r="BJ1501" s="23">
        <v>11.764521720000005</v>
      </c>
      <c r="BK1501" s="14">
        <v>8.2550252765491408</v>
      </c>
      <c r="BL1501" t="s">
        <v>557</v>
      </c>
    </row>
    <row r="1502" spans="1:64">
      <c r="A1502" t="s">
        <v>2424</v>
      </c>
      <c r="B1502" t="s">
        <v>2420</v>
      </c>
      <c r="C1502" t="s">
        <v>557</v>
      </c>
      <c r="D1502" t="s">
        <v>942</v>
      </c>
      <c r="E1502">
        <v>2018</v>
      </c>
      <c r="F1502" s="23">
        <v>42.43</v>
      </c>
      <c r="G1502" s="23">
        <v>9.9</v>
      </c>
      <c r="H1502" s="22">
        <v>18292</v>
      </c>
      <c r="I1502" s="34">
        <v>142.52358373379747</v>
      </c>
      <c r="J1502" s="13">
        <v>1</v>
      </c>
      <c r="K1502" s="13">
        <v>1</v>
      </c>
      <c r="L1502" s="19">
        <v>780</v>
      </c>
      <c r="M1502" s="19">
        <v>0.78</v>
      </c>
      <c r="N1502" s="19">
        <v>4.6651800000000003</v>
      </c>
      <c r="O1502" s="17">
        <v>3.2732688007014508</v>
      </c>
      <c r="P1502" s="13">
        <v>1</v>
      </c>
      <c r="Q1502" s="13">
        <v>1</v>
      </c>
      <c r="R1502" s="19">
        <v>1035</v>
      </c>
      <c r="S1502" s="19">
        <v>1.0349999999999999</v>
      </c>
      <c r="T1502" s="19">
        <v>1.486499</v>
      </c>
      <c r="U1502" s="17">
        <v>1.0429845791531955</v>
      </c>
      <c r="V1502" s="13">
        <v>0</v>
      </c>
      <c r="W1502" s="13">
        <v>0</v>
      </c>
      <c r="X1502" s="19">
        <v>0</v>
      </c>
      <c r="Y1502" s="19">
        <v>0</v>
      </c>
      <c r="Z1502" s="19">
        <v>0</v>
      </c>
      <c r="AA1502" s="14">
        <v>0</v>
      </c>
      <c r="AB1502" s="13">
        <v>1</v>
      </c>
      <c r="AC1502" s="22" t="s">
        <v>782</v>
      </c>
      <c r="AD1502" s="19">
        <v>0</v>
      </c>
      <c r="AE1502" s="19">
        <v>0</v>
      </c>
      <c r="AF1502" s="19">
        <v>0</v>
      </c>
      <c r="AG1502" s="14">
        <v>0</v>
      </c>
      <c r="AH1502" s="22" t="s">
        <v>782</v>
      </c>
      <c r="AI1502" s="23" t="s">
        <v>782</v>
      </c>
      <c r="AJ1502" s="23" t="s">
        <v>782</v>
      </c>
      <c r="AK1502" s="23" t="s">
        <v>782</v>
      </c>
      <c r="AL1502" s="14" t="s">
        <v>782</v>
      </c>
      <c r="AM1502" s="22" t="s">
        <v>782</v>
      </c>
      <c r="AN1502" s="23" t="s">
        <v>782</v>
      </c>
      <c r="AO1502" s="23" t="s">
        <v>782</v>
      </c>
      <c r="AP1502" s="23" t="s">
        <v>782</v>
      </c>
      <c r="AQ1502" s="14" t="s">
        <v>782</v>
      </c>
      <c r="AR1502" s="13">
        <v>435</v>
      </c>
      <c r="AS1502" s="19">
        <v>4959.7279999999992</v>
      </c>
      <c r="AT1502" s="19">
        <v>4.9597279999999957</v>
      </c>
      <c r="AU1502" s="19">
        <v>4.404238464000005</v>
      </c>
      <c r="AV1502" s="14">
        <v>3.090182234138982</v>
      </c>
      <c r="AW1502" s="13">
        <v>0</v>
      </c>
      <c r="AX1502" s="22" t="s">
        <v>782</v>
      </c>
      <c r="AY1502" s="19">
        <v>0</v>
      </c>
      <c r="AZ1502" s="19">
        <v>0</v>
      </c>
      <c r="BA1502" s="19">
        <v>0</v>
      </c>
      <c r="BB1502" s="14">
        <v>0</v>
      </c>
      <c r="BC1502" s="13">
        <v>1</v>
      </c>
      <c r="BD1502" s="19">
        <v>80</v>
      </c>
      <c r="BE1502" s="19">
        <v>0.08</v>
      </c>
      <c r="BF1502" s="19">
        <v>0.12864</v>
      </c>
      <c r="BG1502" s="14">
        <v>9.0258746398260009E-2</v>
      </c>
      <c r="BH1502" s="22">
        <v>439</v>
      </c>
      <c r="BI1502" s="23">
        <v>6.8547279999999962</v>
      </c>
      <c r="BJ1502" s="23">
        <v>10.684557464000005</v>
      </c>
      <c r="BK1502" s="14">
        <v>7.4966943603918885</v>
      </c>
      <c r="BL1502" t="s">
        <v>557</v>
      </c>
    </row>
    <row r="1503" spans="1:64">
      <c r="A1503" t="s">
        <v>2425</v>
      </c>
      <c r="B1503" t="s">
        <v>2420</v>
      </c>
      <c r="C1503" t="s">
        <v>557</v>
      </c>
      <c r="D1503" t="s">
        <v>942</v>
      </c>
      <c r="E1503">
        <v>2019</v>
      </c>
      <c r="F1503" s="23">
        <v>42.43</v>
      </c>
      <c r="G1503" s="23">
        <v>10.25</v>
      </c>
      <c r="H1503" s="22">
        <v>18630</v>
      </c>
      <c r="I1503" s="34">
        <v>146.68158098877851</v>
      </c>
      <c r="J1503" s="22">
        <v>1</v>
      </c>
      <c r="K1503" s="22">
        <v>1</v>
      </c>
      <c r="L1503" s="23">
        <v>780</v>
      </c>
      <c r="M1503" s="23">
        <v>0.78</v>
      </c>
      <c r="N1503" s="23">
        <v>4.6651800000000003</v>
      </c>
      <c r="O1503" s="14">
        <v>3.1804811269091093</v>
      </c>
      <c r="P1503" s="22">
        <v>1</v>
      </c>
      <c r="Q1503" s="22">
        <v>1</v>
      </c>
      <c r="R1503" s="23">
        <v>1035</v>
      </c>
      <c r="S1503" s="23">
        <v>1.0349999999999999</v>
      </c>
      <c r="T1503" s="23">
        <v>0.88170000000000004</v>
      </c>
      <c r="U1503" s="14">
        <v>0.60109796612258504</v>
      </c>
      <c r="V1503" s="22">
        <v>0</v>
      </c>
      <c r="W1503" s="22">
        <v>0</v>
      </c>
      <c r="X1503" s="23">
        <v>0</v>
      </c>
      <c r="Y1503" s="23">
        <v>0</v>
      </c>
      <c r="Z1503" s="23">
        <v>0</v>
      </c>
      <c r="AA1503" s="14">
        <v>0</v>
      </c>
      <c r="AB1503" s="22">
        <v>1</v>
      </c>
      <c r="AC1503" s="22">
        <v>1</v>
      </c>
      <c r="AD1503" s="23" t="s">
        <v>984</v>
      </c>
      <c r="AE1503" s="23" t="s">
        <v>984</v>
      </c>
      <c r="AF1503" s="23">
        <v>0</v>
      </c>
      <c r="AG1503" s="14">
        <v>0</v>
      </c>
      <c r="AH1503" s="22">
        <v>0</v>
      </c>
      <c r="AI1503" s="23">
        <v>0</v>
      </c>
      <c r="AJ1503" s="23">
        <v>0</v>
      </c>
      <c r="AK1503" s="23">
        <v>0</v>
      </c>
      <c r="AL1503" s="14">
        <v>0</v>
      </c>
      <c r="AM1503" s="22">
        <v>474</v>
      </c>
      <c r="AN1503" s="23">
        <v>5442.1069999999991</v>
      </c>
      <c r="AO1503" s="23">
        <v>5.4421069999999965</v>
      </c>
      <c r="AP1503" s="23">
        <v>4.832591016000003</v>
      </c>
      <c r="AQ1503" s="14">
        <v>3.2946133955085388</v>
      </c>
      <c r="AR1503" s="22">
        <v>474</v>
      </c>
      <c r="AS1503" s="23">
        <v>5442.1069999999991</v>
      </c>
      <c r="AT1503" s="23">
        <v>5.4421069999999965</v>
      </c>
      <c r="AU1503" s="23">
        <v>4.832591016000003</v>
      </c>
      <c r="AV1503" s="14">
        <v>3.2946133955085388</v>
      </c>
      <c r="AW1503" s="22">
        <v>0</v>
      </c>
      <c r="AX1503" s="22" t="s">
        <v>782</v>
      </c>
      <c r="AY1503" s="23">
        <v>0</v>
      </c>
      <c r="AZ1503" s="23">
        <v>0</v>
      </c>
      <c r="BA1503" s="23">
        <v>0</v>
      </c>
      <c r="BB1503" s="14">
        <v>0</v>
      </c>
      <c r="BC1503" s="22">
        <v>1</v>
      </c>
      <c r="BD1503" s="23">
        <v>80</v>
      </c>
      <c r="BE1503" s="23">
        <v>0.08</v>
      </c>
      <c r="BF1503" s="23">
        <v>0.12864</v>
      </c>
      <c r="BG1503" s="14">
        <v>8.7700172804819496E-2</v>
      </c>
      <c r="BH1503" s="22">
        <v>478</v>
      </c>
      <c r="BI1503" s="23">
        <v>7.3371069999999969</v>
      </c>
      <c r="BJ1503" s="23">
        <v>10.508111016000004</v>
      </c>
      <c r="BK1503" s="14">
        <v>7.1638926613450531</v>
      </c>
      <c r="BL1503" t="s">
        <v>557</v>
      </c>
    </row>
    <row r="1504" spans="1:64">
      <c r="A1504" t="s">
        <v>2426</v>
      </c>
      <c r="B1504" t="s">
        <v>2420</v>
      </c>
      <c r="C1504" t="s">
        <v>557</v>
      </c>
      <c r="D1504" t="s">
        <v>942</v>
      </c>
      <c r="E1504">
        <v>2020</v>
      </c>
      <c r="F1504" s="23">
        <v>42.43</v>
      </c>
      <c r="G1504" s="23">
        <v>10.31</v>
      </c>
      <c r="H1504" s="22">
        <v>18830</v>
      </c>
      <c r="I1504" s="34">
        <v>150.01337670773654</v>
      </c>
      <c r="J1504" s="22">
        <v>1</v>
      </c>
      <c r="K1504" s="22">
        <v>1</v>
      </c>
      <c r="L1504" s="23">
        <v>780</v>
      </c>
      <c r="M1504" s="23">
        <v>0.78</v>
      </c>
      <c r="N1504" s="23">
        <v>4.6651800000000003</v>
      </c>
      <c r="O1504" s="14">
        <v>3.1098426702899529</v>
      </c>
      <c r="P1504" s="22">
        <v>1</v>
      </c>
      <c r="Q1504" s="22">
        <v>1</v>
      </c>
      <c r="R1504" s="23">
        <v>1035</v>
      </c>
      <c r="S1504" s="23">
        <v>1.0349999999999999</v>
      </c>
      <c r="T1504" s="23">
        <v>5.2900000000000003E-2</v>
      </c>
      <c r="U1504" s="14">
        <v>3.5263521934488805E-2</v>
      </c>
      <c r="V1504" s="22">
        <v>0</v>
      </c>
      <c r="W1504" s="22">
        <v>0</v>
      </c>
      <c r="X1504" s="23">
        <v>0</v>
      </c>
      <c r="Y1504" s="23">
        <v>0</v>
      </c>
      <c r="Z1504" s="23">
        <v>0</v>
      </c>
      <c r="AA1504" s="14">
        <v>0</v>
      </c>
      <c r="AB1504" s="22">
        <v>1</v>
      </c>
      <c r="AC1504" s="22">
        <v>1</v>
      </c>
      <c r="AD1504" s="23" t="s">
        <v>984</v>
      </c>
      <c r="AE1504" s="23" t="s">
        <v>984</v>
      </c>
      <c r="AF1504" s="23">
        <v>0</v>
      </c>
      <c r="AG1504" s="14">
        <v>0</v>
      </c>
      <c r="AH1504" s="22">
        <v>1</v>
      </c>
      <c r="AI1504" s="23">
        <v>0.6</v>
      </c>
      <c r="AJ1504" s="23">
        <v>5.9999999999999995E-4</v>
      </c>
      <c r="AK1504" s="23">
        <v>5.3279999999999994E-4</v>
      </c>
      <c r="AL1504" s="14">
        <v>3.5516832678063581E-4</v>
      </c>
      <c r="AM1504" s="22">
        <v>563</v>
      </c>
      <c r="AN1504" s="23">
        <v>7158.7669999999962</v>
      </c>
      <c r="AO1504" s="23">
        <v>7.1587670000000001</v>
      </c>
      <c r="AP1504" s="23">
        <v>6.3569850960000016</v>
      </c>
      <c r="AQ1504" s="14">
        <v>4.237612162004055</v>
      </c>
      <c r="AR1504" s="22">
        <v>564</v>
      </c>
      <c r="AS1504" s="23">
        <v>7159.3669999999966</v>
      </c>
      <c r="AT1504" s="23">
        <v>7.1593670000000005</v>
      </c>
      <c r="AU1504" s="23">
        <v>6.3575178960000018</v>
      </c>
      <c r="AV1504" s="14">
        <v>4.2379673303308358</v>
      </c>
      <c r="AW1504" s="22">
        <v>0</v>
      </c>
      <c r="AX1504" s="22">
        <v>0</v>
      </c>
      <c r="AY1504" s="23">
        <v>0</v>
      </c>
      <c r="AZ1504" s="23">
        <v>0</v>
      </c>
      <c r="BA1504" s="23">
        <v>0</v>
      </c>
      <c r="BB1504" s="14">
        <v>0</v>
      </c>
      <c r="BC1504" s="22">
        <v>1</v>
      </c>
      <c r="BD1504" s="23">
        <v>80</v>
      </c>
      <c r="BE1504" s="23">
        <v>0.08</v>
      </c>
      <c r="BF1504" s="23">
        <v>0.12864</v>
      </c>
      <c r="BG1504" s="14">
        <v>8.5752352772261634E-2</v>
      </c>
      <c r="BH1504" s="22">
        <v>568</v>
      </c>
      <c r="BI1504" s="23">
        <v>9.0543669999999992</v>
      </c>
      <c r="BJ1504" s="23">
        <v>11.204237896000002</v>
      </c>
      <c r="BK1504" s="14">
        <v>7.4688258753275392</v>
      </c>
      <c r="BL1504" t="s">
        <v>557</v>
      </c>
    </row>
    <row r="1505" spans="1:64">
      <c r="A1505" t="s">
        <v>2427</v>
      </c>
      <c r="B1505" t="s">
        <v>2420</v>
      </c>
      <c r="C1505" t="s">
        <v>557</v>
      </c>
      <c r="D1505" t="s">
        <v>942</v>
      </c>
      <c r="E1505">
        <v>2021</v>
      </c>
      <c r="F1505" s="23">
        <v>42.43</v>
      </c>
      <c r="G1505" s="23">
        <v>10.47</v>
      </c>
      <c r="H1505" s="22">
        <v>18952</v>
      </c>
      <c r="I1505" s="34">
        <v>141.18</v>
      </c>
      <c r="J1505" s="22">
        <v>1</v>
      </c>
      <c r="K1505" s="22">
        <v>1</v>
      </c>
      <c r="L1505" s="23">
        <v>780</v>
      </c>
      <c r="M1505" s="23">
        <v>0.78</v>
      </c>
      <c r="N1505" s="23">
        <v>4.6651800000000003</v>
      </c>
      <c r="O1505" s="14">
        <v>3.3</v>
      </c>
      <c r="P1505" s="22">
        <v>1</v>
      </c>
      <c r="Q1505" s="22">
        <v>1</v>
      </c>
      <c r="R1505" s="23">
        <v>1035</v>
      </c>
      <c r="S1505" s="23">
        <v>1.0349999999999999</v>
      </c>
      <c r="T1505" s="23">
        <v>0.56559999999999999</v>
      </c>
      <c r="U1505" s="14">
        <v>0.4</v>
      </c>
      <c r="V1505" s="22">
        <v>0</v>
      </c>
      <c r="W1505" s="22">
        <v>0</v>
      </c>
      <c r="X1505" s="23">
        <v>0</v>
      </c>
      <c r="Y1505" s="23">
        <v>0</v>
      </c>
      <c r="Z1505" s="23">
        <v>0</v>
      </c>
      <c r="AA1505" s="14">
        <v>0</v>
      </c>
      <c r="AB1505" s="22">
        <v>1</v>
      </c>
      <c r="AC1505" s="22">
        <v>1</v>
      </c>
      <c r="AD1505" s="23">
        <v>0</v>
      </c>
      <c r="AE1505" s="23">
        <v>0</v>
      </c>
      <c r="AF1505" s="23">
        <v>0</v>
      </c>
      <c r="AG1505" s="14">
        <v>0</v>
      </c>
      <c r="AH1505" s="22">
        <v>1</v>
      </c>
      <c r="AI1505" s="23">
        <v>0.6</v>
      </c>
      <c r="AJ1505" s="23">
        <v>5.9999999999999995E-4</v>
      </c>
      <c r="AK1505" s="23">
        <v>5.36894E-4</v>
      </c>
      <c r="AL1505" s="14">
        <v>0</v>
      </c>
      <c r="AM1505" s="22">
        <v>651</v>
      </c>
      <c r="AN1505" s="23">
        <v>7990.317</v>
      </c>
      <c r="AO1505" s="23">
        <v>7.9903170000000001</v>
      </c>
      <c r="AP1505" s="23">
        <v>7.1499187299999996</v>
      </c>
      <c r="AQ1505" s="14">
        <v>5.0599999999999996</v>
      </c>
      <c r="AR1505" s="22">
        <v>652</v>
      </c>
      <c r="AS1505" s="23">
        <v>7990.9170000000004</v>
      </c>
      <c r="AT1505" s="23">
        <v>7.9909169999999996</v>
      </c>
      <c r="AU1505" s="23">
        <v>7.150455623</v>
      </c>
      <c r="AV1505" s="14">
        <v>5.0599999999999996</v>
      </c>
      <c r="AW1505" s="22">
        <v>0</v>
      </c>
      <c r="AX1505" s="22">
        <v>0</v>
      </c>
      <c r="AY1505" s="23">
        <v>0</v>
      </c>
      <c r="AZ1505" s="23">
        <v>0</v>
      </c>
      <c r="BA1505" s="23">
        <v>0</v>
      </c>
      <c r="BB1505" s="14">
        <v>0</v>
      </c>
      <c r="BC1505" s="22">
        <v>1</v>
      </c>
      <c r="BD1505" s="23">
        <v>80</v>
      </c>
      <c r="BE1505" s="23">
        <v>0.08</v>
      </c>
      <c r="BF1505" s="23">
        <v>0.11217408</v>
      </c>
      <c r="BG1505" s="14">
        <v>0.08</v>
      </c>
      <c r="BH1505" s="22">
        <v>656</v>
      </c>
      <c r="BI1505" s="23">
        <v>9.89</v>
      </c>
      <c r="BJ1505" s="23">
        <v>12.49</v>
      </c>
      <c r="BK1505" s="14">
        <v>8.85</v>
      </c>
      <c r="BL1505" t="s">
        <v>557</v>
      </c>
    </row>
    <row r="1506" spans="1:64">
      <c r="A1506" t="s">
        <v>2428</v>
      </c>
      <c r="B1506" t="s">
        <v>2420</v>
      </c>
      <c r="C1506" t="s">
        <v>557</v>
      </c>
      <c r="D1506" s="111" t="s">
        <v>942</v>
      </c>
      <c r="E1506" s="110">
        <v>2022</v>
      </c>
      <c r="F1506" s="23"/>
      <c r="G1506" s="23"/>
      <c r="H1506" s="22">
        <v>19339</v>
      </c>
      <c r="I1506" s="34">
        <v>140.16014069089144</v>
      </c>
      <c r="J1506" s="22">
        <v>1</v>
      </c>
      <c r="K1506" s="22">
        <v>1</v>
      </c>
      <c r="L1506" s="23">
        <v>780</v>
      </c>
      <c r="M1506" s="23">
        <v>0.78</v>
      </c>
      <c r="N1506" s="23">
        <v>4.6160399999999999</v>
      </c>
      <c r="O1506" s="14">
        <v>3.2934042283677458</v>
      </c>
      <c r="P1506" s="22">
        <v>1</v>
      </c>
      <c r="Q1506" s="22">
        <v>1</v>
      </c>
      <c r="R1506" s="23">
        <v>1035</v>
      </c>
      <c r="S1506" s="23">
        <v>1.0349999999999999</v>
      </c>
      <c r="T1506" s="23">
        <v>2.4332850000000001</v>
      </c>
      <c r="U1506" s="14">
        <v>1.736074884061622</v>
      </c>
      <c r="V1506" s="22">
        <v>0</v>
      </c>
      <c r="W1506" s="22">
        <v>0</v>
      </c>
      <c r="X1506" s="23">
        <v>0</v>
      </c>
      <c r="Y1506" s="23">
        <v>0</v>
      </c>
      <c r="Z1506" s="23">
        <v>0</v>
      </c>
      <c r="AA1506" s="14">
        <v>0</v>
      </c>
      <c r="AB1506" s="22">
        <v>1</v>
      </c>
      <c r="AC1506" s="22">
        <v>1</v>
      </c>
      <c r="AD1506" s="23">
        <v>0</v>
      </c>
      <c r="AE1506" s="23">
        <v>0</v>
      </c>
      <c r="AF1506" s="23">
        <v>0</v>
      </c>
      <c r="AG1506" s="14">
        <v>0</v>
      </c>
      <c r="AH1506" s="22">
        <v>0</v>
      </c>
      <c r="AI1506" s="23">
        <v>0</v>
      </c>
      <c r="AJ1506" s="23">
        <v>0</v>
      </c>
      <c r="AK1506" s="23">
        <v>0</v>
      </c>
      <c r="AL1506" s="14">
        <v>0</v>
      </c>
      <c r="AM1506" s="22">
        <v>788</v>
      </c>
      <c r="AN1506" s="23">
        <v>9285.4819999999818</v>
      </c>
      <c r="AO1506" s="23">
        <v>9.285482000000016</v>
      </c>
      <c r="AP1506" s="23">
        <v>9.5117127243412778</v>
      </c>
      <c r="AQ1506" s="14">
        <v>6.7863179056864436</v>
      </c>
      <c r="AR1506" s="22">
        <v>788</v>
      </c>
      <c r="AS1506" s="23">
        <v>9285.48199999998</v>
      </c>
      <c r="AT1506" s="23">
        <v>9.2854820000000196</v>
      </c>
      <c r="AU1506" s="23">
        <v>9.5117127243412796</v>
      </c>
      <c r="AV1506" s="14">
        <v>6.7863179056864453</v>
      </c>
      <c r="AW1506" s="22">
        <v>0</v>
      </c>
      <c r="AX1506" s="22">
        <v>0</v>
      </c>
      <c r="AY1506" s="23">
        <v>0</v>
      </c>
      <c r="AZ1506" s="23">
        <v>0</v>
      </c>
      <c r="BA1506" s="23">
        <v>0</v>
      </c>
      <c r="BB1506" s="14">
        <v>0</v>
      </c>
      <c r="BC1506" s="22">
        <v>1</v>
      </c>
      <c r="BD1506" s="23">
        <v>80</v>
      </c>
      <c r="BE1506" s="23">
        <v>0.08</v>
      </c>
      <c r="BF1506" s="23">
        <v>2.65371178963528E-2</v>
      </c>
      <c r="BG1506" s="14">
        <v>1.8933426982552511E-2</v>
      </c>
      <c r="BH1506" s="22">
        <v>792</v>
      </c>
      <c r="BI1506" s="23">
        <v>11.180482000000019</v>
      </c>
      <c r="BJ1506" s="23">
        <v>16.587574842237633</v>
      </c>
      <c r="BK1506" s="14">
        <v>11.834730445098366</v>
      </c>
      <c r="BL1506" t="s">
        <v>557</v>
      </c>
    </row>
    <row r="1507" spans="1:64">
      <c r="A1507" t="s">
        <v>2429</v>
      </c>
      <c r="B1507" t="s">
        <v>2420</v>
      </c>
      <c r="C1507" t="s">
        <v>557</v>
      </c>
      <c r="D1507" t="s">
        <v>942</v>
      </c>
      <c r="E1507">
        <v>2023</v>
      </c>
      <c r="F1507">
        <v>42.43</v>
      </c>
      <c r="G1507">
        <v>10.48</v>
      </c>
      <c r="H1507">
        <v>19617</v>
      </c>
      <c r="I1507">
        <v>140.16014069089144</v>
      </c>
      <c r="J1507">
        <v>1</v>
      </c>
      <c r="K1507">
        <v>1</v>
      </c>
      <c r="L1507">
        <v>780</v>
      </c>
      <c r="M1507">
        <v>0.78</v>
      </c>
      <c r="N1507">
        <v>4.6160399999999999</v>
      </c>
      <c r="O1507">
        <v>3.2934042283677454</v>
      </c>
      <c r="P1507">
        <v>1</v>
      </c>
      <c r="Q1507">
        <v>1</v>
      </c>
      <c r="R1507">
        <v>1035</v>
      </c>
      <c r="S1507">
        <v>1.0349999999999999</v>
      </c>
      <c r="T1507">
        <v>0.93373300000000004</v>
      </c>
      <c r="U1507">
        <v>0.66619011324999355</v>
      </c>
      <c r="V1507">
        <v>0</v>
      </c>
      <c r="W1507">
        <v>0</v>
      </c>
      <c r="X1507">
        <v>0</v>
      </c>
      <c r="Y1507">
        <v>0</v>
      </c>
      <c r="Z1507">
        <v>0</v>
      </c>
      <c r="AA1507">
        <v>0</v>
      </c>
      <c r="AB1507">
        <v>1</v>
      </c>
      <c r="AC1507">
        <v>1</v>
      </c>
      <c r="AG1507">
        <v>0</v>
      </c>
      <c r="AL1507">
        <v>0</v>
      </c>
      <c r="AM1507">
        <v>1095</v>
      </c>
      <c r="AN1507">
        <v>13327.183999999999</v>
      </c>
      <c r="AO1507">
        <v>13.327184000000001</v>
      </c>
      <c r="AP1507">
        <v>12.500728000000001</v>
      </c>
      <c r="AQ1507">
        <v>8.9188894491544861</v>
      </c>
      <c r="AR1507">
        <v>1195</v>
      </c>
      <c r="AS1507">
        <v>13400.915000000001</v>
      </c>
      <c r="AT1507">
        <v>13.400915000000101</v>
      </c>
      <c r="AU1507">
        <v>12.5698872155749</v>
      </c>
      <c r="AV1507">
        <v>8.968232447266498</v>
      </c>
      <c r="AW1507">
        <v>0</v>
      </c>
      <c r="AX1507">
        <v>0</v>
      </c>
      <c r="AY1507">
        <v>0</v>
      </c>
      <c r="AZ1507">
        <v>0</v>
      </c>
      <c r="BA1507">
        <v>0</v>
      </c>
      <c r="BB1507">
        <v>0</v>
      </c>
      <c r="BC1507">
        <v>1</v>
      </c>
      <c r="BD1507">
        <v>80</v>
      </c>
      <c r="BE1507">
        <v>0.08</v>
      </c>
      <c r="BF1507">
        <v>3.1687E-2</v>
      </c>
      <c r="BG1507">
        <v>2.2607711324921093E-2</v>
      </c>
      <c r="BH1507">
        <v>1199</v>
      </c>
      <c r="BI1507">
        <v>15.2959150000001</v>
      </c>
      <c r="BJ1507">
        <v>18.151347215574901</v>
      </c>
      <c r="BK1507">
        <v>12.950434500209159</v>
      </c>
      <c r="BL1507" t="s">
        <v>557</v>
      </c>
    </row>
    <row r="1508" spans="1:64">
      <c r="A1508" t="s">
        <v>2430</v>
      </c>
      <c r="B1508" t="s">
        <v>2420</v>
      </c>
      <c r="C1508" t="s">
        <v>557</v>
      </c>
      <c r="D1508" t="s">
        <v>942</v>
      </c>
      <c r="E1508">
        <v>2024</v>
      </c>
      <c r="F1508">
        <v>42.43</v>
      </c>
      <c r="G1508">
        <v>10.5</v>
      </c>
      <c r="H1508">
        <v>19713</v>
      </c>
      <c r="I1508">
        <v>135.1739757935795</v>
      </c>
      <c r="J1508">
        <v>1</v>
      </c>
      <c r="K1508">
        <v>1</v>
      </c>
      <c r="L1508">
        <v>780</v>
      </c>
      <c r="M1508">
        <v>0.78</v>
      </c>
      <c r="N1508">
        <v>4.6160399999999999</v>
      </c>
      <c r="O1508">
        <v>3.4148880898857552</v>
      </c>
      <c r="P1508">
        <v>1</v>
      </c>
      <c r="Q1508">
        <v>1</v>
      </c>
      <c r="R1508">
        <v>1035</v>
      </c>
      <c r="S1508">
        <v>1.0349999999999999</v>
      </c>
      <c r="T1508">
        <v>0.62656999999999996</v>
      </c>
      <c r="U1508">
        <v>0.46352857221335114</v>
      </c>
      <c r="V1508">
        <v>0</v>
      </c>
      <c r="W1508">
        <v>0</v>
      </c>
      <c r="X1508">
        <v>0</v>
      </c>
      <c r="Y1508">
        <v>0</v>
      </c>
      <c r="Z1508">
        <v>0</v>
      </c>
      <c r="AA1508">
        <v>0</v>
      </c>
      <c r="AB1508">
        <v>1</v>
      </c>
      <c r="AC1508">
        <v>1</v>
      </c>
      <c r="AD1508">
        <v>0</v>
      </c>
      <c r="AE1508">
        <v>0</v>
      </c>
      <c r="AF1508">
        <v>0</v>
      </c>
      <c r="AG1508">
        <v>0</v>
      </c>
      <c r="AH1508">
        <v>2</v>
      </c>
      <c r="AI1508">
        <v>1.4</v>
      </c>
      <c r="AJ1508">
        <v>1.4E-3</v>
      </c>
      <c r="AK1508">
        <v>1.2627213343248001E-3</v>
      </c>
      <c r="AL1508">
        <v>9.341452945447633E-4</v>
      </c>
      <c r="AM1508">
        <v>1361</v>
      </c>
      <c r="AN1508">
        <v>16552.559000000001</v>
      </c>
      <c r="AO1508">
        <v>16.552559000000002</v>
      </c>
      <c r="AP1508">
        <v>14.929478133549972</v>
      </c>
      <c r="AQ1508">
        <v>11.044639358946112</v>
      </c>
      <c r="AR1508">
        <v>1624</v>
      </c>
      <c r="AS1508">
        <v>16787.615999999896</v>
      </c>
      <c r="AT1508">
        <v>16.787616000000053</v>
      </c>
      <c r="AU1508">
        <v>15.141486339751644</v>
      </c>
      <c r="AV1508">
        <v>11.201480352160239</v>
      </c>
      <c r="AW1508">
        <v>0</v>
      </c>
      <c r="AX1508">
        <v>0</v>
      </c>
      <c r="AY1508">
        <v>0</v>
      </c>
      <c r="AZ1508">
        <v>0</v>
      </c>
      <c r="BA1508">
        <v>0</v>
      </c>
      <c r="BB1508">
        <v>0</v>
      </c>
      <c r="BC1508">
        <v>1</v>
      </c>
      <c r="BD1508">
        <v>80</v>
      </c>
      <c r="BE1508">
        <v>0.08</v>
      </c>
      <c r="BF1508">
        <v>2.77897443302439E-2</v>
      </c>
      <c r="BG1508">
        <v>2.0558501861838302E-2</v>
      </c>
      <c r="BH1508">
        <v>1628</v>
      </c>
      <c r="BI1508">
        <v>18.682616000000053</v>
      </c>
      <c r="BJ1508">
        <v>20.411886084081885</v>
      </c>
      <c r="BK1508">
        <v>15.10045551612118</v>
      </c>
      <c r="BL1508" t="s">
        <v>557</v>
      </c>
    </row>
    <row r="1509" spans="1:64">
      <c r="A1509" t="s">
        <v>2431</v>
      </c>
      <c r="B1509" t="s">
        <v>2432</v>
      </c>
      <c r="C1509" t="s">
        <v>558</v>
      </c>
      <c r="D1509" t="s">
        <v>942</v>
      </c>
      <c r="E1509">
        <v>2012</v>
      </c>
      <c r="F1509" s="23">
        <v>84.34</v>
      </c>
      <c r="G1509" s="23">
        <v>19.850000000000001</v>
      </c>
      <c r="H1509" s="22">
        <v>27745</v>
      </c>
      <c r="I1509" s="34">
        <v>235.04504999999997</v>
      </c>
      <c r="J1509" s="22">
        <v>1</v>
      </c>
      <c r="K1509" s="22" t="s">
        <v>782</v>
      </c>
      <c r="L1509" s="23">
        <v>340</v>
      </c>
      <c r="M1509" s="23">
        <v>0.34</v>
      </c>
      <c r="N1509" s="23">
        <v>0</v>
      </c>
      <c r="O1509" s="14">
        <v>0</v>
      </c>
      <c r="P1509" s="22">
        <v>0</v>
      </c>
      <c r="Q1509" s="22" t="s">
        <v>782</v>
      </c>
      <c r="R1509" s="23">
        <v>0</v>
      </c>
      <c r="S1509" s="23">
        <v>0</v>
      </c>
      <c r="T1509" s="23">
        <v>0</v>
      </c>
      <c r="U1509" s="14">
        <v>0</v>
      </c>
      <c r="V1509" s="22">
        <v>0</v>
      </c>
      <c r="W1509" s="22" t="s">
        <v>782</v>
      </c>
      <c r="X1509" s="23">
        <v>0</v>
      </c>
      <c r="Y1509" s="23">
        <v>0</v>
      </c>
      <c r="Z1509" s="23">
        <v>0</v>
      </c>
      <c r="AA1509" s="14">
        <v>0</v>
      </c>
      <c r="AB1509" s="22">
        <v>0</v>
      </c>
      <c r="AC1509" s="22" t="s">
        <v>782</v>
      </c>
      <c r="AD1509" s="23">
        <v>0</v>
      </c>
      <c r="AE1509" s="23">
        <v>0</v>
      </c>
      <c r="AF1509" s="23">
        <v>0</v>
      </c>
      <c r="AG1509" s="14">
        <v>0</v>
      </c>
      <c r="AH1509" s="22" t="s">
        <v>782</v>
      </c>
      <c r="AI1509" s="23" t="s">
        <v>782</v>
      </c>
      <c r="AJ1509" s="23" t="s">
        <v>782</v>
      </c>
      <c r="AK1509" s="23" t="s">
        <v>782</v>
      </c>
      <c r="AL1509" s="14" t="s">
        <v>782</v>
      </c>
      <c r="AM1509" s="22" t="s">
        <v>782</v>
      </c>
      <c r="AN1509" s="23" t="s">
        <v>782</v>
      </c>
      <c r="AO1509" s="23" t="s">
        <v>782</v>
      </c>
      <c r="AP1509" s="23" t="s">
        <v>782</v>
      </c>
      <c r="AQ1509" s="14" t="s">
        <v>782</v>
      </c>
      <c r="AR1509" s="22">
        <v>462</v>
      </c>
      <c r="AS1509" s="23">
        <v>8434.3800000000065</v>
      </c>
      <c r="AT1509" s="23">
        <v>8.4343800000000062</v>
      </c>
      <c r="AU1509" s="23">
        <v>6.700329</v>
      </c>
      <c r="AV1509" s="14">
        <v>2.8506573527074917</v>
      </c>
      <c r="AW1509" s="22">
        <v>0</v>
      </c>
      <c r="AX1509" s="22" t="s">
        <v>782</v>
      </c>
      <c r="AY1509" s="23">
        <v>0</v>
      </c>
      <c r="AZ1509" s="23">
        <v>0</v>
      </c>
      <c r="BA1509" s="23">
        <v>0</v>
      </c>
      <c r="BB1509" s="14">
        <v>0</v>
      </c>
      <c r="BC1509" s="22">
        <v>5</v>
      </c>
      <c r="BD1509" s="23">
        <v>7500</v>
      </c>
      <c r="BE1509" s="23">
        <v>7.5</v>
      </c>
      <c r="BF1509" s="23">
        <v>11.977499999999999</v>
      </c>
      <c r="BG1509" s="14">
        <v>5.0958316288728485</v>
      </c>
      <c r="BH1509" s="22">
        <v>468</v>
      </c>
      <c r="BI1509" s="23">
        <v>16.274380000000008</v>
      </c>
      <c r="BJ1509" s="23">
        <v>18.677828999999999</v>
      </c>
      <c r="BK1509" s="14">
        <v>7.9464889815803401</v>
      </c>
      <c r="BL1509" t="s">
        <v>558</v>
      </c>
    </row>
    <row r="1510" spans="1:64">
      <c r="A1510" t="s">
        <v>2433</v>
      </c>
      <c r="B1510" t="s">
        <v>2432</v>
      </c>
      <c r="C1510" t="s">
        <v>558</v>
      </c>
      <c r="D1510" t="s">
        <v>942</v>
      </c>
      <c r="E1510">
        <v>2015</v>
      </c>
      <c r="F1510" s="23">
        <v>84.34</v>
      </c>
      <c r="G1510" s="23">
        <v>17.38</v>
      </c>
      <c r="H1510" s="22">
        <v>27827</v>
      </c>
      <c r="I1510" s="34">
        <v>225.41498522119559</v>
      </c>
      <c r="J1510" s="13">
        <v>1</v>
      </c>
      <c r="K1510" s="13">
        <v>1</v>
      </c>
      <c r="L1510" s="19">
        <v>340</v>
      </c>
      <c r="M1510" s="35">
        <v>0.34</v>
      </c>
      <c r="N1510" s="19">
        <v>2.0336606938288866</v>
      </c>
      <c r="O1510" s="17">
        <v>0.90218522598810047</v>
      </c>
      <c r="P1510" s="36">
        <v>0</v>
      </c>
      <c r="Q1510" s="37">
        <v>0</v>
      </c>
      <c r="R1510" s="38">
        <v>0</v>
      </c>
      <c r="S1510" s="27">
        <v>0</v>
      </c>
      <c r="T1510" s="23">
        <v>0</v>
      </c>
      <c r="U1510" s="17">
        <v>0</v>
      </c>
      <c r="V1510" s="22">
        <v>0</v>
      </c>
      <c r="W1510" s="22">
        <v>0</v>
      </c>
      <c r="X1510" s="23">
        <v>0</v>
      </c>
      <c r="Y1510" s="27">
        <v>0</v>
      </c>
      <c r="Z1510" s="27">
        <v>0</v>
      </c>
      <c r="AA1510" s="14">
        <v>0</v>
      </c>
      <c r="AB1510" s="39">
        <v>1</v>
      </c>
      <c r="AC1510" s="22" t="s">
        <v>782</v>
      </c>
      <c r="AD1510" s="23">
        <v>0</v>
      </c>
      <c r="AE1510" s="23">
        <v>0</v>
      </c>
      <c r="AF1510" s="23">
        <v>0.52341206400000007</v>
      </c>
      <c r="AG1510" s="14">
        <v>0.23219932050497238</v>
      </c>
      <c r="AH1510" s="22" t="s">
        <v>782</v>
      </c>
      <c r="AI1510" s="23" t="s">
        <v>782</v>
      </c>
      <c r="AJ1510" s="23" t="s">
        <v>782</v>
      </c>
      <c r="AK1510" s="23" t="s">
        <v>782</v>
      </c>
      <c r="AL1510" s="14" t="s">
        <v>782</v>
      </c>
      <c r="AM1510" s="22" t="s">
        <v>782</v>
      </c>
      <c r="AN1510" s="23" t="s">
        <v>782</v>
      </c>
      <c r="AO1510" s="23" t="s">
        <v>782</v>
      </c>
      <c r="AP1510" s="23" t="s">
        <v>782</v>
      </c>
      <c r="AQ1510" s="14" t="s">
        <v>782</v>
      </c>
      <c r="AR1510" s="40">
        <v>619</v>
      </c>
      <c r="AS1510" s="41">
        <v>9859.9220000000005</v>
      </c>
      <c r="AT1510" s="23">
        <v>9.859922000000001</v>
      </c>
      <c r="AU1510" s="23">
        <v>8.7572156597493667</v>
      </c>
      <c r="AV1510" s="14">
        <v>3.8849305653553032</v>
      </c>
      <c r="AW1510" s="22">
        <v>0</v>
      </c>
      <c r="AX1510" s="22" t="s">
        <v>782</v>
      </c>
      <c r="AY1510" s="23">
        <v>0</v>
      </c>
      <c r="AZ1510" s="23">
        <v>0</v>
      </c>
      <c r="BA1510" s="23">
        <v>0</v>
      </c>
      <c r="BB1510" s="14">
        <v>0</v>
      </c>
      <c r="BC1510" s="42">
        <v>5</v>
      </c>
      <c r="BD1510" s="43">
        <v>7500</v>
      </c>
      <c r="BE1510" s="44">
        <v>7.5</v>
      </c>
      <c r="BF1510" s="23">
        <v>12.806696890801959</v>
      </c>
      <c r="BG1510" s="14">
        <v>5.6813866559204049</v>
      </c>
      <c r="BH1510" s="22">
        <v>626</v>
      </c>
      <c r="BI1510" s="23">
        <v>17.699922000000001</v>
      </c>
      <c r="BJ1510" s="23">
        <v>24.120985308380209</v>
      </c>
      <c r="BK1510" s="14">
        <v>10.700701767768782</v>
      </c>
      <c r="BL1510" t="s">
        <v>558</v>
      </c>
    </row>
    <row r="1511" spans="1:64">
      <c r="A1511" t="s">
        <v>2434</v>
      </c>
      <c r="B1511" t="s">
        <v>2432</v>
      </c>
      <c r="C1511" t="s">
        <v>558</v>
      </c>
      <c r="D1511" t="s">
        <v>942</v>
      </c>
      <c r="E1511">
        <v>2016</v>
      </c>
      <c r="F1511" s="23">
        <v>84.34</v>
      </c>
      <c r="G1511" s="23">
        <v>17.690000000000001</v>
      </c>
      <c r="H1511" s="22">
        <v>28165</v>
      </c>
      <c r="I1511" s="34">
        <v>236.59665357552507</v>
      </c>
      <c r="J1511" s="13">
        <v>1</v>
      </c>
      <c r="K1511" s="13">
        <v>1</v>
      </c>
      <c r="L1511" s="19">
        <v>340</v>
      </c>
      <c r="M1511" s="35">
        <v>0.34</v>
      </c>
      <c r="N1511" s="19">
        <v>2.0335399999999999</v>
      </c>
      <c r="O1511" s="17">
        <v>0.85949651834397756</v>
      </c>
      <c r="P1511" s="13">
        <v>0</v>
      </c>
      <c r="Q1511" s="13">
        <v>0</v>
      </c>
      <c r="R1511" s="19">
        <v>0</v>
      </c>
      <c r="S1511" s="27">
        <v>0</v>
      </c>
      <c r="T1511" s="19">
        <v>0</v>
      </c>
      <c r="U1511" s="17">
        <v>0</v>
      </c>
      <c r="V1511" s="13">
        <v>0</v>
      </c>
      <c r="W1511" s="13">
        <v>0</v>
      </c>
      <c r="X1511" s="19">
        <v>0</v>
      </c>
      <c r="Y1511" s="27">
        <v>0</v>
      </c>
      <c r="Z1511" s="19">
        <v>0</v>
      </c>
      <c r="AA1511" s="14">
        <v>0</v>
      </c>
      <c r="AB1511" s="13">
        <v>1</v>
      </c>
      <c r="AC1511" s="22" t="s">
        <v>782</v>
      </c>
      <c r="AD1511" s="19">
        <v>0</v>
      </c>
      <c r="AE1511" s="23">
        <v>0</v>
      </c>
      <c r="AF1511" s="19">
        <v>0.7474898969999999</v>
      </c>
      <c r="AG1511" s="14">
        <v>0.31593426437089916</v>
      </c>
      <c r="AH1511" s="22" t="s">
        <v>782</v>
      </c>
      <c r="AI1511" s="23" t="s">
        <v>782</v>
      </c>
      <c r="AJ1511" s="23" t="s">
        <v>782</v>
      </c>
      <c r="AK1511" s="23" t="s">
        <v>782</v>
      </c>
      <c r="AL1511" s="14" t="s">
        <v>782</v>
      </c>
      <c r="AM1511" s="22" t="s">
        <v>782</v>
      </c>
      <c r="AN1511" s="23" t="s">
        <v>782</v>
      </c>
      <c r="AO1511" s="23" t="s">
        <v>782</v>
      </c>
      <c r="AP1511" s="23" t="s">
        <v>782</v>
      </c>
      <c r="AQ1511" s="14" t="s">
        <v>782</v>
      </c>
      <c r="AR1511" s="13">
        <v>659</v>
      </c>
      <c r="AS1511" s="19">
        <v>10353.991999999993</v>
      </c>
      <c r="AT1511" s="23">
        <v>10.353991999999993</v>
      </c>
      <c r="AU1511" s="19">
        <v>9.1943448960000058</v>
      </c>
      <c r="AV1511" s="14">
        <v>3.8860840832074737</v>
      </c>
      <c r="AW1511" s="13">
        <v>0</v>
      </c>
      <c r="AX1511" s="22" t="s">
        <v>782</v>
      </c>
      <c r="AY1511" s="19">
        <v>0</v>
      </c>
      <c r="AZ1511" s="23">
        <v>0</v>
      </c>
      <c r="BA1511" s="19">
        <v>0</v>
      </c>
      <c r="BB1511" s="14">
        <v>0</v>
      </c>
      <c r="BC1511" s="13">
        <v>5</v>
      </c>
      <c r="BD1511" s="19">
        <v>7500</v>
      </c>
      <c r="BE1511" s="44">
        <v>7.5</v>
      </c>
      <c r="BF1511" s="19">
        <v>12.869696890801958</v>
      </c>
      <c r="BG1511" s="14">
        <v>5.4395092645271772</v>
      </c>
      <c r="BH1511" s="22">
        <v>666</v>
      </c>
      <c r="BI1511" s="23">
        <v>18.193991999999991</v>
      </c>
      <c r="BJ1511" s="23">
        <v>24.845071683801965</v>
      </c>
      <c r="BK1511" s="14">
        <v>10.501024130449528</v>
      </c>
      <c r="BL1511" t="s">
        <v>558</v>
      </c>
    </row>
    <row r="1512" spans="1:64">
      <c r="A1512" t="s">
        <v>2435</v>
      </c>
      <c r="B1512" t="s">
        <v>2432</v>
      </c>
      <c r="C1512" t="s">
        <v>558</v>
      </c>
      <c r="D1512" t="s">
        <v>942</v>
      </c>
      <c r="E1512">
        <v>2017</v>
      </c>
      <c r="F1512" s="23">
        <v>84.34</v>
      </c>
      <c r="G1512" s="23">
        <v>17.72</v>
      </c>
      <c r="H1512" s="22">
        <v>27921</v>
      </c>
      <c r="I1512" s="34">
        <v>219.31974716133769</v>
      </c>
      <c r="J1512" s="13">
        <v>1</v>
      </c>
      <c r="K1512" s="13">
        <v>1</v>
      </c>
      <c r="L1512" s="19">
        <v>340</v>
      </c>
      <c r="M1512" s="19">
        <v>0.34</v>
      </c>
      <c r="N1512" s="19">
        <v>2.0335399999999999</v>
      </c>
      <c r="O1512" s="17">
        <v>0.92720333044341485</v>
      </c>
      <c r="P1512" s="13">
        <v>0</v>
      </c>
      <c r="Q1512" s="13">
        <v>0</v>
      </c>
      <c r="R1512" s="19">
        <v>0</v>
      </c>
      <c r="S1512" s="19">
        <v>0</v>
      </c>
      <c r="T1512" s="19">
        <v>0</v>
      </c>
      <c r="U1512" s="17">
        <v>0</v>
      </c>
      <c r="V1512" s="13">
        <v>0</v>
      </c>
      <c r="W1512" s="13">
        <v>0</v>
      </c>
      <c r="X1512" s="19">
        <v>0</v>
      </c>
      <c r="Y1512" s="19">
        <v>0</v>
      </c>
      <c r="Z1512" s="19">
        <v>0</v>
      </c>
      <c r="AA1512" s="14">
        <v>0</v>
      </c>
      <c r="AB1512" s="13">
        <v>1</v>
      </c>
      <c r="AC1512" s="22" t="s">
        <v>782</v>
      </c>
      <c r="AD1512" s="19">
        <v>0</v>
      </c>
      <c r="AE1512" s="19">
        <v>0</v>
      </c>
      <c r="AF1512" s="19">
        <v>0.58848719999999999</v>
      </c>
      <c r="AG1512" s="14">
        <v>0.26832385483605925</v>
      </c>
      <c r="AH1512" s="22" t="s">
        <v>782</v>
      </c>
      <c r="AI1512" s="23" t="s">
        <v>782</v>
      </c>
      <c r="AJ1512" s="23" t="s">
        <v>782</v>
      </c>
      <c r="AK1512" s="23" t="s">
        <v>782</v>
      </c>
      <c r="AL1512" s="14" t="s">
        <v>782</v>
      </c>
      <c r="AM1512" s="22" t="s">
        <v>782</v>
      </c>
      <c r="AN1512" s="23" t="s">
        <v>782</v>
      </c>
      <c r="AO1512" s="23" t="s">
        <v>782</v>
      </c>
      <c r="AP1512" s="23" t="s">
        <v>782</v>
      </c>
      <c r="AQ1512" s="14" t="s">
        <v>782</v>
      </c>
      <c r="AR1512" s="13">
        <v>697</v>
      </c>
      <c r="AS1512" s="19">
        <v>10743.646999999994</v>
      </c>
      <c r="AT1512" s="19">
        <v>10.743647000000015</v>
      </c>
      <c r="AU1512" s="19">
        <v>9.5403585360000065</v>
      </c>
      <c r="AV1512" s="14">
        <v>4.3499769899797727</v>
      </c>
      <c r="AW1512" s="13">
        <v>0</v>
      </c>
      <c r="AX1512" s="22" t="s">
        <v>782</v>
      </c>
      <c r="AY1512" s="19">
        <v>0</v>
      </c>
      <c r="AZ1512" s="19">
        <v>0</v>
      </c>
      <c r="BA1512" s="19">
        <v>0</v>
      </c>
      <c r="BB1512" s="14">
        <v>0</v>
      </c>
      <c r="BC1512" s="13">
        <v>5</v>
      </c>
      <c r="BD1512" s="19">
        <v>7500</v>
      </c>
      <c r="BE1512" s="19">
        <v>7.5</v>
      </c>
      <c r="BF1512" s="19">
        <v>12.869696890801958</v>
      </c>
      <c r="BG1512" s="14">
        <v>5.8680064414512811</v>
      </c>
      <c r="BH1512" s="22">
        <v>704</v>
      </c>
      <c r="BI1512" s="23">
        <v>18.583647000000017</v>
      </c>
      <c r="BJ1512" s="23">
        <v>25.032082626801962</v>
      </c>
      <c r="BK1512" s="14">
        <v>11.413510616710528</v>
      </c>
      <c r="BL1512" t="s">
        <v>558</v>
      </c>
    </row>
    <row r="1513" spans="1:64">
      <c r="A1513" t="s">
        <v>2436</v>
      </c>
      <c r="B1513" t="s">
        <v>2432</v>
      </c>
      <c r="C1513" t="s">
        <v>558</v>
      </c>
      <c r="D1513" t="s">
        <v>942</v>
      </c>
      <c r="E1513">
        <v>2018</v>
      </c>
      <c r="F1513" s="23">
        <v>84.34</v>
      </c>
      <c r="G1513" s="23">
        <v>17.72</v>
      </c>
      <c r="H1513" s="22">
        <v>28175</v>
      </c>
      <c r="I1513" s="34">
        <v>219.33533491877631</v>
      </c>
      <c r="J1513" s="13">
        <v>1</v>
      </c>
      <c r="K1513" s="13">
        <v>1</v>
      </c>
      <c r="L1513" s="19">
        <v>340</v>
      </c>
      <c r="M1513" s="19">
        <v>0.34</v>
      </c>
      <c r="N1513" s="19">
        <v>2.0335399999999999</v>
      </c>
      <c r="O1513" s="17">
        <v>0.92713743581400376</v>
      </c>
      <c r="P1513" s="13">
        <v>0</v>
      </c>
      <c r="Q1513" s="13">
        <v>0</v>
      </c>
      <c r="R1513" s="19">
        <v>0</v>
      </c>
      <c r="S1513" s="19">
        <v>0</v>
      </c>
      <c r="T1513" s="19">
        <v>0</v>
      </c>
      <c r="U1513" s="17">
        <v>0</v>
      </c>
      <c r="V1513" s="13">
        <v>0</v>
      </c>
      <c r="W1513" s="13">
        <v>0</v>
      </c>
      <c r="X1513" s="19">
        <v>0</v>
      </c>
      <c r="Y1513" s="19">
        <v>0</v>
      </c>
      <c r="Z1513" s="19">
        <v>0</v>
      </c>
      <c r="AA1513" s="14">
        <v>0</v>
      </c>
      <c r="AB1513" s="13">
        <v>1</v>
      </c>
      <c r="AC1513" s="22" t="s">
        <v>782</v>
      </c>
      <c r="AD1513" s="19">
        <v>0</v>
      </c>
      <c r="AE1513" s="19">
        <v>0</v>
      </c>
      <c r="AF1513" s="19">
        <v>0.65528813699999999</v>
      </c>
      <c r="AG1513" s="14">
        <v>0.29876086187511214</v>
      </c>
      <c r="AH1513" s="22" t="s">
        <v>782</v>
      </c>
      <c r="AI1513" s="23" t="s">
        <v>782</v>
      </c>
      <c r="AJ1513" s="23" t="s">
        <v>782</v>
      </c>
      <c r="AK1513" s="23" t="s">
        <v>782</v>
      </c>
      <c r="AL1513" s="14" t="s">
        <v>782</v>
      </c>
      <c r="AM1513" s="22" t="s">
        <v>782</v>
      </c>
      <c r="AN1513" s="23" t="s">
        <v>782</v>
      </c>
      <c r="AO1513" s="23" t="s">
        <v>782</v>
      </c>
      <c r="AP1513" s="23" t="s">
        <v>782</v>
      </c>
      <c r="AQ1513" s="14" t="s">
        <v>782</v>
      </c>
      <c r="AR1513" s="13">
        <v>728</v>
      </c>
      <c r="AS1513" s="19">
        <v>10986.926999999989</v>
      </c>
      <c r="AT1513" s="19">
        <v>10.986927000000021</v>
      </c>
      <c r="AU1513" s="19">
        <v>9.7563911760000099</v>
      </c>
      <c r="AV1513" s="14">
        <v>4.4481620709280483</v>
      </c>
      <c r="AW1513" s="13">
        <v>0</v>
      </c>
      <c r="AX1513" s="22" t="s">
        <v>782</v>
      </c>
      <c r="AY1513" s="19">
        <v>0</v>
      </c>
      <c r="AZ1513" s="19">
        <v>0</v>
      </c>
      <c r="BA1513" s="19">
        <v>0</v>
      </c>
      <c r="BB1513" s="14">
        <v>0</v>
      </c>
      <c r="BC1513" s="13">
        <v>5</v>
      </c>
      <c r="BD1513" s="19">
        <v>7500</v>
      </c>
      <c r="BE1513" s="19">
        <v>7.5</v>
      </c>
      <c r="BF1513" s="19">
        <v>12.909493378866365</v>
      </c>
      <c r="BG1513" s="14">
        <v>5.8857335429546609</v>
      </c>
      <c r="BH1513" s="22">
        <v>735</v>
      </c>
      <c r="BI1513" s="23">
        <v>18.826927000000023</v>
      </c>
      <c r="BJ1513" s="23">
        <v>25.354712691866371</v>
      </c>
      <c r="BK1513" s="14">
        <v>11.559793911571825</v>
      </c>
      <c r="BL1513" t="s">
        <v>558</v>
      </c>
    </row>
    <row r="1514" spans="1:64">
      <c r="A1514" t="s">
        <v>2437</v>
      </c>
      <c r="B1514" t="s">
        <v>2432</v>
      </c>
      <c r="C1514" t="s">
        <v>558</v>
      </c>
      <c r="D1514" t="s">
        <v>942</v>
      </c>
      <c r="E1514">
        <v>2019</v>
      </c>
      <c r="F1514" s="23">
        <v>84.34</v>
      </c>
      <c r="G1514" s="23">
        <v>19.18</v>
      </c>
      <c r="H1514" s="22">
        <v>28169</v>
      </c>
      <c r="I1514" s="34">
        <v>225.93229523063823</v>
      </c>
      <c r="J1514" s="22">
        <v>1</v>
      </c>
      <c r="K1514" s="22">
        <v>1</v>
      </c>
      <c r="L1514" s="23">
        <v>340</v>
      </c>
      <c r="M1514" s="23">
        <v>0.34</v>
      </c>
      <c r="N1514" s="23">
        <v>2.0335399999999999</v>
      </c>
      <c r="O1514" s="14">
        <v>0.90006610074230575</v>
      </c>
      <c r="P1514" s="22">
        <v>0</v>
      </c>
      <c r="Q1514" s="22">
        <v>0</v>
      </c>
      <c r="R1514" s="23">
        <v>0</v>
      </c>
      <c r="S1514" s="23">
        <v>0</v>
      </c>
      <c r="T1514" s="23">
        <v>0</v>
      </c>
      <c r="U1514" s="14">
        <v>0</v>
      </c>
      <c r="V1514" s="22">
        <v>0</v>
      </c>
      <c r="W1514" s="22">
        <v>0</v>
      </c>
      <c r="X1514" s="23">
        <v>0</v>
      </c>
      <c r="Y1514" s="23">
        <v>0</v>
      </c>
      <c r="Z1514" s="23">
        <v>0</v>
      </c>
      <c r="AA1514" s="14">
        <v>0</v>
      </c>
      <c r="AB1514" s="22">
        <v>1</v>
      </c>
      <c r="AC1514" s="22">
        <v>1</v>
      </c>
      <c r="AD1514" s="23">
        <v>492.3755386266094</v>
      </c>
      <c r="AE1514" s="23">
        <v>0.49237553862660938</v>
      </c>
      <c r="AF1514" s="23">
        <v>0.6883410029999999</v>
      </c>
      <c r="AG1514" s="14">
        <v>0.30466693674639189</v>
      </c>
      <c r="AH1514" s="22">
        <v>0</v>
      </c>
      <c r="AI1514" s="23">
        <v>0</v>
      </c>
      <c r="AJ1514" s="23">
        <v>0</v>
      </c>
      <c r="AK1514" s="23">
        <v>0</v>
      </c>
      <c r="AL1514" s="14">
        <v>0</v>
      </c>
      <c r="AM1514" s="22">
        <v>780</v>
      </c>
      <c r="AN1514" s="23">
        <v>11546.306999999992</v>
      </c>
      <c r="AO1514" s="23">
        <v>11.54630700000002</v>
      </c>
      <c r="AP1514" s="23">
        <v>10.253120616000009</v>
      </c>
      <c r="AQ1514" s="14">
        <v>4.5381385629413122</v>
      </c>
      <c r="AR1514" s="22">
        <v>780</v>
      </c>
      <c r="AS1514" s="23">
        <v>11546.306999999992</v>
      </c>
      <c r="AT1514" s="23">
        <v>11.54630700000002</v>
      </c>
      <c r="AU1514" s="23">
        <v>10.253120616000009</v>
      </c>
      <c r="AV1514" s="14">
        <v>4.5381385629413122</v>
      </c>
      <c r="AW1514" s="22">
        <v>0</v>
      </c>
      <c r="AX1514" s="22" t="s">
        <v>782</v>
      </c>
      <c r="AY1514" s="23">
        <v>0</v>
      </c>
      <c r="AZ1514" s="23">
        <v>0</v>
      </c>
      <c r="BA1514" s="23">
        <v>0</v>
      </c>
      <c r="BB1514" s="14">
        <v>0</v>
      </c>
      <c r="BC1514" s="22">
        <v>5</v>
      </c>
      <c r="BD1514" s="23">
        <v>7500</v>
      </c>
      <c r="BE1514" s="23">
        <v>7.5</v>
      </c>
      <c r="BF1514" s="23">
        <v>12.378298982183768</v>
      </c>
      <c r="BG1514" s="14">
        <v>5.4787647642616308</v>
      </c>
      <c r="BH1514" s="22">
        <v>787</v>
      </c>
      <c r="BI1514" s="23">
        <v>19.878682538626631</v>
      </c>
      <c r="BJ1514" s="23">
        <v>25.353300601183776</v>
      </c>
      <c r="BK1514" s="14">
        <v>11.221636364691641</v>
      </c>
      <c r="BL1514" t="s">
        <v>558</v>
      </c>
    </row>
    <row r="1515" spans="1:64">
      <c r="A1515" t="s">
        <v>2438</v>
      </c>
      <c r="B1515" t="s">
        <v>2432</v>
      </c>
      <c r="C1515" t="s">
        <v>558</v>
      </c>
      <c r="D1515" t="s">
        <v>942</v>
      </c>
      <c r="E1515">
        <v>2020</v>
      </c>
      <c r="F1515" s="23">
        <v>84.34</v>
      </c>
      <c r="G1515" s="23">
        <v>19.38</v>
      </c>
      <c r="H1515" s="22">
        <v>28130</v>
      </c>
      <c r="I1515" s="34">
        <v>226.82376857113422</v>
      </c>
      <c r="J1515" s="22">
        <v>1</v>
      </c>
      <c r="K1515" s="22">
        <v>1</v>
      </c>
      <c r="L1515" s="23">
        <v>340</v>
      </c>
      <c r="M1515" s="23">
        <v>0.34</v>
      </c>
      <c r="N1515" s="23">
        <v>2.0335399999999999</v>
      </c>
      <c r="O1515" s="14">
        <v>0.89652861902885694</v>
      </c>
      <c r="P1515" s="22">
        <v>0</v>
      </c>
      <c r="Q1515" s="22">
        <v>0</v>
      </c>
      <c r="R1515" s="23">
        <v>0</v>
      </c>
      <c r="S1515" s="23">
        <v>0</v>
      </c>
      <c r="T1515" s="23">
        <v>0</v>
      </c>
      <c r="U1515" s="14">
        <v>0</v>
      </c>
      <c r="V1515" s="22">
        <v>0</v>
      </c>
      <c r="W1515" s="22">
        <v>0</v>
      </c>
      <c r="X1515" s="23">
        <v>0</v>
      </c>
      <c r="Y1515" s="23">
        <v>0</v>
      </c>
      <c r="Z1515" s="23">
        <v>0</v>
      </c>
      <c r="AA1515" s="14">
        <v>0</v>
      </c>
      <c r="AB1515" s="22">
        <v>1</v>
      </c>
      <c r="AC1515" s="22">
        <v>1</v>
      </c>
      <c r="AD1515" s="23">
        <v>515.73626609442067</v>
      </c>
      <c r="AE1515" s="23">
        <v>0.51573626609442069</v>
      </c>
      <c r="AF1515" s="23">
        <v>0.72099930000000001</v>
      </c>
      <c r="AG1515" s="14">
        <v>0.31786761349654913</v>
      </c>
      <c r="AH1515" s="22">
        <v>0</v>
      </c>
      <c r="AI1515" s="23">
        <v>0</v>
      </c>
      <c r="AJ1515" s="23">
        <v>0</v>
      </c>
      <c r="AK1515" s="23">
        <v>0</v>
      </c>
      <c r="AL1515" s="14">
        <v>0</v>
      </c>
      <c r="AM1515" s="22">
        <v>871</v>
      </c>
      <c r="AN1515" s="23">
        <v>12375.306999999992</v>
      </c>
      <c r="AO1515" s="23">
        <v>12.375307000000019</v>
      </c>
      <c r="AP1515" s="23">
        <v>10.989272616000006</v>
      </c>
      <c r="AQ1515" s="14">
        <v>4.844850557428976</v>
      </c>
      <c r="AR1515" s="22">
        <v>871</v>
      </c>
      <c r="AS1515" s="23">
        <v>12375.306999999992</v>
      </c>
      <c r="AT1515" s="23">
        <v>12.375307000000019</v>
      </c>
      <c r="AU1515" s="23">
        <v>10.989272616000006</v>
      </c>
      <c r="AV1515" s="14">
        <v>4.844850557428976</v>
      </c>
      <c r="AW1515" s="22">
        <v>0</v>
      </c>
      <c r="AX1515" s="22">
        <v>0</v>
      </c>
      <c r="AY1515" s="23">
        <v>0</v>
      </c>
      <c r="AZ1515" s="23">
        <v>0</v>
      </c>
      <c r="BA1515" s="23">
        <v>0</v>
      </c>
      <c r="BB1515" s="14">
        <v>0</v>
      </c>
      <c r="BC1515" s="22">
        <v>5</v>
      </c>
      <c r="BD1515" s="23">
        <v>7500</v>
      </c>
      <c r="BE1515" s="23">
        <v>7.5</v>
      </c>
      <c r="BF1515" s="23">
        <v>12.378298982183768</v>
      </c>
      <c r="BG1515" s="14">
        <v>5.4572318677889387</v>
      </c>
      <c r="BH1515" s="22">
        <v>878</v>
      </c>
      <c r="BI1515" s="23">
        <v>20.731043266094442</v>
      </c>
      <c r="BJ1515" s="23">
        <v>26.12211089818377</v>
      </c>
      <c r="BK1515" s="14">
        <v>11.51647865774332</v>
      </c>
      <c r="BL1515" t="s">
        <v>558</v>
      </c>
    </row>
    <row r="1516" spans="1:64">
      <c r="A1516" t="s">
        <v>2439</v>
      </c>
      <c r="B1516" t="s">
        <v>2432</v>
      </c>
      <c r="C1516" t="s">
        <v>558</v>
      </c>
      <c r="D1516" t="s">
        <v>942</v>
      </c>
      <c r="E1516">
        <v>2021</v>
      </c>
      <c r="F1516" s="23">
        <v>84.34</v>
      </c>
      <c r="G1516" s="23">
        <v>19.420000000000002</v>
      </c>
      <c r="H1516" s="22">
        <v>28213</v>
      </c>
      <c r="I1516" s="34">
        <v>210.91</v>
      </c>
      <c r="J1516" s="22">
        <v>1</v>
      </c>
      <c r="K1516" s="22">
        <v>1</v>
      </c>
      <c r="L1516" s="23">
        <v>340</v>
      </c>
      <c r="M1516" s="23">
        <v>0.34</v>
      </c>
      <c r="N1516" s="23">
        <v>2.0335399999999999</v>
      </c>
      <c r="O1516" s="14">
        <v>0.96</v>
      </c>
      <c r="P1516" s="22">
        <v>0</v>
      </c>
      <c r="Q1516" s="22">
        <v>0</v>
      </c>
      <c r="R1516" s="23">
        <v>0</v>
      </c>
      <c r="S1516" s="23">
        <v>0</v>
      </c>
      <c r="T1516" s="23">
        <v>0</v>
      </c>
      <c r="U1516" s="14">
        <v>0</v>
      </c>
      <c r="V1516" s="22">
        <v>0</v>
      </c>
      <c r="W1516" s="22">
        <v>0</v>
      </c>
      <c r="X1516" s="23">
        <v>0</v>
      </c>
      <c r="Y1516" s="23">
        <v>0</v>
      </c>
      <c r="Z1516" s="23">
        <v>0</v>
      </c>
      <c r="AA1516" s="14">
        <v>0</v>
      </c>
      <c r="AB1516" s="22">
        <v>1</v>
      </c>
      <c r="AC1516" s="22">
        <v>1</v>
      </c>
      <c r="AD1516" s="23">
        <v>343.8291845</v>
      </c>
      <c r="AE1516" s="23">
        <v>0.34382918499999998</v>
      </c>
      <c r="AF1516" s="23">
        <v>0.48067320000000002</v>
      </c>
      <c r="AG1516" s="14">
        <v>0.23</v>
      </c>
      <c r="AH1516" s="22">
        <v>0</v>
      </c>
      <c r="AI1516" s="23">
        <v>0</v>
      </c>
      <c r="AJ1516" s="23">
        <v>0</v>
      </c>
      <c r="AK1516" s="23">
        <v>0</v>
      </c>
      <c r="AL1516" s="14">
        <v>0</v>
      </c>
      <c r="AM1516" s="22">
        <v>1007</v>
      </c>
      <c r="AN1516" s="23">
        <v>13810.3</v>
      </c>
      <c r="AO1516" s="23">
        <v>13.8103</v>
      </c>
      <c r="AP1516" s="23">
        <v>12.35777287</v>
      </c>
      <c r="AQ1516" s="14">
        <v>5.86</v>
      </c>
      <c r="AR1516" s="22">
        <v>1007</v>
      </c>
      <c r="AS1516" s="23">
        <v>13810.3</v>
      </c>
      <c r="AT1516" s="23">
        <v>13.8103</v>
      </c>
      <c r="AU1516" s="23">
        <v>12.35777287</v>
      </c>
      <c r="AV1516" s="14">
        <v>5.86</v>
      </c>
      <c r="AW1516" s="22">
        <v>0</v>
      </c>
      <c r="AX1516" s="22">
        <v>0</v>
      </c>
      <c r="AY1516" s="23">
        <v>0</v>
      </c>
      <c r="AZ1516" s="23">
        <v>0</v>
      </c>
      <c r="BA1516" s="23">
        <v>0</v>
      </c>
      <c r="BB1516" s="14">
        <v>0</v>
      </c>
      <c r="BC1516" s="22">
        <v>5</v>
      </c>
      <c r="BD1516" s="23">
        <v>7500</v>
      </c>
      <c r="BE1516" s="23">
        <v>7.5</v>
      </c>
      <c r="BF1516" s="23">
        <v>11.34317356</v>
      </c>
      <c r="BG1516" s="14">
        <v>5.38</v>
      </c>
      <c r="BH1516" s="22">
        <v>1014</v>
      </c>
      <c r="BI1516" s="23">
        <v>21.99</v>
      </c>
      <c r="BJ1516" s="23">
        <v>26.22</v>
      </c>
      <c r="BK1516" s="14">
        <v>12.43</v>
      </c>
      <c r="BL1516" t="s">
        <v>558</v>
      </c>
    </row>
    <row r="1517" spans="1:64">
      <c r="A1517" t="s">
        <v>2440</v>
      </c>
      <c r="B1517" t="s">
        <v>2432</v>
      </c>
      <c r="C1517" t="s">
        <v>558</v>
      </c>
      <c r="D1517" s="111" t="s">
        <v>942</v>
      </c>
      <c r="E1517" s="110">
        <v>2022</v>
      </c>
      <c r="F1517" s="23"/>
      <c r="G1517" s="23"/>
      <c r="H1517" s="22">
        <v>28074</v>
      </c>
      <c r="I1517" s="34">
        <v>203.46738661544475</v>
      </c>
      <c r="J1517" s="22">
        <v>1</v>
      </c>
      <c r="K1517" s="22">
        <v>1</v>
      </c>
      <c r="L1517" s="23">
        <v>340</v>
      </c>
      <c r="M1517" s="23">
        <v>0.34</v>
      </c>
      <c r="N1517" s="23">
        <v>2.0121199999999999</v>
      </c>
      <c r="O1517" s="14">
        <v>0.98891524261965646</v>
      </c>
      <c r="P1517" s="22">
        <v>0</v>
      </c>
      <c r="Q1517" s="22">
        <v>0</v>
      </c>
      <c r="R1517" s="23">
        <v>0</v>
      </c>
      <c r="S1517" s="23">
        <v>0</v>
      </c>
      <c r="T1517" s="23">
        <v>0</v>
      </c>
      <c r="U1517" s="14">
        <v>0</v>
      </c>
      <c r="V1517" s="22">
        <v>0</v>
      </c>
      <c r="W1517" s="22">
        <v>0</v>
      </c>
      <c r="X1517" s="23">
        <v>0</v>
      </c>
      <c r="Y1517" s="23">
        <v>0</v>
      </c>
      <c r="Z1517" s="23">
        <v>0</v>
      </c>
      <c r="AA1517" s="14">
        <v>0</v>
      </c>
      <c r="AB1517" s="22">
        <v>1</v>
      </c>
      <c r="AC1517" s="22">
        <v>1</v>
      </c>
      <c r="AD1517" s="23">
        <v>268.33118025751099</v>
      </c>
      <c r="AE1517" s="23">
        <v>0.26833118025751101</v>
      </c>
      <c r="AF1517" s="23">
        <v>0.37512698999999999</v>
      </c>
      <c r="AG1517" s="14">
        <v>0.18436713433047305</v>
      </c>
      <c r="AH1517" s="22">
        <v>0</v>
      </c>
      <c r="AI1517" s="23">
        <v>0</v>
      </c>
      <c r="AJ1517" s="23">
        <v>0</v>
      </c>
      <c r="AK1517" s="23">
        <v>0</v>
      </c>
      <c r="AL1517" s="14">
        <v>0</v>
      </c>
      <c r="AM1517" s="22">
        <v>1228</v>
      </c>
      <c r="AN1517" s="23">
        <v>15580.464999999987</v>
      </c>
      <c r="AO1517" s="23">
        <v>15.58046500000003</v>
      </c>
      <c r="AP1517" s="23">
        <v>15.960066175525817</v>
      </c>
      <c r="AQ1517" s="14">
        <v>7.8440414658151036</v>
      </c>
      <c r="AR1517" s="22">
        <v>1228</v>
      </c>
      <c r="AS1517" s="23">
        <v>15580.465</v>
      </c>
      <c r="AT1517" s="23">
        <v>15.580465</v>
      </c>
      <c r="AU1517" s="23">
        <v>15.9600661755258</v>
      </c>
      <c r="AV1517" s="14">
        <v>7.8440414658150948</v>
      </c>
      <c r="AW1517" s="22">
        <v>0</v>
      </c>
      <c r="AX1517" s="22">
        <v>0</v>
      </c>
      <c r="AY1517" s="23">
        <v>0</v>
      </c>
      <c r="AZ1517" s="23">
        <v>0</v>
      </c>
      <c r="BA1517" s="23">
        <v>0</v>
      </c>
      <c r="BB1517" s="14">
        <v>0</v>
      </c>
      <c r="BC1517" s="22">
        <v>3</v>
      </c>
      <c r="BD1517" s="23">
        <v>4500</v>
      </c>
      <c r="BE1517" s="23">
        <v>4.5</v>
      </c>
      <c r="BF1517" s="23">
        <v>7.971277090091041</v>
      </c>
      <c r="BG1517" s="14">
        <v>3.9177173416773807</v>
      </c>
      <c r="BH1517" s="22">
        <v>1233</v>
      </c>
      <c r="BI1517" s="23">
        <v>20.688796180257512</v>
      </c>
      <c r="BJ1517" s="23">
        <v>26.318590255616837</v>
      </c>
      <c r="BK1517" s="14">
        <v>12.935041184442605</v>
      </c>
      <c r="BL1517" t="s">
        <v>558</v>
      </c>
    </row>
    <row r="1518" spans="1:64">
      <c r="A1518" t="s">
        <v>2441</v>
      </c>
      <c r="B1518" t="s">
        <v>2432</v>
      </c>
      <c r="C1518" t="s">
        <v>558</v>
      </c>
      <c r="D1518" t="s">
        <v>942</v>
      </c>
      <c r="E1518">
        <v>2023</v>
      </c>
      <c r="F1518">
        <v>84.34</v>
      </c>
      <c r="G1518">
        <v>19.95</v>
      </c>
      <c r="H1518">
        <v>27635</v>
      </c>
      <c r="I1518">
        <v>203.46738661544475</v>
      </c>
      <c r="J1518">
        <v>1</v>
      </c>
      <c r="K1518">
        <v>1</v>
      </c>
      <c r="L1518">
        <v>340</v>
      </c>
      <c r="M1518">
        <v>0.34</v>
      </c>
      <c r="N1518">
        <v>2.0121199999999999</v>
      </c>
      <c r="O1518">
        <v>0.98891524261965646</v>
      </c>
      <c r="P1518">
        <v>0</v>
      </c>
      <c r="Q1518">
        <v>0</v>
      </c>
      <c r="R1518">
        <v>0</v>
      </c>
      <c r="S1518">
        <v>0</v>
      </c>
      <c r="T1518">
        <v>0</v>
      </c>
      <c r="U1518">
        <v>0</v>
      </c>
      <c r="V1518">
        <v>0</v>
      </c>
      <c r="W1518">
        <v>0</v>
      </c>
      <c r="X1518">
        <v>0</v>
      </c>
      <c r="Y1518">
        <v>0</v>
      </c>
      <c r="Z1518">
        <v>0</v>
      </c>
      <c r="AA1518">
        <v>0</v>
      </c>
      <c r="AB1518">
        <v>1</v>
      </c>
      <c r="AC1518">
        <v>1</v>
      </c>
      <c r="AD1518">
        <v>100</v>
      </c>
      <c r="AE1518">
        <v>0.1</v>
      </c>
      <c r="AF1518">
        <v>0.31606585500000001</v>
      </c>
      <c r="AG1518">
        <v>0.15533981158236795</v>
      </c>
      <c r="AL1518">
        <v>0</v>
      </c>
      <c r="AM1518">
        <v>1696</v>
      </c>
      <c r="AN1518">
        <v>21108.263999999999</v>
      </c>
      <c r="AO1518">
        <v>21.108263999999998</v>
      </c>
      <c r="AP1518">
        <v>19.799282000000002</v>
      </c>
      <c r="AQ1518">
        <v>9.7309364067376691</v>
      </c>
      <c r="AR1518">
        <v>1840</v>
      </c>
      <c r="AS1518">
        <v>21218.704000000002</v>
      </c>
      <c r="AT1518">
        <v>21.218703999999999</v>
      </c>
      <c r="AU1518">
        <v>19.902873508314102</v>
      </c>
      <c r="AV1518">
        <v>9.7818494842766714</v>
      </c>
      <c r="AW1518">
        <v>0</v>
      </c>
      <c r="AX1518">
        <v>0</v>
      </c>
      <c r="AY1518">
        <v>0</v>
      </c>
      <c r="AZ1518">
        <v>0</v>
      </c>
      <c r="BA1518">
        <v>0</v>
      </c>
      <c r="BB1518">
        <v>0</v>
      </c>
      <c r="BC1518">
        <v>5</v>
      </c>
      <c r="BD1518">
        <v>15700</v>
      </c>
      <c r="BE1518">
        <v>15.7</v>
      </c>
      <c r="BF1518">
        <v>45.216343999999999</v>
      </c>
      <c r="BG1518">
        <v>22.222895153934086</v>
      </c>
      <c r="BH1518">
        <v>1847</v>
      </c>
      <c r="BI1518">
        <v>37.358704000000003</v>
      </c>
      <c r="BJ1518">
        <v>67.447403363314109</v>
      </c>
      <c r="BK1518">
        <v>33.148999692412787</v>
      </c>
      <c r="BL1518" t="s">
        <v>558</v>
      </c>
    </row>
    <row r="1519" spans="1:64">
      <c r="A1519" t="s">
        <v>2442</v>
      </c>
      <c r="B1519" t="s">
        <v>2432</v>
      </c>
      <c r="C1519" t="s">
        <v>558</v>
      </c>
      <c r="D1519" t="s">
        <v>942</v>
      </c>
      <c r="E1519">
        <v>2024</v>
      </c>
      <c r="F1519">
        <v>84.34</v>
      </c>
      <c r="G1519">
        <v>20.02</v>
      </c>
      <c r="H1519">
        <v>28089</v>
      </c>
      <c r="I1519">
        <v>192.60902988210083</v>
      </c>
      <c r="J1519">
        <v>1</v>
      </c>
      <c r="K1519">
        <v>1</v>
      </c>
      <c r="L1519">
        <v>340</v>
      </c>
      <c r="M1519">
        <v>0.34</v>
      </c>
      <c r="N1519">
        <v>2.0121199999999999</v>
      </c>
      <c r="O1519">
        <v>1.0446654558364432</v>
      </c>
      <c r="P1519">
        <v>0</v>
      </c>
      <c r="Q1519">
        <v>0</v>
      </c>
      <c r="R1519">
        <v>0</v>
      </c>
      <c r="S1519">
        <v>0</v>
      </c>
      <c r="T1519">
        <v>0</v>
      </c>
      <c r="U1519">
        <v>0</v>
      </c>
      <c r="V1519">
        <v>0</v>
      </c>
      <c r="W1519">
        <v>0</v>
      </c>
      <c r="X1519">
        <v>0</v>
      </c>
      <c r="Y1519">
        <v>0</v>
      </c>
      <c r="Z1519">
        <v>0</v>
      </c>
      <c r="AA1519">
        <v>0</v>
      </c>
      <c r="AB1519">
        <v>1</v>
      </c>
      <c r="AC1519">
        <v>1</v>
      </c>
      <c r="AD1519">
        <v>100</v>
      </c>
      <c r="AE1519">
        <v>0.1</v>
      </c>
      <c r="AF1519">
        <v>0.27690610500000001</v>
      </c>
      <c r="AG1519">
        <v>0.14376589984877597</v>
      </c>
      <c r="AH1519">
        <v>0</v>
      </c>
      <c r="AI1519">
        <v>0</v>
      </c>
      <c r="AJ1519">
        <v>0</v>
      </c>
      <c r="AK1519">
        <v>0</v>
      </c>
      <c r="AL1519">
        <v>0</v>
      </c>
      <c r="AM1519">
        <v>2153</v>
      </c>
      <c r="AN1519">
        <v>26265.196000000025</v>
      </c>
      <c r="AO1519">
        <v>26.265196000000024</v>
      </c>
      <c r="AP1519">
        <v>23.689730956730333</v>
      </c>
      <c r="AQ1519">
        <v>12.29938750599139</v>
      </c>
      <c r="AR1519">
        <v>2501</v>
      </c>
      <c r="AS1519">
        <v>26583.854999999938</v>
      </c>
      <c r="AT1519">
        <v>26.583855000000096</v>
      </c>
      <c r="AU1519">
        <v>23.977143469355006</v>
      </c>
      <c r="AV1519">
        <v>12.448608190400945</v>
      </c>
      <c r="AW1519">
        <v>0</v>
      </c>
      <c r="AX1519">
        <v>0</v>
      </c>
      <c r="AY1519">
        <v>0</v>
      </c>
      <c r="AZ1519">
        <v>0</v>
      </c>
      <c r="BA1519">
        <v>0</v>
      </c>
      <c r="BB1519">
        <v>0</v>
      </c>
      <c r="BC1519">
        <v>5</v>
      </c>
      <c r="BD1519">
        <v>15700</v>
      </c>
      <c r="BE1519">
        <v>15.7</v>
      </c>
      <c r="BF1519">
        <v>37.905306205763843</v>
      </c>
      <c r="BG1519">
        <v>19.679921667725708</v>
      </c>
      <c r="BH1519">
        <v>2508</v>
      </c>
      <c r="BI1519">
        <v>42.7238550000001</v>
      </c>
      <c r="BJ1519">
        <v>64.171475780118854</v>
      </c>
      <c r="BK1519">
        <v>33.316961213811872</v>
      </c>
      <c r="BL1519" t="s">
        <v>558</v>
      </c>
    </row>
    <row r="1520" spans="1:64">
      <c r="A1520" t="s">
        <v>2443</v>
      </c>
      <c r="B1520" t="s">
        <v>2444</v>
      </c>
      <c r="C1520" t="s">
        <v>559</v>
      </c>
      <c r="D1520" t="s">
        <v>929</v>
      </c>
      <c r="E1520">
        <v>2012</v>
      </c>
      <c r="F1520" s="23">
        <v>918.85</v>
      </c>
      <c r="G1520" s="23">
        <v>182.64</v>
      </c>
      <c r="H1520" s="22">
        <v>271332</v>
      </c>
      <c r="I1520" s="34">
        <v>2261.3282369999997</v>
      </c>
      <c r="J1520" s="22">
        <v>3</v>
      </c>
      <c r="K1520" s="22" t="s">
        <v>782</v>
      </c>
      <c r="L1520" s="23">
        <v>2000</v>
      </c>
      <c r="M1520" s="23">
        <v>2</v>
      </c>
      <c r="N1520" s="23">
        <v>7.4454550000000008</v>
      </c>
      <c r="O1520" s="14">
        <v>0.32925140535447184</v>
      </c>
      <c r="P1520" s="22">
        <v>1</v>
      </c>
      <c r="Q1520" s="22" t="s">
        <v>782</v>
      </c>
      <c r="R1520" s="23">
        <v>1564</v>
      </c>
      <c r="S1520" s="23">
        <v>1.5640000000000001</v>
      </c>
      <c r="T1520" s="23">
        <v>4.1980760000000004</v>
      </c>
      <c r="U1520" s="14">
        <v>0.18564646791698824</v>
      </c>
      <c r="V1520" s="22">
        <v>0</v>
      </c>
      <c r="W1520" s="22" t="s">
        <v>782</v>
      </c>
      <c r="X1520" s="23">
        <v>0</v>
      </c>
      <c r="Y1520" s="23">
        <v>0</v>
      </c>
      <c r="Z1520" s="23">
        <v>0</v>
      </c>
      <c r="AA1520" s="14">
        <v>0</v>
      </c>
      <c r="AB1520" s="22">
        <v>0</v>
      </c>
      <c r="AC1520" s="22" t="s">
        <v>782</v>
      </c>
      <c r="AD1520" s="23">
        <v>0</v>
      </c>
      <c r="AE1520" s="23">
        <v>0</v>
      </c>
      <c r="AF1520" s="23">
        <v>0</v>
      </c>
      <c r="AG1520" s="14">
        <v>0</v>
      </c>
      <c r="AH1520" s="22" t="s">
        <v>782</v>
      </c>
      <c r="AI1520" s="23" t="s">
        <v>782</v>
      </c>
      <c r="AJ1520" s="23" t="s">
        <v>782</v>
      </c>
      <c r="AK1520" s="23" t="s">
        <v>782</v>
      </c>
      <c r="AL1520" s="14" t="s">
        <v>782</v>
      </c>
      <c r="AM1520" s="22" t="s">
        <v>782</v>
      </c>
      <c r="AN1520" s="23" t="s">
        <v>782</v>
      </c>
      <c r="AO1520" s="23" t="s">
        <v>782</v>
      </c>
      <c r="AP1520" s="23" t="s">
        <v>782</v>
      </c>
      <c r="AQ1520" s="14" t="s">
        <v>782</v>
      </c>
      <c r="AR1520" s="22">
        <v>3114</v>
      </c>
      <c r="AS1520" s="23">
        <v>40113.794000000009</v>
      </c>
      <c r="AT1520" s="23">
        <v>40.113794000000006</v>
      </c>
      <c r="AU1520" s="23">
        <v>31.970659999999995</v>
      </c>
      <c r="AV1520" s="14">
        <v>1.4138000612601911</v>
      </c>
      <c r="AW1520" s="22">
        <v>21</v>
      </c>
      <c r="AX1520" s="22" t="s">
        <v>782</v>
      </c>
      <c r="AY1520" s="23">
        <v>9810</v>
      </c>
      <c r="AZ1520" s="23">
        <v>9.81</v>
      </c>
      <c r="BA1520" s="23">
        <v>20.256585999999999</v>
      </c>
      <c r="BB1520" s="14">
        <v>0.89578264970827415</v>
      </c>
      <c r="BC1520" s="22">
        <v>24</v>
      </c>
      <c r="BD1520" s="23">
        <v>27100</v>
      </c>
      <c r="BE1520" s="23">
        <v>27.1</v>
      </c>
      <c r="BF1520" s="23">
        <v>43.278700000000008</v>
      </c>
      <c r="BG1520" s="14">
        <v>1.9138619193742465</v>
      </c>
      <c r="BH1520" s="22">
        <v>3163</v>
      </c>
      <c r="BI1520" s="23">
        <v>80.587794000000002</v>
      </c>
      <c r="BJ1520" s="23">
        <v>107.149477</v>
      </c>
      <c r="BK1520" s="14">
        <v>4.738342503614172</v>
      </c>
      <c r="BL1520" t="s">
        <v>559</v>
      </c>
    </row>
    <row r="1521" spans="1:64">
      <c r="A1521" t="s">
        <v>2445</v>
      </c>
      <c r="B1521" t="s">
        <v>2444</v>
      </c>
      <c r="C1521" t="s">
        <v>559</v>
      </c>
      <c r="D1521" t="s">
        <v>929</v>
      </c>
      <c r="E1521">
        <v>2015</v>
      </c>
      <c r="F1521" s="23">
        <v>918.84</v>
      </c>
      <c r="G1521" s="23">
        <v>180.69</v>
      </c>
      <c r="H1521" s="22">
        <v>273452</v>
      </c>
      <c r="I1521" s="29">
        <v>2204.7619080016448</v>
      </c>
      <c r="J1521" s="28">
        <v>5</v>
      </c>
      <c r="K1521" s="28">
        <v>5</v>
      </c>
      <c r="L1521" s="30">
        <v>2095</v>
      </c>
      <c r="M1521" s="31">
        <v>2.0950000000000002</v>
      </c>
      <c r="N1521" s="30">
        <v>12.530938686975052</v>
      </c>
      <c r="O1521" s="32">
        <v>0.5683579093732104</v>
      </c>
      <c r="P1521" s="28">
        <v>1</v>
      </c>
      <c r="Q1521" s="28">
        <v>1</v>
      </c>
      <c r="R1521" s="30">
        <v>1564</v>
      </c>
      <c r="S1521" s="31">
        <v>1.5640000000000001</v>
      </c>
      <c r="T1521" s="30">
        <v>6.7045789999999998</v>
      </c>
      <c r="U1521" s="32">
        <v>0.30409537536308878</v>
      </c>
      <c r="V1521" s="28">
        <v>0</v>
      </c>
      <c r="W1521" s="28">
        <v>0</v>
      </c>
      <c r="X1521" s="30">
        <v>0</v>
      </c>
      <c r="Y1521" s="31">
        <v>0</v>
      </c>
      <c r="Z1521" s="30">
        <v>0</v>
      </c>
      <c r="AA1521" s="18">
        <v>0</v>
      </c>
      <c r="AB1521" s="28">
        <v>16</v>
      </c>
      <c r="AC1521" s="22" t="s">
        <v>782</v>
      </c>
      <c r="AD1521" s="30">
        <v>0</v>
      </c>
      <c r="AE1521" s="19">
        <v>0</v>
      </c>
      <c r="AF1521" s="30">
        <v>6.3403159049999998</v>
      </c>
      <c r="AG1521" s="18">
        <v>0.28757372313034674</v>
      </c>
      <c r="AH1521" s="22" t="s">
        <v>782</v>
      </c>
      <c r="AI1521" s="23" t="s">
        <v>782</v>
      </c>
      <c r="AJ1521" s="23" t="s">
        <v>782</v>
      </c>
      <c r="AK1521" s="23" t="s">
        <v>782</v>
      </c>
      <c r="AL1521" s="14" t="s">
        <v>782</v>
      </c>
      <c r="AM1521" s="22" t="s">
        <v>782</v>
      </c>
      <c r="AN1521" s="23" t="s">
        <v>782</v>
      </c>
      <c r="AO1521" s="23" t="s">
        <v>782</v>
      </c>
      <c r="AP1521" s="23" t="s">
        <v>782</v>
      </c>
      <c r="AQ1521" s="14" t="s">
        <v>782</v>
      </c>
      <c r="AR1521" s="28">
        <v>3815</v>
      </c>
      <c r="AS1521" s="30">
        <v>50904.776999999987</v>
      </c>
      <c r="AT1521" s="33">
        <v>50.904776999999989</v>
      </c>
      <c r="AU1521" s="30">
        <v>45.211727871726502</v>
      </c>
      <c r="AV1521" s="18">
        <v>2.0506399220542399</v>
      </c>
      <c r="AW1521" s="28">
        <v>21</v>
      </c>
      <c r="AX1521" s="22" t="s">
        <v>782</v>
      </c>
      <c r="AY1521" s="30">
        <v>9790</v>
      </c>
      <c r="AZ1521" s="19">
        <v>9.7899999999999991</v>
      </c>
      <c r="BA1521" s="30">
        <v>25.510235267470296</v>
      </c>
      <c r="BB1521" s="18">
        <v>1.1570517058956402</v>
      </c>
      <c r="BC1521" s="28">
        <v>25</v>
      </c>
      <c r="BD1521" s="30">
        <v>28401.7</v>
      </c>
      <c r="BE1521" s="19">
        <v>28.401700000000002</v>
      </c>
      <c r="BF1521" s="30">
        <v>44.868406734443958</v>
      </c>
      <c r="BG1521" s="18">
        <v>2.0350681210340689</v>
      </c>
      <c r="BH1521" s="13">
        <v>3883</v>
      </c>
      <c r="BI1521" s="19">
        <v>92.755476999999985</v>
      </c>
      <c r="BJ1521" s="19">
        <v>141.16620346561581</v>
      </c>
      <c r="BK1521" s="18">
        <v>6.4027867568505954</v>
      </c>
      <c r="BL1521" t="s">
        <v>559</v>
      </c>
    </row>
    <row r="1522" spans="1:64">
      <c r="A1522" t="s">
        <v>2446</v>
      </c>
      <c r="B1522" t="s">
        <v>2444</v>
      </c>
      <c r="C1522" t="s">
        <v>559</v>
      </c>
      <c r="D1522" t="s">
        <v>929</v>
      </c>
      <c r="E1522">
        <v>2016</v>
      </c>
      <c r="F1522" s="23">
        <v>918.85</v>
      </c>
      <c r="G1522" s="23">
        <v>180.97</v>
      </c>
      <c r="H1522" s="22">
        <v>273139</v>
      </c>
      <c r="I1522" s="29">
        <v>2325.0019087050159</v>
      </c>
      <c r="J1522" s="28">
        <v>5</v>
      </c>
      <c r="K1522" s="28">
        <v>5</v>
      </c>
      <c r="L1522" s="30">
        <v>2095</v>
      </c>
      <c r="M1522" s="31">
        <v>2.0950000000000002</v>
      </c>
      <c r="N1522" s="30">
        <v>12.530194999999999</v>
      </c>
      <c r="O1522" s="32">
        <v>0.53893267584365523</v>
      </c>
      <c r="P1522" s="28">
        <v>1</v>
      </c>
      <c r="Q1522" s="28">
        <v>1</v>
      </c>
      <c r="R1522" s="30">
        <v>1564</v>
      </c>
      <c r="S1522" s="31">
        <v>1.5640000000000001</v>
      </c>
      <c r="T1522" s="30">
        <v>7.1416554999999997</v>
      </c>
      <c r="U1522" s="32">
        <v>0.30716772632577205</v>
      </c>
      <c r="V1522" s="28">
        <v>0</v>
      </c>
      <c r="W1522" s="28">
        <v>0</v>
      </c>
      <c r="X1522" s="30">
        <v>0</v>
      </c>
      <c r="Y1522" s="31">
        <v>0</v>
      </c>
      <c r="Z1522" s="30">
        <v>0</v>
      </c>
      <c r="AA1522" s="18">
        <v>0</v>
      </c>
      <c r="AB1522" s="28">
        <v>16</v>
      </c>
      <c r="AC1522" s="22" t="s">
        <v>782</v>
      </c>
      <c r="AD1522" s="30">
        <v>0</v>
      </c>
      <c r="AE1522" s="19">
        <v>0</v>
      </c>
      <c r="AF1522" s="30">
        <v>6.3790044989999988</v>
      </c>
      <c r="AG1522" s="18">
        <v>0.27436555966326021</v>
      </c>
      <c r="AH1522" s="22" t="s">
        <v>782</v>
      </c>
      <c r="AI1522" s="23" t="s">
        <v>782</v>
      </c>
      <c r="AJ1522" s="23" t="s">
        <v>782</v>
      </c>
      <c r="AK1522" s="23" t="s">
        <v>782</v>
      </c>
      <c r="AL1522" s="14" t="s">
        <v>782</v>
      </c>
      <c r="AM1522" s="22" t="s">
        <v>782</v>
      </c>
      <c r="AN1522" s="23" t="s">
        <v>782</v>
      </c>
      <c r="AO1522" s="23" t="s">
        <v>782</v>
      </c>
      <c r="AP1522" s="23" t="s">
        <v>782</v>
      </c>
      <c r="AQ1522" s="14" t="s">
        <v>782</v>
      </c>
      <c r="AR1522" s="28">
        <v>3974</v>
      </c>
      <c r="AS1522" s="30">
        <v>52786.257000000005</v>
      </c>
      <c r="AT1522" s="33">
        <v>52.786257000000006</v>
      </c>
      <c r="AU1522" s="30">
        <v>46.874196216000037</v>
      </c>
      <c r="AV1522" s="18">
        <v>2.0160928057950764</v>
      </c>
      <c r="AW1522" s="28">
        <v>20</v>
      </c>
      <c r="AX1522" s="22" t="s">
        <v>782</v>
      </c>
      <c r="AY1522" s="30">
        <v>9750</v>
      </c>
      <c r="AZ1522" s="19">
        <v>9.75</v>
      </c>
      <c r="BA1522" s="30">
        <v>22.303787</v>
      </c>
      <c r="BB1522" s="18">
        <v>0.95930187912932963</v>
      </c>
      <c r="BC1522" s="28">
        <v>25</v>
      </c>
      <c r="BD1522" s="30">
        <v>28401.7</v>
      </c>
      <c r="BE1522" s="19">
        <v>28.401700000000002</v>
      </c>
      <c r="BF1522" s="30">
        <v>45.376642434443959</v>
      </c>
      <c r="BG1522" s="18">
        <v>1.9516819433373251</v>
      </c>
      <c r="BH1522" s="13">
        <v>4041</v>
      </c>
      <c r="BI1522" s="19">
        <v>94.596957000000003</v>
      </c>
      <c r="BJ1522" s="19">
        <v>140.60548064944399</v>
      </c>
      <c r="BK1522" s="18">
        <v>6.0475425900944186</v>
      </c>
      <c r="BL1522" t="s">
        <v>559</v>
      </c>
    </row>
    <row r="1523" spans="1:64">
      <c r="A1523" t="s">
        <v>2447</v>
      </c>
      <c r="B1523" t="s">
        <v>2444</v>
      </c>
      <c r="C1523" t="s">
        <v>559</v>
      </c>
      <c r="D1523" t="s">
        <v>929</v>
      </c>
      <c r="E1523">
        <v>2017</v>
      </c>
      <c r="F1523" s="23">
        <v>918.85</v>
      </c>
      <c r="G1523" s="23">
        <v>181.39</v>
      </c>
      <c r="H1523" s="22">
        <v>272968</v>
      </c>
      <c r="I1523" s="29">
        <v>2144.1664962979848</v>
      </c>
      <c r="J1523" s="28">
        <v>5</v>
      </c>
      <c r="K1523" s="28">
        <v>5</v>
      </c>
      <c r="L1523" s="30">
        <v>2095</v>
      </c>
      <c r="M1523" s="31">
        <v>2.0950000000000002</v>
      </c>
      <c r="N1523" s="30">
        <v>12.530194999999999</v>
      </c>
      <c r="O1523" s="32">
        <v>0.58438535541125336</v>
      </c>
      <c r="P1523" s="28">
        <v>1</v>
      </c>
      <c r="Q1523" s="28">
        <v>1</v>
      </c>
      <c r="R1523" s="30">
        <v>1495</v>
      </c>
      <c r="S1523" s="31">
        <v>1.4950000000000001</v>
      </c>
      <c r="T1523" s="30">
        <v>3.514745</v>
      </c>
      <c r="U1523" s="32">
        <v>0.16392127225513459</v>
      </c>
      <c r="V1523" s="28">
        <v>0</v>
      </c>
      <c r="W1523" s="28">
        <v>0</v>
      </c>
      <c r="X1523" s="30">
        <v>0</v>
      </c>
      <c r="Y1523" s="31">
        <v>0</v>
      </c>
      <c r="Z1523" s="30">
        <v>0</v>
      </c>
      <c r="AA1523" s="18">
        <v>0</v>
      </c>
      <c r="AB1523" s="28">
        <v>17</v>
      </c>
      <c r="AC1523" s="22" t="s">
        <v>782</v>
      </c>
      <c r="AD1523" s="30">
        <v>32</v>
      </c>
      <c r="AE1523" s="19">
        <v>3.2000000000000001E-2</v>
      </c>
      <c r="AF1523" s="30">
        <v>6.357446825736</v>
      </c>
      <c r="AG1523" s="18">
        <v>0.29649968119138431</v>
      </c>
      <c r="AH1523" s="22" t="s">
        <v>782</v>
      </c>
      <c r="AI1523" s="23" t="s">
        <v>782</v>
      </c>
      <c r="AJ1523" s="23" t="s">
        <v>782</v>
      </c>
      <c r="AK1523" s="23" t="s">
        <v>782</v>
      </c>
      <c r="AL1523" s="14" t="s">
        <v>782</v>
      </c>
      <c r="AM1523" s="22" t="s">
        <v>782</v>
      </c>
      <c r="AN1523" s="23" t="s">
        <v>782</v>
      </c>
      <c r="AO1523" s="23" t="s">
        <v>782</v>
      </c>
      <c r="AP1523" s="23" t="s">
        <v>782</v>
      </c>
      <c r="AQ1523" s="14" t="s">
        <v>782</v>
      </c>
      <c r="AR1523" s="28">
        <v>4183</v>
      </c>
      <c r="AS1523" s="30">
        <v>54620.511999999988</v>
      </c>
      <c r="AT1523" s="33">
        <v>54.620511999999991</v>
      </c>
      <c r="AU1523" s="30">
        <v>48.503014656000047</v>
      </c>
      <c r="AV1523" s="18">
        <v>2.262091807690449</v>
      </c>
      <c r="AW1523" s="28">
        <v>22</v>
      </c>
      <c r="AX1523" s="22" t="s">
        <v>782</v>
      </c>
      <c r="AY1523" s="30">
        <v>738</v>
      </c>
      <c r="AZ1523" s="19">
        <v>0.73799999999999999</v>
      </c>
      <c r="BA1523" s="30">
        <v>1.186704</v>
      </c>
      <c r="BB1523" s="18">
        <v>5.5345702026820501E-2</v>
      </c>
      <c r="BC1523" s="28">
        <v>25</v>
      </c>
      <c r="BD1523" s="30">
        <v>28401.7</v>
      </c>
      <c r="BE1523" s="19">
        <v>28.401700000000002</v>
      </c>
      <c r="BF1523" s="30">
        <v>45.376642434443959</v>
      </c>
      <c r="BG1523" s="18">
        <v>2.1162835308167112</v>
      </c>
      <c r="BH1523" s="13">
        <v>4253</v>
      </c>
      <c r="BI1523" s="19">
        <v>87.382211999999996</v>
      </c>
      <c r="BJ1523" s="19">
        <v>117.46874791618001</v>
      </c>
      <c r="BK1523" s="18">
        <v>5.4785273493917526</v>
      </c>
      <c r="BL1523" t="s">
        <v>559</v>
      </c>
    </row>
    <row r="1524" spans="1:64">
      <c r="A1524" t="s">
        <v>2448</v>
      </c>
      <c r="B1524" t="s">
        <v>2444</v>
      </c>
      <c r="C1524" t="s">
        <v>559</v>
      </c>
      <c r="D1524" t="s">
        <v>929</v>
      </c>
      <c r="E1524">
        <v>2018</v>
      </c>
      <c r="F1524" s="23">
        <v>918.85</v>
      </c>
      <c r="G1524" s="23">
        <v>181.99</v>
      </c>
      <c r="H1524" s="22">
        <v>272471</v>
      </c>
      <c r="I1524" s="29">
        <v>2144.318889083791</v>
      </c>
      <c r="J1524" s="28">
        <v>5</v>
      </c>
      <c r="K1524" s="28">
        <v>5</v>
      </c>
      <c r="L1524" s="30">
        <v>2095</v>
      </c>
      <c r="M1524" s="31">
        <v>2.0950000000000002</v>
      </c>
      <c r="N1524" s="30">
        <v>12.530194999999999</v>
      </c>
      <c r="O1524" s="32">
        <v>0.58434382422260944</v>
      </c>
      <c r="P1524" s="28">
        <v>1</v>
      </c>
      <c r="Q1524" s="28">
        <v>1</v>
      </c>
      <c r="R1524" s="30">
        <v>1495</v>
      </c>
      <c r="S1524" s="31">
        <v>1.4950000000000001</v>
      </c>
      <c r="T1524" s="30">
        <v>6.3329962499999999</v>
      </c>
      <c r="U1524" s="32">
        <v>0.29533836045747452</v>
      </c>
      <c r="V1524" s="28">
        <v>0</v>
      </c>
      <c r="W1524" s="28">
        <v>0</v>
      </c>
      <c r="X1524" s="30">
        <v>0</v>
      </c>
      <c r="Y1524" s="31">
        <v>0</v>
      </c>
      <c r="Z1524" s="30">
        <v>0</v>
      </c>
      <c r="AA1524" s="18">
        <v>0</v>
      </c>
      <c r="AB1524" s="28">
        <v>17</v>
      </c>
      <c r="AC1524" s="22" t="s">
        <v>782</v>
      </c>
      <c r="AD1524" s="30">
        <v>32</v>
      </c>
      <c r="AE1524" s="19">
        <v>3.2000000000000001E-2</v>
      </c>
      <c r="AF1524" s="30">
        <v>6.6038515349999987</v>
      </c>
      <c r="AG1524" s="18">
        <v>0.3079696573405481</v>
      </c>
      <c r="AH1524" s="22" t="s">
        <v>782</v>
      </c>
      <c r="AI1524" s="23" t="s">
        <v>782</v>
      </c>
      <c r="AJ1524" s="23" t="s">
        <v>782</v>
      </c>
      <c r="AK1524" s="23" t="s">
        <v>782</v>
      </c>
      <c r="AL1524" s="14" t="s">
        <v>782</v>
      </c>
      <c r="AM1524" s="22" t="s">
        <v>782</v>
      </c>
      <c r="AN1524" s="23" t="s">
        <v>782</v>
      </c>
      <c r="AO1524" s="23" t="s">
        <v>782</v>
      </c>
      <c r="AP1524" s="23" t="s">
        <v>782</v>
      </c>
      <c r="AQ1524" s="14" t="s">
        <v>782</v>
      </c>
      <c r="AR1524" s="28">
        <v>4426</v>
      </c>
      <c r="AS1524" s="30">
        <v>58512.446999999993</v>
      </c>
      <c r="AT1524" s="33">
        <v>58.512446999999995</v>
      </c>
      <c r="AU1524" s="30">
        <v>51.959052936000049</v>
      </c>
      <c r="AV1524" s="18">
        <v>2.4231028883115768</v>
      </c>
      <c r="AW1524" s="28">
        <v>22</v>
      </c>
      <c r="AX1524" s="22" t="s">
        <v>782</v>
      </c>
      <c r="AY1524" s="30">
        <v>10417</v>
      </c>
      <c r="AZ1524" s="19">
        <v>10.417</v>
      </c>
      <c r="BA1524" s="30">
        <v>24.133446309999997</v>
      </c>
      <c r="BB1524" s="18">
        <v>1.1254597640704251</v>
      </c>
      <c r="BC1524" s="28">
        <v>25</v>
      </c>
      <c r="BD1524" s="30">
        <v>28401.7</v>
      </c>
      <c r="BE1524" s="19">
        <v>28.401700000000002</v>
      </c>
      <c r="BF1524" s="30">
        <v>44.916784818048718</v>
      </c>
      <c r="BG1524" s="18">
        <v>2.094687737290811</v>
      </c>
      <c r="BH1524" s="13">
        <v>4496</v>
      </c>
      <c r="BI1524" s="19">
        <v>100.953147</v>
      </c>
      <c r="BJ1524" s="19">
        <v>146.47632684904877</v>
      </c>
      <c r="BK1524" s="18">
        <v>6.8309022316934449</v>
      </c>
      <c r="BL1524" t="s">
        <v>559</v>
      </c>
    </row>
    <row r="1525" spans="1:64">
      <c r="A1525" t="s">
        <v>2449</v>
      </c>
      <c r="B1525" t="s">
        <v>2444</v>
      </c>
      <c r="C1525" t="s">
        <v>559</v>
      </c>
      <c r="D1525" t="s">
        <v>929</v>
      </c>
      <c r="E1525">
        <v>2019</v>
      </c>
      <c r="F1525" s="23">
        <v>918.85</v>
      </c>
      <c r="G1525" s="23">
        <v>182.7</v>
      </c>
      <c r="H1525" s="22">
        <v>272057</v>
      </c>
      <c r="I1525" s="34">
        <v>2184.9156491140097</v>
      </c>
      <c r="J1525" s="22">
        <v>5</v>
      </c>
      <c r="K1525" s="22">
        <v>5</v>
      </c>
      <c r="L1525" s="23">
        <v>2095</v>
      </c>
      <c r="M1525" s="23">
        <v>2.0950000000000002</v>
      </c>
      <c r="N1525" s="23">
        <v>12.530194999999999</v>
      </c>
      <c r="O1525" s="14">
        <v>0.57348644123085635</v>
      </c>
      <c r="P1525" s="22">
        <v>1</v>
      </c>
      <c r="Q1525" s="22">
        <v>1</v>
      </c>
      <c r="R1525" s="23">
        <v>1495</v>
      </c>
      <c r="S1525" s="23">
        <v>1.4950000000000001</v>
      </c>
      <c r="T1525" s="23">
        <v>4.8460000000000001</v>
      </c>
      <c r="U1525" s="14">
        <v>0.22179345925619912</v>
      </c>
      <c r="V1525" s="22">
        <v>0</v>
      </c>
      <c r="W1525" s="22">
        <v>0</v>
      </c>
      <c r="X1525" s="23">
        <v>0</v>
      </c>
      <c r="Y1525" s="23">
        <v>0</v>
      </c>
      <c r="Z1525" s="23">
        <v>0</v>
      </c>
      <c r="AA1525" s="14">
        <v>0</v>
      </c>
      <c r="AB1525" s="22">
        <v>17</v>
      </c>
      <c r="AC1525" s="22">
        <v>17</v>
      </c>
      <c r="AD1525" s="23">
        <v>4586.1758454935616</v>
      </c>
      <c r="AE1525" s="23">
        <v>4.5861758454935613</v>
      </c>
      <c r="AF1525" s="23">
        <v>6.4519348320000001</v>
      </c>
      <c r="AG1525" s="14">
        <v>0.29529445837491619</v>
      </c>
      <c r="AH1525" s="22">
        <v>4</v>
      </c>
      <c r="AI1525" s="23">
        <v>124.83800000000001</v>
      </c>
      <c r="AJ1525" s="23">
        <v>0.124838</v>
      </c>
      <c r="AK1525" s="23">
        <v>0.11085614399999999</v>
      </c>
      <c r="AL1525" s="14">
        <v>5.073703602468704E-3</v>
      </c>
      <c r="AM1525" s="22">
        <v>4851</v>
      </c>
      <c r="AN1525" s="23">
        <v>64842.304999999993</v>
      </c>
      <c r="AO1525" s="23">
        <v>64.842304999999996</v>
      </c>
      <c r="AP1525" s="23">
        <v>57.579966840000061</v>
      </c>
      <c r="AQ1525" s="14">
        <v>2.6353404930459865</v>
      </c>
      <c r="AR1525" s="22">
        <v>4855</v>
      </c>
      <c r="AS1525" s="23">
        <v>64967.142999999982</v>
      </c>
      <c r="AT1525" s="23">
        <v>64.967142999999979</v>
      </c>
      <c r="AU1525" s="23">
        <v>57.690822984000057</v>
      </c>
      <c r="AV1525" s="14">
        <v>2.6404141966484551</v>
      </c>
      <c r="AW1525" s="22">
        <v>22</v>
      </c>
      <c r="AX1525" s="22" t="s">
        <v>782</v>
      </c>
      <c r="AY1525" s="23">
        <v>10417</v>
      </c>
      <c r="AZ1525" s="23">
        <v>10.417</v>
      </c>
      <c r="BA1525" s="23">
        <v>24.041989000000001</v>
      </c>
      <c r="BB1525" s="14">
        <v>1.1003623416651853</v>
      </c>
      <c r="BC1525" s="22">
        <v>25</v>
      </c>
      <c r="BD1525" s="23">
        <v>28401.7</v>
      </c>
      <c r="BE1525" s="23">
        <v>28.401700000000002</v>
      </c>
      <c r="BF1525" s="23">
        <v>39.679833590866821</v>
      </c>
      <c r="BG1525" s="14">
        <v>1.8160807995932071</v>
      </c>
      <c r="BH1525" s="22">
        <v>4925</v>
      </c>
      <c r="BI1525" s="23">
        <v>111.96201884549355</v>
      </c>
      <c r="BJ1525" s="23">
        <v>145.24077540686687</v>
      </c>
      <c r="BK1525" s="14">
        <v>6.6474316967688187</v>
      </c>
      <c r="BL1525" t="s">
        <v>559</v>
      </c>
    </row>
    <row r="1526" spans="1:64">
      <c r="A1526" t="s">
        <v>2450</v>
      </c>
      <c r="B1526" t="s">
        <v>2444</v>
      </c>
      <c r="C1526" t="s">
        <v>559</v>
      </c>
      <c r="D1526" t="s">
        <v>929</v>
      </c>
      <c r="E1526">
        <v>2020</v>
      </c>
      <c r="F1526" s="23">
        <v>918.85</v>
      </c>
      <c r="G1526" s="23">
        <v>183.38</v>
      </c>
      <c r="H1526" s="22">
        <v>271699</v>
      </c>
      <c r="I1526" s="34">
        <v>2190.670382553767</v>
      </c>
      <c r="J1526" s="22">
        <v>5</v>
      </c>
      <c r="K1526" s="22">
        <v>5</v>
      </c>
      <c r="L1526" s="23">
        <v>2095</v>
      </c>
      <c r="M1526" s="23">
        <v>2.0950000000000002</v>
      </c>
      <c r="N1526" s="23">
        <v>12.530194999999999</v>
      </c>
      <c r="O1526" s="14">
        <v>0.57197993362164157</v>
      </c>
      <c r="P1526" s="22">
        <v>1</v>
      </c>
      <c r="Q1526" s="22">
        <v>1</v>
      </c>
      <c r="R1526" s="23">
        <v>1495</v>
      </c>
      <c r="S1526" s="23">
        <v>1.4950000000000001</v>
      </c>
      <c r="T1526" s="23">
        <v>3.4929999999999999</v>
      </c>
      <c r="U1526" s="14">
        <v>0.15944890786938226</v>
      </c>
      <c r="V1526" s="22">
        <v>0</v>
      </c>
      <c r="W1526" s="22">
        <v>0</v>
      </c>
      <c r="X1526" s="23">
        <v>0</v>
      </c>
      <c r="Y1526" s="23">
        <v>0</v>
      </c>
      <c r="Z1526" s="23">
        <v>0</v>
      </c>
      <c r="AA1526" s="14">
        <v>0</v>
      </c>
      <c r="AB1526" s="22">
        <v>17</v>
      </c>
      <c r="AC1526" s="22">
        <v>17</v>
      </c>
      <c r="AD1526" s="23">
        <v>4683.5827832618015</v>
      </c>
      <c r="AE1526" s="23">
        <v>4.6835827832618016</v>
      </c>
      <c r="AF1526" s="23">
        <v>6.6210118799999993</v>
      </c>
      <c r="AG1526" s="14">
        <v>0.30223679165651457</v>
      </c>
      <c r="AH1526" s="22">
        <v>7</v>
      </c>
      <c r="AI1526" s="23">
        <v>134.08800000000002</v>
      </c>
      <c r="AJ1526" s="23">
        <v>0.13408800000000001</v>
      </c>
      <c r="AK1526" s="23">
        <v>0.11907014399999999</v>
      </c>
      <c r="AL1526" s="14">
        <v>5.435329064028078E-3</v>
      </c>
      <c r="AM1526" s="22">
        <v>5612</v>
      </c>
      <c r="AN1526" s="23">
        <v>74135.583999999973</v>
      </c>
      <c r="AO1526" s="23">
        <v>74.13558399999998</v>
      </c>
      <c r="AP1526" s="23">
        <v>65.832398592000061</v>
      </c>
      <c r="AQ1526" s="14">
        <v>3.0051256965119575</v>
      </c>
      <c r="AR1526" s="22">
        <v>5619</v>
      </c>
      <c r="AS1526" s="23">
        <v>74269.671999999977</v>
      </c>
      <c r="AT1526" s="23">
        <v>74.269671999999971</v>
      </c>
      <c r="AU1526" s="23">
        <v>65.951468736000066</v>
      </c>
      <c r="AV1526" s="14">
        <v>3.0105610255759863</v>
      </c>
      <c r="AW1526" s="22">
        <v>22</v>
      </c>
      <c r="AX1526" s="22">
        <v>26</v>
      </c>
      <c r="AY1526" s="23">
        <v>11477</v>
      </c>
      <c r="AZ1526" s="23">
        <v>11.477</v>
      </c>
      <c r="BA1526" s="23">
        <v>25.373654999999999</v>
      </c>
      <c r="BB1526" s="14">
        <v>1.1582598277711109</v>
      </c>
      <c r="BC1526" s="22">
        <v>25</v>
      </c>
      <c r="BD1526" s="23">
        <v>28401.7</v>
      </c>
      <c r="BE1526" s="23">
        <v>28.401700000000002</v>
      </c>
      <c r="BF1526" s="23">
        <v>40.68391029550434</v>
      </c>
      <c r="BG1526" s="14">
        <v>1.8571443070352374</v>
      </c>
      <c r="BH1526" s="22">
        <v>5689</v>
      </c>
      <c r="BI1526" s="23">
        <v>122.42195478326178</v>
      </c>
      <c r="BJ1526" s="23">
        <v>154.65324091150441</v>
      </c>
      <c r="BK1526" s="14">
        <v>7.0596307935298741</v>
      </c>
      <c r="BL1526" t="s">
        <v>559</v>
      </c>
    </row>
    <row r="1527" spans="1:64">
      <c r="A1527" t="s">
        <v>2451</v>
      </c>
      <c r="B1527" t="s">
        <v>2444</v>
      </c>
      <c r="C1527" t="s">
        <v>559</v>
      </c>
      <c r="D1527" t="s">
        <v>929</v>
      </c>
      <c r="E1527">
        <v>2021</v>
      </c>
      <c r="F1527" s="23">
        <v>918.85</v>
      </c>
      <c r="G1527" s="23">
        <v>184.03</v>
      </c>
      <c r="H1527" s="22">
        <v>271621</v>
      </c>
      <c r="I1527" s="34">
        <v>2037.11</v>
      </c>
      <c r="J1527" s="22">
        <v>6</v>
      </c>
      <c r="K1527" s="22">
        <v>8</v>
      </c>
      <c r="L1527" s="23">
        <v>2194</v>
      </c>
      <c r="M1527" s="23">
        <v>2.19</v>
      </c>
      <c r="N1527" s="23">
        <v>13.12</v>
      </c>
      <c r="O1527" s="14">
        <v>0.64</v>
      </c>
      <c r="P1527" s="22">
        <v>1</v>
      </c>
      <c r="Q1527" s="22">
        <v>1</v>
      </c>
      <c r="R1527" s="23">
        <v>1495</v>
      </c>
      <c r="S1527" s="23">
        <v>1.5</v>
      </c>
      <c r="T1527" s="23">
        <v>3.95</v>
      </c>
      <c r="U1527" s="14">
        <v>0.19</v>
      </c>
      <c r="V1527" s="22">
        <v>0</v>
      </c>
      <c r="W1527" s="22">
        <v>0</v>
      </c>
      <c r="X1527" s="23">
        <v>0</v>
      </c>
      <c r="Y1527" s="23">
        <v>0</v>
      </c>
      <c r="Z1527" s="23">
        <v>0</v>
      </c>
      <c r="AA1527" s="14">
        <v>0</v>
      </c>
      <c r="AB1527" s="22">
        <v>17</v>
      </c>
      <c r="AC1527" s="22">
        <v>0</v>
      </c>
      <c r="AD1527" s="23">
        <v>4117.58</v>
      </c>
      <c r="AE1527" s="23">
        <v>4.12</v>
      </c>
      <c r="AF1527" s="23">
        <v>6.53</v>
      </c>
      <c r="AG1527" s="14">
        <v>0.32</v>
      </c>
      <c r="AH1527" s="22">
        <v>10</v>
      </c>
      <c r="AI1527" s="23">
        <v>146.69</v>
      </c>
      <c r="AJ1527" s="23">
        <v>0</v>
      </c>
      <c r="AK1527" s="23">
        <v>0.13</v>
      </c>
      <c r="AL1527" s="14">
        <v>0.01</v>
      </c>
      <c r="AM1527" s="22">
        <v>6737</v>
      </c>
      <c r="AN1527" s="23">
        <v>88543.94</v>
      </c>
      <c r="AO1527" s="23">
        <v>89</v>
      </c>
      <c r="AP1527" s="23">
        <v>79.23</v>
      </c>
      <c r="AQ1527" s="14">
        <v>3.89</v>
      </c>
      <c r="AR1527" s="22">
        <v>6747</v>
      </c>
      <c r="AS1527" s="23">
        <v>88690.62</v>
      </c>
      <c r="AT1527" s="23">
        <v>89</v>
      </c>
      <c r="AU1527" s="23">
        <v>79.36</v>
      </c>
      <c r="AV1527" s="14">
        <v>3.9</v>
      </c>
      <c r="AW1527" s="22">
        <v>23</v>
      </c>
      <c r="AX1527" s="22">
        <v>31</v>
      </c>
      <c r="AY1527" s="23">
        <v>11513</v>
      </c>
      <c r="AZ1527" s="23">
        <v>11.51</v>
      </c>
      <c r="BA1527" s="23">
        <v>27.04</v>
      </c>
      <c r="BB1527" s="14">
        <v>1.33</v>
      </c>
      <c r="BC1527" s="22">
        <v>24</v>
      </c>
      <c r="BD1527" s="23">
        <v>27901.7</v>
      </c>
      <c r="BE1527" s="23">
        <v>27.9</v>
      </c>
      <c r="BF1527" s="23">
        <v>36.119999999999997</v>
      </c>
      <c r="BG1527" s="14">
        <v>1.77</v>
      </c>
      <c r="BH1527" s="22">
        <v>6818</v>
      </c>
      <c r="BI1527" s="23">
        <v>135.91</v>
      </c>
      <c r="BJ1527" s="23">
        <v>166.13</v>
      </c>
      <c r="BK1527" s="14">
        <v>8.16</v>
      </c>
      <c r="BL1527" t="s">
        <v>559</v>
      </c>
    </row>
    <row r="1528" spans="1:64">
      <c r="A1528" t="s">
        <v>2452</v>
      </c>
      <c r="B1528" t="s">
        <v>2444</v>
      </c>
      <c r="C1528" t="s">
        <v>559</v>
      </c>
      <c r="D1528" s="111" t="s">
        <v>929</v>
      </c>
      <c r="E1528" s="110">
        <v>2022</v>
      </c>
      <c r="F1528" s="23"/>
      <c r="G1528" s="23"/>
      <c r="H1528" s="22">
        <v>275404</v>
      </c>
      <c r="I1528" s="34">
        <v>1996.0010024734611</v>
      </c>
      <c r="J1528" s="22">
        <v>6</v>
      </c>
      <c r="K1528" s="22">
        <v>8</v>
      </c>
      <c r="L1528" s="23">
        <v>2194</v>
      </c>
      <c r="M1528" s="23">
        <v>2.194</v>
      </c>
      <c r="N1528" s="23">
        <v>12.984091999999999</v>
      </c>
      <c r="O1528" s="14">
        <v>0.65050528451188172</v>
      </c>
      <c r="P1528" s="22">
        <v>1</v>
      </c>
      <c r="Q1528" s="22">
        <v>1</v>
      </c>
      <c r="R1528" s="23">
        <v>1495</v>
      </c>
      <c r="S1528" s="23">
        <v>1.4950000000000001</v>
      </c>
      <c r="T1528" s="23">
        <v>3.514745</v>
      </c>
      <c r="U1528" s="14">
        <v>0.1760893404183915</v>
      </c>
      <c r="V1528" s="22">
        <v>0</v>
      </c>
      <c r="W1528" s="22">
        <v>0</v>
      </c>
      <c r="X1528" s="23">
        <v>0</v>
      </c>
      <c r="Y1528" s="23">
        <v>0</v>
      </c>
      <c r="Z1528" s="23">
        <v>0</v>
      </c>
      <c r="AA1528" s="14">
        <v>0</v>
      </c>
      <c r="AB1528" s="22">
        <v>17</v>
      </c>
      <c r="AC1528" s="22">
        <v>0</v>
      </c>
      <c r="AD1528" s="23">
        <v>3135.7648347639501</v>
      </c>
      <c r="AE1528" s="23">
        <v>3.13576483476395</v>
      </c>
      <c r="AF1528" s="23">
        <v>6.6854059859999992</v>
      </c>
      <c r="AG1528" s="14">
        <v>0.33494001143864099</v>
      </c>
      <c r="AH1528" s="22">
        <v>14</v>
      </c>
      <c r="AI1528" s="23">
        <v>373.37799999999999</v>
      </c>
      <c r="AJ1528" s="23">
        <v>0.37337799999999999</v>
      </c>
      <c r="AK1528" s="23">
        <v>0.3824749510676016</v>
      </c>
      <c r="AL1528" s="14">
        <v>1.9162062072796329E-2</v>
      </c>
      <c r="AM1528" s="22">
        <v>8502</v>
      </c>
      <c r="AN1528" s="23">
        <v>110012.85799999995</v>
      </c>
      <c r="AO1528" s="23">
        <v>110.01285799999995</v>
      </c>
      <c r="AP1528" s="23">
        <v>112.69320227854087</v>
      </c>
      <c r="AQ1528" s="14">
        <v>5.6459491823346042</v>
      </c>
      <c r="AR1528" s="22">
        <v>8516</v>
      </c>
      <c r="AS1528" s="23">
        <v>110386.23599999998</v>
      </c>
      <c r="AT1528" s="23">
        <v>110.38623599999997</v>
      </c>
      <c r="AU1528" s="23">
        <v>113.07567722960846</v>
      </c>
      <c r="AV1528" s="14">
        <v>5.6651112444073997</v>
      </c>
      <c r="AW1528" s="22">
        <v>23</v>
      </c>
      <c r="AX1528" s="22">
        <v>31</v>
      </c>
      <c r="AY1528" s="23">
        <v>11300</v>
      </c>
      <c r="AZ1528" s="23">
        <v>11.3</v>
      </c>
      <c r="BA1528" s="23">
        <v>27.039075000000004</v>
      </c>
      <c r="BB1528" s="14">
        <v>1.3546623957850199</v>
      </c>
      <c r="BC1528" s="22">
        <v>23</v>
      </c>
      <c r="BD1528" s="23">
        <v>27900</v>
      </c>
      <c r="BE1528" s="23">
        <v>27.9</v>
      </c>
      <c r="BF1528" s="23">
        <v>40.347168213104034</v>
      </c>
      <c r="BG1528" s="14">
        <v>2.0214001978508773</v>
      </c>
      <c r="BH1528" s="22">
        <v>8586</v>
      </c>
      <c r="BI1528" s="23">
        <v>156.41100083476394</v>
      </c>
      <c r="BJ1528" s="23">
        <v>203.64616342871247</v>
      </c>
      <c r="BK1528" s="14">
        <v>10.20270847441221</v>
      </c>
      <c r="BL1528" t="s">
        <v>559</v>
      </c>
    </row>
    <row r="1529" spans="1:64">
      <c r="A1529" t="s">
        <v>2453</v>
      </c>
      <c r="B1529" t="s">
        <v>2444</v>
      </c>
      <c r="C1529" t="s">
        <v>559</v>
      </c>
      <c r="D1529" t="s">
        <v>929</v>
      </c>
      <c r="E1529">
        <v>2023</v>
      </c>
      <c r="F1529">
        <v>918.85</v>
      </c>
      <c r="G1529">
        <v>186.63</v>
      </c>
      <c r="H1529">
        <v>273963</v>
      </c>
      <c r="I1529">
        <v>1996.0010024734611</v>
      </c>
      <c r="J1529">
        <v>6</v>
      </c>
      <c r="K1529">
        <v>8</v>
      </c>
      <c r="L1529">
        <v>2194</v>
      </c>
      <c r="M1529">
        <v>2.194</v>
      </c>
      <c r="N1529">
        <v>12.984092</v>
      </c>
      <c r="O1529">
        <v>0.65050528451188172</v>
      </c>
      <c r="P1529">
        <v>1</v>
      </c>
      <c r="Q1529">
        <v>1</v>
      </c>
      <c r="R1529">
        <v>1495</v>
      </c>
      <c r="S1529">
        <v>1.4950000000000001</v>
      </c>
      <c r="T1529">
        <v>4.681</v>
      </c>
      <c r="U1529">
        <v>0.23451892029108531</v>
      </c>
      <c r="V1529">
        <v>0</v>
      </c>
      <c r="W1529">
        <v>0</v>
      </c>
      <c r="X1529">
        <v>0</v>
      </c>
      <c r="Y1529">
        <v>0</v>
      </c>
      <c r="Z1529">
        <v>0</v>
      </c>
      <c r="AA1529">
        <v>0</v>
      </c>
      <c r="AB1529">
        <v>18</v>
      </c>
      <c r="AC1529">
        <v>19</v>
      </c>
      <c r="AD1529">
        <v>1809.8867274678109</v>
      </c>
      <c r="AE1529">
        <v>1.8098867274678105</v>
      </c>
      <c r="AF1529">
        <v>6.1485926759999998</v>
      </c>
      <c r="AG1529">
        <v>0.30804557053732001</v>
      </c>
      <c r="AH1529">
        <v>24</v>
      </c>
      <c r="AI1529">
        <v>481.13299999999998</v>
      </c>
      <c r="AJ1529">
        <v>0.48113299999999998</v>
      </c>
      <c r="AK1529">
        <v>0.451297</v>
      </c>
      <c r="AL1529">
        <v>2.2610058784577211E-2</v>
      </c>
      <c r="AM1529">
        <v>11579</v>
      </c>
      <c r="AN1529">
        <v>150201.633</v>
      </c>
      <c r="AO1529">
        <v>150.20163299999999</v>
      </c>
      <c r="AP1529">
        <v>140.887215</v>
      </c>
      <c r="AQ1529">
        <v>7.0584741603541969</v>
      </c>
      <c r="AR1529">
        <v>12594</v>
      </c>
      <c r="AS1529">
        <v>151421.41300000201</v>
      </c>
      <c r="AT1529">
        <v>151.42141299999901</v>
      </c>
      <c r="AU1529">
        <v>142.03135259294299</v>
      </c>
      <c r="AV1529">
        <v>7.115795654257516</v>
      </c>
      <c r="AW1529">
        <v>23</v>
      </c>
      <c r="AX1529">
        <v>32</v>
      </c>
      <c r="AY1529">
        <v>11867</v>
      </c>
      <c r="AZ1529">
        <v>11.867000000000001</v>
      </c>
      <c r="BA1529">
        <v>27.039075</v>
      </c>
      <c r="BB1529">
        <v>1.3546623957850197</v>
      </c>
      <c r="BC1529">
        <v>23</v>
      </c>
      <c r="BD1529">
        <v>27900</v>
      </c>
      <c r="BE1529">
        <v>27.9</v>
      </c>
      <c r="BF1529">
        <v>48.176341999999998</v>
      </c>
      <c r="BG1529">
        <v>2.4136431765464783</v>
      </c>
      <c r="BH1529">
        <v>12665</v>
      </c>
      <c r="BI1529">
        <v>196.68729972746681</v>
      </c>
      <c r="BJ1529">
        <v>241.060454268943</v>
      </c>
      <c r="BK1529">
        <v>12.077171001929301</v>
      </c>
      <c r="BL1529" t="s">
        <v>559</v>
      </c>
    </row>
    <row r="1530" spans="1:64">
      <c r="A1530" t="s">
        <v>2454</v>
      </c>
      <c r="B1530" t="s">
        <v>2444</v>
      </c>
      <c r="C1530" t="s">
        <v>559</v>
      </c>
      <c r="D1530" t="s">
        <v>929</v>
      </c>
      <c r="E1530">
        <v>2024</v>
      </c>
      <c r="F1530">
        <v>918.85</v>
      </c>
      <c r="G1530">
        <v>186.7</v>
      </c>
      <c r="H1530">
        <v>274057</v>
      </c>
      <c r="I1530">
        <v>1879.2357471750122</v>
      </c>
      <c r="J1530">
        <v>6</v>
      </c>
      <c r="K1530">
        <v>8</v>
      </c>
      <c r="L1530">
        <v>2194</v>
      </c>
      <c r="M1530">
        <v>2.1940000000000004</v>
      </c>
      <c r="N1530">
        <v>12.984091999999999</v>
      </c>
      <c r="O1530">
        <v>0.69092406418505603</v>
      </c>
      <c r="P1530">
        <v>1</v>
      </c>
      <c r="Q1530">
        <v>1</v>
      </c>
      <c r="R1530">
        <v>1495</v>
      </c>
      <c r="S1530">
        <v>1.4950000000000001</v>
      </c>
      <c r="T1530">
        <v>3.0045999999999999</v>
      </c>
      <c r="U1530">
        <v>0.15988414463255649</v>
      </c>
      <c r="V1530">
        <v>0</v>
      </c>
      <c r="W1530">
        <v>0</v>
      </c>
      <c r="X1530">
        <v>0</v>
      </c>
      <c r="Y1530">
        <v>0</v>
      </c>
      <c r="Z1530">
        <v>0</v>
      </c>
      <c r="AA1530">
        <v>0</v>
      </c>
      <c r="AB1530">
        <v>18</v>
      </c>
      <c r="AC1530">
        <v>20</v>
      </c>
      <c r="AD1530">
        <v>1284.047347639485</v>
      </c>
      <c r="AE1530">
        <v>1.2840473476394849</v>
      </c>
      <c r="AF1530">
        <v>6.3340040909999997</v>
      </c>
      <c r="AG1530">
        <v>0.33705212879872476</v>
      </c>
      <c r="AH1530">
        <v>36</v>
      </c>
      <c r="AI1530">
        <v>577.75300000000004</v>
      </c>
      <c r="AJ1530">
        <v>0.57775299999999996</v>
      </c>
      <c r="AK1530">
        <v>0.52110074219296876</v>
      </c>
      <c r="AL1530">
        <v>2.772939706879889E-2</v>
      </c>
      <c r="AM1530">
        <v>13924</v>
      </c>
      <c r="AN1530">
        <v>188719.79199999964</v>
      </c>
      <c r="AO1530">
        <v>188.71979199999814</v>
      </c>
      <c r="AP1530">
        <v>170.21464826267047</v>
      </c>
      <c r="AQ1530">
        <v>9.057652746258583</v>
      </c>
      <c r="AR1530">
        <v>16520</v>
      </c>
      <c r="AS1530">
        <v>191700.09499999692</v>
      </c>
      <c r="AT1530">
        <v>191.70009499999787</v>
      </c>
      <c r="AU1530">
        <v>172.90271410613289</v>
      </c>
      <c r="AV1530">
        <v>9.2006931203842495</v>
      </c>
      <c r="AW1530">
        <v>23</v>
      </c>
      <c r="AX1530">
        <v>31</v>
      </c>
      <c r="AY1530">
        <v>9417</v>
      </c>
      <c r="AZ1530">
        <v>9.4169999999999998</v>
      </c>
      <c r="BA1530">
        <v>24.839075000000001</v>
      </c>
      <c r="BB1530">
        <v>1.321764714051427</v>
      </c>
      <c r="BC1530">
        <v>23</v>
      </c>
      <c r="BD1530">
        <v>27900</v>
      </c>
      <c r="BE1530">
        <v>27.900000000000006</v>
      </c>
      <c r="BF1530">
        <v>42.260156467015406</v>
      </c>
      <c r="BG1530">
        <v>2.2487948375047457</v>
      </c>
      <c r="BH1530">
        <v>16591</v>
      </c>
      <c r="BI1530">
        <v>233.99014234763737</v>
      </c>
      <c r="BJ1530">
        <v>262.32464166414832</v>
      </c>
      <c r="BK1530">
        <v>13.959113009556761</v>
      </c>
      <c r="BL1530" t="s">
        <v>559</v>
      </c>
    </row>
    <row r="1531" spans="1:64">
      <c r="A1531" t="s">
        <v>2455</v>
      </c>
      <c r="B1531" t="s">
        <v>2456</v>
      </c>
      <c r="C1531" t="s">
        <v>560</v>
      </c>
      <c r="D1531" t="s">
        <v>942</v>
      </c>
      <c r="E1531">
        <v>2012</v>
      </c>
      <c r="F1531" s="23">
        <v>37.89</v>
      </c>
      <c r="G1531" s="23">
        <v>9.5500000000000007</v>
      </c>
      <c r="H1531" s="22">
        <v>18897</v>
      </c>
      <c r="I1531" s="34">
        <v>159.04309099999998</v>
      </c>
      <c r="J1531" s="22">
        <v>0</v>
      </c>
      <c r="K1531" s="22" t="s">
        <v>782</v>
      </c>
      <c r="L1531" s="23">
        <v>0</v>
      </c>
      <c r="M1531" s="23">
        <v>0</v>
      </c>
      <c r="N1531" s="23">
        <v>0</v>
      </c>
      <c r="O1531" s="14">
        <v>0</v>
      </c>
      <c r="P1531" s="22">
        <v>0</v>
      </c>
      <c r="Q1531" s="22" t="s">
        <v>782</v>
      </c>
      <c r="R1531" s="23">
        <v>0</v>
      </c>
      <c r="S1531" s="23">
        <v>0</v>
      </c>
      <c r="T1531" s="23">
        <v>0</v>
      </c>
      <c r="U1531" s="14">
        <v>0</v>
      </c>
      <c r="V1531" s="22">
        <v>0</v>
      </c>
      <c r="W1531" s="22" t="s">
        <v>782</v>
      </c>
      <c r="X1531" s="23">
        <v>0</v>
      </c>
      <c r="Y1531" s="23">
        <v>0</v>
      </c>
      <c r="Z1531" s="23">
        <v>0</v>
      </c>
      <c r="AA1531" s="14">
        <v>0</v>
      </c>
      <c r="AB1531" s="22">
        <v>0</v>
      </c>
      <c r="AC1531" s="22" t="s">
        <v>782</v>
      </c>
      <c r="AD1531" s="23">
        <v>0</v>
      </c>
      <c r="AE1531" s="23">
        <v>0</v>
      </c>
      <c r="AF1531" s="23">
        <v>0</v>
      </c>
      <c r="AG1531" s="14">
        <v>0</v>
      </c>
      <c r="AH1531" s="22" t="s">
        <v>782</v>
      </c>
      <c r="AI1531" s="23" t="s">
        <v>782</v>
      </c>
      <c r="AJ1531" s="23" t="s">
        <v>782</v>
      </c>
      <c r="AK1531" s="23" t="s">
        <v>782</v>
      </c>
      <c r="AL1531" s="14" t="s">
        <v>782</v>
      </c>
      <c r="AM1531" s="22" t="s">
        <v>782</v>
      </c>
      <c r="AN1531" s="23" t="s">
        <v>782</v>
      </c>
      <c r="AO1531" s="23" t="s">
        <v>782</v>
      </c>
      <c r="AP1531" s="23" t="s">
        <v>782</v>
      </c>
      <c r="AQ1531" s="14" t="s">
        <v>782</v>
      </c>
      <c r="AR1531" s="22">
        <v>164</v>
      </c>
      <c r="AS1531" s="23">
        <v>1632.7059999999999</v>
      </c>
      <c r="AT1531" s="23">
        <v>1.632706</v>
      </c>
      <c r="AU1531" s="23">
        <v>1.3555109999999999</v>
      </c>
      <c r="AV1531" s="14">
        <v>0.85229165974899224</v>
      </c>
      <c r="AW1531" s="22">
        <v>0</v>
      </c>
      <c r="AX1531" s="22" t="s">
        <v>782</v>
      </c>
      <c r="AY1531" s="23">
        <v>0</v>
      </c>
      <c r="AZ1531" s="23">
        <v>0</v>
      </c>
      <c r="BA1531" s="23">
        <v>0</v>
      </c>
      <c r="BB1531" s="14">
        <v>0</v>
      </c>
      <c r="BC1531" s="22">
        <v>1</v>
      </c>
      <c r="BD1531" s="23">
        <v>500</v>
      </c>
      <c r="BE1531" s="23">
        <v>0.5</v>
      </c>
      <c r="BF1531" s="23">
        <v>0.79849999999999999</v>
      </c>
      <c r="BG1531" s="14">
        <v>0.5020651918793505</v>
      </c>
      <c r="BH1531" s="22">
        <v>165</v>
      </c>
      <c r="BI1531" s="23">
        <v>2.1327059999999998</v>
      </c>
      <c r="BJ1531" s="23">
        <v>2.1540110000000001</v>
      </c>
      <c r="BK1531" s="14">
        <v>1.3543568516283426</v>
      </c>
      <c r="BL1531" t="s">
        <v>560</v>
      </c>
    </row>
    <row r="1532" spans="1:64">
      <c r="A1532" t="s">
        <v>2457</v>
      </c>
      <c r="B1532" t="s">
        <v>2456</v>
      </c>
      <c r="C1532" t="s">
        <v>560</v>
      </c>
      <c r="D1532" t="s">
        <v>942</v>
      </c>
      <c r="E1532">
        <v>2015</v>
      </c>
      <c r="F1532" s="23">
        <v>37.89</v>
      </c>
      <c r="G1532" s="23">
        <v>9.65</v>
      </c>
      <c r="H1532" s="22">
        <v>18940</v>
      </c>
      <c r="I1532" s="34">
        <v>153.69573862215753</v>
      </c>
      <c r="J1532" s="13">
        <v>0</v>
      </c>
      <c r="K1532" s="13">
        <v>0</v>
      </c>
      <c r="L1532" s="19">
        <v>0</v>
      </c>
      <c r="M1532" s="35">
        <v>0</v>
      </c>
      <c r="N1532" s="19">
        <v>0</v>
      </c>
      <c r="O1532" s="17">
        <v>0</v>
      </c>
      <c r="P1532" s="36">
        <v>0</v>
      </c>
      <c r="Q1532" s="37">
        <v>0</v>
      </c>
      <c r="R1532" s="38">
        <v>0</v>
      </c>
      <c r="S1532" s="27">
        <v>0</v>
      </c>
      <c r="T1532" s="23">
        <v>0</v>
      </c>
      <c r="U1532" s="17">
        <v>0</v>
      </c>
      <c r="V1532" s="22">
        <v>0</v>
      </c>
      <c r="W1532" s="22">
        <v>0</v>
      </c>
      <c r="X1532" s="23">
        <v>0</v>
      </c>
      <c r="Y1532" s="27">
        <v>0</v>
      </c>
      <c r="Z1532" s="27">
        <v>0</v>
      </c>
      <c r="AA1532" s="14">
        <v>0</v>
      </c>
      <c r="AB1532" s="39">
        <v>1</v>
      </c>
      <c r="AC1532" s="22" t="s">
        <v>782</v>
      </c>
      <c r="AD1532" s="23">
        <v>0</v>
      </c>
      <c r="AE1532" s="23">
        <v>0</v>
      </c>
      <c r="AF1532" s="23">
        <v>0.23995859999999997</v>
      </c>
      <c r="AG1532" s="14">
        <v>0.15612573396710061</v>
      </c>
      <c r="AH1532" s="22" t="s">
        <v>782</v>
      </c>
      <c r="AI1532" s="23" t="s">
        <v>782</v>
      </c>
      <c r="AJ1532" s="23" t="s">
        <v>782</v>
      </c>
      <c r="AK1532" s="23" t="s">
        <v>782</v>
      </c>
      <c r="AL1532" s="14" t="s">
        <v>782</v>
      </c>
      <c r="AM1532" s="22" t="s">
        <v>782</v>
      </c>
      <c r="AN1532" s="23" t="s">
        <v>782</v>
      </c>
      <c r="AO1532" s="23" t="s">
        <v>782</v>
      </c>
      <c r="AP1532" s="23" t="s">
        <v>782</v>
      </c>
      <c r="AQ1532" s="14" t="s">
        <v>782</v>
      </c>
      <c r="AR1532" s="40">
        <v>207</v>
      </c>
      <c r="AS1532" s="41">
        <v>2037.9809999999991</v>
      </c>
      <c r="AT1532" s="23">
        <v>2.0379809999999989</v>
      </c>
      <c r="AU1532" s="23">
        <v>1.8100588551787391</v>
      </c>
      <c r="AV1532" s="14">
        <v>1.1776896818385778</v>
      </c>
      <c r="AW1532" s="22">
        <v>0</v>
      </c>
      <c r="AX1532" s="22" t="s">
        <v>782</v>
      </c>
      <c r="AY1532" s="23">
        <v>0</v>
      </c>
      <c r="AZ1532" s="23">
        <v>0</v>
      </c>
      <c r="BA1532" s="23">
        <v>0</v>
      </c>
      <c r="BB1532" s="14">
        <v>0</v>
      </c>
      <c r="BC1532" s="42">
        <v>1</v>
      </c>
      <c r="BD1532" s="43">
        <v>500</v>
      </c>
      <c r="BE1532" s="44">
        <v>0.5</v>
      </c>
      <c r="BF1532" s="23">
        <v>0.79349999999999998</v>
      </c>
      <c r="BG1532" s="14">
        <v>0.51627976618839388</v>
      </c>
      <c r="BH1532" s="22">
        <v>209</v>
      </c>
      <c r="BI1532" s="23">
        <v>2.5379809999999989</v>
      </c>
      <c r="BJ1532" s="23">
        <v>2.843517455178739</v>
      </c>
      <c r="BK1532" s="14">
        <v>1.8500951819940723</v>
      </c>
      <c r="BL1532" t="s">
        <v>560</v>
      </c>
    </row>
    <row r="1533" spans="1:64">
      <c r="A1533" t="s">
        <v>2458</v>
      </c>
      <c r="B1533" t="s">
        <v>2456</v>
      </c>
      <c r="C1533" t="s">
        <v>560</v>
      </c>
      <c r="D1533" t="s">
        <v>942</v>
      </c>
      <c r="E1533">
        <v>2016</v>
      </c>
      <c r="F1533" s="23">
        <v>37.89</v>
      </c>
      <c r="G1533" s="23">
        <v>9.68</v>
      </c>
      <c r="H1533" s="22">
        <v>18947</v>
      </c>
      <c r="I1533" s="34">
        <v>161.03570700113002</v>
      </c>
      <c r="J1533" s="13">
        <v>0</v>
      </c>
      <c r="K1533" s="13">
        <v>0</v>
      </c>
      <c r="L1533" s="19">
        <v>0</v>
      </c>
      <c r="M1533" s="35">
        <v>0</v>
      </c>
      <c r="N1533" s="19">
        <v>0</v>
      </c>
      <c r="O1533" s="17">
        <v>0</v>
      </c>
      <c r="P1533" s="13">
        <v>0</v>
      </c>
      <c r="Q1533" s="13">
        <v>0</v>
      </c>
      <c r="R1533" s="19">
        <v>0</v>
      </c>
      <c r="S1533" s="27">
        <v>0</v>
      </c>
      <c r="T1533" s="19">
        <v>0</v>
      </c>
      <c r="U1533" s="17">
        <v>0</v>
      </c>
      <c r="V1533" s="13">
        <v>0</v>
      </c>
      <c r="W1533" s="13">
        <v>0</v>
      </c>
      <c r="X1533" s="19">
        <v>0</v>
      </c>
      <c r="Y1533" s="27">
        <v>0</v>
      </c>
      <c r="Z1533" s="19">
        <v>0</v>
      </c>
      <c r="AA1533" s="14">
        <v>0</v>
      </c>
      <c r="AB1533" s="13">
        <v>1</v>
      </c>
      <c r="AC1533" s="22" t="s">
        <v>782</v>
      </c>
      <c r="AD1533" s="19">
        <v>0</v>
      </c>
      <c r="AE1533" s="23">
        <v>0</v>
      </c>
      <c r="AF1533" s="19">
        <v>0.26956314000000003</v>
      </c>
      <c r="AG1533" s="14">
        <v>0.16739339679373622</v>
      </c>
      <c r="AH1533" s="22" t="s">
        <v>782</v>
      </c>
      <c r="AI1533" s="23" t="s">
        <v>782</v>
      </c>
      <c r="AJ1533" s="23" t="s">
        <v>782</v>
      </c>
      <c r="AK1533" s="23" t="s">
        <v>782</v>
      </c>
      <c r="AL1533" s="14" t="s">
        <v>782</v>
      </c>
      <c r="AM1533" s="22" t="s">
        <v>782</v>
      </c>
      <c r="AN1533" s="23" t="s">
        <v>782</v>
      </c>
      <c r="AO1533" s="23" t="s">
        <v>782</v>
      </c>
      <c r="AP1533" s="23" t="s">
        <v>782</v>
      </c>
      <c r="AQ1533" s="14" t="s">
        <v>782</v>
      </c>
      <c r="AR1533" s="13">
        <v>213</v>
      </c>
      <c r="AS1533" s="19">
        <v>2087.3409999999994</v>
      </c>
      <c r="AT1533" s="23">
        <v>2.0873409999999994</v>
      </c>
      <c r="AU1533" s="19">
        <v>1.8535588080000005</v>
      </c>
      <c r="AV1533" s="14">
        <v>1.1510234857335049</v>
      </c>
      <c r="AW1533" s="13">
        <v>0</v>
      </c>
      <c r="AX1533" s="22" t="s">
        <v>782</v>
      </c>
      <c r="AY1533" s="19">
        <v>0</v>
      </c>
      <c r="AZ1533" s="23">
        <v>0</v>
      </c>
      <c r="BA1533" s="19">
        <v>0</v>
      </c>
      <c r="BB1533" s="14">
        <v>0</v>
      </c>
      <c r="BC1533" s="13">
        <v>1</v>
      </c>
      <c r="BD1533" s="19">
        <v>500</v>
      </c>
      <c r="BE1533" s="44">
        <v>0.5</v>
      </c>
      <c r="BF1533" s="19">
        <v>0.80400000000000005</v>
      </c>
      <c r="BG1533" s="14">
        <v>0.49926815299066452</v>
      </c>
      <c r="BH1533" s="22">
        <v>215</v>
      </c>
      <c r="BI1533" s="23">
        <v>2.5873409999999994</v>
      </c>
      <c r="BJ1533" s="23">
        <v>2.9271219480000008</v>
      </c>
      <c r="BK1533" s="14">
        <v>1.8176850355179055</v>
      </c>
      <c r="BL1533" t="s">
        <v>560</v>
      </c>
    </row>
    <row r="1534" spans="1:64">
      <c r="A1534" t="s">
        <v>2459</v>
      </c>
      <c r="B1534" t="s">
        <v>2456</v>
      </c>
      <c r="C1534" t="s">
        <v>560</v>
      </c>
      <c r="D1534" t="s">
        <v>942</v>
      </c>
      <c r="E1534">
        <v>2017</v>
      </c>
      <c r="F1534" s="23">
        <v>37.89</v>
      </c>
      <c r="G1534" s="23">
        <v>9.74</v>
      </c>
      <c r="H1534" s="22">
        <v>18876</v>
      </c>
      <c r="I1534" s="34">
        <v>148.27117751575554</v>
      </c>
      <c r="J1534" s="13">
        <v>0</v>
      </c>
      <c r="K1534" s="13">
        <v>0</v>
      </c>
      <c r="L1534" s="19">
        <v>0</v>
      </c>
      <c r="M1534" s="19">
        <v>0</v>
      </c>
      <c r="N1534" s="19">
        <v>0</v>
      </c>
      <c r="O1534" s="17">
        <v>0</v>
      </c>
      <c r="P1534" s="13">
        <v>0</v>
      </c>
      <c r="Q1534" s="13">
        <v>0</v>
      </c>
      <c r="R1534" s="19">
        <v>0</v>
      </c>
      <c r="S1534" s="19">
        <v>0</v>
      </c>
      <c r="T1534" s="19">
        <v>0</v>
      </c>
      <c r="U1534" s="17">
        <v>0</v>
      </c>
      <c r="V1534" s="13">
        <v>0</v>
      </c>
      <c r="W1534" s="13">
        <v>0</v>
      </c>
      <c r="X1534" s="19">
        <v>0</v>
      </c>
      <c r="Y1534" s="19">
        <v>0</v>
      </c>
      <c r="Z1534" s="19">
        <v>0</v>
      </c>
      <c r="AA1534" s="14">
        <v>0</v>
      </c>
      <c r="AB1534" s="13">
        <v>1</v>
      </c>
      <c r="AC1534" s="22" t="s">
        <v>782</v>
      </c>
      <c r="AD1534" s="19">
        <v>0</v>
      </c>
      <c r="AE1534" s="19">
        <v>0</v>
      </c>
      <c r="AF1534" s="19">
        <v>0.45615990000000001</v>
      </c>
      <c r="AG1534" s="14">
        <v>0.30765244307277972</v>
      </c>
      <c r="AH1534" s="22" t="s">
        <v>782</v>
      </c>
      <c r="AI1534" s="23" t="s">
        <v>782</v>
      </c>
      <c r="AJ1534" s="23" t="s">
        <v>782</v>
      </c>
      <c r="AK1534" s="23" t="s">
        <v>782</v>
      </c>
      <c r="AL1534" s="14" t="s">
        <v>782</v>
      </c>
      <c r="AM1534" s="22" t="s">
        <v>782</v>
      </c>
      <c r="AN1534" s="23" t="s">
        <v>782</v>
      </c>
      <c r="AO1534" s="23" t="s">
        <v>782</v>
      </c>
      <c r="AP1534" s="23" t="s">
        <v>782</v>
      </c>
      <c r="AQ1534" s="14" t="s">
        <v>782</v>
      </c>
      <c r="AR1534" s="13">
        <v>222</v>
      </c>
      <c r="AS1534" s="19">
        <v>2154.1820000000002</v>
      </c>
      <c r="AT1534" s="19">
        <v>2.154182</v>
      </c>
      <c r="AU1534" s="19">
        <v>1.9129136160000009</v>
      </c>
      <c r="AV1534" s="14">
        <v>1.2901452919241378</v>
      </c>
      <c r="AW1534" s="13">
        <v>0</v>
      </c>
      <c r="AX1534" s="22" t="s">
        <v>782</v>
      </c>
      <c r="AY1534" s="19">
        <v>0</v>
      </c>
      <c r="AZ1534" s="19">
        <v>0</v>
      </c>
      <c r="BA1534" s="19">
        <v>0</v>
      </c>
      <c r="BB1534" s="14">
        <v>0</v>
      </c>
      <c r="BC1534" s="13">
        <v>1</v>
      </c>
      <c r="BD1534" s="19">
        <v>500</v>
      </c>
      <c r="BE1534" s="19">
        <v>0.5</v>
      </c>
      <c r="BF1534" s="19">
        <v>0.80400000000000005</v>
      </c>
      <c r="BG1534" s="14">
        <v>0.54224968970423515</v>
      </c>
      <c r="BH1534" s="22">
        <v>224</v>
      </c>
      <c r="BI1534" s="23">
        <v>2.654182</v>
      </c>
      <c r="BJ1534" s="23">
        <v>3.173073516000001</v>
      </c>
      <c r="BK1534" s="14">
        <v>2.1400474247011529</v>
      </c>
      <c r="BL1534" t="s">
        <v>560</v>
      </c>
    </row>
    <row r="1535" spans="1:64">
      <c r="A1535" t="s">
        <v>2460</v>
      </c>
      <c r="B1535" t="s">
        <v>2456</v>
      </c>
      <c r="C1535" t="s">
        <v>560</v>
      </c>
      <c r="D1535" t="s">
        <v>942</v>
      </c>
      <c r="E1535">
        <v>2018</v>
      </c>
      <c r="F1535" s="23">
        <v>37.89</v>
      </c>
      <c r="G1535" s="23">
        <v>9.7799999999999994</v>
      </c>
      <c r="H1535" s="22">
        <v>18865</v>
      </c>
      <c r="I1535" s="34">
        <v>148.28171562361024</v>
      </c>
      <c r="J1535" s="13">
        <v>0</v>
      </c>
      <c r="K1535" s="13">
        <v>0</v>
      </c>
      <c r="L1535" s="19">
        <v>0</v>
      </c>
      <c r="M1535" s="19">
        <v>0</v>
      </c>
      <c r="N1535" s="19">
        <v>0</v>
      </c>
      <c r="O1535" s="17">
        <v>0</v>
      </c>
      <c r="P1535" s="13">
        <v>0</v>
      </c>
      <c r="Q1535" s="13">
        <v>0</v>
      </c>
      <c r="R1535" s="19">
        <v>0</v>
      </c>
      <c r="S1535" s="19">
        <v>0</v>
      </c>
      <c r="T1535" s="19">
        <v>0</v>
      </c>
      <c r="U1535" s="17">
        <v>0</v>
      </c>
      <c r="V1535" s="13">
        <v>0</v>
      </c>
      <c r="W1535" s="13">
        <v>0</v>
      </c>
      <c r="X1535" s="19">
        <v>0</v>
      </c>
      <c r="Y1535" s="19">
        <v>0</v>
      </c>
      <c r="Z1535" s="19">
        <v>0</v>
      </c>
      <c r="AA1535" s="14">
        <v>0</v>
      </c>
      <c r="AB1535" s="13">
        <v>1</v>
      </c>
      <c r="AC1535" s="22" t="s">
        <v>782</v>
      </c>
      <c r="AD1535" s="19">
        <v>0</v>
      </c>
      <c r="AE1535" s="19">
        <v>0</v>
      </c>
      <c r="AF1535" s="19">
        <v>0.24661139999999998</v>
      </c>
      <c r="AG1535" s="14">
        <v>0.16631275067384851</v>
      </c>
      <c r="AH1535" s="22" t="s">
        <v>782</v>
      </c>
      <c r="AI1535" s="23" t="s">
        <v>782</v>
      </c>
      <c r="AJ1535" s="23" t="s">
        <v>782</v>
      </c>
      <c r="AK1535" s="23" t="s">
        <v>782</v>
      </c>
      <c r="AL1535" s="14" t="s">
        <v>782</v>
      </c>
      <c r="AM1535" s="22" t="s">
        <v>782</v>
      </c>
      <c r="AN1535" s="23" t="s">
        <v>782</v>
      </c>
      <c r="AO1535" s="23" t="s">
        <v>782</v>
      </c>
      <c r="AP1535" s="23" t="s">
        <v>782</v>
      </c>
      <c r="AQ1535" s="14" t="s">
        <v>782</v>
      </c>
      <c r="AR1535" s="13">
        <v>233</v>
      </c>
      <c r="AS1535" s="19">
        <v>2228.3820000000005</v>
      </c>
      <c r="AT1535" s="19">
        <v>2.2283819999999999</v>
      </c>
      <c r="AU1535" s="19">
        <v>1.9788032160000009</v>
      </c>
      <c r="AV1535" s="14">
        <v>1.3344890215749061</v>
      </c>
      <c r="AW1535" s="13">
        <v>0</v>
      </c>
      <c r="AX1535" s="22" t="s">
        <v>782</v>
      </c>
      <c r="AY1535" s="19">
        <v>0</v>
      </c>
      <c r="AZ1535" s="19">
        <v>0</v>
      </c>
      <c r="BA1535" s="19">
        <v>0</v>
      </c>
      <c r="BB1535" s="14">
        <v>0</v>
      </c>
      <c r="BC1535" s="13">
        <v>1</v>
      </c>
      <c r="BD1535" s="19">
        <v>500</v>
      </c>
      <c r="BE1535" s="19">
        <v>0.5</v>
      </c>
      <c r="BF1535" s="19">
        <v>0.80400000000000005</v>
      </c>
      <c r="BG1535" s="14">
        <v>0.54221115301958556</v>
      </c>
      <c r="BH1535" s="22">
        <v>235</v>
      </c>
      <c r="BI1535" s="23">
        <v>2.7283819999999999</v>
      </c>
      <c r="BJ1535" s="23">
        <v>3.0294146160000008</v>
      </c>
      <c r="BK1535" s="14">
        <v>2.0430129252683402</v>
      </c>
      <c r="BL1535" t="s">
        <v>560</v>
      </c>
    </row>
    <row r="1536" spans="1:64">
      <c r="A1536" t="s">
        <v>2461</v>
      </c>
      <c r="B1536" t="s">
        <v>2456</v>
      </c>
      <c r="C1536" t="s">
        <v>560</v>
      </c>
      <c r="D1536" t="s">
        <v>942</v>
      </c>
      <c r="E1536">
        <v>2019</v>
      </c>
      <c r="F1536" s="23">
        <v>37.89</v>
      </c>
      <c r="G1536" s="23">
        <v>9.7799999999999994</v>
      </c>
      <c r="H1536" s="22">
        <v>18677</v>
      </c>
      <c r="I1536" s="34">
        <v>151.27640637181864</v>
      </c>
      <c r="J1536" s="22">
        <v>0</v>
      </c>
      <c r="K1536" s="22">
        <v>0</v>
      </c>
      <c r="L1536" s="23">
        <v>0</v>
      </c>
      <c r="M1536" s="23">
        <v>0</v>
      </c>
      <c r="N1536" s="23">
        <v>0</v>
      </c>
      <c r="O1536" s="14">
        <v>0</v>
      </c>
      <c r="P1536" s="22">
        <v>0</v>
      </c>
      <c r="Q1536" s="22">
        <v>0</v>
      </c>
      <c r="R1536" s="23">
        <v>0</v>
      </c>
      <c r="S1536" s="23">
        <v>0</v>
      </c>
      <c r="T1536" s="23">
        <v>0</v>
      </c>
      <c r="U1536" s="14">
        <v>0</v>
      </c>
      <c r="V1536" s="22">
        <v>0</v>
      </c>
      <c r="W1536" s="22">
        <v>0</v>
      </c>
      <c r="X1536" s="23">
        <v>0</v>
      </c>
      <c r="Y1536" s="23">
        <v>0</v>
      </c>
      <c r="Z1536" s="23">
        <v>0</v>
      </c>
      <c r="AA1536" s="14">
        <v>0</v>
      </c>
      <c r="AB1536" s="22">
        <v>1</v>
      </c>
      <c r="AC1536" s="22">
        <v>1</v>
      </c>
      <c r="AD1536" s="23">
        <v>198.78948497854074</v>
      </c>
      <c r="AE1536" s="23">
        <v>0.19878948497854074</v>
      </c>
      <c r="AF1536" s="23">
        <v>0.27790769999999998</v>
      </c>
      <c r="AG1536" s="14">
        <v>0.18370855486673668</v>
      </c>
      <c r="AH1536" s="22">
        <v>1</v>
      </c>
      <c r="AI1536" s="23">
        <v>1.68</v>
      </c>
      <c r="AJ1536" s="23">
        <v>1.6799999999999999E-3</v>
      </c>
      <c r="AK1536" s="23">
        <v>1.4918399999999999E-3</v>
      </c>
      <c r="AL1536" s="14">
        <v>9.86168323124521E-4</v>
      </c>
      <c r="AM1536" s="22">
        <v>256</v>
      </c>
      <c r="AN1536" s="23">
        <v>2622.8520000000008</v>
      </c>
      <c r="AO1536" s="23">
        <v>2.6228520000000008</v>
      </c>
      <c r="AP1536" s="23">
        <v>2.3290925760000021</v>
      </c>
      <c r="AQ1536" s="14">
        <v>1.5396271182403565</v>
      </c>
      <c r="AR1536" s="22">
        <v>257</v>
      </c>
      <c r="AS1536" s="23">
        <v>2624.5320000000006</v>
      </c>
      <c r="AT1536" s="23">
        <v>2.6245320000000008</v>
      </c>
      <c r="AU1536" s="23">
        <v>2.330584416000002</v>
      </c>
      <c r="AV1536" s="14">
        <v>1.5406132865634807</v>
      </c>
      <c r="AW1536" s="22">
        <v>0</v>
      </c>
      <c r="AX1536" s="22" t="s">
        <v>782</v>
      </c>
      <c r="AY1536" s="23">
        <v>0</v>
      </c>
      <c r="AZ1536" s="23">
        <v>0</v>
      </c>
      <c r="BA1536" s="23">
        <v>0</v>
      </c>
      <c r="BB1536" s="14">
        <v>0</v>
      </c>
      <c r="BC1536" s="22">
        <v>1</v>
      </c>
      <c r="BD1536" s="23">
        <v>500</v>
      </c>
      <c r="BE1536" s="23">
        <v>0.5</v>
      </c>
      <c r="BF1536" s="23">
        <v>0.61138645788635859</v>
      </c>
      <c r="BG1536" s="14">
        <v>0.40415189159348913</v>
      </c>
      <c r="BH1536" s="22">
        <v>259</v>
      </c>
      <c r="BI1536" s="23">
        <v>3.3233214849785413</v>
      </c>
      <c r="BJ1536" s="23">
        <v>3.2198785738863607</v>
      </c>
      <c r="BK1536" s="14">
        <v>2.1284737330237067</v>
      </c>
      <c r="BL1536" t="s">
        <v>560</v>
      </c>
    </row>
    <row r="1537" spans="1:64">
      <c r="A1537" t="s">
        <v>2462</v>
      </c>
      <c r="B1537" t="s">
        <v>2456</v>
      </c>
      <c r="C1537" t="s">
        <v>560</v>
      </c>
      <c r="D1537" t="s">
        <v>942</v>
      </c>
      <c r="E1537">
        <v>2020</v>
      </c>
      <c r="F1537" s="23">
        <v>37.89</v>
      </c>
      <c r="G1537" s="23">
        <v>9.7899999999999991</v>
      </c>
      <c r="H1537" s="22">
        <v>18502</v>
      </c>
      <c r="I1537" s="34">
        <v>150.39183235482528</v>
      </c>
      <c r="J1537" s="22">
        <v>0</v>
      </c>
      <c r="K1537" s="22">
        <v>0</v>
      </c>
      <c r="L1537" s="23">
        <v>0</v>
      </c>
      <c r="M1537" s="23">
        <v>0</v>
      </c>
      <c r="N1537" s="23">
        <v>0</v>
      </c>
      <c r="O1537" s="14">
        <v>0</v>
      </c>
      <c r="P1537" s="22">
        <v>0</v>
      </c>
      <c r="Q1537" s="22">
        <v>0</v>
      </c>
      <c r="R1537" s="23">
        <v>0</v>
      </c>
      <c r="S1537" s="23">
        <v>0</v>
      </c>
      <c r="T1537" s="23">
        <v>0</v>
      </c>
      <c r="U1537" s="14">
        <v>0</v>
      </c>
      <c r="V1537" s="22">
        <v>0</v>
      </c>
      <c r="W1537" s="22">
        <v>0</v>
      </c>
      <c r="X1537" s="23">
        <v>0</v>
      </c>
      <c r="Y1537" s="23">
        <v>0</v>
      </c>
      <c r="Z1537" s="23">
        <v>0</v>
      </c>
      <c r="AA1537" s="14">
        <v>0</v>
      </c>
      <c r="AB1537" s="22">
        <v>1</v>
      </c>
      <c r="AC1537" s="22">
        <v>1</v>
      </c>
      <c r="AD1537" s="23">
        <v>207.1237210300429</v>
      </c>
      <c r="AE1537" s="23">
        <v>0.2071237210300429</v>
      </c>
      <c r="AF1537" s="23">
        <v>0.28955896199999998</v>
      </c>
      <c r="AG1537" s="14">
        <v>0.19253636149390899</v>
      </c>
      <c r="AH1537" s="22">
        <v>2</v>
      </c>
      <c r="AI1537" s="23">
        <v>5.64</v>
      </c>
      <c r="AJ1537" s="23">
        <v>5.64E-3</v>
      </c>
      <c r="AK1537" s="23">
        <v>5.0083200000000001E-3</v>
      </c>
      <c r="AL1537" s="14">
        <v>3.3301808493054839E-3</v>
      </c>
      <c r="AM1537" s="22">
        <v>288</v>
      </c>
      <c r="AN1537" s="23">
        <v>2992.8120000000004</v>
      </c>
      <c r="AO1537" s="23">
        <v>2.9928119999999998</v>
      </c>
      <c r="AP1537" s="23">
        <v>2.6576170560000025</v>
      </c>
      <c r="AQ1537" s="14">
        <v>1.7671285829736971</v>
      </c>
      <c r="AR1537" s="22">
        <v>290</v>
      </c>
      <c r="AS1537" s="23">
        <v>2998.4520000000002</v>
      </c>
      <c r="AT1537" s="23">
        <v>2.9984519999999999</v>
      </c>
      <c r="AU1537" s="23">
        <v>2.6626253760000025</v>
      </c>
      <c r="AV1537" s="14">
        <v>1.7704587638230029</v>
      </c>
      <c r="AW1537" s="22">
        <v>0</v>
      </c>
      <c r="AX1537" s="22">
        <v>0</v>
      </c>
      <c r="AY1537" s="23">
        <v>0</v>
      </c>
      <c r="AZ1537" s="23">
        <v>0</v>
      </c>
      <c r="BA1537" s="23">
        <v>0</v>
      </c>
      <c r="BB1537" s="14">
        <v>0</v>
      </c>
      <c r="BC1537" s="22">
        <v>1</v>
      </c>
      <c r="BD1537" s="23">
        <v>500</v>
      </c>
      <c r="BE1537" s="23">
        <v>0.5</v>
      </c>
      <c r="BF1537" s="23">
        <v>0.61138645788635859</v>
      </c>
      <c r="BG1537" s="14">
        <v>0.40652903040897248</v>
      </c>
      <c r="BH1537" s="22">
        <v>292</v>
      </c>
      <c r="BI1537" s="23">
        <v>3.7055757210300428</v>
      </c>
      <c r="BJ1537" s="23">
        <v>3.5635707958863612</v>
      </c>
      <c r="BK1537" s="14">
        <v>2.3695241557258844</v>
      </c>
      <c r="BL1537" t="s">
        <v>560</v>
      </c>
    </row>
    <row r="1538" spans="1:64">
      <c r="A1538" t="s">
        <v>2463</v>
      </c>
      <c r="B1538" t="s">
        <v>2456</v>
      </c>
      <c r="C1538" t="s">
        <v>560</v>
      </c>
      <c r="D1538" t="s">
        <v>942</v>
      </c>
      <c r="E1538">
        <v>2021</v>
      </c>
      <c r="F1538" s="23">
        <v>37.89</v>
      </c>
      <c r="G1538" s="23">
        <v>9.7899999999999991</v>
      </c>
      <c r="H1538" s="22">
        <v>18416</v>
      </c>
      <c r="I1538" s="34">
        <v>138.72</v>
      </c>
      <c r="J1538" s="22">
        <v>0</v>
      </c>
      <c r="K1538" s="22">
        <v>0</v>
      </c>
      <c r="L1538" s="23">
        <v>0</v>
      </c>
      <c r="M1538" s="23">
        <v>0</v>
      </c>
      <c r="N1538" s="23">
        <v>0</v>
      </c>
      <c r="O1538" s="14">
        <v>0</v>
      </c>
      <c r="P1538" s="22">
        <v>0</v>
      </c>
      <c r="Q1538" s="22">
        <v>0</v>
      </c>
      <c r="R1538" s="23">
        <v>0</v>
      </c>
      <c r="S1538" s="23">
        <v>0</v>
      </c>
      <c r="T1538" s="23">
        <v>0</v>
      </c>
      <c r="U1538" s="14">
        <v>0</v>
      </c>
      <c r="V1538" s="22">
        <v>0</v>
      </c>
      <c r="W1538" s="22">
        <v>0</v>
      </c>
      <c r="X1538" s="23">
        <v>0</v>
      </c>
      <c r="Y1538" s="23">
        <v>0</v>
      </c>
      <c r="Z1538" s="23">
        <v>0</v>
      </c>
      <c r="AA1538" s="14">
        <v>0</v>
      </c>
      <c r="AB1538" s="22">
        <v>1</v>
      </c>
      <c r="AC1538" s="22">
        <v>1</v>
      </c>
      <c r="AD1538" s="23">
        <v>159.4926116</v>
      </c>
      <c r="AE1538" s="23">
        <v>0.15949261200000001</v>
      </c>
      <c r="AF1538" s="23">
        <v>0.22297067100000001</v>
      </c>
      <c r="AG1538" s="14">
        <v>0.16</v>
      </c>
      <c r="AH1538" s="22">
        <v>2</v>
      </c>
      <c r="AI1538" s="23">
        <v>5.64</v>
      </c>
      <c r="AJ1538" s="23">
        <v>5.64E-3</v>
      </c>
      <c r="AK1538" s="23">
        <v>5.0468010000000001E-3</v>
      </c>
      <c r="AL1538" s="14">
        <v>0</v>
      </c>
      <c r="AM1538" s="22">
        <v>352</v>
      </c>
      <c r="AN1538" s="23">
        <v>3457.6669999999999</v>
      </c>
      <c r="AO1538" s="23">
        <v>3.4576669999999998</v>
      </c>
      <c r="AP1538" s="23">
        <v>3.0939996550000002</v>
      </c>
      <c r="AQ1538" s="14">
        <v>2.23</v>
      </c>
      <c r="AR1538" s="22">
        <v>354</v>
      </c>
      <c r="AS1538" s="23">
        <v>3463.3069999999998</v>
      </c>
      <c r="AT1538" s="23">
        <v>3.4633069999999999</v>
      </c>
      <c r="AU1538" s="23">
        <v>3.099046457</v>
      </c>
      <c r="AV1538" s="14">
        <v>2.23</v>
      </c>
      <c r="AW1538" s="22">
        <v>0</v>
      </c>
      <c r="AX1538" s="22">
        <v>0</v>
      </c>
      <c r="AY1538" s="23">
        <v>0</v>
      </c>
      <c r="AZ1538" s="23">
        <v>0</v>
      </c>
      <c r="BA1538" s="23">
        <v>0</v>
      </c>
      <c r="BB1538" s="14">
        <v>0</v>
      </c>
      <c r="BC1538" s="22">
        <v>1</v>
      </c>
      <c r="BD1538" s="23">
        <v>500</v>
      </c>
      <c r="BE1538" s="23">
        <v>0.5</v>
      </c>
      <c r="BF1538" s="23">
        <v>0.533128991</v>
      </c>
      <c r="BG1538" s="14">
        <v>0.38</v>
      </c>
      <c r="BH1538" s="22">
        <v>356</v>
      </c>
      <c r="BI1538" s="23">
        <v>4.12</v>
      </c>
      <c r="BJ1538" s="23">
        <v>3.86</v>
      </c>
      <c r="BK1538" s="14">
        <v>2.78</v>
      </c>
      <c r="BL1538" t="s">
        <v>560</v>
      </c>
    </row>
    <row r="1539" spans="1:64">
      <c r="A1539" t="s">
        <v>2464</v>
      </c>
      <c r="B1539" t="s">
        <v>2456</v>
      </c>
      <c r="C1539" t="s">
        <v>560</v>
      </c>
      <c r="D1539" s="111" t="s">
        <v>942</v>
      </c>
      <c r="E1539" s="110">
        <v>2022</v>
      </c>
      <c r="F1539" s="23"/>
      <c r="G1539" s="23"/>
      <c r="H1539" s="22">
        <v>18633</v>
      </c>
      <c r="I1539" s="34">
        <v>135.04337874209526</v>
      </c>
      <c r="J1539" s="22">
        <v>0</v>
      </c>
      <c r="K1539" s="22">
        <v>0</v>
      </c>
      <c r="L1539" s="23">
        <v>0</v>
      </c>
      <c r="M1539" s="23">
        <v>0</v>
      </c>
      <c r="N1539" s="23">
        <v>0</v>
      </c>
      <c r="O1539" s="14">
        <v>0</v>
      </c>
      <c r="P1539" s="22">
        <v>0</v>
      </c>
      <c r="Q1539" s="22">
        <v>0</v>
      </c>
      <c r="R1539" s="23">
        <v>0</v>
      </c>
      <c r="S1539" s="23">
        <v>0</v>
      </c>
      <c r="T1539" s="23">
        <v>0</v>
      </c>
      <c r="U1539" s="14">
        <v>0</v>
      </c>
      <c r="V1539" s="22">
        <v>0</v>
      </c>
      <c r="W1539" s="22">
        <v>0</v>
      </c>
      <c r="X1539" s="23">
        <v>0</v>
      </c>
      <c r="Y1539" s="23">
        <v>0</v>
      </c>
      <c r="Z1539" s="23">
        <v>0</v>
      </c>
      <c r="AA1539" s="14">
        <v>0</v>
      </c>
      <c r="AB1539" s="22">
        <v>1</v>
      </c>
      <c r="AC1539" s="22">
        <v>1</v>
      </c>
      <c r="AD1539" s="23">
        <v>159.49261158798299</v>
      </c>
      <c r="AE1539" s="23">
        <v>0.159492611587983</v>
      </c>
      <c r="AF1539" s="23">
        <v>0.22297067100000001</v>
      </c>
      <c r="AG1539" s="14">
        <v>0.16511040606132019</v>
      </c>
      <c r="AH1539" s="22">
        <v>5</v>
      </c>
      <c r="AI1539" s="23">
        <v>122.54</v>
      </c>
      <c r="AJ1539" s="23">
        <v>0.12254000000000001</v>
      </c>
      <c r="AK1539" s="23">
        <v>0.12552555454210973</v>
      </c>
      <c r="AL1539" s="14">
        <v>9.2952024535640068E-2</v>
      </c>
      <c r="AM1539" s="22">
        <v>440</v>
      </c>
      <c r="AN1539" s="23">
        <v>4256.702000000003</v>
      </c>
      <c r="AO1539" s="23">
        <v>4.2567020000000051</v>
      </c>
      <c r="AP1539" s="23">
        <v>4.3604119395341003</v>
      </c>
      <c r="AQ1539" s="14">
        <v>3.2288972477958948</v>
      </c>
      <c r="AR1539" s="22">
        <v>445</v>
      </c>
      <c r="AS1539" s="23">
        <v>4379.2420000000002</v>
      </c>
      <c r="AT1539" s="23">
        <v>4.3792420000000103</v>
      </c>
      <c r="AU1539" s="23">
        <v>4.48593749407621</v>
      </c>
      <c r="AV1539" s="14">
        <v>3.3218492723315349</v>
      </c>
      <c r="AW1539" s="22">
        <v>0</v>
      </c>
      <c r="AX1539" s="22">
        <v>0</v>
      </c>
      <c r="AY1539" s="23">
        <v>0</v>
      </c>
      <c r="AZ1539" s="23">
        <v>0</v>
      </c>
      <c r="BA1539" s="23">
        <v>0</v>
      </c>
      <c r="BB1539" s="14">
        <v>0</v>
      </c>
      <c r="BC1539" s="22">
        <v>1</v>
      </c>
      <c r="BD1539" s="23">
        <v>500</v>
      </c>
      <c r="BE1539" s="23">
        <v>0.5</v>
      </c>
      <c r="BF1539" s="23">
        <v>0.59549040998131397</v>
      </c>
      <c r="BG1539" s="14">
        <v>0.44096231561162036</v>
      </c>
      <c r="BH1539" s="22">
        <v>447</v>
      </c>
      <c r="BI1539" s="23">
        <v>5.0387346115879934</v>
      </c>
      <c r="BJ1539" s="23">
        <v>5.3043985750575233</v>
      </c>
      <c r="BK1539" s="14">
        <v>3.9279219940044752</v>
      </c>
      <c r="BL1539" t="s">
        <v>560</v>
      </c>
    </row>
    <row r="1540" spans="1:64">
      <c r="A1540" t="s">
        <v>2465</v>
      </c>
      <c r="B1540" t="s">
        <v>2456</v>
      </c>
      <c r="C1540" t="s">
        <v>560</v>
      </c>
      <c r="D1540" t="s">
        <v>942</v>
      </c>
      <c r="E1540">
        <v>2023</v>
      </c>
      <c r="F1540">
        <v>37.89</v>
      </c>
      <c r="G1540">
        <v>10.09</v>
      </c>
      <c r="H1540">
        <v>18567</v>
      </c>
      <c r="I1540">
        <v>135.04337874209526</v>
      </c>
      <c r="J1540">
        <v>0</v>
      </c>
      <c r="K1540">
        <v>0</v>
      </c>
      <c r="L1540">
        <v>0</v>
      </c>
      <c r="M1540">
        <v>0</v>
      </c>
      <c r="N1540">
        <v>0</v>
      </c>
      <c r="O1540">
        <v>0</v>
      </c>
      <c r="P1540">
        <v>0</v>
      </c>
      <c r="Q1540">
        <v>0</v>
      </c>
      <c r="R1540">
        <v>0</v>
      </c>
      <c r="S1540">
        <v>0</v>
      </c>
      <c r="T1540">
        <v>0</v>
      </c>
      <c r="U1540">
        <v>0</v>
      </c>
      <c r="V1540">
        <v>0</v>
      </c>
      <c r="W1540">
        <v>0</v>
      </c>
      <c r="X1540">
        <v>0</v>
      </c>
      <c r="Y1540">
        <v>0</v>
      </c>
      <c r="Z1540">
        <v>0</v>
      </c>
      <c r="AA1540">
        <v>0</v>
      </c>
      <c r="AB1540">
        <v>1</v>
      </c>
      <c r="AC1540">
        <v>1</v>
      </c>
      <c r="AD1540">
        <v>50</v>
      </c>
      <c r="AE1540">
        <v>0.05</v>
      </c>
      <c r="AF1540">
        <v>0.28578900000000002</v>
      </c>
      <c r="AG1540">
        <v>0.21162755453993601</v>
      </c>
      <c r="AH1540">
        <v>7</v>
      </c>
      <c r="AI1540">
        <v>130.76</v>
      </c>
      <c r="AJ1540">
        <v>0.13075999999999999</v>
      </c>
      <c r="AK1540">
        <v>0.122651</v>
      </c>
      <c r="AL1540">
        <v>9.8104999999999998E-2</v>
      </c>
      <c r="AM1540">
        <v>627</v>
      </c>
      <c r="AN1540">
        <v>6428.2969999999996</v>
      </c>
      <c r="AO1540">
        <v>6.4282969999999997</v>
      </c>
      <c r="AP1540">
        <v>6.0296609999999999</v>
      </c>
      <c r="AQ1540">
        <v>4.464980849979618</v>
      </c>
      <c r="AR1540">
        <v>677</v>
      </c>
      <c r="AS1540">
        <v>6591.607</v>
      </c>
      <c r="AT1540">
        <v>6.5916070000000104</v>
      </c>
      <c r="AU1540">
        <v>6.1828432281970702</v>
      </c>
      <c r="AV1540">
        <v>4.5784127187790622</v>
      </c>
      <c r="AW1540">
        <v>0</v>
      </c>
      <c r="AX1540">
        <v>0</v>
      </c>
      <c r="AY1540">
        <v>0</v>
      </c>
      <c r="AZ1540">
        <v>0</v>
      </c>
      <c r="BA1540">
        <v>0</v>
      </c>
      <c r="BB1540">
        <v>0</v>
      </c>
      <c r="BC1540">
        <v>1</v>
      </c>
      <c r="BD1540">
        <v>500</v>
      </c>
      <c r="BE1540">
        <v>0.5</v>
      </c>
      <c r="BF1540">
        <v>0.71104199999999995</v>
      </c>
      <c r="BG1540">
        <v>0.5265285914964718</v>
      </c>
      <c r="BH1540">
        <v>679</v>
      </c>
      <c r="BI1540">
        <v>7.1416070000000103</v>
      </c>
      <c r="BJ1540">
        <v>7.1796742281970705</v>
      </c>
      <c r="BK1540">
        <v>5.3165688648154701</v>
      </c>
      <c r="BL1540" t="s">
        <v>560</v>
      </c>
    </row>
    <row r="1541" spans="1:64">
      <c r="A1541" t="s">
        <v>2466</v>
      </c>
      <c r="B1541" t="s">
        <v>2456</v>
      </c>
      <c r="C1541" t="s">
        <v>560</v>
      </c>
      <c r="D1541" t="s">
        <v>942</v>
      </c>
      <c r="E1541">
        <v>2024</v>
      </c>
      <c r="F1541">
        <v>37.89</v>
      </c>
      <c r="G1541">
        <v>10.09</v>
      </c>
      <c r="H1541">
        <v>18628</v>
      </c>
      <c r="I1541">
        <v>127.73402430288637</v>
      </c>
      <c r="J1541">
        <v>0</v>
      </c>
      <c r="K1541">
        <v>0</v>
      </c>
      <c r="L1541">
        <v>0</v>
      </c>
      <c r="M1541">
        <v>0</v>
      </c>
      <c r="N1541">
        <v>0</v>
      </c>
      <c r="O1541">
        <v>0</v>
      </c>
      <c r="P1541">
        <v>0</v>
      </c>
      <c r="Q1541">
        <v>0</v>
      </c>
      <c r="R1541">
        <v>0</v>
      </c>
      <c r="S1541">
        <v>0</v>
      </c>
      <c r="T1541">
        <v>0</v>
      </c>
      <c r="U1541">
        <v>0</v>
      </c>
      <c r="V1541">
        <v>0</v>
      </c>
      <c r="W1541">
        <v>0</v>
      </c>
      <c r="X1541">
        <v>0</v>
      </c>
      <c r="Y1541">
        <v>0</v>
      </c>
      <c r="Z1541">
        <v>0</v>
      </c>
      <c r="AA1541">
        <v>0</v>
      </c>
      <c r="AB1541">
        <v>1</v>
      </c>
      <c r="AC1541">
        <v>1</v>
      </c>
      <c r="AD1541">
        <v>50</v>
      </c>
      <c r="AE1541">
        <v>0.05</v>
      </c>
      <c r="AF1541">
        <v>0.24609564</v>
      </c>
      <c r="AG1541">
        <v>0.19266255905039942</v>
      </c>
      <c r="AH1541">
        <v>9</v>
      </c>
      <c r="AI1541">
        <v>169.8</v>
      </c>
      <c r="AJ1541">
        <v>0.16980000000000001</v>
      </c>
      <c r="AK1541">
        <v>0.15315005897739356</v>
      </c>
      <c r="AL1541">
        <v>0.11989762305949118</v>
      </c>
      <c r="AM1541">
        <v>747</v>
      </c>
      <c r="AN1541">
        <v>8251.2170000000042</v>
      </c>
      <c r="AO1541">
        <v>8.2512169999999987</v>
      </c>
      <c r="AP1541">
        <v>7.4421341000310504</v>
      </c>
      <c r="AQ1541">
        <v>5.8262738848531548</v>
      </c>
      <c r="AR1541">
        <v>868</v>
      </c>
      <c r="AS1541">
        <v>8529.4359999999942</v>
      </c>
      <c r="AT1541">
        <v>8.5294360000000129</v>
      </c>
      <c r="AU1541">
        <v>7.6930720049699834</v>
      </c>
      <c r="AV1541">
        <v>6.0227273406245807</v>
      </c>
      <c r="AW1541">
        <v>0</v>
      </c>
      <c r="AX1541">
        <v>0</v>
      </c>
      <c r="AY1541">
        <v>0</v>
      </c>
      <c r="AZ1541">
        <v>0</v>
      </c>
      <c r="BA1541">
        <v>0</v>
      </c>
      <c r="BB1541">
        <v>0</v>
      </c>
      <c r="BC1541">
        <v>1</v>
      </c>
      <c r="BD1541">
        <v>500</v>
      </c>
      <c r="BE1541">
        <v>0.5</v>
      </c>
      <c r="BF1541">
        <v>0.62813660596436915</v>
      </c>
      <c r="BG1541">
        <v>0.49175355539955012</v>
      </c>
      <c r="BH1541">
        <v>870</v>
      </c>
      <c r="BI1541">
        <v>9.0794360000000136</v>
      </c>
      <c r="BJ1541">
        <v>8.5673042509343524</v>
      </c>
      <c r="BK1541">
        <v>6.7071434550745295</v>
      </c>
      <c r="BL1541" t="s">
        <v>560</v>
      </c>
    </row>
    <row r="1542" spans="1:64">
      <c r="A1542" t="s">
        <v>2467</v>
      </c>
      <c r="B1542" t="s">
        <v>2468</v>
      </c>
      <c r="C1542" t="s">
        <v>561</v>
      </c>
      <c r="D1542" t="s">
        <v>942</v>
      </c>
      <c r="E1542">
        <v>2012</v>
      </c>
      <c r="F1542" s="23">
        <v>63.03</v>
      </c>
      <c r="G1542" s="23">
        <v>12.23</v>
      </c>
      <c r="H1542" s="22">
        <v>19269</v>
      </c>
      <c r="I1542" s="34">
        <v>161.24333999999999</v>
      </c>
      <c r="J1542" s="22">
        <v>0</v>
      </c>
      <c r="K1542" s="22" t="s">
        <v>782</v>
      </c>
      <c r="L1542" s="23">
        <v>0</v>
      </c>
      <c r="M1542" s="23">
        <v>0</v>
      </c>
      <c r="N1542" s="23">
        <v>0</v>
      </c>
      <c r="O1542" s="14">
        <v>0</v>
      </c>
      <c r="P1542" s="22">
        <v>0</v>
      </c>
      <c r="Q1542" s="22" t="s">
        <v>782</v>
      </c>
      <c r="R1542" s="23">
        <v>0</v>
      </c>
      <c r="S1542" s="23">
        <v>0</v>
      </c>
      <c r="T1542" s="23">
        <v>0</v>
      </c>
      <c r="U1542" s="14">
        <v>0</v>
      </c>
      <c r="V1542" s="22">
        <v>0</v>
      </c>
      <c r="W1542" s="22" t="s">
        <v>782</v>
      </c>
      <c r="X1542" s="23">
        <v>0</v>
      </c>
      <c r="Y1542" s="23">
        <v>0</v>
      </c>
      <c r="Z1542" s="23">
        <v>0</v>
      </c>
      <c r="AA1542" s="14">
        <v>0</v>
      </c>
      <c r="AB1542" s="22">
        <v>0</v>
      </c>
      <c r="AC1542" s="22" t="s">
        <v>782</v>
      </c>
      <c r="AD1542" s="23">
        <v>0</v>
      </c>
      <c r="AE1542" s="23">
        <v>0</v>
      </c>
      <c r="AF1542" s="23">
        <v>0</v>
      </c>
      <c r="AG1542" s="14">
        <v>0</v>
      </c>
      <c r="AH1542" s="22" t="s">
        <v>782</v>
      </c>
      <c r="AI1542" s="23" t="s">
        <v>782</v>
      </c>
      <c r="AJ1542" s="23" t="s">
        <v>782</v>
      </c>
      <c r="AK1542" s="23" t="s">
        <v>782</v>
      </c>
      <c r="AL1542" s="14" t="s">
        <v>782</v>
      </c>
      <c r="AM1542" s="22" t="s">
        <v>782</v>
      </c>
      <c r="AN1542" s="23" t="s">
        <v>782</v>
      </c>
      <c r="AO1542" s="23" t="s">
        <v>782</v>
      </c>
      <c r="AP1542" s="23" t="s">
        <v>782</v>
      </c>
      <c r="AQ1542" s="14" t="s">
        <v>782</v>
      </c>
      <c r="AR1542" s="22">
        <v>238</v>
      </c>
      <c r="AS1542" s="23">
        <v>2554.7549999999983</v>
      </c>
      <c r="AT1542" s="23">
        <v>2.5547549999999983</v>
      </c>
      <c r="AU1542" s="23">
        <v>1.940623</v>
      </c>
      <c r="AV1542" s="14">
        <v>1.2035368406533877</v>
      </c>
      <c r="AW1542" s="22">
        <v>6</v>
      </c>
      <c r="AX1542" s="22" t="s">
        <v>782</v>
      </c>
      <c r="AY1542" s="23">
        <v>4060</v>
      </c>
      <c r="AZ1542" s="23">
        <v>4.0599999999999996</v>
      </c>
      <c r="BA1542" s="23">
        <v>8.3455669999999991</v>
      </c>
      <c r="BB1542" s="14">
        <v>5.1757591972480848</v>
      </c>
      <c r="BC1542" s="22">
        <v>0</v>
      </c>
      <c r="BD1542" s="23">
        <v>0</v>
      </c>
      <c r="BE1542" s="23">
        <v>0</v>
      </c>
      <c r="BF1542" s="23">
        <v>0</v>
      </c>
      <c r="BG1542" s="14">
        <v>0</v>
      </c>
      <c r="BH1542" s="22">
        <v>244</v>
      </c>
      <c r="BI1542" s="23">
        <v>6.6147549999999979</v>
      </c>
      <c r="BJ1542" s="23">
        <v>10.28619</v>
      </c>
      <c r="BK1542" s="14">
        <v>6.3792960379014723</v>
      </c>
      <c r="BL1542" t="s">
        <v>561</v>
      </c>
    </row>
    <row r="1543" spans="1:64">
      <c r="A1543" t="s">
        <v>2469</v>
      </c>
      <c r="B1543" t="s">
        <v>2468</v>
      </c>
      <c r="C1543" t="s">
        <v>561</v>
      </c>
      <c r="D1543" t="s">
        <v>942</v>
      </c>
      <c r="E1543">
        <v>2015</v>
      </c>
      <c r="F1543" s="23">
        <v>63.03</v>
      </c>
      <c r="G1543" s="23">
        <v>11.6</v>
      </c>
      <c r="H1543" s="22">
        <v>19307</v>
      </c>
      <c r="I1543" s="34">
        <v>156.76720925351475</v>
      </c>
      <c r="J1543" s="13">
        <v>0</v>
      </c>
      <c r="K1543" s="13">
        <v>0</v>
      </c>
      <c r="L1543" s="19">
        <v>0</v>
      </c>
      <c r="M1543" s="35">
        <v>0</v>
      </c>
      <c r="N1543" s="19">
        <v>0</v>
      </c>
      <c r="O1543" s="17">
        <v>0</v>
      </c>
      <c r="P1543" s="36">
        <v>0</v>
      </c>
      <c r="Q1543" s="37">
        <v>0</v>
      </c>
      <c r="R1543" s="38">
        <v>0</v>
      </c>
      <c r="S1543" s="27">
        <v>0</v>
      </c>
      <c r="T1543" s="23">
        <v>0</v>
      </c>
      <c r="U1543" s="17">
        <v>0</v>
      </c>
      <c r="V1543" s="22">
        <v>0</v>
      </c>
      <c r="W1543" s="22">
        <v>0</v>
      </c>
      <c r="X1543" s="23">
        <v>0</v>
      </c>
      <c r="Y1543" s="27">
        <v>0</v>
      </c>
      <c r="Z1543" s="27">
        <v>0</v>
      </c>
      <c r="AA1543" s="14">
        <v>0</v>
      </c>
      <c r="AB1543" s="39">
        <v>3</v>
      </c>
      <c r="AC1543" s="22" t="s">
        <v>782</v>
      </c>
      <c r="AD1543" s="23">
        <v>0</v>
      </c>
      <c r="AE1543" s="23">
        <v>0</v>
      </c>
      <c r="AF1543" s="23">
        <v>0.78616717199999986</v>
      </c>
      <c r="AG1543" s="14">
        <v>0.50148699829736487</v>
      </c>
      <c r="AH1543" s="22" t="s">
        <v>782</v>
      </c>
      <c r="AI1543" s="23" t="s">
        <v>782</v>
      </c>
      <c r="AJ1543" s="23" t="s">
        <v>782</v>
      </c>
      <c r="AK1543" s="23" t="s">
        <v>782</v>
      </c>
      <c r="AL1543" s="14" t="s">
        <v>782</v>
      </c>
      <c r="AM1543" s="22" t="s">
        <v>782</v>
      </c>
      <c r="AN1543" s="23" t="s">
        <v>782</v>
      </c>
      <c r="AO1543" s="23" t="s">
        <v>782</v>
      </c>
      <c r="AP1543" s="23" t="s">
        <v>782</v>
      </c>
      <c r="AQ1543" s="14" t="s">
        <v>782</v>
      </c>
      <c r="AR1543" s="40">
        <v>301</v>
      </c>
      <c r="AS1543" s="41">
        <v>3222.2049999999986</v>
      </c>
      <c r="AT1543" s="23">
        <v>3.2222049999999984</v>
      </c>
      <c r="AU1543" s="23">
        <v>2.8618425262312108</v>
      </c>
      <c r="AV1543" s="14">
        <v>1.8255364370256835</v>
      </c>
      <c r="AW1543" s="22">
        <v>6</v>
      </c>
      <c r="AX1543" s="22" t="s">
        <v>782</v>
      </c>
      <c r="AY1543" s="23">
        <v>4060</v>
      </c>
      <c r="AZ1543" s="23">
        <v>4.0599999999999996</v>
      </c>
      <c r="BA1543" s="23">
        <v>10.579321265161328</v>
      </c>
      <c r="BB1543" s="14">
        <v>6.748427375557263</v>
      </c>
      <c r="BC1543" s="42">
        <v>1</v>
      </c>
      <c r="BD1543" s="43">
        <v>1.7</v>
      </c>
      <c r="BE1543" s="44">
        <v>1.6999999999999999E-3</v>
      </c>
      <c r="BF1543" s="23">
        <v>2.6979E-3</v>
      </c>
      <c r="BG1543" s="14">
        <v>1.7209593848399214E-3</v>
      </c>
      <c r="BH1543" s="22">
        <v>311</v>
      </c>
      <c r="BI1543" s="23">
        <v>7.2839049999999972</v>
      </c>
      <c r="BJ1543" s="23">
        <v>14.230028863392537</v>
      </c>
      <c r="BK1543" s="14">
        <v>9.0771717702651511</v>
      </c>
      <c r="BL1543" t="s">
        <v>561</v>
      </c>
    </row>
    <row r="1544" spans="1:64">
      <c r="A1544" t="s">
        <v>2470</v>
      </c>
      <c r="B1544" t="s">
        <v>2468</v>
      </c>
      <c r="C1544" t="s">
        <v>561</v>
      </c>
      <c r="D1544" t="s">
        <v>942</v>
      </c>
      <c r="E1544">
        <v>2016</v>
      </c>
      <c r="F1544" s="23">
        <v>63.03</v>
      </c>
      <c r="G1544" s="23">
        <v>11.66</v>
      </c>
      <c r="H1544" s="22">
        <v>19470</v>
      </c>
      <c r="I1544" s="34">
        <v>164.15609266477387</v>
      </c>
      <c r="J1544" s="13">
        <v>0</v>
      </c>
      <c r="K1544" s="13">
        <v>0</v>
      </c>
      <c r="L1544" s="19">
        <v>0</v>
      </c>
      <c r="M1544" s="35">
        <v>0</v>
      </c>
      <c r="N1544" s="19">
        <v>0</v>
      </c>
      <c r="O1544" s="17">
        <v>0</v>
      </c>
      <c r="P1544" s="13">
        <v>0</v>
      </c>
      <c r="Q1544" s="13">
        <v>0</v>
      </c>
      <c r="R1544" s="19">
        <v>0</v>
      </c>
      <c r="S1544" s="27">
        <v>0</v>
      </c>
      <c r="T1544" s="19">
        <v>0</v>
      </c>
      <c r="U1544" s="17">
        <v>0</v>
      </c>
      <c r="V1544" s="13">
        <v>0</v>
      </c>
      <c r="W1544" s="13">
        <v>0</v>
      </c>
      <c r="X1544" s="19">
        <v>0</v>
      </c>
      <c r="Y1544" s="27">
        <v>0</v>
      </c>
      <c r="Z1544" s="19">
        <v>0</v>
      </c>
      <c r="AA1544" s="14">
        <v>0</v>
      </c>
      <c r="AB1544" s="13">
        <v>3</v>
      </c>
      <c r="AC1544" s="22" t="s">
        <v>782</v>
      </c>
      <c r="AD1544" s="19">
        <v>0</v>
      </c>
      <c r="AE1544" s="23">
        <v>0</v>
      </c>
      <c r="AF1544" s="19">
        <v>0.90776813399999989</v>
      </c>
      <c r="AG1544" s="14">
        <v>0.55299082675765776</v>
      </c>
      <c r="AH1544" s="22" t="s">
        <v>782</v>
      </c>
      <c r="AI1544" s="23" t="s">
        <v>782</v>
      </c>
      <c r="AJ1544" s="23" t="s">
        <v>782</v>
      </c>
      <c r="AK1544" s="23" t="s">
        <v>782</v>
      </c>
      <c r="AL1544" s="14" t="s">
        <v>782</v>
      </c>
      <c r="AM1544" s="22" t="s">
        <v>782</v>
      </c>
      <c r="AN1544" s="23" t="s">
        <v>782</v>
      </c>
      <c r="AO1544" s="23" t="s">
        <v>782</v>
      </c>
      <c r="AP1544" s="23" t="s">
        <v>782</v>
      </c>
      <c r="AQ1544" s="14" t="s">
        <v>782</v>
      </c>
      <c r="AR1544" s="13">
        <v>313</v>
      </c>
      <c r="AS1544" s="19">
        <v>3521.8599999999988</v>
      </c>
      <c r="AT1544" s="23">
        <v>3.5218599999999989</v>
      </c>
      <c r="AU1544" s="19">
        <v>3.1274116800000034</v>
      </c>
      <c r="AV1544" s="14">
        <v>1.9051450538522183</v>
      </c>
      <c r="AW1544" s="13">
        <v>6</v>
      </c>
      <c r="AX1544" s="22" t="s">
        <v>782</v>
      </c>
      <c r="AY1544" s="19">
        <v>4060</v>
      </c>
      <c r="AZ1544" s="23">
        <v>4.0599999999999996</v>
      </c>
      <c r="BA1544" s="19">
        <v>7.7952580000000005</v>
      </c>
      <c r="BB1544" s="14">
        <v>4.7486863712812886</v>
      </c>
      <c r="BC1544" s="13">
        <v>1</v>
      </c>
      <c r="BD1544" s="19">
        <v>1.7</v>
      </c>
      <c r="BE1544" s="44">
        <v>1.6999999999999999E-3</v>
      </c>
      <c r="BF1544" s="19">
        <v>2.7336000000000001E-3</v>
      </c>
      <c r="BG1544" s="14">
        <v>1.6652443144966505E-3</v>
      </c>
      <c r="BH1544" s="22">
        <v>323</v>
      </c>
      <c r="BI1544" s="23">
        <v>7.5835599999999985</v>
      </c>
      <c r="BJ1544" s="23">
        <v>11.833171414000004</v>
      </c>
      <c r="BK1544" s="14">
        <v>7.2084874962056613</v>
      </c>
      <c r="BL1544" t="s">
        <v>561</v>
      </c>
    </row>
    <row r="1545" spans="1:64">
      <c r="A1545" t="s">
        <v>2471</v>
      </c>
      <c r="B1545" t="s">
        <v>2468</v>
      </c>
      <c r="C1545" t="s">
        <v>561</v>
      </c>
      <c r="D1545" t="s">
        <v>942</v>
      </c>
      <c r="E1545">
        <v>2017</v>
      </c>
      <c r="F1545" s="23">
        <v>63.03</v>
      </c>
      <c r="G1545" s="23">
        <v>11.67</v>
      </c>
      <c r="H1545" s="22">
        <v>19349</v>
      </c>
      <c r="I1545" s="34">
        <v>151.98659746515966</v>
      </c>
      <c r="J1545" s="13">
        <v>0</v>
      </c>
      <c r="K1545" s="13">
        <v>0</v>
      </c>
      <c r="L1545" s="19">
        <v>0</v>
      </c>
      <c r="M1545" s="19">
        <v>0</v>
      </c>
      <c r="N1545" s="19">
        <v>0</v>
      </c>
      <c r="O1545" s="17">
        <v>0</v>
      </c>
      <c r="P1545" s="13">
        <v>0</v>
      </c>
      <c r="Q1545" s="13">
        <v>0</v>
      </c>
      <c r="R1545" s="19">
        <v>0</v>
      </c>
      <c r="S1545" s="19">
        <v>0</v>
      </c>
      <c r="T1545" s="19">
        <v>0</v>
      </c>
      <c r="U1545" s="17">
        <v>0</v>
      </c>
      <c r="V1545" s="13">
        <v>0</v>
      </c>
      <c r="W1545" s="13">
        <v>0</v>
      </c>
      <c r="X1545" s="19">
        <v>0</v>
      </c>
      <c r="Y1545" s="19">
        <v>0</v>
      </c>
      <c r="Z1545" s="19">
        <v>0</v>
      </c>
      <c r="AA1545" s="14">
        <v>0</v>
      </c>
      <c r="AB1545" s="13">
        <v>3</v>
      </c>
      <c r="AC1545" s="22" t="s">
        <v>782</v>
      </c>
      <c r="AD1545" s="19">
        <v>0</v>
      </c>
      <c r="AE1545" s="19">
        <v>0</v>
      </c>
      <c r="AF1545" s="19">
        <v>0.67745823599999999</v>
      </c>
      <c r="AG1545" s="14">
        <v>0.44573551043229043</v>
      </c>
      <c r="AH1545" s="22" t="s">
        <v>782</v>
      </c>
      <c r="AI1545" s="23" t="s">
        <v>782</v>
      </c>
      <c r="AJ1545" s="23" t="s">
        <v>782</v>
      </c>
      <c r="AK1545" s="23" t="s">
        <v>782</v>
      </c>
      <c r="AL1545" s="14" t="s">
        <v>782</v>
      </c>
      <c r="AM1545" s="22" t="s">
        <v>782</v>
      </c>
      <c r="AN1545" s="23" t="s">
        <v>782</v>
      </c>
      <c r="AO1545" s="23" t="s">
        <v>782</v>
      </c>
      <c r="AP1545" s="23" t="s">
        <v>782</v>
      </c>
      <c r="AQ1545" s="14" t="s">
        <v>782</v>
      </c>
      <c r="AR1545" s="13">
        <v>322</v>
      </c>
      <c r="AS1545" s="19">
        <v>3572.3249999999989</v>
      </c>
      <c r="AT1545" s="19">
        <v>3.5723250000000002</v>
      </c>
      <c r="AU1545" s="19">
        <v>3.1722246000000034</v>
      </c>
      <c r="AV1545" s="14">
        <v>2.0871739040853137</v>
      </c>
      <c r="AW1545" s="13">
        <v>6</v>
      </c>
      <c r="AX1545" s="22" t="s">
        <v>782</v>
      </c>
      <c r="AY1545" s="19">
        <v>152.5</v>
      </c>
      <c r="AZ1545" s="19">
        <v>0.1525</v>
      </c>
      <c r="BA1545" s="19">
        <v>0.24521999999999999</v>
      </c>
      <c r="BB1545" s="14">
        <v>0.16134317373360008</v>
      </c>
      <c r="BC1545" s="13">
        <v>1</v>
      </c>
      <c r="BD1545" s="19">
        <v>1.7</v>
      </c>
      <c r="BE1545" s="19">
        <v>1.6999999999999999E-3</v>
      </c>
      <c r="BF1545" s="19">
        <v>2.7336000000000001E-3</v>
      </c>
      <c r="BG1545" s="14">
        <v>1.7985796416204603E-3</v>
      </c>
      <c r="BH1545" s="22">
        <v>332</v>
      </c>
      <c r="BI1545" s="23">
        <v>3.7265250000000001</v>
      </c>
      <c r="BJ1545" s="23">
        <v>4.0976364360000028</v>
      </c>
      <c r="BK1545" s="14">
        <v>2.6960511678928247</v>
      </c>
      <c r="BL1545" t="s">
        <v>561</v>
      </c>
    </row>
    <row r="1546" spans="1:64">
      <c r="A1546" t="s">
        <v>2472</v>
      </c>
      <c r="B1546" t="s">
        <v>2468</v>
      </c>
      <c r="C1546" t="s">
        <v>561</v>
      </c>
      <c r="D1546" t="s">
        <v>942</v>
      </c>
      <c r="E1546">
        <v>2018</v>
      </c>
      <c r="F1546" s="23">
        <v>63.03</v>
      </c>
      <c r="G1546" s="23">
        <v>11.89</v>
      </c>
      <c r="H1546" s="22">
        <v>19272</v>
      </c>
      <c r="I1546" s="34">
        <v>151.9973996398196</v>
      </c>
      <c r="J1546" s="13">
        <v>0</v>
      </c>
      <c r="K1546" s="13">
        <v>0</v>
      </c>
      <c r="L1546" s="19">
        <v>0</v>
      </c>
      <c r="M1546" s="19">
        <v>0</v>
      </c>
      <c r="N1546" s="19">
        <v>0</v>
      </c>
      <c r="O1546" s="17">
        <v>0</v>
      </c>
      <c r="P1546" s="13">
        <v>0</v>
      </c>
      <c r="Q1546" s="13">
        <v>0</v>
      </c>
      <c r="R1546" s="19">
        <v>0</v>
      </c>
      <c r="S1546" s="19">
        <v>0</v>
      </c>
      <c r="T1546" s="19">
        <v>0</v>
      </c>
      <c r="U1546" s="17">
        <v>0</v>
      </c>
      <c r="V1546" s="13">
        <v>0</v>
      </c>
      <c r="W1546" s="13">
        <v>0</v>
      </c>
      <c r="X1546" s="19">
        <v>0</v>
      </c>
      <c r="Y1546" s="19">
        <v>0</v>
      </c>
      <c r="Z1546" s="19">
        <v>0</v>
      </c>
      <c r="AA1546" s="14">
        <v>0</v>
      </c>
      <c r="AB1546" s="13">
        <v>3</v>
      </c>
      <c r="AC1546" s="22" t="s">
        <v>782</v>
      </c>
      <c r="AD1546" s="19">
        <v>0</v>
      </c>
      <c r="AE1546" s="19">
        <v>0</v>
      </c>
      <c r="AF1546" s="19">
        <v>0.85358384999999992</v>
      </c>
      <c r="AG1546" s="14">
        <v>0.5615779296374106</v>
      </c>
      <c r="AH1546" s="22" t="s">
        <v>782</v>
      </c>
      <c r="AI1546" s="23" t="s">
        <v>782</v>
      </c>
      <c r="AJ1546" s="23" t="s">
        <v>782</v>
      </c>
      <c r="AK1546" s="23" t="s">
        <v>782</v>
      </c>
      <c r="AL1546" s="14" t="s">
        <v>782</v>
      </c>
      <c r="AM1546" s="22" t="s">
        <v>782</v>
      </c>
      <c r="AN1546" s="23" t="s">
        <v>782</v>
      </c>
      <c r="AO1546" s="23" t="s">
        <v>782</v>
      </c>
      <c r="AP1546" s="23" t="s">
        <v>782</v>
      </c>
      <c r="AQ1546" s="14" t="s">
        <v>782</v>
      </c>
      <c r="AR1546" s="13">
        <v>336</v>
      </c>
      <c r="AS1546" s="19">
        <v>3677.7399999999989</v>
      </c>
      <c r="AT1546" s="19">
        <v>3.6777400000000005</v>
      </c>
      <c r="AU1546" s="19">
        <v>3.2658331200000044</v>
      </c>
      <c r="AV1546" s="14">
        <v>2.1486111787036362</v>
      </c>
      <c r="AW1546" s="13">
        <v>6</v>
      </c>
      <c r="AX1546" s="22" t="s">
        <v>782</v>
      </c>
      <c r="AY1546" s="19">
        <v>4060</v>
      </c>
      <c r="AZ1546" s="19">
        <v>4.0599999999999996</v>
      </c>
      <c r="BA1546" s="19">
        <v>7.8696961000000005</v>
      </c>
      <c r="BB1546" s="14">
        <v>5.1775202198514014</v>
      </c>
      <c r="BC1546" s="13">
        <v>1</v>
      </c>
      <c r="BD1546" s="19">
        <v>1.7</v>
      </c>
      <c r="BE1546" s="19">
        <v>1.6999999999999999E-3</v>
      </c>
      <c r="BF1546" s="19">
        <v>2.7336000000000001E-3</v>
      </c>
      <c r="BG1546" s="14">
        <v>1.7984518198848605E-3</v>
      </c>
      <c r="BH1546" s="22">
        <v>346</v>
      </c>
      <c r="BI1546" s="23">
        <v>7.7394400000000001</v>
      </c>
      <c r="BJ1546" s="23">
        <v>11.991846670000005</v>
      </c>
      <c r="BK1546" s="14">
        <v>7.8895077800123321</v>
      </c>
      <c r="BL1546" t="s">
        <v>561</v>
      </c>
    </row>
    <row r="1547" spans="1:64">
      <c r="A1547" t="s">
        <v>2473</v>
      </c>
      <c r="B1547" t="s">
        <v>2468</v>
      </c>
      <c r="C1547" t="s">
        <v>561</v>
      </c>
      <c r="D1547" t="s">
        <v>942</v>
      </c>
      <c r="E1547">
        <v>2019</v>
      </c>
      <c r="F1547" s="23">
        <v>63.03</v>
      </c>
      <c r="G1547" s="23">
        <v>12.19</v>
      </c>
      <c r="H1547" s="22">
        <v>19298</v>
      </c>
      <c r="I1547" s="34">
        <v>154.54009560549636</v>
      </c>
      <c r="J1547" s="22">
        <v>0</v>
      </c>
      <c r="K1547" s="22">
        <v>0</v>
      </c>
      <c r="L1547" s="23">
        <v>0</v>
      </c>
      <c r="M1547" s="23">
        <v>0</v>
      </c>
      <c r="N1547" s="23">
        <v>0</v>
      </c>
      <c r="O1547" s="14">
        <v>0</v>
      </c>
      <c r="P1547" s="22">
        <v>0</v>
      </c>
      <c r="Q1547" s="22">
        <v>0</v>
      </c>
      <c r="R1547" s="23">
        <v>0</v>
      </c>
      <c r="S1547" s="23">
        <v>0</v>
      </c>
      <c r="T1547" s="23">
        <v>0</v>
      </c>
      <c r="U1547" s="14">
        <v>0</v>
      </c>
      <c r="V1547" s="22">
        <v>0</v>
      </c>
      <c r="W1547" s="22">
        <v>0</v>
      </c>
      <c r="X1547" s="23">
        <v>0</v>
      </c>
      <c r="Y1547" s="23">
        <v>0</v>
      </c>
      <c r="Z1547" s="23">
        <v>0</v>
      </c>
      <c r="AA1547" s="14">
        <v>0</v>
      </c>
      <c r="AB1547" s="22">
        <v>3</v>
      </c>
      <c r="AC1547" s="22">
        <v>3</v>
      </c>
      <c r="AD1547" s="23">
        <v>654.55512875536476</v>
      </c>
      <c r="AE1547" s="23">
        <v>0.65455512875536481</v>
      </c>
      <c r="AF1547" s="23">
        <v>0.91506807000000001</v>
      </c>
      <c r="AG1547" s="14">
        <v>0.59212340099487737</v>
      </c>
      <c r="AH1547" s="22">
        <v>0</v>
      </c>
      <c r="AI1547" s="23">
        <v>0</v>
      </c>
      <c r="AJ1547" s="23">
        <v>0</v>
      </c>
      <c r="AK1547" s="23">
        <v>0</v>
      </c>
      <c r="AL1547" s="14">
        <v>0</v>
      </c>
      <c r="AM1547" s="22">
        <v>376</v>
      </c>
      <c r="AN1547" s="23">
        <v>4086.3050000000003</v>
      </c>
      <c r="AO1547" s="23">
        <v>4.0863050000000012</v>
      </c>
      <c r="AP1547" s="23">
        <v>3.6286388400000056</v>
      </c>
      <c r="AQ1547" s="14">
        <v>2.3480241977221539</v>
      </c>
      <c r="AR1547" s="22">
        <v>376</v>
      </c>
      <c r="AS1547" s="23">
        <v>4086.3050000000003</v>
      </c>
      <c r="AT1547" s="23">
        <v>4.0863050000000012</v>
      </c>
      <c r="AU1547" s="23">
        <v>3.6286388400000056</v>
      </c>
      <c r="AV1547" s="14">
        <v>2.3480241977221539</v>
      </c>
      <c r="AW1547" s="22">
        <v>6</v>
      </c>
      <c r="AX1547" s="22" t="s">
        <v>782</v>
      </c>
      <c r="AY1547" s="23">
        <v>4060</v>
      </c>
      <c r="AZ1547" s="23">
        <v>4.0599999999999996</v>
      </c>
      <c r="BA1547" s="23">
        <v>7.7952580000000005</v>
      </c>
      <c r="BB1547" s="14">
        <v>5.0441653795138164</v>
      </c>
      <c r="BC1547" s="22">
        <v>1</v>
      </c>
      <c r="BD1547" s="23">
        <v>1.7</v>
      </c>
      <c r="BE1547" s="23">
        <v>1.6999999999999999E-3</v>
      </c>
      <c r="BF1547" s="23">
        <v>2.7335999999999997E-3</v>
      </c>
      <c r="BG1547" s="14">
        <v>1.7688613361403775E-3</v>
      </c>
      <c r="BH1547" s="22">
        <v>386</v>
      </c>
      <c r="BI1547" s="23">
        <v>8.802560128755367</v>
      </c>
      <c r="BJ1547" s="23">
        <v>12.341698510000006</v>
      </c>
      <c r="BK1547" s="14">
        <v>7.9860818395669879</v>
      </c>
      <c r="BL1547" t="s">
        <v>561</v>
      </c>
    </row>
    <row r="1548" spans="1:64">
      <c r="A1548" t="s">
        <v>2474</v>
      </c>
      <c r="B1548" t="s">
        <v>2468</v>
      </c>
      <c r="C1548" t="s">
        <v>561</v>
      </c>
      <c r="D1548" t="s">
        <v>942</v>
      </c>
      <c r="E1548">
        <v>2020</v>
      </c>
      <c r="F1548" s="23">
        <v>63.03</v>
      </c>
      <c r="G1548" s="23">
        <v>12.34</v>
      </c>
      <c r="H1548" s="22">
        <v>19297</v>
      </c>
      <c r="I1548" s="34">
        <v>155.39227824508319</v>
      </c>
      <c r="J1548" s="22">
        <v>0</v>
      </c>
      <c r="K1548" s="22">
        <v>0</v>
      </c>
      <c r="L1548" s="23">
        <v>0</v>
      </c>
      <c r="M1548" s="23">
        <v>0</v>
      </c>
      <c r="N1548" s="23">
        <v>0</v>
      </c>
      <c r="O1548" s="14">
        <v>0</v>
      </c>
      <c r="P1548" s="22">
        <v>0</v>
      </c>
      <c r="Q1548" s="22">
        <v>0</v>
      </c>
      <c r="R1548" s="23">
        <v>0</v>
      </c>
      <c r="S1548" s="23">
        <v>0</v>
      </c>
      <c r="T1548" s="23">
        <v>0</v>
      </c>
      <c r="U1548" s="14">
        <v>0</v>
      </c>
      <c r="V1548" s="22">
        <v>0</v>
      </c>
      <c r="W1548" s="22">
        <v>0</v>
      </c>
      <c r="X1548" s="23">
        <v>0</v>
      </c>
      <c r="Y1548" s="23">
        <v>0</v>
      </c>
      <c r="Z1548" s="23">
        <v>0</v>
      </c>
      <c r="AA1548" s="14">
        <v>0</v>
      </c>
      <c r="AB1548" s="22">
        <v>3</v>
      </c>
      <c r="AC1548" s="22">
        <v>3</v>
      </c>
      <c r="AD1548" s="23">
        <v>587.8008755364807</v>
      </c>
      <c r="AE1548" s="23">
        <v>0.58780087553648075</v>
      </c>
      <c r="AF1548" s="23">
        <v>0.82174562400000006</v>
      </c>
      <c r="AG1548" s="14">
        <v>0.52882011466744239</v>
      </c>
      <c r="AH1548" s="22">
        <v>0</v>
      </c>
      <c r="AI1548" s="23">
        <v>0</v>
      </c>
      <c r="AJ1548" s="23">
        <v>0</v>
      </c>
      <c r="AK1548" s="23">
        <v>0</v>
      </c>
      <c r="AL1548" s="14">
        <v>0</v>
      </c>
      <c r="AM1548" s="22">
        <v>440</v>
      </c>
      <c r="AN1548" s="23">
        <v>4643.1099999999997</v>
      </c>
      <c r="AO1548" s="23">
        <v>4.6431100000000045</v>
      </c>
      <c r="AP1548" s="23">
        <v>4.1230816800000074</v>
      </c>
      <c r="AQ1548" s="14">
        <v>2.6533375574152553</v>
      </c>
      <c r="AR1548" s="22">
        <v>440</v>
      </c>
      <c r="AS1548" s="23">
        <v>4643.1099999999997</v>
      </c>
      <c r="AT1548" s="23">
        <v>4.6431100000000045</v>
      </c>
      <c r="AU1548" s="23">
        <v>4.1230816800000074</v>
      </c>
      <c r="AV1548" s="14">
        <v>2.6533375574152553</v>
      </c>
      <c r="AW1548" s="22">
        <v>6</v>
      </c>
      <c r="AX1548" s="22">
        <v>6</v>
      </c>
      <c r="AY1548" s="23">
        <v>4060</v>
      </c>
      <c r="AZ1548" s="23">
        <v>4.0599999999999996</v>
      </c>
      <c r="BA1548" s="23">
        <v>7.7952580000000005</v>
      </c>
      <c r="BB1548" s="14">
        <v>5.0165028069833664</v>
      </c>
      <c r="BC1548" s="22">
        <v>1</v>
      </c>
      <c r="BD1548" s="23">
        <v>1.7</v>
      </c>
      <c r="BE1548" s="23">
        <v>1.6999999999999999E-3</v>
      </c>
      <c r="BF1548" s="23">
        <v>2.7336000000000001E-3</v>
      </c>
      <c r="BG1548" s="14">
        <v>1.759160770967392E-3</v>
      </c>
      <c r="BH1548" s="22">
        <v>450</v>
      </c>
      <c r="BI1548" s="23">
        <v>9.292610875536484</v>
      </c>
      <c r="BJ1548" s="23">
        <v>12.742818904000009</v>
      </c>
      <c r="BK1548" s="14">
        <v>8.2004196398370315</v>
      </c>
      <c r="BL1548" t="s">
        <v>561</v>
      </c>
    </row>
    <row r="1549" spans="1:64">
      <c r="A1549" t="s">
        <v>2475</v>
      </c>
      <c r="B1549" t="s">
        <v>2468</v>
      </c>
      <c r="C1549" t="s">
        <v>561</v>
      </c>
      <c r="D1549" t="s">
        <v>942</v>
      </c>
      <c r="E1549">
        <v>2021</v>
      </c>
      <c r="F1549" s="23">
        <v>63.03</v>
      </c>
      <c r="G1549" s="23">
        <v>12.47</v>
      </c>
      <c r="H1549" s="22">
        <v>19293</v>
      </c>
      <c r="I1549" s="34">
        <v>144.68</v>
      </c>
      <c r="J1549" s="22">
        <v>0</v>
      </c>
      <c r="K1549" s="22">
        <v>0</v>
      </c>
      <c r="L1549" s="23">
        <v>0</v>
      </c>
      <c r="M1549" s="23">
        <v>0</v>
      </c>
      <c r="N1549" s="23">
        <v>0</v>
      </c>
      <c r="O1549" s="14">
        <v>0</v>
      </c>
      <c r="P1549" s="22">
        <v>0</v>
      </c>
      <c r="Q1549" s="22">
        <v>0</v>
      </c>
      <c r="R1549" s="23">
        <v>0</v>
      </c>
      <c r="S1549" s="23">
        <v>0</v>
      </c>
      <c r="T1549" s="23">
        <v>0</v>
      </c>
      <c r="U1549" s="14">
        <v>0</v>
      </c>
      <c r="V1549" s="22">
        <v>0</v>
      </c>
      <c r="W1549" s="22">
        <v>0</v>
      </c>
      <c r="X1549" s="23">
        <v>0</v>
      </c>
      <c r="Y1549" s="23">
        <v>0</v>
      </c>
      <c r="Z1549" s="23">
        <v>0</v>
      </c>
      <c r="AA1549" s="14">
        <v>0</v>
      </c>
      <c r="AB1549" s="22">
        <v>3</v>
      </c>
      <c r="AC1549" s="22">
        <v>3</v>
      </c>
      <c r="AD1549" s="23">
        <v>626.42752150000001</v>
      </c>
      <c r="AE1549" s="23">
        <v>0.62642752099999999</v>
      </c>
      <c r="AF1549" s="23">
        <v>0.875745675</v>
      </c>
      <c r="AG1549" s="14">
        <v>0.61</v>
      </c>
      <c r="AH1549" s="22">
        <v>0</v>
      </c>
      <c r="AI1549" s="23">
        <v>0</v>
      </c>
      <c r="AJ1549" s="23">
        <v>0</v>
      </c>
      <c r="AK1549" s="23">
        <v>0</v>
      </c>
      <c r="AL1549" s="14">
        <v>0</v>
      </c>
      <c r="AM1549" s="22">
        <v>508</v>
      </c>
      <c r="AN1549" s="23">
        <v>5170.87</v>
      </c>
      <c r="AO1549" s="23">
        <v>5.1708699999999999</v>
      </c>
      <c r="AP1549" s="23">
        <v>4.6270129530000004</v>
      </c>
      <c r="AQ1549" s="14">
        <v>3.2</v>
      </c>
      <c r="AR1549" s="22">
        <v>508</v>
      </c>
      <c r="AS1549" s="23">
        <v>5170.87</v>
      </c>
      <c r="AT1549" s="23">
        <v>5.1708699999999999</v>
      </c>
      <c r="AU1549" s="23">
        <v>4.6270129530000004</v>
      </c>
      <c r="AV1549" s="14">
        <v>3.2</v>
      </c>
      <c r="AW1549" s="22">
        <v>6</v>
      </c>
      <c r="AX1549" s="22">
        <v>6</v>
      </c>
      <c r="AY1549" s="23">
        <v>4110</v>
      </c>
      <c r="AZ1549" s="23">
        <v>4.1100000000000003</v>
      </c>
      <c r="BA1549" s="23">
        <v>7.7952579999999996</v>
      </c>
      <c r="BB1549" s="14">
        <v>5.39</v>
      </c>
      <c r="BC1549" s="22">
        <v>1</v>
      </c>
      <c r="BD1549" s="23">
        <v>1.7</v>
      </c>
      <c r="BE1549" s="23">
        <v>1.6999999999999999E-3</v>
      </c>
      <c r="BF1549" s="23">
        <v>2.383699E-3</v>
      </c>
      <c r="BG1549" s="14">
        <v>0</v>
      </c>
      <c r="BH1549" s="22">
        <v>518</v>
      </c>
      <c r="BI1549" s="23">
        <v>9.91</v>
      </c>
      <c r="BJ1549" s="23">
        <v>13.3</v>
      </c>
      <c r="BK1549" s="14">
        <v>9.19</v>
      </c>
      <c r="BL1549" t="s">
        <v>561</v>
      </c>
    </row>
    <row r="1550" spans="1:64">
      <c r="A1550" t="s">
        <v>2476</v>
      </c>
      <c r="B1550" t="s">
        <v>2468</v>
      </c>
      <c r="C1550" t="s">
        <v>561</v>
      </c>
      <c r="D1550" s="111" t="s">
        <v>942</v>
      </c>
      <c r="E1550" s="110">
        <v>2022</v>
      </c>
      <c r="F1550" s="23"/>
      <c r="G1550" s="23"/>
      <c r="H1550" s="22">
        <v>19584</v>
      </c>
      <c r="I1550" s="34">
        <v>141.93578754281077</v>
      </c>
      <c r="J1550" s="22">
        <v>0</v>
      </c>
      <c r="K1550" s="22">
        <v>0</v>
      </c>
      <c r="L1550" s="23">
        <v>0</v>
      </c>
      <c r="M1550" s="23">
        <v>0</v>
      </c>
      <c r="N1550" s="23">
        <v>0</v>
      </c>
      <c r="O1550" s="14">
        <v>0</v>
      </c>
      <c r="P1550" s="22">
        <v>0</v>
      </c>
      <c r="Q1550" s="22">
        <v>0</v>
      </c>
      <c r="R1550" s="23">
        <v>0</v>
      </c>
      <c r="S1550" s="23">
        <v>0</v>
      </c>
      <c r="T1550" s="23">
        <v>0</v>
      </c>
      <c r="U1550" s="14">
        <v>0</v>
      </c>
      <c r="V1550" s="22">
        <v>0</v>
      </c>
      <c r="W1550" s="22">
        <v>0</v>
      </c>
      <c r="X1550" s="23">
        <v>0</v>
      </c>
      <c r="Y1550" s="23">
        <v>0</v>
      </c>
      <c r="Z1550" s="23">
        <v>0</v>
      </c>
      <c r="AA1550" s="14">
        <v>0</v>
      </c>
      <c r="AB1550" s="22">
        <v>3</v>
      </c>
      <c r="AC1550" s="22">
        <v>3</v>
      </c>
      <c r="AD1550" s="23">
        <v>624.21191630901308</v>
      </c>
      <c r="AE1550" s="23">
        <v>0.62421191630901296</v>
      </c>
      <c r="AF1550" s="23">
        <v>0.87264825899999998</v>
      </c>
      <c r="AG1550" s="14">
        <v>0.61481904888630801</v>
      </c>
      <c r="AH1550" s="22">
        <v>0</v>
      </c>
      <c r="AI1550" s="23">
        <v>0</v>
      </c>
      <c r="AJ1550" s="23">
        <v>0</v>
      </c>
      <c r="AK1550" s="23">
        <v>0</v>
      </c>
      <c r="AL1550" s="14">
        <v>0</v>
      </c>
      <c r="AM1550" s="22">
        <v>657</v>
      </c>
      <c r="AN1550" s="23">
        <v>6415.875</v>
      </c>
      <c r="AO1550" s="23">
        <v>6.4158750000000131</v>
      </c>
      <c r="AP1550" s="23">
        <v>6.5721908539893859</v>
      </c>
      <c r="AQ1550" s="14">
        <v>4.6303972858198827</v>
      </c>
      <c r="AR1550" s="22">
        <v>657</v>
      </c>
      <c r="AS1550" s="23">
        <v>6415.875</v>
      </c>
      <c r="AT1550" s="23">
        <v>6.4158750000000104</v>
      </c>
      <c r="AU1550" s="23">
        <v>6.5721908539893903</v>
      </c>
      <c r="AV1550" s="14">
        <v>4.6303972858198863</v>
      </c>
      <c r="AW1550" s="22">
        <v>6</v>
      </c>
      <c r="AX1550" s="22">
        <v>6</v>
      </c>
      <c r="AY1550" s="23">
        <v>3897</v>
      </c>
      <c r="AZ1550" s="23">
        <v>3.8970000000000002</v>
      </c>
      <c r="BA1550" s="23">
        <v>7.7952580000000005</v>
      </c>
      <c r="BB1550" s="14">
        <v>5.4921018405233353</v>
      </c>
      <c r="BC1550" s="22">
        <v>0</v>
      </c>
      <c r="BD1550" s="23">
        <v>0</v>
      </c>
      <c r="BE1550" s="23">
        <v>0</v>
      </c>
      <c r="BF1550" s="23">
        <v>0</v>
      </c>
      <c r="BG1550" s="14">
        <v>0</v>
      </c>
      <c r="BH1550" s="22">
        <v>666</v>
      </c>
      <c r="BI1550" s="23">
        <v>10.937086916309024</v>
      </c>
      <c r="BJ1550" s="23">
        <v>15.240097112989391</v>
      </c>
      <c r="BK1550" s="14">
        <v>10.737318175229529</v>
      </c>
      <c r="BL1550" t="s">
        <v>561</v>
      </c>
    </row>
    <row r="1551" spans="1:64">
      <c r="A1551" t="s">
        <v>2477</v>
      </c>
      <c r="B1551" t="s">
        <v>2468</v>
      </c>
      <c r="C1551" t="s">
        <v>561</v>
      </c>
      <c r="D1551" t="s">
        <v>942</v>
      </c>
      <c r="E1551">
        <v>2023</v>
      </c>
      <c r="F1551">
        <v>63.03</v>
      </c>
      <c r="G1551">
        <v>12.54</v>
      </c>
      <c r="H1551">
        <v>19719</v>
      </c>
      <c r="I1551">
        <v>141.93578754281077</v>
      </c>
      <c r="J1551">
        <v>0</v>
      </c>
      <c r="K1551">
        <v>0</v>
      </c>
      <c r="L1551">
        <v>0</v>
      </c>
      <c r="M1551">
        <v>0</v>
      </c>
      <c r="N1551">
        <v>0</v>
      </c>
      <c r="O1551">
        <v>0</v>
      </c>
      <c r="P1551">
        <v>0</v>
      </c>
      <c r="Q1551">
        <v>0</v>
      </c>
      <c r="R1551">
        <v>0</v>
      </c>
      <c r="S1551">
        <v>0</v>
      </c>
      <c r="T1551">
        <v>0</v>
      </c>
      <c r="U1551">
        <v>0</v>
      </c>
      <c r="V1551">
        <v>0</v>
      </c>
      <c r="W1551">
        <v>0</v>
      </c>
      <c r="X1551">
        <v>0</v>
      </c>
      <c r="Y1551">
        <v>0</v>
      </c>
      <c r="Z1551">
        <v>0</v>
      </c>
      <c r="AA1551">
        <v>0</v>
      </c>
      <c r="AB1551">
        <v>3</v>
      </c>
      <c r="AC1551">
        <v>3</v>
      </c>
      <c r="AD1551">
        <v>150</v>
      </c>
      <c r="AE1551">
        <v>0.15000000000000002</v>
      </c>
      <c r="AF1551">
        <v>0.83811382200000006</v>
      </c>
      <c r="AG1551">
        <v>0.59048802032905734</v>
      </c>
      <c r="AH1551">
        <v>3</v>
      </c>
      <c r="AI1551">
        <v>32.56</v>
      </c>
      <c r="AJ1551">
        <v>3.2559999999999999E-2</v>
      </c>
      <c r="AK1551">
        <v>3.0540999999999999E-2</v>
      </c>
      <c r="AL1551">
        <v>2.3241999999999999E-2</v>
      </c>
      <c r="AM1551">
        <v>885</v>
      </c>
      <c r="AN1551">
        <v>9060.39</v>
      </c>
      <c r="AO1551">
        <v>9.0603899999999999</v>
      </c>
      <c r="AP1551">
        <v>8.4985300000000006</v>
      </c>
      <c r="AQ1551">
        <v>5.9875878713370074</v>
      </c>
      <c r="AR1551">
        <v>982</v>
      </c>
      <c r="AS1551">
        <v>9157.3069999999898</v>
      </c>
      <c r="AT1551">
        <v>9.1573070000000207</v>
      </c>
      <c r="AU1551">
        <v>8.5894370786170509</v>
      </c>
      <c r="AV1551">
        <v>6.0516359033314968</v>
      </c>
      <c r="AW1551">
        <v>6</v>
      </c>
      <c r="AX1551">
        <v>6</v>
      </c>
      <c r="AY1551">
        <v>3897</v>
      </c>
      <c r="AZ1551">
        <v>3.8969999999999998</v>
      </c>
      <c r="BA1551">
        <v>7.7952579999999996</v>
      </c>
      <c r="BB1551">
        <v>5.4921018405233335</v>
      </c>
      <c r="BC1551">
        <v>0</v>
      </c>
      <c r="BD1551">
        <v>0</v>
      </c>
      <c r="BE1551">
        <v>0</v>
      </c>
      <c r="BF1551">
        <v>0</v>
      </c>
      <c r="BG1551">
        <v>0</v>
      </c>
      <c r="BH1551">
        <v>991</v>
      </c>
      <c r="BI1551">
        <v>13.204307000000021</v>
      </c>
      <c r="BJ1551">
        <v>17.22280890061705</v>
      </c>
      <c r="BK1551">
        <v>12.134225764183887</v>
      </c>
      <c r="BL1551" t="s">
        <v>561</v>
      </c>
    </row>
    <row r="1552" spans="1:64">
      <c r="A1552" t="s">
        <v>2478</v>
      </c>
      <c r="B1552" t="s">
        <v>2468</v>
      </c>
      <c r="C1552" t="s">
        <v>561</v>
      </c>
      <c r="D1552" t="s">
        <v>942</v>
      </c>
      <c r="E1552">
        <v>2024</v>
      </c>
      <c r="F1552">
        <v>63.03</v>
      </c>
      <c r="G1552">
        <v>12.55</v>
      </c>
      <c r="H1552">
        <v>19737</v>
      </c>
      <c r="I1552">
        <v>135.338546149134</v>
      </c>
      <c r="J1552">
        <v>0</v>
      </c>
      <c r="K1552">
        <v>0</v>
      </c>
      <c r="L1552">
        <v>0</v>
      </c>
      <c r="M1552">
        <v>0</v>
      </c>
      <c r="N1552">
        <v>0</v>
      </c>
      <c r="O1552">
        <v>0</v>
      </c>
      <c r="P1552">
        <v>0</v>
      </c>
      <c r="Q1552">
        <v>0</v>
      </c>
      <c r="R1552">
        <v>0</v>
      </c>
      <c r="S1552">
        <v>0</v>
      </c>
      <c r="T1552">
        <v>0</v>
      </c>
      <c r="U1552">
        <v>0</v>
      </c>
      <c r="V1552">
        <v>0</v>
      </c>
      <c r="W1552">
        <v>0</v>
      </c>
      <c r="X1552">
        <v>0</v>
      </c>
      <c r="Y1552">
        <v>0</v>
      </c>
      <c r="Z1552">
        <v>0</v>
      </c>
      <c r="AA1552">
        <v>0</v>
      </c>
      <c r="AB1552">
        <v>3</v>
      </c>
      <c r="AC1552">
        <v>3</v>
      </c>
      <c r="AD1552">
        <v>150</v>
      </c>
      <c r="AE1552">
        <v>0.15000000000000002</v>
      </c>
      <c r="AF1552">
        <v>0.79388030399999987</v>
      </c>
      <c r="AG1552">
        <v>0.58658846765296047</v>
      </c>
      <c r="AH1552">
        <v>3</v>
      </c>
      <c r="AI1552">
        <v>27.339999999999996</v>
      </c>
      <c r="AJ1552">
        <v>2.734E-2</v>
      </c>
      <c r="AK1552">
        <v>2.4659143771742879E-2</v>
      </c>
      <c r="AL1552">
        <v>1.8220340378542383E-2</v>
      </c>
      <c r="AM1552">
        <v>1063</v>
      </c>
      <c r="AN1552">
        <v>11430.639999999989</v>
      </c>
      <c r="AO1552">
        <v>11.430640000000011</v>
      </c>
      <c r="AP1552">
        <v>10.309794994990293</v>
      </c>
      <c r="AQ1552">
        <v>7.617781695120021</v>
      </c>
      <c r="AR1552">
        <v>1284</v>
      </c>
      <c r="AS1552">
        <v>11651.568999999967</v>
      </c>
      <c r="AT1552">
        <v>11.651569000000013</v>
      </c>
      <c r="AU1552">
        <v>10.509060539041016</v>
      </c>
      <c r="AV1552">
        <v>7.7650165736675909</v>
      </c>
      <c r="AW1552">
        <v>6</v>
      </c>
      <c r="AX1552">
        <v>6</v>
      </c>
      <c r="AY1552">
        <v>3897</v>
      </c>
      <c r="AZ1552">
        <v>3.8970000000000002</v>
      </c>
      <c r="BA1552">
        <v>7.7952580000000005</v>
      </c>
      <c r="BB1552">
        <v>5.75982099837998</v>
      </c>
      <c r="BC1552">
        <v>0</v>
      </c>
      <c r="BD1552">
        <v>0</v>
      </c>
      <c r="BE1552">
        <v>0</v>
      </c>
      <c r="BF1552">
        <v>0</v>
      </c>
      <c r="BG1552">
        <v>0</v>
      </c>
      <c r="BH1552">
        <v>1293</v>
      </c>
      <c r="BI1552">
        <v>15.698569000000013</v>
      </c>
      <c r="BJ1552">
        <v>19.098198843041018</v>
      </c>
      <c r="BK1552">
        <v>14.111426039700534</v>
      </c>
      <c r="BL1552" t="s">
        <v>561</v>
      </c>
    </row>
    <row r="1553" spans="1:64">
      <c r="A1553" t="s">
        <v>2479</v>
      </c>
      <c r="B1553" t="s">
        <v>2480</v>
      </c>
      <c r="C1553" t="s">
        <v>562</v>
      </c>
      <c r="D1553" t="s">
        <v>942</v>
      </c>
      <c r="E1553">
        <v>2012</v>
      </c>
      <c r="F1553" s="23">
        <v>95.42</v>
      </c>
      <c r="G1553" s="23">
        <v>26.17</v>
      </c>
      <c r="H1553" s="22">
        <v>49722</v>
      </c>
      <c r="I1553" s="34">
        <v>413.19214799999997</v>
      </c>
      <c r="J1553" s="22">
        <v>0</v>
      </c>
      <c r="K1553" s="22" t="s">
        <v>782</v>
      </c>
      <c r="L1553" s="23">
        <v>0</v>
      </c>
      <c r="M1553" s="23">
        <v>0</v>
      </c>
      <c r="N1553" s="23">
        <v>0</v>
      </c>
      <c r="O1553" s="14">
        <v>0</v>
      </c>
      <c r="P1553" s="22">
        <v>0</v>
      </c>
      <c r="Q1553" s="22" t="s">
        <v>782</v>
      </c>
      <c r="R1553" s="23">
        <v>0</v>
      </c>
      <c r="S1553" s="23">
        <v>0</v>
      </c>
      <c r="T1553" s="23">
        <v>0</v>
      </c>
      <c r="U1553" s="14">
        <v>0</v>
      </c>
      <c r="V1553" s="22">
        <v>0</v>
      </c>
      <c r="W1553" s="22" t="s">
        <v>782</v>
      </c>
      <c r="X1553" s="23">
        <v>0</v>
      </c>
      <c r="Y1553" s="23">
        <v>0</v>
      </c>
      <c r="Z1553" s="23">
        <v>0</v>
      </c>
      <c r="AA1553" s="14">
        <v>0</v>
      </c>
      <c r="AB1553" s="22">
        <v>0</v>
      </c>
      <c r="AC1553" s="22" t="s">
        <v>782</v>
      </c>
      <c r="AD1553" s="23">
        <v>0</v>
      </c>
      <c r="AE1553" s="23">
        <v>0</v>
      </c>
      <c r="AF1553" s="23">
        <v>0</v>
      </c>
      <c r="AG1553" s="14">
        <v>0</v>
      </c>
      <c r="AH1553" s="22" t="s">
        <v>782</v>
      </c>
      <c r="AI1553" s="23" t="s">
        <v>782</v>
      </c>
      <c r="AJ1553" s="23" t="s">
        <v>782</v>
      </c>
      <c r="AK1553" s="23" t="s">
        <v>782</v>
      </c>
      <c r="AL1553" s="14" t="s">
        <v>782</v>
      </c>
      <c r="AM1553" s="22" t="s">
        <v>782</v>
      </c>
      <c r="AN1553" s="23" t="s">
        <v>782</v>
      </c>
      <c r="AO1553" s="23" t="s">
        <v>782</v>
      </c>
      <c r="AP1553" s="23" t="s">
        <v>782</v>
      </c>
      <c r="AQ1553" s="14" t="s">
        <v>782</v>
      </c>
      <c r="AR1553" s="22">
        <v>340</v>
      </c>
      <c r="AS1553" s="23">
        <v>3930.4210000000003</v>
      </c>
      <c r="AT1553" s="23">
        <v>3.9304210000000004</v>
      </c>
      <c r="AU1553" s="23">
        <v>2.7703699999999998</v>
      </c>
      <c r="AV1553" s="14">
        <v>0.67047982722072441</v>
      </c>
      <c r="AW1553" s="22">
        <v>3</v>
      </c>
      <c r="AX1553" s="22" t="s">
        <v>782</v>
      </c>
      <c r="AY1553" s="23">
        <v>2710</v>
      </c>
      <c r="AZ1553" s="23">
        <v>2.71</v>
      </c>
      <c r="BA1553" s="23">
        <v>2.5321550000000004</v>
      </c>
      <c r="BB1553" s="14">
        <v>0.61282747318809172</v>
      </c>
      <c r="BC1553" s="22">
        <v>2</v>
      </c>
      <c r="BD1553" s="23">
        <v>4000</v>
      </c>
      <c r="BE1553" s="23">
        <v>4</v>
      </c>
      <c r="BF1553" s="23">
        <v>6.3879999999999999</v>
      </c>
      <c r="BG1553" s="14">
        <v>1.5460119537411927</v>
      </c>
      <c r="BH1553" s="22">
        <v>345</v>
      </c>
      <c r="BI1553" s="23">
        <v>10.640421</v>
      </c>
      <c r="BJ1553" s="23">
        <v>11.690525000000001</v>
      </c>
      <c r="BK1553" s="14">
        <v>2.8293192541500085</v>
      </c>
      <c r="BL1553" t="s">
        <v>562</v>
      </c>
    </row>
    <row r="1554" spans="1:64">
      <c r="A1554" t="s">
        <v>2481</v>
      </c>
      <c r="B1554" t="s">
        <v>2480</v>
      </c>
      <c r="C1554" t="s">
        <v>562</v>
      </c>
      <c r="D1554" t="s">
        <v>942</v>
      </c>
      <c r="E1554">
        <v>2015</v>
      </c>
      <c r="F1554" s="23">
        <v>95.42</v>
      </c>
      <c r="G1554" s="23">
        <v>26.12</v>
      </c>
      <c r="H1554" s="22">
        <v>50412</v>
      </c>
      <c r="I1554" s="34">
        <v>405.18970923055304</v>
      </c>
      <c r="J1554" s="13">
        <v>0</v>
      </c>
      <c r="K1554" s="13">
        <v>0</v>
      </c>
      <c r="L1554" s="19">
        <v>0</v>
      </c>
      <c r="M1554" s="35">
        <v>0</v>
      </c>
      <c r="N1554" s="19">
        <v>0</v>
      </c>
      <c r="O1554" s="17">
        <v>0</v>
      </c>
      <c r="P1554" s="36">
        <v>0</v>
      </c>
      <c r="Q1554" s="37">
        <v>0</v>
      </c>
      <c r="R1554" s="38">
        <v>0</v>
      </c>
      <c r="S1554" s="27">
        <v>0</v>
      </c>
      <c r="T1554" s="23">
        <v>0</v>
      </c>
      <c r="U1554" s="17">
        <v>0</v>
      </c>
      <c r="V1554" s="22">
        <v>0</v>
      </c>
      <c r="W1554" s="22">
        <v>0</v>
      </c>
      <c r="X1554" s="23">
        <v>0</v>
      </c>
      <c r="Y1554" s="27">
        <v>0</v>
      </c>
      <c r="Z1554" s="27">
        <v>0</v>
      </c>
      <c r="AA1554" s="14">
        <v>0</v>
      </c>
      <c r="AB1554" s="39">
        <v>2</v>
      </c>
      <c r="AC1554" s="22" t="s">
        <v>782</v>
      </c>
      <c r="AD1554" s="23">
        <v>0</v>
      </c>
      <c r="AE1554" s="23">
        <v>0</v>
      </c>
      <c r="AF1554" s="23">
        <v>1.1397660119999999</v>
      </c>
      <c r="AG1554" s="14">
        <v>0.28129194449789763</v>
      </c>
      <c r="AH1554" s="22" t="s">
        <v>782</v>
      </c>
      <c r="AI1554" s="23" t="s">
        <v>782</v>
      </c>
      <c r="AJ1554" s="23" t="s">
        <v>782</v>
      </c>
      <c r="AK1554" s="23" t="s">
        <v>782</v>
      </c>
      <c r="AL1554" s="14" t="s">
        <v>782</v>
      </c>
      <c r="AM1554" s="22" t="s">
        <v>782</v>
      </c>
      <c r="AN1554" s="23" t="s">
        <v>782</v>
      </c>
      <c r="AO1554" s="23" t="s">
        <v>782</v>
      </c>
      <c r="AP1554" s="23" t="s">
        <v>782</v>
      </c>
      <c r="AQ1554" s="14" t="s">
        <v>782</v>
      </c>
      <c r="AR1554" s="40">
        <v>406</v>
      </c>
      <c r="AS1554" s="41">
        <v>5276.3259999999973</v>
      </c>
      <c r="AT1554" s="23">
        <v>5.2763259999999974</v>
      </c>
      <c r="AU1554" s="23">
        <v>4.6862363285574382</v>
      </c>
      <c r="AV1554" s="14">
        <v>1.1565536393943727</v>
      </c>
      <c r="AW1554" s="22">
        <v>2</v>
      </c>
      <c r="AX1554" s="22" t="s">
        <v>782</v>
      </c>
      <c r="AY1554" s="23">
        <v>2530</v>
      </c>
      <c r="AZ1554" s="23">
        <v>2.5299999999999998</v>
      </c>
      <c r="BA1554" s="23">
        <v>6.5925327095709756</v>
      </c>
      <c r="BB1554" s="14">
        <v>1.6270237272536019</v>
      </c>
      <c r="BC1554" s="42">
        <v>2</v>
      </c>
      <c r="BD1554" s="43">
        <v>4000</v>
      </c>
      <c r="BE1554" s="44">
        <v>4</v>
      </c>
      <c r="BF1554" s="23">
        <v>6.3479999999999999</v>
      </c>
      <c r="BG1554" s="14">
        <v>1.5666735495466364</v>
      </c>
      <c r="BH1554" s="22">
        <v>412</v>
      </c>
      <c r="BI1554" s="23">
        <v>11.806325999999997</v>
      </c>
      <c r="BJ1554" s="23">
        <v>18.766535050128414</v>
      </c>
      <c r="BK1554" s="14">
        <v>4.6315428606925089</v>
      </c>
      <c r="BL1554" t="s">
        <v>562</v>
      </c>
    </row>
    <row r="1555" spans="1:64">
      <c r="A1555" t="s">
        <v>2482</v>
      </c>
      <c r="B1555" t="s">
        <v>2480</v>
      </c>
      <c r="C1555" t="s">
        <v>562</v>
      </c>
      <c r="D1555" t="s">
        <v>942</v>
      </c>
      <c r="E1555">
        <v>2016</v>
      </c>
      <c r="F1555" s="23">
        <v>95.42</v>
      </c>
      <c r="G1555" s="23">
        <v>26.18</v>
      </c>
      <c r="H1555" s="22">
        <v>50368</v>
      </c>
      <c r="I1555" s="34">
        <v>428.62365688178278</v>
      </c>
      <c r="J1555" s="13">
        <v>0</v>
      </c>
      <c r="K1555" s="13">
        <v>0</v>
      </c>
      <c r="L1555" s="19">
        <v>0</v>
      </c>
      <c r="M1555" s="35">
        <v>0</v>
      </c>
      <c r="N1555" s="19">
        <v>0</v>
      </c>
      <c r="O1555" s="17">
        <v>0</v>
      </c>
      <c r="P1555" s="13">
        <v>0</v>
      </c>
      <c r="Q1555" s="13">
        <v>0</v>
      </c>
      <c r="R1555" s="19">
        <v>0</v>
      </c>
      <c r="S1555" s="27">
        <v>0</v>
      </c>
      <c r="T1555" s="19">
        <v>0</v>
      </c>
      <c r="U1555" s="17">
        <v>0</v>
      </c>
      <c r="V1555" s="13">
        <v>0</v>
      </c>
      <c r="W1555" s="13">
        <v>0</v>
      </c>
      <c r="X1555" s="19">
        <v>0</v>
      </c>
      <c r="Y1555" s="27">
        <v>0</v>
      </c>
      <c r="Z1555" s="19">
        <v>0</v>
      </c>
      <c r="AA1555" s="14">
        <v>0</v>
      </c>
      <c r="AB1555" s="13">
        <v>2</v>
      </c>
      <c r="AC1555" s="22" t="s">
        <v>782</v>
      </c>
      <c r="AD1555" s="19">
        <v>0</v>
      </c>
      <c r="AE1555" s="23">
        <v>0</v>
      </c>
      <c r="AF1555" s="19">
        <v>1.3412812139999999</v>
      </c>
      <c r="AG1555" s="14">
        <v>0.31292748136156517</v>
      </c>
      <c r="AH1555" s="22" t="s">
        <v>782</v>
      </c>
      <c r="AI1555" s="23" t="s">
        <v>782</v>
      </c>
      <c r="AJ1555" s="23" t="s">
        <v>782</v>
      </c>
      <c r="AK1555" s="23" t="s">
        <v>782</v>
      </c>
      <c r="AL1555" s="14" t="s">
        <v>782</v>
      </c>
      <c r="AM1555" s="22" t="s">
        <v>782</v>
      </c>
      <c r="AN1555" s="23" t="s">
        <v>782</v>
      </c>
      <c r="AO1555" s="23" t="s">
        <v>782</v>
      </c>
      <c r="AP1555" s="23" t="s">
        <v>782</v>
      </c>
      <c r="AQ1555" s="14" t="s">
        <v>782</v>
      </c>
      <c r="AR1555" s="13">
        <v>428</v>
      </c>
      <c r="AS1555" s="19">
        <v>5456.9310000000014</v>
      </c>
      <c r="AT1555" s="23">
        <v>5.4569310000000018</v>
      </c>
      <c r="AU1555" s="19">
        <v>4.845754728000002</v>
      </c>
      <c r="AV1555" s="14">
        <v>1.1305383289510063</v>
      </c>
      <c r="AW1555" s="13">
        <v>2</v>
      </c>
      <c r="AX1555" s="22" t="s">
        <v>782</v>
      </c>
      <c r="AY1555" s="19">
        <v>2680</v>
      </c>
      <c r="AZ1555" s="23">
        <v>2.68</v>
      </c>
      <c r="BA1555" s="19">
        <v>2.585502</v>
      </c>
      <c r="BB1555" s="14">
        <v>0.60321028914022312</v>
      </c>
      <c r="BC1555" s="13">
        <v>2</v>
      </c>
      <c r="BD1555" s="19">
        <v>4000</v>
      </c>
      <c r="BE1555" s="44">
        <v>4</v>
      </c>
      <c r="BF1555" s="19">
        <v>6.4320000000000004</v>
      </c>
      <c r="BG1555" s="14">
        <v>1.5006171257070833</v>
      </c>
      <c r="BH1555" s="22">
        <v>434</v>
      </c>
      <c r="BI1555" s="23">
        <v>12.136931000000001</v>
      </c>
      <c r="BJ1555" s="23">
        <v>15.204537942000004</v>
      </c>
      <c r="BK1555" s="14">
        <v>3.5472932251598781</v>
      </c>
      <c r="BL1555" t="s">
        <v>562</v>
      </c>
    </row>
    <row r="1556" spans="1:64">
      <c r="A1556" t="s">
        <v>2483</v>
      </c>
      <c r="B1556" t="s">
        <v>2480</v>
      </c>
      <c r="C1556" t="s">
        <v>562</v>
      </c>
      <c r="D1556" t="s">
        <v>942</v>
      </c>
      <c r="E1556">
        <v>2017</v>
      </c>
      <c r="F1556" s="23">
        <v>95.42</v>
      </c>
      <c r="G1556" s="23">
        <v>26.14</v>
      </c>
      <c r="H1556" s="22">
        <v>50497</v>
      </c>
      <c r="I1556" s="34">
        <v>396.65446339336233</v>
      </c>
      <c r="J1556" s="13">
        <v>0</v>
      </c>
      <c r="K1556" s="13">
        <v>0</v>
      </c>
      <c r="L1556" s="19">
        <v>0</v>
      </c>
      <c r="M1556" s="19">
        <v>0</v>
      </c>
      <c r="N1556" s="19">
        <v>0</v>
      </c>
      <c r="O1556" s="17">
        <v>0</v>
      </c>
      <c r="P1556" s="13">
        <v>0</v>
      </c>
      <c r="Q1556" s="13">
        <v>0</v>
      </c>
      <c r="R1556" s="19">
        <v>0</v>
      </c>
      <c r="S1556" s="19">
        <v>0</v>
      </c>
      <c r="T1556" s="19">
        <v>0</v>
      </c>
      <c r="U1556" s="17">
        <v>0</v>
      </c>
      <c r="V1556" s="13">
        <v>0</v>
      </c>
      <c r="W1556" s="13">
        <v>0</v>
      </c>
      <c r="X1556" s="19">
        <v>0</v>
      </c>
      <c r="Y1556" s="19">
        <v>0</v>
      </c>
      <c r="Z1556" s="19">
        <v>0</v>
      </c>
      <c r="AA1556" s="14">
        <v>0</v>
      </c>
      <c r="AB1556" s="13">
        <v>2</v>
      </c>
      <c r="AC1556" s="22" t="s">
        <v>782</v>
      </c>
      <c r="AD1556" s="19">
        <v>0</v>
      </c>
      <c r="AE1556" s="19">
        <v>0</v>
      </c>
      <c r="AF1556" s="19">
        <v>1.1361825299999999</v>
      </c>
      <c r="AG1556" s="14">
        <v>0.28644138282978238</v>
      </c>
      <c r="AH1556" s="22" t="s">
        <v>782</v>
      </c>
      <c r="AI1556" s="23" t="s">
        <v>782</v>
      </c>
      <c r="AJ1556" s="23" t="s">
        <v>782</v>
      </c>
      <c r="AK1556" s="23" t="s">
        <v>782</v>
      </c>
      <c r="AL1556" s="14" t="s">
        <v>782</v>
      </c>
      <c r="AM1556" s="22" t="s">
        <v>782</v>
      </c>
      <c r="AN1556" s="23" t="s">
        <v>782</v>
      </c>
      <c r="AO1556" s="23" t="s">
        <v>782</v>
      </c>
      <c r="AP1556" s="23" t="s">
        <v>782</v>
      </c>
      <c r="AQ1556" s="14" t="s">
        <v>782</v>
      </c>
      <c r="AR1556" s="13">
        <v>457</v>
      </c>
      <c r="AS1556" s="19">
        <v>5657.2410000000036</v>
      </c>
      <c r="AT1556" s="19">
        <v>5.657240999999992</v>
      </c>
      <c r="AU1556" s="19">
        <v>5.0236300080000005</v>
      </c>
      <c r="AV1556" s="14">
        <v>1.266500309872491</v>
      </c>
      <c r="AW1556" s="13">
        <v>3</v>
      </c>
      <c r="AX1556" s="22" t="s">
        <v>782</v>
      </c>
      <c r="AY1556" s="19">
        <v>0</v>
      </c>
      <c r="AZ1556" s="19">
        <v>0</v>
      </c>
      <c r="BA1556" s="19">
        <v>0</v>
      </c>
      <c r="BB1556" s="14">
        <v>0</v>
      </c>
      <c r="BC1556" s="13">
        <v>2</v>
      </c>
      <c r="BD1556" s="19">
        <v>4000</v>
      </c>
      <c r="BE1556" s="19">
        <v>4</v>
      </c>
      <c r="BF1556" s="19">
        <v>6.4320000000000004</v>
      </c>
      <c r="BG1556" s="14">
        <v>1.6215624916897466</v>
      </c>
      <c r="BH1556" s="22">
        <v>464</v>
      </c>
      <c r="BI1556" s="23">
        <v>9.657240999999992</v>
      </c>
      <c r="BJ1556" s="23">
        <v>12.591812537999999</v>
      </c>
      <c r="BK1556" s="14">
        <v>3.1745041843920201</v>
      </c>
      <c r="BL1556" t="s">
        <v>562</v>
      </c>
    </row>
    <row r="1557" spans="1:64">
      <c r="A1557" t="s">
        <v>2484</v>
      </c>
      <c r="B1557" t="s">
        <v>2480</v>
      </c>
      <c r="C1557" t="s">
        <v>562</v>
      </c>
      <c r="D1557" t="s">
        <v>942</v>
      </c>
      <c r="E1557">
        <v>2018</v>
      </c>
      <c r="F1557" s="23">
        <v>95.42</v>
      </c>
      <c r="G1557" s="23">
        <v>25.98</v>
      </c>
      <c r="H1557" s="22">
        <v>50688</v>
      </c>
      <c r="I1557" s="34">
        <v>396.68265489751252</v>
      </c>
      <c r="J1557" s="13">
        <v>0</v>
      </c>
      <c r="K1557" s="13">
        <v>0</v>
      </c>
      <c r="L1557" s="19">
        <v>0</v>
      </c>
      <c r="M1557" s="19">
        <v>0</v>
      </c>
      <c r="N1557" s="19">
        <v>0</v>
      </c>
      <c r="O1557" s="17">
        <v>0</v>
      </c>
      <c r="P1557" s="13">
        <v>0</v>
      </c>
      <c r="Q1557" s="13">
        <v>0</v>
      </c>
      <c r="R1557" s="19">
        <v>0</v>
      </c>
      <c r="S1557" s="19">
        <v>0</v>
      </c>
      <c r="T1557" s="19">
        <v>0</v>
      </c>
      <c r="U1557" s="17">
        <v>0</v>
      </c>
      <c r="V1557" s="13">
        <v>0</v>
      </c>
      <c r="W1557" s="13">
        <v>0</v>
      </c>
      <c r="X1557" s="19">
        <v>0</v>
      </c>
      <c r="Y1557" s="19">
        <v>0</v>
      </c>
      <c r="Z1557" s="19">
        <v>0</v>
      </c>
      <c r="AA1557" s="14">
        <v>0</v>
      </c>
      <c r="AB1557" s="13">
        <v>2</v>
      </c>
      <c r="AC1557" s="22" t="s">
        <v>782</v>
      </c>
      <c r="AD1557" s="19">
        <v>0</v>
      </c>
      <c r="AE1557" s="19">
        <v>0</v>
      </c>
      <c r="AF1557" s="19">
        <v>1.3973274</v>
      </c>
      <c r="AG1557" s="14">
        <v>0.35225321368311791</v>
      </c>
      <c r="AH1557" s="22" t="s">
        <v>782</v>
      </c>
      <c r="AI1557" s="23" t="s">
        <v>782</v>
      </c>
      <c r="AJ1557" s="23" t="s">
        <v>782</v>
      </c>
      <c r="AK1557" s="23" t="s">
        <v>782</v>
      </c>
      <c r="AL1557" s="14" t="s">
        <v>782</v>
      </c>
      <c r="AM1557" s="22" t="s">
        <v>782</v>
      </c>
      <c r="AN1557" s="23" t="s">
        <v>782</v>
      </c>
      <c r="AO1557" s="23" t="s">
        <v>782</v>
      </c>
      <c r="AP1557" s="23" t="s">
        <v>782</v>
      </c>
      <c r="AQ1557" s="14" t="s">
        <v>782</v>
      </c>
      <c r="AR1557" s="13">
        <v>495</v>
      </c>
      <c r="AS1557" s="19">
        <v>6806.3210000000026</v>
      </c>
      <c r="AT1557" s="19">
        <v>6.8063209999999907</v>
      </c>
      <c r="AU1557" s="19">
        <v>6.0440130480000009</v>
      </c>
      <c r="AV1557" s="14">
        <v>1.523639355888031</v>
      </c>
      <c r="AW1557" s="13">
        <v>3</v>
      </c>
      <c r="AX1557" s="22" t="s">
        <v>782</v>
      </c>
      <c r="AY1557" s="19">
        <v>2737</v>
      </c>
      <c r="AZ1557" s="19">
        <v>2.7370000000000001</v>
      </c>
      <c r="BA1557" s="19">
        <v>2.7340439999999999</v>
      </c>
      <c r="BB1557" s="14">
        <v>0.68922700961209693</v>
      </c>
      <c r="BC1557" s="13">
        <v>2</v>
      </c>
      <c r="BD1557" s="19">
        <v>4000</v>
      </c>
      <c r="BE1557" s="19">
        <v>4</v>
      </c>
      <c r="BF1557" s="19">
        <v>6.4320000000000004</v>
      </c>
      <c r="BG1557" s="14">
        <v>1.6214472502362829</v>
      </c>
      <c r="BH1557" s="22">
        <v>502</v>
      </c>
      <c r="BI1557" s="23">
        <v>13.543320999999992</v>
      </c>
      <c r="BJ1557" s="23">
        <v>16.607384447999998</v>
      </c>
      <c r="BK1557" s="14">
        <v>4.1865668294195286</v>
      </c>
      <c r="BL1557" t="s">
        <v>562</v>
      </c>
    </row>
    <row r="1558" spans="1:64">
      <c r="A1558" t="s">
        <v>2485</v>
      </c>
      <c r="B1558" t="s">
        <v>2480</v>
      </c>
      <c r="C1558" t="s">
        <v>562</v>
      </c>
      <c r="D1558" t="s">
        <v>942</v>
      </c>
      <c r="E1558">
        <v>2019</v>
      </c>
      <c r="F1558" s="23">
        <v>95.42</v>
      </c>
      <c r="G1558" s="23">
        <v>26.02</v>
      </c>
      <c r="H1558" s="22">
        <v>50952</v>
      </c>
      <c r="I1558" s="34">
        <v>406.46162131856579</v>
      </c>
      <c r="J1558" s="22">
        <v>0</v>
      </c>
      <c r="K1558" s="22">
        <v>0</v>
      </c>
      <c r="L1558" s="23">
        <v>0</v>
      </c>
      <c r="M1558" s="23">
        <v>0</v>
      </c>
      <c r="N1558" s="23">
        <v>0</v>
      </c>
      <c r="O1558" s="14">
        <v>0</v>
      </c>
      <c r="P1558" s="22">
        <v>0</v>
      </c>
      <c r="Q1558" s="22">
        <v>0</v>
      </c>
      <c r="R1558" s="23">
        <v>0</v>
      </c>
      <c r="S1558" s="23">
        <v>0</v>
      </c>
      <c r="T1558" s="23">
        <v>0</v>
      </c>
      <c r="U1558" s="14">
        <v>0</v>
      </c>
      <c r="V1558" s="22">
        <v>0</v>
      </c>
      <c r="W1558" s="22">
        <v>0</v>
      </c>
      <c r="X1558" s="23">
        <v>0</v>
      </c>
      <c r="Y1558" s="23">
        <v>0</v>
      </c>
      <c r="Z1558" s="23">
        <v>0</v>
      </c>
      <c r="AA1558" s="14">
        <v>0</v>
      </c>
      <c r="AB1558" s="22">
        <v>2</v>
      </c>
      <c r="AC1558" s="22">
        <v>2</v>
      </c>
      <c r="AD1558" s="23">
        <v>945.66995708154502</v>
      </c>
      <c r="AE1558" s="23">
        <v>0.945669957081545</v>
      </c>
      <c r="AF1558" s="23">
        <v>1.3220466</v>
      </c>
      <c r="AG1558" s="14">
        <v>0.32525742423387155</v>
      </c>
      <c r="AH1558" s="22">
        <v>0</v>
      </c>
      <c r="AI1558" s="23">
        <v>0</v>
      </c>
      <c r="AJ1558" s="23">
        <v>0</v>
      </c>
      <c r="AK1558" s="23">
        <v>0</v>
      </c>
      <c r="AL1558" s="14">
        <v>0</v>
      </c>
      <c r="AM1558" s="22">
        <v>548</v>
      </c>
      <c r="AN1558" s="23">
        <v>7687.4760000000006</v>
      </c>
      <c r="AO1558" s="23">
        <v>7.6874759999999904</v>
      </c>
      <c r="AP1558" s="23">
        <v>6.826478687999999</v>
      </c>
      <c r="AQ1558" s="14">
        <v>1.6794891153203664</v>
      </c>
      <c r="AR1558" s="22">
        <v>548</v>
      </c>
      <c r="AS1558" s="23">
        <v>7687.4760000000006</v>
      </c>
      <c r="AT1558" s="23">
        <v>7.6874759999999904</v>
      </c>
      <c r="AU1558" s="23">
        <v>6.826478687999999</v>
      </c>
      <c r="AV1558" s="14">
        <v>1.6794891153203664</v>
      </c>
      <c r="AW1558" s="22">
        <v>3</v>
      </c>
      <c r="AX1558" s="22" t="s">
        <v>782</v>
      </c>
      <c r="AY1558" s="23">
        <v>2737</v>
      </c>
      <c r="AZ1558" s="23">
        <v>2.7370000000000001</v>
      </c>
      <c r="BA1558" s="23">
        <v>2.7340439999999999</v>
      </c>
      <c r="BB1558" s="14">
        <v>0.67264505591714474</v>
      </c>
      <c r="BC1558" s="22">
        <v>2</v>
      </c>
      <c r="BD1558" s="23">
        <v>4000</v>
      </c>
      <c r="BE1558" s="23">
        <v>4</v>
      </c>
      <c r="BF1558" s="23">
        <v>6.2703991327266166</v>
      </c>
      <c r="BG1558" s="14">
        <v>1.5426792601932198</v>
      </c>
      <c r="BH1558" s="22">
        <v>555</v>
      </c>
      <c r="BI1558" s="23">
        <v>15.370145957081537</v>
      </c>
      <c r="BJ1558" s="23">
        <v>17.152968420726616</v>
      </c>
      <c r="BK1558" s="14">
        <v>4.220070855664602</v>
      </c>
      <c r="BL1558" t="s">
        <v>562</v>
      </c>
    </row>
    <row r="1559" spans="1:64">
      <c r="A1559" t="s">
        <v>2486</v>
      </c>
      <c r="B1559" t="s">
        <v>2480</v>
      </c>
      <c r="C1559" t="s">
        <v>562</v>
      </c>
      <c r="D1559" t="s">
        <v>942</v>
      </c>
      <c r="E1559">
        <v>2020</v>
      </c>
      <c r="F1559" s="23">
        <v>95.41</v>
      </c>
      <c r="G1559" s="23">
        <v>26.08</v>
      </c>
      <c r="H1559" s="22">
        <v>50978</v>
      </c>
      <c r="I1559" s="34">
        <v>410.27813043545848</v>
      </c>
      <c r="J1559" s="22">
        <v>0</v>
      </c>
      <c r="K1559" s="22">
        <v>0</v>
      </c>
      <c r="L1559" s="23">
        <v>0</v>
      </c>
      <c r="M1559" s="23">
        <v>0</v>
      </c>
      <c r="N1559" s="23">
        <v>0</v>
      </c>
      <c r="O1559" s="14">
        <v>0</v>
      </c>
      <c r="P1559" s="22">
        <v>0</v>
      </c>
      <c r="Q1559" s="22">
        <v>0</v>
      </c>
      <c r="R1559" s="23">
        <v>0</v>
      </c>
      <c r="S1559" s="23">
        <v>0</v>
      </c>
      <c r="T1559" s="23">
        <v>0</v>
      </c>
      <c r="U1559" s="14">
        <v>0</v>
      </c>
      <c r="V1559" s="22">
        <v>0</v>
      </c>
      <c r="W1559" s="22">
        <v>0</v>
      </c>
      <c r="X1559" s="23">
        <v>0</v>
      </c>
      <c r="Y1559" s="23">
        <v>0</v>
      </c>
      <c r="Z1559" s="23">
        <v>0</v>
      </c>
      <c r="AA1559" s="14">
        <v>0</v>
      </c>
      <c r="AB1559" s="22">
        <v>2</v>
      </c>
      <c r="AC1559" s="22">
        <v>2</v>
      </c>
      <c r="AD1559" s="23">
        <v>981.03164377682401</v>
      </c>
      <c r="AE1559" s="23">
        <v>0.98103164377682395</v>
      </c>
      <c r="AF1559" s="23">
        <v>1.371482238</v>
      </c>
      <c r="AG1559" s="14">
        <v>0.33428109768959524</v>
      </c>
      <c r="AH1559" s="22">
        <v>0</v>
      </c>
      <c r="AI1559" s="23">
        <v>0</v>
      </c>
      <c r="AJ1559" s="23">
        <v>0</v>
      </c>
      <c r="AK1559" s="23">
        <v>0</v>
      </c>
      <c r="AL1559" s="14">
        <v>0</v>
      </c>
      <c r="AM1559" s="22">
        <v>659</v>
      </c>
      <c r="AN1559" s="23">
        <v>8767.610999999999</v>
      </c>
      <c r="AO1559" s="23">
        <v>8.7676109999999987</v>
      </c>
      <c r="AP1559" s="23">
        <v>7.7856385679999969</v>
      </c>
      <c r="AQ1559" s="14">
        <v>1.8976489338431282</v>
      </c>
      <c r="AR1559" s="22">
        <v>659</v>
      </c>
      <c r="AS1559" s="23">
        <v>8767.610999999999</v>
      </c>
      <c r="AT1559" s="23">
        <v>8.7676109999999987</v>
      </c>
      <c r="AU1559" s="23">
        <v>7.7856385679999969</v>
      </c>
      <c r="AV1559" s="14">
        <v>1.8976489338431282</v>
      </c>
      <c r="AW1559" s="22">
        <v>3</v>
      </c>
      <c r="AX1559" s="22">
        <v>7</v>
      </c>
      <c r="AY1559" s="23">
        <v>3797</v>
      </c>
      <c r="AZ1559" s="23">
        <v>3.7970000000000002</v>
      </c>
      <c r="BA1559" s="23">
        <v>5.4964040000000001</v>
      </c>
      <c r="BB1559" s="14">
        <v>1.3396775485367112</v>
      </c>
      <c r="BC1559" s="22">
        <v>2</v>
      </c>
      <c r="BD1559" s="23">
        <v>4000</v>
      </c>
      <c r="BE1559" s="23">
        <v>4</v>
      </c>
      <c r="BF1559" s="23">
        <v>6.2703991327266166</v>
      </c>
      <c r="BG1559" s="14">
        <v>1.528328874383672</v>
      </c>
      <c r="BH1559" s="22">
        <v>666</v>
      </c>
      <c r="BI1559" s="23">
        <v>17.545642643776823</v>
      </c>
      <c r="BJ1559" s="23">
        <v>20.923923938726613</v>
      </c>
      <c r="BK1559" s="14">
        <v>5.0999364544531067</v>
      </c>
      <c r="BL1559" t="s">
        <v>562</v>
      </c>
    </row>
    <row r="1560" spans="1:64">
      <c r="A1560" t="s">
        <v>2487</v>
      </c>
      <c r="B1560" t="s">
        <v>2480</v>
      </c>
      <c r="C1560" t="s">
        <v>562</v>
      </c>
      <c r="D1560" t="s">
        <v>942</v>
      </c>
      <c r="E1560">
        <v>2021</v>
      </c>
      <c r="F1560" s="23">
        <v>95.41</v>
      </c>
      <c r="G1560" s="23">
        <v>26.08</v>
      </c>
      <c r="H1560" s="22">
        <v>51126</v>
      </c>
      <c r="I1560" s="34">
        <v>382.22</v>
      </c>
      <c r="J1560" s="22">
        <v>0</v>
      </c>
      <c r="K1560" s="22">
        <v>0</v>
      </c>
      <c r="L1560" s="23">
        <v>0</v>
      </c>
      <c r="M1560" s="23">
        <v>0</v>
      </c>
      <c r="N1560" s="23">
        <v>0</v>
      </c>
      <c r="O1560" s="14">
        <v>0</v>
      </c>
      <c r="P1560" s="22">
        <v>0</v>
      </c>
      <c r="Q1560" s="22">
        <v>0</v>
      </c>
      <c r="R1560" s="23">
        <v>0</v>
      </c>
      <c r="S1560" s="23">
        <v>0</v>
      </c>
      <c r="T1560" s="23">
        <v>0</v>
      </c>
      <c r="U1560" s="14">
        <v>0</v>
      </c>
      <c r="V1560" s="22">
        <v>0</v>
      </c>
      <c r="W1560" s="22">
        <v>0</v>
      </c>
      <c r="X1560" s="23">
        <v>0</v>
      </c>
      <c r="Y1560" s="23">
        <v>0</v>
      </c>
      <c r="Z1560" s="23">
        <v>0</v>
      </c>
      <c r="AA1560" s="14">
        <v>0</v>
      </c>
      <c r="AB1560" s="22">
        <v>2</v>
      </c>
      <c r="AC1560" s="22">
        <v>2</v>
      </c>
      <c r="AD1560" s="23">
        <v>1025.0859640000001</v>
      </c>
      <c r="AE1560" s="23">
        <v>1.0250859640000001</v>
      </c>
      <c r="AF1560" s="23">
        <v>1.4330701770000001</v>
      </c>
      <c r="AG1560" s="14">
        <v>0.37</v>
      </c>
      <c r="AH1560" s="22">
        <v>2</v>
      </c>
      <c r="AI1560" s="23">
        <v>12</v>
      </c>
      <c r="AJ1560" s="23">
        <v>1.2E-2</v>
      </c>
      <c r="AK1560" s="23">
        <v>1.0737874999999999E-2</v>
      </c>
      <c r="AL1560" s="14">
        <v>0</v>
      </c>
      <c r="AM1560" s="22">
        <v>785</v>
      </c>
      <c r="AN1560" s="23">
        <v>10930.941000000001</v>
      </c>
      <c r="AO1560" s="23">
        <v>10.930941000000001</v>
      </c>
      <c r="AP1560" s="23">
        <v>9.781256462</v>
      </c>
      <c r="AQ1560" s="14">
        <v>2.56</v>
      </c>
      <c r="AR1560" s="22">
        <v>787</v>
      </c>
      <c r="AS1560" s="23">
        <v>10942.941000000001</v>
      </c>
      <c r="AT1560" s="23">
        <v>10.942940999999999</v>
      </c>
      <c r="AU1560" s="23">
        <v>9.7919943370000002</v>
      </c>
      <c r="AV1560" s="14">
        <v>2.56</v>
      </c>
      <c r="AW1560" s="22">
        <v>3</v>
      </c>
      <c r="AX1560" s="22">
        <v>7</v>
      </c>
      <c r="AY1560" s="23">
        <v>3612</v>
      </c>
      <c r="AZ1560" s="23">
        <v>3.6120000000000001</v>
      </c>
      <c r="BA1560" s="23">
        <v>5.2281719999999998</v>
      </c>
      <c r="BB1560" s="14">
        <v>1.37</v>
      </c>
      <c r="BC1560" s="22">
        <v>2</v>
      </c>
      <c r="BD1560" s="23">
        <v>4000</v>
      </c>
      <c r="BE1560" s="23">
        <v>4</v>
      </c>
      <c r="BF1560" s="23">
        <v>6.4102063950000003</v>
      </c>
      <c r="BG1560" s="14">
        <v>1.68</v>
      </c>
      <c r="BH1560" s="22">
        <v>794</v>
      </c>
      <c r="BI1560" s="23">
        <v>19.579999999999998</v>
      </c>
      <c r="BJ1560" s="23">
        <v>22.86</v>
      </c>
      <c r="BK1560" s="14">
        <v>5.98</v>
      </c>
      <c r="BL1560" t="s">
        <v>562</v>
      </c>
    </row>
    <row r="1561" spans="1:64">
      <c r="A1561" t="s">
        <v>2488</v>
      </c>
      <c r="B1561" t="s">
        <v>2480</v>
      </c>
      <c r="C1561" t="s">
        <v>562</v>
      </c>
      <c r="D1561" s="111" t="s">
        <v>942</v>
      </c>
      <c r="E1561" s="110">
        <v>2022</v>
      </c>
      <c r="F1561" s="23"/>
      <c r="G1561" s="23"/>
      <c r="H1561" s="22">
        <v>52001</v>
      </c>
      <c r="I1561" s="34">
        <v>376.87923243534027</v>
      </c>
      <c r="J1561" s="22">
        <v>0</v>
      </c>
      <c r="K1561" s="22">
        <v>0</v>
      </c>
      <c r="L1561" s="23">
        <v>0</v>
      </c>
      <c r="M1561" s="23">
        <v>0</v>
      </c>
      <c r="N1561" s="23">
        <v>0</v>
      </c>
      <c r="O1561" s="14">
        <v>0</v>
      </c>
      <c r="P1561" s="22">
        <v>0</v>
      </c>
      <c r="Q1561" s="22">
        <v>0</v>
      </c>
      <c r="R1561" s="23">
        <v>0</v>
      </c>
      <c r="S1561" s="23">
        <v>0</v>
      </c>
      <c r="T1561" s="23">
        <v>0</v>
      </c>
      <c r="U1561" s="14">
        <v>0</v>
      </c>
      <c r="V1561" s="22">
        <v>0</v>
      </c>
      <c r="W1561" s="22">
        <v>0</v>
      </c>
      <c r="X1561" s="23">
        <v>0</v>
      </c>
      <c r="Y1561" s="23">
        <v>0</v>
      </c>
      <c r="Z1561" s="23">
        <v>0</v>
      </c>
      <c r="AA1561" s="14">
        <v>0</v>
      </c>
      <c r="AB1561" s="22">
        <v>2</v>
      </c>
      <c r="AC1561" s="22">
        <v>2</v>
      </c>
      <c r="AD1561" s="23">
        <v>1025.085963519314</v>
      </c>
      <c r="AE1561" s="23">
        <v>1.0250859635193141</v>
      </c>
      <c r="AF1561" s="23">
        <v>1.4330701770000001</v>
      </c>
      <c r="AG1561" s="14">
        <v>0.38024652293513317</v>
      </c>
      <c r="AH1561" s="22">
        <v>3</v>
      </c>
      <c r="AI1561" s="23">
        <v>36.840000000000003</v>
      </c>
      <c r="AJ1561" s="23">
        <v>3.6839999999999998E-2</v>
      </c>
      <c r="AK1561" s="23">
        <v>3.7737566748256304E-2</v>
      </c>
      <c r="AL1561" s="14">
        <v>1.001317225796749E-2</v>
      </c>
      <c r="AM1561" s="22">
        <v>1026</v>
      </c>
      <c r="AN1561" s="23">
        <v>12766.680999999986</v>
      </c>
      <c r="AO1561" s="23">
        <v>12.766681000000005</v>
      </c>
      <c r="AP1561" s="23">
        <v>13.077727372182292</v>
      </c>
      <c r="AQ1561" s="14">
        <v>3.4700047778371519</v>
      </c>
      <c r="AR1561" s="22">
        <v>1029</v>
      </c>
      <c r="AS1561" s="23">
        <v>12803.521000000001</v>
      </c>
      <c r="AT1561" s="23">
        <v>12.803521</v>
      </c>
      <c r="AU1561" s="23">
        <v>13.115464938930558</v>
      </c>
      <c r="AV1561" s="14">
        <v>3.4800179500951218</v>
      </c>
      <c r="AW1561" s="22">
        <v>3</v>
      </c>
      <c r="AX1561" s="22">
        <v>7</v>
      </c>
      <c r="AY1561" s="23">
        <v>3612</v>
      </c>
      <c r="AZ1561" s="23">
        <v>3.6120000000000001</v>
      </c>
      <c r="BA1561" s="23">
        <v>5.2281720000000007</v>
      </c>
      <c r="BB1561" s="14">
        <v>1.3872274060356931</v>
      </c>
      <c r="BC1561" s="22">
        <v>2</v>
      </c>
      <c r="BD1561" s="23">
        <v>4000</v>
      </c>
      <c r="BE1561" s="23">
        <v>4</v>
      </c>
      <c r="BF1561" s="23">
        <v>7.1600241157526394</v>
      </c>
      <c r="BG1561" s="14">
        <v>1.8998192257730881</v>
      </c>
      <c r="BH1561" s="22">
        <v>1036</v>
      </c>
      <c r="BI1561" s="23">
        <v>21.440606963519311</v>
      </c>
      <c r="BJ1561" s="23">
        <v>26.936731231683201</v>
      </c>
      <c r="BK1561" s="14">
        <v>7.1473111048390363</v>
      </c>
      <c r="BL1561" t="s">
        <v>562</v>
      </c>
    </row>
    <row r="1562" spans="1:64">
      <c r="A1562" t="s">
        <v>2489</v>
      </c>
      <c r="B1562" t="s">
        <v>2480</v>
      </c>
      <c r="C1562" t="s">
        <v>562</v>
      </c>
      <c r="D1562" t="s">
        <v>942</v>
      </c>
      <c r="E1562">
        <v>2023</v>
      </c>
      <c r="F1562">
        <v>95.41</v>
      </c>
      <c r="G1562">
        <v>26.31</v>
      </c>
      <c r="H1562">
        <v>51359</v>
      </c>
      <c r="I1562">
        <v>376.87923243534027</v>
      </c>
      <c r="J1562">
        <v>0</v>
      </c>
      <c r="K1562">
        <v>0</v>
      </c>
      <c r="L1562">
        <v>0</v>
      </c>
      <c r="M1562">
        <v>0</v>
      </c>
      <c r="N1562">
        <v>0</v>
      </c>
      <c r="O1562">
        <v>0</v>
      </c>
      <c r="P1562">
        <v>0</v>
      </c>
      <c r="Q1562">
        <v>0</v>
      </c>
      <c r="R1562">
        <v>0</v>
      </c>
      <c r="S1562">
        <v>0</v>
      </c>
      <c r="T1562">
        <v>0</v>
      </c>
      <c r="U1562">
        <v>0</v>
      </c>
      <c r="V1562">
        <v>0</v>
      </c>
      <c r="W1562">
        <v>0</v>
      </c>
      <c r="X1562">
        <v>0</v>
      </c>
      <c r="Y1562">
        <v>0</v>
      </c>
      <c r="Z1562">
        <v>0</v>
      </c>
      <c r="AA1562">
        <v>0</v>
      </c>
      <c r="AB1562">
        <v>3</v>
      </c>
      <c r="AC1562">
        <v>3</v>
      </c>
      <c r="AD1562">
        <v>441.27428540772496</v>
      </c>
      <c r="AE1562">
        <v>0.44127428540772501</v>
      </c>
      <c r="AF1562">
        <v>1.3890637620000001</v>
      </c>
      <c r="AG1562">
        <v>0.36856999337004237</v>
      </c>
      <c r="AH1562">
        <v>5</v>
      </c>
      <c r="AI1562">
        <v>98.44</v>
      </c>
      <c r="AJ1562">
        <v>9.844E-2</v>
      </c>
      <c r="AK1562">
        <v>9.2335E-2</v>
      </c>
      <c r="AL1562">
        <v>2.6464000000000001E-2</v>
      </c>
      <c r="AM1562">
        <v>1449</v>
      </c>
      <c r="AN1562">
        <v>18121.234</v>
      </c>
      <c r="AO1562">
        <v>18.121234000000001</v>
      </c>
      <c r="AP1562">
        <v>16.997485999999999</v>
      </c>
      <c r="AQ1562">
        <v>4.5100617219379933</v>
      </c>
      <c r="AR1562">
        <v>1599</v>
      </c>
      <c r="AS1562">
        <v>18328.298999999799</v>
      </c>
      <c r="AT1562">
        <v>18.328299000000001</v>
      </c>
      <c r="AU1562">
        <v>17.191710512553399</v>
      </c>
      <c r="AV1562">
        <v>4.5615966689018652</v>
      </c>
      <c r="AW1562">
        <v>3</v>
      </c>
      <c r="AX1562">
        <v>7</v>
      </c>
      <c r="AY1562">
        <v>3612</v>
      </c>
      <c r="AZ1562">
        <v>3.6120000000000001</v>
      </c>
      <c r="BA1562">
        <v>5.2281719999999998</v>
      </c>
      <c r="BB1562">
        <v>1.3872274060356926</v>
      </c>
      <c r="BC1562">
        <v>2</v>
      </c>
      <c r="BD1562">
        <v>4000</v>
      </c>
      <c r="BE1562">
        <v>4</v>
      </c>
      <c r="BF1562">
        <v>8.5493919999999992</v>
      </c>
      <c r="BG1562">
        <v>2.2684699140239268</v>
      </c>
      <c r="BH1562">
        <v>1607</v>
      </c>
      <c r="BI1562">
        <v>26.381573285407729</v>
      </c>
      <c r="BJ1562">
        <v>32.358338274553397</v>
      </c>
      <c r="BK1562">
        <v>8.5858639823315261</v>
      </c>
      <c r="BL1562" t="s">
        <v>562</v>
      </c>
    </row>
    <row r="1563" spans="1:64">
      <c r="A1563" t="s">
        <v>2490</v>
      </c>
      <c r="B1563" t="s">
        <v>2480</v>
      </c>
      <c r="C1563" t="s">
        <v>562</v>
      </c>
      <c r="D1563" t="s">
        <v>942</v>
      </c>
      <c r="E1563">
        <v>2024</v>
      </c>
      <c r="F1563">
        <v>95.41</v>
      </c>
      <c r="G1563">
        <v>26.31</v>
      </c>
      <c r="H1563">
        <v>51290</v>
      </c>
      <c r="I1563">
        <v>351.70056401626806</v>
      </c>
      <c r="J1563">
        <v>0</v>
      </c>
      <c r="K1563">
        <v>0</v>
      </c>
      <c r="L1563">
        <v>0</v>
      </c>
      <c r="M1563">
        <v>0</v>
      </c>
      <c r="N1563">
        <v>0</v>
      </c>
      <c r="O1563">
        <v>0</v>
      </c>
      <c r="P1563">
        <v>0</v>
      </c>
      <c r="Q1563">
        <v>0</v>
      </c>
      <c r="R1563">
        <v>0</v>
      </c>
      <c r="S1563">
        <v>0</v>
      </c>
      <c r="T1563">
        <v>0</v>
      </c>
      <c r="U1563">
        <v>0</v>
      </c>
      <c r="V1563">
        <v>0</v>
      </c>
      <c r="W1563">
        <v>0</v>
      </c>
      <c r="X1563">
        <v>0</v>
      </c>
      <c r="Y1563">
        <v>0</v>
      </c>
      <c r="Z1563">
        <v>0</v>
      </c>
      <c r="AA1563">
        <v>0</v>
      </c>
      <c r="AB1563">
        <v>3</v>
      </c>
      <c r="AC1563">
        <v>3</v>
      </c>
      <c r="AD1563">
        <v>405.047347639485</v>
      </c>
      <c r="AE1563">
        <v>0.40504734763948497</v>
      </c>
      <c r="AF1563">
        <v>1.266725112</v>
      </c>
      <c r="AG1563">
        <v>0.36017147585279596</v>
      </c>
      <c r="AH1563">
        <v>6</v>
      </c>
      <c r="AI1563">
        <v>117.44</v>
      </c>
      <c r="AJ1563">
        <v>0.11744</v>
      </c>
      <c r="AK1563">
        <v>0.10592428107364607</v>
      </c>
      <c r="AL1563">
        <v>3.0117745579943539E-2</v>
      </c>
      <c r="AM1563">
        <v>1764</v>
      </c>
      <c r="AN1563">
        <v>24702.642999999967</v>
      </c>
      <c r="AO1563">
        <v>24.702643000000066</v>
      </c>
      <c r="AP1563">
        <v>22.280395950220836</v>
      </c>
      <c r="AQ1563">
        <v>6.3350469774026985</v>
      </c>
      <c r="AR1563">
        <v>2191</v>
      </c>
      <c r="AS1563">
        <v>25221.323999999877</v>
      </c>
      <c r="AT1563">
        <v>25.221324000000095</v>
      </c>
      <c r="AU1563">
        <v>22.748217067655769</v>
      </c>
      <c r="AV1563">
        <v>6.4680638574703959</v>
      </c>
      <c r="AW1563">
        <v>3</v>
      </c>
      <c r="AX1563">
        <v>6</v>
      </c>
      <c r="AY1563">
        <v>1162</v>
      </c>
      <c r="AZ1563">
        <v>1.1620000000000001</v>
      </c>
      <c r="BA1563">
        <v>3.0281720000000001</v>
      </c>
      <c r="BB1563">
        <v>0.86100857087619864</v>
      </c>
      <c r="BC1563">
        <v>2</v>
      </c>
      <c r="BD1563">
        <v>4000</v>
      </c>
      <c r="BE1563">
        <v>4</v>
      </c>
      <c r="BF1563">
        <v>7.4981772054083065</v>
      </c>
      <c r="BG1563">
        <v>2.1319775890554089</v>
      </c>
      <c r="BH1563">
        <v>2199</v>
      </c>
      <c r="BI1563">
        <v>30.788371347639579</v>
      </c>
      <c r="BJ1563">
        <v>34.541291385064078</v>
      </c>
      <c r="BK1563">
        <v>9.8212214932548001</v>
      </c>
      <c r="BL1563" t="s">
        <v>562</v>
      </c>
    </row>
    <row r="1564" spans="1:64">
      <c r="A1564" t="s">
        <v>2491</v>
      </c>
      <c r="B1564" t="s">
        <v>2492</v>
      </c>
      <c r="C1564" t="s">
        <v>563</v>
      </c>
      <c r="D1564" t="s">
        <v>942</v>
      </c>
      <c r="E1564">
        <v>2012</v>
      </c>
      <c r="F1564" s="23">
        <v>50.53</v>
      </c>
      <c r="G1564" s="23">
        <v>8.3800000000000008</v>
      </c>
      <c r="H1564" s="22">
        <v>15139</v>
      </c>
      <c r="I1564" s="34">
        <v>126.00688</v>
      </c>
      <c r="J1564" s="22">
        <v>0</v>
      </c>
      <c r="K1564" s="22" t="s">
        <v>782</v>
      </c>
      <c r="L1564" s="23">
        <v>0</v>
      </c>
      <c r="M1564" s="23">
        <v>0</v>
      </c>
      <c r="N1564" s="23">
        <v>0</v>
      </c>
      <c r="O1564" s="14">
        <v>0</v>
      </c>
      <c r="P1564" s="22">
        <v>0</v>
      </c>
      <c r="Q1564" s="22" t="s">
        <v>782</v>
      </c>
      <c r="R1564" s="23">
        <v>0</v>
      </c>
      <c r="S1564" s="23">
        <v>0</v>
      </c>
      <c r="T1564" s="23">
        <v>0</v>
      </c>
      <c r="U1564" s="14">
        <v>0</v>
      </c>
      <c r="V1564" s="22">
        <v>0</v>
      </c>
      <c r="W1564" s="22" t="s">
        <v>782</v>
      </c>
      <c r="X1564" s="23">
        <v>0</v>
      </c>
      <c r="Y1564" s="23">
        <v>0</v>
      </c>
      <c r="Z1564" s="23">
        <v>0</v>
      </c>
      <c r="AA1564" s="14">
        <v>0</v>
      </c>
      <c r="AB1564" s="22">
        <v>0</v>
      </c>
      <c r="AC1564" s="22" t="s">
        <v>782</v>
      </c>
      <c r="AD1564" s="23">
        <v>0</v>
      </c>
      <c r="AE1564" s="23">
        <v>0</v>
      </c>
      <c r="AF1564" s="23">
        <v>0</v>
      </c>
      <c r="AG1564" s="14">
        <v>0</v>
      </c>
      <c r="AH1564" s="22" t="s">
        <v>782</v>
      </c>
      <c r="AI1564" s="23" t="s">
        <v>782</v>
      </c>
      <c r="AJ1564" s="23" t="s">
        <v>782</v>
      </c>
      <c r="AK1564" s="23" t="s">
        <v>782</v>
      </c>
      <c r="AL1564" s="14" t="s">
        <v>782</v>
      </c>
      <c r="AM1564" s="22" t="s">
        <v>782</v>
      </c>
      <c r="AN1564" s="23" t="s">
        <v>782</v>
      </c>
      <c r="AO1564" s="23" t="s">
        <v>782</v>
      </c>
      <c r="AP1564" s="23" t="s">
        <v>782</v>
      </c>
      <c r="AQ1564" s="14" t="s">
        <v>782</v>
      </c>
      <c r="AR1564" s="22">
        <v>189</v>
      </c>
      <c r="AS1564" s="23">
        <v>3017.4549999999999</v>
      </c>
      <c r="AT1564" s="23">
        <v>3.017455</v>
      </c>
      <c r="AU1564" s="23">
        <v>2.4816320000000003</v>
      </c>
      <c r="AV1564" s="14">
        <v>1.9694416685819061</v>
      </c>
      <c r="AW1564" s="22">
        <v>1</v>
      </c>
      <c r="AX1564" s="22" t="s">
        <v>782</v>
      </c>
      <c r="AY1564" s="23">
        <v>450</v>
      </c>
      <c r="AZ1564" s="23">
        <v>0.45</v>
      </c>
      <c r="BA1564" s="23">
        <v>1.1900899999999999</v>
      </c>
      <c r="BB1564" s="14">
        <v>0.94446430226666989</v>
      </c>
      <c r="BC1564" s="22">
        <v>2</v>
      </c>
      <c r="BD1564" s="23">
        <v>2800</v>
      </c>
      <c r="BE1564" s="23">
        <v>2.8</v>
      </c>
      <c r="BF1564" s="23">
        <v>4.4715999999999996</v>
      </c>
      <c r="BG1564" s="14">
        <v>3.5486951188696998</v>
      </c>
      <c r="BH1564" s="22">
        <v>192</v>
      </c>
      <c r="BI1564" s="23">
        <v>6.267455</v>
      </c>
      <c r="BJ1564" s="23">
        <v>8.1433219999999995</v>
      </c>
      <c r="BK1564" s="14">
        <v>6.4626010897182757</v>
      </c>
      <c r="BL1564" t="s">
        <v>563</v>
      </c>
    </row>
    <row r="1565" spans="1:64">
      <c r="A1565" t="s">
        <v>2493</v>
      </c>
      <c r="B1565" t="s">
        <v>2492</v>
      </c>
      <c r="C1565" t="s">
        <v>563</v>
      </c>
      <c r="D1565" t="s">
        <v>942</v>
      </c>
      <c r="E1565">
        <v>2015</v>
      </c>
      <c r="F1565" s="23">
        <v>50.52</v>
      </c>
      <c r="G1565" s="23">
        <v>8.42</v>
      </c>
      <c r="H1565" s="22">
        <v>15275</v>
      </c>
      <c r="I1565" s="34">
        <v>122.4433212696743</v>
      </c>
      <c r="J1565" s="13">
        <v>0</v>
      </c>
      <c r="K1565" s="13">
        <v>0</v>
      </c>
      <c r="L1565" s="19">
        <v>0</v>
      </c>
      <c r="M1565" s="35">
        <v>0</v>
      </c>
      <c r="N1565" s="19">
        <v>0</v>
      </c>
      <c r="O1565" s="17">
        <v>0</v>
      </c>
      <c r="P1565" s="36">
        <v>0</v>
      </c>
      <c r="Q1565" s="37">
        <v>0</v>
      </c>
      <c r="R1565" s="38">
        <v>0</v>
      </c>
      <c r="S1565" s="27">
        <v>0</v>
      </c>
      <c r="T1565" s="23">
        <v>0</v>
      </c>
      <c r="U1565" s="17">
        <v>0</v>
      </c>
      <c r="V1565" s="22">
        <v>0</v>
      </c>
      <c r="W1565" s="22">
        <v>0</v>
      </c>
      <c r="X1565" s="23">
        <v>0</v>
      </c>
      <c r="Y1565" s="27">
        <v>0</v>
      </c>
      <c r="Z1565" s="27">
        <v>0</v>
      </c>
      <c r="AA1565" s="14">
        <v>0</v>
      </c>
      <c r="AB1565" s="39">
        <v>1</v>
      </c>
      <c r="AC1565" s="22" t="s">
        <v>782</v>
      </c>
      <c r="AD1565" s="23">
        <v>0</v>
      </c>
      <c r="AE1565" s="23">
        <v>0</v>
      </c>
      <c r="AF1565" s="23">
        <v>0.64983095099999988</v>
      </c>
      <c r="AG1565" s="14">
        <v>0.53071980101616567</v>
      </c>
      <c r="AH1565" s="22" t="s">
        <v>782</v>
      </c>
      <c r="AI1565" s="23" t="s">
        <v>782</v>
      </c>
      <c r="AJ1565" s="23" t="s">
        <v>782</v>
      </c>
      <c r="AK1565" s="23" t="s">
        <v>782</v>
      </c>
      <c r="AL1565" s="14" t="s">
        <v>782</v>
      </c>
      <c r="AM1565" s="22" t="s">
        <v>782</v>
      </c>
      <c r="AN1565" s="23" t="s">
        <v>782</v>
      </c>
      <c r="AO1565" s="23" t="s">
        <v>782</v>
      </c>
      <c r="AP1565" s="23" t="s">
        <v>782</v>
      </c>
      <c r="AQ1565" s="14" t="s">
        <v>782</v>
      </c>
      <c r="AR1565" s="40">
        <v>226</v>
      </c>
      <c r="AS1565" s="41">
        <v>3417.2449999999963</v>
      </c>
      <c r="AT1565" s="23">
        <v>3.4172449999999963</v>
      </c>
      <c r="AU1565" s="23">
        <v>3.0350697933716102</v>
      </c>
      <c r="AV1565" s="14">
        <v>2.4787548736015133</v>
      </c>
      <c r="AW1565" s="22">
        <v>1</v>
      </c>
      <c r="AX1565" s="22" t="s">
        <v>782</v>
      </c>
      <c r="AY1565" s="23">
        <v>450</v>
      </c>
      <c r="AZ1565" s="23">
        <v>0.45</v>
      </c>
      <c r="BA1565" s="23">
        <v>1.1725848692912804</v>
      </c>
      <c r="BB1565" s="14">
        <v>0.95765522948265214</v>
      </c>
      <c r="BC1565" s="42">
        <v>2</v>
      </c>
      <c r="BD1565" s="43">
        <v>4100</v>
      </c>
      <c r="BE1565" s="44">
        <v>4.0999999999999996</v>
      </c>
      <c r="BF1565" s="23">
        <v>5.9692176563867827</v>
      </c>
      <c r="BG1565" s="14">
        <v>4.8750863619910536</v>
      </c>
      <c r="BH1565" s="22">
        <v>230</v>
      </c>
      <c r="BI1565" s="23">
        <v>7.9672449999999966</v>
      </c>
      <c r="BJ1565" s="23">
        <v>10.826703270049673</v>
      </c>
      <c r="BK1565" s="14">
        <v>8.8422162660913841</v>
      </c>
      <c r="BL1565" t="s">
        <v>563</v>
      </c>
    </row>
    <row r="1566" spans="1:64">
      <c r="A1566" t="s">
        <v>2494</v>
      </c>
      <c r="B1566" t="s">
        <v>2492</v>
      </c>
      <c r="C1566" t="s">
        <v>563</v>
      </c>
      <c r="D1566" t="s">
        <v>942</v>
      </c>
      <c r="E1566">
        <v>2016</v>
      </c>
      <c r="F1566" s="23">
        <v>50.52</v>
      </c>
      <c r="G1566" s="23">
        <v>8.4600000000000009</v>
      </c>
      <c r="H1566" s="22">
        <v>15214</v>
      </c>
      <c r="I1566" s="34">
        <v>129.8743624309536</v>
      </c>
      <c r="J1566" s="13">
        <v>0</v>
      </c>
      <c r="K1566" s="13">
        <v>0</v>
      </c>
      <c r="L1566" s="19">
        <v>0</v>
      </c>
      <c r="M1566" s="35">
        <v>0</v>
      </c>
      <c r="N1566" s="19">
        <v>0</v>
      </c>
      <c r="O1566" s="17">
        <v>0</v>
      </c>
      <c r="P1566" s="13">
        <v>0</v>
      </c>
      <c r="Q1566" s="13">
        <v>0</v>
      </c>
      <c r="R1566" s="19">
        <v>0</v>
      </c>
      <c r="S1566" s="27">
        <v>0</v>
      </c>
      <c r="T1566" s="19">
        <v>0</v>
      </c>
      <c r="U1566" s="17">
        <v>0</v>
      </c>
      <c r="V1566" s="13">
        <v>0</v>
      </c>
      <c r="W1566" s="13">
        <v>0</v>
      </c>
      <c r="X1566" s="19">
        <v>0</v>
      </c>
      <c r="Y1566" s="27">
        <v>0</v>
      </c>
      <c r="Z1566" s="19">
        <v>0</v>
      </c>
      <c r="AA1566" s="14">
        <v>0</v>
      </c>
      <c r="AB1566" s="13">
        <v>1</v>
      </c>
      <c r="AC1566" s="22" t="s">
        <v>782</v>
      </c>
      <c r="AD1566" s="19">
        <v>0</v>
      </c>
      <c r="AE1566" s="23">
        <v>0</v>
      </c>
      <c r="AF1566" s="19">
        <v>0.58009259699999993</v>
      </c>
      <c r="AG1566" s="14">
        <v>0.44665674282589868</v>
      </c>
      <c r="AH1566" s="22" t="s">
        <v>782</v>
      </c>
      <c r="AI1566" s="23" t="s">
        <v>782</v>
      </c>
      <c r="AJ1566" s="23" t="s">
        <v>782</v>
      </c>
      <c r="AK1566" s="23" t="s">
        <v>782</v>
      </c>
      <c r="AL1566" s="14" t="s">
        <v>782</v>
      </c>
      <c r="AM1566" s="22" t="s">
        <v>782</v>
      </c>
      <c r="AN1566" s="23" t="s">
        <v>782</v>
      </c>
      <c r="AO1566" s="23" t="s">
        <v>782</v>
      </c>
      <c r="AP1566" s="23" t="s">
        <v>782</v>
      </c>
      <c r="AQ1566" s="14" t="s">
        <v>782</v>
      </c>
      <c r="AR1566" s="13">
        <v>231</v>
      </c>
      <c r="AS1566" s="19">
        <v>3616.3549999999973</v>
      </c>
      <c r="AT1566" s="23">
        <v>3.6163549999999973</v>
      </c>
      <c r="AU1566" s="19">
        <v>3.2113232400000027</v>
      </c>
      <c r="AV1566" s="14">
        <v>2.4726383097412858</v>
      </c>
      <c r="AW1566" s="13">
        <v>1</v>
      </c>
      <c r="AX1566" s="22" t="s">
        <v>782</v>
      </c>
      <c r="AY1566" s="19">
        <v>440</v>
      </c>
      <c r="AZ1566" s="23">
        <v>0.44</v>
      </c>
      <c r="BA1566" s="19">
        <v>2</v>
      </c>
      <c r="BB1566" s="14">
        <v>1.5399498119294175</v>
      </c>
      <c r="BC1566" s="13">
        <v>2</v>
      </c>
      <c r="BD1566" s="19">
        <v>4100</v>
      </c>
      <c r="BE1566" s="44">
        <v>4.0999999999999996</v>
      </c>
      <c r="BF1566" s="19">
        <v>6.0175176563867829</v>
      </c>
      <c r="BG1566" s="14">
        <v>4.633337591617388</v>
      </c>
      <c r="BH1566" s="22">
        <v>235</v>
      </c>
      <c r="BI1566" s="23">
        <v>8.1563549999999978</v>
      </c>
      <c r="BJ1566" s="23">
        <v>11.808933493386785</v>
      </c>
      <c r="BK1566" s="14">
        <v>9.0925824561139894</v>
      </c>
      <c r="BL1566" t="s">
        <v>563</v>
      </c>
    </row>
    <row r="1567" spans="1:64">
      <c r="A1567" t="s">
        <v>2495</v>
      </c>
      <c r="B1567" t="s">
        <v>2492</v>
      </c>
      <c r="C1567" t="s">
        <v>563</v>
      </c>
      <c r="D1567" t="s">
        <v>942</v>
      </c>
      <c r="E1567">
        <v>2017</v>
      </c>
      <c r="F1567" s="23">
        <v>50.52</v>
      </c>
      <c r="G1567" s="23">
        <v>8.48</v>
      </c>
      <c r="H1567" s="22">
        <v>15058</v>
      </c>
      <c r="I1567" s="34">
        <v>118.28074756475138</v>
      </c>
      <c r="J1567" s="13">
        <v>0</v>
      </c>
      <c r="K1567" s="13">
        <v>0</v>
      </c>
      <c r="L1567" s="19">
        <v>0</v>
      </c>
      <c r="M1567" s="19">
        <v>0</v>
      </c>
      <c r="N1567" s="19">
        <v>0</v>
      </c>
      <c r="O1567" s="17">
        <v>0</v>
      </c>
      <c r="P1567" s="13">
        <v>0</v>
      </c>
      <c r="Q1567" s="13">
        <v>0</v>
      </c>
      <c r="R1567" s="19">
        <v>0</v>
      </c>
      <c r="S1567" s="19">
        <v>0</v>
      </c>
      <c r="T1567" s="19">
        <v>0</v>
      </c>
      <c r="U1567" s="17">
        <v>0</v>
      </c>
      <c r="V1567" s="13">
        <v>0</v>
      </c>
      <c r="W1567" s="13">
        <v>0</v>
      </c>
      <c r="X1567" s="19">
        <v>0</v>
      </c>
      <c r="Y1567" s="19">
        <v>0</v>
      </c>
      <c r="Z1567" s="19">
        <v>0</v>
      </c>
      <c r="AA1567" s="14">
        <v>0</v>
      </c>
      <c r="AB1567" s="13">
        <v>1</v>
      </c>
      <c r="AC1567" s="22" t="s">
        <v>782</v>
      </c>
      <c r="AD1567" s="19">
        <v>0</v>
      </c>
      <c r="AE1567" s="19">
        <v>0</v>
      </c>
      <c r="AF1567" s="19">
        <v>0.65335277700000005</v>
      </c>
      <c r="AG1567" s="14">
        <v>0.55237457528101086</v>
      </c>
      <c r="AH1567" s="22" t="s">
        <v>782</v>
      </c>
      <c r="AI1567" s="23" t="s">
        <v>782</v>
      </c>
      <c r="AJ1567" s="23" t="s">
        <v>782</v>
      </c>
      <c r="AK1567" s="23" t="s">
        <v>782</v>
      </c>
      <c r="AL1567" s="14" t="s">
        <v>782</v>
      </c>
      <c r="AM1567" s="22" t="s">
        <v>782</v>
      </c>
      <c r="AN1567" s="23" t="s">
        <v>782</v>
      </c>
      <c r="AO1567" s="23" t="s">
        <v>782</v>
      </c>
      <c r="AP1567" s="23" t="s">
        <v>782</v>
      </c>
      <c r="AQ1567" s="14" t="s">
        <v>782</v>
      </c>
      <c r="AR1567" s="13">
        <v>247</v>
      </c>
      <c r="AS1567" s="19">
        <v>3782.0549999999967</v>
      </c>
      <c r="AT1567" s="19">
        <v>3.7820549999999975</v>
      </c>
      <c r="AU1567" s="19">
        <v>3.3584648400000034</v>
      </c>
      <c r="AV1567" s="14">
        <v>2.8394010937083838</v>
      </c>
      <c r="AW1567" s="13">
        <v>1</v>
      </c>
      <c r="AX1567" s="22" t="s">
        <v>782</v>
      </c>
      <c r="AY1567" s="19">
        <v>0</v>
      </c>
      <c r="AZ1567" s="19">
        <v>0</v>
      </c>
      <c r="BA1567" s="19">
        <v>0</v>
      </c>
      <c r="BB1567" s="14">
        <v>0</v>
      </c>
      <c r="BC1567" s="13">
        <v>2</v>
      </c>
      <c r="BD1567" s="19">
        <v>4100</v>
      </c>
      <c r="BE1567" s="19">
        <v>4.0999999999999996</v>
      </c>
      <c r="BF1567" s="19">
        <v>6.0175176563867829</v>
      </c>
      <c r="BG1567" s="14">
        <v>5.0874870004457531</v>
      </c>
      <c r="BH1567" s="22">
        <v>251</v>
      </c>
      <c r="BI1567" s="23">
        <v>7.8820549999999976</v>
      </c>
      <c r="BJ1567" s="23">
        <v>10.029335273386787</v>
      </c>
      <c r="BK1567" s="14">
        <v>8.4792626694351476</v>
      </c>
      <c r="BL1567" t="s">
        <v>563</v>
      </c>
    </row>
    <row r="1568" spans="1:64">
      <c r="A1568" t="s">
        <v>2496</v>
      </c>
      <c r="B1568" t="s">
        <v>2492</v>
      </c>
      <c r="C1568" t="s">
        <v>563</v>
      </c>
      <c r="D1568" t="s">
        <v>942</v>
      </c>
      <c r="E1568">
        <v>2018</v>
      </c>
      <c r="F1568" s="23">
        <v>50.52</v>
      </c>
      <c r="G1568" s="23">
        <v>8.73</v>
      </c>
      <c r="H1568" s="22">
        <v>15060</v>
      </c>
      <c r="I1568" s="34">
        <v>118.2891541566181</v>
      </c>
      <c r="J1568" s="13">
        <v>0</v>
      </c>
      <c r="K1568" s="13">
        <v>0</v>
      </c>
      <c r="L1568" s="19">
        <v>0</v>
      </c>
      <c r="M1568" s="19">
        <v>0</v>
      </c>
      <c r="N1568" s="19">
        <v>0</v>
      </c>
      <c r="O1568" s="17">
        <v>0</v>
      </c>
      <c r="P1568" s="13">
        <v>0</v>
      </c>
      <c r="Q1568" s="13">
        <v>0</v>
      </c>
      <c r="R1568" s="19">
        <v>0</v>
      </c>
      <c r="S1568" s="19">
        <v>0</v>
      </c>
      <c r="T1568" s="19">
        <v>0</v>
      </c>
      <c r="U1568" s="17">
        <v>0</v>
      </c>
      <c r="V1568" s="13">
        <v>0</v>
      </c>
      <c r="W1568" s="13">
        <v>0</v>
      </c>
      <c r="X1568" s="19">
        <v>0</v>
      </c>
      <c r="Y1568" s="19">
        <v>0</v>
      </c>
      <c r="Z1568" s="19">
        <v>0</v>
      </c>
      <c r="AA1568" s="14">
        <v>0</v>
      </c>
      <c r="AB1568" s="13">
        <v>1</v>
      </c>
      <c r="AC1568" s="22" t="s">
        <v>782</v>
      </c>
      <c r="AD1568" s="19">
        <v>0</v>
      </c>
      <c r="AE1568" s="19">
        <v>0</v>
      </c>
      <c r="AF1568" s="19">
        <v>1.0055017559999999</v>
      </c>
      <c r="AG1568" s="14">
        <v>0.85003715105502231</v>
      </c>
      <c r="AH1568" s="22" t="s">
        <v>782</v>
      </c>
      <c r="AI1568" s="23" t="s">
        <v>782</v>
      </c>
      <c r="AJ1568" s="23" t="s">
        <v>782</v>
      </c>
      <c r="AK1568" s="23" t="s">
        <v>782</v>
      </c>
      <c r="AL1568" s="14" t="s">
        <v>782</v>
      </c>
      <c r="AM1568" s="22" t="s">
        <v>782</v>
      </c>
      <c r="AN1568" s="23" t="s">
        <v>782</v>
      </c>
      <c r="AO1568" s="23" t="s">
        <v>782</v>
      </c>
      <c r="AP1568" s="23" t="s">
        <v>782</v>
      </c>
      <c r="AQ1568" s="14" t="s">
        <v>782</v>
      </c>
      <c r="AR1568" s="13">
        <v>259</v>
      </c>
      <c r="AS1568" s="19">
        <v>3889.9399999999973</v>
      </c>
      <c r="AT1568" s="19">
        <v>3.8899399999999971</v>
      </c>
      <c r="AU1568" s="19">
        <v>3.4542667200000041</v>
      </c>
      <c r="AV1568" s="14">
        <v>2.9201888749888769</v>
      </c>
      <c r="AW1568" s="13">
        <v>1</v>
      </c>
      <c r="AX1568" s="22" t="s">
        <v>782</v>
      </c>
      <c r="AY1568" s="19">
        <v>440</v>
      </c>
      <c r="AZ1568" s="19">
        <v>0.44</v>
      </c>
      <c r="BA1568" s="19">
        <v>2</v>
      </c>
      <c r="BB1568" s="14">
        <v>1.6907720866377529</v>
      </c>
      <c r="BC1568" s="13">
        <v>2</v>
      </c>
      <c r="BD1568" s="19">
        <v>4100</v>
      </c>
      <c r="BE1568" s="19">
        <v>4.0999999999999996</v>
      </c>
      <c r="BF1568" s="19">
        <v>5.9416016760427697</v>
      </c>
      <c r="BG1568" s="14">
        <v>5.0229471318866015</v>
      </c>
      <c r="BH1568" s="22">
        <v>263</v>
      </c>
      <c r="BI1568" s="23">
        <v>8.4299399999999967</v>
      </c>
      <c r="BJ1568" s="23">
        <v>12.401370152042773</v>
      </c>
      <c r="BK1568" s="14">
        <v>10.483945244568254</v>
      </c>
      <c r="BL1568" t="s">
        <v>563</v>
      </c>
    </row>
    <row r="1569" spans="1:64">
      <c r="A1569" t="s">
        <v>2497</v>
      </c>
      <c r="B1569" t="s">
        <v>2492</v>
      </c>
      <c r="C1569" t="s">
        <v>563</v>
      </c>
      <c r="D1569" t="s">
        <v>942</v>
      </c>
      <c r="E1569">
        <v>2019</v>
      </c>
      <c r="F1569" s="23">
        <v>50.52</v>
      </c>
      <c r="G1569" s="23">
        <v>8.73</v>
      </c>
      <c r="H1569" s="22">
        <v>14958</v>
      </c>
      <c r="I1569" s="34">
        <v>120.76452053854167</v>
      </c>
      <c r="J1569" s="22">
        <v>0</v>
      </c>
      <c r="K1569" s="22">
        <v>0</v>
      </c>
      <c r="L1569" s="23">
        <v>0</v>
      </c>
      <c r="M1569" s="23">
        <v>0</v>
      </c>
      <c r="N1569" s="23">
        <v>0</v>
      </c>
      <c r="O1569" s="14">
        <v>0</v>
      </c>
      <c r="P1569" s="22">
        <v>0</v>
      </c>
      <c r="Q1569" s="22">
        <v>0</v>
      </c>
      <c r="R1569" s="23">
        <v>0</v>
      </c>
      <c r="S1569" s="23">
        <v>0</v>
      </c>
      <c r="T1569" s="23">
        <v>0</v>
      </c>
      <c r="U1569" s="14">
        <v>0</v>
      </c>
      <c r="V1569" s="22">
        <v>0</v>
      </c>
      <c r="W1569" s="22">
        <v>0</v>
      </c>
      <c r="X1569" s="23">
        <v>0</v>
      </c>
      <c r="Y1569" s="23">
        <v>0</v>
      </c>
      <c r="Z1569" s="23">
        <v>0</v>
      </c>
      <c r="AA1569" s="14">
        <v>0</v>
      </c>
      <c r="AB1569" s="22">
        <v>1</v>
      </c>
      <c r="AC1569" s="22">
        <v>1</v>
      </c>
      <c r="AD1569" s="23">
        <v>690.23989699570814</v>
      </c>
      <c r="AE1569" s="23">
        <v>0.69023989699570809</v>
      </c>
      <c r="AF1569" s="23">
        <v>0.96495537599999992</v>
      </c>
      <c r="AG1569" s="14">
        <v>0.7990388002178479</v>
      </c>
      <c r="AH1569" s="22">
        <v>0</v>
      </c>
      <c r="AI1569" s="23">
        <v>0</v>
      </c>
      <c r="AJ1569" s="23">
        <v>0</v>
      </c>
      <c r="AK1569" s="23">
        <v>0</v>
      </c>
      <c r="AL1569" s="14">
        <v>0</v>
      </c>
      <c r="AM1569" s="22">
        <v>285</v>
      </c>
      <c r="AN1569" s="23">
        <v>4248.038999999997</v>
      </c>
      <c r="AO1569" s="23">
        <v>4.2480389999999977</v>
      </c>
      <c r="AP1569" s="23">
        <v>3.7722586320000038</v>
      </c>
      <c r="AQ1569" s="14">
        <v>3.1236480840381406</v>
      </c>
      <c r="AR1569" s="22">
        <v>285</v>
      </c>
      <c r="AS1569" s="23">
        <v>4248.038999999997</v>
      </c>
      <c r="AT1569" s="23">
        <v>4.2480389999999977</v>
      </c>
      <c r="AU1569" s="23">
        <v>3.7722586320000038</v>
      </c>
      <c r="AV1569" s="14">
        <v>3.1236480840381406</v>
      </c>
      <c r="AW1569" s="22">
        <v>1</v>
      </c>
      <c r="AX1569" s="22" t="s">
        <v>782</v>
      </c>
      <c r="AY1569" s="23">
        <v>440</v>
      </c>
      <c r="AZ1569" s="23">
        <v>0.44</v>
      </c>
      <c r="BA1569" s="23">
        <v>2</v>
      </c>
      <c r="BB1569" s="14">
        <v>1.6561155470838023</v>
      </c>
      <c r="BC1569" s="22">
        <v>2</v>
      </c>
      <c r="BD1569" s="23">
        <v>4100</v>
      </c>
      <c r="BE1569" s="23">
        <v>4.0999999999999996</v>
      </c>
      <c r="BF1569" s="23">
        <v>5.4742561633291498</v>
      </c>
      <c r="BG1569" s="14">
        <v>4.5330003704043653</v>
      </c>
      <c r="BH1569" s="22">
        <v>289</v>
      </c>
      <c r="BI1569" s="23">
        <v>9.4782788969957057</v>
      </c>
      <c r="BJ1569" s="23">
        <v>12.211470171329154</v>
      </c>
      <c r="BK1569" s="14">
        <v>10.111802801744155</v>
      </c>
      <c r="BL1569" t="s">
        <v>563</v>
      </c>
    </row>
    <row r="1570" spans="1:64">
      <c r="A1570" t="s">
        <v>2498</v>
      </c>
      <c r="B1570" t="s">
        <v>2492</v>
      </c>
      <c r="C1570" t="s">
        <v>563</v>
      </c>
      <c r="D1570" t="s">
        <v>942</v>
      </c>
      <c r="E1570">
        <v>2020</v>
      </c>
      <c r="F1570" s="23">
        <v>50.52</v>
      </c>
      <c r="G1570" s="23">
        <v>8.73</v>
      </c>
      <c r="H1570" s="22">
        <v>14810</v>
      </c>
      <c r="I1570" s="34">
        <v>120.44552274795079</v>
      </c>
      <c r="J1570" s="22">
        <v>0</v>
      </c>
      <c r="K1570" s="22">
        <v>0</v>
      </c>
      <c r="L1570" s="23">
        <v>0</v>
      </c>
      <c r="M1570" s="23">
        <v>0</v>
      </c>
      <c r="N1570" s="23">
        <v>0</v>
      </c>
      <c r="O1570" s="14">
        <v>0</v>
      </c>
      <c r="P1570" s="22">
        <v>0</v>
      </c>
      <c r="Q1570" s="22">
        <v>0</v>
      </c>
      <c r="R1570" s="23">
        <v>0</v>
      </c>
      <c r="S1570" s="23">
        <v>0</v>
      </c>
      <c r="T1570" s="23">
        <v>0</v>
      </c>
      <c r="U1570" s="14">
        <v>0</v>
      </c>
      <c r="V1570" s="22">
        <v>0</v>
      </c>
      <c r="W1570" s="22">
        <v>0</v>
      </c>
      <c r="X1570" s="23">
        <v>0</v>
      </c>
      <c r="Y1570" s="23">
        <v>0</v>
      </c>
      <c r="Z1570" s="23">
        <v>0</v>
      </c>
      <c r="AA1570" s="14">
        <v>0</v>
      </c>
      <c r="AB1570" s="22">
        <v>1</v>
      </c>
      <c r="AC1570" s="22">
        <v>1</v>
      </c>
      <c r="AD1570" s="23">
        <v>669.45435836909871</v>
      </c>
      <c r="AE1570" s="23">
        <v>0.66945435836909872</v>
      </c>
      <c r="AF1570" s="23">
        <v>0.93589719299999996</v>
      </c>
      <c r="AG1570" s="14">
        <v>0.77702945833735693</v>
      </c>
      <c r="AH1570" s="22">
        <v>0</v>
      </c>
      <c r="AI1570" s="23">
        <v>0</v>
      </c>
      <c r="AJ1570" s="23">
        <v>0</v>
      </c>
      <c r="AK1570" s="23">
        <v>0</v>
      </c>
      <c r="AL1570" s="14">
        <v>0</v>
      </c>
      <c r="AM1570" s="22">
        <v>320</v>
      </c>
      <c r="AN1570" s="23">
        <v>4628.1499999999942</v>
      </c>
      <c r="AO1570" s="23">
        <v>4.6281499999999989</v>
      </c>
      <c r="AP1570" s="23">
        <v>4.1097972000000071</v>
      </c>
      <c r="AQ1570" s="14">
        <v>3.4121626991485074</v>
      </c>
      <c r="AR1570" s="22">
        <v>320</v>
      </c>
      <c r="AS1570" s="23">
        <v>4628.1499999999942</v>
      </c>
      <c r="AT1570" s="23">
        <v>4.6281499999999989</v>
      </c>
      <c r="AU1570" s="23">
        <v>4.1097972000000071</v>
      </c>
      <c r="AV1570" s="14">
        <v>3.4121626991485074</v>
      </c>
      <c r="AW1570" s="22">
        <v>1</v>
      </c>
      <c r="AX1570" s="22">
        <v>1</v>
      </c>
      <c r="AY1570" s="23">
        <v>440</v>
      </c>
      <c r="AZ1570" s="23">
        <v>0.44</v>
      </c>
      <c r="BA1570" s="23">
        <v>2</v>
      </c>
      <c r="BB1570" s="14">
        <v>1.6605017391848442</v>
      </c>
      <c r="BC1570" s="22">
        <v>2</v>
      </c>
      <c r="BD1570" s="23">
        <v>4100</v>
      </c>
      <c r="BE1570" s="23">
        <v>4.0999999999999996</v>
      </c>
      <c r="BF1570" s="23">
        <v>6.4485809469424398</v>
      </c>
      <c r="BG1570" s="14">
        <v>5.3539399388360849</v>
      </c>
      <c r="BH1570" s="22">
        <v>324</v>
      </c>
      <c r="BI1570" s="23">
        <v>9.8376043583690969</v>
      </c>
      <c r="BJ1570" s="23">
        <v>13.494275339942446</v>
      </c>
      <c r="BK1570" s="14">
        <v>11.203633835506793</v>
      </c>
      <c r="BL1570" t="s">
        <v>563</v>
      </c>
    </row>
    <row r="1571" spans="1:64">
      <c r="A1571" t="s">
        <v>2499</v>
      </c>
      <c r="B1571" t="s">
        <v>2492</v>
      </c>
      <c r="C1571" t="s">
        <v>563</v>
      </c>
      <c r="D1571" t="s">
        <v>942</v>
      </c>
      <c r="E1571">
        <v>2021</v>
      </c>
      <c r="F1571" s="23">
        <v>50.52</v>
      </c>
      <c r="G1571" s="23">
        <v>8.7799999999999994</v>
      </c>
      <c r="H1571" s="22">
        <v>14706</v>
      </c>
      <c r="I1571" s="34">
        <v>111.04</v>
      </c>
      <c r="J1571" s="22">
        <v>0</v>
      </c>
      <c r="K1571" s="22">
        <v>0</v>
      </c>
      <c r="L1571" s="23">
        <v>0</v>
      </c>
      <c r="M1571" s="23">
        <v>0</v>
      </c>
      <c r="N1571" s="23">
        <v>0</v>
      </c>
      <c r="O1571" s="14">
        <v>0</v>
      </c>
      <c r="P1571" s="22">
        <v>0</v>
      </c>
      <c r="Q1571" s="22">
        <v>0</v>
      </c>
      <c r="R1571" s="23">
        <v>0</v>
      </c>
      <c r="S1571" s="23">
        <v>0</v>
      </c>
      <c r="T1571" s="23">
        <v>0</v>
      </c>
      <c r="U1571" s="14">
        <v>0</v>
      </c>
      <c r="V1571" s="22">
        <v>0</v>
      </c>
      <c r="W1571" s="22">
        <v>0</v>
      </c>
      <c r="X1571" s="23">
        <v>0</v>
      </c>
      <c r="Y1571" s="23">
        <v>0</v>
      </c>
      <c r="Z1571" s="23">
        <v>0</v>
      </c>
      <c r="AA1571" s="14">
        <v>0</v>
      </c>
      <c r="AB1571" s="22">
        <v>1</v>
      </c>
      <c r="AC1571" s="22">
        <v>1</v>
      </c>
      <c r="AD1571" s="23">
        <v>631.86416310000004</v>
      </c>
      <c r="AE1571" s="23">
        <v>0.63186416300000003</v>
      </c>
      <c r="AF1571" s="23">
        <v>0.88334610000000002</v>
      </c>
      <c r="AG1571" s="14">
        <v>0.8</v>
      </c>
      <c r="AH1571" s="22">
        <v>0</v>
      </c>
      <c r="AI1571" s="23">
        <v>0</v>
      </c>
      <c r="AJ1571" s="23">
        <v>0</v>
      </c>
      <c r="AK1571" s="23">
        <v>0</v>
      </c>
      <c r="AL1571" s="14">
        <v>0</v>
      </c>
      <c r="AM1571" s="22">
        <v>385</v>
      </c>
      <c r="AN1571" s="23">
        <v>5417.95</v>
      </c>
      <c r="AO1571" s="23">
        <v>5.4179500000000003</v>
      </c>
      <c r="AP1571" s="23">
        <v>4.8481057989999998</v>
      </c>
      <c r="AQ1571" s="14">
        <v>4.37</v>
      </c>
      <c r="AR1571" s="22">
        <v>385</v>
      </c>
      <c r="AS1571" s="23">
        <v>5417.95</v>
      </c>
      <c r="AT1571" s="23">
        <v>5.4179500000000003</v>
      </c>
      <c r="AU1571" s="23">
        <v>4.8481057989999998</v>
      </c>
      <c r="AV1571" s="14">
        <v>4.37</v>
      </c>
      <c r="AW1571" s="22">
        <v>1</v>
      </c>
      <c r="AX1571" s="22">
        <v>2</v>
      </c>
      <c r="AY1571" s="23">
        <v>440</v>
      </c>
      <c r="AZ1571" s="23">
        <v>0.44</v>
      </c>
      <c r="BA1571" s="23">
        <v>2.1042399999999999</v>
      </c>
      <c r="BB1571" s="14">
        <v>1.9</v>
      </c>
      <c r="BC1571" s="22">
        <v>2</v>
      </c>
      <c r="BD1571" s="23">
        <v>4100</v>
      </c>
      <c r="BE1571" s="23">
        <v>4.0999999999999996</v>
      </c>
      <c r="BF1571" s="23">
        <v>5.6419117740000004</v>
      </c>
      <c r="BG1571" s="14">
        <v>5.08</v>
      </c>
      <c r="BH1571" s="22">
        <v>389</v>
      </c>
      <c r="BI1571" s="23">
        <v>10.59</v>
      </c>
      <c r="BJ1571" s="23">
        <v>13.48</v>
      </c>
      <c r="BK1571" s="14">
        <v>12.14</v>
      </c>
      <c r="BL1571" t="s">
        <v>563</v>
      </c>
    </row>
    <row r="1572" spans="1:64">
      <c r="A1572" t="s">
        <v>2500</v>
      </c>
      <c r="B1572" t="s">
        <v>2492</v>
      </c>
      <c r="C1572" t="s">
        <v>563</v>
      </c>
      <c r="D1572" s="111" t="s">
        <v>942</v>
      </c>
      <c r="E1572" s="110">
        <v>2022</v>
      </c>
      <c r="F1572" s="23"/>
      <c r="G1572" s="23"/>
      <c r="H1572" s="22">
        <v>14825</v>
      </c>
      <c r="I1572" s="34">
        <v>107.44475338654871</v>
      </c>
      <c r="J1572" s="22">
        <v>0</v>
      </c>
      <c r="K1572" s="22">
        <v>0</v>
      </c>
      <c r="L1572" s="23">
        <v>0</v>
      </c>
      <c r="M1572" s="23">
        <v>0</v>
      </c>
      <c r="N1572" s="23">
        <v>0</v>
      </c>
      <c r="O1572" s="14">
        <v>0</v>
      </c>
      <c r="P1572" s="22">
        <v>0</v>
      </c>
      <c r="Q1572" s="22">
        <v>0</v>
      </c>
      <c r="R1572" s="23">
        <v>0</v>
      </c>
      <c r="S1572" s="23">
        <v>0</v>
      </c>
      <c r="T1572" s="23">
        <v>0</v>
      </c>
      <c r="U1572" s="14">
        <v>0</v>
      </c>
      <c r="V1572" s="22">
        <v>0</v>
      </c>
      <c r="W1572" s="22">
        <v>0</v>
      </c>
      <c r="X1572" s="23">
        <v>0</v>
      </c>
      <c r="Y1572" s="23">
        <v>0</v>
      </c>
      <c r="Z1572" s="23">
        <v>0</v>
      </c>
      <c r="AA1572" s="14">
        <v>0</v>
      </c>
      <c r="AB1572" s="22">
        <v>1</v>
      </c>
      <c r="AC1572" s="22">
        <v>1</v>
      </c>
      <c r="AD1572" s="23">
        <v>635.32360515021503</v>
      </c>
      <c r="AE1572" s="23">
        <v>0.63532360515021502</v>
      </c>
      <c r="AF1572" s="23">
        <v>0.88818240000000004</v>
      </c>
      <c r="AG1572" s="14">
        <v>0.82664101503833309</v>
      </c>
      <c r="AH1572" s="22">
        <v>0</v>
      </c>
      <c r="AI1572" s="23">
        <v>0</v>
      </c>
      <c r="AJ1572" s="23">
        <v>0</v>
      </c>
      <c r="AK1572" s="23">
        <v>0</v>
      </c>
      <c r="AL1572" s="14">
        <v>0</v>
      </c>
      <c r="AM1572" s="22">
        <v>485</v>
      </c>
      <c r="AN1572" s="23">
        <v>6304.6899999999887</v>
      </c>
      <c r="AO1572" s="23">
        <v>6.3046900000000052</v>
      </c>
      <c r="AP1572" s="23">
        <v>6.4582969517389781</v>
      </c>
      <c r="AQ1572" s="14">
        <v>6.0108071806021837</v>
      </c>
      <c r="AR1572" s="22">
        <v>485</v>
      </c>
      <c r="AS1572" s="23">
        <v>6304.6899999999896</v>
      </c>
      <c r="AT1572" s="23">
        <v>6.3046900000000097</v>
      </c>
      <c r="AU1572" s="23">
        <v>6.4582969517389799</v>
      </c>
      <c r="AV1572" s="14">
        <v>6.0108071806021854</v>
      </c>
      <c r="AW1572" s="22">
        <v>1</v>
      </c>
      <c r="AX1572" s="22">
        <v>2</v>
      </c>
      <c r="AY1572" s="23">
        <v>440</v>
      </c>
      <c r="AZ1572" s="23">
        <v>0.44</v>
      </c>
      <c r="BA1572" s="23">
        <v>2.1042399999999999</v>
      </c>
      <c r="BB1572" s="14">
        <v>1.9584390430211878</v>
      </c>
      <c r="BC1572" s="22">
        <v>2</v>
      </c>
      <c r="BD1572" s="23">
        <v>4100</v>
      </c>
      <c r="BE1572" s="23">
        <v>4.0999999999999996</v>
      </c>
      <c r="BF1572" s="23">
        <v>6.3018601700211399</v>
      </c>
      <c r="BG1572" s="14">
        <v>5.865209767245914</v>
      </c>
      <c r="BH1572" s="22">
        <v>489</v>
      </c>
      <c r="BI1572" s="23">
        <v>11.480013605150226</v>
      </c>
      <c r="BJ1572" s="23">
        <v>15.75257952176012</v>
      </c>
      <c r="BK1572" s="14">
        <v>14.661097005907621</v>
      </c>
      <c r="BL1572" t="s">
        <v>563</v>
      </c>
    </row>
    <row r="1573" spans="1:64">
      <c r="A1573" t="s">
        <v>2501</v>
      </c>
      <c r="B1573" t="s">
        <v>2492</v>
      </c>
      <c r="C1573" t="s">
        <v>563</v>
      </c>
      <c r="D1573" t="s">
        <v>942</v>
      </c>
      <c r="E1573">
        <v>2023</v>
      </c>
      <c r="F1573">
        <v>50.52</v>
      </c>
      <c r="G1573">
        <v>8.94</v>
      </c>
      <c r="H1573">
        <v>14525</v>
      </c>
      <c r="I1573">
        <v>107.44475338654871</v>
      </c>
      <c r="J1573">
        <v>0</v>
      </c>
      <c r="K1573">
        <v>0</v>
      </c>
      <c r="L1573">
        <v>0</v>
      </c>
      <c r="M1573">
        <v>0</v>
      </c>
      <c r="N1573">
        <v>0</v>
      </c>
      <c r="O1573">
        <v>0</v>
      </c>
      <c r="P1573">
        <v>0</v>
      </c>
      <c r="Q1573">
        <v>0</v>
      </c>
      <c r="R1573">
        <v>0</v>
      </c>
      <c r="S1573">
        <v>0</v>
      </c>
      <c r="T1573">
        <v>0</v>
      </c>
      <c r="U1573">
        <v>0</v>
      </c>
      <c r="V1573">
        <v>0</v>
      </c>
      <c r="W1573">
        <v>0</v>
      </c>
      <c r="X1573">
        <v>0</v>
      </c>
      <c r="Y1573">
        <v>0</v>
      </c>
      <c r="Z1573">
        <v>0</v>
      </c>
      <c r="AA1573">
        <v>0</v>
      </c>
      <c r="AB1573">
        <v>1</v>
      </c>
      <c r="AC1573">
        <v>1</v>
      </c>
      <c r="AD1573">
        <v>625.61244206008598</v>
      </c>
      <c r="AE1573">
        <v>0.62561244206008604</v>
      </c>
      <c r="AF1573">
        <v>0.87460619399999995</v>
      </c>
      <c r="AG1573">
        <v>0.81400549252830634</v>
      </c>
      <c r="AL1573">
        <v>0</v>
      </c>
      <c r="AM1573">
        <v>670</v>
      </c>
      <c r="AN1573">
        <v>9036.7039999999997</v>
      </c>
      <c r="AO1573">
        <v>9.0367040000000003</v>
      </c>
      <c r="AP1573">
        <v>8.4763129999999993</v>
      </c>
      <c r="AQ1573">
        <v>7.888996654406367</v>
      </c>
      <c r="AR1573">
        <v>737</v>
      </c>
      <c r="AS1573">
        <v>9084.6140000000105</v>
      </c>
      <c r="AT1573">
        <v>9.0846140000000108</v>
      </c>
      <c r="AU1573">
        <v>8.5212519724984102</v>
      </c>
      <c r="AV1573">
        <v>7.9308218446385377</v>
      </c>
      <c r="AW1573">
        <v>1</v>
      </c>
      <c r="AX1573">
        <v>2</v>
      </c>
      <c r="AY1573">
        <v>440</v>
      </c>
      <c r="AZ1573">
        <v>0.44</v>
      </c>
      <c r="BA1573">
        <v>2.1042399999999999</v>
      </c>
      <c r="BB1573">
        <v>1.958439043021188</v>
      </c>
      <c r="BC1573">
        <v>2</v>
      </c>
      <c r="BD1573">
        <v>4100</v>
      </c>
      <c r="BE1573">
        <v>4.0999999999999996</v>
      </c>
      <c r="BF1573">
        <v>7.5247060000000001</v>
      </c>
      <c r="BG1573">
        <v>7.0033256746643877</v>
      </c>
      <c r="BH1573">
        <v>741</v>
      </c>
      <c r="BI1573">
        <v>14.250226442060098</v>
      </c>
      <c r="BJ1573">
        <v>19.024804166498409</v>
      </c>
      <c r="BK1573">
        <v>17.706592054852418</v>
      </c>
      <c r="BL1573" t="s">
        <v>563</v>
      </c>
    </row>
    <row r="1574" spans="1:64">
      <c r="A1574" t="s">
        <v>2502</v>
      </c>
      <c r="B1574" t="s">
        <v>2492</v>
      </c>
      <c r="C1574" t="s">
        <v>563</v>
      </c>
      <c r="D1574" t="s">
        <v>942</v>
      </c>
      <c r="E1574">
        <v>2024</v>
      </c>
      <c r="F1574">
        <v>50.52</v>
      </c>
      <c r="G1574">
        <v>8.94</v>
      </c>
      <c r="H1574">
        <v>14480</v>
      </c>
      <c r="I1574">
        <v>99.290781184549843</v>
      </c>
      <c r="J1574">
        <v>0</v>
      </c>
      <c r="K1574">
        <v>0</v>
      </c>
      <c r="L1574">
        <v>0</v>
      </c>
      <c r="M1574">
        <v>0</v>
      </c>
      <c r="N1574">
        <v>0</v>
      </c>
      <c r="O1574">
        <v>0</v>
      </c>
      <c r="P1574">
        <v>0</v>
      </c>
      <c r="Q1574">
        <v>0</v>
      </c>
      <c r="R1574">
        <v>0</v>
      </c>
      <c r="S1574">
        <v>0</v>
      </c>
      <c r="T1574">
        <v>0</v>
      </c>
      <c r="U1574">
        <v>0</v>
      </c>
      <c r="V1574">
        <v>0</v>
      </c>
      <c r="W1574">
        <v>0</v>
      </c>
      <c r="X1574">
        <v>0</v>
      </c>
      <c r="Y1574">
        <v>0</v>
      </c>
      <c r="Z1574">
        <v>0</v>
      </c>
      <c r="AA1574">
        <v>0</v>
      </c>
      <c r="AB1574">
        <v>1</v>
      </c>
      <c r="AC1574">
        <v>2</v>
      </c>
      <c r="AD1574">
        <v>136</v>
      </c>
      <c r="AE1574">
        <v>0.13600000000000001</v>
      </c>
      <c r="AF1574">
        <v>0.82756590000000008</v>
      </c>
      <c r="AG1574">
        <v>0.83347707624720901</v>
      </c>
      <c r="AH1574">
        <v>3</v>
      </c>
      <c r="AI1574">
        <v>27.48</v>
      </c>
      <c r="AJ1574">
        <v>2.7479999999999997E-2</v>
      </c>
      <c r="AK1574">
        <v>2.478541590517536E-2</v>
      </c>
      <c r="AL1574">
        <v>2.4962454328068172E-2</v>
      </c>
      <c r="AM1574">
        <v>817</v>
      </c>
      <c r="AN1574">
        <v>11580.877999999984</v>
      </c>
      <c r="AO1574">
        <v>11.580877999999981</v>
      </c>
      <c r="AP1574">
        <v>10.445301229151939</v>
      </c>
      <c r="AQ1574">
        <v>10.519910413170646</v>
      </c>
      <c r="AR1574">
        <v>1012</v>
      </c>
      <c r="AS1574">
        <v>11782.16099999996</v>
      </c>
      <c r="AT1574">
        <v>11.782160999999977</v>
      </c>
      <c r="AU1574">
        <v>10.626847185106852</v>
      </c>
      <c r="AV1574">
        <v>10.702753124033679</v>
      </c>
      <c r="AW1574">
        <v>1</v>
      </c>
      <c r="AX1574">
        <v>2</v>
      </c>
      <c r="AY1574">
        <v>440</v>
      </c>
      <c r="AZ1574">
        <v>0.44</v>
      </c>
      <c r="BA1574">
        <v>2.1042399999999999</v>
      </c>
      <c r="BB1574">
        <v>2.1192702634586889</v>
      </c>
      <c r="BC1574">
        <v>2</v>
      </c>
      <c r="BD1574">
        <v>4100</v>
      </c>
      <c r="BE1574">
        <v>4.0999999999999996</v>
      </c>
      <c r="BF1574">
        <v>6.5994839562849679</v>
      </c>
      <c r="BG1574">
        <v>6.6466230576015262</v>
      </c>
      <c r="BH1574">
        <v>1016</v>
      </c>
      <c r="BI1574">
        <v>16.458160999999976</v>
      </c>
      <c r="BJ1574">
        <v>20.158137041391818</v>
      </c>
      <c r="BK1574">
        <v>20.302123521341102</v>
      </c>
      <c r="BL1574" t="s">
        <v>563</v>
      </c>
    </row>
    <row r="1575" spans="1:64">
      <c r="A1575" t="s">
        <v>2503</v>
      </c>
      <c r="B1575" t="s">
        <v>2504</v>
      </c>
      <c r="C1575" t="s">
        <v>564</v>
      </c>
      <c r="D1575" t="s">
        <v>942</v>
      </c>
      <c r="E1575">
        <v>2012</v>
      </c>
      <c r="F1575" s="23">
        <v>85.88</v>
      </c>
      <c r="G1575" s="23">
        <v>14.62</v>
      </c>
      <c r="H1575" s="22">
        <v>21071</v>
      </c>
      <c r="I1575" s="34">
        <v>177.72490999999999</v>
      </c>
      <c r="J1575" s="22">
        <v>1</v>
      </c>
      <c r="K1575" s="22" t="s">
        <v>782</v>
      </c>
      <c r="L1575" s="23">
        <v>1826</v>
      </c>
      <c r="M1575" s="23">
        <v>1.8260000000000001</v>
      </c>
      <c r="N1575" s="23">
        <v>6.560028</v>
      </c>
      <c r="O1575" s="14">
        <v>3.6911134179221134</v>
      </c>
      <c r="P1575" s="22">
        <v>1</v>
      </c>
      <c r="Q1575" s="22" t="s">
        <v>782</v>
      </c>
      <c r="R1575" s="23">
        <v>1564</v>
      </c>
      <c r="S1575" s="23">
        <v>1.5640000000000001</v>
      </c>
      <c r="T1575" s="23">
        <v>4.1980760000000004</v>
      </c>
      <c r="U1575" s="14">
        <v>2.3621202002578028</v>
      </c>
      <c r="V1575" s="22">
        <v>0</v>
      </c>
      <c r="W1575" s="22" t="s">
        <v>782</v>
      </c>
      <c r="X1575" s="23">
        <v>0</v>
      </c>
      <c r="Y1575" s="23">
        <v>0</v>
      </c>
      <c r="Z1575" s="23">
        <v>0</v>
      </c>
      <c r="AA1575" s="14">
        <v>0</v>
      </c>
      <c r="AB1575" s="22">
        <v>0</v>
      </c>
      <c r="AC1575" s="22" t="s">
        <v>782</v>
      </c>
      <c r="AD1575" s="23">
        <v>0</v>
      </c>
      <c r="AE1575" s="23">
        <v>0</v>
      </c>
      <c r="AF1575" s="23">
        <v>0</v>
      </c>
      <c r="AG1575" s="14">
        <v>0</v>
      </c>
      <c r="AH1575" s="22" t="s">
        <v>782</v>
      </c>
      <c r="AI1575" s="23" t="s">
        <v>782</v>
      </c>
      <c r="AJ1575" s="23" t="s">
        <v>782</v>
      </c>
      <c r="AK1575" s="23" t="s">
        <v>782</v>
      </c>
      <c r="AL1575" s="14" t="s">
        <v>782</v>
      </c>
      <c r="AM1575" s="22" t="s">
        <v>782</v>
      </c>
      <c r="AN1575" s="23" t="s">
        <v>782</v>
      </c>
      <c r="AO1575" s="23" t="s">
        <v>782</v>
      </c>
      <c r="AP1575" s="23" t="s">
        <v>782</v>
      </c>
      <c r="AQ1575" s="14" t="s">
        <v>782</v>
      </c>
      <c r="AR1575" s="22">
        <v>352</v>
      </c>
      <c r="AS1575" s="23">
        <v>6022.7099999999955</v>
      </c>
      <c r="AT1575" s="23">
        <v>6.0227099999999956</v>
      </c>
      <c r="AU1575" s="23">
        <v>4.5189979999999998</v>
      </c>
      <c r="AV1575" s="14">
        <v>2.5426925240811764</v>
      </c>
      <c r="AW1575" s="22">
        <v>0</v>
      </c>
      <c r="AX1575" s="22" t="s">
        <v>782</v>
      </c>
      <c r="AY1575" s="23">
        <v>0</v>
      </c>
      <c r="AZ1575" s="23">
        <v>0</v>
      </c>
      <c r="BA1575" s="23">
        <v>0</v>
      </c>
      <c r="BB1575" s="14">
        <v>0</v>
      </c>
      <c r="BC1575" s="22">
        <v>0</v>
      </c>
      <c r="BD1575" s="23">
        <v>0</v>
      </c>
      <c r="BE1575" s="23">
        <v>0</v>
      </c>
      <c r="BF1575" s="23">
        <v>0</v>
      </c>
      <c r="BG1575" s="14">
        <v>0</v>
      </c>
      <c r="BH1575" s="22">
        <v>354</v>
      </c>
      <c r="BI1575" s="23">
        <v>9.4127099999999952</v>
      </c>
      <c r="BJ1575" s="23">
        <v>15.277102000000001</v>
      </c>
      <c r="BK1575" s="14">
        <v>8.5959261422610922</v>
      </c>
      <c r="BL1575" t="s">
        <v>564</v>
      </c>
    </row>
    <row r="1576" spans="1:64">
      <c r="A1576" t="s">
        <v>2505</v>
      </c>
      <c r="B1576" t="s">
        <v>2504</v>
      </c>
      <c r="C1576" t="s">
        <v>564</v>
      </c>
      <c r="D1576" t="s">
        <v>942</v>
      </c>
      <c r="E1576">
        <v>2015</v>
      </c>
      <c r="F1576" s="23">
        <v>85.88</v>
      </c>
      <c r="G1576" s="23">
        <v>14.74</v>
      </c>
      <c r="H1576" s="22">
        <v>21382</v>
      </c>
      <c r="I1576" s="34">
        <v>172.89854042085489</v>
      </c>
      <c r="J1576" s="13">
        <v>2</v>
      </c>
      <c r="K1576" s="13">
        <v>2</v>
      </c>
      <c r="L1576" s="19">
        <v>1846</v>
      </c>
      <c r="M1576" s="35">
        <v>1.8460000000000001</v>
      </c>
      <c r="N1576" s="19">
        <v>11.041581296494485</v>
      </c>
      <c r="O1576" s="17">
        <v>6.3861622368922317</v>
      </c>
      <c r="P1576" s="36">
        <v>1</v>
      </c>
      <c r="Q1576" s="36">
        <v>1</v>
      </c>
      <c r="R1576" s="45">
        <v>1564</v>
      </c>
      <c r="S1576" s="27">
        <v>1.5640000000000001</v>
      </c>
      <c r="T1576" s="23">
        <v>6.7045789999999998</v>
      </c>
      <c r="U1576" s="17">
        <v>3.8777533828106852</v>
      </c>
      <c r="V1576" s="22">
        <v>0</v>
      </c>
      <c r="W1576" s="22">
        <v>0</v>
      </c>
      <c r="X1576" s="23">
        <v>0</v>
      </c>
      <c r="Y1576" s="27">
        <v>0</v>
      </c>
      <c r="Z1576" s="27">
        <v>0</v>
      </c>
      <c r="AA1576" s="14">
        <v>0</v>
      </c>
      <c r="AB1576" s="39">
        <v>2</v>
      </c>
      <c r="AC1576" s="22" t="s">
        <v>782</v>
      </c>
      <c r="AD1576" s="23">
        <v>0</v>
      </c>
      <c r="AE1576" s="23">
        <v>0</v>
      </c>
      <c r="AF1576" s="23">
        <v>0.76077876</v>
      </c>
      <c r="AG1576" s="14">
        <v>0.44001456469683159</v>
      </c>
      <c r="AH1576" s="22" t="s">
        <v>782</v>
      </c>
      <c r="AI1576" s="23" t="s">
        <v>782</v>
      </c>
      <c r="AJ1576" s="23" t="s">
        <v>782</v>
      </c>
      <c r="AK1576" s="23" t="s">
        <v>782</v>
      </c>
      <c r="AL1576" s="14" t="s">
        <v>782</v>
      </c>
      <c r="AM1576" s="22" t="s">
        <v>782</v>
      </c>
      <c r="AN1576" s="23" t="s">
        <v>782</v>
      </c>
      <c r="AO1576" s="23" t="s">
        <v>782</v>
      </c>
      <c r="AP1576" s="23" t="s">
        <v>782</v>
      </c>
      <c r="AQ1576" s="14" t="s">
        <v>782</v>
      </c>
      <c r="AR1576" s="40">
        <v>425</v>
      </c>
      <c r="AS1576" s="41">
        <v>7118.7749999999996</v>
      </c>
      <c r="AT1576" s="23">
        <v>7.1187749999999994</v>
      </c>
      <c r="AU1576" s="23">
        <v>6.3226309405117291</v>
      </c>
      <c r="AV1576" s="14">
        <v>3.6568446009559823</v>
      </c>
      <c r="AW1576" s="22">
        <v>0</v>
      </c>
      <c r="AX1576" s="22" t="s">
        <v>782</v>
      </c>
      <c r="AY1576" s="23">
        <v>0</v>
      </c>
      <c r="AZ1576" s="23">
        <v>0</v>
      </c>
      <c r="BA1576" s="23">
        <v>0</v>
      </c>
      <c r="BB1576" s="14">
        <v>0</v>
      </c>
      <c r="BC1576" s="42">
        <v>0</v>
      </c>
      <c r="BD1576" s="46">
        <v>0</v>
      </c>
      <c r="BE1576" s="44">
        <v>0</v>
      </c>
      <c r="BF1576" s="23">
        <v>0</v>
      </c>
      <c r="BG1576" s="14">
        <v>0</v>
      </c>
      <c r="BH1576" s="22">
        <v>430</v>
      </c>
      <c r="BI1576" s="23">
        <v>10.528775</v>
      </c>
      <c r="BJ1576" s="23">
        <v>24.829569997006214</v>
      </c>
      <c r="BK1576" s="14">
        <v>14.36077478535573</v>
      </c>
      <c r="BL1576" t="s">
        <v>564</v>
      </c>
    </row>
    <row r="1577" spans="1:64">
      <c r="A1577" t="s">
        <v>2506</v>
      </c>
      <c r="B1577" t="s">
        <v>2504</v>
      </c>
      <c r="C1577" t="s">
        <v>564</v>
      </c>
      <c r="D1577" t="s">
        <v>942</v>
      </c>
      <c r="E1577">
        <v>2016</v>
      </c>
      <c r="F1577" s="23">
        <v>85.88</v>
      </c>
      <c r="G1577" s="23">
        <v>14.86</v>
      </c>
      <c r="H1577" s="22">
        <v>21375</v>
      </c>
      <c r="I1577" s="34">
        <v>181.7986001635777</v>
      </c>
      <c r="J1577" s="13">
        <v>2</v>
      </c>
      <c r="K1577" s="13">
        <v>2</v>
      </c>
      <c r="L1577" s="19">
        <v>1846</v>
      </c>
      <c r="M1577" s="35">
        <v>1.8460000000000001</v>
      </c>
      <c r="N1577" s="19">
        <v>11.040925999999999</v>
      </c>
      <c r="O1577" s="17">
        <v>6.073163374231517</v>
      </c>
      <c r="P1577" s="13">
        <v>1</v>
      </c>
      <c r="Q1577" s="13">
        <v>1</v>
      </c>
      <c r="R1577" s="19">
        <v>1564</v>
      </c>
      <c r="S1577" s="27">
        <v>1.5640000000000001</v>
      </c>
      <c r="T1577" s="19">
        <v>7.1416554999999997</v>
      </c>
      <c r="U1577" s="17">
        <v>3.9283336029948095</v>
      </c>
      <c r="V1577" s="13">
        <v>0</v>
      </c>
      <c r="W1577" s="13">
        <v>0</v>
      </c>
      <c r="X1577" s="19">
        <v>0</v>
      </c>
      <c r="Y1577" s="27">
        <v>0</v>
      </c>
      <c r="Z1577" s="19">
        <v>0</v>
      </c>
      <c r="AA1577" s="14">
        <v>0</v>
      </c>
      <c r="AB1577" s="13">
        <v>2</v>
      </c>
      <c r="AC1577" s="22" t="s">
        <v>782</v>
      </c>
      <c r="AD1577" s="19">
        <v>0</v>
      </c>
      <c r="AE1577" s="23">
        <v>0</v>
      </c>
      <c r="AF1577" s="19">
        <v>0.42767289600000002</v>
      </c>
      <c r="AG1577" s="14">
        <v>0.23524542852100672</v>
      </c>
      <c r="AH1577" s="22" t="s">
        <v>782</v>
      </c>
      <c r="AI1577" s="23" t="s">
        <v>782</v>
      </c>
      <c r="AJ1577" s="23" t="s">
        <v>782</v>
      </c>
      <c r="AK1577" s="23" t="s">
        <v>782</v>
      </c>
      <c r="AL1577" s="14" t="s">
        <v>782</v>
      </c>
      <c r="AM1577" s="22" t="s">
        <v>782</v>
      </c>
      <c r="AN1577" s="23" t="s">
        <v>782</v>
      </c>
      <c r="AO1577" s="23" t="s">
        <v>782</v>
      </c>
      <c r="AP1577" s="23" t="s">
        <v>782</v>
      </c>
      <c r="AQ1577" s="14" t="s">
        <v>782</v>
      </c>
      <c r="AR1577" s="13">
        <v>441</v>
      </c>
      <c r="AS1577" s="19">
        <v>7230.5249999999978</v>
      </c>
      <c r="AT1577" s="23">
        <v>7.2305249999999974</v>
      </c>
      <c r="AU1577" s="19">
        <v>6.4207062000000024</v>
      </c>
      <c r="AV1577" s="14">
        <v>3.5317687783199743</v>
      </c>
      <c r="AW1577" s="13">
        <v>0</v>
      </c>
      <c r="AX1577" s="22" t="s">
        <v>782</v>
      </c>
      <c r="AY1577" s="19">
        <v>0</v>
      </c>
      <c r="AZ1577" s="23">
        <v>0</v>
      </c>
      <c r="BA1577" s="19">
        <v>0</v>
      </c>
      <c r="BB1577" s="14">
        <v>0</v>
      </c>
      <c r="BC1577" s="13">
        <v>0</v>
      </c>
      <c r="BD1577" s="19">
        <v>0</v>
      </c>
      <c r="BE1577" s="44">
        <v>0</v>
      </c>
      <c r="BF1577" s="19">
        <v>0</v>
      </c>
      <c r="BG1577" s="14">
        <v>0</v>
      </c>
      <c r="BH1577" s="22">
        <v>446</v>
      </c>
      <c r="BI1577" s="23">
        <v>10.640524999999997</v>
      </c>
      <c r="BJ1577" s="23">
        <v>25.030960596</v>
      </c>
      <c r="BK1577" s="14">
        <v>13.768511184067307</v>
      </c>
      <c r="BL1577" t="s">
        <v>564</v>
      </c>
    </row>
    <row r="1578" spans="1:64">
      <c r="A1578" t="s">
        <v>2507</v>
      </c>
      <c r="B1578" t="s">
        <v>2504</v>
      </c>
      <c r="C1578" t="s">
        <v>564</v>
      </c>
      <c r="D1578" t="s">
        <v>942</v>
      </c>
      <c r="E1578">
        <v>2017</v>
      </c>
      <c r="F1578" s="23">
        <v>85.88</v>
      </c>
      <c r="G1578" s="23">
        <v>14.87</v>
      </c>
      <c r="H1578" s="22">
        <v>21513</v>
      </c>
      <c r="I1578" s="34">
        <v>168.98484010894518</v>
      </c>
      <c r="J1578" s="13">
        <v>2</v>
      </c>
      <c r="K1578" s="13">
        <v>2</v>
      </c>
      <c r="L1578" s="19">
        <v>1846</v>
      </c>
      <c r="M1578" s="19">
        <v>1.8460000000000001</v>
      </c>
      <c r="N1578" s="19">
        <v>11.040925999999999</v>
      </c>
      <c r="O1578" s="17">
        <v>6.5336784014955853</v>
      </c>
      <c r="P1578" s="13">
        <v>1</v>
      </c>
      <c r="Q1578" s="13">
        <v>1</v>
      </c>
      <c r="R1578" s="19">
        <v>1495</v>
      </c>
      <c r="S1578" s="19">
        <v>1.4950000000000001</v>
      </c>
      <c r="T1578" s="19">
        <v>3.514745</v>
      </c>
      <c r="U1578" s="17">
        <v>2.0799173450908559</v>
      </c>
      <c r="V1578" s="13">
        <v>0</v>
      </c>
      <c r="W1578" s="13">
        <v>0</v>
      </c>
      <c r="X1578" s="19">
        <v>0</v>
      </c>
      <c r="Y1578" s="19">
        <v>0</v>
      </c>
      <c r="Z1578" s="19">
        <v>0</v>
      </c>
      <c r="AA1578" s="14">
        <v>0</v>
      </c>
      <c r="AB1578" s="13">
        <v>2</v>
      </c>
      <c r="AC1578" s="22" t="s">
        <v>782</v>
      </c>
      <c r="AD1578" s="19">
        <v>0</v>
      </c>
      <c r="AE1578" s="19">
        <v>0</v>
      </c>
      <c r="AF1578" s="19">
        <v>0.71176612500000003</v>
      </c>
      <c r="AG1578" s="14">
        <v>0.42120117079207914</v>
      </c>
      <c r="AH1578" s="22" t="s">
        <v>782</v>
      </c>
      <c r="AI1578" s="23" t="s">
        <v>782</v>
      </c>
      <c r="AJ1578" s="23" t="s">
        <v>782</v>
      </c>
      <c r="AK1578" s="23" t="s">
        <v>782</v>
      </c>
      <c r="AL1578" s="14" t="s">
        <v>782</v>
      </c>
      <c r="AM1578" s="22" t="s">
        <v>782</v>
      </c>
      <c r="AN1578" s="23" t="s">
        <v>782</v>
      </c>
      <c r="AO1578" s="23" t="s">
        <v>782</v>
      </c>
      <c r="AP1578" s="23" t="s">
        <v>782</v>
      </c>
      <c r="AQ1578" s="14" t="s">
        <v>782</v>
      </c>
      <c r="AR1578" s="13">
        <v>461</v>
      </c>
      <c r="AS1578" s="19">
        <v>7392.849999999994</v>
      </c>
      <c r="AT1578" s="19">
        <v>7.3928500000000019</v>
      </c>
      <c r="AU1578" s="19">
        <v>6.5648508000000039</v>
      </c>
      <c r="AV1578" s="14">
        <v>3.8848755875187497</v>
      </c>
      <c r="AW1578" s="13">
        <v>0</v>
      </c>
      <c r="AX1578" s="22" t="s">
        <v>782</v>
      </c>
      <c r="AY1578" s="19">
        <v>0</v>
      </c>
      <c r="AZ1578" s="19">
        <v>0</v>
      </c>
      <c r="BA1578" s="19">
        <v>0</v>
      </c>
      <c r="BB1578" s="14">
        <v>0</v>
      </c>
      <c r="BC1578" s="13">
        <v>0</v>
      </c>
      <c r="BD1578" s="19">
        <v>0</v>
      </c>
      <c r="BE1578" s="19">
        <v>0</v>
      </c>
      <c r="BF1578" s="19">
        <v>0</v>
      </c>
      <c r="BG1578" s="14">
        <v>0</v>
      </c>
      <c r="BH1578" s="22">
        <v>466</v>
      </c>
      <c r="BI1578" s="23">
        <v>10.733850000000002</v>
      </c>
      <c r="BJ1578" s="23">
        <v>21.832287925000003</v>
      </c>
      <c r="BK1578" s="14">
        <v>12.919672504897271</v>
      </c>
      <c r="BL1578" t="s">
        <v>564</v>
      </c>
    </row>
    <row r="1579" spans="1:64">
      <c r="A1579" t="s">
        <v>2508</v>
      </c>
      <c r="B1579" t="s">
        <v>2504</v>
      </c>
      <c r="C1579" t="s">
        <v>564</v>
      </c>
      <c r="D1579" t="s">
        <v>942</v>
      </c>
      <c r="E1579">
        <v>2018</v>
      </c>
      <c r="F1579" s="23">
        <v>85.88</v>
      </c>
      <c r="G1579" s="23">
        <v>14.95</v>
      </c>
      <c r="H1579" s="22">
        <v>21396</v>
      </c>
      <c r="I1579" s="34">
        <v>168.99685040319596</v>
      </c>
      <c r="J1579" s="13">
        <v>2</v>
      </c>
      <c r="K1579" s="13">
        <v>2</v>
      </c>
      <c r="L1579" s="19">
        <v>1846</v>
      </c>
      <c r="M1579" s="19">
        <v>1.8460000000000001</v>
      </c>
      <c r="N1579" s="19">
        <v>11.040925999999999</v>
      </c>
      <c r="O1579" s="17">
        <v>6.5332140650304096</v>
      </c>
      <c r="P1579" s="13">
        <v>1</v>
      </c>
      <c r="Q1579" s="13">
        <v>1</v>
      </c>
      <c r="R1579" s="19">
        <v>1495</v>
      </c>
      <c r="S1579" s="19">
        <v>1.4950000000000001</v>
      </c>
      <c r="T1579" s="19">
        <v>6.3329962499999999</v>
      </c>
      <c r="U1579" s="17">
        <v>3.7474048983105983</v>
      </c>
      <c r="V1579" s="13">
        <v>0</v>
      </c>
      <c r="W1579" s="13">
        <v>0</v>
      </c>
      <c r="X1579" s="19">
        <v>0</v>
      </c>
      <c r="Y1579" s="19">
        <v>0</v>
      </c>
      <c r="Z1579" s="19">
        <v>0</v>
      </c>
      <c r="AA1579" s="14">
        <v>0</v>
      </c>
      <c r="AB1579" s="13">
        <v>2</v>
      </c>
      <c r="AC1579" s="22" t="s">
        <v>782</v>
      </c>
      <c r="AD1579" s="19">
        <v>0</v>
      </c>
      <c r="AE1579" s="19">
        <v>0</v>
      </c>
      <c r="AF1579" s="19">
        <v>0.43775913299999991</v>
      </c>
      <c r="AG1579" s="14">
        <v>0.259033900309731</v>
      </c>
      <c r="AH1579" s="22" t="s">
        <v>782</v>
      </c>
      <c r="AI1579" s="23" t="s">
        <v>782</v>
      </c>
      <c r="AJ1579" s="23" t="s">
        <v>782</v>
      </c>
      <c r="AK1579" s="23" t="s">
        <v>782</v>
      </c>
      <c r="AL1579" s="14" t="s">
        <v>782</v>
      </c>
      <c r="AM1579" s="22" t="s">
        <v>782</v>
      </c>
      <c r="AN1579" s="23" t="s">
        <v>782</v>
      </c>
      <c r="AO1579" s="23" t="s">
        <v>782</v>
      </c>
      <c r="AP1579" s="23" t="s">
        <v>782</v>
      </c>
      <c r="AQ1579" s="14" t="s">
        <v>782</v>
      </c>
      <c r="AR1579" s="13">
        <v>484</v>
      </c>
      <c r="AS1579" s="19">
        <v>7580.8099999999931</v>
      </c>
      <c r="AT1579" s="19">
        <v>7.5808100000000014</v>
      </c>
      <c r="AU1579" s="19">
        <v>6.7317592800000075</v>
      </c>
      <c r="AV1579" s="14">
        <v>3.9833637514185884</v>
      </c>
      <c r="AW1579" s="13">
        <v>0</v>
      </c>
      <c r="AX1579" s="22" t="s">
        <v>782</v>
      </c>
      <c r="AY1579" s="19">
        <v>0</v>
      </c>
      <c r="AZ1579" s="19">
        <v>0</v>
      </c>
      <c r="BA1579" s="19">
        <v>0</v>
      </c>
      <c r="BB1579" s="14">
        <v>0</v>
      </c>
      <c r="BC1579" s="13">
        <v>0</v>
      </c>
      <c r="BD1579" s="19">
        <v>0</v>
      </c>
      <c r="BE1579" s="19">
        <v>0</v>
      </c>
      <c r="BF1579" s="19">
        <v>0</v>
      </c>
      <c r="BG1579" s="14">
        <v>0</v>
      </c>
      <c r="BH1579" s="22">
        <v>489</v>
      </c>
      <c r="BI1579" s="23">
        <v>10.921810000000001</v>
      </c>
      <c r="BJ1579" s="23">
        <v>24.543440663000005</v>
      </c>
      <c r="BK1579" s="14">
        <v>14.523016615069327</v>
      </c>
      <c r="BL1579" t="s">
        <v>564</v>
      </c>
    </row>
    <row r="1580" spans="1:64">
      <c r="A1580" t="s">
        <v>2509</v>
      </c>
      <c r="B1580" t="s">
        <v>2504</v>
      </c>
      <c r="C1580" t="s">
        <v>564</v>
      </c>
      <c r="D1580" t="s">
        <v>942</v>
      </c>
      <c r="E1580">
        <v>2019</v>
      </c>
      <c r="F1580" s="23">
        <v>85.88</v>
      </c>
      <c r="G1580" s="23">
        <v>15.01</v>
      </c>
      <c r="H1580" s="22">
        <v>21315</v>
      </c>
      <c r="I1580" s="34">
        <v>171.5722232033624</v>
      </c>
      <c r="J1580" s="22">
        <v>2</v>
      </c>
      <c r="K1580" s="22">
        <v>2</v>
      </c>
      <c r="L1580" s="23">
        <v>1846</v>
      </c>
      <c r="M1580" s="23">
        <v>1.8460000000000001</v>
      </c>
      <c r="N1580" s="23">
        <v>11.040925999999999</v>
      </c>
      <c r="O1580" s="14">
        <v>6.4351477143904159</v>
      </c>
      <c r="P1580" s="22">
        <v>1</v>
      </c>
      <c r="Q1580" s="22">
        <v>1</v>
      </c>
      <c r="R1580" s="23">
        <v>1495</v>
      </c>
      <c r="S1580" s="23">
        <v>1.4950000000000001</v>
      </c>
      <c r="T1580" s="23">
        <v>4.8460000000000001</v>
      </c>
      <c r="U1580" s="14">
        <v>2.8244665188351012</v>
      </c>
      <c r="V1580" s="22">
        <v>0</v>
      </c>
      <c r="W1580" s="22">
        <v>0</v>
      </c>
      <c r="X1580" s="23">
        <v>0</v>
      </c>
      <c r="Y1580" s="23">
        <v>0</v>
      </c>
      <c r="Z1580" s="23">
        <v>0</v>
      </c>
      <c r="AA1580" s="14">
        <v>0</v>
      </c>
      <c r="AB1580" s="22">
        <v>2</v>
      </c>
      <c r="AC1580" s="22">
        <v>2</v>
      </c>
      <c r="AD1580" s="23">
        <v>284.16773390557933</v>
      </c>
      <c r="AE1580" s="23">
        <v>0.28416773390557931</v>
      </c>
      <c r="AF1580" s="23">
        <v>0.39726649199999992</v>
      </c>
      <c r="AG1580" s="14">
        <v>0.23154475974186389</v>
      </c>
      <c r="AH1580" s="22">
        <v>2</v>
      </c>
      <c r="AI1580" s="23">
        <v>114.158</v>
      </c>
      <c r="AJ1580" s="23">
        <v>0.11415800000000001</v>
      </c>
      <c r="AK1580" s="23">
        <v>0.101372304</v>
      </c>
      <c r="AL1580" s="14">
        <v>5.9084333178946263E-2</v>
      </c>
      <c r="AM1580" s="22">
        <v>516</v>
      </c>
      <c r="AN1580" s="23">
        <v>7998.1219999999912</v>
      </c>
      <c r="AO1580" s="23">
        <v>7.9981220000000031</v>
      </c>
      <c r="AP1580" s="23">
        <v>7.1023323360000061</v>
      </c>
      <c r="AQ1580" s="14">
        <v>4.1395583757061312</v>
      </c>
      <c r="AR1580" s="22">
        <v>518</v>
      </c>
      <c r="AS1580" s="23">
        <v>8112.2799999999916</v>
      </c>
      <c r="AT1580" s="23">
        <v>8.1122800000000037</v>
      </c>
      <c r="AU1580" s="23">
        <v>7.203704640000006</v>
      </c>
      <c r="AV1580" s="14">
        <v>4.1986427088850773</v>
      </c>
      <c r="AW1580" s="22">
        <v>0</v>
      </c>
      <c r="AX1580" s="22" t="s">
        <v>782</v>
      </c>
      <c r="AY1580" s="23">
        <v>0</v>
      </c>
      <c r="AZ1580" s="23">
        <v>0</v>
      </c>
      <c r="BA1580" s="23">
        <v>0</v>
      </c>
      <c r="BB1580" s="14">
        <v>0</v>
      </c>
      <c r="BC1580" s="22">
        <v>0</v>
      </c>
      <c r="BD1580" s="23">
        <v>0</v>
      </c>
      <c r="BE1580" s="23">
        <v>0</v>
      </c>
      <c r="BF1580" s="23">
        <v>0</v>
      </c>
      <c r="BG1580" s="14">
        <v>0</v>
      </c>
      <c r="BH1580" s="22">
        <v>523</v>
      </c>
      <c r="BI1580" s="23">
        <v>11.737447733905583</v>
      </c>
      <c r="BJ1580" s="23">
        <v>23.487897132000004</v>
      </c>
      <c r="BK1580" s="14">
        <v>13.689801701852458</v>
      </c>
      <c r="BL1580" t="s">
        <v>564</v>
      </c>
    </row>
    <row r="1581" spans="1:64">
      <c r="A1581" t="s">
        <v>2510</v>
      </c>
      <c r="B1581" t="s">
        <v>2504</v>
      </c>
      <c r="C1581" t="s">
        <v>564</v>
      </c>
      <c r="D1581" t="s">
        <v>942</v>
      </c>
      <c r="E1581">
        <v>2020</v>
      </c>
      <c r="F1581" s="23">
        <v>85.88</v>
      </c>
      <c r="G1581" s="23">
        <v>15.04</v>
      </c>
      <c r="H1581" s="22">
        <v>21430</v>
      </c>
      <c r="I1581" s="34">
        <v>171.63366207865832</v>
      </c>
      <c r="J1581" s="22">
        <v>2</v>
      </c>
      <c r="K1581" s="22">
        <v>2</v>
      </c>
      <c r="L1581" s="23">
        <v>1846</v>
      </c>
      <c r="M1581" s="23">
        <v>1.8460000000000001</v>
      </c>
      <c r="N1581" s="23">
        <v>11.040925999999999</v>
      </c>
      <c r="O1581" s="14">
        <v>6.4328441555596667</v>
      </c>
      <c r="P1581" s="22">
        <v>1</v>
      </c>
      <c r="Q1581" s="22">
        <v>1</v>
      </c>
      <c r="R1581" s="23">
        <v>1495</v>
      </c>
      <c r="S1581" s="23">
        <v>1.4950000000000001</v>
      </c>
      <c r="T1581" s="23">
        <v>3.4929999999999999</v>
      </c>
      <c r="U1581" s="14">
        <v>2.035148558677951</v>
      </c>
      <c r="V1581" s="22">
        <v>0</v>
      </c>
      <c r="W1581" s="22">
        <v>0</v>
      </c>
      <c r="X1581" s="23">
        <v>0</v>
      </c>
      <c r="Y1581" s="23">
        <v>0</v>
      </c>
      <c r="Z1581" s="23">
        <v>0</v>
      </c>
      <c r="AA1581" s="14">
        <v>0</v>
      </c>
      <c r="AB1581" s="22">
        <v>2</v>
      </c>
      <c r="AC1581" s="22">
        <v>2</v>
      </c>
      <c r="AD1581" s="23">
        <v>296.52865236051503</v>
      </c>
      <c r="AE1581" s="23">
        <v>0.29652865236051501</v>
      </c>
      <c r="AF1581" s="23">
        <v>0.41454705599999997</v>
      </c>
      <c r="AG1581" s="14">
        <v>0.24153015846624329</v>
      </c>
      <c r="AH1581" s="22">
        <v>2</v>
      </c>
      <c r="AI1581" s="23">
        <v>114.158</v>
      </c>
      <c r="AJ1581" s="23">
        <v>0.11415800000000001</v>
      </c>
      <c r="AK1581" s="23">
        <v>0.101372304</v>
      </c>
      <c r="AL1581" s="14">
        <v>5.9063183044793327E-2</v>
      </c>
      <c r="AM1581" s="22">
        <v>591</v>
      </c>
      <c r="AN1581" s="23">
        <v>8936.7519999999877</v>
      </c>
      <c r="AO1581" s="23">
        <v>8.936752000000002</v>
      </c>
      <c r="AP1581" s="23">
        <v>7.9358357760000082</v>
      </c>
      <c r="AQ1581" s="14">
        <v>4.6237059093705524</v>
      </c>
      <c r="AR1581" s="22">
        <v>593</v>
      </c>
      <c r="AS1581" s="23">
        <v>9050.9099999999871</v>
      </c>
      <c r="AT1581" s="23">
        <v>9.0509100000000018</v>
      </c>
      <c r="AU1581" s="23">
        <v>8.0372080800000081</v>
      </c>
      <c r="AV1581" s="14">
        <v>4.6827690924153442</v>
      </c>
      <c r="AW1581" s="22">
        <v>0</v>
      </c>
      <c r="AX1581" s="22">
        <v>0</v>
      </c>
      <c r="AY1581" s="23">
        <v>0</v>
      </c>
      <c r="AZ1581" s="23">
        <v>0</v>
      </c>
      <c r="BA1581" s="23">
        <v>0</v>
      </c>
      <c r="BB1581" s="14">
        <v>0</v>
      </c>
      <c r="BC1581" s="22">
        <v>0</v>
      </c>
      <c r="BD1581" s="23">
        <v>0</v>
      </c>
      <c r="BE1581" s="23">
        <v>0</v>
      </c>
      <c r="BF1581" s="23">
        <v>0</v>
      </c>
      <c r="BG1581" s="14">
        <v>0</v>
      </c>
      <c r="BH1581" s="22">
        <v>598</v>
      </c>
      <c r="BI1581" s="23">
        <v>12.688438652360517</v>
      </c>
      <c r="BJ1581" s="23">
        <v>22.985681136000007</v>
      </c>
      <c r="BK1581" s="14">
        <v>13.392291965119206</v>
      </c>
      <c r="BL1581" t="s">
        <v>564</v>
      </c>
    </row>
    <row r="1582" spans="1:64">
      <c r="A1582" t="s">
        <v>2511</v>
      </c>
      <c r="B1582" t="s">
        <v>2504</v>
      </c>
      <c r="C1582" t="s">
        <v>564</v>
      </c>
      <c r="D1582" t="s">
        <v>942</v>
      </c>
      <c r="E1582">
        <v>2021</v>
      </c>
      <c r="F1582" s="23">
        <v>85.88</v>
      </c>
      <c r="G1582" s="23">
        <v>15.19</v>
      </c>
      <c r="H1582" s="22">
        <v>21366</v>
      </c>
      <c r="I1582" s="34">
        <v>160.68</v>
      </c>
      <c r="J1582" s="22">
        <v>3</v>
      </c>
      <c r="K1582" s="22">
        <v>5</v>
      </c>
      <c r="L1582" s="23">
        <v>1945</v>
      </c>
      <c r="M1582" s="23">
        <v>1.9450000000000001</v>
      </c>
      <c r="N1582" s="23">
        <v>11.633044999999999</v>
      </c>
      <c r="O1582" s="14">
        <v>7.24</v>
      </c>
      <c r="P1582" s="22">
        <v>1</v>
      </c>
      <c r="Q1582" s="22">
        <v>1</v>
      </c>
      <c r="R1582" s="23">
        <v>1495</v>
      </c>
      <c r="S1582" s="23">
        <v>1.4950000000000001</v>
      </c>
      <c r="T1582" s="23">
        <v>3.9449999999999998</v>
      </c>
      <c r="U1582" s="14">
        <v>2.46</v>
      </c>
      <c r="V1582" s="22">
        <v>0</v>
      </c>
      <c r="W1582" s="22">
        <v>0</v>
      </c>
      <c r="X1582" s="23">
        <v>0</v>
      </c>
      <c r="Y1582" s="23">
        <v>0</v>
      </c>
      <c r="Z1582" s="23">
        <v>0</v>
      </c>
      <c r="AA1582" s="14">
        <v>0</v>
      </c>
      <c r="AB1582" s="22">
        <v>2</v>
      </c>
      <c r="AC1582" s="22">
        <v>2</v>
      </c>
      <c r="AD1582" s="23">
        <v>205.9816094</v>
      </c>
      <c r="AE1582" s="23">
        <v>0.20598160900000001</v>
      </c>
      <c r="AF1582" s="23">
        <v>0.28796229000000001</v>
      </c>
      <c r="AG1582" s="14">
        <v>0.18</v>
      </c>
      <c r="AH1582" s="22">
        <v>2</v>
      </c>
      <c r="AI1582" s="23">
        <v>114.158</v>
      </c>
      <c r="AJ1582" s="23">
        <v>0.114158</v>
      </c>
      <c r="AK1582" s="23">
        <v>0.102151194</v>
      </c>
      <c r="AL1582" s="14">
        <v>0.06</v>
      </c>
      <c r="AM1582" s="22">
        <v>694</v>
      </c>
      <c r="AN1582" s="23">
        <v>10212.522000000001</v>
      </c>
      <c r="AO1582" s="23">
        <v>10.212522</v>
      </c>
      <c r="AP1582" s="23">
        <v>9.1383986799999999</v>
      </c>
      <c r="AQ1582" s="14">
        <v>5.69</v>
      </c>
      <c r="AR1582" s="22">
        <v>696</v>
      </c>
      <c r="AS1582" s="23">
        <v>10326.68</v>
      </c>
      <c r="AT1582" s="23">
        <v>10.32668</v>
      </c>
      <c r="AU1582" s="23">
        <v>9.2405498739999992</v>
      </c>
      <c r="AV1582" s="14">
        <v>5.75</v>
      </c>
      <c r="AW1582" s="22">
        <v>0</v>
      </c>
      <c r="AX1582" s="22">
        <v>0</v>
      </c>
      <c r="AY1582" s="23">
        <v>0</v>
      </c>
      <c r="AZ1582" s="23">
        <v>0</v>
      </c>
      <c r="BA1582" s="23">
        <v>0</v>
      </c>
      <c r="BB1582" s="14">
        <v>0</v>
      </c>
      <c r="BC1582" s="22">
        <v>0</v>
      </c>
      <c r="BD1582" s="23">
        <v>0</v>
      </c>
      <c r="BE1582" s="23">
        <v>0</v>
      </c>
      <c r="BF1582" s="23">
        <v>0</v>
      </c>
      <c r="BG1582" s="14">
        <v>0</v>
      </c>
      <c r="BH1582" s="22">
        <v>702</v>
      </c>
      <c r="BI1582" s="23">
        <v>13.97</v>
      </c>
      <c r="BJ1582" s="23">
        <v>25.11</v>
      </c>
      <c r="BK1582" s="14">
        <v>15.63</v>
      </c>
      <c r="BL1582" t="s">
        <v>564</v>
      </c>
    </row>
    <row r="1583" spans="1:64">
      <c r="A1583" t="s">
        <v>2512</v>
      </c>
      <c r="B1583" t="s">
        <v>2504</v>
      </c>
      <c r="C1583" t="s">
        <v>564</v>
      </c>
      <c r="D1583" s="111" t="s">
        <v>942</v>
      </c>
      <c r="E1583" s="110">
        <v>2022</v>
      </c>
      <c r="F1583" s="23"/>
      <c r="G1583" s="23"/>
      <c r="H1583" s="22">
        <v>21665</v>
      </c>
      <c r="I1583" s="34">
        <v>157.01791447686864</v>
      </c>
      <c r="J1583" s="22">
        <v>3</v>
      </c>
      <c r="K1583" s="22">
        <v>5</v>
      </c>
      <c r="L1583" s="23">
        <v>1945</v>
      </c>
      <c r="M1583" s="23">
        <v>1.9450000000000001</v>
      </c>
      <c r="N1583" s="23">
        <v>11.510509999999998</v>
      </c>
      <c r="O1583" s="14">
        <v>7.3306985628672887</v>
      </c>
      <c r="P1583" s="22">
        <v>1</v>
      </c>
      <c r="Q1583" s="22">
        <v>1</v>
      </c>
      <c r="R1583" s="23">
        <v>1495</v>
      </c>
      <c r="S1583" s="23">
        <v>1.4950000000000001</v>
      </c>
      <c r="T1583" s="23">
        <v>3.514745</v>
      </c>
      <c r="U1583" s="14">
        <v>2.2384356662167875</v>
      </c>
      <c r="V1583" s="22">
        <v>0</v>
      </c>
      <c r="W1583" s="22">
        <v>0</v>
      </c>
      <c r="X1583" s="23">
        <v>0</v>
      </c>
      <c r="Y1583" s="23">
        <v>0</v>
      </c>
      <c r="Z1583" s="23">
        <v>0</v>
      </c>
      <c r="AA1583" s="14">
        <v>0</v>
      </c>
      <c r="AB1583" s="22">
        <v>2</v>
      </c>
      <c r="AC1583" s="22">
        <v>2</v>
      </c>
      <c r="AD1583" s="23">
        <v>35</v>
      </c>
      <c r="AE1583" s="23">
        <v>3.5000000000000003E-2</v>
      </c>
      <c r="AF1583" s="23">
        <v>0.28796229000000001</v>
      </c>
      <c r="AG1583" s="14">
        <v>0.18339454511250797</v>
      </c>
      <c r="AH1583" s="22">
        <v>2</v>
      </c>
      <c r="AI1583" s="23">
        <v>114.158</v>
      </c>
      <c r="AJ1583" s="23">
        <v>0.114158</v>
      </c>
      <c r="AK1583" s="23">
        <v>0.1169393361793552</v>
      </c>
      <c r="AL1583" s="14">
        <v>7.4475155633647344E-2</v>
      </c>
      <c r="AM1583" s="22">
        <v>860</v>
      </c>
      <c r="AN1583" s="23">
        <v>12399.561999999991</v>
      </c>
      <c r="AO1583" s="23">
        <v>12.399562000000012</v>
      </c>
      <c r="AP1583" s="23">
        <v>12.701663914879036</v>
      </c>
      <c r="AQ1583" s="14">
        <v>8.0893087627591722</v>
      </c>
      <c r="AR1583" s="22">
        <v>862</v>
      </c>
      <c r="AS1583" s="23">
        <v>12513.72</v>
      </c>
      <c r="AT1583" s="23">
        <v>12.513719999999999</v>
      </c>
      <c r="AU1583" s="23">
        <v>12.818603251058354</v>
      </c>
      <c r="AV1583" s="14">
        <v>8.1637839183927952</v>
      </c>
      <c r="AW1583" s="22">
        <v>0</v>
      </c>
      <c r="AX1583" s="22">
        <v>0</v>
      </c>
      <c r="AY1583" s="23">
        <v>0</v>
      </c>
      <c r="AZ1583" s="23">
        <v>0</v>
      </c>
      <c r="BA1583" s="23">
        <v>0</v>
      </c>
      <c r="BB1583" s="14">
        <v>0</v>
      </c>
      <c r="BC1583" s="22">
        <v>0</v>
      </c>
      <c r="BD1583" s="23">
        <v>0</v>
      </c>
      <c r="BE1583" s="23">
        <v>0</v>
      </c>
      <c r="BF1583" s="23">
        <v>0</v>
      </c>
      <c r="BG1583" s="14">
        <v>0</v>
      </c>
      <c r="BH1583" s="22">
        <v>868</v>
      </c>
      <c r="BI1583" s="23">
        <v>15.988720000000001</v>
      </c>
      <c r="BJ1583" s="23">
        <v>28.131820541058353</v>
      </c>
      <c r="BK1583" s="14">
        <v>17.916312692589379</v>
      </c>
      <c r="BL1583" t="s">
        <v>564</v>
      </c>
    </row>
    <row r="1584" spans="1:64">
      <c r="A1584" t="s">
        <v>2513</v>
      </c>
      <c r="B1584" t="s">
        <v>2504</v>
      </c>
      <c r="C1584" t="s">
        <v>564</v>
      </c>
      <c r="D1584" t="s">
        <v>942</v>
      </c>
      <c r="E1584">
        <v>2023</v>
      </c>
      <c r="F1584">
        <v>85.88</v>
      </c>
      <c r="G1584">
        <v>15.73</v>
      </c>
      <c r="H1584">
        <v>21582</v>
      </c>
      <c r="I1584">
        <v>157.01791447686864</v>
      </c>
      <c r="J1584">
        <v>3</v>
      </c>
      <c r="K1584">
        <v>5</v>
      </c>
      <c r="L1584">
        <v>1945</v>
      </c>
      <c r="M1584">
        <v>1.9450000000000001</v>
      </c>
      <c r="N1584">
        <v>11.51051</v>
      </c>
      <c r="O1584">
        <v>7.3306985628672905</v>
      </c>
      <c r="P1584">
        <v>1</v>
      </c>
      <c r="Q1584">
        <v>1</v>
      </c>
      <c r="R1584">
        <v>1495</v>
      </c>
      <c r="S1584">
        <v>1.4950000000000001</v>
      </c>
      <c r="T1584">
        <v>4.681</v>
      </c>
      <c r="U1584">
        <v>2.9811884940616693</v>
      </c>
      <c r="V1584">
        <v>0</v>
      </c>
      <c r="W1584">
        <v>0</v>
      </c>
      <c r="X1584">
        <v>0</v>
      </c>
      <c r="Y1584">
        <v>0</v>
      </c>
      <c r="Z1584">
        <v>0</v>
      </c>
      <c r="AA1584">
        <v>0</v>
      </c>
      <c r="AB1584">
        <v>2</v>
      </c>
      <c r="AC1584">
        <v>2</v>
      </c>
      <c r="AD1584">
        <v>35</v>
      </c>
      <c r="AE1584">
        <v>3.5000000000000003E-2</v>
      </c>
      <c r="AF1584">
        <v>0.25696229999999998</v>
      </c>
      <c r="AG1584">
        <v>0.16365158132185917</v>
      </c>
      <c r="AH1584">
        <v>3</v>
      </c>
      <c r="AI1584">
        <v>116.55800000000001</v>
      </c>
      <c r="AJ1584">
        <v>0.11655799999999999</v>
      </c>
      <c r="AK1584">
        <v>0.10933</v>
      </c>
      <c r="AL1584">
        <v>7.5211E-2</v>
      </c>
      <c r="AM1584">
        <v>1174</v>
      </c>
      <c r="AN1584">
        <v>16202.062</v>
      </c>
      <c r="AO1584">
        <v>16.202062000000002</v>
      </c>
      <c r="AP1584">
        <v>15.197327</v>
      </c>
      <c r="AQ1584">
        <v>9.678721724608577</v>
      </c>
      <c r="AR1584">
        <v>1269</v>
      </c>
      <c r="AS1584">
        <v>16391.174999999901</v>
      </c>
      <c r="AT1584">
        <v>16.391175</v>
      </c>
      <c r="AU1584">
        <v>15.374712926748</v>
      </c>
      <c r="AV1584">
        <v>9.791693500688389</v>
      </c>
      <c r="AW1584">
        <v>0</v>
      </c>
      <c r="AX1584">
        <v>0</v>
      </c>
      <c r="AY1584">
        <v>0</v>
      </c>
      <c r="AZ1584">
        <v>0</v>
      </c>
      <c r="BA1584">
        <v>0</v>
      </c>
      <c r="BB1584">
        <v>0</v>
      </c>
      <c r="BC1584">
        <v>0</v>
      </c>
      <c r="BD1584">
        <v>0</v>
      </c>
      <c r="BE1584">
        <v>0</v>
      </c>
      <c r="BF1584">
        <v>0</v>
      </c>
      <c r="BG1584">
        <v>0</v>
      </c>
      <c r="BH1584">
        <v>1275</v>
      </c>
      <c r="BI1584">
        <v>19.866175000000002</v>
      </c>
      <c r="BJ1584">
        <v>31.823185226747999</v>
      </c>
      <c r="BK1584">
        <v>20.267232138939207</v>
      </c>
      <c r="BL1584" t="s">
        <v>564</v>
      </c>
    </row>
    <row r="1585" spans="1:64">
      <c r="A1585" t="s">
        <v>2514</v>
      </c>
      <c r="B1585" t="s">
        <v>2504</v>
      </c>
      <c r="C1585" t="s">
        <v>564</v>
      </c>
      <c r="D1585" t="s">
        <v>942</v>
      </c>
      <c r="E1585">
        <v>2024</v>
      </c>
      <c r="F1585">
        <v>85.88</v>
      </c>
      <c r="G1585">
        <v>15.73</v>
      </c>
      <c r="H1585">
        <v>21615</v>
      </c>
      <c r="I1585">
        <v>148.2161764712738</v>
      </c>
      <c r="J1585">
        <v>3</v>
      </c>
      <c r="K1585">
        <v>5</v>
      </c>
      <c r="L1585">
        <v>1945</v>
      </c>
      <c r="M1585">
        <v>1.9450000000000001</v>
      </c>
      <c r="N1585">
        <v>11.510509999999998</v>
      </c>
      <c r="O1585">
        <v>7.7660281583575212</v>
      </c>
      <c r="P1585">
        <v>1</v>
      </c>
      <c r="Q1585">
        <v>1</v>
      </c>
      <c r="R1585">
        <v>1495</v>
      </c>
      <c r="S1585">
        <v>1.4950000000000001</v>
      </c>
      <c r="T1585">
        <v>3.0045999999999999</v>
      </c>
      <c r="U1585">
        <v>2.0271741395125855</v>
      </c>
      <c r="V1585">
        <v>0</v>
      </c>
      <c r="W1585">
        <v>0</v>
      </c>
      <c r="X1585">
        <v>0</v>
      </c>
      <c r="Y1585">
        <v>0</v>
      </c>
      <c r="Z1585">
        <v>0</v>
      </c>
      <c r="AA1585">
        <v>0</v>
      </c>
      <c r="AB1585">
        <v>2</v>
      </c>
      <c r="AC1585">
        <v>2</v>
      </c>
      <c r="AD1585">
        <v>35</v>
      </c>
      <c r="AE1585">
        <v>3.5000000000000003E-2</v>
      </c>
      <c r="AF1585">
        <v>0.25587500400000002</v>
      </c>
      <c r="AG1585">
        <v>0.17263635460842691</v>
      </c>
      <c r="AH1585">
        <v>3</v>
      </c>
      <c r="AI1585">
        <v>106.63800000000001</v>
      </c>
      <c r="AJ1585">
        <v>0.10663800000000001</v>
      </c>
      <c r="AK1585">
        <v>9.6181484035520001E-2</v>
      </c>
      <c r="AL1585">
        <v>6.4892703566780521E-2</v>
      </c>
      <c r="AM1585">
        <v>1400</v>
      </c>
      <c r="AN1585">
        <v>20016.303999999971</v>
      </c>
      <c r="AO1585">
        <v>20.016303999999955</v>
      </c>
      <c r="AP1585">
        <v>18.053581496522018</v>
      </c>
      <c r="AQ1585">
        <v>12.180574297854077</v>
      </c>
      <c r="AR1585">
        <v>1628</v>
      </c>
      <c r="AS1585">
        <v>20330.120999999865</v>
      </c>
      <c r="AT1585">
        <v>20.330120999999995</v>
      </c>
      <c r="AU1585">
        <v>18.336626797217544</v>
      </c>
      <c r="AV1585">
        <v>12.371542185053883</v>
      </c>
      <c r="AW1585">
        <v>0</v>
      </c>
      <c r="AX1585">
        <v>0</v>
      </c>
      <c r="AY1585">
        <v>0</v>
      </c>
      <c r="AZ1585">
        <v>0</v>
      </c>
      <c r="BA1585">
        <v>0</v>
      </c>
      <c r="BB1585">
        <v>0</v>
      </c>
      <c r="BC1585">
        <v>0</v>
      </c>
      <c r="BD1585">
        <v>0</v>
      </c>
      <c r="BE1585">
        <v>0</v>
      </c>
      <c r="BF1585">
        <v>0</v>
      </c>
      <c r="BG1585">
        <v>0</v>
      </c>
      <c r="BH1585">
        <v>1634</v>
      </c>
      <c r="BI1585">
        <v>23.805120999999996</v>
      </c>
      <c r="BJ1585">
        <v>33.107611801217544</v>
      </c>
      <c r="BK1585">
        <v>22.337380837532418</v>
      </c>
      <c r="BL1585" t="s">
        <v>564</v>
      </c>
    </row>
    <row r="1586" spans="1:64">
      <c r="A1586" t="s">
        <v>2515</v>
      </c>
      <c r="B1586" t="s">
        <v>2516</v>
      </c>
      <c r="C1586" t="s">
        <v>565</v>
      </c>
      <c r="D1586" t="s">
        <v>942</v>
      </c>
      <c r="E1586">
        <v>2012</v>
      </c>
      <c r="F1586" s="23">
        <v>54.96</v>
      </c>
      <c r="G1586" s="23">
        <v>9.5399999999999991</v>
      </c>
      <c r="H1586" s="22">
        <v>13595</v>
      </c>
      <c r="I1586" s="34">
        <v>110.79187399999999</v>
      </c>
      <c r="J1586" s="22">
        <v>0</v>
      </c>
      <c r="K1586" s="22" t="s">
        <v>782</v>
      </c>
      <c r="L1586" s="23">
        <v>0</v>
      </c>
      <c r="M1586" s="23">
        <v>0</v>
      </c>
      <c r="N1586" s="23">
        <v>0</v>
      </c>
      <c r="O1586" s="14">
        <v>0</v>
      </c>
      <c r="P1586" s="22">
        <v>0</v>
      </c>
      <c r="Q1586" s="22" t="s">
        <v>782</v>
      </c>
      <c r="R1586" s="23">
        <v>0</v>
      </c>
      <c r="S1586" s="23">
        <v>0</v>
      </c>
      <c r="T1586" s="23">
        <v>0</v>
      </c>
      <c r="U1586" s="14">
        <v>0</v>
      </c>
      <c r="V1586" s="22">
        <v>0</v>
      </c>
      <c r="W1586" s="22" t="s">
        <v>782</v>
      </c>
      <c r="X1586" s="23">
        <v>0</v>
      </c>
      <c r="Y1586" s="23">
        <v>0</v>
      </c>
      <c r="Z1586" s="23">
        <v>0</v>
      </c>
      <c r="AA1586" s="14">
        <v>0</v>
      </c>
      <c r="AB1586" s="22">
        <v>0</v>
      </c>
      <c r="AC1586" s="22" t="s">
        <v>782</v>
      </c>
      <c r="AD1586" s="23">
        <v>0</v>
      </c>
      <c r="AE1586" s="23">
        <v>0</v>
      </c>
      <c r="AF1586" s="23">
        <v>0</v>
      </c>
      <c r="AG1586" s="14">
        <v>0</v>
      </c>
      <c r="AH1586" s="22" t="s">
        <v>782</v>
      </c>
      <c r="AI1586" s="23" t="s">
        <v>782</v>
      </c>
      <c r="AJ1586" s="23" t="s">
        <v>782</v>
      </c>
      <c r="AK1586" s="23" t="s">
        <v>782</v>
      </c>
      <c r="AL1586" s="14" t="s">
        <v>782</v>
      </c>
      <c r="AM1586" s="22" t="s">
        <v>782</v>
      </c>
      <c r="AN1586" s="23" t="s">
        <v>782</v>
      </c>
      <c r="AO1586" s="23" t="s">
        <v>782</v>
      </c>
      <c r="AP1586" s="23" t="s">
        <v>782</v>
      </c>
      <c r="AQ1586" s="14" t="s">
        <v>782</v>
      </c>
      <c r="AR1586" s="22">
        <v>154</v>
      </c>
      <c r="AS1586" s="23">
        <v>1770.7060000000006</v>
      </c>
      <c r="AT1586" s="23">
        <v>1.7707060000000006</v>
      </c>
      <c r="AU1586" s="23">
        <v>1.473179</v>
      </c>
      <c r="AV1586" s="14">
        <v>1.3296814529917602</v>
      </c>
      <c r="AW1586" s="22">
        <v>3</v>
      </c>
      <c r="AX1586" s="22" t="s">
        <v>782</v>
      </c>
      <c r="AY1586" s="23">
        <v>70</v>
      </c>
      <c r="AZ1586" s="23">
        <v>7.0000000000000007E-2</v>
      </c>
      <c r="BA1586" s="23">
        <v>0.17815899999999998</v>
      </c>
      <c r="BB1586" s="14">
        <v>0.16080511464225256</v>
      </c>
      <c r="BC1586" s="22">
        <v>2</v>
      </c>
      <c r="BD1586" s="23">
        <v>1100</v>
      </c>
      <c r="BE1586" s="23">
        <v>1.1000000000000001</v>
      </c>
      <c r="BF1586" s="23">
        <v>1.7567000000000002</v>
      </c>
      <c r="BG1586" s="14">
        <v>1.5855855998969746</v>
      </c>
      <c r="BH1586" s="22">
        <v>159</v>
      </c>
      <c r="BI1586" s="23">
        <v>2.9407060000000005</v>
      </c>
      <c r="BJ1586" s="23">
        <v>3.4080379999999999</v>
      </c>
      <c r="BK1586" s="14">
        <v>3.0760721675309872</v>
      </c>
      <c r="BL1586" t="s">
        <v>565</v>
      </c>
    </row>
    <row r="1587" spans="1:64">
      <c r="A1587" t="s">
        <v>2517</v>
      </c>
      <c r="B1587" t="s">
        <v>2516</v>
      </c>
      <c r="C1587" t="s">
        <v>565</v>
      </c>
      <c r="D1587" t="s">
        <v>942</v>
      </c>
      <c r="E1587">
        <v>2015</v>
      </c>
      <c r="F1587" s="23">
        <v>54.96</v>
      </c>
      <c r="G1587" s="23">
        <v>9.57</v>
      </c>
      <c r="H1587" s="22">
        <v>13560</v>
      </c>
      <c r="I1587" s="34">
        <v>110.0026431421347</v>
      </c>
      <c r="J1587" s="13">
        <v>0</v>
      </c>
      <c r="K1587" s="13">
        <v>0</v>
      </c>
      <c r="L1587" s="19">
        <v>0</v>
      </c>
      <c r="M1587" s="35">
        <v>0</v>
      </c>
      <c r="N1587" s="19">
        <v>0</v>
      </c>
      <c r="O1587" s="17">
        <v>0</v>
      </c>
      <c r="P1587" s="36">
        <v>0</v>
      </c>
      <c r="Q1587" s="37">
        <v>0</v>
      </c>
      <c r="R1587" s="38">
        <v>0</v>
      </c>
      <c r="S1587" s="27">
        <v>0</v>
      </c>
      <c r="T1587" s="23">
        <v>0</v>
      </c>
      <c r="U1587" s="17">
        <v>0</v>
      </c>
      <c r="V1587" s="22">
        <v>0</v>
      </c>
      <c r="W1587" s="22">
        <v>0</v>
      </c>
      <c r="X1587" s="23">
        <v>0</v>
      </c>
      <c r="Y1587" s="27">
        <v>0</v>
      </c>
      <c r="Z1587" s="27">
        <v>0</v>
      </c>
      <c r="AA1587" s="14">
        <v>0</v>
      </c>
      <c r="AB1587" s="39">
        <v>0</v>
      </c>
      <c r="AC1587" s="22" t="s">
        <v>782</v>
      </c>
      <c r="AD1587" s="23">
        <v>0</v>
      </c>
      <c r="AE1587" s="23">
        <v>0</v>
      </c>
      <c r="AF1587" s="23">
        <v>0</v>
      </c>
      <c r="AG1587" s="14">
        <v>0</v>
      </c>
      <c r="AH1587" s="22" t="s">
        <v>782</v>
      </c>
      <c r="AI1587" s="23" t="s">
        <v>782</v>
      </c>
      <c r="AJ1587" s="23" t="s">
        <v>782</v>
      </c>
      <c r="AK1587" s="23" t="s">
        <v>782</v>
      </c>
      <c r="AL1587" s="14" t="s">
        <v>782</v>
      </c>
      <c r="AM1587" s="22" t="s">
        <v>782</v>
      </c>
      <c r="AN1587" s="23" t="s">
        <v>782</v>
      </c>
      <c r="AO1587" s="23" t="s">
        <v>782</v>
      </c>
      <c r="AP1587" s="23" t="s">
        <v>782</v>
      </c>
      <c r="AQ1587" s="14" t="s">
        <v>782</v>
      </c>
      <c r="AR1587" s="40">
        <v>197</v>
      </c>
      <c r="AS1587" s="41">
        <v>2458.7760000000012</v>
      </c>
      <c r="AT1587" s="23">
        <v>2.4587760000000012</v>
      </c>
      <c r="AU1587" s="23">
        <v>2.1837933090156207</v>
      </c>
      <c r="AV1587" s="14">
        <v>1.98521894259753</v>
      </c>
      <c r="AW1587" s="22">
        <v>3</v>
      </c>
      <c r="AX1587" s="22" t="s">
        <v>782</v>
      </c>
      <c r="AY1587" s="23">
        <v>70</v>
      </c>
      <c r="AZ1587" s="23">
        <v>7.0000000000000007E-2</v>
      </c>
      <c r="BA1587" s="23">
        <v>0.18240209077864364</v>
      </c>
      <c r="BB1587" s="14">
        <v>0.165816098203169</v>
      </c>
      <c r="BC1587" s="42">
        <v>2</v>
      </c>
      <c r="BD1587" s="43">
        <v>1100</v>
      </c>
      <c r="BE1587" s="44">
        <v>1.1000000000000001</v>
      </c>
      <c r="BF1587" s="23">
        <v>1.7457</v>
      </c>
      <c r="BG1587" s="14">
        <v>1.5869618675838328</v>
      </c>
      <c r="BH1587" s="22">
        <v>202</v>
      </c>
      <c r="BI1587" s="23">
        <v>3.6287760000000011</v>
      </c>
      <c r="BJ1587" s="23">
        <v>4.111895399794264</v>
      </c>
      <c r="BK1587" s="14">
        <v>3.7379969083845319</v>
      </c>
      <c r="BL1587" t="s">
        <v>565</v>
      </c>
    </row>
    <row r="1588" spans="1:64">
      <c r="A1588" t="s">
        <v>2518</v>
      </c>
      <c r="B1588" t="s">
        <v>2516</v>
      </c>
      <c r="C1588" t="s">
        <v>565</v>
      </c>
      <c r="D1588" t="s">
        <v>942</v>
      </c>
      <c r="E1588">
        <v>2016</v>
      </c>
      <c r="F1588" s="23">
        <v>54.96</v>
      </c>
      <c r="G1588" s="23">
        <v>9.6199999999999992</v>
      </c>
      <c r="H1588" s="22">
        <v>13453</v>
      </c>
      <c r="I1588" s="34">
        <v>115.29272370302655</v>
      </c>
      <c r="J1588" s="13">
        <v>0</v>
      </c>
      <c r="K1588" s="13">
        <v>0</v>
      </c>
      <c r="L1588" s="19">
        <v>0</v>
      </c>
      <c r="M1588" s="35">
        <v>0</v>
      </c>
      <c r="N1588" s="19">
        <v>0</v>
      </c>
      <c r="O1588" s="17">
        <v>0</v>
      </c>
      <c r="P1588" s="13">
        <v>0</v>
      </c>
      <c r="Q1588" s="13">
        <v>0</v>
      </c>
      <c r="R1588" s="19">
        <v>0</v>
      </c>
      <c r="S1588" s="27">
        <v>0</v>
      </c>
      <c r="T1588" s="19">
        <v>0</v>
      </c>
      <c r="U1588" s="17">
        <v>0</v>
      </c>
      <c r="V1588" s="13">
        <v>0</v>
      </c>
      <c r="W1588" s="13">
        <v>0</v>
      </c>
      <c r="X1588" s="19">
        <v>0</v>
      </c>
      <c r="Y1588" s="27">
        <v>0</v>
      </c>
      <c r="Z1588" s="19">
        <v>0</v>
      </c>
      <c r="AA1588" s="14">
        <v>0</v>
      </c>
      <c r="AB1588" s="13">
        <v>0</v>
      </c>
      <c r="AC1588" s="22" t="s">
        <v>782</v>
      </c>
      <c r="AD1588" s="19">
        <v>0</v>
      </c>
      <c r="AE1588" s="23">
        <v>0</v>
      </c>
      <c r="AF1588" s="19">
        <v>0</v>
      </c>
      <c r="AG1588" s="14">
        <v>0</v>
      </c>
      <c r="AH1588" s="22" t="s">
        <v>782</v>
      </c>
      <c r="AI1588" s="23" t="s">
        <v>782</v>
      </c>
      <c r="AJ1588" s="23" t="s">
        <v>782</v>
      </c>
      <c r="AK1588" s="23" t="s">
        <v>782</v>
      </c>
      <c r="AL1588" s="14" t="s">
        <v>782</v>
      </c>
      <c r="AM1588" s="22" t="s">
        <v>782</v>
      </c>
      <c r="AN1588" s="23" t="s">
        <v>782</v>
      </c>
      <c r="AO1588" s="23" t="s">
        <v>782</v>
      </c>
      <c r="AP1588" s="23" t="s">
        <v>782</v>
      </c>
      <c r="AQ1588" s="14" t="s">
        <v>782</v>
      </c>
      <c r="AR1588" s="13">
        <v>202</v>
      </c>
      <c r="AS1588" s="19">
        <v>2494.4360000000011</v>
      </c>
      <c r="AT1588" s="23">
        <v>2.4944360000000012</v>
      </c>
      <c r="AU1588" s="19">
        <v>2.2150591680000007</v>
      </c>
      <c r="AV1588" s="14">
        <v>1.9212480170956818</v>
      </c>
      <c r="AW1588" s="13">
        <v>3</v>
      </c>
      <c r="AX1588" s="22" t="s">
        <v>782</v>
      </c>
      <c r="AY1588" s="19">
        <v>70</v>
      </c>
      <c r="AZ1588" s="23">
        <v>7.0000000000000007E-2</v>
      </c>
      <c r="BA1588" s="19">
        <v>0.34690000000000004</v>
      </c>
      <c r="BB1588" s="14">
        <v>0.30088629087604213</v>
      </c>
      <c r="BC1588" s="13">
        <v>2</v>
      </c>
      <c r="BD1588" s="19">
        <v>1100</v>
      </c>
      <c r="BE1588" s="44">
        <v>1.1000000000000001</v>
      </c>
      <c r="BF1588" s="19">
        <v>1.7688000000000001</v>
      </c>
      <c r="BG1588" s="14">
        <v>1.5341818140719035</v>
      </c>
      <c r="BH1588" s="22">
        <v>207</v>
      </c>
      <c r="BI1588" s="23">
        <v>3.6644360000000011</v>
      </c>
      <c r="BJ1588" s="23">
        <v>4.330759168000001</v>
      </c>
      <c r="BK1588" s="14">
        <v>3.7563161220436276</v>
      </c>
      <c r="BL1588" t="s">
        <v>565</v>
      </c>
    </row>
    <row r="1589" spans="1:64">
      <c r="A1589" t="s">
        <v>2519</v>
      </c>
      <c r="B1589" t="s">
        <v>2516</v>
      </c>
      <c r="C1589" t="s">
        <v>565</v>
      </c>
      <c r="D1589" t="s">
        <v>942</v>
      </c>
      <c r="E1589">
        <v>2017</v>
      </c>
      <c r="F1589" s="23">
        <v>54.96</v>
      </c>
      <c r="G1589" s="23">
        <v>9.6199999999999992</v>
      </c>
      <c r="H1589" s="22">
        <v>13596</v>
      </c>
      <c r="I1589" s="34">
        <v>106.79672226659315</v>
      </c>
      <c r="J1589" s="13">
        <v>0</v>
      </c>
      <c r="K1589" s="13">
        <v>0</v>
      </c>
      <c r="L1589" s="19">
        <v>0</v>
      </c>
      <c r="M1589" s="19">
        <v>0</v>
      </c>
      <c r="N1589" s="19">
        <v>0</v>
      </c>
      <c r="O1589" s="17">
        <v>0</v>
      </c>
      <c r="P1589" s="13">
        <v>0</v>
      </c>
      <c r="Q1589" s="13">
        <v>0</v>
      </c>
      <c r="R1589" s="19">
        <v>0</v>
      </c>
      <c r="S1589" s="19">
        <v>0</v>
      </c>
      <c r="T1589" s="19">
        <v>0</v>
      </c>
      <c r="U1589" s="17">
        <v>0</v>
      </c>
      <c r="V1589" s="13">
        <v>0</v>
      </c>
      <c r="W1589" s="13">
        <v>0</v>
      </c>
      <c r="X1589" s="19">
        <v>0</v>
      </c>
      <c r="Y1589" s="19">
        <v>0</v>
      </c>
      <c r="Z1589" s="19">
        <v>0</v>
      </c>
      <c r="AA1589" s="14">
        <v>0</v>
      </c>
      <c r="AB1589" s="13">
        <v>1</v>
      </c>
      <c r="AC1589" s="22" t="s">
        <v>782</v>
      </c>
      <c r="AD1589" s="19">
        <v>32</v>
      </c>
      <c r="AE1589" s="19">
        <v>3.2000000000000001E-2</v>
      </c>
      <c r="AF1589" s="19">
        <v>4.4735999999999998E-8</v>
      </c>
      <c r="AG1589" s="14">
        <v>4.1888926036818797E-8</v>
      </c>
      <c r="AH1589" s="22" t="s">
        <v>782</v>
      </c>
      <c r="AI1589" s="23" t="s">
        <v>782</v>
      </c>
      <c r="AJ1589" s="23" t="s">
        <v>782</v>
      </c>
      <c r="AK1589" s="23" t="s">
        <v>782</v>
      </c>
      <c r="AL1589" s="14" t="s">
        <v>782</v>
      </c>
      <c r="AM1589" s="22" t="s">
        <v>782</v>
      </c>
      <c r="AN1589" s="23" t="s">
        <v>782</v>
      </c>
      <c r="AO1589" s="23" t="s">
        <v>782</v>
      </c>
      <c r="AP1589" s="23" t="s">
        <v>782</v>
      </c>
      <c r="AQ1589" s="14" t="s">
        <v>782</v>
      </c>
      <c r="AR1589" s="13">
        <v>221</v>
      </c>
      <c r="AS1589" s="19">
        <v>2626.2960000000012</v>
      </c>
      <c r="AT1589" s="19">
        <v>2.6262959999999995</v>
      </c>
      <c r="AU1589" s="19">
        <v>2.3321508480000008</v>
      </c>
      <c r="AV1589" s="14">
        <v>2.1837288621820523</v>
      </c>
      <c r="AW1589" s="13">
        <v>3</v>
      </c>
      <c r="AX1589" s="22" t="s">
        <v>782</v>
      </c>
      <c r="AY1589" s="19">
        <v>0</v>
      </c>
      <c r="AZ1589" s="19">
        <v>0</v>
      </c>
      <c r="BA1589" s="19">
        <v>0</v>
      </c>
      <c r="BB1589" s="14">
        <v>0</v>
      </c>
      <c r="BC1589" s="13">
        <v>2</v>
      </c>
      <c r="BD1589" s="19">
        <v>1100</v>
      </c>
      <c r="BE1589" s="19">
        <v>1.1000000000000001</v>
      </c>
      <c r="BF1589" s="19">
        <v>1.7688000000000001</v>
      </c>
      <c r="BG1589" s="14">
        <v>1.6562306056403144</v>
      </c>
      <c r="BH1589" s="22">
        <v>227</v>
      </c>
      <c r="BI1589" s="23">
        <v>3.7582959999999996</v>
      </c>
      <c r="BJ1589" s="23">
        <v>4.1009508927360008</v>
      </c>
      <c r="BK1589" s="14">
        <v>3.8399595097112931</v>
      </c>
      <c r="BL1589" t="s">
        <v>565</v>
      </c>
    </row>
    <row r="1590" spans="1:64">
      <c r="A1590" t="s">
        <v>2520</v>
      </c>
      <c r="B1590" t="s">
        <v>2516</v>
      </c>
      <c r="C1590" t="s">
        <v>565</v>
      </c>
      <c r="D1590" t="s">
        <v>942</v>
      </c>
      <c r="E1590">
        <v>2018</v>
      </c>
      <c r="F1590" s="23">
        <v>54.96</v>
      </c>
      <c r="G1590" s="23">
        <v>9.6199999999999992</v>
      </c>
      <c r="H1590" s="22">
        <v>13552</v>
      </c>
      <c r="I1590" s="34">
        <v>106.80431265197102</v>
      </c>
      <c r="J1590" s="13">
        <v>0</v>
      </c>
      <c r="K1590" s="13">
        <v>0</v>
      </c>
      <c r="L1590" s="19">
        <v>0</v>
      </c>
      <c r="M1590" s="19">
        <v>0</v>
      </c>
      <c r="N1590" s="19">
        <v>0</v>
      </c>
      <c r="O1590" s="17">
        <v>0</v>
      </c>
      <c r="P1590" s="13">
        <v>0</v>
      </c>
      <c r="Q1590" s="13">
        <v>0</v>
      </c>
      <c r="R1590" s="19">
        <v>0</v>
      </c>
      <c r="S1590" s="19">
        <v>0</v>
      </c>
      <c r="T1590" s="19">
        <v>0</v>
      </c>
      <c r="U1590" s="17">
        <v>0</v>
      </c>
      <c r="V1590" s="13">
        <v>0</v>
      </c>
      <c r="W1590" s="13">
        <v>0</v>
      </c>
      <c r="X1590" s="19">
        <v>0</v>
      </c>
      <c r="Y1590" s="19">
        <v>0</v>
      </c>
      <c r="Z1590" s="19">
        <v>0</v>
      </c>
      <c r="AA1590" s="14">
        <v>0</v>
      </c>
      <c r="AB1590" s="13">
        <v>1</v>
      </c>
      <c r="AC1590" s="22" t="s">
        <v>782</v>
      </c>
      <c r="AD1590" s="19">
        <v>32</v>
      </c>
      <c r="AE1590" s="19">
        <v>3.2000000000000001E-2</v>
      </c>
      <c r="AF1590" s="19">
        <v>4.4735999999999998E-2</v>
      </c>
      <c r="AG1590" s="14">
        <v>4.1885949068157242E-2</v>
      </c>
      <c r="AH1590" s="22" t="s">
        <v>782</v>
      </c>
      <c r="AI1590" s="23" t="s">
        <v>782</v>
      </c>
      <c r="AJ1590" s="23" t="s">
        <v>782</v>
      </c>
      <c r="AK1590" s="23" t="s">
        <v>782</v>
      </c>
      <c r="AL1590" s="14" t="s">
        <v>782</v>
      </c>
      <c r="AM1590" s="22" t="s">
        <v>782</v>
      </c>
      <c r="AN1590" s="23" t="s">
        <v>782</v>
      </c>
      <c r="AO1590" s="23" t="s">
        <v>782</v>
      </c>
      <c r="AP1590" s="23" t="s">
        <v>782</v>
      </c>
      <c r="AQ1590" s="14" t="s">
        <v>782</v>
      </c>
      <c r="AR1590" s="13">
        <v>237</v>
      </c>
      <c r="AS1590" s="19">
        <v>2765.4710000000005</v>
      </c>
      <c r="AT1590" s="19">
        <v>2.7654709999999998</v>
      </c>
      <c r="AU1590" s="19">
        <v>2.4557382480000012</v>
      </c>
      <c r="AV1590" s="14">
        <v>2.2992875353284545</v>
      </c>
      <c r="AW1590" s="13">
        <v>3</v>
      </c>
      <c r="AX1590" s="22" t="s">
        <v>782</v>
      </c>
      <c r="AY1590" s="19">
        <v>70</v>
      </c>
      <c r="AZ1590" s="19">
        <v>7.0000000000000007E-2</v>
      </c>
      <c r="BA1590" s="19">
        <v>0.34689999999999999</v>
      </c>
      <c r="BB1590" s="14">
        <v>0.32479961846709016</v>
      </c>
      <c r="BC1590" s="13">
        <v>2</v>
      </c>
      <c r="BD1590" s="19">
        <v>1100</v>
      </c>
      <c r="BE1590" s="19">
        <v>1.1000000000000001</v>
      </c>
      <c r="BF1590" s="19">
        <v>1.7688000000000001</v>
      </c>
      <c r="BG1590" s="14">
        <v>1.6561129003879769</v>
      </c>
      <c r="BH1590" s="22">
        <v>243</v>
      </c>
      <c r="BI1590" s="23">
        <v>3.9674709999999997</v>
      </c>
      <c r="BJ1590" s="23">
        <v>4.6161742480000019</v>
      </c>
      <c r="BK1590" s="14">
        <v>4.3220860032516786</v>
      </c>
      <c r="BL1590" t="s">
        <v>565</v>
      </c>
    </row>
    <row r="1591" spans="1:64">
      <c r="A1591" t="s">
        <v>2521</v>
      </c>
      <c r="B1591" t="s">
        <v>2516</v>
      </c>
      <c r="C1591" t="s">
        <v>565</v>
      </c>
      <c r="D1591" t="s">
        <v>942</v>
      </c>
      <c r="E1591">
        <v>2019</v>
      </c>
      <c r="F1591" s="23">
        <v>54.96</v>
      </c>
      <c r="G1591" s="23">
        <v>9.64</v>
      </c>
      <c r="H1591" s="22">
        <v>13522</v>
      </c>
      <c r="I1591" s="34">
        <v>108.67203069975544</v>
      </c>
      <c r="J1591" s="22">
        <v>0</v>
      </c>
      <c r="K1591" s="22">
        <v>0</v>
      </c>
      <c r="L1591" s="23">
        <v>0</v>
      </c>
      <c r="M1591" s="23">
        <v>0</v>
      </c>
      <c r="N1591" s="23">
        <v>0</v>
      </c>
      <c r="O1591" s="14">
        <v>0</v>
      </c>
      <c r="P1591" s="22">
        <v>0</v>
      </c>
      <c r="Q1591" s="22">
        <v>0</v>
      </c>
      <c r="R1591" s="23">
        <v>0</v>
      </c>
      <c r="S1591" s="23">
        <v>0</v>
      </c>
      <c r="T1591" s="23">
        <v>0</v>
      </c>
      <c r="U1591" s="14">
        <v>0</v>
      </c>
      <c r="V1591" s="22">
        <v>0</v>
      </c>
      <c r="W1591" s="22">
        <v>0</v>
      </c>
      <c r="X1591" s="23">
        <v>0</v>
      </c>
      <c r="Y1591" s="23">
        <v>0</v>
      </c>
      <c r="Z1591" s="23">
        <v>0</v>
      </c>
      <c r="AA1591" s="14">
        <v>0</v>
      </c>
      <c r="AB1591" s="22">
        <v>1</v>
      </c>
      <c r="AC1591" s="22">
        <v>1</v>
      </c>
      <c r="AD1591" s="23">
        <v>32</v>
      </c>
      <c r="AE1591" s="23">
        <v>3.2000000000000001E-2</v>
      </c>
      <c r="AF1591" s="23">
        <v>8.5196999999999995E-2</v>
      </c>
      <c r="AG1591" s="14">
        <v>7.8398277322512311E-2</v>
      </c>
      <c r="AH1591" s="22">
        <v>0</v>
      </c>
      <c r="AI1591" s="23">
        <v>0</v>
      </c>
      <c r="AJ1591" s="23">
        <v>0</v>
      </c>
      <c r="AK1591" s="23">
        <v>0</v>
      </c>
      <c r="AL1591" s="14">
        <v>0</v>
      </c>
      <c r="AM1591" s="22">
        <v>264</v>
      </c>
      <c r="AN1591" s="23">
        <v>2971.9859999999994</v>
      </c>
      <c r="AO1591" s="23">
        <v>2.9719859999999998</v>
      </c>
      <c r="AP1591" s="23">
        <v>2.6391235680000018</v>
      </c>
      <c r="AQ1591" s="14">
        <v>2.4285214429198487</v>
      </c>
      <c r="AR1591" s="22">
        <v>264</v>
      </c>
      <c r="AS1591" s="23">
        <v>2971.9859999999994</v>
      </c>
      <c r="AT1591" s="23">
        <v>2.9719859999999998</v>
      </c>
      <c r="AU1591" s="23">
        <v>2.6391235680000018</v>
      </c>
      <c r="AV1591" s="14">
        <v>2.4285214429198487</v>
      </c>
      <c r="AW1591" s="22">
        <v>3</v>
      </c>
      <c r="AX1591" s="22" t="s">
        <v>782</v>
      </c>
      <c r="AY1591" s="23">
        <v>70</v>
      </c>
      <c r="AZ1591" s="23">
        <v>7.0000000000000007E-2</v>
      </c>
      <c r="BA1591" s="23">
        <v>0.34689999999999999</v>
      </c>
      <c r="BB1591" s="14">
        <v>0.31921737154101115</v>
      </c>
      <c r="BC1591" s="22">
        <v>2</v>
      </c>
      <c r="BD1591" s="23">
        <v>1100</v>
      </c>
      <c r="BE1591" s="23">
        <v>1.1000000000000001</v>
      </c>
      <c r="BF1591" s="23">
        <v>0.96860116368355609</v>
      </c>
      <c r="BG1591" s="14">
        <v>0.89130676720273694</v>
      </c>
      <c r="BH1591" s="22">
        <v>270</v>
      </c>
      <c r="BI1591" s="23">
        <v>4.1739860000000002</v>
      </c>
      <c r="BJ1591" s="23">
        <v>4.0398217316835581</v>
      </c>
      <c r="BK1591" s="14">
        <v>3.7174438589861092</v>
      </c>
      <c r="BL1591" t="s">
        <v>565</v>
      </c>
    </row>
    <row r="1592" spans="1:64">
      <c r="A1592" t="s">
        <v>2522</v>
      </c>
      <c r="B1592" t="s">
        <v>2516</v>
      </c>
      <c r="C1592" t="s">
        <v>565</v>
      </c>
      <c r="D1592" t="s">
        <v>942</v>
      </c>
      <c r="E1592">
        <v>2020</v>
      </c>
      <c r="F1592" s="23">
        <v>54.97</v>
      </c>
      <c r="G1592" s="23">
        <v>9.89</v>
      </c>
      <c r="H1592" s="22">
        <v>13443</v>
      </c>
      <c r="I1592" s="34">
        <v>108.88249489221758</v>
      </c>
      <c r="J1592" s="22">
        <v>0</v>
      </c>
      <c r="K1592" s="22">
        <v>0</v>
      </c>
      <c r="L1592" s="23">
        <v>0</v>
      </c>
      <c r="M1592" s="23">
        <v>0</v>
      </c>
      <c r="N1592" s="23">
        <v>0</v>
      </c>
      <c r="O1592" s="14">
        <v>0</v>
      </c>
      <c r="P1592" s="22">
        <v>0</v>
      </c>
      <c r="Q1592" s="22">
        <v>0</v>
      </c>
      <c r="R1592" s="23">
        <v>0</v>
      </c>
      <c r="S1592" s="23">
        <v>0</v>
      </c>
      <c r="T1592" s="23">
        <v>0</v>
      </c>
      <c r="U1592" s="14">
        <v>0</v>
      </c>
      <c r="V1592" s="22">
        <v>0</v>
      </c>
      <c r="W1592" s="22">
        <v>0</v>
      </c>
      <c r="X1592" s="23">
        <v>0</v>
      </c>
      <c r="Y1592" s="23">
        <v>0</v>
      </c>
      <c r="Z1592" s="23">
        <v>0</v>
      </c>
      <c r="AA1592" s="14">
        <v>0</v>
      </c>
      <c r="AB1592" s="22">
        <v>1</v>
      </c>
      <c r="AC1592" s="22">
        <v>1</v>
      </c>
      <c r="AD1592" s="23">
        <v>32</v>
      </c>
      <c r="AE1592" s="23">
        <v>3.2000000000000001E-2</v>
      </c>
      <c r="AF1592" s="23">
        <v>0.118099149</v>
      </c>
      <c r="AG1592" s="14">
        <v>0.1084647712351797</v>
      </c>
      <c r="AH1592" s="22">
        <v>0</v>
      </c>
      <c r="AI1592" s="23">
        <v>0</v>
      </c>
      <c r="AJ1592" s="23">
        <v>0</v>
      </c>
      <c r="AK1592" s="23">
        <v>0</v>
      </c>
      <c r="AL1592" s="14">
        <v>0</v>
      </c>
      <c r="AM1592" s="22">
        <v>312</v>
      </c>
      <c r="AN1592" s="23">
        <v>3325.2160000000013</v>
      </c>
      <c r="AO1592" s="23">
        <v>3.3252159999999997</v>
      </c>
      <c r="AP1592" s="23">
        <v>2.9527918080000042</v>
      </c>
      <c r="AQ1592" s="14">
        <v>2.7119068229681575</v>
      </c>
      <c r="AR1592" s="22">
        <v>312</v>
      </c>
      <c r="AS1592" s="23">
        <v>3325.2160000000013</v>
      </c>
      <c r="AT1592" s="23">
        <v>3.3252159999999997</v>
      </c>
      <c r="AU1592" s="23">
        <v>2.9527918080000042</v>
      </c>
      <c r="AV1592" s="14">
        <v>2.7119068229681575</v>
      </c>
      <c r="AW1592" s="22">
        <v>3</v>
      </c>
      <c r="AX1592" s="22">
        <v>3</v>
      </c>
      <c r="AY1592" s="23">
        <v>70</v>
      </c>
      <c r="AZ1592" s="23">
        <v>7.0000000000000007E-2</v>
      </c>
      <c r="BA1592" s="23">
        <v>0.34689999999999999</v>
      </c>
      <c r="BB1592" s="14">
        <v>0.31860034098538531</v>
      </c>
      <c r="BC1592" s="22">
        <v>2</v>
      </c>
      <c r="BD1592" s="23">
        <v>1100</v>
      </c>
      <c r="BE1592" s="23">
        <v>1.1000000000000001</v>
      </c>
      <c r="BF1592" s="23">
        <v>0.96860116368355631</v>
      </c>
      <c r="BG1592" s="14">
        <v>0.88958391763742317</v>
      </c>
      <c r="BH1592" s="22">
        <v>318</v>
      </c>
      <c r="BI1592" s="23">
        <v>4.5272160000000001</v>
      </c>
      <c r="BJ1592" s="23">
        <v>4.3863921206835608</v>
      </c>
      <c r="BK1592" s="14">
        <v>4.0285558528261456</v>
      </c>
      <c r="BL1592" t="s">
        <v>565</v>
      </c>
    </row>
    <row r="1593" spans="1:64">
      <c r="A1593" t="s">
        <v>2523</v>
      </c>
      <c r="B1593" t="s">
        <v>2516</v>
      </c>
      <c r="C1593" t="s">
        <v>565</v>
      </c>
      <c r="D1593" t="s">
        <v>942</v>
      </c>
      <c r="E1593">
        <v>2021</v>
      </c>
      <c r="F1593" s="23">
        <v>54.97</v>
      </c>
      <c r="G1593" s="23">
        <v>10.01</v>
      </c>
      <c r="H1593" s="22">
        <v>13465</v>
      </c>
      <c r="I1593" s="34">
        <v>100.79</v>
      </c>
      <c r="J1593" s="22">
        <v>0</v>
      </c>
      <c r="K1593" s="22">
        <v>0</v>
      </c>
      <c r="L1593" s="23">
        <v>0</v>
      </c>
      <c r="M1593" s="23">
        <v>0</v>
      </c>
      <c r="N1593" s="23">
        <v>0</v>
      </c>
      <c r="O1593" s="14">
        <v>0</v>
      </c>
      <c r="P1593" s="22">
        <v>0</v>
      </c>
      <c r="Q1593" s="22">
        <v>0</v>
      </c>
      <c r="R1593" s="23">
        <v>0</v>
      </c>
      <c r="S1593" s="23">
        <v>0</v>
      </c>
      <c r="T1593" s="23">
        <v>0</v>
      </c>
      <c r="U1593" s="14">
        <v>0</v>
      </c>
      <c r="V1593" s="22">
        <v>0</v>
      </c>
      <c r="W1593" s="22">
        <v>0</v>
      </c>
      <c r="X1593" s="23">
        <v>0</v>
      </c>
      <c r="Y1593" s="23">
        <v>0</v>
      </c>
      <c r="Z1593" s="23">
        <v>0</v>
      </c>
      <c r="AA1593" s="14">
        <v>0</v>
      </c>
      <c r="AB1593" s="22">
        <v>1</v>
      </c>
      <c r="AC1593" s="22">
        <v>1</v>
      </c>
      <c r="AD1593" s="23">
        <v>30</v>
      </c>
      <c r="AE1593" s="23">
        <v>0.03</v>
      </c>
      <c r="AF1593" s="23">
        <v>0.116630976</v>
      </c>
      <c r="AG1593" s="14">
        <v>0.12</v>
      </c>
      <c r="AH1593" s="22">
        <v>0</v>
      </c>
      <c r="AI1593" s="23">
        <v>0</v>
      </c>
      <c r="AJ1593" s="23">
        <v>0</v>
      </c>
      <c r="AK1593" s="23">
        <v>0</v>
      </c>
      <c r="AL1593" s="14">
        <v>0</v>
      </c>
      <c r="AM1593" s="22">
        <v>365</v>
      </c>
      <c r="AN1593" s="23">
        <v>3749.8009999999999</v>
      </c>
      <c r="AO1593" s="23">
        <v>3.7498010000000002</v>
      </c>
      <c r="AP1593" s="23">
        <v>3.3554078519999999</v>
      </c>
      <c r="AQ1593" s="14">
        <v>3.33</v>
      </c>
      <c r="AR1593" s="22">
        <v>365</v>
      </c>
      <c r="AS1593" s="23">
        <v>3749.8009999999999</v>
      </c>
      <c r="AT1593" s="23">
        <v>3.7498010000000002</v>
      </c>
      <c r="AU1593" s="23">
        <v>3.3554078519999999</v>
      </c>
      <c r="AV1593" s="14">
        <v>3.33</v>
      </c>
      <c r="AW1593" s="22">
        <v>3</v>
      </c>
      <c r="AX1593" s="22">
        <v>3</v>
      </c>
      <c r="AY1593" s="23">
        <v>70</v>
      </c>
      <c r="AZ1593" s="23">
        <v>7.0000000000000007E-2</v>
      </c>
      <c r="BA1593" s="23">
        <v>0.34689999999999999</v>
      </c>
      <c r="BB1593" s="14">
        <v>0.34</v>
      </c>
      <c r="BC1593" s="22">
        <v>2</v>
      </c>
      <c r="BD1593" s="23">
        <v>1100</v>
      </c>
      <c r="BE1593" s="23">
        <v>1.1000000000000001</v>
      </c>
      <c r="BF1593" s="23">
        <v>1.0441781459999999</v>
      </c>
      <c r="BG1593" s="14">
        <v>1.04</v>
      </c>
      <c r="BH1593" s="22">
        <v>371</v>
      </c>
      <c r="BI1593" s="23">
        <v>4.95</v>
      </c>
      <c r="BJ1593" s="23">
        <v>4.8600000000000003</v>
      </c>
      <c r="BK1593" s="14">
        <v>4.82</v>
      </c>
      <c r="BL1593" t="s">
        <v>565</v>
      </c>
    </row>
    <row r="1594" spans="1:64">
      <c r="A1594" t="s">
        <v>2524</v>
      </c>
      <c r="B1594" t="s">
        <v>2516</v>
      </c>
      <c r="C1594" t="s">
        <v>565</v>
      </c>
      <c r="D1594" s="111" t="s">
        <v>942</v>
      </c>
      <c r="E1594" s="110">
        <v>2022</v>
      </c>
      <c r="F1594" s="23"/>
      <c r="G1594" s="23"/>
      <c r="H1594" s="22">
        <v>13710</v>
      </c>
      <c r="I1594" s="34">
        <v>99.36374832577286</v>
      </c>
      <c r="J1594" s="22">
        <v>0</v>
      </c>
      <c r="K1594" s="22">
        <v>0</v>
      </c>
      <c r="L1594" s="23">
        <v>0</v>
      </c>
      <c r="M1594" s="23">
        <v>0</v>
      </c>
      <c r="N1594" s="23">
        <v>0</v>
      </c>
      <c r="O1594" s="14">
        <v>0</v>
      </c>
      <c r="P1594" s="22">
        <v>0</v>
      </c>
      <c r="Q1594" s="22">
        <v>0</v>
      </c>
      <c r="R1594" s="23">
        <v>0</v>
      </c>
      <c r="S1594" s="23">
        <v>0</v>
      </c>
      <c r="T1594" s="23">
        <v>0</v>
      </c>
      <c r="U1594" s="14">
        <v>0</v>
      </c>
      <c r="V1594" s="22">
        <v>0</v>
      </c>
      <c r="W1594" s="22">
        <v>0</v>
      </c>
      <c r="X1594" s="23">
        <v>0</v>
      </c>
      <c r="Y1594" s="23">
        <v>0</v>
      </c>
      <c r="Z1594" s="23">
        <v>0</v>
      </c>
      <c r="AA1594" s="14">
        <v>0</v>
      </c>
      <c r="AB1594" s="22">
        <v>1</v>
      </c>
      <c r="AC1594" s="22">
        <v>1</v>
      </c>
      <c r="AD1594" s="23">
        <v>30</v>
      </c>
      <c r="AE1594" s="23">
        <v>0.03</v>
      </c>
      <c r="AF1594" s="23">
        <v>0.22404343500000001</v>
      </c>
      <c r="AG1594" s="14">
        <v>0.22547804282247258</v>
      </c>
      <c r="AH1594" s="22">
        <v>0</v>
      </c>
      <c r="AI1594" s="23">
        <v>0</v>
      </c>
      <c r="AJ1594" s="23">
        <v>0</v>
      </c>
      <c r="AK1594" s="23">
        <v>0</v>
      </c>
      <c r="AL1594" s="14">
        <v>0</v>
      </c>
      <c r="AM1594" s="22">
        <v>470</v>
      </c>
      <c r="AN1594" s="23">
        <v>4636.9210000000021</v>
      </c>
      <c r="AO1594" s="23">
        <v>4.6369210000000027</v>
      </c>
      <c r="AP1594" s="23">
        <v>4.7498945641664365</v>
      </c>
      <c r="AQ1594" s="14">
        <v>4.7803093625186985</v>
      </c>
      <c r="AR1594" s="22">
        <v>470</v>
      </c>
      <c r="AS1594" s="23">
        <v>4636.9210000000003</v>
      </c>
      <c r="AT1594" s="23">
        <v>4.6369210000000001</v>
      </c>
      <c r="AU1594" s="23">
        <v>4.7498945641664401</v>
      </c>
      <c r="AV1594" s="14">
        <v>4.7803093625187021</v>
      </c>
      <c r="AW1594" s="22">
        <v>3</v>
      </c>
      <c r="AX1594" s="22">
        <v>3</v>
      </c>
      <c r="AY1594" s="23">
        <v>70</v>
      </c>
      <c r="AZ1594" s="23">
        <v>7.0000000000000007E-2</v>
      </c>
      <c r="BA1594" s="23">
        <v>0.34689999999999999</v>
      </c>
      <c r="BB1594" s="14">
        <v>0.34912129005304587</v>
      </c>
      <c r="BC1594" s="22">
        <v>2</v>
      </c>
      <c r="BD1594" s="23">
        <v>1100</v>
      </c>
      <c r="BE1594" s="23">
        <v>1.1000000000000001</v>
      </c>
      <c r="BF1594" s="23">
        <v>1.1663182499596569</v>
      </c>
      <c r="BG1594" s="14">
        <v>1.173786486129508</v>
      </c>
      <c r="BH1594" s="22">
        <v>476</v>
      </c>
      <c r="BI1594" s="23">
        <v>5.8369210000000002</v>
      </c>
      <c r="BJ1594" s="23">
        <v>6.4871562491260963</v>
      </c>
      <c r="BK1594" s="14">
        <v>6.5286951815237284</v>
      </c>
      <c r="BL1594" t="s">
        <v>565</v>
      </c>
    </row>
    <row r="1595" spans="1:64">
      <c r="A1595" t="s">
        <v>2525</v>
      </c>
      <c r="B1595" t="s">
        <v>2516</v>
      </c>
      <c r="C1595" t="s">
        <v>565</v>
      </c>
      <c r="D1595" t="s">
        <v>942</v>
      </c>
      <c r="E1595">
        <v>2023</v>
      </c>
      <c r="F1595">
        <v>54.97</v>
      </c>
      <c r="G1595">
        <v>10.199999999999999</v>
      </c>
      <c r="H1595">
        <v>13350</v>
      </c>
      <c r="I1595">
        <v>99.36374832577286</v>
      </c>
      <c r="J1595">
        <v>0</v>
      </c>
      <c r="K1595">
        <v>0</v>
      </c>
      <c r="L1595">
        <v>0</v>
      </c>
      <c r="M1595">
        <v>0</v>
      </c>
      <c r="N1595">
        <v>0</v>
      </c>
      <c r="O1595">
        <v>0</v>
      </c>
      <c r="P1595">
        <v>0</v>
      </c>
      <c r="Q1595">
        <v>0</v>
      </c>
      <c r="R1595">
        <v>0</v>
      </c>
      <c r="S1595">
        <v>0</v>
      </c>
      <c r="T1595">
        <v>0</v>
      </c>
      <c r="U1595">
        <v>0</v>
      </c>
      <c r="V1595">
        <v>0</v>
      </c>
      <c r="W1595">
        <v>0</v>
      </c>
      <c r="X1595">
        <v>0</v>
      </c>
      <c r="Y1595">
        <v>0</v>
      </c>
      <c r="Z1595">
        <v>0</v>
      </c>
      <c r="AA1595">
        <v>0</v>
      </c>
      <c r="AB1595">
        <v>1</v>
      </c>
      <c r="AC1595">
        <v>1</v>
      </c>
      <c r="AD1595">
        <v>30</v>
      </c>
      <c r="AE1595">
        <v>0.03</v>
      </c>
      <c r="AF1595">
        <v>0.118388403</v>
      </c>
      <c r="AG1595">
        <v>0.11914647443839692</v>
      </c>
      <c r="AL1595">
        <v>0</v>
      </c>
      <c r="AM1595">
        <v>671</v>
      </c>
      <c r="AN1595">
        <v>6845.6229999999996</v>
      </c>
      <c r="AO1595">
        <v>6.8456229999999998</v>
      </c>
      <c r="AP1595">
        <v>6.4211070000000001</v>
      </c>
      <c r="AQ1595">
        <v>6.4622230020427889</v>
      </c>
      <c r="AR1595">
        <v>710</v>
      </c>
      <c r="AS1595">
        <v>6876.223</v>
      </c>
      <c r="AT1595">
        <v>6.8762230000000004</v>
      </c>
      <c r="AU1595">
        <v>6.4498094032491498</v>
      </c>
      <c r="AV1595">
        <v>6.4911091941729868</v>
      </c>
      <c r="AW1595">
        <v>3</v>
      </c>
      <c r="AX1595">
        <v>3</v>
      </c>
      <c r="AY1595">
        <v>70</v>
      </c>
      <c r="AZ1595">
        <v>7.0000000000000007E-2</v>
      </c>
      <c r="BA1595">
        <v>0.34689999999999999</v>
      </c>
      <c r="BB1595">
        <v>0.34912129005304587</v>
      </c>
      <c r="BC1595">
        <v>2</v>
      </c>
      <c r="BD1595">
        <v>1100</v>
      </c>
      <c r="BE1595">
        <v>1.1000000000000001</v>
      </c>
      <c r="BF1595">
        <v>1.3926369999999999</v>
      </c>
      <c r="BG1595">
        <v>1.4015544134205928</v>
      </c>
      <c r="BH1595">
        <v>716</v>
      </c>
      <c r="BI1595">
        <v>8.0762230000000006</v>
      </c>
      <c r="BJ1595">
        <v>8.3077348062491509</v>
      </c>
      <c r="BK1595">
        <v>8.3609313720850249</v>
      </c>
      <c r="BL1595" t="s">
        <v>565</v>
      </c>
    </row>
    <row r="1596" spans="1:64">
      <c r="A1596" t="s">
        <v>2526</v>
      </c>
      <c r="B1596" t="s">
        <v>2516</v>
      </c>
      <c r="C1596" t="s">
        <v>565</v>
      </c>
      <c r="D1596" t="s">
        <v>942</v>
      </c>
      <c r="E1596">
        <v>2024</v>
      </c>
      <c r="F1596">
        <v>54.97</v>
      </c>
      <c r="G1596">
        <v>10.199999999999999</v>
      </c>
      <c r="H1596">
        <v>13356</v>
      </c>
      <c r="I1596">
        <v>91.583402866080647</v>
      </c>
      <c r="J1596">
        <v>0</v>
      </c>
      <c r="K1596">
        <v>0</v>
      </c>
      <c r="L1596">
        <v>0</v>
      </c>
      <c r="M1596">
        <v>0</v>
      </c>
      <c r="N1596">
        <v>0</v>
      </c>
      <c r="O1596">
        <v>0</v>
      </c>
      <c r="P1596">
        <v>0</v>
      </c>
      <c r="Q1596">
        <v>0</v>
      </c>
      <c r="R1596">
        <v>0</v>
      </c>
      <c r="S1596">
        <v>0</v>
      </c>
      <c r="T1596">
        <v>0</v>
      </c>
      <c r="U1596">
        <v>0</v>
      </c>
      <c r="V1596">
        <v>0</v>
      </c>
      <c r="W1596">
        <v>0</v>
      </c>
      <c r="X1596">
        <v>0</v>
      </c>
      <c r="Y1596">
        <v>0</v>
      </c>
      <c r="Z1596">
        <v>0</v>
      </c>
      <c r="AA1596">
        <v>0</v>
      </c>
      <c r="AB1596">
        <v>1</v>
      </c>
      <c r="AC1596">
        <v>1</v>
      </c>
      <c r="AD1596">
        <v>30</v>
      </c>
      <c r="AE1596">
        <v>0.03</v>
      </c>
      <c r="AF1596">
        <v>0.20818690200000001</v>
      </c>
      <c r="AG1596">
        <v>0.22731946562896854</v>
      </c>
      <c r="AH1596">
        <v>1</v>
      </c>
      <c r="AI1596">
        <v>2</v>
      </c>
      <c r="AJ1596">
        <v>2E-3</v>
      </c>
      <c r="AK1596">
        <v>1.8038876204639997E-3</v>
      </c>
      <c r="AL1596">
        <v>1.9696665159971882E-3</v>
      </c>
      <c r="AM1596">
        <v>815</v>
      </c>
      <c r="AN1596">
        <v>9609.3059999999969</v>
      </c>
      <c r="AO1596">
        <v>9.6093060000000019</v>
      </c>
      <c r="AP1596">
        <v>8.6670540673252123</v>
      </c>
      <c r="AQ1596">
        <v>9.4635641350854325</v>
      </c>
      <c r="AR1596">
        <v>949</v>
      </c>
      <c r="AS1596">
        <v>9746.6349999999911</v>
      </c>
      <c r="AT1596">
        <v>9.746635000000003</v>
      </c>
      <c r="AU1596">
        <v>8.7909171088405582</v>
      </c>
      <c r="AV1596">
        <v>9.598810301573117</v>
      </c>
      <c r="AW1596">
        <v>3</v>
      </c>
      <c r="AX1596">
        <v>3</v>
      </c>
      <c r="AY1596">
        <v>70</v>
      </c>
      <c r="AZ1596">
        <v>7.0000000000000007E-2</v>
      </c>
      <c r="BA1596">
        <v>0.34689999999999999</v>
      </c>
      <c r="BB1596">
        <v>0.37878042215494029</v>
      </c>
      <c r="BC1596">
        <v>2</v>
      </c>
      <c r="BD1596">
        <v>1100</v>
      </c>
      <c r="BE1596">
        <v>1.1000000000000001</v>
      </c>
      <c r="BF1596">
        <v>1.2243537992170483</v>
      </c>
      <c r="BG1596">
        <v>1.3368730150891861</v>
      </c>
      <c r="BH1596">
        <v>955</v>
      </c>
      <c r="BI1596">
        <v>10.946635000000002</v>
      </c>
      <c r="BJ1596">
        <v>10.570357810057606</v>
      </c>
      <c r="BK1596">
        <v>11.541783204446212</v>
      </c>
      <c r="BL1596" t="s">
        <v>565</v>
      </c>
    </row>
    <row r="1597" spans="1:64">
      <c r="A1597" t="s">
        <v>2527</v>
      </c>
      <c r="B1597" t="s">
        <v>2528</v>
      </c>
      <c r="C1597" t="s">
        <v>566</v>
      </c>
      <c r="D1597" t="s">
        <v>942</v>
      </c>
      <c r="E1597">
        <v>2012</v>
      </c>
      <c r="F1597" s="23">
        <v>55.96</v>
      </c>
      <c r="G1597" s="23">
        <v>10.34</v>
      </c>
      <c r="H1597" s="22">
        <v>10435</v>
      </c>
      <c r="I1597" s="34">
        <v>87.985602999999998</v>
      </c>
      <c r="J1597" s="22">
        <v>1</v>
      </c>
      <c r="K1597" s="22" t="s">
        <v>782</v>
      </c>
      <c r="L1597" s="23">
        <v>150</v>
      </c>
      <c r="M1597" s="23">
        <v>0.15</v>
      </c>
      <c r="N1597" s="23">
        <v>0.87809999999999999</v>
      </c>
      <c r="O1597" s="14">
        <v>0.99800418484374087</v>
      </c>
      <c r="P1597" s="22">
        <v>0</v>
      </c>
      <c r="Q1597" s="22" t="s">
        <v>782</v>
      </c>
      <c r="R1597" s="23">
        <v>0</v>
      </c>
      <c r="S1597" s="23">
        <v>0</v>
      </c>
      <c r="T1597" s="23">
        <v>0</v>
      </c>
      <c r="U1597" s="14">
        <v>0</v>
      </c>
      <c r="V1597" s="22">
        <v>0</v>
      </c>
      <c r="W1597" s="22" t="s">
        <v>782</v>
      </c>
      <c r="X1597" s="23">
        <v>0</v>
      </c>
      <c r="Y1597" s="23">
        <v>0</v>
      </c>
      <c r="Z1597" s="23">
        <v>0</v>
      </c>
      <c r="AA1597" s="14">
        <v>0</v>
      </c>
      <c r="AB1597" s="22">
        <v>0</v>
      </c>
      <c r="AC1597" s="22" t="s">
        <v>782</v>
      </c>
      <c r="AD1597" s="23">
        <v>0</v>
      </c>
      <c r="AE1597" s="23">
        <v>0</v>
      </c>
      <c r="AF1597" s="23">
        <v>0</v>
      </c>
      <c r="AG1597" s="14">
        <v>0</v>
      </c>
      <c r="AH1597" s="22" t="s">
        <v>782</v>
      </c>
      <c r="AI1597" s="23" t="s">
        <v>782</v>
      </c>
      <c r="AJ1597" s="23" t="s">
        <v>782</v>
      </c>
      <c r="AK1597" s="23" t="s">
        <v>782</v>
      </c>
      <c r="AL1597" s="14" t="s">
        <v>782</v>
      </c>
      <c r="AM1597" s="22" t="s">
        <v>782</v>
      </c>
      <c r="AN1597" s="23" t="s">
        <v>782</v>
      </c>
      <c r="AO1597" s="23" t="s">
        <v>782</v>
      </c>
      <c r="AP1597" s="23" t="s">
        <v>782</v>
      </c>
      <c r="AQ1597" s="14" t="s">
        <v>782</v>
      </c>
      <c r="AR1597" s="22">
        <v>107</v>
      </c>
      <c r="AS1597" s="23">
        <v>1669.7179999999994</v>
      </c>
      <c r="AT1597" s="23">
        <v>1.6697179999999994</v>
      </c>
      <c r="AU1597" s="23">
        <v>1.3851500000000001</v>
      </c>
      <c r="AV1597" s="14">
        <v>1.5742916486007377</v>
      </c>
      <c r="AW1597" s="22">
        <v>0</v>
      </c>
      <c r="AX1597" s="22" t="s">
        <v>782</v>
      </c>
      <c r="AY1597" s="23">
        <v>0</v>
      </c>
      <c r="AZ1597" s="23">
        <v>0</v>
      </c>
      <c r="BA1597" s="23">
        <v>0</v>
      </c>
      <c r="BB1597" s="14">
        <v>0</v>
      </c>
      <c r="BC1597" s="22">
        <v>3</v>
      </c>
      <c r="BD1597" s="23">
        <v>2400</v>
      </c>
      <c r="BE1597" s="23">
        <v>2.4</v>
      </c>
      <c r="BF1597" s="23">
        <v>3.8327999999999998</v>
      </c>
      <c r="BG1597" s="14">
        <v>4.3561672243128227</v>
      </c>
      <c r="BH1597" s="22">
        <v>111</v>
      </c>
      <c r="BI1597" s="23">
        <v>4.2197179999999994</v>
      </c>
      <c r="BJ1597" s="23">
        <v>6.09605</v>
      </c>
      <c r="BK1597" s="14">
        <v>6.928463057757301</v>
      </c>
      <c r="BL1597" t="s">
        <v>566</v>
      </c>
    </row>
    <row r="1598" spans="1:64">
      <c r="A1598" t="s">
        <v>2529</v>
      </c>
      <c r="B1598" t="s">
        <v>2528</v>
      </c>
      <c r="C1598" t="s">
        <v>566</v>
      </c>
      <c r="D1598" t="s">
        <v>942</v>
      </c>
      <c r="E1598">
        <v>2015</v>
      </c>
      <c r="F1598" s="23">
        <v>55.96</v>
      </c>
      <c r="G1598" s="23">
        <v>10.08</v>
      </c>
      <c r="H1598" s="22">
        <v>10402</v>
      </c>
      <c r="I1598" s="34">
        <v>83.605919413759906</v>
      </c>
      <c r="J1598" s="13">
        <v>0</v>
      </c>
      <c r="K1598" s="13">
        <v>0</v>
      </c>
      <c r="L1598" s="19">
        <v>0</v>
      </c>
      <c r="M1598" s="35">
        <v>0</v>
      </c>
      <c r="N1598" s="19">
        <v>0</v>
      </c>
      <c r="O1598" s="17">
        <v>0</v>
      </c>
      <c r="P1598" s="36">
        <v>0</v>
      </c>
      <c r="Q1598" s="37">
        <v>0</v>
      </c>
      <c r="R1598" s="38">
        <v>0</v>
      </c>
      <c r="S1598" s="27">
        <v>0</v>
      </c>
      <c r="T1598" s="23">
        <v>0</v>
      </c>
      <c r="U1598" s="17">
        <v>0</v>
      </c>
      <c r="V1598" s="22">
        <v>0</v>
      </c>
      <c r="W1598" s="22">
        <v>0</v>
      </c>
      <c r="X1598" s="23">
        <v>0</v>
      </c>
      <c r="Y1598" s="27">
        <v>0</v>
      </c>
      <c r="Z1598" s="27">
        <v>0</v>
      </c>
      <c r="AA1598" s="14">
        <v>0</v>
      </c>
      <c r="AB1598" s="39">
        <v>1</v>
      </c>
      <c r="AC1598" s="22" t="s">
        <v>782</v>
      </c>
      <c r="AD1598" s="23">
        <v>0</v>
      </c>
      <c r="AE1598" s="23">
        <v>0</v>
      </c>
      <c r="AF1598" s="23">
        <v>0.259371882</v>
      </c>
      <c r="AG1598" s="14">
        <v>0.31023148099883519</v>
      </c>
      <c r="AH1598" s="22" t="s">
        <v>782</v>
      </c>
      <c r="AI1598" s="23" t="s">
        <v>782</v>
      </c>
      <c r="AJ1598" s="23" t="s">
        <v>782</v>
      </c>
      <c r="AK1598" s="23" t="s">
        <v>782</v>
      </c>
      <c r="AL1598" s="14" t="s">
        <v>782</v>
      </c>
      <c r="AM1598" s="22" t="s">
        <v>782</v>
      </c>
      <c r="AN1598" s="23" t="s">
        <v>782</v>
      </c>
      <c r="AO1598" s="23" t="s">
        <v>782</v>
      </c>
      <c r="AP1598" s="23" t="s">
        <v>782</v>
      </c>
      <c r="AQ1598" s="14" t="s">
        <v>782</v>
      </c>
      <c r="AR1598" s="40">
        <v>157</v>
      </c>
      <c r="AS1598" s="41">
        <v>2236.9179999999988</v>
      </c>
      <c r="AT1598" s="23">
        <v>2.2369179999999989</v>
      </c>
      <c r="AU1598" s="23">
        <v>1.9867472926434127</v>
      </c>
      <c r="AV1598" s="14">
        <v>2.3763237179548709</v>
      </c>
      <c r="AW1598" s="22">
        <v>0</v>
      </c>
      <c r="AX1598" s="22" t="s">
        <v>782</v>
      </c>
      <c r="AY1598" s="23">
        <v>0</v>
      </c>
      <c r="AZ1598" s="23">
        <v>0</v>
      </c>
      <c r="BA1598" s="23">
        <v>0</v>
      </c>
      <c r="BB1598" s="14">
        <v>0</v>
      </c>
      <c r="BC1598" s="42">
        <v>3</v>
      </c>
      <c r="BD1598" s="43">
        <v>2400</v>
      </c>
      <c r="BE1598" s="44">
        <v>2.4</v>
      </c>
      <c r="BF1598" s="23">
        <v>4.1411911780571735</v>
      </c>
      <c r="BG1598" s="14">
        <v>4.9532272440695317</v>
      </c>
      <c r="BH1598" s="22">
        <v>161</v>
      </c>
      <c r="BI1598" s="23">
        <v>4.6369179999999988</v>
      </c>
      <c r="BJ1598" s="23">
        <v>6.3873103527005863</v>
      </c>
      <c r="BK1598" s="14">
        <v>7.6397824430232379</v>
      </c>
      <c r="BL1598" t="s">
        <v>566</v>
      </c>
    </row>
    <row r="1599" spans="1:64">
      <c r="A1599" t="s">
        <v>2530</v>
      </c>
      <c r="B1599" t="s">
        <v>2528</v>
      </c>
      <c r="C1599" t="s">
        <v>566</v>
      </c>
      <c r="D1599" t="s">
        <v>942</v>
      </c>
      <c r="E1599">
        <v>2016</v>
      </c>
      <c r="F1599" s="23">
        <v>55.96</v>
      </c>
      <c r="G1599" s="23">
        <v>10.16</v>
      </c>
      <c r="H1599" s="22">
        <v>10383</v>
      </c>
      <c r="I1599" s="34">
        <v>88.442102651834972</v>
      </c>
      <c r="J1599" s="13">
        <v>0</v>
      </c>
      <c r="K1599" s="13">
        <v>0</v>
      </c>
      <c r="L1599" s="19">
        <v>0</v>
      </c>
      <c r="M1599" s="35">
        <v>0</v>
      </c>
      <c r="N1599" s="19">
        <v>0</v>
      </c>
      <c r="O1599" s="17">
        <v>0</v>
      </c>
      <c r="P1599" s="13">
        <v>0</v>
      </c>
      <c r="Q1599" s="13">
        <v>0</v>
      </c>
      <c r="R1599" s="19">
        <v>0</v>
      </c>
      <c r="S1599" s="27">
        <v>0</v>
      </c>
      <c r="T1599" s="19">
        <v>0</v>
      </c>
      <c r="U1599" s="17">
        <v>0</v>
      </c>
      <c r="V1599" s="13">
        <v>0</v>
      </c>
      <c r="W1599" s="13">
        <v>0</v>
      </c>
      <c r="X1599" s="19">
        <v>0</v>
      </c>
      <c r="Y1599" s="27">
        <v>0</v>
      </c>
      <c r="Z1599" s="19">
        <v>0</v>
      </c>
      <c r="AA1599" s="14">
        <v>0</v>
      </c>
      <c r="AB1599" s="13">
        <v>1</v>
      </c>
      <c r="AC1599" s="22" t="s">
        <v>782</v>
      </c>
      <c r="AD1599" s="19">
        <v>0</v>
      </c>
      <c r="AE1599" s="23">
        <v>0</v>
      </c>
      <c r="AF1599" s="19">
        <v>0.21981279599999998</v>
      </c>
      <c r="AG1599" s="14">
        <v>0.24853863647421931</v>
      </c>
      <c r="AH1599" s="22" t="s">
        <v>782</v>
      </c>
      <c r="AI1599" s="23" t="s">
        <v>782</v>
      </c>
      <c r="AJ1599" s="23" t="s">
        <v>782</v>
      </c>
      <c r="AK1599" s="23" t="s">
        <v>782</v>
      </c>
      <c r="AL1599" s="14" t="s">
        <v>782</v>
      </c>
      <c r="AM1599" s="22" t="s">
        <v>782</v>
      </c>
      <c r="AN1599" s="23" t="s">
        <v>782</v>
      </c>
      <c r="AO1599" s="23" t="s">
        <v>782</v>
      </c>
      <c r="AP1599" s="23" t="s">
        <v>782</v>
      </c>
      <c r="AQ1599" s="14" t="s">
        <v>782</v>
      </c>
      <c r="AR1599" s="13">
        <v>162</v>
      </c>
      <c r="AS1599" s="19">
        <v>2265.8079999999986</v>
      </c>
      <c r="AT1599" s="23">
        <v>2.2658079999999985</v>
      </c>
      <c r="AU1599" s="19">
        <v>2.0120375040000011</v>
      </c>
      <c r="AV1599" s="14">
        <v>2.2749770117075072</v>
      </c>
      <c r="AW1599" s="13">
        <v>0</v>
      </c>
      <c r="AX1599" s="22" t="s">
        <v>782</v>
      </c>
      <c r="AY1599" s="19">
        <v>0</v>
      </c>
      <c r="AZ1599" s="23">
        <v>0</v>
      </c>
      <c r="BA1599" s="19">
        <v>0</v>
      </c>
      <c r="BB1599" s="14">
        <v>0</v>
      </c>
      <c r="BC1599" s="13">
        <v>3</v>
      </c>
      <c r="BD1599" s="19">
        <v>2400.0000000000005</v>
      </c>
      <c r="BE1599" s="44">
        <v>2.4000000000000004</v>
      </c>
      <c r="BF1599" s="19">
        <v>4.1411911780571735</v>
      </c>
      <c r="BG1599" s="14">
        <v>4.6823753098222536</v>
      </c>
      <c r="BH1599" s="22">
        <v>166</v>
      </c>
      <c r="BI1599" s="23">
        <v>4.6658079999999984</v>
      </c>
      <c r="BJ1599" s="23">
        <v>6.3730414780571749</v>
      </c>
      <c r="BK1599" s="14">
        <v>7.2058909580039803</v>
      </c>
      <c r="BL1599" t="s">
        <v>566</v>
      </c>
    </row>
    <row r="1600" spans="1:64">
      <c r="A1600" t="s">
        <v>2531</v>
      </c>
      <c r="B1600" t="s">
        <v>2528</v>
      </c>
      <c r="C1600" t="s">
        <v>566</v>
      </c>
      <c r="D1600" t="s">
        <v>942</v>
      </c>
      <c r="E1600">
        <v>2017</v>
      </c>
      <c r="F1600" s="23">
        <v>55.96</v>
      </c>
      <c r="G1600" s="23">
        <v>10.29</v>
      </c>
      <c r="H1600" s="22">
        <v>10276</v>
      </c>
      <c r="I1600" s="34">
        <v>80.718087526589528</v>
      </c>
      <c r="J1600" s="13">
        <v>0</v>
      </c>
      <c r="K1600" s="13">
        <v>0</v>
      </c>
      <c r="L1600" s="19">
        <v>0</v>
      </c>
      <c r="M1600" s="19">
        <v>0</v>
      </c>
      <c r="N1600" s="19">
        <v>0</v>
      </c>
      <c r="O1600" s="17">
        <v>0</v>
      </c>
      <c r="P1600" s="13">
        <v>0</v>
      </c>
      <c r="Q1600" s="13">
        <v>0</v>
      </c>
      <c r="R1600" s="19">
        <v>0</v>
      </c>
      <c r="S1600" s="19">
        <v>0</v>
      </c>
      <c r="T1600" s="19">
        <v>0</v>
      </c>
      <c r="U1600" s="17">
        <v>0</v>
      </c>
      <c r="V1600" s="13">
        <v>0</v>
      </c>
      <c r="W1600" s="13">
        <v>0</v>
      </c>
      <c r="X1600" s="19">
        <v>0</v>
      </c>
      <c r="Y1600" s="19">
        <v>0</v>
      </c>
      <c r="Z1600" s="19">
        <v>0</v>
      </c>
      <c r="AA1600" s="14">
        <v>0</v>
      </c>
      <c r="AB1600" s="13">
        <v>1</v>
      </c>
      <c r="AC1600" s="22" t="s">
        <v>782</v>
      </c>
      <c r="AD1600" s="19">
        <v>0</v>
      </c>
      <c r="AE1600" s="19">
        <v>0</v>
      </c>
      <c r="AF1600" s="19">
        <v>0.25854859800000002</v>
      </c>
      <c r="AG1600" s="14">
        <v>0.32031060933502781</v>
      </c>
      <c r="AH1600" s="22" t="s">
        <v>782</v>
      </c>
      <c r="AI1600" s="23" t="s">
        <v>782</v>
      </c>
      <c r="AJ1600" s="23" t="s">
        <v>782</v>
      </c>
      <c r="AK1600" s="23" t="s">
        <v>782</v>
      </c>
      <c r="AL1600" s="14" t="s">
        <v>782</v>
      </c>
      <c r="AM1600" s="22" t="s">
        <v>782</v>
      </c>
      <c r="AN1600" s="23" t="s">
        <v>782</v>
      </c>
      <c r="AO1600" s="23" t="s">
        <v>782</v>
      </c>
      <c r="AP1600" s="23" t="s">
        <v>782</v>
      </c>
      <c r="AQ1600" s="14" t="s">
        <v>782</v>
      </c>
      <c r="AR1600" s="13">
        <v>169</v>
      </c>
      <c r="AS1600" s="19">
        <v>2310.4379999999983</v>
      </c>
      <c r="AT1600" s="19">
        <v>2.3104380000000004</v>
      </c>
      <c r="AU1600" s="19">
        <v>2.0516689440000007</v>
      </c>
      <c r="AV1600" s="14">
        <v>2.5417710043293034</v>
      </c>
      <c r="AW1600" s="13">
        <v>0</v>
      </c>
      <c r="AX1600" s="22" t="s">
        <v>782</v>
      </c>
      <c r="AY1600" s="19">
        <v>0</v>
      </c>
      <c r="AZ1600" s="19">
        <v>0</v>
      </c>
      <c r="BA1600" s="19">
        <v>0</v>
      </c>
      <c r="BB1600" s="14">
        <v>0</v>
      </c>
      <c r="BC1600" s="13">
        <v>3</v>
      </c>
      <c r="BD1600" s="19">
        <v>2400</v>
      </c>
      <c r="BE1600" s="19">
        <v>2.4000000000000004</v>
      </c>
      <c r="BF1600" s="19">
        <v>4.1411911780571735</v>
      </c>
      <c r="BG1600" s="14">
        <v>5.1304376812607391</v>
      </c>
      <c r="BH1600" s="22">
        <v>173</v>
      </c>
      <c r="BI1600" s="23">
        <v>4.7104380000000008</v>
      </c>
      <c r="BJ1600" s="23">
        <v>6.4514087200571746</v>
      </c>
      <c r="BK1600" s="14">
        <v>7.9925192949250707</v>
      </c>
      <c r="BL1600" t="s">
        <v>566</v>
      </c>
    </row>
    <row r="1601" spans="1:64">
      <c r="A1601" t="s">
        <v>2532</v>
      </c>
      <c r="B1601" t="s">
        <v>2528</v>
      </c>
      <c r="C1601" t="s">
        <v>566</v>
      </c>
      <c r="D1601" t="s">
        <v>942</v>
      </c>
      <c r="E1601">
        <v>2018</v>
      </c>
      <c r="F1601" s="23">
        <v>55.96</v>
      </c>
      <c r="G1601" s="23">
        <v>10.3</v>
      </c>
      <c r="H1601" s="22">
        <v>10210</v>
      </c>
      <c r="I1601" s="34">
        <v>80.723824419803918</v>
      </c>
      <c r="J1601" s="13">
        <v>0</v>
      </c>
      <c r="K1601" s="13">
        <v>0</v>
      </c>
      <c r="L1601" s="19">
        <v>0</v>
      </c>
      <c r="M1601" s="19">
        <v>0</v>
      </c>
      <c r="N1601" s="19">
        <v>0</v>
      </c>
      <c r="O1601" s="17">
        <v>0</v>
      </c>
      <c r="P1601" s="13">
        <v>0</v>
      </c>
      <c r="Q1601" s="13">
        <v>0</v>
      </c>
      <c r="R1601" s="19">
        <v>0</v>
      </c>
      <c r="S1601" s="19">
        <v>0</v>
      </c>
      <c r="T1601" s="19">
        <v>0</v>
      </c>
      <c r="U1601" s="17">
        <v>0</v>
      </c>
      <c r="V1601" s="13">
        <v>0</v>
      </c>
      <c r="W1601" s="13">
        <v>0</v>
      </c>
      <c r="X1601" s="19">
        <v>0</v>
      </c>
      <c r="Y1601" s="19">
        <v>0</v>
      </c>
      <c r="Z1601" s="19">
        <v>0</v>
      </c>
      <c r="AA1601" s="14">
        <v>0</v>
      </c>
      <c r="AB1601" s="13">
        <v>1</v>
      </c>
      <c r="AC1601" s="22" t="s">
        <v>782</v>
      </c>
      <c r="AD1601" s="19">
        <v>0</v>
      </c>
      <c r="AE1601" s="19">
        <v>0</v>
      </c>
      <c r="AF1601" s="19">
        <v>0.22451406599999998</v>
      </c>
      <c r="AG1601" s="14">
        <v>0.27812615124924644</v>
      </c>
      <c r="AH1601" s="22" t="s">
        <v>782</v>
      </c>
      <c r="AI1601" s="23" t="s">
        <v>782</v>
      </c>
      <c r="AJ1601" s="23" t="s">
        <v>782</v>
      </c>
      <c r="AK1601" s="23" t="s">
        <v>782</v>
      </c>
      <c r="AL1601" s="14" t="s">
        <v>782</v>
      </c>
      <c r="AM1601" s="22" t="s">
        <v>782</v>
      </c>
      <c r="AN1601" s="23" t="s">
        <v>782</v>
      </c>
      <c r="AO1601" s="23" t="s">
        <v>782</v>
      </c>
      <c r="AP1601" s="23" t="s">
        <v>782</v>
      </c>
      <c r="AQ1601" s="14" t="s">
        <v>782</v>
      </c>
      <c r="AR1601" s="13">
        <v>180</v>
      </c>
      <c r="AS1601" s="19">
        <v>2467.0429999999988</v>
      </c>
      <c r="AT1601" s="19">
        <v>2.4670430000000003</v>
      </c>
      <c r="AU1601" s="19">
        <v>2.1907341840000001</v>
      </c>
      <c r="AV1601" s="14">
        <v>2.7138632240800384</v>
      </c>
      <c r="AW1601" s="13">
        <v>0</v>
      </c>
      <c r="AX1601" s="22" t="s">
        <v>782</v>
      </c>
      <c r="AY1601" s="19">
        <v>0</v>
      </c>
      <c r="AZ1601" s="19">
        <v>0</v>
      </c>
      <c r="BA1601" s="19">
        <v>0</v>
      </c>
      <c r="BB1601" s="14">
        <v>0</v>
      </c>
      <c r="BC1601" s="13">
        <v>3</v>
      </c>
      <c r="BD1601" s="19">
        <v>2400</v>
      </c>
      <c r="BE1601" s="19">
        <v>2.4000000000000004</v>
      </c>
      <c r="BF1601" s="19">
        <v>3.7572495420059422</v>
      </c>
      <c r="BG1601" s="14">
        <v>4.6544493760186354</v>
      </c>
      <c r="BH1601" s="22">
        <v>184</v>
      </c>
      <c r="BI1601" s="23">
        <v>4.8670430000000007</v>
      </c>
      <c r="BJ1601" s="23">
        <v>6.1724977920059425</v>
      </c>
      <c r="BK1601" s="14">
        <v>7.6464387513479206</v>
      </c>
      <c r="BL1601" t="s">
        <v>566</v>
      </c>
    </row>
    <row r="1602" spans="1:64">
      <c r="A1602" t="s">
        <v>2533</v>
      </c>
      <c r="B1602" t="s">
        <v>2528</v>
      </c>
      <c r="C1602" t="s">
        <v>566</v>
      </c>
      <c r="D1602" t="s">
        <v>942</v>
      </c>
      <c r="E1602">
        <v>2019</v>
      </c>
      <c r="F1602" s="23">
        <v>55.96</v>
      </c>
      <c r="G1602" s="23">
        <v>10.3</v>
      </c>
      <c r="H1602" s="22">
        <v>10138</v>
      </c>
      <c r="I1602" s="34">
        <v>81.872892078254353</v>
      </c>
      <c r="J1602" s="22">
        <v>0</v>
      </c>
      <c r="K1602" s="22">
        <v>0</v>
      </c>
      <c r="L1602" s="23">
        <v>0</v>
      </c>
      <c r="M1602" s="23">
        <v>0</v>
      </c>
      <c r="N1602" s="23">
        <v>0</v>
      </c>
      <c r="O1602" s="14">
        <v>0</v>
      </c>
      <c r="P1602" s="22">
        <v>0</v>
      </c>
      <c r="Q1602" s="22">
        <v>0</v>
      </c>
      <c r="R1602" s="23">
        <v>0</v>
      </c>
      <c r="S1602" s="23">
        <v>0</v>
      </c>
      <c r="T1602" s="23">
        <v>0</v>
      </c>
      <c r="U1602" s="14">
        <v>0</v>
      </c>
      <c r="V1602" s="22">
        <v>0</v>
      </c>
      <c r="W1602" s="22">
        <v>0</v>
      </c>
      <c r="X1602" s="23">
        <v>0</v>
      </c>
      <c r="Y1602" s="23">
        <v>0</v>
      </c>
      <c r="Z1602" s="23">
        <v>0</v>
      </c>
      <c r="AA1602" s="14">
        <v>0</v>
      </c>
      <c r="AB1602" s="22">
        <v>1</v>
      </c>
      <c r="AC1602" s="22">
        <v>1</v>
      </c>
      <c r="AD1602" s="23">
        <v>147.73522532188838</v>
      </c>
      <c r="AE1602" s="23">
        <v>0.14773522532188837</v>
      </c>
      <c r="AF1602" s="23">
        <v>0.20653384499999997</v>
      </c>
      <c r="AG1602" s="14">
        <v>0.25226157249043346</v>
      </c>
      <c r="AH1602" s="22">
        <v>0</v>
      </c>
      <c r="AI1602" s="23">
        <v>0</v>
      </c>
      <c r="AJ1602" s="23">
        <v>0</v>
      </c>
      <c r="AK1602" s="23">
        <v>0</v>
      </c>
      <c r="AL1602" s="14">
        <v>0</v>
      </c>
      <c r="AM1602" s="22">
        <v>198</v>
      </c>
      <c r="AN1602" s="23">
        <v>2623.0479999999993</v>
      </c>
      <c r="AO1602" s="23">
        <v>2.6230480000000007</v>
      </c>
      <c r="AP1602" s="23">
        <v>2.3292666240000006</v>
      </c>
      <c r="AQ1602" s="14">
        <v>2.8449790460237812</v>
      </c>
      <c r="AR1602" s="22">
        <v>198</v>
      </c>
      <c r="AS1602" s="23">
        <v>2623.0479999999993</v>
      </c>
      <c r="AT1602" s="23">
        <v>2.6230480000000007</v>
      </c>
      <c r="AU1602" s="23">
        <v>2.3292666240000006</v>
      </c>
      <c r="AV1602" s="14">
        <v>2.8449790460237812</v>
      </c>
      <c r="AW1602" s="22">
        <v>0</v>
      </c>
      <c r="AX1602" s="22" t="s">
        <v>782</v>
      </c>
      <c r="AY1602" s="23">
        <v>0</v>
      </c>
      <c r="AZ1602" s="23">
        <v>0</v>
      </c>
      <c r="BA1602" s="23">
        <v>0</v>
      </c>
      <c r="BB1602" s="14">
        <v>0</v>
      </c>
      <c r="BC1602" s="22">
        <v>3</v>
      </c>
      <c r="BD1602" s="23">
        <v>2400</v>
      </c>
      <c r="BE1602" s="23">
        <v>2.4</v>
      </c>
      <c r="BF1602" s="23">
        <v>3.7572500523985513</v>
      </c>
      <c r="BG1602" s="14">
        <v>4.589125847426228</v>
      </c>
      <c r="BH1602" s="22">
        <v>202</v>
      </c>
      <c r="BI1602" s="23">
        <v>5.1707832253218893</v>
      </c>
      <c r="BJ1602" s="23">
        <v>6.2930505213985519</v>
      </c>
      <c r="BK1602" s="14">
        <v>7.6863664659404423</v>
      </c>
      <c r="BL1602" t="s">
        <v>566</v>
      </c>
    </row>
    <row r="1603" spans="1:64">
      <c r="A1603" t="s">
        <v>2534</v>
      </c>
      <c r="B1603" t="s">
        <v>2528</v>
      </c>
      <c r="C1603" t="s">
        <v>566</v>
      </c>
      <c r="D1603" t="s">
        <v>942</v>
      </c>
      <c r="E1603">
        <v>2020</v>
      </c>
      <c r="F1603" s="23">
        <v>55.96</v>
      </c>
      <c r="G1603" s="23">
        <v>10.33</v>
      </c>
      <c r="H1603" s="22">
        <v>10032</v>
      </c>
      <c r="I1603" s="34">
        <v>81.63368830182678</v>
      </c>
      <c r="J1603" s="22">
        <v>0</v>
      </c>
      <c r="K1603" s="22">
        <v>0</v>
      </c>
      <c r="L1603" s="23">
        <v>0</v>
      </c>
      <c r="M1603" s="23">
        <v>0</v>
      </c>
      <c r="N1603" s="23">
        <v>0</v>
      </c>
      <c r="O1603" s="14">
        <v>0</v>
      </c>
      <c r="P1603" s="22">
        <v>0</v>
      </c>
      <c r="Q1603" s="22">
        <v>0</v>
      </c>
      <c r="R1603" s="23">
        <v>0</v>
      </c>
      <c r="S1603" s="23">
        <v>0</v>
      </c>
      <c r="T1603" s="23">
        <v>0</v>
      </c>
      <c r="U1603" s="14">
        <v>0</v>
      </c>
      <c r="V1603" s="22">
        <v>0</v>
      </c>
      <c r="W1603" s="22">
        <v>0</v>
      </c>
      <c r="X1603" s="23">
        <v>0</v>
      </c>
      <c r="Y1603" s="23">
        <v>0</v>
      </c>
      <c r="Z1603" s="23">
        <v>0</v>
      </c>
      <c r="AA1603" s="14">
        <v>0</v>
      </c>
      <c r="AB1603" s="22">
        <v>1</v>
      </c>
      <c r="AC1603" s="22">
        <v>1</v>
      </c>
      <c r="AD1603" s="23">
        <v>168.45551072961374</v>
      </c>
      <c r="AE1603" s="23">
        <v>0.16845551072961373</v>
      </c>
      <c r="AF1603" s="23">
        <v>0.23550080400000001</v>
      </c>
      <c r="AG1603" s="14">
        <v>0.28848482642273315</v>
      </c>
      <c r="AH1603" s="22">
        <v>0</v>
      </c>
      <c r="AI1603" s="23">
        <v>0</v>
      </c>
      <c r="AJ1603" s="23">
        <v>0</v>
      </c>
      <c r="AK1603" s="23">
        <v>0</v>
      </c>
      <c r="AL1603" s="14">
        <v>0</v>
      </c>
      <c r="AM1603" s="22">
        <v>230</v>
      </c>
      <c r="AN1603" s="23">
        <v>3255.4829999999997</v>
      </c>
      <c r="AO1603" s="23">
        <v>3.2554830000000021</v>
      </c>
      <c r="AP1603" s="23">
        <v>2.8908689040000022</v>
      </c>
      <c r="AQ1603" s="14">
        <v>3.5412694980918937</v>
      </c>
      <c r="AR1603" s="22">
        <v>230</v>
      </c>
      <c r="AS1603" s="23">
        <v>3255.4829999999997</v>
      </c>
      <c r="AT1603" s="23">
        <v>3.2554830000000021</v>
      </c>
      <c r="AU1603" s="23">
        <v>2.8908689040000022</v>
      </c>
      <c r="AV1603" s="14">
        <v>3.5412694980918937</v>
      </c>
      <c r="AW1603" s="22">
        <v>0</v>
      </c>
      <c r="AX1603" s="22">
        <v>0</v>
      </c>
      <c r="AY1603" s="23">
        <v>0</v>
      </c>
      <c r="AZ1603" s="23">
        <v>0</v>
      </c>
      <c r="BA1603" s="23">
        <v>0</v>
      </c>
      <c r="BB1603" s="14">
        <v>0</v>
      </c>
      <c r="BC1603" s="22">
        <v>3</v>
      </c>
      <c r="BD1603" s="23">
        <v>2400</v>
      </c>
      <c r="BE1603" s="23">
        <v>2.4000000000000004</v>
      </c>
      <c r="BF1603" s="23">
        <v>3.7572500523985513</v>
      </c>
      <c r="BG1603" s="14">
        <v>4.6025729457509668</v>
      </c>
      <c r="BH1603" s="22">
        <v>234</v>
      </c>
      <c r="BI1603" s="23">
        <v>5.823938510729616</v>
      </c>
      <c r="BJ1603" s="23">
        <v>6.8836197603985534</v>
      </c>
      <c r="BK1603" s="14">
        <v>8.4323272702655938</v>
      </c>
      <c r="BL1603" t="s">
        <v>566</v>
      </c>
    </row>
    <row r="1604" spans="1:64">
      <c r="A1604" t="s">
        <v>2535</v>
      </c>
      <c r="B1604" t="s">
        <v>2528</v>
      </c>
      <c r="C1604" t="s">
        <v>566</v>
      </c>
      <c r="D1604" t="s">
        <v>942</v>
      </c>
      <c r="E1604">
        <v>2021</v>
      </c>
      <c r="F1604" s="23">
        <v>55.96</v>
      </c>
      <c r="G1604" s="23">
        <v>10.33</v>
      </c>
      <c r="H1604" s="22">
        <v>10093</v>
      </c>
      <c r="I1604" s="34">
        <v>75.22</v>
      </c>
      <c r="J1604" s="22">
        <v>0</v>
      </c>
      <c r="K1604" s="22">
        <v>0</v>
      </c>
      <c r="L1604" s="23">
        <v>0</v>
      </c>
      <c r="M1604" s="23">
        <v>0</v>
      </c>
      <c r="N1604" s="23">
        <v>0</v>
      </c>
      <c r="O1604" s="14">
        <v>0</v>
      </c>
      <c r="P1604" s="22">
        <v>0</v>
      </c>
      <c r="Q1604" s="22">
        <v>0</v>
      </c>
      <c r="R1604" s="23">
        <v>0</v>
      </c>
      <c r="S1604" s="23">
        <v>0</v>
      </c>
      <c r="T1604" s="23">
        <v>0</v>
      </c>
      <c r="U1604" s="14">
        <v>0</v>
      </c>
      <c r="V1604" s="22">
        <v>0</v>
      </c>
      <c r="W1604" s="22">
        <v>0</v>
      </c>
      <c r="X1604" s="23">
        <v>0</v>
      </c>
      <c r="Y1604" s="23">
        <v>0</v>
      </c>
      <c r="Z1604" s="23">
        <v>0</v>
      </c>
      <c r="AA1604" s="14">
        <v>0</v>
      </c>
      <c r="AB1604" s="22">
        <v>1</v>
      </c>
      <c r="AC1604" s="22">
        <v>1</v>
      </c>
      <c r="AD1604" s="23">
        <v>160.04556650000001</v>
      </c>
      <c r="AE1604" s="23">
        <v>0.160045567</v>
      </c>
      <c r="AF1604" s="23">
        <v>0.22374370199999999</v>
      </c>
      <c r="AG1604" s="14">
        <v>0.3</v>
      </c>
      <c r="AH1604" s="22">
        <v>0</v>
      </c>
      <c r="AI1604" s="23">
        <v>0</v>
      </c>
      <c r="AJ1604" s="23">
        <v>0</v>
      </c>
      <c r="AK1604" s="23">
        <v>0</v>
      </c>
      <c r="AL1604" s="14">
        <v>0</v>
      </c>
      <c r="AM1604" s="22">
        <v>281</v>
      </c>
      <c r="AN1604" s="23">
        <v>4074.6030000000001</v>
      </c>
      <c r="AO1604" s="23">
        <v>4.0746029999999998</v>
      </c>
      <c r="AP1604" s="23">
        <v>3.646048124</v>
      </c>
      <c r="AQ1604" s="14">
        <v>4.8499999999999996</v>
      </c>
      <c r="AR1604" s="22">
        <v>281</v>
      </c>
      <c r="AS1604" s="23">
        <v>4074.6030000000001</v>
      </c>
      <c r="AT1604" s="23">
        <v>4.0746029999999998</v>
      </c>
      <c r="AU1604" s="23">
        <v>3.646048124</v>
      </c>
      <c r="AV1604" s="14">
        <v>4.8499999999999996</v>
      </c>
      <c r="AW1604" s="22">
        <v>0</v>
      </c>
      <c r="AX1604" s="22">
        <v>0</v>
      </c>
      <c r="AY1604" s="23">
        <v>0</v>
      </c>
      <c r="AZ1604" s="23">
        <v>0</v>
      </c>
      <c r="BA1604" s="23">
        <v>0</v>
      </c>
      <c r="BB1604" s="14">
        <v>0</v>
      </c>
      <c r="BC1604" s="22">
        <v>3</v>
      </c>
      <c r="BD1604" s="23">
        <v>2400</v>
      </c>
      <c r="BE1604" s="23">
        <v>2.4</v>
      </c>
      <c r="BF1604" s="23">
        <v>3.2800581059999998</v>
      </c>
      <c r="BG1604" s="14">
        <v>4.3600000000000003</v>
      </c>
      <c r="BH1604" s="22">
        <v>285</v>
      </c>
      <c r="BI1604" s="23">
        <v>6.63</v>
      </c>
      <c r="BJ1604" s="23">
        <v>7.15</v>
      </c>
      <c r="BK1604" s="14">
        <v>9.51</v>
      </c>
      <c r="BL1604" t="s">
        <v>566</v>
      </c>
    </row>
    <row r="1605" spans="1:64">
      <c r="A1605" t="s">
        <v>2536</v>
      </c>
      <c r="B1605" t="s">
        <v>2528</v>
      </c>
      <c r="C1605" t="s">
        <v>566</v>
      </c>
      <c r="D1605" s="111" t="s">
        <v>942</v>
      </c>
      <c r="E1605" s="110">
        <v>2022</v>
      </c>
      <c r="F1605" s="23"/>
      <c r="G1605" s="23"/>
      <c r="H1605" s="22">
        <v>10293</v>
      </c>
      <c r="I1605" s="34">
        <v>74.598910395126197</v>
      </c>
      <c r="J1605" s="22">
        <v>0</v>
      </c>
      <c r="K1605" s="22">
        <v>0</v>
      </c>
      <c r="L1605" s="23">
        <v>0</v>
      </c>
      <c r="M1605" s="23">
        <v>0</v>
      </c>
      <c r="N1605" s="23">
        <v>0</v>
      </c>
      <c r="O1605" s="14">
        <v>0</v>
      </c>
      <c r="P1605" s="22">
        <v>0</v>
      </c>
      <c r="Q1605" s="22">
        <v>0</v>
      </c>
      <c r="R1605" s="23">
        <v>0</v>
      </c>
      <c r="S1605" s="23">
        <v>0</v>
      </c>
      <c r="T1605" s="23">
        <v>0</v>
      </c>
      <c r="U1605" s="14">
        <v>0</v>
      </c>
      <c r="V1605" s="22">
        <v>0</v>
      </c>
      <c r="W1605" s="22">
        <v>0</v>
      </c>
      <c r="X1605" s="23">
        <v>0</v>
      </c>
      <c r="Y1605" s="23">
        <v>0</v>
      </c>
      <c r="Z1605" s="23">
        <v>0</v>
      </c>
      <c r="AA1605" s="14">
        <v>0</v>
      </c>
      <c r="AB1605" s="22">
        <v>1</v>
      </c>
      <c r="AC1605" s="22">
        <v>1</v>
      </c>
      <c r="AD1605" s="23">
        <v>35</v>
      </c>
      <c r="AE1605" s="23">
        <v>3.5000000000000003E-2</v>
      </c>
      <c r="AF1605" s="23">
        <v>0.22374370199999999</v>
      </c>
      <c r="AG1605" s="14">
        <v>0.29992891426282536</v>
      </c>
      <c r="AH1605" s="22">
        <v>0</v>
      </c>
      <c r="AI1605" s="23">
        <v>0</v>
      </c>
      <c r="AJ1605" s="23">
        <v>0</v>
      </c>
      <c r="AK1605" s="23">
        <v>0</v>
      </c>
      <c r="AL1605" s="14">
        <v>0</v>
      </c>
      <c r="AM1605" s="22">
        <v>369</v>
      </c>
      <c r="AN1605" s="23">
        <v>5033.443000000002</v>
      </c>
      <c r="AO1605" s="23">
        <v>5.0334430000000054</v>
      </c>
      <c r="AP1605" s="23">
        <v>5.1560773937579691</v>
      </c>
      <c r="AQ1605" s="14">
        <v>6.9117328476353102</v>
      </c>
      <c r="AR1605" s="22">
        <v>369</v>
      </c>
      <c r="AS1605" s="23">
        <v>5033.4430000000002</v>
      </c>
      <c r="AT1605" s="23">
        <v>5.0334430000000099</v>
      </c>
      <c r="AU1605" s="23">
        <v>5.15607739375797</v>
      </c>
      <c r="AV1605" s="14">
        <v>6.9117328476353119</v>
      </c>
      <c r="AW1605" s="22">
        <v>0</v>
      </c>
      <c r="AX1605" s="22">
        <v>0</v>
      </c>
      <c r="AY1605" s="23">
        <v>0</v>
      </c>
      <c r="AZ1605" s="23">
        <v>0</v>
      </c>
      <c r="BA1605" s="23">
        <v>0</v>
      </c>
      <c r="BB1605" s="14">
        <v>0</v>
      </c>
      <c r="BC1605" s="22">
        <v>3</v>
      </c>
      <c r="BD1605" s="23">
        <v>2400</v>
      </c>
      <c r="BE1605" s="23">
        <v>2.4000000000000004</v>
      </c>
      <c r="BF1605" s="23">
        <v>3.66373462729161</v>
      </c>
      <c r="BG1605" s="14">
        <v>4.9112441560955755</v>
      </c>
      <c r="BH1605" s="22">
        <v>373</v>
      </c>
      <c r="BI1605" s="23">
        <v>7.4684430000000104</v>
      </c>
      <c r="BJ1605" s="23">
        <v>9.0435557230495807</v>
      </c>
      <c r="BK1605" s="14">
        <v>12.122905917993712</v>
      </c>
      <c r="BL1605" t="s">
        <v>566</v>
      </c>
    </row>
    <row r="1606" spans="1:64">
      <c r="A1606" t="s">
        <v>2537</v>
      </c>
      <c r="B1606" t="s">
        <v>2528</v>
      </c>
      <c r="C1606" t="s">
        <v>566</v>
      </c>
      <c r="D1606" t="s">
        <v>942</v>
      </c>
      <c r="E1606">
        <v>2023</v>
      </c>
      <c r="F1606">
        <v>55.96</v>
      </c>
      <c r="G1606">
        <v>10.4</v>
      </c>
      <c r="H1606">
        <v>10525</v>
      </c>
      <c r="I1606">
        <v>74.598910395126197</v>
      </c>
      <c r="J1606">
        <v>0</v>
      </c>
      <c r="K1606">
        <v>0</v>
      </c>
      <c r="L1606">
        <v>0</v>
      </c>
      <c r="M1606">
        <v>0</v>
      </c>
      <c r="N1606">
        <v>0</v>
      </c>
      <c r="O1606">
        <v>0</v>
      </c>
      <c r="P1606">
        <v>0</v>
      </c>
      <c r="Q1606">
        <v>0</v>
      </c>
      <c r="R1606">
        <v>0</v>
      </c>
      <c r="S1606">
        <v>0</v>
      </c>
      <c r="T1606">
        <v>0</v>
      </c>
      <c r="U1606">
        <v>0</v>
      </c>
      <c r="V1606">
        <v>0</v>
      </c>
      <c r="W1606">
        <v>0</v>
      </c>
      <c r="X1606">
        <v>0</v>
      </c>
      <c r="Y1606">
        <v>0</v>
      </c>
      <c r="Z1606">
        <v>0</v>
      </c>
      <c r="AA1606">
        <v>0</v>
      </c>
      <c r="AB1606">
        <v>1</v>
      </c>
      <c r="AC1606">
        <v>1</v>
      </c>
      <c r="AD1606">
        <v>35</v>
      </c>
      <c r="AE1606">
        <v>3.5000000000000003E-2</v>
      </c>
      <c r="AF1606">
        <v>0.198222024</v>
      </c>
      <c r="AG1606">
        <v>0.26571704995432549</v>
      </c>
      <c r="AL1606">
        <v>0</v>
      </c>
      <c r="AM1606">
        <v>487</v>
      </c>
      <c r="AN1606">
        <v>6529.0730000000003</v>
      </c>
      <c r="AO1606">
        <v>6.5290730000000003</v>
      </c>
      <c r="AP1606">
        <v>6.124187</v>
      </c>
      <c r="AQ1606">
        <v>8.2094858591930784</v>
      </c>
      <c r="AR1606">
        <v>513</v>
      </c>
      <c r="AS1606">
        <v>6547.3630000000003</v>
      </c>
      <c r="AT1606">
        <v>6.5473629999999998</v>
      </c>
      <c r="AU1606">
        <v>6.1413429209444796</v>
      </c>
      <c r="AV1606">
        <v>8.2324834081567424</v>
      </c>
      <c r="AW1606">
        <v>0</v>
      </c>
      <c r="AX1606">
        <v>0</v>
      </c>
      <c r="AY1606">
        <v>0</v>
      </c>
      <c r="AZ1606">
        <v>0</v>
      </c>
      <c r="BA1606">
        <v>0</v>
      </c>
      <c r="BB1606">
        <v>0</v>
      </c>
      <c r="BC1606">
        <v>3</v>
      </c>
      <c r="BD1606">
        <v>2400</v>
      </c>
      <c r="BE1606">
        <v>2.4</v>
      </c>
      <c r="BF1606">
        <v>4.3746650000000002</v>
      </c>
      <c r="BG1606">
        <v>5.8642478513812346</v>
      </c>
      <c r="BH1606">
        <v>517</v>
      </c>
      <c r="BI1606">
        <v>8.9823629999999994</v>
      </c>
      <c r="BJ1606">
        <v>10.71422994494448</v>
      </c>
      <c r="BK1606">
        <v>14.362448309492303</v>
      </c>
      <c r="BL1606" t="s">
        <v>566</v>
      </c>
    </row>
    <row r="1607" spans="1:64">
      <c r="A1607" t="s">
        <v>2538</v>
      </c>
      <c r="B1607" t="s">
        <v>2528</v>
      </c>
      <c r="C1607" t="s">
        <v>566</v>
      </c>
      <c r="D1607" t="s">
        <v>942</v>
      </c>
      <c r="E1607">
        <v>2024</v>
      </c>
      <c r="F1607">
        <v>55.96</v>
      </c>
      <c r="G1607">
        <v>10.43</v>
      </c>
      <c r="H1607">
        <v>10555</v>
      </c>
      <c r="I1607">
        <v>72.376670953240577</v>
      </c>
      <c r="J1607">
        <v>0</v>
      </c>
      <c r="K1607">
        <v>0</v>
      </c>
      <c r="L1607">
        <v>0</v>
      </c>
      <c r="M1607">
        <v>0</v>
      </c>
      <c r="N1607">
        <v>0</v>
      </c>
      <c r="O1607">
        <v>0</v>
      </c>
      <c r="P1607">
        <v>0</v>
      </c>
      <c r="Q1607">
        <v>0</v>
      </c>
      <c r="R1607">
        <v>0</v>
      </c>
      <c r="S1607">
        <v>0</v>
      </c>
      <c r="T1607">
        <v>0</v>
      </c>
      <c r="U1607">
        <v>0</v>
      </c>
      <c r="V1607">
        <v>0</v>
      </c>
      <c r="W1607">
        <v>0</v>
      </c>
      <c r="X1607">
        <v>0</v>
      </c>
      <c r="Y1607">
        <v>0</v>
      </c>
      <c r="Z1607">
        <v>0</v>
      </c>
      <c r="AA1607">
        <v>0</v>
      </c>
      <c r="AB1607">
        <v>1</v>
      </c>
      <c r="AC1607">
        <v>1</v>
      </c>
      <c r="AD1607">
        <v>35</v>
      </c>
      <c r="AE1607">
        <v>3.5000000000000003E-2</v>
      </c>
      <c r="AF1607">
        <v>0.21605591699999999</v>
      </c>
      <c r="AG1607">
        <v>0.29851596399008784</v>
      </c>
      <c r="AH1607">
        <v>0</v>
      </c>
      <c r="AI1607">
        <v>0</v>
      </c>
      <c r="AJ1607">
        <v>0</v>
      </c>
      <c r="AK1607">
        <v>0</v>
      </c>
      <c r="AL1607">
        <v>0</v>
      </c>
      <c r="AM1607">
        <v>584</v>
      </c>
      <c r="AN1607">
        <v>7776.518</v>
      </c>
      <c r="AO1607">
        <v>7.7765179999999994</v>
      </c>
      <c r="AP1607">
        <v>7.0139822752577272</v>
      </c>
      <c r="AQ1607">
        <v>9.6909434806543633</v>
      </c>
      <c r="AR1607">
        <v>672</v>
      </c>
      <c r="AS1607">
        <v>7868.3380000000097</v>
      </c>
      <c r="AT1607">
        <v>7.8683380000000058</v>
      </c>
      <c r="AU1607">
        <v>7.0967987559132251</v>
      </c>
      <c r="AV1607">
        <v>9.805367755168179</v>
      </c>
      <c r="AW1607">
        <v>0</v>
      </c>
      <c r="AX1607">
        <v>0</v>
      </c>
      <c r="AY1607">
        <v>0</v>
      </c>
      <c r="AZ1607">
        <v>0</v>
      </c>
      <c r="BA1607">
        <v>0</v>
      </c>
      <c r="BB1607">
        <v>0</v>
      </c>
      <c r="BC1607">
        <v>3</v>
      </c>
      <c r="BD1607">
        <v>2400</v>
      </c>
      <c r="BE1607">
        <v>2.4000000000000004</v>
      </c>
      <c r="BF1607">
        <v>3.8367652154388501</v>
      </c>
      <c r="BG1607">
        <v>5.3011076150733949</v>
      </c>
      <c r="BH1607">
        <v>676</v>
      </c>
      <c r="BI1607">
        <v>10.303338000000007</v>
      </c>
      <c r="BJ1607">
        <v>11.149619888352076</v>
      </c>
      <c r="BK1607">
        <v>15.404991334231664</v>
      </c>
      <c r="BL1607" t="s">
        <v>566</v>
      </c>
    </row>
    <row r="1608" spans="1:64">
      <c r="A1608" t="s">
        <v>2539</v>
      </c>
      <c r="B1608" t="s">
        <v>2540</v>
      </c>
      <c r="C1608" t="s">
        <v>567</v>
      </c>
      <c r="D1608" t="s">
        <v>942</v>
      </c>
      <c r="E1608">
        <v>2012</v>
      </c>
      <c r="F1608" s="23">
        <v>71.78</v>
      </c>
      <c r="G1608" s="23">
        <v>14.14</v>
      </c>
      <c r="H1608" s="22">
        <v>16598</v>
      </c>
      <c r="I1608" s="34">
        <v>138.656282</v>
      </c>
      <c r="J1608" s="22">
        <v>0</v>
      </c>
      <c r="K1608" s="22" t="s">
        <v>782</v>
      </c>
      <c r="L1608" s="23">
        <v>0</v>
      </c>
      <c r="M1608" s="23">
        <v>0</v>
      </c>
      <c r="N1608" s="23">
        <v>0</v>
      </c>
      <c r="O1608" s="14">
        <v>0</v>
      </c>
      <c r="P1608" s="22">
        <v>0</v>
      </c>
      <c r="Q1608" s="22" t="s">
        <v>782</v>
      </c>
      <c r="R1608" s="23">
        <v>0</v>
      </c>
      <c r="S1608" s="23">
        <v>0</v>
      </c>
      <c r="T1608" s="23">
        <v>0</v>
      </c>
      <c r="U1608" s="14">
        <v>0</v>
      </c>
      <c r="V1608" s="22">
        <v>0</v>
      </c>
      <c r="W1608" s="22" t="s">
        <v>782</v>
      </c>
      <c r="X1608" s="23">
        <v>0</v>
      </c>
      <c r="Y1608" s="23">
        <v>0</v>
      </c>
      <c r="Z1608" s="23">
        <v>0</v>
      </c>
      <c r="AA1608" s="14">
        <v>0</v>
      </c>
      <c r="AB1608" s="22">
        <v>0</v>
      </c>
      <c r="AC1608" s="22" t="s">
        <v>782</v>
      </c>
      <c r="AD1608" s="23">
        <v>0</v>
      </c>
      <c r="AE1608" s="23">
        <v>0</v>
      </c>
      <c r="AF1608" s="23">
        <v>0</v>
      </c>
      <c r="AG1608" s="14">
        <v>0</v>
      </c>
      <c r="AH1608" s="22" t="s">
        <v>782</v>
      </c>
      <c r="AI1608" s="23" t="s">
        <v>782</v>
      </c>
      <c r="AJ1608" s="23" t="s">
        <v>782</v>
      </c>
      <c r="AK1608" s="23" t="s">
        <v>782</v>
      </c>
      <c r="AL1608" s="14" t="s">
        <v>782</v>
      </c>
      <c r="AM1608" s="22" t="s">
        <v>782</v>
      </c>
      <c r="AN1608" s="23" t="s">
        <v>782</v>
      </c>
      <c r="AO1608" s="23" t="s">
        <v>782</v>
      </c>
      <c r="AP1608" s="23" t="s">
        <v>782</v>
      </c>
      <c r="AQ1608" s="14" t="s">
        <v>782</v>
      </c>
      <c r="AR1608" s="22">
        <v>335</v>
      </c>
      <c r="AS1608" s="23">
        <v>3875.4560000000015</v>
      </c>
      <c r="AT1608" s="23">
        <v>3.8754560000000016</v>
      </c>
      <c r="AU1608" s="23">
        <v>3.0395630000000002</v>
      </c>
      <c r="AV1608" s="14">
        <v>2.1921567174287855</v>
      </c>
      <c r="AW1608" s="22">
        <v>1</v>
      </c>
      <c r="AX1608" s="22" t="s">
        <v>782</v>
      </c>
      <c r="AY1608" s="23">
        <v>55</v>
      </c>
      <c r="AZ1608" s="23">
        <v>5.5E-2</v>
      </c>
      <c r="BA1608" s="23">
        <v>0.180698</v>
      </c>
      <c r="BB1608" s="14">
        <v>0.13032081734313344</v>
      </c>
      <c r="BC1608" s="22">
        <v>1</v>
      </c>
      <c r="BD1608" s="23">
        <v>600</v>
      </c>
      <c r="BE1608" s="23">
        <v>0.6</v>
      </c>
      <c r="BF1608" s="23">
        <v>0.95819999999999994</v>
      </c>
      <c r="BG1608" s="14">
        <v>0.69106136857181844</v>
      </c>
      <c r="BH1608" s="22">
        <v>337</v>
      </c>
      <c r="BI1608" s="23">
        <v>4.5304560000000018</v>
      </c>
      <c r="BJ1608" s="23">
        <v>4.1784610000000004</v>
      </c>
      <c r="BK1608" s="14">
        <v>3.0135389033437372</v>
      </c>
      <c r="BL1608" t="s">
        <v>567</v>
      </c>
    </row>
    <row r="1609" spans="1:64">
      <c r="A1609" t="s">
        <v>2541</v>
      </c>
      <c r="B1609" t="s">
        <v>2540</v>
      </c>
      <c r="C1609" t="s">
        <v>567</v>
      </c>
      <c r="D1609" t="s">
        <v>942</v>
      </c>
      <c r="E1609">
        <v>2015</v>
      </c>
      <c r="F1609" s="23">
        <v>71.78</v>
      </c>
      <c r="G1609" s="23">
        <v>14.17</v>
      </c>
      <c r="H1609" s="22">
        <v>17002</v>
      </c>
      <c r="I1609" s="34">
        <v>136.4482496922287</v>
      </c>
      <c r="J1609" s="13">
        <v>0</v>
      </c>
      <c r="K1609" s="13">
        <v>0</v>
      </c>
      <c r="L1609" s="19">
        <v>0</v>
      </c>
      <c r="M1609" s="35">
        <v>0</v>
      </c>
      <c r="N1609" s="19">
        <v>0</v>
      </c>
      <c r="O1609" s="17">
        <v>0</v>
      </c>
      <c r="P1609" s="36">
        <v>0</v>
      </c>
      <c r="Q1609" s="37">
        <v>0</v>
      </c>
      <c r="R1609" s="38">
        <v>0</v>
      </c>
      <c r="S1609" s="27">
        <v>0</v>
      </c>
      <c r="T1609" s="23">
        <v>0</v>
      </c>
      <c r="U1609" s="17">
        <v>0</v>
      </c>
      <c r="V1609" s="22">
        <v>0</v>
      </c>
      <c r="W1609" s="22">
        <v>0</v>
      </c>
      <c r="X1609" s="23">
        <v>0</v>
      </c>
      <c r="Y1609" s="27">
        <v>0</v>
      </c>
      <c r="Z1609" s="27">
        <v>0</v>
      </c>
      <c r="AA1609" s="14">
        <v>0</v>
      </c>
      <c r="AB1609" s="39">
        <v>1</v>
      </c>
      <c r="AC1609" s="22" t="s">
        <v>782</v>
      </c>
      <c r="AD1609" s="23">
        <v>0</v>
      </c>
      <c r="AE1609" s="23">
        <v>0</v>
      </c>
      <c r="AF1609" s="23">
        <v>0.4934328</v>
      </c>
      <c r="AG1609" s="14">
        <v>0.36162633167738106</v>
      </c>
      <c r="AH1609" s="22" t="s">
        <v>782</v>
      </c>
      <c r="AI1609" s="23" t="s">
        <v>782</v>
      </c>
      <c r="AJ1609" s="23" t="s">
        <v>782</v>
      </c>
      <c r="AK1609" s="23" t="s">
        <v>782</v>
      </c>
      <c r="AL1609" s="14" t="s">
        <v>782</v>
      </c>
      <c r="AM1609" s="22" t="s">
        <v>782</v>
      </c>
      <c r="AN1609" s="23" t="s">
        <v>782</v>
      </c>
      <c r="AO1609" s="23" t="s">
        <v>782</v>
      </c>
      <c r="AP1609" s="23" t="s">
        <v>782</v>
      </c>
      <c r="AQ1609" s="14" t="s">
        <v>782</v>
      </c>
      <c r="AR1609" s="40">
        <v>344</v>
      </c>
      <c r="AS1609" s="41">
        <v>3861.0209999999993</v>
      </c>
      <c r="AT1609" s="23">
        <v>3.8610209999999991</v>
      </c>
      <c r="AU1609" s="23">
        <v>3.4292151158823723</v>
      </c>
      <c r="AV1609" s="14">
        <v>2.5131983177631634</v>
      </c>
      <c r="AW1609" s="22">
        <v>1</v>
      </c>
      <c r="AX1609" s="22" t="s">
        <v>782</v>
      </c>
      <c r="AY1609" s="23">
        <v>55</v>
      </c>
      <c r="AZ1609" s="23">
        <v>5.5E-2</v>
      </c>
      <c r="BA1609" s="23">
        <v>0.14331592846893426</v>
      </c>
      <c r="BB1609" s="14">
        <v>0.10503317469604502</v>
      </c>
      <c r="BC1609" s="42">
        <v>1</v>
      </c>
      <c r="BD1609" s="43">
        <v>600</v>
      </c>
      <c r="BE1609" s="44">
        <v>0.6</v>
      </c>
      <c r="BF1609" s="23">
        <v>0.95220000000000005</v>
      </c>
      <c r="BG1609" s="14">
        <v>0.69784698751927765</v>
      </c>
      <c r="BH1609" s="22">
        <v>347</v>
      </c>
      <c r="BI1609" s="23">
        <v>4.5160209999999994</v>
      </c>
      <c r="BJ1609" s="23">
        <v>5.0181638443513066</v>
      </c>
      <c r="BK1609" s="14">
        <v>3.6777048116558668</v>
      </c>
      <c r="BL1609" t="s">
        <v>567</v>
      </c>
    </row>
    <row r="1610" spans="1:64">
      <c r="A1610" t="s">
        <v>2542</v>
      </c>
      <c r="B1610" t="s">
        <v>2540</v>
      </c>
      <c r="C1610" t="s">
        <v>567</v>
      </c>
      <c r="D1610" t="s">
        <v>942</v>
      </c>
      <c r="E1610">
        <v>2016</v>
      </c>
      <c r="F1610" s="23">
        <v>71.78</v>
      </c>
      <c r="G1610" s="23">
        <v>14.22</v>
      </c>
      <c r="H1610" s="22">
        <v>16873</v>
      </c>
      <c r="I1610" s="34">
        <v>144.55803011790985</v>
      </c>
      <c r="J1610" s="13">
        <v>0</v>
      </c>
      <c r="K1610" s="13">
        <v>0</v>
      </c>
      <c r="L1610" s="19">
        <v>0</v>
      </c>
      <c r="M1610" s="35">
        <v>0</v>
      </c>
      <c r="N1610" s="19">
        <v>0</v>
      </c>
      <c r="O1610" s="17">
        <v>0</v>
      </c>
      <c r="P1610" s="13">
        <v>0</v>
      </c>
      <c r="Q1610" s="13">
        <v>0</v>
      </c>
      <c r="R1610" s="19">
        <v>0</v>
      </c>
      <c r="S1610" s="27">
        <v>0</v>
      </c>
      <c r="T1610" s="19">
        <v>0</v>
      </c>
      <c r="U1610" s="17">
        <v>0</v>
      </c>
      <c r="V1610" s="13">
        <v>0</v>
      </c>
      <c r="W1610" s="13">
        <v>0</v>
      </c>
      <c r="X1610" s="19">
        <v>0</v>
      </c>
      <c r="Y1610" s="27">
        <v>0</v>
      </c>
      <c r="Z1610" s="19">
        <v>0</v>
      </c>
      <c r="AA1610" s="14">
        <v>0</v>
      </c>
      <c r="AB1610" s="13">
        <v>1</v>
      </c>
      <c r="AC1610" s="22" t="s">
        <v>782</v>
      </c>
      <c r="AD1610" s="19">
        <v>0</v>
      </c>
      <c r="AE1610" s="23">
        <v>0</v>
      </c>
      <c r="AF1610" s="19">
        <v>0.46094865600000001</v>
      </c>
      <c r="AG1610" s="14">
        <v>0.3188675548663909</v>
      </c>
      <c r="AH1610" s="22" t="s">
        <v>782</v>
      </c>
      <c r="AI1610" s="23" t="s">
        <v>782</v>
      </c>
      <c r="AJ1610" s="23" t="s">
        <v>782</v>
      </c>
      <c r="AK1610" s="23" t="s">
        <v>782</v>
      </c>
      <c r="AL1610" s="14" t="s">
        <v>782</v>
      </c>
      <c r="AM1610" s="22" t="s">
        <v>782</v>
      </c>
      <c r="AN1610" s="23" t="s">
        <v>782</v>
      </c>
      <c r="AO1610" s="23" t="s">
        <v>782</v>
      </c>
      <c r="AP1610" s="23" t="s">
        <v>782</v>
      </c>
      <c r="AQ1610" s="14" t="s">
        <v>782</v>
      </c>
      <c r="AR1610" s="13">
        <v>358</v>
      </c>
      <c r="AS1610" s="19">
        <v>3972.011</v>
      </c>
      <c r="AT1610" s="23">
        <v>3.9720110000000002</v>
      </c>
      <c r="AU1610" s="19">
        <v>3.5271457680000058</v>
      </c>
      <c r="AV1610" s="14">
        <v>2.4399514611004749</v>
      </c>
      <c r="AW1610" s="13">
        <v>1</v>
      </c>
      <c r="AX1610" s="22" t="s">
        <v>782</v>
      </c>
      <c r="AY1610" s="19">
        <v>55</v>
      </c>
      <c r="AZ1610" s="23">
        <v>5.5E-2</v>
      </c>
      <c r="BA1610" s="19">
        <v>0.14540600000000001</v>
      </c>
      <c r="BB1610" s="14">
        <v>0.10058659479615106</v>
      </c>
      <c r="BC1610" s="13">
        <v>1</v>
      </c>
      <c r="BD1610" s="19">
        <v>600</v>
      </c>
      <c r="BE1610" s="44">
        <v>0.6</v>
      </c>
      <c r="BF1610" s="19">
        <v>0.96479999999999999</v>
      </c>
      <c r="BG1610" s="14">
        <v>0.66741363258274444</v>
      </c>
      <c r="BH1610" s="22">
        <v>361</v>
      </c>
      <c r="BI1610" s="23">
        <v>4.6270110000000004</v>
      </c>
      <c r="BJ1610" s="23">
        <v>5.0983004240000058</v>
      </c>
      <c r="BK1610" s="14">
        <v>3.5268192433457615</v>
      </c>
      <c r="BL1610" t="s">
        <v>567</v>
      </c>
    </row>
    <row r="1611" spans="1:64">
      <c r="A1611" t="s">
        <v>2543</v>
      </c>
      <c r="B1611" t="s">
        <v>2540</v>
      </c>
      <c r="C1611" t="s">
        <v>567</v>
      </c>
      <c r="D1611" t="s">
        <v>942</v>
      </c>
      <c r="E1611">
        <v>2017</v>
      </c>
      <c r="F1611" s="23">
        <v>71.78</v>
      </c>
      <c r="G1611" s="23">
        <v>14.11</v>
      </c>
      <c r="H1611" s="22">
        <v>16912</v>
      </c>
      <c r="I1611" s="34">
        <v>132.84393696474135</v>
      </c>
      <c r="J1611" s="13">
        <v>0</v>
      </c>
      <c r="K1611" s="13">
        <v>0</v>
      </c>
      <c r="L1611" s="19">
        <v>0</v>
      </c>
      <c r="M1611" s="19">
        <v>0</v>
      </c>
      <c r="N1611" s="19">
        <v>0</v>
      </c>
      <c r="O1611" s="17">
        <v>0</v>
      </c>
      <c r="P1611" s="13">
        <v>0</v>
      </c>
      <c r="Q1611" s="13">
        <v>0</v>
      </c>
      <c r="R1611" s="19">
        <v>0</v>
      </c>
      <c r="S1611" s="19">
        <v>0</v>
      </c>
      <c r="T1611" s="19">
        <v>0</v>
      </c>
      <c r="U1611" s="17">
        <v>0</v>
      </c>
      <c r="V1611" s="13">
        <v>0</v>
      </c>
      <c r="W1611" s="13">
        <v>0</v>
      </c>
      <c r="X1611" s="19">
        <v>0</v>
      </c>
      <c r="Y1611" s="19">
        <v>0</v>
      </c>
      <c r="Z1611" s="19">
        <v>0</v>
      </c>
      <c r="AA1611" s="14">
        <v>0</v>
      </c>
      <c r="AB1611" s="13">
        <v>1</v>
      </c>
      <c r="AC1611" s="22" t="s">
        <v>782</v>
      </c>
      <c r="AD1611" s="19">
        <v>0</v>
      </c>
      <c r="AE1611" s="19">
        <v>0</v>
      </c>
      <c r="AF1611" s="19">
        <v>0.46287712800000003</v>
      </c>
      <c r="AG1611" s="14">
        <v>0.34843677368795095</v>
      </c>
      <c r="AH1611" s="22" t="s">
        <v>782</v>
      </c>
      <c r="AI1611" s="23" t="s">
        <v>782</v>
      </c>
      <c r="AJ1611" s="23" t="s">
        <v>782</v>
      </c>
      <c r="AK1611" s="23" t="s">
        <v>782</v>
      </c>
      <c r="AL1611" s="14" t="s">
        <v>782</v>
      </c>
      <c r="AM1611" s="22" t="s">
        <v>782</v>
      </c>
      <c r="AN1611" s="23" t="s">
        <v>782</v>
      </c>
      <c r="AO1611" s="23" t="s">
        <v>782</v>
      </c>
      <c r="AP1611" s="23" t="s">
        <v>782</v>
      </c>
      <c r="AQ1611" s="14" t="s">
        <v>782</v>
      </c>
      <c r="AR1611" s="13">
        <v>374</v>
      </c>
      <c r="AS1611" s="19">
        <v>4108.7109999999993</v>
      </c>
      <c r="AT1611" s="19">
        <v>4.1087109999999978</v>
      </c>
      <c r="AU1611" s="19">
        <v>3.6485353680000063</v>
      </c>
      <c r="AV1611" s="14">
        <v>2.7464824149019154</v>
      </c>
      <c r="AW1611" s="13">
        <v>1</v>
      </c>
      <c r="AX1611" s="22" t="s">
        <v>782</v>
      </c>
      <c r="AY1611" s="19">
        <v>0</v>
      </c>
      <c r="AZ1611" s="19">
        <v>0</v>
      </c>
      <c r="BA1611" s="19">
        <v>0</v>
      </c>
      <c r="BB1611" s="14">
        <v>0</v>
      </c>
      <c r="BC1611" s="13">
        <v>1</v>
      </c>
      <c r="BD1611" s="19">
        <v>600</v>
      </c>
      <c r="BE1611" s="19">
        <v>0.6</v>
      </c>
      <c r="BF1611" s="19">
        <v>0.96479999999999999</v>
      </c>
      <c r="BG1611" s="14">
        <v>0.726265738613326</v>
      </c>
      <c r="BH1611" s="22">
        <v>377</v>
      </c>
      <c r="BI1611" s="23">
        <v>4.7087109999999974</v>
      </c>
      <c r="BJ1611" s="23">
        <v>5.0762124960000063</v>
      </c>
      <c r="BK1611" s="14">
        <v>3.8211849272031926</v>
      </c>
      <c r="BL1611" t="s">
        <v>567</v>
      </c>
    </row>
    <row r="1612" spans="1:64">
      <c r="A1612" t="s">
        <v>2544</v>
      </c>
      <c r="B1612" t="s">
        <v>2540</v>
      </c>
      <c r="C1612" t="s">
        <v>567</v>
      </c>
      <c r="D1612" t="s">
        <v>942</v>
      </c>
      <c r="E1612">
        <v>2018</v>
      </c>
      <c r="F1612" s="23">
        <v>71.78</v>
      </c>
      <c r="G1612" s="23">
        <v>14.15</v>
      </c>
      <c r="H1612" s="22">
        <v>16985</v>
      </c>
      <c r="I1612" s="34">
        <v>132.85337860915959</v>
      </c>
      <c r="J1612" s="13">
        <v>0</v>
      </c>
      <c r="K1612" s="13">
        <v>0</v>
      </c>
      <c r="L1612" s="19">
        <v>0</v>
      </c>
      <c r="M1612" s="19">
        <v>0</v>
      </c>
      <c r="N1612" s="19">
        <v>0</v>
      </c>
      <c r="O1612" s="17">
        <v>0</v>
      </c>
      <c r="P1612" s="13">
        <v>0</v>
      </c>
      <c r="Q1612" s="13">
        <v>0</v>
      </c>
      <c r="R1612" s="19">
        <v>0</v>
      </c>
      <c r="S1612" s="19">
        <v>0</v>
      </c>
      <c r="T1612" s="19">
        <v>0</v>
      </c>
      <c r="U1612" s="17">
        <v>0</v>
      </c>
      <c r="V1612" s="13">
        <v>0</v>
      </c>
      <c r="W1612" s="13">
        <v>0</v>
      </c>
      <c r="X1612" s="19">
        <v>0</v>
      </c>
      <c r="Y1612" s="19">
        <v>0</v>
      </c>
      <c r="Z1612" s="19">
        <v>0</v>
      </c>
      <c r="AA1612" s="14">
        <v>0</v>
      </c>
      <c r="AB1612" s="13">
        <v>1</v>
      </c>
      <c r="AC1612" s="22" t="s">
        <v>782</v>
      </c>
      <c r="AD1612" s="19">
        <v>0</v>
      </c>
      <c r="AE1612" s="19">
        <v>0</v>
      </c>
      <c r="AF1612" s="19">
        <v>0.44092087199999996</v>
      </c>
      <c r="AG1612" s="14">
        <v>0.33188532848467628</v>
      </c>
      <c r="AH1612" s="22" t="s">
        <v>782</v>
      </c>
      <c r="AI1612" s="23" t="s">
        <v>782</v>
      </c>
      <c r="AJ1612" s="23" t="s">
        <v>782</v>
      </c>
      <c r="AK1612" s="23" t="s">
        <v>782</v>
      </c>
      <c r="AL1612" s="14" t="s">
        <v>782</v>
      </c>
      <c r="AM1612" s="22" t="s">
        <v>782</v>
      </c>
      <c r="AN1612" s="23" t="s">
        <v>782</v>
      </c>
      <c r="AO1612" s="23" t="s">
        <v>782</v>
      </c>
      <c r="AP1612" s="23" t="s">
        <v>782</v>
      </c>
      <c r="AQ1612" s="14" t="s">
        <v>782</v>
      </c>
      <c r="AR1612" s="13">
        <v>400</v>
      </c>
      <c r="AS1612" s="19">
        <v>4460.4559999999965</v>
      </c>
      <c r="AT1612" s="19">
        <v>4.4604559999999989</v>
      </c>
      <c r="AU1612" s="19">
        <v>3.9608849280000076</v>
      </c>
      <c r="AV1612" s="14">
        <v>2.9813957081607287</v>
      </c>
      <c r="AW1612" s="13">
        <v>1</v>
      </c>
      <c r="AX1612" s="22" t="s">
        <v>782</v>
      </c>
      <c r="AY1612" s="19">
        <v>55</v>
      </c>
      <c r="AZ1612" s="19">
        <v>5.5E-2</v>
      </c>
      <c r="BA1612" s="19">
        <v>0.14540600000000001</v>
      </c>
      <c r="BB1612" s="14">
        <v>0.10944847735319468</v>
      </c>
      <c r="BC1612" s="13">
        <v>1</v>
      </c>
      <c r="BD1612" s="19">
        <v>600</v>
      </c>
      <c r="BE1612" s="19">
        <v>0.6</v>
      </c>
      <c r="BF1612" s="19">
        <v>0.96479999999999999</v>
      </c>
      <c r="BG1612" s="14">
        <v>0.72621412424770793</v>
      </c>
      <c r="BH1612" s="22">
        <v>403</v>
      </c>
      <c r="BI1612" s="23">
        <v>5.1154559999999991</v>
      </c>
      <c r="BJ1612" s="23">
        <v>5.5120118000000069</v>
      </c>
      <c r="BK1612" s="14">
        <v>4.1489436382463074</v>
      </c>
      <c r="BL1612" t="s">
        <v>567</v>
      </c>
    </row>
    <row r="1613" spans="1:64">
      <c r="A1613" t="s">
        <v>2545</v>
      </c>
      <c r="B1613" t="s">
        <v>2540</v>
      </c>
      <c r="C1613" t="s">
        <v>567</v>
      </c>
      <c r="D1613" t="s">
        <v>942</v>
      </c>
      <c r="E1613">
        <v>2019</v>
      </c>
      <c r="F1613" s="23">
        <v>71.78</v>
      </c>
      <c r="G1613" s="23">
        <v>14.16</v>
      </c>
      <c r="H1613" s="22">
        <v>17001</v>
      </c>
      <c r="I1613" s="34">
        <v>136.20088853566602</v>
      </c>
      <c r="J1613" s="22">
        <v>0</v>
      </c>
      <c r="K1613" s="22">
        <v>0</v>
      </c>
      <c r="L1613" s="23">
        <v>0</v>
      </c>
      <c r="M1613" s="23">
        <v>0</v>
      </c>
      <c r="N1613" s="23">
        <v>0</v>
      </c>
      <c r="O1613" s="14">
        <v>0</v>
      </c>
      <c r="P1613" s="22">
        <v>0</v>
      </c>
      <c r="Q1613" s="22">
        <v>0</v>
      </c>
      <c r="R1613" s="23">
        <v>0</v>
      </c>
      <c r="S1613" s="23">
        <v>0</v>
      </c>
      <c r="T1613" s="23">
        <v>0</v>
      </c>
      <c r="U1613" s="14">
        <v>0</v>
      </c>
      <c r="V1613" s="22">
        <v>0</v>
      </c>
      <c r="W1613" s="22">
        <v>0</v>
      </c>
      <c r="X1613" s="23">
        <v>0</v>
      </c>
      <c r="Y1613" s="23">
        <v>0</v>
      </c>
      <c r="Z1613" s="23">
        <v>0</v>
      </c>
      <c r="AA1613" s="14">
        <v>0</v>
      </c>
      <c r="AB1613" s="22">
        <v>1</v>
      </c>
      <c r="AC1613" s="22">
        <v>1</v>
      </c>
      <c r="AD1613" s="23">
        <v>290.79413519313306</v>
      </c>
      <c r="AE1613" s="23">
        <v>0.29079413519313307</v>
      </c>
      <c r="AF1613" s="23">
        <v>0.40653020099999998</v>
      </c>
      <c r="AG1613" s="14">
        <v>0.29847837658822957</v>
      </c>
      <c r="AH1613" s="22">
        <v>0</v>
      </c>
      <c r="AI1613" s="23">
        <v>0</v>
      </c>
      <c r="AJ1613" s="23">
        <v>0</v>
      </c>
      <c r="AK1613" s="23">
        <v>0</v>
      </c>
      <c r="AL1613" s="14">
        <v>0</v>
      </c>
      <c r="AM1613" s="22">
        <v>437</v>
      </c>
      <c r="AN1613" s="23">
        <v>4856.1659999999974</v>
      </c>
      <c r="AO1613" s="23">
        <v>4.8561659999999973</v>
      </c>
      <c r="AP1613" s="23">
        <v>4.312275408000005</v>
      </c>
      <c r="AQ1613" s="14">
        <v>3.166114005835416</v>
      </c>
      <c r="AR1613" s="22">
        <v>437</v>
      </c>
      <c r="AS1613" s="23">
        <v>4856.1659999999974</v>
      </c>
      <c r="AT1613" s="23">
        <v>4.8561659999999973</v>
      </c>
      <c r="AU1613" s="23">
        <v>4.312275408000005</v>
      </c>
      <c r="AV1613" s="14">
        <v>3.166114005835416</v>
      </c>
      <c r="AW1613" s="22">
        <v>1</v>
      </c>
      <c r="AX1613" s="22" t="s">
        <v>782</v>
      </c>
      <c r="AY1613" s="23">
        <v>55</v>
      </c>
      <c r="AZ1613" s="23">
        <v>5.5E-2</v>
      </c>
      <c r="BA1613" s="23">
        <v>0.14540600000000001</v>
      </c>
      <c r="BB1613" s="14">
        <v>0.1067584812135227</v>
      </c>
      <c r="BC1613" s="22">
        <v>1</v>
      </c>
      <c r="BD1613" s="23">
        <v>600</v>
      </c>
      <c r="BE1613" s="23">
        <v>0.6</v>
      </c>
      <c r="BF1613" s="23">
        <v>0.77922396912458558</v>
      </c>
      <c r="BG1613" s="14">
        <v>0.57211371930259858</v>
      </c>
      <c r="BH1613" s="22">
        <v>440</v>
      </c>
      <c r="BI1613" s="23">
        <v>5.8019601351931307</v>
      </c>
      <c r="BJ1613" s="23">
        <v>5.6434355781245902</v>
      </c>
      <c r="BK1613" s="14">
        <v>4.1434645829397665</v>
      </c>
      <c r="BL1613" t="s">
        <v>567</v>
      </c>
    </row>
    <row r="1614" spans="1:64">
      <c r="A1614" t="s">
        <v>2546</v>
      </c>
      <c r="B1614" t="s">
        <v>2540</v>
      </c>
      <c r="C1614" t="s">
        <v>567</v>
      </c>
      <c r="D1614" t="s">
        <v>942</v>
      </c>
      <c r="E1614">
        <v>2020</v>
      </c>
      <c r="F1614" s="23">
        <v>71.78</v>
      </c>
      <c r="G1614" s="23">
        <v>14.21</v>
      </c>
      <c r="H1614" s="22">
        <v>17068</v>
      </c>
      <c r="I1614" s="34">
        <v>136.89626502459629</v>
      </c>
      <c r="J1614" s="22">
        <v>0</v>
      </c>
      <c r="K1614" s="22">
        <v>0</v>
      </c>
      <c r="L1614" s="23">
        <v>0</v>
      </c>
      <c r="M1614" s="23">
        <v>0</v>
      </c>
      <c r="N1614" s="23">
        <v>0</v>
      </c>
      <c r="O1614" s="14">
        <v>0</v>
      </c>
      <c r="P1614" s="22">
        <v>0</v>
      </c>
      <c r="Q1614" s="22">
        <v>0</v>
      </c>
      <c r="R1614" s="23">
        <v>0</v>
      </c>
      <c r="S1614" s="23">
        <v>0</v>
      </c>
      <c r="T1614" s="23">
        <v>0</v>
      </c>
      <c r="U1614" s="14">
        <v>0</v>
      </c>
      <c r="V1614" s="22">
        <v>0</v>
      </c>
      <c r="W1614" s="22">
        <v>0</v>
      </c>
      <c r="X1614" s="23">
        <v>0</v>
      </c>
      <c r="Y1614" s="23">
        <v>0</v>
      </c>
      <c r="Z1614" s="23">
        <v>0</v>
      </c>
      <c r="AA1614" s="14">
        <v>0</v>
      </c>
      <c r="AB1614" s="22">
        <v>1</v>
      </c>
      <c r="AC1614" s="22">
        <v>1</v>
      </c>
      <c r="AD1614" s="23">
        <v>310.68733905579398</v>
      </c>
      <c r="AE1614" s="23">
        <v>0.31068733905579399</v>
      </c>
      <c r="AF1614" s="23">
        <v>0.43434089999999997</v>
      </c>
      <c r="AG1614" s="14">
        <v>0.31727739242700415</v>
      </c>
      <c r="AH1614" s="22">
        <v>1</v>
      </c>
      <c r="AI1614" s="23">
        <v>0.28999999999999998</v>
      </c>
      <c r="AJ1614" s="23">
        <v>2.9E-4</v>
      </c>
      <c r="AK1614" s="23">
        <v>2.5751999999999996E-4</v>
      </c>
      <c r="AL1614" s="14">
        <v>1.8811324030917212E-4</v>
      </c>
      <c r="AM1614" s="22">
        <v>505</v>
      </c>
      <c r="AN1614" s="23">
        <v>5419.3309999999919</v>
      </c>
      <c r="AO1614" s="23">
        <v>5.4193310000000006</v>
      </c>
      <c r="AP1614" s="23">
        <v>4.8123659280000091</v>
      </c>
      <c r="AQ1614" s="14">
        <v>3.5153376369584417</v>
      </c>
      <c r="AR1614" s="22">
        <v>506</v>
      </c>
      <c r="AS1614" s="23">
        <v>5419.6209999999919</v>
      </c>
      <c r="AT1614" s="23">
        <v>5.4196210000000002</v>
      </c>
      <c r="AU1614" s="23">
        <v>4.812623448000009</v>
      </c>
      <c r="AV1614" s="14">
        <v>3.5155257501987509</v>
      </c>
      <c r="AW1614" s="22">
        <v>1</v>
      </c>
      <c r="AX1614" s="22">
        <v>1</v>
      </c>
      <c r="AY1614" s="23">
        <v>55</v>
      </c>
      <c r="AZ1614" s="23">
        <v>5.5E-2</v>
      </c>
      <c r="BA1614" s="23">
        <v>0.14540600000000001</v>
      </c>
      <c r="BB1614" s="14">
        <v>0.10621619221961591</v>
      </c>
      <c r="BC1614" s="22">
        <v>1</v>
      </c>
      <c r="BD1614" s="23">
        <v>600</v>
      </c>
      <c r="BE1614" s="23">
        <v>0.6</v>
      </c>
      <c r="BF1614" s="23">
        <v>0.80897589014880433</v>
      </c>
      <c r="BG1614" s="14">
        <v>0.59094080470599752</v>
      </c>
      <c r="BH1614" s="22">
        <v>509</v>
      </c>
      <c r="BI1614" s="23">
        <v>6.3853083390557943</v>
      </c>
      <c r="BJ1614" s="23">
        <v>6.2013462381488127</v>
      </c>
      <c r="BK1614" s="14">
        <v>4.5299601395513687</v>
      </c>
      <c r="BL1614" t="s">
        <v>567</v>
      </c>
    </row>
    <row r="1615" spans="1:64">
      <c r="A1615" t="s">
        <v>2547</v>
      </c>
      <c r="B1615" t="s">
        <v>2540</v>
      </c>
      <c r="C1615" t="s">
        <v>567</v>
      </c>
      <c r="D1615" t="s">
        <v>942</v>
      </c>
      <c r="E1615">
        <v>2021</v>
      </c>
      <c r="F1615" s="23">
        <v>71.78</v>
      </c>
      <c r="G1615" s="23">
        <v>14.26</v>
      </c>
      <c r="H1615" s="22">
        <v>17165</v>
      </c>
      <c r="I1615" s="34">
        <v>127.97</v>
      </c>
      <c r="J1615" s="22">
        <v>0</v>
      </c>
      <c r="K1615" s="22">
        <v>0</v>
      </c>
      <c r="L1615" s="23">
        <v>0</v>
      </c>
      <c r="M1615" s="23">
        <v>0</v>
      </c>
      <c r="N1615" s="23">
        <v>0</v>
      </c>
      <c r="O1615" s="14">
        <v>0</v>
      </c>
      <c r="P1615" s="22">
        <v>0</v>
      </c>
      <c r="Q1615" s="22">
        <v>0</v>
      </c>
      <c r="R1615" s="23">
        <v>0</v>
      </c>
      <c r="S1615" s="23">
        <v>0</v>
      </c>
      <c r="T1615" s="23">
        <v>0</v>
      </c>
      <c r="U1615" s="14">
        <v>0</v>
      </c>
      <c r="V1615" s="22">
        <v>0</v>
      </c>
      <c r="W1615" s="22">
        <v>0</v>
      </c>
      <c r="X1615" s="23">
        <v>0</v>
      </c>
      <c r="Y1615" s="23">
        <v>0</v>
      </c>
      <c r="Z1615" s="23">
        <v>0</v>
      </c>
      <c r="AA1615" s="14">
        <v>0</v>
      </c>
      <c r="AB1615" s="22">
        <v>1</v>
      </c>
      <c r="AC1615" s="22">
        <v>1</v>
      </c>
      <c r="AD1615" s="23">
        <v>316.3644592</v>
      </c>
      <c r="AE1615" s="23">
        <v>0.31636445899999999</v>
      </c>
      <c r="AF1615" s="23">
        <v>0.44227751399999998</v>
      </c>
      <c r="AG1615" s="14">
        <v>0.35</v>
      </c>
      <c r="AH1615" s="22">
        <v>2</v>
      </c>
      <c r="AI1615" s="23">
        <v>0.89</v>
      </c>
      <c r="AJ1615" s="23">
        <v>8.8999999999999995E-4</v>
      </c>
      <c r="AK1615" s="23">
        <v>7.9639200000000004E-4</v>
      </c>
      <c r="AL1615" s="14">
        <v>0</v>
      </c>
      <c r="AM1615" s="22">
        <v>636</v>
      </c>
      <c r="AN1615" s="23">
        <v>6693.9809999999998</v>
      </c>
      <c r="AO1615" s="23">
        <v>6.693981</v>
      </c>
      <c r="AP1615" s="23">
        <v>5.9899275750000003</v>
      </c>
      <c r="AQ1615" s="14">
        <v>4.68</v>
      </c>
      <c r="AR1615" s="22">
        <v>638</v>
      </c>
      <c r="AS1615" s="23">
        <v>6694.8710000000001</v>
      </c>
      <c r="AT1615" s="23">
        <v>6.694871</v>
      </c>
      <c r="AU1615" s="23">
        <v>5.9907239670000001</v>
      </c>
      <c r="AV1615" s="14">
        <v>4.68</v>
      </c>
      <c r="AW1615" s="22">
        <v>1</v>
      </c>
      <c r="AX1615" s="22">
        <v>1</v>
      </c>
      <c r="AY1615" s="23">
        <v>55</v>
      </c>
      <c r="AZ1615" s="23">
        <v>5.5E-2</v>
      </c>
      <c r="BA1615" s="23">
        <v>0.14540600000000001</v>
      </c>
      <c r="BB1615" s="14">
        <v>0.11</v>
      </c>
      <c r="BC1615" s="22">
        <v>1</v>
      </c>
      <c r="BD1615" s="23">
        <v>600</v>
      </c>
      <c r="BE1615" s="23">
        <v>0.6</v>
      </c>
      <c r="BF1615" s="23">
        <v>0.70542697600000004</v>
      </c>
      <c r="BG1615" s="14">
        <v>0.55000000000000004</v>
      </c>
      <c r="BH1615" s="22">
        <v>641</v>
      </c>
      <c r="BI1615" s="23">
        <v>7.67</v>
      </c>
      <c r="BJ1615" s="23">
        <v>7.28</v>
      </c>
      <c r="BK1615" s="14">
        <v>5.69</v>
      </c>
      <c r="BL1615" t="s">
        <v>567</v>
      </c>
    </row>
    <row r="1616" spans="1:64">
      <c r="A1616" t="s">
        <v>2548</v>
      </c>
      <c r="B1616" t="s">
        <v>2540</v>
      </c>
      <c r="C1616" t="s">
        <v>567</v>
      </c>
      <c r="D1616" s="111" t="s">
        <v>942</v>
      </c>
      <c r="E1616" s="110">
        <v>2022</v>
      </c>
      <c r="F1616" s="23"/>
      <c r="G1616" s="23"/>
      <c r="H1616" s="22">
        <v>17486</v>
      </c>
      <c r="I1616" s="34">
        <v>126.73045245984423</v>
      </c>
      <c r="J1616" s="22">
        <v>0</v>
      </c>
      <c r="K1616" s="22">
        <v>0</v>
      </c>
      <c r="L1616" s="23">
        <v>0</v>
      </c>
      <c r="M1616" s="23">
        <v>0</v>
      </c>
      <c r="N1616" s="23">
        <v>0</v>
      </c>
      <c r="O1616" s="14">
        <v>0</v>
      </c>
      <c r="P1616" s="22">
        <v>0</v>
      </c>
      <c r="Q1616" s="22">
        <v>0</v>
      </c>
      <c r="R1616" s="23">
        <v>0</v>
      </c>
      <c r="S1616" s="23">
        <v>0</v>
      </c>
      <c r="T1616" s="23">
        <v>0</v>
      </c>
      <c r="U1616" s="14">
        <v>0</v>
      </c>
      <c r="V1616" s="22">
        <v>0</v>
      </c>
      <c r="W1616" s="22">
        <v>0</v>
      </c>
      <c r="X1616" s="23">
        <v>0</v>
      </c>
      <c r="Y1616" s="23">
        <v>0</v>
      </c>
      <c r="Z1616" s="23">
        <v>0</v>
      </c>
      <c r="AA1616" s="14">
        <v>0</v>
      </c>
      <c r="AB1616" s="22">
        <v>1</v>
      </c>
      <c r="AC1616" s="22">
        <v>2</v>
      </c>
      <c r="AD1616" s="23">
        <v>65</v>
      </c>
      <c r="AE1616" s="23">
        <v>6.5000000000000002E-2</v>
      </c>
      <c r="AF1616" s="23">
        <v>0.44227751399999998</v>
      </c>
      <c r="AG1616" s="14">
        <v>0.3489907164500497</v>
      </c>
      <c r="AH1616" s="22">
        <v>0</v>
      </c>
      <c r="AI1616" s="23">
        <v>0</v>
      </c>
      <c r="AJ1616" s="23">
        <v>0</v>
      </c>
      <c r="AK1616" s="23">
        <v>0</v>
      </c>
      <c r="AL1616" s="14">
        <v>0</v>
      </c>
      <c r="AM1616" s="22">
        <v>839</v>
      </c>
      <c r="AN1616" s="23">
        <v>9398.9859999999771</v>
      </c>
      <c r="AO1616" s="23">
        <v>9.3989860000000132</v>
      </c>
      <c r="AP1616" s="23">
        <v>9.6279821265181003</v>
      </c>
      <c r="AQ1616" s="14">
        <v>7.5972127769123361</v>
      </c>
      <c r="AR1616" s="22">
        <v>839</v>
      </c>
      <c r="AS1616" s="23">
        <v>9398.9859999999808</v>
      </c>
      <c r="AT1616" s="23">
        <v>9.3989860000000096</v>
      </c>
      <c r="AU1616" s="23">
        <v>9.6279821265181003</v>
      </c>
      <c r="AV1616" s="14">
        <v>7.5972127769123361</v>
      </c>
      <c r="AW1616" s="22">
        <v>1</v>
      </c>
      <c r="AX1616" s="22">
        <v>1</v>
      </c>
      <c r="AY1616" s="23">
        <v>55</v>
      </c>
      <c r="AZ1616" s="23">
        <v>5.5E-2</v>
      </c>
      <c r="BA1616" s="23">
        <v>0.14540600000000001</v>
      </c>
      <c r="BB1616" s="14">
        <v>0.11473643246564855</v>
      </c>
      <c r="BC1616" s="22">
        <v>1</v>
      </c>
      <c r="BD1616" s="23">
        <v>600</v>
      </c>
      <c r="BE1616" s="23">
        <v>0.6</v>
      </c>
      <c r="BF1616" s="23">
        <v>0.78794251700493501</v>
      </c>
      <c r="BG1616" s="14">
        <v>0.62174678754074697</v>
      </c>
      <c r="BH1616" s="22">
        <v>842</v>
      </c>
      <c r="BI1616" s="23">
        <v>10.118986000000008</v>
      </c>
      <c r="BJ1616" s="23">
        <v>11.003608157523036</v>
      </c>
      <c r="BK1616" s="14">
        <v>8.6826867133687813</v>
      </c>
      <c r="BL1616" t="s">
        <v>567</v>
      </c>
    </row>
    <row r="1617" spans="1:64">
      <c r="A1617" t="s">
        <v>2549</v>
      </c>
      <c r="B1617" t="s">
        <v>2540</v>
      </c>
      <c r="C1617" t="s">
        <v>567</v>
      </c>
      <c r="D1617" t="s">
        <v>942</v>
      </c>
      <c r="E1617">
        <v>2023</v>
      </c>
      <c r="F1617">
        <v>71.78</v>
      </c>
      <c r="G1617">
        <v>14.46</v>
      </c>
      <c r="H1617">
        <v>17626</v>
      </c>
      <c r="I1617">
        <v>126.73045245984423</v>
      </c>
      <c r="J1617">
        <v>0</v>
      </c>
      <c r="K1617">
        <v>0</v>
      </c>
      <c r="L1617">
        <v>0</v>
      </c>
      <c r="M1617">
        <v>0</v>
      </c>
      <c r="N1617">
        <v>0</v>
      </c>
      <c r="O1617">
        <v>0</v>
      </c>
      <c r="P1617">
        <v>0</v>
      </c>
      <c r="Q1617">
        <v>0</v>
      </c>
      <c r="R1617">
        <v>0</v>
      </c>
      <c r="S1617">
        <v>0</v>
      </c>
      <c r="T1617">
        <v>0</v>
      </c>
      <c r="U1617">
        <v>0</v>
      </c>
      <c r="V1617">
        <v>0</v>
      </c>
      <c r="W1617">
        <v>0</v>
      </c>
      <c r="X1617">
        <v>0</v>
      </c>
      <c r="Y1617">
        <v>0</v>
      </c>
      <c r="Z1617">
        <v>0</v>
      </c>
      <c r="AA1617">
        <v>0</v>
      </c>
      <c r="AB1617">
        <v>1</v>
      </c>
      <c r="AC1617">
        <v>1</v>
      </c>
      <c r="AD1617">
        <v>65</v>
      </c>
      <c r="AE1617">
        <v>6.5000000000000002E-2</v>
      </c>
      <c r="AF1617">
        <v>0.37520553000000001</v>
      </c>
      <c r="AG1617">
        <v>0.29606580164218033</v>
      </c>
      <c r="AH1617">
        <v>1</v>
      </c>
      <c r="AI1617">
        <v>1.875</v>
      </c>
      <c r="AJ1617">
        <v>1.8749999999999999E-3</v>
      </c>
      <c r="AK1617">
        <v>1.7589999999999999E-3</v>
      </c>
      <c r="AL1617">
        <v>1.4989999999999999E-3</v>
      </c>
      <c r="AM1617">
        <v>1051</v>
      </c>
      <c r="AN1617">
        <v>11973.421</v>
      </c>
      <c r="AO1617">
        <v>11.973421</v>
      </c>
      <c r="AP1617">
        <v>11.230916000000001</v>
      </c>
      <c r="AQ1617">
        <v>8.8620499509055453</v>
      </c>
      <c r="AR1617">
        <v>1164</v>
      </c>
      <c r="AS1617">
        <v>12056.806</v>
      </c>
      <c r="AT1617">
        <v>12.056806</v>
      </c>
      <c r="AU1617">
        <v>11.3091301302983</v>
      </c>
      <c r="AV1617">
        <v>8.9237668695941164</v>
      </c>
      <c r="AW1617">
        <v>1</v>
      </c>
      <c r="AX1617">
        <v>1</v>
      </c>
      <c r="AY1617">
        <v>55</v>
      </c>
      <c r="AZ1617">
        <v>5.5E-2</v>
      </c>
      <c r="BA1617">
        <v>0.14540600000000001</v>
      </c>
      <c r="BB1617">
        <v>0.11473643246564855</v>
      </c>
      <c r="BC1617">
        <v>1</v>
      </c>
      <c r="BD1617">
        <v>600</v>
      </c>
      <c r="BE1617">
        <v>0.6</v>
      </c>
      <c r="BF1617">
        <v>0.94083899999999998</v>
      </c>
      <c r="BG1617">
        <v>0.74239378281878543</v>
      </c>
      <c r="BH1617">
        <v>1167</v>
      </c>
      <c r="BI1617">
        <v>12.776805999999999</v>
      </c>
      <c r="BJ1617">
        <v>12.7705806602983</v>
      </c>
      <c r="BK1617">
        <v>10.076962886520731</v>
      </c>
      <c r="BL1617" t="s">
        <v>567</v>
      </c>
    </row>
    <row r="1618" spans="1:64">
      <c r="A1618" t="s">
        <v>2550</v>
      </c>
      <c r="B1618" t="s">
        <v>2540</v>
      </c>
      <c r="C1618" t="s">
        <v>567</v>
      </c>
      <c r="D1618" t="s">
        <v>942</v>
      </c>
      <c r="E1618">
        <v>2024</v>
      </c>
      <c r="F1618">
        <v>71.78</v>
      </c>
      <c r="G1618">
        <v>14.46</v>
      </c>
      <c r="H1618">
        <v>17580</v>
      </c>
      <c r="I1618">
        <v>120.54778544367308</v>
      </c>
      <c r="J1618">
        <v>0</v>
      </c>
      <c r="K1618">
        <v>0</v>
      </c>
      <c r="L1618">
        <v>0</v>
      </c>
      <c r="M1618">
        <v>0</v>
      </c>
      <c r="N1618">
        <v>0</v>
      </c>
      <c r="O1618">
        <v>0</v>
      </c>
      <c r="P1618">
        <v>0</v>
      </c>
      <c r="Q1618">
        <v>0</v>
      </c>
      <c r="R1618">
        <v>0</v>
      </c>
      <c r="S1618">
        <v>0</v>
      </c>
      <c r="T1618">
        <v>0</v>
      </c>
      <c r="U1618">
        <v>0</v>
      </c>
      <c r="V1618">
        <v>0</v>
      </c>
      <c r="W1618">
        <v>0</v>
      </c>
      <c r="X1618">
        <v>0</v>
      </c>
      <c r="Y1618">
        <v>0</v>
      </c>
      <c r="Z1618">
        <v>0</v>
      </c>
      <c r="AA1618">
        <v>0</v>
      </c>
      <c r="AB1618">
        <v>1</v>
      </c>
      <c r="AC1618">
        <v>1</v>
      </c>
      <c r="AD1618">
        <v>65</v>
      </c>
      <c r="AE1618">
        <v>6.5000000000000002E-2</v>
      </c>
      <c r="AF1618">
        <v>0.39040154999999999</v>
      </c>
      <c r="AG1618">
        <v>0.32385626045566657</v>
      </c>
      <c r="AH1618">
        <v>2</v>
      </c>
      <c r="AI1618">
        <v>2.4750000000000001</v>
      </c>
      <c r="AJ1618">
        <v>2.4749999999999998E-3</v>
      </c>
      <c r="AK1618">
        <v>2.2323109303242E-3</v>
      </c>
      <c r="AL1618">
        <v>1.8518058395749337E-3</v>
      </c>
      <c r="AM1618">
        <v>1217</v>
      </c>
      <c r="AN1618">
        <v>15013.113999999976</v>
      </c>
      <c r="AO1618">
        <v>15.013114000000021</v>
      </c>
      <c r="AP1618">
        <v>13.540985244607386</v>
      </c>
      <c r="AQ1618">
        <v>11.232877646627959</v>
      </c>
      <c r="AR1618">
        <v>1440</v>
      </c>
      <c r="AS1618">
        <v>15204.390999999958</v>
      </c>
      <c r="AT1618">
        <v>15.204391000000028</v>
      </c>
      <c r="AU1618">
        <v>13.713506350797104</v>
      </c>
      <c r="AV1618">
        <v>11.375991935749703</v>
      </c>
      <c r="AW1618">
        <v>1</v>
      </c>
      <c r="AX1618">
        <v>1</v>
      </c>
      <c r="AY1618">
        <v>55</v>
      </c>
      <c r="AZ1618">
        <v>5.5E-2</v>
      </c>
      <c r="BA1618">
        <v>0.14540600000000001</v>
      </c>
      <c r="BB1618">
        <v>0.12062104622232328</v>
      </c>
      <c r="BC1618">
        <v>1</v>
      </c>
      <c r="BD1618">
        <v>600</v>
      </c>
      <c r="BE1618">
        <v>0.6</v>
      </c>
      <c r="BF1618">
        <v>0.82515540795178044</v>
      </c>
      <c r="BG1618">
        <v>0.68450482513205602</v>
      </c>
      <c r="BH1618">
        <v>1443</v>
      </c>
      <c r="BI1618">
        <v>15.924391000000027</v>
      </c>
      <c r="BJ1618">
        <v>15.074469308748885</v>
      </c>
      <c r="BK1618">
        <v>12.504974067559749</v>
      </c>
      <c r="BL1618" t="s">
        <v>567</v>
      </c>
    </row>
    <row r="1619" spans="1:64">
      <c r="A1619" t="s">
        <v>2551</v>
      </c>
      <c r="B1619" t="s">
        <v>2552</v>
      </c>
      <c r="C1619" t="s">
        <v>568</v>
      </c>
      <c r="D1619" t="s">
        <v>942</v>
      </c>
      <c r="E1619">
        <v>2012</v>
      </c>
      <c r="F1619" s="23">
        <v>53.86</v>
      </c>
      <c r="G1619" s="23">
        <v>10.41</v>
      </c>
      <c r="H1619" s="22">
        <v>22236</v>
      </c>
      <c r="I1619" s="34">
        <v>179.92515899999998</v>
      </c>
      <c r="J1619" s="22">
        <v>0</v>
      </c>
      <c r="K1619" s="22" t="s">
        <v>782</v>
      </c>
      <c r="L1619" s="23">
        <v>0</v>
      </c>
      <c r="M1619" s="23">
        <v>0</v>
      </c>
      <c r="N1619" s="23">
        <v>0</v>
      </c>
      <c r="O1619" s="14">
        <v>0</v>
      </c>
      <c r="P1619" s="22">
        <v>0</v>
      </c>
      <c r="Q1619" s="22" t="s">
        <v>782</v>
      </c>
      <c r="R1619" s="23">
        <v>0</v>
      </c>
      <c r="S1619" s="23">
        <v>0</v>
      </c>
      <c r="T1619" s="23">
        <v>0</v>
      </c>
      <c r="U1619" s="14">
        <v>0</v>
      </c>
      <c r="V1619" s="22">
        <v>0</v>
      </c>
      <c r="W1619" s="22" t="s">
        <v>782</v>
      </c>
      <c r="X1619" s="23">
        <v>0</v>
      </c>
      <c r="Y1619" s="23">
        <v>0</v>
      </c>
      <c r="Z1619" s="23">
        <v>0</v>
      </c>
      <c r="AA1619" s="14">
        <v>0</v>
      </c>
      <c r="AB1619" s="22">
        <v>0</v>
      </c>
      <c r="AC1619" s="22" t="s">
        <v>782</v>
      </c>
      <c r="AD1619" s="23">
        <v>0</v>
      </c>
      <c r="AE1619" s="23">
        <v>0</v>
      </c>
      <c r="AF1619" s="23">
        <v>0</v>
      </c>
      <c r="AG1619" s="14">
        <v>0</v>
      </c>
      <c r="AH1619" s="22" t="s">
        <v>782</v>
      </c>
      <c r="AI1619" s="23" t="s">
        <v>782</v>
      </c>
      <c r="AJ1619" s="23" t="s">
        <v>782</v>
      </c>
      <c r="AK1619" s="23" t="s">
        <v>782</v>
      </c>
      <c r="AL1619" s="14" t="s">
        <v>782</v>
      </c>
      <c r="AM1619" s="22" t="s">
        <v>782</v>
      </c>
      <c r="AN1619" s="23" t="s">
        <v>782</v>
      </c>
      <c r="AO1619" s="23" t="s">
        <v>782</v>
      </c>
      <c r="AP1619" s="23" t="s">
        <v>782</v>
      </c>
      <c r="AQ1619" s="14" t="s">
        <v>782</v>
      </c>
      <c r="AR1619" s="22">
        <v>148</v>
      </c>
      <c r="AS1619" s="23">
        <v>2993.8710000000015</v>
      </c>
      <c r="AT1619" s="23">
        <v>2.9938710000000013</v>
      </c>
      <c r="AU1619" s="23">
        <v>2.460404</v>
      </c>
      <c r="AV1619" s="14">
        <v>1.3674596780542514</v>
      </c>
      <c r="AW1619" s="22">
        <v>3</v>
      </c>
      <c r="AX1619" s="22" t="s">
        <v>782</v>
      </c>
      <c r="AY1619" s="23">
        <v>1822</v>
      </c>
      <c r="AZ1619" s="23">
        <v>1.8220000000000001</v>
      </c>
      <c r="BA1619" s="23">
        <v>6.6536470000000003</v>
      </c>
      <c r="BB1619" s="14">
        <v>3.6980081257007531</v>
      </c>
      <c r="BC1619" s="22">
        <v>7</v>
      </c>
      <c r="BD1619" s="23">
        <v>11500</v>
      </c>
      <c r="BE1619" s="23">
        <v>11.5</v>
      </c>
      <c r="BF1619" s="23">
        <v>18.365500000000001</v>
      </c>
      <c r="BG1619" s="14">
        <v>10.207299580599511</v>
      </c>
      <c r="BH1619" s="22">
        <v>158</v>
      </c>
      <c r="BI1619" s="23">
        <v>16.315871000000001</v>
      </c>
      <c r="BJ1619" s="23">
        <v>27.479551000000001</v>
      </c>
      <c r="BK1619" s="14">
        <v>15.272767384354514</v>
      </c>
      <c r="BL1619" t="s">
        <v>568</v>
      </c>
    </row>
    <row r="1620" spans="1:64">
      <c r="A1620" t="s">
        <v>2553</v>
      </c>
      <c r="B1620" t="s">
        <v>2552</v>
      </c>
      <c r="C1620" t="s">
        <v>568</v>
      </c>
      <c r="D1620" t="s">
        <v>942</v>
      </c>
      <c r="E1620">
        <v>2015</v>
      </c>
      <c r="F1620" s="23">
        <v>53.86</v>
      </c>
      <c r="G1620" s="23">
        <v>10.47</v>
      </c>
      <c r="H1620" s="22">
        <v>22386</v>
      </c>
      <c r="I1620" s="34">
        <v>180.17393372006435</v>
      </c>
      <c r="J1620" s="13">
        <v>0</v>
      </c>
      <c r="K1620" s="13">
        <v>0</v>
      </c>
      <c r="L1620" s="19">
        <v>0</v>
      </c>
      <c r="M1620" s="35">
        <v>0</v>
      </c>
      <c r="N1620" s="19">
        <v>0</v>
      </c>
      <c r="O1620" s="17">
        <v>0</v>
      </c>
      <c r="P1620" s="36">
        <v>0</v>
      </c>
      <c r="Q1620" s="37">
        <v>0</v>
      </c>
      <c r="R1620" s="38">
        <v>0</v>
      </c>
      <c r="S1620" s="27">
        <v>0</v>
      </c>
      <c r="T1620" s="23">
        <v>0</v>
      </c>
      <c r="U1620" s="17">
        <v>0</v>
      </c>
      <c r="V1620" s="22">
        <v>0</v>
      </c>
      <c r="W1620" s="22">
        <v>0</v>
      </c>
      <c r="X1620" s="23">
        <v>0</v>
      </c>
      <c r="Y1620" s="27">
        <v>0</v>
      </c>
      <c r="Z1620" s="27">
        <v>0</v>
      </c>
      <c r="AA1620" s="14">
        <v>0</v>
      </c>
      <c r="AB1620" s="39">
        <v>1</v>
      </c>
      <c r="AC1620" s="22" t="s">
        <v>782</v>
      </c>
      <c r="AD1620" s="23">
        <v>0</v>
      </c>
      <c r="AE1620" s="23">
        <v>0</v>
      </c>
      <c r="AF1620" s="23">
        <v>1.0081154999999999</v>
      </c>
      <c r="AG1620" s="14">
        <v>0.5595234999788069</v>
      </c>
      <c r="AH1620" s="22" t="s">
        <v>782</v>
      </c>
      <c r="AI1620" s="23" t="s">
        <v>782</v>
      </c>
      <c r="AJ1620" s="23" t="s">
        <v>782</v>
      </c>
      <c r="AK1620" s="23" t="s">
        <v>782</v>
      </c>
      <c r="AL1620" s="14" t="s">
        <v>782</v>
      </c>
      <c r="AM1620" s="22" t="s">
        <v>782</v>
      </c>
      <c r="AN1620" s="23" t="s">
        <v>782</v>
      </c>
      <c r="AO1620" s="23" t="s">
        <v>782</v>
      </c>
      <c r="AP1620" s="23" t="s">
        <v>782</v>
      </c>
      <c r="AQ1620" s="14" t="s">
        <v>782</v>
      </c>
      <c r="AR1620" s="40">
        <v>207</v>
      </c>
      <c r="AS1620" s="41">
        <v>3629.4869999999983</v>
      </c>
      <c r="AT1620" s="23">
        <v>3.6294869999999984</v>
      </c>
      <c r="AU1620" s="23">
        <v>3.2235752365238524</v>
      </c>
      <c r="AV1620" s="14">
        <v>1.7891462821321928</v>
      </c>
      <c r="AW1620" s="22">
        <v>3</v>
      </c>
      <c r="AX1620" s="22" t="s">
        <v>782</v>
      </c>
      <c r="AY1620" s="23">
        <v>1822</v>
      </c>
      <c r="AZ1620" s="23">
        <v>1.8220000000000001</v>
      </c>
      <c r="BA1620" s="23">
        <v>4.7476658485526952</v>
      </c>
      <c r="BB1620" s="14">
        <v>2.6350458973322568</v>
      </c>
      <c r="BC1620" s="42">
        <v>7</v>
      </c>
      <c r="BD1620" s="43">
        <v>11500</v>
      </c>
      <c r="BE1620" s="44">
        <v>11.5</v>
      </c>
      <c r="BF1620" s="23">
        <v>18.250499999999999</v>
      </c>
      <c r="BG1620" s="14">
        <v>10.129378663817009</v>
      </c>
      <c r="BH1620" s="22">
        <v>218</v>
      </c>
      <c r="BI1620" s="23">
        <v>16.951486999999997</v>
      </c>
      <c r="BJ1620" s="23">
        <v>27.229856585076547</v>
      </c>
      <c r="BK1620" s="14">
        <v>15.113094343260267</v>
      </c>
      <c r="BL1620" t="s">
        <v>568</v>
      </c>
    </row>
    <row r="1621" spans="1:64">
      <c r="A1621" t="s">
        <v>2554</v>
      </c>
      <c r="B1621" t="s">
        <v>2552</v>
      </c>
      <c r="C1621" t="s">
        <v>568</v>
      </c>
      <c r="D1621" t="s">
        <v>942</v>
      </c>
      <c r="E1621">
        <v>2016</v>
      </c>
      <c r="F1621" s="23">
        <v>53.86</v>
      </c>
      <c r="G1621" s="23">
        <v>10.62</v>
      </c>
      <c r="H1621" s="22">
        <v>22473</v>
      </c>
      <c r="I1621" s="34">
        <v>190.33502306902304</v>
      </c>
      <c r="J1621" s="13">
        <v>0</v>
      </c>
      <c r="K1621" s="13">
        <v>0</v>
      </c>
      <c r="L1621" s="19">
        <v>0</v>
      </c>
      <c r="M1621" s="35">
        <v>0</v>
      </c>
      <c r="N1621" s="19">
        <v>0</v>
      </c>
      <c r="O1621" s="17">
        <v>0</v>
      </c>
      <c r="P1621" s="13">
        <v>0</v>
      </c>
      <c r="Q1621" s="13">
        <v>0</v>
      </c>
      <c r="R1621" s="19">
        <v>0</v>
      </c>
      <c r="S1621" s="27">
        <v>0</v>
      </c>
      <c r="T1621" s="19">
        <v>0</v>
      </c>
      <c r="U1621" s="17">
        <v>0</v>
      </c>
      <c r="V1621" s="13">
        <v>0</v>
      </c>
      <c r="W1621" s="13">
        <v>0</v>
      </c>
      <c r="X1621" s="19">
        <v>0</v>
      </c>
      <c r="Y1621" s="27">
        <v>0</v>
      </c>
      <c r="Z1621" s="19">
        <v>0</v>
      </c>
      <c r="AA1621" s="14">
        <v>0</v>
      </c>
      <c r="AB1621" s="13">
        <v>1</v>
      </c>
      <c r="AC1621" s="22" t="s">
        <v>782</v>
      </c>
      <c r="AD1621" s="19">
        <v>0</v>
      </c>
      <c r="AE1621" s="23">
        <v>0</v>
      </c>
      <c r="AF1621" s="19">
        <v>1.1881131569999999</v>
      </c>
      <c r="AG1621" s="14">
        <v>0.62422203640847695</v>
      </c>
      <c r="AH1621" s="22" t="s">
        <v>782</v>
      </c>
      <c r="AI1621" s="23" t="s">
        <v>782</v>
      </c>
      <c r="AJ1621" s="23" t="s">
        <v>782</v>
      </c>
      <c r="AK1621" s="23" t="s">
        <v>782</v>
      </c>
      <c r="AL1621" s="14" t="s">
        <v>782</v>
      </c>
      <c r="AM1621" s="22" t="s">
        <v>782</v>
      </c>
      <c r="AN1621" s="23" t="s">
        <v>782</v>
      </c>
      <c r="AO1621" s="23" t="s">
        <v>782</v>
      </c>
      <c r="AP1621" s="23" t="s">
        <v>782</v>
      </c>
      <c r="AQ1621" s="14" t="s">
        <v>782</v>
      </c>
      <c r="AR1621" s="13">
        <v>219</v>
      </c>
      <c r="AS1621" s="19">
        <v>3765.8870000000011</v>
      </c>
      <c r="AT1621" s="23">
        <v>3.7658870000000011</v>
      </c>
      <c r="AU1621" s="19">
        <v>3.3441076560000025</v>
      </c>
      <c r="AV1621" s="14">
        <v>1.7569586522115253</v>
      </c>
      <c r="AW1621" s="13">
        <v>3</v>
      </c>
      <c r="AX1621" s="22" t="s">
        <v>782</v>
      </c>
      <c r="AY1621" s="19">
        <v>1802</v>
      </c>
      <c r="AZ1621" s="23">
        <v>1.802</v>
      </c>
      <c r="BA1621" s="19">
        <v>8.2191720000000004</v>
      </c>
      <c r="BB1621" s="14">
        <v>4.3182656914483895</v>
      </c>
      <c r="BC1621" s="13">
        <v>7</v>
      </c>
      <c r="BD1621" s="19">
        <v>11500</v>
      </c>
      <c r="BE1621" s="44">
        <v>11.5</v>
      </c>
      <c r="BF1621" s="19">
        <v>18.492000000000004</v>
      </c>
      <c r="BG1621" s="14">
        <v>9.7155004380324019</v>
      </c>
      <c r="BH1621" s="22">
        <v>230</v>
      </c>
      <c r="BI1621" s="23">
        <v>17.067886999999999</v>
      </c>
      <c r="BJ1621" s="23">
        <v>31.243392813000007</v>
      </c>
      <c r="BK1621" s="14">
        <v>16.414946818100795</v>
      </c>
      <c r="BL1621" t="s">
        <v>568</v>
      </c>
    </row>
    <row r="1622" spans="1:64">
      <c r="A1622" t="s">
        <v>2555</v>
      </c>
      <c r="B1622" t="s">
        <v>2552</v>
      </c>
      <c r="C1622" t="s">
        <v>568</v>
      </c>
      <c r="D1622" t="s">
        <v>942</v>
      </c>
      <c r="E1622">
        <v>2017</v>
      </c>
      <c r="F1622" s="23">
        <v>53.86</v>
      </c>
      <c r="G1622" s="23">
        <v>10.81</v>
      </c>
      <c r="H1622" s="22">
        <v>22428</v>
      </c>
      <c r="I1622" s="34">
        <v>176.17217468337387</v>
      </c>
      <c r="J1622" s="13">
        <v>0</v>
      </c>
      <c r="K1622" s="13">
        <v>0</v>
      </c>
      <c r="L1622" s="19">
        <v>0</v>
      </c>
      <c r="M1622" s="19">
        <v>0</v>
      </c>
      <c r="N1622" s="19">
        <v>0</v>
      </c>
      <c r="O1622" s="17">
        <v>0</v>
      </c>
      <c r="P1622" s="13">
        <v>0</v>
      </c>
      <c r="Q1622" s="13">
        <v>0</v>
      </c>
      <c r="R1622" s="19">
        <v>0</v>
      </c>
      <c r="S1622" s="19">
        <v>0</v>
      </c>
      <c r="T1622" s="19">
        <v>0</v>
      </c>
      <c r="U1622" s="17">
        <v>0</v>
      </c>
      <c r="V1622" s="13">
        <v>0</v>
      </c>
      <c r="W1622" s="13">
        <v>0</v>
      </c>
      <c r="X1622" s="19">
        <v>0</v>
      </c>
      <c r="Y1622" s="19">
        <v>0</v>
      </c>
      <c r="Z1622" s="19">
        <v>0</v>
      </c>
      <c r="AA1622" s="14">
        <v>0</v>
      </c>
      <c r="AB1622" s="13">
        <v>1</v>
      </c>
      <c r="AC1622" s="22" t="s">
        <v>782</v>
      </c>
      <c r="AD1622" s="19">
        <v>0</v>
      </c>
      <c r="AE1622" s="19">
        <v>0</v>
      </c>
      <c r="AF1622" s="19">
        <v>1.0805207490000002</v>
      </c>
      <c r="AG1622" s="14">
        <v>0.61333224213299875</v>
      </c>
      <c r="AH1622" s="22" t="s">
        <v>782</v>
      </c>
      <c r="AI1622" s="23" t="s">
        <v>782</v>
      </c>
      <c r="AJ1622" s="23" t="s">
        <v>782</v>
      </c>
      <c r="AK1622" s="23" t="s">
        <v>782</v>
      </c>
      <c r="AL1622" s="14" t="s">
        <v>782</v>
      </c>
      <c r="AM1622" s="22" t="s">
        <v>782</v>
      </c>
      <c r="AN1622" s="23" t="s">
        <v>782</v>
      </c>
      <c r="AO1622" s="23" t="s">
        <v>782</v>
      </c>
      <c r="AP1622" s="23" t="s">
        <v>782</v>
      </c>
      <c r="AQ1622" s="14" t="s">
        <v>782</v>
      </c>
      <c r="AR1622" s="13">
        <v>237</v>
      </c>
      <c r="AS1622" s="19">
        <v>3864.777000000001</v>
      </c>
      <c r="AT1622" s="19">
        <v>3.8647770000000006</v>
      </c>
      <c r="AU1622" s="19">
        <v>3.4319219760000035</v>
      </c>
      <c r="AV1622" s="14">
        <v>1.9480499586089792</v>
      </c>
      <c r="AW1622" s="13">
        <v>3</v>
      </c>
      <c r="AX1622" s="22" t="s">
        <v>782</v>
      </c>
      <c r="AY1622" s="19">
        <v>370.5</v>
      </c>
      <c r="AZ1622" s="19">
        <v>0.37050000000000005</v>
      </c>
      <c r="BA1622" s="19">
        <v>0.59576399999999996</v>
      </c>
      <c r="BB1622" s="14">
        <v>0.33817145134907889</v>
      </c>
      <c r="BC1622" s="13">
        <v>7</v>
      </c>
      <c r="BD1622" s="19">
        <v>11500</v>
      </c>
      <c r="BE1622" s="19">
        <v>11.5</v>
      </c>
      <c r="BF1622" s="19">
        <v>18.492000000000004</v>
      </c>
      <c r="BG1622" s="14">
        <v>10.496549771968715</v>
      </c>
      <c r="BH1622" s="22">
        <v>248</v>
      </c>
      <c r="BI1622" s="23">
        <v>15.735277</v>
      </c>
      <c r="BJ1622" s="23">
        <v>23.600206725000007</v>
      </c>
      <c r="BK1622" s="14">
        <v>13.396103424059771</v>
      </c>
      <c r="BL1622" t="s">
        <v>568</v>
      </c>
    </row>
    <row r="1623" spans="1:64">
      <c r="A1623" t="s">
        <v>2556</v>
      </c>
      <c r="B1623" t="s">
        <v>2552</v>
      </c>
      <c r="C1623" t="s">
        <v>568</v>
      </c>
      <c r="D1623" t="s">
        <v>942</v>
      </c>
      <c r="E1623">
        <v>2018</v>
      </c>
      <c r="F1623" s="23">
        <v>53.86</v>
      </c>
      <c r="G1623" s="23">
        <v>10.91</v>
      </c>
      <c r="H1623" s="22">
        <v>22107</v>
      </c>
      <c r="I1623" s="34">
        <v>176.18469580453117</v>
      </c>
      <c r="J1623" s="13">
        <v>0</v>
      </c>
      <c r="K1623" s="13">
        <v>0</v>
      </c>
      <c r="L1623" s="19">
        <v>0</v>
      </c>
      <c r="M1623" s="19">
        <v>0</v>
      </c>
      <c r="N1623" s="19">
        <v>0</v>
      </c>
      <c r="O1623" s="17">
        <v>0</v>
      </c>
      <c r="P1623" s="13">
        <v>0</v>
      </c>
      <c r="Q1623" s="13">
        <v>0</v>
      </c>
      <c r="R1623" s="19">
        <v>0</v>
      </c>
      <c r="S1623" s="19">
        <v>0</v>
      </c>
      <c r="T1623" s="19">
        <v>0</v>
      </c>
      <c r="U1623" s="17">
        <v>0</v>
      </c>
      <c r="V1623" s="13">
        <v>0</v>
      </c>
      <c r="W1623" s="13">
        <v>0</v>
      </c>
      <c r="X1623" s="19">
        <v>0</v>
      </c>
      <c r="Y1623" s="19">
        <v>0</v>
      </c>
      <c r="Z1623" s="19">
        <v>0</v>
      </c>
      <c r="AA1623" s="14">
        <v>0</v>
      </c>
      <c r="AB1623" s="13">
        <v>1</v>
      </c>
      <c r="AC1623" s="22" t="s">
        <v>782</v>
      </c>
      <c r="AD1623" s="19">
        <v>0</v>
      </c>
      <c r="AE1623" s="19">
        <v>0</v>
      </c>
      <c r="AF1623" s="19">
        <v>0.94147099199999995</v>
      </c>
      <c r="AG1623" s="14">
        <v>0.53436593212643102</v>
      </c>
      <c r="AH1623" s="22" t="s">
        <v>782</v>
      </c>
      <c r="AI1623" s="23" t="s">
        <v>782</v>
      </c>
      <c r="AJ1623" s="23" t="s">
        <v>782</v>
      </c>
      <c r="AK1623" s="23" t="s">
        <v>782</v>
      </c>
      <c r="AL1623" s="14" t="s">
        <v>782</v>
      </c>
      <c r="AM1623" s="22" t="s">
        <v>782</v>
      </c>
      <c r="AN1623" s="23" t="s">
        <v>782</v>
      </c>
      <c r="AO1623" s="23" t="s">
        <v>782</v>
      </c>
      <c r="AP1623" s="23" t="s">
        <v>782</v>
      </c>
      <c r="AQ1623" s="14" t="s">
        <v>782</v>
      </c>
      <c r="AR1623" s="13">
        <v>246</v>
      </c>
      <c r="AS1623" s="19">
        <v>4000.2970000000009</v>
      </c>
      <c r="AT1623" s="19">
        <v>4.0002970000000007</v>
      </c>
      <c r="AU1623" s="19">
        <v>3.5522637360000031</v>
      </c>
      <c r="AV1623" s="14">
        <v>2.0162158351943784</v>
      </c>
      <c r="AW1623" s="13">
        <v>3</v>
      </c>
      <c r="AX1623" s="22" t="s">
        <v>782</v>
      </c>
      <c r="AY1623" s="19">
        <v>1802</v>
      </c>
      <c r="AZ1623" s="19">
        <v>1.802</v>
      </c>
      <c r="BA1623" s="19">
        <v>8.2361912099999994</v>
      </c>
      <c r="BB1623" s="14">
        <v>4.6747483783368304</v>
      </c>
      <c r="BC1623" s="13">
        <v>7</v>
      </c>
      <c r="BD1623" s="19">
        <v>11500</v>
      </c>
      <c r="BE1623" s="19">
        <v>11.5</v>
      </c>
      <c r="BF1623" s="19">
        <v>18.492000000000004</v>
      </c>
      <c r="BG1623" s="14">
        <v>10.495803801549272</v>
      </c>
      <c r="BH1623" s="22">
        <v>257</v>
      </c>
      <c r="BI1623" s="23">
        <v>17.302296999999999</v>
      </c>
      <c r="BJ1623" s="23">
        <v>31.221925938000009</v>
      </c>
      <c r="BK1623" s="14">
        <v>17.721133947206912</v>
      </c>
      <c r="BL1623" t="s">
        <v>568</v>
      </c>
    </row>
    <row r="1624" spans="1:64">
      <c r="A1624" t="s">
        <v>2557</v>
      </c>
      <c r="B1624" t="s">
        <v>2552</v>
      </c>
      <c r="C1624" t="s">
        <v>568</v>
      </c>
      <c r="D1624" t="s">
        <v>942</v>
      </c>
      <c r="E1624">
        <v>2019</v>
      </c>
      <c r="F1624" s="23">
        <v>53.86</v>
      </c>
      <c r="G1624" s="23">
        <v>10.94</v>
      </c>
      <c r="H1624" s="22">
        <v>21919</v>
      </c>
      <c r="I1624" s="34">
        <v>177.27365574671586</v>
      </c>
      <c r="J1624" s="22">
        <v>0</v>
      </c>
      <c r="K1624" s="22">
        <v>0</v>
      </c>
      <c r="L1624" s="23">
        <v>0</v>
      </c>
      <c r="M1624" s="23">
        <v>0</v>
      </c>
      <c r="N1624" s="23">
        <v>0</v>
      </c>
      <c r="O1624" s="14">
        <v>0</v>
      </c>
      <c r="P1624" s="22">
        <v>0</v>
      </c>
      <c r="Q1624" s="22">
        <v>0</v>
      </c>
      <c r="R1624" s="23">
        <v>0</v>
      </c>
      <c r="S1624" s="23">
        <v>0</v>
      </c>
      <c r="T1624" s="23">
        <v>0</v>
      </c>
      <c r="U1624" s="14">
        <v>0</v>
      </c>
      <c r="V1624" s="22">
        <v>0</v>
      </c>
      <c r="W1624" s="22">
        <v>0</v>
      </c>
      <c r="X1624" s="23">
        <v>0</v>
      </c>
      <c r="Y1624" s="23">
        <v>0</v>
      </c>
      <c r="Z1624" s="23">
        <v>0</v>
      </c>
      <c r="AA1624" s="14">
        <v>0</v>
      </c>
      <c r="AB1624" s="22">
        <v>1</v>
      </c>
      <c r="AC1624" s="22">
        <v>1</v>
      </c>
      <c r="AD1624" s="23">
        <v>633.2012381974248</v>
      </c>
      <c r="AE1624" s="23">
        <v>0.6332012381974248</v>
      </c>
      <c r="AF1624" s="23">
        <v>0.88521533099999994</v>
      </c>
      <c r="AG1624" s="14">
        <v>0.49934962263359273</v>
      </c>
      <c r="AH1624" s="22">
        <v>0</v>
      </c>
      <c r="AI1624" s="23">
        <v>0</v>
      </c>
      <c r="AJ1624" s="23">
        <v>0</v>
      </c>
      <c r="AK1624" s="23">
        <v>0</v>
      </c>
      <c r="AL1624" s="14">
        <v>0</v>
      </c>
      <c r="AM1624" s="22">
        <v>269</v>
      </c>
      <c r="AN1624" s="23">
        <v>4555.2520000000013</v>
      </c>
      <c r="AO1624" s="23">
        <v>4.5552520000000012</v>
      </c>
      <c r="AP1624" s="23">
        <v>4.0450637760000037</v>
      </c>
      <c r="AQ1624" s="14">
        <v>2.2818188968695323</v>
      </c>
      <c r="AR1624" s="22">
        <v>269</v>
      </c>
      <c r="AS1624" s="23">
        <v>4555.2520000000013</v>
      </c>
      <c r="AT1624" s="23">
        <v>4.5552520000000012</v>
      </c>
      <c r="AU1624" s="23">
        <v>4.0450637760000037</v>
      </c>
      <c r="AV1624" s="14">
        <v>2.2818188968695323</v>
      </c>
      <c r="AW1624" s="22">
        <v>3</v>
      </c>
      <c r="AX1624" s="22" t="s">
        <v>782</v>
      </c>
      <c r="AY1624" s="23">
        <v>1802</v>
      </c>
      <c r="AZ1624" s="23">
        <v>1.802</v>
      </c>
      <c r="BA1624" s="23">
        <v>8.2191720000000004</v>
      </c>
      <c r="BB1624" s="14">
        <v>4.6364317164775724</v>
      </c>
      <c r="BC1624" s="22">
        <v>7</v>
      </c>
      <c r="BD1624" s="23">
        <v>11500</v>
      </c>
      <c r="BE1624" s="23">
        <v>11.5</v>
      </c>
      <c r="BF1624" s="23">
        <v>16.003107609782177</v>
      </c>
      <c r="BG1624" s="14">
        <v>9.027346755147315</v>
      </c>
      <c r="BH1624" s="22">
        <v>280</v>
      </c>
      <c r="BI1624" s="23">
        <v>18.490453238197428</v>
      </c>
      <c r="BJ1624" s="23">
        <v>29.152558716782181</v>
      </c>
      <c r="BK1624" s="14">
        <v>16.444946991128013</v>
      </c>
      <c r="BL1624" t="s">
        <v>568</v>
      </c>
    </row>
    <row r="1625" spans="1:64">
      <c r="A1625" t="s">
        <v>2558</v>
      </c>
      <c r="B1625" t="s">
        <v>2552</v>
      </c>
      <c r="C1625" t="s">
        <v>568</v>
      </c>
      <c r="D1625" t="s">
        <v>942</v>
      </c>
      <c r="E1625">
        <v>2020</v>
      </c>
      <c r="F1625" s="23">
        <v>53.86</v>
      </c>
      <c r="G1625" s="23">
        <v>10.95</v>
      </c>
      <c r="H1625" s="22">
        <v>21963</v>
      </c>
      <c r="I1625" s="34">
        <v>176.4972197561394</v>
      </c>
      <c r="J1625" s="22">
        <v>0</v>
      </c>
      <c r="K1625" s="22">
        <v>0</v>
      </c>
      <c r="L1625" s="23">
        <v>0</v>
      </c>
      <c r="M1625" s="23">
        <v>0</v>
      </c>
      <c r="N1625" s="23">
        <v>0</v>
      </c>
      <c r="O1625" s="14">
        <v>0</v>
      </c>
      <c r="P1625" s="22">
        <v>0</v>
      </c>
      <c r="Q1625" s="22">
        <v>0</v>
      </c>
      <c r="R1625" s="23">
        <v>0</v>
      </c>
      <c r="S1625" s="23">
        <v>0</v>
      </c>
      <c r="T1625" s="23">
        <v>0</v>
      </c>
      <c r="U1625" s="14">
        <v>0</v>
      </c>
      <c r="V1625" s="22">
        <v>0</v>
      </c>
      <c r="W1625" s="22">
        <v>0</v>
      </c>
      <c r="X1625" s="23">
        <v>0</v>
      </c>
      <c r="Y1625" s="23">
        <v>0</v>
      </c>
      <c r="Z1625" s="23">
        <v>0</v>
      </c>
      <c r="AA1625" s="14">
        <v>0</v>
      </c>
      <c r="AB1625" s="22">
        <v>1</v>
      </c>
      <c r="AC1625" s="22">
        <v>1</v>
      </c>
      <c r="AD1625" s="23">
        <v>683.32030686695271</v>
      </c>
      <c r="AE1625" s="23">
        <v>0.68332030686695266</v>
      </c>
      <c r="AF1625" s="23">
        <v>0.95528178899999994</v>
      </c>
      <c r="AG1625" s="14">
        <v>0.54124466681111605</v>
      </c>
      <c r="AH1625" s="22">
        <v>0</v>
      </c>
      <c r="AI1625" s="23">
        <v>0</v>
      </c>
      <c r="AJ1625" s="23">
        <v>0</v>
      </c>
      <c r="AK1625" s="23">
        <v>0</v>
      </c>
      <c r="AL1625" s="14">
        <v>0</v>
      </c>
      <c r="AM1625" s="22">
        <v>313</v>
      </c>
      <c r="AN1625" s="23">
        <v>5156.1070000000027</v>
      </c>
      <c r="AO1625" s="23">
        <v>5.1561070000000013</v>
      </c>
      <c r="AP1625" s="23">
        <v>4.5786230160000043</v>
      </c>
      <c r="AQ1625" s="14">
        <v>2.5941615524177335</v>
      </c>
      <c r="AR1625" s="22">
        <v>313</v>
      </c>
      <c r="AS1625" s="23">
        <v>5156.1070000000027</v>
      </c>
      <c r="AT1625" s="23">
        <v>5.1561070000000013</v>
      </c>
      <c r="AU1625" s="23">
        <v>4.5786230160000043</v>
      </c>
      <c r="AV1625" s="14">
        <v>2.5941615524177335</v>
      </c>
      <c r="AW1625" s="22">
        <v>3</v>
      </c>
      <c r="AX1625" s="22">
        <v>3</v>
      </c>
      <c r="AY1625" s="23">
        <v>1802</v>
      </c>
      <c r="AZ1625" s="23">
        <v>1.802</v>
      </c>
      <c r="BA1625" s="23">
        <v>8.2191720000000004</v>
      </c>
      <c r="BB1625" s="14">
        <v>4.6568280289945463</v>
      </c>
      <c r="BC1625" s="22">
        <v>7</v>
      </c>
      <c r="BD1625" s="23">
        <v>11500</v>
      </c>
      <c r="BE1625" s="23">
        <v>11.5</v>
      </c>
      <c r="BF1625" s="23">
        <v>16.00310760978218</v>
      </c>
      <c r="BG1625" s="14">
        <v>9.067059317927594</v>
      </c>
      <c r="BH1625" s="22">
        <v>324</v>
      </c>
      <c r="BI1625" s="23">
        <v>19.141427306866955</v>
      </c>
      <c r="BJ1625" s="23">
        <v>29.756184414782187</v>
      </c>
      <c r="BK1625" s="14">
        <v>16.859293566150992</v>
      </c>
      <c r="BL1625" t="s">
        <v>568</v>
      </c>
    </row>
    <row r="1626" spans="1:64">
      <c r="A1626" t="s">
        <v>2559</v>
      </c>
      <c r="B1626" t="s">
        <v>2552</v>
      </c>
      <c r="C1626" t="s">
        <v>568</v>
      </c>
      <c r="D1626" t="s">
        <v>942</v>
      </c>
      <c r="E1626">
        <v>2021</v>
      </c>
      <c r="F1626" s="23">
        <v>53.86</v>
      </c>
      <c r="G1626" s="23">
        <v>10.95</v>
      </c>
      <c r="H1626" s="22">
        <v>21952</v>
      </c>
      <c r="I1626" s="34">
        <v>164.67</v>
      </c>
      <c r="J1626" s="22">
        <v>0</v>
      </c>
      <c r="K1626" s="22">
        <v>0</v>
      </c>
      <c r="L1626" s="23">
        <v>0</v>
      </c>
      <c r="M1626" s="23">
        <v>0</v>
      </c>
      <c r="N1626" s="23">
        <v>0</v>
      </c>
      <c r="O1626" s="14">
        <v>0</v>
      </c>
      <c r="P1626" s="22">
        <v>0</v>
      </c>
      <c r="Q1626" s="22">
        <v>0</v>
      </c>
      <c r="R1626" s="23">
        <v>0</v>
      </c>
      <c r="S1626" s="23">
        <v>0</v>
      </c>
      <c r="T1626" s="23">
        <v>0</v>
      </c>
      <c r="U1626" s="14">
        <v>0</v>
      </c>
      <c r="V1626" s="22">
        <v>0</v>
      </c>
      <c r="W1626" s="22">
        <v>0</v>
      </c>
      <c r="X1626" s="23">
        <v>0</v>
      </c>
      <c r="Y1626" s="23">
        <v>0</v>
      </c>
      <c r="Z1626" s="23">
        <v>0</v>
      </c>
      <c r="AA1626" s="14">
        <v>0</v>
      </c>
      <c r="AB1626" s="22">
        <v>1</v>
      </c>
      <c r="AC1626" s="22">
        <v>2</v>
      </c>
      <c r="AD1626" s="23">
        <v>178</v>
      </c>
      <c r="AE1626" s="23">
        <v>0.17799999999999999</v>
      </c>
      <c r="AF1626" s="23">
        <v>0.95222425200000005</v>
      </c>
      <c r="AG1626" s="14">
        <v>0.57999999999999996</v>
      </c>
      <c r="AH1626" s="22">
        <v>0</v>
      </c>
      <c r="AI1626" s="23">
        <v>0</v>
      </c>
      <c r="AJ1626" s="23">
        <v>0</v>
      </c>
      <c r="AK1626" s="23">
        <v>0</v>
      </c>
      <c r="AL1626" s="14">
        <v>0</v>
      </c>
      <c r="AM1626" s="22">
        <v>368</v>
      </c>
      <c r="AN1626" s="23">
        <v>5664.9870000000001</v>
      </c>
      <c r="AO1626" s="23">
        <v>5.664987</v>
      </c>
      <c r="AP1626" s="23">
        <v>5.0691601669999997</v>
      </c>
      <c r="AQ1626" s="14">
        <v>3.08</v>
      </c>
      <c r="AR1626" s="22">
        <v>368</v>
      </c>
      <c r="AS1626" s="23">
        <v>5664.9870000000001</v>
      </c>
      <c r="AT1626" s="23">
        <v>5.664987</v>
      </c>
      <c r="AU1626" s="23">
        <v>5.0691601669999997</v>
      </c>
      <c r="AV1626" s="14">
        <v>3.08</v>
      </c>
      <c r="AW1626" s="22">
        <v>3</v>
      </c>
      <c r="AX1626" s="22">
        <v>3</v>
      </c>
      <c r="AY1626" s="23">
        <v>1860</v>
      </c>
      <c r="AZ1626" s="23">
        <v>1.86</v>
      </c>
      <c r="BA1626" s="23">
        <v>8.2191720000000004</v>
      </c>
      <c r="BB1626" s="14">
        <v>4.99</v>
      </c>
      <c r="BC1626" s="22">
        <v>6</v>
      </c>
      <c r="BD1626" s="23">
        <v>11000</v>
      </c>
      <c r="BE1626" s="23">
        <v>11</v>
      </c>
      <c r="BF1626" s="23">
        <v>13.45115811</v>
      </c>
      <c r="BG1626" s="14">
        <v>8.17</v>
      </c>
      <c r="BH1626" s="22">
        <v>378</v>
      </c>
      <c r="BI1626" s="23">
        <v>18.7</v>
      </c>
      <c r="BJ1626" s="23">
        <v>27.69</v>
      </c>
      <c r="BK1626" s="14">
        <v>16.82</v>
      </c>
      <c r="BL1626" t="s">
        <v>568</v>
      </c>
    </row>
    <row r="1627" spans="1:64">
      <c r="A1627" t="s">
        <v>2560</v>
      </c>
      <c r="B1627" t="s">
        <v>2552</v>
      </c>
      <c r="C1627" t="s">
        <v>568</v>
      </c>
      <c r="D1627" s="111" t="s">
        <v>942</v>
      </c>
      <c r="E1627" s="110">
        <v>2022</v>
      </c>
      <c r="F1627" s="23"/>
      <c r="G1627" s="23"/>
      <c r="H1627" s="22">
        <v>22222</v>
      </c>
      <c r="I1627" s="34">
        <v>161.05479323817102</v>
      </c>
      <c r="J1627" s="22">
        <v>0</v>
      </c>
      <c r="K1627" s="22">
        <v>0</v>
      </c>
      <c r="L1627" s="23">
        <v>0</v>
      </c>
      <c r="M1627" s="23">
        <v>0</v>
      </c>
      <c r="N1627" s="23">
        <v>0</v>
      </c>
      <c r="O1627" s="14">
        <v>0</v>
      </c>
      <c r="P1627" s="22">
        <v>0</v>
      </c>
      <c r="Q1627" s="22">
        <v>0</v>
      </c>
      <c r="R1627" s="23">
        <v>0</v>
      </c>
      <c r="S1627" s="23">
        <v>0</v>
      </c>
      <c r="T1627" s="23">
        <v>0</v>
      </c>
      <c r="U1627" s="14">
        <v>0</v>
      </c>
      <c r="V1627" s="22">
        <v>0</v>
      </c>
      <c r="W1627" s="22">
        <v>0</v>
      </c>
      <c r="X1627" s="23">
        <v>0</v>
      </c>
      <c r="Y1627" s="23">
        <v>0</v>
      </c>
      <c r="Z1627" s="23">
        <v>0</v>
      </c>
      <c r="AA1627" s="14">
        <v>0</v>
      </c>
      <c r="AB1627" s="22">
        <v>1</v>
      </c>
      <c r="AC1627" s="22">
        <v>2</v>
      </c>
      <c r="AD1627" s="23">
        <v>178</v>
      </c>
      <c r="AE1627" s="23">
        <v>0.17799999999999999</v>
      </c>
      <c r="AF1627" s="23">
        <v>0.99402748200000002</v>
      </c>
      <c r="AG1627" s="14">
        <v>0.61719832239330652</v>
      </c>
      <c r="AH1627" s="22">
        <v>0</v>
      </c>
      <c r="AI1627" s="23">
        <v>0</v>
      </c>
      <c r="AJ1627" s="23">
        <v>0</v>
      </c>
      <c r="AK1627" s="23">
        <v>0</v>
      </c>
      <c r="AL1627" s="14">
        <v>0</v>
      </c>
      <c r="AM1627" s="22">
        <v>448</v>
      </c>
      <c r="AN1627" s="23">
        <v>8984.0769999999993</v>
      </c>
      <c r="AO1627" s="23">
        <v>8.9840770000000045</v>
      </c>
      <c r="AP1627" s="23">
        <v>9.2029643175617366</v>
      </c>
      <c r="AQ1627" s="14">
        <v>5.7141821938526292</v>
      </c>
      <c r="AR1627" s="22">
        <v>448</v>
      </c>
      <c r="AS1627" s="23">
        <v>8984.0769999999993</v>
      </c>
      <c r="AT1627" s="23">
        <v>8.9840770000000099</v>
      </c>
      <c r="AU1627" s="23">
        <v>9.2029643175617402</v>
      </c>
      <c r="AV1627" s="14">
        <v>5.7141821938526318</v>
      </c>
      <c r="AW1627" s="22">
        <v>3</v>
      </c>
      <c r="AX1627" s="22">
        <v>3</v>
      </c>
      <c r="AY1627" s="23">
        <v>1860</v>
      </c>
      <c r="AZ1627" s="23">
        <v>1.86</v>
      </c>
      <c r="BA1627" s="23">
        <v>8.2191720000000004</v>
      </c>
      <c r="BB1627" s="14">
        <v>5.103338953622651</v>
      </c>
      <c r="BC1627" s="22">
        <v>6</v>
      </c>
      <c r="BD1627" s="23">
        <v>11000</v>
      </c>
      <c r="BE1627" s="23">
        <v>11</v>
      </c>
      <c r="BF1627" s="23">
        <v>15.024573398187718</v>
      </c>
      <c r="BG1627" s="14">
        <v>9.3288582699734253</v>
      </c>
      <c r="BH1627" s="22">
        <v>458</v>
      </c>
      <c r="BI1627" s="23">
        <v>22.02207700000001</v>
      </c>
      <c r="BJ1627" s="23">
        <v>33.440737197749463</v>
      </c>
      <c r="BK1627" s="14">
        <v>20.763577739842017</v>
      </c>
      <c r="BL1627" t="s">
        <v>568</v>
      </c>
    </row>
    <row r="1628" spans="1:64">
      <c r="A1628" t="s">
        <v>2561</v>
      </c>
      <c r="B1628" t="s">
        <v>2552</v>
      </c>
      <c r="C1628" t="s">
        <v>568</v>
      </c>
      <c r="D1628" t="s">
        <v>942</v>
      </c>
      <c r="E1628">
        <v>2023</v>
      </c>
      <c r="F1628">
        <v>53.86</v>
      </c>
      <c r="G1628">
        <v>10.98</v>
      </c>
      <c r="H1628">
        <v>21598</v>
      </c>
      <c r="I1628">
        <v>161.05479323817102</v>
      </c>
      <c r="J1628">
        <v>0</v>
      </c>
      <c r="K1628">
        <v>0</v>
      </c>
      <c r="L1628">
        <v>0</v>
      </c>
      <c r="M1628">
        <v>0</v>
      </c>
      <c r="N1628">
        <v>0</v>
      </c>
      <c r="O1628">
        <v>0</v>
      </c>
      <c r="P1628">
        <v>0</v>
      </c>
      <c r="Q1628">
        <v>0</v>
      </c>
      <c r="R1628">
        <v>0</v>
      </c>
      <c r="S1628">
        <v>0</v>
      </c>
      <c r="T1628">
        <v>0</v>
      </c>
      <c r="U1628">
        <v>0</v>
      </c>
      <c r="V1628">
        <v>0</v>
      </c>
      <c r="W1628">
        <v>0</v>
      </c>
      <c r="X1628">
        <v>0</v>
      </c>
      <c r="Y1628">
        <v>0</v>
      </c>
      <c r="Z1628">
        <v>0</v>
      </c>
      <c r="AA1628">
        <v>0</v>
      </c>
      <c r="AB1628">
        <v>1</v>
      </c>
      <c r="AC1628">
        <v>2</v>
      </c>
      <c r="AD1628">
        <v>178</v>
      </c>
      <c r="AE1628">
        <v>0.17799999999999999</v>
      </c>
      <c r="AF1628">
        <v>0.83926856999999999</v>
      </c>
      <c r="AG1628">
        <v>0.52110747722911477</v>
      </c>
      <c r="AH1628">
        <v>1</v>
      </c>
      <c r="AI1628">
        <v>1.1000000000000001</v>
      </c>
      <c r="AJ1628">
        <v>1.1000000000000001E-3</v>
      </c>
      <c r="AK1628">
        <v>1.0319999999999999E-3</v>
      </c>
      <c r="AL1628">
        <v>6.9200000000000002E-4</v>
      </c>
      <c r="AM1628">
        <v>619</v>
      </c>
      <c r="AN1628">
        <v>12340.294</v>
      </c>
      <c r="AO1628">
        <v>12.340294</v>
      </c>
      <c r="AP1628">
        <v>11.575037999999999</v>
      </c>
      <c r="AQ1628">
        <v>7.1870186333930484</v>
      </c>
      <c r="AR1628">
        <v>749</v>
      </c>
      <c r="AS1628">
        <v>12436.8289999999</v>
      </c>
      <c r="AT1628">
        <v>12.4368289999999</v>
      </c>
      <c r="AU1628">
        <v>11.6655868535388</v>
      </c>
      <c r="AV1628">
        <v>7.2432410231265205</v>
      </c>
      <c r="AW1628">
        <v>3</v>
      </c>
      <c r="AX1628">
        <v>4</v>
      </c>
      <c r="AY1628">
        <v>2435</v>
      </c>
      <c r="AZ1628">
        <v>2.4350000000000001</v>
      </c>
      <c r="BA1628">
        <v>8.2191720000000004</v>
      </c>
      <c r="BB1628">
        <v>5.1033389536226501</v>
      </c>
      <c r="BC1628">
        <v>6</v>
      </c>
      <c r="BD1628">
        <v>11000</v>
      </c>
      <c r="BE1628">
        <v>11</v>
      </c>
      <c r="BF1628">
        <v>17.940018999999999</v>
      </c>
      <c r="BG1628">
        <v>11.139077974208407</v>
      </c>
      <c r="BH1628">
        <v>759</v>
      </c>
      <c r="BI1628">
        <v>26.0498289999999</v>
      </c>
      <c r="BJ1628">
        <v>38.6640464235388</v>
      </c>
      <c r="BK1628">
        <v>24.006765428186693</v>
      </c>
      <c r="BL1628" t="s">
        <v>568</v>
      </c>
    </row>
    <row r="1629" spans="1:64">
      <c r="A1629" t="s">
        <v>2562</v>
      </c>
      <c r="B1629" t="s">
        <v>2552</v>
      </c>
      <c r="C1629" t="s">
        <v>568</v>
      </c>
      <c r="D1629" t="s">
        <v>942</v>
      </c>
      <c r="E1629">
        <v>2024</v>
      </c>
      <c r="F1629">
        <v>53.86</v>
      </c>
      <c r="G1629">
        <v>10.98</v>
      </c>
      <c r="H1629">
        <v>21565</v>
      </c>
      <c r="I1629">
        <v>147.87332156386861</v>
      </c>
      <c r="J1629">
        <v>0</v>
      </c>
      <c r="K1629">
        <v>0</v>
      </c>
      <c r="L1629">
        <v>0</v>
      </c>
      <c r="M1629">
        <v>0</v>
      </c>
      <c r="N1629">
        <v>0</v>
      </c>
      <c r="O1629">
        <v>0</v>
      </c>
      <c r="P1629">
        <v>0</v>
      </c>
      <c r="Q1629">
        <v>0</v>
      </c>
      <c r="R1629">
        <v>0</v>
      </c>
      <c r="S1629">
        <v>0</v>
      </c>
      <c r="T1629">
        <v>0</v>
      </c>
      <c r="U1629">
        <v>0</v>
      </c>
      <c r="V1629">
        <v>0</v>
      </c>
      <c r="W1629">
        <v>0</v>
      </c>
      <c r="X1629">
        <v>0</v>
      </c>
      <c r="Y1629">
        <v>0</v>
      </c>
      <c r="Z1629">
        <v>0</v>
      </c>
      <c r="AA1629">
        <v>0</v>
      </c>
      <c r="AB1629">
        <v>1</v>
      </c>
      <c r="AC1629">
        <v>2</v>
      </c>
      <c r="AD1629">
        <v>178</v>
      </c>
      <c r="AE1629">
        <v>0.17799999999999999</v>
      </c>
      <c r="AF1629">
        <v>1.0038553560000001</v>
      </c>
      <c r="AG1629">
        <v>0.67886170769919474</v>
      </c>
      <c r="AH1629">
        <v>1</v>
      </c>
      <c r="AI1629">
        <v>1.1000000000000001</v>
      </c>
      <c r="AJ1629">
        <v>1.1000000000000001E-3</v>
      </c>
      <c r="AK1629">
        <v>9.9213819125520009E-4</v>
      </c>
      <c r="AL1629">
        <v>6.7093792224494082E-4</v>
      </c>
      <c r="AM1629">
        <v>777</v>
      </c>
      <c r="AN1629">
        <v>14962.552999999993</v>
      </c>
      <c r="AO1629">
        <v>14.962553000000003</v>
      </c>
      <c r="AP1629">
        <v>13.495382063618232</v>
      </c>
      <c r="AQ1629">
        <v>9.1263129284543609</v>
      </c>
      <c r="AR1629">
        <v>1016</v>
      </c>
      <c r="AS1629">
        <v>15180.172999999975</v>
      </c>
      <c r="AT1629">
        <v>15.180173000000011</v>
      </c>
      <c r="AU1629">
        <v>13.691663075600896</v>
      </c>
      <c r="AV1629">
        <v>9.2590488472170218</v>
      </c>
      <c r="AW1629">
        <v>3</v>
      </c>
      <c r="AX1629">
        <v>4</v>
      </c>
      <c r="AY1629">
        <v>2435</v>
      </c>
      <c r="AZ1629">
        <v>2.4350000000000001</v>
      </c>
      <c r="BA1629">
        <v>8.2191720000000004</v>
      </c>
      <c r="BB1629">
        <v>5.5582520992131919</v>
      </c>
      <c r="BC1629">
        <v>6</v>
      </c>
      <c r="BD1629">
        <v>11000</v>
      </c>
      <c r="BE1629">
        <v>11</v>
      </c>
      <c r="BF1629">
        <v>15.73415283999125</v>
      </c>
      <c r="BG1629">
        <v>10.640291753502975</v>
      </c>
      <c r="BH1629">
        <v>1026</v>
      </c>
      <c r="BI1629">
        <v>28.79317300000001</v>
      </c>
      <c r="BJ1629">
        <v>38.648843271592142</v>
      </c>
      <c r="BK1629">
        <v>26.136454407632382</v>
      </c>
      <c r="BL1629" t="s">
        <v>568</v>
      </c>
    </row>
    <row r="1630" spans="1:64">
      <c r="A1630" t="s">
        <v>2563</v>
      </c>
      <c r="B1630" t="s">
        <v>2564</v>
      </c>
      <c r="C1630" t="s">
        <v>569</v>
      </c>
      <c r="D1630" t="s">
        <v>942</v>
      </c>
      <c r="E1630">
        <v>2012</v>
      </c>
      <c r="F1630" s="23">
        <v>114.66</v>
      </c>
      <c r="G1630" s="23">
        <v>21.66</v>
      </c>
      <c r="H1630" s="22">
        <v>18765</v>
      </c>
      <c r="I1630" s="34">
        <v>156.45313000000002</v>
      </c>
      <c r="J1630" s="22">
        <v>0</v>
      </c>
      <c r="K1630" s="22" t="s">
        <v>782</v>
      </c>
      <c r="L1630" s="23">
        <v>0</v>
      </c>
      <c r="M1630" s="23">
        <v>0</v>
      </c>
      <c r="N1630" s="23">
        <v>0</v>
      </c>
      <c r="O1630" s="14">
        <v>0</v>
      </c>
      <c r="P1630" s="22">
        <v>0</v>
      </c>
      <c r="Q1630" s="22" t="s">
        <v>782</v>
      </c>
      <c r="R1630" s="23">
        <v>0</v>
      </c>
      <c r="S1630" s="23">
        <v>0</v>
      </c>
      <c r="T1630" s="23">
        <v>0</v>
      </c>
      <c r="U1630" s="14">
        <v>0</v>
      </c>
      <c r="V1630" s="22">
        <v>0</v>
      </c>
      <c r="W1630" s="22" t="s">
        <v>782</v>
      </c>
      <c r="X1630" s="23">
        <v>0</v>
      </c>
      <c r="Y1630" s="23">
        <v>0</v>
      </c>
      <c r="Z1630" s="23">
        <v>0</v>
      </c>
      <c r="AA1630" s="14">
        <v>0</v>
      </c>
      <c r="AB1630" s="22">
        <v>0</v>
      </c>
      <c r="AC1630" s="22" t="s">
        <v>782</v>
      </c>
      <c r="AD1630" s="23">
        <v>0</v>
      </c>
      <c r="AE1630" s="23">
        <v>0</v>
      </c>
      <c r="AF1630" s="23">
        <v>0</v>
      </c>
      <c r="AG1630" s="14">
        <v>0</v>
      </c>
      <c r="AH1630" s="22" t="s">
        <v>782</v>
      </c>
      <c r="AI1630" s="23" t="s">
        <v>782</v>
      </c>
      <c r="AJ1630" s="23" t="s">
        <v>782</v>
      </c>
      <c r="AK1630" s="23" t="s">
        <v>782</v>
      </c>
      <c r="AL1630" s="14" t="s">
        <v>782</v>
      </c>
      <c r="AM1630" s="22" t="s">
        <v>782</v>
      </c>
      <c r="AN1630" s="23" t="s">
        <v>782</v>
      </c>
      <c r="AO1630" s="23" t="s">
        <v>782</v>
      </c>
      <c r="AP1630" s="23" t="s">
        <v>782</v>
      </c>
      <c r="AQ1630" s="14" t="s">
        <v>782</v>
      </c>
      <c r="AR1630" s="22">
        <v>232</v>
      </c>
      <c r="AS1630" s="23">
        <v>2175.1370000000015</v>
      </c>
      <c r="AT1630" s="23">
        <v>2.1751370000000017</v>
      </c>
      <c r="AU1630" s="23">
        <v>1.7574149999999999</v>
      </c>
      <c r="AV1630" s="14">
        <v>1.1232852931737447</v>
      </c>
      <c r="AW1630" s="22">
        <v>1</v>
      </c>
      <c r="AX1630" s="22" t="s">
        <v>782</v>
      </c>
      <c r="AY1630" s="23">
        <v>380</v>
      </c>
      <c r="AZ1630" s="23">
        <v>0.38</v>
      </c>
      <c r="BA1630" s="23">
        <v>0.81080200000000002</v>
      </c>
      <c r="BB1630" s="14">
        <v>0.51823955199873595</v>
      </c>
      <c r="BC1630" s="22">
        <v>2</v>
      </c>
      <c r="BD1630" s="23">
        <v>1200</v>
      </c>
      <c r="BE1630" s="23">
        <v>1.2</v>
      </c>
      <c r="BF1630" s="23">
        <v>1.9163999999999999</v>
      </c>
      <c r="BG1630" s="14">
        <v>1.2249035861411017</v>
      </c>
      <c r="BH1630" s="22">
        <v>235</v>
      </c>
      <c r="BI1630" s="23">
        <v>3.7551370000000017</v>
      </c>
      <c r="BJ1630" s="23">
        <v>4.4846170000000001</v>
      </c>
      <c r="BK1630" s="14">
        <v>2.8664284313135822</v>
      </c>
      <c r="BL1630" t="s">
        <v>569</v>
      </c>
    </row>
    <row r="1631" spans="1:64">
      <c r="A1631" t="s">
        <v>2565</v>
      </c>
      <c r="B1631" t="s">
        <v>2564</v>
      </c>
      <c r="C1631" t="s">
        <v>569</v>
      </c>
      <c r="D1631" t="s">
        <v>942</v>
      </c>
      <c r="E1631">
        <v>2015</v>
      </c>
      <c r="F1631" s="23">
        <v>114.66</v>
      </c>
      <c r="G1631" s="23">
        <v>21.05</v>
      </c>
      <c r="H1631" s="22">
        <v>18837</v>
      </c>
      <c r="I1631" s="34">
        <v>152.57143372261567</v>
      </c>
      <c r="J1631" s="13">
        <v>0</v>
      </c>
      <c r="K1631" s="13">
        <v>0</v>
      </c>
      <c r="L1631" s="19">
        <v>0</v>
      </c>
      <c r="M1631" s="35">
        <v>0</v>
      </c>
      <c r="N1631" s="19">
        <v>0</v>
      </c>
      <c r="O1631" s="17">
        <v>0</v>
      </c>
      <c r="P1631" s="36">
        <v>0</v>
      </c>
      <c r="Q1631" s="37">
        <v>0</v>
      </c>
      <c r="R1631" s="38">
        <v>0</v>
      </c>
      <c r="S1631" s="27">
        <v>0</v>
      </c>
      <c r="T1631" s="23">
        <v>0</v>
      </c>
      <c r="U1631" s="17">
        <v>0</v>
      </c>
      <c r="V1631" s="22">
        <v>0</v>
      </c>
      <c r="W1631" s="22">
        <v>0</v>
      </c>
      <c r="X1631" s="23">
        <v>0</v>
      </c>
      <c r="Y1631" s="27">
        <v>0</v>
      </c>
      <c r="Z1631" s="27">
        <v>0</v>
      </c>
      <c r="AA1631" s="14">
        <v>0</v>
      </c>
      <c r="AB1631" s="39">
        <v>1</v>
      </c>
      <c r="AC1631" s="22" t="s">
        <v>782</v>
      </c>
      <c r="AD1631" s="23">
        <v>0</v>
      </c>
      <c r="AE1631" s="23">
        <v>0</v>
      </c>
      <c r="AF1631" s="23">
        <v>0.24375363599999997</v>
      </c>
      <c r="AG1631" s="14">
        <v>0.15976361370711059</v>
      </c>
      <c r="AH1631" s="22" t="s">
        <v>782</v>
      </c>
      <c r="AI1631" s="23" t="s">
        <v>782</v>
      </c>
      <c r="AJ1631" s="23" t="s">
        <v>782</v>
      </c>
      <c r="AK1631" s="23" t="s">
        <v>782</v>
      </c>
      <c r="AL1631" s="14" t="s">
        <v>782</v>
      </c>
      <c r="AM1631" s="22" t="s">
        <v>782</v>
      </c>
      <c r="AN1631" s="23" t="s">
        <v>782</v>
      </c>
      <c r="AO1631" s="23" t="s">
        <v>782</v>
      </c>
      <c r="AP1631" s="23" t="s">
        <v>782</v>
      </c>
      <c r="AQ1631" s="14" t="s">
        <v>782</v>
      </c>
      <c r="AR1631" s="40">
        <v>292</v>
      </c>
      <c r="AS1631" s="41">
        <v>4004.7170000000024</v>
      </c>
      <c r="AT1631" s="23">
        <v>4.0047170000000021</v>
      </c>
      <c r="AU1631" s="23">
        <v>3.5568405536336414</v>
      </c>
      <c r="AV1631" s="14">
        <v>2.3312624564439752</v>
      </c>
      <c r="AW1631" s="22">
        <v>1</v>
      </c>
      <c r="AX1631" s="22" t="s">
        <v>782</v>
      </c>
      <c r="AY1631" s="23">
        <v>380</v>
      </c>
      <c r="AZ1631" s="23">
        <v>0.38</v>
      </c>
      <c r="BA1631" s="23">
        <v>0.9901827785126367</v>
      </c>
      <c r="BB1631" s="14">
        <v>0.64899618123327751</v>
      </c>
      <c r="BC1631" s="42">
        <v>2</v>
      </c>
      <c r="BD1631" s="43">
        <v>1200</v>
      </c>
      <c r="BE1631" s="44">
        <v>1.2</v>
      </c>
      <c r="BF1631" s="23">
        <v>1.9044000000000001</v>
      </c>
      <c r="BG1631" s="14">
        <v>1.2482022050486314</v>
      </c>
      <c r="BH1631" s="22">
        <v>296</v>
      </c>
      <c r="BI1631" s="23">
        <v>5.5847170000000022</v>
      </c>
      <c r="BJ1631" s="23">
        <v>6.6951769681462787</v>
      </c>
      <c r="BK1631" s="14">
        <v>4.3882244564329946</v>
      </c>
      <c r="BL1631" t="s">
        <v>569</v>
      </c>
    </row>
    <row r="1632" spans="1:64">
      <c r="A1632" t="s">
        <v>2566</v>
      </c>
      <c r="B1632" t="s">
        <v>2564</v>
      </c>
      <c r="C1632" t="s">
        <v>569</v>
      </c>
      <c r="D1632" t="s">
        <v>942</v>
      </c>
      <c r="E1632">
        <v>2016</v>
      </c>
      <c r="F1632" s="23">
        <v>114.66</v>
      </c>
      <c r="G1632" s="23">
        <v>20.96</v>
      </c>
      <c r="H1632" s="22">
        <v>18751</v>
      </c>
      <c r="I1632" s="34">
        <v>160.15995843612916</v>
      </c>
      <c r="J1632" s="13">
        <v>0</v>
      </c>
      <c r="K1632" s="13">
        <v>0</v>
      </c>
      <c r="L1632" s="19">
        <v>0</v>
      </c>
      <c r="M1632" s="35">
        <v>0</v>
      </c>
      <c r="N1632" s="19">
        <v>0</v>
      </c>
      <c r="O1632" s="17">
        <v>0</v>
      </c>
      <c r="P1632" s="13">
        <v>0</v>
      </c>
      <c r="Q1632" s="13">
        <v>0</v>
      </c>
      <c r="R1632" s="19">
        <v>0</v>
      </c>
      <c r="S1632" s="27">
        <v>0</v>
      </c>
      <c r="T1632" s="19">
        <v>0</v>
      </c>
      <c r="U1632" s="17">
        <v>0</v>
      </c>
      <c r="V1632" s="13">
        <v>0</v>
      </c>
      <c r="W1632" s="13">
        <v>0</v>
      </c>
      <c r="X1632" s="19">
        <v>0</v>
      </c>
      <c r="Y1632" s="27">
        <v>0</v>
      </c>
      <c r="Z1632" s="19">
        <v>0</v>
      </c>
      <c r="AA1632" s="14">
        <v>0</v>
      </c>
      <c r="AB1632" s="13">
        <v>1</v>
      </c>
      <c r="AC1632" s="22" t="s">
        <v>782</v>
      </c>
      <c r="AD1632" s="19">
        <v>0</v>
      </c>
      <c r="AE1632" s="23">
        <v>0</v>
      </c>
      <c r="AF1632" s="19">
        <v>0.23572571399999998</v>
      </c>
      <c r="AG1632" s="14">
        <v>0.14718142805588078</v>
      </c>
      <c r="AH1632" s="22" t="s">
        <v>782</v>
      </c>
      <c r="AI1632" s="23" t="s">
        <v>782</v>
      </c>
      <c r="AJ1632" s="23" t="s">
        <v>782</v>
      </c>
      <c r="AK1632" s="23" t="s">
        <v>782</v>
      </c>
      <c r="AL1632" s="14" t="s">
        <v>782</v>
      </c>
      <c r="AM1632" s="22" t="s">
        <v>782</v>
      </c>
      <c r="AN1632" s="23" t="s">
        <v>782</v>
      </c>
      <c r="AO1632" s="23" t="s">
        <v>782</v>
      </c>
      <c r="AP1632" s="23" t="s">
        <v>782</v>
      </c>
      <c r="AQ1632" s="14" t="s">
        <v>782</v>
      </c>
      <c r="AR1632" s="13">
        <v>300</v>
      </c>
      <c r="AS1632" s="19">
        <v>4151.7070000000031</v>
      </c>
      <c r="AT1632" s="23">
        <v>4.1517070000000027</v>
      </c>
      <c r="AU1632" s="19">
        <v>3.6867158160000013</v>
      </c>
      <c r="AV1632" s="14">
        <v>2.3018960868863121</v>
      </c>
      <c r="AW1632" s="13">
        <v>1</v>
      </c>
      <c r="AX1632" s="22" t="s">
        <v>782</v>
      </c>
      <c r="AY1632" s="19">
        <v>380</v>
      </c>
      <c r="AZ1632" s="23">
        <v>0.38</v>
      </c>
      <c r="BA1632" s="19">
        <v>0.23197999999999999</v>
      </c>
      <c r="BB1632" s="14">
        <v>0.14484269493146268</v>
      </c>
      <c r="BC1632" s="13">
        <v>2</v>
      </c>
      <c r="BD1632" s="19">
        <v>1200</v>
      </c>
      <c r="BE1632" s="44">
        <v>1.2</v>
      </c>
      <c r="BF1632" s="19">
        <v>1.9296</v>
      </c>
      <c r="BG1632" s="14">
        <v>1.2047955174573255</v>
      </c>
      <c r="BH1632" s="22">
        <v>304</v>
      </c>
      <c r="BI1632" s="23">
        <v>5.7317070000000028</v>
      </c>
      <c r="BJ1632" s="23">
        <v>6.0840215300000011</v>
      </c>
      <c r="BK1632" s="14">
        <v>3.7987157273309813</v>
      </c>
      <c r="BL1632" t="s">
        <v>569</v>
      </c>
    </row>
    <row r="1633" spans="1:64">
      <c r="A1633" t="s">
        <v>2567</v>
      </c>
      <c r="B1633" t="s">
        <v>2564</v>
      </c>
      <c r="C1633" t="s">
        <v>569</v>
      </c>
      <c r="D1633" t="s">
        <v>942</v>
      </c>
      <c r="E1633">
        <v>2017</v>
      </c>
      <c r="F1633" s="23">
        <v>114.66</v>
      </c>
      <c r="G1633" s="23">
        <v>21</v>
      </c>
      <c r="H1633" s="22">
        <v>18694</v>
      </c>
      <c r="I1633" s="34">
        <v>146.84156561133366</v>
      </c>
      <c r="J1633" s="13">
        <v>0</v>
      </c>
      <c r="K1633" s="13">
        <v>0</v>
      </c>
      <c r="L1633" s="19">
        <v>0</v>
      </c>
      <c r="M1633" s="19">
        <v>0</v>
      </c>
      <c r="N1633" s="19">
        <v>0</v>
      </c>
      <c r="O1633" s="17">
        <v>0</v>
      </c>
      <c r="P1633" s="13">
        <v>0</v>
      </c>
      <c r="Q1633" s="13">
        <v>0</v>
      </c>
      <c r="R1633" s="19">
        <v>0</v>
      </c>
      <c r="S1633" s="19">
        <v>0</v>
      </c>
      <c r="T1633" s="19">
        <v>0</v>
      </c>
      <c r="U1633" s="17">
        <v>0</v>
      </c>
      <c r="V1633" s="13">
        <v>0</v>
      </c>
      <c r="W1633" s="13">
        <v>0</v>
      </c>
      <c r="X1633" s="19">
        <v>0</v>
      </c>
      <c r="Y1633" s="19">
        <v>0</v>
      </c>
      <c r="Z1633" s="19">
        <v>0</v>
      </c>
      <c r="AA1633" s="14">
        <v>0</v>
      </c>
      <c r="AB1633" s="13">
        <v>1</v>
      </c>
      <c r="AC1633" s="22" t="s">
        <v>782</v>
      </c>
      <c r="AD1633" s="19">
        <v>0</v>
      </c>
      <c r="AE1633" s="19">
        <v>0</v>
      </c>
      <c r="AF1633" s="19">
        <v>0.225634416</v>
      </c>
      <c r="AG1633" s="14">
        <v>0.15365841072358116</v>
      </c>
      <c r="AH1633" s="22" t="s">
        <v>782</v>
      </c>
      <c r="AI1633" s="23" t="s">
        <v>782</v>
      </c>
      <c r="AJ1633" s="23" t="s">
        <v>782</v>
      </c>
      <c r="AK1633" s="23" t="s">
        <v>782</v>
      </c>
      <c r="AL1633" s="14" t="s">
        <v>782</v>
      </c>
      <c r="AM1633" s="22" t="s">
        <v>782</v>
      </c>
      <c r="AN1633" s="23" t="s">
        <v>782</v>
      </c>
      <c r="AO1633" s="23" t="s">
        <v>782</v>
      </c>
      <c r="AP1633" s="23" t="s">
        <v>782</v>
      </c>
      <c r="AQ1633" s="14" t="s">
        <v>782</v>
      </c>
      <c r="AR1633" s="13">
        <v>314</v>
      </c>
      <c r="AS1633" s="19">
        <v>4354.8020000000015</v>
      </c>
      <c r="AT1633" s="19">
        <v>4.3548019999999967</v>
      </c>
      <c r="AU1633" s="19">
        <v>3.8670641760000017</v>
      </c>
      <c r="AV1633" s="14">
        <v>2.6334942425195242</v>
      </c>
      <c r="AW1633" s="13">
        <v>1</v>
      </c>
      <c r="AX1633" s="22" t="s">
        <v>782</v>
      </c>
      <c r="AY1633" s="19">
        <v>0</v>
      </c>
      <c r="AZ1633" s="19">
        <v>0</v>
      </c>
      <c r="BA1633" s="19">
        <v>0</v>
      </c>
      <c r="BB1633" s="14">
        <v>0</v>
      </c>
      <c r="BC1633" s="13">
        <v>2</v>
      </c>
      <c r="BD1633" s="19">
        <v>1200</v>
      </c>
      <c r="BE1633" s="19">
        <v>1.2</v>
      </c>
      <c r="BF1633" s="19">
        <v>1.9296</v>
      </c>
      <c r="BG1633" s="14">
        <v>1.3140693453973007</v>
      </c>
      <c r="BH1633" s="22">
        <v>318</v>
      </c>
      <c r="BI1633" s="23">
        <v>5.5548019999999969</v>
      </c>
      <c r="BJ1633" s="23">
        <v>6.0222985920000021</v>
      </c>
      <c r="BK1633" s="14">
        <v>4.1012219986404066</v>
      </c>
      <c r="BL1633" t="s">
        <v>569</v>
      </c>
    </row>
    <row r="1634" spans="1:64">
      <c r="A1634" t="s">
        <v>2568</v>
      </c>
      <c r="B1634" t="s">
        <v>2564</v>
      </c>
      <c r="C1634" t="s">
        <v>569</v>
      </c>
      <c r="D1634" t="s">
        <v>942</v>
      </c>
      <c r="E1634">
        <v>2018</v>
      </c>
      <c r="F1634" s="23">
        <v>114.66</v>
      </c>
      <c r="G1634" s="23">
        <v>21</v>
      </c>
      <c r="H1634" s="22">
        <v>18655</v>
      </c>
      <c r="I1634" s="34">
        <v>146.85200211208783</v>
      </c>
      <c r="J1634" s="13">
        <v>0</v>
      </c>
      <c r="K1634" s="13">
        <v>0</v>
      </c>
      <c r="L1634" s="19">
        <v>0</v>
      </c>
      <c r="M1634" s="19">
        <v>0</v>
      </c>
      <c r="N1634" s="19">
        <v>0</v>
      </c>
      <c r="O1634" s="17">
        <v>0</v>
      </c>
      <c r="P1634" s="13">
        <v>0</v>
      </c>
      <c r="Q1634" s="13">
        <v>0</v>
      </c>
      <c r="R1634" s="19">
        <v>0</v>
      </c>
      <c r="S1634" s="19">
        <v>0</v>
      </c>
      <c r="T1634" s="19">
        <v>0</v>
      </c>
      <c r="U1634" s="17">
        <v>0</v>
      </c>
      <c r="V1634" s="13">
        <v>0</v>
      </c>
      <c r="W1634" s="13">
        <v>0</v>
      </c>
      <c r="X1634" s="19">
        <v>0</v>
      </c>
      <c r="Y1634" s="19">
        <v>0</v>
      </c>
      <c r="Z1634" s="19">
        <v>0</v>
      </c>
      <c r="AA1634" s="14">
        <v>0</v>
      </c>
      <c r="AB1634" s="13">
        <v>1</v>
      </c>
      <c r="AC1634" s="22" t="s">
        <v>782</v>
      </c>
      <c r="AD1634" s="19">
        <v>0</v>
      </c>
      <c r="AE1634" s="19">
        <v>0</v>
      </c>
      <c r="AF1634" s="19">
        <v>0.23711087399999997</v>
      </c>
      <c r="AG1634" s="14">
        <v>0.16146247282282211</v>
      </c>
      <c r="AH1634" s="22" t="s">
        <v>782</v>
      </c>
      <c r="AI1634" s="23" t="s">
        <v>782</v>
      </c>
      <c r="AJ1634" s="23" t="s">
        <v>782</v>
      </c>
      <c r="AK1634" s="23" t="s">
        <v>782</v>
      </c>
      <c r="AL1634" s="14" t="s">
        <v>782</v>
      </c>
      <c r="AM1634" s="22" t="s">
        <v>782</v>
      </c>
      <c r="AN1634" s="23" t="s">
        <v>782</v>
      </c>
      <c r="AO1634" s="23" t="s">
        <v>782</v>
      </c>
      <c r="AP1634" s="23" t="s">
        <v>782</v>
      </c>
      <c r="AQ1634" s="14" t="s">
        <v>782</v>
      </c>
      <c r="AR1634" s="13">
        <v>341</v>
      </c>
      <c r="AS1634" s="19">
        <v>5007.4620000000004</v>
      </c>
      <c r="AT1634" s="19">
        <v>5.0074619999999967</v>
      </c>
      <c r="AU1634" s="19">
        <v>4.4466262560000018</v>
      </c>
      <c r="AV1634" s="14">
        <v>3.0279643396390483</v>
      </c>
      <c r="AW1634" s="13">
        <v>1</v>
      </c>
      <c r="AX1634" s="22" t="s">
        <v>782</v>
      </c>
      <c r="AY1634" s="19">
        <v>380</v>
      </c>
      <c r="AZ1634" s="19">
        <v>0.38</v>
      </c>
      <c r="BA1634" s="19">
        <v>0.23197999999999999</v>
      </c>
      <c r="BB1634" s="14">
        <v>0.15796856472064744</v>
      </c>
      <c r="BC1634" s="13">
        <v>2</v>
      </c>
      <c r="BD1634" s="19">
        <v>1200</v>
      </c>
      <c r="BE1634" s="19">
        <v>1.2</v>
      </c>
      <c r="BF1634" s="19">
        <v>1.9296</v>
      </c>
      <c r="BG1634" s="14">
        <v>1.3139759569142222</v>
      </c>
      <c r="BH1634" s="22">
        <v>345</v>
      </c>
      <c r="BI1634" s="23">
        <v>6.5874619999999968</v>
      </c>
      <c r="BJ1634" s="23">
        <v>6.8453171300000015</v>
      </c>
      <c r="BK1634" s="14">
        <v>4.6613713340967395</v>
      </c>
      <c r="BL1634" t="s">
        <v>569</v>
      </c>
    </row>
    <row r="1635" spans="1:64">
      <c r="A1635" t="s">
        <v>2569</v>
      </c>
      <c r="B1635" t="s">
        <v>2564</v>
      </c>
      <c r="C1635" t="s">
        <v>569</v>
      </c>
      <c r="D1635" t="s">
        <v>942</v>
      </c>
      <c r="E1635">
        <v>2019</v>
      </c>
      <c r="F1635" s="23">
        <v>114.66</v>
      </c>
      <c r="G1635" s="23">
        <v>21.02</v>
      </c>
      <c r="H1635" s="22">
        <v>18600</v>
      </c>
      <c r="I1635" s="34">
        <v>149.59243895395053</v>
      </c>
      <c r="J1635" s="22">
        <v>0</v>
      </c>
      <c r="K1635" s="22">
        <v>0</v>
      </c>
      <c r="L1635" s="23">
        <v>0</v>
      </c>
      <c r="M1635" s="23">
        <v>0</v>
      </c>
      <c r="N1635" s="23">
        <v>0</v>
      </c>
      <c r="O1635" s="14">
        <v>0</v>
      </c>
      <c r="P1635" s="22">
        <v>0</v>
      </c>
      <c r="Q1635" s="22">
        <v>0</v>
      </c>
      <c r="R1635" s="23">
        <v>0</v>
      </c>
      <c r="S1635" s="23">
        <v>0</v>
      </c>
      <c r="T1635" s="23">
        <v>0</v>
      </c>
      <c r="U1635" s="14">
        <v>0</v>
      </c>
      <c r="V1635" s="22">
        <v>0</v>
      </c>
      <c r="W1635" s="22">
        <v>0</v>
      </c>
      <c r="X1635" s="23">
        <v>0</v>
      </c>
      <c r="Y1635" s="23">
        <v>0</v>
      </c>
      <c r="Z1635" s="23">
        <v>0</v>
      </c>
      <c r="AA1635" s="14">
        <v>0</v>
      </c>
      <c r="AB1635" s="22">
        <v>1</v>
      </c>
      <c r="AC1635" s="22">
        <v>1</v>
      </c>
      <c r="AD1635" s="23">
        <v>155.11749141630898</v>
      </c>
      <c r="AE1635" s="23">
        <v>0.15511749141630898</v>
      </c>
      <c r="AF1635" s="23">
        <v>0.21685425299999997</v>
      </c>
      <c r="AG1635" s="14">
        <v>0.14496337817364874</v>
      </c>
      <c r="AH1635" s="22">
        <v>1</v>
      </c>
      <c r="AI1635" s="23">
        <v>9</v>
      </c>
      <c r="AJ1635" s="23">
        <v>8.9999999999999993E-3</v>
      </c>
      <c r="AK1635" s="23">
        <v>7.9920000000000008E-3</v>
      </c>
      <c r="AL1635" s="14">
        <v>5.3425160094222419E-3</v>
      </c>
      <c r="AM1635" s="22">
        <v>374</v>
      </c>
      <c r="AN1635" s="23">
        <v>5420.7570000000005</v>
      </c>
      <c r="AO1635" s="23">
        <v>5.4207569999999992</v>
      </c>
      <c r="AP1635" s="23">
        <v>4.8136322160000002</v>
      </c>
      <c r="AQ1635" s="14">
        <v>3.2178312284097421</v>
      </c>
      <c r="AR1635" s="22">
        <v>375</v>
      </c>
      <c r="AS1635" s="23">
        <v>5429.7570000000005</v>
      </c>
      <c r="AT1635" s="23">
        <v>5.4297569999999995</v>
      </c>
      <c r="AU1635" s="23">
        <v>4.821624216</v>
      </c>
      <c r="AV1635" s="14">
        <v>3.2231737444191646</v>
      </c>
      <c r="AW1635" s="22">
        <v>1</v>
      </c>
      <c r="AX1635" s="22" t="s">
        <v>782</v>
      </c>
      <c r="AY1635" s="23">
        <v>380</v>
      </c>
      <c r="AZ1635" s="23">
        <v>0.38</v>
      </c>
      <c r="BA1635" s="23">
        <v>0.23197999999999999</v>
      </c>
      <c r="BB1635" s="14">
        <v>0.15507468266588731</v>
      </c>
      <c r="BC1635" s="22">
        <v>2</v>
      </c>
      <c r="BD1635" s="23">
        <v>1200</v>
      </c>
      <c r="BE1635" s="23">
        <v>1.2</v>
      </c>
      <c r="BF1635" s="23">
        <v>1.5244579898325865</v>
      </c>
      <c r="BG1635" s="14">
        <v>1.019074226272803</v>
      </c>
      <c r="BH1635" s="22">
        <v>379</v>
      </c>
      <c r="BI1635" s="23">
        <v>7.1648744914163087</v>
      </c>
      <c r="BJ1635" s="23">
        <v>6.7949164588325868</v>
      </c>
      <c r="BK1635" s="14">
        <v>4.5422860315315035</v>
      </c>
      <c r="BL1635" t="s">
        <v>569</v>
      </c>
    </row>
    <row r="1636" spans="1:64">
      <c r="A1636" t="s">
        <v>2570</v>
      </c>
      <c r="B1636" t="s">
        <v>2564</v>
      </c>
      <c r="C1636" t="s">
        <v>569</v>
      </c>
      <c r="D1636" t="s">
        <v>942</v>
      </c>
      <c r="E1636">
        <v>2020</v>
      </c>
      <c r="F1636" s="23">
        <v>114.66</v>
      </c>
      <c r="G1636" s="23">
        <v>21.04</v>
      </c>
      <c r="H1636" s="22">
        <v>18503</v>
      </c>
      <c r="I1636" s="34">
        <v>149.77180927342457</v>
      </c>
      <c r="J1636" s="22">
        <v>0</v>
      </c>
      <c r="K1636" s="22">
        <v>0</v>
      </c>
      <c r="L1636" s="23">
        <v>0</v>
      </c>
      <c r="M1636" s="23">
        <v>0</v>
      </c>
      <c r="N1636" s="23">
        <v>0</v>
      </c>
      <c r="O1636" s="14">
        <v>0</v>
      </c>
      <c r="P1636" s="22">
        <v>0</v>
      </c>
      <c r="Q1636" s="22">
        <v>0</v>
      </c>
      <c r="R1636" s="23">
        <v>0</v>
      </c>
      <c r="S1636" s="23">
        <v>0</v>
      </c>
      <c r="T1636" s="23">
        <v>0</v>
      </c>
      <c r="U1636" s="14">
        <v>0</v>
      </c>
      <c r="V1636" s="22">
        <v>0</v>
      </c>
      <c r="W1636" s="22">
        <v>0</v>
      </c>
      <c r="X1636" s="23">
        <v>0</v>
      </c>
      <c r="Y1636" s="23">
        <v>0</v>
      </c>
      <c r="Z1636" s="23">
        <v>0</v>
      </c>
      <c r="AA1636" s="14">
        <v>0</v>
      </c>
      <c r="AB1636" s="22">
        <v>1</v>
      </c>
      <c r="AC1636" s="22">
        <v>1</v>
      </c>
      <c r="AD1636" s="23">
        <v>180.65880901287554</v>
      </c>
      <c r="AE1636" s="23">
        <v>0.18065880901287554</v>
      </c>
      <c r="AF1636" s="23">
        <v>0.252561015</v>
      </c>
      <c r="AG1636" s="14">
        <v>0.16863054284062406</v>
      </c>
      <c r="AH1636" s="22">
        <v>1</v>
      </c>
      <c r="AI1636" s="23">
        <v>9</v>
      </c>
      <c r="AJ1636" s="23">
        <v>8.9999999999999993E-3</v>
      </c>
      <c r="AK1636" s="23">
        <v>7.9920000000000008E-3</v>
      </c>
      <c r="AL1636" s="14">
        <v>5.3361176838090697E-3</v>
      </c>
      <c r="AM1636" s="22">
        <v>423</v>
      </c>
      <c r="AN1636" s="23">
        <v>6255.0549999999994</v>
      </c>
      <c r="AO1636" s="23">
        <v>6.2550549999999996</v>
      </c>
      <c r="AP1636" s="23">
        <v>5.5544888399999977</v>
      </c>
      <c r="AQ1636" s="14">
        <v>3.7086343998553692</v>
      </c>
      <c r="AR1636" s="22">
        <v>424</v>
      </c>
      <c r="AS1636" s="23">
        <v>6264.0549999999994</v>
      </c>
      <c r="AT1636" s="23">
        <v>6.2640549999999999</v>
      </c>
      <c r="AU1636" s="23">
        <v>5.5624808399999974</v>
      </c>
      <c r="AV1636" s="14">
        <v>3.7139705175391788</v>
      </c>
      <c r="AW1636" s="22">
        <v>1</v>
      </c>
      <c r="AX1636" s="22">
        <v>1</v>
      </c>
      <c r="AY1636" s="23">
        <v>380</v>
      </c>
      <c r="AZ1636" s="23">
        <v>0.38</v>
      </c>
      <c r="BA1636" s="23">
        <v>0.23197999999999999</v>
      </c>
      <c r="BB1636" s="14">
        <v>0.15488896149775125</v>
      </c>
      <c r="BC1636" s="22">
        <v>2</v>
      </c>
      <c r="BD1636" s="23">
        <v>1200</v>
      </c>
      <c r="BE1636" s="23">
        <v>1.2</v>
      </c>
      <c r="BF1636" s="23">
        <v>1.5244579898325867</v>
      </c>
      <c r="BG1636" s="14">
        <v>1.0178537584796912</v>
      </c>
      <c r="BH1636" s="22">
        <v>428</v>
      </c>
      <c r="BI1636" s="23">
        <v>8.0247138090128747</v>
      </c>
      <c r="BJ1636" s="23">
        <v>7.5714798448325844</v>
      </c>
      <c r="BK1636" s="14">
        <v>5.0553437803572461</v>
      </c>
      <c r="BL1636" t="s">
        <v>569</v>
      </c>
    </row>
    <row r="1637" spans="1:64">
      <c r="A1637" t="s">
        <v>2571</v>
      </c>
      <c r="B1637" t="s">
        <v>2564</v>
      </c>
      <c r="C1637" t="s">
        <v>569</v>
      </c>
      <c r="D1637" t="s">
        <v>942</v>
      </c>
      <c r="E1637">
        <v>2021</v>
      </c>
      <c r="F1637" s="23">
        <v>114.66</v>
      </c>
      <c r="G1637" s="23">
        <v>21.05</v>
      </c>
      <c r="H1637" s="22">
        <v>18454</v>
      </c>
      <c r="I1637" s="34">
        <v>138.72999999999999</v>
      </c>
      <c r="J1637" s="22">
        <v>0</v>
      </c>
      <c r="K1637" s="22">
        <v>0</v>
      </c>
      <c r="L1637" s="23">
        <v>0</v>
      </c>
      <c r="M1637" s="23">
        <v>0</v>
      </c>
      <c r="N1637" s="23">
        <v>0</v>
      </c>
      <c r="O1637" s="14">
        <v>0</v>
      </c>
      <c r="P1637" s="22">
        <v>0</v>
      </c>
      <c r="Q1637" s="22">
        <v>0</v>
      </c>
      <c r="R1637" s="23">
        <v>0</v>
      </c>
      <c r="S1637" s="23">
        <v>0</v>
      </c>
      <c r="T1637" s="23">
        <v>0</v>
      </c>
      <c r="U1637" s="14">
        <v>0</v>
      </c>
      <c r="V1637" s="22">
        <v>0</v>
      </c>
      <c r="W1637" s="22">
        <v>0</v>
      </c>
      <c r="X1637" s="23">
        <v>0</v>
      </c>
      <c r="Y1637" s="23">
        <v>0</v>
      </c>
      <c r="Z1637" s="23">
        <v>0</v>
      </c>
      <c r="AA1637" s="14">
        <v>0</v>
      </c>
      <c r="AB1637" s="22">
        <v>1</v>
      </c>
      <c r="AC1637" s="22">
        <v>1</v>
      </c>
      <c r="AD1637" s="23">
        <v>195.78399139999999</v>
      </c>
      <c r="AE1637" s="23">
        <v>0.19578399099999999</v>
      </c>
      <c r="AF1637" s="23">
        <v>0.27370601999999999</v>
      </c>
      <c r="AG1637" s="14">
        <v>0.2</v>
      </c>
      <c r="AH1637" s="22">
        <v>1</v>
      </c>
      <c r="AI1637" s="23">
        <v>9</v>
      </c>
      <c r="AJ1637" s="23">
        <v>8.9999999999999993E-3</v>
      </c>
      <c r="AK1637" s="23">
        <v>8.0534060000000008E-3</v>
      </c>
      <c r="AL1637" s="14">
        <v>0.01</v>
      </c>
      <c r="AM1637" s="22">
        <v>539</v>
      </c>
      <c r="AN1637" s="23">
        <v>7576.893</v>
      </c>
      <c r="AO1637" s="23">
        <v>7.5768930000000001</v>
      </c>
      <c r="AP1637" s="23">
        <v>6.7799774619999997</v>
      </c>
      <c r="AQ1637" s="14">
        <v>4.8899999999999997</v>
      </c>
      <c r="AR1637" s="22">
        <v>540</v>
      </c>
      <c r="AS1637" s="23">
        <v>7585.893</v>
      </c>
      <c r="AT1637" s="23">
        <v>7.5858930000000004</v>
      </c>
      <c r="AU1637" s="23">
        <v>6.7880308679999999</v>
      </c>
      <c r="AV1637" s="14">
        <v>4.8899999999999997</v>
      </c>
      <c r="AW1637" s="22">
        <v>2</v>
      </c>
      <c r="AX1637" s="22">
        <v>4</v>
      </c>
      <c r="AY1637" s="23">
        <v>983</v>
      </c>
      <c r="AZ1637" s="23">
        <v>0.98299999999999998</v>
      </c>
      <c r="BA1637" s="23">
        <v>1.8033980000000001</v>
      </c>
      <c r="BB1637" s="14">
        <v>1.3</v>
      </c>
      <c r="BC1637" s="22">
        <v>2</v>
      </c>
      <c r="BD1637" s="23">
        <v>1200</v>
      </c>
      <c r="BE1637" s="23">
        <v>1.2</v>
      </c>
      <c r="BF1637" s="23">
        <v>1.3293273670000001</v>
      </c>
      <c r="BG1637" s="14">
        <v>0.96</v>
      </c>
      <c r="BH1637" s="22">
        <v>545</v>
      </c>
      <c r="BI1637" s="23">
        <v>9.9600000000000009</v>
      </c>
      <c r="BJ1637" s="23">
        <v>10.19</v>
      </c>
      <c r="BK1637" s="14">
        <v>7.35</v>
      </c>
      <c r="BL1637" t="s">
        <v>569</v>
      </c>
    </row>
    <row r="1638" spans="1:64">
      <c r="A1638" t="s">
        <v>2572</v>
      </c>
      <c r="B1638" t="s">
        <v>2564</v>
      </c>
      <c r="C1638" t="s">
        <v>569</v>
      </c>
      <c r="D1638" s="111" t="s">
        <v>942</v>
      </c>
      <c r="E1638" s="110">
        <v>2022</v>
      </c>
      <c r="F1638" s="23"/>
      <c r="G1638" s="23"/>
      <c r="H1638" s="22">
        <v>18610</v>
      </c>
      <c r="I1638" s="34">
        <v>134.87668536415995</v>
      </c>
      <c r="J1638" s="22">
        <v>0</v>
      </c>
      <c r="K1638" s="22">
        <v>0</v>
      </c>
      <c r="L1638" s="23">
        <v>0</v>
      </c>
      <c r="M1638" s="23">
        <v>0</v>
      </c>
      <c r="N1638" s="23">
        <v>0</v>
      </c>
      <c r="O1638" s="14">
        <v>0</v>
      </c>
      <c r="P1638" s="22">
        <v>0</v>
      </c>
      <c r="Q1638" s="22">
        <v>0</v>
      </c>
      <c r="R1638" s="23">
        <v>0</v>
      </c>
      <c r="S1638" s="23">
        <v>0</v>
      </c>
      <c r="T1638" s="23">
        <v>0</v>
      </c>
      <c r="U1638" s="14">
        <v>0</v>
      </c>
      <c r="V1638" s="22">
        <v>0</v>
      </c>
      <c r="W1638" s="22">
        <v>0</v>
      </c>
      <c r="X1638" s="23">
        <v>0</v>
      </c>
      <c r="Y1638" s="23">
        <v>0</v>
      </c>
      <c r="Z1638" s="23">
        <v>0</v>
      </c>
      <c r="AA1638" s="14">
        <v>0</v>
      </c>
      <c r="AB1638" s="22">
        <v>1</v>
      </c>
      <c r="AC1638" s="22">
        <v>1</v>
      </c>
      <c r="AD1638" s="23">
        <v>35</v>
      </c>
      <c r="AE1638" s="23">
        <v>3.5000000000000003E-2</v>
      </c>
      <c r="AF1638" s="23">
        <v>0.27370601999999999</v>
      </c>
      <c r="AG1638" s="14">
        <v>0.20293056525003422</v>
      </c>
      <c r="AH1638" s="22">
        <v>2</v>
      </c>
      <c r="AI1638" s="23">
        <v>11.96</v>
      </c>
      <c r="AJ1638" s="23">
        <v>1.1959999999999998E-2</v>
      </c>
      <c r="AK1638" s="23">
        <v>1.225139246224608E-2</v>
      </c>
      <c r="AL1638" s="14">
        <v>9.0834026868082986E-3</v>
      </c>
      <c r="AM1638" s="22">
        <v>639</v>
      </c>
      <c r="AN1638" s="23">
        <v>8488.3129999999983</v>
      </c>
      <c r="AO1638" s="23">
        <v>8.4883130000000016</v>
      </c>
      <c r="AP1638" s="23">
        <v>8.6951215639954409</v>
      </c>
      <c r="AQ1638" s="14">
        <v>6.4467194908586833</v>
      </c>
      <c r="AR1638" s="22">
        <v>641</v>
      </c>
      <c r="AS1638" s="23">
        <v>8500.2729999999992</v>
      </c>
      <c r="AT1638" s="23">
        <v>8.500273</v>
      </c>
      <c r="AU1638" s="23">
        <v>8.7073729564576858</v>
      </c>
      <c r="AV1638" s="14">
        <v>6.4558028935454912</v>
      </c>
      <c r="AW1638" s="22">
        <v>2</v>
      </c>
      <c r="AX1638" s="22">
        <v>4</v>
      </c>
      <c r="AY1638" s="23">
        <v>983</v>
      </c>
      <c r="AZ1638" s="23">
        <v>0.98299999999999998</v>
      </c>
      <c r="BA1638" s="23">
        <v>1.8033980000000001</v>
      </c>
      <c r="BB1638" s="14">
        <v>1.3370717074866723</v>
      </c>
      <c r="BC1638" s="22">
        <v>2</v>
      </c>
      <c r="BD1638" s="23">
        <v>1200</v>
      </c>
      <c r="BE1638" s="23">
        <v>1.2</v>
      </c>
      <c r="BF1638" s="23">
        <v>1.4848220820969402</v>
      </c>
      <c r="BG1638" s="14">
        <v>1.1008737930413983</v>
      </c>
      <c r="BH1638" s="22">
        <v>646</v>
      </c>
      <c r="BI1638" s="23">
        <v>10.718273</v>
      </c>
      <c r="BJ1638" s="23">
        <v>12.269299058554626</v>
      </c>
      <c r="BK1638" s="14">
        <v>9.0966789593235955</v>
      </c>
      <c r="BL1638" t="s">
        <v>569</v>
      </c>
    </row>
    <row r="1639" spans="1:64">
      <c r="A1639" t="s">
        <v>2573</v>
      </c>
      <c r="B1639" t="s">
        <v>2564</v>
      </c>
      <c r="C1639" t="s">
        <v>569</v>
      </c>
      <c r="D1639" t="s">
        <v>942</v>
      </c>
      <c r="E1639">
        <v>2023</v>
      </c>
      <c r="F1639">
        <v>114.66</v>
      </c>
      <c r="G1639">
        <v>21.51</v>
      </c>
      <c r="H1639">
        <v>18663</v>
      </c>
      <c r="I1639">
        <v>134.87668536415995</v>
      </c>
      <c r="J1639">
        <v>0</v>
      </c>
      <c r="K1639">
        <v>0</v>
      </c>
      <c r="L1639">
        <v>0</v>
      </c>
      <c r="M1639">
        <v>0</v>
      </c>
      <c r="N1639">
        <v>0</v>
      </c>
      <c r="O1639">
        <v>0</v>
      </c>
      <c r="P1639">
        <v>0</v>
      </c>
      <c r="Q1639">
        <v>0</v>
      </c>
      <c r="R1639">
        <v>0</v>
      </c>
      <c r="S1639">
        <v>0</v>
      </c>
      <c r="T1639">
        <v>0</v>
      </c>
      <c r="U1639">
        <v>0</v>
      </c>
      <c r="V1639">
        <v>0</v>
      </c>
      <c r="W1639">
        <v>0</v>
      </c>
      <c r="X1639">
        <v>0</v>
      </c>
      <c r="Y1639">
        <v>0</v>
      </c>
      <c r="Z1639">
        <v>0</v>
      </c>
      <c r="AA1639">
        <v>0</v>
      </c>
      <c r="AB1639">
        <v>1</v>
      </c>
      <c r="AC1639">
        <v>1</v>
      </c>
      <c r="AD1639">
        <v>35</v>
      </c>
      <c r="AE1639">
        <v>3.5000000000000003E-2</v>
      </c>
      <c r="AF1639">
        <v>0.20557278000000001</v>
      </c>
      <c r="AG1639">
        <v>0.15241535588227448</v>
      </c>
      <c r="AH1639">
        <v>2</v>
      </c>
      <c r="AI1639">
        <v>11.96</v>
      </c>
      <c r="AJ1639">
        <v>1.1959999999999998E-2</v>
      </c>
      <c r="AK1639">
        <v>1.1218000000000001E-2</v>
      </c>
      <c r="AL1639">
        <v>8.9840000000000007E-3</v>
      </c>
      <c r="AM1639">
        <v>894</v>
      </c>
      <c r="AN1639">
        <v>11574.937</v>
      </c>
      <c r="AO1639">
        <v>11.574937</v>
      </c>
      <c r="AP1639">
        <v>10.857143000000001</v>
      </c>
      <c r="AQ1639">
        <v>8.0496810628807243</v>
      </c>
      <c r="AR1639">
        <v>931</v>
      </c>
      <c r="AS1639">
        <v>11611.4269999999</v>
      </c>
      <c r="AT1639">
        <v>11.611427000000001</v>
      </c>
      <c r="AU1639">
        <v>10.891370313286901</v>
      </c>
      <c r="AV1639">
        <v>8.07505780845724</v>
      </c>
      <c r="AW1639">
        <v>2</v>
      </c>
      <c r="AX1639">
        <v>4</v>
      </c>
      <c r="AY1639">
        <v>983</v>
      </c>
      <c r="AZ1639">
        <v>0.98299999999999998</v>
      </c>
      <c r="BA1639">
        <v>1.8033980000000001</v>
      </c>
      <c r="BB1639">
        <v>1.3370717074866723</v>
      </c>
      <c r="BC1639">
        <v>2</v>
      </c>
      <c r="BD1639">
        <v>1200</v>
      </c>
      <c r="BE1639">
        <v>1.2</v>
      </c>
      <c r="BF1639">
        <v>1.772945</v>
      </c>
      <c r="BG1639">
        <v>1.3144933056540808</v>
      </c>
      <c r="BH1639">
        <v>936</v>
      </c>
      <c r="BI1639">
        <v>13.829427000000001</v>
      </c>
      <c r="BJ1639">
        <v>14.673286093286901</v>
      </c>
      <c r="BK1639">
        <v>10.879038177480266</v>
      </c>
      <c r="BL1639" t="s">
        <v>569</v>
      </c>
    </row>
    <row r="1640" spans="1:64">
      <c r="A1640" t="s">
        <v>2574</v>
      </c>
      <c r="B1640" t="s">
        <v>2564</v>
      </c>
      <c r="C1640" t="s">
        <v>569</v>
      </c>
      <c r="D1640" t="s">
        <v>942</v>
      </c>
      <c r="E1640">
        <v>2024</v>
      </c>
      <c r="F1640">
        <v>114.66</v>
      </c>
      <c r="G1640">
        <v>21.51</v>
      </c>
      <c r="H1640">
        <v>18688</v>
      </c>
      <c r="I1640">
        <v>128.1454501917726</v>
      </c>
      <c r="J1640">
        <v>0</v>
      </c>
      <c r="K1640">
        <v>0</v>
      </c>
      <c r="L1640">
        <v>0</v>
      </c>
      <c r="M1640">
        <v>0</v>
      </c>
      <c r="N1640">
        <v>0</v>
      </c>
      <c r="O1640">
        <v>0</v>
      </c>
      <c r="P1640">
        <v>0</v>
      </c>
      <c r="Q1640">
        <v>0</v>
      </c>
      <c r="R1640">
        <v>0</v>
      </c>
      <c r="S1640">
        <v>0</v>
      </c>
      <c r="T1640">
        <v>0</v>
      </c>
      <c r="U1640">
        <v>0</v>
      </c>
      <c r="V1640">
        <v>0</v>
      </c>
      <c r="W1640">
        <v>0</v>
      </c>
      <c r="X1640">
        <v>0</v>
      </c>
      <c r="Y1640">
        <v>0</v>
      </c>
      <c r="Z1640">
        <v>0</v>
      </c>
      <c r="AA1640">
        <v>0</v>
      </c>
      <c r="AB1640">
        <v>1</v>
      </c>
      <c r="AC1640">
        <v>1</v>
      </c>
      <c r="AD1640">
        <v>35</v>
      </c>
      <c r="AE1640">
        <v>3.5000000000000003E-2</v>
      </c>
      <c r="AF1640">
        <v>0.24851807400000001</v>
      </c>
      <c r="AG1640">
        <v>0.19393437194070257</v>
      </c>
      <c r="AH1640">
        <v>3</v>
      </c>
      <c r="AI1640">
        <v>24.92</v>
      </c>
      <c r="AJ1640">
        <v>2.4919999999999998E-2</v>
      </c>
      <c r="AK1640">
        <v>2.2476439750981441E-2</v>
      </c>
      <c r="AL1640">
        <v>1.7539787575247451E-2</v>
      </c>
      <c r="AM1640">
        <v>1078</v>
      </c>
      <c r="AN1640">
        <v>13916.630999999992</v>
      </c>
      <c r="AO1640">
        <v>13.916631000000004</v>
      </c>
      <c r="AP1640">
        <v>12.552019189732759</v>
      </c>
      <c r="AQ1640">
        <v>9.7951344904937123</v>
      </c>
      <c r="AR1640">
        <v>1218</v>
      </c>
      <c r="AS1640">
        <v>14078.72099999998</v>
      </c>
      <c r="AT1640">
        <v>14.07872100000001</v>
      </c>
      <c r="AU1640">
        <v>12.698215261933253</v>
      </c>
      <c r="AV1640">
        <v>9.9092205325511618</v>
      </c>
      <c r="AW1640">
        <v>2</v>
      </c>
      <c r="AX1640">
        <v>4</v>
      </c>
      <c r="AY1640">
        <v>983</v>
      </c>
      <c r="AZ1640">
        <v>0.98299999999999998</v>
      </c>
      <c r="BA1640">
        <v>1.8033980000000001</v>
      </c>
      <c r="BB1640">
        <v>1.4073055245435351</v>
      </c>
      <c r="BC1640">
        <v>2</v>
      </c>
      <c r="BD1640">
        <v>1200</v>
      </c>
      <c r="BE1640">
        <v>1.2</v>
      </c>
      <c r="BF1640">
        <v>1.5549471496292386</v>
      </c>
      <c r="BG1640">
        <v>1.2134236114526302</v>
      </c>
      <c r="BH1640">
        <v>1223</v>
      </c>
      <c r="BI1640">
        <v>16.296721000000012</v>
      </c>
      <c r="BJ1640">
        <v>16.30507848556249</v>
      </c>
      <c r="BK1640">
        <v>12.723884040488029</v>
      </c>
      <c r="BL1640" t="s">
        <v>569</v>
      </c>
    </row>
    <row r="1641" spans="1:64">
      <c r="A1641" t="s">
        <v>2575</v>
      </c>
      <c r="B1641" t="s">
        <v>2576</v>
      </c>
      <c r="C1641" t="s">
        <v>570</v>
      </c>
      <c r="D1641" t="s">
        <v>942</v>
      </c>
      <c r="E1641">
        <v>2012</v>
      </c>
      <c r="F1641" s="23">
        <v>63.32</v>
      </c>
      <c r="G1641" s="23">
        <v>14.18</v>
      </c>
      <c r="H1641" s="22">
        <v>18947</v>
      </c>
      <c r="I1641" s="34">
        <v>156.84284199999999</v>
      </c>
      <c r="J1641" s="22">
        <v>1</v>
      </c>
      <c r="K1641" s="22" t="s">
        <v>782</v>
      </c>
      <c r="L1641" s="23">
        <v>24</v>
      </c>
      <c r="M1641" s="23">
        <v>2.4E-2</v>
      </c>
      <c r="N1641" s="23">
        <v>7.3270000000000002E-3</v>
      </c>
      <c r="O1641" s="14">
        <v>4.6715552374395255E-3</v>
      </c>
      <c r="P1641" s="22">
        <v>0</v>
      </c>
      <c r="Q1641" s="22" t="s">
        <v>782</v>
      </c>
      <c r="R1641" s="23">
        <v>0</v>
      </c>
      <c r="S1641" s="23">
        <v>0</v>
      </c>
      <c r="T1641" s="23">
        <v>0</v>
      </c>
      <c r="U1641" s="14">
        <v>0</v>
      </c>
      <c r="V1641" s="22">
        <v>0</v>
      </c>
      <c r="W1641" s="22" t="s">
        <v>782</v>
      </c>
      <c r="X1641" s="23">
        <v>0</v>
      </c>
      <c r="Y1641" s="23">
        <v>0</v>
      </c>
      <c r="Z1641" s="23">
        <v>0</v>
      </c>
      <c r="AA1641" s="14">
        <v>0</v>
      </c>
      <c r="AB1641" s="22">
        <v>0</v>
      </c>
      <c r="AC1641" s="22" t="s">
        <v>782</v>
      </c>
      <c r="AD1641" s="23">
        <v>0</v>
      </c>
      <c r="AE1641" s="23">
        <v>0</v>
      </c>
      <c r="AF1641" s="23">
        <v>0</v>
      </c>
      <c r="AG1641" s="14">
        <v>0</v>
      </c>
      <c r="AH1641" s="22" t="s">
        <v>782</v>
      </c>
      <c r="AI1641" s="23" t="s">
        <v>782</v>
      </c>
      <c r="AJ1641" s="23" t="s">
        <v>782</v>
      </c>
      <c r="AK1641" s="23" t="s">
        <v>782</v>
      </c>
      <c r="AL1641" s="14" t="s">
        <v>782</v>
      </c>
      <c r="AM1641" s="22" t="s">
        <v>782</v>
      </c>
      <c r="AN1641" s="23" t="s">
        <v>782</v>
      </c>
      <c r="AO1641" s="23" t="s">
        <v>782</v>
      </c>
      <c r="AP1641" s="23" t="s">
        <v>782</v>
      </c>
      <c r="AQ1641" s="14" t="s">
        <v>782</v>
      </c>
      <c r="AR1641" s="22">
        <v>163</v>
      </c>
      <c r="AS1641" s="23">
        <v>1844.6729999999993</v>
      </c>
      <c r="AT1641" s="23">
        <v>1.8446729999999993</v>
      </c>
      <c r="AU1641" s="23">
        <v>1.506799</v>
      </c>
      <c r="AV1641" s="14">
        <v>0.96070625907174001</v>
      </c>
      <c r="AW1641" s="22">
        <v>0</v>
      </c>
      <c r="AX1641" s="22" t="s">
        <v>782</v>
      </c>
      <c r="AY1641" s="23">
        <v>0</v>
      </c>
      <c r="AZ1641" s="23">
        <v>0</v>
      </c>
      <c r="BA1641" s="23">
        <v>0</v>
      </c>
      <c r="BB1641" s="14">
        <v>0</v>
      </c>
      <c r="BC1641" s="22">
        <v>1</v>
      </c>
      <c r="BD1641" s="23">
        <v>600</v>
      </c>
      <c r="BE1641" s="23">
        <v>0.6</v>
      </c>
      <c r="BF1641" s="23">
        <v>0.95819999999999994</v>
      </c>
      <c r="BG1641" s="14">
        <v>0.61093001617504483</v>
      </c>
      <c r="BH1641" s="22">
        <v>165</v>
      </c>
      <c r="BI1641" s="23">
        <v>2.4686729999999995</v>
      </c>
      <c r="BJ1641" s="23">
        <v>2.4723259999999998</v>
      </c>
      <c r="BK1641" s="14">
        <v>1.5763078304842242</v>
      </c>
      <c r="BL1641" t="s">
        <v>570</v>
      </c>
    </row>
    <row r="1642" spans="1:64">
      <c r="A1642" t="s">
        <v>2577</v>
      </c>
      <c r="B1642" t="s">
        <v>2576</v>
      </c>
      <c r="C1642" t="s">
        <v>570</v>
      </c>
      <c r="D1642" t="s">
        <v>942</v>
      </c>
      <c r="E1642">
        <v>2015</v>
      </c>
      <c r="F1642" s="23">
        <v>63.32</v>
      </c>
      <c r="G1642" s="23">
        <v>13.82</v>
      </c>
      <c r="H1642" s="22">
        <v>19194</v>
      </c>
      <c r="I1642" s="34">
        <v>152.26184251839399</v>
      </c>
      <c r="J1642" s="13">
        <v>1</v>
      </c>
      <c r="K1642" s="13">
        <v>1</v>
      </c>
      <c r="L1642" s="19">
        <v>24</v>
      </c>
      <c r="M1642" s="35">
        <v>2.4E-2</v>
      </c>
      <c r="N1642" s="19">
        <v>0.14355251956439199</v>
      </c>
      <c r="O1642" s="17">
        <v>9.4280035752916977E-2</v>
      </c>
      <c r="P1642" s="36">
        <v>0</v>
      </c>
      <c r="Q1642" s="37">
        <v>0</v>
      </c>
      <c r="R1642" s="38">
        <v>0</v>
      </c>
      <c r="S1642" s="27">
        <v>0</v>
      </c>
      <c r="T1642" s="23">
        <v>0</v>
      </c>
      <c r="U1642" s="17">
        <v>0</v>
      </c>
      <c r="V1642" s="22">
        <v>0</v>
      </c>
      <c r="W1642" s="22">
        <v>0</v>
      </c>
      <c r="X1642" s="23">
        <v>0</v>
      </c>
      <c r="Y1642" s="27">
        <v>0</v>
      </c>
      <c r="Z1642" s="27">
        <v>0</v>
      </c>
      <c r="AA1642" s="14">
        <v>0</v>
      </c>
      <c r="AB1642" s="39">
        <v>1</v>
      </c>
      <c r="AC1642" s="22" t="s">
        <v>782</v>
      </c>
      <c r="AD1642" s="23">
        <v>0</v>
      </c>
      <c r="AE1642" s="23">
        <v>0</v>
      </c>
      <c r="AF1642" s="23">
        <v>0.22573950000000001</v>
      </c>
      <c r="AG1642" s="14">
        <v>0.14825743355412868</v>
      </c>
      <c r="AH1642" s="22" t="s">
        <v>782</v>
      </c>
      <c r="AI1642" s="23" t="s">
        <v>782</v>
      </c>
      <c r="AJ1642" s="23" t="s">
        <v>782</v>
      </c>
      <c r="AK1642" s="23" t="s">
        <v>782</v>
      </c>
      <c r="AL1642" s="14" t="s">
        <v>782</v>
      </c>
      <c r="AM1642" s="22" t="s">
        <v>782</v>
      </c>
      <c r="AN1642" s="23" t="s">
        <v>782</v>
      </c>
      <c r="AO1642" s="23" t="s">
        <v>782</v>
      </c>
      <c r="AP1642" s="23" t="s">
        <v>782</v>
      </c>
      <c r="AQ1642" s="14" t="s">
        <v>782</v>
      </c>
      <c r="AR1642" s="40">
        <v>207</v>
      </c>
      <c r="AS1642" s="41">
        <v>2431.0050000000001</v>
      </c>
      <c r="AT1642" s="23">
        <v>2.4310050000000003</v>
      </c>
      <c r="AU1642" s="23">
        <v>2.1591281406616618</v>
      </c>
      <c r="AV1642" s="14">
        <v>1.4180362623687734</v>
      </c>
      <c r="AW1642" s="22">
        <v>0</v>
      </c>
      <c r="AX1642" s="22" t="s">
        <v>782</v>
      </c>
      <c r="AY1642" s="23">
        <v>0</v>
      </c>
      <c r="AZ1642" s="23">
        <v>0</v>
      </c>
      <c r="BA1642" s="23">
        <v>0</v>
      </c>
      <c r="BB1642" s="14">
        <v>0</v>
      </c>
      <c r="BC1642" s="42">
        <v>1</v>
      </c>
      <c r="BD1642" s="43">
        <v>600</v>
      </c>
      <c r="BE1642" s="44">
        <v>0.6</v>
      </c>
      <c r="BF1642" s="23">
        <v>0.95220000000000005</v>
      </c>
      <c r="BG1642" s="14">
        <v>0.62537007581854898</v>
      </c>
      <c r="BH1642" s="22">
        <v>210</v>
      </c>
      <c r="BI1642" s="23">
        <v>3.0550050000000004</v>
      </c>
      <c r="BJ1642" s="23">
        <v>3.4806201602260538</v>
      </c>
      <c r="BK1642" s="14">
        <v>2.2859438074943683</v>
      </c>
      <c r="BL1642" t="s">
        <v>570</v>
      </c>
    </row>
    <row r="1643" spans="1:64">
      <c r="A1643" t="s">
        <v>2578</v>
      </c>
      <c r="B1643" t="s">
        <v>2576</v>
      </c>
      <c r="C1643" t="s">
        <v>570</v>
      </c>
      <c r="D1643" t="s">
        <v>942</v>
      </c>
      <c r="E1643">
        <v>2016</v>
      </c>
      <c r="F1643" s="23">
        <v>63.32</v>
      </c>
      <c r="G1643" s="23">
        <v>13.36</v>
      </c>
      <c r="H1643" s="22">
        <v>19283</v>
      </c>
      <c r="I1643" s="34">
        <v>163.19531996724865</v>
      </c>
      <c r="J1643" s="13">
        <v>1</v>
      </c>
      <c r="K1643" s="13">
        <v>1</v>
      </c>
      <c r="L1643" s="19">
        <v>24</v>
      </c>
      <c r="M1643" s="35">
        <v>2.4E-2</v>
      </c>
      <c r="N1643" s="19">
        <v>0.143544</v>
      </c>
      <c r="O1643" s="17">
        <v>8.7958404707198443E-2</v>
      </c>
      <c r="P1643" s="13">
        <v>0</v>
      </c>
      <c r="Q1643" s="13">
        <v>0</v>
      </c>
      <c r="R1643" s="19">
        <v>0</v>
      </c>
      <c r="S1643" s="27">
        <v>0</v>
      </c>
      <c r="T1643" s="19">
        <v>0</v>
      </c>
      <c r="U1643" s="17">
        <v>0</v>
      </c>
      <c r="V1643" s="13">
        <v>0</v>
      </c>
      <c r="W1643" s="13">
        <v>0</v>
      </c>
      <c r="X1643" s="19">
        <v>0</v>
      </c>
      <c r="Y1643" s="27">
        <v>0</v>
      </c>
      <c r="Z1643" s="19">
        <v>0</v>
      </c>
      <c r="AA1643" s="14">
        <v>0</v>
      </c>
      <c r="AB1643" s="13">
        <v>1</v>
      </c>
      <c r="AC1643" s="22" t="s">
        <v>782</v>
      </c>
      <c r="AD1643" s="19">
        <v>0</v>
      </c>
      <c r="AE1643" s="23">
        <v>0</v>
      </c>
      <c r="AF1643" s="19">
        <v>0.22375833899999997</v>
      </c>
      <c r="AG1643" s="14">
        <v>0.13711075724776028</v>
      </c>
      <c r="AH1643" s="22" t="s">
        <v>782</v>
      </c>
      <c r="AI1643" s="23" t="s">
        <v>782</v>
      </c>
      <c r="AJ1643" s="23" t="s">
        <v>782</v>
      </c>
      <c r="AK1643" s="23" t="s">
        <v>782</v>
      </c>
      <c r="AL1643" s="14" t="s">
        <v>782</v>
      </c>
      <c r="AM1643" s="22" t="s">
        <v>782</v>
      </c>
      <c r="AN1643" s="23" t="s">
        <v>782</v>
      </c>
      <c r="AO1643" s="23" t="s">
        <v>782</v>
      </c>
      <c r="AP1643" s="23" t="s">
        <v>782</v>
      </c>
      <c r="AQ1643" s="14" t="s">
        <v>782</v>
      </c>
      <c r="AR1643" s="13">
        <v>220</v>
      </c>
      <c r="AS1643" s="19">
        <v>2533.3849999999989</v>
      </c>
      <c r="AT1643" s="23">
        <v>2.5333849999999987</v>
      </c>
      <c r="AU1643" s="19">
        <v>2.2496458800000023</v>
      </c>
      <c r="AV1643" s="14">
        <v>1.3784990160572492</v>
      </c>
      <c r="AW1643" s="13">
        <v>0</v>
      </c>
      <c r="AX1643" s="22" t="s">
        <v>782</v>
      </c>
      <c r="AY1643" s="19">
        <v>0</v>
      </c>
      <c r="AZ1643" s="23">
        <v>0</v>
      </c>
      <c r="BA1643" s="19">
        <v>0</v>
      </c>
      <c r="BB1643" s="14">
        <v>0</v>
      </c>
      <c r="BC1643" s="13">
        <v>1</v>
      </c>
      <c r="BD1643" s="19">
        <v>600</v>
      </c>
      <c r="BE1643" s="44">
        <v>0.6</v>
      </c>
      <c r="BF1643" s="19">
        <v>0.96479999999999999</v>
      </c>
      <c r="BG1643" s="14">
        <v>0.59119342404771402</v>
      </c>
      <c r="BH1643" s="22">
        <v>223</v>
      </c>
      <c r="BI1643" s="23">
        <v>3.1573849999999988</v>
      </c>
      <c r="BJ1643" s="23">
        <v>3.5817482190000018</v>
      </c>
      <c r="BK1643" s="14">
        <v>2.1947616020599221</v>
      </c>
      <c r="BL1643" t="s">
        <v>570</v>
      </c>
    </row>
    <row r="1644" spans="1:64">
      <c r="A1644" t="s">
        <v>2579</v>
      </c>
      <c r="B1644" t="s">
        <v>2576</v>
      </c>
      <c r="C1644" t="s">
        <v>570</v>
      </c>
      <c r="D1644" t="s">
        <v>942</v>
      </c>
      <c r="E1644">
        <v>2017</v>
      </c>
      <c r="F1644" s="23">
        <v>63.32</v>
      </c>
      <c r="G1644" s="23">
        <v>13.38</v>
      </c>
      <c r="H1644" s="22">
        <v>19415</v>
      </c>
      <c r="I1644" s="34">
        <v>152.5050281557742</v>
      </c>
      <c r="J1644" s="13">
        <v>1</v>
      </c>
      <c r="K1644" s="13">
        <v>1</v>
      </c>
      <c r="L1644" s="19">
        <v>24</v>
      </c>
      <c r="M1644" s="19">
        <v>2.4E-2</v>
      </c>
      <c r="N1644" s="19">
        <v>0.143544</v>
      </c>
      <c r="O1644" s="17">
        <v>9.412410970042176E-2</v>
      </c>
      <c r="P1644" s="13">
        <v>0</v>
      </c>
      <c r="Q1644" s="13">
        <v>0</v>
      </c>
      <c r="R1644" s="19">
        <v>0</v>
      </c>
      <c r="S1644" s="19">
        <v>0</v>
      </c>
      <c r="T1644" s="19">
        <v>0</v>
      </c>
      <c r="U1644" s="17">
        <v>0</v>
      </c>
      <c r="V1644" s="13">
        <v>0</v>
      </c>
      <c r="W1644" s="13">
        <v>0</v>
      </c>
      <c r="X1644" s="19">
        <v>0</v>
      </c>
      <c r="Y1644" s="19">
        <v>0</v>
      </c>
      <c r="Z1644" s="19">
        <v>0</v>
      </c>
      <c r="AA1644" s="14">
        <v>0</v>
      </c>
      <c r="AB1644" s="13">
        <v>1</v>
      </c>
      <c r="AC1644" s="22" t="s">
        <v>782</v>
      </c>
      <c r="AD1644" s="19">
        <v>0</v>
      </c>
      <c r="AE1644" s="19">
        <v>0</v>
      </c>
      <c r="AF1644" s="19">
        <v>0.18854243100000001</v>
      </c>
      <c r="AG1644" s="14">
        <v>0.12363030470537398</v>
      </c>
      <c r="AH1644" s="22" t="s">
        <v>782</v>
      </c>
      <c r="AI1644" s="23" t="s">
        <v>782</v>
      </c>
      <c r="AJ1644" s="23" t="s">
        <v>782</v>
      </c>
      <c r="AK1644" s="23" t="s">
        <v>782</v>
      </c>
      <c r="AL1644" s="14" t="s">
        <v>782</v>
      </c>
      <c r="AM1644" s="22" t="s">
        <v>782</v>
      </c>
      <c r="AN1644" s="23" t="s">
        <v>782</v>
      </c>
      <c r="AO1644" s="23" t="s">
        <v>782</v>
      </c>
      <c r="AP1644" s="23" t="s">
        <v>782</v>
      </c>
      <c r="AQ1644" s="14" t="s">
        <v>782</v>
      </c>
      <c r="AR1644" s="13">
        <v>230</v>
      </c>
      <c r="AS1644" s="19">
        <v>2689.2399999999989</v>
      </c>
      <c r="AT1644" s="19">
        <v>2.6892399999999994</v>
      </c>
      <c r="AU1644" s="19">
        <v>2.3880451200000019</v>
      </c>
      <c r="AV1644" s="14">
        <v>1.5658795968095984</v>
      </c>
      <c r="AW1644" s="13">
        <v>0</v>
      </c>
      <c r="AX1644" s="22" t="s">
        <v>782</v>
      </c>
      <c r="AY1644" s="19">
        <v>0</v>
      </c>
      <c r="AZ1644" s="19">
        <v>0</v>
      </c>
      <c r="BA1644" s="19">
        <v>0</v>
      </c>
      <c r="BB1644" s="14">
        <v>0</v>
      </c>
      <c r="BC1644" s="13">
        <v>1</v>
      </c>
      <c r="BD1644" s="19">
        <v>600</v>
      </c>
      <c r="BE1644" s="19">
        <v>0.6</v>
      </c>
      <c r="BF1644" s="19">
        <v>0.96479999999999999</v>
      </c>
      <c r="BG1644" s="14">
        <v>0.63263487877561531</v>
      </c>
      <c r="BH1644" s="22">
        <v>233</v>
      </c>
      <c r="BI1644" s="23">
        <v>3.3132399999999995</v>
      </c>
      <c r="BJ1644" s="23">
        <v>3.6849315510000018</v>
      </c>
      <c r="BK1644" s="14">
        <v>2.4162688899910099</v>
      </c>
      <c r="BL1644" t="s">
        <v>570</v>
      </c>
    </row>
    <row r="1645" spans="1:64">
      <c r="A1645" t="s">
        <v>2580</v>
      </c>
      <c r="B1645" t="s">
        <v>2576</v>
      </c>
      <c r="C1645" t="s">
        <v>570</v>
      </c>
      <c r="D1645" t="s">
        <v>942</v>
      </c>
      <c r="E1645">
        <v>2018</v>
      </c>
      <c r="F1645" s="23">
        <v>63.32</v>
      </c>
      <c r="G1645" s="23">
        <v>13.39</v>
      </c>
      <c r="H1645" s="22">
        <v>19543</v>
      </c>
      <c r="I1645" s="34">
        <v>152.51586717696509</v>
      </c>
      <c r="J1645" s="13">
        <v>1</v>
      </c>
      <c r="K1645" s="13">
        <v>1</v>
      </c>
      <c r="L1645" s="19">
        <v>24</v>
      </c>
      <c r="M1645" s="19">
        <v>2.4E-2</v>
      </c>
      <c r="N1645" s="19">
        <v>0.143544</v>
      </c>
      <c r="O1645" s="17">
        <v>9.4117420473664573E-2</v>
      </c>
      <c r="P1645" s="13">
        <v>0</v>
      </c>
      <c r="Q1645" s="13">
        <v>0</v>
      </c>
      <c r="R1645" s="19">
        <v>0</v>
      </c>
      <c r="S1645" s="19">
        <v>0</v>
      </c>
      <c r="T1645" s="19">
        <v>0</v>
      </c>
      <c r="U1645" s="17">
        <v>0</v>
      </c>
      <c r="V1645" s="13">
        <v>0</v>
      </c>
      <c r="W1645" s="13">
        <v>0</v>
      </c>
      <c r="X1645" s="19">
        <v>0</v>
      </c>
      <c r="Y1645" s="19">
        <v>0</v>
      </c>
      <c r="Z1645" s="19">
        <v>0</v>
      </c>
      <c r="AA1645" s="14">
        <v>0</v>
      </c>
      <c r="AB1645" s="13">
        <v>1</v>
      </c>
      <c r="AC1645" s="22" t="s">
        <v>782</v>
      </c>
      <c r="AD1645" s="19">
        <v>0</v>
      </c>
      <c r="AE1645" s="19">
        <v>0</v>
      </c>
      <c r="AF1645" s="19">
        <v>0.24166476599999998</v>
      </c>
      <c r="AG1645" s="14">
        <v>0.15845221252920189</v>
      </c>
      <c r="AH1645" s="22" t="s">
        <v>782</v>
      </c>
      <c r="AI1645" s="23" t="s">
        <v>782</v>
      </c>
      <c r="AJ1645" s="23" t="s">
        <v>782</v>
      </c>
      <c r="AK1645" s="23" t="s">
        <v>782</v>
      </c>
      <c r="AL1645" s="14" t="s">
        <v>782</v>
      </c>
      <c r="AM1645" s="22" t="s">
        <v>782</v>
      </c>
      <c r="AN1645" s="23" t="s">
        <v>782</v>
      </c>
      <c r="AO1645" s="23" t="s">
        <v>782</v>
      </c>
      <c r="AP1645" s="23" t="s">
        <v>782</v>
      </c>
      <c r="AQ1645" s="14" t="s">
        <v>782</v>
      </c>
      <c r="AR1645" s="13">
        <v>244</v>
      </c>
      <c r="AS1645" s="19">
        <v>2994.3049999999994</v>
      </c>
      <c r="AT1645" s="19">
        <v>2.9943049999999993</v>
      </c>
      <c r="AU1645" s="19">
        <v>2.6589428400000021</v>
      </c>
      <c r="AV1645" s="14">
        <v>1.7433876810435827</v>
      </c>
      <c r="AW1645" s="13">
        <v>0</v>
      </c>
      <c r="AX1645" s="22" t="s">
        <v>782</v>
      </c>
      <c r="AY1645" s="19">
        <v>0</v>
      </c>
      <c r="AZ1645" s="19">
        <v>0</v>
      </c>
      <c r="BA1645" s="19">
        <v>0</v>
      </c>
      <c r="BB1645" s="14">
        <v>0</v>
      </c>
      <c r="BC1645" s="13">
        <v>1</v>
      </c>
      <c r="BD1645" s="19">
        <v>600</v>
      </c>
      <c r="BE1645" s="19">
        <v>0.6</v>
      </c>
      <c r="BF1645" s="19">
        <v>0.96479999999999999</v>
      </c>
      <c r="BG1645" s="14">
        <v>0.63258991858239688</v>
      </c>
      <c r="BH1645" s="22">
        <v>247</v>
      </c>
      <c r="BI1645" s="23">
        <v>3.6183049999999994</v>
      </c>
      <c r="BJ1645" s="23">
        <v>4.0089516060000019</v>
      </c>
      <c r="BK1645" s="14">
        <v>2.6285472326288462</v>
      </c>
      <c r="BL1645" t="s">
        <v>570</v>
      </c>
    </row>
    <row r="1646" spans="1:64">
      <c r="A1646" t="s">
        <v>2581</v>
      </c>
      <c r="B1646" t="s">
        <v>2576</v>
      </c>
      <c r="C1646" t="s">
        <v>570</v>
      </c>
      <c r="D1646" t="s">
        <v>942</v>
      </c>
      <c r="E1646">
        <v>2019</v>
      </c>
      <c r="F1646" s="23">
        <v>63.32</v>
      </c>
      <c r="G1646" s="23">
        <v>13.45</v>
      </c>
      <c r="H1646" s="22">
        <v>19553</v>
      </c>
      <c r="I1646" s="34">
        <v>156.71321546379284</v>
      </c>
      <c r="J1646" s="22">
        <v>1</v>
      </c>
      <c r="K1646" s="22">
        <v>1</v>
      </c>
      <c r="L1646" s="23">
        <v>24</v>
      </c>
      <c r="M1646" s="23">
        <v>2.4E-2</v>
      </c>
      <c r="N1646" s="23">
        <v>0.143544</v>
      </c>
      <c r="O1646" s="14">
        <v>9.1596614602783483E-2</v>
      </c>
      <c r="P1646" s="22">
        <v>0</v>
      </c>
      <c r="Q1646" s="22">
        <v>0</v>
      </c>
      <c r="R1646" s="23">
        <v>0</v>
      </c>
      <c r="S1646" s="23">
        <v>0</v>
      </c>
      <c r="T1646" s="23">
        <v>0</v>
      </c>
      <c r="U1646" s="14">
        <v>0</v>
      </c>
      <c r="V1646" s="22">
        <v>0</v>
      </c>
      <c r="W1646" s="22">
        <v>0</v>
      </c>
      <c r="X1646" s="23">
        <v>0</v>
      </c>
      <c r="Y1646" s="23">
        <v>0</v>
      </c>
      <c r="Z1646" s="23">
        <v>0</v>
      </c>
      <c r="AA1646" s="14">
        <v>0</v>
      </c>
      <c r="AB1646" s="22">
        <v>1</v>
      </c>
      <c r="AC1646" s="22">
        <v>1</v>
      </c>
      <c r="AD1646" s="23">
        <v>175.7910600858369</v>
      </c>
      <c r="AE1646" s="23">
        <v>0.17579106008583689</v>
      </c>
      <c r="AF1646" s="23">
        <v>0.24575590199999997</v>
      </c>
      <c r="AG1646" s="14">
        <v>0.15681887534033762</v>
      </c>
      <c r="AH1646" s="22">
        <v>0</v>
      </c>
      <c r="AI1646" s="23">
        <v>0</v>
      </c>
      <c r="AJ1646" s="23">
        <v>0</v>
      </c>
      <c r="AK1646" s="23">
        <v>0</v>
      </c>
      <c r="AL1646" s="14">
        <v>0</v>
      </c>
      <c r="AM1646" s="22">
        <v>273</v>
      </c>
      <c r="AN1646" s="23">
        <v>3406.079999999999</v>
      </c>
      <c r="AO1646" s="23">
        <v>3.4060800000000007</v>
      </c>
      <c r="AP1646" s="23">
        <v>3.0245990400000022</v>
      </c>
      <c r="AQ1646" s="14">
        <v>1.9300216839075759</v>
      </c>
      <c r="AR1646" s="22">
        <v>273</v>
      </c>
      <c r="AS1646" s="23">
        <v>3406.079999999999</v>
      </c>
      <c r="AT1646" s="23">
        <v>3.4060800000000007</v>
      </c>
      <c r="AU1646" s="23">
        <v>3.0245990400000022</v>
      </c>
      <c r="AV1646" s="14">
        <v>1.9300216839075759</v>
      </c>
      <c r="AW1646" s="22">
        <v>0</v>
      </c>
      <c r="AX1646" s="22" t="s">
        <v>782</v>
      </c>
      <c r="AY1646" s="23">
        <v>0</v>
      </c>
      <c r="AZ1646" s="23">
        <v>0</v>
      </c>
      <c r="BA1646" s="23">
        <v>0</v>
      </c>
      <c r="BB1646" s="14">
        <v>0</v>
      </c>
      <c r="BC1646" s="22">
        <v>1</v>
      </c>
      <c r="BD1646" s="23">
        <v>600</v>
      </c>
      <c r="BE1646" s="23">
        <v>0.6</v>
      </c>
      <c r="BF1646" s="23">
        <v>0.65784229041674458</v>
      </c>
      <c r="BG1646" s="14">
        <v>0.41977461088387474</v>
      </c>
      <c r="BH1646" s="22">
        <v>276</v>
      </c>
      <c r="BI1646" s="23">
        <v>4.2058710600858378</v>
      </c>
      <c r="BJ1646" s="23">
        <v>4.0717412324167466</v>
      </c>
      <c r="BK1646" s="14">
        <v>2.5982117847345716</v>
      </c>
      <c r="BL1646" t="s">
        <v>570</v>
      </c>
    </row>
    <row r="1647" spans="1:64">
      <c r="A1647" t="s">
        <v>2582</v>
      </c>
      <c r="B1647" t="s">
        <v>2576</v>
      </c>
      <c r="C1647" t="s">
        <v>570</v>
      </c>
      <c r="D1647" t="s">
        <v>942</v>
      </c>
      <c r="E1647">
        <v>2020</v>
      </c>
      <c r="F1647" s="23">
        <v>63.32</v>
      </c>
      <c r="G1647" s="23">
        <v>13.47</v>
      </c>
      <c r="H1647" s="22">
        <v>19599</v>
      </c>
      <c r="I1647" s="34">
        <v>157.44560143673496</v>
      </c>
      <c r="J1647" s="22">
        <v>1</v>
      </c>
      <c r="K1647" s="22">
        <v>1</v>
      </c>
      <c r="L1647" s="23">
        <v>24</v>
      </c>
      <c r="M1647" s="23">
        <v>2.4E-2</v>
      </c>
      <c r="N1647" s="23">
        <v>0.143544</v>
      </c>
      <c r="O1647" s="14">
        <v>9.1170536801359336E-2</v>
      </c>
      <c r="P1647" s="22">
        <v>0</v>
      </c>
      <c r="Q1647" s="22">
        <v>0</v>
      </c>
      <c r="R1647" s="23">
        <v>0</v>
      </c>
      <c r="S1647" s="23">
        <v>0</v>
      </c>
      <c r="T1647" s="23">
        <v>0</v>
      </c>
      <c r="U1647" s="14">
        <v>0</v>
      </c>
      <c r="V1647" s="22">
        <v>0</v>
      </c>
      <c r="W1647" s="22">
        <v>0</v>
      </c>
      <c r="X1647" s="23">
        <v>0</v>
      </c>
      <c r="Y1647" s="23">
        <v>0</v>
      </c>
      <c r="Z1647" s="23">
        <v>0</v>
      </c>
      <c r="AA1647" s="14">
        <v>0</v>
      </c>
      <c r="AB1647" s="22">
        <v>1</v>
      </c>
      <c r="AC1647" s="22">
        <v>1</v>
      </c>
      <c r="AD1647" s="23">
        <v>176.9119313304721</v>
      </c>
      <c r="AE1647" s="23">
        <v>0.17691193133047209</v>
      </c>
      <c r="AF1647" s="23">
        <v>0.24732287999999999</v>
      </c>
      <c r="AG1647" s="14">
        <v>0.15708465510824682</v>
      </c>
      <c r="AH1647" s="22">
        <v>0</v>
      </c>
      <c r="AI1647" s="23">
        <v>0</v>
      </c>
      <c r="AJ1647" s="23">
        <v>0</v>
      </c>
      <c r="AK1647" s="23">
        <v>0</v>
      </c>
      <c r="AL1647" s="14">
        <v>0</v>
      </c>
      <c r="AM1647" s="22">
        <v>313</v>
      </c>
      <c r="AN1647" s="23">
        <v>3781.7099999999987</v>
      </c>
      <c r="AO1647" s="23">
        <v>3.7817100000000021</v>
      </c>
      <c r="AP1647" s="23">
        <v>3.3581584800000046</v>
      </c>
      <c r="AQ1647" s="14">
        <v>2.1329007919915663</v>
      </c>
      <c r="AR1647" s="22">
        <v>313</v>
      </c>
      <c r="AS1647" s="23">
        <v>3781.7099999999987</v>
      </c>
      <c r="AT1647" s="23">
        <v>3.7817100000000021</v>
      </c>
      <c r="AU1647" s="23">
        <v>3.3581584800000046</v>
      </c>
      <c r="AV1647" s="14">
        <v>2.1329007919915663</v>
      </c>
      <c r="AW1647" s="22">
        <v>0</v>
      </c>
      <c r="AX1647" s="22">
        <v>0</v>
      </c>
      <c r="AY1647" s="23">
        <v>0</v>
      </c>
      <c r="AZ1647" s="23">
        <v>0</v>
      </c>
      <c r="BA1647" s="23">
        <v>0</v>
      </c>
      <c r="BB1647" s="14">
        <v>0</v>
      </c>
      <c r="BC1647" s="22">
        <v>1</v>
      </c>
      <c r="BD1647" s="23">
        <v>600</v>
      </c>
      <c r="BE1647" s="23">
        <v>0.6</v>
      </c>
      <c r="BF1647" s="23">
        <v>0.65784229041674469</v>
      </c>
      <c r="BG1647" s="14">
        <v>0.41782195527455235</v>
      </c>
      <c r="BH1647" s="22">
        <v>316</v>
      </c>
      <c r="BI1647" s="23">
        <v>4.5826219313304737</v>
      </c>
      <c r="BJ1647" s="23">
        <v>4.406867650416749</v>
      </c>
      <c r="BK1647" s="14">
        <v>2.798977939175725</v>
      </c>
      <c r="BL1647" t="s">
        <v>570</v>
      </c>
    </row>
    <row r="1648" spans="1:64">
      <c r="A1648" t="s">
        <v>2583</v>
      </c>
      <c r="B1648" t="s">
        <v>2576</v>
      </c>
      <c r="C1648" t="s">
        <v>570</v>
      </c>
      <c r="D1648" t="s">
        <v>942</v>
      </c>
      <c r="E1648">
        <v>2021</v>
      </c>
      <c r="F1648" s="23">
        <v>63.32</v>
      </c>
      <c r="G1648" s="23">
        <v>13.52</v>
      </c>
      <c r="H1648" s="22">
        <v>19618</v>
      </c>
      <c r="I1648" s="34">
        <v>146.94999999999999</v>
      </c>
      <c r="J1648" s="22">
        <v>1</v>
      </c>
      <c r="K1648" s="22">
        <v>1</v>
      </c>
      <c r="L1648" s="23">
        <v>24</v>
      </c>
      <c r="M1648" s="23">
        <v>2.4E-2</v>
      </c>
      <c r="N1648" s="23">
        <v>0.143544</v>
      </c>
      <c r="O1648" s="14">
        <v>0.1</v>
      </c>
      <c r="P1648" s="22">
        <v>0</v>
      </c>
      <c r="Q1648" s="22">
        <v>0</v>
      </c>
      <c r="R1648" s="23">
        <v>0</v>
      </c>
      <c r="S1648" s="23">
        <v>0</v>
      </c>
      <c r="T1648" s="23">
        <v>0</v>
      </c>
      <c r="U1648" s="14">
        <v>0</v>
      </c>
      <c r="V1648" s="22">
        <v>0</v>
      </c>
      <c r="W1648" s="22">
        <v>0</v>
      </c>
      <c r="X1648" s="23">
        <v>0</v>
      </c>
      <c r="Y1648" s="23">
        <v>0</v>
      </c>
      <c r="Z1648" s="23">
        <v>0</v>
      </c>
      <c r="AA1648" s="14">
        <v>0</v>
      </c>
      <c r="AB1648" s="22">
        <v>1</v>
      </c>
      <c r="AC1648" s="22">
        <v>1</v>
      </c>
      <c r="AD1648" s="23">
        <v>183.65073820000001</v>
      </c>
      <c r="AE1648" s="23">
        <v>0.18365073800000001</v>
      </c>
      <c r="AF1648" s="23">
        <v>0.256743732</v>
      </c>
      <c r="AG1648" s="14">
        <v>0.17</v>
      </c>
      <c r="AH1648" s="22">
        <v>0</v>
      </c>
      <c r="AI1648" s="23">
        <v>0</v>
      </c>
      <c r="AJ1648" s="23">
        <v>0</v>
      </c>
      <c r="AK1648" s="23">
        <v>0</v>
      </c>
      <c r="AL1648" s="14">
        <v>0</v>
      </c>
      <c r="AM1648" s="22">
        <v>384</v>
      </c>
      <c r="AN1648" s="23">
        <v>5764.5550000000003</v>
      </c>
      <c r="AO1648" s="23">
        <v>5.7645549999999997</v>
      </c>
      <c r="AP1648" s="23">
        <v>5.1582558939999998</v>
      </c>
      <c r="AQ1648" s="14">
        <v>3.51</v>
      </c>
      <c r="AR1648" s="22">
        <v>384</v>
      </c>
      <c r="AS1648" s="23">
        <v>5764.5550000000003</v>
      </c>
      <c r="AT1648" s="23">
        <v>5.7645549999999997</v>
      </c>
      <c r="AU1648" s="23">
        <v>5.1582558939999998</v>
      </c>
      <c r="AV1648" s="14">
        <v>3.51</v>
      </c>
      <c r="AW1648" s="22">
        <v>0</v>
      </c>
      <c r="AX1648" s="22">
        <v>0</v>
      </c>
      <c r="AY1648" s="23">
        <v>0</v>
      </c>
      <c r="AZ1648" s="23">
        <v>0</v>
      </c>
      <c r="BA1648" s="23">
        <v>0</v>
      </c>
      <c r="BB1648" s="14">
        <v>0</v>
      </c>
      <c r="BC1648" s="22">
        <v>1</v>
      </c>
      <c r="BD1648" s="23">
        <v>600</v>
      </c>
      <c r="BE1648" s="23">
        <v>0.6</v>
      </c>
      <c r="BF1648" s="23">
        <v>0.57363847700000004</v>
      </c>
      <c r="BG1648" s="14">
        <v>0.39</v>
      </c>
      <c r="BH1648" s="22">
        <v>387</v>
      </c>
      <c r="BI1648" s="23">
        <v>6.57</v>
      </c>
      <c r="BJ1648" s="23">
        <v>6.13</v>
      </c>
      <c r="BK1648" s="14">
        <v>4.17</v>
      </c>
      <c r="BL1648" t="s">
        <v>570</v>
      </c>
    </row>
    <row r="1649" spans="1:64">
      <c r="A1649" t="s">
        <v>2584</v>
      </c>
      <c r="B1649" t="s">
        <v>2576</v>
      </c>
      <c r="C1649" t="s">
        <v>570</v>
      </c>
      <c r="D1649" s="111" t="s">
        <v>942</v>
      </c>
      <c r="E1649" s="110">
        <v>2022</v>
      </c>
      <c r="F1649" s="23"/>
      <c r="G1649" s="23"/>
      <c r="H1649" s="22">
        <v>19949</v>
      </c>
      <c r="I1649" s="34">
        <v>144.58113897526206</v>
      </c>
      <c r="J1649" s="22">
        <v>1</v>
      </c>
      <c r="K1649" s="22">
        <v>1</v>
      </c>
      <c r="L1649" s="23">
        <v>24</v>
      </c>
      <c r="M1649" s="23">
        <v>2.4E-2</v>
      </c>
      <c r="N1649" s="23">
        <v>0.14203199999999999</v>
      </c>
      <c r="O1649" s="14">
        <v>9.8236880001548302E-2</v>
      </c>
      <c r="P1649" s="22">
        <v>0</v>
      </c>
      <c r="Q1649" s="22">
        <v>0</v>
      </c>
      <c r="R1649" s="23">
        <v>0</v>
      </c>
      <c r="S1649" s="23">
        <v>0</v>
      </c>
      <c r="T1649" s="23">
        <v>0</v>
      </c>
      <c r="U1649" s="14">
        <v>0</v>
      </c>
      <c r="V1649" s="22">
        <v>0</v>
      </c>
      <c r="W1649" s="22">
        <v>0</v>
      </c>
      <c r="X1649" s="23">
        <v>0</v>
      </c>
      <c r="Y1649" s="23">
        <v>0</v>
      </c>
      <c r="Z1649" s="23">
        <v>0</v>
      </c>
      <c r="AA1649" s="14">
        <v>0</v>
      </c>
      <c r="AB1649" s="22">
        <v>1</v>
      </c>
      <c r="AC1649" s="22">
        <v>1</v>
      </c>
      <c r="AD1649" s="23">
        <v>183.650738197425</v>
      </c>
      <c r="AE1649" s="23">
        <v>0.183650738197425</v>
      </c>
      <c r="AF1649" s="23">
        <v>0.256743732</v>
      </c>
      <c r="AG1649" s="14">
        <v>0.17757761062037908</v>
      </c>
      <c r="AH1649" s="22">
        <v>0</v>
      </c>
      <c r="AI1649" s="23">
        <v>0</v>
      </c>
      <c r="AJ1649" s="23">
        <v>0</v>
      </c>
      <c r="AK1649" s="23">
        <v>0</v>
      </c>
      <c r="AL1649" s="14">
        <v>0</v>
      </c>
      <c r="AM1649" s="22">
        <v>507</v>
      </c>
      <c r="AN1649" s="23">
        <v>7224.5700000000015</v>
      </c>
      <c r="AO1649" s="23">
        <v>7.2245700000000097</v>
      </c>
      <c r="AP1649" s="23">
        <v>7.400588832856954</v>
      </c>
      <c r="AQ1649" s="14">
        <v>5.1186405677183107</v>
      </c>
      <c r="AR1649" s="22">
        <v>507</v>
      </c>
      <c r="AS1649" s="23">
        <v>7224.57</v>
      </c>
      <c r="AT1649" s="23">
        <v>7.2245700000000097</v>
      </c>
      <c r="AU1649" s="23">
        <v>7.4005888328569496</v>
      </c>
      <c r="AV1649" s="14">
        <v>5.118640567718308</v>
      </c>
      <c r="AW1649" s="22">
        <v>0</v>
      </c>
      <c r="AX1649" s="22">
        <v>0</v>
      </c>
      <c r="AY1649" s="23">
        <v>0</v>
      </c>
      <c r="AZ1649" s="23">
        <v>0</v>
      </c>
      <c r="BA1649" s="23">
        <v>0</v>
      </c>
      <c r="BB1649" s="14">
        <v>0</v>
      </c>
      <c r="BC1649" s="22">
        <v>1</v>
      </c>
      <c r="BD1649" s="23">
        <v>600</v>
      </c>
      <c r="BE1649" s="23">
        <v>0.6</v>
      </c>
      <c r="BF1649" s="23">
        <v>0.64073839086591</v>
      </c>
      <c r="BG1649" s="14">
        <v>0.44316872546946856</v>
      </c>
      <c r="BH1649" s="22">
        <v>510</v>
      </c>
      <c r="BI1649" s="23">
        <v>8.0322207381974327</v>
      </c>
      <c r="BJ1649" s="23">
        <v>8.4401029557228604</v>
      </c>
      <c r="BK1649" s="14">
        <v>5.837623783809704</v>
      </c>
      <c r="BL1649" t="s">
        <v>570</v>
      </c>
    </row>
    <row r="1650" spans="1:64">
      <c r="A1650" t="s">
        <v>2585</v>
      </c>
      <c r="B1650" t="s">
        <v>2576</v>
      </c>
      <c r="C1650" t="s">
        <v>570</v>
      </c>
      <c r="D1650" t="s">
        <v>942</v>
      </c>
      <c r="E1650">
        <v>2023</v>
      </c>
      <c r="F1650">
        <v>63.32</v>
      </c>
      <c r="G1650">
        <v>13.56</v>
      </c>
      <c r="H1650">
        <v>19697</v>
      </c>
      <c r="I1650">
        <v>144.58113897526206</v>
      </c>
      <c r="J1650">
        <v>1</v>
      </c>
      <c r="K1650">
        <v>1</v>
      </c>
      <c r="L1650">
        <v>24</v>
      </c>
      <c r="M1650">
        <v>2.4E-2</v>
      </c>
      <c r="N1650">
        <v>0.14203199999999999</v>
      </c>
      <c r="O1650">
        <v>9.8236880001548316E-2</v>
      </c>
      <c r="P1650">
        <v>0</v>
      </c>
      <c r="Q1650">
        <v>0</v>
      </c>
      <c r="R1650">
        <v>0</v>
      </c>
      <c r="S1650">
        <v>0</v>
      </c>
      <c r="T1650">
        <v>0</v>
      </c>
      <c r="U1650">
        <v>0</v>
      </c>
      <c r="V1650">
        <v>0</v>
      </c>
      <c r="W1650">
        <v>0</v>
      </c>
      <c r="X1650">
        <v>0</v>
      </c>
      <c r="Y1650">
        <v>0</v>
      </c>
      <c r="Z1650">
        <v>0</v>
      </c>
      <c r="AA1650">
        <v>0</v>
      </c>
      <c r="AB1650">
        <v>1</v>
      </c>
      <c r="AC1650">
        <v>1</v>
      </c>
      <c r="AD1650">
        <v>35</v>
      </c>
      <c r="AE1650">
        <v>3.5000000000000003E-2</v>
      </c>
      <c r="AF1650">
        <v>0.23323469399999999</v>
      </c>
      <c r="AG1650">
        <v>0.16131751046718937</v>
      </c>
      <c r="AL1650">
        <v>0</v>
      </c>
      <c r="AM1650">
        <v>676</v>
      </c>
      <c r="AN1650">
        <v>9552.8439999999991</v>
      </c>
      <c r="AO1650">
        <v>9.5528440000000003</v>
      </c>
      <c r="AP1650">
        <v>8.9604459999999992</v>
      </c>
      <c r="AQ1650">
        <v>6.1975206887346062</v>
      </c>
      <c r="AR1650">
        <v>713</v>
      </c>
      <c r="AS1650">
        <v>9581.9740000000002</v>
      </c>
      <c r="AT1650">
        <v>9.5819740000000202</v>
      </c>
      <c r="AU1650">
        <v>8.9877693040043702</v>
      </c>
      <c r="AV1650">
        <v>6.2164189379793058</v>
      </c>
      <c r="AW1650">
        <v>0</v>
      </c>
      <c r="AX1650">
        <v>0</v>
      </c>
      <c r="AY1650">
        <v>0</v>
      </c>
      <c r="AZ1650">
        <v>0</v>
      </c>
      <c r="BA1650">
        <v>0</v>
      </c>
      <c r="BB1650">
        <v>0</v>
      </c>
      <c r="BC1650">
        <v>1</v>
      </c>
      <c r="BD1650">
        <v>600</v>
      </c>
      <c r="BE1650">
        <v>0.6</v>
      </c>
      <c r="BF1650">
        <v>0.76507099999999995</v>
      </c>
      <c r="BG1650">
        <v>0.52916376605035886</v>
      </c>
      <c r="BH1650">
        <v>716</v>
      </c>
      <c r="BI1650">
        <v>10.240974000000019</v>
      </c>
      <c r="BJ1650">
        <v>10.128106998004371</v>
      </c>
      <c r="BK1650">
        <v>7.0051370944984033</v>
      </c>
      <c r="BL1650" t="s">
        <v>570</v>
      </c>
    </row>
    <row r="1651" spans="1:64">
      <c r="A1651" t="s">
        <v>2586</v>
      </c>
      <c r="B1651" t="s">
        <v>2576</v>
      </c>
      <c r="C1651" t="s">
        <v>570</v>
      </c>
      <c r="D1651" t="s">
        <v>942</v>
      </c>
      <c r="E1651">
        <v>2024</v>
      </c>
      <c r="F1651">
        <v>63.32</v>
      </c>
      <c r="G1651">
        <v>13.57</v>
      </c>
      <c r="H1651">
        <v>19795</v>
      </c>
      <c r="I1651">
        <v>135.73625784172404</v>
      </c>
      <c r="J1651">
        <v>1</v>
      </c>
      <c r="K1651">
        <v>1</v>
      </c>
      <c r="L1651">
        <v>24</v>
      </c>
      <c r="M1651">
        <v>2.4E-2</v>
      </c>
      <c r="N1651">
        <v>0.14203199999999999</v>
      </c>
      <c r="O1651">
        <v>0.10463821697929607</v>
      </c>
      <c r="P1651">
        <v>0</v>
      </c>
      <c r="Q1651">
        <v>0</v>
      </c>
      <c r="R1651">
        <v>0</v>
      </c>
      <c r="S1651">
        <v>0</v>
      </c>
      <c r="T1651">
        <v>0</v>
      </c>
      <c r="U1651">
        <v>0</v>
      </c>
      <c r="V1651">
        <v>0</v>
      </c>
      <c r="W1651">
        <v>0</v>
      </c>
      <c r="X1651">
        <v>0</v>
      </c>
      <c r="Y1651">
        <v>0</v>
      </c>
      <c r="Z1651">
        <v>0</v>
      </c>
      <c r="AA1651">
        <v>0</v>
      </c>
      <c r="AB1651">
        <v>1</v>
      </c>
      <c r="AC1651">
        <v>1</v>
      </c>
      <c r="AD1651">
        <v>35</v>
      </c>
      <c r="AE1651">
        <v>3.5000000000000003E-2</v>
      </c>
      <c r="AF1651">
        <v>0.25111863000000001</v>
      </c>
      <c r="AG1651">
        <v>0.18500482773940785</v>
      </c>
      <c r="AH1651">
        <v>0</v>
      </c>
      <c r="AI1651">
        <v>0</v>
      </c>
      <c r="AJ1651">
        <v>0</v>
      </c>
      <c r="AK1651">
        <v>0</v>
      </c>
      <c r="AL1651">
        <v>0</v>
      </c>
      <c r="AM1651">
        <v>828</v>
      </c>
      <c r="AN1651">
        <v>11602.613999999998</v>
      </c>
      <c r="AO1651">
        <v>11.602613999999997</v>
      </c>
      <c r="AP1651">
        <v>10.464905879811132</v>
      </c>
      <c r="AQ1651">
        <v>7.7097350746281723</v>
      </c>
      <c r="AR1651">
        <v>932</v>
      </c>
      <c r="AS1651">
        <v>11700.938999999984</v>
      </c>
      <c r="AT1651">
        <v>11.700938999999998</v>
      </c>
      <c r="AU1651">
        <v>10.553589504952193</v>
      </c>
      <c r="AV1651">
        <v>7.7750703259097209</v>
      </c>
      <c r="AW1651">
        <v>0</v>
      </c>
      <c r="AX1651">
        <v>0</v>
      </c>
      <c r="AY1651">
        <v>0</v>
      </c>
      <c r="AZ1651">
        <v>0</v>
      </c>
      <c r="BA1651">
        <v>0</v>
      </c>
      <c r="BB1651">
        <v>0</v>
      </c>
      <c r="BC1651">
        <v>1</v>
      </c>
      <c r="BD1651">
        <v>600</v>
      </c>
      <c r="BE1651">
        <v>0.6</v>
      </c>
      <c r="BF1651">
        <v>0.67099913622507956</v>
      </c>
      <c r="BG1651">
        <v>0.4943403825140823</v>
      </c>
      <c r="BH1651">
        <v>935</v>
      </c>
      <c r="BI1651">
        <v>12.359938999999997</v>
      </c>
      <c r="BJ1651">
        <v>11.617739271177271</v>
      </c>
      <c r="BK1651">
        <v>8.559053753142507</v>
      </c>
      <c r="BL1651" t="s">
        <v>570</v>
      </c>
    </row>
    <row r="1652" spans="1:64">
      <c r="A1652" t="s">
        <v>2587</v>
      </c>
      <c r="B1652" t="s">
        <v>2588</v>
      </c>
      <c r="C1652" t="s">
        <v>571</v>
      </c>
      <c r="D1652" t="s">
        <v>942</v>
      </c>
      <c r="E1652">
        <v>2012</v>
      </c>
      <c r="F1652" s="23">
        <v>53.26</v>
      </c>
      <c r="G1652" s="23">
        <v>16.75</v>
      </c>
      <c r="H1652" s="22">
        <v>25266</v>
      </c>
      <c r="I1652" s="34">
        <v>207.89511400000001</v>
      </c>
      <c r="J1652" s="22">
        <v>0</v>
      </c>
      <c r="K1652" s="22" t="s">
        <v>782</v>
      </c>
      <c r="L1652" s="23">
        <v>0</v>
      </c>
      <c r="M1652" s="23">
        <v>0</v>
      </c>
      <c r="N1652" s="23">
        <v>0</v>
      </c>
      <c r="O1652" s="14">
        <v>0</v>
      </c>
      <c r="P1652" s="22">
        <v>0</v>
      </c>
      <c r="Q1652" s="22" t="s">
        <v>782</v>
      </c>
      <c r="R1652" s="23">
        <v>0</v>
      </c>
      <c r="S1652" s="23">
        <v>0</v>
      </c>
      <c r="T1652" s="23">
        <v>0</v>
      </c>
      <c r="U1652" s="14">
        <v>0</v>
      </c>
      <c r="V1652" s="22">
        <v>0</v>
      </c>
      <c r="W1652" s="22" t="s">
        <v>782</v>
      </c>
      <c r="X1652" s="23">
        <v>0</v>
      </c>
      <c r="Y1652" s="23">
        <v>0</v>
      </c>
      <c r="Z1652" s="23">
        <v>0</v>
      </c>
      <c r="AA1652" s="14">
        <v>0</v>
      </c>
      <c r="AB1652" s="22">
        <v>0</v>
      </c>
      <c r="AC1652" s="22" t="s">
        <v>782</v>
      </c>
      <c r="AD1652" s="23">
        <v>0</v>
      </c>
      <c r="AE1652" s="23">
        <v>0</v>
      </c>
      <c r="AF1652" s="23">
        <v>0</v>
      </c>
      <c r="AG1652" s="14">
        <v>0</v>
      </c>
      <c r="AH1652" s="22" t="s">
        <v>782</v>
      </c>
      <c r="AI1652" s="23" t="s">
        <v>782</v>
      </c>
      <c r="AJ1652" s="23" t="s">
        <v>782</v>
      </c>
      <c r="AK1652" s="23" t="s">
        <v>782</v>
      </c>
      <c r="AL1652" s="14" t="s">
        <v>782</v>
      </c>
      <c r="AM1652" s="22" t="s">
        <v>782</v>
      </c>
      <c r="AN1652" s="23" t="s">
        <v>782</v>
      </c>
      <c r="AO1652" s="23" t="s">
        <v>782</v>
      </c>
      <c r="AP1652" s="23" t="s">
        <v>782</v>
      </c>
      <c r="AQ1652" s="14" t="s">
        <v>782</v>
      </c>
      <c r="AR1652" s="22">
        <v>289</v>
      </c>
      <c r="AS1652" s="23">
        <v>2268.8309999999997</v>
      </c>
      <c r="AT1652" s="23">
        <v>2.2688309999999996</v>
      </c>
      <c r="AU1652" s="23">
        <v>1.9602360000000001</v>
      </c>
      <c r="AV1652" s="14">
        <v>0.94289661853236251</v>
      </c>
      <c r="AW1652" s="22">
        <v>1</v>
      </c>
      <c r="AX1652" s="22" t="s">
        <v>782</v>
      </c>
      <c r="AY1652" s="23">
        <v>110</v>
      </c>
      <c r="AZ1652" s="23">
        <v>0.11</v>
      </c>
      <c r="BA1652" s="23">
        <v>1.0646000000000001E-2</v>
      </c>
      <c r="BB1652" s="14">
        <v>5.120851469361613E-3</v>
      </c>
      <c r="BC1652" s="22">
        <v>0</v>
      </c>
      <c r="BD1652" s="23">
        <v>0</v>
      </c>
      <c r="BE1652" s="23">
        <v>0</v>
      </c>
      <c r="BF1652" s="23">
        <v>0</v>
      </c>
      <c r="BG1652" s="14">
        <v>0</v>
      </c>
      <c r="BH1652" s="22">
        <v>290</v>
      </c>
      <c r="BI1652" s="23">
        <v>2.3788309999999995</v>
      </c>
      <c r="BJ1652" s="23">
        <v>1.970882</v>
      </c>
      <c r="BK1652" s="14">
        <v>0.94801747000172409</v>
      </c>
      <c r="BL1652" t="s">
        <v>571</v>
      </c>
    </row>
    <row r="1653" spans="1:64">
      <c r="A1653" t="s">
        <v>2589</v>
      </c>
      <c r="B1653" t="s">
        <v>2588</v>
      </c>
      <c r="C1653" t="s">
        <v>571</v>
      </c>
      <c r="D1653" t="s">
        <v>942</v>
      </c>
      <c r="E1653">
        <v>2015</v>
      </c>
      <c r="F1653" s="23">
        <v>53.26</v>
      </c>
      <c r="G1653" s="23">
        <v>16.37</v>
      </c>
      <c r="H1653" s="22">
        <v>25274</v>
      </c>
      <c r="I1653" s="34">
        <v>204.89234723607953</v>
      </c>
      <c r="J1653" s="13">
        <v>0</v>
      </c>
      <c r="K1653" s="13">
        <v>0</v>
      </c>
      <c r="L1653" s="19">
        <v>0</v>
      </c>
      <c r="M1653" s="35">
        <v>0</v>
      </c>
      <c r="N1653" s="19">
        <v>0</v>
      </c>
      <c r="O1653" s="17">
        <v>0</v>
      </c>
      <c r="P1653" s="36">
        <v>0</v>
      </c>
      <c r="Q1653" s="37">
        <v>0</v>
      </c>
      <c r="R1653" s="38">
        <v>0</v>
      </c>
      <c r="S1653" s="27">
        <v>0</v>
      </c>
      <c r="T1653" s="23">
        <v>0</v>
      </c>
      <c r="U1653" s="17">
        <v>0</v>
      </c>
      <c r="V1653" s="22">
        <v>0</v>
      </c>
      <c r="W1653" s="22">
        <v>0</v>
      </c>
      <c r="X1653" s="23">
        <v>0</v>
      </c>
      <c r="Y1653" s="27">
        <v>0</v>
      </c>
      <c r="Z1653" s="27">
        <v>0</v>
      </c>
      <c r="AA1653" s="14">
        <v>0</v>
      </c>
      <c r="AB1653" s="39">
        <v>2</v>
      </c>
      <c r="AC1653" s="22" t="s">
        <v>782</v>
      </c>
      <c r="AD1653" s="23">
        <v>0</v>
      </c>
      <c r="AE1653" s="23">
        <v>0</v>
      </c>
      <c r="AF1653" s="23">
        <v>0.53340109199999997</v>
      </c>
      <c r="AG1653" s="14">
        <v>0.26033236438323804</v>
      </c>
      <c r="AH1653" s="22" t="s">
        <v>782</v>
      </c>
      <c r="AI1653" s="23" t="s">
        <v>782</v>
      </c>
      <c r="AJ1653" s="23" t="s">
        <v>782</v>
      </c>
      <c r="AK1653" s="23" t="s">
        <v>782</v>
      </c>
      <c r="AL1653" s="14" t="s">
        <v>782</v>
      </c>
      <c r="AM1653" s="22" t="s">
        <v>782</v>
      </c>
      <c r="AN1653" s="23" t="s">
        <v>782</v>
      </c>
      <c r="AO1653" s="23" t="s">
        <v>782</v>
      </c>
      <c r="AP1653" s="23" t="s">
        <v>782</v>
      </c>
      <c r="AQ1653" s="14" t="s">
        <v>782</v>
      </c>
      <c r="AR1653" s="40">
        <v>357</v>
      </c>
      <c r="AS1653" s="41">
        <v>3448.6559999999963</v>
      </c>
      <c r="AT1653" s="23">
        <v>3.4486559999999962</v>
      </c>
      <c r="AU1653" s="23">
        <v>3.062967874217319</v>
      </c>
      <c r="AV1653" s="14">
        <v>1.494915703556331</v>
      </c>
      <c r="AW1653" s="22">
        <v>2</v>
      </c>
      <c r="AX1653" s="22" t="s">
        <v>782</v>
      </c>
      <c r="AY1653" s="23">
        <v>270</v>
      </c>
      <c r="AZ1653" s="23">
        <v>0.27</v>
      </c>
      <c r="BA1653" s="23">
        <v>0.70355092157476828</v>
      </c>
      <c r="BB1653" s="14">
        <v>0.3433758903470065</v>
      </c>
      <c r="BC1653" s="42">
        <v>0</v>
      </c>
      <c r="BD1653" s="46">
        <v>0</v>
      </c>
      <c r="BE1653" s="44">
        <v>0</v>
      </c>
      <c r="BF1653" s="23">
        <v>0</v>
      </c>
      <c r="BG1653" s="14">
        <v>0</v>
      </c>
      <c r="BH1653" s="22">
        <v>361</v>
      </c>
      <c r="BI1653" s="23">
        <v>3.7186559999999962</v>
      </c>
      <c r="BJ1653" s="23">
        <v>4.299919887792087</v>
      </c>
      <c r="BK1653" s="14">
        <v>2.0986239582865753</v>
      </c>
      <c r="BL1653" t="s">
        <v>571</v>
      </c>
    </row>
    <row r="1654" spans="1:64">
      <c r="A1654" t="s">
        <v>2590</v>
      </c>
      <c r="B1654" t="s">
        <v>2588</v>
      </c>
      <c r="C1654" t="s">
        <v>571</v>
      </c>
      <c r="D1654" t="s">
        <v>942</v>
      </c>
      <c r="E1654">
        <v>2016</v>
      </c>
      <c r="F1654" s="23">
        <v>53.26</v>
      </c>
      <c r="G1654" s="23">
        <v>16.420000000000002</v>
      </c>
      <c r="H1654" s="22">
        <v>25177</v>
      </c>
      <c r="I1654" s="34">
        <v>214.88999254205703</v>
      </c>
      <c r="J1654" s="13">
        <v>0</v>
      </c>
      <c r="K1654" s="13">
        <v>0</v>
      </c>
      <c r="L1654" s="19">
        <v>0</v>
      </c>
      <c r="M1654" s="35">
        <v>0</v>
      </c>
      <c r="N1654" s="19">
        <v>0</v>
      </c>
      <c r="O1654" s="17">
        <v>0</v>
      </c>
      <c r="P1654" s="13">
        <v>0</v>
      </c>
      <c r="Q1654" s="13">
        <v>0</v>
      </c>
      <c r="R1654" s="19">
        <v>0</v>
      </c>
      <c r="S1654" s="27">
        <v>0</v>
      </c>
      <c r="T1654" s="19">
        <v>0</v>
      </c>
      <c r="U1654" s="17">
        <v>0</v>
      </c>
      <c r="V1654" s="13">
        <v>0</v>
      </c>
      <c r="W1654" s="13">
        <v>0</v>
      </c>
      <c r="X1654" s="19">
        <v>0</v>
      </c>
      <c r="Y1654" s="27">
        <v>0</v>
      </c>
      <c r="Z1654" s="19">
        <v>0</v>
      </c>
      <c r="AA1654" s="14">
        <v>0</v>
      </c>
      <c r="AB1654" s="13">
        <v>2</v>
      </c>
      <c r="AC1654" s="22" t="s">
        <v>782</v>
      </c>
      <c r="AD1654" s="19">
        <v>0</v>
      </c>
      <c r="AE1654" s="23">
        <v>0</v>
      </c>
      <c r="AF1654" s="19">
        <v>0.52426785600000003</v>
      </c>
      <c r="AG1654" s="14">
        <v>0.24397034491840908</v>
      </c>
      <c r="AH1654" s="22" t="s">
        <v>782</v>
      </c>
      <c r="AI1654" s="23" t="s">
        <v>782</v>
      </c>
      <c r="AJ1654" s="23" t="s">
        <v>782</v>
      </c>
      <c r="AK1654" s="23" t="s">
        <v>782</v>
      </c>
      <c r="AL1654" s="14" t="s">
        <v>782</v>
      </c>
      <c r="AM1654" s="22" t="s">
        <v>782</v>
      </c>
      <c r="AN1654" s="23" t="s">
        <v>782</v>
      </c>
      <c r="AO1654" s="23" t="s">
        <v>782</v>
      </c>
      <c r="AP1654" s="23" t="s">
        <v>782</v>
      </c>
      <c r="AQ1654" s="14" t="s">
        <v>782</v>
      </c>
      <c r="AR1654" s="13">
        <v>373</v>
      </c>
      <c r="AS1654" s="19">
        <v>3635.9909999999991</v>
      </c>
      <c r="AT1654" s="23">
        <v>3.6359909999999989</v>
      </c>
      <c r="AU1654" s="19">
        <v>3.2287600080000036</v>
      </c>
      <c r="AV1654" s="14">
        <v>1.5025176229963755</v>
      </c>
      <c r="AW1654" s="13">
        <v>1</v>
      </c>
      <c r="AX1654" s="22" t="s">
        <v>782</v>
      </c>
      <c r="AY1654" s="19">
        <v>110</v>
      </c>
      <c r="AZ1654" s="23">
        <v>0.11</v>
      </c>
      <c r="BA1654" s="19">
        <v>0.52800000000000002</v>
      </c>
      <c r="BB1654" s="14">
        <v>0.24570711448866697</v>
      </c>
      <c r="BC1654" s="13">
        <v>0</v>
      </c>
      <c r="BD1654" s="19">
        <v>0</v>
      </c>
      <c r="BE1654" s="44">
        <v>0</v>
      </c>
      <c r="BF1654" s="19">
        <v>0</v>
      </c>
      <c r="BG1654" s="14">
        <v>0</v>
      </c>
      <c r="BH1654" s="22">
        <v>376</v>
      </c>
      <c r="BI1654" s="23">
        <v>3.7459909999999987</v>
      </c>
      <c r="BJ1654" s="23">
        <v>4.2810278640000039</v>
      </c>
      <c r="BK1654" s="14">
        <v>1.9921950824034513</v>
      </c>
      <c r="BL1654" t="s">
        <v>571</v>
      </c>
    </row>
    <row r="1655" spans="1:64">
      <c r="A1655" t="s">
        <v>2591</v>
      </c>
      <c r="B1655" t="s">
        <v>2588</v>
      </c>
      <c r="C1655" t="s">
        <v>571</v>
      </c>
      <c r="D1655" t="s">
        <v>942</v>
      </c>
      <c r="E1655">
        <v>2017</v>
      </c>
      <c r="F1655" s="23">
        <v>53.26</v>
      </c>
      <c r="G1655" s="23">
        <v>16.52</v>
      </c>
      <c r="H1655" s="22">
        <v>25152</v>
      </c>
      <c r="I1655" s="34">
        <v>197.569223186919</v>
      </c>
      <c r="J1655" s="13">
        <v>0</v>
      </c>
      <c r="K1655" s="13">
        <v>0</v>
      </c>
      <c r="L1655" s="19">
        <v>0</v>
      </c>
      <c r="M1655" s="19">
        <v>0</v>
      </c>
      <c r="N1655" s="19">
        <v>0</v>
      </c>
      <c r="O1655" s="17">
        <v>0</v>
      </c>
      <c r="P1655" s="13">
        <v>0</v>
      </c>
      <c r="Q1655" s="13">
        <v>0</v>
      </c>
      <c r="R1655" s="19">
        <v>0</v>
      </c>
      <c r="S1655" s="19">
        <v>0</v>
      </c>
      <c r="T1655" s="19">
        <v>0</v>
      </c>
      <c r="U1655" s="17">
        <v>0</v>
      </c>
      <c r="V1655" s="13">
        <v>0</v>
      </c>
      <c r="W1655" s="13">
        <v>0</v>
      </c>
      <c r="X1655" s="19">
        <v>0</v>
      </c>
      <c r="Y1655" s="19">
        <v>0</v>
      </c>
      <c r="Z1655" s="19">
        <v>0</v>
      </c>
      <c r="AA1655" s="14">
        <v>0</v>
      </c>
      <c r="AB1655" s="13">
        <v>2</v>
      </c>
      <c r="AC1655" s="22" t="s">
        <v>782</v>
      </c>
      <c r="AD1655" s="19">
        <v>0</v>
      </c>
      <c r="AE1655" s="19">
        <v>0</v>
      </c>
      <c r="AF1655" s="19">
        <v>0.50640389099999994</v>
      </c>
      <c r="AG1655" s="14">
        <v>0.25631719497165528</v>
      </c>
      <c r="AH1655" s="22" t="s">
        <v>782</v>
      </c>
      <c r="AI1655" s="23" t="s">
        <v>782</v>
      </c>
      <c r="AJ1655" s="23" t="s">
        <v>782</v>
      </c>
      <c r="AK1655" s="23" t="s">
        <v>782</v>
      </c>
      <c r="AL1655" s="14" t="s">
        <v>782</v>
      </c>
      <c r="AM1655" s="22" t="s">
        <v>782</v>
      </c>
      <c r="AN1655" s="23" t="s">
        <v>782</v>
      </c>
      <c r="AO1655" s="23" t="s">
        <v>782</v>
      </c>
      <c r="AP1655" s="23" t="s">
        <v>782</v>
      </c>
      <c r="AQ1655" s="14" t="s">
        <v>782</v>
      </c>
      <c r="AR1655" s="13">
        <v>392</v>
      </c>
      <c r="AS1655" s="19">
        <v>3853.1849999999999</v>
      </c>
      <c r="AT1655" s="19">
        <v>3.8531849999999963</v>
      </c>
      <c r="AU1655" s="19">
        <v>3.4216282800000051</v>
      </c>
      <c r="AV1655" s="14">
        <v>1.7318630021452401</v>
      </c>
      <c r="AW1655" s="13">
        <v>2</v>
      </c>
      <c r="AX1655" s="22" t="s">
        <v>782</v>
      </c>
      <c r="AY1655" s="19">
        <v>0</v>
      </c>
      <c r="AZ1655" s="19">
        <v>0</v>
      </c>
      <c r="BA1655" s="19">
        <v>0</v>
      </c>
      <c r="BB1655" s="14">
        <v>0</v>
      </c>
      <c r="BC1655" s="13">
        <v>0</v>
      </c>
      <c r="BD1655" s="19">
        <v>0</v>
      </c>
      <c r="BE1655" s="19">
        <v>0</v>
      </c>
      <c r="BF1655" s="19">
        <v>0</v>
      </c>
      <c r="BG1655" s="14">
        <v>0</v>
      </c>
      <c r="BH1655" s="22">
        <v>396</v>
      </c>
      <c r="BI1655" s="23">
        <v>3.8531849999999963</v>
      </c>
      <c r="BJ1655" s="23">
        <v>3.9280321710000052</v>
      </c>
      <c r="BK1655" s="14">
        <v>1.9881801971168955</v>
      </c>
      <c r="BL1655" t="s">
        <v>571</v>
      </c>
    </row>
    <row r="1656" spans="1:64">
      <c r="A1656" t="s">
        <v>2592</v>
      </c>
      <c r="B1656" t="s">
        <v>2588</v>
      </c>
      <c r="C1656" t="s">
        <v>571</v>
      </c>
      <c r="D1656" t="s">
        <v>942</v>
      </c>
      <c r="E1656">
        <v>2018</v>
      </c>
      <c r="F1656" s="23">
        <v>53.26</v>
      </c>
      <c r="G1656" s="23">
        <v>16.55</v>
      </c>
      <c r="H1656" s="22">
        <v>25135</v>
      </c>
      <c r="I1656" s="34">
        <v>197.58326506489959</v>
      </c>
      <c r="J1656" s="13">
        <v>0</v>
      </c>
      <c r="K1656" s="13">
        <v>0</v>
      </c>
      <c r="L1656" s="19">
        <v>0</v>
      </c>
      <c r="M1656" s="19">
        <v>0</v>
      </c>
      <c r="N1656" s="19">
        <v>0</v>
      </c>
      <c r="O1656" s="17">
        <v>0</v>
      </c>
      <c r="P1656" s="13">
        <v>0</v>
      </c>
      <c r="Q1656" s="13">
        <v>0</v>
      </c>
      <c r="R1656" s="19">
        <v>0</v>
      </c>
      <c r="S1656" s="19">
        <v>0</v>
      </c>
      <c r="T1656" s="19">
        <v>0</v>
      </c>
      <c r="U1656" s="17">
        <v>0</v>
      </c>
      <c r="V1656" s="13">
        <v>0</v>
      </c>
      <c r="W1656" s="13">
        <v>0</v>
      </c>
      <c r="X1656" s="19">
        <v>0</v>
      </c>
      <c r="Y1656" s="19">
        <v>0</v>
      </c>
      <c r="Z1656" s="19">
        <v>0</v>
      </c>
      <c r="AA1656" s="14">
        <v>0</v>
      </c>
      <c r="AB1656" s="13">
        <v>2</v>
      </c>
      <c r="AC1656" s="22" t="s">
        <v>782</v>
      </c>
      <c r="AD1656" s="19">
        <v>0</v>
      </c>
      <c r="AE1656" s="19">
        <v>0</v>
      </c>
      <c r="AF1656" s="19">
        <v>0.53265042600000001</v>
      </c>
      <c r="AG1656" s="14">
        <v>0.26958276341118359</v>
      </c>
      <c r="AH1656" s="22" t="s">
        <v>782</v>
      </c>
      <c r="AI1656" s="23" t="s">
        <v>782</v>
      </c>
      <c r="AJ1656" s="23" t="s">
        <v>782</v>
      </c>
      <c r="AK1656" s="23" t="s">
        <v>782</v>
      </c>
      <c r="AL1656" s="14" t="s">
        <v>782</v>
      </c>
      <c r="AM1656" s="22" t="s">
        <v>782</v>
      </c>
      <c r="AN1656" s="23" t="s">
        <v>782</v>
      </c>
      <c r="AO1656" s="23" t="s">
        <v>782</v>
      </c>
      <c r="AP1656" s="23" t="s">
        <v>782</v>
      </c>
      <c r="AQ1656" s="14" t="s">
        <v>782</v>
      </c>
      <c r="AR1656" s="13">
        <v>402</v>
      </c>
      <c r="AS1656" s="19">
        <v>3935.99</v>
      </c>
      <c r="AT1656" s="19">
        <v>3.9359899999999972</v>
      </c>
      <c r="AU1656" s="19">
        <v>3.4951591200000052</v>
      </c>
      <c r="AV1656" s="14">
        <v>1.7689550371849359</v>
      </c>
      <c r="AW1656" s="13">
        <v>2</v>
      </c>
      <c r="AX1656" s="22" t="s">
        <v>782</v>
      </c>
      <c r="AY1656" s="19">
        <v>720</v>
      </c>
      <c r="AZ1656" s="19">
        <v>0.72</v>
      </c>
      <c r="BA1656" s="19">
        <v>2.1176599999999999</v>
      </c>
      <c r="BB1656" s="14">
        <v>1.0717810535747643</v>
      </c>
      <c r="BC1656" s="13">
        <v>0</v>
      </c>
      <c r="BD1656" s="19">
        <v>0</v>
      </c>
      <c r="BE1656" s="19">
        <v>0</v>
      </c>
      <c r="BF1656" s="19">
        <v>0</v>
      </c>
      <c r="BG1656" s="14">
        <v>0</v>
      </c>
      <c r="BH1656" s="22">
        <v>406</v>
      </c>
      <c r="BI1656" s="23">
        <v>4.6559899999999974</v>
      </c>
      <c r="BJ1656" s="23">
        <v>6.1454695460000046</v>
      </c>
      <c r="BK1656" s="14">
        <v>3.1103188541708837</v>
      </c>
      <c r="BL1656" t="s">
        <v>571</v>
      </c>
    </row>
    <row r="1657" spans="1:64">
      <c r="A1657" t="s">
        <v>2593</v>
      </c>
      <c r="B1657" t="s">
        <v>2588</v>
      </c>
      <c r="C1657" t="s">
        <v>571</v>
      </c>
      <c r="D1657" t="s">
        <v>942</v>
      </c>
      <c r="E1657">
        <v>2019</v>
      </c>
      <c r="F1657" s="23">
        <v>53.26</v>
      </c>
      <c r="G1657" s="23">
        <v>16.55</v>
      </c>
      <c r="H1657" s="22">
        <v>25161</v>
      </c>
      <c r="I1657" s="34">
        <v>201.55486213388082</v>
      </c>
      <c r="J1657" s="22">
        <v>0</v>
      </c>
      <c r="K1657" s="22">
        <v>0</v>
      </c>
      <c r="L1657" s="23">
        <v>0</v>
      </c>
      <c r="M1657" s="23">
        <v>0</v>
      </c>
      <c r="N1657" s="23">
        <v>0</v>
      </c>
      <c r="O1657" s="14">
        <v>0</v>
      </c>
      <c r="P1657" s="22">
        <v>0</v>
      </c>
      <c r="Q1657" s="22">
        <v>0</v>
      </c>
      <c r="R1657" s="23">
        <v>0</v>
      </c>
      <c r="S1657" s="23">
        <v>0</v>
      </c>
      <c r="T1657" s="23">
        <v>0</v>
      </c>
      <c r="U1657" s="14">
        <v>0</v>
      </c>
      <c r="V1657" s="22">
        <v>0</v>
      </c>
      <c r="W1657" s="22">
        <v>0</v>
      </c>
      <c r="X1657" s="23">
        <v>0</v>
      </c>
      <c r="Y1657" s="23">
        <v>0</v>
      </c>
      <c r="Z1657" s="23">
        <v>0</v>
      </c>
      <c r="AA1657" s="14">
        <v>0</v>
      </c>
      <c r="AB1657" s="22">
        <v>2</v>
      </c>
      <c r="AC1657" s="22">
        <v>2</v>
      </c>
      <c r="AD1657" s="23">
        <v>378.1144935622317</v>
      </c>
      <c r="AE1657" s="23">
        <v>0.3781144935622317</v>
      </c>
      <c r="AF1657" s="23">
        <v>0.52860406199999999</v>
      </c>
      <c r="AG1657" s="14">
        <v>0.26226311605863417</v>
      </c>
      <c r="AH1657" s="22">
        <v>0</v>
      </c>
      <c r="AI1657" s="23">
        <v>0</v>
      </c>
      <c r="AJ1657" s="23">
        <v>0</v>
      </c>
      <c r="AK1657" s="23">
        <v>0</v>
      </c>
      <c r="AL1657" s="14">
        <v>0</v>
      </c>
      <c r="AM1657" s="22">
        <v>445</v>
      </c>
      <c r="AN1657" s="23">
        <v>5041.0769999999993</v>
      </c>
      <c r="AO1657" s="23">
        <v>5.0410769999999969</v>
      </c>
      <c r="AP1657" s="23">
        <v>4.476476376000007</v>
      </c>
      <c r="AQ1657" s="14">
        <v>2.22097166429384</v>
      </c>
      <c r="AR1657" s="22">
        <v>445</v>
      </c>
      <c r="AS1657" s="23">
        <v>5041.0769999999993</v>
      </c>
      <c r="AT1657" s="23">
        <v>5.0410769999999969</v>
      </c>
      <c r="AU1657" s="23">
        <v>4.476476376000007</v>
      </c>
      <c r="AV1657" s="14">
        <v>2.22097166429384</v>
      </c>
      <c r="AW1657" s="22">
        <v>2</v>
      </c>
      <c r="AX1657" s="22" t="s">
        <v>782</v>
      </c>
      <c r="AY1657" s="23">
        <v>720</v>
      </c>
      <c r="AZ1657" s="23">
        <v>0.72</v>
      </c>
      <c r="BA1657" s="23">
        <v>2.1176599999999999</v>
      </c>
      <c r="BB1657" s="14">
        <v>1.0506618285364733</v>
      </c>
      <c r="BC1657" s="22">
        <v>0</v>
      </c>
      <c r="BD1657" s="23">
        <v>0</v>
      </c>
      <c r="BE1657" s="23">
        <v>0</v>
      </c>
      <c r="BF1657" s="23">
        <v>0</v>
      </c>
      <c r="BG1657" s="14">
        <v>0</v>
      </c>
      <c r="BH1657" s="22">
        <v>449</v>
      </c>
      <c r="BI1657" s="23">
        <v>6.1391914935622287</v>
      </c>
      <c r="BJ1657" s="23">
        <v>7.1227404380000072</v>
      </c>
      <c r="BK1657" s="14">
        <v>3.5338966088889472</v>
      </c>
      <c r="BL1657" t="s">
        <v>571</v>
      </c>
    </row>
    <row r="1658" spans="1:64">
      <c r="A1658" t="s">
        <v>2594</v>
      </c>
      <c r="B1658" t="s">
        <v>2588</v>
      </c>
      <c r="C1658" t="s">
        <v>571</v>
      </c>
      <c r="D1658" t="s">
        <v>942</v>
      </c>
      <c r="E1658">
        <v>2020</v>
      </c>
      <c r="F1658" s="23">
        <v>53.26</v>
      </c>
      <c r="G1658" s="23">
        <v>16.55</v>
      </c>
      <c r="H1658" s="22">
        <v>25199</v>
      </c>
      <c r="I1658" s="34">
        <v>202.60260715745352</v>
      </c>
      <c r="J1658" s="22">
        <v>0</v>
      </c>
      <c r="K1658" s="22">
        <v>0</v>
      </c>
      <c r="L1658" s="23">
        <v>0</v>
      </c>
      <c r="M1658" s="23">
        <v>0</v>
      </c>
      <c r="N1658" s="23">
        <v>0</v>
      </c>
      <c r="O1658" s="14">
        <v>0</v>
      </c>
      <c r="P1658" s="22">
        <v>0</v>
      </c>
      <c r="Q1658" s="22">
        <v>0</v>
      </c>
      <c r="R1658" s="23">
        <v>0</v>
      </c>
      <c r="S1658" s="23">
        <v>0</v>
      </c>
      <c r="T1658" s="23">
        <v>0</v>
      </c>
      <c r="U1658" s="14">
        <v>0</v>
      </c>
      <c r="V1658" s="22">
        <v>0</v>
      </c>
      <c r="W1658" s="22">
        <v>0</v>
      </c>
      <c r="X1658" s="23">
        <v>0</v>
      </c>
      <c r="Y1658" s="23">
        <v>0</v>
      </c>
      <c r="Z1658" s="23">
        <v>0</v>
      </c>
      <c r="AA1658" s="14">
        <v>0</v>
      </c>
      <c r="AB1658" s="22">
        <v>2</v>
      </c>
      <c r="AC1658" s="22">
        <v>2</v>
      </c>
      <c r="AD1658" s="23">
        <v>389.60963519313304</v>
      </c>
      <c r="AE1658" s="23">
        <v>0.38960963519313302</v>
      </c>
      <c r="AF1658" s="23">
        <v>0.54467427000000002</v>
      </c>
      <c r="AG1658" s="14">
        <v>0.26883872702423023</v>
      </c>
      <c r="AH1658" s="22">
        <v>0</v>
      </c>
      <c r="AI1658" s="23">
        <v>0</v>
      </c>
      <c r="AJ1658" s="23">
        <v>0</v>
      </c>
      <c r="AK1658" s="23">
        <v>0</v>
      </c>
      <c r="AL1658" s="14">
        <v>0</v>
      </c>
      <c r="AM1658" s="22">
        <v>533</v>
      </c>
      <c r="AN1658" s="23">
        <v>5953.2569999999951</v>
      </c>
      <c r="AO1658" s="23">
        <v>5.9532570000000034</v>
      </c>
      <c r="AP1658" s="23">
        <v>5.2864922160000019</v>
      </c>
      <c r="AQ1658" s="14">
        <v>2.6092913068446255</v>
      </c>
      <c r="AR1658" s="22">
        <v>533</v>
      </c>
      <c r="AS1658" s="23">
        <v>5953.2569999999951</v>
      </c>
      <c r="AT1658" s="23">
        <v>5.9532570000000034</v>
      </c>
      <c r="AU1658" s="23">
        <v>5.2864922160000019</v>
      </c>
      <c r="AV1658" s="14">
        <v>2.6092913068446255</v>
      </c>
      <c r="AW1658" s="22">
        <v>2</v>
      </c>
      <c r="AX1658" s="22">
        <v>2</v>
      </c>
      <c r="AY1658" s="23">
        <v>720</v>
      </c>
      <c r="AZ1658" s="23">
        <v>0.72</v>
      </c>
      <c r="BA1658" s="23">
        <v>0.68696599999999997</v>
      </c>
      <c r="BB1658" s="14">
        <v>0.33907066134944713</v>
      </c>
      <c r="BC1658" s="22">
        <v>0</v>
      </c>
      <c r="BD1658" s="23">
        <v>0</v>
      </c>
      <c r="BE1658" s="23">
        <v>0</v>
      </c>
      <c r="BF1658" s="23">
        <v>0</v>
      </c>
      <c r="BG1658" s="14">
        <v>0</v>
      </c>
      <c r="BH1658" s="22">
        <v>537</v>
      </c>
      <c r="BI1658" s="23">
        <v>7.062866635193136</v>
      </c>
      <c r="BJ1658" s="23">
        <v>6.5181324860000016</v>
      </c>
      <c r="BK1658" s="14">
        <v>3.217200695218303</v>
      </c>
      <c r="BL1658" t="s">
        <v>571</v>
      </c>
    </row>
    <row r="1659" spans="1:64">
      <c r="A1659" t="s">
        <v>2595</v>
      </c>
      <c r="B1659" t="s">
        <v>2588</v>
      </c>
      <c r="C1659" t="s">
        <v>571</v>
      </c>
      <c r="D1659" t="s">
        <v>942</v>
      </c>
      <c r="E1659">
        <v>2021</v>
      </c>
      <c r="F1659" s="23">
        <v>53.26</v>
      </c>
      <c r="G1659" s="23">
        <v>16.579999999999998</v>
      </c>
      <c r="H1659" s="22">
        <v>25088</v>
      </c>
      <c r="I1659" s="34">
        <v>188.93</v>
      </c>
      <c r="J1659" s="22">
        <v>0</v>
      </c>
      <c r="K1659" s="22">
        <v>0</v>
      </c>
      <c r="L1659" s="23">
        <v>0</v>
      </c>
      <c r="M1659" s="23">
        <v>0</v>
      </c>
      <c r="N1659" s="23">
        <v>0</v>
      </c>
      <c r="O1659" s="14">
        <v>0</v>
      </c>
      <c r="P1659" s="22">
        <v>0</v>
      </c>
      <c r="Q1659" s="22">
        <v>0</v>
      </c>
      <c r="R1659" s="23">
        <v>0</v>
      </c>
      <c r="S1659" s="23">
        <v>0</v>
      </c>
      <c r="T1659" s="23">
        <v>0</v>
      </c>
      <c r="U1659" s="14">
        <v>0</v>
      </c>
      <c r="V1659" s="22">
        <v>0</v>
      </c>
      <c r="W1659" s="22">
        <v>0</v>
      </c>
      <c r="X1659" s="23">
        <v>0</v>
      </c>
      <c r="Y1659" s="23">
        <v>0</v>
      </c>
      <c r="Z1659" s="23">
        <v>0</v>
      </c>
      <c r="AA1659" s="14">
        <v>0</v>
      </c>
      <c r="AB1659" s="22">
        <v>2</v>
      </c>
      <c r="AC1659" s="22">
        <v>2</v>
      </c>
      <c r="AD1659" s="23">
        <v>404.88576819999997</v>
      </c>
      <c r="AE1659" s="23">
        <v>0.40488576799999998</v>
      </c>
      <c r="AF1659" s="23">
        <v>0.56603030399999998</v>
      </c>
      <c r="AG1659" s="14">
        <v>0.3</v>
      </c>
      <c r="AH1659" s="22">
        <v>0</v>
      </c>
      <c r="AI1659" s="23">
        <v>0</v>
      </c>
      <c r="AJ1659" s="23">
        <v>0</v>
      </c>
      <c r="AK1659" s="23">
        <v>0</v>
      </c>
      <c r="AL1659" s="14">
        <v>0</v>
      </c>
      <c r="AM1659" s="22">
        <v>636</v>
      </c>
      <c r="AN1659" s="23">
        <v>7279.3320000000003</v>
      </c>
      <c r="AO1659" s="23">
        <v>7.2793320000000001</v>
      </c>
      <c r="AP1659" s="23">
        <v>6.5137130609999998</v>
      </c>
      <c r="AQ1659" s="14">
        <v>3.45</v>
      </c>
      <c r="AR1659" s="22">
        <v>636</v>
      </c>
      <c r="AS1659" s="23">
        <v>7279.3320000000003</v>
      </c>
      <c r="AT1659" s="23">
        <v>7.2793320000000001</v>
      </c>
      <c r="AU1659" s="23">
        <v>6.5137130609999998</v>
      </c>
      <c r="AV1659" s="14">
        <v>3.45</v>
      </c>
      <c r="AW1659" s="22">
        <v>2</v>
      </c>
      <c r="AX1659" s="22">
        <v>2</v>
      </c>
      <c r="AY1659" s="23">
        <v>230</v>
      </c>
      <c r="AZ1659" s="23">
        <v>0.23</v>
      </c>
      <c r="BA1659" s="23">
        <v>0.94496000000000002</v>
      </c>
      <c r="BB1659" s="14">
        <v>0.5</v>
      </c>
      <c r="BC1659" s="22">
        <v>0</v>
      </c>
      <c r="BD1659" s="23">
        <v>0</v>
      </c>
      <c r="BE1659" s="23">
        <v>0</v>
      </c>
      <c r="BF1659" s="23">
        <v>0</v>
      </c>
      <c r="BG1659" s="14">
        <v>0</v>
      </c>
      <c r="BH1659" s="22">
        <v>640</v>
      </c>
      <c r="BI1659" s="23">
        <v>7.91</v>
      </c>
      <c r="BJ1659" s="23">
        <v>8.02</v>
      </c>
      <c r="BK1659" s="14">
        <v>4.25</v>
      </c>
      <c r="BL1659" t="s">
        <v>571</v>
      </c>
    </row>
    <row r="1660" spans="1:64">
      <c r="A1660" t="s">
        <v>2596</v>
      </c>
      <c r="B1660" t="s">
        <v>2588</v>
      </c>
      <c r="C1660" t="s">
        <v>571</v>
      </c>
      <c r="D1660" s="111" t="s">
        <v>942</v>
      </c>
      <c r="E1660" s="110">
        <v>2022</v>
      </c>
      <c r="F1660" s="23"/>
      <c r="G1660" s="23"/>
      <c r="H1660" s="22">
        <v>25314</v>
      </c>
      <c r="I1660" s="34">
        <v>183.46418126321038</v>
      </c>
      <c r="J1660" s="22">
        <v>0</v>
      </c>
      <c r="K1660" s="22">
        <v>0</v>
      </c>
      <c r="L1660" s="23">
        <v>0</v>
      </c>
      <c r="M1660" s="23">
        <v>0</v>
      </c>
      <c r="N1660" s="23">
        <v>0</v>
      </c>
      <c r="O1660" s="14">
        <v>0</v>
      </c>
      <c r="P1660" s="22">
        <v>0</v>
      </c>
      <c r="Q1660" s="22">
        <v>0</v>
      </c>
      <c r="R1660" s="23">
        <v>0</v>
      </c>
      <c r="S1660" s="23">
        <v>0</v>
      </c>
      <c r="T1660" s="23">
        <v>0</v>
      </c>
      <c r="U1660" s="14">
        <v>0</v>
      </c>
      <c r="V1660" s="22">
        <v>0</v>
      </c>
      <c r="W1660" s="22">
        <v>0</v>
      </c>
      <c r="X1660" s="23">
        <v>0</v>
      </c>
      <c r="Y1660" s="23">
        <v>0</v>
      </c>
      <c r="Z1660" s="23">
        <v>0</v>
      </c>
      <c r="AA1660" s="14">
        <v>0</v>
      </c>
      <c r="AB1660" s="22">
        <v>2</v>
      </c>
      <c r="AC1660" s="22">
        <v>2</v>
      </c>
      <c r="AD1660" s="23">
        <v>130</v>
      </c>
      <c r="AE1660" s="23">
        <v>0.13</v>
      </c>
      <c r="AF1660" s="23">
        <v>0.56603030399999998</v>
      </c>
      <c r="AG1660" s="14">
        <v>0.30852360395511419</v>
      </c>
      <c r="AH1660" s="22">
        <v>1</v>
      </c>
      <c r="AI1660" s="23">
        <v>82.88</v>
      </c>
      <c r="AJ1660" s="23">
        <v>8.2879999999999995E-2</v>
      </c>
      <c r="AK1660" s="23">
        <v>8.4899281544394301E-2</v>
      </c>
      <c r="AL1660" s="14">
        <v>4.6275671338042779E-2</v>
      </c>
      <c r="AM1660" s="22">
        <v>792</v>
      </c>
      <c r="AN1660" s="23">
        <v>8754.3919999999889</v>
      </c>
      <c r="AO1660" s="23">
        <v>8.7543920000000135</v>
      </c>
      <c r="AP1660" s="23">
        <v>8.9676832909989521</v>
      </c>
      <c r="AQ1660" s="14">
        <v>4.8879749874081933</v>
      </c>
      <c r="AR1660" s="22">
        <v>793</v>
      </c>
      <c r="AS1660" s="23">
        <v>8837.2719999999899</v>
      </c>
      <c r="AT1660" s="23">
        <v>8.8372720000000093</v>
      </c>
      <c r="AU1660" s="23">
        <v>9.0525825725433453</v>
      </c>
      <c r="AV1660" s="14">
        <v>4.9342506587462349</v>
      </c>
      <c r="AW1660" s="22">
        <v>2</v>
      </c>
      <c r="AX1660" s="22">
        <v>2</v>
      </c>
      <c r="AY1660" s="23">
        <v>230</v>
      </c>
      <c r="AZ1660" s="23">
        <v>0.23</v>
      </c>
      <c r="BA1660" s="23">
        <v>0.94496000000000002</v>
      </c>
      <c r="BB1660" s="14">
        <v>0.5150651170673447</v>
      </c>
      <c r="BC1660" s="22">
        <v>0</v>
      </c>
      <c r="BD1660" s="23">
        <v>0</v>
      </c>
      <c r="BE1660" s="23">
        <v>0</v>
      </c>
      <c r="BF1660" s="23">
        <v>0</v>
      </c>
      <c r="BG1660" s="14">
        <v>0</v>
      </c>
      <c r="BH1660" s="22">
        <v>797</v>
      </c>
      <c r="BI1660" s="23">
        <v>9.1972720000000106</v>
      </c>
      <c r="BJ1660" s="23">
        <v>10.563572876543345</v>
      </c>
      <c r="BK1660" s="14">
        <v>5.7578393797686944</v>
      </c>
      <c r="BL1660" t="s">
        <v>571</v>
      </c>
    </row>
    <row r="1661" spans="1:64">
      <c r="A1661" t="s">
        <v>2597</v>
      </c>
      <c r="B1661" t="s">
        <v>2588</v>
      </c>
      <c r="C1661" t="s">
        <v>571</v>
      </c>
      <c r="D1661" t="s">
        <v>942</v>
      </c>
      <c r="E1661">
        <v>2023</v>
      </c>
      <c r="F1661">
        <v>53.26</v>
      </c>
      <c r="G1661">
        <v>16.62</v>
      </c>
      <c r="H1661">
        <v>25106</v>
      </c>
      <c r="I1661">
        <v>183.46418126321038</v>
      </c>
      <c r="J1661">
        <v>0</v>
      </c>
      <c r="K1661">
        <v>0</v>
      </c>
      <c r="L1661">
        <v>0</v>
      </c>
      <c r="M1661">
        <v>0</v>
      </c>
      <c r="N1661">
        <v>0</v>
      </c>
      <c r="O1661">
        <v>0</v>
      </c>
      <c r="P1661">
        <v>0</v>
      </c>
      <c r="Q1661">
        <v>0</v>
      </c>
      <c r="R1661">
        <v>0</v>
      </c>
      <c r="S1661">
        <v>0</v>
      </c>
      <c r="T1661">
        <v>0</v>
      </c>
      <c r="U1661">
        <v>0</v>
      </c>
      <c r="V1661">
        <v>0</v>
      </c>
      <c r="W1661">
        <v>0</v>
      </c>
      <c r="X1661">
        <v>0</v>
      </c>
      <c r="Y1661">
        <v>0</v>
      </c>
      <c r="Z1661">
        <v>0</v>
      </c>
      <c r="AA1661">
        <v>0</v>
      </c>
      <c r="AB1661">
        <v>2</v>
      </c>
      <c r="AC1661">
        <v>2</v>
      </c>
      <c r="AD1661">
        <v>130</v>
      </c>
      <c r="AE1661">
        <v>0.13</v>
      </c>
      <c r="AF1661">
        <v>0.53416559699999999</v>
      </c>
      <c r="AG1661">
        <v>0.29115525075363302</v>
      </c>
      <c r="AH1661">
        <v>1</v>
      </c>
      <c r="AI1661">
        <v>82.88</v>
      </c>
      <c r="AJ1661">
        <v>8.2879999999999995E-2</v>
      </c>
      <c r="AK1661">
        <v>7.7740000000000004E-2</v>
      </c>
      <c r="AL1661">
        <v>4.5770999999999999E-2</v>
      </c>
      <c r="AM1661">
        <v>1111</v>
      </c>
      <c r="AN1661">
        <v>12638.072</v>
      </c>
      <c r="AO1661">
        <v>12.638071999999999</v>
      </c>
      <c r="AP1661">
        <v>11.85435</v>
      </c>
      <c r="AQ1661">
        <v>6.4613974882611727</v>
      </c>
      <c r="AR1661">
        <v>1169</v>
      </c>
      <c r="AS1661">
        <v>12764.511999999901</v>
      </c>
      <c r="AT1661">
        <v>12.764512</v>
      </c>
      <c r="AU1661">
        <v>11.9729493248672</v>
      </c>
      <c r="AV1661">
        <v>6.5260418913542475</v>
      </c>
      <c r="AW1661">
        <v>2</v>
      </c>
      <c r="AX1661">
        <v>2</v>
      </c>
      <c r="AY1661">
        <v>222</v>
      </c>
      <c r="AZ1661">
        <v>0.222</v>
      </c>
      <c r="BA1661">
        <v>0.94496000000000002</v>
      </c>
      <c r="BB1661">
        <v>0.5150651170673447</v>
      </c>
      <c r="BC1661">
        <v>0</v>
      </c>
      <c r="BD1661">
        <v>0</v>
      </c>
      <c r="BE1661">
        <v>0</v>
      </c>
      <c r="BF1661">
        <v>0</v>
      </c>
      <c r="BG1661">
        <v>0</v>
      </c>
      <c r="BH1661">
        <v>1173</v>
      </c>
      <c r="BI1661">
        <v>13.116512</v>
      </c>
      <c r="BJ1661">
        <v>13.452074921867199</v>
      </c>
      <c r="BK1661">
        <v>7.3322622591752253</v>
      </c>
      <c r="BL1661" t="s">
        <v>571</v>
      </c>
    </row>
    <row r="1662" spans="1:64">
      <c r="A1662" t="s">
        <v>2598</v>
      </c>
      <c r="B1662" t="s">
        <v>2588</v>
      </c>
      <c r="C1662" t="s">
        <v>571</v>
      </c>
      <c r="D1662" t="s">
        <v>942</v>
      </c>
      <c r="E1662">
        <v>2024</v>
      </c>
      <c r="F1662">
        <v>53.26</v>
      </c>
      <c r="G1662">
        <v>16.63</v>
      </c>
      <c r="H1662">
        <v>25164</v>
      </c>
      <c r="I1662">
        <v>172.55201779889586</v>
      </c>
      <c r="J1662">
        <v>0</v>
      </c>
      <c r="K1662">
        <v>0</v>
      </c>
      <c r="L1662">
        <v>0</v>
      </c>
      <c r="M1662">
        <v>0</v>
      </c>
      <c r="N1662">
        <v>0</v>
      </c>
      <c r="O1662">
        <v>0</v>
      </c>
      <c r="P1662">
        <v>0</v>
      </c>
      <c r="Q1662">
        <v>0</v>
      </c>
      <c r="R1662">
        <v>0</v>
      </c>
      <c r="S1662">
        <v>0</v>
      </c>
      <c r="T1662">
        <v>0</v>
      </c>
      <c r="U1662">
        <v>0</v>
      </c>
      <c r="V1662">
        <v>0</v>
      </c>
      <c r="W1662">
        <v>0</v>
      </c>
      <c r="X1662">
        <v>0</v>
      </c>
      <c r="Y1662">
        <v>0</v>
      </c>
      <c r="Z1662">
        <v>0</v>
      </c>
      <c r="AA1662">
        <v>0</v>
      </c>
      <c r="AB1662">
        <v>2</v>
      </c>
      <c r="AC1662">
        <v>2</v>
      </c>
      <c r="AD1662">
        <v>130</v>
      </c>
      <c r="AE1662">
        <v>0.13</v>
      </c>
      <c r="AF1662">
        <v>0.62572570199999999</v>
      </c>
      <c r="AG1662">
        <v>0.36263018536779112</v>
      </c>
      <c r="AH1662">
        <v>3</v>
      </c>
      <c r="AI1662">
        <v>92.949999999999989</v>
      </c>
      <c r="AJ1662">
        <v>9.2949999999999991E-2</v>
      </c>
      <c r="AK1662">
        <v>8.3835677161064395E-2</v>
      </c>
      <c r="AL1662">
        <v>4.858574140742436E-2</v>
      </c>
      <c r="AM1662">
        <v>1323</v>
      </c>
      <c r="AN1662">
        <v>16273.034999999983</v>
      </c>
      <c r="AO1662">
        <v>16.273034999999997</v>
      </c>
      <c r="AP1662">
        <v>14.677363191938664</v>
      </c>
      <c r="AQ1662">
        <v>8.5060513224740646</v>
      </c>
      <c r="AR1662">
        <v>1545</v>
      </c>
      <c r="AS1662">
        <v>16578.52599999994</v>
      </c>
      <c r="AT1662">
        <v>16.578526000000053</v>
      </c>
      <c r="AU1662">
        <v>14.952898908470237</v>
      </c>
      <c r="AV1662">
        <v>8.6657340199274788</v>
      </c>
      <c r="AW1662">
        <v>2</v>
      </c>
      <c r="AX1662">
        <v>2</v>
      </c>
      <c r="AY1662">
        <v>222</v>
      </c>
      <c r="AZ1662">
        <v>0.222</v>
      </c>
      <c r="BA1662">
        <v>0.94496000000000002</v>
      </c>
      <c r="BB1662">
        <v>0.54763775703934225</v>
      </c>
      <c r="BC1662">
        <v>0</v>
      </c>
      <c r="BD1662">
        <v>0</v>
      </c>
      <c r="BE1662">
        <v>0</v>
      </c>
      <c r="BF1662">
        <v>0</v>
      </c>
      <c r="BG1662">
        <v>0</v>
      </c>
      <c r="BH1662">
        <v>1549</v>
      </c>
      <c r="BI1662">
        <v>16.930526000000054</v>
      </c>
      <c r="BJ1662">
        <v>16.523584610470238</v>
      </c>
      <c r="BK1662">
        <v>9.5760019623346118</v>
      </c>
      <c r="BL1662" t="s">
        <v>571</v>
      </c>
    </row>
    <row r="1663" spans="1:64">
      <c r="A1663" t="s">
        <v>2599</v>
      </c>
      <c r="B1663" t="s">
        <v>2600</v>
      </c>
      <c r="C1663" t="s">
        <v>572</v>
      </c>
      <c r="D1663" t="s">
        <v>942</v>
      </c>
      <c r="E1663">
        <v>2012</v>
      </c>
      <c r="F1663" s="23">
        <v>118.3</v>
      </c>
      <c r="G1663" s="23">
        <v>14.66</v>
      </c>
      <c r="H1663" s="22">
        <v>21392</v>
      </c>
      <c r="I1663" s="34">
        <v>185.56786400000001</v>
      </c>
      <c r="J1663" s="22">
        <v>0</v>
      </c>
      <c r="K1663" s="22" t="s">
        <v>782</v>
      </c>
      <c r="L1663" s="23">
        <v>0</v>
      </c>
      <c r="M1663" s="23">
        <v>0</v>
      </c>
      <c r="N1663" s="23">
        <v>0</v>
      </c>
      <c r="O1663" s="14">
        <v>0</v>
      </c>
      <c r="P1663" s="22">
        <v>0</v>
      </c>
      <c r="Q1663" s="22" t="s">
        <v>782</v>
      </c>
      <c r="R1663" s="23">
        <v>0</v>
      </c>
      <c r="S1663" s="23">
        <v>0</v>
      </c>
      <c r="T1663" s="23">
        <v>0</v>
      </c>
      <c r="U1663" s="14">
        <v>0</v>
      </c>
      <c r="V1663" s="22">
        <v>0</v>
      </c>
      <c r="W1663" s="22" t="s">
        <v>782</v>
      </c>
      <c r="X1663" s="23">
        <v>0</v>
      </c>
      <c r="Y1663" s="23">
        <v>0</v>
      </c>
      <c r="Z1663" s="23">
        <v>0</v>
      </c>
      <c r="AA1663" s="14">
        <v>0</v>
      </c>
      <c r="AB1663" s="22">
        <v>0</v>
      </c>
      <c r="AC1663" s="22" t="s">
        <v>782</v>
      </c>
      <c r="AD1663" s="23">
        <v>0</v>
      </c>
      <c r="AE1663" s="23">
        <v>0</v>
      </c>
      <c r="AF1663" s="23">
        <v>0</v>
      </c>
      <c r="AG1663" s="14">
        <v>0</v>
      </c>
      <c r="AH1663" s="22" t="s">
        <v>782</v>
      </c>
      <c r="AI1663" s="23" t="s">
        <v>782</v>
      </c>
      <c r="AJ1663" s="23" t="s">
        <v>782</v>
      </c>
      <c r="AK1663" s="23" t="s">
        <v>782</v>
      </c>
      <c r="AL1663" s="14" t="s">
        <v>782</v>
      </c>
      <c r="AM1663" s="22" t="s">
        <v>782</v>
      </c>
      <c r="AN1663" s="23" t="s">
        <v>782</v>
      </c>
      <c r="AO1663" s="23" t="s">
        <v>782</v>
      </c>
      <c r="AP1663" s="23" t="s">
        <v>782</v>
      </c>
      <c r="AQ1663" s="14" t="s">
        <v>782</v>
      </c>
      <c r="AR1663" s="22">
        <v>403</v>
      </c>
      <c r="AS1663" s="23">
        <v>6357.3550000000005</v>
      </c>
      <c r="AT1663" s="23">
        <v>6.3573550000000001</v>
      </c>
      <c r="AU1663" s="23">
        <v>5.3207800000000001</v>
      </c>
      <c r="AV1663" s="14">
        <v>2.867296031386124</v>
      </c>
      <c r="AW1663" s="22">
        <v>2</v>
      </c>
      <c r="AX1663" s="22" t="s">
        <v>782</v>
      </c>
      <c r="AY1663" s="23">
        <v>153</v>
      </c>
      <c r="AZ1663" s="23">
        <v>0.153</v>
      </c>
      <c r="BA1663" s="23">
        <v>0.35482200000000003</v>
      </c>
      <c r="BB1663" s="14">
        <v>0.19120875368808471</v>
      </c>
      <c r="BC1663" s="22">
        <v>3</v>
      </c>
      <c r="BD1663" s="23">
        <v>2400</v>
      </c>
      <c r="BE1663" s="23">
        <v>2.4</v>
      </c>
      <c r="BF1663" s="23">
        <v>3.8327999999999998</v>
      </c>
      <c r="BG1663" s="14">
        <v>2.065443831373734</v>
      </c>
      <c r="BH1663" s="22">
        <v>408</v>
      </c>
      <c r="BI1663" s="23">
        <v>8.9103549999999991</v>
      </c>
      <c r="BJ1663" s="23">
        <v>9.5084019999999985</v>
      </c>
      <c r="BK1663" s="14">
        <v>5.1239486164479429</v>
      </c>
      <c r="BL1663" t="s">
        <v>572</v>
      </c>
    </row>
    <row r="1664" spans="1:64">
      <c r="A1664" t="s">
        <v>2601</v>
      </c>
      <c r="B1664" t="s">
        <v>2600</v>
      </c>
      <c r="C1664" t="s">
        <v>572</v>
      </c>
      <c r="D1664" t="s">
        <v>942</v>
      </c>
      <c r="E1664">
        <v>2015</v>
      </c>
      <c r="F1664" s="23">
        <v>118.3</v>
      </c>
      <c r="G1664" s="23">
        <v>14.62</v>
      </c>
      <c r="H1664" s="22">
        <v>21481</v>
      </c>
      <c r="I1664" s="34">
        <v>173.81101975961352</v>
      </c>
      <c r="J1664" s="13">
        <v>2</v>
      </c>
      <c r="K1664" s="13">
        <v>2</v>
      </c>
      <c r="L1664" s="19">
        <v>225</v>
      </c>
      <c r="M1664" s="35">
        <v>0.22500000000000001</v>
      </c>
      <c r="N1664" s="19">
        <v>1.345804870916175</v>
      </c>
      <c r="O1664" s="17">
        <v>0.77429202865127211</v>
      </c>
      <c r="P1664" s="36">
        <v>0</v>
      </c>
      <c r="Q1664" s="37">
        <v>0</v>
      </c>
      <c r="R1664" s="38">
        <v>0</v>
      </c>
      <c r="S1664" s="27">
        <v>0</v>
      </c>
      <c r="T1664" s="23">
        <v>0</v>
      </c>
      <c r="U1664" s="17">
        <v>0</v>
      </c>
      <c r="V1664" s="22">
        <v>0</v>
      </c>
      <c r="W1664" s="22">
        <v>0</v>
      </c>
      <c r="X1664" s="23">
        <v>0</v>
      </c>
      <c r="Y1664" s="27">
        <v>0</v>
      </c>
      <c r="Z1664" s="27">
        <v>0</v>
      </c>
      <c r="AA1664" s="14">
        <v>0</v>
      </c>
      <c r="AB1664" s="39">
        <v>0</v>
      </c>
      <c r="AC1664" s="22" t="s">
        <v>782</v>
      </c>
      <c r="AD1664" s="23">
        <v>0</v>
      </c>
      <c r="AE1664" s="23">
        <v>0</v>
      </c>
      <c r="AF1664" s="23">
        <v>0</v>
      </c>
      <c r="AG1664" s="14">
        <v>0</v>
      </c>
      <c r="AH1664" s="22" t="s">
        <v>782</v>
      </c>
      <c r="AI1664" s="23" t="s">
        <v>782</v>
      </c>
      <c r="AJ1664" s="23" t="s">
        <v>782</v>
      </c>
      <c r="AK1664" s="23" t="s">
        <v>782</v>
      </c>
      <c r="AL1664" s="14" t="s">
        <v>782</v>
      </c>
      <c r="AM1664" s="22" t="s">
        <v>782</v>
      </c>
      <c r="AN1664" s="23" t="s">
        <v>782</v>
      </c>
      <c r="AO1664" s="23" t="s">
        <v>782</v>
      </c>
      <c r="AP1664" s="23" t="s">
        <v>782</v>
      </c>
      <c r="AQ1664" s="14" t="s">
        <v>782</v>
      </c>
      <c r="AR1664" s="40">
        <v>489</v>
      </c>
      <c r="AS1664" s="41">
        <v>7761.6650000000027</v>
      </c>
      <c r="AT1664" s="23">
        <v>7.7616650000000025</v>
      </c>
      <c r="AU1664" s="23">
        <v>6.8936219052978904</v>
      </c>
      <c r="AV1664" s="14">
        <v>3.9661592888828348</v>
      </c>
      <c r="AW1664" s="22">
        <v>2</v>
      </c>
      <c r="AX1664" s="22" t="s">
        <v>782</v>
      </c>
      <c r="AY1664" s="23">
        <v>153</v>
      </c>
      <c r="AZ1664" s="23">
        <v>0.153</v>
      </c>
      <c r="BA1664" s="23">
        <v>0.39867885555903532</v>
      </c>
      <c r="BB1664" s="14">
        <v>0.22937490160889773</v>
      </c>
      <c r="BC1664" s="42">
        <v>3</v>
      </c>
      <c r="BD1664" s="43">
        <v>2400</v>
      </c>
      <c r="BE1664" s="44">
        <v>2.4</v>
      </c>
      <c r="BF1664" s="23">
        <v>3.8088000000000002</v>
      </c>
      <c r="BG1664" s="14">
        <v>2.1913455230098173</v>
      </c>
      <c r="BH1664" s="22">
        <v>496</v>
      </c>
      <c r="BI1664" s="23">
        <v>10.539665000000001</v>
      </c>
      <c r="BJ1664" s="23">
        <v>12.446905631773102</v>
      </c>
      <c r="BK1664" s="14">
        <v>7.1611717421528223</v>
      </c>
      <c r="BL1664" t="s">
        <v>572</v>
      </c>
    </row>
    <row r="1665" spans="1:64">
      <c r="A1665" t="s">
        <v>2602</v>
      </c>
      <c r="B1665" t="s">
        <v>2600</v>
      </c>
      <c r="C1665" t="s">
        <v>572</v>
      </c>
      <c r="D1665" t="s">
        <v>942</v>
      </c>
      <c r="E1665">
        <v>2016</v>
      </c>
      <c r="F1665" s="23">
        <v>118.3</v>
      </c>
      <c r="G1665" s="23">
        <v>14.77</v>
      </c>
      <c r="H1665" s="22">
        <v>21372</v>
      </c>
      <c r="I1665" s="34">
        <v>182.64033907556885</v>
      </c>
      <c r="J1665" s="13">
        <v>2</v>
      </c>
      <c r="K1665" s="13">
        <v>2</v>
      </c>
      <c r="L1665" s="19">
        <v>225</v>
      </c>
      <c r="M1665" s="35">
        <v>0.22500000000000001</v>
      </c>
      <c r="N1665" s="19">
        <v>1.3457250000000001</v>
      </c>
      <c r="O1665" s="17">
        <v>0.73681696322475398</v>
      </c>
      <c r="P1665" s="13">
        <v>0</v>
      </c>
      <c r="Q1665" s="13">
        <v>0</v>
      </c>
      <c r="R1665" s="19">
        <v>0</v>
      </c>
      <c r="S1665" s="27">
        <v>0</v>
      </c>
      <c r="T1665" s="19">
        <v>0</v>
      </c>
      <c r="U1665" s="17">
        <v>0</v>
      </c>
      <c r="V1665" s="13">
        <v>0</v>
      </c>
      <c r="W1665" s="13">
        <v>0</v>
      </c>
      <c r="X1665" s="19">
        <v>0</v>
      </c>
      <c r="Y1665" s="27">
        <v>0</v>
      </c>
      <c r="Z1665" s="19">
        <v>0</v>
      </c>
      <c r="AA1665" s="14">
        <v>0</v>
      </c>
      <c r="AB1665" s="13">
        <v>0</v>
      </c>
      <c r="AC1665" s="22" t="s">
        <v>782</v>
      </c>
      <c r="AD1665" s="19">
        <v>0</v>
      </c>
      <c r="AE1665" s="23">
        <v>0</v>
      </c>
      <c r="AF1665" s="19">
        <v>0</v>
      </c>
      <c r="AG1665" s="14">
        <v>0</v>
      </c>
      <c r="AH1665" s="22" t="s">
        <v>782</v>
      </c>
      <c r="AI1665" s="23" t="s">
        <v>782</v>
      </c>
      <c r="AJ1665" s="23" t="s">
        <v>782</v>
      </c>
      <c r="AK1665" s="23" t="s">
        <v>782</v>
      </c>
      <c r="AL1665" s="14" t="s">
        <v>782</v>
      </c>
      <c r="AM1665" s="22" t="s">
        <v>782</v>
      </c>
      <c r="AN1665" s="23" t="s">
        <v>782</v>
      </c>
      <c r="AO1665" s="23" t="s">
        <v>782</v>
      </c>
      <c r="AP1665" s="23" t="s">
        <v>782</v>
      </c>
      <c r="AQ1665" s="14" t="s">
        <v>782</v>
      </c>
      <c r="AR1665" s="13">
        <v>514</v>
      </c>
      <c r="AS1665" s="19">
        <v>8054.0200000000023</v>
      </c>
      <c r="AT1665" s="23">
        <v>8.0540200000000031</v>
      </c>
      <c r="AU1665" s="19">
        <v>7.1519697600000134</v>
      </c>
      <c r="AV1665" s="14">
        <v>3.9158763043255362</v>
      </c>
      <c r="AW1665" s="13">
        <v>2</v>
      </c>
      <c r="AX1665" s="22" t="s">
        <v>782</v>
      </c>
      <c r="AY1665" s="19">
        <v>153</v>
      </c>
      <c r="AZ1665" s="23">
        <v>0.153</v>
      </c>
      <c r="BA1665" s="19">
        <v>0.451569</v>
      </c>
      <c r="BB1665" s="14">
        <v>0.2472449417722335</v>
      </c>
      <c r="BC1665" s="13">
        <v>3</v>
      </c>
      <c r="BD1665" s="19">
        <v>2400.0000000000005</v>
      </c>
      <c r="BE1665" s="44">
        <v>2.4000000000000004</v>
      </c>
      <c r="BF1665" s="19">
        <v>3.8592</v>
      </c>
      <c r="BG1665" s="14">
        <v>2.1130052755778261</v>
      </c>
      <c r="BH1665" s="22">
        <v>521</v>
      </c>
      <c r="BI1665" s="23">
        <v>10.832020000000004</v>
      </c>
      <c r="BJ1665" s="23">
        <v>12.808463760000013</v>
      </c>
      <c r="BK1665" s="14">
        <v>7.01294348490035</v>
      </c>
      <c r="BL1665" t="s">
        <v>572</v>
      </c>
    </row>
    <row r="1666" spans="1:64">
      <c r="A1666" t="s">
        <v>2603</v>
      </c>
      <c r="B1666" t="s">
        <v>2600</v>
      </c>
      <c r="C1666" t="s">
        <v>572</v>
      </c>
      <c r="D1666" t="s">
        <v>942</v>
      </c>
      <c r="E1666">
        <v>2017</v>
      </c>
      <c r="F1666" s="23">
        <v>118.3</v>
      </c>
      <c r="G1666" s="23">
        <v>14.76</v>
      </c>
      <c r="H1666" s="22">
        <v>21202</v>
      </c>
      <c r="I1666" s="34">
        <v>166.5419318546858</v>
      </c>
      <c r="J1666" s="13">
        <v>2</v>
      </c>
      <c r="K1666" s="13">
        <v>2</v>
      </c>
      <c r="L1666" s="19">
        <v>225</v>
      </c>
      <c r="M1666" s="19">
        <v>0.22499999999999998</v>
      </c>
      <c r="N1666" s="19">
        <v>1.3457250000000001</v>
      </c>
      <c r="O1666" s="17">
        <v>0.80803974411333035</v>
      </c>
      <c r="P1666" s="13">
        <v>0</v>
      </c>
      <c r="Q1666" s="13">
        <v>0</v>
      </c>
      <c r="R1666" s="19">
        <v>0</v>
      </c>
      <c r="S1666" s="19">
        <v>0</v>
      </c>
      <c r="T1666" s="19">
        <v>0</v>
      </c>
      <c r="U1666" s="17">
        <v>0</v>
      </c>
      <c r="V1666" s="13">
        <v>0</v>
      </c>
      <c r="W1666" s="13">
        <v>0</v>
      </c>
      <c r="X1666" s="19">
        <v>0</v>
      </c>
      <c r="Y1666" s="19">
        <v>0</v>
      </c>
      <c r="Z1666" s="19">
        <v>0</v>
      </c>
      <c r="AA1666" s="14">
        <v>0</v>
      </c>
      <c r="AB1666" s="13">
        <v>0</v>
      </c>
      <c r="AC1666" s="22" t="s">
        <v>782</v>
      </c>
      <c r="AD1666" s="19">
        <v>0</v>
      </c>
      <c r="AE1666" s="19">
        <v>0</v>
      </c>
      <c r="AF1666" s="19">
        <v>0</v>
      </c>
      <c r="AG1666" s="14">
        <v>0</v>
      </c>
      <c r="AH1666" s="22" t="s">
        <v>782</v>
      </c>
      <c r="AI1666" s="23" t="s">
        <v>782</v>
      </c>
      <c r="AJ1666" s="23" t="s">
        <v>782</v>
      </c>
      <c r="AK1666" s="23" t="s">
        <v>782</v>
      </c>
      <c r="AL1666" s="14" t="s">
        <v>782</v>
      </c>
      <c r="AM1666" s="22" t="s">
        <v>782</v>
      </c>
      <c r="AN1666" s="23" t="s">
        <v>782</v>
      </c>
      <c r="AO1666" s="23" t="s">
        <v>782</v>
      </c>
      <c r="AP1666" s="23" t="s">
        <v>782</v>
      </c>
      <c r="AQ1666" s="14" t="s">
        <v>782</v>
      </c>
      <c r="AR1666" s="13">
        <v>537</v>
      </c>
      <c r="AS1666" s="19">
        <v>8254.41</v>
      </c>
      <c r="AT1666" s="19">
        <v>8.2544100000000036</v>
      </c>
      <c r="AU1666" s="19">
        <v>7.3299160800000136</v>
      </c>
      <c r="AV1666" s="14">
        <v>4.4012435777409173</v>
      </c>
      <c r="AW1666" s="13">
        <v>2</v>
      </c>
      <c r="AX1666" s="22" t="s">
        <v>782</v>
      </c>
      <c r="AY1666" s="19">
        <v>215</v>
      </c>
      <c r="AZ1666" s="19">
        <v>0.21500000000000002</v>
      </c>
      <c r="BA1666" s="19">
        <v>0.34571999999999997</v>
      </c>
      <c r="BB1666" s="14">
        <v>0.20758736022208144</v>
      </c>
      <c r="BC1666" s="13">
        <v>3</v>
      </c>
      <c r="BD1666" s="19">
        <v>2400</v>
      </c>
      <c r="BE1666" s="19">
        <v>2.4000000000000004</v>
      </c>
      <c r="BF1666" s="19">
        <v>3.8592</v>
      </c>
      <c r="BG1666" s="14">
        <v>2.3172542536418392</v>
      </c>
      <c r="BH1666" s="22">
        <v>544</v>
      </c>
      <c r="BI1666" s="23">
        <v>11.094410000000003</v>
      </c>
      <c r="BJ1666" s="23">
        <v>12.880561080000012</v>
      </c>
      <c r="BK1666" s="14">
        <v>7.7341249357181674</v>
      </c>
      <c r="BL1666" t="s">
        <v>572</v>
      </c>
    </row>
    <row r="1667" spans="1:64">
      <c r="A1667" t="s">
        <v>2604</v>
      </c>
      <c r="B1667" t="s">
        <v>2600</v>
      </c>
      <c r="C1667" t="s">
        <v>572</v>
      </c>
      <c r="D1667" t="s">
        <v>942</v>
      </c>
      <c r="E1667">
        <v>2018</v>
      </c>
      <c r="F1667" s="23">
        <v>118.3</v>
      </c>
      <c r="G1667" s="23">
        <v>14.76</v>
      </c>
      <c r="H1667" s="22">
        <v>21003</v>
      </c>
      <c r="I1667" s="34">
        <v>166.55376852361647</v>
      </c>
      <c r="J1667" s="13">
        <v>2</v>
      </c>
      <c r="K1667" s="13">
        <v>2</v>
      </c>
      <c r="L1667" s="19">
        <v>225</v>
      </c>
      <c r="M1667" s="19">
        <v>0.22499999999999998</v>
      </c>
      <c r="N1667" s="19">
        <v>1.3457250000000001</v>
      </c>
      <c r="O1667" s="17">
        <v>0.80798231822006661</v>
      </c>
      <c r="P1667" s="13">
        <v>0</v>
      </c>
      <c r="Q1667" s="13">
        <v>0</v>
      </c>
      <c r="R1667" s="19">
        <v>0</v>
      </c>
      <c r="S1667" s="19">
        <v>0</v>
      </c>
      <c r="T1667" s="19">
        <v>0</v>
      </c>
      <c r="U1667" s="17">
        <v>0</v>
      </c>
      <c r="V1667" s="13">
        <v>0</v>
      </c>
      <c r="W1667" s="13">
        <v>0</v>
      </c>
      <c r="X1667" s="19">
        <v>0</v>
      </c>
      <c r="Y1667" s="19">
        <v>0</v>
      </c>
      <c r="Z1667" s="19">
        <v>0</v>
      </c>
      <c r="AA1667" s="14">
        <v>0</v>
      </c>
      <c r="AB1667" s="13">
        <v>0</v>
      </c>
      <c r="AC1667" s="22" t="s">
        <v>782</v>
      </c>
      <c r="AD1667" s="19">
        <v>0</v>
      </c>
      <c r="AE1667" s="19">
        <v>0</v>
      </c>
      <c r="AF1667" s="19">
        <v>0</v>
      </c>
      <c r="AG1667" s="14">
        <v>0</v>
      </c>
      <c r="AH1667" s="22" t="s">
        <v>782</v>
      </c>
      <c r="AI1667" s="23" t="s">
        <v>782</v>
      </c>
      <c r="AJ1667" s="23" t="s">
        <v>782</v>
      </c>
      <c r="AK1667" s="23" t="s">
        <v>782</v>
      </c>
      <c r="AL1667" s="14" t="s">
        <v>782</v>
      </c>
      <c r="AM1667" s="22" t="s">
        <v>782</v>
      </c>
      <c r="AN1667" s="23" t="s">
        <v>782</v>
      </c>
      <c r="AO1667" s="23" t="s">
        <v>782</v>
      </c>
      <c r="AP1667" s="23" t="s">
        <v>782</v>
      </c>
      <c r="AQ1667" s="14" t="s">
        <v>782</v>
      </c>
      <c r="AR1667" s="13">
        <v>569</v>
      </c>
      <c r="AS1667" s="19">
        <v>8698.2300000000014</v>
      </c>
      <c r="AT1667" s="19">
        <v>8.6982300000000077</v>
      </c>
      <c r="AU1667" s="19">
        <v>7.7240282400000169</v>
      </c>
      <c r="AV1667" s="14">
        <v>4.6375583743725315</v>
      </c>
      <c r="AW1667" s="13">
        <v>2</v>
      </c>
      <c r="AX1667" s="22" t="s">
        <v>782</v>
      </c>
      <c r="AY1667" s="19">
        <v>153</v>
      </c>
      <c r="AZ1667" s="19">
        <v>0.153</v>
      </c>
      <c r="BA1667" s="19">
        <v>0.451569</v>
      </c>
      <c r="BB1667" s="14">
        <v>0.27112505709288098</v>
      </c>
      <c r="BC1667" s="13">
        <v>3</v>
      </c>
      <c r="BD1667" s="19">
        <v>2400</v>
      </c>
      <c r="BE1667" s="19">
        <v>2.4000000000000004</v>
      </c>
      <c r="BF1667" s="19">
        <v>3.8592</v>
      </c>
      <c r="BG1667" s="14">
        <v>2.3170895706588501</v>
      </c>
      <c r="BH1667" s="22">
        <v>576</v>
      </c>
      <c r="BI1667" s="23">
        <v>11.476230000000008</v>
      </c>
      <c r="BJ1667" s="23">
        <v>13.380522240000017</v>
      </c>
      <c r="BK1667" s="14">
        <v>8.0337553203443299</v>
      </c>
      <c r="BL1667" t="s">
        <v>572</v>
      </c>
    </row>
    <row r="1668" spans="1:64">
      <c r="A1668" t="s">
        <v>2605</v>
      </c>
      <c r="B1668" t="s">
        <v>2600</v>
      </c>
      <c r="C1668" t="s">
        <v>572</v>
      </c>
      <c r="D1668" t="s">
        <v>942</v>
      </c>
      <c r="E1668">
        <v>2019</v>
      </c>
      <c r="F1668" s="23">
        <v>118.3</v>
      </c>
      <c r="G1668" s="23">
        <v>14.91</v>
      </c>
      <c r="H1668" s="22">
        <v>20963</v>
      </c>
      <c r="I1668" s="34">
        <v>168.42079846420921</v>
      </c>
      <c r="J1668" s="22">
        <v>2</v>
      </c>
      <c r="K1668" s="22">
        <v>2</v>
      </c>
      <c r="L1668" s="23">
        <v>225</v>
      </c>
      <c r="M1668" s="23">
        <v>0.22499999999999998</v>
      </c>
      <c r="N1668" s="23">
        <v>1.3457250000000001</v>
      </c>
      <c r="O1668" s="14">
        <v>0.79902542457425618</v>
      </c>
      <c r="P1668" s="22">
        <v>0</v>
      </c>
      <c r="Q1668" s="22">
        <v>0</v>
      </c>
      <c r="R1668" s="23">
        <v>0</v>
      </c>
      <c r="S1668" s="23">
        <v>0</v>
      </c>
      <c r="T1668" s="23">
        <v>0</v>
      </c>
      <c r="U1668" s="14">
        <v>0</v>
      </c>
      <c r="V1668" s="22">
        <v>0</v>
      </c>
      <c r="W1668" s="22">
        <v>0</v>
      </c>
      <c r="X1668" s="23">
        <v>0</v>
      </c>
      <c r="Y1668" s="23">
        <v>0</v>
      </c>
      <c r="Z1668" s="23">
        <v>0</v>
      </c>
      <c r="AA1668" s="14">
        <v>0</v>
      </c>
      <c r="AB1668" s="22">
        <v>0</v>
      </c>
      <c r="AC1668" s="22">
        <v>0</v>
      </c>
      <c r="AD1668" s="23">
        <v>0</v>
      </c>
      <c r="AE1668" s="23">
        <v>0</v>
      </c>
      <c r="AF1668" s="23">
        <v>0</v>
      </c>
      <c r="AG1668" s="14">
        <v>0</v>
      </c>
      <c r="AH1668" s="22">
        <v>0</v>
      </c>
      <c r="AI1668" s="23">
        <v>0</v>
      </c>
      <c r="AJ1668" s="23">
        <v>0</v>
      </c>
      <c r="AK1668" s="23">
        <v>0</v>
      </c>
      <c r="AL1668" s="14">
        <v>0</v>
      </c>
      <c r="AM1668" s="22">
        <v>610</v>
      </c>
      <c r="AN1668" s="23">
        <v>9325.1450000000004</v>
      </c>
      <c r="AO1668" s="23">
        <v>9.3251450000000062</v>
      </c>
      <c r="AP1668" s="23">
        <v>8.2807287600000183</v>
      </c>
      <c r="AQ1668" s="14">
        <v>4.9166901211192995</v>
      </c>
      <c r="AR1668" s="22">
        <v>610</v>
      </c>
      <c r="AS1668" s="23">
        <v>9325.1450000000004</v>
      </c>
      <c r="AT1668" s="23">
        <v>9.3251450000000062</v>
      </c>
      <c r="AU1668" s="23">
        <v>8.2807287600000183</v>
      </c>
      <c r="AV1668" s="14">
        <v>4.9166901211192995</v>
      </c>
      <c r="AW1668" s="22">
        <v>2</v>
      </c>
      <c r="AX1668" s="22" t="s">
        <v>782</v>
      </c>
      <c r="AY1668" s="23">
        <v>153</v>
      </c>
      <c r="AZ1668" s="23">
        <v>0.153</v>
      </c>
      <c r="BA1668" s="23">
        <v>0.451569</v>
      </c>
      <c r="BB1668" s="14">
        <v>0.26811949837416432</v>
      </c>
      <c r="BC1668" s="22">
        <v>3</v>
      </c>
      <c r="BD1668" s="23">
        <v>2400</v>
      </c>
      <c r="BE1668" s="23">
        <v>2.4</v>
      </c>
      <c r="BF1668" s="23">
        <v>3.6305751616865019</v>
      </c>
      <c r="BG1668" s="14">
        <v>2.1556572553941602</v>
      </c>
      <c r="BH1668" s="22">
        <v>617</v>
      </c>
      <c r="BI1668" s="23">
        <v>12.103145000000007</v>
      </c>
      <c r="BJ1668" s="23">
        <v>13.70859792168652</v>
      </c>
      <c r="BK1668" s="14">
        <v>8.1394922994618799</v>
      </c>
      <c r="BL1668" t="s">
        <v>572</v>
      </c>
    </row>
    <row r="1669" spans="1:64">
      <c r="A1669" t="s">
        <v>2606</v>
      </c>
      <c r="B1669" t="s">
        <v>2600</v>
      </c>
      <c r="C1669" t="s">
        <v>572</v>
      </c>
      <c r="D1669" t="s">
        <v>942</v>
      </c>
      <c r="E1669">
        <v>2020</v>
      </c>
      <c r="F1669" s="23">
        <v>118.3</v>
      </c>
      <c r="G1669" s="23">
        <v>14.95</v>
      </c>
      <c r="H1669" s="22">
        <v>20875</v>
      </c>
      <c r="I1669" s="34">
        <v>168.7992708493978</v>
      </c>
      <c r="J1669" s="22">
        <v>2</v>
      </c>
      <c r="K1669" s="22">
        <v>2</v>
      </c>
      <c r="L1669" s="23">
        <v>225</v>
      </c>
      <c r="M1669" s="23">
        <v>0.22499999999999998</v>
      </c>
      <c r="N1669" s="23">
        <v>1.3457250000000001</v>
      </c>
      <c r="O1669" s="14">
        <v>0.79723389397851829</v>
      </c>
      <c r="P1669" s="22">
        <v>0</v>
      </c>
      <c r="Q1669" s="22">
        <v>0</v>
      </c>
      <c r="R1669" s="23">
        <v>0</v>
      </c>
      <c r="S1669" s="23">
        <v>0</v>
      </c>
      <c r="T1669" s="23">
        <v>0</v>
      </c>
      <c r="U1669" s="14">
        <v>0</v>
      </c>
      <c r="V1669" s="22">
        <v>0</v>
      </c>
      <c r="W1669" s="22">
        <v>0</v>
      </c>
      <c r="X1669" s="23">
        <v>0</v>
      </c>
      <c r="Y1669" s="23">
        <v>0</v>
      </c>
      <c r="Z1669" s="23">
        <v>0</v>
      </c>
      <c r="AA1669" s="14">
        <v>0</v>
      </c>
      <c r="AB1669" s="22">
        <v>0</v>
      </c>
      <c r="AC1669" s="22">
        <v>0</v>
      </c>
      <c r="AD1669" s="23">
        <v>0</v>
      </c>
      <c r="AE1669" s="23">
        <v>0</v>
      </c>
      <c r="AF1669" s="23">
        <v>0</v>
      </c>
      <c r="AG1669" s="14">
        <v>0</v>
      </c>
      <c r="AH1669" s="22">
        <v>1</v>
      </c>
      <c r="AI1669" s="23">
        <v>5</v>
      </c>
      <c r="AJ1669" s="23">
        <v>5.0000000000000001E-3</v>
      </c>
      <c r="AK1669" s="23">
        <v>4.4400000000000004E-3</v>
      </c>
      <c r="AL1669" s="14">
        <v>2.6303431156176941E-3</v>
      </c>
      <c r="AM1669" s="22">
        <v>685</v>
      </c>
      <c r="AN1669" s="23">
        <v>11020.99</v>
      </c>
      <c r="AO1669" s="23">
        <v>11.02099000000001</v>
      </c>
      <c r="AP1669" s="23">
        <v>9.786639120000018</v>
      </c>
      <c r="AQ1669" s="14">
        <v>5.7977970347583003</v>
      </c>
      <c r="AR1669" s="22">
        <v>686</v>
      </c>
      <c r="AS1669" s="23">
        <v>11025.99</v>
      </c>
      <c r="AT1669" s="23">
        <v>11.025990000000011</v>
      </c>
      <c r="AU1669" s="23">
        <v>9.7910791200000187</v>
      </c>
      <c r="AV1669" s="14">
        <v>5.8004273778739188</v>
      </c>
      <c r="AW1669" s="22">
        <v>2</v>
      </c>
      <c r="AX1669" s="22">
        <v>2</v>
      </c>
      <c r="AY1669" s="23">
        <v>153</v>
      </c>
      <c r="AZ1669" s="23">
        <v>0.153</v>
      </c>
      <c r="BA1669" s="23">
        <v>0.451569</v>
      </c>
      <c r="BB1669" s="14">
        <v>0.26751833567035282</v>
      </c>
      <c r="BC1669" s="22">
        <v>3</v>
      </c>
      <c r="BD1669" s="23">
        <v>2400</v>
      </c>
      <c r="BE1669" s="23">
        <v>2.4000000000000004</v>
      </c>
      <c r="BF1669" s="23">
        <v>3.6305751616865019</v>
      </c>
      <c r="BG1669" s="14">
        <v>2.1508239599717762</v>
      </c>
      <c r="BH1669" s="22">
        <v>693</v>
      </c>
      <c r="BI1669" s="23">
        <v>13.803990000000011</v>
      </c>
      <c r="BJ1669" s="23">
        <v>15.21894828168652</v>
      </c>
      <c r="BK1669" s="14">
        <v>9.0160035674945664</v>
      </c>
      <c r="BL1669" t="s">
        <v>572</v>
      </c>
    </row>
    <row r="1670" spans="1:64">
      <c r="A1670" t="s">
        <v>2607</v>
      </c>
      <c r="B1670" t="s">
        <v>2600</v>
      </c>
      <c r="C1670" t="s">
        <v>572</v>
      </c>
      <c r="D1670" t="s">
        <v>942</v>
      </c>
      <c r="E1670">
        <v>2021</v>
      </c>
      <c r="F1670" s="23">
        <v>118.3</v>
      </c>
      <c r="G1670" s="23">
        <v>15.01</v>
      </c>
      <c r="H1670" s="22">
        <v>20879</v>
      </c>
      <c r="I1670" s="34">
        <v>156.51</v>
      </c>
      <c r="J1670" s="22">
        <v>2</v>
      </c>
      <c r="K1670" s="22">
        <v>2</v>
      </c>
      <c r="L1670" s="23">
        <v>225</v>
      </c>
      <c r="M1670" s="23">
        <v>0.22500000000000001</v>
      </c>
      <c r="N1670" s="23">
        <v>1.3457250000000001</v>
      </c>
      <c r="O1670" s="14">
        <v>0.86</v>
      </c>
      <c r="P1670" s="22">
        <v>0</v>
      </c>
      <c r="Q1670" s="22">
        <v>0</v>
      </c>
      <c r="R1670" s="23">
        <v>0</v>
      </c>
      <c r="S1670" s="23">
        <v>0</v>
      </c>
      <c r="T1670" s="23">
        <v>0</v>
      </c>
      <c r="U1670" s="14">
        <v>0</v>
      </c>
      <c r="V1670" s="22">
        <v>0</v>
      </c>
      <c r="W1670" s="22">
        <v>0</v>
      </c>
      <c r="X1670" s="23">
        <v>0</v>
      </c>
      <c r="Y1670" s="23">
        <v>0</v>
      </c>
      <c r="Z1670" s="23">
        <v>0</v>
      </c>
      <c r="AA1670" s="14">
        <v>0</v>
      </c>
      <c r="AB1670" s="22">
        <v>0</v>
      </c>
      <c r="AC1670" s="22">
        <v>0</v>
      </c>
      <c r="AD1670" s="23">
        <v>0</v>
      </c>
      <c r="AE1670" s="23">
        <v>0</v>
      </c>
      <c r="AF1670" s="23">
        <v>0</v>
      </c>
      <c r="AG1670" s="14">
        <v>0</v>
      </c>
      <c r="AH1670" s="22">
        <v>1</v>
      </c>
      <c r="AI1670" s="23">
        <v>5</v>
      </c>
      <c r="AJ1670" s="23">
        <v>5.0000000000000001E-3</v>
      </c>
      <c r="AK1670" s="23">
        <v>4.4741149999999999E-3</v>
      </c>
      <c r="AL1670" s="14">
        <v>0</v>
      </c>
      <c r="AM1670" s="22">
        <v>804</v>
      </c>
      <c r="AN1670" s="23">
        <v>12549.834000000001</v>
      </c>
      <c r="AO1670" s="23">
        <v>12.549834000000001</v>
      </c>
      <c r="AP1670" s="23">
        <v>11.229879009999999</v>
      </c>
      <c r="AQ1670" s="14">
        <v>7.18</v>
      </c>
      <c r="AR1670" s="22">
        <v>805</v>
      </c>
      <c r="AS1670" s="23">
        <v>12554.834000000001</v>
      </c>
      <c r="AT1670" s="23">
        <v>12.554834</v>
      </c>
      <c r="AU1670" s="23">
        <v>11.234353130000001</v>
      </c>
      <c r="AV1670" s="14">
        <v>7.18</v>
      </c>
      <c r="AW1670" s="22">
        <v>2</v>
      </c>
      <c r="AX1670" s="22">
        <v>3</v>
      </c>
      <c r="AY1670" s="23">
        <v>153</v>
      </c>
      <c r="AZ1670" s="23">
        <v>0.153</v>
      </c>
      <c r="BA1670" s="23">
        <v>0.451569</v>
      </c>
      <c r="BB1670" s="14">
        <v>0.28999999999999998</v>
      </c>
      <c r="BC1670" s="22">
        <v>3</v>
      </c>
      <c r="BD1670" s="23">
        <v>2400</v>
      </c>
      <c r="BE1670" s="23">
        <v>2.4</v>
      </c>
      <c r="BF1670" s="23">
        <v>3.1528657369999999</v>
      </c>
      <c r="BG1670" s="14">
        <v>2.0099999999999998</v>
      </c>
      <c r="BH1670" s="22">
        <v>812</v>
      </c>
      <c r="BI1670" s="23">
        <v>15.33</v>
      </c>
      <c r="BJ1670" s="23">
        <v>16.18</v>
      </c>
      <c r="BK1670" s="14">
        <v>10.34</v>
      </c>
      <c r="BL1670" t="s">
        <v>572</v>
      </c>
    </row>
    <row r="1671" spans="1:64">
      <c r="A1671" t="s">
        <v>2608</v>
      </c>
      <c r="B1671" t="s">
        <v>2600</v>
      </c>
      <c r="C1671" t="s">
        <v>572</v>
      </c>
      <c r="D1671" s="111" t="s">
        <v>942</v>
      </c>
      <c r="E1671" s="110">
        <v>2022</v>
      </c>
      <c r="F1671" s="23"/>
      <c r="G1671" s="23"/>
      <c r="H1671" s="22">
        <v>21112</v>
      </c>
      <c r="I1671" s="34">
        <v>153.01002586825066</v>
      </c>
      <c r="J1671" s="22">
        <v>2</v>
      </c>
      <c r="K1671" s="22">
        <v>2</v>
      </c>
      <c r="L1671" s="23">
        <v>225</v>
      </c>
      <c r="M1671" s="23">
        <v>0.22499999999999998</v>
      </c>
      <c r="N1671" s="23">
        <v>1.33155</v>
      </c>
      <c r="O1671" s="14">
        <v>0.87023709227167356</v>
      </c>
      <c r="P1671" s="22">
        <v>0</v>
      </c>
      <c r="Q1671" s="22">
        <v>0</v>
      </c>
      <c r="R1671" s="23">
        <v>0</v>
      </c>
      <c r="S1671" s="23">
        <v>0</v>
      </c>
      <c r="T1671" s="23">
        <v>0</v>
      </c>
      <c r="U1671" s="14">
        <v>0</v>
      </c>
      <c r="V1671" s="22">
        <v>0</v>
      </c>
      <c r="W1671" s="22">
        <v>0</v>
      </c>
      <c r="X1671" s="23">
        <v>0</v>
      </c>
      <c r="Y1671" s="23">
        <v>0</v>
      </c>
      <c r="Z1671" s="23">
        <v>0</v>
      </c>
      <c r="AA1671" s="14">
        <v>0</v>
      </c>
      <c r="AB1671" s="22">
        <v>0</v>
      </c>
      <c r="AC1671" s="22">
        <v>0</v>
      </c>
      <c r="AD1671" s="23">
        <v>0</v>
      </c>
      <c r="AE1671" s="23">
        <v>0</v>
      </c>
      <c r="AF1671" s="23">
        <v>0</v>
      </c>
      <c r="AG1671" s="14">
        <v>0</v>
      </c>
      <c r="AH1671" s="22">
        <v>1</v>
      </c>
      <c r="AI1671" s="23">
        <v>5</v>
      </c>
      <c r="AJ1671" s="23">
        <v>5.0000000000000001E-3</v>
      </c>
      <c r="AK1671" s="23">
        <v>5.1218195912400002E-3</v>
      </c>
      <c r="AL1671" s="14">
        <v>3.3473751554359871E-3</v>
      </c>
      <c r="AM1671" s="22">
        <v>970</v>
      </c>
      <c r="AN1671" s="23">
        <v>15348.646000000006</v>
      </c>
      <c r="AO1671" s="23">
        <v>15.348646000000022</v>
      </c>
      <c r="AP1671" s="23">
        <v>15.722599156361497</v>
      </c>
      <c r="AQ1671" s="14">
        <v>10.275535257996392</v>
      </c>
      <c r="AR1671" s="22">
        <v>971</v>
      </c>
      <c r="AS1671" s="23">
        <v>15353.646000000001</v>
      </c>
      <c r="AT1671" s="23">
        <v>15.353646000000001</v>
      </c>
      <c r="AU1671" s="23">
        <v>15.727720975952741</v>
      </c>
      <c r="AV1671" s="14">
        <v>10.278882633151829</v>
      </c>
      <c r="AW1671" s="22">
        <v>2</v>
      </c>
      <c r="AX1671" s="22">
        <v>3</v>
      </c>
      <c r="AY1671" s="23">
        <v>153</v>
      </c>
      <c r="AZ1671" s="23">
        <v>0.153</v>
      </c>
      <c r="BA1671" s="23">
        <v>0.451569</v>
      </c>
      <c r="BB1671" s="14">
        <v>0.29512379822013995</v>
      </c>
      <c r="BC1671" s="22">
        <v>3</v>
      </c>
      <c r="BD1671" s="23">
        <v>2400</v>
      </c>
      <c r="BE1671" s="23">
        <v>2.4000000000000004</v>
      </c>
      <c r="BF1671" s="23">
        <v>3.5216642519421697</v>
      </c>
      <c r="BG1671" s="14">
        <v>2.3015905212476073</v>
      </c>
      <c r="BH1671" s="22">
        <v>978</v>
      </c>
      <c r="BI1671" s="23">
        <v>18.131646000000003</v>
      </c>
      <c r="BJ1671" s="23">
        <v>21.032504227894911</v>
      </c>
      <c r="BK1671" s="14">
        <v>13.74583404489125</v>
      </c>
      <c r="BL1671" t="s">
        <v>572</v>
      </c>
    </row>
    <row r="1672" spans="1:64">
      <c r="A1672" t="s">
        <v>2609</v>
      </c>
      <c r="B1672" t="s">
        <v>2600</v>
      </c>
      <c r="C1672" t="s">
        <v>572</v>
      </c>
      <c r="D1672" t="s">
        <v>942</v>
      </c>
      <c r="E1672">
        <v>2023</v>
      </c>
      <c r="F1672">
        <v>118.3</v>
      </c>
      <c r="G1672">
        <v>15.29</v>
      </c>
      <c r="H1672">
        <v>21646</v>
      </c>
      <c r="I1672">
        <v>153.01002586825066</v>
      </c>
      <c r="J1672">
        <v>2</v>
      </c>
      <c r="K1672">
        <v>2</v>
      </c>
      <c r="L1672">
        <v>225</v>
      </c>
      <c r="M1672">
        <v>0.22500000000000001</v>
      </c>
      <c r="N1672">
        <v>1.33155</v>
      </c>
      <c r="O1672">
        <v>0.87023709227167356</v>
      </c>
      <c r="P1672">
        <v>0</v>
      </c>
      <c r="Q1672">
        <v>0</v>
      </c>
      <c r="R1672">
        <v>0</v>
      </c>
      <c r="S1672">
        <v>0</v>
      </c>
      <c r="T1672">
        <v>0</v>
      </c>
      <c r="U1672">
        <v>0</v>
      </c>
      <c r="V1672">
        <v>0</v>
      </c>
      <c r="W1672">
        <v>0</v>
      </c>
      <c r="X1672">
        <v>0</v>
      </c>
      <c r="Y1672">
        <v>0</v>
      </c>
      <c r="Z1672">
        <v>0</v>
      </c>
      <c r="AA1672">
        <v>0</v>
      </c>
      <c r="AG1672">
        <v>0</v>
      </c>
      <c r="AH1672">
        <v>1</v>
      </c>
      <c r="AI1672">
        <v>5</v>
      </c>
      <c r="AJ1672">
        <v>5.0000000000000001E-3</v>
      </c>
      <c r="AK1672">
        <v>4.6899999999999997E-3</v>
      </c>
      <c r="AL1672">
        <v>3.3110000000000001E-3</v>
      </c>
      <c r="AM1672">
        <v>1265</v>
      </c>
      <c r="AN1672">
        <v>19898.682000000001</v>
      </c>
      <c r="AO1672">
        <v>19.898682000000001</v>
      </c>
      <c r="AP1672">
        <v>18.664709999999999</v>
      </c>
      <c r="AQ1672">
        <v>12.198357522056272</v>
      </c>
      <c r="AR1672">
        <v>1381</v>
      </c>
      <c r="AS1672">
        <v>19993.2769999999</v>
      </c>
      <c r="AT1672">
        <v>19.9932769999999</v>
      </c>
      <c r="AU1672">
        <v>18.753438624134901</v>
      </c>
      <c r="AV1672">
        <v>12.256346286930606</v>
      </c>
      <c r="AW1672">
        <v>2</v>
      </c>
      <c r="AX1672">
        <v>3</v>
      </c>
      <c r="AY1672">
        <v>153</v>
      </c>
      <c r="AZ1672">
        <v>0.153</v>
      </c>
      <c r="BA1672">
        <v>0.451569</v>
      </c>
      <c r="BB1672">
        <v>0.29512379822013995</v>
      </c>
      <c r="BC1672">
        <v>3</v>
      </c>
      <c r="BD1672">
        <v>2400</v>
      </c>
      <c r="BE1672">
        <v>2.4</v>
      </c>
      <c r="BF1672">
        <v>4.2050260000000002</v>
      </c>
      <c r="BG1672">
        <v>2.7482029207816354</v>
      </c>
      <c r="BH1672">
        <v>1388</v>
      </c>
      <c r="BI1672">
        <v>22.771276999999902</v>
      </c>
      <c r="BJ1672">
        <v>24.741583624134901</v>
      </c>
      <c r="BK1672">
        <v>16.169910098204056</v>
      </c>
      <c r="BL1672" t="s">
        <v>572</v>
      </c>
    </row>
    <row r="1673" spans="1:64">
      <c r="A1673" t="s">
        <v>2610</v>
      </c>
      <c r="B1673" t="s">
        <v>2600</v>
      </c>
      <c r="C1673" t="s">
        <v>572</v>
      </c>
      <c r="D1673" t="s">
        <v>942</v>
      </c>
      <c r="E1673">
        <v>2024</v>
      </c>
      <c r="F1673">
        <v>118.3</v>
      </c>
      <c r="G1673">
        <v>15.3</v>
      </c>
      <c r="H1673">
        <v>21604</v>
      </c>
      <c r="I1673">
        <v>148.14074839164468</v>
      </c>
      <c r="J1673">
        <v>2</v>
      </c>
      <c r="K1673">
        <v>2</v>
      </c>
      <c r="L1673">
        <v>225</v>
      </c>
      <c r="M1673">
        <v>0.22499999999999998</v>
      </c>
      <c r="N1673">
        <v>1.33155</v>
      </c>
      <c r="O1673">
        <v>0.89884114563788786</v>
      </c>
      <c r="P1673">
        <v>0</v>
      </c>
      <c r="Q1673">
        <v>0</v>
      </c>
      <c r="R1673">
        <v>0</v>
      </c>
      <c r="S1673">
        <v>0</v>
      </c>
      <c r="T1673">
        <v>0</v>
      </c>
      <c r="U1673">
        <v>0</v>
      </c>
      <c r="V1673">
        <v>0</v>
      </c>
      <c r="W1673">
        <v>0</v>
      </c>
      <c r="X1673">
        <v>0</v>
      </c>
      <c r="Y1673">
        <v>0</v>
      </c>
      <c r="Z1673">
        <v>0</v>
      </c>
      <c r="AA1673">
        <v>0</v>
      </c>
      <c r="AB1673">
        <v>0</v>
      </c>
      <c r="AC1673">
        <v>0</v>
      </c>
      <c r="AD1673">
        <v>0</v>
      </c>
      <c r="AE1673">
        <v>0</v>
      </c>
      <c r="AF1673">
        <v>0</v>
      </c>
      <c r="AG1673">
        <v>0</v>
      </c>
      <c r="AH1673">
        <v>2</v>
      </c>
      <c r="AI1673">
        <v>5.61</v>
      </c>
      <c r="AJ1673">
        <v>5.6100000000000004E-3</v>
      </c>
      <c r="AK1673">
        <v>5.0599047754015195E-3</v>
      </c>
      <c r="AL1673">
        <v>3.4156063273181794E-3</v>
      </c>
      <c r="AM1673">
        <v>1511</v>
      </c>
      <c r="AN1673">
        <v>23584.339000000047</v>
      </c>
      <c r="AO1673">
        <v>23.584339</v>
      </c>
      <c r="AP1673">
        <v>21.271748579463139</v>
      </c>
      <c r="AQ1673">
        <v>14.359147506954875</v>
      </c>
      <c r="AR1673">
        <v>1765</v>
      </c>
      <c r="AS1673">
        <v>23827.760999999966</v>
      </c>
      <c r="AT1673">
        <v>23.82776100000002</v>
      </c>
      <c r="AU1673">
        <v>21.491301545637452</v>
      </c>
      <c r="AV1673">
        <v>14.507353161751402</v>
      </c>
      <c r="AW1673">
        <v>2</v>
      </c>
      <c r="AX1673">
        <v>3</v>
      </c>
      <c r="AY1673">
        <v>153</v>
      </c>
      <c r="AZ1673">
        <v>0.153</v>
      </c>
      <c r="BA1673">
        <v>0.451569</v>
      </c>
      <c r="BB1673">
        <v>0.3048243004727989</v>
      </c>
      <c r="BC1673">
        <v>3</v>
      </c>
      <c r="BD1673">
        <v>2400</v>
      </c>
      <c r="BE1673">
        <v>2.4000000000000004</v>
      </c>
      <c r="BF1673">
        <v>3.6879851509045203</v>
      </c>
      <c r="BG1673">
        <v>2.4895143240092659</v>
      </c>
      <c r="BH1673">
        <v>1772</v>
      </c>
      <c r="BI1673">
        <v>26.605761000000022</v>
      </c>
      <c r="BJ1673">
        <v>26.962405696541971</v>
      </c>
      <c r="BK1673">
        <v>18.200532931871351</v>
      </c>
      <c r="BL1673" t="s">
        <v>572</v>
      </c>
    </row>
    <row r="1674" spans="1:64">
      <c r="A1674" t="s">
        <v>2611</v>
      </c>
      <c r="B1674" t="s">
        <v>2612</v>
      </c>
      <c r="C1674" t="s">
        <v>573</v>
      </c>
      <c r="D1674" t="s">
        <v>929</v>
      </c>
      <c r="E1674">
        <v>2012</v>
      </c>
      <c r="F1674" s="23">
        <v>437.32</v>
      </c>
      <c r="G1674" s="23">
        <v>106.59</v>
      </c>
      <c r="H1674" s="22">
        <v>277997</v>
      </c>
      <c r="I1674" s="34">
        <v>2243.1579150000002</v>
      </c>
      <c r="J1674" s="22">
        <v>17</v>
      </c>
      <c r="K1674" s="22" t="s">
        <v>782</v>
      </c>
      <c r="L1674" s="23">
        <v>3228.4</v>
      </c>
      <c r="M1674" s="23">
        <v>3.2284000000000002</v>
      </c>
      <c r="N1674" s="23">
        <v>7.0435470000000002</v>
      </c>
      <c r="O1674" s="14">
        <v>0.31400138852908177</v>
      </c>
      <c r="P1674" s="22">
        <v>1</v>
      </c>
      <c r="Q1674" s="22" t="s">
        <v>782</v>
      </c>
      <c r="R1674" s="23">
        <v>52</v>
      </c>
      <c r="S1674" s="23">
        <v>5.1999999999999998E-2</v>
      </c>
      <c r="T1674" s="23">
        <v>0.12922</v>
      </c>
      <c r="U1674" s="14">
        <v>5.7606287607263702E-3</v>
      </c>
      <c r="V1674" s="22">
        <v>0</v>
      </c>
      <c r="W1674" s="22" t="s">
        <v>782</v>
      </c>
      <c r="X1674" s="23">
        <v>0</v>
      </c>
      <c r="Y1674" s="23">
        <v>0</v>
      </c>
      <c r="Z1674" s="23">
        <v>0</v>
      </c>
      <c r="AA1674" s="14">
        <v>0</v>
      </c>
      <c r="AB1674" s="22">
        <v>0</v>
      </c>
      <c r="AC1674" s="22" t="s">
        <v>782</v>
      </c>
      <c r="AD1674" s="23">
        <v>0</v>
      </c>
      <c r="AE1674" s="23">
        <v>0</v>
      </c>
      <c r="AF1674" s="23">
        <v>0</v>
      </c>
      <c r="AG1674" s="14">
        <v>0</v>
      </c>
      <c r="AH1674" s="22" t="s">
        <v>782</v>
      </c>
      <c r="AI1674" s="23" t="s">
        <v>782</v>
      </c>
      <c r="AJ1674" s="23" t="s">
        <v>782</v>
      </c>
      <c r="AK1674" s="23" t="s">
        <v>782</v>
      </c>
      <c r="AL1674" s="14" t="s">
        <v>782</v>
      </c>
      <c r="AM1674" s="22" t="s">
        <v>782</v>
      </c>
      <c r="AN1674" s="23" t="s">
        <v>782</v>
      </c>
      <c r="AO1674" s="23" t="s">
        <v>782</v>
      </c>
      <c r="AP1674" s="23" t="s">
        <v>782</v>
      </c>
      <c r="AQ1674" s="14" t="s">
        <v>782</v>
      </c>
      <c r="AR1674" s="22">
        <v>2358</v>
      </c>
      <c r="AS1674" s="23">
        <v>24454.351000000002</v>
      </c>
      <c r="AT1674" s="23">
        <v>24.454351000000003</v>
      </c>
      <c r="AU1674" s="23">
        <v>18.689019999999996</v>
      </c>
      <c r="AV1674" s="14">
        <v>0.83315667947523853</v>
      </c>
      <c r="AW1674" s="22">
        <v>2</v>
      </c>
      <c r="AX1674" s="22" t="s">
        <v>782</v>
      </c>
      <c r="AY1674" s="23">
        <v>175</v>
      </c>
      <c r="AZ1674" s="23">
        <v>0.17499999999999999</v>
      </c>
      <c r="BA1674" s="23">
        <v>3.8380000000000003E-3</v>
      </c>
      <c r="BB1674" s="14">
        <v>1.7109807447506431E-4</v>
      </c>
      <c r="BC1674" s="22">
        <v>2</v>
      </c>
      <c r="BD1674" s="23">
        <v>255</v>
      </c>
      <c r="BE1674" s="23">
        <v>0.255</v>
      </c>
      <c r="BF1674" s="23">
        <v>0.40723500000000001</v>
      </c>
      <c r="BG1674" s="14">
        <v>1.8154539958012722E-2</v>
      </c>
      <c r="BH1674" s="22">
        <v>2380</v>
      </c>
      <c r="BI1674" s="23">
        <v>28.164751000000003</v>
      </c>
      <c r="BJ1674" s="23">
        <v>26.272860000000001</v>
      </c>
      <c r="BK1674" s="14">
        <v>1.1712443347975343</v>
      </c>
      <c r="BL1674" t="s">
        <v>573</v>
      </c>
    </row>
    <row r="1675" spans="1:64">
      <c r="A1675" t="s">
        <v>2613</v>
      </c>
      <c r="B1675" t="s">
        <v>2612</v>
      </c>
      <c r="C1675" t="s">
        <v>573</v>
      </c>
      <c r="D1675" t="s">
        <v>929</v>
      </c>
      <c r="E1675">
        <v>2015</v>
      </c>
      <c r="F1675" s="23">
        <v>437.32</v>
      </c>
      <c r="G1675" s="23">
        <v>107.93</v>
      </c>
      <c r="H1675" s="22">
        <v>282729</v>
      </c>
      <c r="I1675" s="29">
        <v>2277.1003370091262</v>
      </c>
      <c r="J1675" s="28">
        <v>20</v>
      </c>
      <c r="K1675" s="28">
        <v>26</v>
      </c>
      <c r="L1675" s="30">
        <v>5246.5999999999995</v>
      </c>
      <c r="M1675" s="31">
        <v>5.246599999999999</v>
      </c>
      <c r="N1675" s="30">
        <v>31.381777047772459</v>
      </c>
      <c r="O1675" s="32">
        <v>1.3781464320097148</v>
      </c>
      <c r="P1675" s="28">
        <v>0</v>
      </c>
      <c r="Q1675" s="28">
        <v>0</v>
      </c>
      <c r="R1675" s="30">
        <v>0</v>
      </c>
      <c r="S1675" s="31">
        <v>0</v>
      </c>
      <c r="T1675" s="30">
        <v>0</v>
      </c>
      <c r="U1675" s="32">
        <v>0</v>
      </c>
      <c r="V1675" s="28">
        <v>0</v>
      </c>
      <c r="W1675" s="28">
        <v>0</v>
      </c>
      <c r="X1675" s="30">
        <v>0</v>
      </c>
      <c r="Y1675" s="31">
        <v>0</v>
      </c>
      <c r="Z1675" s="30">
        <v>0</v>
      </c>
      <c r="AA1675" s="18">
        <v>0</v>
      </c>
      <c r="AB1675" s="28">
        <v>5</v>
      </c>
      <c r="AC1675" s="22" t="s">
        <v>782</v>
      </c>
      <c r="AD1675" s="30">
        <v>52</v>
      </c>
      <c r="AE1675" s="19">
        <v>5.1999999999999998E-2</v>
      </c>
      <c r="AF1675" s="30">
        <v>4.4187043949999998</v>
      </c>
      <c r="AG1675" s="18">
        <v>0.19404961314984384</v>
      </c>
      <c r="AH1675" s="22" t="s">
        <v>782</v>
      </c>
      <c r="AI1675" s="23" t="s">
        <v>782</v>
      </c>
      <c r="AJ1675" s="23" t="s">
        <v>782</v>
      </c>
      <c r="AK1675" s="23" t="s">
        <v>782</v>
      </c>
      <c r="AL1675" s="14" t="s">
        <v>782</v>
      </c>
      <c r="AM1675" s="22" t="s">
        <v>782</v>
      </c>
      <c r="AN1675" s="23" t="s">
        <v>782</v>
      </c>
      <c r="AO1675" s="23" t="s">
        <v>782</v>
      </c>
      <c r="AP1675" s="23" t="s">
        <v>782</v>
      </c>
      <c r="AQ1675" s="14" t="s">
        <v>782</v>
      </c>
      <c r="AR1675" s="28">
        <v>2962</v>
      </c>
      <c r="AS1675" s="30">
        <v>30580.360000000011</v>
      </c>
      <c r="AT1675" s="33">
        <v>30.580360000000013</v>
      </c>
      <c r="AU1675" s="30">
        <v>27.160337320393936</v>
      </c>
      <c r="AV1675" s="18">
        <v>1.1927597953838027</v>
      </c>
      <c r="AW1675" s="28">
        <v>4</v>
      </c>
      <c r="AX1675" s="22" t="s">
        <v>782</v>
      </c>
      <c r="AY1675" s="30">
        <v>689</v>
      </c>
      <c r="AZ1675" s="19">
        <v>0.68899999999999995</v>
      </c>
      <c r="BA1675" s="30">
        <v>1.7953577220926493</v>
      </c>
      <c r="BB1675" s="18">
        <v>7.8844032162885491E-2</v>
      </c>
      <c r="BC1675" s="28">
        <v>2</v>
      </c>
      <c r="BD1675" s="30">
        <v>255</v>
      </c>
      <c r="BE1675" s="19">
        <v>0.255</v>
      </c>
      <c r="BF1675" s="30">
        <v>0.16528798188189775</v>
      </c>
      <c r="BG1675" s="18">
        <v>7.2587043792280339E-3</v>
      </c>
      <c r="BH1675" s="13">
        <v>2993</v>
      </c>
      <c r="BI1675" s="19">
        <v>36.822960000000016</v>
      </c>
      <c r="BJ1675" s="19">
        <v>64.92146446714095</v>
      </c>
      <c r="BK1675" s="18">
        <v>2.8510585770854751</v>
      </c>
      <c r="BL1675" t="s">
        <v>573</v>
      </c>
    </row>
    <row r="1676" spans="1:64">
      <c r="A1676" t="s">
        <v>2614</v>
      </c>
      <c r="B1676" t="s">
        <v>2612</v>
      </c>
      <c r="C1676" t="s">
        <v>573</v>
      </c>
      <c r="D1676" t="s">
        <v>929</v>
      </c>
      <c r="E1676">
        <v>2016</v>
      </c>
      <c r="F1676" s="23">
        <v>437.32</v>
      </c>
      <c r="G1676" s="23">
        <v>108.5</v>
      </c>
      <c r="H1676" s="22">
        <v>283304</v>
      </c>
      <c r="I1676" s="29">
        <v>2403.8787964478611</v>
      </c>
      <c r="J1676" s="28">
        <v>20</v>
      </c>
      <c r="K1676" s="28">
        <v>26</v>
      </c>
      <c r="L1676" s="30">
        <v>5246.5999999999995</v>
      </c>
      <c r="M1676" s="31">
        <v>5.246599999999999</v>
      </c>
      <c r="N1676" s="30">
        <v>31.379915000000004</v>
      </c>
      <c r="O1676" s="32">
        <v>1.305386737732749</v>
      </c>
      <c r="P1676" s="28">
        <v>0</v>
      </c>
      <c r="Q1676" s="28">
        <v>0</v>
      </c>
      <c r="R1676" s="30">
        <v>0</v>
      </c>
      <c r="S1676" s="31">
        <v>0</v>
      </c>
      <c r="T1676" s="30">
        <v>0</v>
      </c>
      <c r="U1676" s="32">
        <v>0</v>
      </c>
      <c r="V1676" s="28">
        <v>0</v>
      </c>
      <c r="W1676" s="28">
        <v>0</v>
      </c>
      <c r="X1676" s="30">
        <v>0</v>
      </c>
      <c r="Y1676" s="31">
        <v>0</v>
      </c>
      <c r="Z1676" s="30">
        <v>0</v>
      </c>
      <c r="AA1676" s="18">
        <v>0</v>
      </c>
      <c r="AB1676" s="28">
        <v>5</v>
      </c>
      <c r="AC1676" s="22" t="s">
        <v>782</v>
      </c>
      <c r="AD1676" s="30">
        <v>52</v>
      </c>
      <c r="AE1676" s="19">
        <v>5.1999999999999998E-2</v>
      </c>
      <c r="AF1676" s="30">
        <v>4.5911764709999998</v>
      </c>
      <c r="AG1676" s="18">
        <v>0.1909903476741108</v>
      </c>
      <c r="AH1676" s="22" t="s">
        <v>782</v>
      </c>
      <c r="AI1676" s="23" t="s">
        <v>782</v>
      </c>
      <c r="AJ1676" s="23" t="s">
        <v>782</v>
      </c>
      <c r="AK1676" s="23" t="s">
        <v>782</v>
      </c>
      <c r="AL1676" s="14" t="s">
        <v>782</v>
      </c>
      <c r="AM1676" s="22" t="s">
        <v>782</v>
      </c>
      <c r="AN1676" s="23" t="s">
        <v>782</v>
      </c>
      <c r="AO1676" s="23" t="s">
        <v>782</v>
      </c>
      <c r="AP1676" s="23" t="s">
        <v>782</v>
      </c>
      <c r="AQ1676" s="14" t="s">
        <v>782</v>
      </c>
      <c r="AR1676" s="28">
        <v>3126</v>
      </c>
      <c r="AS1676" s="30">
        <v>32272.774999999991</v>
      </c>
      <c r="AT1676" s="33">
        <v>32.272774999999989</v>
      </c>
      <c r="AU1676" s="30">
        <v>28.658224200000035</v>
      </c>
      <c r="AV1676" s="18">
        <v>1.1921659379144833</v>
      </c>
      <c r="AW1676" s="28">
        <v>4</v>
      </c>
      <c r="AX1676" s="22" t="s">
        <v>782</v>
      </c>
      <c r="AY1676" s="30">
        <v>486.05</v>
      </c>
      <c r="AZ1676" s="19">
        <v>0.48605000000000004</v>
      </c>
      <c r="BA1676" s="30">
        <v>2.0754159999999997</v>
      </c>
      <c r="BB1676" s="18">
        <v>8.6336133213820054E-2</v>
      </c>
      <c r="BC1676" s="28">
        <v>2</v>
      </c>
      <c r="BD1676" s="30">
        <v>255</v>
      </c>
      <c r="BE1676" s="19">
        <v>0.255</v>
      </c>
      <c r="BF1676" s="30">
        <v>0.16591798188189777</v>
      </c>
      <c r="BG1676" s="18">
        <v>6.9020943205235531E-3</v>
      </c>
      <c r="BH1676" s="13">
        <v>3157</v>
      </c>
      <c r="BI1676" s="19">
        <v>38.31242499999999</v>
      </c>
      <c r="BJ1676" s="19">
        <v>66.870649652881937</v>
      </c>
      <c r="BK1676" s="18">
        <v>2.7817812508556869</v>
      </c>
      <c r="BL1676" t="s">
        <v>573</v>
      </c>
    </row>
    <row r="1677" spans="1:64">
      <c r="A1677" t="s">
        <v>2615</v>
      </c>
      <c r="B1677" t="s">
        <v>2612</v>
      </c>
      <c r="C1677" t="s">
        <v>573</v>
      </c>
      <c r="D1677" t="s">
        <v>929</v>
      </c>
      <c r="E1677">
        <v>2017</v>
      </c>
      <c r="F1677" s="23">
        <v>437.32</v>
      </c>
      <c r="G1677" s="23">
        <v>109.2</v>
      </c>
      <c r="H1677" s="22">
        <v>283344</v>
      </c>
      <c r="I1677" s="29">
        <v>2225.6700848709597</v>
      </c>
      <c r="J1677" s="28">
        <v>20</v>
      </c>
      <c r="K1677" s="28">
        <v>26</v>
      </c>
      <c r="L1677" s="30">
        <v>5246.5999999999995</v>
      </c>
      <c r="M1677" s="31">
        <v>5.246599999999999</v>
      </c>
      <c r="N1677" s="30">
        <v>31.379915000000004</v>
      </c>
      <c r="O1677" s="32">
        <v>1.4099086478856704</v>
      </c>
      <c r="P1677" s="28">
        <v>0</v>
      </c>
      <c r="Q1677" s="28">
        <v>0</v>
      </c>
      <c r="R1677" s="30">
        <v>0</v>
      </c>
      <c r="S1677" s="31">
        <v>0</v>
      </c>
      <c r="T1677" s="30">
        <v>0</v>
      </c>
      <c r="U1677" s="32">
        <v>0</v>
      </c>
      <c r="V1677" s="28">
        <v>0</v>
      </c>
      <c r="W1677" s="28">
        <v>0</v>
      </c>
      <c r="X1677" s="30">
        <v>0</v>
      </c>
      <c r="Y1677" s="31">
        <v>0</v>
      </c>
      <c r="Z1677" s="30">
        <v>0</v>
      </c>
      <c r="AA1677" s="18">
        <v>0</v>
      </c>
      <c r="AB1677" s="28">
        <v>5</v>
      </c>
      <c r="AC1677" s="22" t="s">
        <v>782</v>
      </c>
      <c r="AD1677" s="30">
        <v>52</v>
      </c>
      <c r="AE1677" s="19">
        <v>5.1999999999999998E-2</v>
      </c>
      <c r="AF1677" s="30">
        <v>4.4166816540000005</v>
      </c>
      <c r="AG1677" s="18">
        <v>0.19844278287345862</v>
      </c>
      <c r="AH1677" s="22" t="s">
        <v>782</v>
      </c>
      <c r="AI1677" s="23" t="s">
        <v>782</v>
      </c>
      <c r="AJ1677" s="23" t="s">
        <v>782</v>
      </c>
      <c r="AK1677" s="23" t="s">
        <v>782</v>
      </c>
      <c r="AL1677" s="14" t="s">
        <v>782</v>
      </c>
      <c r="AM1677" s="22" t="s">
        <v>782</v>
      </c>
      <c r="AN1677" s="23" t="s">
        <v>782</v>
      </c>
      <c r="AO1677" s="23" t="s">
        <v>782</v>
      </c>
      <c r="AP1677" s="23" t="s">
        <v>782</v>
      </c>
      <c r="AQ1677" s="14" t="s">
        <v>782</v>
      </c>
      <c r="AR1677" s="28">
        <v>3343</v>
      </c>
      <c r="AS1677" s="30">
        <v>34987.439999999988</v>
      </c>
      <c r="AT1677" s="33">
        <v>34.987439999999985</v>
      </c>
      <c r="AU1677" s="30">
        <v>31.068846720000039</v>
      </c>
      <c r="AV1677" s="18">
        <v>1.3959322601849751</v>
      </c>
      <c r="AW1677" s="28">
        <v>4</v>
      </c>
      <c r="AX1677" s="22" t="s">
        <v>782</v>
      </c>
      <c r="AY1677" s="30">
        <v>0</v>
      </c>
      <c r="AZ1677" s="19">
        <v>0</v>
      </c>
      <c r="BA1677" s="30">
        <v>0</v>
      </c>
      <c r="BB1677" s="18">
        <v>0</v>
      </c>
      <c r="BC1677" s="28">
        <v>2</v>
      </c>
      <c r="BD1677" s="30">
        <v>255</v>
      </c>
      <c r="BE1677" s="19">
        <v>0.255</v>
      </c>
      <c r="BF1677" s="30">
        <v>0.16591798188189777</v>
      </c>
      <c r="BG1677" s="18">
        <v>7.4547428664171224E-3</v>
      </c>
      <c r="BH1677" s="13">
        <v>3374</v>
      </c>
      <c r="BI1677" s="19">
        <v>40.541039999999988</v>
      </c>
      <c r="BJ1677" s="19">
        <v>67.031361355881955</v>
      </c>
      <c r="BK1677" s="18">
        <v>3.011738433810522</v>
      </c>
      <c r="BL1677" t="s">
        <v>573</v>
      </c>
    </row>
    <row r="1678" spans="1:64">
      <c r="A1678" t="s">
        <v>2616</v>
      </c>
      <c r="B1678" t="s">
        <v>2612</v>
      </c>
      <c r="C1678" t="s">
        <v>573</v>
      </c>
      <c r="D1678" t="s">
        <v>929</v>
      </c>
      <c r="E1678">
        <v>2018</v>
      </c>
      <c r="F1678" s="23">
        <v>437.32</v>
      </c>
      <c r="G1678" s="23">
        <v>110.09</v>
      </c>
      <c r="H1678" s="22">
        <v>283455</v>
      </c>
      <c r="I1678" s="29">
        <v>2225.8282703780578</v>
      </c>
      <c r="J1678" s="28">
        <v>20</v>
      </c>
      <c r="K1678" s="28">
        <v>26</v>
      </c>
      <c r="L1678" s="30">
        <v>5246.5999999999995</v>
      </c>
      <c r="M1678" s="31">
        <v>5.246599999999999</v>
      </c>
      <c r="N1678" s="30">
        <v>31.379914599999996</v>
      </c>
      <c r="O1678" s="32">
        <v>1.4098084303094105</v>
      </c>
      <c r="P1678" s="28">
        <v>0</v>
      </c>
      <c r="Q1678" s="28">
        <v>0</v>
      </c>
      <c r="R1678" s="30">
        <v>0</v>
      </c>
      <c r="S1678" s="31">
        <v>0</v>
      </c>
      <c r="T1678" s="30">
        <v>0</v>
      </c>
      <c r="U1678" s="32">
        <v>0</v>
      </c>
      <c r="V1678" s="28">
        <v>0</v>
      </c>
      <c r="W1678" s="28">
        <v>0</v>
      </c>
      <c r="X1678" s="30">
        <v>0</v>
      </c>
      <c r="Y1678" s="31">
        <v>0</v>
      </c>
      <c r="Z1678" s="30">
        <v>0</v>
      </c>
      <c r="AA1678" s="18">
        <v>0</v>
      </c>
      <c r="AB1678" s="28">
        <v>5</v>
      </c>
      <c r="AC1678" s="22" t="s">
        <v>782</v>
      </c>
      <c r="AD1678" s="30">
        <v>52</v>
      </c>
      <c r="AE1678" s="19">
        <v>5.1999999999999998E-2</v>
      </c>
      <c r="AF1678" s="30">
        <v>4.472196351</v>
      </c>
      <c r="AG1678" s="18">
        <v>0.20092279402311644</v>
      </c>
      <c r="AH1678" s="22" t="s">
        <v>782</v>
      </c>
      <c r="AI1678" s="23" t="s">
        <v>782</v>
      </c>
      <c r="AJ1678" s="23" t="s">
        <v>782</v>
      </c>
      <c r="AK1678" s="23" t="s">
        <v>782</v>
      </c>
      <c r="AL1678" s="14" t="s">
        <v>782</v>
      </c>
      <c r="AM1678" s="22" t="s">
        <v>782</v>
      </c>
      <c r="AN1678" s="23" t="s">
        <v>782</v>
      </c>
      <c r="AO1678" s="23" t="s">
        <v>782</v>
      </c>
      <c r="AP1678" s="23" t="s">
        <v>782</v>
      </c>
      <c r="AQ1678" s="14" t="s">
        <v>782</v>
      </c>
      <c r="AR1678" s="28">
        <v>3548</v>
      </c>
      <c r="AS1678" s="30">
        <v>37208.022999999979</v>
      </c>
      <c r="AT1678" s="33">
        <v>37.208022999999976</v>
      </c>
      <c r="AU1678" s="30">
        <v>33.04072442400004</v>
      </c>
      <c r="AV1678" s="18">
        <v>1.4844237924243842</v>
      </c>
      <c r="AW1678" s="28">
        <v>4</v>
      </c>
      <c r="AX1678" s="22" t="s">
        <v>782</v>
      </c>
      <c r="AY1678" s="30">
        <v>486.05</v>
      </c>
      <c r="AZ1678" s="19">
        <v>0.48605000000000004</v>
      </c>
      <c r="BA1678" s="30">
        <v>2.0754159999999997</v>
      </c>
      <c r="BB1678" s="18">
        <v>9.3242413515014319E-2</v>
      </c>
      <c r="BC1678" s="28">
        <v>2</v>
      </c>
      <c r="BD1678" s="30">
        <v>255</v>
      </c>
      <c r="BE1678" s="19">
        <v>0.255</v>
      </c>
      <c r="BF1678" s="30">
        <v>0.10651131229770754</v>
      </c>
      <c r="BG1678" s="18">
        <v>4.7852439343677011E-3</v>
      </c>
      <c r="BH1678" s="13">
        <v>3579</v>
      </c>
      <c r="BI1678" s="19">
        <v>43.247672999999978</v>
      </c>
      <c r="BJ1678" s="19">
        <v>71.074762687297749</v>
      </c>
      <c r="BK1678" s="18">
        <v>3.1931826742062936</v>
      </c>
      <c r="BL1678" t="s">
        <v>573</v>
      </c>
    </row>
    <row r="1679" spans="1:64">
      <c r="A1679" t="s">
        <v>2617</v>
      </c>
      <c r="B1679" t="s">
        <v>2612</v>
      </c>
      <c r="C1679" t="s">
        <v>573</v>
      </c>
      <c r="D1679" t="s">
        <v>929</v>
      </c>
      <c r="E1679">
        <v>2019</v>
      </c>
      <c r="F1679" s="23">
        <v>437.32</v>
      </c>
      <c r="G1679" s="23">
        <v>111.26</v>
      </c>
      <c r="H1679" s="22">
        <v>283271</v>
      </c>
      <c r="I1679" s="34">
        <v>2272.9951639609781</v>
      </c>
      <c r="J1679" s="22">
        <v>20</v>
      </c>
      <c r="K1679" s="22">
        <v>26</v>
      </c>
      <c r="L1679" s="23">
        <v>5246.5999999999995</v>
      </c>
      <c r="M1679" s="23">
        <v>5.246599999999999</v>
      </c>
      <c r="N1679" s="23">
        <v>31.379914599999996</v>
      </c>
      <c r="O1679" s="14">
        <v>1.3805535135990599</v>
      </c>
      <c r="P1679" s="22">
        <v>0</v>
      </c>
      <c r="Q1679" s="22">
        <v>0</v>
      </c>
      <c r="R1679" s="23">
        <v>0</v>
      </c>
      <c r="S1679" s="23">
        <v>0</v>
      </c>
      <c r="T1679" s="23">
        <v>0</v>
      </c>
      <c r="U1679" s="14">
        <v>0</v>
      </c>
      <c r="V1679" s="22">
        <v>0</v>
      </c>
      <c r="W1679" s="22">
        <v>0</v>
      </c>
      <c r="X1679" s="23">
        <v>0</v>
      </c>
      <c r="Y1679" s="23">
        <v>0</v>
      </c>
      <c r="Z1679" s="23">
        <v>0</v>
      </c>
      <c r="AA1679" s="14">
        <v>0</v>
      </c>
      <c r="AB1679" s="22">
        <v>5</v>
      </c>
      <c r="AC1679" s="22">
        <v>5</v>
      </c>
      <c r="AD1679" s="23">
        <v>3019.5316909871244</v>
      </c>
      <c r="AE1679" s="23">
        <v>3.0195316909871246</v>
      </c>
      <c r="AF1679" s="23">
        <v>4.7179808759999995</v>
      </c>
      <c r="AG1679" s="14">
        <v>0.20756669221320859</v>
      </c>
      <c r="AH1679" s="22">
        <v>4</v>
      </c>
      <c r="AI1679" s="23">
        <v>54.271999999999998</v>
      </c>
      <c r="AJ1679" s="23">
        <v>5.4272000000000001E-2</v>
      </c>
      <c r="AK1679" s="23">
        <v>4.8193536000000002E-2</v>
      </c>
      <c r="AL1679" s="14">
        <v>2.1202656637428451E-3</v>
      </c>
      <c r="AM1679" s="22">
        <v>3939</v>
      </c>
      <c r="AN1679" s="23">
        <v>40899.146999999983</v>
      </c>
      <c r="AO1679" s="23">
        <v>40.899146999999985</v>
      </c>
      <c r="AP1679" s="23">
        <v>36.31844253600002</v>
      </c>
      <c r="AQ1679" s="14">
        <v>1.5978231327474799</v>
      </c>
      <c r="AR1679" s="22">
        <v>3943</v>
      </c>
      <c r="AS1679" s="23">
        <v>40953.41899999998</v>
      </c>
      <c r="AT1679" s="23">
        <v>40.953418999999982</v>
      </c>
      <c r="AU1679" s="23">
        <v>36.36663607200002</v>
      </c>
      <c r="AV1679" s="14">
        <v>1.599943398411223</v>
      </c>
      <c r="AW1679" s="22">
        <v>4</v>
      </c>
      <c r="AX1679" s="22" t="s">
        <v>782</v>
      </c>
      <c r="AY1679" s="23">
        <v>786.05</v>
      </c>
      <c r="AZ1679" s="23">
        <v>0.78604999999999992</v>
      </c>
      <c r="BA1679" s="23">
        <v>2.7522159999999998</v>
      </c>
      <c r="BB1679" s="14">
        <v>0.12108323166002341</v>
      </c>
      <c r="BC1679" s="22">
        <v>2</v>
      </c>
      <c r="BD1679" s="23">
        <v>255</v>
      </c>
      <c r="BE1679" s="23">
        <v>0.255</v>
      </c>
      <c r="BF1679" s="23">
        <v>0.1065115069113812</v>
      </c>
      <c r="BG1679" s="14">
        <v>4.6859539606662242E-3</v>
      </c>
      <c r="BH1679" s="22">
        <v>3974</v>
      </c>
      <c r="BI1679" s="23">
        <v>50.260600690987111</v>
      </c>
      <c r="BJ1679" s="23">
        <v>75.323259054911404</v>
      </c>
      <c r="BK1679" s="14">
        <v>3.3138327898441817</v>
      </c>
      <c r="BL1679" t="s">
        <v>573</v>
      </c>
    </row>
    <row r="1680" spans="1:64">
      <c r="A1680" t="s">
        <v>2618</v>
      </c>
      <c r="B1680" t="s">
        <v>2612</v>
      </c>
      <c r="C1680" t="s">
        <v>573</v>
      </c>
      <c r="D1680" t="s">
        <v>929</v>
      </c>
      <c r="E1680">
        <v>2020</v>
      </c>
      <c r="F1680" s="23">
        <v>437.32</v>
      </c>
      <c r="G1680" s="23">
        <v>112.13</v>
      </c>
      <c r="H1680" s="22">
        <v>283275</v>
      </c>
      <c r="I1680" s="34">
        <v>2280.9682894995831</v>
      </c>
      <c r="J1680" s="22">
        <v>20</v>
      </c>
      <c r="K1680" s="22">
        <v>27</v>
      </c>
      <c r="L1680" s="23">
        <v>5771.5999999999995</v>
      </c>
      <c r="M1680" s="23">
        <v>5.7715999999999994</v>
      </c>
      <c r="N1680" s="23">
        <v>34.519939600000001</v>
      </c>
      <c r="O1680" s="14">
        <v>1.5133897195727022</v>
      </c>
      <c r="P1680" s="22">
        <v>0</v>
      </c>
      <c r="Q1680" s="22">
        <v>0</v>
      </c>
      <c r="R1680" s="23">
        <v>0</v>
      </c>
      <c r="S1680" s="23">
        <v>0</v>
      </c>
      <c r="T1680" s="23">
        <v>0</v>
      </c>
      <c r="U1680" s="14">
        <v>0</v>
      </c>
      <c r="V1680" s="22">
        <v>0</v>
      </c>
      <c r="W1680" s="22">
        <v>0</v>
      </c>
      <c r="X1680" s="23">
        <v>0</v>
      </c>
      <c r="Y1680" s="23">
        <v>0</v>
      </c>
      <c r="Z1680" s="23">
        <v>0</v>
      </c>
      <c r="AA1680" s="14">
        <v>0</v>
      </c>
      <c r="AB1680" s="22">
        <v>5</v>
      </c>
      <c r="AC1680" s="22">
        <v>5</v>
      </c>
      <c r="AD1680" s="23">
        <v>3001.0686351931331</v>
      </c>
      <c r="AE1680" s="23">
        <v>3.0010686351931333</v>
      </c>
      <c r="AF1680" s="23">
        <v>4.6834659060000003</v>
      </c>
      <c r="AG1680" s="14">
        <v>0.20532797091306765</v>
      </c>
      <c r="AH1680" s="22">
        <v>4</v>
      </c>
      <c r="AI1680" s="23">
        <v>54.271999999999998</v>
      </c>
      <c r="AJ1680" s="23">
        <v>5.4272000000000001E-2</v>
      </c>
      <c r="AK1680" s="23">
        <v>4.8193536000000002E-2</v>
      </c>
      <c r="AL1680" s="14">
        <v>2.1128542742947596E-3</v>
      </c>
      <c r="AM1680" s="22">
        <v>4671</v>
      </c>
      <c r="AN1680" s="23">
        <v>48402.174999999988</v>
      </c>
      <c r="AO1680" s="23">
        <v>48.402174999999986</v>
      </c>
      <c r="AP1680" s="23">
        <v>42.98113140000001</v>
      </c>
      <c r="AQ1680" s="14">
        <v>1.8843370860464508</v>
      </c>
      <c r="AR1680" s="22">
        <v>4675</v>
      </c>
      <c r="AS1680" s="23">
        <v>48456.446999999993</v>
      </c>
      <c r="AT1680" s="23">
        <v>48.45644699999999</v>
      </c>
      <c r="AU1680" s="23">
        <v>43.029324936000009</v>
      </c>
      <c r="AV1680" s="14">
        <v>1.8864499403207453</v>
      </c>
      <c r="AW1680" s="22">
        <v>4</v>
      </c>
      <c r="AX1680" s="22">
        <v>5</v>
      </c>
      <c r="AY1680" s="23">
        <v>786.05</v>
      </c>
      <c r="AZ1680" s="23">
        <v>0.78604999999999992</v>
      </c>
      <c r="BA1680" s="23">
        <v>2.7522159999999998</v>
      </c>
      <c r="BB1680" s="14">
        <v>0.12065998517690059</v>
      </c>
      <c r="BC1680" s="22">
        <v>2</v>
      </c>
      <c r="BD1680" s="23">
        <v>255</v>
      </c>
      <c r="BE1680" s="23">
        <v>0.255</v>
      </c>
      <c r="BF1680" s="23">
        <v>0.10651150691138121</v>
      </c>
      <c r="BG1680" s="14">
        <v>4.6695742067834074E-3</v>
      </c>
      <c r="BH1680" s="22">
        <v>4706</v>
      </c>
      <c r="BI1680" s="23">
        <v>58.270165635193131</v>
      </c>
      <c r="BJ1680" s="23">
        <v>85.091457948911398</v>
      </c>
      <c r="BK1680" s="14">
        <v>3.7304971901901989</v>
      </c>
      <c r="BL1680" t="s">
        <v>573</v>
      </c>
    </row>
    <row r="1681" spans="1:64">
      <c r="A1681" t="s">
        <v>2619</v>
      </c>
      <c r="B1681" t="s">
        <v>2612</v>
      </c>
      <c r="C1681" t="s">
        <v>573</v>
      </c>
      <c r="D1681" t="s">
        <v>929</v>
      </c>
      <c r="E1681">
        <v>2021</v>
      </c>
      <c r="F1681" s="23">
        <v>437.33</v>
      </c>
      <c r="G1681" s="23">
        <v>112.94</v>
      </c>
      <c r="H1681" s="22">
        <v>283429</v>
      </c>
      <c r="I1681" s="34">
        <v>2123.9</v>
      </c>
      <c r="J1681" s="22">
        <v>20</v>
      </c>
      <c r="K1681" s="22">
        <v>26</v>
      </c>
      <c r="L1681" s="23">
        <v>5648.6</v>
      </c>
      <c r="M1681" s="23">
        <v>5.65</v>
      </c>
      <c r="N1681" s="23">
        <v>33.78</v>
      </c>
      <c r="O1681" s="14">
        <v>1.59</v>
      </c>
      <c r="P1681" s="22">
        <v>0</v>
      </c>
      <c r="Q1681" s="22">
        <v>0</v>
      </c>
      <c r="R1681" s="23">
        <v>0</v>
      </c>
      <c r="S1681" s="23">
        <v>0</v>
      </c>
      <c r="T1681" s="23">
        <v>0</v>
      </c>
      <c r="U1681" s="14">
        <v>0</v>
      </c>
      <c r="V1681" s="22">
        <v>0</v>
      </c>
      <c r="W1681" s="22">
        <v>0</v>
      </c>
      <c r="X1681" s="23">
        <v>0</v>
      </c>
      <c r="Y1681" s="23">
        <v>0</v>
      </c>
      <c r="Z1681" s="23">
        <v>0</v>
      </c>
      <c r="AA1681" s="14">
        <v>0</v>
      </c>
      <c r="AB1681" s="22">
        <v>5</v>
      </c>
      <c r="AC1681" s="22">
        <v>0</v>
      </c>
      <c r="AD1681" s="23">
        <v>2968.76476</v>
      </c>
      <c r="AE1681" s="23">
        <v>2.97</v>
      </c>
      <c r="AF1681" s="23">
        <v>4.8600000000000003</v>
      </c>
      <c r="AG1681" s="14">
        <v>0.23</v>
      </c>
      <c r="AH1681" s="22">
        <v>7</v>
      </c>
      <c r="AI1681" s="23">
        <v>76.012</v>
      </c>
      <c r="AJ1681" s="23">
        <v>0</v>
      </c>
      <c r="AK1681" s="23">
        <v>7.0000000000000007E-2</v>
      </c>
      <c r="AL1681" s="14">
        <v>0</v>
      </c>
      <c r="AM1681" s="22">
        <v>5642</v>
      </c>
      <c r="AN1681" s="23">
        <v>60462.108999999997</v>
      </c>
      <c r="AO1681" s="23">
        <v>60</v>
      </c>
      <c r="AP1681" s="23">
        <v>54.1</v>
      </c>
      <c r="AQ1681" s="14">
        <v>2.5499999999999998</v>
      </c>
      <c r="AR1681" s="22">
        <v>5649</v>
      </c>
      <c r="AS1681" s="23">
        <v>60538.120999999999</v>
      </c>
      <c r="AT1681" s="23">
        <v>61</v>
      </c>
      <c r="AU1681" s="23">
        <v>54.17</v>
      </c>
      <c r="AV1681" s="14">
        <v>2.5499999999999998</v>
      </c>
      <c r="AW1681" s="22">
        <v>5</v>
      </c>
      <c r="AX1681" s="22">
        <v>6</v>
      </c>
      <c r="AY1681" s="23">
        <v>678.55</v>
      </c>
      <c r="AZ1681" s="23">
        <v>0.68</v>
      </c>
      <c r="BA1681" s="23">
        <v>2.08</v>
      </c>
      <c r="BB1681" s="14">
        <v>0.1</v>
      </c>
      <c r="BC1681" s="22">
        <v>2</v>
      </c>
      <c r="BD1681" s="23">
        <v>255</v>
      </c>
      <c r="BE1681" s="23">
        <v>0.26</v>
      </c>
      <c r="BF1681" s="23">
        <v>0.09</v>
      </c>
      <c r="BG1681" s="14">
        <v>0</v>
      </c>
      <c r="BH1681" s="22">
        <v>5681</v>
      </c>
      <c r="BI1681" s="23">
        <v>70.09</v>
      </c>
      <c r="BJ1681" s="23">
        <v>94.99</v>
      </c>
      <c r="BK1681" s="14">
        <v>4.47</v>
      </c>
      <c r="BL1681" t="s">
        <v>573</v>
      </c>
    </row>
    <row r="1682" spans="1:64">
      <c r="A1682" t="s">
        <v>2620</v>
      </c>
      <c r="B1682" t="s">
        <v>2612</v>
      </c>
      <c r="C1682" t="s">
        <v>573</v>
      </c>
      <c r="D1682" s="111" t="s">
        <v>929</v>
      </c>
      <c r="E1682" s="110">
        <v>2022</v>
      </c>
      <c r="F1682" s="23"/>
      <c r="G1682" s="23"/>
      <c r="H1682" s="22">
        <v>286213</v>
      </c>
      <c r="I1682" s="34">
        <v>2074.3396425648743</v>
      </c>
      <c r="J1682" s="22">
        <v>20</v>
      </c>
      <c r="K1682" s="22">
        <v>26</v>
      </c>
      <c r="L1682" s="23">
        <v>5648.5999999999995</v>
      </c>
      <c r="M1682" s="23">
        <v>5.6485999999999992</v>
      </c>
      <c r="N1682" s="23">
        <v>33.428414799999992</v>
      </c>
      <c r="O1682" s="14">
        <v>1.61152079987569</v>
      </c>
      <c r="P1682" s="22">
        <v>0</v>
      </c>
      <c r="Q1682" s="22">
        <v>0</v>
      </c>
      <c r="R1682" s="23">
        <v>0</v>
      </c>
      <c r="S1682" s="23">
        <v>0</v>
      </c>
      <c r="T1682" s="23">
        <v>0</v>
      </c>
      <c r="U1682" s="14">
        <v>0</v>
      </c>
      <c r="V1682" s="22">
        <v>0</v>
      </c>
      <c r="W1682" s="22">
        <v>0</v>
      </c>
      <c r="X1682" s="23">
        <v>0</v>
      </c>
      <c r="Y1682" s="23">
        <v>0</v>
      </c>
      <c r="Z1682" s="23">
        <v>0</v>
      </c>
      <c r="AA1682" s="14">
        <v>0</v>
      </c>
      <c r="AB1682" s="22">
        <v>5</v>
      </c>
      <c r="AC1682" s="22">
        <v>0</v>
      </c>
      <c r="AD1682" s="23">
        <v>2775.7817896995712</v>
      </c>
      <c r="AE1682" s="23">
        <v>2.7757817896995713</v>
      </c>
      <c r="AF1682" s="23">
        <v>4.8209956619999996</v>
      </c>
      <c r="AG1682" s="14">
        <v>0.23241110390384029</v>
      </c>
      <c r="AH1682" s="22">
        <v>9</v>
      </c>
      <c r="AI1682" s="23">
        <v>86.811999999999998</v>
      </c>
      <c r="AJ1682" s="23">
        <v>8.6812E-2</v>
      </c>
      <c r="AK1682" s="23">
        <v>8.8927080470945413E-2</v>
      </c>
      <c r="AL1682" s="14">
        <v>4.2870067488557017E-3</v>
      </c>
      <c r="AM1682" s="22">
        <v>7276</v>
      </c>
      <c r="AN1682" s="23">
        <v>74190.516000000003</v>
      </c>
      <c r="AO1682" s="23">
        <v>74.190516000000002</v>
      </c>
      <c r="AP1682" s="23">
        <v>75.998087666600867</v>
      </c>
      <c r="AQ1682" s="14">
        <v>3.6637244020767463</v>
      </c>
      <c r="AR1682" s="22">
        <v>7285</v>
      </c>
      <c r="AS1682" s="23">
        <v>74277.328000000009</v>
      </c>
      <c r="AT1682" s="23">
        <v>74.277328000000011</v>
      </c>
      <c r="AU1682" s="23">
        <v>76.087014747071819</v>
      </c>
      <c r="AV1682" s="14">
        <v>3.6680114088256026</v>
      </c>
      <c r="AW1682" s="22">
        <v>5</v>
      </c>
      <c r="AX1682" s="22">
        <v>6</v>
      </c>
      <c r="AY1682" s="23">
        <v>678.55</v>
      </c>
      <c r="AZ1682" s="23">
        <v>0.67854999999999999</v>
      </c>
      <c r="BA1682" s="23">
        <v>2.1236269999999999</v>
      </c>
      <c r="BB1682" s="14">
        <v>0.10237605049933783</v>
      </c>
      <c r="BC1682" s="22">
        <v>3</v>
      </c>
      <c r="BD1682" s="23">
        <v>255.6</v>
      </c>
      <c r="BE1682" s="23">
        <v>0.25559999999999999</v>
      </c>
      <c r="BF1682" s="23">
        <v>0.13168561281739821</v>
      </c>
      <c r="BG1682" s="14">
        <v>6.3483149102126742E-3</v>
      </c>
      <c r="BH1682" s="22">
        <v>7318</v>
      </c>
      <c r="BI1682" s="23">
        <v>83.63585978969958</v>
      </c>
      <c r="BJ1682" s="23">
        <v>116.59173782188921</v>
      </c>
      <c r="BK1682" s="14">
        <v>5.6206676780146836</v>
      </c>
      <c r="BL1682" t="s">
        <v>573</v>
      </c>
    </row>
    <row r="1683" spans="1:64">
      <c r="A1683" t="s">
        <v>2621</v>
      </c>
      <c r="B1683" t="s">
        <v>2612</v>
      </c>
      <c r="C1683" t="s">
        <v>573</v>
      </c>
      <c r="D1683" t="s">
        <v>929</v>
      </c>
      <c r="E1683">
        <v>2023</v>
      </c>
      <c r="F1683">
        <v>437.32</v>
      </c>
      <c r="G1683">
        <v>113.33</v>
      </c>
      <c r="H1683">
        <v>283607</v>
      </c>
      <c r="I1683">
        <v>2074.3396425648743</v>
      </c>
      <c r="J1683">
        <v>20</v>
      </c>
      <c r="K1683">
        <v>26</v>
      </c>
      <c r="L1683">
        <v>5648.6</v>
      </c>
      <c r="M1683">
        <v>5.6486000000000001</v>
      </c>
      <c r="N1683">
        <v>33.428415000000001</v>
      </c>
      <c r="O1683">
        <v>1.611520809517313</v>
      </c>
      <c r="P1683">
        <v>0</v>
      </c>
      <c r="Q1683">
        <v>0</v>
      </c>
      <c r="R1683">
        <v>0</v>
      </c>
      <c r="S1683">
        <v>0</v>
      </c>
      <c r="T1683">
        <v>0</v>
      </c>
      <c r="U1683">
        <v>0</v>
      </c>
      <c r="V1683">
        <v>0</v>
      </c>
      <c r="W1683">
        <v>0</v>
      </c>
      <c r="X1683">
        <v>0</v>
      </c>
      <c r="Y1683">
        <v>0</v>
      </c>
      <c r="Z1683">
        <v>0</v>
      </c>
      <c r="AA1683">
        <v>0</v>
      </c>
      <c r="AB1683">
        <v>5</v>
      </c>
      <c r="AC1683">
        <v>6</v>
      </c>
      <c r="AD1683">
        <v>942</v>
      </c>
      <c r="AE1683">
        <v>0.94199999999999995</v>
      </c>
      <c r="AF1683">
        <v>2.4548500440000001</v>
      </c>
      <c r="AG1683">
        <v>0.11834368845039442</v>
      </c>
      <c r="AH1683">
        <v>9</v>
      </c>
      <c r="AI1683">
        <v>86.811999999999998</v>
      </c>
      <c r="AJ1683">
        <v>8.6812E-2</v>
      </c>
      <c r="AK1683">
        <v>8.1429000000000001E-2</v>
      </c>
      <c r="AL1683">
        <v>3.9255384378285747E-3</v>
      </c>
      <c r="AM1683">
        <v>10425</v>
      </c>
      <c r="AN1683">
        <v>111548.74099999999</v>
      </c>
      <c r="AO1683">
        <v>111.54874100000001</v>
      </c>
      <c r="AP1683">
        <v>104.63129499999999</v>
      </c>
      <c r="AQ1683">
        <v>5.0440772982878421</v>
      </c>
      <c r="AR1683">
        <v>11632</v>
      </c>
      <c r="AS1683">
        <v>112524.357000002</v>
      </c>
      <c r="AT1683">
        <v>112.52422199999999</v>
      </c>
      <c r="AU1683">
        <v>105.546410561903</v>
      </c>
      <c r="AV1683">
        <v>5.0881932927530249</v>
      </c>
      <c r="AW1683">
        <v>5</v>
      </c>
      <c r="AX1683">
        <v>6</v>
      </c>
      <c r="AY1683">
        <v>678.55</v>
      </c>
      <c r="AZ1683">
        <v>0.67854999999999999</v>
      </c>
      <c r="BA1683">
        <v>2.1236269999999999</v>
      </c>
      <c r="BB1683">
        <v>0.10237605049933785</v>
      </c>
      <c r="BC1683">
        <v>3</v>
      </c>
      <c r="BD1683">
        <v>255.6</v>
      </c>
      <c r="BE1683">
        <v>0.25559999999999999</v>
      </c>
      <c r="BF1683">
        <v>0.15723899999999999</v>
      </c>
      <c r="BG1683">
        <v>7.5801954884098677E-3</v>
      </c>
      <c r="BH1683">
        <v>11665</v>
      </c>
      <c r="BI1683">
        <v>120.04897199999999</v>
      </c>
      <c r="BJ1683">
        <v>143.71054160590302</v>
      </c>
      <c r="BK1683">
        <v>6.9280140367084808</v>
      </c>
      <c r="BL1683" t="s">
        <v>573</v>
      </c>
    </row>
    <row r="1684" spans="1:64">
      <c r="A1684" t="s">
        <v>2622</v>
      </c>
      <c r="B1684" t="s">
        <v>2612</v>
      </c>
      <c r="C1684" t="s">
        <v>573</v>
      </c>
      <c r="D1684" t="s">
        <v>929</v>
      </c>
      <c r="E1684">
        <v>2024</v>
      </c>
      <c r="F1684">
        <v>437.32</v>
      </c>
      <c r="G1684">
        <v>113.38</v>
      </c>
      <c r="H1684">
        <v>284273</v>
      </c>
      <c r="I1684">
        <v>1949.2878618560453</v>
      </c>
      <c r="J1684">
        <v>20</v>
      </c>
      <c r="K1684">
        <v>26</v>
      </c>
      <c r="L1684">
        <v>5648.5999999999995</v>
      </c>
      <c r="M1684">
        <v>5.6485999999999974</v>
      </c>
      <c r="N1684">
        <v>33.428414799999992</v>
      </c>
      <c r="O1684">
        <v>1.7149039633464191</v>
      </c>
      <c r="P1684">
        <v>0</v>
      </c>
      <c r="Q1684">
        <v>0</v>
      </c>
      <c r="R1684">
        <v>0</v>
      </c>
      <c r="S1684">
        <v>0</v>
      </c>
      <c r="T1684">
        <v>0</v>
      </c>
      <c r="U1684">
        <v>0</v>
      </c>
      <c r="V1684">
        <v>0</v>
      </c>
      <c r="W1684">
        <v>0</v>
      </c>
      <c r="X1684">
        <v>0</v>
      </c>
      <c r="Y1684">
        <v>0</v>
      </c>
      <c r="Z1684">
        <v>0</v>
      </c>
      <c r="AA1684">
        <v>0</v>
      </c>
      <c r="AB1684">
        <v>5</v>
      </c>
      <c r="AC1684">
        <v>6</v>
      </c>
      <c r="AD1684">
        <v>942</v>
      </c>
      <c r="AE1684">
        <v>0.94200000000000006</v>
      </c>
      <c r="AF1684">
        <v>4.9586666009999991</v>
      </c>
      <c r="AG1684">
        <v>0.25438349553351891</v>
      </c>
      <c r="AH1684">
        <v>13</v>
      </c>
      <c r="AI1684">
        <v>115.13199999999999</v>
      </c>
      <c r="AJ1684">
        <v>0.115132</v>
      </c>
      <c r="AK1684">
        <v>0.10384259475963062</v>
      </c>
      <c r="AL1684">
        <v>5.3272067605630727E-3</v>
      </c>
      <c r="AM1684">
        <v>12934</v>
      </c>
      <c r="AN1684">
        <v>143942.53800000003</v>
      </c>
      <c r="AO1684">
        <v>143.9425380000001</v>
      </c>
      <c r="AP1684">
        <v>129.8280811781834</v>
      </c>
      <c r="AQ1684">
        <v>6.6602826457127549</v>
      </c>
      <c r="AR1684">
        <v>16394</v>
      </c>
      <c r="AS1684">
        <v>147205.38499999666</v>
      </c>
      <c r="AT1684">
        <v>147.20538499999861</v>
      </c>
      <c r="AU1684">
        <v>132.77098583356451</v>
      </c>
      <c r="AV1684">
        <v>6.811255968481972</v>
      </c>
      <c r="AW1684">
        <v>5</v>
      </c>
      <c r="AX1684">
        <v>6</v>
      </c>
      <c r="AY1684">
        <v>678.05</v>
      </c>
      <c r="AZ1684">
        <v>0.67805000000000004</v>
      </c>
      <c r="BA1684">
        <v>2.1223239999999999</v>
      </c>
      <c r="BB1684">
        <v>0.1088768899417039</v>
      </c>
      <c r="BC1684">
        <v>3</v>
      </c>
      <c r="BD1684">
        <v>305.60000000000002</v>
      </c>
      <c r="BE1684">
        <v>0.30560000000000004</v>
      </c>
      <c r="BF1684">
        <v>0.14317941082970032</v>
      </c>
      <c r="BG1684">
        <v>7.3452163547240148E-3</v>
      </c>
      <c r="BH1684">
        <v>16427</v>
      </c>
      <c r="BI1684">
        <v>154.77963499999862</v>
      </c>
      <c r="BJ1684">
        <v>173.42357064539419</v>
      </c>
      <c r="BK1684">
        <v>8.8967655336583373</v>
      </c>
      <c r="BL1684" t="s">
        <v>573</v>
      </c>
    </row>
    <row r="1685" spans="1:64">
      <c r="A1685" t="s">
        <v>2623</v>
      </c>
      <c r="B1685" t="s">
        <v>2624</v>
      </c>
      <c r="C1685" t="s">
        <v>574</v>
      </c>
      <c r="D1685" t="s">
        <v>942</v>
      </c>
      <c r="E1685">
        <v>2012</v>
      </c>
      <c r="F1685" s="23">
        <v>83.09</v>
      </c>
      <c r="G1685" s="23">
        <v>31.21</v>
      </c>
      <c r="H1685" s="22">
        <v>109138</v>
      </c>
      <c r="I1685" s="34">
        <v>859.95636100000002</v>
      </c>
      <c r="J1685" s="22">
        <v>9</v>
      </c>
      <c r="K1685" s="22" t="s">
        <v>782</v>
      </c>
      <c r="L1685" s="23">
        <v>2090</v>
      </c>
      <c r="M1685" s="23">
        <v>2.09</v>
      </c>
      <c r="N1685" s="23">
        <v>0.35097099999999998</v>
      </c>
      <c r="O1685" s="14">
        <v>4.0812652352716298E-2</v>
      </c>
      <c r="P1685" s="22">
        <v>0</v>
      </c>
      <c r="Q1685" s="22" t="s">
        <v>782</v>
      </c>
      <c r="R1685" s="23">
        <v>0</v>
      </c>
      <c r="S1685" s="23">
        <v>0</v>
      </c>
      <c r="T1685" s="23">
        <v>0</v>
      </c>
      <c r="U1685" s="14">
        <v>0</v>
      </c>
      <c r="V1685" s="22">
        <v>0</v>
      </c>
      <c r="W1685" s="22" t="s">
        <v>782</v>
      </c>
      <c r="X1685" s="23">
        <v>0</v>
      </c>
      <c r="Y1685" s="23">
        <v>0</v>
      </c>
      <c r="Z1685" s="23">
        <v>0</v>
      </c>
      <c r="AA1685" s="14">
        <v>0</v>
      </c>
      <c r="AB1685" s="22">
        <v>0</v>
      </c>
      <c r="AC1685" s="22" t="s">
        <v>782</v>
      </c>
      <c r="AD1685" s="23">
        <v>0</v>
      </c>
      <c r="AE1685" s="23">
        <v>0</v>
      </c>
      <c r="AF1685" s="23">
        <v>0</v>
      </c>
      <c r="AG1685" s="14">
        <v>0</v>
      </c>
      <c r="AH1685" s="22" t="s">
        <v>782</v>
      </c>
      <c r="AI1685" s="23" t="s">
        <v>782</v>
      </c>
      <c r="AJ1685" s="23" t="s">
        <v>782</v>
      </c>
      <c r="AK1685" s="23" t="s">
        <v>782</v>
      </c>
      <c r="AL1685" s="14" t="s">
        <v>782</v>
      </c>
      <c r="AM1685" s="22" t="s">
        <v>782</v>
      </c>
      <c r="AN1685" s="23" t="s">
        <v>782</v>
      </c>
      <c r="AO1685" s="23" t="s">
        <v>782</v>
      </c>
      <c r="AP1685" s="23" t="s">
        <v>782</v>
      </c>
      <c r="AQ1685" s="14" t="s">
        <v>782</v>
      </c>
      <c r="AR1685" s="22">
        <v>671</v>
      </c>
      <c r="AS1685" s="23">
        <v>5972.3130000000056</v>
      </c>
      <c r="AT1685" s="23">
        <v>5.972313000000006</v>
      </c>
      <c r="AU1685" s="23">
        <v>4.4440379999999999</v>
      </c>
      <c r="AV1685" s="14">
        <v>0.51677482736824587</v>
      </c>
      <c r="AW1685" s="22">
        <v>0</v>
      </c>
      <c r="AX1685" s="22" t="s">
        <v>782</v>
      </c>
      <c r="AY1685" s="23">
        <v>0</v>
      </c>
      <c r="AZ1685" s="23">
        <v>0</v>
      </c>
      <c r="BA1685" s="23">
        <v>0</v>
      </c>
      <c r="BB1685" s="14">
        <v>0</v>
      </c>
      <c r="BC1685" s="22">
        <v>0</v>
      </c>
      <c r="BD1685" s="23">
        <v>0</v>
      </c>
      <c r="BE1685" s="23">
        <v>0</v>
      </c>
      <c r="BF1685" s="23">
        <v>0</v>
      </c>
      <c r="BG1685" s="14">
        <v>0</v>
      </c>
      <c r="BH1685" s="22">
        <v>680</v>
      </c>
      <c r="BI1685" s="23">
        <v>8.0623130000000067</v>
      </c>
      <c r="BJ1685" s="23">
        <v>4.7950090000000003</v>
      </c>
      <c r="BK1685" s="14">
        <v>0.55758747972096212</v>
      </c>
      <c r="BL1685" t="s">
        <v>574</v>
      </c>
    </row>
    <row r="1686" spans="1:64">
      <c r="A1686" t="s">
        <v>2625</v>
      </c>
      <c r="B1686" t="s">
        <v>2624</v>
      </c>
      <c r="C1686" t="s">
        <v>574</v>
      </c>
      <c r="D1686" t="s">
        <v>942</v>
      </c>
      <c r="E1686">
        <v>2015</v>
      </c>
      <c r="F1686" s="23">
        <v>83.09</v>
      </c>
      <c r="G1686" s="23">
        <v>31.61</v>
      </c>
      <c r="H1686" s="22">
        <v>111366</v>
      </c>
      <c r="I1686" s="34">
        <v>893.71648235541034</v>
      </c>
      <c r="J1686" s="13">
        <v>9</v>
      </c>
      <c r="K1686" s="13">
        <v>13</v>
      </c>
      <c r="L1686" s="19">
        <v>3560</v>
      </c>
      <c r="M1686" s="35">
        <v>3.56</v>
      </c>
      <c r="N1686" s="19">
        <v>21.293623735384813</v>
      </c>
      <c r="O1686" s="17">
        <v>2.3825927076185258</v>
      </c>
      <c r="P1686" s="36">
        <v>0</v>
      </c>
      <c r="Q1686" s="37">
        <v>0</v>
      </c>
      <c r="R1686" s="38">
        <v>0</v>
      </c>
      <c r="S1686" s="27">
        <v>0</v>
      </c>
      <c r="T1686" s="23">
        <v>0</v>
      </c>
      <c r="U1686" s="17">
        <v>0</v>
      </c>
      <c r="V1686" s="22">
        <v>0</v>
      </c>
      <c r="W1686" s="22">
        <v>0</v>
      </c>
      <c r="X1686" s="23">
        <v>0</v>
      </c>
      <c r="Y1686" s="27">
        <v>0</v>
      </c>
      <c r="Z1686" s="27">
        <v>0</v>
      </c>
      <c r="AA1686" s="14">
        <v>0</v>
      </c>
      <c r="AB1686" s="39">
        <v>1</v>
      </c>
      <c r="AC1686" s="22" t="s">
        <v>782</v>
      </c>
      <c r="AD1686" s="23">
        <v>0</v>
      </c>
      <c r="AE1686" s="23">
        <v>0</v>
      </c>
      <c r="AF1686" s="23">
        <v>2.9251467</v>
      </c>
      <c r="AG1686" s="14">
        <v>0.32730141580143052</v>
      </c>
      <c r="AH1686" s="22" t="s">
        <v>782</v>
      </c>
      <c r="AI1686" s="23" t="s">
        <v>782</v>
      </c>
      <c r="AJ1686" s="23" t="s">
        <v>782</v>
      </c>
      <c r="AK1686" s="23" t="s">
        <v>782</v>
      </c>
      <c r="AL1686" s="14" t="s">
        <v>782</v>
      </c>
      <c r="AM1686" s="22" t="s">
        <v>782</v>
      </c>
      <c r="AN1686" s="23" t="s">
        <v>782</v>
      </c>
      <c r="AO1686" s="23" t="s">
        <v>782</v>
      </c>
      <c r="AP1686" s="23" t="s">
        <v>782</v>
      </c>
      <c r="AQ1686" s="14" t="s">
        <v>782</v>
      </c>
      <c r="AR1686" s="40">
        <v>849</v>
      </c>
      <c r="AS1686" s="41">
        <v>7859.1730000000043</v>
      </c>
      <c r="AT1686" s="23">
        <v>7.8591730000000046</v>
      </c>
      <c r="AU1686" s="23">
        <v>6.9802248809148235</v>
      </c>
      <c r="AV1686" s="14">
        <v>0.78103347300010406</v>
      </c>
      <c r="AW1686" s="22">
        <v>0</v>
      </c>
      <c r="AX1686" s="22" t="s">
        <v>782</v>
      </c>
      <c r="AY1686" s="23">
        <v>0</v>
      </c>
      <c r="AZ1686" s="23">
        <v>0</v>
      </c>
      <c r="BA1686" s="23">
        <v>0</v>
      </c>
      <c r="BB1686" s="14">
        <v>0</v>
      </c>
      <c r="BC1686" s="42">
        <v>0</v>
      </c>
      <c r="BD1686" s="46">
        <v>0</v>
      </c>
      <c r="BE1686" s="44">
        <v>0</v>
      </c>
      <c r="BF1686" s="23">
        <v>0</v>
      </c>
      <c r="BG1686" s="14">
        <v>0</v>
      </c>
      <c r="BH1686" s="22">
        <v>859</v>
      </c>
      <c r="BI1686" s="23">
        <v>11.419173000000004</v>
      </c>
      <c r="BJ1686" s="23">
        <v>31.198995316299637</v>
      </c>
      <c r="BK1686" s="14">
        <v>3.4909275964200601</v>
      </c>
      <c r="BL1686" t="s">
        <v>574</v>
      </c>
    </row>
    <row r="1687" spans="1:64">
      <c r="A1687" t="s">
        <v>2626</v>
      </c>
      <c r="B1687" t="s">
        <v>2624</v>
      </c>
      <c r="C1687" t="s">
        <v>574</v>
      </c>
      <c r="D1687" t="s">
        <v>942</v>
      </c>
      <c r="E1687">
        <v>2016</v>
      </c>
      <c r="F1687" s="23">
        <v>83.09</v>
      </c>
      <c r="G1687" s="23">
        <v>31.79</v>
      </c>
      <c r="H1687" s="22">
        <v>111341</v>
      </c>
      <c r="I1687" s="34">
        <v>946.8797542707415</v>
      </c>
      <c r="J1687" s="13">
        <v>9</v>
      </c>
      <c r="K1687" s="13">
        <v>13</v>
      </c>
      <c r="L1687" s="19">
        <v>3560</v>
      </c>
      <c r="M1687" s="35">
        <v>3.56</v>
      </c>
      <c r="N1687" s="19">
        <v>21.292360000000002</v>
      </c>
      <c r="O1687" s="17">
        <v>2.248686795125189</v>
      </c>
      <c r="P1687" s="13">
        <v>0</v>
      </c>
      <c r="Q1687" s="13">
        <v>0</v>
      </c>
      <c r="R1687" s="19">
        <v>0</v>
      </c>
      <c r="S1687" s="27">
        <v>0</v>
      </c>
      <c r="T1687" s="19">
        <v>0</v>
      </c>
      <c r="U1687" s="17">
        <v>0</v>
      </c>
      <c r="V1687" s="13">
        <v>0</v>
      </c>
      <c r="W1687" s="13">
        <v>0</v>
      </c>
      <c r="X1687" s="19">
        <v>0</v>
      </c>
      <c r="Y1687" s="27">
        <v>0</v>
      </c>
      <c r="Z1687" s="19">
        <v>0</v>
      </c>
      <c r="AA1687" s="14">
        <v>0</v>
      </c>
      <c r="AB1687" s="13">
        <v>1</v>
      </c>
      <c r="AC1687" s="22" t="s">
        <v>782</v>
      </c>
      <c r="AD1687" s="19">
        <v>0</v>
      </c>
      <c r="AE1687" s="23">
        <v>0</v>
      </c>
      <c r="AF1687" s="19">
        <v>3.0230760000000001</v>
      </c>
      <c r="AG1687" s="14">
        <v>0.31926714943105772</v>
      </c>
      <c r="AH1687" s="22" t="s">
        <v>782</v>
      </c>
      <c r="AI1687" s="23" t="s">
        <v>782</v>
      </c>
      <c r="AJ1687" s="23" t="s">
        <v>782</v>
      </c>
      <c r="AK1687" s="23" t="s">
        <v>782</v>
      </c>
      <c r="AL1687" s="14" t="s">
        <v>782</v>
      </c>
      <c r="AM1687" s="22" t="s">
        <v>782</v>
      </c>
      <c r="AN1687" s="23" t="s">
        <v>782</v>
      </c>
      <c r="AO1687" s="23" t="s">
        <v>782</v>
      </c>
      <c r="AP1687" s="23" t="s">
        <v>782</v>
      </c>
      <c r="AQ1687" s="14" t="s">
        <v>782</v>
      </c>
      <c r="AR1687" s="13">
        <v>892</v>
      </c>
      <c r="AS1687" s="19">
        <v>8279.4729999999945</v>
      </c>
      <c r="AT1687" s="23">
        <v>8.2794729999999941</v>
      </c>
      <c r="AU1687" s="19">
        <v>7.3521720240000139</v>
      </c>
      <c r="AV1687" s="14">
        <v>0.77646311380502975</v>
      </c>
      <c r="AW1687" s="13">
        <v>0</v>
      </c>
      <c r="AX1687" s="22" t="s">
        <v>782</v>
      </c>
      <c r="AY1687" s="19">
        <v>0</v>
      </c>
      <c r="AZ1687" s="23">
        <v>0</v>
      </c>
      <c r="BA1687" s="19">
        <v>0</v>
      </c>
      <c r="BB1687" s="14">
        <v>0</v>
      </c>
      <c r="BC1687" s="13">
        <v>0</v>
      </c>
      <c r="BD1687" s="19">
        <v>0</v>
      </c>
      <c r="BE1687" s="44">
        <v>0</v>
      </c>
      <c r="BF1687" s="19">
        <v>0</v>
      </c>
      <c r="BG1687" s="14">
        <v>0</v>
      </c>
      <c r="BH1687" s="22">
        <v>902</v>
      </c>
      <c r="BI1687" s="23">
        <v>11.839472999999995</v>
      </c>
      <c r="BJ1687" s="23">
        <v>31.667608024000018</v>
      </c>
      <c r="BK1687" s="14">
        <v>3.3444170583612767</v>
      </c>
      <c r="BL1687" t="s">
        <v>574</v>
      </c>
    </row>
    <row r="1688" spans="1:64">
      <c r="A1688" t="s">
        <v>2627</v>
      </c>
      <c r="B1688" t="s">
        <v>2624</v>
      </c>
      <c r="C1688" t="s">
        <v>574</v>
      </c>
      <c r="D1688" t="s">
        <v>942</v>
      </c>
      <c r="E1688">
        <v>2017</v>
      </c>
      <c r="F1688" s="23">
        <v>83.09</v>
      </c>
      <c r="G1688" s="23">
        <v>31.86</v>
      </c>
      <c r="H1688" s="22">
        <v>111627</v>
      </c>
      <c r="I1688" s="34">
        <v>876.83125304891098</v>
      </c>
      <c r="J1688" s="13">
        <v>9</v>
      </c>
      <c r="K1688" s="13">
        <v>13</v>
      </c>
      <c r="L1688" s="19">
        <v>3560</v>
      </c>
      <c r="M1688" s="19">
        <v>3.56</v>
      </c>
      <c r="N1688" s="19">
        <v>21.292360000000002</v>
      </c>
      <c r="O1688" s="17">
        <v>2.428330414314313</v>
      </c>
      <c r="P1688" s="13">
        <v>0</v>
      </c>
      <c r="Q1688" s="13">
        <v>0</v>
      </c>
      <c r="R1688" s="19">
        <v>0</v>
      </c>
      <c r="S1688" s="19">
        <v>0</v>
      </c>
      <c r="T1688" s="19">
        <v>0</v>
      </c>
      <c r="U1688" s="17">
        <v>0</v>
      </c>
      <c r="V1688" s="13">
        <v>0</v>
      </c>
      <c r="W1688" s="13">
        <v>0</v>
      </c>
      <c r="X1688" s="19">
        <v>0</v>
      </c>
      <c r="Y1688" s="19">
        <v>0</v>
      </c>
      <c r="Z1688" s="19">
        <v>0</v>
      </c>
      <c r="AA1688" s="14">
        <v>0</v>
      </c>
      <c r="AB1688" s="13">
        <v>1</v>
      </c>
      <c r="AC1688" s="22" t="s">
        <v>782</v>
      </c>
      <c r="AD1688" s="19">
        <v>0</v>
      </c>
      <c r="AE1688" s="19">
        <v>0</v>
      </c>
      <c r="AF1688" s="19">
        <v>3.0366819</v>
      </c>
      <c r="AG1688" s="14">
        <v>0.3463245509829711</v>
      </c>
      <c r="AH1688" s="22" t="s">
        <v>782</v>
      </c>
      <c r="AI1688" s="23" t="s">
        <v>782</v>
      </c>
      <c r="AJ1688" s="23" t="s">
        <v>782</v>
      </c>
      <c r="AK1688" s="23" t="s">
        <v>782</v>
      </c>
      <c r="AL1688" s="14" t="s">
        <v>782</v>
      </c>
      <c r="AM1688" s="22" t="s">
        <v>782</v>
      </c>
      <c r="AN1688" s="23" t="s">
        <v>782</v>
      </c>
      <c r="AO1688" s="23" t="s">
        <v>782</v>
      </c>
      <c r="AP1688" s="23" t="s">
        <v>782</v>
      </c>
      <c r="AQ1688" s="14" t="s">
        <v>782</v>
      </c>
      <c r="AR1688" s="13">
        <v>938</v>
      </c>
      <c r="AS1688" s="19">
        <v>9239.5579999999882</v>
      </c>
      <c r="AT1688" s="19">
        <v>9.2395579999999882</v>
      </c>
      <c r="AU1688" s="19">
        <v>8.2047275040000134</v>
      </c>
      <c r="AV1688" s="14">
        <v>0.93572480171875672</v>
      </c>
      <c r="AW1688" s="13">
        <v>0</v>
      </c>
      <c r="AX1688" s="22" t="s">
        <v>782</v>
      </c>
      <c r="AY1688" s="19">
        <v>0</v>
      </c>
      <c r="AZ1688" s="19">
        <v>0</v>
      </c>
      <c r="BA1688" s="19">
        <v>0</v>
      </c>
      <c r="BB1688" s="14">
        <v>0</v>
      </c>
      <c r="BC1688" s="13">
        <v>0</v>
      </c>
      <c r="BD1688" s="19">
        <v>0</v>
      </c>
      <c r="BE1688" s="19">
        <v>0</v>
      </c>
      <c r="BF1688" s="19">
        <v>0</v>
      </c>
      <c r="BG1688" s="14">
        <v>0</v>
      </c>
      <c r="BH1688" s="22">
        <v>948</v>
      </c>
      <c r="BI1688" s="23">
        <v>12.799557999999989</v>
      </c>
      <c r="BJ1688" s="23">
        <v>32.533769404000012</v>
      </c>
      <c r="BK1688" s="14">
        <v>3.7103797670160406</v>
      </c>
      <c r="BL1688" t="s">
        <v>574</v>
      </c>
    </row>
    <row r="1689" spans="1:64">
      <c r="A1689" t="s">
        <v>2628</v>
      </c>
      <c r="B1689" t="s">
        <v>2624</v>
      </c>
      <c r="C1689" t="s">
        <v>574</v>
      </c>
      <c r="D1689" t="s">
        <v>942</v>
      </c>
      <c r="E1689">
        <v>2018</v>
      </c>
      <c r="F1689" s="23">
        <v>83.09</v>
      </c>
      <c r="G1689" s="23">
        <v>31.99</v>
      </c>
      <c r="H1689" s="22">
        <v>111966</v>
      </c>
      <c r="I1689" s="34">
        <v>876.8935722566614</v>
      </c>
      <c r="J1689" s="13">
        <v>9</v>
      </c>
      <c r="K1689" s="13">
        <v>13</v>
      </c>
      <c r="L1689" s="19">
        <v>3560</v>
      </c>
      <c r="M1689" s="19">
        <v>3.56</v>
      </c>
      <c r="N1689" s="19">
        <v>21.292360000000002</v>
      </c>
      <c r="O1689" s="17">
        <v>2.4281578373535915</v>
      </c>
      <c r="P1689" s="13">
        <v>0</v>
      </c>
      <c r="Q1689" s="13">
        <v>0</v>
      </c>
      <c r="R1689" s="19">
        <v>0</v>
      </c>
      <c r="S1689" s="19">
        <v>0</v>
      </c>
      <c r="T1689" s="19">
        <v>0</v>
      </c>
      <c r="U1689" s="17">
        <v>0</v>
      </c>
      <c r="V1689" s="13">
        <v>0</v>
      </c>
      <c r="W1689" s="13">
        <v>0</v>
      </c>
      <c r="X1689" s="19">
        <v>0</v>
      </c>
      <c r="Y1689" s="19">
        <v>0</v>
      </c>
      <c r="Z1689" s="19">
        <v>0</v>
      </c>
      <c r="AA1689" s="14">
        <v>0</v>
      </c>
      <c r="AB1689" s="13">
        <v>1</v>
      </c>
      <c r="AC1689" s="22" t="s">
        <v>782</v>
      </c>
      <c r="AD1689" s="19">
        <v>0</v>
      </c>
      <c r="AE1689" s="19">
        <v>0</v>
      </c>
      <c r="AF1689" s="19">
        <v>3.3365534999999999</v>
      </c>
      <c r="AG1689" s="14">
        <v>0.38049697312907327</v>
      </c>
      <c r="AH1689" s="22" t="s">
        <v>782</v>
      </c>
      <c r="AI1689" s="23" t="s">
        <v>782</v>
      </c>
      <c r="AJ1689" s="23" t="s">
        <v>782</v>
      </c>
      <c r="AK1689" s="23" t="s">
        <v>782</v>
      </c>
      <c r="AL1689" s="14" t="s">
        <v>782</v>
      </c>
      <c r="AM1689" s="22" t="s">
        <v>782</v>
      </c>
      <c r="AN1689" s="23" t="s">
        <v>782</v>
      </c>
      <c r="AO1689" s="23" t="s">
        <v>782</v>
      </c>
      <c r="AP1689" s="23" t="s">
        <v>782</v>
      </c>
      <c r="AQ1689" s="14" t="s">
        <v>782</v>
      </c>
      <c r="AR1689" s="13">
        <v>1014</v>
      </c>
      <c r="AS1689" s="19">
        <v>10101.117999999984</v>
      </c>
      <c r="AT1689" s="19">
        <v>10.101117999999985</v>
      </c>
      <c r="AU1689" s="19">
        <v>8.9697927840000098</v>
      </c>
      <c r="AV1689" s="14">
        <v>1.0229055232913267</v>
      </c>
      <c r="AW1689" s="13">
        <v>0</v>
      </c>
      <c r="AX1689" s="22" t="s">
        <v>782</v>
      </c>
      <c r="AY1689" s="19">
        <v>0</v>
      </c>
      <c r="AZ1689" s="19">
        <v>0</v>
      </c>
      <c r="BA1689" s="19">
        <v>0</v>
      </c>
      <c r="BB1689" s="14">
        <v>0</v>
      </c>
      <c r="BC1689" s="13">
        <v>0</v>
      </c>
      <c r="BD1689" s="19">
        <v>0</v>
      </c>
      <c r="BE1689" s="19">
        <v>0</v>
      </c>
      <c r="BF1689" s="19">
        <v>0</v>
      </c>
      <c r="BG1689" s="14">
        <v>0</v>
      </c>
      <c r="BH1689" s="22">
        <v>1024</v>
      </c>
      <c r="BI1689" s="23">
        <v>13.661117999999986</v>
      </c>
      <c r="BJ1689" s="23">
        <v>33.598706284000016</v>
      </c>
      <c r="BK1689" s="14">
        <v>3.8315603337739912</v>
      </c>
      <c r="BL1689" t="s">
        <v>574</v>
      </c>
    </row>
    <row r="1690" spans="1:64">
      <c r="A1690" t="s">
        <v>2629</v>
      </c>
      <c r="B1690" t="s">
        <v>2624</v>
      </c>
      <c r="C1690" t="s">
        <v>574</v>
      </c>
      <c r="D1690" t="s">
        <v>942</v>
      </c>
      <c r="E1690">
        <v>2019</v>
      </c>
      <c r="F1690" s="23">
        <v>83.09</v>
      </c>
      <c r="G1690" s="23">
        <v>32.43</v>
      </c>
      <c r="H1690" s="22">
        <v>111846</v>
      </c>
      <c r="I1690" s="34">
        <v>897.84331385248061</v>
      </c>
      <c r="J1690" s="22">
        <v>9</v>
      </c>
      <c r="K1690" s="22">
        <v>13</v>
      </c>
      <c r="L1690" s="23">
        <v>3560</v>
      </c>
      <c r="M1690" s="23">
        <v>3.56</v>
      </c>
      <c r="N1690" s="23">
        <v>21.292360000000002</v>
      </c>
      <c r="O1690" s="14">
        <v>2.3715006473276947</v>
      </c>
      <c r="P1690" s="22">
        <v>0</v>
      </c>
      <c r="Q1690" s="22">
        <v>0</v>
      </c>
      <c r="R1690" s="23">
        <v>0</v>
      </c>
      <c r="S1690" s="23">
        <v>0</v>
      </c>
      <c r="T1690" s="23">
        <v>0</v>
      </c>
      <c r="U1690" s="14">
        <v>0</v>
      </c>
      <c r="V1690" s="22">
        <v>0</v>
      </c>
      <c r="W1690" s="22">
        <v>0</v>
      </c>
      <c r="X1690" s="23">
        <v>0</v>
      </c>
      <c r="Y1690" s="23">
        <v>0</v>
      </c>
      <c r="Z1690" s="23">
        <v>0</v>
      </c>
      <c r="AA1690" s="14">
        <v>0</v>
      </c>
      <c r="AB1690" s="22">
        <v>1</v>
      </c>
      <c r="AC1690" s="22">
        <v>1</v>
      </c>
      <c r="AD1690" s="23">
        <v>2262.4916309012874</v>
      </c>
      <c r="AE1690" s="23">
        <v>2.2624916309012875</v>
      </c>
      <c r="AF1690" s="23">
        <v>3.1629632999999999</v>
      </c>
      <c r="AG1690" s="14">
        <v>0.35228455246030688</v>
      </c>
      <c r="AH1690" s="22">
        <v>1</v>
      </c>
      <c r="AI1690" s="23">
        <v>9.6</v>
      </c>
      <c r="AJ1690" s="23">
        <v>9.5999999999999992E-3</v>
      </c>
      <c r="AK1690" s="23">
        <v>8.524799999999999E-3</v>
      </c>
      <c r="AL1690" s="14">
        <v>9.4947524456373675E-4</v>
      </c>
      <c r="AM1690" s="22">
        <v>1114</v>
      </c>
      <c r="AN1690" s="23">
        <v>10949.223999999986</v>
      </c>
      <c r="AO1690" s="23">
        <v>10.949223999999985</v>
      </c>
      <c r="AP1690" s="23">
        <v>9.722910912000005</v>
      </c>
      <c r="AQ1690" s="14">
        <v>1.0829184515815775</v>
      </c>
      <c r="AR1690" s="22">
        <v>1115</v>
      </c>
      <c r="AS1690" s="23">
        <v>10958.823999999986</v>
      </c>
      <c r="AT1690" s="23">
        <v>10.958823999999986</v>
      </c>
      <c r="AU1690" s="23">
        <v>9.731435712000005</v>
      </c>
      <c r="AV1690" s="14">
        <v>1.0838679268261411</v>
      </c>
      <c r="AW1690" s="22">
        <v>0</v>
      </c>
      <c r="AX1690" s="22" t="s">
        <v>782</v>
      </c>
      <c r="AY1690" s="23">
        <v>0</v>
      </c>
      <c r="AZ1690" s="23">
        <v>0</v>
      </c>
      <c r="BA1690" s="23">
        <v>0</v>
      </c>
      <c r="BB1690" s="14">
        <v>0</v>
      </c>
      <c r="BC1690" s="22">
        <v>0</v>
      </c>
      <c r="BD1690" s="23">
        <v>0</v>
      </c>
      <c r="BE1690" s="23">
        <v>0</v>
      </c>
      <c r="BF1690" s="23">
        <v>0</v>
      </c>
      <c r="BG1690" s="14">
        <v>0</v>
      </c>
      <c r="BH1690" s="22">
        <v>1125</v>
      </c>
      <c r="BI1690" s="23">
        <v>16.781315630901272</v>
      </c>
      <c r="BJ1690" s="23">
        <v>34.18675901200001</v>
      </c>
      <c r="BK1690" s="14">
        <v>3.8076531266141425</v>
      </c>
      <c r="BL1690" t="s">
        <v>574</v>
      </c>
    </row>
    <row r="1691" spans="1:64">
      <c r="A1691" t="s">
        <v>2630</v>
      </c>
      <c r="B1691" t="s">
        <v>2624</v>
      </c>
      <c r="C1691" t="s">
        <v>574</v>
      </c>
      <c r="D1691" t="s">
        <v>942</v>
      </c>
      <c r="E1691">
        <v>2020</v>
      </c>
      <c r="F1691" s="23">
        <v>83.09</v>
      </c>
      <c r="G1691" s="23">
        <v>32.89</v>
      </c>
      <c r="H1691" s="22">
        <v>111636</v>
      </c>
      <c r="I1691" s="34">
        <v>900.61170860190555</v>
      </c>
      <c r="J1691" s="22">
        <v>9</v>
      </c>
      <c r="K1691" s="22">
        <v>13</v>
      </c>
      <c r="L1691" s="23">
        <v>3560</v>
      </c>
      <c r="M1691" s="23">
        <v>3.56</v>
      </c>
      <c r="N1691" s="23">
        <v>21.292360000000002</v>
      </c>
      <c r="O1691" s="14">
        <v>2.3642108798534167</v>
      </c>
      <c r="P1691" s="22">
        <v>0</v>
      </c>
      <c r="Q1691" s="22">
        <v>0</v>
      </c>
      <c r="R1691" s="23">
        <v>0</v>
      </c>
      <c r="S1691" s="23">
        <v>0</v>
      </c>
      <c r="T1691" s="23">
        <v>0</v>
      </c>
      <c r="U1691" s="14">
        <v>0</v>
      </c>
      <c r="V1691" s="22">
        <v>0</v>
      </c>
      <c r="W1691" s="22">
        <v>0</v>
      </c>
      <c r="X1691" s="23">
        <v>0</v>
      </c>
      <c r="Y1691" s="23">
        <v>0</v>
      </c>
      <c r="Z1691" s="23">
        <v>0</v>
      </c>
      <c r="AA1691" s="14">
        <v>0</v>
      </c>
      <c r="AB1691" s="22">
        <v>1</v>
      </c>
      <c r="AC1691" s="22">
        <v>1</v>
      </c>
      <c r="AD1691" s="23">
        <v>2252.7547210300431</v>
      </c>
      <c r="AE1691" s="23">
        <v>2.2527547210300432</v>
      </c>
      <c r="AF1691" s="23">
        <v>3.1493511000000001</v>
      </c>
      <c r="AG1691" s="14">
        <v>0.34969022386895232</v>
      </c>
      <c r="AH1691" s="22">
        <v>1</v>
      </c>
      <c r="AI1691" s="23">
        <v>9.6</v>
      </c>
      <c r="AJ1691" s="23">
        <v>9.5999999999999992E-3</v>
      </c>
      <c r="AK1691" s="23">
        <v>8.524799999999999E-3</v>
      </c>
      <c r="AL1691" s="14">
        <v>9.4655664795139695E-4</v>
      </c>
      <c r="AM1691" s="22">
        <v>1325</v>
      </c>
      <c r="AN1691" s="23">
        <v>13236.353999999987</v>
      </c>
      <c r="AO1691" s="23">
        <v>13.236353999999992</v>
      </c>
      <c r="AP1691" s="23">
        <v>11.753882351999996</v>
      </c>
      <c r="AQ1691" s="14">
        <v>1.3050998826393814</v>
      </c>
      <c r="AR1691" s="22">
        <v>1326</v>
      </c>
      <c r="AS1691" s="23">
        <v>13245.953999999987</v>
      </c>
      <c r="AT1691" s="23">
        <v>13.245953999999992</v>
      </c>
      <c r="AU1691" s="23">
        <v>11.762407151999996</v>
      </c>
      <c r="AV1691" s="14">
        <v>1.3060464392873328</v>
      </c>
      <c r="AW1691" s="22">
        <v>0</v>
      </c>
      <c r="AX1691" s="22">
        <v>0</v>
      </c>
      <c r="AY1691" s="23">
        <v>0</v>
      </c>
      <c r="AZ1691" s="23">
        <v>0</v>
      </c>
      <c r="BA1691" s="23">
        <v>0</v>
      </c>
      <c r="BB1691" s="14">
        <v>0</v>
      </c>
      <c r="BC1691" s="22">
        <v>0</v>
      </c>
      <c r="BD1691" s="23">
        <v>0</v>
      </c>
      <c r="BE1691" s="23">
        <v>0</v>
      </c>
      <c r="BF1691" s="23">
        <v>0</v>
      </c>
      <c r="BG1691" s="14">
        <v>0</v>
      </c>
      <c r="BH1691" s="22">
        <v>1336</v>
      </c>
      <c r="BI1691" s="23">
        <v>19.058708721030033</v>
      </c>
      <c r="BJ1691" s="23">
        <v>36.204118252000001</v>
      </c>
      <c r="BK1691" s="14">
        <v>4.0199475430097014</v>
      </c>
      <c r="BL1691" t="s">
        <v>574</v>
      </c>
    </row>
    <row r="1692" spans="1:64">
      <c r="A1692" t="s">
        <v>2631</v>
      </c>
      <c r="B1692" t="s">
        <v>2624</v>
      </c>
      <c r="C1692" t="s">
        <v>574</v>
      </c>
      <c r="D1692" t="s">
        <v>942</v>
      </c>
      <c r="E1692">
        <v>2021</v>
      </c>
      <c r="F1692" s="23">
        <v>83.09</v>
      </c>
      <c r="G1692" s="23">
        <v>33.299999999999997</v>
      </c>
      <c r="H1692" s="22">
        <v>111645</v>
      </c>
      <c r="I1692" s="34">
        <v>837.01</v>
      </c>
      <c r="J1692" s="22">
        <v>9</v>
      </c>
      <c r="K1692" s="22">
        <v>13</v>
      </c>
      <c r="L1692" s="23">
        <v>3560</v>
      </c>
      <c r="M1692" s="23">
        <v>3.56</v>
      </c>
      <c r="N1692" s="23">
        <v>21.292359999999999</v>
      </c>
      <c r="O1692" s="14">
        <v>2.54</v>
      </c>
      <c r="P1692" s="22">
        <v>0</v>
      </c>
      <c r="Q1692" s="22">
        <v>0</v>
      </c>
      <c r="R1692" s="23">
        <v>0</v>
      </c>
      <c r="S1692" s="23">
        <v>0</v>
      </c>
      <c r="T1692" s="23">
        <v>0</v>
      </c>
      <c r="U1692" s="14">
        <v>0</v>
      </c>
      <c r="V1692" s="22">
        <v>0</v>
      </c>
      <c r="W1692" s="22">
        <v>0</v>
      </c>
      <c r="X1692" s="23">
        <v>0</v>
      </c>
      <c r="Y1692" s="23">
        <v>0</v>
      </c>
      <c r="Z1692" s="23">
        <v>0</v>
      </c>
      <c r="AA1692" s="14">
        <v>0</v>
      </c>
      <c r="AB1692" s="22">
        <v>1</v>
      </c>
      <c r="AC1692" s="22">
        <v>1</v>
      </c>
      <c r="AD1692" s="23">
        <v>2377.9165240000002</v>
      </c>
      <c r="AE1692" s="23">
        <v>2.3779165240000002</v>
      </c>
      <c r="AF1692" s="23">
        <v>3.3243273000000002</v>
      </c>
      <c r="AG1692" s="14">
        <v>0.4</v>
      </c>
      <c r="AH1692" s="22">
        <v>1</v>
      </c>
      <c r="AI1692" s="23">
        <v>9.6</v>
      </c>
      <c r="AJ1692" s="23">
        <v>9.5999999999999992E-3</v>
      </c>
      <c r="AK1692" s="23">
        <v>8.5903000000000004E-3</v>
      </c>
      <c r="AL1692" s="14">
        <v>0</v>
      </c>
      <c r="AM1692" s="22">
        <v>1587</v>
      </c>
      <c r="AN1692" s="23">
        <v>15660.438</v>
      </c>
      <c r="AO1692" s="23">
        <v>15.660437999999999</v>
      </c>
      <c r="AP1692" s="23">
        <v>14.013318740000001</v>
      </c>
      <c r="AQ1692" s="14">
        <v>1.67</v>
      </c>
      <c r="AR1692" s="22">
        <v>1588</v>
      </c>
      <c r="AS1692" s="23">
        <v>15670.038</v>
      </c>
      <c r="AT1692" s="23">
        <v>15.670038</v>
      </c>
      <c r="AU1692" s="23">
        <v>14.021909040000001</v>
      </c>
      <c r="AV1692" s="14">
        <v>1.68</v>
      </c>
      <c r="AW1692" s="22">
        <v>0</v>
      </c>
      <c r="AX1692" s="22">
        <v>0</v>
      </c>
      <c r="AY1692" s="23">
        <v>0</v>
      </c>
      <c r="AZ1692" s="23">
        <v>0</v>
      </c>
      <c r="BA1692" s="23">
        <v>0</v>
      </c>
      <c r="BB1692" s="14">
        <v>0</v>
      </c>
      <c r="BC1692" s="22">
        <v>0</v>
      </c>
      <c r="BD1692" s="23">
        <v>0</v>
      </c>
      <c r="BE1692" s="23">
        <v>0</v>
      </c>
      <c r="BF1692" s="23">
        <v>0</v>
      </c>
      <c r="BG1692" s="14">
        <v>0</v>
      </c>
      <c r="BH1692" s="22">
        <v>1598</v>
      </c>
      <c r="BI1692" s="23">
        <v>21.61</v>
      </c>
      <c r="BJ1692" s="23">
        <v>38.64</v>
      </c>
      <c r="BK1692" s="14">
        <v>4.62</v>
      </c>
      <c r="BL1692" t="s">
        <v>574</v>
      </c>
    </row>
    <row r="1693" spans="1:64">
      <c r="A1693" t="s">
        <v>2632</v>
      </c>
      <c r="B1693" t="s">
        <v>2624</v>
      </c>
      <c r="C1693" t="s">
        <v>574</v>
      </c>
      <c r="D1693" s="111" t="s">
        <v>942</v>
      </c>
      <c r="E1693" s="110">
        <v>2022</v>
      </c>
      <c r="F1693" s="23"/>
      <c r="G1693" s="23"/>
      <c r="H1693" s="22">
        <v>112712</v>
      </c>
      <c r="I1693" s="34">
        <v>816.88452234095632</v>
      </c>
      <c r="J1693" s="22">
        <v>9</v>
      </c>
      <c r="K1693" s="22">
        <v>13</v>
      </c>
      <c r="L1693" s="23">
        <v>3560</v>
      </c>
      <c r="M1693" s="23">
        <v>3.56</v>
      </c>
      <c r="N1693" s="23">
        <v>21.068079999999995</v>
      </c>
      <c r="O1693" s="14">
        <v>2.5790768981183447</v>
      </c>
      <c r="P1693" s="22">
        <v>0</v>
      </c>
      <c r="Q1693" s="22">
        <v>0</v>
      </c>
      <c r="R1693" s="23">
        <v>0</v>
      </c>
      <c r="S1693" s="23">
        <v>0</v>
      </c>
      <c r="T1693" s="23">
        <v>0</v>
      </c>
      <c r="U1693" s="14">
        <v>0</v>
      </c>
      <c r="V1693" s="22">
        <v>0</v>
      </c>
      <c r="W1693" s="22">
        <v>0</v>
      </c>
      <c r="X1693" s="23">
        <v>0</v>
      </c>
      <c r="Y1693" s="23">
        <v>0</v>
      </c>
      <c r="Z1693" s="23">
        <v>0</v>
      </c>
      <c r="AA1693" s="14">
        <v>0</v>
      </c>
      <c r="AB1693" s="22">
        <v>1</v>
      </c>
      <c r="AC1693" s="22">
        <v>1</v>
      </c>
      <c r="AD1693" s="23">
        <v>2357.93678111588</v>
      </c>
      <c r="AE1693" s="23">
        <v>2.35793678111588</v>
      </c>
      <c r="AF1693" s="23">
        <v>3.2963956200000002</v>
      </c>
      <c r="AG1693" s="14">
        <v>0.40353263280756962</v>
      </c>
      <c r="AH1693" s="22">
        <v>2</v>
      </c>
      <c r="AI1693" s="23">
        <v>14.399999999999999</v>
      </c>
      <c r="AJ1693" s="23">
        <v>1.44E-2</v>
      </c>
      <c r="AK1693" s="23">
        <v>1.4750840422771201E-2</v>
      </c>
      <c r="AL1693" s="14">
        <v>1.8057436540111608E-3</v>
      </c>
      <c r="AM1693" s="22">
        <v>2027</v>
      </c>
      <c r="AN1693" s="23">
        <v>19006.733</v>
      </c>
      <c r="AO1693" s="23">
        <v>19.006732999999983</v>
      </c>
      <c r="AP1693" s="23">
        <v>19.46981148897347</v>
      </c>
      <c r="AQ1693" s="14">
        <v>2.3834227429329404</v>
      </c>
      <c r="AR1693" s="22">
        <v>2029</v>
      </c>
      <c r="AS1693" s="23">
        <v>19021.133000000002</v>
      </c>
      <c r="AT1693" s="23">
        <v>19.021132999999999</v>
      </c>
      <c r="AU1693" s="23">
        <v>19.484562329396272</v>
      </c>
      <c r="AV1693" s="14">
        <v>2.3852284865869553</v>
      </c>
      <c r="AW1693" s="22">
        <v>0</v>
      </c>
      <c r="AX1693" s="22">
        <v>0</v>
      </c>
      <c r="AY1693" s="23">
        <v>0</v>
      </c>
      <c r="AZ1693" s="23">
        <v>0</v>
      </c>
      <c r="BA1693" s="23">
        <v>0</v>
      </c>
      <c r="BB1693" s="14">
        <v>0</v>
      </c>
      <c r="BC1693" s="22">
        <v>0</v>
      </c>
      <c r="BD1693" s="23">
        <v>0</v>
      </c>
      <c r="BE1693" s="23">
        <v>0</v>
      </c>
      <c r="BF1693" s="23">
        <v>0</v>
      </c>
      <c r="BG1693" s="14">
        <v>0</v>
      </c>
      <c r="BH1693" s="22">
        <v>2039</v>
      </c>
      <c r="BI1693" s="23">
        <v>24.939069781115879</v>
      </c>
      <c r="BJ1693" s="23">
        <v>43.849037949396269</v>
      </c>
      <c r="BK1693" s="14">
        <v>5.3678380175128702</v>
      </c>
      <c r="BL1693" t="s">
        <v>574</v>
      </c>
    </row>
    <row r="1694" spans="1:64">
      <c r="A1694" t="s">
        <v>2633</v>
      </c>
      <c r="B1694" t="s">
        <v>2624</v>
      </c>
      <c r="C1694" t="s">
        <v>574</v>
      </c>
      <c r="D1694" t="s">
        <v>942</v>
      </c>
      <c r="E1694">
        <v>2023</v>
      </c>
      <c r="F1694">
        <v>83.09</v>
      </c>
      <c r="G1694">
        <v>33.4</v>
      </c>
      <c r="H1694">
        <v>111003</v>
      </c>
      <c r="I1694">
        <v>816.88452234095632</v>
      </c>
      <c r="J1694">
        <v>9</v>
      </c>
      <c r="K1694">
        <v>13</v>
      </c>
      <c r="L1694">
        <v>3560</v>
      </c>
      <c r="M1694">
        <v>3.56</v>
      </c>
      <c r="N1694">
        <v>21.068079999999998</v>
      </c>
      <c r="O1694">
        <v>2.5790768981183452</v>
      </c>
      <c r="P1694">
        <v>0</v>
      </c>
      <c r="Q1694">
        <v>0</v>
      </c>
      <c r="R1694">
        <v>0</v>
      </c>
      <c r="S1694">
        <v>0</v>
      </c>
      <c r="T1694">
        <v>0</v>
      </c>
      <c r="U1694">
        <v>0</v>
      </c>
      <c r="V1694">
        <v>0</v>
      </c>
      <c r="W1694">
        <v>0</v>
      </c>
      <c r="X1694">
        <v>0</v>
      </c>
      <c r="Y1694">
        <v>0</v>
      </c>
      <c r="Z1694">
        <v>0</v>
      </c>
      <c r="AA1694">
        <v>0</v>
      </c>
      <c r="AB1694">
        <v>1</v>
      </c>
      <c r="AC1694">
        <v>2</v>
      </c>
      <c r="AD1694">
        <v>740</v>
      </c>
      <c r="AE1694">
        <v>0.74</v>
      </c>
      <c r="AF1694">
        <v>1.0345200000000001</v>
      </c>
      <c r="AG1694">
        <v>0.12664213505176508</v>
      </c>
      <c r="AH1694">
        <v>2</v>
      </c>
      <c r="AI1694">
        <v>14.399999999999999</v>
      </c>
      <c r="AJ1694">
        <v>1.44E-2</v>
      </c>
      <c r="AK1694">
        <v>1.3507E-2</v>
      </c>
      <c r="AL1694">
        <v>1.786E-3</v>
      </c>
      <c r="AM1694">
        <v>2963</v>
      </c>
      <c r="AN1694">
        <v>29784.863000000001</v>
      </c>
      <c r="AO1694">
        <v>29.784863000000001</v>
      </c>
      <c r="AP1694">
        <v>27.937821</v>
      </c>
      <c r="AQ1694">
        <v>3.4200453351641711</v>
      </c>
      <c r="AR1694">
        <v>3312</v>
      </c>
      <c r="AS1694">
        <v>30052.918000000001</v>
      </c>
      <c r="AT1694">
        <v>30.052783000000002</v>
      </c>
      <c r="AU1694">
        <v>28.189253477013999</v>
      </c>
      <c r="AV1694">
        <v>3.4508247746244107</v>
      </c>
      <c r="AW1694">
        <v>0</v>
      </c>
      <c r="AX1694">
        <v>0</v>
      </c>
      <c r="AY1694">
        <v>0</v>
      </c>
      <c r="AZ1694">
        <v>0</v>
      </c>
      <c r="BA1694">
        <v>0</v>
      </c>
      <c r="BB1694">
        <v>0</v>
      </c>
      <c r="BC1694">
        <v>0</v>
      </c>
      <c r="BD1694">
        <v>0</v>
      </c>
      <c r="BE1694">
        <v>0</v>
      </c>
      <c r="BF1694">
        <v>0</v>
      </c>
      <c r="BG1694">
        <v>0</v>
      </c>
      <c r="BH1694">
        <v>3322</v>
      </c>
      <c r="BI1694">
        <v>34.352783000000002</v>
      </c>
      <c r="BJ1694">
        <v>50.291853477014001</v>
      </c>
      <c r="BK1694">
        <v>6.1565438077945212</v>
      </c>
      <c r="BL1694" t="s">
        <v>574</v>
      </c>
    </row>
    <row r="1695" spans="1:64">
      <c r="A1695" t="s">
        <v>2634</v>
      </c>
      <c r="B1695" t="s">
        <v>2624</v>
      </c>
      <c r="C1695" t="s">
        <v>574</v>
      </c>
      <c r="D1695" t="s">
        <v>942</v>
      </c>
      <c r="E1695">
        <v>2024</v>
      </c>
      <c r="F1695">
        <v>83.09</v>
      </c>
      <c r="G1695">
        <v>33.409999999999997</v>
      </c>
      <c r="H1695">
        <v>111361</v>
      </c>
      <c r="I1695">
        <v>763.61330687103975</v>
      </c>
      <c r="J1695">
        <v>9</v>
      </c>
      <c r="K1695">
        <v>13</v>
      </c>
      <c r="L1695">
        <v>3560</v>
      </c>
      <c r="M1695">
        <v>3.56</v>
      </c>
      <c r="N1695">
        <v>21.068079999999995</v>
      </c>
      <c r="O1695">
        <v>2.7589985415953477</v>
      </c>
      <c r="P1695">
        <v>0</v>
      </c>
      <c r="Q1695">
        <v>0</v>
      </c>
      <c r="R1695">
        <v>0</v>
      </c>
      <c r="S1695">
        <v>0</v>
      </c>
      <c r="T1695">
        <v>0</v>
      </c>
      <c r="U1695">
        <v>0</v>
      </c>
      <c r="V1695">
        <v>0</v>
      </c>
      <c r="W1695">
        <v>0</v>
      </c>
      <c r="X1695">
        <v>0</v>
      </c>
      <c r="Y1695">
        <v>0</v>
      </c>
      <c r="Z1695">
        <v>0</v>
      </c>
      <c r="AA1695">
        <v>0</v>
      </c>
      <c r="AB1695">
        <v>1</v>
      </c>
      <c r="AC1695">
        <v>2</v>
      </c>
      <c r="AD1695">
        <v>740</v>
      </c>
      <c r="AE1695">
        <v>0.74</v>
      </c>
      <c r="AF1695">
        <v>3.5843560829999994</v>
      </c>
      <c r="AG1695">
        <v>0.46939413584699768</v>
      </c>
      <c r="AH1695">
        <v>3</v>
      </c>
      <c r="AI1695">
        <v>26.400000000000002</v>
      </c>
      <c r="AJ1695">
        <v>2.64E-2</v>
      </c>
      <c r="AK1695">
        <v>2.3811316590124802E-2</v>
      </c>
      <c r="AL1695">
        <v>3.1182427513859572E-3</v>
      </c>
      <c r="AM1695">
        <v>3681</v>
      </c>
      <c r="AN1695">
        <v>40138.799999999937</v>
      </c>
      <c r="AO1695">
        <v>40.138799999999911</v>
      </c>
      <c r="AP1695">
        <v>36.202942210140066</v>
      </c>
      <c r="AQ1695">
        <v>4.7410046268685679</v>
      </c>
      <c r="AR1695">
        <v>4711</v>
      </c>
      <c r="AS1695">
        <v>41094.450000000106</v>
      </c>
      <c r="AT1695">
        <v>41.094449999999149</v>
      </c>
      <c r="AU1695">
        <v>37.064884812388755</v>
      </c>
      <c r="AV1695">
        <v>4.85388147101113</v>
      </c>
      <c r="AW1695">
        <v>0</v>
      </c>
      <c r="AX1695">
        <v>0</v>
      </c>
      <c r="AY1695">
        <v>0</v>
      </c>
      <c r="AZ1695">
        <v>0</v>
      </c>
      <c r="BA1695">
        <v>0</v>
      </c>
      <c r="BB1695">
        <v>0</v>
      </c>
      <c r="BC1695">
        <v>0</v>
      </c>
      <c r="BD1695">
        <v>0</v>
      </c>
      <c r="BE1695">
        <v>0</v>
      </c>
      <c r="BF1695">
        <v>0</v>
      </c>
      <c r="BG1695">
        <v>0</v>
      </c>
      <c r="BH1695">
        <v>4721</v>
      </c>
      <c r="BI1695">
        <v>45.394449999999146</v>
      </c>
      <c r="BJ1695">
        <v>61.717320895388752</v>
      </c>
      <c r="BK1695">
        <v>8.0822741484534752</v>
      </c>
      <c r="BL1695" t="s">
        <v>574</v>
      </c>
    </row>
    <row r="1696" spans="1:64">
      <c r="A1696" t="s">
        <v>2635</v>
      </c>
      <c r="B1696" t="s">
        <v>2636</v>
      </c>
      <c r="C1696" t="s">
        <v>575</v>
      </c>
      <c r="D1696" t="s">
        <v>942</v>
      </c>
      <c r="E1696">
        <v>2012</v>
      </c>
      <c r="F1696" s="23">
        <v>27.33</v>
      </c>
      <c r="G1696" s="23">
        <v>7.61</v>
      </c>
      <c r="H1696" s="22">
        <v>18120</v>
      </c>
      <c r="I1696" s="34">
        <v>151.34627900000001</v>
      </c>
      <c r="J1696" s="22">
        <v>1</v>
      </c>
      <c r="K1696" s="22" t="s">
        <v>782</v>
      </c>
      <c r="L1696" s="23">
        <v>119</v>
      </c>
      <c r="M1696" s="23">
        <v>0.11899999999999999</v>
      </c>
      <c r="N1696" s="23">
        <v>0.718275</v>
      </c>
      <c r="O1696" s="14">
        <v>0.47459045887741974</v>
      </c>
      <c r="P1696" s="22">
        <v>0</v>
      </c>
      <c r="Q1696" s="22" t="s">
        <v>782</v>
      </c>
      <c r="R1696" s="23">
        <v>0</v>
      </c>
      <c r="S1696" s="23">
        <v>0</v>
      </c>
      <c r="T1696" s="23">
        <v>0</v>
      </c>
      <c r="U1696" s="14">
        <v>0</v>
      </c>
      <c r="V1696" s="22">
        <v>0</v>
      </c>
      <c r="W1696" s="22" t="s">
        <v>782</v>
      </c>
      <c r="X1696" s="23">
        <v>0</v>
      </c>
      <c r="Y1696" s="23">
        <v>0</v>
      </c>
      <c r="Z1696" s="23">
        <v>0</v>
      </c>
      <c r="AA1696" s="14">
        <v>0</v>
      </c>
      <c r="AB1696" s="22">
        <v>0</v>
      </c>
      <c r="AC1696" s="22" t="s">
        <v>782</v>
      </c>
      <c r="AD1696" s="23">
        <v>0</v>
      </c>
      <c r="AE1696" s="23">
        <v>0</v>
      </c>
      <c r="AF1696" s="23">
        <v>0</v>
      </c>
      <c r="AG1696" s="14">
        <v>0</v>
      </c>
      <c r="AH1696" s="22" t="s">
        <v>782</v>
      </c>
      <c r="AI1696" s="23" t="s">
        <v>782</v>
      </c>
      <c r="AJ1696" s="23" t="s">
        <v>782</v>
      </c>
      <c r="AK1696" s="23" t="s">
        <v>782</v>
      </c>
      <c r="AL1696" s="14" t="s">
        <v>782</v>
      </c>
      <c r="AM1696" s="22" t="s">
        <v>782</v>
      </c>
      <c r="AN1696" s="23" t="s">
        <v>782</v>
      </c>
      <c r="AO1696" s="23" t="s">
        <v>782</v>
      </c>
      <c r="AP1696" s="23" t="s">
        <v>782</v>
      </c>
      <c r="AQ1696" s="14" t="s">
        <v>782</v>
      </c>
      <c r="AR1696" s="22">
        <v>112</v>
      </c>
      <c r="AS1696" s="23">
        <v>1314.8670000000002</v>
      </c>
      <c r="AT1696" s="23">
        <v>1.3148670000000002</v>
      </c>
      <c r="AU1696" s="23">
        <v>0.98968600000000007</v>
      </c>
      <c r="AV1696" s="14">
        <v>0.65392159393624738</v>
      </c>
      <c r="AW1696" s="22">
        <v>0</v>
      </c>
      <c r="AX1696" s="22" t="s">
        <v>782</v>
      </c>
      <c r="AY1696" s="23">
        <v>0</v>
      </c>
      <c r="AZ1696" s="23">
        <v>0</v>
      </c>
      <c r="BA1696" s="23">
        <v>0</v>
      </c>
      <c r="BB1696" s="14">
        <v>0</v>
      </c>
      <c r="BC1696" s="22">
        <v>0</v>
      </c>
      <c r="BD1696" s="23">
        <v>0</v>
      </c>
      <c r="BE1696" s="23">
        <v>0</v>
      </c>
      <c r="BF1696" s="23">
        <v>0</v>
      </c>
      <c r="BG1696" s="14">
        <v>0</v>
      </c>
      <c r="BH1696" s="22">
        <v>113</v>
      </c>
      <c r="BI1696" s="23">
        <v>1.4338670000000002</v>
      </c>
      <c r="BJ1696" s="23">
        <v>1.7079610000000001</v>
      </c>
      <c r="BK1696" s="14">
        <v>1.1285120528136672</v>
      </c>
      <c r="BL1696" t="s">
        <v>575</v>
      </c>
    </row>
    <row r="1697" spans="1:64">
      <c r="A1697" t="s">
        <v>2637</v>
      </c>
      <c r="B1697" t="s">
        <v>2636</v>
      </c>
      <c r="C1697" t="s">
        <v>575</v>
      </c>
      <c r="D1697" t="s">
        <v>942</v>
      </c>
      <c r="E1697">
        <v>2015</v>
      </c>
      <c r="F1697" s="23">
        <v>27.33</v>
      </c>
      <c r="G1697" s="23">
        <v>7.68</v>
      </c>
      <c r="H1697" s="22">
        <v>18256</v>
      </c>
      <c r="I1697" s="34">
        <v>148.00088989186929</v>
      </c>
      <c r="J1697" s="13">
        <v>2</v>
      </c>
      <c r="K1697" s="13">
        <v>3</v>
      </c>
      <c r="L1697" s="19">
        <v>263.7</v>
      </c>
      <c r="M1697" s="35">
        <v>0.26369999999999999</v>
      </c>
      <c r="N1697" s="19">
        <v>1.577283308713757</v>
      </c>
      <c r="O1697" s="17">
        <v>1.0657255573707249</v>
      </c>
      <c r="P1697" s="36">
        <v>0</v>
      </c>
      <c r="Q1697" s="37">
        <v>0</v>
      </c>
      <c r="R1697" s="38">
        <v>0</v>
      </c>
      <c r="S1697" s="27">
        <v>0</v>
      </c>
      <c r="T1697" s="23">
        <v>0</v>
      </c>
      <c r="U1697" s="17">
        <v>0</v>
      </c>
      <c r="V1697" s="22">
        <v>0</v>
      </c>
      <c r="W1697" s="22">
        <v>0</v>
      </c>
      <c r="X1697" s="23">
        <v>0</v>
      </c>
      <c r="Y1697" s="27">
        <v>0</v>
      </c>
      <c r="Z1697" s="27">
        <v>0</v>
      </c>
      <c r="AA1697" s="14">
        <v>0</v>
      </c>
      <c r="AB1697" s="39">
        <v>0</v>
      </c>
      <c r="AC1697" s="22" t="s">
        <v>782</v>
      </c>
      <c r="AD1697" s="23">
        <v>0</v>
      </c>
      <c r="AE1697" s="23">
        <v>0</v>
      </c>
      <c r="AF1697" s="23">
        <v>0</v>
      </c>
      <c r="AG1697" s="14">
        <v>0</v>
      </c>
      <c r="AH1697" s="22" t="s">
        <v>782</v>
      </c>
      <c r="AI1697" s="23" t="s">
        <v>782</v>
      </c>
      <c r="AJ1697" s="23" t="s">
        <v>782</v>
      </c>
      <c r="AK1697" s="23" t="s">
        <v>782</v>
      </c>
      <c r="AL1697" s="14" t="s">
        <v>782</v>
      </c>
      <c r="AM1697" s="22" t="s">
        <v>782</v>
      </c>
      <c r="AN1697" s="23" t="s">
        <v>782</v>
      </c>
      <c r="AO1697" s="23" t="s">
        <v>782</v>
      </c>
      <c r="AP1697" s="23" t="s">
        <v>782</v>
      </c>
      <c r="AQ1697" s="14" t="s">
        <v>782</v>
      </c>
      <c r="AR1697" s="40">
        <v>157</v>
      </c>
      <c r="AS1697" s="41">
        <v>1830.4469999999997</v>
      </c>
      <c r="AT1697" s="23">
        <v>1.8304469999999997</v>
      </c>
      <c r="AU1697" s="23">
        <v>1.6257348823592364</v>
      </c>
      <c r="AV1697" s="14">
        <v>1.0984629102885881</v>
      </c>
      <c r="AW1697" s="22">
        <v>0</v>
      </c>
      <c r="AX1697" s="22" t="s">
        <v>782</v>
      </c>
      <c r="AY1697" s="23">
        <v>0</v>
      </c>
      <c r="AZ1697" s="23">
        <v>0</v>
      </c>
      <c r="BA1697" s="23">
        <v>0</v>
      </c>
      <c r="BB1697" s="14">
        <v>0</v>
      </c>
      <c r="BC1697" s="42">
        <v>0</v>
      </c>
      <c r="BD1697" s="46">
        <v>0</v>
      </c>
      <c r="BE1697" s="44">
        <v>0</v>
      </c>
      <c r="BF1697" s="23">
        <v>0</v>
      </c>
      <c r="BG1697" s="14">
        <v>0</v>
      </c>
      <c r="BH1697" s="22">
        <v>159</v>
      </c>
      <c r="BI1697" s="23">
        <v>2.0941469999999995</v>
      </c>
      <c r="BJ1697" s="23">
        <v>3.2030181910729931</v>
      </c>
      <c r="BK1697" s="14">
        <v>2.1641884676593133</v>
      </c>
      <c r="BL1697" t="s">
        <v>575</v>
      </c>
    </row>
    <row r="1698" spans="1:64">
      <c r="A1698" t="s">
        <v>2638</v>
      </c>
      <c r="B1698" t="s">
        <v>2636</v>
      </c>
      <c r="C1698" t="s">
        <v>575</v>
      </c>
      <c r="D1698" t="s">
        <v>942</v>
      </c>
      <c r="E1698">
        <v>2016</v>
      </c>
      <c r="F1698" s="23">
        <v>27.33</v>
      </c>
      <c r="G1698" s="23">
        <v>7.7</v>
      </c>
      <c r="H1698" s="22">
        <v>18288</v>
      </c>
      <c r="I1698" s="34">
        <v>155.22005633646407</v>
      </c>
      <c r="J1698" s="13">
        <v>2</v>
      </c>
      <c r="K1698" s="13">
        <v>3</v>
      </c>
      <c r="L1698" s="19">
        <v>263.7</v>
      </c>
      <c r="M1698" s="35">
        <v>0.26369999999999999</v>
      </c>
      <c r="N1698" s="19">
        <v>1.5771900000000001</v>
      </c>
      <c r="O1698" s="17">
        <v>1.016099360627206</v>
      </c>
      <c r="P1698" s="13">
        <v>0</v>
      </c>
      <c r="Q1698" s="13">
        <v>0</v>
      </c>
      <c r="R1698" s="19">
        <v>0</v>
      </c>
      <c r="S1698" s="27">
        <v>0</v>
      </c>
      <c r="T1698" s="19">
        <v>0</v>
      </c>
      <c r="U1698" s="17">
        <v>0</v>
      </c>
      <c r="V1698" s="13">
        <v>0</v>
      </c>
      <c r="W1698" s="13">
        <v>0</v>
      </c>
      <c r="X1698" s="19">
        <v>0</v>
      </c>
      <c r="Y1698" s="27">
        <v>0</v>
      </c>
      <c r="Z1698" s="19">
        <v>0</v>
      </c>
      <c r="AA1698" s="14">
        <v>0</v>
      </c>
      <c r="AB1698" s="13">
        <v>0</v>
      </c>
      <c r="AC1698" s="22" t="s">
        <v>782</v>
      </c>
      <c r="AD1698" s="19">
        <v>0</v>
      </c>
      <c r="AE1698" s="23">
        <v>0</v>
      </c>
      <c r="AF1698" s="19">
        <v>0</v>
      </c>
      <c r="AG1698" s="14">
        <v>0</v>
      </c>
      <c r="AH1698" s="22" t="s">
        <v>782</v>
      </c>
      <c r="AI1698" s="23" t="s">
        <v>782</v>
      </c>
      <c r="AJ1698" s="23" t="s">
        <v>782</v>
      </c>
      <c r="AK1698" s="23" t="s">
        <v>782</v>
      </c>
      <c r="AL1698" s="14" t="s">
        <v>782</v>
      </c>
      <c r="AM1698" s="22" t="s">
        <v>782</v>
      </c>
      <c r="AN1698" s="23" t="s">
        <v>782</v>
      </c>
      <c r="AO1698" s="23" t="s">
        <v>782</v>
      </c>
      <c r="AP1698" s="23" t="s">
        <v>782</v>
      </c>
      <c r="AQ1698" s="14" t="s">
        <v>782</v>
      </c>
      <c r="AR1698" s="13">
        <v>169</v>
      </c>
      <c r="AS1698" s="19">
        <v>1968.7469999999998</v>
      </c>
      <c r="AT1698" s="23">
        <v>1.9687469999999998</v>
      </c>
      <c r="AU1698" s="19">
        <v>1.7482473359999999</v>
      </c>
      <c r="AV1698" s="14">
        <v>1.1263024748621382</v>
      </c>
      <c r="AW1698" s="13">
        <v>0</v>
      </c>
      <c r="AX1698" s="22" t="s">
        <v>782</v>
      </c>
      <c r="AY1698" s="19">
        <v>0</v>
      </c>
      <c r="AZ1698" s="23">
        <v>0</v>
      </c>
      <c r="BA1698" s="19">
        <v>0</v>
      </c>
      <c r="BB1698" s="14">
        <v>0</v>
      </c>
      <c r="BC1698" s="13">
        <v>0</v>
      </c>
      <c r="BD1698" s="19">
        <v>0</v>
      </c>
      <c r="BE1698" s="44">
        <v>0</v>
      </c>
      <c r="BF1698" s="19">
        <v>0</v>
      </c>
      <c r="BG1698" s="14">
        <v>0</v>
      </c>
      <c r="BH1698" s="22">
        <v>171</v>
      </c>
      <c r="BI1698" s="23">
        <v>2.2324469999999996</v>
      </c>
      <c r="BJ1698" s="23">
        <v>3.3254373360000002</v>
      </c>
      <c r="BK1698" s="14">
        <v>2.1424018354893439</v>
      </c>
      <c r="BL1698" t="s">
        <v>575</v>
      </c>
    </row>
    <row r="1699" spans="1:64">
      <c r="A1699" t="s">
        <v>2639</v>
      </c>
      <c r="B1699" t="s">
        <v>2636</v>
      </c>
      <c r="C1699" t="s">
        <v>575</v>
      </c>
      <c r="D1699" t="s">
        <v>942</v>
      </c>
      <c r="E1699">
        <v>2017</v>
      </c>
      <c r="F1699" s="23">
        <v>27.33</v>
      </c>
      <c r="G1699" s="23">
        <v>7.79</v>
      </c>
      <c r="H1699" s="22">
        <v>18195</v>
      </c>
      <c r="I1699" s="34">
        <v>142.92191538986924</v>
      </c>
      <c r="J1699" s="13">
        <v>2</v>
      </c>
      <c r="K1699" s="13">
        <v>3</v>
      </c>
      <c r="L1699" s="19">
        <v>263.7</v>
      </c>
      <c r="M1699" s="19">
        <v>0.26369999999999999</v>
      </c>
      <c r="N1699" s="19">
        <v>1.5771899999999999</v>
      </c>
      <c r="O1699" s="17">
        <v>1.1035326497672981</v>
      </c>
      <c r="P1699" s="13">
        <v>0</v>
      </c>
      <c r="Q1699" s="13">
        <v>0</v>
      </c>
      <c r="R1699" s="19">
        <v>0</v>
      </c>
      <c r="S1699" s="19">
        <v>0</v>
      </c>
      <c r="T1699" s="19">
        <v>0</v>
      </c>
      <c r="U1699" s="17">
        <v>0</v>
      </c>
      <c r="V1699" s="13">
        <v>0</v>
      </c>
      <c r="W1699" s="13">
        <v>0</v>
      </c>
      <c r="X1699" s="19">
        <v>0</v>
      </c>
      <c r="Y1699" s="19">
        <v>0</v>
      </c>
      <c r="Z1699" s="19">
        <v>0</v>
      </c>
      <c r="AA1699" s="14">
        <v>0</v>
      </c>
      <c r="AB1699" s="13">
        <v>0</v>
      </c>
      <c r="AC1699" s="22" t="s">
        <v>782</v>
      </c>
      <c r="AD1699" s="19">
        <v>0</v>
      </c>
      <c r="AE1699" s="19">
        <v>0</v>
      </c>
      <c r="AF1699" s="19">
        <v>0</v>
      </c>
      <c r="AG1699" s="14">
        <v>0</v>
      </c>
      <c r="AH1699" s="22" t="s">
        <v>782</v>
      </c>
      <c r="AI1699" s="23" t="s">
        <v>782</v>
      </c>
      <c r="AJ1699" s="23" t="s">
        <v>782</v>
      </c>
      <c r="AK1699" s="23" t="s">
        <v>782</v>
      </c>
      <c r="AL1699" s="14" t="s">
        <v>782</v>
      </c>
      <c r="AM1699" s="22" t="s">
        <v>782</v>
      </c>
      <c r="AN1699" s="23" t="s">
        <v>782</v>
      </c>
      <c r="AO1699" s="23" t="s">
        <v>782</v>
      </c>
      <c r="AP1699" s="23" t="s">
        <v>782</v>
      </c>
      <c r="AQ1699" s="14" t="s">
        <v>782</v>
      </c>
      <c r="AR1699" s="13">
        <v>185</v>
      </c>
      <c r="AS1699" s="19">
        <v>2111.2369999999992</v>
      </c>
      <c r="AT1699" s="19">
        <v>2.1112369999999991</v>
      </c>
      <c r="AU1699" s="19">
        <v>1.8747784559999996</v>
      </c>
      <c r="AV1699" s="14">
        <v>1.3117501615381302</v>
      </c>
      <c r="AW1699" s="13">
        <v>0</v>
      </c>
      <c r="AX1699" s="22" t="s">
        <v>782</v>
      </c>
      <c r="AY1699" s="19">
        <v>0</v>
      </c>
      <c r="AZ1699" s="19">
        <v>0</v>
      </c>
      <c r="BA1699" s="19">
        <v>0</v>
      </c>
      <c r="BB1699" s="14">
        <v>0</v>
      </c>
      <c r="BC1699" s="13">
        <v>0</v>
      </c>
      <c r="BD1699" s="19">
        <v>0</v>
      </c>
      <c r="BE1699" s="19">
        <v>0</v>
      </c>
      <c r="BF1699" s="19">
        <v>0</v>
      </c>
      <c r="BG1699" s="14">
        <v>0</v>
      </c>
      <c r="BH1699" s="22">
        <v>187</v>
      </c>
      <c r="BI1699" s="23">
        <v>2.3749369999999992</v>
      </c>
      <c r="BJ1699" s="23">
        <v>3.4519684559999995</v>
      </c>
      <c r="BK1699" s="14">
        <v>2.4152828113054285</v>
      </c>
      <c r="BL1699" t="s">
        <v>575</v>
      </c>
    </row>
    <row r="1700" spans="1:64">
      <c r="A1700" t="s">
        <v>2640</v>
      </c>
      <c r="B1700" t="s">
        <v>2636</v>
      </c>
      <c r="C1700" t="s">
        <v>575</v>
      </c>
      <c r="D1700" t="s">
        <v>942</v>
      </c>
      <c r="E1700">
        <v>2018</v>
      </c>
      <c r="F1700" s="23">
        <v>27.33</v>
      </c>
      <c r="G1700" s="23">
        <v>7.99</v>
      </c>
      <c r="H1700" s="22">
        <v>18172</v>
      </c>
      <c r="I1700" s="34">
        <v>142.93207330851814</v>
      </c>
      <c r="J1700" s="13">
        <v>2</v>
      </c>
      <c r="K1700" s="13">
        <v>3</v>
      </c>
      <c r="L1700" s="19">
        <v>263.7</v>
      </c>
      <c r="M1700" s="19">
        <v>0.26369999999999999</v>
      </c>
      <c r="N1700" s="19">
        <v>1.5771896999999999</v>
      </c>
      <c r="O1700" s="17">
        <v>1.103454013848693</v>
      </c>
      <c r="P1700" s="13">
        <v>0</v>
      </c>
      <c r="Q1700" s="13">
        <v>0</v>
      </c>
      <c r="R1700" s="19">
        <v>0</v>
      </c>
      <c r="S1700" s="19">
        <v>0</v>
      </c>
      <c r="T1700" s="19">
        <v>0</v>
      </c>
      <c r="U1700" s="17">
        <v>0</v>
      </c>
      <c r="V1700" s="13">
        <v>0</v>
      </c>
      <c r="W1700" s="13">
        <v>0</v>
      </c>
      <c r="X1700" s="19">
        <v>0</v>
      </c>
      <c r="Y1700" s="19">
        <v>0</v>
      </c>
      <c r="Z1700" s="19">
        <v>0</v>
      </c>
      <c r="AA1700" s="14">
        <v>0</v>
      </c>
      <c r="AB1700" s="13">
        <v>0</v>
      </c>
      <c r="AC1700" s="22" t="s">
        <v>782</v>
      </c>
      <c r="AD1700" s="19">
        <v>0</v>
      </c>
      <c r="AE1700" s="19">
        <v>0</v>
      </c>
      <c r="AF1700" s="19">
        <v>0</v>
      </c>
      <c r="AG1700" s="14">
        <v>0</v>
      </c>
      <c r="AH1700" s="22" t="s">
        <v>782</v>
      </c>
      <c r="AI1700" s="23" t="s">
        <v>782</v>
      </c>
      <c r="AJ1700" s="23" t="s">
        <v>782</v>
      </c>
      <c r="AK1700" s="23" t="s">
        <v>782</v>
      </c>
      <c r="AL1700" s="14" t="s">
        <v>782</v>
      </c>
      <c r="AM1700" s="22" t="s">
        <v>782</v>
      </c>
      <c r="AN1700" s="23" t="s">
        <v>782</v>
      </c>
      <c r="AO1700" s="23" t="s">
        <v>782</v>
      </c>
      <c r="AP1700" s="23" t="s">
        <v>782</v>
      </c>
      <c r="AQ1700" s="14" t="s">
        <v>782</v>
      </c>
      <c r="AR1700" s="13">
        <v>198</v>
      </c>
      <c r="AS1700" s="19">
        <v>2215.4219999999991</v>
      </c>
      <c r="AT1700" s="19">
        <v>2.2154219999999993</v>
      </c>
      <c r="AU1700" s="19">
        <v>1.9672947359999995</v>
      </c>
      <c r="AV1700" s="14">
        <v>1.3763843834781602</v>
      </c>
      <c r="AW1700" s="13">
        <v>0</v>
      </c>
      <c r="AX1700" s="22" t="s">
        <v>782</v>
      </c>
      <c r="AY1700" s="19">
        <v>0</v>
      </c>
      <c r="AZ1700" s="19">
        <v>0</v>
      </c>
      <c r="BA1700" s="19">
        <v>0</v>
      </c>
      <c r="BB1700" s="14">
        <v>0</v>
      </c>
      <c r="BC1700" s="13">
        <v>0</v>
      </c>
      <c r="BD1700" s="19">
        <v>0</v>
      </c>
      <c r="BE1700" s="19">
        <v>0</v>
      </c>
      <c r="BF1700" s="19">
        <v>0</v>
      </c>
      <c r="BG1700" s="14">
        <v>0</v>
      </c>
      <c r="BH1700" s="22">
        <v>200</v>
      </c>
      <c r="BI1700" s="23">
        <v>2.4791219999999994</v>
      </c>
      <c r="BJ1700" s="23">
        <v>3.5444844359999994</v>
      </c>
      <c r="BK1700" s="14">
        <v>2.4798383973268532</v>
      </c>
      <c r="BL1700" t="s">
        <v>575</v>
      </c>
    </row>
    <row r="1701" spans="1:64">
      <c r="A1701" t="s">
        <v>2641</v>
      </c>
      <c r="B1701" t="s">
        <v>2636</v>
      </c>
      <c r="C1701" t="s">
        <v>575</v>
      </c>
      <c r="D1701" t="s">
        <v>942</v>
      </c>
      <c r="E1701">
        <v>2019</v>
      </c>
      <c r="F1701" s="23">
        <v>27.33</v>
      </c>
      <c r="G1701" s="23">
        <v>8.1</v>
      </c>
      <c r="H1701" s="22">
        <v>18346</v>
      </c>
      <c r="I1701" s="34">
        <v>145.71931389285388</v>
      </c>
      <c r="J1701" s="22">
        <v>2</v>
      </c>
      <c r="K1701" s="22">
        <v>3</v>
      </c>
      <c r="L1701" s="23">
        <v>263.7</v>
      </c>
      <c r="M1701" s="23">
        <v>0.26369999999999999</v>
      </c>
      <c r="N1701" s="23">
        <v>1.5771896999999999</v>
      </c>
      <c r="O1701" s="14">
        <v>1.0823477395451462</v>
      </c>
      <c r="P1701" s="22">
        <v>0</v>
      </c>
      <c r="Q1701" s="22">
        <v>0</v>
      </c>
      <c r="R1701" s="23">
        <v>0</v>
      </c>
      <c r="S1701" s="23">
        <v>0</v>
      </c>
      <c r="T1701" s="23">
        <v>0</v>
      </c>
      <c r="U1701" s="14">
        <v>0</v>
      </c>
      <c r="V1701" s="22">
        <v>0</v>
      </c>
      <c r="W1701" s="22">
        <v>0</v>
      </c>
      <c r="X1701" s="23">
        <v>0</v>
      </c>
      <c r="Y1701" s="23">
        <v>0</v>
      </c>
      <c r="Z1701" s="23">
        <v>0</v>
      </c>
      <c r="AA1701" s="14">
        <v>0</v>
      </c>
      <c r="AB1701" s="22">
        <v>0</v>
      </c>
      <c r="AC1701" s="22">
        <v>0</v>
      </c>
      <c r="AD1701" s="23">
        <v>0</v>
      </c>
      <c r="AE1701" s="23">
        <v>0</v>
      </c>
      <c r="AF1701" s="23">
        <v>0</v>
      </c>
      <c r="AG1701" s="14">
        <v>0</v>
      </c>
      <c r="AH1701" s="22">
        <v>1</v>
      </c>
      <c r="AI1701" s="23">
        <v>0.67200000000000004</v>
      </c>
      <c r="AJ1701" s="23">
        <v>6.7200000000000007E-4</v>
      </c>
      <c r="AK1701" s="23">
        <v>5.9673599999999995E-4</v>
      </c>
      <c r="AL1701" s="14">
        <v>4.0951057485679262E-4</v>
      </c>
      <c r="AM1701" s="22">
        <v>237</v>
      </c>
      <c r="AN1701" s="23">
        <v>2514.4099999999994</v>
      </c>
      <c r="AO1701" s="23">
        <v>2.5144100000000007</v>
      </c>
      <c r="AP1701" s="23">
        <v>2.2327960800000004</v>
      </c>
      <c r="AQ1701" s="14">
        <v>1.5322581614965298</v>
      </c>
      <c r="AR1701" s="22">
        <v>238</v>
      </c>
      <c r="AS1701" s="23">
        <v>2515.0819999999994</v>
      </c>
      <c r="AT1701" s="23">
        <v>2.5150820000000005</v>
      </c>
      <c r="AU1701" s="23">
        <v>2.2333928160000003</v>
      </c>
      <c r="AV1701" s="14">
        <v>1.5326676720713865</v>
      </c>
      <c r="AW1701" s="22">
        <v>0</v>
      </c>
      <c r="AX1701" s="22" t="s">
        <v>782</v>
      </c>
      <c r="AY1701" s="23">
        <v>0</v>
      </c>
      <c r="AZ1701" s="23">
        <v>0</v>
      </c>
      <c r="BA1701" s="23">
        <v>0</v>
      </c>
      <c r="BB1701" s="14">
        <v>0</v>
      </c>
      <c r="BC1701" s="22">
        <v>0</v>
      </c>
      <c r="BD1701" s="23">
        <v>0</v>
      </c>
      <c r="BE1701" s="23">
        <v>0</v>
      </c>
      <c r="BF1701" s="23">
        <v>0</v>
      </c>
      <c r="BG1701" s="14">
        <v>0</v>
      </c>
      <c r="BH1701" s="22">
        <v>240</v>
      </c>
      <c r="BI1701" s="23">
        <v>2.7787820000000005</v>
      </c>
      <c r="BJ1701" s="23">
        <v>3.8105825160000002</v>
      </c>
      <c r="BK1701" s="14">
        <v>2.6150154116165325</v>
      </c>
      <c r="BL1701" t="s">
        <v>575</v>
      </c>
    </row>
    <row r="1702" spans="1:64">
      <c r="A1702" t="s">
        <v>2642</v>
      </c>
      <c r="B1702" t="s">
        <v>2636</v>
      </c>
      <c r="C1702" t="s">
        <v>575</v>
      </c>
      <c r="D1702" t="s">
        <v>942</v>
      </c>
      <c r="E1702">
        <v>2020</v>
      </c>
      <c r="F1702" s="23">
        <v>27.33</v>
      </c>
      <c r="G1702" s="23">
        <v>8.2100000000000009</v>
      </c>
      <c r="H1702" s="22">
        <v>18527</v>
      </c>
      <c r="I1702" s="34">
        <v>147.72653832958318</v>
      </c>
      <c r="J1702" s="22">
        <v>2</v>
      </c>
      <c r="K1702" s="22">
        <v>3</v>
      </c>
      <c r="L1702" s="23">
        <v>263.7</v>
      </c>
      <c r="M1702" s="23">
        <v>0.26369999999999999</v>
      </c>
      <c r="N1702" s="23">
        <v>1.5771896999999999</v>
      </c>
      <c r="O1702" s="14">
        <v>1.0676414121890772</v>
      </c>
      <c r="P1702" s="22">
        <v>0</v>
      </c>
      <c r="Q1702" s="22">
        <v>0</v>
      </c>
      <c r="R1702" s="23">
        <v>0</v>
      </c>
      <c r="S1702" s="23">
        <v>0</v>
      </c>
      <c r="T1702" s="23">
        <v>0</v>
      </c>
      <c r="U1702" s="14">
        <v>0</v>
      </c>
      <c r="V1702" s="22">
        <v>0</v>
      </c>
      <c r="W1702" s="22">
        <v>0</v>
      </c>
      <c r="X1702" s="23">
        <v>0</v>
      </c>
      <c r="Y1702" s="23">
        <v>0</v>
      </c>
      <c r="Z1702" s="23">
        <v>0</v>
      </c>
      <c r="AA1702" s="14">
        <v>0</v>
      </c>
      <c r="AB1702" s="22">
        <v>0</v>
      </c>
      <c r="AC1702" s="22">
        <v>0</v>
      </c>
      <c r="AD1702" s="23">
        <v>0</v>
      </c>
      <c r="AE1702" s="23">
        <v>0</v>
      </c>
      <c r="AF1702" s="23">
        <v>0</v>
      </c>
      <c r="AG1702" s="14">
        <v>0</v>
      </c>
      <c r="AH1702" s="22">
        <v>1</v>
      </c>
      <c r="AI1702" s="23">
        <v>0.67200000000000004</v>
      </c>
      <c r="AJ1702" s="23">
        <v>6.7200000000000007E-4</v>
      </c>
      <c r="AK1702" s="23">
        <v>5.9673599999999995E-4</v>
      </c>
      <c r="AL1702" s="14">
        <v>4.039463773723992E-4</v>
      </c>
      <c r="AM1702" s="22">
        <v>285</v>
      </c>
      <c r="AN1702" s="23">
        <v>2917.4649999999988</v>
      </c>
      <c r="AO1702" s="23">
        <v>2.9174650000000013</v>
      </c>
      <c r="AP1702" s="23">
        <v>2.5907089200000022</v>
      </c>
      <c r="AQ1702" s="14">
        <v>1.7537193718166186</v>
      </c>
      <c r="AR1702" s="22">
        <v>286</v>
      </c>
      <c r="AS1702" s="23">
        <v>2918.1369999999988</v>
      </c>
      <c r="AT1702" s="23">
        <v>2.9181370000000011</v>
      </c>
      <c r="AU1702" s="23">
        <v>2.5913056560000021</v>
      </c>
      <c r="AV1702" s="14">
        <v>1.7541233181939908</v>
      </c>
      <c r="AW1702" s="22">
        <v>0</v>
      </c>
      <c r="AX1702" s="22">
        <v>0</v>
      </c>
      <c r="AY1702" s="23">
        <v>0</v>
      </c>
      <c r="AZ1702" s="23">
        <v>0</v>
      </c>
      <c r="BA1702" s="23">
        <v>0</v>
      </c>
      <c r="BB1702" s="14">
        <v>0</v>
      </c>
      <c r="BC1702" s="22">
        <v>0</v>
      </c>
      <c r="BD1702" s="23">
        <v>0</v>
      </c>
      <c r="BE1702" s="23">
        <v>0</v>
      </c>
      <c r="BF1702" s="23">
        <v>0</v>
      </c>
      <c r="BG1702" s="14">
        <v>0</v>
      </c>
      <c r="BH1702" s="22">
        <v>288</v>
      </c>
      <c r="BI1702" s="23">
        <v>3.1818370000000011</v>
      </c>
      <c r="BJ1702" s="23">
        <v>4.168495356000002</v>
      </c>
      <c r="BK1702" s="14">
        <v>2.8217647303830677</v>
      </c>
      <c r="BL1702" t="s">
        <v>575</v>
      </c>
    </row>
    <row r="1703" spans="1:64">
      <c r="A1703" t="s">
        <v>2643</v>
      </c>
      <c r="B1703" t="s">
        <v>2636</v>
      </c>
      <c r="C1703" t="s">
        <v>575</v>
      </c>
      <c r="D1703" t="s">
        <v>942</v>
      </c>
      <c r="E1703">
        <v>2021</v>
      </c>
      <c r="F1703" s="23">
        <v>27.33</v>
      </c>
      <c r="G1703" s="23">
        <v>8.24</v>
      </c>
      <c r="H1703" s="22">
        <v>18681</v>
      </c>
      <c r="I1703" s="34">
        <v>138.91</v>
      </c>
      <c r="J1703" s="22">
        <v>2</v>
      </c>
      <c r="K1703" s="22">
        <v>2</v>
      </c>
      <c r="L1703" s="23">
        <v>144.69999999999999</v>
      </c>
      <c r="M1703" s="23">
        <v>0.1447</v>
      </c>
      <c r="N1703" s="23">
        <v>0.86545070000000002</v>
      </c>
      <c r="O1703" s="14">
        <v>0.62</v>
      </c>
      <c r="P1703" s="22">
        <v>0</v>
      </c>
      <c r="Q1703" s="22">
        <v>0</v>
      </c>
      <c r="R1703" s="23">
        <v>0</v>
      </c>
      <c r="S1703" s="23">
        <v>0</v>
      </c>
      <c r="T1703" s="23">
        <v>0</v>
      </c>
      <c r="U1703" s="14">
        <v>0</v>
      </c>
      <c r="V1703" s="22">
        <v>0</v>
      </c>
      <c r="W1703" s="22">
        <v>0</v>
      </c>
      <c r="X1703" s="23">
        <v>0</v>
      </c>
      <c r="Y1703" s="23">
        <v>0</v>
      </c>
      <c r="Z1703" s="23">
        <v>0</v>
      </c>
      <c r="AA1703" s="14">
        <v>0</v>
      </c>
      <c r="AB1703" s="22">
        <v>0</v>
      </c>
      <c r="AC1703" s="22">
        <v>0</v>
      </c>
      <c r="AD1703" s="23">
        <v>0</v>
      </c>
      <c r="AE1703" s="23">
        <v>0</v>
      </c>
      <c r="AF1703" s="23">
        <v>0</v>
      </c>
      <c r="AG1703" s="14">
        <v>0</v>
      </c>
      <c r="AH1703" s="22">
        <v>3</v>
      </c>
      <c r="AI1703" s="23">
        <v>12.811999999999999</v>
      </c>
      <c r="AJ1703" s="23">
        <v>1.2812E-2</v>
      </c>
      <c r="AK1703" s="23">
        <v>1.1464471E-2</v>
      </c>
      <c r="AL1703" s="14">
        <v>0.01</v>
      </c>
      <c r="AM1703" s="22">
        <v>357</v>
      </c>
      <c r="AN1703" s="23">
        <v>6184.6750000000002</v>
      </c>
      <c r="AO1703" s="23">
        <v>6.1846750000000004</v>
      </c>
      <c r="AP1703" s="23">
        <v>5.5341888959999999</v>
      </c>
      <c r="AQ1703" s="14">
        <v>3.98</v>
      </c>
      <c r="AR1703" s="22">
        <v>360</v>
      </c>
      <c r="AS1703" s="23">
        <v>6197.4870000000001</v>
      </c>
      <c r="AT1703" s="23">
        <v>6.1974869999999997</v>
      </c>
      <c r="AU1703" s="23">
        <v>5.5456533669999999</v>
      </c>
      <c r="AV1703" s="14">
        <v>3.99</v>
      </c>
      <c r="AW1703" s="22">
        <v>0</v>
      </c>
      <c r="AX1703" s="22">
        <v>0</v>
      </c>
      <c r="AY1703" s="23">
        <v>0</v>
      </c>
      <c r="AZ1703" s="23">
        <v>0</v>
      </c>
      <c r="BA1703" s="23">
        <v>0</v>
      </c>
      <c r="BB1703" s="14">
        <v>0</v>
      </c>
      <c r="BC1703" s="22">
        <v>0</v>
      </c>
      <c r="BD1703" s="23">
        <v>0</v>
      </c>
      <c r="BE1703" s="23">
        <v>0</v>
      </c>
      <c r="BF1703" s="23">
        <v>0</v>
      </c>
      <c r="BG1703" s="14">
        <v>0</v>
      </c>
      <c r="BH1703" s="22">
        <v>362</v>
      </c>
      <c r="BI1703" s="23">
        <v>6.34</v>
      </c>
      <c r="BJ1703" s="23">
        <v>6.41</v>
      </c>
      <c r="BK1703" s="14">
        <v>4.62</v>
      </c>
      <c r="BL1703" t="s">
        <v>575</v>
      </c>
    </row>
    <row r="1704" spans="1:64">
      <c r="A1704" t="s">
        <v>2644</v>
      </c>
      <c r="B1704" t="s">
        <v>2636</v>
      </c>
      <c r="C1704" t="s">
        <v>575</v>
      </c>
      <c r="D1704" s="111" t="s">
        <v>942</v>
      </c>
      <c r="E1704" s="110">
        <v>2022</v>
      </c>
      <c r="F1704" s="23"/>
      <c r="G1704" s="23"/>
      <c r="H1704" s="22">
        <v>18968</v>
      </c>
      <c r="I1704" s="34">
        <v>137.47130402941355</v>
      </c>
      <c r="J1704" s="22">
        <v>2</v>
      </c>
      <c r="K1704" s="22">
        <v>2</v>
      </c>
      <c r="L1704" s="23">
        <v>144.69999999999999</v>
      </c>
      <c r="M1704" s="23">
        <v>0.14470000000000002</v>
      </c>
      <c r="N1704" s="23">
        <v>0.85633460000000006</v>
      </c>
      <c r="O1704" s="14">
        <v>0.62291880188812165</v>
      </c>
      <c r="P1704" s="22">
        <v>0</v>
      </c>
      <c r="Q1704" s="22">
        <v>0</v>
      </c>
      <c r="R1704" s="23">
        <v>0</v>
      </c>
      <c r="S1704" s="23">
        <v>0</v>
      </c>
      <c r="T1704" s="23">
        <v>0</v>
      </c>
      <c r="U1704" s="14">
        <v>0</v>
      </c>
      <c r="V1704" s="22">
        <v>0</v>
      </c>
      <c r="W1704" s="22">
        <v>0</v>
      </c>
      <c r="X1704" s="23">
        <v>0</v>
      </c>
      <c r="Y1704" s="23">
        <v>0</v>
      </c>
      <c r="Z1704" s="23">
        <v>0</v>
      </c>
      <c r="AA1704" s="14">
        <v>0</v>
      </c>
      <c r="AB1704" s="22">
        <v>0</v>
      </c>
      <c r="AC1704" s="22">
        <v>0</v>
      </c>
      <c r="AD1704" s="23">
        <v>0</v>
      </c>
      <c r="AE1704" s="23">
        <v>0</v>
      </c>
      <c r="AF1704" s="23">
        <v>0</v>
      </c>
      <c r="AG1704" s="14">
        <v>0</v>
      </c>
      <c r="AH1704" s="22">
        <v>4</v>
      </c>
      <c r="AI1704" s="23">
        <v>18.811999999999998</v>
      </c>
      <c r="AJ1704" s="23">
        <v>1.8812000000000002E-2</v>
      </c>
      <c r="AK1704" s="23">
        <v>1.9270334030081417E-2</v>
      </c>
      <c r="AL1704" s="14">
        <v>1.4017713853909692E-2</v>
      </c>
      <c r="AM1704" s="22">
        <v>480</v>
      </c>
      <c r="AN1704" s="23">
        <v>7243.8860000000004</v>
      </c>
      <c r="AO1704" s="23">
        <v>7.2438860000000034</v>
      </c>
      <c r="AP1704" s="23">
        <v>7.4203754463018283</v>
      </c>
      <c r="AQ1704" s="14">
        <v>5.3977631904285674</v>
      </c>
      <c r="AR1704" s="22">
        <v>484</v>
      </c>
      <c r="AS1704" s="23">
        <v>7262.6980000000003</v>
      </c>
      <c r="AT1704" s="23">
        <v>7.2626979999999994</v>
      </c>
      <c r="AU1704" s="23">
        <v>7.4396457803319116</v>
      </c>
      <c r="AV1704" s="14">
        <v>5.4117809042824785</v>
      </c>
      <c r="AW1704" s="22">
        <v>0</v>
      </c>
      <c r="AX1704" s="22">
        <v>0</v>
      </c>
      <c r="AY1704" s="23">
        <v>0</v>
      </c>
      <c r="AZ1704" s="23">
        <v>0</v>
      </c>
      <c r="BA1704" s="23">
        <v>0</v>
      </c>
      <c r="BB1704" s="14">
        <v>0</v>
      </c>
      <c r="BC1704" s="22">
        <v>0</v>
      </c>
      <c r="BD1704" s="23">
        <v>0</v>
      </c>
      <c r="BE1704" s="23">
        <v>0</v>
      </c>
      <c r="BF1704" s="23">
        <v>0</v>
      </c>
      <c r="BG1704" s="14">
        <v>0</v>
      </c>
      <c r="BH1704" s="22">
        <v>486</v>
      </c>
      <c r="BI1704" s="23">
        <v>7.4073979999999997</v>
      </c>
      <c r="BJ1704" s="23">
        <v>8.2959803803319119</v>
      </c>
      <c r="BK1704" s="14">
        <v>6.0346997061706</v>
      </c>
      <c r="BL1704" t="s">
        <v>575</v>
      </c>
    </row>
    <row r="1705" spans="1:64">
      <c r="A1705" t="s">
        <v>2645</v>
      </c>
      <c r="B1705" t="s">
        <v>2636</v>
      </c>
      <c r="C1705" t="s">
        <v>575</v>
      </c>
      <c r="D1705" t="s">
        <v>942</v>
      </c>
      <c r="E1705">
        <v>2023</v>
      </c>
      <c r="F1705">
        <v>27.33</v>
      </c>
      <c r="G1705">
        <v>8.27</v>
      </c>
      <c r="H1705">
        <v>19303</v>
      </c>
      <c r="I1705">
        <v>137.47130402941355</v>
      </c>
      <c r="J1705">
        <v>2</v>
      </c>
      <c r="K1705">
        <v>2</v>
      </c>
      <c r="L1705">
        <v>144.69999999999999</v>
      </c>
      <c r="M1705">
        <v>0.1447</v>
      </c>
      <c r="N1705">
        <v>0.85633499999999996</v>
      </c>
      <c r="O1705">
        <v>0.62291909285793734</v>
      </c>
      <c r="P1705">
        <v>0</v>
      </c>
      <c r="Q1705">
        <v>0</v>
      </c>
      <c r="R1705">
        <v>0</v>
      </c>
      <c r="S1705">
        <v>0</v>
      </c>
      <c r="T1705">
        <v>0</v>
      </c>
      <c r="U1705">
        <v>0</v>
      </c>
      <c r="V1705">
        <v>0</v>
      </c>
      <c r="W1705">
        <v>0</v>
      </c>
      <c r="X1705">
        <v>0</v>
      </c>
      <c r="Y1705">
        <v>0</v>
      </c>
      <c r="Z1705">
        <v>0</v>
      </c>
      <c r="AA1705">
        <v>0</v>
      </c>
      <c r="AG1705">
        <v>0</v>
      </c>
      <c r="AH1705">
        <v>4</v>
      </c>
      <c r="AI1705">
        <v>18.811999999999998</v>
      </c>
      <c r="AJ1705">
        <v>1.8812000000000002E-2</v>
      </c>
      <c r="AK1705">
        <v>1.7645000000000001E-2</v>
      </c>
      <c r="AL1705">
        <v>1.3865000000000001E-2</v>
      </c>
      <c r="AM1705">
        <v>668</v>
      </c>
      <c r="AN1705">
        <v>9509.3919999999998</v>
      </c>
      <c r="AO1705">
        <v>9.5093920000000001</v>
      </c>
      <c r="AP1705">
        <v>8.9196880000000007</v>
      </c>
      <c r="AQ1705">
        <v>6.4883999340629899</v>
      </c>
      <c r="AR1705">
        <v>772</v>
      </c>
      <c r="AS1705">
        <v>9600.4560000000001</v>
      </c>
      <c r="AT1705">
        <v>9.6004559999999994</v>
      </c>
      <c r="AU1705">
        <v>9.0051051840930505</v>
      </c>
      <c r="AV1705">
        <v>6.5505344898498281</v>
      </c>
      <c r="AW1705">
        <v>0</v>
      </c>
      <c r="AX1705">
        <v>0</v>
      </c>
      <c r="AY1705">
        <v>0</v>
      </c>
      <c r="AZ1705">
        <v>0</v>
      </c>
      <c r="BA1705">
        <v>0</v>
      </c>
      <c r="BB1705">
        <v>0</v>
      </c>
      <c r="BC1705">
        <v>0</v>
      </c>
      <c r="BD1705">
        <v>0</v>
      </c>
      <c r="BE1705">
        <v>0</v>
      </c>
      <c r="BF1705">
        <v>0</v>
      </c>
      <c r="BG1705">
        <v>0</v>
      </c>
      <c r="BH1705">
        <v>774</v>
      </c>
      <c r="BI1705">
        <v>9.7451559999999997</v>
      </c>
      <c r="BJ1705">
        <v>9.8614401840930501</v>
      </c>
      <c r="BK1705">
        <v>7.173453582707765</v>
      </c>
      <c r="BL1705" t="s">
        <v>575</v>
      </c>
    </row>
    <row r="1706" spans="1:64">
      <c r="A1706" t="s">
        <v>2646</v>
      </c>
      <c r="B1706" t="s">
        <v>2636</v>
      </c>
      <c r="C1706" t="s">
        <v>575</v>
      </c>
      <c r="D1706" t="s">
        <v>942</v>
      </c>
      <c r="E1706">
        <v>2024</v>
      </c>
      <c r="F1706">
        <v>27.33</v>
      </c>
      <c r="G1706">
        <v>8.27</v>
      </c>
      <c r="H1706">
        <v>19272</v>
      </c>
      <c r="I1706">
        <v>132.14999551026551</v>
      </c>
      <c r="J1706">
        <v>2</v>
      </c>
      <c r="K1706">
        <v>2</v>
      </c>
      <c r="L1706">
        <v>144.69999999999999</v>
      </c>
      <c r="M1706">
        <v>0.14470000000000002</v>
      </c>
      <c r="N1706">
        <v>0.85633460000000006</v>
      </c>
      <c r="O1706">
        <v>0.64800198947678311</v>
      </c>
      <c r="P1706">
        <v>0</v>
      </c>
      <c r="Q1706">
        <v>0</v>
      </c>
      <c r="R1706">
        <v>0</v>
      </c>
      <c r="S1706">
        <v>0</v>
      </c>
      <c r="T1706">
        <v>0</v>
      </c>
      <c r="U1706">
        <v>0</v>
      </c>
      <c r="V1706">
        <v>0</v>
      </c>
      <c r="W1706">
        <v>0</v>
      </c>
      <c r="X1706">
        <v>0</v>
      </c>
      <c r="Y1706">
        <v>0</v>
      </c>
      <c r="Z1706">
        <v>0</v>
      </c>
      <c r="AA1706">
        <v>0</v>
      </c>
      <c r="AB1706">
        <v>0</v>
      </c>
      <c r="AC1706">
        <v>0</v>
      </c>
      <c r="AD1706">
        <v>0</v>
      </c>
      <c r="AE1706">
        <v>0</v>
      </c>
      <c r="AF1706">
        <v>0</v>
      </c>
      <c r="AG1706">
        <v>0</v>
      </c>
      <c r="AH1706">
        <v>5</v>
      </c>
      <c r="AI1706">
        <v>25.131999999999998</v>
      </c>
      <c r="AJ1706">
        <v>2.5132000000000002E-2</v>
      </c>
      <c r="AK1706">
        <v>2.2667651838750622E-2</v>
      </c>
      <c r="AL1706">
        <v>1.7152972083899754E-2</v>
      </c>
      <c r="AM1706">
        <v>851</v>
      </c>
      <c r="AN1706">
        <v>11875.897000000017</v>
      </c>
      <c r="AO1706">
        <v>11.875896999999993</v>
      </c>
      <c r="AP1706">
        <v>10.711391790102773</v>
      </c>
      <c r="AQ1706">
        <v>8.1054802527561982</v>
      </c>
      <c r="AR1706">
        <v>1086</v>
      </c>
      <c r="AS1706">
        <v>12098.283999999998</v>
      </c>
      <c r="AT1706">
        <v>12.098284000000005</v>
      </c>
      <c r="AU1706">
        <v>10.91197236822882</v>
      </c>
      <c r="AV1706">
        <v>8.2572627612243608</v>
      </c>
      <c r="AW1706">
        <v>0</v>
      </c>
      <c r="AX1706">
        <v>0</v>
      </c>
      <c r="AY1706">
        <v>0</v>
      </c>
      <c r="AZ1706">
        <v>0</v>
      </c>
      <c r="BA1706">
        <v>0</v>
      </c>
      <c r="BB1706">
        <v>0</v>
      </c>
      <c r="BC1706">
        <v>0</v>
      </c>
      <c r="BD1706">
        <v>0</v>
      </c>
      <c r="BE1706">
        <v>0</v>
      </c>
      <c r="BF1706">
        <v>0</v>
      </c>
      <c r="BG1706">
        <v>0</v>
      </c>
      <c r="BH1706">
        <v>1088</v>
      </c>
      <c r="BI1706">
        <v>12.242984000000005</v>
      </c>
      <c r="BJ1706">
        <v>11.768306968228821</v>
      </c>
      <c r="BK1706">
        <v>8.9052647507011446</v>
      </c>
      <c r="BL1706" t="s">
        <v>575</v>
      </c>
    </row>
    <row r="1707" spans="1:64">
      <c r="A1707" t="s">
        <v>2647</v>
      </c>
      <c r="B1707" t="s">
        <v>2648</v>
      </c>
      <c r="C1707" t="s">
        <v>576</v>
      </c>
      <c r="D1707" t="s">
        <v>942</v>
      </c>
      <c r="E1707">
        <v>2012</v>
      </c>
      <c r="F1707" s="23">
        <v>67.290000000000006</v>
      </c>
      <c r="G1707" s="23">
        <v>11.55</v>
      </c>
      <c r="H1707" s="22">
        <v>19489</v>
      </c>
      <c r="I1707" s="34">
        <v>158.09316799999999</v>
      </c>
      <c r="J1707" s="22">
        <v>2</v>
      </c>
      <c r="K1707" s="22" t="s">
        <v>782</v>
      </c>
      <c r="L1707" s="23">
        <v>10</v>
      </c>
      <c r="M1707" s="23">
        <v>0.01</v>
      </c>
      <c r="N1707" s="23">
        <v>1.3018999999999999E-2</v>
      </c>
      <c r="O1707" s="14">
        <v>8.235017467674504E-3</v>
      </c>
      <c r="P1707" s="22">
        <v>0</v>
      </c>
      <c r="Q1707" s="22" t="s">
        <v>782</v>
      </c>
      <c r="R1707" s="23">
        <v>0</v>
      </c>
      <c r="S1707" s="23">
        <v>0</v>
      </c>
      <c r="T1707" s="23">
        <v>0</v>
      </c>
      <c r="U1707" s="14">
        <v>0</v>
      </c>
      <c r="V1707" s="22">
        <v>0</v>
      </c>
      <c r="W1707" s="22" t="s">
        <v>782</v>
      </c>
      <c r="X1707" s="23">
        <v>0</v>
      </c>
      <c r="Y1707" s="23">
        <v>0</v>
      </c>
      <c r="Z1707" s="23">
        <v>0</v>
      </c>
      <c r="AA1707" s="14">
        <v>0</v>
      </c>
      <c r="AB1707" s="22">
        <v>0</v>
      </c>
      <c r="AC1707" s="22" t="s">
        <v>782</v>
      </c>
      <c r="AD1707" s="23">
        <v>0</v>
      </c>
      <c r="AE1707" s="23">
        <v>0</v>
      </c>
      <c r="AF1707" s="23">
        <v>0</v>
      </c>
      <c r="AG1707" s="14">
        <v>0</v>
      </c>
      <c r="AH1707" s="22" t="s">
        <v>782</v>
      </c>
      <c r="AI1707" s="23" t="s">
        <v>782</v>
      </c>
      <c r="AJ1707" s="23" t="s">
        <v>782</v>
      </c>
      <c r="AK1707" s="23" t="s">
        <v>782</v>
      </c>
      <c r="AL1707" s="14" t="s">
        <v>782</v>
      </c>
      <c r="AM1707" s="22" t="s">
        <v>782</v>
      </c>
      <c r="AN1707" s="23" t="s">
        <v>782</v>
      </c>
      <c r="AO1707" s="23" t="s">
        <v>782</v>
      </c>
      <c r="AP1707" s="23" t="s">
        <v>782</v>
      </c>
      <c r="AQ1707" s="14" t="s">
        <v>782</v>
      </c>
      <c r="AR1707" s="22">
        <v>342</v>
      </c>
      <c r="AS1707" s="23">
        <v>3640.2310000000002</v>
      </c>
      <c r="AT1707" s="23">
        <v>3.6402310000000004</v>
      </c>
      <c r="AU1707" s="23">
        <v>2.7904879999999999</v>
      </c>
      <c r="AV1707" s="14">
        <v>1.7650908229000759</v>
      </c>
      <c r="AW1707" s="22">
        <v>0</v>
      </c>
      <c r="AX1707" s="22" t="s">
        <v>782</v>
      </c>
      <c r="AY1707" s="23">
        <v>0</v>
      </c>
      <c r="AZ1707" s="23">
        <v>0</v>
      </c>
      <c r="BA1707" s="23">
        <v>0</v>
      </c>
      <c r="BB1707" s="14">
        <v>0</v>
      </c>
      <c r="BC1707" s="22">
        <v>0</v>
      </c>
      <c r="BD1707" s="23">
        <v>0</v>
      </c>
      <c r="BE1707" s="23">
        <v>0</v>
      </c>
      <c r="BF1707" s="23">
        <v>0</v>
      </c>
      <c r="BG1707" s="14">
        <v>0</v>
      </c>
      <c r="BH1707" s="22">
        <v>344</v>
      </c>
      <c r="BI1707" s="23">
        <v>3.6502310000000002</v>
      </c>
      <c r="BJ1707" s="23">
        <v>2.8035069999999997</v>
      </c>
      <c r="BK1707" s="14">
        <v>1.7733258403677503</v>
      </c>
      <c r="BL1707" t="s">
        <v>576</v>
      </c>
    </row>
    <row r="1708" spans="1:64">
      <c r="A1708" t="s">
        <v>2649</v>
      </c>
      <c r="B1708" t="s">
        <v>2648</v>
      </c>
      <c r="C1708" t="s">
        <v>576</v>
      </c>
      <c r="D1708" t="s">
        <v>942</v>
      </c>
      <c r="E1708">
        <v>2015</v>
      </c>
      <c r="F1708" s="23">
        <v>67.290000000000006</v>
      </c>
      <c r="G1708" s="23">
        <v>11.69</v>
      </c>
      <c r="H1708" s="22">
        <v>19893</v>
      </c>
      <c r="I1708" s="34">
        <v>159.3009688459606</v>
      </c>
      <c r="J1708" s="13">
        <v>4</v>
      </c>
      <c r="K1708" s="13">
        <v>4</v>
      </c>
      <c r="L1708" s="19">
        <v>314</v>
      </c>
      <c r="M1708" s="35">
        <v>0.314</v>
      </c>
      <c r="N1708" s="19">
        <v>1.8781454643007951</v>
      </c>
      <c r="O1708" s="17">
        <v>1.1789918654649911</v>
      </c>
      <c r="P1708" s="36">
        <v>0</v>
      </c>
      <c r="Q1708" s="37">
        <v>0</v>
      </c>
      <c r="R1708" s="38">
        <v>0</v>
      </c>
      <c r="S1708" s="27">
        <v>0</v>
      </c>
      <c r="T1708" s="23">
        <v>0</v>
      </c>
      <c r="U1708" s="17">
        <v>0</v>
      </c>
      <c r="V1708" s="22">
        <v>0</v>
      </c>
      <c r="W1708" s="22">
        <v>0</v>
      </c>
      <c r="X1708" s="23">
        <v>0</v>
      </c>
      <c r="Y1708" s="27">
        <v>0</v>
      </c>
      <c r="Z1708" s="27">
        <v>0</v>
      </c>
      <c r="AA1708" s="14">
        <v>0</v>
      </c>
      <c r="AB1708" s="39">
        <v>0</v>
      </c>
      <c r="AC1708" s="22" t="s">
        <v>782</v>
      </c>
      <c r="AD1708" s="23">
        <v>0</v>
      </c>
      <c r="AE1708" s="23">
        <v>0</v>
      </c>
      <c r="AF1708" s="23">
        <v>0</v>
      </c>
      <c r="AG1708" s="14">
        <v>0</v>
      </c>
      <c r="AH1708" s="22" t="s">
        <v>782</v>
      </c>
      <c r="AI1708" s="23" t="s">
        <v>782</v>
      </c>
      <c r="AJ1708" s="23" t="s">
        <v>782</v>
      </c>
      <c r="AK1708" s="23" t="s">
        <v>782</v>
      </c>
      <c r="AL1708" s="14" t="s">
        <v>782</v>
      </c>
      <c r="AM1708" s="22" t="s">
        <v>782</v>
      </c>
      <c r="AN1708" s="23" t="s">
        <v>782</v>
      </c>
      <c r="AO1708" s="23" t="s">
        <v>782</v>
      </c>
      <c r="AP1708" s="23" t="s">
        <v>782</v>
      </c>
      <c r="AQ1708" s="14" t="s">
        <v>782</v>
      </c>
      <c r="AR1708" s="40">
        <v>402</v>
      </c>
      <c r="AS1708" s="41">
        <v>4273.7160000000003</v>
      </c>
      <c r="AT1708" s="23">
        <v>4.2737160000000003</v>
      </c>
      <c r="AU1708" s="23">
        <v>3.7957554512623353</v>
      </c>
      <c r="AV1708" s="14">
        <v>2.3827572919112123</v>
      </c>
      <c r="AW1708" s="22">
        <v>0</v>
      </c>
      <c r="AX1708" s="22" t="s">
        <v>782</v>
      </c>
      <c r="AY1708" s="23">
        <v>0</v>
      </c>
      <c r="AZ1708" s="23">
        <v>0</v>
      </c>
      <c r="BA1708" s="23">
        <v>0</v>
      </c>
      <c r="BB1708" s="14">
        <v>0</v>
      </c>
      <c r="BC1708" s="42">
        <v>0</v>
      </c>
      <c r="BD1708" s="46">
        <v>0</v>
      </c>
      <c r="BE1708" s="44">
        <v>0</v>
      </c>
      <c r="BF1708" s="23">
        <v>0</v>
      </c>
      <c r="BG1708" s="14">
        <v>0</v>
      </c>
      <c r="BH1708" s="22">
        <v>406</v>
      </c>
      <c r="BI1708" s="23">
        <v>4.5877160000000003</v>
      </c>
      <c r="BJ1708" s="23">
        <v>5.6739009155631308</v>
      </c>
      <c r="BK1708" s="14">
        <v>3.5617491573762035</v>
      </c>
      <c r="BL1708" t="s">
        <v>576</v>
      </c>
    </row>
    <row r="1709" spans="1:64">
      <c r="A1709" t="s">
        <v>2650</v>
      </c>
      <c r="B1709" t="s">
        <v>2648</v>
      </c>
      <c r="C1709" t="s">
        <v>576</v>
      </c>
      <c r="D1709" t="s">
        <v>942</v>
      </c>
      <c r="E1709">
        <v>2016</v>
      </c>
      <c r="F1709" s="23">
        <v>67.290000000000006</v>
      </c>
      <c r="G1709" s="23">
        <v>11.76</v>
      </c>
      <c r="H1709" s="22">
        <v>19900</v>
      </c>
      <c r="I1709" s="34">
        <v>169.13850683070112</v>
      </c>
      <c r="J1709" s="13">
        <v>4</v>
      </c>
      <c r="K1709" s="13">
        <v>4</v>
      </c>
      <c r="L1709" s="19">
        <v>314</v>
      </c>
      <c r="M1709" s="35">
        <v>0.314</v>
      </c>
      <c r="N1709" s="19">
        <v>1.878034</v>
      </c>
      <c r="O1709" s="17">
        <v>1.1103527134006301</v>
      </c>
      <c r="P1709" s="13">
        <v>0</v>
      </c>
      <c r="Q1709" s="13">
        <v>0</v>
      </c>
      <c r="R1709" s="19">
        <v>0</v>
      </c>
      <c r="S1709" s="27">
        <v>0</v>
      </c>
      <c r="T1709" s="19">
        <v>0</v>
      </c>
      <c r="U1709" s="17">
        <v>0</v>
      </c>
      <c r="V1709" s="13">
        <v>0</v>
      </c>
      <c r="W1709" s="13">
        <v>0</v>
      </c>
      <c r="X1709" s="19">
        <v>0</v>
      </c>
      <c r="Y1709" s="27">
        <v>0</v>
      </c>
      <c r="Z1709" s="19">
        <v>0</v>
      </c>
      <c r="AA1709" s="14">
        <v>0</v>
      </c>
      <c r="AB1709" s="13">
        <v>0</v>
      </c>
      <c r="AC1709" s="22" t="s">
        <v>782</v>
      </c>
      <c r="AD1709" s="19">
        <v>0</v>
      </c>
      <c r="AE1709" s="23">
        <v>0</v>
      </c>
      <c r="AF1709" s="19">
        <v>0</v>
      </c>
      <c r="AG1709" s="14">
        <v>0</v>
      </c>
      <c r="AH1709" s="22" t="s">
        <v>782</v>
      </c>
      <c r="AI1709" s="23" t="s">
        <v>782</v>
      </c>
      <c r="AJ1709" s="23" t="s">
        <v>782</v>
      </c>
      <c r="AK1709" s="23" t="s">
        <v>782</v>
      </c>
      <c r="AL1709" s="14" t="s">
        <v>782</v>
      </c>
      <c r="AM1709" s="22" t="s">
        <v>782</v>
      </c>
      <c r="AN1709" s="23" t="s">
        <v>782</v>
      </c>
      <c r="AO1709" s="23" t="s">
        <v>782</v>
      </c>
      <c r="AP1709" s="23" t="s">
        <v>782</v>
      </c>
      <c r="AQ1709" s="14" t="s">
        <v>782</v>
      </c>
      <c r="AR1709" s="13">
        <v>412</v>
      </c>
      <c r="AS1709" s="19">
        <v>4342.8009999999958</v>
      </c>
      <c r="AT1709" s="23">
        <v>4.3428009999999961</v>
      </c>
      <c r="AU1709" s="19">
        <v>3.8564072880000011</v>
      </c>
      <c r="AV1709" s="14">
        <v>2.2800291667822661</v>
      </c>
      <c r="AW1709" s="13">
        <v>0</v>
      </c>
      <c r="AX1709" s="22" t="s">
        <v>782</v>
      </c>
      <c r="AY1709" s="19">
        <v>0</v>
      </c>
      <c r="AZ1709" s="23">
        <v>0</v>
      </c>
      <c r="BA1709" s="19">
        <v>0</v>
      </c>
      <c r="BB1709" s="14">
        <v>0</v>
      </c>
      <c r="BC1709" s="13">
        <v>0</v>
      </c>
      <c r="BD1709" s="19">
        <v>0</v>
      </c>
      <c r="BE1709" s="44">
        <v>0</v>
      </c>
      <c r="BF1709" s="19">
        <v>0</v>
      </c>
      <c r="BG1709" s="14">
        <v>0</v>
      </c>
      <c r="BH1709" s="22">
        <v>416</v>
      </c>
      <c r="BI1709" s="23">
        <v>4.6568009999999962</v>
      </c>
      <c r="BJ1709" s="23">
        <v>5.7344412880000011</v>
      </c>
      <c r="BK1709" s="14">
        <v>3.390381880182896</v>
      </c>
      <c r="BL1709" t="s">
        <v>576</v>
      </c>
    </row>
    <row r="1710" spans="1:64">
      <c r="A1710" t="s">
        <v>2651</v>
      </c>
      <c r="B1710" t="s">
        <v>2648</v>
      </c>
      <c r="C1710" t="s">
        <v>576</v>
      </c>
      <c r="D1710" t="s">
        <v>942</v>
      </c>
      <c r="E1710">
        <v>2017</v>
      </c>
      <c r="F1710" s="23">
        <v>67.290000000000006</v>
      </c>
      <c r="G1710" s="23">
        <v>11.83</v>
      </c>
      <c r="H1710" s="22">
        <v>19855</v>
      </c>
      <c r="I1710" s="34">
        <v>155.96123275987108</v>
      </c>
      <c r="J1710" s="13">
        <v>4</v>
      </c>
      <c r="K1710" s="13">
        <v>4</v>
      </c>
      <c r="L1710" s="19">
        <v>314</v>
      </c>
      <c r="M1710" s="19">
        <v>0.314</v>
      </c>
      <c r="N1710" s="19">
        <v>1.878034</v>
      </c>
      <c r="O1710" s="17">
        <v>1.2041671938381979</v>
      </c>
      <c r="P1710" s="13">
        <v>0</v>
      </c>
      <c r="Q1710" s="13">
        <v>0</v>
      </c>
      <c r="R1710" s="19">
        <v>0</v>
      </c>
      <c r="S1710" s="19">
        <v>0</v>
      </c>
      <c r="T1710" s="19">
        <v>0</v>
      </c>
      <c r="U1710" s="17">
        <v>0</v>
      </c>
      <c r="V1710" s="13">
        <v>0</v>
      </c>
      <c r="W1710" s="13">
        <v>0</v>
      </c>
      <c r="X1710" s="19">
        <v>0</v>
      </c>
      <c r="Y1710" s="19">
        <v>0</v>
      </c>
      <c r="Z1710" s="19">
        <v>0</v>
      </c>
      <c r="AA1710" s="14">
        <v>0</v>
      </c>
      <c r="AB1710" s="13">
        <v>0</v>
      </c>
      <c r="AC1710" s="22" t="s">
        <v>782</v>
      </c>
      <c r="AD1710" s="19">
        <v>0</v>
      </c>
      <c r="AE1710" s="19">
        <v>0</v>
      </c>
      <c r="AF1710" s="19">
        <v>0</v>
      </c>
      <c r="AG1710" s="14">
        <v>0</v>
      </c>
      <c r="AH1710" s="22" t="s">
        <v>782</v>
      </c>
      <c r="AI1710" s="23" t="s">
        <v>782</v>
      </c>
      <c r="AJ1710" s="23" t="s">
        <v>782</v>
      </c>
      <c r="AK1710" s="23" t="s">
        <v>782</v>
      </c>
      <c r="AL1710" s="14" t="s">
        <v>782</v>
      </c>
      <c r="AM1710" s="22" t="s">
        <v>782</v>
      </c>
      <c r="AN1710" s="23" t="s">
        <v>782</v>
      </c>
      <c r="AO1710" s="23" t="s">
        <v>782</v>
      </c>
      <c r="AP1710" s="23" t="s">
        <v>782</v>
      </c>
      <c r="AQ1710" s="14" t="s">
        <v>782</v>
      </c>
      <c r="AR1710" s="13">
        <v>438</v>
      </c>
      <c r="AS1710" s="19">
        <v>4657.9159999999974</v>
      </c>
      <c r="AT1710" s="19">
        <v>4.6579160000000011</v>
      </c>
      <c r="AU1710" s="19">
        <v>4.1362294080000037</v>
      </c>
      <c r="AV1710" s="14">
        <v>2.6520881726861152</v>
      </c>
      <c r="AW1710" s="13">
        <v>0</v>
      </c>
      <c r="AX1710" s="22" t="s">
        <v>782</v>
      </c>
      <c r="AY1710" s="19">
        <v>0</v>
      </c>
      <c r="AZ1710" s="19">
        <v>0</v>
      </c>
      <c r="BA1710" s="19">
        <v>0</v>
      </c>
      <c r="BB1710" s="14">
        <v>0</v>
      </c>
      <c r="BC1710" s="13">
        <v>0</v>
      </c>
      <c r="BD1710" s="19">
        <v>0</v>
      </c>
      <c r="BE1710" s="19">
        <v>0</v>
      </c>
      <c r="BF1710" s="19">
        <v>0</v>
      </c>
      <c r="BG1710" s="14">
        <v>0</v>
      </c>
      <c r="BH1710" s="22">
        <v>442</v>
      </c>
      <c r="BI1710" s="23">
        <v>4.9719160000000011</v>
      </c>
      <c r="BJ1710" s="23">
        <v>6.0142634080000033</v>
      </c>
      <c r="BK1710" s="14">
        <v>3.8562553665243131</v>
      </c>
      <c r="BL1710" t="s">
        <v>576</v>
      </c>
    </row>
    <row r="1711" spans="1:64">
      <c r="A1711" t="s">
        <v>2652</v>
      </c>
      <c r="B1711" t="s">
        <v>2648</v>
      </c>
      <c r="C1711" t="s">
        <v>576</v>
      </c>
      <c r="D1711" t="s">
        <v>942</v>
      </c>
      <c r="E1711">
        <v>2018</v>
      </c>
      <c r="F1711" s="23">
        <v>67.290000000000006</v>
      </c>
      <c r="G1711" s="23">
        <v>11.83</v>
      </c>
      <c r="H1711" s="22">
        <v>19768</v>
      </c>
      <c r="I1711" s="34">
        <v>155.9723174246017</v>
      </c>
      <c r="J1711" s="13">
        <v>4</v>
      </c>
      <c r="K1711" s="13">
        <v>4</v>
      </c>
      <c r="L1711" s="19">
        <v>314</v>
      </c>
      <c r="M1711" s="19">
        <v>0.314</v>
      </c>
      <c r="N1711" s="19">
        <v>1.878034</v>
      </c>
      <c r="O1711" s="17">
        <v>1.2040816158981911</v>
      </c>
      <c r="P1711" s="13">
        <v>0</v>
      </c>
      <c r="Q1711" s="13">
        <v>0</v>
      </c>
      <c r="R1711" s="19">
        <v>0</v>
      </c>
      <c r="S1711" s="19">
        <v>0</v>
      </c>
      <c r="T1711" s="19">
        <v>0</v>
      </c>
      <c r="U1711" s="17">
        <v>0</v>
      </c>
      <c r="V1711" s="13">
        <v>0</v>
      </c>
      <c r="W1711" s="13">
        <v>0</v>
      </c>
      <c r="X1711" s="19">
        <v>0</v>
      </c>
      <c r="Y1711" s="19">
        <v>0</v>
      </c>
      <c r="Z1711" s="19">
        <v>0</v>
      </c>
      <c r="AA1711" s="14">
        <v>0</v>
      </c>
      <c r="AB1711" s="13">
        <v>0</v>
      </c>
      <c r="AC1711" s="22" t="s">
        <v>782</v>
      </c>
      <c r="AD1711" s="19">
        <v>0</v>
      </c>
      <c r="AE1711" s="19">
        <v>0</v>
      </c>
      <c r="AF1711" s="19">
        <v>0</v>
      </c>
      <c r="AG1711" s="14">
        <v>0</v>
      </c>
      <c r="AH1711" s="22" t="s">
        <v>782</v>
      </c>
      <c r="AI1711" s="23" t="s">
        <v>782</v>
      </c>
      <c r="AJ1711" s="23" t="s">
        <v>782</v>
      </c>
      <c r="AK1711" s="23" t="s">
        <v>782</v>
      </c>
      <c r="AL1711" s="14" t="s">
        <v>782</v>
      </c>
      <c r="AM1711" s="22" t="s">
        <v>782</v>
      </c>
      <c r="AN1711" s="23" t="s">
        <v>782</v>
      </c>
      <c r="AO1711" s="23" t="s">
        <v>782</v>
      </c>
      <c r="AP1711" s="23" t="s">
        <v>782</v>
      </c>
      <c r="AQ1711" s="14" t="s">
        <v>782</v>
      </c>
      <c r="AR1711" s="13">
        <v>460</v>
      </c>
      <c r="AS1711" s="19">
        <v>4905.985999999999</v>
      </c>
      <c r="AT1711" s="19">
        <v>4.9059859999999995</v>
      </c>
      <c r="AU1711" s="19">
        <v>4.3565155680000052</v>
      </c>
      <c r="AV1711" s="14">
        <v>2.7931338329354376</v>
      </c>
      <c r="AW1711" s="13">
        <v>0</v>
      </c>
      <c r="AX1711" s="22" t="s">
        <v>782</v>
      </c>
      <c r="AY1711" s="19">
        <v>0</v>
      </c>
      <c r="AZ1711" s="19">
        <v>0</v>
      </c>
      <c r="BA1711" s="19">
        <v>0</v>
      </c>
      <c r="BB1711" s="14">
        <v>0</v>
      </c>
      <c r="BC1711" s="13">
        <v>0</v>
      </c>
      <c r="BD1711" s="19">
        <v>0</v>
      </c>
      <c r="BE1711" s="19">
        <v>0</v>
      </c>
      <c r="BF1711" s="19">
        <v>0</v>
      </c>
      <c r="BG1711" s="14">
        <v>0</v>
      </c>
      <c r="BH1711" s="22">
        <v>464</v>
      </c>
      <c r="BI1711" s="23">
        <v>5.2199859999999996</v>
      </c>
      <c r="BJ1711" s="23">
        <v>6.2345495680000056</v>
      </c>
      <c r="BK1711" s="14">
        <v>3.9972154488336287</v>
      </c>
      <c r="BL1711" t="s">
        <v>576</v>
      </c>
    </row>
    <row r="1712" spans="1:64">
      <c r="A1712" t="s">
        <v>2653</v>
      </c>
      <c r="B1712" t="s">
        <v>2648</v>
      </c>
      <c r="C1712" t="s">
        <v>576</v>
      </c>
      <c r="D1712" t="s">
        <v>942</v>
      </c>
      <c r="E1712">
        <v>2019</v>
      </c>
      <c r="F1712" s="23">
        <v>67.290000000000006</v>
      </c>
      <c r="G1712" s="23">
        <v>11.85</v>
      </c>
      <c r="H1712" s="22">
        <v>19662</v>
      </c>
      <c r="I1712" s="34">
        <v>158.51746626865153</v>
      </c>
      <c r="J1712" s="22">
        <v>4</v>
      </c>
      <c r="K1712" s="22">
        <v>4</v>
      </c>
      <c r="L1712" s="23">
        <v>314</v>
      </c>
      <c r="M1712" s="23">
        <v>0.314</v>
      </c>
      <c r="N1712" s="23">
        <v>1.878034</v>
      </c>
      <c r="O1712" s="14">
        <v>1.1847489391592683</v>
      </c>
      <c r="P1712" s="22">
        <v>0</v>
      </c>
      <c r="Q1712" s="22">
        <v>0</v>
      </c>
      <c r="R1712" s="23">
        <v>0</v>
      </c>
      <c r="S1712" s="23">
        <v>0</v>
      </c>
      <c r="T1712" s="23">
        <v>0</v>
      </c>
      <c r="U1712" s="14">
        <v>0</v>
      </c>
      <c r="V1712" s="22">
        <v>0</v>
      </c>
      <c r="W1712" s="22">
        <v>0</v>
      </c>
      <c r="X1712" s="23">
        <v>0</v>
      </c>
      <c r="Y1712" s="23">
        <v>0</v>
      </c>
      <c r="Z1712" s="23">
        <v>0</v>
      </c>
      <c r="AA1712" s="14">
        <v>0</v>
      </c>
      <c r="AB1712" s="22">
        <v>0</v>
      </c>
      <c r="AC1712" s="22">
        <v>0</v>
      </c>
      <c r="AD1712" s="23">
        <v>0</v>
      </c>
      <c r="AE1712" s="23">
        <v>0</v>
      </c>
      <c r="AF1712" s="23">
        <v>0</v>
      </c>
      <c r="AG1712" s="14">
        <v>0</v>
      </c>
      <c r="AH1712" s="22">
        <v>0</v>
      </c>
      <c r="AI1712" s="23">
        <v>0</v>
      </c>
      <c r="AJ1712" s="23">
        <v>0</v>
      </c>
      <c r="AK1712" s="23">
        <v>0</v>
      </c>
      <c r="AL1712" s="14">
        <v>0</v>
      </c>
      <c r="AM1712" s="22">
        <v>500</v>
      </c>
      <c r="AN1712" s="23">
        <v>5190.4209999999975</v>
      </c>
      <c r="AO1712" s="23">
        <v>5.1904209999999971</v>
      </c>
      <c r="AP1712" s="23">
        <v>4.6090938480000023</v>
      </c>
      <c r="AQ1712" s="14">
        <v>2.9076252330381198</v>
      </c>
      <c r="AR1712" s="22">
        <v>500</v>
      </c>
      <c r="AS1712" s="23">
        <v>5190.4209999999975</v>
      </c>
      <c r="AT1712" s="23">
        <v>5.1904209999999971</v>
      </c>
      <c r="AU1712" s="23">
        <v>4.6090938480000023</v>
      </c>
      <c r="AV1712" s="14">
        <v>2.9076252330381198</v>
      </c>
      <c r="AW1712" s="22">
        <v>0</v>
      </c>
      <c r="AX1712" s="22" t="s">
        <v>782</v>
      </c>
      <c r="AY1712" s="23">
        <v>0</v>
      </c>
      <c r="AZ1712" s="23">
        <v>0</v>
      </c>
      <c r="BA1712" s="23">
        <v>0</v>
      </c>
      <c r="BB1712" s="14">
        <v>0</v>
      </c>
      <c r="BC1712" s="22">
        <v>0</v>
      </c>
      <c r="BD1712" s="23">
        <v>0</v>
      </c>
      <c r="BE1712" s="23">
        <v>0</v>
      </c>
      <c r="BF1712" s="23">
        <v>0</v>
      </c>
      <c r="BG1712" s="14">
        <v>0</v>
      </c>
      <c r="BH1712" s="22">
        <v>504</v>
      </c>
      <c r="BI1712" s="23">
        <v>5.5044209999999971</v>
      </c>
      <c r="BJ1712" s="23">
        <v>6.4871278480000019</v>
      </c>
      <c r="BK1712" s="14">
        <v>4.0923741721973883</v>
      </c>
      <c r="BL1712" t="s">
        <v>576</v>
      </c>
    </row>
    <row r="1713" spans="1:64">
      <c r="A1713" t="s">
        <v>2654</v>
      </c>
      <c r="B1713" t="s">
        <v>2648</v>
      </c>
      <c r="C1713" t="s">
        <v>576</v>
      </c>
      <c r="D1713" t="s">
        <v>942</v>
      </c>
      <c r="E1713">
        <v>2020</v>
      </c>
      <c r="F1713" s="23">
        <v>67.290000000000006</v>
      </c>
      <c r="G1713" s="23">
        <v>11.83</v>
      </c>
      <c r="H1713" s="22">
        <v>19716</v>
      </c>
      <c r="I1713" s="34">
        <v>158.32329644806848</v>
      </c>
      <c r="J1713" s="22">
        <v>4</v>
      </c>
      <c r="K1713" s="22">
        <v>4</v>
      </c>
      <c r="L1713" s="23">
        <v>314</v>
      </c>
      <c r="M1713" s="23">
        <v>0.314</v>
      </c>
      <c r="N1713" s="23">
        <v>1.878034</v>
      </c>
      <c r="O1713" s="14">
        <v>1.1862019311959011</v>
      </c>
      <c r="P1713" s="22">
        <v>0</v>
      </c>
      <c r="Q1713" s="22">
        <v>0</v>
      </c>
      <c r="R1713" s="23">
        <v>0</v>
      </c>
      <c r="S1713" s="23">
        <v>0</v>
      </c>
      <c r="T1713" s="23">
        <v>0</v>
      </c>
      <c r="U1713" s="14">
        <v>0</v>
      </c>
      <c r="V1713" s="22">
        <v>0</v>
      </c>
      <c r="W1713" s="22">
        <v>0</v>
      </c>
      <c r="X1713" s="23">
        <v>0</v>
      </c>
      <c r="Y1713" s="23">
        <v>0</v>
      </c>
      <c r="Z1713" s="23">
        <v>0</v>
      </c>
      <c r="AA1713" s="14">
        <v>0</v>
      </c>
      <c r="AB1713" s="22">
        <v>0</v>
      </c>
      <c r="AC1713" s="22">
        <v>0</v>
      </c>
      <c r="AD1713" s="23">
        <v>0</v>
      </c>
      <c r="AE1713" s="23">
        <v>0</v>
      </c>
      <c r="AF1713" s="23">
        <v>0</v>
      </c>
      <c r="AG1713" s="14">
        <v>0</v>
      </c>
      <c r="AH1713" s="22">
        <v>0</v>
      </c>
      <c r="AI1713" s="23">
        <v>0</v>
      </c>
      <c r="AJ1713" s="23">
        <v>0</v>
      </c>
      <c r="AK1713" s="23">
        <v>0</v>
      </c>
      <c r="AL1713" s="14">
        <v>0</v>
      </c>
      <c r="AM1713" s="22">
        <v>570</v>
      </c>
      <c r="AN1713" s="23">
        <v>5715.0559999999969</v>
      </c>
      <c r="AO1713" s="23">
        <v>5.7150560000000015</v>
      </c>
      <c r="AP1713" s="23">
        <v>5.074969728000001</v>
      </c>
      <c r="AQ1713" s="14">
        <v>3.2054472347754825</v>
      </c>
      <c r="AR1713" s="22">
        <v>570</v>
      </c>
      <c r="AS1713" s="23">
        <v>5715.0559999999969</v>
      </c>
      <c r="AT1713" s="23">
        <v>5.7150560000000015</v>
      </c>
      <c r="AU1713" s="23">
        <v>5.074969728000001</v>
      </c>
      <c r="AV1713" s="14">
        <v>3.2054472347754825</v>
      </c>
      <c r="AW1713" s="22">
        <v>0</v>
      </c>
      <c r="AX1713" s="22">
        <v>0</v>
      </c>
      <c r="AY1713" s="23">
        <v>0</v>
      </c>
      <c r="AZ1713" s="23">
        <v>0</v>
      </c>
      <c r="BA1713" s="23">
        <v>0</v>
      </c>
      <c r="BB1713" s="14">
        <v>0</v>
      </c>
      <c r="BC1713" s="22">
        <v>0</v>
      </c>
      <c r="BD1713" s="23">
        <v>0</v>
      </c>
      <c r="BE1713" s="23">
        <v>0</v>
      </c>
      <c r="BF1713" s="23">
        <v>0</v>
      </c>
      <c r="BG1713" s="14">
        <v>0</v>
      </c>
      <c r="BH1713" s="22">
        <v>574</v>
      </c>
      <c r="BI1713" s="23">
        <v>6.0290560000000015</v>
      </c>
      <c r="BJ1713" s="23">
        <v>6.9530037280000005</v>
      </c>
      <c r="BK1713" s="14">
        <v>4.3916491659713834</v>
      </c>
      <c r="BL1713" t="s">
        <v>576</v>
      </c>
    </row>
    <row r="1714" spans="1:64">
      <c r="A1714" t="s">
        <v>2655</v>
      </c>
      <c r="B1714" t="s">
        <v>2648</v>
      </c>
      <c r="C1714" t="s">
        <v>576</v>
      </c>
      <c r="D1714" t="s">
        <v>942</v>
      </c>
      <c r="E1714">
        <v>2021</v>
      </c>
      <c r="F1714" s="23">
        <v>67.290000000000006</v>
      </c>
      <c r="G1714" s="23">
        <v>11.88</v>
      </c>
      <c r="H1714" s="22">
        <v>19832</v>
      </c>
      <c r="I1714" s="34">
        <v>147.82</v>
      </c>
      <c r="J1714" s="22">
        <v>4</v>
      </c>
      <c r="K1714" s="22">
        <v>4</v>
      </c>
      <c r="L1714" s="23">
        <v>310</v>
      </c>
      <c r="M1714" s="23">
        <v>0.31</v>
      </c>
      <c r="N1714" s="23">
        <v>1.8541099999999999</v>
      </c>
      <c r="O1714" s="14">
        <v>1.25</v>
      </c>
      <c r="P1714" s="22">
        <v>0</v>
      </c>
      <c r="Q1714" s="22">
        <v>0</v>
      </c>
      <c r="R1714" s="23">
        <v>0</v>
      </c>
      <c r="S1714" s="23">
        <v>0</v>
      </c>
      <c r="T1714" s="23">
        <v>0</v>
      </c>
      <c r="U1714" s="14">
        <v>0</v>
      </c>
      <c r="V1714" s="22">
        <v>0</v>
      </c>
      <c r="W1714" s="22">
        <v>0</v>
      </c>
      <c r="X1714" s="23">
        <v>0</v>
      </c>
      <c r="Y1714" s="23">
        <v>0</v>
      </c>
      <c r="Z1714" s="23">
        <v>0</v>
      </c>
      <c r="AA1714" s="14">
        <v>0</v>
      </c>
      <c r="AB1714" s="22">
        <v>0</v>
      </c>
      <c r="AC1714" s="22">
        <v>0</v>
      </c>
      <c r="AD1714" s="23">
        <v>0</v>
      </c>
      <c r="AE1714" s="23">
        <v>0</v>
      </c>
      <c r="AF1714" s="23">
        <v>0</v>
      </c>
      <c r="AG1714" s="14">
        <v>0</v>
      </c>
      <c r="AH1714" s="22">
        <v>0</v>
      </c>
      <c r="AI1714" s="23">
        <v>0</v>
      </c>
      <c r="AJ1714" s="23">
        <v>0</v>
      </c>
      <c r="AK1714" s="23">
        <v>0</v>
      </c>
      <c r="AL1714" s="14">
        <v>0</v>
      </c>
      <c r="AM1714" s="22">
        <v>667</v>
      </c>
      <c r="AN1714" s="23">
        <v>6647.6009999999997</v>
      </c>
      <c r="AO1714" s="23">
        <v>6.6476009999999999</v>
      </c>
      <c r="AP1714" s="23">
        <v>5.9484256880000004</v>
      </c>
      <c r="AQ1714" s="14">
        <v>4.0199999999999996</v>
      </c>
      <c r="AR1714" s="22">
        <v>667</v>
      </c>
      <c r="AS1714" s="23">
        <v>6647.6009999999997</v>
      </c>
      <c r="AT1714" s="23">
        <v>6.6476009999999999</v>
      </c>
      <c r="AU1714" s="23">
        <v>5.9484256880000004</v>
      </c>
      <c r="AV1714" s="14">
        <v>4.0199999999999996</v>
      </c>
      <c r="AW1714" s="22">
        <v>0</v>
      </c>
      <c r="AX1714" s="22">
        <v>0</v>
      </c>
      <c r="AY1714" s="23">
        <v>0</v>
      </c>
      <c r="AZ1714" s="23">
        <v>0</v>
      </c>
      <c r="BA1714" s="23">
        <v>0</v>
      </c>
      <c r="BB1714" s="14">
        <v>0</v>
      </c>
      <c r="BC1714" s="22">
        <v>0</v>
      </c>
      <c r="BD1714" s="23">
        <v>0</v>
      </c>
      <c r="BE1714" s="23">
        <v>0</v>
      </c>
      <c r="BF1714" s="23">
        <v>0</v>
      </c>
      <c r="BG1714" s="14">
        <v>0</v>
      </c>
      <c r="BH1714" s="22">
        <v>671</v>
      </c>
      <c r="BI1714" s="23">
        <v>6.96</v>
      </c>
      <c r="BJ1714" s="23">
        <v>7.8</v>
      </c>
      <c r="BK1714" s="14">
        <v>5.28</v>
      </c>
      <c r="BL1714" t="s">
        <v>576</v>
      </c>
    </row>
    <row r="1715" spans="1:64">
      <c r="A1715" t="s">
        <v>2656</v>
      </c>
      <c r="B1715" t="s">
        <v>2648</v>
      </c>
      <c r="C1715" t="s">
        <v>576</v>
      </c>
      <c r="D1715" s="111" t="s">
        <v>942</v>
      </c>
      <c r="E1715" s="110">
        <v>2022</v>
      </c>
      <c r="F1715" s="23"/>
      <c r="G1715" s="23"/>
      <c r="H1715" s="22">
        <v>20128</v>
      </c>
      <c r="I1715" s="34">
        <v>145.87844830788885</v>
      </c>
      <c r="J1715" s="22">
        <v>4</v>
      </c>
      <c r="K1715" s="22">
        <v>4</v>
      </c>
      <c r="L1715" s="23">
        <v>310</v>
      </c>
      <c r="M1715" s="23">
        <v>0.31</v>
      </c>
      <c r="N1715" s="23">
        <v>1.8345800000000001</v>
      </c>
      <c r="O1715" s="14">
        <v>1.2576086606898664</v>
      </c>
      <c r="P1715" s="22">
        <v>0</v>
      </c>
      <c r="Q1715" s="22">
        <v>0</v>
      </c>
      <c r="R1715" s="23">
        <v>0</v>
      </c>
      <c r="S1715" s="23">
        <v>0</v>
      </c>
      <c r="T1715" s="23">
        <v>0</v>
      </c>
      <c r="U1715" s="14">
        <v>0</v>
      </c>
      <c r="V1715" s="22">
        <v>0</v>
      </c>
      <c r="W1715" s="22">
        <v>0</v>
      </c>
      <c r="X1715" s="23">
        <v>0</v>
      </c>
      <c r="Y1715" s="23">
        <v>0</v>
      </c>
      <c r="Z1715" s="23">
        <v>0</v>
      </c>
      <c r="AA1715" s="14">
        <v>0</v>
      </c>
      <c r="AB1715" s="22">
        <v>0</v>
      </c>
      <c r="AC1715" s="22">
        <v>0</v>
      </c>
      <c r="AD1715" s="23">
        <v>0</v>
      </c>
      <c r="AE1715" s="23">
        <v>0</v>
      </c>
      <c r="AF1715" s="23">
        <v>0</v>
      </c>
      <c r="AG1715" s="14">
        <v>0</v>
      </c>
      <c r="AH1715" s="22">
        <v>0</v>
      </c>
      <c r="AI1715" s="23">
        <v>0</v>
      </c>
      <c r="AJ1715" s="23">
        <v>0</v>
      </c>
      <c r="AK1715" s="23">
        <v>0</v>
      </c>
      <c r="AL1715" s="14">
        <v>0</v>
      </c>
      <c r="AM1715" s="22">
        <v>827</v>
      </c>
      <c r="AN1715" s="23">
        <v>8108.5059999999994</v>
      </c>
      <c r="AO1715" s="23">
        <v>8.1085060000000055</v>
      </c>
      <c r="AP1715" s="23">
        <v>8.3060609772974203</v>
      </c>
      <c r="AQ1715" s="14">
        <v>5.6938232299858127</v>
      </c>
      <c r="AR1715" s="22">
        <v>827</v>
      </c>
      <c r="AS1715" s="23">
        <v>8108.5060000000003</v>
      </c>
      <c r="AT1715" s="23">
        <v>8.1085060000000109</v>
      </c>
      <c r="AU1715" s="23">
        <v>8.3060609772974203</v>
      </c>
      <c r="AV1715" s="14">
        <v>5.6938232299858127</v>
      </c>
      <c r="AW1715" s="22">
        <v>0</v>
      </c>
      <c r="AX1715" s="22">
        <v>0</v>
      </c>
      <c r="AY1715" s="23">
        <v>0</v>
      </c>
      <c r="AZ1715" s="23">
        <v>0</v>
      </c>
      <c r="BA1715" s="23">
        <v>0</v>
      </c>
      <c r="BB1715" s="14">
        <v>0</v>
      </c>
      <c r="BC1715" s="22">
        <v>1</v>
      </c>
      <c r="BD1715" s="23">
        <v>0.6</v>
      </c>
      <c r="BE1715" s="23">
        <v>5.9999999999999995E-4</v>
      </c>
      <c r="BF1715" s="23">
        <v>9.397152E-4</v>
      </c>
      <c r="BG1715" s="14">
        <v>6.4417685470347986E-4</v>
      </c>
      <c r="BH1715" s="22">
        <v>832</v>
      </c>
      <c r="BI1715" s="23">
        <v>8.4191060000000117</v>
      </c>
      <c r="BJ1715" s="23">
        <v>10.141580692497421</v>
      </c>
      <c r="BK1715" s="14">
        <v>6.952076067530383</v>
      </c>
      <c r="BL1715" t="s">
        <v>576</v>
      </c>
    </row>
    <row r="1716" spans="1:64">
      <c r="A1716" t="s">
        <v>2657</v>
      </c>
      <c r="B1716" t="s">
        <v>2648</v>
      </c>
      <c r="C1716" t="s">
        <v>576</v>
      </c>
      <c r="D1716" t="s">
        <v>942</v>
      </c>
      <c r="E1716">
        <v>2023</v>
      </c>
      <c r="F1716">
        <v>67.290000000000006</v>
      </c>
      <c r="G1716">
        <v>11.93</v>
      </c>
      <c r="H1716">
        <v>19973</v>
      </c>
      <c r="I1716">
        <v>145.87844830788885</v>
      </c>
      <c r="J1716">
        <v>4</v>
      </c>
      <c r="K1716">
        <v>4</v>
      </c>
      <c r="L1716">
        <v>310</v>
      </c>
      <c r="M1716">
        <v>0.31</v>
      </c>
      <c r="N1716">
        <v>1.8345800000000001</v>
      </c>
      <c r="O1716">
        <v>1.2576086606898664</v>
      </c>
      <c r="P1716">
        <v>0</v>
      </c>
      <c r="Q1716">
        <v>0</v>
      </c>
      <c r="R1716">
        <v>0</v>
      </c>
      <c r="S1716">
        <v>0</v>
      </c>
      <c r="T1716">
        <v>0</v>
      </c>
      <c r="U1716">
        <v>0</v>
      </c>
      <c r="V1716">
        <v>0</v>
      </c>
      <c r="W1716">
        <v>0</v>
      </c>
      <c r="X1716">
        <v>0</v>
      </c>
      <c r="Y1716">
        <v>0</v>
      </c>
      <c r="Z1716">
        <v>0</v>
      </c>
      <c r="AA1716">
        <v>0</v>
      </c>
      <c r="AG1716">
        <v>0</v>
      </c>
      <c r="AL1716">
        <v>0</v>
      </c>
      <c r="AM1716">
        <v>1156</v>
      </c>
      <c r="AN1716">
        <v>11699.467000000001</v>
      </c>
      <c r="AO1716">
        <v>11.699467</v>
      </c>
      <c r="AP1716">
        <v>10.973951</v>
      </c>
      <c r="AQ1716">
        <v>7.5226677602427907</v>
      </c>
      <c r="AR1716">
        <v>1248</v>
      </c>
      <c r="AS1716">
        <v>11766.547</v>
      </c>
      <c r="AT1716">
        <v>11.7665469999999</v>
      </c>
      <c r="AU1716">
        <v>11.0368708932756</v>
      </c>
      <c r="AV1716">
        <v>7.5657994866941189</v>
      </c>
      <c r="AW1716">
        <v>0</v>
      </c>
      <c r="AX1716">
        <v>0</v>
      </c>
      <c r="AY1716">
        <v>0</v>
      </c>
      <c r="AZ1716">
        <v>0</v>
      </c>
      <c r="BA1716">
        <v>0</v>
      </c>
      <c r="BB1716">
        <v>0</v>
      </c>
      <c r="BC1716">
        <v>1</v>
      </c>
      <c r="BD1716">
        <v>0.6</v>
      </c>
      <c r="BE1716">
        <v>5.9999999999999995E-4</v>
      </c>
      <c r="BF1716">
        <v>1.122E-3</v>
      </c>
      <c r="BG1716">
        <v>7.69133489569291E-4</v>
      </c>
      <c r="BH1716">
        <v>1253</v>
      </c>
      <c r="BI1716">
        <v>12.077146999999901</v>
      </c>
      <c r="BJ1716">
        <v>12.872572893275601</v>
      </c>
      <c r="BK1716">
        <v>8.8241772808735544</v>
      </c>
      <c r="BL1716" t="s">
        <v>576</v>
      </c>
    </row>
    <row r="1717" spans="1:64">
      <c r="A1717" t="s">
        <v>2658</v>
      </c>
      <c r="B1717" t="s">
        <v>2648</v>
      </c>
      <c r="C1717" t="s">
        <v>576</v>
      </c>
      <c r="D1717" t="s">
        <v>942</v>
      </c>
      <c r="E1717">
        <v>2024</v>
      </c>
      <c r="F1717">
        <v>67.290000000000006</v>
      </c>
      <c r="G1717">
        <v>11.95</v>
      </c>
      <c r="H1717">
        <v>20033</v>
      </c>
      <c r="I1717">
        <v>137.36824720097286</v>
      </c>
      <c r="J1717">
        <v>4</v>
      </c>
      <c r="K1717">
        <v>4</v>
      </c>
      <c r="L1717">
        <v>310</v>
      </c>
      <c r="M1717">
        <v>0.31</v>
      </c>
      <c r="N1717">
        <v>1.8345800000000001</v>
      </c>
      <c r="O1717">
        <v>1.3355196978789194</v>
      </c>
      <c r="P1717">
        <v>0</v>
      </c>
      <c r="Q1717">
        <v>0</v>
      </c>
      <c r="R1717">
        <v>0</v>
      </c>
      <c r="S1717">
        <v>0</v>
      </c>
      <c r="T1717">
        <v>0</v>
      </c>
      <c r="U1717">
        <v>0</v>
      </c>
      <c r="V1717">
        <v>0</v>
      </c>
      <c r="W1717">
        <v>0</v>
      </c>
      <c r="X1717">
        <v>0</v>
      </c>
      <c r="Y1717">
        <v>0</v>
      </c>
      <c r="Z1717">
        <v>0</v>
      </c>
      <c r="AA1717">
        <v>0</v>
      </c>
      <c r="AB1717">
        <v>0</v>
      </c>
      <c r="AC1717">
        <v>0</v>
      </c>
      <c r="AD1717">
        <v>0</v>
      </c>
      <c r="AE1717">
        <v>0</v>
      </c>
      <c r="AF1717">
        <v>0</v>
      </c>
      <c r="AG1717">
        <v>0</v>
      </c>
      <c r="AH1717">
        <v>0</v>
      </c>
      <c r="AI1717">
        <v>0</v>
      </c>
      <c r="AJ1717">
        <v>0</v>
      </c>
      <c r="AK1717">
        <v>0</v>
      </c>
      <c r="AL1717">
        <v>0</v>
      </c>
      <c r="AM1717">
        <v>1387</v>
      </c>
      <c r="AN1717">
        <v>14346.403999999982</v>
      </c>
      <c r="AO1717">
        <v>14.346404000000014</v>
      </c>
      <c r="AP1717">
        <v>12.939650286887588</v>
      </c>
      <c r="AQ1717">
        <v>9.4196807126443023</v>
      </c>
      <c r="AR1717">
        <v>1719</v>
      </c>
      <c r="AS1717">
        <v>14664.316999999946</v>
      </c>
      <c r="AT1717">
        <v>14.664317000000036</v>
      </c>
      <c r="AU1717">
        <v>13.226389949429867</v>
      </c>
      <c r="AV1717">
        <v>9.6284186621958998</v>
      </c>
      <c r="AW1717">
        <v>0</v>
      </c>
      <c r="AX1717">
        <v>0</v>
      </c>
      <c r="AY1717">
        <v>0</v>
      </c>
      <c r="AZ1717">
        <v>0</v>
      </c>
      <c r="BA1717">
        <v>0</v>
      </c>
      <c r="BB1717">
        <v>0</v>
      </c>
      <c r="BC1717">
        <v>1</v>
      </c>
      <c r="BD1717">
        <v>0.6</v>
      </c>
      <c r="BE1717">
        <v>5.9999999999999995E-4</v>
      </c>
      <c r="BF1717">
        <v>9.8409599999999984E-4</v>
      </c>
      <c r="BG1717">
        <v>7.1639263079497912E-4</v>
      </c>
      <c r="BH1717">
        <v>1724</v>
      </c>
      <c r="BI1717">
        <v>14.974917000000037</v>
      </c>
      <c r="BJ1717">
        <v>15.061954045429868</v>
      </c>
      <c r="BK1717">
        <v>10.964654752705615</v>
      </c>
      <c r="BL1717" t="s">
        <v>576</v>
      </c>
    </row>
    <row r="1718" spans="1:64">
      <c r="A1718" t="s">
        <v>2659</v>
      </c>
      <c r="B1718" t="s">
        <v>2660</v>
      </c>
      <c r="C1718" t="s">
        <v>577</v>
      </c>
      <c r="D1718" t="s">
        <v>942</v>
      </c>
      <c r="E1718">
        <v>2012</v>
      </c>
      <c r="F1718" s="23">
        <v>37.26</v>
      </c>
      <c r="G1718" s="23">
        <v>10.26</v>
      </c>
      <c r="H1718" s="22">
        <v>27437</v>
      </c>
      <c r="I1718" s="34">
        <v>222.679813</v>
      </c>
      <c r="J1718" s="22">
        <v>1</v>
      </c>
      <c r="K1718" s="22" t="s">
        <v>782</v>
      </c>
      <c r="L1718" s="23">
        <v>250</v>
      </c>
      <c r="M1718" s="23">
        <v>0.25</v>
      </c>
      <c r="N1718" s="23">
        <v>2.0658649999999996</v>
      </c>
      <c r="O1718" s="14">
        <v>0.92772890913106698</v>
      </c>
      <c r="P1718" s="22">
        <v>0</v>
      </c>
      <c r="Q1718" s="22" t="s">
        <v>782</v>
      </c>
      <c r="R1718" s="23">
        <v>0</v>
      </c>
      <c r="S1718" s="23">
        <v>0</v>
      </c>
      <c r="T1718" s="23">
        <v>0</v>
      </c>
      <c r="U1718" s="14">
        <v>0</v>
      </c>
      <c r="V1718" s="22">
        <v>0</v>
      </c>
      <c r="W1718" s="22" t="s">
        <v>782</v>
      </c>
      <c r="X1718" s="23">
        <v>0</v>
      </c>
      <c r="Y1718" s="23">
        <v>0</v>
      </c>
      <c r="Z1718" s="23">
        <v>0</v>
      </c>
      <c r="AA1718" s="14">
        <v>0</v>
      </c>
      <c r="AB1718" s="22">
        <v>0</v>
      </c>
      <c r="AC1718" s="22" t="s">
        <v>782</v>
      </c>
      <c r="AD1718" s="23">
        <v>0</v>
      </c>
      <c r="AE1718" s="23">
        <v>0</v>
      </c>
      <c r="AF1718" s="23">
        <v>0</v>
      </c>
      <c r="AG1718" s="14">
        <v>0</v>
      </c>
      <c r="AH1718" s="22" t="s">
        <v>782</v>
      </c>
      <c r="AI1718" s="23" t="s">
        <v>782</v>
      </c>
      <c r="AJ1718" s="23" t="s">
        <v>782</v>
      </c>
      <c r="AK1718" s="23" t="s">
        <v>782</v>
      </c>
      <c r="AL1718" s="14" t="s">
        <v>782</v>
      </c>
      <c r="AM1718" s="22" t="s">
        <v>782</v>
      </c>
      <c r="AN1718" s="23" t="s">
        <v>782</v>
      </c>
      <c r="AO1718" s="23" t="s">
        <v>782</v>
      </c>
      <c r="AP1718" s="23" t="s">
        <v>782</v>
      </c>
      <c r="AQ1718" s="14" t="s">
        <v>782</v>
      </c>
      <c r="AR1718" s="22">
        <v>201</v>
      </c>
      <c r="AS1718" s="23">
        <v>2483.9659999999994</v>
      </c>
      <c r="AT1718" s="23">
        <v>2.4839659999999992</v>
      </c>
      <c r="AU1718" s="23">
        <v>1.7740850000000001</v>
      </c>
      <c r="AV1718" s="14">
        <v>0.79669772311152431</v>
      </c>
      <c r="AW1718" s="22">
        <v>0</v>
      </c>
      <c r="AX1718" s="22" t="s">
        <v>782</v>
      </c>
      <c r="AY1718" s="23">
        <v>0</v>
      </c>
      <c r="AZ1718" s="23">
        <v>0</v>
      </c>
      <c r="BA1718" s="23">
        <v>0</v>
      </c>
      <c r="BB1718" s="14">
        <v>0</v>
      </c>
      <c r="BC1718" s="22">
        <v>1</v>
      </c>
      <c r="BD1718" s="23">
        <v>225</v>
      </c>
      <c r="BE1718" s="23">
        <v>0.22500000000000001</v>
      </c>
      <c r="BF1718" s="23">
        <v>0.35932500000000001</v>
      </c>
      <c r="BG1718" s="14">
        <v>0.16136397599723148</v>
      </c>
      <c r="BH1718" s="22">
        <v>203</v>
      </c>
      <c r="BI1718" s="23">
        <v>2.9589659999999993</v>
      </c>
      <c r="BJ1718" s="23">
        <v>4.1992749999999992</v>
      </c>
      <c r="BK1718" s="14">
        <v>1.8857906082398228</v>
      </c>
      <c r="BL1718" t="s">
        <v>577</v>
      </c>
    </row>
    <row r="1719" spans="1:64">
      <c r="A1719" t="s">
        <v>2661</v>
      </c>
      <c r="B1719" t="s">
        <v>2660</v>
      </c>
      <c r="C1719" t="s">
        <v>577</v>
      </c>
      <c r="D1719" t="s">
        <v>942</v>
      </c>
      <c r="E1719">
        <v>2015</v>
      </c>
      <c r="F1719" s="23">
        <v>37.26</v>
      </c>
      <c r="G1719" s="23">
        <v>10.44</v>
      </c>
      <c r="H1719" s="22">
        <v>27937</v>
      </c>
      <c r="I1719" s="34">
        <v>226.69408572284834</v>
      </c>
      <c r="J1719" s="13">
        <v>2</v>
      </c>
      <c r="K1719" s="13">
        <v>2</v>
      </c>
      <c r="L1719" s="19">
        <v>349.5</v>
      </c>
      <c r="M1719" s="35">
        <v>0.34949999999999998</v>
      </c>
      <c r="N1719" s="19">
        <v>2.090483566156458</v>
      </c>
      <c r="O1719" s="17">
        <v>0.9221606110678342</v>
      </c>
      <c r="P1719" s="36">
        <v>0</v>
      </c>
      <c r="Q1719" s="37">
        <v>0</v>
      </c>
      <c r="R1719" s="38">
        <v>0</v>
      </c>
      <c r="S1719" s="27">
        <v>0</v>
      </c>
      <c r="T1719" s="23">
        <v>0</v>
      </c>
      <c r="U1719" s="17">
        <v>0</v>
      </c>
      <c r="V1719" s="22">
        <v>0</v>
      </c>
      <c r="W1719" s="22">
        <v>0</v>
      </c>
      <c r="X1719" s="23">
        <v>0</v>
      </c>
      <c r="Y1719" s="27">
        <v>0</v>
      </c>
      <c r="Z1719" s="27">
        <v>0</v>
      </c>
      <c r="AA1719" s="14">
        <v>0</v>
      </c>
      <c r="AB1719" s="39">
        <v>0</v>
      </c>
      <c r="AC1719" s="22" t="s">
        <v>782</v>
      </c>
      <c r="AD1719" s="23">
        <v>0</v>
      </c>
      <c r="AE1719" s="23">
        <v>0</v>
      </c>
      <c r="AF1719" s="23">
        <v>0</v>
      </c>
      <c r="AG1719" s="14">
        <v>0</v>
      </c>
      <c r="AH1719" s="22" t="s">
        <v>782</v>
      </c>
      <c r="AI1719" s="23" t="s">
        <v>782</v>
      </c>
      <c r="AJ1719" s="23" t="s">
        <v>782</v>
      </c>
      <c r="AK1719" s="23" t="s">
        <v>782</v>
      </c>
      <c r="AL1719" s="14" t="s">
        <v>782</v>
      </c>
      <c r="AM1719" s="22" t="s">
        <v>782</v>
      </c>
      <c r="AN1719" s="23" t="s">
        <v>782</v>
      </c>
      <c r="AO1719" s="23" t="s">
        <v>782</v>
      </c>
      <c r="AP1719" s="23" t="s">
        <v>782</v>
      </c>
      <c r="AQ1719" s="14" t="s">
        <v>782</v>
      </c>
      <c r="AR1719" s="40">
        <v>272</v>
      </c>
      <c r="AS1719" s="41">
        <v>3114.9760000000001</v>
      </c>
      <c r="AT1719" s="23">
        <v>3.114976</v>
      </c>
      <c r="AU1719" s="23">
        <v>2.7666057203032075</v>
      </c>
      <c r="AV1719" s="14">
        <v>1.2204137181089074</v>
      </c>
      <c r="AW1719" s="22">
        <v>0</v>
      </c>
      <c r="AX1719" s="22" t="s">
        <v>782</v>
      </c>
      <c r="AY1719" s="23">
        <v>0</v>
      </c>
      <c r="AZ1719" s="23">
        <v>0</v>
      </c>
      <c r="BA1719" s="23">
        <v>0</v>
      </c>
      <c r="BB1719" s="14">
        <v>0</v>
      </c>
      <c r="BC1719" s="42">
        <v>1</v>
      </c>
      <c r="BD1719" s="43">
        <v>225</v>
      </c>
      <c r="BE1719" s="44">
        <v>0.22500000000000001</v>
      </c>
      <c r="BF1719" s="23">
        <v>0.11767798188189776</v>
      </c>
      <c r="BG1719" s="14">
        <v>5.1910477287779144E-2</v>
      </c>
      <c r="BH1719" s="22">
        <v>275</v>
      </c>
      <c r="BI1719" s="23">
        <v>3.689476</v>
      </c>
      <c r="BJ1719" s="23">
        <v>4.9747672683415631</v>
      </c>
      <c r="BK1719" s="14">
        <v>2.194484806464521</v>
      </c>
      <c r="BL1719" t="s">
        <v>577</v>
      </c>
    </row>
    <row r="1720" spans="1:64">
      <c r="A1720" t="s">
        <v>2662</v>
      </c>
      <c r="B1720" t="s">
        <v>2660</v>
      </c>
      <c r="C1720" t="s">
        <v>577</v>
      </c>
      <c r="D1720" t="s">
        <v>942</v>
      </c>
      <c r="E1720">
        <v>2016</v>
      </c>
      <c r="F1720" s="23">
        <v>37.26</v>
      </c>
      <c r="G1720" s="23">
        <v>10.52</v>
      </c>
      <c r="H1720" s="22">
        <v>28101</v>
      </c>
      <c r="I1720" s="34">
        <v>237.53191903329298</v>
      </c>
      <c r="J1720" s="13">
        <v>2</v>
      </c>
      <c r="K1720" s="13">
        <v>2</v>
      </c>
      <c r="L1720" s="19">
        <v>349.5</v>
      </c>
      <c r="M1720" s="35">
        <v>0.34949999999999998</v>
      </c>
      <c r="N1720" s="19">
        <v>2.09036</v>
      </c>
      <c r="O1720" s="17">
        <v>0.88003330605307439</v>
      </c>
      <c r="P1720" s="13">
        <v>0</v>
      </c>
      <c r="Q1720" s="13">
        <v>0</v>
      </c>
      <c r="R1720" s="19">
        <v>0</v>
      </c>
      <c r="S1720" s="27">
        <v>0</v>
      </c>
      <c r="T1720" s="19">
        <v>0</v>
      </c>
      <c r="U1720" s="17">
        <v>0</v>
      </c>
      <c r="V1720" s="13">
        <v>0</v>
      </c>
      <c r="W1720" s="13">
        <v>0</v>
      </c>
      <c r="X1720" s="19">
        <v>0</v>
      </c>
      <c r="Y1720" s="27">
        <v>0</v>
      </c>
      <c r="Z1720" s="19">
        <v>0</v>
      </c>
      <c r="AA1720" s="14">
        <v>0</v>
      </c>
      <c r="AB1720" s="13">
        <v>0</v>
      </c>
      <c r="AC1720" s="22" t="s">
        <v>782</v>
      </c>
      <c r="AD1720" s="19">
        <v>0</v>
      </c>
      <c r="AE1720" s="23">
        <v>0</v>
      </c>
      <c r="AF1720" s="19">
        <v>0</v>
      </c>
      <c r="AG1720" s="14">
        <v>0</v>
      </c>
      <c r="AH1720" s="22" t="s">
        <v>782</v>
      </c>
      <c r="AI1720" s="23" t="s">
        <v>782</v>
      </c>
      <c r="AJ1720" s="23" t="s">
        <v>782</v>
      </c>
      <c r="AK1720" s="23" t="s">
        <v>782</v>
      </c>
      <c r="AL1720" s="14" t="s">
        <v>782</v>
      </c>
      <c r="AM1720" s="22" t="s">
        <v>782</v>
      </c>
      <c r="AN1720" s="23" t="s">
        <v>782</v>
      </c>
      <c r="AO1720" s="23" t="s">
        <v>782</v>
      </c>
      <c r="AP1720" s="23" t="s">
        <v>782</v>
      </c>
      <c r="AQ1720" s="14" t="s">
        <v>782</v>
      </c>
      <c r="AR1720" s="13">
        <v>287</v>
      </c>
      <c r="AS1720" s="19">
        <v>3190.1660000000002</v>
      </c>
      <c r="AT1720" s="23">
        <v>3.1901660000000001</v>
      </c>
      <c r="AU1720" s="19">
        <v>2.8328674080000029</v>
      </c>
      <c r="AV1720" s="14">
        <v>1.192625992973577</v>
      </c>
      <c r="AW1720" s="13">
        <v>1</v>
      </c>
      <c r="AX1720" s="22" t="s">
        <v>782</v>
      </c>
      <c r="AY1720" s="19">
        <v>31.05</v>
      </c>
      <c r="AZ1720" s="23">
        <v>3.1050000000000001E-2</v>
      </c>
      <c r="BA1720" s="19">
        <v>8.6474999999999996E-2</v>
      </c>
      <c r="BB1720" s="14">
        <v>3.640563354682428E-2</v>
      </c>
      <c r="BC1720" s="13">
        <v>1</v>
      </c>
      <c r="BD1720" s="19">
        <v>225</v>
      </c>
      <c r="BE1720" s="44">
        <v>0.22500000000000001</v>
      </c>
      <c r="BF1720" s="19">
        <v>0.11767798188189776</v>
      </c>
      <c r="BG1720" s="14">
        <v>4.9541965711733991E-2</v>
      </c>
      <c r="BH1720" s="22">
        <v>291</v>
      </c>
      <c r="BI1720" s="23">
        <v>3.7957160000000001</v>
      </c>
      <c r="BJ1720" s="23">
        <v>5.1273803898819006</v>
      </c>
      <c r="BK1720" s="14">
        <v>2.1586068982852096</v>
      </c>
      <c r="BL1720" t="s">
        <v>577</v>
      </c>
    </row>
    <row r="1721" spans="1:64">
      <c r="A1721" t="s">
        <v>2663</v>
      </c>
      <c r="B1721" t="s">
        <v>2660</v>
      </c>
      <c r="C1721" t="s">
        <v>577</v>
      </c>
      <c r="D1721" t="s">
        <v>942</v>
      </c>
      <c r="E1721">
        <v>2017</v>
      </c>
      <c r="F1721" s="23">
        <v>37.26</v>
      </c>
      <c r="G1721" s="23">
        <v>10.78</v>
      </c>
      <c r="H1721" s="22">
        <v>28166</v>
      </c>
      <c r="I1721" s="34">
        <v>221.24422472498256</v>
      </c>
      <c r="J1721" s="13">
        <v>2</v>
      </c>
      <c r="K1721" s="13">
        <v>2</v>
      </c>
      <c r="L1721" s="19">
        <v>349.5</v>
      </c>
      <c r="M1721" s="19">
        <v>0.34950000000000003</v>
      </c>
      <c r="N1721" s="19">
        <v>2.09036</v>
      </c>
      <c r="O1721" s="17">
        <v>0.94482014280753324</v>
      </c>
      <c r="P1721" s="13">
        <v>0</v>
      </c>
      <c r="Q1721" s="13">
        <v>0</v>
      </c>
      <c r="R1721" s="19">
        <v>0</v>
      </c>
      <c r="S1721" s="19">
        <v>0</v>
      </c>
      <c r="T1721" s="19">
        <v>0</v>
      </c>
      <c r="U1721" s="17">
        <v>0</v>
      </c>
      <c r="V1721" s="13">
        <v>0</v>
      </c>
      <c r="W1721" s="13">
        <v>0</v>
      </c>
      <c r="X1721" s="19">
        <v>0</v>
      </c>
      <c r="Y1721" s="19">
        <v>0</v>
      </c>
      <c r="Z1721" s="19">
        <v>0</v>
      </c>
      <c r="AA1721" s="14">
        <v>0</v>
      </c>
      <c r="AB1721" s="13">
        <v>0</v>
      </c>
      <c r="AC1721" s="22" t="s">
        <v>782</v>
      </c>
      <c r="AD1721" s="19">
        <v>0</v>
      </c>
      <c r="AE1721" s="19">
        <v>0</v>
      </c>
      <c r="AF1721" s="19">
        <v>0</v>
      </c>
      <c r="AG1721" s="14">
        <v>0</v>
      </c>
      <c r="AH1721" s="22" t="s">
        <v>782</v>
      </c>
      <c r="AI1721" s="23" t="s">
        <v>782</v>
      </c>
      <c r="AJ1721" s="23" t="s">
        <v>782</v>
      </c>
      <c r="AK1721" s="23" t="s">
        <v>782</v>
      </c>
      <c r="AL1721" s="14" t="s">
        <v>782</v>
      </c>
      <c r="AM1721" s="22" t="s">
        <v>782</v>
      </c>
      <c r="AN1721" s="23" t="s">
        <v>782</v>
      </c>
      <c r="AO1721" s="23" t="s">
        <v>782</v>
      </c>
      <c r="AP1721" s="23" t="s">
        <v>782</v>
      </c>
      <c r="AQ1721" s="14" t="s">
        <v>782</v>
      </c>
      <c r="AR1721" s="13">
        <v>305</v>
      </c>
      <c r="AS1721" s="19">
        <v>3309.701</v>
      </c>
      <c r="AT1721" s="19">
        <v>3.3097010000000004</v>
      </c>
      <c r="AU1721" s="19">
        <v>2.9390144880000033</v>
      </c>
      <c r="AV1721" s="14">
        <v>1.3284028053854706</v>
      </c>
      <c r="AW1721" s="13">
        <v>1</v>
      </c>
      <c r="AX1721" s="22" t="s">
        <v>782</v>
      </c>
      <c r="AY1721" s="19">
        <v>0</v>
      </c>
      <c r="AZ1721" s="19">
        <v>0</v>
      </c>
      <c r="BA1721" s="19">
        <v>0</v>
      </c>
      <c r="BB1721" s="14">
        <v>0</v>
      </c>
      <c r="BC1721" s="13">
        <v>1</v>
      </c>
      <c r="BD1721" s="19">
        <v>225</v>
      </c>
      <c r="BE1721" s="19">
        <v>0.22500000000000001</v>
      </c>
      <c r="BF1721" s="19">
        <v>0.11767798188189776</v>
      </c>
      <c r="BG1721" s="14">
        <v>5.3189176814977777E-2</v>
      </c>
      <c r="BH1721" s="22">
        <v>309</v>
      </c>
      <c r="BI1721" s="23">
        <v>3.8842010000000005</v>
      </c>
      <c r="BJ1721" s="23">
        <v>5.1470524698819009</v>
      </c>
      <c r="BK1721" s="14">
        <v>2.3264121250079817</v>
      </c>
      <c r="BL1721" t="s">
        <v>577</v>
      </c>
    </row>
    <row r="1722" spans="1:64">
      <c r="A1722" t="s">
        <v>2664</v>
      </c>
      <c r="B1722" t="s">
        <v>2660</v>
      </c>
      <c r="C1722" t="s">
        <v>577</v>
      </c>
      <c r="D1722" t="s">
        <v>942</v>
      </c>
      <c r="E1722">
        <v>2018</v>
      </c>
      <c r="F1722" s="23">
        <v>37.26</v>
      </c>
      <c r="G1722" s="23">
        <v>10.81</v>
      </c>
      <c r="H1722" s="22">
        <v>28031</v>
      </c>
      <c r="I1722" s="34">
        <v>221.25994926121032</v>
      </c>
      <c r="J1722" s="13">
        <v>2</v>
      </c>
      <c r="K1722" s="13">
        <v>2</v>
      </c>
      <c r="L1722" s="19">
        <v>349.5</v>
      </c>
      <c r="M1722" s="19">
        <v>0.34950000000000003</v>
      </c>
      <c r="N1722" s="19">
        <v>2.0903594999999999</v>
      </c>
      <c r="O1722" s="17">
        <v>0.94475277020524306</v>
      </c>
      <c r="P1722" s="13">
        <v>0</v>
      </c>
      <c r="Q1722" s="13">
        <v>0</v>
      </c>
      <c r="R1722" s="19">
        <v>0</v>
      </c>
      <c r="S1722" s="19">
        <v>0</v>
      </c>
      <c r="T1722" s="19">
        <v>0</v>
      </c>
      <c r="U1722" s="17">
        <v>0</v>
      </c>
      <c r="V1722" s="13">
        <v>0</v>
      </c>
      <c r="W1722" s="13">
        <v>0</v>
      </c>
      <c r="X1722" s="19">
        <v>0</v>
      </c>
      <c r="Y1722" s="19">
        <v>0</v>
      </c>
      <c r="Z1722" s="19">
        <v>0</v>
      </c>
      <c r="AA1722" s="14">
        <v>0</v>
      </c>
      <c r="AB1722" s="13">
        <v>0</v>
      </c>
      <c r="AC1722" s="22" t="s">
        <v>782</v>
      </c>
      <c r="AD1722" s="19">
        <v>0</v>
      </c>
      <c r="AE1722" s="19">
        <v>0</v>
      </c>
      <c r="AF1722" s="19">
        <v>0</v>
      </c>
      <c r="AG1722" s="14">
        <v>0</v>
      </c>
      <c r="AH1722" s="22" t="s">
        <v>782</v>
      </c>
      <c r="AI1722" s="23" t="s">
        <v>782</v>
      </c>
      <c r="AJ1722" s="23" t="s">
        <v>782</v>
      </c>
      <c r="AK1722" s="23" t="s">
        <v>782</v>
      </c>
      <c r="AL1722" s="14" t="s">
        <v>782</v>
      </c>
      <c r="AM1722" s="22" t="s">
        <v>782</v>
      </c>
      <c r="AN1722" s="23" t="s">
        <v>782</v>
      </c>
      <c r="AO1722" s="23" t="s">
        <v>782</v>
      </c>
      <c r="AP1722" s="23" t="s">
        <v>782</v>
      </c>
      <c r="AQ1722" s="14" t="s">
        <v>782</v>
      </c>
      <c r="AR1722" s="13">
        <v>320</v>
      </c>
      <c r="AS1722" s="19">
        <v>3420.9159999999997</v>
      </c>
      <c r="AT1722" s="19">
        <v>3.4209160000000001</v>
      </c>
      <c r="AU1722" s="19">
        <v>3.0377734080000041</v>
      </c>
      <c r="AV1722" s="14">
        <v>1.3729431910940804</v>
      </c>
      <c r="AW1722" s="13">
        <v>1</v>
      </c>
      <c r="AX1722" s="22" t="s">
        <v>782</v>
      </c>
      <c r="AY1722" s="19">
        <v>31.05</v>
      </c>
      <c r="AZ1722" s="19">
        <v>3.1050000000000001E-2</v>
      </c>
      <c r="BA1722" s="19">
        <v>8.6474999999999996E-2</v>
      </c>
      <c r="BB1722" s="14">
        <v>3.9082988262783697E-2</v>
      </c>
      <c r="BC1722" s="13">
        <v>1</v>
      </c>
      <c r="BD1722" s="19">
        <v>225</v>
      </c>
      <c r="BE1722" s="19">
        <v>0.22500000000000001</v>
      </c>
      <c r="BF1722" s="19">
        <v>5.8271312297707538E-2</v>
      </c>
      <c r="BG1722" s="14">
        <v>2.6336131998708379E-2</v>
      </c>
      <c r="BH1722" s="22">
        <v>324</v>
      </c>
      <c r="BI1722" s="23">
        <v>4.0264660000000001</v>
      </c>
      <c r="BJ1722" s="23">
        <v>5.2728792202977122</v>
      </c>
      <c r="BK1722" s="14">
        <v>2.3831150815608155</v>
      </c>
      <c r="BL1722" t="s">
        <v>577</v>
      </c>
    </row>
    <row r="1723" spans="1:64">
      <c r="A1723" t="s">
        <v>2665</v>
      </c>
      <c r="B1723" t="s">
        <v>2660</v>
      </c>
      <c r="C1723" t="s">
        <v>577</v>
      </c>
      <c r="D1723" t="s">
        <v>942</v>
      </c>
      <c r="E1723">
        <v>2019</v>
      </c>
      <c r="F1723" s="23">
        <v>37.26</v>
      </c>
      <c r="G1723" s="23">
        <v>10.87</v>
      </c>
      <c r="H1723" s="22">
        <v>28000</v>
      </c>
      <c r="I1723" s="34">
        <v>224.77757471552866</v>
      </c>
      <c r="J1723" s="22">
        <v>2</v>
      </c>
      <c r="K1723" s="22">
        <v>2</v>
      </c>
      <c r="L1723" s="23">
        <v>349.5</v>
      </c>
      <c r="M1723" s="23">
        <v>0.34950000000000003</v>
      </c>
      <c r="N1723" s="23">
        <v>2.0903594999999999</v>
      </c>
      <c r="O1723" s="14">
        <v>0.92996799286827991</v>
      </c>
      <c r="P1723" s="22">
        <v>0</v>
      </c>
      <c r="Q1723" s="22">
        <v>0</v>
      </c>
      <c r="R1723" s="23">
        <v>0</v>
      </c>
      <c r="S1723" s="23">
        <v>0</v>
      </c>
      <c r="T1723" s="23">
        <v>0</v>
      </c>
      <c r="U1723" s="14">
        <v>0</v>
      </c>
      <c r="V1723" s="22">
        <v>0</v>
      </c>
      <c r="W1723" s="22">
        <v>0</v>
      </c>
      <c r="X1723" s="23">
        <v>0</v>
      </c>
      <c r="Y1723" s="23">
        <v>0</v>
      </c>
      <c r="Z1723" s="23">
        <v>0</v>
      </c>
      <c r="AA1723" s="14">
        <v>0</v>
      </c>
      <c r="AB1723" s="22">
        <v>0</v>
      </c>
      <c r="AC1723" s="22">
        <v>0</v>
      </c>
      <c r="AD1723" s="23">
        <v>0</v>
      </c>
      <c r="AE1723" s="23">
        <v>0</v>
      </c>
      <c r="AF1723" s="23">
        <v>0</v>
      </c>
      <c r="AG1723" s="14">
        <v>0</v>
      </c>
      <c r="AH1723" s="22">
        <v>0</v>
      </c>
      <c r="AI1723" s="23">
        <v>0</v>
      </c>
      <c r="AJ1723" s="23">
        <v>0</v>
      </c>
      <c r="AK1723" s="23">
        <v>0</v>
      </c>
      <c r="AL1723" s="14">
        <v>0</v>
      </c>
      <c r="AM1723" s="22">
        <v>369</v>
      </c>
      <c r="AN1723" s="23">
        <v>4109.4609999999993</v>
      </c>
      <c r="AO1723" s="23">
        <v>4.1094610000000014</v>
      </c>
      <c r="AP1723" s="23">
        <v>3.6492013680000048</v>
      </c>
      <c r="AQ1723" s="14">
        <v>1.6234721691513569</v>
      </c>
      <c r="AR1723" s="22">
        <v>369</v>
      </c>
      <c r="AS1723" s="23">
        <v>4109.4609999999993</v>
      </c>
      <c r="AT1723" s="23">
        <v>4.1094610000000014</v>
      </c>
      <c r="AU1723" s="23">
        <v>3.6492013680000048</v>
      </c>
      <c r="AV1723" s="14">
        <v>1.6234721691513569</v>
      </c>
      <c r="AW1723" s="22">
        <v>1</v>
      </c>
      <c r="AX1723" s="22" t="s">
        <v>782</v>
      </c>
      <c r="AY1723" s="23">
        <v>31.05</v>
      </c>
      <c r="AZ1723" s="23">
        <v>3.1050000000000001E-2</v>
      </c>
      <c r="BA1723" s="23">
        <v>8.6474999999999996E-2</v>
      </c>
      <c r="BB1723" s="14">
        <v>3.8471364463043084E-2</v>
      </c>
      <c r="BC1723" s="22">
        <v>1</v>
      </c>
      <c r="BD1723" s="23">
        <v>225</v>
      </c>
      <c r="BE1723" s="23">
        <v>0.22500000000000001</v>
      </c>
      <c r="BF1723" s="23">
        <v>5.8271506911381207E-2</v>
      </c>
      <c r="BG1723" s="14">
        <v>2.5924074937247531E-2</v>
      </c>
      <c r="BH1723" s="22">
        <v>373</v>
      </c>
      <c r="BI1723" s="23">
        <v>4.7150110000000014</v>
      </c>
      <c r="BJ1723" s="23">
        <v>5.8843073749113861</v>
      </c>
      <c r="BK1723" s="14">
        <v>2.6178356014199275</v>
      </c>
      <c r="BL1723" t="s">
        <v>577</v>
      </c>
    </row>
    <row r="1724" spans="1:64">
      <c r="A1724" t="s">
        <v>2666</v>
      </c>
      <c r="B1724" t="s">
        <v>2660</v>
      </c>
      <c r="C1724" t="s">
        <v>577</v>
      </c>
      <c r="D1724" t="s">
        <v>942</v>
      </c>
      <c r="E1724">
        <v>2020</v>
      </c>
      <c r="F1724" s="23">
        <v>37.26</v>
      </c>
      <c r="G1724" s="23">
        <v>10.88</v>
      </c>
      <c r="H1724" s="22">
        <v>27885</v>
      </c>
      <c r="I1724" s="34">
        <v>225.46293869117676</v>
      </c>
      <c r="J1724" s="22">
        <v>2</v>
      </c>
      <c r="K1724" s="22">
        <v>2</v>
      </c>
      <c r="L1724" s="23">
        <v>349.5</v>
      </c>
      <c r="M1724" s="23">
        <v>0.34950000000000003</v>
      </c>
      <c r="N1724" s="23">
        <v>2.0903594999999999</v>
      </c>
      <c r="O1724" s="14">
        <v>0.9271410690087859</v>
      </c>
      <c r="P1724" s="22">
        <v>0</v>
      </c>
      <c r="Q1724" s="22">
        <v>0</v>
      </c>
      <c r="R1724" s="23">
        <v>0</v>
      </c>
      <c r="S1724" s="23">
        <v>0</v>
      </c>
      <c r="T1724" s="23">
        <v>0</v>
      </c>
      <c r="U1724" s="14">
        <v>0</v>
      </c>
      <c r="V1724" s="22">
        <v>0</v>
      </c>
      <c r="W1724" s="22">
        <v>0</v>
      </c>
      <c r="X1724" s="23">
        <v>0</v>
      </c>
      <c r="Y1724" s="23">
        <v>0</v>
      </c>
      <c r="Z1724" s="23">
        <v>0</v>
      </c>
      <c r="AA1724" s="14">
        <v>0</v>
      </c>
      <c r="AB1724" s="22">
        <v>0</v>
      </c>
      <c r="AC1724" s="22">
        <v>0</v>
      </c>
      <c r="AD1724" s="23">
        <v>0</v>
      </c>
      <c r="AE1724" s="23">
        <v>0</v>
      </c>
      <c r="AF1724" s="23">
        <v>0</v>
      </c>
      <c r="AG1724" s="14">
        <v>0</v>
      </c>
      <c r="AH1724" s="22">
        <v>0</v>
      </c>
      <c r="AI1724" s="23">
        <v>0</v>
      </c>
      <c r="AJ1724" s="23">
        <v>0</v>
      </c>
      <c r="AK1724" s="23">
        <v>0</v>
      </c>
      <c r="AL1724" s="14">
        <v>0</v>
      </c>
      <c r="AM1724" s="22">
        <v>453</v>
      </c>
      <c r="AN1724" s="23">
        <v>4769.2060000000019</v>
      </c>
      <c r="AO1724" s="23">
        <v>4.7692060000000005</v>
      </c>
      <c r="AP1724" s="23">
        <v>4.2350549280000056</v>
      </c>
      <c r="AQ1724" s="14">
        <v>1.878381854057569</v>
      </c>
      <c r="AR1724" s="22">
        <v>453</v>
      </c>
      <c r="AS1724" s="23">
        <v>4769.2060000000019</v>
      </c>
      <c r="AT1724" s="23">
        <v>4.7692060000000005</v>
      </c>
      <c r="AU1724" s="23">
        <v>4.2350549280000056</v>
      </c>
      <c r="AV1724" s="14">
        <v>1.878381854057569</v>
      </c>
      <c r="AW1724" s="22">
        <v>1</v>
      </c>
      <c r="AX1724" s="22">
        <v>1</v>
      </c>
      <c r="AY1724" s="23">
        <v>31.05</v>
      </c>
      <c r="AZ1724" s="23">
        <v>3.1050000000000001E-2</v>
      </c>
      <c r="BA1724" s="23">
        <v>8.6474999999999996E-2</v>
      </c>
      <c r="BB1724" s="14">
        <v>3.8354418913366231E-2</v>
      </c>
      <c r="BC1724" s="22">
        <v>1</v>
      </c>
      <c r="BD1724" s="23">
        <v>225</v>
      </c>
      <c r="BE1724" s="23">
        <v>0.22500000000000001</v>
      </c>
      <c r="BF1724" s="23">
        <v>5.8271506911381214E-2</v>
      </c>
      <c r="BG1724" s="14">
        <v>2.584527073480463E-2</v>
      </c>
      <c r="BH1724" s="22">
        <v>457</v>
      </c>
      <c r="BI1724" s="23">
        <v>5.3747560000000005</v>
      </c>
      <c r="BJ1724" s="23">
        <v>6.4701609349113864</v>
      </c>
      <c r="BK1724" s="14">
        <v>2.8697226127145257</v>
      </c>
      <c r="BL1724" t="s">
        <v>577</v>
      </c>
    </row>
    <row r="1725" spans="1:64">
      <c r="A1725" t="s">
        <v>2667</v>
      </c>
      <c r="B1725" t="s">
        <v>2660</v>
      </c>
      <c r="C1725" t="s">
        <v>577</v>
      </c>
      <c r="D1725" t="s">
        <v>942</v>
      </c>
      <c r="E1725">
        <v>2021</v>
      </c>
      <c r="F1725" s="23">
        <v>37.26</v>
      </c>
      <c r="G1725" s="23">
        <v>10.91</v>
      </c>
      <c r="H1725" s="22">
        <v>27868</v>
      </c>
      <c r="I1725" s="34">
        <v>209.07</v>
      </c>
      <c r="J1725" s="22">
        <v>2</v>
      </c>
      <c r="K1725" s="22">
        <v>2</v>
      </c>
      <c r="L1725" s="23">
        <v>349.5</v>
      </c>
      <c r="M1725" s="23">
        <v>0.34949999999999998</v>
      </c>
      <c r="N1725" s="23">
        <v>2.0903594999999999</v>
      </c>
      <c r="O1725" s="14">
        <v>1</v>
      </c>
      <c r="P1725" s="22">
        <v>0</v>
      </c>
      <c r="Q1725" s="22">
        <v>0</v>
      </c>
      <c r="R1725" s="23">
        <v>0</v>
      </c>
      <c r="S1725" s="23">
        <v>0</v>
      </c>
      <c r="T1725" s="23">
        <v>0</v>
      </c>
      <c r="U1725" s="14">
        <v>0</v>
      </c>
      <c r="V1725" s="22">
        <v>0</v>
      </c>
      <c r="W1725" s="22">
        <v>0</v>
      </c>
      <c r="X1725" s="23">
        <v>0</v>
      </c>
      <c r="Y1725" s="23">
        <v>0</v>
      </c>
      <c r="Z1725" s="23">
        <v>0</v>
      </c>
      <c r="AA1725" s="14">
        <v>0</v>
      </c>
      <c r="AB1725" s="22">
        <v>0</v>
      </c>
      <c r="AC1725" s="22">
        <v>0</v>
      </c>
      <c r="AD1725" s="23">
        <v>0</v>
      </c>
      <c r="AE1725" s="23">
        <v>0</v>
      </c>
      <c r="AF1725" s="23">
        <v>0</v>
      </c>
      <c r="AG1725" s="14">
        <v>0</v>
      </c>
      <c r="AH1725" s="22">
        <v>1</v>
      </c>
      <c r="AI1725" s="23">
        <v>9.6</v>
      </c>
      <c r="AJ1725" s="23">
        <v>9.5999999999999992E-3</v>
      </c>
      <c r="AK1725" s="23">
        <v>8.5903000000000004E-3</v>
      </c>
      <c r="AL1725" s="14">
        <v>0</v>
      </c>
      <c r="AM1725" s="22">
        <v>555</v>
      </c>
      <c r="AN1725" s="23">
        <v>6030.8410000000003</v>
      </c>
      <c r="AO1725" s="23">
        <v>6.0308409999999997</v>
      </c>
      <c r="AP1725" s="23">
        <v>5.3965347079999999</v>
      </c>
      <c r="AQ1725" s="14">
        <v>2.58</v>
      </c>
      <c r="AR1725" s="22">
        <v>556</v>
      </c>
      <c r="AS1725" s="23">
        <v>6040.4409999999998</v>
      </c>
      <c r="AT1725" s="23">
        <v>6.0404410000000004</v>
      </c>
      <c r="AU1725" s="23">
        <v>5.4051250079999997</v>
      </c>
      <c r="AV1725" s="14">
        <v>2.59</v>
      </c>
      <c r="AW1725" s="22">
        <v>1</v>
      </c>
      <c r="AX1725" s="22">
        <v>1</v>
      </c>
      <c r="AY1725" s="23">
        <v>31.05</v>
      </c>
      <c r="AZ1725" s="23">
        <v>3.1050000000000001E-2</v>
      </c>
      <c r="BA1725" s="23">
        <v>8.6474999999999996E-2</v>
      </c>
      <c r="BB1725" s="14">
        <v>0.04</v>
      </c>
      <c r="BC1725" s="22">
        <v>1</v>
      </c>
      <c r="BD1725" s="23">
        <v>225</v>
      </c>
      <c r="BE1725" s="23">
        <v>0.22500000000000001</v>
      </c>
      <c r="BF1725" s="23">
        <v>5.0812754000000002E-2</v>
      </c>
      <c r="BG1725" s="14">
        <v>0.02</v>
      </c>
      <c r="BH1725" s="22">
        <v>560</v>
      </c>
      <c r="BI1725" s="23">
        <v>6.65</v>
      </c>
      <c r="BJ1725" s="23">
        <v>7.63</v>
      </c>
      <c r="BK1725" s="14">
        <v>3.65</v>
      </c>
      <c r="BL1725" t="s">
        <v>577</v>
      </c>
    </row>
    <row r="1726" spans="1:64">
      <c r="A1726" t="s">
        <v>2668</v>
      </c>
      <c r="B1726" t="s">
        <v>2660</v>
      </c>
      <c r="C1726" t="s">
        <v>577</v>
      </c>
      <c r="D1726" s="111" t="s">
        <v>942</v>
      </c>
      <c r="E1726" s="110">
        <v>2022</v>
      </c>
      <c r="F1726" s="23"/>
      <c r="G1726" s="23"/>
      <c r="H1726" s="22">
        <v>28048</v>
      </c>
      <c r="I1726" s="34">
        <v>203.27895062299615</v>
      </c>
      <c r="J1726" s="22">
        <v>2</v>
      </c>
      <c r="K1726" s="22">
        <v>2</v>
      </c>
      <c r="L1726" s="23">
        <v>349.5</v>
      </c>
      <c r="M1726" s="23">
        <v>0.34950000000000003</v>
      </c>
      <c r="N1726" s="23">
        <v>2.0683410000000002</v>
      </c>
      <c r="O1726" s="14">
        <v>1.0174890187405448</v>
      </c>
      <c r="P1726" s="22">
        <v>0</v>
      </c>
      <c r="Q1726" s="22">
        <v>0</v>
      </c>
      <c r="R1726" s="23">
        <v>0</v>
      </c>
      <c r="S1726" s="23">
        <v>0</v>
      </c>
      <c r="T1726" s="23">
        <v>0</v>
      </c>
      <c r="U1726" s="14">
        <v>0</v>
      </c>
      <c r="V1726" s="22">
        <v>0</v>
      </c>
      <c r="W1726" s="22">
        <v>0</v>
      </c>
      <c r="X1726" s="23">
        <v>0</v>
      </c>
      <c r="Y1726" s="23">
        <v>0</v>
      </c>
      <c r="Z1726" s="23">
        <v>0</v>
      </c>
      <c r="AA1726" s="14">
        <v>0</v>
      </c>
      <c r="AB1726" s="22">
        <v>0</v>
      </c>
      <c r="AC1726" s="22">
        <v>0</v>
      </c>
      <c r="AD1726" s="23">
        <v>0</v>
      </c>
      <c r="AE1726" s="23">
        <v>0</v>
      </c>
      <c r="AF1726" s="23">
        <v>0</v>
      </c>
      <c r="AG1726" s="14">
        <v>0</v>
      </c>
      <c r="AH1726" s="22">
        <v>1</v>
      </c>
      <c r="AI1726" s="23">
        <v>9.6</v>
      </c>
      <c r="AJ1726" s="23">
        <v>9.5999999999999992E-3</v>
      </c>
      <c r="AK1726" s="23">
        <v>9.8338936151808002E-3</v>
      </c>
      <c r="AL1726" s="14">
        <v>4.8376349764904436E-3</v>
      </c>
      <c r="AM1726" s="22">
        <v>765</v>
      </c>
      <c r="AN1726" s="23">
        <v>7571.8210000000063</v>
      </c>
      <c r="AO1726" s="23">
        <v>7.5718210000000168</v>
      </c>
      <c r="AP1726" s="23">
        <v>7.7563002278324902</v>
      </c>
      <c r="AQ1726" s="14">
        <v>3.8155943859713384</v>
      </c>
      <c r="AR1726" s="22">
        <v>766</v>
      </c>
      <c r="AS1726" s="23">
        <v>7581.4210000000103</v>
      </c>
      <c r="AT1726" s="23">
        <v>7.5814210000000202</v>
      </c>
      <c r="AU1726" s="23">
        <v>7.7661341214476707</v>
      </c>
      <c r="AV1726" s="14">
        <v>3.8204320209478291</v>
      </c>
      <c r="AW1726" s="22">
        <v>1</v>
      </c>
      <c r="AX1726" s="22">
        <v>1</v>
      </c>
      <c r="AY1726" s="23">
        <v>31.05</v>
      </c>
      <c r="AZ1726" s="23">
        <v>3.1050000000000001E-2</v>
      </c>
      <c r="BA1726" s="23">
        <v>8.6474999999999996E-2</v>
      </c>
      <c r="BB1726" s="14">
        <v>4.2540066118492356E-2</v>
      </c>
      <c r="BC1726" s="22">
        <v>1</v>
      </c>
      <c r="BD1726" s="23">
        <v>225</v>
      </c>
      <c r="BE1726" s="23">
        <v>0.22500000000000001</v>
      </c>
      <c r="BF1726" s="23">
        <v>8.37601376173982E-2</v>
      </c>
      <c r="BG1726" s="14">
        <v>4.1204530700643408E-2</v>
      </c>
      <c r="BH1726" s="22">
        <v>770</v>
      </c>
      <c r="BI1726" s="23">
        <v>8.1869710000000211</v>
      </c>
      <c r="BJ1726" s="23">
        <v>10.004710259065069</v>
      </c>
      <c r="BK1726" s="14">
        <v>4.9216656365075098</v>
      </c>
      <c r="BL1726" t="s">
        <v>577</v>
      </c>
    </row>
    <row r="1727" spans="1:64">
      <c r="A1727" t="s">
        <v>2669</v>
      </c>
      <c r="B1727" t="s">
        <v>2660</v>
      </c>
      <c r="C1727" t="s">
        <v>577</v>
      </c>
      <c r="D1727" t="s">
        <v>942</v>
      </c>
      <c r="E1727">
        <v>2023</v>
      </c>
      <c r="F1727">
        <v>37.26</v>
      </c>
      <c r="G1727">
        <v>10.99</v>
      </c>
      <c r="H1727">
        <v>27934</v>
      </c>
      <c r="I1727">
        <v>203.27895062299615</v>
      </c>
      <c r="J1727">
        <v>2</v>
      </c>
      <c r="K1727">
        <v>2</v>
      </c>
      <c r="L1727">
        <v>349.5</v>
      </c>
      <c r="M1727">
        <v>0.34949999999999998</v>
      </c>
      <c r="N1727">
        <v>2.0683410000000002</v>
      </c>
      <c r="O1727">
        <v>1.0174890187405448</v>
      </c>
      <c r="P1727">
        <v>0</v>
      </c>
      <c r="Q1727">
        <v>0</v>
      </c>
      <c r="R1727">
        <v>0</v>
      </c>
      <c r="S1727">
        <v>0</v>
      </c>
      <c r="T1727">
        <v>0</v>
      </c>
      <c r="U1727">
        <v>0</v>
      </c>
      <c r="V1727">
        <v>0</v>
      </c>
      <c r="W1727">
        <v>0</v>
      </c>
      <c r="X1727">
        <v>0</v>
      </c>
      <c r="Y1727">
        <v>0</v>
      </c>
      <c r="Z1727">
        <v>0</v>
      </c>
      <c r="AA1727">
        <v>0</v>
      </c>
      <c r="AG1727">
        <v>0</v>
      </c>
      <c r="AH1727">
        <v>1</v>
      </c>
      <c r="AI1727">
        <v>9.6</v>
      </c>
      <c r="AJ1727">
        <v>9.5999999999999992E-3</v>
      </c>
      <c r="AK1727">
        <v>9.0050000000000009E-3</v>
      </c>
      <c r="AL1727">
        <v>4.7850000000000002E-3</v>
      </c>
      <c r="AM1727">
        <v>1155</v>
      </c>
      <c r="AN1727">
        <v>12072.175999999999</v>
      </c>
      <c r="AO1727">
        <v>12.072176000000001</v>
      </c>
      <c r="AP1727">
        <v>11.323547</v>
      </c>
      <c r="AQ1727">
        <v>5.5704473902961062</v>
      </c>
      <c r="AR1727">
        <v>1294</v>
      </c>
      <c r="AS1727">
        <v>12177.736000000001</v>
      </c>
      <c r="AT1727">
        <v>12.177735999999999</v>
      </c>
      <c r="AU1727">
        <v>11.4225609267015</v>
      </c>
      <c r="AV1727">
        <v>5.6191557914355501</v>
      </c>
      <c r="AW1727">
        <v>1</v>
      </c>
      <c r="AX1727">
        <v>1</v>
      </c>
      <c r="AY1727">
        <v>31.05</v>
      </c>
      <c r="AZ1727">
        <v>3.1050000000000001E-2</v>
      </c>
      <c r="BA1727">
        <v>8.6474999999999996E-2</v>
      </c>
      <c r="BB1727">
        <v>4.2540066118492356E-2</v>
      </c>
      <c r="BC1727">
        <v>1</v>
      </c>
      <c r="BD1727">
        <v>225</v>
      </c>
      <c r="BE1727">
        <v>0.22500000000000001</v>
      </c>
      <c r="BF1727">
        <v>0.100013</v>
      </c>
      <c r="BG1727">
        <v>4.9199880112272637E-2</v>
      </c>
      <c r="BH1727">
        <v>1298</v>
      </c>
      <c r="BI1727">
        <v>12.783286</v>
      </c>
      <c r="BJ1727">
        <v>13.677389926701501</v>
      </c>
      <c r="BK1727">
        <v>6.72838475640686</v>
      </c>
      <c r="BL1727" t="s">
        <v>577</v>
      </c>
    </row>
    <row r="1728" spans="1:64">
      <c r="A1728" t="s">
        <v>2670</v>
      </c>
      <c r="B1728" t="s">
        <v>2660</v>
      </c>
      <c r="C1728" t="s">
        <v>577</v>
      </c>
      <c r="D1728" t="s">
        <v>942</v>
      </c>
      <c r="E1728">
        <v>2024</v>
      </c>
      <c r="F1728">
        <v>37.26</v>
      </c>
      <c r="G1728">
        <v>10.99</v>
      </c>
      <c r="H1728">
        <v>28078</v>
      </c>
      <c r="I1728">
        <v>192.53360180247171</v>
      </c>
      <c r="J1728">
        <v>2</v>
      </c>
      <c r="K1728">
        <v>2</v>
      </c>
      <c r="L1728">
        <v>349.5</v>
      </c>
      <c r="M1728">
        <v>0.34950000000000003</v>
      </c>
      <c r="N1728">
        <v>2.0683410000000002</v>
      </c>
      <c r="O1728">
        <v>1.0742753372068516</v>
      </c>
      <c r="P1728">
        <v>0</v>
      </c>
      <c r="Q1728">
        <v>0</v>
      </c>
      <c r="R1728">
        <v>0</v>
      </c>
      <c r="S1728">
        <v>0</v>
      </c>
      <c r="T1728">
        <v>0</v>
      </c>
      <c r="U1728">
        <v>0</v>
      </c>
      <c r="V1728">
        <v>0</v>
      </c>
      <c r="W1728">
        <v>0</v>
      </c>
      <c r="X1728">
        <v>0</v>
      </c>
      <c r="Y1728">
        <v>0</v>
      </c>
      <c r="Z1728">
        <v>0</v>
      </c>
      <c r="AA1728">
        <v>0</v>
      </c>
      <c r="AB1728">
        <v>0</v>
      </c>
      <c r="AC1728">
        <v>0</v>
      </c>
      <c r="AD1728">
        <v>0</v>
      </c>
      <c r="AE1728">
        <v>0</v>
      </c>
      <c r="AF1728">
        <v>0</v>
      </c>
      <c r="AG1728">
        <v>0</v>
      </c>
      <c r="AH1728">
        <v>1</v>
      </c>
      <c r="AI1728">
        <v>9.6</v>
      </c>
      <c r="AJ1728">
        <v>9.5999999999999992E-3</v>
      </c>
      <c r="AK1728">
        <v>8.6586605782272008E-3</v>
      </c>
      <c r="AL1728">
        <v>4.4972204836797695E-3</v>
      </c>
      <c r="AM1728">
        <v>1410</v>
      </c>
      <c r="AN1728">
        <v>14936.784000000014</v>
      </c>
      <c r="AO1728">
        <v>14.936783999999983</v>
      </c>
      <c r="AP1728">
        <v>13.472139873572347</v>
      </c>
      <c r="AQ1728">
        <v>6.9972928088645956</v>
      </c>
      <c r="AR1728">
        <v>1756</v>
      </c>
      <c r="AS1728">
        <v>15247.36699999998</v>
      </c>
      <c r="AT1728">
        <v>15.247366999999999</v>
      </c>
      <c r="AU1728">
        <v>13.752268287985599</v>
      </c>
      <c r="AV1728">
        <v>7.1427886661023603</v>
      </c>
      <c r="AW1728">
        <v>1</v>
      </c>
      <c r="AX1728">
        <v>1</v>
      </c>
      <c r="AY1728">
        <v>31.05</v>
      </c>
      <c r="AZ1728">
        <v>3.1050000000000001E-2</v>
      </c>
      <c r="BA1728">
        <v>8.6474999999999996E-2</v>
      </c>
      <c r="BB1728">
        <v>4.4914237925449671E-2</v>
      </c>
      <c r="BC1728">
        <v>1</v>
      </c>
      <c r="BD1728">
        <v>275</v>
      </c>
      <c r="BE1728">
        <v>0.27500000000000002</v>
      </c>
      <c r="BF1728">
        <v>9.2990514829700319E-2</v>
      </c>
      <c r="BG1728">
        <v>4.8298330244246498E-2</v>
      </c>
      <c r="BH1728">
        <v>1760</v>
      </c>
      <c r="BI1728">
        <v>15.902917</v>
      </c>
      <c r="BJ1728">
        <v>16.000074802815298</v>
      </c>
      <c r="BK1728">
        <v>8.3102765714789086</v>
      </c>
      <c r="BL1728" t="s">
        <v>577</v>
      </c>
    </row>
    <row r="1729" spans="1:64">
      <c r="A1729" t="s">
        <v>2671</v>
      </c>
      <c r="B1729" t="s">
        <v>2672</v>
      </c>
      <c r="C1729" t="s">
        <v>578</v>
      </c>
      <c r="D1729" t="s">
        <v>942</v>
      </c>
      <c r="E1729">
        <v>2012</v>
      </c>
      <c r="F1729" s="23">
        <v>39.869999999999997</v>
      </c>
      <c r="G1729" s="23">
        <v>6.41</v>
      </c>
      <c r="H1729" s="22">
        <v>14764</v>
      </c>
      <c r="I1729" s="34">
        <v>127.47641899999999</v>
      </c>
      <c r="J1729" s="22">
        <v>0</v>
      </c>
      <c r="K1729" s="22" t="s">
        <v>782</v>
      </c>
      <c r="L1729" s="23">
        <v>0</v>
      </c>
      <c r="M1729" s="23">
        <v>0</v>
      </c>
      <c r="N1729" s="23">
        <v>0</v>
      </c>
      <c r="O1729" s="14">
        <v>0</v>
      </c>
      <c r="P1729" s="22">
        <v>0</v>
      </c>
      <c r="Q1729" s="22" t="s">
        <v>782</v>
      </c>
      <c r="R1729" s="23">
        <v>0</v>
      </c>
      <c r="S1729" s="23">
        <v>0</v>
      </c>
      <c r="T1729" s="23">
        <v>0</v>
      </c>
      <c r="U1729" s="14">
        <v>0</v>
      </c>
      <c r="V1729" s="22">
        <v>0</v>
      </c>
      <c r="W1729" s="22" t="s">
        <v>782</v>
      </c>
      <c r="X1729" s="23">
        <v>0</v>
      </c>
      <c r="Y1729" s="23">
        <v>0</v>
      </c>
      <c r="Z1729" s="23">
        <v>0</v>
      </c>
      <c r="AA1729" s="14">
        <v>0</v>
      </c>
      <c r="AB1729" s="22">
        <v>0</v>
      </c>
      <c r="AC1729" s="22" t="s">
        <v>782</v>
      </c>
      <c r="AD1729" s="23">
        <v>0</v>
      </c>
      <c r="AE1729" s="23">
        <v>0</v>
      </c>
      <c r="AF1729" s="23">
        <v>0</v>
      </c>
      <c r="AG1729" s="14">
        <v>0</v>
      </c>
      <c r="AH1729" s="22" t="s">
        <v>782</v>
      </c>
      <c r="AI1729" s="23" t="s">
        <v>782</v>
      </c>
      <c r="AJ1729" s="23" t="s">
        <v>782</v>
      </c>
      <c r="AK1729" s="23" t="s">
        <v>782</v>
      </c>
      <c r="AL1729" s="14" t="s">
        <v>782</v>
      </c>
      <c r="AM1729" s="22" t="s">
        <v>782</v>
      </c>
      <c r="AN1729" s="23" t="s">
        <v>782</v>
      </c>
      <c r="AO1729" s="23" t="s">
        <v>782</v>
      </c>
      <c r="AP1729" s="23" t="s">
        <v>782</v>
      </c>
      <c r="AQ1729" s="14" t="s">
        <v>782</v>
      </c>
      <c r="AR1729" s="22">
        <v>175</v>
      </c>
      <c r="AS1729" s="23">
        <v>1577.154</v>
      </c>
      <c r="AT1729" s="23">
        <v>1.5771539999999999</v>
      </c>
      <c r="AU1729" s="23">
        <v>1.2899909999999999</v>
      </c>
      <c r="AV1729" s="14">
        <v>1.0119448052584534</v>
      </c>
      <c r="AW1729" s="22">
        <v>0</v>
      </c>
      <c r="AX1729" s="22" t="s">
        <v>782</v>
      </c>
      <c r="AY1729" s="23">
        <v>0</v>
      </c>
      <c r="AZ1729" s="23">
        <v>0</v>
      </c>
      <c r="BA1729" s="23">
        <v>0</v>
      </c>
      <c r="BB1729" s="14">
        <v>0</v>
      </c>
      <c r="BC1729" s="22">
        <v>0</v>
      </c>
      <c r="BD1729" s="23">
        <v>0</v>
      </c>
      <c r="BE1729" s="23">
        <v>0</v>
      </c>
      <c r="BF1729" s="23">
        <v>0</v>
      </c>
      <c r="BG1729" s="14">
        <v>0</v>
      </c>
      <c r="BH1729" s="22">
        <v>175</v>
      </c>
      <c r="BI1729" s="23">
        <v>1.5771539999999999</v>
      </c>
      <c r="BJ1729" s="23">
        <v>1.2899909999999999</v>
      </c>
      <c r="BK1729" s="14">
        <v>1.0119448052584534</v>
      </c>
      <c r="BL1729" t="s">
        <v>578</v>
      </c>
    </row>
    <row r="1730" spans="1:64">
      <c r="A1730" t="s">
        <v>2673</v>
      </c>
      <c r="B1730" t="s">
        <v>2672</v>
      </c>
      <c r="C1730" t="s">
        <v>578</v>
      </c>
      <c r="D1730" t="s">
        <v>942</v>
      </c>
      <c r="E1730">
        <v>2015</v>
      </c>
      <c r="F1730" s="23">
        <v>39.869999999999997</v>
      </c>
      <c r="G1730" s="23">
        <v>6.51</v>
      </c>
      <c r="H1730" s="22">
        <v>15123</v>
      </c>
      <c r="I1730" s="34">
        <v>120.32506566184176</v>
      </c>
      <c r="J1730" s="13">
        <v>0</v>
      </c>
      <c r="K1730" s="13">
        <v>0</v>
      </c>
      <c r="L1730" s="19">
        <v>0</v>
      </c>
      <c r="M1730" s="35">
        <v>0</v>
      </c>
      <c r="N1730" s="19">
        <v>0</v>
      </c>
      <c r="O1730" s="17">
        <v>0</v>
      </c>
      <c r="P1730" s="36">
        <v>0</v>
      </c>
      <c r="Q1730" s="37">
        <v>0</v>
      </c>
      <c r="R1730" s="38">
        <v>0</v>
      </c>
      <c r="S1730" s="27">
        <v>0</v>
      </c>
      <c r="T1730" s="23">
        <v>0</v>
      </c>
      <c r="U1730" s="17">
        <v>0</v>
      </c>
      <c r="V1730" s="22">
        <v>0</v>
      </c>
      <c r="W1730" s="22">
        <v>0</v>
      </c>
      <c r="X1730" s="23">
        <v>0</v>
      </c>
      <c r="Y1730" s="27">
        <v>0</v>
      </c>
      <c r="Z1730" s="27">
        <v>0</v>
      </c>
      <c r="AA1730" s="14">
        <v>0</v>
      </c>
      <c r="AB1730" s="39">
        <v>1</v>
      </c>
      <c r="AC1730" s="22" t="s">
        <v>782</v>
      </c>
      <c r="AD1730" s="23">
        <v>0</v>
      </c>
      <c r="AE1730" s="23">
        <v>0</v>
      </c>
      <c r="AF1730" s="23">
        <v>0.30518537699999998</v>
      </c>
      <c r="AG1730" s="14">
        <v>0.25363408307433177</v>
      </c>
      <c r="AH1730" s="22" t="s">
        <v>782</v>
      </c>
      <c r="AI1730" s="23" t="s">
        <v>782</v>
      </c>
      <c r="AJ1730" s="23" t="s">
        <v>782</v>
      </c>
      <c r="AK1730" s="23" t="s">
        <v>782</v>
      </c>
      <c r="AL1730" s="14" t="s">
        <v>782</v>
      </c>
      <c r="AM1730" s="22" t="s">
        <v>782</v>
      </c>
      <c r="AN1730" s="23" t="s">
        <v>782</v>
      </c>
      <c r="AO1730" s="23" t="s">
        <v>782</v>
      </c>
      <c r="AP1730" s="23" t="s">
        <v>782</v>
      </c>
      <c r="AQ1730" s="14" t="s">
        <v>782</v>
      </c>
      <c r="AR1730" s="40">
        <v>221</v>
      </c>
      <c r="AS1730" s="41">
        <v>1868.0410000000006</v>
      </c>
      <c r="AT1730" s="23">
        <v>1.8680410000000007</v>
      </c>
      <c r="AU1730" s="23">
        <v>1.6591244736270605</v>
      </c>
      <c r="AV1730" s="14">
        <v>1.3788685379069878</v>
      </c>
      <c r="AW1730" s="22">
        <v>0</v>
      </c>
      <c r="AX1730" s="22" t="s">
        <v>782</v>
      </c>
      <c r="AY1730" s="23">
        <v>0</v>
      </c>
      <c r="AZ1730" s="23">
        <v>0</v>
      </c>
      <c r="BA1730" s="23">
        <v>0</v>
      </c>
      <c r="BB1730" s="14">
        <v>0</v>
      </c>
      <c r="BC1730" s="42">
        <v>0</v>
      </c>
      <c r="BD1730" s="46">
        <v>0</v>
      </c>
      <c r="BE1730" s="44">
        <v>0</v>
      </c>
      <c r="BF1730" s="23">
        <v>0</v>
      </c>
      <c r="BG1730" s="14">
        <v>0</v>
      </c>
      <c r="BH1730" s="22">
        <v>222</v>
      </c>
      <c r="BI1730" s="23">
        <v>1.8680410000000007</v>
      </c>
      <c r="BJ1730" s="23">
        <v>1.9643098506270604</v>
      </c>
      <c r="BK1730" s="14">
        <v>1.6325026209813196</v>
      </c>
      <c r="BL1730" t="s">
        <v>578</v>
      </c>
    </row>
    <row r="1731" spans="1:64">
      <c r="A1731" t="s">
        <v>2674</v>
      </c>
      <c r="B1731" t="s">
        <v>2672</v>
      </c>
      <c r="C1731" t="s">
        <v>578</v>
      </c>
      <c r="D1731" t="s">
        <v>942</v>
      </c>
      <c r="E1731">
        <v>2016</v>
      </c>
      <c r="F1731" s="23">
        <v>39.869999999999997</v>
      </c>
      <c r="G1731" s="23">
        <v>6.54</v>
      </c>
      <c r="H1731" s="22">
        <v>15140</v>
      </c>
      <c r="I1731" s="34">
        <v>128.58199561658338</v>
      </c>
      <c r="J1731" s="13">
        <v>0</v>
      </c>
      <c r="K1731" s="13">
        <v>0</v>
      </c>
      <c r="L1731" s="19">
        <v>0</v>
      </c>
      <c r="M1731" s="35">
        <v>0</v>
      </c>
      <c r="N1731" s="19">
        <v>0</v>
      </c>
      <c r="O1731" s="17">
        <v>0</v>
      </c>
      <c r="P1731" s="13">
        <v>0</v>
      </c>
      <c r="Q1731" s="13">
        <v>0</v>
      </c>
      <c r="R1731" s="19">
        <v>0</v>
      </c>
      <c r="S1731" s="27">
        <v>0</v>
      </c>
      <c r="T1731" s="19">
        <v>0</v>
      </c>
      <c r="U1731" s="17">
        <v>0</v>
      </c>
      <c r="V1731" s="13">
        <v>0</v>
      </c>
      <c r="W1731" s="13">
        <v>0</v>
      </c>
      <c r="X1731" s="19">
        <v>0</v>
      </c>
      <c r="Y1731" s="27">
        <v>0</v>
      </c>
      <c r="Z1731" s="19">
        <v>0</v>
      </c>
      <c r="AA1731" s="14">
        <v>0</v>
      </c>
      <c r="AB1731" s="13">
        <v>1</v>
      </c>
      <c r="AC1731" s="22" t="s">
        <v>782</v>
      </c>
      <c r="AD1731" s="19">
        <v>0</v>
      </c>
      <c r="AE1731" s="23">
        <v>0</v>
      </c>
      <c r="AF1731" s="19">
        <v>0.252970641</v>
      </c>
      <c r="AG1731" s="14">
        <v>0.19673877340831539</v>
      </c>
      <c r="AH1731" s="22" t="s">
        <v>782</v>
      </c>
      <c r="AI1731" s="23" t="s">
        <v>782</v>
      </c>
      <c r="AJ1731" s="23" t="s">
        <v>782</v>
      </c>
      <c r="AK1731" s="23" t="s">
        <v>782</v>
      </c>
      <c r="AL1731" s="14" t="s">
        <v>782</v>
      </c>
      <c r="AM1731" s="22" t="s">
        <v>782</v>
      </c>
      <c r="AN1731" s="23" t="s">
        <v>782</v>
      </c>
      <c r="AO1731" s="23" t="s">
        <v>782</v>
      </c>
      <c r="AP1731" s="23" t="s">
        <v>782</v>
      </c>
      <c r="AQ1731" s="14" t="s">
        <v>782</v>
      </c>
      <c r="AR1731" s="13">
        <v>240</v>
      </c>
      <c r="AS1731" s="19">
        <v>1991.2209999999995</v>
      </c>
      <c r="AT1731" s="23">
        <v>1.9912209999999995</v>
      </c>
      <c r="AU1731" s="19">
        <v>1.7682042480000011</v>
      </c>
      <c r="AV1731" s="14">
        <v>1.3751569490899653</v>
      </c>
      <c r="AW1731" s="13">
        <v>0</v>
      </c>
      <c r="AX1731" s="22" t="s">
        <v>782</v>
      </c>
      <c r="AY1731" s="19">
        <v>0</v>
      </c>
      <c r="AZ1731" s="23">
        <v>0</v>
      </c>
      <c r="BA1731" s="19">
        <v>0</v>
      </c>
      <c r="BB1731" s="14">
        <v>0</v>
      </c>
      <c r="BC1731" s="13">
        <v>0</v>
      </c>
      <c r="BD1731" s="19">
        <v>0</v>
      </c>
      <c r="BE1731" s="44">
        <v>0</v>
      </c>
      <c r="BF1731" s="19">
        <v>0</v>
      </c>
      <c r="BG1731" s="14">
        <v>0</v>
      </c>
      <c r="BH1731" s="22">
        <v>241</v>
      </c>
      <c r="BI1731" s="23">
        <v>1.9912209999999995</v>
      </c>
      <c r="BJ1731" s="23">
        <v>2.021174889000001</v>
      </c>
      <c r="BK1731" s="14">
        <v>1.5718957224982808</v>
      </c>
      <c r="BL1731" t="s">
        <v>578</v>
      </c>
    </row>
    <row r="1732" spans="1:64">
      <c r="A1732" t="s">
        <v>2675</v>
      </c>
      <c r="B1732" t="s">
        <v>2672</v>
      </c>
      <c r="C1732" t="s">
        <v>578</v>
      </c>
      <c r="D1732" t="s">
        <v>942</v>
      </c>
      <c r="E1732">
        <v>2017</v>
      </c>
      <c r="F1732" s="23">
        <v>39.869999999999997</v>
      </c>
      <c r="G1732" s="23">
        <v>6.59</v>
      </c>
      <c r="H1732" s="22">
        <v>15068</v>
      </c>
      <c r="I1732" s="34">
        <v>118.35929766938993</v>
      </c>
      <c r="J1732" s="13">
        <v>0</v>
      </c>
      <c r="K1732" s="13">
        <v>0</v>
      </c>
      <c r="L1732" s="19">
        <v>0</v>
      </c>
      <c r="M1732" s="19">
        <v>0</v>
      </c>
      <c r="N1732" s="19">
        <v>0</v>
      </c>
      <c r="O1732" s="17">
        <v>0</v>
      </c>
      <c r="P1732" s="13">
        <v>0</v>
      </c>
      <c r="Q1732" s="13">
        <v>0</v>
      </c>
      <c r="R1732" s="19">
        <v>0</v>
      </c>
      <c r="S1732" s="19">
        <v>0</v>
      </c>
      <c r="T1732" s="19">
        <v>0</v>
      </c>
      <c r="U1732" s="17">
        <v>0</v>
      </c>
      <c r="V1732" s="13">
        <v>0</v>
      </c>
      <c r="W1732" s="13">
        <v>0</v>
      </c>
      <c r="X1732" s="19">
        <v>0</v>
      </c>
      <c r="Y1732" s="19">
        <v>0</v>
      </c>
      <c r="Z1732" s="19">
        <v>0</v>
      </c>
      <c r="AA1732" s="14">
        <v>0</v>
      </c>
      <c r="AB1732" s="13">
        <v>1</v>
      </c>
      <c r="AC1732" s="22" t="s">
        <v>782</v>
      </c>
      <c r="AD1732" s="19">
        <v>0</v>
      </c>
      <c r="AE1732" s="19">
        <v>0</v>
      </c>
      <c r="AF1732" s="19">
        <v>0.26447114399999999</v>
      </c>
      <c r="AG1732" s="14">
        <v>0.22344771319845158</v>
      </c>
      <c r="AH1732" s="22" t="s">
        <v>782</v>
      </c>
      <c r="AI1732" s="23" t="s">
        <v>782</v>
      </c>
      <c r="AJ1732" s="23" t="s">
        <v>782</v>
      </c>
      <c r="AK1732" s="23" t="s">
        <v>782</v>
      </c>
      <c r="AL1732" s="14" t="s">
        <v>782</v>
      </c>
      <c r="AM1732" s="22" t="s">
        <v>782</v>
      </c>
      <c r="AN1732" s="23" t="s">
        <v>782</v>
      </c>
      <c r="AO1732" s="23" t="s">
        <v>782</v>
      </c>
      <c r="AP1732" s="23" t="s">
        <v>782</v>
      </c>
      <c r="AQ1732" s="14" t="s">
        <v>782</v>
      </c>
      <c r="AR1732" s="13">
        <v>280</v>
      </c>
      <c r="AS1732" s="19">
        <v>2314.5610000000001</v>
      </c>
      <c r="AT1732" s="19">
        <v>2.3145610000000003</v>
      </c>
      <c r="AU1732" s="19">
        <v>2.0553301680000016</v>
      </c>
      <c r="AV1732" s="14">
        <v>1.7365177121455249</v>
      </c>
      <c r="AW1732" s="13">
        <v>0</v>
      </c>
      <c r="AX1732" s="22" t="s">
        <v>782</v>
      </c>
      <c r="AY1732" s="19">
        <v>0</v>
      </c>
      <c r="AZ1732" s="19">
        <v>0</v>
      </c>
      <c r="BA1732" s="19">
        <v>0</v>
      </c>
      <c r="BB1732" s="14">
        <v>0</v>
      </c>
      <c r="BC1732" s="13">
        <v>0</v>
      </c>
      <c r="BD1732" s="19">
        <v>0</v>
      </c>
      <c r="BE1732" s="19">
        <v>0</v>
      </c>
      <c r="BF1732" s="19">
        <v>0</v>
      </c>
      <c r="BG1732" s="14">
        <v>0</v>
      </c>
      <c r="BH1732" s="22">
        <v>281</v>
      </c>
      <c r="BI1732" s="23">
        <v>2.3145610000000003</v>
      </c>
      <c r="BJ1732" s="23">
        <v>2.3198013120000014</v>
      </c>
      <c r="BK1732" s="14">
        <v>1.9599654253439764</v>
      </c>
      <c r="BL1732" t="s">
        <v>578</v>
      </c>
    </row>
    <row r="1733" spans="1:64">
      <c r="A1733" t="s">
        <v>2676</v>
      </c>
      <c r="B1733" t="s">
        <v>2672</v>
      </c>
      <c r="C1733" t="s">
        <v>578</v>
      </c>
      <c r="D1733" t="s">
        <v>942</v>
      </c>
      <c r="E1733">
        <v>2018</v>
      </c>
      <c r="F1733" s="23">
        <v>39.869999999999997</v>
      </c>
      <c r="G1733" s="23">
        <v>6.63</v>
      </c>
      <c r="H1733" s="22">
        <v>15020</v>
      </c>
      <c r="I1733" s="34">
        <v>118.36770984406438</v>
      </c>
      <c r="J1733" s="13">
        <v>0</v>
      </c>
      <c r="K1733" s="13">
        <v>0</v>
      </c>
      <c r="L1733" s="19">
        <v>0</v>
      </c>
      <c r="M1733" s="19">
        <v>0</v>
      </c>
      <c r="N1733" s="19">
        <v>0</v>
      </c>
      <c r="O1733" s="17">
        <v>0</v>
      </c>
      <c r="P1733" s="13">
        <v>0</v>
      </c>
      <c r="Q1733" s="13">
        <v>0</v>
      </c>
      <c r="R1733" s="19">
        <v>0</v>
      </c>
      <c r="S1733" s="19">
        <v>0</v>
      </c>
      <c r="T1733" s="19">
        <v>0</v>
      </c>
      <c r="U1733" s="17">
        <v>0</v>
      </c>
      <c r="V1733" s="13">
        <v>0</v>
      </c>
      <c r="W1733" s="13">
        <v>0</v>
      </c>
      <c r="X1733" s="19">
        <v>0</v>
      </c>
      <c r="Y1733" s="19">
        <v>0</v>
      </c>
      <c r="Z1733" s="19">
        <v>0</v>
      </c>
      <c r="AA1733" s="14">
        <v>0</v>
      </c>
      <c r="AB1733" s="13">
        <v>1</v>
      </c>
      <c r="AC1733" s="22" t="s">
        <v>782</v>
      </c>
      <c r="AD1733" s="19">
        <v>0</v>
      </c>
      <c r="AE1733" s="19">
        <v>0</v>
      </c>
      <c r="AF1733" s="19">
        <v>0.26446534799999999</v>
      </c>
      <c r="AG1733" s="14">
        <v>0.22342693657620155</v>
      </c>
      <c r="AH1733" s="22" t="s">
        <v>782</v>
      </c>
      <c r="AI1733" s="23" t="s">
        <v>782</v>
      </c>
      <c r="AJ1733" s="23" t="s">
        <v>782</v>
      </c>
      <c r="AK1733" s="23" t="s">
        <v>782</v>
      </c>
      <c r="AL1733" s="14" t="s">
        <v>782</v>
      </c>
      <c r="AM1733" s="22" t="s">
        <v>782</v>
      </c>
      <c r="AN1733" s="23" t="s">
        <v>782</v>
      </c>
      <c r="AO1733" s="23" t="s">
        <v>782</v>
      </c>
      <c r="AP1733" s="23" t="s">
        <v>782</v>
      </c>
      <c r="AQ1733" s="14" t="s">
        <v>782</v>
      </c>
      <c r="AR1733" s="13">
        <v>280</v>
      </c>
      <c r="AS1733" s="19">
        <v>2271.5460000000003</v>
      </c>
      <c r="AT1733" s="19">
        <v>2.2715460000000012</v>
      </c>
      <c r="AU1733" s="19">
        <v>2.0171328480000019</v>
      </c>
      <c r="AV1733" s="14">
        <v>1.7041242503190599</v>
      </c>
      <c r="AW1733" s="13">
        <v>0</v>
      </c>
      <c r="AX1733" s="22" t="s">
        <v>782</v>
      </c>
      <c r="AY1733" s="19">
        <v>0</v>
      </c>
      <c r="AZ1733" s="19">
        <v>0</v>
      </c>
      <c r="BA1733" s="19">
        <v>0</v>
      </c>
      <c r="BB1733" s="14">
        <v>0</v>
      </c>
      <c r="BC1733" s="13">
        <v>0</v>
      </c>
      <c r="BD1733" s="19">
        <v>0</v>
      </c>
      <c r="BE1733" s="19">
        <v>0</v>
      </c>
      <c r="BF1733" s="19">
        <v>0</v>
      </c>
      <c r="BG1733" s="14">
        <v>0</v>
      </c>
      <c r="BH1733" s="22">
        <v>281</v>
      </c>
      <c r="BI1733" s="23">
        <v>2.2715460000000012</v>
      </c>
      <c r="BJ1733" s="23">
        <v>2.2815981960000018</v>
      </c>
      <c r="BK1733" s="14">
        <v>1.9275511868952615</v>
      </c>
      <c r="BL1733" t="s">
        <v>578</v>
      </c>
    </row>
    <row r="1734" spans="1:64">
      <c r="A1734" t="s">
        <v>2677</v>
      </c>
      <c r="B1734" t="s">
        <v>2672</v>
      </c>
      <c r="C1734" t="s">
        <v>578</v>
      </c>
      <c r="D1734" t="s">
        <v>942</v>
      </c>
      <c r="E1734">
        <v>2019</v>
      </c>
      <c r="F1734" s="23">
        <v>39.869999999999997</v>
      </c>
      <c r="G1734" s="23">
        <v>6.79</v>
      </c>
      <c r="H1734" s="22">
        <v>14967</v>
      </c>
      <c r="I1734" s="34">
        <v>120.44376483990013</v>
      </c>
      <c r="J1734" s="22">
        <v>0</v>
      </c>
      <c r="K1734" s="22">
        <v>0</v>
      </c>
      <c r="L1734" s="23">
        <v>0</v>
      </c>
      <c r="M1734" s="23">
        <v>0</v>
      </c>
      <c r="N1734" s="23">
        <v>0</v>
      </c>
      <c r="O1734" s="14">
        <v>0</v>
      </c>
      <c r="P1734" s="22">
        <v>0</v>
      </c>
      <c r="Q1734" s="22">
        <v>0</v>
      </c>
      <c r="R1734" s="23">
        <v>0</v>
      </c>
      <c r="S1734" s="23">
        <v>0</v>
      </c>
      <c r="T1734" s="23">
        <v>0</v>
      </c>
      <c r="U1734" s="14">
        <v>0</v>
      </c>
      <c r="V1734" s="22">
        <v>0</v>
      </c>
      <c r="W1734" s="22">
        <v>0</v>
      </c>
      <c r="X1734" s="23">
        <v>0</v>
      </c>
      <c r="Y1734" s="23">
        <v>0</v>
      </c>
      <c r="Z1734" s="23">
        <v>0</v>
      </c>
      <c r="AA1734" s="14">
        <v>0</v>
      </c>
      <c r="AB1734" s="22">
        <v>1</v>
      </c>
      <c r="AC1734" s="22">
        <v>1</v>
      </c>
      <c r="AD1734" s="23">
        <v>187.94224892703861</v>
      </c>
      <c r="AE1734" s="23">
        <v>0.18794224892703862</v>
      </c>
      <c r="AF1734" s="23">
        <v>0.26274326399999998</v>
      </c>
      <c r="AG1734" s="14">
        <v>0.21814600726675343</v>
      </c>
      <c r="AH1734" s="22">
        <v>0</v>
      </c>
      <c r="AI1734" s="23">
        <v>0</v>
      </c>
      <c r="AJ1734" s="23">
        <v>0</v>
      </c>
      <c r="AK1734" s="23">
        <v>0</v>
      </c>
      <c r="AL1734" s="14">
        <v>0</v>
      </c>
      <c r="AM1734" s="22">
        <v>318</v>
      </c>
      <c r="AN1734" s="23">
        <v>2755.8860000000027</v>
      </c>
      <c r="AO1734" s="23">
        <v>2.7558860000000034</v>
      </c>
      <c r="AP1734" s="23">
        <v>2.4472267680000037</v>
      </c>
      <c r="AQ1734" s="14">
        <v>2.0318418070482767</v>
      </c>
      <c r="AR1734" s="22">
        <v>318</v>
      </c>
      <c r="AS1734" s="23">
        <v>2755.8860000000027</v>
      </c>
      <c r="AT1734" s="23">
        <v>2.7558860000000034</v>
      </c>
      <c r="AU1734" s="23">
        <v>2.4472267680000037</v>
      </c>
      <c r="AV1734" s="14">
        <v>2.0318418070482767</v>
      </c>
      <c r="AW1734" s="22">
        <v>0</v>
      </c>
      <c r="AX1734" s="22" t="s">
        <v>782</v>
      </c>
      <c r="AY1734" s="23">
        <v>0</v>
      </c>
      <c r="AZ1734" s="23">
        <v>0</v>
      </c>
      <c r="BA1734" s="23">
        <v>0</v>
      </c>
      <c r="BB1734" s="14">
        <v>0</v>
      </c>
      <c r="BC1734" s="22">
        <v>0</v>
      </c>
      <c r="BD1734" s="23">
        <v>0</v>
      </c>
      <c r="BE1734" s="23">
        <v>0</v>
      </c>
      <c r="BF1734" s="23">
        <v>0</v>
      </c>
      <c r="BG1734" s="14">
        <v>0</v>
      </c>
      <c r="BH1734" s="22">
        <v>319</v>
      </c>
      <c r="BI1734" s="23">
        <v>2.943828248927042</v>
      </c>
      <c r="BJ1734" s="23">
        <v>2.7099700320000037</v>
      </c>
      <c r="BK1734" s="14">
        <v>2.24998781431503</v>
      </c>
      <c r="BL1734" t="s">
        <v>578</v>
      </c>
    </row>
    <row r="1735" spans="1:64">
      <c r="A1735" t="s">
        <v>2678</v>
      </c>
      <c r="B1735" t="s">
        <v>2672</v>
      </c>
      <c r="C1735" t="s">
        <v>578</v>
      </c>
      <c r="D1735" t="s">
        <v>942</v>
      </c>
      <c r="E1735">
        <v>2020</v>
      </c>
      <c r="F1735" s="23">
        <v>39.869999999999997</v>
      </c>
      <c r="G1735" s="23">
        <v>6.93</v>
      </c>
      <c r="H1735" s="22">
        <v>15031</v>
      </c>
      <c r="I1735" s="34">
        <v>120.51799297824438</v>
      </c>
      <c r="J1735" s="22">
        <v>0</v>
      </c>
      <c r="K1735" s="22">
        <v>0</v>
      </c>
      <c r="L1735" s="23">
        <v>0</v>
      </c>
      <c r="M1735" s="23">
        <v>0</v>
      </c>
      <c r="N1735" s="23">
        <v>0</v>
      </c>
      <c r="O1735" s="14">
        <v>0</v>
      </c>
      <c r="P1735" s="22">
        <v>0</v>
      </c>
      <c r="Q1735" s="22">
        <v>0</v>
      </c>
      <c r="R1735" s="23">
        <v>0</v>
      </c>
      <c r="S1735" s="23">
        <v>0</v>
      </c>
      <c r="T1735" s="23">
        <v>0</v>
      </c>
      <c r="U1735" s="14">
        <v>0</v>
      </c>
      <c r="V1735" s="22">
        <v>0</v>
      </c>
      <c r="W1735" s="22">
        <v>0</v>
      </c>
      <c r="X1735" s="23">
        <v>0</v>
      </c>
      <c r="Y1735" s="23">
        <v>0</v>
      </c>
      <c r="Z1735" s="23">
        <v>0</v>
      </c>
      <c r="AA1735" s="14">
        <v>0</v>
      </c>
      <c r="AB1735" s="22">
        <v>1</v>
      </c>
      <c r="AC1735" s="22">
        <v>1</v>
      </c>
      <c r="AD1735" s="23">
        <v>166.38556866952791</v>
      </c>
      <c r="AE1735" s="23">
        <v>0.16638556866952792</v>
      </c>
      <c r="AF1735" s="23">
        <v>0.232607025</v>
      </c>
      <c r="AG1735" s="14">
        <v>0.19300605598534126</v>
      </c>
      <c r="AH1735" s="22">
        <v>0</v>
      </c>
      <c r="AI1735" s="23">
        <v>0</v>
      </c>
      <c r="AJ1735" s="23">
        <v>0</v>
      </c>
      <c r="AK1735" s="23">
        <v>0</v>
      </c>
      <c r="AL1735" s="14">
        <v>0</v>
      </c>
      <c r="AM1735" s="22">
        <v>406</v>
      </c>
      <c r="AN1735" s="23">
        <v>3494.7510000000038</v>
      </c>
      <c r="AO1735" s="23">
        <v>3.4947510000000062</v>
      </c>
      <c r="AP1735" s="23">
        <v>3.103338888000005</v>
      </c>
      <c r="AQ1735" s="14">
        <v>2.5750004719711956</v>
      </c>
      <c r="AR1735" s="22">
        <v>406</v>
      </c>
      <c r="AS1735" s="23">
        <v>3494.7510000000038</v>
      </c>
      <c r="AT1735" s="23">
        <v>3.4947510000000062</v>
      </c>
      <c r="AU1735" s="23">
        <v>3.103338888000005</v>
      </c>
      <c r="AV1735" s="14">
        <v>2.5750004719711956</v>
      </c>
      <c r="AW1735" s="22">
        <v>0</v>
      </c>
      <c r="AX1735" s="22">
        <v>0</v>
      </c>
      <c r="AY1735" s="23">
        <v>0</v>
      </c>
      <c r="AZ1735" s="23">
        <v>0</v>
      </c>
      <c r="BA1735" s="23">
        <v>0</v>
      </c>
      <c r="BB1735" s="14">
        <v>0</v>
      </c>
      <c r="BC1735" s="22">
        <v>0</v>
      </c>
      <c r="BD1735" s="23">
        <v>0</v>
      </c>
      <c r="BE1735" s="23">
        <v>0</v>
      </c>
      <c r="BF1735" s="23">
        <v>0</v>
      </c>
      <c r="BG1735" s="14">
        <v>0</v>
      </c>
      <c r="BH1735" s="22">
        <v>407</v>
      </c>
      <c r="BI1735" s="23">
        <v>3.6611365686695341</v>
      </c>
      <c r="BJ1735" s="23">
        <v>3.3359459130000051</v>
      </c>
      <c r="BK1735" s="14">
        <v>2.7680065279565369</v>
      </c>
      <c r="BL1735" t="s">
        <v>578</v>
      </c>
    </row>
    <row r="1736" spans="1:64">
      <c r="A1736" t="s">
        <v>2679</v>
      </c>
      <c r="B1736" t="s">
        <v>2672</v>
      </c>
      <c r="C1736" t="s">
        <v>578</v>
      </c>
      <c r="D1736" t="s">
        <v>942</v>
      </c>
      <c r="E1736">
        <v>2021</v>
      </c>
      <c r="F1736" s="23">
        <v>39.869999999999997</v>
      </c>
      <c r="G1736" s="23">
        <v>7.05</v>
      </c>
      <c r="H1736" s="22">
        <v>15063</v>
      </c>
      <c r="I1736" s="34">
        <v>112.7</v>
      </c>
      <c r="J1736" s="22">
        <v>0</v>
      </c>
      <c r="K1736" s="22">
        <v>0</v>
      </c>
      <c r="L1736" s="23">
        <v>0</v>
      </c>
      <c r="M1736" s="23">
        <v>0</v>
      </c>
      <c r="N1736" s="23">
        <v>0</v>
      </c>
      <c r="O1736" s="14">
        <v>0</v>
      </c>
      <c r="P1736" s="22">
        <v>0</v>
      </c>
      <c r="Q1736" s="22">
        <v>0</v>
      </c>
      <c r="R1736" s="23">
        <v>0</v>
      </c>
      <c r="S1736" s="23">
        <v>0</v>
      </c>
      <c r="T1736" s="23">
        <v>0</v>
      </c>
      <c r="U1736" s="14">
        <v>0</v>
      </c>
      <c r="V1736" s="22">
        <v>0</v>
      </c>
      <c r="W1736" s="22">
        <v>0</v>
      </c>
      <c r="X1736" s="23">
        <v>0</v>
      </c>
      <c r="Y1736" s="23">
        <v>0</v>
      </c>
      <c r="Z1736" s="23">
        <v>0</v>
      </c>
      <c r="AA1736" s="14">
        <v>0</v>
      </c>
      <c r="AB1736" s="22">
        <v>1</v>
      </c>
      <c r="AC1736" s="22">
        <v>1</v>
      </c>
      <c r="AD1736" s="23">
        <v>37</v>
      </c>
      <c r="AE1736" s="23">
        <v>3.6999999999999998E-2</v>
      </c>
      <c r="AF1736" s="23">
        <v>0.23210371799999999</v>
      </c>
      <c r="AG1736" s="14">
        <v>0.21</v>
      </c>
      <c r="AH1736" s="22">
        <v>0</v>
      </c>
      <c r="AI1736" s="23">
        <v>0</v>
      </c>
      <c r="AJ1736" s="23">
        <v>0</v>
      </c>
      <c r="AK1736" s="23">
        <v>0</v>
      </c>
      <c r="AL1736" s="14">
        <v>0</v>
      </c>
      <c r="AM1736" s="22">
        <v>514</v>
      </c>
      <c r="AN1736" s="23">
        <v>4465.6210000000001</v>
      </c>
      <c r="AO1736" s="23">
        <v>4.4656209999999996</v>
      </c>
      <c r="AP1736" s="23">
        <v>3.995939989</v>
      </c>
      <c r="AQ1736" s="14">
        <v>3.55</v>
      </c>
      <c r="AR1736" s="22">
        <v>514</v>
      </c>
      <c r="AS1736" s="23">
        <v>4465.6210000000001</v>
      </c>
      <c r="AT1736" s="23">
        <v>4.4656209999999996</v>
      </c>
      <c r="AU1736" s="23">
        <v>3.995939989</v>
      </c>
      <c r="AV1736" s="14">
        <v>3.55</v>
      </c>
      <c r="AW1736" s="22">
        <v>0</v>
      </c>
      <c r="AX1736" s="22">
        <v>0</v>
      </c>
      <c r="AY1736" s="23">
        <v>0</v>
      </c>
      <c r="AZ1736" s="23">
        <v>0</v>
      </c>
      <c r="BA1736" s="23">
        <v>0</v>
      </c>
      <c r="BB1736" s="14">
        <v>0</v>
      </c>
      <c r="BC1736" s="22">
        <v>0</v>
      </c>
      <c r="BD1736" s="23">
        <v>0</v>
      </c>
      <c r="BE1736" s="23">
        <v>0</v>
      </c>
      <c r="BF1736" s="23">
        <v>0</v>
      </c>
      <c r="BG1736" s="14">
        <v>0</v>
      </c>
      <c r="BH1736" s="22">
        <v>515</v>
      </c>
      <c r="BI1736" s="23">
        <v>4.5</v>
      </c>
      <c r="BJ1736" s="23">
        <v>4.2300000000000004</v>
      </c>
      <c r="BK1736" s="14">
        <v>3.75</v>
      </c>
      <c r="BL1736" t="s">
        <v>578</v>
      </c>
    </row>
    <row r="1737" spans="1:64">
      <c r="A1737" t="s">
        <v>2680</v>
      </c>
      <c r="B1737" t="s">
        <v>2672</v>
      </c>
      <c r="C1737" t="s">
        <v>578</v>
      </c>
      <c r="D1737" s="111" t="s">
        <v>942</v>
      </c>
      <c r="E1737" s="110">
        <v>2022</v>
      </c>
      <c r="F1737" s="23"/>
      <c r="G1737" s="23"/>
      <c r="H1737" s="22">
        <v>15324</v>
      </c>
      <c r="I1737" s="34">
        <v>111.06127493392731</v>
      </c>
      <c r="J1737" s="22">
        <v>0</v>
      </c>
      <c r="K1737" s="22">
        <v>0</v>
      </c>
      <c r="L1737" s="23">
        <v>0</v>
      </c>
      <c r="M1737" s="23">
        <v>0</v>
      </c>
      <c r="N1737" s="23">
        <v>0</v>
      </c>
      <c r="O1737" s="14">
        <v>0</v>
      </c>
      <c r="P1737" s="22">
        <v>0</v>
      </c>
      <c r="Q1737" s="22">
        <v>0</v>
      </c>
      <c r="R1737" s="23">
        <v>0</v>
      </c>
      <c r="S1737" s="23">
        <v>0</v>
      </c>
      <c r="T1737" s="23">
        <v>0</v>
      </c>
      <c r="U1737" s="14">
        <v>0</v>
      </c>
      <c r="V1737" s="22">
        <v>0</v>
      </c>
      <c r="W1737" s="22">
        <v>0</v>
      </c>
      <c r="X1737" s="23">
        <v>0</v>
      </c>
      <c r="Y1737" s="23">
        <v>0</v>
      </c>
      <c r="Z1737" s="23">
        <v>0</v>
      </c>
      <c r="AA1737" s="14">
        <v>0</v>
      </c>
      <c r="AB1737" s="22">
        <v>1</v>
      </c>
      <c r="AC1737" s="22">
        <v>1</v>
      </c>
      <c r="AD1737" s="23">
        <v>37</v>
      </c>
      <c r="AE1737" s="23">
        <v>3.6999999999999998E-2</v>
      </c>
      <c r="AF1737" s="23">
        <v>0.21866392800000001</v>
      </c>
      <c r="AG1737" s="14">
        <v>0.19688584354005281</v>
      </c>
      <c r="AH1737" s="22">
        <v>0</v>
      </c>
      <c r="AI1737" s="23">
        <v>0</v>
      </c>
      <c r="AJ1737" s="23">
        <v>0</v>
      </c>
      <c r="AK1737" s="23">
        <v>0</v>
      </c>
      <c r="AL1737" s="14">
        <v>0</v>
      </c>
      <c r="AM1737" s="22">
        <v>671</v>
      </c>
      <c r="AN1737" s="23">
        <v>5892.9760000000006</v>
      </c>
      <c r="AO1737" s="23">
        <v>5.8929760000000098</v>
      </c>
      <c r="AP1737" s="23">
        <v>6.0365519855014274</v>
      </c>
      <c r="AQ1737" s="14">
        <v>5.4353346736679358</v>
      </c>
      <c r="AR1737" s="22">
        <v>671</v>
      </c>
      <c r="AS1737" s="23">
        <v>5892.9759999999997</v>
      </c>
      <c r="AT1737" s="23">
        <v>5.8929760000000098</v>
      </c>
      <c r="AU1737" s="23">
        <v>6.03655198550143</v>
      </c>
      <c r="AV1737" s="14">
        <v>5.4353346736679384</v>
      </c>
      <c r="AW1737" s="22">
        <v>0</v>
      </c>
      <c r="AX1737" s="22">
        <v>0</v>
      </c>
      <c r="AY1737" s="23">
        <v>0</v>
      </c>
      <c r="AZ1737" s="23">
        <v>0</v>
      </c>
      <c r="BA1737" s="23">
        <v>0</v>
      </c>
      <c r="BB1737" s="14">
        <v>0</v>
      </c>
      <c r="BC1737" s="22">
        <v>0</v>
      </c>
      <c r="BD1737" s="23">
        <v>0</v>
      </c>
      <c r="BE1737" s="23">
        <v>0</v>
      </c>
      <c r="BF1737" s="23">
        <v>0</v>
      </c>
      <c r="BG1737" s="14">
        <v>0</v>
      </c>
      <c r="BH1737" s="22">
        <v>672</v>
      </c>
      <c r="BI1737" s="23">
        <v>5.9299760000000097</v>
      </c>
      <c r="BJ1737" s="23">
        <v>6.2552159135014298</v>
      </c>
      <c r="BK1737" s="14">
        <v>5.6322205172079913</v>
      </c>
      <c r="BL1737" t="s">
        <v>578</v>
      </c>
    </row>
    <row r="1738" spans="1:64">
      <c r="A1738" t="s">
        <v>2681</v>
      </c>
      <c r="B1738" t="s">
        <v>2672</v>
      </c>
      <c r="C1738" t="s">
        <v>578</v>
      </c>
      <c r="D1738" t="s">
        <v>942</v>
      </c>
      <c r="E1738">
        <v>2023</v>
      </c>
      <c r="F1738">
        <v>39.869999999999997</v>
      </c>
      <c r="G1738">
        <v>7.11</v>
      </c>
      <c r="H1738">
        <v>15779</v>
      </c>
      <c r="I1738">
        <v>111.06127493392731</v>
      </c>
      <c r="J1738">
        <v>0</v>
      </c>
      <c r="K1738">
        <v>0</v>
      </c>
      <c r="L1738">
        <v>0</v>
      </c>
      <c r="M1738">
        <v>0</v>
      </c>
      <c r="N1738">
        <v>0</v>
      </c>
      <c r="O1738">
        <v>0</v>
      </c>
      <c r="P1738">
        <v>0</v>
      </c>
      <c r="Q1738">
        <v>0</v>
      </c>
      <c r="R1738">
        <v>0</v>
      </c>
      <c r="S1738">
        <v>0</v>
      </c>
      <c r="T1738">
        <v>0</v>
      </c>
      <c r="U1738">
        <v>0</v>
      </c>
      <c r="V1738">
        <v>0</v>
      </c>
      <c r="W1738">
        <v>0</v>
      </c>
      <c r="X1738">
        <v>0</v>
      </c>
      <c r="Y1738">
        <v>0</v>
      </c>
      <c r="Z1738">
        <v>0</v>
      </c>
      <c r="AA1738">
        <v>0</v>
      </c>
      <c r="AB1738">
        <v>1</v>
      </c>
      <c r="AC1738">
        <v>1</v>
      </c>
      <c r="AD1738">
        <v>37</v>
      </c>
      <c r="AE1738">
        <v>3.6999999999999998E-2</v>
      </c>
      <c r="AF1738">
        <v>0.28793099999999999</v>
      </c>
      <c r="AG1738">
        <v>0.25925418213620927</v>
      </c>
      <c r="AL1738">
        <v>0</v>
      </c>
      <c r="AM1738">
        <v>981</v>
      </c>
      <c r="AN1738">
        <v>9098.9459999999999</v>
      </c>
      <c r="AO1738">
        <v>9.0989459999999998</v>
      </c>
      <c r="AP1738">
        <v>8.5346949999999993</v>
      </c>
      <c r="AQ1738">
        <v>7.6846722722006113</v>
      </c>
      <c r="AR1738">
        <v>1033</v>
      </c>
      <c r="AS1738">
        <v>9136.7460000000101</v>
      </c>
      <c r="AT1738">
        <v>9.1367460000000005</v>
      </c>
      <c r="AU1738">
        <v>8.5701511230655303</v>
      </c>
      <c r="AV1738">
        <v>7.7165971020628872</v>
      </c>
      <c r="AW1738">
        <v>0</v>
      </c>
      <c r="AX1738">
        <v>0</v>
      </c>
      <c r="AY1738">
        <v>0</v>
      </c>
      <c r="AZ1738">
        <v>0</v>
      </c>
      <c r="BA1738">
        <v>0</v>
      </c>
      <c r="BB1738">
        <v>0</v>
      </c>
      <c r="BC1738">
        <v>0</v>
      </c>
      <c r="BD1738">
        <v>0</v>
      </c>
      <c r="BE1738">
        <v>0</v>
      </c>
      <c r="BF1738">
        <v>0</v>
      </c>
      <c r="BG1738">
        <v>0</v>
      </c>
      <c r="BH1738">
        <v>1034</v>
      </c>
      <c r="BI1738">
        <v>9.1737460000000013</v>
      </c>
      <c r="BJ1738">
        <v>8.8580821230655307</v>
      </c>
      <c r="BK1738">
        <v>7.9758512841990976</v>
      </c>
      <c r="BL1738" t="s">
        <v>578</v>
      </c>
    </row>
    <row r="1739" spans="1:64">
      <c r="A1739" t="s">
        <v>2682</v>
      </c>
      <c r="B1739" t="s">
        <v>2672</v>
      </c>
      <c r="C1739" t="s">
        <v>578</v>
      </c>
      <c r="D1739" t="s">
        <v>942</v>
      </c>
      <c r="E1739">
        <v>2024</v>
      </c>
      <c r="F1739">
        <v>39.869999999999997</v>
      </c>
      <c r="G1739">
        <v>7.11</v>
      </c>
      <c r="H1739">
        <v>15782</v>
      </c>
      <c r="I1739">
        <v>108.2187229733816</v>
      </c>
      <c r="J1739">
        <v>0</v>
      </c>
      <c r="K1739">
        <v>0</v>
      </c>
      <c r="L1739">
        <v>0</v>
      </c>
      <c r="M1739">
        <v>0</v>
      </c>
      <c r="N1739">
        <v>0</v>
      </c>
      <c r="O1739">
        <v>0</v>
      </c>
      <c r="P1739">
        <v>0</v>
      </c>
      <c r="Q1739">
        <v>0</v>
      </c>
      <c r="R1739">
        <v>0</v>
      </c>
      <c r="S1739">
        <v>0</v>
      </c>
      <c r="T1739">
        <v>0</v>
      </c>
      <c r="U1739">
        <v>0</v>
      </c>
      <c r="V1739">
        <v>0</v>
      </c>
      <c r="W1739">
        <v>0</v>
      </c>
      <c r="X1739">
        <v>0</v>
      </c>
      <c r="Y1739">
        <v>0</v>
      </c>
      <c r="Z1739">
        <v>0</v>
      </c>
      <c r="AA1739">
        <v>0</v>
      </c>
      <c r="AB1739">
        <v>1</v>
      </c>
      <c r="AC1739">
        <v>1</v>
      </c>
      <c r="AD1739">
        <v>37</v>
      </c>
      <c r="AE1739">
        <v>3.6999999999999998E-2</v>
      </c>
      <c r="AF1739">
        <v>0.24825422999999999</v>
      </c>
      <c r="AG1739">
        <v>0.22940044308327562</v>
      </c>
      <c r="AH1739">
        <v>0</v>
      </c>
      <c r="AI1739">
        <v>0</v>
      </c>
      <c r="AJ1739">
        <v>0</v>
      </c>
      <c r="AK1739">
        <v>0</v>
      </c>
      <c r="AL1739">
        <v>0</v>
      </c>
      <c r="AM1739">
        <v>1148</v>
      </c>
      <c r="AN1739">
        <v>10982.685999999978</v>
      </c>
      <c r="AO1739">
        <v>10.982686000000021</v>
      </c>
      <c r="AP1739">
        <v>9.9057656574216395</v>
      </c>
      <c r="AQ1739">
        <v>9.1534675195327768</v>
      </c>
      <c r="AR1739">
        <v>1338</v>
      </c>
      <c r="AS1739">
        <v>11161.100999999948</v>
      </c>
      <c r="AT1739">
        <v>11.161101000000039</v>
      </c>
      <c r="AU1739">
        <v>10.066685962324163</v>
      </c>
      <c r="AV1739">
        <v>9.3021666544709181</v>
      </c>
      <c r="AW1739">
        <v>0</v>
      </c>
      <c r="AX1739">
        <v>0</v>
      </c>
      <c r="AY1739">
        <v>0</v>
      </c>
      <c r="AZ1739">
        <v>0</v>
      </c>
      <c r="BA1739">
        <v>0</v>
      </c>
      <c r="BB1739">
        <v>0</v>
      </c>
      <c r="BC1739">
        <v>0</v>
      </c>
      <c r="BD1739">
        <v>0</v>
      </c>
      <c r="BE1739">
        <v>0</v>
      </c>
      <c r="BF1739">
        <v>0</v>
      </c>
      <c r="BG1739">
        <v>0</v>
      </c>
      <c r="BH1739">
        <v>1339</v>
      </c>
      <c r="BI1739">
        <v>11.19810100000004</v>
      </c>
      <c r="BJ1739">
        <v>10.314940192324164</v>
      </c>
      <c r="BK1739">
        <v>9.5315670975541948</v>
      </c>
      <c r="BL1739" t="s">
        <v>578</v>
      </c>
    </row>
    <row r="1740" spans="1:64">
      <c r="A1740" t="s">
        <v>2683</v>
      </c>
      <c r="B1740" t="s">
        <v>2684</v>
      </c>
      <c r="C1740" t="s">
        <v>579</v>
      </c>
      <c r="D1740" t="s">
        <v>942</v>
      </c>
      <c r="E1740">
        <v>2012</v>
      </c>
      <c r="F1740" s="23">
        <v>68.88</v>
      </c>
      <c r="G1740" s="23">
        <v>14.5</v>
      </c>
      <c r="H1740" s="22">
        <v>26809</v>
      </c>
      <c r="I1740" s="34">
        <v>217.32939199999998</v>
      </c>
      <c r="J1740" s="22">
        <v>3</v>
      </c>
      <c r="K1740" s="22" t="s">
        <v>782</v>
      </c>
      <c r="L1740" s="23">
        <v>750</v>
      </c>
      <c r="M1740" s="23">
        <v>0.75</v>
      </c>
      <c r="N1740" s="23">
        <v>3.8954149999999998</v>
      </c>
      <c r="O1740" s="14">
        <v>1.7924013701745414</v>
      </c>
      <c r="P1740" s="22">
        <v>0</v>
      </c>
      <c r="Q1740" s="22" t="s">
        <v>782</v>
      </c>
      <c r="R1740" s="23">
        <v>0</v>
      </c>
      <c r="S1740" s="23">
        <v>0</v>
      </c>
      <c r="T1740" s="23">
        <v>0</v>
      </c>
      <c r="U1740" s="14">
        <v>0</v>
      </c>
      <c r="V1740" s="22">
        <v>0</v>
      </c>
      <c r="W1740" s="22" t="s">
        <v>782</v>
      </c>
      <c r="X1740" s="23">
        <v>0</v>
      </c>
      <c r="Y1740" s="23">
        <v>0</v>
      </c>
      <c r="Z1740" s="23">
        <v>0</v>
      </c>
      <c r="AA1740" s="14">
        <v>0</v>
      </c>
      <c r="AB1740" s="22">
        <v>0</v>
      </c>
      <c r="AC1740" s="22" t="s">
        <v>782</v>
      </c>
      <c r="AD1740" s="23">
        <v>0</v>
      </c>
      <c r="AE1740" s="23">
        <v>0</v>
      </c>
      <c r="AF1740" s="23">
        <v>0</v>
      </c>
      <c r="AG1740" s="14">
        <v>0</v>
      </c>
      <c r="AH1740" s="22" t="s">
        <v>782</v>
      </c>
      <c r="AI1740" s="23" t="s">
        <v>782</v>
      </c>
      <c r="AJ1740" s="23" t="s">
        <v>782</v>
      </c>
      <c r="AK1740" s="23" t="s">
        <v>782</v>
      </c>
      <c r="AL1740" s="14" t="s">
        <v>782</v>
      </c>
      <c r="AM1740" s="22" t="s">
        <v>782</v>
      </c>
      <c r="AN1740" s="23" t="s">
        <v>782</v>
      </c>
      <c r="AO1740" s="23" t="s">
        <v>782</v>
      </c>
      <c r="AP1740" s="23" t="s">
        <v>782</v>
      </c>
      <c r="AQ1740" s="14" t="s">
        <v>782</v>
      </c>
      <c r="AR1740" s="22">
        <v>302</v>
      </c>
      <c r="AS1740" s="23">
        <v>3620.0319999999992</v>
      </c>
      <c r="AT1740" s="23">
        <v>3.6200319999999993</v>
      </c>
      <c r="AU1740" s="23">
        <v>2.8930980000000002</v>
      </c>
      <c r="AV1740" s="14">
        <v>1.3312042026970747</v>
      </c>
      <c r="AW1740" s="22">
        <v>1</v>
      </c>
      <c r="AX1740" s="22" t="s">
        <v>782</v>
      </c>
      <c r="AY1740" s="23">
        <v>160</v>
      </c>
      <c r="AZ1740" s="23">
        <v>0.16</v>
      </c>
      <c r="BA1740" s="23">
        <v>0</v>
      </c>
      <c r="BB1740" s="14">
        <v>0</v>
      </c>
      <c r="BC1740" s="22">
        <v>0</v>
      </c>
      <c r="BD1740" s="23">
        <v>0</v>
      </c>
      <c r="BE1740" s="23">
        <v>0</v>
      </c>
      <c r="BF1740" s="23">
        <v>0</v>
      </c>
      <c r="BG1740" s="14">
        <v>0</v>
      </c>
      <c r="BH1740" s="22">
        <v>306</v>
      </c>
      <c r="BI1740" s="23">
        <v>4.5300319999999994</v>
      </c>
      <c r="BJ1740" s="23">
        <v>6.788513</v>
      </c>
      <c r="BK1740" s="14">
        <v>3.1236055728716163</v>
      </c>
      <c r="BL1740" t="s">
        <v>579</v>
      </c>
    </row>
    <row r="1741" spans="1:64">
      <c r="A1741" t="s">
        <v>2685</v>
      </c>
      <c r="B1741" t="s">
        <v>2684</v>
      </c>
      <c r="C1741" t="s">
        <v>579</v>
      </c>
      <c r="D1741" t="s">
        <v>942</v>
      </c>
      <c r="E1741">
        <v>2015</v>
      </c>
      <c r="F1741" s="23">
        <v>68.88</v>
      </c>
      <c r="G1741" s="23">
        <v>14.7</v>
      </c>
      <c r="H1741" s="22">
        <v>27264</v>
      </c>
      <c r="I1741" s="34">
        <v>219.78531358653296</v>
      </c>
      <c r="J1741" s="13">
        <v>2</v>
      </c>
      <c r="K1741" s="13">
        <v>3</v>
      </c>
      <c r="L1741" s="19">
        <v>750</v>
      </c>
      <c r="M1741" s="35">
        <v>0.75</v>
      </c>
      <c r="N1741" s="19">
        <v>4.4860162363872496</v>
      </c>
      <c r="O1741" s="17">
        <v>2.0410900815813764</v>
      </c>
      <c r="P1741" s="36">
        <v>0</v>
      </c>
      <c r="Q1741" s="37">
        <v>0</v>
      </c>
      <c r="R1741" s="38">
        <v>0</v>
      </c>
      <c r="S1741" s="27">
        <v>0</v>
      </c>
      <c r="T1741" s="23">
        <v>0</v>
      </c>
      <c r="U1741" s="17">
        <v>0</v>
      </c>
      <c r="V1741" s="22">
        <v>0</v>
      </c>
      <c r="W1741" s="22">
        <v>0</v>
      </c>
      <c r="X1741" s="23">
        <v>0</v>
      </c>
      <c r="Y1741" s="27">
        <v>0</v>
      </c>
      <c r="Z1741" s="27">
        <v>0</v>
      </c>
      <c r="AA1741" s="14">
        <v>0</v>
      </c>
      <c r="AB1741" s="39">
        <v>2</v>
      </c>
      <c r="AC1741" s="22" t="s">
        <v>782</v>
      </c>
      <c r="AD1741" s="23">
        <v>0</v>
      </c>
      <c r="AE1741" s="23">
        <v>0</v>
      </c>
      <c r="AF1741" s="23">
        <v>0.61094669999999995</v>
      </c>
      <c r="AG1741" s="14">
        <v>0.27797430593990097</v>
      </c>
      <c r="AH1741" s="22" t="s">
        <v>782</v>
      </c>
      <c r="AI1741" s="23" t="s">
        <v>782</v>
      </c>
      <c r="AJ1741" s="23" t="s">
        <v>782</v>
      </c>
      <c r="AK1741" s="23" t="s">
        <v>782</v>
      </c>
      <c r="AL1741" s="14" t="s">
        <v>782</v>
      </c>
      <c r="AM1741" s="22" t="s">
        <v>782</v>
      </c>
      <c r="AN1741" s="23" t="s">
        <v>782</v>
      </c>
      <c r="AO1741" s="23" t="s">
        <v>782</v>
      </c>
      <c r="AP1741" s="23" t="s">
        <v>782</v>
      </c>
      <c r="AQ1741" s="14" t="s">
        <v>782</v>
      </c>
      <c r="AR1741" s="40">
        <v>387</v>
      </c>
      <c r="AS1741" s="41">
        <v>4470.6320000000032</v>
      </c>
      <c r="AT1741" s="23">
        <v>4.4706320000000028</v>
      </c>
      <c r="AU1741" s="23">
        <v>3.9706489117638717</v>
      </c>
      <c r="AV1741" s="14">
        <v>1.8066033835334334</v>
      </c>
      <c r="AW1741" s="22">
        <v>2</v>
      </c>
      <c r="AX1741" s="22" t="s">
        <v>782</v>
      </c>
      <c r="AY1741" s="23">
        <v>360</v>
      </c>
      <c r="AZ1741" s="23">
        <v>0.36</v>
      </c>
      <c r="BA1741" s="23">
        <v>0.93806789543302427</v>
      </c>
      <c r="BB1741" s="14">
        <v>0.42681100030084229</v>
      </c>
      <c r="BC1741" s="42">
        <v>0</v>
      </c>
      <c r="BD1741" s="46">
        <v>0</v>
      </c>
      <c r="BE1741" s="44">
        <v>0</v>
      </c>
      <c r="BF1741" s="23">
        <v>0</v>
      </c>
      <c r="BG1741" s="14">
        <v>0</v>
      </c>
      <c r="BH1741" s="22">
        <v>393</v>
      </c>
      <c r="BI1741" s="23">
        <v>5.5806320000000031</v>
      </c>
      <c r="BJ1741" s="23">
        <v>10.005679743584146</v>
      </c>
      <c r="BK1741" s="14">
        <v>4.5524787713555526</v>
      </c>
      <c r="BL1741" t="s">
        <v>579</v>
      </c>
    </row>
    <row r="1742" spans="1:64">
      <c r="A1742" t="s">
        <v>2686</v>
      </c>
      <c r="B1742" t="s">
        <v>2684</v>
      </c>
      <c r="C1742" t="s">
        <v>579</v>
      </c>
      <c r="D1742" t="s">
        <v>942</v>
      </c>
      <c r="E1742">
        <v>2016</v>
      </c>
      <c r="F1742" s="23">
        <v>68.88</v>
      </c>
      <c r="G1742" s="23">
        <v>14.87</v>
      </c>
      <c r="H1742" s="22">
        <v>27118</v>
      </c>
      <c r="I1742" s="34">
        <v>231.80979491440382</v>
      </c>
      <c r="J1742" s="13">
        <v>2</v>
      </c>
      <c r="K1742" s="13">
        <v>3</v>
      </c>
      <c r="L1742" s="19">
        <v>750</v>
      </c>
      <c r="M1742" s="35">
        <v>0.75</v>
      </c>
      <c r="N1742" s="19">
        <v>4.4857499999999995</v>
      </c>
      <c r="O1742" s="144">
        <v>1.9350994213408326</v>
      </c>
      <c r="P1742" s="13">
        <v>0</v>
      </c>
      <c r="Q1742" s="13">
        <v>0</v>
      </c>
      <c r="R1742" s="19">
        <v>0</v>
      </c>
      <c r="S1742" s="146">
        <v>0</v>
      </c>
      <c r="T1742" s="19">
        <v>0</v>
      </c>
      <c r="U1742" s="144">
        <v>0</v>
      </c>
      <c r="V1742" s="147">
        <v>0</v>
      </c>
      <c r="W1742" s="147">
        <v>0</v>
      </c>
      <c r="X1742" s="19">
        <v>0</v>
      </c>
      <c r="Y1742" s="146">
        <v>0</v>
      </c>
      <c r="Z1742" s="19">
        <v>0</v>
      </c>
      <c r="AA1742" s="57">
        <v>0</v>
      </c>
      <c r="AB1742" s="13">
        <v>2</v>
      </c>
      <c r="AC1742" s="22" t="s">
        <v>782</v>
      </c>
      <c r="AD1742" s="19">
        <v>0</v>
      </c>
      <c r="AE1742" s="58">
        <v>0</v>
      </c>
      <c r="AF1742" s="19">
        <v>0.73947770400000001</v>
      </c>
      <c r="AG1742" s="57">
        <v>0.31900192322462195</v>
      </c>
      <c r="AH1742" s="22" t="s">
        <v>782</v>
      </c>
      <c r="AI1742" s="23" t="s">
        <v>782</v>
      </c>
      <c r="AJ1742" s="23" t="s">
        <v>782</v>
      </c>
      <c r="AK1742" s="23" t="s">
        <v>782</v>
      </c>
      <c r="AL1742" s="14" t="s">
        <v>782</v>
      </c>
      <c r="AM1742" s="22" t="s">
        <v>782</v>
      </c>
      <c r="AN1742" s="23" t="s">
        <v>782</v>
      </c>
      <c r="AO1742" s="23" t="s">
        <v>782</v>
      </c>
      <c r="AP1742" s="23" t="s">
        <v>782</v>
      </c>
      <c r="AQ1742" s="14" t="s">
        <v>782</v>
      </c>
      <c r="AR1742" s="147">
        <v>405</v>
      </c>
      <c r="AS1742" s="19">
        <v>4693.3820000000042</v>
      </c>
      <c r="AT1742" s="58">
        <v>4.6933820000000042</v>
      </c>
      <c r="AU1742" s="19">
        <v>4.1677232160000015</v>
      </c>
      <c r="AV1742" s="57">
        <v>1.797906433392489</v>
      </c>
      <c r="AW1742" s="13">
        <v>1</v>
      </c>
      <c r="AX1742" s="22" t="s">
        <v>782</v>
      </c>
      <c r="AY1742" s="19">
        <v>160</v>
      </c>
      <c r="AZ1742" s="58">
        <v>0.16</v>
      </c>
      <c r="BA1742" s="19">
        <v>0.67679999999999996</v>
      </c>
      <c r="BB1742" s="57">
        <v>0.29196350406586985</v>
      </c>
      <c r="BC1742" s="13">
        <v>0</v>
      </c>
      <c r="BD1742" s="148">
        <v>0</v>
      </c>
      <c r="BE1742" s="150">
        <v>0</v>
      </c>
      <c r="BF1742" s="19">
        <v>0</v>
      </c>
      <c r="BG1742" s="60">
        <v>0</v>
      </c>
      <c r="BH1742" s="61">
        <v>410</v>
      </c>
      <c r="BI1742" s="62">
        <v>5.6033820000000043</v>
      </c>
      <c r="BJ1742" s="62">
        <v>10.069750920000001</v>
      </c>
      <c r="BK1742" s="14">
        <v>4.343971282023813</v>
      </c>
      <c r="BL1742" t="s">
        <v>579</v>
      </c>
    </row>
    <row r="1743" spans="1:64">
      <c r="A1743" t="s">
        <v>2687</v>
      </c>
      <c r="B1743" t="s">
        <v>2684</v>
      </c>
      <c r="C1743" t="s">
        <v>579</v>
      </c>
      <c r="D1743" t="s">
        <v>942</v>
      </c>
      <c r="E1743">
        <v>2017</v>
      </c>
      <c r="F1743" s="23">
        <v>68.88</v>
      </c>
      <c r="G1743" s="23">
        <v>14.98</v>
      </c>
      <c r="H1743" s="22">
        <v>27062</v>
      </c>
      <c r="I1743" s="84">
        <v>212.57229317288497</v>
      </c>
      <c r="J1743" s="55">
        <v>2</v>
      </c>
      <c r="K1743" s="55">
        <v>3</v>
      </c>
      <c r="L1743" s="56">
        <v>750</v>
      </c>
      <c r="M1743" s="19">
        <v>0.75</v>
      </c>
      <c r="N1743" s="56">
        <v>4.4857499999999995</v>
      </c>
      <c r="O1743" s="17">
        <v>2.110223271831452</v>
      </c>
      <c r="P1743" s="55">
        <v>0</v>
      </c>
      <c r="Q1743" s="55">
        <v>0</v>
      </c>
      <c r="R1743" s="56">
        <v>0</v>
      </c>
      <c r="S1743" s="19">
        <v>0</v>
      </c>
      <c r="T1743" s="56">
        <v>0</v>
      </c>
      <c r="U1743" s="17">
        <v>0</v>
      </c>
      <c r="V1743" s="55">
        <v>0</v>
      </c>
      <c r="W1743" s="55">
        <v>0</v>
      </c>
      <c r="X1743" s="56">
        <v>0</v>
      </c>
      <c r="Y1743" s="19">
        <v>0</v>
      </c>
      <c r="Z1743" s="56">
        <v>0</v>
      </c>
      <c r="AA1743" s="14">
        <v>0</v>
      </c>
      <c r="AB1743" s="55">
        <v>2</v>
      </c>
      <c r="AC1743" s="22" t="s">
        <v>782</v>
      </c>
      <c r="AD1743" s="56">
        <v>0</v>
      </c>
      <c r="AE1743" s="19">
        <v>0</v>
      </c>
      <c r="AF1743" s="56">
        <v>0.6257115900000001</v>
      </c>
      <c r="AG1743" s="51">
        <v>0.29435237333169711</v>
      </c>
      <c r="AH1743" s="22" t="s">
        <v>782</v>
      </c>
      <c r="AI1743" s="23" t="s">
        <v>782</v>
      </c>
      <c r="AJ1743" s="23" t="s">
        <v>782</v>
      </c>
      <c r="AK1743" s="23" t="s">
        <v>782</v>
      </c>
      <c r="AL1743" s="14" t="s">
        <v>782</v>
      </c>
      <c r="AM1743" s="22" t="s">
        <v>782</v>
      </c>
      <c r="AN1743" s="23" t="s">
        <v>782</v>
      </c>
      <c r="AO1743" s="23" t="s">
        <v>782</v>
      </c>
      <c r="AP1743" s="23" t="s">
        <v>782</v>
      </c>
      <c r="AQ1743" s="14" t="s">
        <v>782</v>
      </c>
      <c r="AR1743" s="55">
        <v>430</v>
      </c>
      <c r="AS1743" s="56">
        <v>5070.3720000000039</v>
      </c>
      <c r="AT1743" s="119">
        <v>5.0703720000000008</v>
      </c>
      <c r="AU1743" s="56">
        <v>4.502490336000001</v>
      </c>
      <c r="AV1743" s="53">
        <v>2.11809839786511</v>
      </c>
      <c r="AW1743" s="55">
        <v>1</v>
      </c>
      <c r="AX1743" s="22" t="s">
        <v>782</v>
      </c>
      <c r="AY1743" s="56">
        <v>0</v>
      </c>
      <c r="AZ1743" s="56">
        <v>0</v>
      </c>
      <c r="BA1743" s="56">
        <v>0</v>
      </c>
      <c r="BB1743" s="54">
        <v>0</v>
      </c>
      <c r="BC1743" s="55">
        <v>0</v>
      </c>
      <c r="BD1743" s="56">
        <v>0</v>
      </c>
      <c r="BE1743" s="56">
        <v>0</v>
      </c>
      <c r="BF1743" s="56">
        <v>0</v>
      </c>
      <c r="BG1743" s="14">
        <v>0</v>
      </c>
      <c r="BH1743" s="22">
        <v>435</v>
      </c>
      <c r="BI1743" s="23">
        <v>5.8203720000000008</v>
      </c>
      <c r="BJ1743" s="23">
        <v>9.6139519260000004</v>
      </c>
      <c r="BK1743" s="14">
        <v>4.5226740430282586</v>
      </c>
      <c r="BL1743" t="s">
        <v>579</v>
      </c>
    </row>
    <row r="1744" spans="1:64">
      <c r="A1744" t="s">
        <v>2688</v>
      </c>
      <c r="B1744" t="s">
        <v>2684</v>
      </c>
      <c r="C1744" t="s">
        <v>579</v>
      </c>
      <c r="D1744" t="s">
        <v>942</v>
      </c>
      <c r="E1744">
        <v>2018</v>
      </c>
      <c r="F1744" s="23">
        <v>68.88</v>
      </c>
      <c r="G1744" s="23">
        <v>15.21</v>
      </c>
      <c r="H1744" s="22">
        <v>27040</v>
      </c>
      <c r="I1744" s="84">
        <v>212.5874013671403</v>
      </c>
      <c r="J1744" s="55">
        <v>2</v>
      </c>
      <c r="K1744" s="55">
        <v>3</v>
      </c>
      <c r="L1744" s="56">
        <v>750</v>
      </c>
      <c r="M1744" s="19">
        <v>0.75</v>
      </c>
      <c r="N1744" s="56">
        <v>4.4857499999999995</v>
      </c>
      <c r="O1744" s="17">
        <v>2.1100733021582356</v>
      </c>
      <c r="P1744" s="55">
        <v>0</v>
      </c>
      <c r="Q1744" s="55">
        <v>0</v>
      </c>
      <c r="R1744" s="56">
        <v>0</v>
      </c>
      <c r="S1744" s="19">
        <v>0</v>
      </c>
      <c r="T1744" s="56">
        <v>0</v>
      </c>
      <c r="U1744" s="17">
        <v>0</v>
      </c>
      <c r="V1744" s="55">
        <v>0</v>
      </c>
      <c r="W1744" s="55">
        <v>0</v>
      </c>
      <c r="X1744" s="56">
        <v>0</v>
      </c>
      <c r="Y1744" s="19">
        <v>0</v>
      </c>
      <c r="Z1744" s="56">
        <v>0</v>
      </c>
      <c r="AA1744" s="14">
        <v>0</v>
      </c>
      <c r="AB1744" s="55">
        <v>2</v>
      </c>
      <c r="AC1744" s="22" t="s">
        <v>782</v>
      </c>
      <c r="AD1744" s="56">
        <v>0</v>
      </c>
      <c r="AE1744" s="19">
        <v>0</v>
      </c>
      <c r="AF1744" s="56">
        <v>0.29454648299999997</v>
      </c>
      <c r="AG1744" s="51">
        <v>0.13855312267132691</v>
      </c>
      <c r="AH1744" s="22" t="s">
        <v>782</v>
      </c>
      <c r="AI1744" s="23" t="s">
        <v>782</v>
      </c>
      <c r="AJ1744" s="23" t="s">
        <v>782</v>
      </c>
      <c r="AK1744" s="23" t="s">
        <v>782</v>
      </c>
      <c r="AL1744" s="14" t="s">
        <v>782</v>
      </c>
      <c r="AM1744" s="22" t="s">
        <v>782</v>
      </c>
      <c r="AN1744" s="23" t="s">
        <v>782</v>
      </c>
      <c r="AO1744" s="23" t="s">
        <v>782</v>
      </c>
      <c r="AP1744" s="23" t="s">
        <v>782</v>
      </c>
      <c r="AQ1744" s="14" t="s">
        <v>782</v>
      </c>
      <c r="AR1744" s="55">
        <v>461</v>
      </c>
      <c r="AS1744" s="56">
        <v>5446.2600000000039</v>
      </c>
      <c r="AT1744" s="119">
        <v>5.4462600000000014</v>
      </c>
      <c r="AU1744" s="56">
        <v>4.8362788800000001</v>
      </c>
      <c r="AV1744" s="53">
        <v>2.2749602511240563</v>
      </c>
      <c r="AW1744" s="55">
        <v>1</v>
      </c>
      <c r="AX1744" s="22" t="s">
        <v>782</v>
      </c>
      <c r="AY1744" s="56">
        <v>160</v>
      </c>
      <c r="AZ1744" s="56">
        <v>0.16</v>
      </c>
      <c r="BA1744" s="56">
        <v>0.67679999999999996</v>
      </c>
      <c r="BB1744" s="54">
        <v>0.31836317469780839</v>
      </c>
      <c r="BC1744" s="55">
        <v>0</v>
      </c>
      <c r="BD1744" s="56">
        <v>0</v>
      </c>
      <c r="BE1744" s="56">
        <v>0</v>
      </c>
      <c r="BF1744" s="56">
        <v>0</v>
      </c>
      <c r="BG1744" s="14">
        <v>0</v>
      </c>
      <c r="BH1744" s="22">
        <v>466</v>
      </c>
      <c r="BI1744" s="23">
        <v>6.3562600000000016</v>
      </c>
      <c r="BJ1744" s="23">
        <v>10.293375362999999</v>
      </c>
      <c r="BK1744" s="14">
        <v>4.8419498506514271</v>
      </c>
      <c r="BL1744" t="s">
        <v>579</v>
      </c>
    </row>
    <row r="1745" spans="1:64">
      <c r="A1745" t="s">
        <v>2689</v>
      </c>
      <c r="B1745" t="s">
        <v>2684</v>
      </c>
      <c r="C1745" t="s">
        <v>579</v>
      </c>
      <c r="D1745" t="s">
        <v>942</v>
      </c>
      <c r="E1745">
        <v>2019</v>
      </c>
      <c r="F1745" s="23">
        <v>68.88</v>
      </c>
      <c r="G1745" s="23">
        <v>15.25</v>
      </c>
      <c r="H1745" s="22">
        <v>27100</v>
      </c>
      <c r="I1745" s="84">
        <v>216.8308522816844</v>
      </c>
      <c r="J1745" s="48">
        <v>2</v>
      </c>
      <c r="K1745" s="48">
        <v>3</v>
      </c>
      <c r="L1745" s="50">
        <v>750</v>
      </c>
      <c r="M1745" s="23">
        <v>0.75</v>
      </c>
      <c r="N1745" s="50">
        <v>4.4857499999999995</v>
      </c>
      <c r="O1745" s="14">
        <v>2.0687784753862304</v>
      </c>
      <c r="P1745" s="48">
        <v>0</v>
      </c>
      <c r="Q1745" s="48">
        <v>0</v>
      </c>
      <c r="R1745" s="50">
        <v>0</v>
      </c>
      <c r="S1745" s="23">
        <v>0</v>
      </c>
      <c r="T1745" s="50">
        <v>0</v>
      </c>
      <c r="U1745" s="14">
        <v>0</v>
      </c>
      <c r="V1745" s="48">
        <v>0</v>
      </c>
      <c r="W1745" s="48">
        <v>0</v>
      </c>
      <c r="X1745" s="50">
        <v>0</v>
      </c>
      <c r="Y1745" s="23">
        <v>0</v>
      </c>
      <c r="Z1745" s="50">
        <v>0</v>
      </c>
      <c r="AA1745" s="14">
        <v>0</v>
      </c>
      <c r="AB1745" s="48">
        <v>2</v>
      </c>
      <c r="AC1745" s="22">
        <v>2</v>
      </c>
      <c r="AD1745" s="50">
        <v>517.09781115879821</v>
      </c>
      <c r="AE1745" s="23">
        <v>0.51709781115879827</v>
      </c>
      <c r="AF1745" s="50">
        <v>0.72290273999999988</v>
      </c>
      <c r="AG1745" s="51">
        <v>0.33339477864565081</v>
      </c>
      <c r="AH1745" s="22">
        <v>0</v>
      </c>
      <c r="AI1745" s="23">
        <v>0</v>
      </c>
      <c r="AJ1745" s="23">
        <v>0</v>
      </c>
      <c r="AK1745" s="23">
        <v>0</v>
      </c>
      <c r="AL1745" s="14">
        <v>0</v>
      </c>
      <c r="AM1745" s="22">
        <v>502</v>
      </c>
      <c r="AN1745" s="23">
        <v>5839.81</v>
      </c>
      <c r="AO1745" s="23">
        <v>5.8398100000000035</v>
      </c>
      <c r="AP1745" s="23">
        <v>5.1857512799999972</v>
      </c>
      <c r="AQ1745" s="14">
        <v>2.3916113530113332</v>
      </c>
      <c r="AR1745" s="48">
        <v>502</v>
      </c>
      <c r="AS1745" s="50">
        <v>5839.81</v>
      </c>
      <c r="AT1745" s="52">
        <v>5.8398100000000035</v>
      </c>
      <c r="AU1745" s="50">
        <v>5.1857512799999972</v>
      </c>
      <c r="AV1745" s="53">
        <v>2.3916113530113332</v>
      </c>
      <c r="AW1745" s="48">
        <v>1</v>
      </c>
      <c r="AX1745" s="22" t="s">
        <v>782</v>
      </c>
      <c r="AY1745" s="50">
        <v>460</v>
      </c>
      <c r="AZ1745" s="50">
        <v>0.45999999999999996</v>
      </c>
      <c r="BA1745" s="50">
        <v>1.3535999999999999</v>
      </c>
      <c r="BB1745" s="54">
        <v>0.62426540584803014</v>
      </c>
      <c r="BC1745" s="48">
        <v>0</v>
      </c>
      <c r="BD1745" s="50">
        <v>0</v>
      </c>
      <c r="BE1745" s="50">
        <v>0</v>
      </c>
      <c r="BF1745" s="50">
        <v>0</v>
      </c>
      <c r="BG1745" s="14">
        <v>0</v>
      </c>
      <c r="BH1745" s="22">
        <v>507</v>
      </c>
      <c r="BI1745" s="23">
        <v>7.566907811158802</v>
      </c>
      <c r="BJ1745" s="23">
        <v>11.748004019999996</v>
      </c>
      <c r="BK1745" s="14">
        <v>5.4180500128912445</v>
      </c>
      <c r="BL1745" t="s">
        <v>579</v>
      </c>
    </row>
    <row r="1746" spans="1:64">
      <c r="A1746" t="s">
        <v>2690</v>
      </c>
      <c r="B1746" t="s">
        <v>2684</v>
      </c>
      <c r="C1746" t="s">
        <v>579</v>
      </c>
      <c r="D1746" t="s">
        <v>942</v>
      </c>
      <c r="E1746">
        <v>2020</v>
      </c>
      <c r="F1746" s="23">
        <v>68.88</v>
      </c>
      <c r="G1746" s="23">
        <v>15.22</v>
      </c>
      <c r="H1746" s="22">
        <v>27124</v>
      </c>
      <c r="I1746" s="84">
        <v>218.21591566181749</v>
      </c>
      <c r="J1746" s="48">
        <v>2</v>
      </c>
      <c r="K1746" s="48">
        <v>4</v>
      </c>
      <c r="L1746" s="50">
        <v>1275</v>
      </c>
      <c r="M1746" s="23">
        <v>1.2749999999999999</v>
      </c>
      <c r="N1746" s="50">
        <v>7.6257750000000009</v>
      </c>
      <c r="O1746" s="14">
        <v>3.4946007383889124</v>
      </c>
      <c r="P1746" s="48">
        <v>0</v>
      </c>
      <c r="Q1746" s="48">
        <v>0</v>
      </c>
      <c r="R1746" s="50">
        <v>0</v>
      </c>
      <c r="S1746" s="23">
        <v>0</v>
      </c>
      <c r="T1746" s="50">
        <v>0</v>
      </c>
      <c r="U1746" s="14">
        <v>0</v>
      </c>
      <c r="V1746" s="48">
        <v>0</v>
      </c>
      <c r="W1746" s="48">
        <v>0</v>
      </c>
      <c r="X1746" s="50">
        <v>0</v>
      </c>
      <c r="Y1746" s="23">
        <v>0</v>
      </c>
      <c r="Z1746" s="50">
        <v>0</v>
      </c>
      <c r="AA1746" s="14">
        <v>0</v>
      </c>
      <c r="AB1746" s="48">
        <v>2</v>
      </c>
      <c r="AC1746" s="22">
        <v>2</v>
      </c>
      <c r="AD1746" s="50">
        <v>529.92834549356223</v>
      </c>
      <c r="AE1746" s="23">
        <v>0.52992834549356227</v>
      </c>
      <c r="AF1746" s="50">
        <v>0.74083982700000006</v>
      </c>
      <c r="AG1746" s="51">
        <v>0.33949853050504564</v>
      </c>
      <c r="AH1746" s="22">
        <v>0</v>
      </c>
      <c r="AI1746" s="23">
        <v>0</v>
      </c>
      <c r="AJ1746" s="23">
        <v>0</v>
      </c>
      <c r="AK1746" s="23">
        <v>0</v>
      </c>
      <c r="AL1746" s="14">
        <v>0</v>
      </c>
      <c r="AM1746" s="22">
        <v>584</v>
      </c>
      <c r="AN1746" s="23">
        <v>7382.0899999999974</v>
      </c>
      <c r="AO1746" s="23">
        <v>7.3820900000000051</v>
      </c>
      <c r="AP1746" s="23">
        <v>6.5552959199999936</v>
      </c>
      <c r="AQ1746" s="14">
        <v>3.0040411580973476</v>
      </c>
      <c r="AR1746" s="48">
        <v>584</v>
      </c>
      <c r="AS1746" s="50">
        <v>7382.0899999999974</v>
      </c>
      <c r="AT1746" s="52">
        <v>7.3820900000000051</v>
      </c>
      <c r="AU1746" s="50">
        <v>6.5552959199999936</v>
      </c>
      <c r="AV1746" s="53">
        <v>3.0040411580973476</v>
      </c>
      <c r="AW1746" s="48">
        <v>1</v>
      </c>
      <c r="AX1746" s="22">
        <v>2</v>
      </c>
      <c r="AY1746" s="50">
        <v>460</v>
      </c>
      <c r="AZ1746" s="50">
        <v>0.45999999999999996</v>
      </c>
      <c r="BA1746" s="50">
        <v>1.3535999999999999</v>
      </c>
      <c r="BB1746" s="54">
        <v>0.62030305896557802</v>
      </c>
      <c r="BC1746" s="48">
        <v>0</v>
      </c>
      <c r="BD1746" s="50">
        <v>0</v>
      </c>
      <c r="BE1746" s="50">
        <v>0</v>
      </c>
      <c r="BF1746" s="50">
        <v>0</v>
      </c>
      <c r="BG1746" s="14">
        <v>0</v>
      </c>
      <c r="BH1746" s="22">
        <v>589</v>
      </c>
      <c r="BI1746" s="23">
        <v>9.6470183454935672</v>
      </c>
      <c r="BJ1746" s="23">
        <v>16.275510746999995</v>
      </c>
      <c r="BK1746" s="14">
        <v>7.4584434859568836</v>
      </c>
      <c r="BL1746" t="s">
        <v>579</v>
      </c>
    </row>
    <row r="1747" spans="1:64">
      <c r="A1747" t="s">
        <v>2691</v>
      </c>
      <c r="B1747" t="s">
        <v>2684</v>
      </c>
      <c r="C1747" t="s">
        <v>579</v>
      </c>
      <c r="D1747" t="s">
        <v>942</v>
      </c>
      <c r="E1747">
        <v>2021</v>
      </c>
      <c r="F1747" s="23">
        <v>68.88</v>
      </c>
      <c r="G1747" s="23">
        <v>15.27</v>
      </c>
      <c r="H1747" s="22">
        <v>27148</v>
      </c>
      <c r="I1747" s="84">
        <v>203.37</v>
      </c>
      <c r="J1747" s="48">
        <v>2</v>
      </c>
      <c r="K1747" s="48">
        <v>4</v>
      </c>
      <c r="L1747" s="50">
        <v>1275</v>
      </c>
      <c r="M1747" s="23">
        <v>1.2749999999999999</v>
      </c>
      <c r="N1747" s="50">
        <v>7.625775</v>
      </c>
      <c r="O1747" s="14">
        <v>3.75</v>
      </c>
      <c r="P1747" s="48">
        <v>0</v>
      </c>
      <c r="Q1747" s="48">
        <v>0</v>
      </c>
      <c r="R1747" s="50">
        <v>0</v>
      </c>
      <c r="S1747" s="23">
        <v>0</v>
      </c>
      <c r="T1747" s="50">
        <v>0</v>
      </c>
      <c r="U1747" s="14">
        <v>0</v>
      </c>
      <c r="V1747" s="48">
        <v>0</v>
      </c>
      <c r="W1747" s="48">
        <v>0</v>
      </c>
      <c r="X1747" s="50">
        <v>0</v>
      </c>
      <c r="Y1747" s="23">
        <v>0</v>
      </c>
      <c r="Z1747" s="50">
        <v>0</v>
      </c>
      <c r="AA1747" s="14">
        <v>0</v>
      </c>
      <c r="AB1747" s="48">
        <v>2</v>
      </c>
      <c r="AC1747" s="22">
        <v>2</v>
      </c>
      <c r="AD1747" s="50">
        <v>501.84823610000001</v>
      </c>
      <c r="AE1747" s="23">
        <v>0.50184823599999995</v>
      </c>
      <c r="AF1747" s="50">
        <v>0.70158383400000002</v>
      </c>
      <c r="AG1747" s="51">
        <v>0.34</v>
      </c>
      <c r="AH1747" s="22">
        <v>0</v>
      </c>
      <c r="AI1747" s="23">
        <v>0</v>
      </c>
      <c r="AJ1747" s="23">
        <v>0</v>
      </c>
      <c r="AK1747" s="23">
        <v>0</v>
      </c>
      <c r="AL1747" s="14">
        <v>0</v>
      </c>
      <c r="AM1747" s="22">
        <v>699</v>
      </c>
      <c r="AN1747" s="23">
        <v>8613.6200000000008</v>
      </c>
      <c r="AO1747" s="23">
        <v>8.6136199999999992</v>
      </c>
      <c r="AP1747" s="23">
        <v>7.7076645350000001</v>
      </c>
      <c r="AQ1747" s="14">
        <v>3.79</v>
      </c>
      <c r="AR1747" s="48">
        <v>699</v>
      </c>
      <c r="AS1747" s="50">
        <v>8613.6200000000008</v>
      </c>
      <c r="AT1747" s="52">
        <v>8.6136199999999992</v>
      </c>
      <c r="AU1747" s="50">
        <v>7.7076645350000001</v>
      </c>
      <c r="AV1747" s="53">
        <v>3.79</v>
      </c>
      <c r="AW1747" s="48">
        <v>2</v>
      </c>
      <c r="AX1747" s="22">
        <v>2</v>
      </c>
      <c r="AY1747" s="50">
        <v>318.5</v>
      </c>
      <c r="AZ1747" s="50">
        <v>0.31850000000000001</v>
      </c>
      <c r="BA1747" s="50">
        <v>0.68162109999999998</v>
      </c>
      <c r="BB1747" s="54">
        <v>0.34</v>
      </c>
      <c r="BC1747" s="48">
        <v>0</v>
      </c>
      <c r="BD1747" s="50">
        <v>0</v>
      </c>
      <c r="BE1747" s="50">
        <v>0</v>
      </c>
      <c r="BF1747" s="50">
        <v>0</v>
      </c>
      <c r="BG1747" s="14">
        <v>0</v>
      </c>
      <c r="BH1747" s="22">
        <v>705</v>
      </c>
      <c r="BI1747" s="23">
        <v>10.71</v>
      </c>
      <c r="BJ1747" s="23">
        <v>16.72</v>
      </c>
      <c r="BK1747" s="14">
        <v>8.2200000000000006</v>
      </c>
      <c r="BL1747" t="s">
        <v>579</v>
      </c>
    </row>
    <row r="1748" spans="1:64">
      <c r="A1748" t="s">
        <v>2692</v>
      </c>
      <c r="B1748" t="s">
        <v>2684</v>
      </c>
      <c r="C1748" t="s">
        <v>579</v>
      </c>
      <c r="D1748" s="111" t="s">
        <v>942</v>
      </c>
      <c r="E1748" s="110">
        <v>2022</v>
      </c>
      <c r="F1748" s="23"/>
      <c r="G1748" s="23"/>
      <c r="H1748" s="22">
        <v>27405</v>
      </c>
      <c r="I1748" s="34">
        <v>198.61878357897925</v>
      </c>
      <c r="J1748" s="48">
        <v>2</v>
      </c>
      <c r="K1748" s="48">
        <v>4</v>
      </c>
      <c r="L1748" s="50">
        <v>1275</v>
      </c>
      <c r="M1748" s="23">
        <v>1.2749999999999999</v>
      </c>
      <c r="N1748" s="50">
        <v>7.5454499999999998</v>
      </c>
      <c r="O1748" s="14">
        <v>3.7989609361390579</v>
      </c>
      <c r="P1748" s="48">
        <v>0</v>
      </c>
      <c r="Q1748" s="48">
        <v>0</v>
      </c>
      <c r="R1748" s="50">
        <v>0</v>
      </c>
      <c r="S1748" s="23">
        <v>0</v>
      </c>
      <c r="T1748" s="50">
        <v>0</v>
      </c>
      <c r="U1748" s="14">
        <v>0</v>
      </c>
      <c r="V1748" s="48">
        <v>0</v>
      </c>
      <c r="W1748" s="48">
        <v>0</v>
      </c>
      <c r="X1748" s="50">
        <v>0</v>
      </c>
      <c r="Y1748" s="23">
        <v>0</v>
      </c>
      <c r="Z1748" s="50">
        <v>0</v>
      </c>
      <c r="AA1748" s="14">
        <v>0</v>
      </c>
      <c r="AB1748" s="48">
        <v>2</v>
      </c>
      <c r="AC1748" s="22">
        <v>2</v>
      </c>
      <c r="AD1748" s="50">
        <v>300.84500858369103</v>
      </c>
      <c r="AE1748" s="23">
        <v>0.30084500858369101</v>
      </c>
      <c r="AF1748" s="50">
        <v>0.70158383400000002</v>
      </c>
      <c r="AG1748" s="14">
        <v>0.35323136178659587</v>
      </c>
      <c r="AH1748" s="22">
        <v>0</v>
      </c>
      <c r="AI1748" s="23">
        <v>0</v>
      </c>
      <c r="AJ1748" s="23">
        <v>0</v>
      </c>
      <c r="AK1748" s="23">
        <v>0</v>
      </c>
      <c r="AL1748" s="14">
        <v>0</v>
      </c>
      <c r="AM1748" s="22">
        <v>870</v>
      </c>
      <c r="AN1748" s="23">
        <v>9975.9599999999846</v>
      </c>
      <c r="AO1748" s="23">
        <v>9.9759600000000059</v>
      </c>
      <c r="AP1748" s="23">
        <v>10.219013473885324</v>
      </c>
      <c r="AQ1748" s="14">
        <v>5.1450387973108347</v>
      </c>
      <c r="AR1748" s="48">
        <v>870</v>
      </c>
      <c r="AS1748" s="50">
        <v>9975.95999999999</v>
      </c>
      <c r="AT1748" s="23">
        <v>9.9759600000000095</v>
      </c>
      <c r="AU1748" s="50">
        <v>10.219013473885299</v>
      </c>
      <c r="AV1748" s="14">
        <v>5.1450387973108223</v>
      </c>
      <c r="AW1748" s="48">
        <v>2</v>
      </c>
      <c r="AX1748" s="22">
        <v>2</v>
      </c>
      <c r="AY1748" s="50">
        <v>318.5</v>
      </c>
      <c r="AZ1748" s="23">
        <v>0.31850000000000001</v>
      </c>
      <c r="BA1748" s="50">
        <v>0.72501099999999996</v>
      </c>
      <c r="BB1748" s="14">
        <v>0.3650264023048479</v>
      </c>
      <c r="BC1748" s="48">
        <v>0</v>
      </c>
      <c r="BD1748" s="50">
        <v>0</v>
      </c>
      <c r="BE1748" s="23">
        <v>0</v>
      </c>
      <c r="BF1748" s="50">
        <v>0</v>
      </c>
      <c r="BG1748" s="14">
        <v>0</v>
      </c>
      <c r="BH1748" s="22">
        <v>876</v>
      </c>
      <c r="BI1748" s="23">
        <v>11.870305008583701</v>
      </c>
      <c r="BJ1748" s="23">
        <v>19.191058307885299</v>
      </c>
      <c r="BK1748" s="14">
        <v>9.6622574975413222</v>
      </c>
      <c r="BL1748" t="s">
        <v>579</v>
      </c>
    </row>
    <row r="1749" spans="1:64">
      <c r="A1749" t="s">
        <v>2693</v>
      </c>
      <c r="B1749" t="s">
        <v>2684</v>
      </c>
      <c r="C1749" t="s">
        <v>579</v>
      </c>
      <c r="D1749" t="s">
        <v>942</v>
      </c>
      <c r="E1749">
        <v>2023</v>
      </c>
      <c r="F1749">
        <v>68.88</v>
      </c>
      <c r="G1749">
        <v>15.23</v>
      </c>
      <c r="H1749">
        <v>26664</v>
      </c>
      <c r="I1749">
        <v>198.61878357897925</v>
      </c>
      <c r="J1749" s="140">
        <v>2</v>
      </c>
      <c r="K1749" s="140">
        <v>4</v>
      </c>
      <c r="L1749" s="140">
        <v>1275</v>
      </c>
      <c r="M1749">
        <v>1.2749999999999999</v>
      </c>
      <c r="N1749" s="140">
        <v>7.5454499999999998</v>
      </c>
      <c r="O1749">
        <v>3.7989609361390584</v>
      </c>
      <c r="P1749" s="140">
        <v>0</v>
      </c>
      <c r="Q1749" s="140">
        <v>0</v>
      </c>
      <c r="R1749" s="140">
        <v>0</v>
      </c>
      <c r="S1749">
        <v>0</v>
      </c>
      <c r="T1749" s="140">
        <v>0</v>
      </c>
      <c r="U1749">
        <v>0</v>
      </c>
      <c r="V1749" s="140">
        <v>0</v>
      </c>
      <c r="W1749" s="140">
        <v>0</v>
      </c>
      <c r="X1749" s="140">
        <v>0</v>
      </c>
      <c r="Y1749">
        <v>0</v>
      </c>
      <c r="Z1749" s="140">
        <v>0</v>
      </c>
      <c r="AA1749">
        <v>0</v>
      </c>
      <c r="AB1749" s="140">
        <v>2</v>
      </c>
      <c r="AC1749">
        <v>2</v>
      </c>
      <c r="AD1749" s="140">
        <v>85</v>
      </c>
      <c r="AE1749">
        <v>8.5000000000000006E-2</v>
      </c>
      <c r="AF1749" s="140">
        <v>0.666181782</v>
      </c>
      <c r="AG1749">
        <v>0.33540724094460983</v>
      </c>
      <c r="AL1749">
        <v>0</v>
      </c>
      <c r="AM1749">
        <v>1214</v>
      </c>
      <c r="AN1749">
        <v>14931.531999999999</v>
      </c>
      <c r="AO1749">
        <v>14.931532000000001</v>
      </c>
      <c r="AP1749">
        <v>14.005585999999999</v>
      </c>
      <c r="AQ1749">
        <v>7.0514911770319975</v>
      </c>
      <c r="AR1749" s="140">
        <v>1317</v>
      </c>
      <c r="AS1749" s="140">
        <v>15003.002</v>
      </c>
      <c r="AT1749">
        <v>15.003002</v>
      </c>
      <c r="AU1749" s="140">
        <v>14.0726243719213</v>
      </c>
      <c r="AV1749">
        <v>7.0852434590233146</v>
      </c>
      <c r="AW1749" s="140">
        <v>2</v>
      </c>
      <c r="AX1749">
        <v>2</v>
      </c>
      <c r="AY1749" s="140">
        <v>318.5</v>
      </c>
      <c r="AZ1749">
        <v>0.31850000000000001</v>
      </c>
      <c r="BA1749" s="140">
        <v>0.72501099999999996</v>
      </c>
      <c r="BB1749">
        <v>0.3650264023048479</v>
      </c>
      <c r="BC1749" s="140">
        <v>0</v>
      </c>
      <c r="BD1749" s="140">
        <v>0</v>
      </c>
      <c r="BE1749">
        <v>0</v>
      </c>
      <c r="BF1749" s="140">
        <v>0</v>
      </c>
      <c r="BG1749">
        <v>0</v>
      </c>
      <c r="BH1749">
        <v>1323</v>
      </c>
      <c r="BI1749">
        <v>16.681502000000002</v>
      </c>
      <c r="BJ1749">
        <v>23.0092671539213</v>
      </c>
      <c r="BK1749">
        <v>11.58463803841183</v>
      </c>
      <c r="BL1749" t="s">
        <v>579</v>
      </c>
    </row>
    <row r="1750" spans="1:64">
      <c r="A1750" t="s">
        <v>2694</v>
      </c>
      <c r="B1750" t="s">
        <v>2684</v>
      </c>
      <c r="C1750" t="s">
        <v>579</v>
      </c>
      <c r="D1750" t="s">
        <v>942</v>
      </c>
      <c r="E1750">
        <v>2024</v>
      </c>
      <c r="F1750">
        <v>68.88</v>
      </c>
      <c r="G1750">
        <v>15.25</v>
      </c>
      <c r="H1750">
        <v>26663</v>
      </c>
      <c r="I1750">
        <v>182.83080792290417</v>
      </c>
      <c r="J1750" s="140">
        <v>2</v>
      </c>
      <c r="K1750" s="140">
        <v>4</v>
      </c>
      <c r="L1750" s="140">
        <v>1275</v>
      </c>
      <c r="M1750">
        <v>1.2749999999999999</v>
      </c>
      <c r="N1750" s="140">
        <v>7.5454499999999998</v>
      </c>
      <c r="O1750">
        <v>4.1270123376481251</v>
      </c>
      <c r="P1750" s="140">
        <v>0</v>
      </c>
      <c r="Q1750" s="140">
        <v>0</v>
      </c>
      <c r="R1750" s="140">
        <v>0</v>
      </c>
      <c r="S1750">
        <v>0</v>
      </c>
      <c r="T1750" s="140">
        <v>0</v>
      </c>
      <c r="U1750">
        <v>0</v>
      </c>
      <c r="V1750" s="140">
        <v>0</v>
      </c>
      <c r="W1750" s="140">
        <v>0</v>
      </c>
      <c r="X1750" s="140">
        <v>0</v>
      </c>
      <c r="Y1750">
        <v>0</v>
      </c>
      <c r="Z1750" s="140">
        <v>0</v>
      </c>
      <c r="AA1750">
        <v>0</v>
      </c>
      <c r="AB1750" s="140">
        <v>2</v>
      </c>
      <c r="AC1750">
        <v>2</v>
      </c>
      <c r="AD1750" s="140">
        <v>85</v>
      </c>
      <c r="AE1750">
        <v>8.5000000000000006E-2</v>
      </c>
      <c r="AF1750" s="140">
        <v>0.60956313600000001</v>
      </c>
      <c r="AG1750">
        <v>0.33340285640319423</v>
      </c>
      <c r="AH1750">
        <v>0</v>
      </c>
      <c r="AI1750">
        <v>0</v>
      </c>
      <c r="AJ1750">
        <v>0</v>
      </c>
      <c r="AK1750">
        <v>0</v>
      </c>
      <c r="AL1750">
        <v>0</v>
      </c>
      <c r="AM1750">
        <v>1534</v>
      </c>
      <c r="AN1750">
        <v>18666.861999999997</v>
      </c>
      <c r="AO1750">
        <v>18.666862000000016</v>
      </c>
      <c r="AP1750">
        <v>16.836460637354921</v>
      </c>
      <c r="AQ1750">
        <v>9.2087656498539872</v>
      </c>
      <c r="AR1750" s="140">
        <v>1853</v>
      </c>
      <c r="AS1750" s="140">
        <v>18951.882999999918</v>
      </c>
      <c r="AT1750">
        <v>18.951883000000048</v>
      </c>
      <c r="AU1750" s="140">
        <v>17.093533564090993</v>
      </c>
      <c r="AV1750">
        <v>9.3493726567674358</v>
      </c>
      <c r="AW1750" s="140">
        <v>2</v>
      </c>
      <c r="AX1750">
        <v>2</v>
      </c>
      <c r="AY1750" s="140">
        <v>318</v>
      </c>
      <c r="AZ1750">
        <v>0.318</v>
      </c>
      <c r="BA1750" s="140">
        <v>0.72370799999999991</v>
      </c>
      <c r="BB1750">
        <v>0.39583482030291745</v>
      </c>
      <c r="BC1750" s="140">
        <v>0</v>
      </c>
      <c r="BD1750" s="140">
        <v>0</v>
      </c>
      <c r="BE1750">
        <v>0</v>
      </c>
      <c r="BF1750" s="140">
        <v>0</v>
      </c>
      <c r="BG1750">
        <v>0</v>
      </c>
      <c r="BH1750">
        <v>1859</v>
      </c>
      <c r="BI1750">
        <v>20.629883000000049</v>
      </c>
      <c r="BJ1750">
        <v>25.972254700090989</v>
      </c>
      <c r="BK1750">
        <v>14.20562267112167</v>
      </c>
      <c r="BL1750" t="s">
        <v>579</v>
      </c>
    </row>
    <row r="1751" spans="1:64">
      <c r="A1751" t="s">
        <v>2695</v>
      </c>
      <c r="B1751" t="s">
        <v>2696</v>
      </c>
      <c r="C1751" t="s">
        <v>580</v>
      </c>
      <c r="D1751" t="s">
        <v>942</v>
      </c>
      <c r="E1751">
        <v>2012</v>
      </c>
      <c r="F1751" s="23">
        <v>38.799999999999997</v>
      </c>
      <c r="G1751" s="23">
        <v>10.16</v>
      </c>
      <c r="H1751" s="22">
        <v>27561</v>
      </c>
      <c r="I1751" s="34">
        <v>222.01405499999998</v>
      </c>
      <c r="J1751" s="48">
        <v>1</v>
      </c>
      <c r="K1751" s="48" t="s">
        <v>782</v>
      </c>
      <c r="L1751" s="50">
        <v>9.4</v>
      </c>
      <c r="M1751" s="23">
        <v>9.4000000000000004E-3</v>
      </c>
      <c r="N1751" s="50">
        <v>1.9999999999999999E-6</v>
      </c>
      <c r="O1751" s="14">
        <v>9.0084386774522013E-7</v>
      </c>
      <c r="P1751" s="48">
        <v>1</v>
      </c>
      <c r="Q1751" s="48" t="s">
        <v>782</v>
      </c>
      <c r="R1751" s="50">
        <v>52</v>
      </c>
      <c r="S1751" s="23">
        <v>5.1999999999999998E-2</v>
      </c>
      <c r="T1751" s="50">
        <v>0.12922</v>
      </c>
      <c r="U1751" s="14">
        <v>5.820352229501867E-2</v>
      </c>
      <c r="V1751" s="48">
        <v>0</v>
      </c>
      <c r="W1751" s="48" t="s">
        <v>782</v>
      </c>
      <c r="X1751" s="50">
        <v>0</v>
      </c>
      <c r="Y1751" s="23">
        <v>0</v>
      </c>
      <c r="Z1751" s="50">
        <v>0</v>
      </c>
      <c r="AA1751" s="14">
        <v>0</v>
      </c>
      <c r="AB1751" s="48">
        <v>0</v>
      </c>
      <c r="AC1751" s="22" t="s">
        <v>782</v>
      </c>
      <c r="AD1751" s="50">
        <v>0</v>
      </c>
      <c r="AE1751" s="23">
        <v>0</v>
      </c>
      <c r="AF1751" s="50">
        <v>0</v>
      </c>
      <c r="AG1751" s="14">
        <v>0</v>
      </c>
      <c r="AH1751" s="22" t="s">
        <v>782</v>
      </c>
      <c r="AI1751" s="23" t="s">
        <v>782</v>
      </c>
      <c r="AJ1751" s="23" t="s">
        <v>782</v>
      </c>
      <c r="AK1751" s="23" t="s">
        <v>782</v>
      </c>
      <c r="AL1751" s="14" t="s">
        <v>782</v>
      </c>
      <c r="AM1751" s="22" t="s">
        <v>782</v>
      </c>
      <c r="AN1751" s="23" t="s">
        <v>782</v>
      </c>
      <c r="AO1751" s="23" t="s">
        <v>782</v>
      </c>
      <c r="AP1751" s="23" t="s">
        <v>782</v>
      </c>
      <c r="AQ1751" s="14" t="s">
        <v>782</v>
      </c>
      <c r="AR1751" s="48">
        <v>269</v>
      </c>
      <c r="AS1751" s="50">
        <v>2227.058</v>
      </c>
      <c r="AT1751" s="23">
        <v>2.227058</v>
      </c>
      <c r="AU1751" s="50">
        <v>1.74339</v>
      </c>
      <c r="AV1751" s="14">
        <v>0.78526109529416954</v>
      </c>
      <c r="AW1751" s="48">
        <v>0</v>
      </c>
      <c r="AX1751" s="22" t="s">
        <v>782</v>
      </c>
      <c r="AY1751" s="50">
        <v>0</v>
      </c>
      <c r="AZ1751" s="23">
        <v>0</v>
      </c>
      <c r="BA1751" s="50">
        <v>0</v>
      </c>
      <c r="BB1751" s="14">
        <v>0</v>
      </c>
      <c r="BC1751" s="48">
        <v>0</v>
      </c>
      <c r="BD1751" s="50">
        <v>0</v>
      </c>
      <c r="BE1751" s="23">
        <v>0</v>
      </c>
      <c r="BF1751" s="50">
        <v>0</v>
      </c>
      <c r="BG1751" s="14">
        <v>0</v>
      </c>
      <c r="BH1751" s="22">
        <v>271</v>
      </c>
      <c r="BI1751" s="23">
        <v>2.2884579999999999</v>
      </c>
      <c r="BJ1751" s="23">
        <v>1.8726120000000002</v>
      </c>
      <c r="BK1751" s="14">
        <v>0.84346551843305595</v>
      </c>
      <c r="BL1751" t="s">
        <v>580</v>
      </c>
    </row>
    <row r="1752" spans="1:64">
      <c r="A1752" t="s">
        <v>2697</v>
      </c>
      <c r="B1752" t="s">
        <v>2696</v>
      </c>
      <c r="C1752" t="s">
        <v>580</v>
      </c>
      <c r="D1752" t="s">
        <v>942</v>
      </c>
      <c r="E1752">
        <v>2015</v>
      </c>
      <c r="F1752" s="23">
        <v>38.799999999999997</v>
      </c>
      <c r="G1752" s="23">
        <v>10.28</v>
      </c>
      <c r="H1752" s="22">
        <v>28386</v>
      </c>
      <c r="I1752" s="34">
        <v>228.5190444003656</v>
      </c>
      <c r="J1752" s="55">
        <v>1</v>
      </c>
      <c r="K1752" s="55">
        <v>1</v>
      </c>
      <c r="L1752" s="56">
        <v>9.4</v>
      </c>
      <c r="M1752" s="35">
        <v>9.4000000000000004E-3</v>
      </c>
      <c r="N1752" s="56">
        <v>5.6224736829386862E-2</v>
      </c>
      <c r="O1752" s="17">
        <v>2.460396111707918E-2</v>
      </c>
      <c r="P1752" s="112">
        <v>0</v>
      </c>
      <c r="Q1752" s="113">
        <v>0</v>
      </c>
      <c r="R1752" s="114">
        <v>0</v>
      </c>
      <c r="S1752" s="27">
        <v>0</v>
      </c>
      <c r="T1752" s="50">
        <v>0</v>
      </c>
      <c r="U1752" s="17">
        <v>0</v>
      </c>
      <c r="V1752" s="48">
        <v>0</v>
      </c>
      <c r="W1752" s="48">
        <v>0</v>
      </c>
      <c r="X1752" s="50">
        <v>0</v>
      </c>
      <c r="Y1752" s="27">
        <v>0</v>
      </c>
      <c r="Z1752" s="115">
        <v>0</v>
      </c>
      <c r="AA1752" s="14">
        <v>0</v>
      </c>
      <c r="AB1752" s="116">
        <v>1</v>
      </c>
      <c r="AC1752" s="22" t="s">
        <v>782</v>
      </c>
      <c r="AD1752" s="50">
        <v>52</v>
      </c>
      <c r="AE1752" s="23">
        <v>5.1999999999999998E-2</v>
      </c>
      <c r="AF1752" s="50">
        <v>0.57742561800000003</v>
      </c>
      <c r="AG1752" s="14">
        <v>0.25268161763723712</v>
      </c>
      <c r="AH1752" s="22" t="s">
        <v>782</v>
      </c>
      <c r="AI1752" s="23" t="s">
        <v>782</v>
      </c>
      <c r="AJ1752" s="23" t="s">
        <v>782</v>
      </c>
      <c r="AK1752" s="23" t="s">
        <v>782</v>
      </c>
      <c r="AL1752" s="14" t="s">
        <v>782</v>
      </c>
      <c r="AM1752" s="22" t="s">
        <v>782</v>
      </c>
      <c r="AN1752" s="23" t="s">
        <v>782</v>
      </c>
      <c r="AO1752" s="23" t="s">
        <v>782</v>
      </c>
      <c r="AP1752" s="23" t="s">
        <v>782</v>
      </c>
      <c r="AQ1752" s="14" t="s">
        <v>782</v>
      </c>
      <c r="AR1752" s="117">
        <v>333</v>
      </c>
      <c r="AS1752" s="118">
        <v>2929.315000000001</v>
      </c>
      <c r="AT1752" s="23">
        <v>2.9293150000000008</v>
      </c>
      <c r="AU1752" s="50">
        <v>2.6017085318057003</v>
      </c>
      <c r="AV1752" s="14">
        <v>1.1385084068737414</v>
      </c>
      <c r="AW1752" s="48">
        <v>0</v>
      </c>
      <c r="AX1752" s="22" t="s">
        <v>782</v>
      </c>
      <c r="AY1752" s="50">
        <v>0</v>
      </c>
      <c r="AZ1752" s="23">
        <v>0</v>
      </c>
      <c r="BA1752" s="50">
        <v>0</v>
      </c>
      <c r="BB1752" s="14">
        <v>0</v>
      </c>
      <c r="BC1752" s="120">
        <v>0</v>
      </c>
      <c r="BD1752" s="122">
        <v>0</v>
      </c>
      <c r="BE1752" s="44">
        <v>0</v>
      </c>
      <c r="BF1752" s="50">
        <v>0</v>
      </c>
      <c r="BG1752" s="14">
        <v>0</v>
      </c>
      <c r="BH1752" s="22">
        <v>335</v>
      </c>
      <c r="BI1752" s="23">
        <v>2.9907150000000007</v>
      </c>
      <c r="BJ1752" s="23">
        <v>3.2353588866350869</v>
      </c>
      <c r="BK1752" s="14">
        <v>1.4157939856280577</v>
      </c>
      <c r="BL1752" t="s">
        <v>580</v>
      </c>
    </row>
    <row r="1753" spans="1:64">
      <c r="A1753" t="s">
        <v>2698</v>
      </c>
      <c r="B1753" t="s">
        <v>2696</v>
      </c>
      <c r="C1753" t="s">
        <v>580</v>
      </c>
      <c r="D1753" t="s">
        <v>942</v>
      </c>
      <c r="E1753">
        <v>2016</v>
      </c>
      <c r="F1753" s="23">
        <v>38.81</v>
      </c>
      <c r="G1753" s="23">
        <v>10.27</v>
      </c>
      <c r="H1753" s="22">
        <v>28778</v>
      </c>
      <c r="I1753" s="34">
        <v>241.34950258363656</v>
      </c>
      <c r="J1753" s="55">
        <v>1</v>
      </c>
      <c r="K1753" s="55">
        <v>1</v>
      </c>
      <c r="L1753" s="56">
        <v>9.4</v>
      </c>
      <c r="M1753" s="35">
        <v>9.4000000000000004E-3</v>
      </c>
      <c r="N1753" s="56">
        <v>5.6221E-2</v>
      </c>
      <c r="O1753" s="17">
        <v>2.3294433756090853E-2</v>
      </c>
      <c r="P1753" s="55">
        <v>0</v>
      </c>
      <c r="Q1753" s="55">
        <v>0</v>
      </c>
      <c r="R1753" s="56">
        <v>0</v>
      </c>
      <c r="S1753" s="27">
        <v>0</v>
      </c>
      <c r="T1753" s="56">
        <v>0</v>
      </c>
      <c r="U1753" s="17">
        <v>0</v>
      </c>
      <c r="V1753" s="55">
        <v>0</v>
      </c>
      <c r="W1753" s="55">
        <v>0</v>
      </c>
      <c r="X1753" s="56">
        <v>0</v>
      </c>
      <c r="Y1753" s="27">
        <v>0</v>
      </c>
      <c r="Z1753" s="56">
        <v>0</v>
      </c>
      <c r="AA1753" s="14">
        <v>0</v>
      </c>
      <c r="AB1753" s="55">
        <v>1</v>
      </c>
      <c r="AC1753" s="22" t="s">
        <v>782</v>
      </c>
      <c r="AD1753" s="56">
        <v>52</v>
      </c>
      <c r="AE1753" s="23">
        <v>5.1999999999999998E-2</v>
      </c>
      <c r="AF1753" s="56">
        <v>0.57565212599999993</v>
      </c>
      <c r="AG1753" s="14">
        <v>0.23851390611443879</v>
      </c>
      <c r="AH1753" s="22" t="s">
        <v>782</v>
      </c>
      <c r="AI1753" s="23" t="s">
        <v>782</v>
      </c>
      <c r="AJ1753" s="23" t="s">
        <v>782</v>
      </c>
      <c r="AK1753" s="23" t="s">
        <v>782</v>
      </c>
      <c r="AL1753" s="14" t="s">
        <v>782</v>
      </c>
      <c r="AM1753" s="22" t="s">
        <v>782</v>
      </c>
      <c r="AN1753" s="23" t="s">
        <v>782</v>
      </c>
      <c r="AO1753" s="23" t="s">
        <v>782</v>
      </c>
      <c r="AP1753" s="23" t="s">
        <v>782</v>
      </c>
      <c r="AQ1753" s="14" t="s">
        <v>782</v>
      </c>
      <c r="AR1753" s="55">
        <v>357</v>
      </c>
      <c r="AS1753" s="56">
        <v>3159.7050000000004</v>
      </c>
      <c r="AT1753" s="23">
        <v>3.1597050000000002</v>
      </c>
      <c r="AU1753" s="56">
        <v>2.8058180400000037</v>
      </c>
      <c r="AV1753" s="14">
        <v>1.1625538938194759</v>
      </c>
      <c r="AW1753" s="55">
        <v>0</v>
      </c>
      <c r="AX1753" s="22" t="s">
        <v>782</v>
      </c>
      <c r="AY1753" s="56">
        <v>0</v>
      </c>
      <c r="AZ1753" s="23">
        <v>0</v>
      </c>
      <c r="BA1753" s="56">
        <v>0</v>
      </c>
      <c r="BB1753" s="14">
        <v>0</v>
      </c>
      <c r="BC1753" s="55">
        <v>0</v>
      </c>
      <c r="BD1753" s="56">
        <v>0</v>
      </c>
      <c r="BE1753" s="44">
        <v>0</v>
      </c>
      <c r="BF1753" s="56">
        <v>0</v>
      </c>
      <c r="BG1753" s="14">
        <v>0</v>
      </c>
      <c r="BH1753" s="22">
        <v>359</v>
      </c>
      <c r="BI1753" s="23">
        <v>3.2211050000000001</v>
      </c>
      <c r="BJ1753" s="23">
        <v>3.4376911660000036</v>
      </c>
      <c r="BK1753" s="14">
        <v>1.4243622336900055</v>
      </c>
      <c r="BL1753" t="s">
        <v>580</v>
      </c>
    </row>
    <row r="1754" spans="1:64">
      <c r="A1754" t="s">
        <v>2699</v>
      </c>
      <c r="B1754" t="s">
        <v>2696</v>
      </c>
      <c r="C1754" t="s">
        <v>580</v>
      </c>
      <c r="D1754" t="s">
        <v>942</v>
      </c>
      <c r="E1754">
        <v>2017</v>
      </c>
      <c r="F1754" s="23">
        <v>38.799999999999997</v>
      </c>
      <c r="G1754" s="23">
        <v>10.26</v>
      </c>
      <c r="H1754" s="22">
        <v>28666</v>
      </c>
      <c r="I1754" s="34">
        <v>225.17172995691081</v>
      </c>
      <c r="J1754" s="55">
        <v>1</v>
      </c>
      <c r="K1754" s="55">
        <v>1</v>
      </c>
      <c r="L1754" s="56">
        <v>9.4</v>
      </c>
      <c r="M1754" s="19">
        <v>9.4000000000000004E-3</v>
      </c>
      <c r="N1754" s="56">
        <v>5.6221E-2</v>
      </c>
      <c r="O1754" s="17">
        <v>2.4968054387093149E-2</v>
      </c>
      <c r="P1754" s="55">
        <v>0</v>
      </c>
      <c r="Q1754" s="55">
        <v>0</v>
      </c>
      <c r="R1754" s="56">
        <v>0</v>
      </c>
      <c r="S1754" s="19">
        <v>0</v>
      </c>
      <c r="T1754" s="56">
        <v>0</v>
      </c>
      <c r="U1754" s="17">
        <v>0</v>
      </c>
      <c r="V1754" s="55">
        <v>0</v>
      </c>
      <c r="W1754" s="55">
        <v>0</v>
      </c>
      <c r="X1754" s="56">
        <v>0</v>
      </c>
      <c r="Y1754" s="19">
        <v>0</v>
      </c>
      <c r="Z1754" s="56">
        <v>0</v>
      </c>
      <c r="AA1754" s="14">
        <v>0</v>
      </c>
      <c r="AB1754" s="55">
        <v>1</v>
      </c>
      <c r="AC1754" s="22" t="s">
        <v>782</v>
      </c>
      <c r="AD1754" s="56">
        <v>52</v>
      </c>
      <c r="AE1754" s="19">
        <v>5.1999999999999998E-2</v>
      </c>
      <c r="AF1754" s="56">
        <v>0.48981701999999999</v>
      </c>
      <c r="AG1754" s="14">
        <v>0.21753042448700469</v>
      </c>
      <c r="AH1754" s="22" t="s">
        <v>782</v>
      </c>
      <c r="AI1754" s="23" t="s">
        <v>782</v>
      </c>
      <c r="AJ1754" s="23" t="s">
        <v>782</v>
      </c>
      <c r="AK1754" s="23" t="s">
        <v>782</v>
      </c>
      <c r="AL1754" s="14" t="s">
        <v>782</v>
      </c>
      <c r="AM1754" s="22" t="s">
        <v>782</v>
      </c>
      <c r="AN1754" s="23" t="s">
        <v>782</v>
      </c>
      <c r="AO1754" s="23" t="s">
        <v>782</v>
      </c>
      <c r="AP1754" s="23" t="s">
        <v>782</v>
      </c>
      <c r="AQ1754" s="14" t="s">
        <v>782</v>
      </c>
      <c r="AR1754" s="55">
        <v>380</v>
      </c>
      <c r="AS1754" s="56">
        <v>3358.7949999999996</v>
      </c>
      <c r="AT1754" s="19">
        <v>3.3587949999999975</v>
      </c>
      <c r="AU1754" s="56">
        <v>2.982609960000004</v>
      </c>
      <c r="AV1754" s="14">
        <v>1.3245934383373796</v>
      </c>
      <c r="AW1754" s="55">
        <v>0</v>
      </c>
      <c r="AX1754" s="22" t="s">
        <v>782</v>
      </c>
      <c r="AY1754" s="56">
        <v>0</v>
      </c>
      <c r="AZ1754" s="19">
        <v>0</v>
      </c>
      <c r="BA1754" s="56">
        <v>0</v>
      </c>
      <c r="BB1754" s="14">
        <v>0</v>
      </c>
      <c r="BC1754" s="55">
        <v>0</v>
      </c>
      <c r="BD1754" s="56">
        <v>0</v>
      </c>
      <c r="BE1754" s="19">
        <v>0</v>
      </c>
      <c r="BF1754" s="56">
        <v>0</v>
      </c>
      <c r="BG1754" s="14">
        <v>0</v>
      </c>
      <c r="BH1754" s="22">
        <v>382</v>
      </c>
      <c r="BI1754" s="23">
        <v>3.4201949999999974</v>
      </c>
      <c r="BJ1754" s="23">
        <v>3.5286479800000037</v>
      </c>
      <c r="BK1754" s="14">
        <v>1.5670919172114774</v>
      </c>
      <c r="BL1754" t="s">
        <v>580</v>
      </c>
    </row>
    <row r="1755" spans="1:64">
      <c r="A1755" t="s">
        <v>2700</v>
      </c>
      <c r="B1755" t="s">
        <v>2696</v>
      </c>
      <c r="C1755" t="s">
        <v>580</v>
      </c>
      <c r="D1755" t="s">
        <v>942</v>
      </c>
      <c r="E1755">
        <v>2018</v>
      </c>
      <c r="F1755" s="23">
        <v>38.81</v>
      </c>
      <c r="G1755" s="23">
        <v>10.28</v>
      </c>
      <c r="H1755" s="22">
        <v>28693</v>
      </c>
      <c r="I1755" s="34">
        <v>225.18773363352466</v>
      </c>
      <c r="J1755" s="55">
        <v>1</v>
      </c>
      <c r="K1755" s="55">
        <v>1</v>
      </c>
      <c r="L1755" s="56">
        <v>9.4</v>
      </c>
      <c r="M1755" s="19">
        <v>9.4000000000000004E-3</v>
      </c>
      <c r="N1755" s="56">
        <v>5.6221400000000005E-2</v>
      </c>
      <c r="O1755" s="17">
        <v>2.4966457583118589E-2</v>
      </c>
      <c r="P1755" s="55">
        <v>0</v>
      </c>
      <c r="Q1755" s="55">
        <v>0</v>
      </c>
      <c r="R1755" s="56">
        <v>0</v>
      </c>
      <c r="S1755" s="19">
        <v>0</v>
      </c>
      <c r="T1755" s="56">
        <v>0</v>
      </c>
      <c r="U1755" s="17">
        <v>0</v>
      </c>
      <c r="V1755" s="55">
        <v>0</v>
      </c>
      <c r="W1755" s="55">
        <v>0</v>
      </c>
      <c r="X1755" s="56">
        <v>0</v>
      </c>
      <c r="Y1755" s="19">
        <v>0</v>
      </c>
      <c r="Z1755" s="56">
        <v>0</v>
      </c>
      <c r="AA1755" s="14">
        <v>0</v>
      </c>
      <c r="AB1755" s="55">
        <v>1</v>
      </c>
      <c r="AC1755" s="22" t="s">
        <v>782</v>
      </c>
      <c r="AD1755" s="56">
        <v>52</v>
      </c>
      <c r="AE1755" s="19">
        <v>5.1999999999999998E-2</v>
      </c>
      <c r="AF1755" s="56">
        <v>0.57663101999999999</v>
      </c>
      <c r="AG1755" s="14">
        <v>0.2560667984422374</v>
      </c>
      <c r="AH1755" s="22" t="s">
        <v>782</v>
      </c>
      <c r="AI1755" s="23" t="s">
        <v>782</v>
      </c>
      <c r="AJ1755" s="23" t="s">
        <v>782</v>
      </c>
      <c r="AK1755" s="23" t="s">
        <v>782</v>
      </c>
      <c r="AL1755" s="14" t="s">
        <v>782</v>
      </c>
      <c r="AM1755" s="22" t="s">
        <v>782</v>
      </c>
      <c r="AN1755" s="23" t="s">
        <v>782</v>
      </c>
      <c r="AO1755" s="23" t="s">
        <v>782</v>
      </c>
      <c r="AP1755" s="23" t="s">
        <v>782</v>
      </c>
      <c r="AQ1755" s="14" t="s">
        <v>782</v>
      </c>
      <c r="AR1755" s="55">
        <v>396</v>
      </c>
      <c r="AS1755" s="56">
        <v>3459.7849999999994</v>
      </c>
      <c r="AT1755" s="19">
        <v>3.4597849999999966</v>
      </c>
      <c r="AU1755" s="56">
        <v>3.0722890800000044</v>
      </c>
      <c r="AV1755" s="14">
        <v>1.3643234604420831</v>
      </c>
      <c r="AW1755" s="55">
        <v>0</v>
      </c>
      <c r="AX1755" s="22" t="s">
        <v>782</v>
      </c>
      <c r="AY1755" s="56">
        <v>0</v>
      </c>
      <c r="AZ1755" s="19">
        <v>0</v>
      </c>
      <c r="BA1755" s="56">
        <v>0</v>
      </c>
      <c r="BB1755" s="14">
        <v>0</v>
      </c>
      <c r="BC1755" s="55">
        <v>0</v>
      </c>
      <c r="BD1755" s="56">
        <v>0</v>
      </c>
      <c r="BE1755" s="19">
        <v>0</v>
      </c>
      <c r="BF1755" s="56">
        <v>0</v>
      </c>
      <c r="BG1755" s="14">
        <v>0</v>
      </c>
      <c r="BH1755" s="22">
        <v>398</v>
      </c>
      <c r="BI1755" s="23">
        <v>3.5211849999999965</v>
      </c>
      <c r="BJ1755" s="23">
        <v>3.7051415000000043</v>
      </c>
      <c r="BK1755" s="14">
        <v>1.645356716467439</v>
      </c>
      <c r="BL1755" t="s">
        <v>580</v>
      </c>
    </row>
    <row r="1756" spans="1:64">
      <c r="A1756" t="s">
        <v>2701</v>
      </c>
      <c r="B1756" t="s">
        <v>2696</v>
      </c>
      <c r="C1756" t="s">
        <v>580</v>
      </c>
      <c r="D1756" t="s">
        <v>942</v>
      </c>
      <c r="E1756">
        <v>2019</v>
      </c>
      <c r="F1756" s="23">
        <v>38.799999999999997</v>
      </c>
      <c r="G1756" s="23">
        <v>10.3</v>
      </c>
      <c r="H1756" s="22">
        <v>28631</v>
      </c>
      <c r="I1756" s="34">
        <v>230.08608152804624</v>
      </c>
      <c r="J1756" s="48">
        <v>1</v>
      </c>
      <c r="K1756" s="48">
        <v>1</v>
      </c>
      <c r="L1756" s="50">
        <v>9.4</v>
      </c>
      <c r="M1756" s="23">
        <v>9.4000000000000004E-3</v>
      </c>
      <c r="N1756" s="50">
        <v>5.6221400000000005E-2</v>
      </c>
      <c r="O1756" s="14">
        <v>2.4434941751636081E-2</v>
      </c>
      <c r="P1756" s="48">
        <v>0</v>
      </c>
      <c r="Q1756" s="48">
        <v>0</v>
      </c>
      <c r="R1756" s="50">
        <v>0</v>
      </c>
      <c r="S1756" s="23">
        <v>0</v>
      </c>
      <c r="T1756" s="50">
        <v>0</v>
      </c>
      <c r="U1756" s="14">
        <v>0</v>
      </c>
      <c r="V1756" s="48">
        <v>0</v>
      </c>
      <c r="W1756" s="48">
        <v>0</v>
      </c>
      <c r="X1756" s="50">
        <v>0</v>
      </c>
      <c r="Y1756" s="23">
        <v>0</v>
      </c>
      <c r="Z1756" s="50">
        <v>0</v>
      </c>
      <c r="AA1756" s="14">
        <v>0</v>
      </c>
      <c r="AB1756" s="48">
        <v>1</v>
      </c>
      <c r="AC1756" s="22">
        <v>1</v>
      </c>
      <c r="AD1756" s="50">
        <v>52</v>
      </c>
      <c r="AE1756" s="23">
        <v>5.1999999999999998E-2</v>
      </c>
      <c r="AF1756" s="50">
        <v>0.56937157199999988</v>
      </c>
      <c r="AG1756" s="14">
        <v>0.24746024106225506</v>
      </c>
      <c r="AH1756" s="22">
        <v>0</v>
      </c>
      <c r="AI1756" s="23">
        <v>0</v>
      </c>
      <c r="AJ1756" s="23">
        <v>0</v>
      </c>
      <c r="AK1756" s="23">
        <v>0</v>
      </c>
      <c r="AL1756" s="14">
        <v>0</v>
      </c>
      <c r="AM1756" s="22">
        <v>429</v>
      </c>
      <c r="AN1756" s="23">
        <v>3721.0000000000009</v>
      </c>
      <c r="AO1756" s="23">
        <v>3.720999999999997</v>
      </c>
      <c r="AP1756" s="23">
        <v>3.3042480000000056</v>
      </c>
      <c r="AQ1756" s="14">
        <v>1.4360920826048471</v>
      </c>
      <c r="AR1756" s="48">
        <v>429</v>
      </c>
      <c r="AS1756" s="50">
        <v>3721.0000000000009</v>
      </c>
      <c r="AT1756" s="23">
        <v>3.720999999999997</v>
      </c>
      <c r="AU1756" s="50">
        <v>3.3042480000000056</v>
      </c>
      <c r="AV1756" s="14">
        <v>1.4360920826048471</v>
      </c>
      <c r="AW1756" s="48">
        <v>0</v>
      </c>
      <c r="AX1756" s="22" t="s">
        <v>782</v>
      </c>
      <c r="AY1756" s="50">
        <v>0</v>
      </c>
      <c r="AZ1756" s="23">
        <v>0</v>
      </c>
      <c r="BA1756" s="50">
        <v>0</v>
      </c>
      <c r="BB1756" s="14">
        <v>0</v>
      </c>
      <c r="BC1756" s="48">
        <v>0</v>
      </c>
      <c r="BD1756" s="50">
        <v>0</v>
      </c>
      <c r="BE1756" s="23">
        <v>0</v>
      </c>
      <c r="BF1756" s="50">
        <v>0</v>
      </c>
      <c r="BG1756" s="14">
        <v>0</v>
      </c>
      <c r="BH1756" s="22">
        <v>431</v>
      </c>
      <c r="BI1756" s="23">
        <v>3.7823999999999969</v>
      </c>
      <c r="BJ1756" s="23">
        <v>3.9298409720000054</v>
      </c>
      <c r="BK1756" s="14">
        <v>1.7079872654187382</v>
      </c>
      <c r="BL1756" t="s">
        <v>580</v>
      </c>
    </row>
    <row r="1757" spans="1:64">
      <c r="A1757" t="s">
        <v>2702</v>
      </c>
      <c r="B1757" t="s">
        <v>2696</v>
      </c>
      <c r="C1757" t="s">
        <v>580</v>
      </c>
      <c r="D1757" t="s">
        <v>942</v>
      </c>
      <c r="E1757">
        <v>2020</v>
      </c>
      <c r="F1757" s="23">
        <v>38.799999999999997</v>
      </c>
      <c r="G1757" s="23">
        <v>10.32</v>
      </c>
      <c r="H1757" s="22">
        <v>28759</v>
      </c>
      <c r="I1757" s="34">
        <v>230.54390705953864</v>
      </c>
      <c r="J1757" s="48">
        <v>1</v>
      </c>
      <c r="K1757" s="48">
        <v>1</v>
      </c>
      <c r="L1757" s="50">
        <v>9.4</v>
      </c>
      <c r="M1757" s="23">
        <v>9.4000000000000004E-3</v>
      </c>
      <c r="N1757" s="50">
        <v>5.6221400000000005E-2</v>
      </c>
      <c r="O1757" s="14">
        <v>2.438641763170981E-2</v>
      </c>
      <c r="P1757" s="48">
        <v>0</v>
      </c>
      <c r="Q1757" s="48">
        <v>0</v>
      </c>
      <c r="R1757" s="50">
        <v>0</v>
      </c>
      <c r="S1757" s="23">
        <v>0</v>
      </c>
      <c r="T1757" s="50">
        <v>0</v>
      </c>
      <c r="U1757" s="14">
        <v>0</v>
      </c>
      <c r="V1757" s="48">
        <v>0</v>
      </c>
      <c r="W1757" s="48">
        <v>0</v>
      </c>
      <c r="X1757" s="50">
        <v>0</v>
      </c>
      <c r="Y1757" s="23">
        <v>0</v>
      </c>
      <c r="Z1757" s="50">
        <v>0</v>
      </c>
      <c r="AA1757" s="14">
        <v>0</v>
      </c>
      <c r="AB1757" s="48">
        <v>1</v>
      </c>
      <c r="AC1757" s="22">
        <v>1</v>
      </c>
      <c r="AD1757" s="50">
        <v>52</v>
      </c>
      <c r="AE1757" s="23">
        <v>5.1999999999999998E-2</v>
      </c>
      <c r="AF1757" s="50">
        <v>0.56066795400000002</v>
      </c>
      <c r="AG1757" s="14">
        <v>0.24319356826689237</v>
      </c>
      <c r="AH1757" s="22">
        <v>0</v>
      </c>
      <c r="AI1757" s="23">
        <v>0</v>
      </c>
      <c r="AJ1757" s="23">
        <v>0</v>
      </c>
      <c r="AK1757" s="23">
        <v>0</v>
      </c>
      <c r="AL1757" s="14">
        <v>0</v>
      </c>
      <c r="AM1757" s="22">
        <v>496</v>
      </c>
      <c r="AN1757" s="23">
        <v>4285.1830000000018</v>
      </c>
      <c r="AO1757" s="23">
        <v>4.2851829999999964</v>
      </c>
      <c r="AP1757" s="23">
        <v>3.8052425040000077</v>
      </c>
      <c r="AQ1757" s="14">
        <v>1.6505500199653043</v>
      </c>
      <c r="AR1757" s="48">
        <v>496</v>
      </c>
      <c r="AS1757" s="50">
        <v>4285.1830000000018</v>
      </c>
      <c r="AT1757" s="23">
        <v>4.2851829999999964</v>
      </c>
      <c r="AU1757" s="50">
        <v>3.8052425040000077</v>
      </c>
      <c r="AV1757" s="14">
        <v>1.6505500199653043</v>
      </c>
      <c r="AW1757" s="48">
        <v>0</v>
      </c>
      <c r="AX1757" s="22">
        <v>0</v>
      </c>
      <c r="AY1757" s="50">
        <v>0</v>
      </c>
      <c r="AZ1757" s="23">
        <v>0</v>
      </c>
      <c r="BA1757" s="50">
        <v>0</v>
      </c>
      <c r="BB1757" s="14">
        <v>0</v>
      </c>
      <c r="BC1757" s="48">
        <v>0</v>
      </c>
      <c r="BD1757" s="50">
        <v>0</v>
      </c>
      <c r="BE1757" s="23">
        <v>0</v>
      </c>
      <c r="BF1757" s="50">
        <v>0</v>
      </c>
      <c r="BG1757" s="14">
        <v>0</v>
      </c>
      <c r="BH1757" s="22">
        <v>498</v>
      </c>
      <c r="BI1757" s="23">
        <v>4.3465829999999963</v>
      </c>
      <c r="BJ1757" s="23">
        <v>4.4221318580000082</v>
      </c>
      <c r="BK1757" s="14">
        <v>1.9181300058639066</v>
      </c>
      <c r="BL1757" t="s">
        <v>580</v>
      </c>
    </row>
    <row r="1758" spans="1:64">
      <c r="A1758" t="s">
        <v>2703</v>
      </c>
      <c r="B1758" t="s">
        <v>2696</v>
      </c>
      <c r="C1758" t="s">
        <v>580</v>
      </c>
      <c r="D1758" t="s">
        <v>942</v>
      </c>
      <c r="E1758">
        <v>2021</v>
      </c>
      <c r="F1758" s="23">
        <v>38.799999999999997</v>
      </c>
      <c r="G1758" s="23">
        <v>10.35</v>
      </c>
      <c r="H1758" s="22">
        <v>28712</v>
      </c>
      <c r="I1758" s="34">
        <v>215.63</v>
      </c>
      <c r="J1758" s="48">
        <v>1</v>
      </c>
      <c r="K1758" s="48">
        <v>1</v>
      </c>
      <c r="L1758" s="50">
        <v>9.4</v>
      </c>
      <c r="M1758" s="23">
        <v>9.4000000000000004E-3</v>
      </c>
      <c r="N1758" s="50">
        <v>5.6221399999999998E-2</v>
      </c>
      <c r="O1758" s="14">
        <v>0.03</v>
      </c>
      <c r="P1758" s="48">
        <v>0</v>
      </c>
      <c r="Q1758" s="48">
        <v>0</v>
      </c>
      <c r="R1758" s="50">
        <v>0</v>
      </c>
      <c r="S1758" s="23">
        <v>0</v>
      </c>
      <c r="T1758" s="50">
        <v>0</v>
      </c>
      <c r="U1758" s="14">
        <v>0</v>
      </c>
      <c r="V1758" s="48">
        <v>0</v>
      </c>
      <c r="W1758" s="48">
        <v>0</v>
      </c>
      <c r="X1758" s="50">
        <v>0</v>
      </c>
      <c r="Y1758" s="23">
        <v>0</v>
      </c>
      <c r="Z1758" s="50">
        <v>0</v>
      </c>
      <c r="AA1758" s="14">
        <v>0</v>
      </c>
      <c r="AB1758" s="48">
        <v>1</v>
      </c>
      <c r="AC1758" s="22">
        <v>1</v>
      </c>
      <c r="AD1758" s="50">
        <v>52</v>
      </c>
      <c r="AE1758" s="23">
        <v>5.1999999999999998E-2</v>
      </c>
      <c r="AF1758" s="50">
        <v>0.60435227999999996</v>
      </c>
      <c r="AG1758" s="14">
        <v>0.28000000000000003</v>
      </c>
      <c r="AH1758" s="22">
        <v>0</v>
      </c>
      <c r="AI1758" s="23">
        <v>0</v>
      </c>
      <c r="AJ1758" s="23">
        <v>0</v>
      </c>
      <c r="AK1758" s="23">
        <v>0</v>
      </c>
      <c r="AL1758" s="14">
        <v>0</v>
      </c>
      <c r="AM1758" s="22">
        <v>603</v>
      </c>
      <c r="AN1758" s="23">
        <v>5078.3130000000001</v>
      </c>
      <c r="AO1758" s="23">
        <v>5.0783129999999996</v>
      </c>
      <c r="AP1758" s="23">
        <v>4.5441908289999997</v>
      </c>
      <c r="AQ1758" s="14">
        <v>2.11</v>
      </c>
      <c r="AR1758" s="48">
        <v>603</v>
      </c>
      <c r="AS1758" s="50">
        <v>5078.3130000000001</v>
      </c>
      <c r="AT1758" s="23">
        <v>5.0783129999999996</v>
      </c>
      <c r="AU1758" s="50">
        <v>4.5441908289999997</v>
      </c>
      <c r="AV1758" s="14">
        <v>2.11</v>
      </c>
      <c r="AW1758" s="48">
        <v>0</v>
      </c>
      <c r="AX1758" s="22">
        <v>0</v>
      </c>
      <c r="AY1758" s="50">
        <v>0</v>
      </c>
      <c r="AZ1758" s="23">
        <v>0</v>
      </c>
      <c r="BA1758" s="50">
        <v>0</v>
      </c>
      <c r="BB1758" s="14">
        <v>0</v>
      </c>
      <c r="BC1758" s="48">
        <v>0</v>
      </c>
      <c r="BD1758" s="50">
        <v>0</v>
      </c>
      <c r="BE1758" s="23">
        <v>0</v>
      </c>
      <c r="BF1758" s="50">
        <v>0</v>
      </c>
      <c r="BG1758" s="14">
        <v>0</v>
      </c>
      <c r="BH1758" s="22">
        <v>605</v>
      </c>
      <c r="BI1758" s="23">
        <v>5.14</v>
      </c>
      <c r="BJ1758" s="23">
        <v>5.2</v>
      </c>
      <c r="BK1758" s="14">
        <v>2.41</v>
      </c>
      <c r="BL1758" t="s">
        <v>580</v>
      </c>
    </row>
    <row r="1759" spans="1:64">
      <c r="A1759" t="s">
        <v>2704</v>
      </c>
      <c r="B1759" t="s">
        <v>2696</v>
      </c>
      <c r="C1759" t="s">
        <v>580</v>
      </c>
      <c r="D1759" s="111" t="s">
        <v>942</v>
      </c>
      <c r="E1759" s="110">
        <v>2022</v>
      </c>
      <c r="F1759" s="23"/>
      <c r="G1759" s="23"/>
      <c r="H1759" s="22">
        <v>28889</v>
      </c>
      <c r="I1759" s="34">
        <v>209.37413022489076</v>
      </c>
      <c r="J1759" s="48">
        <v>1</v>
      </c>
      <c r="K1759" s="48">
        <v>1</v>
      </c>
      <c r="L1759" s="50">
        <v>9.4</v>
      </c>
      <c r="M1759" s="23">
        <v>9.4000000000000004E-3</v>
      </c>
      <c r="N1759" s="50">
        <v>5.5629199999999997E-2</v>
      </c>
      <c r="O1759" s="14">
        <v>2.6569280522024442E-2</v>
      </c>
      <c r="P1759" s="48">
        <v>0</v>
      </c>
      <c r="Q1759" s="48">
        <v>0</v>
      </c>
      <c r="R1759" s="50">
        <v>0</v>
      </c>
      <c r="S1759" s="23">
        <v>0</v>
      </c>
      <c r="T1759" s="50">
        <v>0</v>
      </c>
      <c r="U1759" s="14">
        <v>0</v>
      </c>
      <c r="V1759" s="48">
        <v>0</v>
      </c>
      <c r="W1759" s="48">
        <v>0</v>
      </c>
      <c r="X1759" s="50">
        <v>0</v>
      </c>
      <c r="Y1759" s="23">
        <v>0</v>
      </c>
      <c r="Z1759" s="50">
        <v>0</v>
      </c>
      <c r="AA1759" s="14">
        <v>0</v>
      </c>
      <c r="AB1759" s="48">
        <v>1</v>
      </c>
      <c r="AC1759" s="22">
        <v>1</v>
      </c>
      <c r="AD1759" s="50">
        <v>80</v>
      </c>
      <c r="AE1759" s="23">
        <v>0.08</v>
      </c>
      <c r="AF1759" s="50">
        <v>0.60435227999999996</v>
      </c>
      <c r="AG1759" s="14">
        <v>0.28864706415776359</v>
      </c>
      <c r="AH1759" s="22">
        <v>0</v>
      </c>
      <c r="AI1759" s="23">
        <v>0</v>
      </c>
      <c r="AJ1759" s="23">
        <v>0</v>
      </c>
      <c r="AK1759" s="23">
        <v>0</v>
      </c>
      <c r="AL1759" s="14">
        <v>0</v>
      </c>
      <c r="AM1759" s="22">
        <v>792</v>
      </c>
      <c r="AN1759" s="23">
        <v>6674.1130000000094</v>
      </c>
      <c r="AO1759" s="23">
        <v>6.6741130000000224</v>
      </c>
      <c r="AP1759" s="23">
        <v>6.8367205435099239</v>
      </c>
      <c r="AQ1759" s="14">
        <v>3.2653129286634108</v>
      </c>
      <c r="AR1759" s="48">
        <v>792</v>
      </c>
      <c r="AS1759" s="50">
        <v>6674.1130000000103</v>
      </c>
      <c r="AT1759" s="23">
        <v>6.6741130000000197</v>
      </c>
      <c r="AU1759" s="50">
        <v>6.8367205435099203</v>
      </c>
      <c r="AV1759" s="14">
        <v>3.2653129286634086</v>
      </c>
      <c r="AW1759" s="48">
        <v>0</v>
      </c>
      <c r="AX1759" s="22">
        <v>0</v>
      </c>
      <c r="AY1759" s="50">
        <v>0</v>
      </c>
      <c r="AZ1759" s="23">
        <v>0</v>
      </c>
      <c r="BA1759" s="50">
        <v>0</v>
      </c>
      <c r="BB1759" s="14">
        <v>0</v>
      </c>
      <c r="BC1759" s="48">
        <v>0</v>
      </c>
      <c r="BD1759" s="50">
        <v>0</v>
      </c>
      <c r="BE1759" s="23">
        <v>0</v>
      </c>
      <c r="BF1759" s="50">
        <v>0</v>
      </c>
      <c r="BG1759" s="14">
        <v>0</v>
      </c>
      <c r="BH1759" s="22">
        <v>794</v>
      </c>
      <c r="BI1759" s="23">
        <v>6.7635130000000201</v>
      </c>
      <c r="BJ1759" s="23">
        <v>7.4967020235099202</v>
      </c>
      <c r="BK1759" s="14">
        <v>3.5805292733431968</v>
      </c>
      <c r="BL1759" t="s">
        <v>580</v>
      </c>
    </row>
    <row r="1760" spans="1:64">
      <c r="A1760" t="s">
        <v>2705</v>
      </c>
      <c r="B1760" t="s">
        <v>2696</v>
      </c>
      <c r="C1760" t="s">
        <v>580</v>
      </c>
      <c r="D1760" t="s">
        <v>942</v>
      </c>
      <c r="E1760">
        <v>2023</v>
      </c>
      <c r="F1760">
        <v>38.799999999999997</v>
      </c>
      <c r="G1760">
        <v>10.36</v>
      </c>
      <c r="H1760">
        <v>28640</v>
      </c>
      <c r="I1760">
        <v>209.37413022489076</v>
      </c>
      <c r="J1760" s="140">
        <v>1</v>
      </c>
      <c r="K1760" s="140">
        <v>1</v>
      </c>
      <c r="L1760" s="140">
        <v>9.4</v>
      </c>
      <c r="M1760">
        <v>9.4000000000000004E-3</v>
      </c>
      <c r="N1760" s="140">
        <v>5.5628999999999998E-2</v>
      </c>
      <c r="O1760">
        <v>2.6569184999239569E-2</v>
      </c>
      <c r="P1760" s="140">
        <v>0</v>
      </c>
      <c r="Q1760" s="140">
        <v>0</v>
      </c>
      <c r="R1760" s="140">
        <v>0</v>
      </c>
      <c r="S1760">
        <v>0</v>
      </c>
      <c r="T1760" s="140">
        <v>0</v>
      </c>
      <c r="U1760">
        <v>0</v>
      </c>
      <c r="V1760" s="140">
        <v>0</v>
      </c>
      <c r="W1760" s="140">
        <v>0</v>
      </c>
      <c r="X1760" s="140">
        <v>0</v>
      </c>
      <c r="Y1760">
        <v>0</v>
      </c>
      <c r="Z1760" s="140">
        <v>0</v>
      </c>
      <c r="AA1760">
        <v>0</v>
      </c>
      <c r="AB1760" s="140">
        <v>1</v>
      </c>
      <c r="AC1760">
        <v>1</v>
      </c>
      <c r="AD1760" s="140">
        <v>80</v>
      </c>
      <c r="AE1760">
        <v>0.08</v>
      </c>
      <c r="AF1760" s="140">
        <v>0.46621726200000002</v>
      </c>
      <c r="AG1760">
        <v>0.22267185611671869</v>
      </c>
      <c r="AL1760">
        <v>0</v>
      </c>
      <c r="AM1760">
        <v>1092</v>
      </c>
      <c r="AN1760">
        <v>10266.808999999999</v>
      </c>
      <c r="AO1760">
        <v>10.266809</v>
      </c>
      <c r="AP1760">
        <v>9.6301360000000003</v>
      </c>
      <c r="AQ1760">
        <v>4.5994870472565923</v>
      </c>
      <c r="AR1760" s="140">
        <v>1261</v>
      </c>
      <c r="AS1760" s="140">
        <v>10406.7839999999</v>
      </c>
      <c r="AT1760">
        <v>10.406784</v>
      </c>
      <c r="AU1760" s="140">
        <v>9.7614305558128507</v>
      </c>
      <c r="AV1760">
        <v>4.662195155307872</v>
      </c>
      <c r="AW1760" s="140">
        <v>0</v>
      </c>
      <c r="AX1760">
        <v>0</v>
      </c>
      <c r="AY1760" s="140">
        <v>0</v>
      </c>
      <c r="AZ1760">
        <v>0</v>
      </c>
      <c r="BA1760" s="140">
        <v>0</v>
      </c>
      <c r="BB1760">
        <v>0</v>
      </c>
      <c r="BC1760" s="140">
        <v>0</v>
      </c>
      <c r="BD1760" s="140">
        <v>0</v>
      </c>
      <c r="BE1760">
        <v>0</v>
      </c>
      <c r="BF1760" s="140">
        <v>0</v>
      </c>
      <c r="BG1760">
        <v>0</v>
      </c>
      <c r="BH1760">
        <v>1263</v>
      </c>
      <c r="BI1760">
        <v>10.496184</v>
      </c>
      <c r="BJ1760">
        <v>10.283276817812851</v>
      </c>
      <c r="BK1760">
        <v>4.9114361964238293</v>
      </c>
      <c r="BL1760" t="s">
        <v>580</v>
      </c>
    </row>
    <row r="1761" spans="1:64">
      <c r="A1761" t="s">
        <v>2706</v>
      </c>
      <c r="B1761" t="s">
        <v>2696</v>
      </c>
      <c r="C1761" t="s">
        <v>580</v>
      </c>
      <c r="D1761" t="s">
        <v>942</v>
      </c>
      <c r="E1761">
        <v>2024</v>
      </c>
      <c r="F1761">
        <v>38.799999999999997</v>
      </c>
      <c r="G1761">
        <v>10.35</v>
      </c>
      <c r="H1761">
        <v>28709</v>
      </c>
      <c r="I1761">
        <v>196.86043073392551</v>
      </c>
      <c r="J1761" s="140">
        <v>1</v>
      </c>
      <c r="K1761" s="140">
        <v>1</v>
      </c>
      <c r="L1761" s="140">
        <v>9.4</v>
      </c>
      <c r="M1761">
        <v>9.4000000000000004E-3</v>
      </c>
      <c r="N1761" s="140">
        <v>5.5629200000000004E-2</v>
      </c>
      <c r="O1761">
        <v>2.8258192767640463E-2</v>
      </c>
      <c r="P1761" s="140">
        <v>0</v>
      </c>
      <c r="Q1761" s="140">
        <v>0</v>
      </c>
      <c r="R1761" s="140">
        <v>0</v>
      </c>
      <c r="S1761">
        <v>0</v>
      </c>
      <c r="T1761" s="140">
        <v>0</v>
      </c>
      <c r="U1761">
        <v>0</v>
      </c>
      <c r="V1761" s="140">
        <v>0</v>
      </c>
      <c r="W1761" s="140">
        <v>0</v>
      </c>
      <c r="X1761" s="140">
        <v>0</v>
      </c>
      <c r="Y1761">
        <v>0</v>
      </c>
      <c r="Z1761" s="140">
        <v>0</v>
      </c>
      <c r="AA1761">
        <v>0</v>
      </c>
      <c r="AB1761" s="140">
        <v>1</v>
      </c>
      <c r="AC1761">
        <v>1</v>
      </c>
      <c r="AD1761" s="140">
        <v>80</v>
      </c>
      <c r="AE1761">
        <v>0.08</v>
      </c>
      <c r="AF1761" s="140">
        <v>0.51649315200000001</v>
      </c>
      <c r="AG1761">
        <v>0.26236514370838027</v>
      </c>
      <c r="AH1761">
        <v>1</v>
      </c>
      <c r="AI1761">
        <v>1.2</v>
      </c>
      <c r="AJ1761">
        <v>1.1999999999999999E-3</v>
      </c>
      <c r="AK1761">
        <v>1.0823325722784001E-3</v>
      </c>
      <c r="AL1761">
        <v>5.4979691360183467E-4</v>
      </c>
      <c r="AM1761">
        <v>1417</v>
      </c>
      <c r="AN1761">
        <v>14064.501000000002</v>
      </c>
      <c r="AO1761">
        <v>14.064501000000005</v>
      </c>
      <c r="AP1761">
        <v>12.685389620951788</v>
      </c>
      <c r="AQ1761">
        <v>6.4438493676249378</v>
      </c>
      <c r="AR1761" s="140">
        <v>1837</v>
      </c>
      <c r="AS1761" s="140">
        <v>14460.340999999955</v>
      </c>
      <c r="AT1761">
        <v>14.460341000000033</v>
      </c>
      <c r="AU1761" s="140">
        <v>13.042415058793987</v>
      </c>
      <c r="AV1761">
        <v>6.6252090428583781</v>
      </c>
      <c r="AW1761" s="140">
        <v>0</v>
      </c>
      <c r="AX1761">
        <v>0</v>
      </c>
      <c r="AY1761" s="140">
        <v>0</v>
      </c>
      <c r="AZ1761">
        <v>0</v>
      </c>
      <c r="BA1761" s="140">
        <v>0</v>
      </c>
      <c r="BB1761">
        <v>0</v>
      </c>
      <c r="BC1761" s="140">
        <v>0</v>
      </c>
      <c r="BD1761" s="140">
        <v>0</v>
      </c>
      <c r="BE1761">
        <v>0</v>
      </c>
      <c r="BF1761" s="140">
        <v>0</v>
      </c>
      <c r="BG1761">
        <v>0</v>
      </c>
      <c r="BH1761">
        <v>1839</v>
      </c>
      <c r="BI1761">
        <v>14.549741000000033</v>
      </c>
      <c r="BJ1761">
        <v>13.614537410793986</v>
      </c>
      <c r="BK1761">
        <v>6.9158323793343985</v>
      </c>
      <c r="BL1761" t="s">
        <v>580</v>
      </c>
    </row>
    <row r="1762" spans="1:64">
      <c r="A1762" t="s">
        <v>2707</v>
      </c>
      <c r="B1762" t="s">
        <v>2708</v>
      </c>
      <c r="C1762" t="s">
        <v>581</v>
      </c>
      <c r="D1762" t="s">
        <v>942</v>
      </c>
      <c r="E1762">
        <v>2012</v>
      </c>
      <c r="F1762" s="23">
        <v>74.8</v>
      </c>
      <c r="G1762" s="23">
        <v>14.89</v>
      </c>
      <c r="H1762" s="22">
        <v>34679</v>
      </c>
      <c r="I1762" s="34">
        <v>284.262428</v>
      </c>
      <c r="J1762" s="48">
        <v>0</v>
      </c>
      <c r="K1762" s="48" t="s">
        <v>782</v>
      </c>
      <c r="L1762" s="50">
        <v>0</v>
      </c>
      <c r="M1762" s="23">
        <v>0</v>
      </c>
      <c r="N1762" s="50">
        <v>0</v>
      </c>
      <c r="O1762" s="14">
        <v>0</v>
      </c>
      <c r="P1762" s="48">
        <v>0</v>
      </c>
      <c r="Q1762" s="48" t="s">
        <v>782</v>
      </c>
      <c r="R1762" s="50">
        <v>0</v>
      </c>
      <c r="S1762" s="23">
        <v>0</v>
      </c>
      <c r="T1762" s="50">
        <v>0</v>
      </c>
      <c r="U1762" s="14">
        <v>0</v>
      </c>
      <c r="V1762" s="48">
        <v>0</v>
      </c>
      <c r="W1762" s="48" t="s">
        <v>782</v>
      </c>
      <c r="X1762" s="50">
        <v>0</v>
      </c>
      <c r="Y1762" s="23">
        <v>0</v>
      </c>
      <c r="Z1762" s="50">
        <v>0</v>
      </c>
      <c r="AA1762" s="14">
        <v>0</v>
      </c>
      <c r="AB1762" s="48">
        <v>0</v>
      </c>
      <c r="AC1762" s="22" t="s">
        <v>782</v>
      </c>
      <c r="AD1762" s="50">
        <v>0</v>
      </c>
      <c r="AE1762" s="23">
        <v>0</v>
      </c>
      <c r="AF1762" s="50">
        <v>0</v>
      </c>
      <c r="AG1762" s="14">
        <v>0</v>
      </c>
      <c r="AH1762" s="22" t="s">
        <v>782</v>
      </c>
      <c r="AI1762" s="23" t="s">
        <v>782</v>
      </c>
      <c r="AJ1762" s="23" t="s">
        <v>782</v>
      </c>
      <c r="AK1762" s="23" t="s">
        <v>782</v>
      </c>
      <c r="AL1762" s="14" t="s">
        <v>782</v>
      </c>
      <c r="AM1762" s="22" t="s">
        <v>782</v>
      </c>
      <c r="AN1762" s="23" t="s">
        <v>782</v>
      </c>
      <c r="AO1762" s="23" t="s">
        <v>782</v>
      </c>
      <c r="AP1762" s="23" t="s">
        <v>782</v>
      </c>
      <c r="AQ1762" s="14" t="s">
        <v>782</v>
      </c>
      <c r="AR1762" s="48">
        <v>286</v>
      </c>
      <c r="AS1762" s="50">
        <v>3618.7299999999987</v>
      </c>
      <c r="AT1762" s="23">
        <v>3.6187299999999984</v>
      </c>
      <c r="AU1762" s="50">
        <v>2.7642440000000001</v>
      </c>
      <c r="AV1762" s="14">
        <v>0.97242678867148769</v>
      </c>
      <c r="AW1762" s="48">
        <v>1</v>
      </c>
      <c r="AX1762" s="22" t="s">
        <v>782</v>
      </c>
      <c r="AY1762" s="50">
        <v>15</v>
      </c>
      <c r="AZ1762" s="23">
        <v>1.4999999999999999E-2</v>
      </c>
      <c r="BA1762" s="50">
        <v>3.8380000000000003E-3</v>
      </c>
      <c r="BB1762" s="14">
        <v>1.3501608450343639E-3</v>
      </c>
      <c r="BC1762" s="48">
        <v>1</v>
      </c>
      <c r="BD1762" s="50">
        <v>30</v>
      </c>
      <c r="BE1762" s="23">
        <v>0.03</v>
      </c>
      <c r="BF1762" s="50">
        <v>4.7909999999999994E-2</v>
      </c>
      <c r="BG1762" s="14">
        <v>1.6854144368315883E-2</v>
      </c>
      <c r="BH1762" s="22">
        <v>288</v>
      </c>
      <c r="BI1762" s="23">
        <v>3.6637299999999984</v>
      </c>
      <c r="BJ1762" s="23">
        <v>2.8159920000000001</v>
      </c>
      <c r="BK1762" s="14">
        <v>0.99063109388483794</v>
      </c>
      <c r="BL1762" t="s">
        <v>581</v>
      </c>
    </row>
    <row r="1763" spans="1:64">
      <c r="A1763" t="s">
        <v>2709</v>
      </c>
      <c r="B1763" t="s">
        <v>2708</v>
      </c>
      <c r="C1763" t="s">
        <v>581</v>
      </c>
      <c r="D1763" t="s">
        <v>942</v>
      </c>
      <c r="E1763">
        <v>2015</v>
      </c>
      <c r="F1763" s="23">
        <v>74.8</v>
      </c>
      <c r="G1763" s="23">
        <v>15.03</v>
      </c>
      <c r="H1763" s="22">
        <v>34504</v>
      </c>
      <c r="I1763" s="34">
        <v>280.75848654429745</v>
      </c>
      <c r="J1763" s="13">
        <v>0</v>
      </c>
      <c r="K1763" s="13">
        <v>0</v>
      </c>
      <c r="L1763" s="19">
        <v>0</v>
      </c>
      <c r="M1763" s="35">
        <v>0</v>
      </c>
      <c r="N1763" s="19">
        <v>0</v>
      </c>
      <c r="O1763" s="17">
        <v>0</v>
      </c>
      <c r="P1763" s="36">
        <v>0</v>
      </c>
      <c r="Q1763" s="37">
        <v>0</v>
      </c>
      <c r="R1763" s="38">
        <v>0</v>
      </c>
      <c r="S1763" s="27">
        <v>0</v>
      </c>
      <c r="T1763" s="23">
        <v>0</v>
      </c>
      <c r="U1763" s="17">
        <v>0</v>
      </c>
      <c r="V1763" s="22">
        <v>0</v>
      </c>
      <c r="W1763" s="22">
        <v>0</v>
      </c>
      <c r="X1763" s="23">
        <v>0</v>
      </c>
      <c r="Y1763" s="27">
        <v>0</v>
      </c>
      <c r="Z1763" s="27">
        <v>0</v>
      </c>
      <c r="AA1763" s="14">
        <v>0</v>
      </c>
      <c r="AB1763" s="39">
        <v>0</v>
      </c>
      <c r="AC1763" s="22" t="s">
        <v>782</v>
      </c>
      <c r="AD1763" s="23">
        <v>0</v>
      </c>
      <c r="AE1763" s="23">
        <v>0</v>
      </c>
      <c r="AF1763" s="23">
        <v>0</v>
      </c>
      <c r="AG1763" s="14">
        <v>0</v>
      </c>
      <c r="AH1763" s="22" t="s">
        <v>782</v>
      </c>
      <c r="AI1763" s="23" t="s">
        <v>782</v>
      </c>
      <c r="AJ1763" s="23" t="s">
        <v>782</v>
      </c>
      <c r="AK1763" s="23" t="s">
        <v>782</v>
      </c>
      <c r="AL1763" s="14" t="s">
        <v>782</v>
      </c>
      <c r="AM1763" s="22" t="s">
        <v>782</v>
      </c>
      <c r="AN1763" s="23" t="s">
        <v>782</v>
      </c>
      <c r="AO1763" s="23" t="s">
        <v>782</v>
      </c>
      <c r="AP1763" s="23" t="s">
        <v>782</v>
      </c>
      <c r="AQ1763" s="14" t="s">
        <v>782</v>
      </c>
      <c r="AR1763" s="40">
        <v>341</v>
      </c>
      <c r="AS1763" s="41">
        <v>4234.0600000000013</v>
      </c>
      <c r="AT1763" s="23">
        <v>4.2340600000000013</v>
      </c>
      <c r="AU1763" s="23">
        <v>3.7605344683577027</v>
      </c>
      <c r="AV1763" s="14">
        <v>1.3394196964957545</v>
      </c>
      <c r="AW1763" s="22">
        <v>2</v>
      </c>
      <c r="AX1763" s="22" t="s">
        <v>782</v>
      </c>
      <c r="AY1763" s="23">
        <v>329</v>
      </c>
      <c r="AZ1763" s="23">
        <v>0.32900000000000001</v>
      </c>
      <c r="BA1763" s="23">
        <v>0.85728982665962494</v>
      </c>
      <c r="BB1763" s="14">
        <v>0.30534778742097385</v>
      </c>
      <c r="BC1763" s="42">
        <v>1</v>
      </c>
      <c r="BD1763" s="43">
        <v>30</v>
      </c>
      <c r="BE1763" s="44">
        <v>0.03</v>
      </c>
      <c r="BF1763" s="23">
        <v>4.761E-2</v>
      </c>
      <c r="BG1763" s="14">
        <v>1.6957635220935057E-2</v>
      </c>
      <c r="BH1763" s="22">
        <v>344</v>
      </c>
      <c r="BI1763" s="23">
        <v>4.5930600000000013</v>
      </c>
      <c r="BJ1763" s="23">
        <v>4.6654342950173273</v>
      </c>
      <c r="BK1763" s="14">
        <v>1.6617251191376634</v>
      </c>
      <c r="BL1763" t="s">
        <v>581</v>
      </c>
    </row>
    <row r="1764" spans="1:64">
      <c r="A1764" t="s">
        <v>2710</v>
      </c>
      <c r="B1764" t="s">
        <v>2708</v>
      </c>
      <c r="C1764" t="s">
        <v>581</v>
      </c>
      <c r="D1764" t="s">
        <v>942</v>
      </c>
      <c r="E1764">
        <v>2016</v>
      </c>
      <c r="F1764" s="23">
        <v>74.8</v>
      </c>
      <c r="G1764" s="23">
        <v>15.06</v>
      </c>
      <c r="H1764" s="22">
        <v>34638</v>
      </c>
      <c r="I1764" s="34">
        <v>293.36726686203747</v>
      </c>
      <c r="J1764" s="13">
        <v>0</v>
      </c>
      <c r="K1764" s="13">
        <v>0</v>
      </c>
      <c r="L1764" s="19">
        <v>0</v>
      </c>
      <c r="M1764" s="35">
        <v>0</v>
      </c>
      <c r="N1764" s="19">
        <v>0</v>
      </c>
      <c r="O1764" s="17">
        <v>0</v>
      </c>
      <c r="P1764" s="13">
        <v>0</v>
      </c>
      <c r="Q1764" s="13">
        <v>0</v>
      </c>
      <c r="R1764" s="19">
        <v>0</v>
      </c>
      <c r="S1764" s="27">
        <v>0</v>
      </c>
      <c r="T1764" s="19">
        <v>0</v>
      </c>
      <c r="U1764" s="17">
        <v>0</v>
      </c>
      <c r="V1764" s="13">
        <v>0</v>
      </c>
      <c r="W1764" s="13">
        <v>0</v>
      </c>
      <c r="X1764" s="19">
        <v>0</v>
      </c>
      <c r="Y1764" s="27">
        <v>0</v>
      </c>
      <c r="Z1764" s="19">
        <v>0</v>
      </c>
      <c r="AA1764" s="14">
        <v>0</v>
      </c>
      <c r="AB1764" s="13">
        <v>0</v>
      </c>
      <c r="AC1764" s="22" t="s">
        <v>782</v>
      </c>
      <c r="AD1764" s="19">
        <v>0</v>
      </c>
      <c r="AE1764" s="23">
        <v>0</v>
      </c>
      <c r="AF1764" s="19">
        <v>0</v>
      </c>
      <c r="AG1764" s="14">
        <v>0</v>
      </c>
      <c r="AH1764" s="22" t="s">
        <v>782</v>
      </c>
      <c r="AI1764" s="23" t="s">
        <v>782</v>
      </c>
      <c r="AJ1764" s="23" t="s">
        <v>782</v>
      </c>
      <c r="AK1764" s="23" t="s">
        <v>782</v>
      </c>
      <c r="AL1764" s="14" t="s">
        <v>782</v>
      </c>
      <c r="AM1764" s="22" t="s">
        <v>782</v>
      </c>
      <c r="AN1764" s="23" t="s">
        <v>782</v>
      </c>
      <c r="AO1764" s="23" t="s">
        <v>782</v>
      </c>
      <c r="AP1764" s="23" t="s">
        <v>782</v>
      </c>
      <c r="AQ1764" s="14" t="s">
        <v>782</v>
      </c>
      <c r="AR1764" s="13">
        <v>364</v>
      </c>
      <c r="AS1764" s="19">
        <v>4647.2799999999952</v>
      </c>
      <c r="AT1764" s="23">
        <v>4.647279999999995</v>
      </c>
      <c r="AU1764" s="19">
        <v>4.1267846400000101</v>
      </c>
      <c r="AV1764" s="14">
        <v>1.4066956699503639</v>
      </c>
      <c r="AW1764" s="13">
        <v>2</v>
      </c>
      <c r="AX1764" s="22" t="s">
        <v>782</v>
      </c>
      <c r="AY1764" s="19">
        <v>295</v>
      </c>
      <c r="AZ1764" s="23">
        <v>0.29499999999999998</v>
      </c>
      <c r="BA1764" s="19">
        <v>1.312141</v>
      </c>
      <c r="BB1764" s="14">
        <v>0.44726905425923463</v>
      </c>
      <c r="BC1764" s="13">
        <v>1</v>
      </c>
      <c r="BD1764" s="19">
        <v>30</v>
      </c>
      <c r="BE1764" s="44">
        <v>0.03</v>
      </c>
      <c r="BF1764" s="19">
        <v>4.8239999999999998E-2</v>
      </c>
      <c r="BG1764" s="14">
        <v>1.644355231447343E-2</v>
      </c>
      <c r="BH1764" s="22">
        <v>367</v>
      </c>
      <c r="BI1764" s="23">
        <v>4.9722799999999951</v>
      </c>
      <c r="BJ1764" s="23">
        <v>5.4871656400000104</v>
      </c>
      <c r="BK1764" s="14">
        <v>1.8704082765240719</v>
      </c>
      <c r="BL1764" t="s">
        <v>581</v>
      </c>
    </row>
    <row r="1765" spans="1:64">
      <c r="A1765" t="s">
        <v>2711</v>
      </c>
      <c r="B1765" t="s">
        <v>2708</v>
      </c>
      <c r="C1765" t="s">
        <v>581</v>
      </c>
      <c r="D1765" t="s">
        <v>942</v>
      </c>
      <c r="E1765">
        <v>2017</v>
      </c>
      <c r="F1765" s="23">
        <v>74.8</v>
      </c>
      <c r="G1765" s="23">
        <v>15.12</v>
      </c>
      <c r="H1765" s="22">
        <v>34705</v>
      </c>
      <c r="I1765" s="34">
        <v>272.60813814814031</v>
      </c>
      <c r="J1765" s="13">
        <v>0</v>
      </c>
      <c r="K1765" s="13">
        <v>0</v>
      </c>
      <c r="L1765" s="19">
        <v>0</v>
      </c>
      <c r="M1765" s="19">
        <v>0</v>
      </c>
      <c r="N1765" s="19">
        <v>0</v>
      </c>
      <c r="O1765" s="17">
        <v>0</v>
      </c>
      <c r="P1765" s="13">
        <v>0</v>
      </c>
      <c r="Q1765" s="13">
        <v>0</v>
      </c>
      <c r="R1765" s="19">
        <v>0</v>
      </c>
      <c r="S1765" s="19">
        <v>0</v>
      </c>
      <c r="T1765" s="19">
        <v>0</v>
      </c>
      <c r="U1765" s="17">
        <v>0</v>
      </c>
      <c r="V1765" s="13">
        <v>0</v>
      </c>
      <c r="W1765" s="13">
        <v>0</v>
      </c>
      <c r="X1765" s="19">
        <v>0</v>
      </c>
      <c r="Y1765" s="19">
        <v>0</v>
      </c>
      <c r="Z1765" s="19">
        <v>0</v>
      </c>
      <c r="AA1765" s="14">
        <v>0</v>
      </c>
      <c r="AB1765" s="13">
        <v>0</v>
      </c>
      <c r="AC1765" s="22" t="s">
        <v>782</v>
      </c>
      <c r="AD1765" s="19">
        <v>0</v>
      </c>
      <c r="AE1765" s="19">
        <v>0</v>
      </c>
      <c r="AF1765" s="19">
        <v>0</v>
      </c>
      <c r="AG1765" s="14">
        <v>0</v>
      </c>
      <c r="AH1765" s="22" t="s">
        <v>782</v>
      </c>
      <c r="AI1765" s="23" t="s">
        <v>782</v>
      </c>
      <c r="AJ1765" s="23" t="s">
        <v>782</v>
      </c>
      <c r="AK1765" s="23" t="s">
        <v>782</v>
      </c>
      <c r="AL1765" s="14" t="s">
        <v>782</v>
      </c>
      <c r="AM1765" s="22" t="s">
        <v>782</v>
      </c>
      <c r="AN1765" s="23" t="s">
        <v>782</v>
      </c>
      <c r="AO1765" s="23" t="s">
        <v>782</v>
      </c>
      <c r="AP1765" s="23" t="s">
        <v>782</v>
      </c>
      <c r="AQ1765" s="14" t="s">
        <v>782</v>
      </c>
      <c r="AR1765" s="13">
        <v>387</v>
      </c>
      <c r="AS1765" s="19">
        <v>4925.2999999999965</v>
      </c>
      <c r="AT1765" s="19">
        <v>4.9252999999999982</v>
      </c>
      <c r="AU1765" s="19">
        <v>4.3736664000000101</v>
      </c>
      <c r="AV1765" s="14">
        <v>1.6043785155171262</v>
      </c>
      <c r="AW1765" s="13">
        <v>2</v>
      </c>
      <c r="AX1765" s="22" t="s">
        <v>782</v>
      </c>
      <c r="AY1765" s="19">
        <v>0</v>
      </c>
      <c r="AZ1765" s="19">
        <v>0</v>
      </c>
      <c r="BA1765" s="19">
        <v>0</v>
      </c>
      <c r="BB1765" s="14">
        <v>0</v>
      </c>
      <c r="BC1765" s="13">
        <v>1</v>
      </c>
      <c r="BD1765" s="19">
        <v>30</v>
      </c>
      <c r="BE1765" s="19">
        <v>0.03</v>
      </c>
      <c r="BF1765" s="19">
        <v>4.8239999999999998E-2</v>
      </c>
      <c r="BG1765" s="14">
        <v>1.7695729968921724E-2</v>
      </c>
      <c r="BH1765" s="22">
        <v>390</v>
      </c>
      <c r="BI1765" s="23">
        <v>4.9552999999999985</v>
      </c>
      <c r="BJ1765" s="23">
        <v>4.4219064000000099</v>
      </c>
      <c r="BK1765" s="14">
        <v>1.6220742454860479</v>
      </c>
      <c r="BL1765" t="s">
        <v>581</v>
      </c>
    </row>
    <row r="1766" spans="1:64">
      <c r="A1766" t="s">
        <v>2712</v>
      </c>
      <c r="B1766" t="s">
        <v>2708</v>
      </c>
      <c r="C1766" t="s">
        <v>581</v>
      </c>
      <c r="D1766" t="s">
        <v>942</v>
      </c>
      <c r="E1766">
        <v>2018</v>
      </c>
      <c r="F1766" s="23">
        <v>74.8</v>
      </c>
      <c r="G1766" s="23">
        <v>15.37</v>
      </c>
      <c r="H1766" s="22">
        <v>34765</v>
      </c>
      <c r="I1766" s="34">
        <v>272.62751328233702</v>
      </c>
      <c r="J1766" s="55">
        <v>0</v>
      </c>
      <c r="K1766" s="55">
        <v>0</v>
      </c>
      <c r="L1766" s="56">
        <v>0</v>
      </c>
      <c r="M1766" s="19">
        <v>0</v>
      </c>
      <c r="N1766" s="56">
        <v>0</v>
      </c>
      <c r="O1766" s="17">
        <v>0</v>
      </c>
      <c r="P1766" s="55">
        <v>0</v>
      </c>
      <c r="Q1766" s="55">
        <v>0</v>
      </c>
      <c r="R1766" s="56">
        <v>0</v>
      </c>
      <c r="S1766" s="19">
        <v>0</v>
      </c>
      <c r="T1766" s="56">
        <v>0</v>
      </c>
      <c r="U1766" s="17">
        <v>0</v>
      </c>
      <c r="V1766" s="55">
        <v>0</v>
      </c>
      <c r="W1766" s="55">
        <v>0</v>
      </c>
      <c r="X1766" s="56">
        <v>0</v>
      </c>
      <c r="Y1766" s="19">
        <v>0</v>
      </c>
      <c r="Z1766" s="56">
        <v>0</v>
      </c>
      <c r="AA1766" s="14">
        <v>0</v>
      </c>
      <c r="AB1766" s="55">
        <v>0</v>
      </c>
      <c r="AC1766" s="22" t="s">
        <v>782</v>
      </c>
      <c r="AD1766" s="56">
        <v>0</v>
      </c>
      <c r="AE1766" s="19">
        <v>0</v>
      </c>
      <c r="AF1766" s="56">
        <v>0</v>
      </c>
      <c r="AG1766" s="14">
        <v>0</v>
      </c>
      <c r="AH1766" s="22" t="s">
        <v>782</v>
      </c>
      <c r="AI1766" s="23" t="s">
        <v>782</v>
      </c>
      <c r="AJ1766" s="23" t="s">
        <v>782</v>
      </c>
      <c r="AK1766" s="23" t="s">
        <v>782</v>
      </c>
      <c r="AL1766" s="14" t="s">
        <v>782</v>
      </c>
      <c r="AM1766" s="22" t="s">
        <v>782</v>
      </c>
      <c r="AN1766" s="23" t="s">
        <v>782</v>
      </c>
      <c r="AO1766" s="23" t="s">
        <v>782</v>
      </c>
      <c r="AP1766" s="23" t="s">
        <v>782</v>
      </c>
      <c r="AQ1766" s="14" t="s">
        <v>782</v>
      </c>
      <c r="AR1766" s="55">
        <v>419</v>
      </c>
      <c r="AS1766" s="56">
        <v>5386.9899999999971</v>
      </c>
      <c r="AT1766" s="19">
        <v>5.3869899999999991</v>
      </c>
      <c r="AU1766" s="56">
        <v>4.783647120000011</v>
      </c>
      <c r="AV1766" s="14">
        <v>1.7546457664549784</v>
      </c>
      <c r="AW1766" s="55">
        <v>2</v>
      </c>
      <c r="AX1766" s="22" t="s">
        <v>782</v>
      </c>
      <c r="AY1766" s="56">
        <v>295</v>
      </c>
      <c r="AZ1766" s="19">
        <v>0.29500000000000004</v>
      </c>
      <c r="BA1766" s="56">
        <v>1.312141</v>
      </c>
      <c r="BB1766" s="14">
        <v>0.48129441676751372</v>
      </c>
      <c r="BC1766" s="55">
        <v>1</v>
      </c>
      <c r="BD1766" s="56">
        <v>30</v>
      </c>
      <c r="BE1766" s="19">
        <v>0.03</v>
      </c>
      <c r="BF1766" s="56">
        <v>4.8239999999999998E-2</v>
      </c>
      <c r="BG1766" s="14">
        <v>1.7694472366052781E-2</v>
      </c>
      <c r="BH1766" s="22">
        <v>422</v>
      </c>
      <c r="BI1766" s="23">
        <v>5.7119899999999992</v>
      </c>
      <c r="BJ1766" s="23">
        <v>6.1440281200000113</v>
      </c>
      <c r="BK1766" s="14">
        <v>2.2536346555885447</v>
      </c>
      <c r="BL1766" t="s">
        <v>581</v>
      </c>
    </row>
    <row r="1767" spans="1:64">
      <c r="A1767" t="s">
        <v>2713</v>
      </c>
      <c r="B1767" t="s">
        <v>2708</v>
      </c>
      <c r="C1767" t="s">
        <v>581</v>
      </c>
      <c r="D1767" t="s">
        <v>942</v>
      </c>
      <c r="E1767">
        <v>2019</v>
      </c>
      <c r="F1767" s="23">
        <v>74.8</v>
      </c>
      <c r="G1767" s="23">
        <v>15.69</v>
      </c>
      <c r="H1767" s="22">
        <v>34719</v>
      </c>
      <c r="I1767" s="34">
        <v>278.77679658183274</v>
      </c>
      <c r="J1767" s="48">
        <v>0</v>
      </c>
      <c r="K1767" s="48">
        <v>0</v>
      </c>
      <c r="L1767" s="50">
        <v>0</v>
      </c>
      <c r="M1767" s="23">
        <v>0</v>
      </c>
      <c r="N1767" s="50">
        <v>0</v>
      </c>
      <c r="O1767" s="14">
        <v>0</v>
      </c>
      <c r="P1767" s="48">
        <v>0</v>
      </c>
      <c r="Q1767" s="48">
        <v>0</v>
      </c>
      <c r="R1767" s="50">
        <v>0</v>
      </c>
      <c r="S1767" s="23">
        <v>0</v>
      </c>
      <c r="T1767" s="50">
        <v>0</v>
      </c>
      <c r="U1767" s="14">
        <v>0</v>
      </c>
      <c r="V1767" s="48">
        <v>0</v>
      </c>
      <c r="W1767" s="48">
        <v>0</v>
      </c>
      <c r="X1767" s="50">
        <v>0</v>
      </c>
      <c r="Y1767" s="23">
        <v>0</v>
      </c>
      <c r="Z1767" s="50">
        <v>0</v>
      </c>
      <c r="AA1767" s="14">
        <v>0</v>
      </c>
      <c r="AB1767" s="48">
        <v>0</v>
      </c>
      <c r="AC1767" s="22">
        <v>0</v>
      </c>
      <c r="AD1767" s="50">
        <v>0</v>
      </c>
      <c r="AE1767" s="23">
        <v>0</v>
      </c>
      <c r="AF1767" s="50">
        <v>0</v>
      </c>
      <c r="AG1767" s="14">
        <v>0</v>
      </c>
      <c r="AH1767" s="22">
        <v>2</v>
      </c>
      <c r="AI1767" s="23">
        <v>44</v>
      </c>
      <c r="AJ1767" s="23">
        <v>4.3999999999999997E-2</v>
      </c>
      <c r="AK1767" s="23">
        <v>3.9072000000000003E-2</v>
      </c>
      <c r="AL1767" s="14">
        <v>1.4015513657906147E-2</v>
      </c>
      <c r="AM1767" s="22">
        <v>470</v>
      </c>
      <c r="AN1767" s="23">
        <v>5818.934999999994</v>
      </c>
      <c r="AO1767" s="23">
        <v>5.8189350000000006</v>
      </c>
      <c r="AP1767" s="23">
        <v>5.1672142800000058</v>
      </c>
      <c r="AQ1767" s="14">
        <v>1.8535309765220043</v>
      </c>
      <c r="AR1767" s="48">
        <v>472</v>
      </c>
      <c r="AS1767" s="50">
        <v>5862.934999999994</v>
      </c>
      <c r="AT1767" s="23">
        <v>5.8629350000000002</v>
      </c>
      <c r="AU1767" s="50">
        <v>5.2062862800000058</v>
      </c>
      <c r="AV1767" s="14">
        <v>1.8675464901799104</v>
      </c>
      <c r="AW1767" s="48">
        <v>2</v>
      </c>
      <c r="AX1767" s="22" t="s">
        <v>782</v>
      </c>
      <c r="AY1767" s="50">
        <v>295</v>
      </c>
      <c r="AZ1767" s="23">
        <v>0.29500000000000004</v>
      </c>
      <c r="BA1767" s="50">
        <v>1.312141</v>
      </c>
      <c r="BB1767" s="14">
        <v>0.47067798184374049</v>
      </c>
      <c r="BC1767" s="48">
        <v>1</v>
      </c>
      <c r="BD1767" s="50">
        <v>30</v>
      </c>
      <c r="BE1767" s="23">
        <v>0.03</v>
      </c>
      <c r="BF1767" s="50">
        <v>4.8239999999999998E-2</v>
      </c>
      <c r="BG1767" s="14">
        <v>1.7304166125547513E-2</v>
      </c>
      <c r="BH1767" s="22">
        <v>475</v>
      </c>
      <c r="BI1767" s="23">
        <v>6.1879350000000004</v>
      </c>
      <c r="BJ1767" s="23">
        <v>6.5666672800000061</v>
      </c>
      <c r="BK1767" s="14">
        <v>2.3555286381491984</v>
      </c>
      <c r="BL1767" t="s">
        <v>581</v>
      </c>
    </row>
    <row r="1768" spans="1:64">
      <c r="A1768" t="s">
        <v>2714</v>
      </c>
      <c r="B1768" t="s">
        <v>2708</v>
      </c>
      <c r="C1768" t="s">
        <v>581</v>
      </c>
      <c r="D1768" t="s">
        <v>942</v>
      </c>
      <c r="E1768">
        <v>2020</v>
      </c>
      <c r="F1768" s="23">
        <v>74.8</v>
      </c>
      <c r="G1768" s="23">
        <v>15.86</v>
      </c>
      <c r="H1768" s="22">
        <v>34597</v>
      </c>
      <c r="I1768" s="34">
        <v>279.56599172924876</v>
      </c>
      <c r="J1768" s="48">
        <v>0</v>
      </c>
      <c r="K1768" s="48">
        <v>0</v>
      </c>
      <c r="L1768" s="50">
        <v>0</v>
      </c>
      <c r="M1768" s="23">
        <v>0</v>
      </c>
      <c r="N1768" s="50">
        <v>0</v>
      </c>
      <c r="O1768" s="14">
        <v>0</v>
      </c>
      <c r="P1768" s="48">
        <v>0</v>
      </c>
      <c r="Q1768" s="48">
        <v>0</v>
      </c>
      <c r="R1768" s="50">
        <v>0</v>
      </c>
      <c r="S1768" s="23">
        <v>0</v>
      </c>
      <c r="T1768" s="50">
        <v>0</v>
      </c>
      <c r="U1768" s="14">
        <v>0</v>
      </c>
      <c r="V1768" s="48">
        <v>0</v>
      </c>
      <c r="W1768" s="48">
        <v>0</v>
      </c>
      <c r="X1768" s="50">
        <v>0</v>
      </c>
      <c r="Y1768" s="23">
        <v>0</v>
      </c>
      <c r="Z1768" s="50">
        <v>0</v>
      </c>
      <c r="AA1768" s="14">
        <v>0</v>
      </c>
      <c r="AB1768" s="48">
        <v>0</v>
      </c>
      <c r="AC1768" s="22">
        <v>0</v>
      </c>
      <c r="AD1768" s="50">
        <v>0</v>
      </c>
      <c r="AE1768" s="23">
        <v>0</v>
      </c>
      <c r="AF1768" s="50">
        <v>0</v>
      </c>
      <c r="AG1768" s="14">
        <v>0</v>
      </c>
      <c r="AH1768" s="22">
        <v>2</v>
      </c>
      <c r="AI1768" s="23">
        <v>44</v>
      </c>
      <c r="AJ1768" s="23">
        <v>4.3999999999999997E-2</v>
      </c>
      <c r="AK1768" s="23">
        <v>3.9072000000000003E-2</v>
      </c>
      <c r="AL1768" s="14">
        <v>1.3975948847826975E-2</v>
      </c>
      <c r="AM1768" s="22">
        <v>552</v>
      </c>
      <c r="AN1768" s="23">
        <v>6602.0699999999979</v>
      </c>
      <c r="AO1768" s="23">
        <v>6.6020700000000039</v>
      </c>
      <c r="AP1768" s="23">
        <v>5.8626381600000066</v>
      </c>
      <c r="AQ1768" s="14">
        <v>2.0970498320402986</v>
      </c>
      <c r="AR1768" s="48">
        <v>554</v>
      </c>
      <c r="AS1768" s="50">
        <v>6646.0699999999979</v>
      </c>
      <c r="AT1768" s="23">
        <v>6.6460700000000035</v>
      </c>
      <c r="AU1768" s="50">
        <v>5.9017101600000066</v>
      </c>
      <c r="AV1768" s="14">
        <v>2.1110257808881259</v>
      </c>
      <c r="AW1768" s="48">
        <v>2</v>
      </c>
      <c r="AX1768" s="22">
        <v>2</v>
      </c>
      <c r="AY1768" s="50">
        <v>295</v>
      </c>
      <c r="AZ1768" s="23">
        <v>0.29500000000000004</v>
      </c>
      <c r="BA1768" s="50">
        <v>1.312141</v>
      </c>
      <c r="BB1768" s="14">
        <v>0.46934929097912914</v>
      </c>
      <c r="BC1768" s="48">
        <v>1</v>
      </c>
      <c r="BD1768" s="50">
        <v>30</v>
      </c>
      <c r="BE1768" s="23">
        <v>0.03</v>
      </c>
      <c r="BF1768" s="50">
        <v>4.8239999999999998E-2</v>
      </c>
      <c r="BG1768" s="14">
        <v>1.7255317680670897E-2</v>
      </c>
      <c r="BH1768" s="22">
        <v>557</v>
      </c>
      <c r="BI1768" s="23">
        <v>6.9710700000000037</v>
      </c>
      <c r="BJ1768" s="23">
        <v>7.2620911600000069</v>
      </c>
      <c r="BK1768" s="14">
        <v>2.597630389547926</v>
      </c>
      <c r="BL1768" t="s">
        <v>581</v>
      </c>
    </row>
    <row r="1769" spans="1:64">
      <c r="A1769" t="s">
        <v>2715</v>
      </c>
      <c r="B1769" t="s">
        <v>2708</v>
      </c>
      <c r="C1769" t="s">
        <v>581</v>
      </c>
      <c r="D1769" t="s">
        <v>942</v>
      </c>
      <c r="E1769">
        <v>2021</v>
      </c>
      <c r="F1769" s="23">
        <v>74.81</v>
      </c>
      <c r="G1769" s="23">
        <v>15.94</v>
      </c>
      <c r="H1769" s="22">
        <v>34480</v>
      </c>
      <c r="I1769" s="34">
        <v>259.39999999999998</v>
      </c>
      <c r="J1769" s="48">
        <v>0</v>
      </c>
      <c r="K1769" s="48">
        <v>0</v>
      </c>
      <c r="L1769" s="50">
        <v>0</v>
      </c>
      <c r="M1769" s="23">
        <v>0</v>
      </c>
      <c r="N1769" s="50">
        <v>0</v>
      </c>
      <c r="O1769" s="14">
        <v>0</v>
      </c>
      <c r="P1769" s="48">
        <v>0</v>
      </c>
      <c r="Q1769" s="48">
        <v>0</v>
      </c>
      <c r="R1769" s="50">
        <v>0</v>
      </c>
      <c r="S1769" s="23">
        <v>0</v>
      </c>
      <c r="T1769" s="50">
        <v>0</v>
      </c>
      <c r="U1769" s="14">
        <v>0</v>
      </c>
      <c r="V1769" s="48">
        <v>0</v>
      </c>
      <c r="W1769" s="48">
        <v>0</v>
      </c>
      <c r="X1769" s="50">
        <v>0</v>
      </c>
      <c r="Y1769" s="23">
        <v>0</v>
      </c>
      <c r="Z1769" s="50">
        <v>0</v>
      </c>
      <c r="AA1769" s="14">
        <v>0</v>
      </c>
      <c r="AB1769" s="48">
        <v>0</v>
      </c>
      <c r="AC1769" s="22">
        <v>0</v>
      </c>
      <c r="AD1769" s="50">
        <v>0</v>
      </c>
      <c r="AE1769" s="23">
        <v>0</v>
      </c>
      <c r="AF1769" s="50">
        <v>0</v>
      </c>
      <c r="AG1769" s="14">
        <v>0</v>
      </c>
      <c r="AH1769" s="22">
        <v>2</v>
      </c>
      <c r="AI1769" s="23">
        <v>44</v>
      </c>
      <c r="AJ1769" s="23">
        <v>4.3999999999999997E-2</v>
      </c>
      <c r="AK1769" s="23">
        <v>3.9372207999999999E-2</v>
      </c>
      <c r="AL1769" s="14">
        <v>0.02</v>
      </c>
      <c r="AM1769" s="22">
        <v>660</v>
      </c>
      <c r="AN1769" s="23">
        <v>7781</v>
      </c>
      <c r="AO1769" s="23">
        <v>7.7809999999999997</v>
      </c>
      <c r="AP1769" s="23">
        <v>6.9626170820000004</v>
      </c>
      <c r="AQ1769" s="14">
        <v>2.68</v>
      </c>
      <c r="AR1769" s="48">
        <v>662</v>
      </c>
      <c r="AS1769" s="50">
        <v>7825</v>
      </c>
      <c r="AT1769" s="23">
        <v>7.8250000000000002</v>
      </c>
      <c r="AU1769" s="50">
        <v>7.00198929</v>
      </c>
      <c r="AV1769" s="14">
        <v>2.7</v>
      </c>
      <c r="AW1769" s="48">
        <v>2</v>
      </c>
      <c r="AX1769" s="22">
        <v>3</v>
      </c>
      <c r="AY1769" s="50">
        <v>329</v>
      </c>
      <c r="AZ1769" s="23">
        <v>0.32900000000000001</v>
      </c>
      <c r="BA1769" s="50">
        <v>1.312141</v>
      </c>
      <c r="BB1769" s="14">
        <v>0.51</v>
      </c>
      <c r="BC1769" s="48">
        <v>1</v>
      </c>
      <c r="BD1769" s="50">
        <v>30</v>
      </c>
      <c r="BE1769" s="23">
        <v>0.03</v>
      </c>
      <c r="BF1769" s="50">
        <v>4.2065279999999997E-2</v>
      </c>
      <c r="BG1769" s="14">
        <v>0.02</v>
      </c>
      <c r="BH1769" s="22">
        <v>665</v>
      </c>
      <c r="BI1769" s="23">
        <v>8.18</v>
      </c>
      <c r="BJ1769" s="23">
        <v>8.36</v>
      </c>
      <c r="BK1769" s="14">
        <v>3.22</v>
      </c>
      <c r="BL1769" t="s">
        <v>581</v>
      </c>
    </row>
    <row r="1770" spans="1:64">
      <c r="A1770" t="s">
        <v>2716</v>
      </c>
      <c r="B1770" t="s">
        <v>2708</v>
      </c>
      <c r="C1770" t="s">
        <v>581</v>
      </c>
      <c r="D1770" s="111" t="s">
        <v>942</v>
      </c>
      <c r="E1770" s="110">
        <v>2022</v>
      </c>
      <c r="F1770" s="23"/>
      <c r="G1770" s="23"/>
      <c r="H1770" s="22">
        <v>34739</v>
      </c>
      <c r="I1770" s="34">
        <v>251.7722285258223</v>
      </c>
      <c r="J1770" s="48">
        <v>0</v>
      </c>
      <c r="K1770" s="48">
        <v>0</v>
      </c>
      <c r="L1770" s="50">
        <v>0</v>
      </c>
      <c r="M1770" s="23">
        <v>0</v>
      </c>
      <c r="N1770" s="50">
        <v>0</v>
      </c>
      <c r="O1770" s="14">
        <v>0</v>
      </c>
      <c r="P1770" s="48">
        <v>0</v>
      </c>
      <c r="Q1770" s="48">
        <v>0</v>
      </c>
      <c r="R1770" s="50">
        <v>0</v>
      </c>
      <c r="S1770" s="23">
        <v>0</v>
      </c>
      <c r="T1770" s="50">
        <v>0</v>
      </c>
      <c r="U1770" s="14">
        <v>0</v>
      </c>
      <c r="V1770" s="48">
        <v>0</v>
      </c>
      <c r="W1770" s="48">
        <v>0</v>
      </c>
      <c r="X1770" s="50">
        <v>0</v>
      </c>
      <c r="Y1770" s="23">
        <v>0</v>
      </c>
      <c r="Z1770" s="50">
        <v>0</v>
      </c>
      <c r="AA1770" s="14">
        <v>0</v>
      </c>
      <c r="AB1770" s="48">
        <v>0</v>
      </c>
      <c r="AC1770" s="22">
        <v>0</v>
      </c>
      <c r="AD1770" s="50">
        <v>0</v>
      </c>
      <c r="AE1770" s="23">
        <v>0</v>
      </c>
      <c r="AF1770" s="50">
        <v>0</v>
      </c>
      <c r="AG1770" s="14">
        <v>0</v>
      </c>
      <c r="AH1770" s="22">
        <v>2</v>
      </c>
      <c r="AI1770" s="23">
        <v>44</v>
      </c>
      <c r="AJ1770" s="23">
        <v>4.3999999999999997E-2</v>
      </c>
      <c r="AK1770" s="23">
        <v>4.5072012402911997E-2</v>
      </c>
      <c r="AL1770" s="14">
        <v>1.7901899930273413E-2</v>
      </c>
      <c r="AM1770" s="22">
        <v>844</v>
      </c>
      <c r="AN1770" s="23">
        <v>9716.5209999999934</v>
      </c>
      <c r="AO1770" s="23">
        <v>9.7165210000000108</v>
      </c>
      <c r="AP1770" s="23">
        <v>9.9532535232989758</v>
      </c>
      <c r="AQ1770" s="14">
        <v>3.9532769684636397</v>
      </c>
      <c r="AR1770" s="48">
        <v>846</v>
      </c>
      <c r="AS1770" s="50">
        <v>9760.5209999999897</v>
      </c>
      <c r="AT1770" s="23">
        <v>9.7605210000000113</v>
      </c>
      <c r="AU1770" s="50">
        <v>9.9983255357018912</v>
      </c>
      <c r="AV1770" s="14">
        <v>3.9711788683939147</v>
      </c>
      <c r="AW1770" s="48">
        <v>2</v>
      </c>
      <c r="AX1770" s="22">
        <v>3</v>
      </c>
      <c r="AY1770" s="50">
        <v>329</v>
      </c>
      <c r="AZ1770" s="23">
        <v>0.32900000000000001</v>
      </c>
      <c r="BA1770" s="50">
        <v>1.312141</v>
      </c>
      <c r="BB1770" s="14">
        <v>0.52116192785949944</v>
      </c>
      <c r="BC1770" s="48">
        <v>1</v>
      </c>
      <c r="BD1770" s="50">
        <v>30</v>
      </c>
      <c r="BE1770" s="23">
        <v>0.03</v>
      </c>
      <c r="BF1770" s="50">
        <v>4.6985760000000001E-2</v>
      </c>
      <c r="BG1770" s="14">
        <v>1.8662010609792508E-2</v>
      </c>
      <c r="BH1770" s="22">
        <v>849</v>
      </c>
      <c r="BI1770" s="23">
        <v>10.119521000000011</v>
      </c>
      <c r="BJ1770" s="23">
        <v>11.357452295701892</v>
      </c>
      <c r="BK1770" s="14">
        <v>4.5110028068632069</v>
      </c>
      <c r="BL1770" t="s">
        <v>581</v>
      </c>
    </row>
    <row r="1771" spans="1:64">
      <c r="A1771" t="s">
        <v>2717</v>
      </c>
      <c r="B1771" t="s">
        <v>2708</v>
      </c>
      <c r="C1771" t="s">
        <v>581</v>
      </c>
      <c r="D1771" t="s">
        <v>942</v>
      </c>
      <c r="E1771">
        <v>2023</v>
      </c>
      <c r="F1771">
        <v>74.8</v>
      </c>
      <c r="G1771">
        <v>16.04</v>
      </c>
      <c r="H1771">
        <v>34311</v>
      </c>
      <c r="I1771">
        <v>251.7722285258223</v>
      </c>
      <c r="J1771" s="140">
        <v>0</v>
      </c>
      <c r="K1771" s="140">
        <v>0</v>
      </c>
      <c r="L1771" s="140">
        <v>0</v>
      </c>
      <c r="M1771">
        <v>0</v>
      </c>
      <c r="N1771" s="140">
        <v>0</v>
      </c>
      <c r="O1771">
        <v>0</v>
      </c>
      <c r="P1771" s="140">
        <v>0</v>
      </c>
      <c r="Q1771" s="140">
        <v>0</v>
      </c>
      <c r="R1771" s="140">
        <v>0</v>
      </c>
      <c r="S1771">
        <v>0</v>
      </c>
      <c r="T1771" s="140">
        <v>0</v>
      </c>
      <c r="U1771">
        <v>0</v>
      </c>
      <c r="V1771" s="140">
        <v>0</v>
      </c>
      <c r="W1771" s="140">
        <v>0</v>
      </c>
      <c r="X1771" s="140">
        <v>0</v>
      </c>
      <c r="Y1771">
        <v>0</v>
      </c>
      <c r="Z1771" s="140">
        <v>0</v>
      </c>
      <c r="AA1771">
        <v>0</v>
      </c>
      <c r="AB1771" s="140"/>
      <c r="AD1771" s="140"/>
      <c r="AF1771" s="140"/>
      <c r="AG1771">
        <v>0</v>
      </c>
      <c r="AH1771">
        <v>2</v>
      </c>
      <c r="AI1771">
        <v>44</v>
      </c>
      <c r="AJ1771">
        <v>4.3999999999999997E-2</v>
      </c>
      <c r="AK1771">
        <v>4.1271000000000002E-2</v>
      </c>
      <c r="AL1771">
        <v>1.7706E-2</v>
      </c>
      <c r="AM1771">
        <v>1196</v>
      </c>
      <c r="AN1771">
        <v>14185.556</v>
      </c>
      <c r="AO1771">
        <v>14.185556</v>
      </c>
      <c r="AP1771">
        <v>13.305870000000001</v>
      </c>
      <c r="AQ1771">
        <v>5.2848839119026678</v>
      </c>
      <c r="AR1771" s="140">
        <v>1395</v>
      </c>
      <c r="AS1771" s="140">
        <v>14380.1679999999</v>
      </c>
      <c r="AT1771">
        <v>14.380167999999999</v>
      </c>
      <c r="AU1771" s="140">
        <v>13.488414030013701</v>
      </c>
      <c r="AV1771">
        <v>5.3573875518325087</v>
      </c>
      <c r="AW1771" s="140">
        <v>2</v>
      </c>
      <c r="AX1771">
        <v>3</v>
      </c>
      <c r="AY1771" s="140">
        <v>329</v>
      </c>
      <c r="AZ1771">
        <v>0.32900000000000001</v>
      </c>
      <c r="BA1771" s="140">
        <v>1.312141</v>
      </c>
      <c r="BB1771">
        <v>0.52116192785949944</v>
      </c>
      <c r="BC1771" s="140">
        <v>1</v>
      </c>
      <c r="BD1771" s="140">
        <v>30</v>
      </c>
      <c r="BE1771">
        <v>0.03</v>
      </c>
      <c r="BF1771" s="140">
        <v>5.6103E-2</v>
      </c>
      <c r="BG1771">
        <v>2.2283236053672204E-2</v>
      </c>
      <c r="BH1771">
        <v>1398</v>
      </c>
      <c r="BI1771">
        <v>14.739167999999999</v>
      </c>
      <c r="BJ1771">
        <v>14.856658030013701</v>
      </c>
      <c r="BK1771">
        <v>5.9008327157456808</v>
      </c>
      <c r="BL1771" t="s">
        <v>581</v>
      </c>
    </row>
    <row r="1772" spans="1:64">
      <c r="A1772" t="s">
        <v>2718</v>
      </c>
      <c r="B1772" t="s">
        <v>2708</v>
      </c>
      <c r="C1772" t="s">
        <v>581</v>
      </c>
      <c r="D1772" t="s">
        <v>942</v>
      </c>
      <c r="E1772">
        <v>2024</v>
      </c>
      <c r="F1772">
        <v>74.8</v>
      </c>
      <c r="G1772">
        <v>16.07</v>
      </c>
      <c r="H1772">
        <v>34375</v>
      </c>
      <c r="I1772">
        <v>235.71274884108431</v>
      </c>
      <c r="J1772" s="140">
        <v>0</v>
      </c>
      <c r="K1772" s="140">
        <v>0</v>
      </c>
      <c r="L1772" s="140">
        <v>0</v>
      </c>
      <c r="M1772">
        <v>0</v>
      </c>
      <c r="N1772" s="140">
        <v>0</v>
      </c>
      <c r="O1772">
        <v>0</v>
      </c>
      <c r="P1772" s="140">
        <v>0</v>
      </c>
      <c r="Q1772" s="140">
        <v>0</v>
      </c>
      <c r="R1772" s="140">
        <v>0</v>
      </c>
      <c r="S1772">
        <v>0</v>
      </c>
      <c r="T1772" s="140">
        <v>0</v>
      </c>
      <c r="U1772">
        <v>0</v>
      </c>
      <c r="V1772" s="140">
        <v>0</v>
      </c>
      <c r="W1772" s="140">
        <v>0</v>
      </c>
      <c r="X1772" s="140">
        <v>0</v>
      </c>
      <c r="Y1772">
        <v>0</v>
      </c>
      <c r="Z1772" s="140">
        <v>0</v>
      </c>
      <c r="AA1772">
        <v>0</v>
      </c>
      <c r="AB1772" s="140">
        <v>0</v>
      </c>
      <c r="AC1772">
        <v>0</v>
      </c>
      <c r="AD1772" s="140">
        <v>0</v>
      </c>
      <c r="AE1772">
        <v>0</v>
      </c>
      <c r="AF1772" s="140">
        <v>0</v>
      </c>
      <c r="AG1772">
        <v>0</v>
      </c>
      <c r="AH1772">
        <v>3</v>
      </c>
      <c r="AI1772">
        <v>52.8</v>
      </c>
      <c r="AJ1772">
        <v>5.28E-2</v>
      </c>
      <c r="AK1772">
        <v>4.7622633180249604E-2</v>
      </c>
      <c r="AL1772">
        <v>2.0203673078521694E-2</v>
      </c>
      <c r="AM1772">
        <v>1506</v>
      </c>
      <c r="AN1772">
        <v>18930.603999999999</v>
      </c>
      <c r="AO1772">
        <v>18.930604000000013</v>
      </c>
      <c r="AP1772">
        <v>17.074341101753138</v>
      </c>
      <c r="AQ1772">
        <v>7.2437070908135421</v>
      </c>
      <c r="AR1772" s="140">
        <v>2094</v>
      </c>
      <c r="AS1772" s="140">
        <v>19527.641999999894</v>
      </c>
      <c r="AT1772">
        <v>19.527642000000071</v>
      </c>
      <c r="AU1772" s="140">
        <v>17.612835830326379</v>
      </c>
      <c r="AV1772">
        <v>7.472160889439551</v>
      </c>
      <c r="AW1772" s="140">
        <v>2</v>
      </c>
      <c r="AX1772">
        <v>3</v>
      </c>
      <c r="AY1772" s="140">
        <v>329</v>
      </c>
      <c r="AZ1772">
        <v>0.32900000000000001</v>
      </c>
      <c r="BA1772" s="140">
        <v>1.312141</v>
      </c>
      <c r="BB1772">
        <v>0.55666950831099726</v>
      </c>
      <c r="BC1772" s="140">
        <v>1</v>
      </c>
      <c r="BD1772" s="140">
        <v>30</v>
      </c>
      <c r="BE1772">
        <v>0.03</v>
      </c>
      <c r="BF1772" s="140">
        <v>4.92048E-2</v>
      </c>
      <c r="BG1772">
        <v>2.0874899742132101E-2</v>
      </c>
      <c r="BH1772">
        <v>2097</v>
      </c>
      <c r="BI1772">
        <v>19.886642000000073</v>
      </c>
      <c r="BJ1772">
        <v>18.974181630326378</v>
      </c>
      <c r="BK1772">
        <v>8.0497052974926788</v>
      </c>
      <c r="BL1772" t="s">
        <v>581</v>
      </c>
    </row>
    <row r="1773" spans="1:64">
      <c r="A1773" t="s">
        <v>2719</v>
      </c>
      <c r="B1773" t="s">
        <v>2720</v>
      </c>
      <c r="C1773" t="s">
        <v>582</v>
      </c>
      <c r="D1773" t="s">
        <v>929</v>
      </c>
      <c r="E1773">
        <v>2012</v>
      </c>
      <c r="F1773" s="23">
        <v>1153.2</v>
      </c>
      <c r="G1773" s="23">
        <v>268.91000000000003</v>
      </c>
      <c r="H1773" s="22">
        <v>580588</v>
      </c>
      <c r="I1773" s="34">
        <v>4882.4824349999999</v>
      </c>
      <c r="J1773" s="48">
        <v>13</v>
      </c>
      <c r="K1773" s="48" t="s">
        <v>782</v>
      </c>
      <c r="L1773" s="50">
        <v>3779</v>
      </c>
      <c r="M1773" s="23">
        <v>3.7789999999999999</v>
      </c>
      <c r="N1773" s="50">
        <v>21.754535000000001</v>
      </c>
      <c r="O1773" s="14">
        <v>0.44556299566083335</v>
      </c>
      <c r="P1773" s="48">
        <v>0</v>
      </c>
      <c r="Q1773" s="48" t="s">
        <v>782</v>
      </c>
      <c r="R1773" s="50">
        <v>0</v>
      </c>
      <c r="S1773" s="23">
        <v>0</v>
      </c>
      <c r="T1773" s="50">
        <v>0</v>
      </c>
      <c r="U1773" s="14">
        <v>0</v>
      </c>
      <c r="V1773" s="48">
        <v>0</v>
      </c>
      <c r="W1773" s="48" t="s">
        <v>782</v>
      </c>
      <c r="X1773" s="50">
        <v>0</v>
      </c>
      <c r="Y1773" s="23">
        <v>0</v>
      </c>
      <c r="Z1773" s="50">
        <v>0</v>
      </c>
      <c r="AA1773" s="14">
        <v>0</v>
      </c>
      <c r="AB1773" s="48">
        <v>1</v>
      </c>
      <c r="AC1773" s="22" t="s">
        <v>782</v>
      </c>
      <c r="AD1773" s="50">
        <v>200</v>
      </c>
      <c r="AE1773" s="23">
        <v>0.2</v>
      </c>
      <c r="AF1773" s="50">
        <v>0.34079999999999999</v>
      </c>
      <c r="AG1773" s="14">
        <v>6.9800558330119231E-3</v>
      </c>
      <c r="AH1773" s="22" t="s">
        <v>782</v>
      </c>
      <c r="AI1773" s="23" t="s">
        <v>782</v>
      </c>
      <c r="AJ1773" s="23" t="s">
        <v>782</v>
      </c>
      <c r="AK1773" s="23" t="s">
        <v>782</v>
      </c>
      <c r="AL1773" s="14" t="s">
        <v>782</v>
      </c>
      <c r="AM1773" s="22" t="s">
        <v>782</v>
      </c>
      <c r="AN1773" s="23" t="s">
        <v>782</v>
      </c>
      <c r="AO1773" s="23" t="s">
        <v>782</v>
      </c>
      <c r="AP1773" s="23" t="s">
        <v>782</v>
      </c>
      <c r="AQ1773" s="14" t="s">
        <v>782</v>
      </c>
      <c r="AR1773" s="48">
        <v>6569</v>
      </c>
      <c r="AS1773" s="50">
        <v>88616.217999999993</v>
      </c>
      <c r="AT1773" s="23">
        <v>88.616217999999989</v>
      </c>
      <c r="AU1773" s="50">
        <v>72.80352400000001</v>
      </c>
      <c r="AV1773" s="14">
        <v>1.4911169670188482</v>
      </c>
      <c r="AW1773" s="48">
        <v>6</v>
      </c>
      <c r="AX1773" s="22" t="s">
        <v>782</v>
      </c>
      <c r="AY1773" s="50">
        <v>1578</v>
      </c>
      <c r="AZ1773" s="23">
        <v>1.5780000000000001</v>
      </c>
      <c r="BA1773" s="50">
        <v>3.129089</v>
      </c>
      <c r="BB1773" s="14">
        <v>6.4088074901594613E-2</v>
      </c>
      <c r="BC1773" s="48">
        <v>1</v>
      </c>
      <c r="BD1773" s="50">
        <v>600</v>
      </c>
      <c r="BE1773" s="23">
        <v>0.6</v>
      </c>
      <c r="BF1773" s="50">
        <v>0.95819999999999994</v>
      </c>
      <c r="BG1773" s="14">
        <v>1.9625262615000069E-2</v>
      </c>
      <c r="BH1773" s="22">
        <v>6590</v>
      </c>
      <c r="BI1773" s="23">
        <v>94.773217999999986</v>
      </c>
      <c r="BJ1773" s="23">
        <v>98.986148000000014</v>
      </c>
      <c r="BK1773" s="14">
        <v>2.0273733560292881</v>
      </c>
      <c r="BL1773" t="s">
        <v>582</v>
      </c>
    </row>
    <row r="1774" spans="1:64">
      <c r="A1774" t="s">
        <v>2721</v>
      </c>
      <c r="B1774" t="s">
        <v>2720</v>
      </c>
      <c r="C1774" t="s">
        <v>582</v>
      </c>
      <c r="D1774" t="s">
        <v>929</v>
      </c>
      <c r="E1774">
        <v>2015</v>
      </c>
      <c r="F1774" s="23">
        <v>1153.21</v>
      </c>
      <c r="G1774" s="23">
        <v>273.31</v>
      </c>
      <c r="H1774" s="22">
        <v>596213</v>
      </c>
      <c r="I1774" s="29">
        <v>4772.438031583677</v>
      </c>
      <c r="J1774" s="63">
        <v>12</v>
      </c>
      <c r="K1774" s="63">
        <v>14</v>
      </c>
      <c r="L1774" s="64">
        <v>4743</v>
      </c>
      <c r="M1774" s="31">
        <v>4.7430000000000003</v>
      </c>
      <c r="N1774" s="64">
        <v>28.369566678912967</v>
      </c>
      <c r="O1774" s="32">
        <v>0.59444599366539841</v>
      </c>
      <c r="P1774" s="63">
        <v>1</v>
      </c>
      <c r="Q1774" s="63">
        <v>1</v>
      </c>
      <c r="R1774" s="64">
        <v>0</v>
      </c>
      <c r="S1774" s="31">
        <v>0</v>
      </c>
      <c r="T1774" s="64">
        <v>0</v>
      </c>
      <c r="U1774" s="32">
        <v>0</v>
      </c>
      <c r="V1774" s="63">
        <v>0</v>
      </c>
      <c r="W1774" s="63">
        <v>0</v>
      </c>
      <c r="X1774" s="64">
        <v>0</v>
      </c>
      <c r="Y1774" s="31">
        <v>0</v>
      </c>
      <c r="Z1774" s="64">
        <v>0</v>
      </c>
      <c r="AA1774" s="18">
        <v>0</v>
      </c>
      <c r="AB1774" s="63">
        <v>17</v>
      </c>
      <c r="AC1774" s="22" t="s">
        <v>782</v>
      </c>
      <c r="AD1774" s="64">
        <v>200</v>
      </c>
      <c r="AE1774" s="19">
        <v>0.2</v>
      </c>
      <c r="AF1774" s="64">
        <v>10.014139544200001</v>
      </c>
      <c r="AG1774" s="18">
        <v>0.20983278311687009</v>
      </c>
      <c r="AH1774" s="22" t="s">
        <v>782</v>
      </c>
      <c r="AI1774" s="23" t="s">
        <v>782</v>
      </c>
      <c r="AJ1774" s="23" t="s">
        <v>782</v>
      </c>
      <c r="AK1774" s="23" t="s">
        <v>782</v>
      </c>
      <c r="AL1774" s="14" t="s">
        <v>782</v>
      </c>
      <c r="AM1774" s="22" t="s">
        <v>782</v>
      </c>
      <c r="AN1774" s="23" t="s">
        <v>782</v>
      </c>
      <c r="AO1774" s="23" t="s">
        <v>782</v>
      </c>
      <c r="AP1774" s="23" t="s">
        <v>782</v>
      </c>
      <c r="AQ1774" s="14" t="s">
        <v>782</v>
      </c>
      <c r="AR1774" s="63">
        <v>8392</v>
      </c>
      <c r="AS1774" s="64">
        <v>110197.77399999999</v>
      </c>
      <c r="AT1774" s="33">
        <v>110.197774</v>
      </c>
      <c r="AU1774" s="64">
        <v>97.873560474648926</v>
      </c>
      <c r="AV1774" s="18">
        <v>2.0508084091805534</v>
      </c>
      <c r="AW1774" s="63">
        <v>5</v>
      </c>
      <c r="AX1774" s="22" t="s">
        <v>782</v>
      </c>
      <c r="AY1774" s="64">
        <v>1676.45</v>
      </c>
      <c r="AZ1774" s="19">
        <v>1.67645</v>
      </c>
      <c r="BA1774" s="64">
        <v>4.3683997869408158</v>
      </c>
      <c r="BB1774" s="18">
        <v>9.1533923710083537E-2</v>
      </c>
      <c r="BC1774" s="63">
        <v>3</v>
      </c>
      <c r="BD1774" s="64">
        <v>2400</v>
      </c>
      <c r="BE1774" s="19">
        <v>2.4</v>
      </c>
      <c r="BF1774" s="64">
        <v>2.2151655298112445</v>
      </c>
      <c r="BG1774" s="18">
        <v>4.6415804985867316E-2</v>
      </c>
      <c r="BH1774" s="13">
        <v>8430</v>
      </c>
      <c r="BI1774" s="19">
        <v>119.217224</v>
      </c>
      <c r="BJ1774" s="19">
        <v>142.84083201451398</v>
      </c>
      <c r="BK1774" s="18">
        <v>2.9930369146587732</v>
      </c>
      <c r="BL1774" t="s">
        <v>582</v>
      </c>
    </row>
    <row r="1775" spans="1:64">
      <c r="A1775" t="s">
        <v>2722</v>
      </c>
      <c r="B1775" t="s">
        <v>2720</v>
      </c>
      <c r="C1775" t="s">
        <v>582</v>
      </c>
      <c r="D1775" t="s">
        <v>929</v>
      </c>
      <c r="E1775">
        <v>2016</v>
      </c>
      <c r="F1775" s="23">
        <v>1153.21</v>
      </c>
      <c r="G1775" s="23">
        <v>275.41000000000003</v>
      </c>
      <c r="H1775" s="22">
        <v>597854</v>
      </c>
      <c r="I1775" s="29">
        <v>5069.2493124743787</v>
      </c>
      <c r="J1775" s="63">
        <v>13</v>
      </c>
      <c r="K1775" s="63">
        <v>15</v>
      </c>
      <c r="L1775" s="64">
        <v>4818</v>
      </c>
      <c r="M1775" s="31">
        <v>4.8179999999999996</v>
      </c>
      <c r="N1775" s="64">
        <v>28.816457999999997</v>
      </c>
      <c r="O1775" s="32">
        <v>0.56845612089128517</v>
      </c>
      <c r="P1775" s="63">
        <v>1</v>
      </c>
      <c r="Q1775" s="63">
        <v>1</v>
      </c>
      <c r="R1775" s="64">
        <v>0</v>
      </c>
      <c r="S1775" s="31">
        <v>0</v>
      </c>
      <c r="T1775" s="64">
        <v>0.9163</v>
      </c>
      <c r="U1775" s="32">
        <v>1.8075654668338652E-2</v>
      </c>
      <c r="V1775" s="63">
        <v>0</v>
      </c>
      <c r="W1775" s="63">
        <v>0</v>
      </c>
      <c r="X1775" s="64">
        <v>0</v>
      </c>
      <c r="Y1775" s="31">
        <v>0</v>
      </c>
      <c r="Z1775" s="64">
        <v>0</v>
      </c>
      <c r="AA1775" s="18">
        <v>0</v>
      </c>
      <c r="AB1775" s="63">
        <v>17</v>
      </c>
      <c r="AC1775" s="22" t="s">
        <v>782</v>
      </c>
      <c r="AD1775" s="64">
        <v>200</v>
      </c>
      <c r="AE1775" s="19">
        <v>0.2</v>
      </c>
      <c r="AF1775" s="64">
        <v>10.922404247999999</v>
      </c>
      <c r="AG1775" s="18">
        <v>0.21546393903180522</v>
      </c>
      <c r="AH1775" s="22" t="s">
        <v>782</v>
      </c>
      <c r="AI1775" s="23" t="s">
        <v>782</v>
      </c>
      <c r="AJ1775" s="23" t="s">
        <v>782</v>
      </c>
      <c r="AK1775" s="23" t="s">
        <v>782</v>
      </c>
      <c r="AL1775" s="14" t="s">
        <v>782</v>
      </c>
      <c r="AM1775" s="22" t="s">
        <v>782</v>
      </c>
      <c r="AN1775" s="23" t="s">
        <v>782</v>
      </c>
      <c r="AO1775" s="23" t="s">
        <v>782</v>
      </c>
      <c r="AP1775" s="23" t="s">
        <v>782</v>
      </c>
      <c r="AQ1775" s="14" t="s">
        <v>782</v>
      </c>
      <c r="AR1775" s="63">
        <v>8814</v>
      </c>
      <c r="AS1775" s="64">
        <v>114420.71</v>
      </c>
      <c r="AT1775" s="33">
        <v>114.42071</v>
      </c>
      <c r="AU1775" s="64">
        <v>101.60559048000007</v>
      </c>
      <c r="AV1775" s="18">
        <v>2.0043518126040798</v>
      </c>
      <c r="AW1775" s="63">
        <v>5</v>
      </c>
      <c r="AX1775" s="22" t="s">
        <v>782</v>
      </c>
      <c r="AY1775" s="64">
        <v>1266.45</v>
      </c>
      <c r="AZ1775" s="19">
        <v>1.2664500000000001</v>
      </c>
      <c r="BA1775" s="64">
        <v>4.1802539999999997</v>
      </c>
      <c r="BB1775" s="18">
        <v>8.2462979078840246E-2</v>
      </c>
      <c r="BC1775" s="63">
        <v>3</v>
      </c>
      <c r="BD1775" s="64">
        <v>2400.0000000000005</v>
      </c>
      <c r="BE1775" s="19">
        <v>2.4000000000000004</v>
      </c>
      <c r="BF1775" s="64">
        <v>2.2151655298112445</v>
      </c>
      <c r="BG1775" s="18">
        <v>4.3698097948352589E-2</v>
      </c>
      <c r="BH1775" s="13">
        <v>8853</v>
      </c>
      <c r="BI1775" s="19">
        <v>123.10516000000001</v>
      </c>
      <c r="BJ1775" s="19">
        <v>148.65617225781131</v>
      </c>
      <c r="BK1775" s="18">
        <v>2.9325086042227015</v>
      </c>
      <c r="BL1775" t="s">
        <v>582</v>
      </c>
    </row>
    <row r="1776" spans="1:64">
      <c r="A1776" t="s">
        <v>2723</v>
      </c>
      <c r="B1776" t="s">
        <v>2720</v>
      </c>
      <c r="C1776" t="s">
        <v>582</v>
      </c>
      <c r="D1776" t="s">
        <v>929</v>
      </c>
      <c r="E1776">
        <v>2017</v>
      </c>
      <c r="F1776" s="23">
        <v>1153.21</v>
      </c>
      <c r="G1776" s="23">
        <v>276.14</v>
      </c>
      <c r="H1776" s="22">
        <v>599056</v>
      </c>
      <c r="I1776" s="29">
        <v>4705.5911484360277</v>
      </c>
      <c r="J1776" s="63">
        <v>13</v>
      </c>
      <c r="K1776" s="63">
        <v>16</v>
      </c>
      <c r="L1776" s="64">
        <v>6156</v>
      </c>
      <c r="M1776" s="31">
        <v>6.1559999999999997</v>
      </c>
      <c r="N1776" s="64">
        <v>36.819035999999997</v>
      </c>
      <c r="O1776" s="32">
        <v>0.78245293393662874</v>
      </c>
      <c r="P1776" s="63">
        <v>1</v>
      </c>
      <c r="Q1776" s="63">
        <v>1</v>
      </c>
      <c r="R1776" s="64">
        <v>0</v>
      </c>
      <c r="S1776" s="31">
        <v>0</v>
      </c>
      <c r="T1776" s="64">
        <v>0</v>
      </c>
      <c r="U1776" s="32">
        <v>0</v>
      </c>
      <c r="V1776" s="63">
        <v>0</v>
      </c>
      <c r="W1776" s="63">
        <v>0</v>
      </c>
      <c r="X1776" s="64">
        <v>0</v>
      </c>
      <c r="Y1776" s="31">
        <v>0</v>
      </c>
      <c r="Z1776" s="64">
        <v>0</v>
      </c>
      <c r="AA1776" s="18">
        <v>0</v>
      </c>
      <c r="AB1776" s="63">
        <v>17</v>
      </c>
      <c r="AC1776" s="22" t="s">
        <v>782</v>
      </c>
      <c r="AD1776" s="64">
        <v>200</v>
      </c>
      <c r="AE1776" s="19">
        <v>0.2</v>
      </c>
      <c r="AF1776" s="64">
        <v>11.4209269944</v>
      </c>
      <c r="AG1776" s="18">
        <v>0.24270971774069053</v>
      </c>
      <c r="AH1776" s="22" t="s">
        <v>782</v>
      </c>
      <c r="AI1776" s="23" t="s">
        <v>782</v>
      </c>
      <c r="AJ1776" s="23" t="s">
        <v>782</v>
      </c>
      <c r="AK1776" s="23" t="s">
        <v>782</v>
      </c>
      <c r="AL1776" s="14" t="s">
        <v>782</v>
      </c>
      <c r="AM1776" s="22" t="s">
        <v>782</v>
      </c>
      <c r="AN1776" s="23" t="s">
        <v>782</v>
      </c>
      <c r="AO1776" s="23" t="s">
        <v>782</v>
      </c>
      <c r="AP1776" s="23" t="s">
        <v>782</v>
      </c>
      <c r="AQ1776" s="14" t="s">
        <v>782</v>
      </c>
      <c r="AR1776" s="63">
        <v>9372</v>
      </c>
      <c r="AS1776" s="64">
        <v>121626.73900000002</v>
      </c>
      <c r="AT1776" s="33">
        <v>121.62673900000001</v>
      </c>
      <c r="AU1776" s="64">
        <v>108.00454423200009</v>
      </c>
      <c r="AV1776" s="18">
        <v>2.2952385964916862</v>
      </c>
      <c r="AW1776" s="63">
        <v>6</v>
      </c>
      <c r="AX1776" s="22" t="s">
        <v>782</v>
      </c>
      <c r="AY1776" s="64">
        <v>106</v>
      </c>
      <c r="AZ1776" s="19">
        <v>0.106</v>
      </c>
      <c r="BA1776" s="64">
        <v>0.17044799999999999</v>
      </c>
      <c r="BB1776" s="18">
        <v>3.6222441479356084E-3</v>
      </c>
      <c r="BC1776" s="63">
        <v>4</v>
      </c>
      <c r="BD1776" s="64">
        <v>3200</v>
      </c>
      <c r="BE1776" s="19">
        <v>3.2</v>
      </c>
      <c r="BF1776" s="64">
        <v>2.9702573648511761</v>
      </c>
      <c r="BG1776" s="18">
        <v>6.3121875045144646E-2</v>
      </c>
      <c r="BH1776" s="13">
        <v>9413</v>
      </c>
      <c r="BI1776" s="19">
        <v>131.28873899999999</v>
      </c>
      <c r="BJ1776" s="19">
        <v>159.38521259125125</v>
      </c>
      <c r="BK1776" s="18">
        <v>3.387145367362085</v>
      </c>
      <c r="BL1776" t="s">
        <v>582</v>
      </c>
    </row>
    <row r="1777" spans="1:64">
      <c r="A1777" t="s">
        <v>2724</v>
      </c>
      <c r="B1777" t="s">
        <v>2720</v>
      </c>
      <c r="C1777" t="s">
        <v>582</v>
      </c>
      <c r="D1777" t="s">
        <v>929</v>
      </c>
      <c r="E1777">
        <v>2018</v>
      </c>
      <c r="F1777" s="23">
        <v>1153.21</v>
      </c>
      <c r="G1777" s="23">
        <v>276.10000000000002</v>
      </c>
      <c r="H1777" s="22">
        <v>599780</v>
      </c>
      <c r="I1777" s="29">
        <v>4705.9255898822557</v>
      </c>
      <c r="J1777" s="63">
        <v>14</v>
      </c>
      <c r="K1777" s="63">
        <v>16</v>
      </c>
      <c r="L1777" s="64">
        <v>5631</v>
      </c>
      <c r="M1777" s="31">
        <v>5.6310000000000002</v>
      </c>
      <c r="N1777" s="64">
        <v>33.679011000000003</v>
      </c>
      <c r="O1777" s="32">
        <v>0.71567240825927869</v>
      </c>
      <c r="P1777" s="63">
        <v>1</v>
      </c>
      <c r="Q1777" s="63">
        <v>1</v>
      </c>
      <c r="R1777" s="64">
        <v>0</v>
      </c>
      <c r="S1777" s="31">
        <v>0</v>
      </c>
      <c r="T1777" s="64">
        <v>0.89788212499999998</v>
      </c>
      <c r="U1777" s="32">
        <v>1.9079819853727552E-2</v>
      </c>
      <c r="V1777" s="63">
        <v>0</v>
      </c>
      <c r="W1777" s="63">
        <v>0</v>
      </c>
      <c r="X1777" s="64">
        <v>0</v>
      </c>
      <c r="Y1777" s="31">
        <v>0</v>
      </c>
      <c r="Z1777" s="64">
        <v>0</v>
      </c>
      <c r="AA1777" s="18">
        <v>0</v>
      </c>
      <c r="AB1777" s="63">
        <v>17</v>
      </c>
      <c r="AC1777" s="22" t="s">
        <v>782</v>
      </c>
      <c r="AD1777" s="64">
        <v>250</v>
      </c>
      <c r="AE1777" s="19">
        <v>0.25</v>
      </c>
      <c r="AF1777" s="64">
        <v>10.7230282824</v>
      </c>
      <c r="AG1777" s="18">
        <v>0.22786225743676269</v>
      </c>
      <c r="AH1777" s="22" t="s">
        <v>782</v>
      </c>
      <c r="AI1777" s="23" t="s">
        <v>782</v>
      </c>
      <c r="AJ1777" s="23" t="s">
        <v>782</v>
      </c>
      <c r="AK1777" s="23" t="s">
        <v>782</v>
      </c>
      <c r="AL1777" s="14" t="s">
        <v>782</v>
      </c>
      <c r="AM1777" s="22" t="s">
        <v>782</v>
      </c>
      <c r="AN1777" s="23" t="s">
        <v>782</v>
      </c>
      <c r="AO1777" s="23" t="s">
        <v>782</v>
      </c>
      <c r="AP1777" s="23" t="s">
        <v>782</v>
      </c>
      <c r="AQ1777" s="14" t="s">
        <v>782</v>
      </c>
      <c r="AR1777" s="63">
        <v>9967</v>
      </c>
      <c r="AS1777" s="64">
        <v>131226.639</v>
      </c>
      <c r="AT1777" s="33">
        <v>131.22663900000001</v>
      </c>
      <c r="AU1777" s="64">
        <v>116.52925543200008</v>
      </c>
      <c r="AV1777" s="18">
        <v>2.4762239267560475</v>
      </c>
      <c r="AW1777" s="63">
        <v>6</v>
      </c>
      <c r="AX1777" s="22" t="s">
        <v>782</v>
      </c>
      <c r="AY1777" s="64">
        <v>1691.45</v>
      </c>
      <c r="AZ1777" s="19">
        <v>1.6914500000000001</v>
      </c>
      <c r="BA1777" s="64">
        <v>5.7685036399999996</v>
      </c>
      <c r="BB1777" s="18">
        <v>0.12257957610724418</v>
      </c>
      <c r="BC1777" s="63">
        <v>4</v>
      </c>
      <c r="BD1777" s="64">
        <v>3200</v>
      </c>
      <c r="BE1777" s="19">
        <v>3.2</v>
      </c>
      <c r="BF1777" s="64">
        <v>2.1437168101523207</v>
      </c>
      <c r="BG1777" s="18">
        <v>4.5553563676427732E-2</v>
      </c>
      <c r="BH1777" s="13">
        <v>10009</v>
      </c>
      <c r="BI1777" s="19">
        <v>141.999089</v>
      </c>
      <c r="BJ1777" s="19">
        <v>169.7413972895524</v>
      </c>
      <c r="BK1777" s="18">
        <v>3.6069715520894876</v>
      </c>
      <c r="BL1777" t="s">
        <v>582</v>
      </c>
    </row>
    <row r="1778" spans="1:64">
      <c r="A1778" t="s">
        <v>2725</v>
      </c>
      <c r="B1778" t="s">
        <v>2720</v>
      </c>
      <c r="C1778" t="s">
        <v>582</v>
      </c>
      <c r="D1778" t="s">
        <v>929</v>
      </c>
      <c r="E1778">
        <v>2019</v>
      </c>
      <c r="F1778" s="23">
        <v>1153.21</v>
      </c>
      <c r="G1778" s="23">
        <v>276.58</v>
      </c>
      <c r="H1778" s="22">
        <v>600764</v>
      </c>
      <c r="I1778" s="34">
        <v>4809.5713232806456</v>
      </c>
      <c r="J1778" s="48">
        <v>14</v>
      </c>
      <c r="K1778" s="48">
        <v>16</v>
      </c>
      <c r="L1778" s="50">
        <v>4893</v>
      </c>
      <c r="M1778" s="23">
        <v>4.8929999999999998</v>
      </c>
      <c r="N1778" s="50">
        <v>29.265032999999999</v>
      </c>
      <c r="O1778" s="14">
        <v>0.60847487297554192</v>
      </c>
      <c r="P1778" s="48">
        <v>1</v>
      </c>
      <c r="Q1778" s="48">
        <v>1</v>
      </c>
      <c r="R1778" s="50">
        <v>416.65929391748188</v>
      </c>
      <c r="S1778" s="23">
        <v>0.41665929391748185</v>
      </c>
      <c r="T1778" s="50">
        <v>0.97956599999999994</v>
      </c>
      <c r="U1778" s="14">
        <v>2.036701265367306E-2</v>
      </c>
      <c r="V1778" s="48">
        <v>0</v>
      </c>
      <c r="W1778" s="48">
        <v>0</v>
      </c>
      <c r="X1778" s="50">
        <v>0</v>
      </c>
      <c r="Y1778" s="23">
        <v>0</v>
      </c>
      <c r="Z1778" s="50">
        <v>0</v>
      </c>
      <c r="AA1778" s="14">
        <v>0</v>
      </c>
      <c r="AB1778" s="48">
        <v>15</v>
      </c>
      <c r="AC1778" s="22">
        <v>15</v>
      </c>
      <c r="AD1778" s="50">
        <v>7340.9954484978525</v>
      </c>
      <c r="AE1778" s="23">
        <v>7.3409954484978526</v>
      </c>
      <c r="AF1778" s="50">
        <v>11.335190979</v>
      </c>
      <c r="AG1778" s="14">
        <v>0.23567986036785041</v>
      </c>
      <c r="AH1778" s="22">
        <v>4</v>
      </c>
      <c r="AI1778" s="23">
        <v>5330.33</v>
      </c>
      <c r="AJ1778" s="23">
        <v>5.33033</v>
      </c>
      <c r="AK1778" s="23">
        <v>4.7333330400000007</v>
      </c>
      <c r="AL1778" s="14">
        <v>9.8414863235074299E-2</v>
      </c>
      <c r="AM1778" s="22">
        <v>10776</v>
      </c>
      <c r="AN1778" s="23">
        <v>137760.71400000001</v>
      </c>
      <c r="AO1778" s="23">
        <v>137.76071400000001</v>
      </c>
      <c r="AP1778" s="23">
        <v>122.33151403200004</v>
      </c>
      <c r="AQ1778" s="14">
        <v>2.5435014018787183</v>
      </c>
      <c r="AR1778" s="48">
        <v>10780</v>
      </c>
      <c r="AS1778" s="50">
        <v>143091.04400000002</v>
      </c>
      <c r="AT1778" s="23">
        <v>143.09104400000001</v>
      </c>
      <c r="AU1778" s="50">
        <v>127.06484707200003</v>
      </c>
      <c r="AV1778" s="14">
        <v>2.6419162651137924</v>
      </c>
      <c r="AW1778" s="48">
        <v>6</v>
      </c>
      <c r="AX1778" s="22" t="s">
        <v>782</v>
      </c>
      <c r="AY1778" s="50">
        <v>1691.45</v>
      </c>
      <c r="AZ1778" s="23">
        <v>1.6914500000000001</v>
      </c>
      <c r="BA1778" s="50">
        <v>5.2878039999999995</v>
      </c>
      <c r="BB1778" s="14">
        <v>0.1099433534628019</v>
      </c>
      <c r="BC1778" s="48">
        <v>4</v>
      </c>
      <c r="BD1778" s="50">
        <v>3200</v>
      </c>
      <c r="BE1778" s="23">
        <v>3.2</v>
      </c>
      <c r="BF1778" s="50">
        <v>2.1437165294657552</v>
      </c>
      <c r="BG1778" s="14">
        <v>4.4571883549977376E-2</v>
      </c>
      <c r="BH1778" s="22">
        <v>10820</v>
      </c>
      <c r="BI1778" s="23">
        <v>160.63314874241533</v>
      </c>
      <c r="BJ1778" s="23">
        <v>176.07615758046578</v>
      </c>
      <c r="BK1778" s="14">
        <v>3.6609532481236369</v>
      </c>
      <c r="BL1778" t="s">
        <v>582</v>
      </c>
    </row>
    <row r="1779" spans="1:64">
      <c r="A1779" t="s">
        <v>2726</v>
      </c>
      <c r="B1779" t="s">
        <v>2720</v>
      </c>
      <c r="C1779" t="s">
        <v>582</v>
      </c>
      <c r="D1779" t="s">
        <v>929</v>
      </c>
      <c r="E1779">
        <v>2020</v>
      </c>
      <c r="F1779" s="23">
        <v>1153.21</v>
      </c>
      <c r="G1779" s="23">
        <v>277.69</v>
      </c>
      <c r="H1779" s="22">
        <v>600375</v>
      </c>
      <c r="I1779" s="34">
        <v>4837.5006035666465</v>
      </c>
      <c r="J1779" s="48">
        <v>14</v>
      </c>
      <c r="K1779" s="48">
        <v>18</v>
      </c>
      <c r="L1779" s="50">
        <v>6833</v>
      </c>
      <c r="M1779" s="23">
        <v>6.8330000000000002</v>
      </c>
      <c r="N1779" s="50">
        <v>40.868172999999999</v>
      </c>
      <c r="O1779" s="14">
        <v>0.84482000828833503</v>
      </c>
      <c r="P1779" s="48">
        <v>1</v>
      </c>
      <c r="Q1779" s="48">
        <v>1</v>
      </c>
      <c r="R1779" s="50">
        <v>446.26712037430877</v>
      </c>
      <c r="S1779" s="23">
        <v>0.44626712037430877</v>
      </c>
      <c r="T1779" s="50">
        <v>1.0491740000000001</v>
      </c>
      <c r="U1779" s="14">
        <v>2.1688348715170253E-2</v>
      </c>
      <c r="V1779" s="48">
        <v>0</v>
      </c>
      <c r="W1779" s="48">
        <v>0</v>
      </c>
      <c r="X1779" s="50">
        <v>0</v>
      </c>
      <c r="Y1779" s="23">
        <v>0</v>
      </c>
      <c r="Z1779" s="50">
        <v>0</v>
      </c>
      <c r="AA1779" s="14">
        <v>0</v>
      </c>
      <c r="AB1779" s="48">
        <v>15</v>
      </c>
      <c r="AC1779" s="22">
        <v>15</v>
      </c>
      <c r="AD1779" s="50">
        <v>6969.582834763949</v>
      </c>
      <c r="AE1779" s="23">
        <v>6.9695828347639486</v>
      </c>
      <c r="AF1779" s="50">
        <v>10.878591423</v>
      </c>
      <c r="AG1779" s="14">
        <v>0.22488041479476634</v>
      </c>
      <c r="AH1779" s="22">
        <v>5</v>
      </c>
      <c r="AI1779" s="23">
        <v>5342.93</v>
      </c>
      <c r="AJ1779" s="23">
        <v>5.34293</v>
      </c>
      <c r="AK1779" s="23">
        <v>4.74452184</v>
      </c>
      <c r="AL1779" s="14">
        <v>9.8077958615693114E-2</v>
      </c>
      <c r="AM1779" s="22">
        <v>12310</v>
      </c>
      <c r="AN1779" s="23">
        <v>155301.71800000002</v>
      </c>
      <c r="AO1779" s="23">
        <v>155.30171800000002</v>
      </c>
      <c r="AP1779" s="23">
        <v>137.907925584</v>
      </c>
      <c r="AQ1779" s="14">
        <v>2.8508094755031492</v>
      </c>
      <c r="AR1779" s="48">
        <v>12315</v>
      </c>
      <c r="AS1779" s="50">
        <v>160644.64800000002</v>
      </c>
      <c r="AT1779" s="23">
        <v>160.64464800000002</v>
      </c>
      <c r="AU1779" s="50">
        <v>142.65244742399997</v>
      </c>
      <c r="AV1779" s="14">
        <v>2.9488874341188418</v>
      </c>
      <c r="AW1779" s="48">
        <v>6</v>
      </c>
      <c r="AX1779" s="22">
        <v>6</v>
      </c>
      <c r="AY1779" s="50">
        <v>1691.45</v>
      </c>
      <c r="AZ1779" s="23">
        <v>1.6914500000000001</v>
      </c>
      <c r="BA1779" s="50">
        <v>5.2878039999999995</v>
      </c>
      <c r="BB1779" s="14">
        <v>0.10930859618087382</v>
      </c>
      <c r="BC1779" s="48">
        <v>4</v>
      </c>
      <c r="BD1779" s="50">
        <v>3200</v>
      </c>
      <c r="BE1779" s="23">
        <v>3.2</v>
      </c>
      <c r="BF1779" s="50">
        <v>2.1437165294657556</v>
      </c>
      <c r="BG1779" s="14">
        <v>4.4314548051636669E-2</v>
      </c>
      <c r="BH1779" s="22">
        <v>12355</v>
      </c>
      <c r="BI1779" s="23">
        <v>179.78494795513828</v>
      </c>
      <c r="BJ1779" s="23">
        <v>202.87990637646573</v>
      </c>
      <c r="BK1779" s="14">
        <v>4.193899350149624</v>
      </c>
      <c r="BL1779" t="s">
        <v>582</v>
      </c>
    </row>
    <row r="1780" spans="1:64">
      <c r="A1780" t="s">
        <v>2727</v>
      </c>
      <c r="B1780" t="s">
        <v>2720</v>
      </c>
      <c r="C1780" t="s">
        <v>582</v>
      </c>
      <c r="D1780" t="s">
        <v>929</v>
      </c>
      <c r="E1780">
        <v>2021</v>
      </c>
      <c r="F1780" s="23">
        <v>1153.21</v>
      </c>
      <c r="G1780" s="23">
        <v>278.54000000000002</v>
      </c>
      <c r="H1780" s="22">
        <v>600732</v>
      </c>
      <c r="I1780" s="34">
        <v>4501.41</v>
      </c>
      <c r="J1780" s="48">
        <v>14</v>
      </c>
      <c r="K1780" s="48">
        <v>19</v>
      </c>
      <c r="L1780" s="50">
        <v>6855</v>
      </c>
      <c r="M1780" s="23">
        <v>6.86</v>
      </c>
      <c r="N1780" s="50">
        <v>41</v>
      </c>
      <c r="O1780" s="14">
        <v>0.91</v>
      </c>
      <c r="P1780" s="48">
        <v>1</v>
      </c>
      <c r="Q1780" s="48">
        <v>1</v>
      </c>
      <c r="R1780" s="50">
        <v>156</v>
      </c>
      <c r="S1780" s="23">
        <v>0.16</v>
      </c>
      <c r="T1780" s="50">
        <v>1.02</v>
      </c>
      <c r="U1780" s="14">
        <v>0.02</v>
      </c>
      <c r="V1780" s="48">
        <v>0</v>
      </c>
      <c r="W1780" s="48">
        <v>0</v>
      </c>
      <c r="X1780" s="50">
        <v>0</v>
      </c>
      <c r="Y1780" s="23">
        <v>0</v>
      </c>
      <c r="Z1780" s="50">
        <v>0</v>
      </c>
      <c r="AA1780" s="14">
        <v>0</v>
      </c>
      <c r="AB1780" s="48">
        <v>15</v>
      </c>
      <c r="AC1780" s="22">
        <v>0</v>
      </c>
      <c r="AD1780" s="50">
        <v>6224.05</v>
      </c>
      <c r="AE1780" s="23">
        <v>6.22</v>
      </c>
      <c r="AF1780" s="50">
        <v>11.41</v>
      </c>
      <c r="AG1780" s="14">
        <v>0.25</v>
      </c>
      <c r="AH1780" s="22">
        <v>8</v>
      </c>
      <c r="AI1780" s="23">
        <v>5351.7</v>
      </c>
      <c r="AJ1780" s="23">
        <v>5</v>
      </c>
      <c r="AK1780" s="23">
        <v>4.79</v>
      </c>
      <c r="AL1780" s="14">
        <v>0.11</v>
      </c>
      <c r="AM1780" s="22">
        <v>14390</v>
      </c>
      <c r="AN1780" s="23">
        <v>178844.29</v>
      </c>
      <c r="AO1780" s="23">
        <v>179</v>
      </c>
      <c r="AP1780" s="23">
        <v>160.03</v>
      </c>
      <c r="AQ1780" s="14">
        <v>3.56</v>
      </c>
      <c r="AR1780" s="48">
        <v>14398</v>
      </c>
      <c r="AS1780" s="50">
        <v>184195.99</v>
      </c>
      <c r="AT1780" s="23">
        <v>184</v>
      </c>
      <c r="AU1780" s="50">
        <v>164.82</v>
      </c>
      <c r="AV1780" s="14">
        <v>3.66</v>
      </c>
      <c r="AW1780" s="48">
        <v>6</v>
      </c>
      <c r="AX1780" s="22">
        <v>10</v>
      </c>
      <c r="AY1780" s="50">
        <v>1509.5</v>
      </c>
      <c r="AZ1780" s="23">
        <v>1.51</v>
      </c>
      <c r="BA1780" s="50">
        <v>3.63</v>
      </c>
      <c r="BB1780" s="14">
        <v>0.08</v>
      </c>
      <c r="BC1780" s="48">
        <v>5</v>
      </c>
      <c r="BD1780" s="50">
        <v>3209.5</v>
      </c>
      <c r="BE1780" s="23">
        <v>3.21</v>
      </c>
      <c r="BF1780" s="50">
        <v>1.88</v>
      </c>
      <c r="BG1780" s="14">
        <v>0.04</v>
      </c>
      <c r="BH1780" s="22">
        <v>14439</v>
      </c>
      <c r="BI1780" s="23">
        <v>202.15</v>
      </c>
      <c r="BJ1780" s="23">
        <v>223.77</v>
      </c>
      <c r="BK1780" s="14">
        <v>4.97</v>
      </c>
      <c r="BL1780" t="s">
        <v>582</v>
      </c>
    </row>
    <row r="1781" spans="1:64">
      <c r="A1781" t="s">
        <v>2728</v>
      </c>
      <c r="B1781" t="s">
        <v>2720</v>
      </c>
      <c r="C1781" t="s">
        <v>582</v>
      </c>
      <c r="D1781" s="111" t="s">
        <v>929</v>
      </c>
      <c r="E1781" s="110">
        <v>2022</v>
      </c>
      <c r="F1781" s="23"/>
      <c r="G1781" s="23"/>
      <c r="H1781" s="22">
        <v>608335</v>
      </c>
      <c r="I1781" s="34">
        <v>4408.9311333157575</v>
      </c>
      <c r="J1781" s="48">
        <v>14</v>
      </c>
      <c r="K1781" s="48">
        <v>19</v>
      </c>
      <c r="L1781" s="50">
        <v>6855</v>
      </c>
      <c r="M1781" s="23">
        <v>6.8550000000000004</v>
      </c>
      <c r="N1781" s="50">
        <v>40.567890000000006</v>
      </c>
      <c r="O1781" s="14">
        <v>0.92012981771141278</v>
      </c>
      <c r="P1781" s="48">
        <v>1</v>
      </c>
      <c r="Q1781" s="48">
        <v>1</v>
      </c>
      <c r="R1781" s="50">
        <v>156</v>
      </c>
      <c r="S1781" s="23">
        <v>0.156</v>
      </c>
      <c r="T1781" s="50">
        <v>0.36675600000000003</v>
      </c>
      <c r="U1781" s="14">
        <v>8.3184787629962242E-3</v>
      </c>
      <c r="V1781" s="48">
        <v>0</v>
      </c>
      <c r="W1781" s="48">
        <v>0</v>
      </c>
      <c r="X1781" s="50">
        <v>0</v>
      </c>
      <c r="Y1781" s="23">
        <v>0</v>
      </c>
      <c r="Z1781" s="50">
        <v>0</v>
      </c>
      <c r="AA1781" s="14">
        <v>0</v>
      </c>
      <c r="AB1781" s="48">
        <v>15</v>
      </c>
      <c r="AC1781" s="22">
        <v>0</v>
      </c>
      <c r="AD1781" s="50">
        <v>5500.3118819742504</v>
      </c>
      <c r="AE1781" s="23">
        <v>5.50031188197425</v>
      </c>
      <c r="AF1781" s="50">
        <v>11.403301637700002</v>
      </c>
      <c r="AG1781" s="14">
        <v>0.25864095611591226</v>
      </c>
      <c r="AH1781" s="22">
        <v>9</v>
      </c>
      <c r="AI1781" s="23">
        <v>5528.44</v>
      </c>
      <c r="AJ1781" s="23">
        <v>5.5284399999999998</v>
      </c>
      <c r="AK1781" s="23">
        <v>5.6631344601989699</v>
      </c>
      <c r="AL1781" s="14">
        <v>0.12844687950342248</v>
      </c>
      <c r="AM1781" s="22">
        <v>18288</v>
      </c>
      <c r="AN1781" s="23">
        <v>210742.7319999999</v>
      </c>
      <c r="AO1781" s="23">
        <v>210.7427319999999</v>
      </c>
      <c r="AP1781" s="23">
        <v>215.87725069380809</v>
      </c>
      <c r="AQ1781" s="14">
        <v>4.8963625007101577</v>
      </c>
      <c r="AR1781" s="48">
        <v>18297</v>
      </c>
      <c r="AS1781" s="50">
        <v>216271.17199999996</v>
      </c>
      <c r="AT1781" s="23">
        <v>216.27117199999995</v>
      </c>
      <c r="AU1781" s="50">
        <v>221.54038515400705</v>
      </c>
      <c r="AV1781" s="14">
        <v>5.0248093802135791</v>
      </c>
      <c r="AW1781" s="48">
        <v>6</v>
      </c>
      <c r="AX1781" s="22">
        <v>10</v>
      </c>
      <c r="AY1781" s="50">
        <v>1635.5</v>
      </c>
      <c r="AZ1781" s="23">
        <v>1.6355</v>
      </c>
      <c r="BA1781" s="50">
        <v>3.9613549999990001</v>
      </c>
      <c r="BB1781" s="14">
        <v>8.9848420857956204E-2</v>
      </c>
      <c r="BC1781" s="48">
        <v>5</v>
      </c>
      <c r="BD1781" s="50">
        <v>3209.5</v>
      </c>
      <c r="BE1781" s="23">
        <v>3.2094999999999998</v>
      </c>
      <c r="BF1781" s="50">
        <v>2.1028587236996472</v>
      </c>
      <c r="BG1781" s="14">
        <v>4.7695431389471084E-2</v>
      </c>
      <c r="BH1781" s="22">
        <v>18338</v>
      </c>
      <c r="BI1781" s="23">
        <v>233.6274838819742</v>
      </c>
      <c r="BJ1781" s="23">
        <v>279.9425465154057</v>
      </c>
      <c r="BK1781" s="14">
        <v>6.3494424850513278</v>
      </c>
      <c r="BL1781" t="s">
        <v>582</v>
      </c>
    </row>
    <row r="1782" spans="1:64">
      <c r="A1782" t="s">
        <v>2729</v>
      </c>
      <c r="B1782" t="s">
        <v>2720</v>
      </c>
      <c r="C1782" t="s">
        <v>582</v>
      </c>
      <c r="D1782" t="s">
        <v>929</v>
      </c>
      <c r="E1782">
        <v>2023</v>
      </c>
      <c r="F1782">
        <v>1153.21</v>
      </c>
      <c r="G1782">
        <v>285.79000000000002</v>
      </c>
      <c r="H1782">
        <v>605283</v>
      </c>
      <c r="I1782">
        <v>4408.9311333157575</v>
      </c>
      <c r="J1782" s="140">
        <v>15</v>
      </c>
      <c r="K1782" s="140">
        <v>20</v>
      </c>
      <c r="L1782" s="140">
        <v>7655</v>
      </c>
      <c r="M1782">
        <v>7.6550000000000002</v>
      </c>
      <c r="N1782" s="140">
        <v>45.302289999999999</v>
      </c>
      <c r="O1782">
        <v>1.0275118533305418</v>
      </c>
      <c r="P1782" s="140">
        <v>1</v>
      </c>
      <c r="Q1782" s="140">
        <v>1</v>
      </c>
      <c r="R1782" s="140">
        <v>156</v>
      </c>
      <c r="S1782">
        <v>0.156</v>
      </c>
      <c r="T1782" s="140">
        <v>1.1511629999999999</v>
      </c>
      <c r="U1782">
        <v>2.6109797708141164E-2</v>
      </c>
      <c r="V1782" s="140">
        <v>0</v>
      </c>
      <c r="W1782" s="140">
        <v>0</v>
      </c>
      <c r="X1782" s="140">
        <v>0</v>
      </c>
      <c r="Y1782">
        <v>0</v>
      </c>
      <c r="Z1782" s="140">
        <v>0</v>
      </c>
      <c r="AA1782">
        <v>0</v>
      </c>
      <c r="AB1782" s="140">
        <v>15</v>
      </c>
      <c r="AC1782">
        <v>15</v>
      </c>
      <c r="AD1782" s="140">
        <v>2717.101291845494</v>
      </c>
      <c r="AE1782">
        <v>2.7171012918454944</v>
      </c>
      <c r="AF1782" s="140">
        <v>8.7430704900000009</v>
      </c>
      <c r="AG1782">
        <v>0.19830363019130973</v>
      </c>
      <c r="AH1782">
        <v>13</v>
      </c>
      <c r="AI1782">
        <v>5563.1149999999998</v>
      </c>
      <c r="AJ1782">
        <v>5.5631149999999998</v>
      </c>
      <c r="AK1782">
        <v>5.2181309999999996</v>
      </c>
      <c r="AL1782">
        <v>0.11835365176311292</v>
      </c>
      <c r="AM1782">
        <v>25296</v>
      </c>
      <c r="AN1782">
        <v>297362.33299999998</v>
      </c>
      <c r="AO1782">
        <v>297.36233299999998</v>
      </c>
      <c r="AP1782">
        <v>278.92207300000001</v>
      </c>
      <c r="AQ1782">
        <v>6.3262968861624147</v>
      </c>
      <c r="AR1782" s="140">
        <v>28949</v>
      </c>
      <c r="AS1782" s="140">
        <v>305658.638999991</v>
      </c>
      <c r="AT1782">
        <v>305.65863900000801</v>
      </c>
      <c r="AU1782" s="140">
        <v>286.70390183774202</v>
      </c>
      <c r="AV1782">
        <v>6.5027983692302538</v>
      </c>
      <c r="AW1782" s="140">
        <v>6</v>
      </c>
      <c r="AX1782">
        <v>9</v>
      </c>
      <c r="AY1782" s="140">
        <v>1628</v>
      </c>
      <c r="AZ1782">
        <v>1.6279999999999999</v>
      </c>
      <c r="BA1782" s="140">
        <v>3.9502999999999999</v>
      </c>
      <c r="BB1782">
        <v>8.9597679812910988E-2</v>
      </c>
      <c r="BC1782" s="140">
        <v>5</v>
      </c>
      <c r="BD1782" s="140">
        <v>3209.5</v>
      </c>
      <c r="BE1782">
        <v>3.2094999999999998</v>
      </c>
      <c r="BF1782" s="140">
        <v>2.5109080000000001</v>
      </c>
      <c r="BG1782">
        <v>5.6950492626807257E-2</v>
      </c>
      <c r="BH1782">
        <v>28991</v>
      </c>
      <c r="BI1782">
        <v>321.02424029185346</v>
      </c>
      <c r="BJ1782">
        <v>348.36163332774197</v>
      </c>
      <c r="BK1782">
        <v>7.9012718228999637</v>
      </c>
      <c r="BL1782" t="s">
        <v>582</v>
      </c>
    </row>
    <row r="1783" spans="1:64">
      <c r="A1783" t="s">
        <v>2730</v>
      </c>
      <c r="B1783" t="s">
        <v>2720</v>
      </c>
      <c r="C1783" t="s">
        <v>582</v>
      </c>
      <c r="D1783" t="s">
        <v>929</v>
      </c>
      <c r="E1783">
        <v>2024</v>
      </c>
      <c r="F1783">
        <v>1153.21</v>
      </c>
      <c r="G1783">
        <v>286.58999999999997</v>
      </c>
      <c r="H1783">
        <v>605441</v>
      </c>
      <c r="I1783">
        <v>4151.568359886398</v>
      </c>
      <c r="J1783" s="140">
        <v>15</v>
      </c>
      <c r="K1783" s="140">
        <v>20</v>
      </c>
      <c r="L1783" s="140">
        <v>7655</v>
      </c>
      <c r="M1783">
        <v>7.6550000000000002</v>
      </c>
      <c r="N1783" s="140">
        <v>45.302290000000006</v>
      </c>
      <c r="O1783">
        <v>1.0912090581892682</v>
      </c>
      <c r="P1783" s="140">
        <v>1</v>
      </c>
      <c r="Q1783" s="140">
        <v>1</v>
      </c>
      <c r="R1783" s="140">
        <v>156</v>
      </c>
      <c r="S1783">
        <v>0.156</v>
      </c>
      <c r="T1783" s="140">
        <v>1.0476235</v>
      </c>
      <c r="U1783">
        <v>2.523440322270562E-2</v>
      </c>
      <c r="V1783" s="140">
        <v>0</v>
      </c>
      <c r="W1783" s="140">
        <v>0</v>
      </c>
      <c r="X1783" s="140">
        <v>0</v>
      </c>
      <c r="Y1783">
        <v>0</v>
      </c>
      <c r="Z1783" s="140">
        <v>0</v>
      </c>
      <c r="AA1783">
        <v>0</v>
      </c>
      <c r="AB1783" s="140">
        <v>14</v>
      </c>
      <c r="AC1783">
        <v>14</v>
      </c>
      <c r="AD1783" s="140">
        <v>4850.8270300429185</v>
      </c>
      <c r="AE1783">
        <v>4.8508270300429182</v>
      </c>
      <c r="AF1783" s="140">
        <v>11.6385721074</v>
      </c>
      <c r="AG1783">
        <v>0.28034157452048974</v>
      </c>
      <c r="AH1783">
        <v>23</v>
      </c>
      <c r="AI1783">
        <v>5645.4050000000016</v>
      </c>
      <c r="AJ1783">
        <v>5.6454049999999985</v>
      </c>
      <c r="AK1783">
        <v>5.0918380960027827</v>
      </c>
      <c r="AL1783">
        <v>0.12264854278208523</v>
      </c>
      <c r="AM1783">
        <v>30838</v>
      </c>
      <c r="AN1783">
        <v>371699.77299999818</v>
      </c>
      <c r="AO1783">
        <v>371.6997730000042</v>
      </c>
      <c r="AP1783">
        <v>335.25230952199144</v>
      </c>
      <c r="AQ1783">
        <v>8.0753170960953451</v>
      </c>
      <c r="AR1783" s="140">
        <v>38310</v>
      </c>
      <c r="AS1783" s="140">
        <v>383931.20699996082</v>
      </c>
      <c r="AT1783">
        <v>383.93120700004897</v>
      </c>
      <c r="AU1783" s="140">
        <v>346.28437570855669</v>
      </c>
      <c r="AV1783">
        <v>8.3410495911485434</v>
      </c>
      <c r="AW1783" s="140">
        <v>6</v>
      </c>
      <c r="AX1783">
        <v>9</v>
      </c>
      <c r="AY1783" s="140">
        <v>1628</v>
      </c>
      <c r="AZ1783">
        <v>1.6279999999999999</v>
      </c>
      <c r="BA1783" s="140">
        <v>3.9502999999990003</v>
      </c>
      <c r="BB1783">
        <v>9.5151992152360823E-2</v>
      </c>
      <c r="BC1783" s="140">
        <v>5</v>
      </c>
      <c r="BD1783" s="140">
        <v>3209.5</v>
      </c>
      <c r="BE1783">
        <v>3.2095000000000002</v>
      </c>
      <c r="BF1783" s="140">
        <v>2.2021723800550705</v>
      </c>
      <c r="BG1783">
        <v>5.3044348283725E-2</v>
      </c>
      <c r="BH1783">
        <v>38351</v>
      </c>
      <c r="BI1783">
        <v>401.43053403009185</v>
      </c>
      <c r="BJ1783">
        <v>410.42533369601074</v>
      </c>
      <c r="BK1783">
        <v>9.8860309675170921</v>
      </c>
      <c r="BL1783" t="s">
        <v>582</v>
      </c>
    </row>
    <row r="1784" spans="1:64">
      <c r="A1784" t="s">
        <v>2731</v>
      </c>
      <c r="B1784" t="s">
        <v>2732</v>
      </c>
      <c r="C1784" t="s">
        <v>583</v>
      </c>
      <c r="D1784" t="s">
        <v>942</v>
      </c>
      <c r="E1784">
        <v>2012</v>
      </c>
      <c r="F1784" s="23">
        <v>34.78</v>
      </c>
      <c r="G1784" s="23">
        <v>7.13</v>
      </c>
      <c r="H1784" s="22">
        <v>22941</v>
      </c>
      <c r="I1784" s="34">
        <v>186.193027</v>
      </c>
      <c r="J1784" s="48">
        <v>0</v>
      </c>
      <c r="K1784" s="48" t="s">
        <v>782</v>
      </c>
      <c r="L1784" s="50">
        <v>0</v>
      </c>
      <c r="M1784" s="23">
        <v>0</v>
      </c>
      <c r="N1784" s="50">
        <v>0</v>
      </c>
      <c r="O1784" s="14">
        <v>0</v>
      </c>
      <c r="P1784" s="48">
        <v>0</v>
      </c>
      <c r="Q1784" s="48" t="s">
        <v>782</v>
      </c>
      <c r="R1784" s="50">
        <v>0</v>
      </c>
      <c r="S1784" s="23">
        <v>0</v>
      </c>
      <c r="T1784" s="50">
        <v>0</v>
      </c>
      <c r="U1784" s="14">
        <v>0</v>
      </c>
      <c r="V1784" s="48">
        <v>0</v>
      </c>
      <c r="W1784" s="48" t="s">
        <v>782</v>
      </c>
      <c r="X1784" s="50">
        <v>0</v>
      </c>
      <c r="Y1784" s="23">
        <v>0</v>
      </c>
      <c r="Z1784" s="50">
        <v>0</v>
      </c>
      <c r="AA1784" s="14">
        <v>0</v>
      </c>
      <c r="AB1784" s="48">
        <v>0</v>
      </c>
      <c r="AC1784" s="22" t="s">
        <v>782</v>
      </c>
      <c r="AD1784" s="50">
        <v>0</v>
      </c>
      <c r="AE1784" s="23">
        <v>0</v>
      </c>
      <c r="AF1784" s="50">
        <v>0</v>
      </c>
      <c r="AG1784" s="14">
        <v>0</v>
      </c>
      <c r="AH1784" s="22" t="s">
        <v>782</v>
      </c>
      <c r="AI1784" s="23" t="s">
        <v>782</v>
      </c>
      <c r="AJ1784" s="23" t="s">
        <v>782</v>
      </c>
      <c r="AK1784" s="23" t="s">
        <v>782</v>
      </c>
      <c r="AL1784" s="14" t="s">
        <v>782</v>
      </c>
      <c r="AM1784" s="22" t="s">
        <v>782</v>
      </c>
      <c r="AN1784" s="23" t="s">
        <v>782</v>
      </c>
      <c r="AO1784" s="23" t="s">
        <v>782</v>
      </c>
      <c r="AP1784" s="23" t="s">
        <v>782</v>
      </c>
      <c r="AQ1784" s="14" t="s">
        <v>782</v>
      </c>
      <c r="AR1784" s="48">
        <v>221</v>
      </c>
      <c r="AS1784" s="50">
        <v>1825.0830000000001</v>
      </c>
      <c r="AT1784" s="23">
        <v>1.825083</v>
      </c>
      <c r="AU1784" s="50">
        <v>1.553653</v>
      </c>
      <c r="AV1784" s="14">
        <v>0.83443135601420781</v>
      </c>
      <c r="AW1784" s="48">
        <v>0</v>
      </c>
      <c r="AX1784" s="22" t="s">
        <v>782</v>
      </c>
      <c r="AY1784" s="50">
        <v>0</v>
      </c>
      <c r="AZ1784" s="23">
        <v>0</v>
      </c>
      <c r="BA1784" s="50">
        <v>0</v>
      </c>
      <c r="BB1784" s="14">
        <v>0</v>
      </c>
      <c r="BC1784" s="48">
        <v>0</v>
      </c>
      <c r="BD1784" s="50">
        <v>0</v>
      </c>
      <c r="BE1784" s="23">
        <v>0</v>
      </c>
      <c r="BF1784" s="50">
        <v>0</v>
      </c>
      <c r="BG1784" s="14">
        <v>0</v>
      </c>
      <c r="BH1784" s="22">
        <v>221</v>
      </c>
      <c r="BI1784" s="23">
        <v>1.825083</v>
      </c>
      <c r="BJ1784" s="23">
        <v>1.553653</v>
      </c>
      <c r="BK1784" s="14">
        <v>0.83443135601420781</v>
      </c>
      <c r="BL1784" t="s">
        <v>583</v>
      </c>
    </row>
    <row r="1785" spans="1:64">
      <c r="A1785" t="s">
        <v>2733</v>
      </c>
      <c r="B1785" t="s">
        <v>2732</v>
      </c>
      <c r="C1785" t="s">
        <v>583</v>
      </c>
      <c r="D1785" t="s">
        <v>942</v>
      </c>
      <c r="E1785">
        <v>2015</v>
      </c>
      <c r="F1785" s="23">
        <v>34.78</v>
      </c>
      <c r="G1785" s="23">
        <v>7.48</v>
      </c>
      <c r="H1785" s="22">
        <v>23435</v>
      </c>
      <c r="I1785" s="34">
        <v>188.63066187748814</v>
      </c>
      <c r="J1785" s="55">
        <v>0</v>
      </c>
      <c r="K1785" s="55">
        <v>0</v>
      </c>
      <c r="L1785" s="56">
        <v>0</v>
      </c>
      <c r="M1785" s="35">
        <v>0</v>
      </c>
      <c r="N1785" s="56">
        <v>0</v>
      </c>
      <c r="O1785" s="17">
        <v>0</v>
      </c>
      <c r="P1785" s="112">
        <v>0</v>
      </c>
      <c r="Q1785" s="113">
        <v>0</v>
      </c>
      <c r="R1785" s="114">
        <v>0</v>
      </c>
      <c r="S1785" s="27">
        <v>0</v>
      </c>
      <c r="T1785" s="50">
        <v>0</v>
      </c>
      <c r="U1785" s="17">
        <v>0</v>
      </c>
      <c r="V1785" s="48">
        <v>0</v>
      </c>
      <c r="W1785" s="48">
        <v>0</v>
      </c>
      <c r="X1785" s="50">
        <v>0</v>
      </c>
      <c r="Y1785" s="27">
        <v>0</v>
      </c>
      <c r="Z1785" s="115">
        <v>0</v>
      </c>
      <c r="AA1785" s="14">
        <v>0</v>
      </c>
      <c r="AB1785" s="116">
        <v>0</v>
      </c>
      <c r="AC1785" s="22" t="s">
        <v>782</v>
      </c>
      <c r="AD1785" s="50">
        <v>0</v>
      </c>
      <c r="AE1785" s="23">
        <v>0</v>
      </c>
      <c r="AF1785" s="50">
        <v>0</v>
      </c>
      <c r="AG1785" s="14">
        <v>0</v>
      </c>
      <c r="AH1785" s="22" t="s">
        <v>782</v>
      </c>
      <c r="AI1785" s="23" t="s">
        <v>782</v>
      </c>
      <c r="AJ1785" s="23" t="s">
        <v>782</v>
      </c>
      <c r="AK1785" s="23" t="s">
        <v>782</v>
      </c>
      <c r="AL1785" s="14" t="s">
        <v>782</v>
      </c>
      <c r="AM1785" s="22" t="s">
        <v>782</v>
      </c>
      <c r="AN1785" s="23" t="s">
        <v>782</v>
      </c>
      <c r="AO1785" s="23" t="s">
        <v>782</v>
      </c>
      <c r="AP1785" s="23" t="s">
        <v>782</v>
      </c>
      <c r="AQ1785" s="14" t="s">
        <v>782</v>
      </c>
      <c r="AR1785" s="117">
        <v>283</v>
      </c>
      <c r="AS1785" s="118">
        <v>2277.3619999999983</v>
      </c>
      <c r="AT1785" s="23">
        <v>2.2773619999999983</v>
      </c>
      <c r="AU1785" s="50">
        <v>2.0226681478127437</v>
      </c>
      <c r="AV1785" s="14">
        <v>1.0722902245481312</v>
      </c>
      <c r="AW1785" s="48">
        <v>0</v>
      </c>
      <c r="AX1785" s="22" t="s">
        <v>782</v>
      </c>
      <c r="AY1785" s="50">
        <v>0</v>
      </c>
      <c r="AZ1785" s="23">
        <v>0</v>
      </c>
      <c r="BA1785" s="50">
        <v>0</v>
      </c>
      <c r="BB1785" s="14">
        <v>0</v>
      </c>
      <c r="BC1785" s="120">
        <v>0</v>
      </c>
      <c r="BD1785" s="122">
        <v>0</v>
      </c>
      <c r="BE1785" s="44">
        <v>0</v>
      </c>
      <c r="BF1785" s="50">
        <v>0</v>
      </c>
      <c r="BG1785" s="14">
        <v>0</v>
      </c>
      <c r="BH1785" s="22">
        <v>283</v>
      </c>
      <c r="BI1785" s="23">
        <v>2.2773619999999983</v>
      </c>
      <c r="BJ1785" s="23">
        <v>2.0226681478127437</v>
      </c>
      <c r="BK1785" s="14">
        <v>1.0722902245481312</v>
      </c>
      <c r="BL1785" t="s">
        <v>583</v>
      </c>
    </row>
    <row r="1786" spans="1:64">
      <c r="A1786" t="s">
        <v>2734</v>
      </c>
      <c r="B1786" t="s">
        <v>2732</v>
      </c>
      <c r="C1786" t="s">
        <v>583</v>
      </c>
      <c r="D1786" t="s">
        <v>942</v>
      </c>
      <c r="E1786">
        <v>2016</v>
      </c>
      <c r="F1786" s="23">
        <v>34.78</v>
      </c>
      <c r="G1786" s="23">
        <v>7.56</v>
      </c>
      <c r="H1786" s="22">
        <v>23531</v>
      </c>
      <c r="I1786" s="34">
        <v>199.25405457082798</v>
      </c>
      <c r="J1786" s="55">
        <v>0</v>
      </c>
      <c r="K1786" s="55">
        <v>0</v>
      </c>
      <c r="L1786" s="56">
        <v>0</v>
      </c>
      <c r="M1786" s="35">
        <v>0</v>
      </c>
      <c r="N1786" s="56">
        <v>0</v>
      </c>
      <c r="O1786" s="17">
        <v>0</v>
      </c>
      <c r="P1786" s="55">
        <v>0</v>
      </c>
      <c r="Q1786" s="55">
        <v>0</v>
      </c>
      <c r="R1786" s="56">
        <v>0</v>
      </c>
      <c r="S1786" s="27">
        <v>0</v>
      </c>
      <c r="T1786" s="56">
        <v>0</v>
      </c>
      <c r="U1786" s="17">
        <v>0</v>
      </c>
      <c r="V1786" s="55">
        <v>0</v>
      </c>
      <c r="W1786" s="55">
        <v>0</v>
      </c>
      <c r="X1786" s="56">
        <v>0</v>
      </c>
      <c r="Y1786" s="27">
        <v>0</v>
      </c>
      <c r="Z1786" s="56">
        <v>0</v>
      </c>
      <c r="AA1786" s="14">
        <v>0</v>
      </c>
      <c r="AB1786" s="55">
        <v>0</v>
      </c>
      <c r="AC1786" s="22" t="s">
        <v>782</v>
      </c>
      <c r="AD1786" s="56">
        <v>0</v>
      </c>
      <c r="AE1786" s="23">
        <v>0</v>
      </c>
      <c r="AF1786" s="56">
        <v>0</v>
      </c>
      <c r="AG1786" s="14">
        <v>0</v>
      </c>
      <c r="AH1786" s="22" t="s">
        <v>782</v>
      </c>
      <c r="AI1786" s="23" t="s">
        <v>782</v>
      </c>
      <c r="AJ1786" s="23" t="s">
        <v>782</v>
      </c>
      <c r="AK1786" s="23" t="s">
        <v>782</v>
      </c>
      <c r="AL1786" s="14" t="s">
        <v>782</v>
      </c>
      <c r="AM1786" s="22" t="s">
        <v>782</v>
      </c>
      <c r="AN1786" s="23" t="s">
        <v>782</v>
      </c>
      <c r="AO1786" s="23" t="s">
        <v>782</v>
      </c>
      <c r="AP1786" s="23" t="s">
        <v>782</v>
      </c>
      <c r="AQ1786" s="14" t="s">
        <v>782</v>
      </c>
      <c r="AR1786" s="55">
        <v>304</v>
      </c>
      <c r="AS1786" s="56">
        <v>2490.362999999998</v>
      </c>
      <c r="AT1786" s="23">
        <v>2.4903629999999981</v>
      </c>
      <c r="AU1786" s="56">
        <v>2.2114423440000022</v>
      </c>
      <c r="AV1786" s="14">
        <v>1.1098606493921608</v>
      </c>
      <c r="AW1786" s="55">
        <v>0</v>
      </c>
      <c r="AX1786" s="22" t="s">
        <v>782</v>
      </c>
      <c r="AY1786" s="56">
        <v>0</v>
      </c>
      <c r="AZ1786" s="23">
        <v>0</v>
      </c>
      <c r="BA1786" s="56">
        <v>0</v>
      </c>
      <c r="BB1786" s="14">
        <v>0</v>
      </c>
      <c r="BC1786" s="55">
        <v>0</v>
      </c>
      <c r="BD1786" s="56">
        <v>0</v>
      </c>
      <c r="BE1786" s="44">
        <v>0</v>
      </c>
      <c r="BF1786" s="56">
        <v>0</v>
      </c>
      <c r="BG1786" s="14">
        <v>0</v>
      </c>
      <c r="BH1786" s="22">
        <v>304</v>
      </c>
      <c r="BI1786" s="23">
        <v>2.4903629999999981</v>
      </c>
      <c r="BJ1786" s="23">
        <v>2.2114423440000022</v>
      </c>
      <c r="BK1786" s="14">
        <v>1.1098606493921608</v>
      </c>
      <c r="BL1786" t="s">
        <v>583</v>
      </c>
    </row>
    <row r="1787" spans="1:64">
      <c r="A1787" t="s">
        <v>2735</v>
      </c>
      <c r="B1787" t="s">
        <v>2732</v>
      </c>
      <c r="C1787" t="s">
        <v>583</v>
      </c>
      <c r="D1787" t="s">
        <v>942</v>
      </c>
      <c r="E1787">
        <v>2017</v>
      </c>
      <c r="F1787" s="23">
        <v>34.78</v>
      </c>
      <c r="G1787" s="23">
        <v>8.02</v>
      </c>
      <c r="H1787" s="22">
        <v>23527</v>
      </c>
      <c r="I1787" s="34">
        <v>184.80483118315217</v>
      </c>
      <c r="J1787" s="55">
        <v>0</v>
      </c>
      <c r="K1787" s="55">
        <v>0</v>
      </c>
      <c r="L1787" s="56">
        <v>0</v>
      </c>
      <c r="M1787" s="19">
        <v>0</v>
      </c>
      <c r="N1787" s="56">
        <v>0</v>
      </c>
      <c r="O1787" s="17">
        <v>0</v>
      </c>
      <c r="P1787" s="55">
        <v>0</v>
      </c>
      <c r="Q1787" s="55">
        <v>0</v>
      </c>
      <c r="R1787" s="56">
        <v>0</v>
      </c>
      <c r="S1787" s="19">
        <v>0</v>
      </c>
      <c r="T1787" s="56">
        <v>0</v>
      </c>
      <c r="U1787" s="17">
        <v>0</v>
      </c>
      <c r="V1787" s="55">
        <v>0</v>
      </c>
      <c r="W1787" s="55">
        <v>0</v>
      </c>
      <c r="X1787" s="56">
        <v>0</v>
      </c>
      <c r="Y1787" s="19">
        <v>0</v>
      </c>
      <c r="Z1787" s="56">
        <v>0</v>
      </c>
      <c r="AA1787" s="14">
        <v>0</v>
      </c>
      <c r="AB1787" s="55">
        <v>0</v>
      </c>
      <c r="AC1787" s="22" t="s">
        <v>782</v>
      </c>
      <c r="AD1787" s="56">
        <v>0</v>
      </c>
      <c r="AE1787" s="19">
        <v>0</v>
      </c>
      <c r="AF1787" s="56">
        <v>0</v>
      </c>
      <c r="AG1787" s="14">
        <v>0</v>
      </c>
      <c r="AH1787" s="22" t="s">
        <v>782</v>
      </c>
      <c r="AI1787" s="23" t="s">
        <v>782</v>
      </c>
      <c r="AJ1787" s="23" t="s">
        <v>782</v>
      </c>
      <c r="AK1787" s="23" t="s">
        <v>782</v>
      </c>
      <c r="AL1787" s="14" t="s">
        <v>782</v>
      </c>
      <c r="AM1787" s="22" t="s">
        <v>782</v>
      </c>
      <c r="AN1787" s="23" t="s">
        <v>782</v>
      </c>
      <c r="AO1787" s="23" t="s">
        <v>782</v>
      </c>
      <c r="AP1787" s="23" t="s">
        <v>782</v>
      </c>
      <c r="AQ1787" s="14" t="s">
        <v>782</v>
      </c>
      <c r="AR1787" s="55">
        <v>314</v>
      </c>
      <c r="AS1787" s="56">
        <v>2479.2279999999982</v>
      </c>
      <c r="AT1787" s="19">
        <v>2.4792280000000004</v>
      </c>
      <c r="AU1787" s="56">
        <v>2.2015544640000022</v>
      </c>
      <c r="AV1787" s="14">
        <v>1.1912862071328296</v>
      </c>
      <c r="AW1787" s="55">
        <v>0</v>
      </c>
      <c r="AX1787" s="22" t="s">
        <v>782</v>
      </c>
      <c r="AY1787" s="56">
        <v>0</v>
      </c>
      <c r="AZ1787" s="19">
        <v>0</v>
      </c>
      <c r="BA1787" s="56">
        <v>0</v>
      </c>
      <c r="BB1787" s="14">
        <v>0</v>
      </c>
      <c r="BC1787" s="55">
        <v>0</v>
      </c>
      <c r="BD1787" s="56">
        <v>0</v>
      </c>
      <c r="BE1787" s="19">
        <v>0</v>
      </c>
      <c r="BF1787" s="56">
        <v>0</v>
      </c>
      <c r="BG1787" s="14">
        <v>0</v>
      </c>
      <c r="BH1787" s="22">
        <v>314</v>
      </c>
      <c r="BI1787" s="23">
        <v>2.4792280000000004</v>
      </c>
      <c r="BJ1787" s="23">
        <v>2.2015544640000022</v>
      </c>
      <c r="BK1787" s="14">
        <v>1.1912862071328296</v>
      </c>
      <c r="BL1787" t="s">
        <v>583</v>
      </c>
    </row>
    <row r="1788" spans="1:64">
      <c r="A1788" t="s">
        <v>2736</v>
      </c>
      <c r="B1788" t="s">
        <v>2732</v>
      </c>
      <c r="C1788" t="s">
        <v>583</v>
      </c>
      <c r="D1788" t="s">
        <v>942</v>
      </c>
      <c r="E1788">
        <v>2018</v>
      </c>
      <c r="F1788" s="23">
        <v>34.78</v>
      </c>
      <c r="G1788" s="23">
        <v>8.0299999999999994</v>
      </c>
      <c r="H1788" s="22">
        <v>23622</v>
      </c>
      <c r="I1788" s="34">
        <v>184.81796585487805</v>
      </c>
      <c r="J1788" s="55">
        <v>0</v>
      </c>
      <c r="K1788" s="55">
        <v>0</v>
      </c>
      <c r="L1788" s="56">
        <v>0</v>
      </c>
      <c r="M1788" s="19">
        <v>0</v>
      </c>
      <c r="N1788" s="56">
        <v>0</v>
      </c>
      <c r="O1788" s="17">
        <v>0</v>
      </c>
      <c r="P1788" s="55">
        <v>0</v>
      </c>
      <c r="Q1788" s="55">
        <v>0</v>
      </c>
      <c r="R1788" s="56">
        <v>0</v>
      </c>
      <c r="S1788" s="19">
        <v>0</v>
      </c>
      <c r="T1788" s="56">
        <v>0</v>
      </c>
      <c r="U1788" s="17">
        <v>0</v>
      </c>
      <c r="V1788" s="55">
        <v>0</v>
      </c>
      <c r="W1788" s="55">
        <v>0</v>
      </c>
      <c r="X1788" s="56">
        <v>0</v>
      </c>
      <c r="Y1788" s="19">
        <v>0</v>
      </c>
      <c r="Z1788" s="56">
        <v>0</v>
      </c>
      <c r="AA1788" s="14">
        <v>0</v>
      </c>
      <c r="AB1788" s="55">
        <v>0</v>
      </c>
      <c r="AC1788" s="22" t="s">
        <v>782</v>
      </c>
      <c r="AD1788" s="56">
        <v>0</v>
      </c>
      <c r="AE1788" s="19">
        <v>0</v>
      </c>
      <c r="AF1788" s="56">
        <v>0</v>
      </c>
      <c r="AG1788" s="14">
        <v>0</v>
      </c>
      <c r="AH1788" s="22" t="s">
        <v>782</v>
      </c>
      <c r="AI1788" s="23" t="s">
        <v>782</v>
      </c>
      <c r="AJ1788" s="23" t="s">
        <v>782</v>
      </c>
      <c r="AK1788" s="23" t="s">
        <v>782</v>
      </c>
      <c r="AL1788" s="14" t="s">
        <v>782</v>
      </c>
      <c r="AM1788" s="22" t="s">
        <v>782</v>
      </c>
      <c r="AN1788" s="23" t="s">
        <v>782</v>
      </c>
      <c r="AO1788" s="23" t="s">
        <v>782</v>
      </c>
      <c r="AP1788" s="23" t="s">
        <v>782</v>
      </c>
      <c r="AQ1788" s="14" t="s">
        <v>782</v>
      </c>
      <c r="AR1788" s="55">
        <v>337</v>
      </c>
      <c r="AS1788" s="56">
        <v>2699.1579999999972</v>
      </c>
      <c r="AT1788" s="19">
        <v>2.6991580000000011</v>
      </c>
      <c r="AU1788" s="56">
        <v>2.3968523040000029</v>
      </c>
      <c r="AV1788" s="14">
        <v>1.2968719209268045</v>
      </c>
      <c r="AW1788" s="55">
        <v>0</v>
      </c>
      <c r="AX1788" s="22" t="s">
        <v>782</v>
      </c>
      <c r="AY1788" s="56">
        <v>0</v>
      </c>
      <c r="AZ1788" s="19">
        <v>0</v>
      </c>
      <c r="BA1788" s="56">
        <v>0</v>
      </c>
      <c r="BB1788" s="14">
        <v>0</v>
      </c>
      <c r="BC1788" s="55">
        <v>0</v>
      </c>
      <c r="BD1788" s="56">
        <v>0</v>
      </c>
      <c r="BE1788" s="19">
        <v>0</v>
      </c>
      <c r="BF1788" s="56">
        <v>0</v>
      </c>
      <c r="BG1788" s="14">
        <v>0</v>
      </c>
      <c r="BH1788" s="22">
        <v>337</v>
      </c>
      <c r="BI1788" s="23">
        <v>2.6991580000000011</v>
      </c>
      <c r="BJ1788" s="23">
        <v>2.3968523040000029</v>
      </c>
      <c r="BK1788" s="14">
        <v>1.2968719209268045</v>
      </c>
      <c r="BL1788" t="s">
        <v>583</v>
      </c>
    </row>
    <row r="1789" spans="1:64">
      <c r="A1789" t="s">
        <v>2737</v>
      </c>
      <c r="B1789" t="s">
        <v>2732</v>
      </c>
      <c r="C1789" t="s">
        <v>583</v>
      </c>
      <c r="D1789" t="s">
        <v>942</v>
      </c>
      <c r="E1789">
        <v>2019</v>
      </c>
      <c r="F1789" s="23">
        <v>34.78</v>
      </c>
      <c r="G1789" s="23">
        <v>8.0399999999999991</v>
      </c>
      <c r="H1789" s="22">
        <v>23563</v>
      </c>
      <c r="I1789" s="34">
        <v>189.42227783276437</v>
      </c>
      <c r="J1789" s="48">
        <v>0</v>
      </c>
      <c r="K1789" s="48">
        <v>0</v>
      </c>
      <c r="L1789" s="50">
        <v>0</v>
      </c>
      <c r="M1789" s="23">
        <v>0</v>
      </c>
      <c r="N1789" s="50">
        <v>0</v>
      </c>
      <c r="O1789" s="14">
        <v>0</v>
      </c>
      <c r="P1789" s="48">
        <v>0</v>
      </c>
      <c r="Q1789" s="48">
        <v>0</v>
      </c>
      <c r="R1789" s="50">
        <v>0</v>
      </c>
      <c r="S1789" s="23">
        <v>0</v>
      </c>
      <c r="T1789" s="50">
        <v>0</v>
      </c>
      <c r="U1789" s="14">
        <v>0</v>
      </c>
      <c r="V1789" s="48">
        <v>0</v>
      </c>
      <c r="W1789" s="48">
        <v>0</v>
      </c>
      <c r="X1789" s="50">
        <v>0</v>
      </c>
      <c r="Y1789" s="23">
        <v>0</v>
      </c>
      <c r="Z1789" s="50">
        <v>0</v>
      </c>
      <c r="AA1789" s="14">
        <v>0</v>
      </c>
      <c r="AB1789" s="48">
        <v>0</v>
      </c>
      <c r="AC1789" s="22">
        <v>0</v>
      </c>
      <c r="AD1789" s="50">
        <v>0</v>
      </c>
      <c r="AE1789" s="23">
        <v>0</v>
      </c>
      <c r="AF1789" s="50">
        <v>0</v>
      </c>
      <c r="AG1789" s="14">
        <v>0</v>
      </c>
      <c r="AH1789" s="22">
        <v>0</v>
      </c>
      <c r="AI1789" s="23">
        <v>0</v>
      </c>
      <c r="AJ1789" s="23">
        <v>0</v>
      </c>
      <c r="AK1789" s="23">
        <v>0</v>
      </c>
      <c r="AL1789" s="14">
        <v>0</v>
      </c>
      <c r="AM1789" s="22">
        <v>372</v>
      </c>
      <c r="AN1789" s="23">
        <v>2947.612999999998</v>
      </c>
      <c r="AO1789" s="23">
        <v>2.9476130000000023</v>
      </c>
      <c r="AP1789" s="23">
        <v>2.6174803440000023</v>
      </c>
      <c r="AQ1789" s="14">
        <v>1.3818228636818011</v>
      </c>
      <c r="AR1789" s="48">
        <v>372</v>
      </c>
      <c r="AS1789" s="50">
        <v>2947.612999999998</v>
      </c>
      <c r="AT1789" s="23">
        <v>2.9476130000000023</v>
      </c>
      <c r="AU1789" s="50">
        <v>2.6174803440000023</v>
      </c>
      <c r="AV1789" s="14">
        <v>1.3818228636818011</v>
      </c>
      <c r="AW1789" s="48">
        <v>0</v>
      </c>
      <c r="AX1789" s="22" t="s">
        <v>782</v>
      </c>
      <c r="AY1789" s="50">
        <v>0</v>
      </c>
      <c r="AZ1789" s="23">
        <v>0</v>
      </c>
      <c r="BA1789" s="50">
        <v>0</v>
      </c>
      <c r="BB1789" s="14">
        <v>0</v>
      </c>
      <c r="BC1789" s="48">
        <v>0</v>
      </c>
      <c r="BD1789" s="50">
        <v>0</v>
      </c>
      <c r="BE1789" s="23">
        <v>0</v>
      </c>
      <c r="BF1789" s="50">
        <v>0</v>
      </c>
      <c r="BG1789" s="14">
        <v>0</v>
      </c>
      <c r="BH1789" s="22">
        <v>372</v>
      </c>
      <c r="BI1789" s="23">
        <v>2.9476130000000023</v>
      </c>
      <c r="BJ1789" s="23">
        <v>2.6174803440000023</v>
      </c>
      <c r="BK1789" s="14">
        <v>1.3818228636818011</v>
      </c>
      <c r="BL1789" t="s">
        <v>583</v>
      </c>
    </row>
    <row r="1790" spans="1:64">
      <c r="A1790" t="s">
        <v>2738</v>
      </c>
      <c r="B1790" t="s">
        <v>2732</v>
      </c>
      <c r="C1790" t="s">
        <v>583</v>
      </c>
      <c r="D1790" t="s">
        <v>942</v>
      </c>
      <c r="E1790">
        <v>2020</v>
      </c>
      <c r="F1790" s="23">
        <v>34.78</v>
      </c>
      <c r="G1790" s="23">
        <v>8.09</v>
      </c>
      <c r="H1790" s="22">
        <v>23467</v>
      </c>
      <c r="I1790" s="34">
        <v>189.73511515643563</v>
      </c>
      <c r="J1790" s="48">
        <v>0</v>
      </c>
      <c r="K1790" s="48">
        <v>0</v>
      </c>
      <c r="L1790" s="50">
        <v>0</v>
      </c>
      <c r="M1790" s="23">
        <v>0</v>
      </c>
      <c r="N1790" s="50">
        <v>0</v>
      </c>
      <c r="O1790" s="14">
        <v>0</v>
      </c>
      <c r="P1790" s="48">
        <v>0</v>
      </c>
      <c r="Q1790" s="48">
        <v>0</v>
      </c>
      <c r="R1790" s="50">
        <v>0</v>
      </c>
      <c r="S1790" s="23">
        <v>0</v>
      </c>
      <c r="T1790" s="50">
        <v>0</v>
      </c>
      <c r="U1790" s="14">
        <v>0</v>
      </c>
      <c r="V1790" s="48">
        <v>0</v>
      </c>
      <c r="W1790" s="48">
        <v>0</v>
      </c>
      <c r="X1790" s="50">
        <v>0</v>
      </c>
      <c r="Y1790" s="23">
        <v>0</v>
      </c>
      <c r="Z1790" s="50">
        <v>0</v>
      </c>
      <c r="AA1790" s="14">
        <v>0</v>
      </c>
      <c r="AB1790" s="48">
        <v>0</v>
      </c>
      <c r="AC1790" s="22">
        <v>0</v>
      </c>
      <c r="AD1790" s="50">
        <v>0</v>
      </c>
      <c r="AE1790" s="23">
        <v>0</v>
      </c>
      <c r="AF1790" s="50">
        <v>0</v>
      </c>
      <c r="AG1790" s="14">
        <v>0</v>
      </c>
      <c r="AH1790" s="22">
        <v>0</v>
      </c>
      <c r="AI1790" s="23">
        <v>0</v>
      </c>
      <c r="AJ1790" s="23">
        <v>0</v>
      </c>
      <c r="AK1790" s="23">
        <v>0</v>
      </c>
      <c r="AL1790" s="14">
        <v>0</v>
      </c>
      <c r="AM1790" s="22">
        <v>417</v>
      </c>
      <c r="AN1790" s="23">
        <v>3286.2109999999975</v>
      </c>
      <c r="AO1790" s="23">
        <v>3.2862110000000033</v>
      </c>
      <c r="AP1790" s="23">
        <v>2.9181553680000043</v>
      </c>
      <c r="AQ1790" s="14">
        <v>1.5380154409446032</v>
      </c>
      <c r="AR1790" s="48">
        <v>417</v>
      </c>
      <c r="AS1790" s="50">
        <v>3286.2109999999975</v>
      </c>
      <c r="AT1790" s="23">
        <v>3.2862110000000033</v>
      </c>
      <c r="AU1790" s="50">
        <v>2.9181553680000043</v>
      </c>
      <c r="AV1790" s="14">
        <v>1.5380154409446032</v>
      </c>
      <c r="AW1790" s="48">
        <v>0</v>
      </c>
      <c r="AX1790" s="22">
        <v>0</v>
      </c>
      <c r="AY1790" s="50">
        <v>0</v>
      </c>
      <c r="AZ1790" s="23">
        <v>0</v>
      </c>
      <c r="BA1790" s="50">
        <v>0</v>
      </c>
      <c r="BB1790" s="14">
        <v>0</v>
      </c>
      <c r="BC1790" s="48">
        <v>0</v>
      </c>
      <c r="BD1790" s="50">
        <v>0</v>
      </c>
      <c r="BE1790" s="23">
        <v>0</v>
      </c>
      <c r="BF1790" s="50">
        <v>0</v>
      </c>
      <c r="BG1790" s="14">
        <v>0</v>
      </c>
      <c r="BH1790" s="22">
        <v>417</v>
      </c>
      <c r="BI1790" s="23">
        <v>3.2862110000000033</v>
      </c>
      <c r="BJ1790" s="23">
        <v>2.9181553680000043</v>
      </c>
      <c r="BK1790" s="14">
        <v>1.5380154409446032</v>
      </c>
      <c r="BL1790" t="s">
        <v>583</v>
      </c>
    </row>
    <row r="1791" spans="1:64">
      <c r="A1791" t="s">
        <v>2739</v>
      </c>
      <c r="B1791" t="s">
        <v>2732</v>
      </c>
      <c r="C1791" t="s">
        <v>583</v>
      </c>
      <c r="D1791" t="s">
        <v>942</v>
      </c>
      <c r="E1791">
        <v>2021</v>
      </c>
      <c r="F1791" s="23">
        <v>34.78</v>
      </c>
      <c r="G1791" s="23">
        <v>8.1</v>
      </c>
      <c r="H1791" s="22">
        <v>23521</v>
      </c>
      <c r="I1791" s="34">
        <v>175.95</v>
      </c>
      <c r="J1791" s="48">
        <v>0</v>
      </c>
      <c r="K1791" s="48">
        <v>0</v>
      </c>
      <c r="L1791" s="50">
        <v>0</v>
      </c>
      <c r="M1791" s="23">
        <v>0</v>
      </c>
      <c r="N1791" s="50">
        <v>0</v>
      </c>
      <c r="O1791" s="14">
        <v>0</v>
      </c>
      <c r="P1791" s="48">
        <v>0</v>
      </c>
      <c r="Q1791" s="48">
        <v>0</v>
      </c>
      <c r="R1791" s="50">
        <v>0</v>
      </c>
      <c r="S1791" s="23">
        <v>0</v>
      </c>
      <c r="T1791" s="50">
        <v>0</v>
      </c>
      <c r="U1791" s="14">
        <v>0</v>
      </c>
      <c r="V1791" s="48">
        <v>0</v>
      </c>
      <c r="W1791" s="48">
        <v>0</v>
      </c>
      <c r="X1791" s="50">
        <v>0</v>
      </c>
      <c r="Y1791" s="23">
        <v>0</v>
      </c>
      <c r="Z1791" s="50">
        <v>0</v>
      </c>
      <c r="AA1791" s="14">
        <v>0</v>
      </c>
      <c r="AB1791" s="48">
        <v>0</v>
      </c>
      <c r="AC1791" s="22">
        <v>0</v>
      </c>
      <c r="AD1791" s="50">
        <v>0</v>
      </c>
      <c r="AE1791" s="23">
        <v>0</v>
      </c>
      <c r="AF1791" s="50">
        <v>0</v>
      </c>
      <c r="AG1791" s="14">
        <v>0</v>
      </c>
      <c r="AH1791" s="22">
        <v>0</v>
      </c>
      <c r="AI1791" s="23">
        <v>0</v>
      </c>
      <c r="AJ1791" s="23">
        <v>0</v>
      </c>
      <c r="AK1791" s="23">
        <v>0</v>
      </c>
      <c r="AL1791" s="14">
        <v>0</v>
      </c>
      <c r="AM1791" s="22">
        <v>489</v>
      </c>
      <c r="AN1791" s="23">
        <v>4023.386</v>
      </c>
      <c r="AO1791" s="23">
        <v>4.0233860000000004</v>
      </c>
      <c r="AP1791" s="23">
        <v>3.600217979</v>
      </c>
      <c r="AQ1791" s="14">
        <v>2.0499999999999998</v>
      </c>
      <c r="AR1791" s="48">
        <v>489</v>
      </c>
      <c r="AS1791" s="50">
        <v>4023.386</v>
      </c>
      <c r="AT1791" s="23">
        <v>4.0233860000000004</v>
      </c>
      <c r="AU1791" s="50">
        <v>3.600217979</v>
      </c>
      <c r="AV1791" s="14">
        <v>2.0499999999999998</v>
      </c>
      <c r="AW1791" s="48">
        <v>0</v>
      </c>
      <c r="AX1791" s="22">
        <v>0</v>
      </c>
      <c r="AY1791" s="50">
        <v>0</v>
      </c>
      <c r="AZ1791" s="23">
        <v>0</v>
      </c>
      <c r="BA1791" s="50">
        <v>0</v>
      </c>
      <c r="BB1791" s="14">
        <v>0</v>
      </c>
      <c r="BC1791" s="48">
        <v>0</v>
      </c>
      <c r="BD1791" s="50">
        <v>0</v>
      </c>
      <c r="BE1791" s="23">
        <v>0</v>
      </c>
      <c r="BF1791" s="50">
        <v>0</v>
      </c>
      <c r="BG1791" s="14">
        <v>0</v>
      </c>
      <c r="BH1791" s="22">
        <v>489</v>
      </c>
      <c r="BI1791" s="23">
        <v>4.0199999999999996</v>
      </c>
      <c r="BJ1791" s="23">
        <v>3.6</v>
      </c>
      <c r="BK1791" s="14">
        <v>2.0499999999999998</v>
      </c>
      <c r="BL1791" t="s">
        <v>583</v>
      </c>
    </row>
    <row r="1792" spans="1:64">
      <c r="A1792" t="s">
        <v>2740</v>
      </c>
      <c r="B1792" t="s">
        <v>2732</v>
      </c>
      <c r="C1792" t="s">
        <v>583</v>
      </c>
      <c r="D1792" s="111" t="s">
        <v>942</v>
      </c>
      <c r="E1792" s="110">
        <v>2022</v>
      </c>
      <c r="F1792" s="23"/>
      <c r="G1792" s="23"/>
      <c r="H1792" s="22">
        <v>23904</v>
      </c>
      <c r="I1792" s="34">
        <v>173.24515244196022</v>
      </c>
      <c r="J1792" s="48">
        <v>0</v>
      </c>
      <c r="K1792" s="48">
        <v>0</v>
      </c>
      <c r="L1792" s="50">
        <v>0</v>
      </c>
      <c r="M1792" s="23">
        <v>0</v>
      </c>
      <c r="N1792" s="50">
        <v>0</v>
      </c>
      <c r="O1792" s="14">
        <v>0</v>
      </c>
      <c r="P1792" s="48">
        <v>0</v>
      </c>
      <c r="Q1792" s="48">
        <v>0</v>
      </c>
      <c r="R1792" s="50">
        <v>0</v>
      </c>
      <c r="S1792" s="23">
        <v>0</v>
      </c>
      <c r="T1792" s="50">
        <v>0</v>
      </c>
      <c r="U1792" s="14">
        <v>0</v>
      </c>
      <c r="V1792" s="48">
        <v>0</v>
      </c>
      <c r="W1792" s="48">
        <v>0</v>
      </c>
      <c r="X1792" s="50">
        <v>0</v>
      </c>
      <c r="Y1792" s="23">
        <v>0</v>
      </c>
      <c r="Z1792" s="50">
        <v>0</v>
      </c>
      <c r="AA1792" s="14">
        <v>0</v>
      </c>
      <c r="AB1792" s="48">
        <v>0</v>
      </c>
      <c r="AC1792" s="22">
        <v>0</v>
      </c>
      <c r="AD1792" s="50">
        <v>0</v>
      </c>
      <c r="AE1792" s="23">
        <v>0</v>
      </c>
      <c r="AF1792" s="50">
        <v>0</v>
      </c>
      <c r="AG1792" s="14">
        <v>0</v>
      </c>
      <c r="AH1792" s="22">
        <v>0</v>
      </c>
      <c r="AI1792" s="23">
        <v>0</v>
      </c>
      <c r="AJ1792" s="23">
        <v>0</v>
      </c>
      <c r="AK1792" s="23">
        <v>0</v>
      </c>
      <c r="AL1792" s="14">
        <v>0</v>
      </c>
      <c r="AM1792" s="22">
        <v>609</v>
      </c>
      <c r="AN1792" s="23">
        <v>5293.445999999999</v>
      </c>
      <c r="AO1792" s="23">
        <v>5.2934460000000101</v>
      </c>
      <c r="AP1792" s="23">
        <v>5.4224150855941966</v>
      </c>
      <c r="AQ1792" s="14">
        <v>3.1299086924875366</v>
      </c>
      <c r="AR1792" s="48">
        <v>609</v>
      </c>
      <c r="AS1792" s="50">
        <v>5293.4459999999999</v>
      </c>
      <c r="AT1792" s="23">
        <v>5.2934460000000101</v>
      </c>
      <c r="AU1792" s="50">
        <v>5.4224150855942002</v>
      </c>
      <c r="AV1792" s="14">
        <v>3.1299086924875388</v>
      </c>
      <c r="AW1792" s="48">
        <v>0</v>
      </c>
      <c r="AX1792" s="22">
        <v>0</v>
      </c>
      <c r="AY1792" s="50">
        <v>0</v>
      </c>
      <c r="AZ1792" s="23">
        <v>0</v>
      </c>
      <c r="BA1792" s="50">
        <v>0</v>
      </c>
      <c r="BB1792" s="14">
        <v>0</v>
      </c>
      <c r="BC1792" s="48">
        <v>0</v>
      </c>
      <c r="BD1792" s="50">
        <v>0</v>
      </c>
      <c r="BE1792" s="23">
        <v>0</v>
      </c>
      <c r="BF1792" s="50">
        <v>0</v>
      </c>
      <c r="BG1792" s="14">
        <v>0</v>
      </c>
      <c r="BH1792" s="22">
        <v>609</v>
      </c>
      <c r="BI1792" s="23">
        <v>5.2934460000000101</v>
      </c>
      <c r="BJ1792" s="23">
        <v>5.4224150855942002</v>
      </c>
      <c r="BK1792" s="14">
        <v>3.1299086924875388</v>
      </c>
      <c r="BL1792" t="s">
        <v>583</v>
      </c>
    </row>
    <row r="1793" spans="1:64">
      <c r="A1793" t="s">
        <v>2741</v>
      </c>
      <c r="B1793" t="s">
        <v>2732</v>
      </c>
      <c r="C1793" t="s">
        <v>583</v>
      </c>
      <c r="D1793" t="s">
        <v>942</v>
      </c>
      <c r="E1793">
        <v>2023</v>
      </c>
      <c r="F1793">
        <v>34.770000000000003</v>
      </c>
      <c r="G1793">
        <v>8.67</v>
      </c>
      <c r="H1793">
        <v>23830</v>
      </c>
      <c r="I1793">
        <v>173.24515244196022</v>
      </c>
      <c r="J1793" s="140">
        <v>0</v>
      </c>
      <c r="K1793" s="140">
        <v>0</v>
      </c>
      <c r="L1793" s="140">
        <v>0</v>
      </c>
      <c r="M1793">
        <v>0</v>
      </c>
      <c r="N1793" s="140">
        <v>0</v>
      </c>
      <c r="O1793">
        <v>0</v>
      </c>
      <c r="P1793" s="140">
        <v>0</v>
      </c>
      <c r="Q1793" s="140">
        <v>0</v>
      </c>
      <c r="R1793" s="140">
        <v>0</v>
      </c>
      <c r="S1793">
        <v>0</v>
      </c>
      <c r="T1793" s="140">
        <v>0</v>
      </c>
      <c r="U1793">
        <v>0</v>
      </c>
      <c r="V1793" s="140">
        <v>0</v>
      </c>
      <c r="W1793" s="140">
        <v>0</v>
      </c>
      <c r="X1793" s="140">
        <v>0</v>
      </c>
      <c r="Y1793">
        <v>0</v>
      </c>
      <c r="Z1793" s="140">
        <v>0</v>
      </c>
      <c r="AA1793">
        <v>0</v>
      </c>
      <c r="AB1793" s="140"/>
      <c r="AD1793" s="140"/>
      <c r="AF1793" s="140"/>
      <c r="AG1793">
        <v>0</v>
      </c>
      <c r="AH1793">
        <v>1</v>
      </c>
      <c r="AI1793">
        <v>1.5</v>
      </c>
      <c r="AJ1793">
        <v>1.5E-3</v>
      </c>
      <c r="AK1793">
        <v>1.407E-3</v>
      </c>
      <c r="AL1793">
        <v>8.7699999999999996E-4</v>
      </c>
      <c r="AM1793">
        <v>917</v>
      </c>
      <c r="AN1793">
        <v>8938.0580000000009</v>
      </c>
      <c r="AO1793">
        <v>8.9380579999999998</v>
      </c>
      <c r="AP1793">
        <v>8.3837840000000003</v>
      </c>
      <c r="AQ1793">
        <v>4.8392603670735879</v>
      </c>
      <c r="AR1793" s="140">
        <v>1045</v>
      </c>
      <c r="AS1793" s="140">
        <v>9037.4930000000204</v>
      </c>
      <c r="AT1793">
        <v>9.0374930000000209</v>
      </c>
      <c r="AU1793" s="140">
        <v>8.4770530759689606</v>
      </c>
      <c r="AV1793">
        <v>4.8930968379094502</v>
      </c>
      <c r="AW1793" s="140">
        <v>0</v>
      </c>
      <c r="AX1793">
        <v>0</v>
      </c>
      <c r="AY1793" s="140">
        <v>0</v>
      </c>
      <c r="AZ1793">
        <v>0</v>
      </c>
      <c r="BA1793" s="140">
        <v>0</v>
      </c>
      <c r="BB1793">
        <v>0</v>
      </c>
      <c r="BC1793" s="140">
        <v>0</v>
      </c>
      <c r="BD1793" s="140">
        <v>0</v>
      </c>
      <c r="BE1793">
        <v>0</v>
      </c>
      <c r="BF1793" s="140">
        <v>0</v>
      </c>
      <c r="BG1793">
        <v>0</v>
      </c>
      <c r="BH1793">
        <v>1045</v>
      </c>
      <c r="BI1793">
        <v>9.0374930000000209</v>
      </c>
      <c r="BJ1793">
        <v>8.4770530759689606</v>
      </c>
      <c r="BK1793">
        <v>4.8930968379094493</v>
      </c>
      <c r="BL1793" t="s">
        <v>583</v>
      </c>
    </row>
    <row r="1794" spans="1:64">
      <c r="A1794" t="s">
        <v>2742</v>
      </c>
      <c r="B1794" t="s">
        <v>2732</v>
      </c>
      <c r="C1794" t="s">
        <v>583</v>
      </c>
      <c r="D1794" t="s">
        <v>942</v>
      </c>
      <c r="E1794">
        <v>2024</v>
      </c>
      <c r="F1794">
        <v>34.770000000000003</v>
      </c>
      <c r="G1794">
        <v>8.68</v>
      </c>
      <c r="H1794">
        <v>23719</v>
      </c>
      <c r="I1794">
        <v>162.6435109748852</v>
      </c>
      <c r="J1794" s="140">
        <v>0</v>
      </c>
      <c r="K1794" s="140">
        <v>0</v>
      </c>
      <c r="L1794" s="140">
        <v>0</v>
      </c>
      <c r="M1794">
        <v>0</v>
      </c>
      <c r="N1794" s="140">
        <v>0</v>
      </c>
      <c r="O1794">
        <v>0</v>
      </c>
      <c r="P1794" s="140">
        <v>0</v>
      </c>
      <c r="Q1794" s="140">
        <v>0</v>
      </c>
      <c r="R1794" s="140">
        <v>0</v>
      </c>
      <c r="S1794">
        <v>0</v>
      </c>
      <c r="T1794" s="140">
        <v>0</v>
      </c>
      <c r="U1794">
        <v>0</v>
      </c>
      <c r="V1794" s="140">
        <v>0</v>
      </c>
      <c r="W1794" s="140">
        <v>0</v>
      </c>
      <c r="X1794" s="140">
        <v>0</v>
      </c>
      <c r="Y1794">
        <v>0</v>
      </c>
      <c r="Z1794" s="140">
        <v>0</v>
      </c>
      <c r="AA1794">
        <v>0</v>
      </c>
      <c r="AB1794" s="140">
        <v>0</v>
      </c>
      <c r="AC1794">
        <v>0</v>
      </c>
      <c r="AD1794" s="140">
        <v>0</v>
      </c>
      <c r="AE1794">
        <v>0</v>
      </c>
      <c r="AF1794" s="140">
        <v>0</v>
      </c>
      <c r="AG1794">
        <v>0</v>
      </c>
      <c r="AH1794">
        <v>3</v>
      </c>
      <c r="AI1794">
        <v>21.54</v>
      </c>
      <c r="AJ1794">
        <v>2.154E-2</v>
      </c>
      <c r="AK1794">
        <v>1.9427869672397277E-2</v>
      </c>
      <c r="AL1794">
        <v>1.194506288996507E-2</v>
      </c>
      <c r="AM1794">
        <v>1147</v>
      </c>
      <c r="AN1794">
        <v>11476.883000000003</v>
      </c>
      <c r="AO1794">
        <v>11.47688299999999</v>
      </c>
      <c r="AP1794">
        <v>10.351503582606865</v>
      </c>
      <c r="AQ1794">
        <v>6.3645352467860254</v>
      </c>
      <c r="AR1794" s="140">
        <v>1415</v>
      </c>
      <c r="AS1794" s="140">
        <v>11733.062999999967</v>
      </c>
      <c r="AT1794">
        <v>11.733062999999989</v>
      </c>
      <c r="AU1794" s="140">
        <v>10.582563547912075</v>
      </c>
      <c r="AV1794">
        <v>6.5066005304977681</v>
      </c>
      <c r="AW1794" s="140">
        <v>0</v>
      </c>
      <c r="AX1794">
        <v>0</v>
      </c>
      <c r="AY1794" s="140">
        <v>0</v>
      </c>
      <c r="AZ1794">
        <v>0</v>
      </c>
      <c r="BA1794" s="140">
        <v>0</v>
      </c>
      <c r="BB1794">
        <v>0</v>
      </c>
      <c r="BC1794" s="140">
        <v>0</v>
      </c>
      <c r="BD1794" s="140">
        <v>0</v>
      </c>
      <c r="BE1794">
        <v>0</v>
      </c>
      <c r="BF1794" s="140">
        <v>0</v>
      </c>
      <c r="BG1794">
        <v>0</v>
      </c>
      <c r="BH1794">
        <v>1415</v>
      </c>
      <c r="BI1794">
        <v>11.733062999999989</v>
      </c>
      <c r="BJ1794">
        <v>10.582563547912075</v>
      </c>
      <c r="BK1794">
        <v>6.5066005304977681</v>
      </c>
      <c r="BL1794" t="s">
        <v>583</v>
      </c>
    </row>
    <row r="1795" spans="1:64">
      <c r="A1795" t="s">
        <v>2743</v>
      </c>
      <c r="B1795" t="s">
        <v>2744</v>
      </c>
      <c r="C1795" t="s">
        <v>584</v>
      </c>
      <c r="D1795" t="s">
        <v>942</v>
      </c>
      <c r="E1795">
        <v>2012</v>
      </c>
      <c r="F1795" s="23">
        <v>48.17</v>
      </c>
      <c r="G1795" s="23">
        <v>10.81</v>
      </c>
      <c r="H1795" s="22">
        <v>24832</v>
      </c>
      <c r="I1795" s="34">
        <v>207.09945199999999</v>
      </c>
      <c r="J1795" s="48">
        <v>1</v>
      </c>
      <c r="K1795" s="48" t="s">
        <v>782</v>
      </c>
      <c r="L1795" s="50">
        <v>8</v>
      </c>
      <c r="M1795" s="23">
        <v>8.0000000000000002E-3</v>
      </c>
      <c r="N1795" s="50">
        <v>1.6760999999999998E-2</v>
      </c>
      <c r="O1795" s="14">
        <v>8.093213109998958E-3</v>
      </c>
      <c r="P1795" s="48">
        <v>0</v>
      </c>
      <c r="Q1795" s="48" t="s">
        <v>782</v>
      </c>
      <c r="R1795" s="50">
        <v>0</v>
      </c>
      <c r="S1795" s="23">
        <v>0</v>
      </c>
      <c r="T1795" s="50">
        <v>0</v>
      </c>
      <c r="U1795" s="14">
        <v>0</v>
      </c>
      <c r="V1795" s="48">
        <v>0</v>
      </c>
      <c r="W1795" s="48" t="s">
        <v>782</v>
      </c>
      <c r="X1795" s="50">
        <v>0</v>
      </c>
      <c r="Y1795" s="23">
        <v>0</v>
      </c>
      <c r="Z1795" s="50">
        <v>0</v>
      </c>
      <c r="AA1795" s="14">
        <v>0</v>
      </c>
      <c r="AB1795" s="48">
        <v>0</v>
      </c>
      <c r="AC1795" s="22" t="s">
        <v>782</v>
      </c>
      <c r="AD1795" s="50">
        <v>0</v>
      </c>
      <c r="AE1795" s="23">
        <v>0</v>
      </c>
      <c r="AF1795" s="50">
        <v>0</v>
      </c>
      <c r="AG1795" s="14">
        <v>0</v>
      </c>
      <c r="AH1795" s="22" t="s">
        <v>782</v>
      </c>
      <c r="AI1795" s="23" t="s">
        <v>782</v>
      </c>
      <c r="AJ1795" s="23" t="s">
        <v>782</v>
      </c>
      <c r="AK1795" s="23" t="s">
        <v>782</v>
      </c>
      <c r="AL1795" s="14" t="s">
        <v>782</v>
      </c>
      <c r="AM1795" s="22" t="s">
        <v>782</v>
      </c>
      <c r="AN1795" s="23" t="s">
        <v>782</v>
      </c>
      <c r="AO1795" s="23" t="s">
        <v>782</v>
      </c>
      <c r="AP1795" s="23" t="s">
        <v>782</v>
      </c>
      <c r="AQ1795" s="14" t="s">
        <v>782</v>
      </c>
      <c r="AR1795" s="48">
        <v>160</v>
      </c>
      <c r="AS1795" s="50">
        <v>1742.1910000000003</v>
      </c>
      <c r="AT1795" s="23">
        <v>1.7421910000000003</v>
      </c>
      <c r="AU1795" s="50">
        <v>1.4107509999999999</v>
      </c>
      <c r="AV1795" s="14">
        <v>0.68119494589488339</v>
      </c>
      <c r="AW1795" s="48">
        <v>0</v>
      </c>
      <c r="AX1795" s="22" t="s">
        <v>782</v>
      </c>
      <c r="AY1795" s="50">
        <v>0</v>
      </c>
      <c r="AZ1795" s="23">
        <v>0</v>
      </c>
      <c r="BA1795" s="50">
        <v>0</v>
      </c>
      <c r="BB1795" s="14">
        <v>0</v>
      </c>
      <c r="BC1795" s="48">
        <v>0</v>
      </c>
      <c r="BD1795" s="50">
        <v>0</v>
      </c>
      <c r="BE1795" s="23">
        <v>0</v>
      </c>
      <c r="BF1795" s="50">
        <v>0</v>
      </c>
      <c r="BG1795" s="14">
        <v>0</v>
      </c>
      <c r="BH1795" s="22">
        <v>161</v>
      </c>
      <c r="BI1795" s="23">
        <v>1.7501910000000003</v>
      </c>
      <c r="BJ1795" s="23">
        <v>1.4275119999999999</v>
      </c>
      <c r="BK1795" s="14">
        <v>0.68928815900488238</v>
      </c>
      <c r="BL1795" t="s">
        <v>584</v>
      </c>
    </row>
    <row r="1796" spans="1:64">
      <c r="A1796" t="s">
        <v>2745</v>
      </c>
      <c r="B1796" t="s">
        <v>2744</v>
      </c>
      <c r="C1796" t="s">
        <v>584</v>
      </c>
      <c r="D1796" t="s">
        <v>942</v>
      </c>
      <c r="E1796">
        <v>2015</v>
      </c>
      <c r="F1796" s="23">
        <v>48.17</v>
      </c>
      <c r="G1796" s="23">
        <v>11.36</v>
      </c>
      <c r="H1796" s="22">
        <v>25654</v>
      </c>
      <c r="I1796" s="34">
        <v>204.31390051240217</v>
      </c>
      <c r="J1796" s="55">
        <v>1</v>
      </c>
      <c r="K1796" s="55">
        <v>1</v>
      </c>
      <c r="L1796" s="56">
        <v>8</v>
      </c>
      <c r="M1796" s="35">
        <v>8.0000000000000002E-3</v>
      </c>
      <c r="N1796" s="56">
        <v>4.7850839854797329E-2</v>
      </c>
      <c r="O1796" s="17">
        <v>2.3420256641761245E-2</v>
      </c>
      <c r="P1796" s="112">
        <v>0</v>
      </c>
      <c r="Q1796" s="113">
        <v>0</v>
      </c>
      <c r="R1796" s="114">
        <v>0</v>
      </c>
      <c r="S1796" s="27">
        <v>0</v>
      </c>
      <c r="T1796" s="50">
        <v>0</v>
      </c>
      <c r="U1796" s="17">
        <v>0</v>
      </c>
      <c r="V1796" s="48">
        <v>0</v>
      </c>
      <c r="W1796" s="48">
        <v>0</v>
      </c>
      <c r="X1796" s="50">
        <v>0</v>
      </c>
      <c r="Y1796" s="27">
        <v>0</v>
      </c>
      <c r="Z1796" s="115">
        <v>0</v>
      </c>
      <c r="AA1796" s="14">
        <v>0</v>
      </c>
      <c r="AB1796" s="116">
        <v>2</v>
      </c>
      <c r="AC1796" s="22" t="s">
        <v>782</v>
      </c>
      <c r="AD1796" s="50">
        <v>0</v>
      </c>
      <c r="AE1796" s="23">
        <v>0</v>
      </c>
      <c r="AF1796" s="50">
        <v>0.16489300000000001</v>
      </c>
      <c r="AG1796" s="14">
        <v>8.0705717812866465E-2</v>
      </c>
      <c r="AH1796" s="22" t="s">
        <v>782</v>
      </c>
      <c r="AI1796" s="23" t="s">
        <v>782</v>
      </c>
      <c r="AJ1796" s="23" t="s">
        <v>782</v>
      </c>
      <c r="AK1796" s="23" t="s">
        <v>782</v>
      </c>
      <c r="AL1796" s="14" t="s">
        <v>782</v>
      </c>
      <c r="AM1796" s="22" t="s">
        <v>782</v>
      </c>
      <c r="AN1796" s="23" t="s">
        <v>782</v>
      </c>
      <c r="AO1796" s="23" t="s">
        <v>782</v>
      </c>
      <c r="AP1796" s="23" t="s">
        <v>782</v>
      </c>
      <c r="AQ1796" s="14" t="s">
        <v>782</v>
      </c>
      <c r="AR1796" s="117">
        <v>215</v>
      </c>
      <c r="AS1796" s="118">
        <v>2703.5259999999989</v>
      </c>
      <c r="AT1796" s="23">
        <v>2.7035259999999988</v>
      </c>
      <c r="AU1796" s="50">
        <v>2.401171147574956</v>
      </c>
      <c r="AV1796" s="14">
        <v>1.1752363111628821</v>
      </c>
      <c r="AW1796" s="48">
        <v>0</v>
      </c>
      <c r="AX1796" s="22" t="s">
        <v>782</v>
      </c>
      <c r="AY1796" s="50">
        <v>0</v>
      </c>
      <c r="AZ1796" s="23">
        <v>0</v>
      </c>
      <c r="BA1796" s="50">
        <v>0</v>
      </c>
      <c r="BB1796" s="14">
        <v>0</v>
      </c>
      <c r="BC1796" s="120">
        <v>0</v>
      </c>
      <c r="BD1796" s="122">
        <v>0</v>
      </c>
      <c r="BE1796" s="44">
        <v>0</v>
      </c>
      <c r="BF1796" s="50">
        <v>0</v>
      </c>
      <c r="BG1796" s="14">
        <v>0</v>
      </c>
      <c r="BH1796" s="22">
        <v>218</v>
      </c>
      <c r="BI1796" s="23">
        <v>2.7115259999999988</v>
      </c>
      <c r="BJ1796" s="23">
        <v>2.6139149874297534</v>
      </c>
      <c r="BK1796" s="14">
        <v>1.2793622856175098</v>
      </c>
      <c r="BL1796" t="s">
        <v>584</v>
      </c>
    </row>
    <row r="1797" spans="1:64">
      <c r="A1797" t="s">
        <v>2746</v>
      </c>
      <c r="B1797" t="s">
        <v>2744</v>
      </c>
      <c r="C1797" t="s">
        <v>584</v>
      </c>
      <c r="D1797" t="s">
        <v>942</v>
      </c>
      <c r="E1797">
        <v>2016</v>
      </c>
      <c r="F1797" s="23">
        <v>48.17</v>
      </c>
      <c r="G1797" s="23">
        <v>11.29</v>
      </c>
      <c r="H1797" s="22">
        <v>25705</v>
      </c>
      <c r="I1797" s="34">
        <v>218.12090957798253</v>
      </c>
      <c r="J1797" s="55">
        <v>1</v>
      </c>
      <c r="K1797" s="55">
        <v>1</v>
      </c>
      <c r="L1797" s="56">
        <v>8</v>
      </c>
      <c r="M1797" s="35">
        <v>8.0000000000000002E-3</v>
      </c>
      <c r="N1797" s="56">
        <v>4.7848000000000002E-2</v>
      </c>
      <c r="O1797" s="17">
        <v>2.1936457212000302E-2</v>
      </c>
      <c r="P1797" s="55">
        <v>0</v>
      </c>
      <c r="Q1797" s="55">
        <v>0</v>
      </c>
      <c r="R1797" s="56">
        <v>0</v>
      </c>
      <c r="S1797" s="27">
        <v>0</v>
      </c>
      <c r="T1797" s="56">
        <v>0</v>
      </c>
      <c r="U1797" s="17">
        <v>0</v>
      </c>
      <c r="V1797" s="55">
        <v>0</v>
      </c>
      <c r="W1797" s="55">
        <v>0</v>
      </c>
      <c r="X1797" s="56">
        <v>0</v>
      </c>
      <c r="Y1797" s="27">
        <v>0</v>
      </c>
      <c r="Z1797" s="56">
        <v>0</v>
      </c>
      <c r="AA1797" s="14">
        <v>0</v>
      </c>
      <c r="AB1797" s="55">
        <v>2</v>
      </c>
      <c r="AC1797" s="22" t="s">
        <v>782</v>
      </c>
      <c r="AD1797" s="56">
        <v>0</v>
      </c>
      <c r="AE1797" s="23">
        <v>0</v>
      </c>
      <c r="AF1797" s="56">
        <v>0</v>
      </c>
      <c r="AG1797" s="14">
        <v>0</v>
      </c>
      <c r="AH1797" s="22" t="s">
        <v>782</v>
      </c>
      <c r="AI1797" s="23" t="s">
        <v>782</v>
      </c>
      <c r="AJ1797" s="23" t="s">
        <v>782</v>
      </c>
      <c r="AK1797" s="23" t="s">
        <v>782</v>
      </c>
      <c r="AL1797" s="14" t="s">
        <v>782</v>
      </c>
      <c r="AM1797" s="22" t="s">
        <v>782</v>
      </c>
      <c r="AN1797" s="23" t="s">
        <v>782</v>
      </c>
      <c r="AO1797" s="23" t="s">
        <v>782</v>
      </c>
      <c r="AP1797" s="23" t="s">
        <v>782</v>
      </c>
      <c r="AQ1797" s="14" t="s">
        <v>782</v>
      </c>
      <c r="AR1797" s="55">
        <v>230</v>
      </c>
      <c r="AS1797" s="56">
        <v>2809.2259999999978</v>
      </c>
      <c r="AT1797" s="23">
        <v>2.809225999999998</v>
      </c>
      <c r="AU1797" s="56">
        <v>2.4945926880000004</v>
      </c>
      <c r="AV1797" s="14">
        <v>1.143674255176409</v>
      </c>
      <c r="AW1797" s="55">
        <v>0</v>
      </c>
      <c r="AX1797" s="22" t="s">
        <v>782</v>
      </c>
      <c r="AY1797" s="56">
        <v>0</v>
      </c>
      <c r="AZ1797" s="23">
        <v>0</v>
      </c>
      <c r="BA1797" s="56">
        <v>0</v>
      </c>
      <c r="BB1797" s="14">
        <v>0</v>
      </c>
      <c r="BC1797" s="55">
        <v>0</v>
      </c>
      <c r="BD1797" s="56">
        <v>0</v>
      </c>
      <c r="BE1797" s="44">
        <v>0</v>
      </c>
      <c r="BF1797" s="56">
        <v>0</v>
      </c>
      <c r="BG1797" s="14">
        <v>0</v>
      </c>
      <c r="BH1797" s="22">
        <v>233</v>
      </c>
      <c r="BI1797" s="23">
        <v>2.817225999999998</v>
      </c>
      <c r="BJ1797" s="23">
        <v>2.5424406880000006</v>
      </c>
      <c r="BK1797" s="14">
        <v>1.1656107123884092</v>
      </c>
      <c r="BL1797" t="s">
        <v>584</v>
      </c>
    </row>
    <row r="1798" spans="1:64">
      <c r="A1798" t="s">
        <v>2747</v>
      </c>
      <c r="B1798" t="s">
        <v>2744</v>
      </c>
      <c r="C1798" t="s">
        <v>584</v>
      </c>
      <c r="D1798" t="s">
        <v>942</v>
      </c>
      <c r="E1798">
        <v>2017</v>
      </c>
      <c r="F1798" s="23">
        <v>48.17</v>
      </c>
      <c r="G1798" s="23">
        <v>11.29</v>
      </c>
      <c r="H1798" s="22">
        <v>25708</v>
      </c>
      <c r="I1798" s="34">
        <v>201.93660900482323</v>
      </c>
      <c r="J1798" s="55">
        <v>1</v>
      </c>
      <c r="K1798" s="55">
        <v>1</v>
      </c>
      <c r="L1798" s="56">
        <v>8</v>
      </c>
      <c r="M1798" s="19">
        <v>8.0000000000000002E-3</v>
      </c>
      <c r="N1798" s="56">
        <v>4.7848000000000002E-2</v>
      </c>
      <c r="O1798" s="17">
        <v>2.3694564465454187E-2</v>
      </c>
      <c r="P1798" s="55">
        <v>0</v>
      </c>
      <c r="Q1798" s="55">
        <v>0</v>
      </c>
      <c r="R1798" s="56">
        <v>0</v>
      </c>
      <c r="S1798" s="19">
        <v>0</v>
      </c>
      <c r="T1798" s="56">
        <v>0</v>
      </c>
      <c r="U1798" s="17">
        <v>0</v>
      </c>
      <c r="V1798" s="55">
        <v>0</v>
      </c>
      <c r="W1798" s="55">
        <v>0</v>
      </c>
      <c r="X1798" s="56">
        <v>0</v>
      </c>
      <c r="Y1798" s="19">
        <v>0</v>
      </c>
      <c r="Z1798" s="56">
        <v>0</v>
      </c>
      <c r="AA1798" s="14">
        <v>0</v>
      </c>
      <c r="AB1798" s="55">
        <v>2</v>
      </c>
      <c r="AC1798" s="22" t="s">
        <v>782</v>
      </c>
      <c r="AD1798" s="56">
        <v>0</v>
      </c>
      <c r="AE1798" s="19">
        <v>0</v>
      </c>
      <c r="AF1798" s="56">
        <v>0.46578629999999999</v>
      </c>
      <c r="AG1798" s="14">
        <v>0.23065966210657463</v>
      </c>
      <c r="AH1798" s="22" t="s">
        <v>782</v>
      </c>
      <c r="AI1798" s="23" t="s">
        <v>782</v>
      </c>
      <c r="AJ1798" s="23" t="s">
        <v>782</v>
      </c>
      <c r="AK1798" s="23" t="s">
        <v>782</v>
      </c>
      <c r="AL1798" s="14" t="s">
        <v>782</v>
      </c>
      <c r="AM1798" s="22" t="s">
        <v>782</v>
      </c>
      <c r="AN1798" s="23" t="s">
        <v>782</v>
      </c>
      <c r="AO1798" s="23" t="s">
        <v>782</v>
      </c>
      <c r="AP1798" s="23" t="s">
        <v>782</v>
      </c>
      <c r="AQ1798" s="14" t="s">
        <v>782</v>
      </c>
      <c r="AR1798" s="55">
        <v>249</v>
      </c>
      <c r="AS1798" s="56">
        <v>3167.5059999999976</v>
      </c>
      <c r="AT1798" s="19">
        <v>3.1675059999999986</v>
      </c>
      <c r="AU1798" s="56">
        <v>2.8127453280000019</v>
      </c>
      <c r="AV1798" s="14">
        <v>1.3928852929945059</v>
      </c>
      <c r="AW1798" s="55">
        <v>0</v>
      </c>
      <c r="AX1798" s="22" t="s">
        <v>782</v>
      </c>
      <c r="AY1798" s="56">
        <v>0</v>
      </c>
      <c r="AZ1798" s="19">
        <v>0</v>
      </c>
      <c r="BA1798" s="56">
        <v>0</v>
      </c>
      <c r="BB1798" s="14">
        <v>0</v>
      </c>
      <c r="BC1798" s="55">
        <v>0</v>
      </c>
      <c r="BD1798" s="56">
        <v>0</v>
      </c>
      <c r="BE1798" s="19">
        <v>0</v>
      </c>
      <c r="BF1798" s="56">
        <v>0</v>
      </c>
      <c r="BG1798" s="14">
        <v>0</v>
      </c>
      <c r="BH1798" s="22">
        <v>252</v>
      </c>
      <c r="BI1798" s="23">
        <v>3.1755059999999986</v>
      </c>
      <c r="BJ1798" s="23">
        <v>3.326379628000002</v>
      </c>
      <c r="BK1798" s="14">
        <v>1.6472395195665348</v>
      </c>
      <c r="BL1798" t="s">
        <v>584</v>
      </c>
    </row>
    <row r="1799" spans="1:64">
      <c r="A1799" t="s">
        <v>2748</v>
      </c>
      <c r="B1799" t="s">
        <v>2744</v>
      </c>
      <c r="C1799" t="s">
        <v>584</v>
      </c>
      <c r="D1799" t="s">
        <v>942</v>
      </c>
      <c r="E1799">
        <v>2018</v>
      </c>
      <c r="F1799" s="23">
        <v>48.17</v>
      </c>
      <c r="G1799" s="23">
        <v>11.24</v>
      </c>
      <c r="H1799" s="22">
        <v>25816</v>
      </c>
      <c r="I1799" s="34">
        <v>201.95096128691313</v>
      </c>
      <c r="J1799" s="55">
        <v>1</v>
      </c>
      <c r="K1799" s="55">
        <v>1</v>
      </c>
      <c r="L1799" s="56">
        <v>8</v>
      </c>
      <c r="M1799" s="19">
        <v>8.0000000000000002E-3</v>
      </c>
      <c r="N1799" s="56">
        <v>4.7848000000000002E-2</v>
      </c>
      <c r="O1799" s="17">
        <v>2.3692880536489262E-2</v>
      </c>
      <c r="P1799" s="55">
        <v>0</v>
      </c>
      <c r="Q1799" s="55">
        <v>0</v>
      </c>
      <c r="R1799" s="56">
        <v>0</v>
      </c>
      <c r="S1799" s="19">
        <v>0</v>
      </c>
      <c r="T1799" s="56">
        <v>0</v>
      </c>
      <c r="U1799" s="17">
        <v>0</v>
      </c>
      <c r="V1799" s="55">
        <v>0</v>
      </c>
      <c r="W1799" s="55">
        <v>0</v>
      </c>
      <c r="X1799" s="56">
        <v>0</v>
      </c>
      <c r="Y1799" s="19">
        <v>0</v>
      </c>
      <c r="Z1799" s="56">
        <v>0</v>
      </c>
      <c r="AA1799" s="14">
        <v>0</v>
      </c>
      <c r="AB1799" s="55">
        <v>2</v>
      </c>
      <c r="AC1799" s="22" t="s">
        <v>782</v>
      </c>
      <c r="AD1799" s="56">
        <v>0</v>
      </c>
      <c r="AE1799" s="19">
        <v>0</v>
      </c>
      <c r="AF1799" s="56">
        <v>0</v>
      </c>
      <c r="AG1799" s="14">
        <v>0</v>
      </c>
      <c r="AH1799" s="22" t="s">
        <v>782</v>
      </c>
      <c r="AI1799" s="23" t="s">
        <v>782</v>
      </c>
      <c r="AJ1799" s="23" t="s">
        <v>782</v>
      </c>
      <c r="AK1799" s="23" t="s">
        <v>782</v>
      </c>
      <c r="AL1799" s="14" t="s">
        <v>782</v>
      </c>
      <c r="AM1799" s="22" t="s">
        <v>782</v>
      </c>
      <c r="AN1799" s="23" t="s">
        <v>782</v>
      </c>
      <c r="AO1799" s="23" t="s">
        <v>782</v>
      </c>
      <c r="AP1799" s="23" t="s">
        <v>782</v>
      </c>
      <c r="AQ1799" s="14" t="s">
        <v>782</v>
      </c>
      <c r="AR1799" s="55">
        <v>278</v>
      </c>
      <c r="AS1799" s="56">
        <v>3658.1409999999973</v>
      </c>
      <c r="AT1799" s="19">
        <v>3.6581409999999979</v>
      </c>
      <c r="AU1799" s="56">
        <v>3.2484292080000041</v>
      </c>
      <c r="AV1799" s="14">
        <v>1.6085237660171066</v>
      </c>
      <c r="AW1799" s="55">
        <v>0</v>
      </c>
      <c r="AX1799" s="22" t="s">
        <v>782</v>
      </c>
      <c r="AY1799" s="56">
        <v>0</v>
      </c>
      <c r="AZ1799" s="19">
        <v>0</v>
      </c>
      <c r="BA1799" s="56">
        <v>0</v>
      </c>
      <c r="BB1799" s="14">
        <v>0</v>
      </c>
      <c r="BC1799" s="55">
        <v>0</v>
      </c>
      <c r="BD1799" s="56">
        <v>0</v>
      </c>
      <c r="BE1799" s="19">
        <v>0</v>
      </c>
      <c r="BF1799" s="56">
        <v>0</v>
      </c>
      <c r="BG1799" s="14">
        <v>0</v>
      </c>
      <c r="BH1799" s="22">
        <v>281</v>
      </c>
      <c r="BI1799" s="23">
        <v>3.6661409999999979</v>
      </c>
      <c r="BJ1799" s="23">
        <v>3.2962772080000042</v>
      </c>
      <c r="BK1799" s="14">
        <v>1.6322166465535959</v>
      </c>
      <c r="BL1799" t="s">
        <v>584</v>
      </c>
    </row>
    <row r="1800" spans="1:64">
      <c r="A1800" t="s">
        <v>2749</v>
      </c>
      <c r="B1800" t="s">
        <v>2744</v>
      </c>
      <c r="C1800" t="s">
        <v>584</v>
      </c>
      <c r="D1800" t="s">
        <v>942</v>
      </c>
      <c r="E1800">
        <v>2019</v>
      </c>
      <c r="F1800" s="23">
        <v>48.17</v>
      </c>
      <c r="G1800" s="23">
        <v>11.29</v>
      </c>
      <c r="H1800" s="22">
        <v>25812</v>
      </c>
      <c r="I1800" s="34">
        <v>207.01572790325312</v>
      </c>
      <c r="J1800" s="48">
        <v>1</v>
      </c>
      <c r="K1800" s="48">
        <v>1</v>
      </c>
      <c r="L1800" s="50">
        <v>8</v>
      </c>
      <c r="M1800" s="23">
        <v>8.0000000000000002E-3</v>
      </c>
      <c r="N1800" s="50">
        <v>4.7848000000000002E-2</v>
      </c>
      <c r="O1800" s="14">
        <v>2.3113219698148404E-2</v>
      </c>
      <c r="P1800" s="48">
        <v>0</v>
      </c>
      <c r="Q1800" s="48">
        <v>0</v>
      </c>
      <c r="R1800" s="50">
        <v>0</v>
      </c>
      <c r="S1800" s="23">
        <v>0</v>
      </c>
      <c r="T1800" s="50">
        <v>0</v>
      </c>
      <c r="U1800" s="14">
        <v>0</v>
      </c>
      <c r="V1800" s="48">
        <v>0</v>
      </c>
      <c r="W1800" s="48">
        <v>0</v>
      </c>
      <c r="X1800" s="50">
        <v>0</v>
      </c>
      <c r="Y1800" s="23">
        <v>0</v>
      </c>
      <c r="Z1800" s="50">
        <v>0</v>
      </c>
      <c r="AA1800" s="14">
        <v>0</v>
      </c>
      <c r="AB1800" s="48">
        <v>1</v>
      </c>
      <c r="AC1800" s="22">
        <v>1</v>
      </c>
      <c r="AD1800" s="50">
        <v>330.44957081545061</v>
      </c>
      <c r="AE1800" s="23">
        <v>0.33044957081545062</v>
      </c>
      <c r="AF1800" s="50">
        <v>0.46196849999999995</v>
      </c>
      <c r="AG1800" s="14">
        <v>0.22315623294858863</v>
      </c>
      <c r="AH1800" s="22">
        <v>1</v>
      </c>
      <c r="AI1800" s="23">
        <v>53.58</v>
      </c>
      <c r="AJ1800" s="23">
        <v>5.3579999999999996E-2</v>
      </c>
      <c r="AK1800" s="23">
        <v>4.7579040000000003E-2</v>
      </c>
      <c r="AL1800" s="14">
        <v>2.2983297202537011E-2</v>
      </c>
      <c r="AM1800" s="22">
        <v>308</v>
      </c>
      <c r="AN1800" s="23">
        <v>4016.4309999999982</v>
      </c>
      <c r="AO1800" s="23">
        <v>4.016430999999999</v>
      </c>
      <c r="AP1800" s="23">
        <v>3.5665907280000035</v>
      </c>
      <c r="AQ1800" s="14">
        <v>1.722859786608492</v>
      </c>
      <c r="AR1800" s="48">
        <v>309</v>
      </c>
      <c r="AS1800" s="50">
        <v>4070.0109999999981</v>
      </c>
      <c r="AT1800" s="23">
        <v>4.0700109999999992</v>
      </c>
      <c r="AU1800" s="50">
        <v>3.6141697680000036</v>
      </c>
      <c r="AV1800" s="14">
        <v>1.7458430838110293</v>
      </c>
      <c r="AW1800" s="48">
        <v>0</v>
      </c>
      <c r="AX1800" s="22" t="s">
        <v>782</v>
      </c>
      <c r="AY1800" s="50">
        <v>0</v>
      </c>
      <c r="AZ1800" s="23">
        <v>0</v>
      </c>
      <c r="BA1800" s="50">
        <v>0</v>
      </c>
      <c r="BB1800" s="14">
        <v>0</v>
      </c>
      <c r="BC1800" s="48">
        <v>0</v>
      </c>
      <c r="BD1800" s="50">
        <v>0</v>
      </c>
      <c r="BE1800" s="23">
        <v>0</v>
      </c>
      <c r="BF1800" s="50">
        <v>0</v>
      </c>
      <c r="BG1800" s="14">
        <v>0</v>
      </c>
      <c r="BH1800" s="22">
        <v>311</v>
      </c>
      <c r="BI1800" s="23">
        <v>4.4084605708154498</v>
      </c>
      <c r="BJ1800" s="23">
        <v>4.1239862680000039</v>
      </c>
      <c r="BK1800" s="14">
        <v>1.9921125364577663</v>
      </c>
      <c r="BL1800" t="s">
        <v>584</v>
      </c>
    </row>
    <row r="1801" spans="1:64">
      <c r="A1801" t="s">
        <v>2750</v>
      </c>
      <c r="B1801" t="s">
        <v>2744</v>
      </c>
      <c r="C1801" t="s">
        <v>584</v>
      </c>
      <c r="D1801" t="s">
        <v>942</v>
      </c>
      <c r="E1801">
        <v>2020</v>
      </c>
      <c r="F1801" s="23">
        <v>48.14</v>
      </c>
      <c r="G1801" s="23">
        <v>11.25</v>
      </c>
      <c r="H1801" s="22">
        <v>25759</v>
      </c>
      <c r="I1801" s="34">
        <v>207.84462048202337</v>
      </c>
      <c r="J1801" s="22">
        <v>1</v>
      </c>
      <c r="K1801" s="22">
        <v>1</v>
      </c>
      <c r="L1801" s="23">
        <v>8</v>
      </c>
      <c r="M1801" s="23">
        <v>8.0000000000000002E-3</v>
      </c>
      <c r="N1801" s="23">
        <v>4.7848000000000002E-2</v>
      </c>
      <c r="O1801" s="14">
        <v>2.3021043262526204E-2</v>
      </c>
      <c r="P1801" s="22">
        <v>0</v>
      </c>
      <c r="Q1801" s="22">
        <v>0</v>
      </c>
      <c r="R1801" s="23">
        <v>0</v>
      </c>
      <c r="S1801" s="23">
        <v>0</v>
      </c>
      <c r="T1801" s="23">
        <v>0</v>
      </c>
      <c r="U1801" s="14">
        <v>0</v>
      </c>
      <c r="V1801" s="22">
        <v>0</v>
      </c>
      <c r="W1801" s="22">
        <v>0</v>
      </c>
      <c r="X1801" s="23">
        <v>0</v>
      </c>
      <c r="Y1801" s="23">
        <v>0</v>
      </c>
      <c r="Z1801" s="23">
        <v>0</v>
      </c>
      <c r="AA1801" s="14">
        <v>0</v>
      </c>
      <c r="AB1801" s="22">
        <v>1</v>
      </c>
      <c r="AC1801" s="22">
        <v>1</v>
      </c>
      <c r="AD1801" s="23">
        <v>305.62811158798286</v>
      </c>
      <c r="AE1801" s="23">
        <v>0.30562811158798286</v>
      </c>
      <c r="AF1801" s="23">
        <v>0.42726809999999998</v>
      </c>
      <c r="AG1801" s="14">
        <v>0.20557092072390429</v>
      </c>
      <c r="AH1801" s="22">
        <v>2</v>
      </c>
      <c r="AI1801" s="23">
        <v>66.179999999999993</v>
      </c>
      <c r="AJ1801" s="23">
        <v>6.6179999999999989E-2</v>
      </c>
      <c r="AK1801" s="23">
        <v>5.8767840000000002E-2</v>
      </c>
      <c r="AL1801" s="14">
        <v>2.8274891052608636E-2</v>
      </c>
      <c r="AM1801" s="22">
        <v>364</v>
      </c>
      <c r="AN1801" s="23">
        <v>4460.7509999999938</v>
      </c>
      <c r="AO1801" s="23">
        <v>4.4607510000000001</v>
      </c>
      <c r="AP1801" s="23">
        <v>3.961146888000004</v>
      </c>
      <c r="AQ1801" s="14">
        <v>1.9058212229950915</v>
      </c>
      <c r="AR1801" s="22">
        <v>366</v>
      </c>
      <c r="AS1801" s="23">
        <v>4526.9309999999941</v>
      </c>
      <c r="AT1801" s="23">
        <v>4.5269310000000003</v>
      </c>
      <c r="AU1801" s="23">
        <v>4.0199147280000043</v>
      </c>
      <c r="AV1801" s="14">
        <v>1.9340961140477002</v>
      </c>
      <c r="AW1801" s="22">
        <v>0</v>
      </c>
      <c r="AX1801" s="22">
        <v>0</v>
      </c>
      <c r="AY1801" s="23">
        <v>0</v>
      </c>
      <c r="AZ1801" s="23">
        <v>0</v>
      </c>
      <c r="BA1801" s="23">
        <v>0</v>
      </c>
      <c r="BB1801" s="14">
        <v>0</v>
      </c>
      <c r="BC1801" s="22">
        <v>0</v>
      </c>
      <c r="BD1801" s="23">
        <v>0</v>
      </c>
      <c r="BE1801" s="23">
        <v>0</v>
      </c>
      <c r="BF1801" s="23">
        <v>0</v>
      </c>
      <c r="BG1801" s="14">
        <v>0</v>
      </c>
      <c r="BH1801" s="22">
        <v>368</v>
      </c>
      <c r="BI1801" s="23">
        <v>4.8405591115879831</v>
      </c>
      <c r="BJ1801" s="23">
        <v>4.4950308280000044</v>
      </c>
      <c r="BK1801" s="14">
        <v>2.1626880780341309</v>
      </c>
      <c r="BL1801" t="s">
        <v>584</v>
      </c>
    </row>
    <row r="1802" spans="1:64">
      <c r="A1802" t="s">
        <v>2751</v>
      </c>
      <c r="B1802" t="s">
        <v>2744</v>
      </c>
      <c r="C1802" t="s">
        <v>584</v>
      </c>
      <c r="D1802" t="s">
        <v>942</v>
      </c>
      <c r="E1802">
        <v>2021</v>
      </c>
      <c r="F1802" s="23">
        <v>48.14</v>
      </c>
      <c r="G1802" s="23">
        <v>11.3</v>
      </c>
      <c r="H1802" s="22">
        <v>25738</v>
      </c>
      <c r="I1802" s="34">
        <v>193.13</v>
      </c>
      <c r="J1802" s="22">
        <v>1</v>
      </c>
      <c r="K1802" s="22">
        <v>1</v>
      </c>
      <c r="L1802" s="23">
        <v>8</v>
      </c>
      <c r="M1802" s="23">
        <v>8.0000000000000002E-3</v>
      </c>
      <c r="N1802" s="23">
        <v>4.7848000000000002E-2</v>
      </c>
      <c r="O1802" s="14">
        <v>0.02</v>
      </c>
      <c r="P1802" s="22">
        <v>0</v>
      </c>
      <c r="Q1802" s="22">
        <v>0</v>
      </c>
      <c r="R1802" s="23">
        <v>0</v>
      </c>
      <c r="S1802" s="23">
        <v>0</v>
      </c>
      <c r="T1802" s="23">
        <v>0</v>
      </c>
      <c r="U1802" s="14">
        <v>0</v>
      </c>
      <c r="V1802" s="22">
        <v>0</v>
      </c>
      <c r="W1802" s="22">
        <v>0</v>
      </c>
      <c r="X1802" s="23">
        <v>0</v>
      </c>
      <c r="Y1802" s="23">
        <v>0</v>
      </c>
      <c r="Z1802" s="23">
        <v>0</v>
      </c>
      <c r="AA1802" s="14">
        <v>0</v>
      </c>
      <c r="AB1802" s="22">
        <v>1</v>
      </c>
      <c r="AC1802" s="22">
        <v>1</v>
      </c>
      <c r="AD1802" s="23">
        <v>201.4905536</v>
      </c>
      <c r="AE1802" s="23">
        <v>0.20149055399999999</v>
      </c>
      <c r="AF1802" s="23">
        <v>0.28168379399999999</v>
      </c>
      <c r="AG1802" s="14">
        <v>0.15</v>
      </c>
      <c r="AH1802" s="22">
        <v>3</v>
      </c>
      <c r="AI1802" s="23">
        <v>66.94</v>
      </c>
      <c r="AJ1802" s="23">
        <v>6.694E-2</v>
      </c>
      <c r="AK1802" s="23">
        <v>5.9899446000000002E-2</v>
      </c>
      <c r="AL1802" s="14">
        <v>0.03</v>
      </c>
      <c r="AM1802" s="22">
        <v>431</v>
      </c>
      <c r="AN1802" s="23">
        <v>5179.9009999999998</v>
      </c>
      <c r="AO1802" s="23">
        <v>5.1799010000000001</v>
      </c>
      <c r="AP1802" s="23">
        <v>4.6350940989999998</v>
      </c>
      <c r="AQ1802" s="14">
        <v>2.4</v>
      </c>
      <c r="AR1802" s="22">
        <v>434</v>
      </c>
      <c r="AS1802" s="23">
        <v>5246.8410000000003</v>
      </c>
      <c r="AT1802" s="23">
        <v>5.2468409999999999</v>
      </c>
      <c r="AU1802" s="23">
        <v>4.694993545</v>
      </c>
      <c r="AV1802" s="14">
        <v>2.4300000000000002</v>
      </c>
      <c r="AW1802" s="22">
        <v>0</v>
      </c>
      <c r="AX1802" s="22">
        <v>0</v>
      </c>
      <c r="AY1802" s="23">
        <v>0</v>
      </c>
      <c r="AZ1802" s="23">
        <v>0</v>
      </c>
      <c r="BA1802" s="23">
        <v>0</v>
      </c>
      <c r="BB1802" s="14">
        <v>0</v>
      </c>
      <c r="BC1802" s="22">
        <v>0</v>
      </c>
      <c r="BD1802" s="23">
        <v>0</v>
      </c>
      <c r="BE1802" s="23">
        <v>0</v>
      </c>
      <c r="BF1802" s="23">
        <v>0</v>
      </c>
      <c r="BG1802" s="14">
        <v>0</v>
      </c>
      <c r="BH1802" s="22">
        <v>436</v>
      </c>
      <c r="BI1802" s="23">
        <v>5.46</v>
      </c>
      <c r="BJ1802" s="23">
        <v>5.0199999999999996</v>
      </c>
      <c r="BK1802" s="14">
        <v>2.6</v>
      </c>
      <c r="BL1802" t="s">
        <v>584</v>
      </c>
    </row>
    <row r="1803" spans="1:64">
      <c r="A1803" t="s">
        <v>2752</v>
      </c>
      <c r="B1803" t="s">
        <v>2744</v>
      </c>
      <c r="C1803" t="s">
        <v>584</v>
      </c>
      <c r="D1803" s="111" t="s">
        <v>942</v>
      </c>
      <c r="E1803" s="110">
        <v>2022</v>
      </c>
      <c r="F1803" s="23"/>
      <c r="G1803" s="23"/>
      <c r="H1803" s="22">
        <v>26061</v>
      </c>
      <c r="I1803" s="34">
        <v>188.87809227702164</v>
      </c>
      <c r="J1803" s="22">
        <v>1</v>
      </c>
      <c r="K1803" s="22">
        <v>1</v>
      </c>
      <c r="L1803" s="23">
        <v>8</v>
      </c>
      <c r="M1803" s="23">
        <v>8.0000000000000002E-3</v>
      </c>
      <c r="N1803" s="23">
        <v>4.7343999999999997E-2</v>
      </c>
      <c r="O1803" s="14">
        <v>2.5065903318507693E-2</v>
      </c>
      <c r="P1803" s="22">
        <v>0</v>
      </c>
      <c r="Q1803" s="22">
        <v>0</v>
      </c>
      <c r="R1803" s="23">
        <v>0</v>
      </c>
      <c r="S1803" s="23">
        <v>0</v>
      </c>
      <c r="T1803" s="23">
        <v>0</v>
      </c>
      <c r="U1803" s="14">
        <v>0</v>
      </c>
      <c r="V1803" s="22">
        <v>0</v>
      </c>
      <c r="W1803" s="22">
        <v>0</v>
      </c>
      <c r="X1803" s="23">
        <v>0</v>
      </c>
      <c r="Y1803" s="23">
        <v>0</v>
      </c>
      <c r="Z1803" s="23">
        <v>0</v>
      </c>
      <c r="AA1803" s="14">
        <v>0</v>
      </c>
      <c r="AB1803" s="22">
        <v>1</v>
      </c>
      <c r="AC1803" s="22">
        <v>1</v>
      </c>
      <c r="AD1803" s="23">
        <v>224.51104506437801</v>
      </c>
      <c r="AE1803" s="23">
        <v>0.224511045064378</v>
      </c>
      <c r="AF1803" s="23">
        <v>0.313866441</v>
      </c>
      <c r="AG1803" s="14">
        <v>0.16617408467873648</v>
      </c>
      <c r="AH1803" s="22">
        <v>2</v>
      </c>
      <c r="AI1803" s="23">
        <v>66.179999999999993</v>
      </c>
      <c r="AJ1803" s="23">
        <v>6.6180000000000003E-2</v>
      </c>
      <c r="AK1803" s="23">
        <v>6.7792404109652593E-2</v>
      </c>
      <c r="AL1803" s="14">
        <v>3.5892147835876902E-2</v>
      </c>
      <c r="AM1803" s="22">
        <v>564</v>
      </c>
      <c r="AN1803" s="23">
        <v>6531.6209999999974</v>
      </c>
      <c r="AO1803" s="23">
        <v>6.5316210000000101</v>
      </c>
      <c r="AP1803" s="23">
        <v>6.6907568800709187</v>
      </c>
      <c r="AQ1803" s="14">
        <v>3.5423678836494137</v>
      </c>
      <c r="AR1803" s="22">
        <v>566</v>
      </c>
      <c r="AS1803" s="23">
        <v>6597.8010000000004</v>
      </c>
      <c r="AT1803" s="23">
        <v>6.5978010000000102</v>
      </c>
      <c r="AU1803" s="23">
        <v>6.7585492841805719</v>
      </c>
      <c r="AV1803" s="14">
        <v>3.578260031485291</v>
      </c>
      <c r="AW1803" s="22">
        <v>0</v>
      </c>
      <c r="AX1803" s="22">
        <v>0</v>
      </c>
      <c r="AY1803" s="23">
        <v>0</v>
      </c>
      <c r="AZ1803" s="23">
        <v>0</v>
      </c>
      <c r="BA1803" s="23">
        <v>0</v>
      </c>
      <c r="BB1803" s="14">
        <v>0</v>
      </c>
      <c r="BC1803" s="22">
        <v>0</v>
      </c>
      <c r="BD1803" s="23">
        <v>0</v>
      </c>
      <c r="BE1803" s="23">
        <v>0</v>
      </c>
      <c r="BF1803" s="23">
        <v>0</v>
      </c>
      <c r="BG1803" s="14">
        <v>0</v>
      </c>
      <c r="BH1803" s="22">
        <v>568</v>
      </c>
      <c r="BI1803" s="23">
        <v>6.8303120450643879</v>
      </c>
      <c r="BJ1803" s="23">
        <v>7.1197597251805718</v>
      </c>
      <c r="BK1803" s="14">
        <v>3.769500019482535</v>
      </c>
      <c r="BL1803" t="s">
        <v>584</v>
      </c>
    </row>
    <row r="1804" spans="1:64">
      <c r="A1804" t="s">
        <v>2753</v>
      </c>
      <c r="B1804" t="s">
        <v>2744</v>
      </c>
      <c r="C1804" t="s">
        <v>584</v>
      </c>
      <c r="D1804" t="s">
        <v>942</v>
      </c>
      <c r="E1804">
        <v>2023</v>
      </c>
      <c r="F1804">
        <v>48.14</v>
      </c>
      <c r="G1804">
        <v>11.34</v>
      </c>
      <c r="H1804">
        <v>24958</v>
      </c>
      <c r="I1804">
        <v>188.87809227702164</v>
      </c>
      <c r="J1804">
        <v>1</v>
      </c>
      <c r="K1804">
        <v>1</v>
      </c>
      <c r="L1804">
        <v>8</v>
      </c>
      <c r="M1804">
        <v>8.0000000000000002E-3</v>
      </c>
      <c r="N1804">
        <v>4.7343999999999997E-2</v>
      </c>
      <c r="O1804">
        <v>2.5065903318507696E-2</v>
      </c>
      <c r="P1804">
        <v>0</v>
      </c>
      <c r="Q1804">
        <v>0</v>
      </c>
      <c r="R1804">
        <v>0</v>
      </c>
      <c r="S1804">
        <v>0</v>
      </c>
      <c r="T1804">
        <v>0</v>
      </c>
      <c r="U1804">
        <v>0</v>
      </c>
      <c r="V1804">
        <v>0</v>
      </c>
      <c r="W1804">
        <v>0</v>
      </c>
      <c r="X1804">
        <v>0</v>
      </c>
      <c r="Y1804">
        <v>0</v>
      </c>
      <c r="Z1804">
        <v>0</v>
      </c>
      <c r="AA1804">
        <v>0</v>
      </c>
      <c r="AB1804">
        <v>1</v>
      </c>
      <c r="AC1804">
        <v>1</v>
      </c>
      <c r="AD1804">
        <v>50</v>
      </c>
      <c r="AE1804">
        <v>0.05</v>
      </c>
      <c r="AF1804">
        <v>0.28600941600000002</v>
      </c>
      <c r="AG1804">
        <v>0.15142540490112474</v>
      </c>
      <c r="AH1804">
        <v>2</v>
      </c>
      <c r="AI1804">
        <v>66.179999999999993</v>
      </c>
      <c r="AJ1804">
        <v>6.6180000000000003E-2</v>
      </c>
      <c r="AK1804">
        <v>6.2075999999999999E-2</v>
      </c>
      <c r="AL1804">
        <v>3.5499999999999997E-2</v>
      </c>
      <c r="AM1804">
        <v>822</v>
      </c>
      <c r="AN1804">
        <v>9399.8349999999991</v>
      </c>
      <c r="AO1804">
        <v>9.3998349999999995</v>
      </c>
      <c r="AP1804">
        <v>8.8169249999999995</v>
      </c>
      <c r="AQ1804">
        <v>4.6680506424580406</v>
      </c>
      <c r="AR1804">
        <v>964</v>
      </c>
      <c r="AS1804">
        <v>9565.8350000000191</v>
      </c>
      <c r="AT1804">
        <v>9.5658350000000105</v>
      </c>
      <c r="AU1804">
        <v>8.9726311280087891</v>
      </c>
      <c r="AV1804">
        <v>4.7504880104617477</v>
      </c>
      <c r="AW1804">
        <v>0</v>
      </c>
      <c r="AX1804">
        <v>0</v>
      </c>
      <c r="AY1804">
        <v>0</v>
      </c>
      <c r="AZ1804">
        <v>0</v>
      </c>
      <c r="BA1804">
        <v>0</v>
      </c>
      <c r="BB1804">
        <v>0</v>
      </c>
      <c r="BC1804">
        <v>0</v>
      </c>
      <c r="BD1804">
        <v>0</v>
      </c>
      <c r="BE1804">
        <v>0</v>
      </c>
      <c r="BF1804">
        <v>0</v>
      </c>
      <c r="BG1804">
        <v>0</v>
      </c>
      <c r="BH1804">
        <v>966</v>
      </c>
      <c r="BI1804">
        <v>9.6238350000000104</v>
      </c>
      <c r="BJ1804">
        <v>9.3059845440087905</v>
      </c>
      <c r="BK1804">
        <v>4.9269793186813811</v>
      </c>
      <c r="BL1804" t="s">
        <v>584</v>
      </c>
    </row>
    <row r="1805" spans="1:64">
      <c r="A1805" t="s">
        <v>2754</v>
      </c>
      <c r="B1805" t="s">
        <v>2744</v>
      </c>
      <c r="C1805" t="s">
        <v>584</v>
      </c>
      <c r="D1805" t="s">
        <v>942</v>
      </c>
      <c r="E1805">
        <v>2024</v>
      </c>
      <c r="F1805">
        <v>48.14</v>
      </c>
      <c r="G1805">
        <v>11.34</v>
      </c>
      <c r="H1805">
        <v>25061</v>
      </c>
      <c r="I1805">
        <v>171.84573668964111</v>
      </c>
      <c r="J1805">
        <v>1</v>
      </c>
      <c r="K1805">
        <v>1</v>
      </c>
      <c r="L1805">
        <v>8</v>
      </c>
      <c r="M1805">
        <v>8.0000000000000002E-3</v>
      </c>
      <c r="N1805">
        <v>4.7343999999999997E-2</v>
      </c>
      <c r="O1805">
        <v>2.7550290692113455E-2</v>
      </c>
      <c r="P1805">
        <v>0</v>
      </c>
      <c r="Q1805">
        <v>0</v>
      </c>
      <c r="R1805">
        <v>0</v>
      </c>
      <c r="S1805">
        <v>0</v>
      </c>
      <c r="T1805">
        <v>0</v>
      </c>
      <c r="U1805">
        <v>0</v>
      </c>
      <c r="V1805">
        <v>0</v>
      </c>
      <c r="W1805">
        <v>0</v>
      </c>
      <c r="X1805">
        <v>0</v>
      </c>
      <c r="Y1805">
        <v>0</v>
      </c>
      <c r="Z1805">
        <v>0</v>
      </c>
      <c r="AA1805">
        <v>0</v>
      </c>
      <c r="AB1805">
        <v>1</v>
      </c>
      <c r="AC1805">
        <v>1</v>
      </c>
      <c r="AD1805">
        <v>50</v>
      </c>
      <c r="AE1805">
        <v>0.05</v>
      </c>
      <c r="AF1805">
        <v>0.28935849600000002</v>
      </c>
      <c r="AG1805">
        <v>0.16838270275077621</v>
      </c>
      <c r="AH1805">
        <v>2</v>
      </c>
      <c r="AI1805">
        <v>66.179999999999993</v>
      </c>
      <c r="AJ1805">
        <v>6.6179999999999989E-2</v>
      </c>
      <c r="AK1805">
        <v>5.9690641361153755E-2</v>
      </c>
      <c r="AL1805">
        <v>3.4735014386162492E-2</v>
      </c>
      <c r="AM1805">
        <v>1001</v>
      </c>
      <c r="AN1805">
        <v>11206.469999999996</v>
      </c>
      <c r="AO1805">
        <v>11.206470000000007</v>
      </c>
      <c r="AP1805">
        <v>10.107606251050594</v>
      </c>
      <c r="AQ1805">
        <v>5.8817905208234835</v>
      </c>
      <c r="AR1805">
        <v>1304</v>
      </c>
      <c r="AS1805">
        <v>11545.956999999955</v>
      </c>
      <c r="AT1805">
        <v>11.545957000000016</v>
      </c>
      <c r="AU1805">
        <v>10.413804449354812</v>
      </c>
      <c r="AV1805">
        <v>6.0599725369751098</v>
      </c>
      <c r="AW1805">
        <v>0</v>
      </c>
      <c r="AX1805">
        <v>0</v>
      </c>
      <c r="AY1805">
        <v>0</v>
      </c>
      <c r="AZ1805">
        <v>0</v>
      </c>
      <c r="BA1805">
        <v>0</v>
      </c>
      <c r="BB1805">
        <v>0</v>
      </c>
      <c r="BC1805">
        <v>0</v>
      </c>
      <c r="BD1805">
        <v>0</v>
      </c>
      <c r="BE1805">
        <v>0</v>
      </c>
      <c r="BF1805">
        <v>0</v>
      </c>
      <c r="BG1805">
        <v>0</v>
      </c>
      <c r="BH1805">
        <v>1306</v>
      </c>
      <c r="BI1805">
        <v>11.603957000000015</v>
      </c>
      <c r="BJ1805">
        <v>10.750506945354811</v>
      </c>
      <c r="BK1805">
        <v>6.2559055304179987</v>
      </c>
      <c r="BL1805" t="s">
        <v>584</v>
      </c>
    </row>
    <row r="1806" spans="1:64">
      <c r="A1806" t="s">
        <v>2755</v>
      </c>
      <c r="B1806" t="s">
        <v>2756</v>
      </c>
      <c r="C1806" t="s">
        <v>585</v>
      </c>
      <c r="D1806" t="s">
        <v>942</v>
      </c>
      <c r="E1806">
        <v>2012</v>
      </c>
      <c r="F1806" s="23">
        <v>82.69</v>
      </c>
      <c r="G1806" s="23">
        <v>18.13</v>
      </c>
      <c r="H1806" s="22">
        <v>46365</v>
      </c>
      <c r="I1806" s="34">
        <v>395.15172999999999</v>
      </c>
      <c r="J1806" s="22">
        <v>4</v>
      </c>
      <c r="K1806" s="22" t="s">
        <v>782</v>
      </c>
      <c r="L1806" s="23">
        <v>1496</v>
      </c>
      <c r="M1806" s="23">
        <v>1.496</v>
      </c>
      <c r="N1806" s="23">
        <v>8.1825799999999997</v>
      </c>
      <c r="O1806" s="14">
        <v>2.0707438127627582</v>
      </c>
      <c r="P1806" s="22">
        <v>0</v>
      </c>
      <c r="Q1806" s="22" t="s">
        <v>782</v>
      </c>
      <c r="R1806" s="23">
        <v>0</v>
      </c>
      <c r="S1806" s="23">
        <v>0</v>
      </c>
      <c r="T1806" s="23">
        <v>0</v>
      </c>
      <c r="U1806" s="14">
        <v>0</v>
      </c>
      <c r="V1806" s="22">
        <v>0</v>
      </c>
      <c r="W1806" s="22" t="s">
        <v>782</v>
      </c>
      <c r="X1806" s="23">
        <v>0</v>
      </c>
      <c r="Y1806" s="23">
        <v>0</v>
      </c>
      <c r="Z1806" s="23">
        <v>0</v>
      </c>
      <c r="AA1806" s="14">
        <v>0</v>
      </c>
      <c r="AB1806" s="22">
        <v>0</v>
      </c>
      <c r="AC1806" s="22" t="s">
        <v>782</v>
      </c>
      <c r="AD1806" s="23">
        <v>0</v>
      </c>
      <c r="AE1806" s="23">
        <v>0</v>
      </c>
      <c r="AF1806" s="23">
        <v>0</v>
      </c>
      <c r="AG1806" s="14">
        <v>0</v>
      </c>
      <c r="AH1806" s="22" t="s">
        <v>782</v>
      </c>
      <c r="AI1806" s="23" t="s">
        <v>782</v>
      </c>
      <c r="AJ1806" s="23" t="s">
        <v>782</v>
      </c>
      <c r="AK1806" s="23" t="s">
        <v>782</v>
      </c>
      <c r="AL1806" s="14" t="s">
        <v>782</v>
      </c>
      <c r="AM1806" s="22" t="s">
        <v>782</v>
      </c>
      <c r="AN1806" s="23" t="s">
        <v>782</v>
      </c>
      <c r="AO1806" s="23" t="s">
        <v>782</v>
      </c>
      <c r="AP1806" s="23" t="s">
        <v>782</v>
      </c>
      <c r="AQ1806" s="14" t="s">
        <v>782</v>
      </c>
      <c r="AR1806" s="22">
        <v>517</v>
      </c>
      <c r="AS1806" s="23">
        <v>8365.989999999998</v>
      </c>
      <c r="AT1806" s="23">
        <v>8.3659899999999983</v>
      </c>
      <c r="AU1806" s="23">
        <v>6.8989289999999999</v>
      </c>
      <c r="AV1806" s="14">
        <v>1.7458936596329719</v>
      </c>
      <c r="AW1806" s="22">
        <v>0</v>
      </c>
      <c r="AX1806" s="22" t="s">
        <v>782</v>
      </c>
      <c r="AY1806" s="23">
        <v>0</v>
      </c>
      <c r="AZ1806" s="23">
        <v>0</v>
      </c>
      <c r="BA1806" s="23">
        <v>0</v>
      </c>
      <c r="BB1806" s="14">
        <v>0</v>
      </c>
      <c r="BC1806" s="22">
        <v>1</v>
      </c>
      <c r="BD1806" s="23">
        <v>600</v>
      </c>
      <c r="BE1806" s="23">
        <v>0.6</v>
      </c>
      <c r="BF1806" s="23">
        <v>0.95819999999999994</v>
      </c>
      <c r="BG1806" s="14">
        <v>0.24248913195951335</v>
      </c>
      <c r="BH1806" s="22">
        <v>522</v>
      </c>
      <c r="BI1806" s="23">
        <v>10.461989999999998</v>
      </c>
      <c r="BJ1806" s="23">
        <v>16.039708999999998</v>
      </c>
      <c r="BK1806" s="14">
        <v>4.0591266043552432</v>
      </c>
      <c r="BL1806" t="s">
        <v>585</v>
      </c>
    </row>
    <row r="1807" spans="1:64">
      <c r="A1807" t="s">
        <v>2757</v>
      </c>
      <c r="B1807" t="s">
        <v>2756</v>
      </c>
      <c r="C1807" t="s">
        <v>585</v>
      </c>
      <c r="D1807" t="s">
        <v>942</v>
      </c>
      <c r="E1807">
        <v>2015</v>
      </c>
      <c r="F1807" s="23">
        <v>82.69</v>
      </c>
      <c r="G1807" s="23">
        <v>19.68</v>
      </c>
      <c r="H1807" s="22">
        <v>47636</v>
      </c>
      <c r="I1807" s="34">
        <v>379.84396616914137</v>
      </c>
      <c r="J1807" s="13">
        <v>3</v>
      </c>
      <c r="K1807" s="13">
        <v>5</v>
      </c>
      <c r="L1807" s="19">
        <v>2224</v>
      </c>
      <c r="M1807" s="35">
        <v>2.2240000000000002</v>
      </c>
      <c r="N1807" s="19">
        <v>13.302533479633659</v>
      </c>
      <c r="O1807" s="17">
        <v>3.5021047231036313</v>
      </c>
      <c r="P1807" s="36">
        <v>0</v>
      </c>
      <c r="Q1807" s="37">
        <v>0</v>
      </c>
      <c r="R1807" s="38">
        <v>0</v>
      </c>
      <c r="S1807" s="27">
        <v>0</v>
      </c>
      <c r="T1807" s="23">
        <v>0</v>
      </c>
      <c r="U1807" s="17">
        <v>0</v>
      </c>
      <c r="V1807" s="22">
        <v>0</v>
      </c>
      <c r="W1807" s="22">
        <v>0</v>
      </c>
      <c r="X1807" s="23">
        <v>0</v>
      </c>
      <c r="Y1807" s="27">
        <v>0</v>
      </c>
      <c r="Z1807" s="27">
        <v>0</v>
      </c>
      <c r="AA1807" s="14">
        <v>0</v>
      </c>
      <c r="AB1807" s="39">
        <v>2</v>
      </c>
      <c r="AC1807" s="22" t="s">
        <v>782</v>
      </c>
      <c r="AD1807" s="23">
        <v>0</v>
      </c>
      <c r="AE1807" s="23">
        <v>0</v>
      </c>
      <c r="AF1807" s="23">
        <v>1.0246777169999999</v>
      </c>
      <c r="AG1807" s="14">
        <v>0.26976279953430127</v>
      </c>
      <c r="AH1807" s="22" t="s">
        <v>782</v>
      </c>
      <c r="AI1807" s="23" t="s">
        <v>782</v>
      </c>
      <c r="AJ1807" s="23" t="s">
        <v>782</v>
      </c>
      <c r="AK1807" s="23" t="s">
        <v>782</v>
      </c>
      <c r="AL1807" s="14" t="s">
        <v>782</v>
      </c>
      <c r="AM1807" s="22" t="s">
        <v>782</v>
      </c>
      <c r="AN1807" s="23" t="s">
        <v>782</v>
      </c>
      <c r="AO1807" s="23" t="s">
        <v>782</v>
      </c>
      <c r="AP1807" s="23" t="s">
        <v>782</v>
      </c>
      <c r="AQ1807" s="14" t="s">
        <v>782</v>
      </c>
      <c r="AR1807" s="40">
        <v>660</v>
      </c>
      <c r="AS1807" s="41">
        <v>10156.329999999993</v>
      </c>
      <c r="AT1807" s="23">
        <v>10.156329999999993</v>
      </c>
      <c r="AU1807" s="23">
        <v>9.0204742108083842</v>
      </c>
      <c r="AV1807" s="14">
        <v>2.3747841256458559</v>
      </c>
      <c r="AW1807" s="22">
        <v>0</v>
      </c>
      <c r="AX1807" s="22" t="s">
        <v>782</v>
      </c>
      <c r="AY1807" s="23">
        <v>0</v>
      </c>
      <c r="AZ1807" s="23">
        <v>0</v>
      </c>
      <c r="BA1807" s="23">
        <v>0</v>
      </c>
      <c r="BB1807" s="14">
        <v>0</v>
      </c>
      <c r="BC1807" s="42">
        <v>0</v>
      </c>
      <c r="BD1807" s="46">
        <v>0</v>
      </c>
      <c r="BE1807" s="44">
        <v>0</v>
      </c>
      <c r="BF1807" s="23">
        <v>0</v>
      </c>
      <c r="BG1807" s="14">
        <v>0</v>
      </c>
      <c r="BH1807" s="22">
        <v>665</v>
      </c>
      <c r="BI1807" s="23">
        <v>12.380329999999994</v>
      </c>
      <c r="BJ1807" s="23">
        <v>23.347685407442043</v>
      </c>
      <c r="BK1807" s="14">
        <v>6.1466516482837887</v>
      </c>
      <c r="BL1807" t="s">
        <v>585</v>
      </c>
    </row>
    <row r="1808" spans="1:64">
      <c r="A1808" t="s">
        <v>2758</v>
      </c>
      <c r="B1808" t="s">
        <v>2756</v>
      </c>
      <c r="C1808" t="s">
        <v>585</v>
      </c>
      <c r="D1808" t="s">
        <v>942</v>
      </c>
      <c r="E1808">
        <v>2016</v>
      </c>
      <c r="F1808" s="23">
        <v>82.69</v>
      </c>
      <c r="G1808" s="23">
        <v>19.68</v>
      </c>
      <c r="H1808" s="22">
        <v>47749</v>
      </c>
      <c r="I1808" s="34">
        <v>405.02095769302161</v>
      </c>
      <c r="J1808" s="13">
        <v>3</v>
      </c>
      <c r="K1808" s="13">
        <v>5</v>
      </c>
      <c r="L1808" s="19">
        <v>2224</v>
      </c>
      <c r="M1808" s="35">
        <v>2.2240000000000002</v>
      </c>
      <c r="N1808" s="19">
        <v>13.301743999999999</v>
      </c>
      <c r="O1808" s="17">
        <v>3.2842112852051026</v>
      </c>
      <c r="P1808" s="13">
        <v>0</v>
      </c>
      <c r="Q1808" s="13">
        <v>0</v>
      </c>
      <c r="R1808" s="19">
        <v>0</v>
      </c>
      <c r="S1808" s="27">
        <v>0</v>
      </c>
      <c r="T1808" s="19">
        <v>0</v>
      </c>
      <c r="U1808" s="17">
        <v>0</v>
      </c>
      <c r="V1808" s="13">
        <v>0</v>
      </c>
      <c r="W1808" s="13">
        <v>0</v>
      </c>
      <c r="X1808" s="19">
        <v>0</v>
      </c>
      <c r="Y1808" s="27">
        <v>0</v>
      </c>
      <c r="Z1808" s="19">
        <v>0</v>
      </c>
      <c r="AA1808" s="14">
        <v>0</v>
      </c>
      <c r="AB1808" s="13">
        <v>2</v>
      </c>
      <c r="AC1808" s="22" t="s">
        <v>782</v>
      </c>
      <c r="AD1808" s="19">
        <v>0</v>
      </c>
      <c r="AE1808" s="23">
        <v>0</v>
      </c>
      <c r="AF1808" s="19">
        <v>1.1150504399999999</v>
      </c>
      <c r="AG1808" s="14">
        <v>0.2753068498853169</v>
      </c>
      <c r="AH1808" s="22" t="s">
        <v>782</v>
      </c>
      <c r="AI1808" s="23" t="s">
        <v>782</v>
      </c>
      <c r="AJ1808" s="23" t="s">
        <v>782</v>
      </c>
      <c r="AK1808" s="23" t="s">
        <v>782</v>
      </c>
      <c r="AL1808" s="14" t="s">
        <v>782</v>
      </c>
      <c r="AM1808" s="22" t="s">
        <v>782</v>
      </c>
      <c r="AN1808" s="23" t="s">
        <v>782</v>
      </c>
      <c r="AO1808" s="23" t="s">
        <v>782</v>
      </c>
      <c r="AP1808" s="23" t="s">
        <v>782</v>
      </c>
      <c r="AQ1808" s="14" t="s">
        <v>782</v>
      </c>
      <c r="AR1808" s="13">
        <v>692</v>
      </c>
      <c r="AS1808" s="19">
        <v>10392.994999999999</v>
      </c>
      <c r="AT1808" s="23">
        <v>10.392994999999999</v>
      </c>
      <c r="AU1808" s="19">
        <v>9.2289795600000062</v>
      </c>
      <c r="AV1808" s="14">
        <v>2.2786424713841464</v>
      </c>
      <c r="AW1808" s="13">
        <v>0</v>
      </c>
      <c r="AX1808" s="22" t="s">
        <v>782</v>
      </c>
      <c r="AY1808" s="19">
        <v>0</v>
      </c>
      <c r="AZ1808" s="23">
        <v>0</v>
      </c>
      <c r="BA1808" s="19">
        <v>0</v>
      </c>
      <c r="BB1808" s="14">
        <v>0</v>
      </c>
      <c r="BC1808" s="13">
        <v>0</v>
      </c>
      <c r="BD1808" s="19">
        <v>0</v>
      </c>
      <c r="BE1808" s="44">
        <v>0</v>
      </c>
      <c r="BF1808" s="19">
        <v>0</v>
      </c>
      <c r="BG1808" s="14">
        <v>0</v>
      </c>
      <c r="BH1808" s="22">
        <v>697</v>
      </c>
      <c r="BI1808" s="23">
        <v>12.616994999999999</v>
      </c>
      <c r="BJ1808" s="23">
        <v>23.645774000000003</v>
      </c>
      <c r="BK1808" s="14">
        <v>5.8381606064745659</v>
      </c>
      <c r="BL1808" t="s">
        <v>585</v>
      </c>
    </row>
    <row r="1809" spans="1:64">
      <c r="A1809" t="s">
        <v>2759</v>
      </c>
      <c r="B1809" t="s">
        <v>2756</v>
      </c>
      <c r="C1809" t="s">
        <v>585</v>
      </c>
      <c r="D1809" t="s">
        <v>942</v>
      </c>
      <c r="E1809">
        <v>2017</v>
      </c>
      <c r="F1809" s="23">
        <v>82.69</v>
      </c>
      <c r="G1809" s="23">
        <v>19.98</v>
      </c>
      <c r="H1809" s="22">
        <v>48173</v>
      </c>
      <c r="I1809" s="34">
        <v>378.39941907535979</v>
      </c>
      <c r="J1809" s="13">
        <v>3</v>
      </c>
      <c r="K1809" s="13">
        <v>5</v>
      </c>
      <c r="L1809" s="19">
        <v>2224</v>
      </c>
      <c r="M1809" s="19">
        <v>2.2240000000000002</v>
      </c>
      <c r="N1809" s="19">
        <v>13.301743999999999</v>
      </c>
      <c r="O1809" s="17">
        <v>3.515265438964879</v>
      </c>
      <c r="P1809" s="13">
        <v>0</v>
      </c>
      <c r="Q1809" s="13">
        <v>0</v>
      </c>
      <c r="R1809" s="19">
        <v>0</v>
      </c>
      <c r="S1809" s="19">
        <v>0</v>
      </c>
      <c r="T1809" s="19">
        <v>0</v>
      </c>
      <c r="U1809" s="17">
        <v>0</v>
      </c>
      <c r="V1809" s="13">
        <v>0</v>
      </c>
      <c r="W1809" s="13">
        <v>0</v>
      </c>
      <c r="X1809" s="19">
        <v>0</v>
      </c>
      <c r="Y1809" s="19">
        <v>0</v>
      </c>
      <c r="Z1809" s="19">
        <v>0</v>
      </c>
      <c r="AA1809" s="14">
        <v>0</v>
      </c>
      <c r="AB1809" s="13">
        <v>2</v>
      </c>
      <c r="AC1809" s="22" t="s">
        <v>782</v>
      </c>
      <c r="AD1809" s="19">
        <v>0</v>
      </c>
      <c r="AE1809" s="19">
        <v>0</v>
      </c>
      <c r="AF1809" s="19">
        <v>1.1084230080000002</v>
      </c>
      <c r="AG1809" s="14">
        <v>0.29292407760786049</v>
      </c>
      <c r="AH1809" s="22" t="s">
        <v>782</v>
      </c>
      <c r="AI1809" s="23" t="s">
        <v>782</v>
      </c>
      <c r="AJ1809" s="23" t="s">
        <v>782</v>
      </c>
      <c r="AK1809" s="23" t="s">
        <v>782</v>
      </c>
      <c r="AL1809" s="14" t="s">
        <v>782</v>
      </c>
      <c r="AM1809" s="22" t="s">
        <v>782</v>
      </c>
      <c r="AN1809" s="23" t="s">
        <v>782</v>
      </c>
      <c r="AO1809" s="23" t="s">
        <v>782</v>
      </c>
      <c r="AP1809" s="23" t="s">
        <v>782</v>
      </c>
      <c r="AQ1809" s="14" t="s">
        <v>782</v>
      </c>
      <c r="AR1809" s="13">
        <v>735</v>
      </c>
      <c r="AS1809" s="19">
        <v>11126.764999999998</v>
      </c>
      <c r="AT1809" s="19">
        <v>11.126765000000002</v>
      </c>
      <c r="AU1809" s="19">
        <v>9.8805673200000008</v>
      </c>
      <c r="AV1809" s="14">
        <v>2.6111475921775256</v>
      </c>
      <c r="AW1809" s="13">
        <v>0</v>
      </c>
      <c r="AX1809" s="22" t="s">
        <v>782</v>
      </c>
      <c r="AY1809" s="19">
        <v>0</v>
      </c>
      <c r="AZ1809" s="19">
        <v>0</v>
      </c>
      <c r="BA1809" s="19">
        <v>0</v>
      </c>
      <c r="BB1809" s="14">
        <v>0</v>
      </c>
      <c r="BC1809" s="13">
        <v>0</v>
      </c>
      <c r="BD1809" s="19">
        <v>0</v>
      </c>
      <c r="BE1809" s="19">
        <v>0</v>
      </c>
      <c r="BF1809" s="19">
        <v>0</v>
      </c>
      <c r="BG1809" s="14">
        <v>0</v>
      </c>
      <c r="BH1809" s="22">
        <v>740</v>
      </c>
      <c r="BI1809" s="23">
        <v>13.350765000000003</v>
      </c>
      <c r="BJ1809" s="23">
        <v>24.290734327999999</v>
      </c>
      <c r="BK1809" s="14">
        <v>6.4193371087502644</v>
      </c>
      <c r="BL1809" t="s">
        <v>585</v>
      </c>
    </row>
    <row r="1810" spans="1:64">
      <c r="A1810" t="s">
        <v>2760</v>
      </c>
      <c r="B1810" t="s">
        <v>2756</v>
      </c>
      <c r="C1810" t="s">
        <v>585</v>
      </c>
      <c r="D1810" t="s">
        <v>942</v>
      </c>
      <c r="E1810">
        <v>2018</v>
      </c>
      <c r="F1810" s="23">
        <v>82.69</v>
      </c>
      <c r="G1810" s="23">
        <v>20</v>
      </c>
      <c r="H1810" s="22">
        <v>48326</v>
      </c>
      <c r="I1810" s="34">
        <v>378.42631313499555</v>
      </c>
      <c r="J1810" s="13">
        <v>3</v>
      </c>
      <c r="K1810" s="13">
        <v>5</v>
      </c>
      <c r="L1810" s="19">
        <v>2224</v>
      </c>
      <c r="M1810" s="19">
        <v>2.2240000000000002</v>
      </c>
      <c r="N1810" s="19">
        <v>13.301743999999999</v>
      </c>
      <c r="O1810" s="17">
        <v>3.5150156155380468</v>
      </c>
      <c r="P1810" s="13">
        <v>0</v>
      </c>
      <c r="Q1810" s="13">
        <v>0</v>
      </c>
      <c r="R1810" s="19">
        <v>0</v>
      </c>
      <c r="S1810" s="19">
        <v>0</v>
      </c>
      <c r="T1810" s="19">
        <v>0</v>
      </c>
      <c r="U1810" s="17">
        <v>0</v>
      </c>
      <c r="V1810" s="13">
        <v>0</v>
      </c>
      <c r="W1810" s="13">
        <v>0</v>
      </c>
      <c r="X1810" s="19">
        <v>0</v>
      </c>
      <c r="Y1810" s="19">
        <v>0</v>
      </c>
      <c r="Z1810" s="19">
        <v>0</v>
      </c>
      <c r="AA1810" s="14">
        <v>0</v>
      </c>
      <c r="AB1810" s="13">
        <v>2</v>
      </c>
      <c r="AC1810" s="22" t="s">
        <v>782</v>
      </c>
      <c r="AD1810" s="19">
        <v>0</v>
      </c>
      <c r="AE1810" s="19">
        <v>0</v>
      </c>
      <c r="AF1810" s="19">
        <v>1.0348213889999998</v>
      </c>
      <c r="AG1810" s="14">
        <v>0.27345386752502304</v>
      </c>
      <c r="AH1810" s="22" t="s">
        <v>782</v>
      </c>
      <c r="AI1810" s="23" t="s">
        <v>782</v>
      </c>
      <c r="AJ1810" s="23" t="s">
        <v>782</v>
      </c>
      <c r="AK1810" s="23" t="s">
        <v>782</v>
      </c>
      <c r="AL1810" s="14" t="s">
        <v>782</v>
      </c>
      <c r="AM1810" s="22" t="s">
        <v>782</v>
      </c>
      <c r="AN1810" s="23" t="s">
        <v>782</v>
      </c>
      <c r="AO1810" s="23" t="s">
        <v>782</v>
      </c>
      <c r="AP1810" s="23" t="s">
        <v>782</v>
      </c>
      <c r="AQ1810" s="14" t="s">
        <v>782</v>
      </c>
      <c r="AR1810" s="13">
        <v>773</v>
      </c>
      <c r="AS1810" s="19">
        <v>11634.354999999996</v>
      </c>
      <c r="AT1810" s="19">
        <v>11.634355000000005</v>
      </c>
      <c r="AU1810" s="19">
        <v>10.331307239999996</v>
      </c>
      <c r="AV1810" s="14">
        <v>2.7300710551579748</v>
      </c>
      <c r="AW1810" s="13">
        <v>0</v>
      </c>
      <c r="AX1810" s="22" t="s">
        <v>782</v>
      </c>
      <c r="AY1810" s="19">
        <v>0</v>
      </c>
      <c r="AZ1810" s="19">
        <v>0</v>
      </c>
      <c r="BA1810" s="19">
        <v>0</v>
      </c>
      <c r="BB1810" s="14">
        <v>0</v>
      </c>
      <c r="BC1810" s="13">
        <v>0</v>
      </c>
      <c r="BD1810" s="19">
        <v>0</v>
      </c>
      <c r="BE1810" s="19">
        <v>0</v>
      </c>
      <c r="BF1810" s="19">
        <v>0</v>
      </c>
      <c r="BG1810" s="14">
        <v>0</v>
      </c>
      <c r="BH1810" s="22">
        <v>778</v>
      </c>
      <c r="BI1810" s="23">
        <v>13.858355000000005</v>
      </c>
      <c r="BJ1810" s="23">
        <v>24.667872628999994</v>
      </c>
      <c r="BK1810" s="14">
        <v>6.5185405382210444</v>
      </c>
      <c r="BL1810" t="s">
        <v>585</v>
      </c>
    </row>
    <row r="1811" spans="1:64">
      <c r="A1811" t="s">
        <v>2761</v>
      </c>
      <c r="B1811" t="s">
        <v>2756</v>
      </c>
      <c r="C1811" t="s">
        <v>585</v>
      </c>
      <c r="D1811" t="s">
        <v>942</v>
      </c>
      <c r="E1811">
        <v>2019</v>
      </c>
      <c r="F1811" s="23">
        <v>82.69</v>
      </c>
      <c r="G1811" s="23">
        <v>20.02</v>
      </c>
      <c r="H1811" s="22">
        <v>48321</v>
      </c>
      <c r="I1811" s="34">
        <v>387.52099731378257</v>
      </c>
      <c r="J1811" s="22">
        <v>3</v>
      </c>
      <c r="K1811" s="22">
        <v>5</v>
      </c>
      <c r="L1811" s="23">
        <v>2224</v>
      </c>
      <c r="M1811" s="23">
        <v>2.2240000000000002</v>
      </c>
      <c r="N1811" s="23">
        <v>13.301743999999999</v>
      </c>
      <c r="O1811" s="14">
        <v>3.4325221322728332</v>
      </c>
      <c r="P1811" s="22">
        <v>0</v>
      </c>
      <c r="Q1811" s="22">
        <v>0</v>
      </c>
      <c r="R1811" s="23">
        <v>0</v>
      </c>
      <c r="S1811" s="23">
        <v>0</v>
      </c>
      <c r="T1811" s="23">
        <v>0</v>
      </c>
      <c r="U1811" s="14">
        <v>0</v>
      </c>
      <c r="V1811" s="22">
        <v>0</v>
      </c>
      <c r="W1811" s="22">
        <v>0</v>
      </c>
      <c r="X1811" s="23">
        <v>0</v>
      </c>
      <c r="Y1811" s="23">
        <v>0</v>
      </c>
      <c r="Z1811" s="23">
        <v>0</v>
      </c>
      <c r="AA1811" s="14">
        <v>0</v>
      </c>
      <c r="AB1811" s="22">
        <v>2</v>
      </c>
      <c r="AC1811" s="22">
        <v>2</v>
      </c>
      <c r="AD1811" s="23">
        <v>778.66912446351921</v>
      </c>
      <c r="AE1811" s="23">
        <v>0.77866912446351932</v>
      </c>
      <c r="AF1811" s="23">
        <v>1.0885794359999998</v>
      </c>
      <c r="AG1811" s="14">
        <v>0.28090850393806094</v>
      </c>
      <c r="AH1811" s="22">
        <v>0</v>
      </c>
      <c r="AI1811" s="23">
        <v>0</v>
      </c>
      <c r="AJ1811" s="23">
        <v>0</v>
      </c>
      <c r="AK1811" s="23">
        <v>0</v>
      </c>
      <c r="AL1811" s="14">
        <v>0</v>
      </c>
      <c r="AM1811" s="22">
        <v>837</v>
      </c>
      <c r="AN1811" s="23">
        <v>12356.455</v>
      </c>
      <c r="AO1811" s="23">
        <v>12.356455</v>
      </c>
      <c r="AP1811" s="23">
        <v>10.972532039999985</v>
      </c>
      <c r="AQ1811" s="14">
        <v>2.8314677439569378</v>
      </c>
      <c r="AR1811" s="22">
        <v>837</v>
      </c>
      <c r="AS1811" s="23">
        <v>12356.455</v>
      </c>
      <c r="AT1811" s="23">
        <v>12.356455</v>
      </c>
      <c r="AU1811" s="23">
        <v>10.972532039999985</v>
      </c>
      <c r="AV1811" s="14">
        <v>2.8314677439569378</v>
      </c>
      <c r="AW1811" s="22">
        <v>0</v>
      </c>
      <c r="AX1811" s="22" t="s">
        <v>782</v>
      </c>
      <c r="AY1811" s="23">
        <v>0</v>
      </c>
      <c r="AZ1811" s="23">
        <v>0</v>
      </c>
      <c r="BA1811" s="23">
        <v>0</v>
      </c>
      <c r="BB1811" s="14">
        <v>0</v>
      </c>
      <c r="BC1811" s="22">
        <v>0</v>
      </c>
      <c r="BD1811" s="23">
        <v>0</v>
      </c>
      <c r="BE1811" s="23">
        <v>0</v>
      </c>
      <c r="BF1811" s="23">
        <v>0</v>
      </c>
      <c r="BG1811" s="14">
        <v>0</v>
      </c>
      <c r="BH1811" s="22">
        <v>842</v>
      </c>
      <c r="BI1811" s="23">
        <v>15.35912412446352</v>
      </c>
      <c r="BJ1811" s="23">
        <v>25.362855475999986</v>
      </c>
      <c r="BK1811" s="14">
        <v>6.5448983801678313</v>
      </c>
      <c r="BL1811" t="s">
        <v>585</v>
      </c>
    </row>
    <row r="1812" spans="1:64">
      <c r="A1812" t="s">
        <v>2762</v>
      </c>
      <c r="B1812" t="s">
        <v>2756</v>
      </c>
      <c r="C1812" t="s">
        <v>585</v>
      </c>
      <c r="D1812" t="s">
        <v>942</v>
      </c>
      <c r="E1812">
        <v>2020</v>
      </c>
      <c r="F1812" s="23">
        <v>82.69</v>
      </c>
      <c r="G1812" s="23">
        <v>20.14</v>
      </c>
      <c r="H1812" s="22">
        <v>48348</v>
      </c>
      <c r="I1812" s="34">
        <v>389.09266644629827</v>
      </c>
      <c r="J1812" s="22">
        <v>3</v>
      </c>
      <c r="K1812" s="22">
        <v>5</v>
      </c>
      <c r="L1812" s="23">
        <v>2224</v>
      </c>
      <c r="M1812" s="23">
        <v>2.2240000000000002</v>
      </c>
      <c r="N1812" s="23">
        <v>13.301743999999999</v>
      </c>
      <c r="O1812" s="14">
        <v>3.4186570827687079</v>
      </c>
      <c r="P1812" s="22">
        <v>0</v>
      </c>
      <c r="Q1812" s="22">
        <v>0</v>
      </c>
      <c r="R1812" s="23">
        <v>0</v>
      </c>
      <c r="S1812" s="23">
        <v>0</v>
      </c>
      <c r="T1812" s="23">
        <v>0</v>
      </c>
      <c r="U1812" s="14">
        <v>0</v>
      </c>
      <c r="V1812" s="22">
        <v>0</v>
      </c>
      <c r="W1812" s="22">
        <v>0</v>
      </c>
      <c r="X1812" s="23">
        <v>0</v>
      </c>
      <c r="Y1812" s="23">
        <v>0</v>
      </c>
      <c r="Z1812" s="23">
        <v>0</v>
      </c>
      <c r="AA1812" s="14">
        <v>0</v>
      </c>
      <c r="AB1812" s="22">
        <v>2</v>
      </c>
      <c r="AC1812" s="22">
        <v>2</v>
      </c>
      <c r="AD1812" s="23">
        <v>754.97145064377685</v>
      </c>
      <c r="AE1812" s="23">
        <v>0.7549714506437768</v>
      </c>
      <c r="AF1812" s="23">
        <v>1.055450088</v>
      </c>
      <c r="AG1812" s="14">
        <v>0.27125931147449955</v>
      </c>
      <c r="AH1812" s="22">
        <v>0</v>
      </c>
      <c r="AI1812" s="23">
        <v>0</v>
      </c>
      <c r="AJ1812" s="23">
        <v>0</v>
      </c>
      <c r="AK1812" s="23">
        <v>0</v>
      </c>
      <c r="AL1812" s="14">
        <v>0</v>
      </c>
      <c r="AM1812" s="22">
        <v>974</v>
      </c>
      <c r="AN1812" s="23">
        <v>13730.144999999999</v>
      </c>
      <c r="AO1812" s="23">
        <v>13.730144999999986</v>
      </c>
      <c r="AP1812" s="23">
        <v>12.192368759999974</v>
      </c>
      <c r="AQ1812" s="14">
        <v>3.1335385658528567</v>
      </c>
      <c r="AR1812" s="22">
        <v>974</v>
      </c>
      <c r="AS1812" s="23">
        <v>13730.144999999999</v>
      </c>
      <c r="AT1812" s="23">
        <v>13.730144999999986</v>
      </c>
      <c r="AU1812" s="23">
        <v>12.192368759999974</v>
      </c>
      <c r="AV1812" s="14">
        <v>3.1335385658528567</v>
      </c>
      <c r="AW1812" s="22">
        <v>0</v>
      </c>
      <c r="AX1812" s="22">
        <v>0</v>
      </c>
      <c r="AY1812" s="23">
        <v>0</v>
      </c>
      <c r="AZ1812" s="23">
        <v>0</v>
      </c>
      <c r="BA1812" s="23">
        <v>0</v>
      </c>
      <c r="BB1812" s="14">
        <v>0</v>
      </c>
      <c r="BC1812" s="22">
        <v>0</v>
      </c>
      <c r="BD1812" s="23">
        <v>0</v>
      </c>
      <c r="BE1812" s="23">
        <v>0</v>
      </c>
      <c r="BF1812" s="23">
        <v>0</v>
      </c>
      <c r="BG1812" s="14">
        <v>0</v>
      </c>
      <c r="BH1812" s="22">
        <v>979</v>
      </c>
      <c r="BI1812" s="23">
        <v>16.709116450643762</v>
      </c>
      <c r="BJ1812" s="23">
        <v>26.549562847999972</v>
      </c>
      <c r="BK1812" s="14">
        <v>6.8234549600960648</v>
      </c>
      <c r="BL1812" t="s">
        <v>585</v>
      </c>
    </row>
    <row r="1813" spans="1:64">
      <c r="A1813" t="s">
        <v>2763</v>
      </c>
      <c r="B1813" t="s">
        <v>2756</v>
      </c>
      <c r="C1813" t="s">
        <v>585</v>
      </c>
      <c r="D1813" t="s">
        <v>942</v>
      </c>
      <c r="E1813">
        <v>2021</v>
      </c>
      <c r="F1813" s="23">
        <v>82.69</v>
      </c>
      <c r="G1813" s="23">
        <v>20.32</v>
      </c>
      <c r="H1813" s="22">
        <v>48435</v>
      </c>
      <c r="I1813" s="34">
        <v>362.5</v>
      </c>
      <c r="J1813" s="22">
        <v>3</v>
      </c>
      <c r="K1813" s="22">
        <v>5</v>
      </c>
      <c r="L1813" s="23">
        <v>1896</v>
      </c>
      <c r="M1813" s="23">
        <v>1.8959999999999999</v>
      </c>
      <c r="N1813" s="23">
        <v>11.339976</v>
      </c>
      <c r="O1813" s="14">
        <v>3.13</v>
      </c>
      <c r="P1813" s="22">
        <v>0</v>
      </c>
      <c r="Q1813" s="22">
        <v>0</v>
      </c>
      <c r="R1813" s="23">
        <v>0</v>
      </c>
      <c r="S1813" s="23">
        <v>0</v>
      </c>
      <c r="T1813" s="23">
        <v>0</v>
      </c>
      <c r="U1813" s="14">
        <v>0</v>
      </c>
      <c r="V1813" s="22">
        <v>0</v>
      </c>
      <c r="W1813" s="22">
        <v>0</v>
      </c>
      <c r="X1813" s="23">
        <v>0</v>
      </c>
      <c r="Y1813" s="23">
        <v>0</v>
      </c>
      <c r="Z1813" s="23">
        <v>0</v>
      </c>
      <c r="AA1813" s="14">
        <v>0</v>
      </c>
      <c r="AB1813" s="22">
        <v>2</v>
      </c>
      <c r="AC1813" s="22">
        <v>2</v>
      </c>
      <c r="AD1813" s="23">
        <v>768.31993990000001</v>
      </c>
      <c r="AE1813" s="23">
        <v>0.76831994000000003</v>
      </c>
      <c r="AF1813" s="23">
        <v>1.074111276</v>
      </c>
      <c r="AG1813" s="14">
        <v>0.3</v>
      </c>
      <c r="AH1813" s="22">
        <v>0</v>
      </c>
      <c r="AI1813" s="23">
        <v>0</v>
      </c>
      <c r="AJ1813" s="23">
        <v>0</v>
      </c>
      <c r="AK1813" s="23">
        <v>0</v>
      </c>
      <c r="AL1813" s="14">
        <v>0</v>
      </c>
      <c r="AM1813" s="22">
        <v>1130</v>
      </c>
      <c r="AN1813" s="23">
        <v>16275.65</v>
      </c>
      <c r="AO1813" s="23">
        <v>16.275649999999999</v>
      </c>
      <c r="AP1813" s="23">
        <v>14.563824540000001</v>
      </c>
      <c r="AQ1813" s="14">
        <v>4.0199999999999996</v>
      </c>
      <c r="AR1813" s="22">
        <v>1130</v>
      </c>
      <c r="AS1813" s="23">
        <v>16275.65</v>
      </c>
      <c r="AT1813" s="23">
        <v>16.275649999999999</v>
      </c>
      <c r="AU1813" s="23">
        <v>14.563824540000001</v>
      </c>
      <c r="AV1813" s="14">
        <v>4.0199999999999996</v>
      </c>
      <c r="AW1813" s="22">
        <v>0</v>
      </c>
      <c r="AX1813" s="22">
        <v>0</v>
      </c>
      <c r="AY1813" s="23">
        <v>0</v>
      </c>
      <c r="AZ1813" s="23">
        <v>0</v>
      </c>
      <c r="BA1813" s="23">
        <v>0</v>
      </c>
      <c r="BB1813" s="14">
        <v>0</v>
      </c>
      <c r="BC1813" s="22">
        <v>0</v>
      </c>
      <c r="BD1813" s="23">
        <v>0</v>
      </c>
      <c r="BE1813" s="23">
        <v>0</v>
      </c>
      <c r="BF1813" s="23">
        <v>0</v>
      </c>
      <c r="BG1813" s="14">
        <v>0</v>
      </c>
      <c r="BH1813" s="22">
        <v>1135</v>
      </c>
      <c r="BI1813" s="23">
        <v>18.940000000000001</v>
      </c>
      <c r="BJ1813" s="23">
        <v>26.98</v>
      </c>
      <c r="BK1813" s="14">
        <v>7.44</v>
      </c>
      <c r="BL1813" t="s">
        <v>585</v>
      </c>
    </row>
    <row r="1814" spans="1:64">
      <c r="A1814" t="s">
        <v>2764</v>
      </c>
      <c r="B1814" t="s">
        <v>2756</v>
      </c>
      <c r="C1814" t="s">
        <v>585</v>
      </c>
      <c r="D1814" s="111" t="s">
        <v>942</v>
      </c>
      <c r="E1814" s="110">
        <v>2022</v>
      </c>
      <c r="F1814" s="23"/>
      <c r="G1814" s="23"/>
      <c r="H1814" s="22">
        <v>49025</v>
      </c>
      <c r="I1814" s="34">
        <v>355.31055883814844</v>
      </c>
      <c r="J1814" s="22">
        <v>3</v>
      </c>
      <c r="K1814" s="22">
        <v>5</v>
      </c>
      <c r="L1814" s="23">
        <v>1896</v>
      </c>
      <c r="M1814" s="23">
        <v>1.8959999999999999</v>
      </c>
      <c r="N1814" s="23">
        <v>11.220528</v>
      </c>
      <c r="O1814" s="14">
        <v>3.1579494954190741</v>
      </c>
      <c r="P1814" s="22">
        <v>0</v>
      </c>
      <c r="Q1814" s="22">
        <v>0</v>
      </c>
      <c r="R1814" s="23">
        <v>0</v>
      </c>
      <c r="S1814" s="23">
        <v>0</v>
      </c>
      <c r="T1814" s="23">
        <v>0</v>
      </c>
      <c r="U1814" s="14">
        <v>0</v>
      </c>
      <c r="V1814" s="22">
        <v>0</v>
      </c>
      <c r="W1814" s="22">
        <v>0</v>
      </c>
      <c r="X1814" s="23">
        <v>0</v>
      </c>
      <c r="Y1814" s="23">
        <v>0</v>
      </c>
      <c r="Z1814" s="23">
        <v>0</v>
      </c>
      <c r="AA1814" s="14">
        <v>0</v>
      </c>
      <c r="AB1814" s="22">
        <v>2</v>
      </c>
      <c r="AC1814" s="22">
        <v>2</v>
      </c>
      <c r="AD1814" s="23">
        <v>488.82703862660901</v>
      </c>
      <c r="AE1814" s="23">
        <v>0.48882703862660903</v>
      </c>
      <c r="AF1814" s="23">
        <v>1.0661512050000002</v>
      </c>
      <c r="AG1814" s="14">
        <v>0.30006178495969066</v>
      </c>
      <c r="AH1814" s="22">
        <v>1</v>
      </c>
      <c r="AI1814" s="23">
        <v>9.6</v>
      </c>
      <c r="AJ1814" s="23">
        <v>9.5999999999999992E-3</v>
      </c>
      <c r="AK1814" s="23">
        <v>9.8338936151808002E-3</v>
      </c>
      <c r="AL1814" s="14">
        <v>2.767689664877184E-3</v>
      </c>
      <c r="AM1814" s="22">
        <v>1465</v>
      </c>
      <c r="AN1814" s="23">
        <v>19433.534999999982</v>
      </c>
      <c r="AO1814" s="23">
        <v>19.433534999999999</v>
      </c>
      <c r="AP1814" s="23">
        <v>19.907012058009645</v>
      </c>
      <c r="AQ1814" s="14">
        <v>5.6027077053676066</v>
      </c>
      <c r="AR1814" s="22">
        <v>1466</v>
      </c>
      <c r="AS1814" s="23">
        <v>19443.134999999998</v>
      </c>
      <c r="AT1814" s="23">
        <v>19.443134999999998</v>
      </c>
      <c r="AU1814" s="23">
        <v>19.916845951624779</v>
      </c>
      <c r="AV1814" s="14">
        <v>5.6054753950324709</v>
      </c>
      <c r="AW1814" s="22">
        <v>0</v>
      </c>
      <c r="AX1814" s="22">
        <v>0</v>
      </c>
      <c r="AY1814" s="23">
        <v>0</v>
      </c>
      <c r="AZ1814" s="23">
        <v>0</v>
      </c>
      <c r="BA1814" s="23">
        <v>0</v>
      </c>
      <c r="BB1814" s="14">
        <v>0</v>
      </c>
      <c r="BC1814" s="22">
        <v>0</v>
      </c>
      <c r="BD1814" s="23">
        <v>0</v>
      </c>
      <c r="BE1814" s="23">
        <v>0</v>
      </c>
      <c r="BF1814" s="23">
        <v>0</v>
      </c>
      <c r="BG1814" s="14">
        <v>0</v>
      </c>
      <c r="BH1814" s="22">
        <v>1471</v>
      </c>
      <c r="BI1814" s="23">
        <v>21.827962038626609</v>
      </c>
      <c r="BJ1814" s="23">
        <v>32.203525156624778</v>
      </c>
      <c r="BK1814" s="14">
        <v>9.0634866754112355</v>
      </c>
      <c r="BL1814" t="s">
        <v>585</v>
      </c>
    </row>
    <row r="1815" spans="1:64">
      <c r="A1815" t="s">
        <v>2765</v>
      </c>
      <c r="B1815" t="s">
        <v>2756</v>
      </c>
      <c r="C1815" t="s">
        <v>585</v>
      </c>
      <c r="D1815" t="s">
        <v>942</v>
      </c>
      <c r="E1815">
        <v>2023</v>
      </c>
      <c r="F1815">
        <v>82.69</v>
      </c>
      <c r="G1815">
        <v>21.48</v>
      </c>
      <c r="H1815">
        <v>48036</v>
      </c>
      <c r="I1815">
        <v>355.31055883814844</v>
      </c>
      <c r="J1815">
        <v>3</v>
      </c>
      <c r="K1815">
        <v>5</v>
      </c>
      <c r="L1815">
        <v>1896</v>
      </c>
      <c r="M1815">
        <v>1.8959999999999999</v>
      </c>
      <c r="N1815">
        <v>11.220528</v>
      </c>
      <c r="O1815">
        <v>3.1579494954190737</v>
      </c>
      <c r="P1815">
        <v>0</v>
      </c>
      <c r="Q1815">
        <v>0</v>
      </c>
      <c r="R1815">
        <v>0</v>
      </c>
      <c r="S1815">
        <v>0</v>
      </c>
      <c r="T1815">
        <v>0</v>
      </c>
      <c r="U1815">
        <v>0</v>
      </c>
      <c r="V1815">
        <v>0</v>
      </c>
      <c r="W1815">
        <v>0</v>
      </c>
      <c r="X1815">
        <v>0</v>
      </c>
      <c r="Y1815">
        <v>0</v>
      </c>
      <c r="Z1815">
        <v>0</v>
      </c>
      <c r="AA1815">
        <v>0</v>
      </c>
      <c r="AB1815">
        <v>2</v>
      </c>
      <c r="AC1815">
        <v>2</v>
      </c>
      <c r="AD1815">
        <v>462.63048497854101</v>
      </c>
      <c r="AE1815">
        <v>0.46263048497854103</v>
      </c>
      <c r="AF1815">
        <v>1.008776202</v>
      </c>
      <c r="AG1815">
        <v>0.28391393863966735</v>
      </c>
      <c r="AH1815">
        <v>1</v>
      </c>
      <c r="AI1815">
        <v>9.6</v>
      </c>
      <c r="AJ1815">
        <v>9.5999999999999992E-3</v>
      </c>
      <c r="AK1815">
        <v>9.0050000000000009E-3</v>
      </c>
      <c r="AL1815">
        <v>2.7369999999999998E-3</v>
      </c>
      <c r="AM1815">
        <v>2128</v>
      </c>
      <c r="AN1815">
        <v>28065.348000000002</v>
      </c>
      <c r="AO1815">
        <v>28.065348</v>
      </c>
      <c r="AP1815">
        <v>26.324938</v>
      </c>
      <c r="AQ1815">
        <v>7.4089940040289015</v>
      </c>
      <c r="AR1815">
        <v>2364</v>
      </c>
      <c r="AS1815">
        <v>28242.497999999901</v>
      </c>
      <c r="AT1815">
        <v>28.242497999999902</v>
      </c>
      <c r="AU1815">
        <v>26.491102625910202</v>
      </c>
      <c r="AV1815">
        <v>7.4557600293487098</v>
      </c>
      <c r="AW1815">
        <v>0</v>
      </c>
      <c r="AX1815">
        <v>0</v>
      </c>
      <c r="AY1815">
        <v>0</v>
      </c>
      <c r="AZ1815">
        <v>0</v>
      </c>
      <c r="BA1815">
        <v>0</v>
      </c>
      <c r="BB1815">
        <v>0</v>
      </c>
      <c r="BC1815">
        <v>0</v>
      </c>
      <c r="BD1815">
        <v>0</v>
      </c>
      <c r="BE1815">
        <v>0</v>
      </c>
      <c r="BF1815">
        <v>0</v>
      </c>
      <c r="BG1815">
        <v>0</v>
      </c>
      <c r="BH1815">
        <v>2369</v>
      </c>
      <c r="BI1815">
        <v>30.601128484978442</v>
      </c>
      <c r="BJ1815">
        <v>38.720406827910203</v>
      </c>
      <c r="BK1815">
        <v>10.897623463407452</v>
      </c>
      <c r="BL1815" t="s">
        <v>585</v>
      </c>
    </row>
    <row r="1816" spans="1:64">
      <c r="A1816" t="s">
        <v>2766</v>
      </c>
      <c r="B1816" t="s">
        <v>2756</v>
      </c>
      <c r="C1816" t="s">
        <v>585</v>
      </c>
      <c r="D1816" t="s">
        <v>942</v>
      </c>
      <c r="E1816">
        <v>2024</v>
      </c>
      <c r="F1816">
        <v>82.69</v>
      </c>
      <c r="G1816">
        <v>21.52</v>
      </c>
      <c r="H1816">
        <v>48203</v>
      </c>
      <c r="I1816">
        <v>330.53270203307017</v>
      </c>
      <c r="J1816">
        <v>3</v>
      </c>
      <c r="K1816">
        <v>5</v>
      </c>
      <c r="L1816">
        <v>1896</v>
      </c>
      <c r="M1816">
        <v>1.8959999999999999</v>
      </c>
      <c r="N1816">
        <v>11.220528</v>
      </c>
      <c r="O1816">
        <v>3.3946801423834225</v>
      </c>
      <c r="P1816">
        <v>0</v>
      </c>
      <c r="Q1816">
        <v>0</v>
      </c>
      <c r="R1816">
        <v>0</v>
      </c>
      <c r="S1816">
        <v>0</v>
      </c>
      <c r="T1816">
        <v>0</v>
      </c>
      <c r="U1816">
        <v>0</v>
      </c>
      <c r="V1816">
        <v>0</v>
      </c>
      <c r="W1816">
        <v>0</v>
      </c>
      <c r="X1816">
        <v>0</v>
      </c>
      <c r="Y1816">
        <v>0</v>
      </c>
      <c r="Z1816">
        <v>0</v>
      </c>
      <c r="AA1816">
        <v>0</v>
      </c>
      <c r="AB1816">
        <v>2</v>
      </c>
      <c r="AC1816">
        <v>2</v>
      </c>
      <c r="AD1816">
        <v>535.08150643776821</v>
      </c>
      <c r="AE1816">
        <v>0.5350815064377682</v>
      </c>
      <c r="AF1816">
        <v>1.1476732679999999</v>
      </c>
      <c r="AG1816">
        <v>0.34721927995045221</v>
      </c>
      <c r="AH1816">
        <v>1</v>
      </c>
      <c r="AI1816">
        <v>9.6</v>
      </c>
      <c r="AJ1816">
        <v>9.5999999999999992E-3</v>
      </c>
      <c r="AK1816">
        <v>8.6586605782272008E-3</v>
      </c>
      <c r="AL1816">
        <v>2.6196078406066133E-3</v>
      </c>
      <c r="AM1816">
        <v>2504</v>
      </c>
      <c r="AN1816">
        <v>33318.20499999998</v>
      </c>
      <c r="AO1816">
        <v>33.31820500000007</v>
      </c>
      <c r="AP1816">
        <v>30.051148767790835</v>
      </c>
      <c r="AQ1816">
        <v>9.0917324013477447</v>
      </c>
      <c r="AR1816">
        <v>2991</v>
      </c>
      <c r="AS1816">
        <v>33746.099000000053</v>
      </c>
      <c r="AT1816">
        <v>33.746098999999703</v>
      </c>
      <c r="AU1816">
        <v>30.437085112526216</v>
      </c>
      <c r="AV1816">
        <v>9.2084943260715395</v>
      </c>
      <c r="AW1816">
        <v>0</v>
      </c>
      <c r="AX1816">
        <v>0</v>
      </c>
      <c r="AY1816">
        <v>0</v>
      </c>
      <c r="AZ1816">
        <v>0</v>
      </c>
      <c r="BA1816">
        <v>0</v>
      </c>
      <c r="BB1816">
        <v>0</v>
      </c>
      <c r="BC1816">
        <v>0</v>
      </c>
      <c r="BD1816">
        <v>0</v>
      </c>
      <c r="BE1816">
        <v>0</v>
      </c>
      <c r="BF1816">
        <v>0</v>
      </c>
      <c r="BG1816">
        <v>0</v>
      </c>
      <c r="BH1816">
        <v>2996</v>
      </c>
      <c r="BI1816">
        <v>36.177180506437473</v>
      </c>
      <c r="BJ1816">
        <v>42.805286380526212</v>
      </c>
      <c r="BK1816">
        <v>12.950393748405414</v>
      </c>
      <c r="BL1816" t="s">
        <v>585</v>
      </c>
    </row>
    <row r="1817" spans="1:64">
      <c r="A1817" t="s">
        <v>2767</v>
      </c>
      <c r="B1817" t="s">
        <v>2768</v>
      </c>
      <c r="C1817" t="s">
        <v>586</v>
      </c>
      <c r="D1817" t="s">
        <v>942</v>
      </c>
      <c r="E1817">
        <v>2012</v>
      </c>
      <c r="F1817" s="23">
        <v>69.900000000000006</v>
      </c>
      <c r="G1817" s="23">
        <v>13.23</v>
      </c>
      <c r="H1817" s="22">
        <v>18665</v>
      </c>
      <c r="I1817" s="34">
        <v>156.721057</v>
      </c>
      <c r="J1817" s="22">
        <v>1</v>
      </c>
      <c r="K1817" s="22" t="s">
        <v>782</v>
      </c>
      <c r="L1817" s="23">
        <v>10</v>
      </c>
      <c r="M1817" s="23">
        <v>0.01</v>
      </c>
      <c r="N1817" s="23">
        <v>5.8540000000000002E-2</v>
      </c>
      <c r="O1817" s="14">
        <v>3.7352989522014261E-2</v>
      </c>
      <c r="P1817" s="22">
        <v>0</v>
      </c>
      <c r="Q1817" s="22" t="s">
        <v>782</v>
      </c>
      <c r="R1817" s="23">
        <v>0</v>
      </c>
      <c r="S1817" s="23">
        <v>0</v>
      </c>
      <c r="T1817" s="23">
        <v>0</v>
      </c>
      <c r="U1817" s="14">
        <v>0</v>
      </c>
      <c r="V1817" s="22">
        <v>0</v>
      </c>
      <c r="W1817" s="22" t="s">
        <v>782</v>
      </c>
      <c r="X1817" s="23">
        <v>0</v>
      </c>
      <c r="Y1817" s="23">
        <v>0</v>
      </c>
      <c r="Z1817" s="23">
        <v>0</v>
      </c>
      <c r="AA1817" s="14">
        <v>0</v>
      </c>
      <c r="AB1817" s="22">
        <v>0</v>
      </c>
      <c r="AC1817" s="22" t="s">
        <v>782</v>
      </c>
      <c r="AD1817" s="23">
        <v>0</v>
      </c>
      <c r="AE1817" s="23">
        <v>0</v>
      </c>
      <c r="AF1817" s="23">
        <v>0</v>
      </c>
      <c r="AG1817" s="14">
        <v>0</v>
      </c>
      <c r="AH1817" s="22" t="s">
        <v>782</v>
      </c>
      <c r="AI1817" s="23" t="s">
        <v>782</v>
      </c>
      <c r="AJ1817" s="23" t="s">
        <v>782</v>
      </c>
      <c r="AK1817" s="23" t="s">
        <v>782</v>
      </c>
      <c r="AL1817" s="14" t="s">
        <v>782</v>
      </c>
      <c r="AM1817" s="22" t="s">
        <v>782</v>
      </c>
      <c r="AN1817" s="23" t="s">
        <v>782</v>
      </c>
      <c r="AO1817" s="23" t="s">
        <v>782</v>
      </c>
      <c r="AP1817" s="23" t="s">
        <v>782</v>
      </c>
      <c r="AQ1817" s="14" t="s">
        <v>782</v>
      </c>
      <c r="AR1817" s="22">
        <v>220</v>
      </c>
      <c r="AS1817" s="23">
        <v>2739.0590000000007</v>
      </c>
      <c r="AT1817" s="23">
        <v>2.7390590000000006</v>
      </c>
      <c r="AU1817" s="23">
        <v>2.305895</v>
      </c>
      <c r="AV1817" s="14">
        <v>1.4713370648080812</v>
      </c>
      <c r="AW1817" s="22">
        <v>0</v>
      </c>
      <c r="AX1817" s="22" t="s">
        <v>782</v>
      </c>
      <c r="AY1817" s="23">
        <v>0</v>
      </c>
      <c r="AZ1817" s="23">
        <v>0</v>
      </c>
      <c r="BA1817" s="23">
        <v>0</v>
      </c>
      <c r="BB1817" s="14">
        <v>0</v>
      </c>
      <c r="BC1817" s="22">
        <v>0</v>
      </c>
      <c r="BD1817" s="23">
        <v>0</v>
      </c>
      <c r="BE1817" s="23">
        <v>0</v>
      </c>
      <c r="BF1817" s="23">
        <v>0</v>
      </c>
      <c r="BG1817" s="14">
        <v>0</v>
      </c>
      <c r="BH1817" s="22">
        <v>221</v>
      </c>
      <c r="BI1817" s="23">
        <v>2.7490590000000004</v>
      </c>
      <c r="BJ1817" s="23">
        <v>2.3644349999999998</v>
      </c>
      <c r="BK1817" s="14">
        <v>1.5086900543300954</v>
      </c>
      <c r="BL1817" t="s">
        <v>586</v>
      </c>
    </row>
    <row r="1818" spans="1:64">
      <c r="A1818" t="s">
        <v>2769</v>
      </c>
      <c r="B1818" t="s">
        <v>2768</v>
      </c>
      <c r="C1818" t="s">
        <v>586</v>
      </c>
      <c r="D1818" t="s">
        <v>942</v>
      </c>
      <c r="E1818">
        <v>2015</v>
      </c>
      <c r="F1818" s="23">
        <v>69.900000000000006</v>
      </c>
      <c r="G1818" s="23">
        <v>13.39</v>
      </c>
      <c r="H1818" s="22">
        <v>18864</v>
      </c>
      <c r="I1818" s="34">
        <v>150.48576666259592</v>
      </c>
      <c r="J1818" s="13">
        <v>0</v>
      </c>
      <c r="K1818" s="13">
        <v>0</v>
      </c>
      <c r="L1818" s="19">
        <v>0</v>
      </c>
      <c r="M1818" s="35">
        <v>0</v>
      </c>
      <c r="N1818" s="19">
        <v>0</v>
      </c>
      <c r="O1818" s="17">
        <v>0</v>
      </c>
      <c r="P1818" s="36">
        <v>0</v>
      </c>
      <c r="Q1818" s="37">
        <v>0</v>
      </c>
      <c r="R1818" s="38">
        <v>0</v>
      </c>
      <c r="S1818" s="27">
        <v>0</v>
      </c>
      <c r="T1818" s="23">
        <v>0</v>
      </c>
      <c r="U1818" s="17">
        <v>0</v>
      </c>
      <c r="V1818" s="22">
        <v>0</v>
      </c>
      <c r="W1818" s="22">
        <v>0</v>
      </c>
      <c r="X1818" s="23">
        <v>0</v>
      </c>
      <c r="Y1818" s="27">
        <v>0</v>
      </c>
      <c r="Z1818" s="27">
        <v>0</v>
      </c>
      <c r="AA1818" s="14">
        <v>0</v>
      </c>
      <c r="AB1818" s="39">
        <v>1</v>
      </c>
      <c r="AC1818" s="22" t="s">
        <v>782</v>
      </c>
      <c r="AD1818" s="23">
        <v>0</v>
      </c>
      <c r="AE1818" s="23">
        <v>0</v>
      </c>
      <c r="AF1818" s="23">
        <v>0.52689839999999999</v>
      </c>
      <c r="AG1818" s="14">
        <v>0.35013171789286801</v>
      </c>
      <c r="AH1818" s="22" t="s">
        <v>782</v>
      </c>
      <c r="AI1818" s="23" t="s">
        <v>782</v>
      </c>
      <c r="AJ1818" s="23" t="s">
        <v>782</v>
      </c>
      <c r="AK1818" s="23" t="s">
        <v>782</v>
      </c>
      <c r="AL1818" s="14" t="s">
        <v>782</v>
      </c>
      <c r="AM1818" s="22" t="s">
        <v>782</v>
      </c>
      <c r="AN1818" s="23" t="s">
        <v>782</v>
      </c>
      <c r="AO1818" s="23" t="s">
        <v>782</v>
      </c>
      <c r="AP1818" s="23" t="s">
        <v>782</v>
      </c>
      <c r="AQ1818" s="14" t="s">
        <v>782</v>
      </c>
      <c r="AR1818" s="40">
        <v>282</v>
      </c>
      <c r="AS1818" s="41">
        <v>3305.0679999999998</v>
      </c>
      <c r="AT1818" s="23">
        <v>3.3050679999999999</v>
      </c>
      <c r="AU1818" s="23">
        <v>2.9354383580454813</v>
      </c>
      <c r="AV1818" s="14">
        <v>1.9506418601215798</v>
      </c>
      <c r="AW1818" s="22">
        <v>0</v>
      </c>
      <c r="AX1818" s="22" t="s">
        <v>782</v>
      </c>
      <c r="AY1818" s="23">
        <v>0</v>
      </c>
      <c r="AZ1818" s="23">
        <v>0</v>
      </c>
      <c r="BA1818" s="23">
        <v>0</v>
      </c>
      <c r="BB1818" s="14">
        <v>0</v>
      </c>
      <c r="BC1818" s="42">
        <v>0</v>
      </c>
      <c r="BD1818" s="46">
        <v>0</v>
      </c>
      <c r="BE1818" s="44">
        <v>0</v>
      </c>
      <c r="BF1818" s="23">
        <v>0</v>
      </c>
      <c r="BG1818" s="14">
        <v>0</v>
      </c>
      <c r="BH1818" s="22">
        <v>283</v>
      </c>
      <c r="BI1818" s="23">
        <v>3.3050679999999999</v>
      </c>
      <c r="BJ1818" s="23">
        <v>3.4623367580454811</v>
      </c>
      <c r="BK1818" s="14">
        <v>2.3007735780144478</v>
      </c>
      <c r="BL1818" t="s">
        <v>586</v>
      </c>
    </row>
    <row r="1819" spans="1:64">
      <c r="A1819" t="s">
        <v>2770</v>
      </c>
      <c r="B1819" t="s">
        <v>2768</v>
      </c>
      <c r="C1819" t="s">
        <v>586</v>
      </c>
      <c r="D1819" t="s">
        <v>942</v>
      </c>
      <c r="E1819">
        <v>2016</v>
      </c>
      <c r="F1819" s="23">
        <v>69.900000000000006</v>
      </c>
      <c r="G1819" s="23">
        <v>13.65</v>
      </c>
      <c r="H1819" s="22">
        <v>18820</v>
      </c>
      <c r="I1819" s="34">
        <v>160.38952359394492</v>
      </c>
      <c r="J1819" s="13">
        <v>0</v>
      </c>
      <c r="K1819" s="13">
        <v>0</v>
      </c>
      <c r="L1819" s="19">
        <v>0</v>
      </c>
      <c r="M1819" s="35">
        <v>0</v>
      </c>
      <c r="N1819" s="19">
        <v>0</v>
      </c>
      <c r="O1819" s="17">
        <v>0</v>
      </c>
      <c r="P1819" s="13">
        <v>0</v>
      </c>
      <c r="Q1819" s="13">
        <v>0</v>
      </c>
      <c r="R1819" s="19">
        <v>0</v>
      </c>
      <c r="S1819" s="27">
        <v>0</v>
      </c>
      <c r="T1819" s="19">
        <v>0</v>
      </c>
      <c r="U1819" s="17">
        <v>0</v>
      </c>
      <c r="V1819" s="13">
        <v>0</v>
      </c>
      <c r="W1819" s="13">
        <v>0</v>
      </c>
      <c r="X1819" s="19">
        <v>0</v>
      </c>
      <c r="Y1819" s="27">
        <v>0</v>
      </c>
      <c r="Z1819" s="19">
        <v>0</v>
      </c>
      <c r="AA1819" s="14">
        <v>0</v>
      </c>
      <c r="AB1819" s="13">
        <v>1</v>
      </c>
      <c r="AC1819" s="22" t="s">
        <v>782</v>
      </c>
      <c r="AD1819" s="19">
        <v>0</v>
      </c>
      <c r="AE1819" s="23">
        <v>0</v>
      </c>
      <c r="AF1819" s="19">
        <v>0.52434690000000006</v>
      </c>
      <c r="AG1819" s="14">
        <v>0.32692091618619623</v>
      </c>
      <c r="AH1819" s="22" t="s">
        <v>782</v>
      </c>
      <c r="AI1819" s="23" t="s">
        <v>782</v>
      </c>
      <c r="AJ1819" s="23" t="s">
        <v>782</v>
      </c>
      <c r="AK1819" s="23" t="s">
        <v>782</v>
      </c>
      <c r="AL1819" s="14" t="s">
        <v>782</v>
      </c>
      <c r="AM1819" s="22" t="s">
        <v>782</v>
      </c>
      <c r="AN1819" s="23" t="s">
        <v>782</v>
      </c>
      <c r="AO1819" s="23" t="s">
        <v>782</v>
      </c>
      <c r="AP1819" s="23" t="s">
        <v>782</v>
      </c>
      <c r="AQ1819" s="14" t="s">
        <v>782</v>
      </c>
      <c r="AR1819" s="13">
        <v>296</v>
      </c>
      <c r="AS1819" s="19">
        <v>3477.4029999999998</v>
      </c>
      <c r="AT1819" s="23">
        <v>3.4774029999999998</v>
      </c>
      <c r="AU1819" s="19">
        <v>3.0879338640000018</v>
      </c>
      <c r="AV1819" s="14">
        <v>1.9252715481702314</v>
      </c>
      <c r="AW1819" s="13">
        <v>0</v>
      </c>
      <c r="AX1819" s="22" t="s">
        <v>782</v>
      </c>
      <c r="AY1819" s="19">
        <v>0</v>
      </c>
      <c r="AZ1819" s="23">
        <v>0</v>
      </c>
      <c r="BA1819" s="19">
        <v>0</v>
      </c>
      <c r="BB1819" s="14">
        <v>0</v>
      </c>
      <c r="BC1819" s="13">
        <v>0</v>
      </c>
      <c r="BD1819" s="19">
        <v>0</v>
      </c>
      <c r="BE1819" s="44">
        <v>0</v>
      </c>
      <c r="BF1819" s="19">
        <v>0</v>
      </c>
      <c r="BG1819" s="14">
        <v>0</v>
      </c>
      <c r="BH1819" s="22">
        <v>297</v>
      </c>
      <c r="BI1819" s="23">
        <v>3.4774029999999998</v>
      </c>
      <c r="BJ1819" s="23">
        <v>3.6122807640000021</v>
      </c>
      <c r="BK1819" s="14">
        <v>2.2521924643564275</v>
      </c>
      <c r="BL1819" t="s">
        <v>586</v>
      </c>
    </row>
    <row r="1820" spans="1:64">
      <c r="A1820" t="s">
        <v>2771</v>
      </c>
      <c r="B1820" t="s">
        <v>2768</v>
      </c>
      <c r="C1820" t="s">
        <v>586</v>
      </c>
      <c r="D1820" t="s">
        <v>942</v>
      </c>
      <c r="E1820">
        <v>2017</v>
      </c>
      <c r="F1820" s="23">
        <v>69.900000000000006</v>
      </c>
      <c r="G1820" s="23">
        <v>13.51</v>
      </c>
      <c r="H1820" s="22">
        <v>18671</v>
      </c>
      <c r="I1820" s="34">
        <v>146.66090037066496</v>
      </c>
      <c r="J1820" s="13">
        <v>0</v>
      </c>
      <c r="K1820" s="13">
        <v>0</v>
      </c>
      <c r="L1820" s="19">
        <v>0</v>
      </c>
      <c r="M1820" s="19">
        <v>0</v>
      </c>
      <c r="N1820" s="19">
        <v>0</v>
      </c>
      <c r="O1820" s="17">
        <v>0</v>
      </c>
      <c r="P1820" s="13">
        <v>0</v>
      </c>
      <c r="Q1820" s="13">
        <v>0</v>
      </c>
      <c r="R1820" s="19">
        <v>0</v>
      </c>
      <c r="S1820" s="19">
        <v>0</v>
      </c>
      <c r="T1820" s="19">
        <v>0</v>
      </c>
      <c r="U1820" s="17">
        <v>0</v>
      </c>
      <c r="V1820" s="13">
        <v>0</v>
      </c>
      <c r="W1820" s="13">
        <v>0</v>
      </c>
      <c r="X1820" s="19">
        <v>0</v>
      </c>
      <c r="Y1820" s="19">
        <v>0</v>
      </c>
      <c r="Z1820" s="19">
        <v>0</v>
      </c>
      <c r="AA1820" s="14">
        <v>0</v>
      </c>
      <c r="AB1820" s="13">
        <v>1</v>
      </c>
      <c r="AC1820" s="22" t="s">
        <v>782</v>
      </c>
      <c r="AD1820" s="19">
        <v>0</v>
      </c>
      <c r="AE1820" s="19">
        <v>0</v>
      </c>
      <c r="AF1820" s="19">
        <v>0.53112360000000003</v>
      </c>
      <c r="AG1820" s="14">
        <v>0.362143965199763</v>
      </c>
      <c r="AH1820" s="22" t="s">
        <v>782</v>
      </c>
      <c r="AI1820" s="23" t="s">
        <v>782</v>
      </c>
      <c r="AJ1820" s="23" t="s">
        <v>782</v>
      </c>
      <c r="AK1820" s="23" t="s">
        <v>782</v>
      </c>
      <c r="AL1820" s="14" t="s">
        <v>782</v>
      </c>
      <c r="AM1820" s="22" t="s">
        <v>782</v>
      </c>
      <c r="AN1820" s="23" t="s">
        <v>782</v>
      </c>
      <c r="AO1820" s="23" t="s">
        <v>782</v>
      </c>
      <c r="AP1820" s="23" t="s">
        <v>782</v>
      </c>
      <c r="AQ1820" s="14" t="s">
        <v>782</v>
      </c>
      <c r="AR1820" s="13">
        <v>318</v>
      </c>
      <c r="AS1820" s="19">
        <v>3625.4079999999994</v>
      </c>
      <c r="AT1820" s="19">
        <v>3.6254079999999997</v>
      </c>
      <c r="AU1820" s="19">
        <v>3.2193623040000015</v>
      </c>
      <c r="AV1820" s="14">
        <v>2.1951060547586385</v>
      </c>
      <c r="AW1820" s="13">
        <v>0</v>
      </c>
      <c r="AX1820" s="22" t="s">
        <v>782</v>
      </c>
      <c r="AY1820" s="19">
        <v>0</v>
      </c>
      <c r="AZ1820" s="19">
        <v>0</v>
      </c>
      <c r="BA1820" s="19">
        <v>0</v>
      </c>
      <c r="BB1820" s="14">
        <v>0</v>
      </c>
      <c r="BC1820" s="13">
        <v>0</v>
      </c>
      <c r="BD1820" s="19">
        <v>0</v>
      </c>
      <c r="BE1820" s="19">
        <v>0</v>
      </c>
      <c r="BF1820" s="19">
        <v>0</v>
      </c>
      <c r="BG1820" s="14">
        <v>0</v>
      </c>
      <c r="BH1820" s="22">
        <v>319</v>
      </c>
      <c r="BI1820" s="23">
        <v>3.6254079999999997</v>
      </c>
      <c r="BJ1820" s="23">
        <v>3.7504859040000014</v>
      </c>
      <c r="BK1820" s="14">
        <v>2.5572500199584014</v>
      </c>
      <c r="BL1820" t="s">
        <v>586</v>
      </c>
    </row>
    <row r="1821" spans="1:64">
      <c r="A1821" t="s">
        <v>2772</v>
      </c>
      <c r="B1821" t="s">
        <v>2768</v>
      </c>
      <c r="C1821" t="s">
        <v>586</v>
      </c>
      <c r="D1821" t="s">
        <v>942</v>
      </c>
      <c r="E1821">
        <v>2018</v>
      </c>
      <c r="F1821" s="23">
        <v>69.900000000000006</v>
      </c>
      <c r="G1821" s="23">
        <v>13.46</v>
      </c>
      <c r="H1821" s="22">
        <v>18727</v>
      </c>
      <c r="I1821" s="34">
        <v>146.67132403096139</v>
      </c>
      <c r="J1821" s="13">
        <v>0</v>
      </c>
      <c r="K1821" s="13">
        <v>0</v>
      </c>
      <c r="L1821" s="19">
        <v>0</v>
      </c>
      <c r="M1821" s="19">
        <v>0</v>
      </c>
      <c r="N1821" s="19">
        <v>0</v>
      </c>
      <c r="O1821" s="17">
        <v>0</v>
      </c>
      <c r="P1821" s="13">
        <v>0</v>
      </c>
      <c r="Q1821" s="13">
        <v>0</v>
      </c>
      <c r="R1821" s="19">
        <v>0</v>
      </c>
      <c r="S1821" s="19">
        <v>0</v>
      </c>
      <c r="T1821" s="19">
        <v>0</v>
      </c>
      <c r="U1821" s="17">
        <v>0</v>
      </c>
      <c r="V1821" s="13">
        <v>0</v>
      </c>
      <c r="W1821" s="13">
        <v>0</v>
      </c>
      <c r="X1821" s="19">
        <v>0</v>
      </c>
      <c r="Y1821" s="19">
        <v>0</v>
      </c>
      <c r="Z1821" s="19">
        <v>0</v>
      </c>
      <c r="AA1821" s="14">
        <v>0</v>
      </c>
      <c r="AB1821" s="13">
        <v>1</v>
      </c>
      <c r="AC1821" s="22" t="s">
        <v>782</v>
      </c>
      <c r="AD1821" s="19">
        <v>0</v>
      </c>
      <c r="AE1821" s="19">
        <v>0</v>
      </c>
      <c r="AF1821" s="19">
        <v>0.50487149999999992</v>
      </c>
      <c r="AG1821" s="14">
        <v>0.34421963757102564</v>
      </c>
      <c r="AH1821" s="22" t="s">
        <v>782</v>
      </c>
      <c r="AI1821" s="23" t="s">
        <v>782</v>
      </c>
      <c r="AJ1821" s="23" t="s">
        <v>782</v>
      </c>
      <c r="AK1821" s="23" t="s">
        <v>782</v>
      </c>
      <c r="AL1821" s="14" t="s">
        <v>782</v>
      </c>
      <c r="AM1821" s="22" t="s">
        <v>782</v>
      </c>
      <c r="AN1821" s="23" t="s">
        <v>782</v>
      </c>
      <c r="AO1821" s="23" t="s">
        <v>782</v>
      </c>
      <c r="AP1821" s="23" t="s">
        <v>782</v>
      </c>
      <c r="AQ1821" s="14" t="s">
        <v>782</v>
      </c>
      <c r="AR1821" s="13">
        <v>340</v>
      </c>
      <c r="AS1821" s="19">
        <v>4125.973</v>
      </c>
      <c r="AT1821" s="19">
        <v>4.1259729999999983</v>
      </c>
      <c r="AU1821" s="19">
        <v>3.6638640240000022</v>
      </c>
      <c r="AV1821" s="14">
        <v>2.4980097835801796</v>
      </c>
      <c r="AW1821" s="13">
        <v>0</v>
      </c>
      <c r="AX1821" s="22" t="s">
        <v>782</v>
      </c>
      <c r="AY1821" s="19">
        <v>0</v>
      </c>
      <c r="AZ1821" s="19">
        <v>0</v>
      </c>
      <c r="BA1821" s="19">
        <v>0</v>
      </c>
      <c r="BB1821" s="14">
        <v>0</v>
      </c>
      <c r="BC1821" s="13">
        <v>0</v>
      </c>
      <c r="BD1821" s="19">
        <v>0</v>
      </c>
      <c r="BE1821" s="19">
        <v>0</v>
      </c>
      <c r="BF1821" s="19">
        <v>0</v>
      </c>
      <c r="BG1821" s="14">
        <v>0</v>
      </c>
      <c r="BH1821" s="22">
        <v>341</v>
      </c>
      <c r="BI1821" s="23">
        <v>4.1259729999999983</v>
      </c>
      <c r="BJ1821" s="23">
        <v>4.1687355240000024</v>
      </c>
      <c r="BK1821" s="14">
        <v>2.8422294211512051</v>
      </c>
      <c r="BL1821" t="s">
        <v>586</v>
      </c>
    </row>
    <row r="1822" spans="1:64">
      <c r="A1822" t="s">
        <v>2773</v>
      </c>
      <c r="B1822" t="s">
        <v>2768</v>
      </c>
      <c r="C1822" t="s">
        <v>586</v>
      </c>
      <c r="D1822" t="s">
        <v>942</v>
      </c>
      <c r="E1822">
        <v>2019</v>
      </c>
      <c r="F1822" s="23">
        <v>69.900000000000006</v>
      </c>
      <c r="G1822" s="23">
        <v>13.62</v>
      </c>
      <c r="H1822" s="22">
        <v>18749</v>
      </c>
      <c r="I1822" s="34">
        <v>150.16979921150531</v>
      </c>
      <c r="J1822" s="22">
        <v>0</v>
      </c>
      <c r="K1822" s="22">
        <v>0</v>
      </c>
      <c r="L1822" s="23">
        <v>0</v>
      </c>
      <c r="M1822" s="23">
        <v>0</v>
      </c>
      <c r="N1822" s="23">
        <v>0</v>
      </c>
      <c r="O1822" s="14">
        <v>0</v>
      </c>
      <c r="P1822" s="22">
        <v>0</v>
      </c>
      <c r="Q1822" s="22">
        <v>0</v>
      </c>
      <c r="R1822" s="23">
        <v>0</v>
      </c>
      <c r="S1822" s="23">
        <v>0</v>
      </c>
      <c r="T1822" s="23">
        <v>0</v>
      </c>
      <c r="U1822" s="14">
        <v>0</v>
      </c>
      <c r="V1822" s="22">
        <v>0</v>
      </c>
      <c r="W1822" s="22">
        <v>0</v>
      </c>
      <c r="X1822" s="23">
        <v>0</v>
      </c>
      <c r="Y1822" s="23">
        <v>0</v>
      </c>
      <c r="Z1822" s="23">
        <v>0</v>
      </c>
      <c r="AA1822" s="14">
        <v>0</v>
      </c>
      <c r="AB1822" s="22">
        <v>1</v>
      </c>
      <c r="AC1822" s="22">
        <v>1</v>
      </c>
      <c r="AD1822" s="23">
        <v>377.34927038626603</v>
      </c>
      <c r="AE1822" s="23">
        <v>0.37734927038626603</v>
      </c>
      <c r="AF1822" s="23">
        <v>0.52753427999999991</v>
      </c>
      <c r="AG1822" s="14">
        <v>0.35129185946170111</v>
      </c>
      <c r="AH1822" s="22">
        <v>0</v>
      </c>
      <c r="AI1822" s="23">
        <v>0</v>
      </c>
      <c r="AJ1822" s="23">
        <v>0</v>
      </c>
      <c r="AK1822" s="23">
        <v>0</v>
      </c>
      <c r="AL1822" s="14">
        <v>0</v>
      </c>
      <c r="AM1822" s="22">
        <v>374</v>
      </c>
      <c r="AN1822" s="23">
        <v>4499.6029999999982</v>
      </c>
      <c r="AO1822" s="23">
        <v>4.4996030000000005</v>
      </c>
      <c r="AP1822" s="23">
        <v>3.9956474640000024</v>
      </c>
      <c r="AQ1822" s="14">
        <v>2.660753017570709</v>
      </c>
      <c r="AR1822" s="22">
        <v>374</v>
      </c>
      <c r="AS1822" s="23">
        <v>4499.6029999999982</v>
      </c>
      <c r="AT1822" s="23">
        <v>4.4996030000000005</v>
      </c>
      <c r="AU1822" s="23">
        <v>3.9956474640000024</v>
      </c>
      <c r="AV1822" s="14">
        <v>2.660753017570709</v>
      </c>
      <c r="AW1822" s="22">
        <v>0</v>
      </c>
      <c r="AX1822" s="22" t="s">
        <v>782</v>
      </c>
      <c r="AY1822" s="23">
        <v>0</v>
      </c>
      <c r="AZ1822" s="23">
        <v>0</v>
      </c>
      <c r="BA1822" s="23">
        <v>0</v>
      </c>
      <c r="BB1822" s="14">
        <v>0</v>
      </c>
      <c r="BC1822" s="22">
        <v>0</v>
      </c>
      <c r="BD1822" s="23">
        <v>0</v>
      </c>
      <c r="BE1822" s="23">
        <v>0</v>
      </c>
      <c r="BF1822" s="23">
        <v>0</v>
      </c>
      <c r="BG1822" s="14">
        <v>0</v>
      </c>
      <c r="BH1822" s="22">
        <v>375</v>
      </c>
      <c r="BI1822" s="23">
        <v>4.8769522703862664</v>
      </c>
      <c r="BJ1822" s="23">
        <v>4.5231817440000022</v>
      </c>
      <c r="BK1822" s="14">
        <v>3.0120448770324102</v>
      </c>
      <c r="BL1822" t="s">
        <v>586</v>
      </c>
    </row>
    <row r="1823" spans="1:64">
      <c r="A1823" t="s">
        <v>2774</v>
      </c>
      <c r="B1823" t="s">
        <v>2768</v>
      </c>
      <c r="C1823" t="s">
        <v>586</v>
      </c>
      <c r="D1823" t="s">
        <v>942</v>
      </c>
      <c r="E1823">
        <v>2020</v>
      </c>
      <c r="F1823" s="23">
        <v>69.900000000000006</v>
      </c>
      <c r="G1823" s="23">
        <v>13.63</v>
      </c>
      <c r="H1823" s="22">
        <v>18728</v>
      </c>
      <c r="I1823" s="34">
        <v>150.97159419717403</v>
      </c>
      <c r="J1823" s="22">
        <v>0</v>
      </c>
      <c r="K1823" s="22">
        <v>0</v>
      </c>
      <c r="L1823" s="23">
        <v>0</v>
      </c>
      <c r="M1823" s="23">
        <v>0</v>
      </c>
      <c r="N1823" s="23">
        <v>0</v>
      </c>
      <c r="O1823" s="14">
        <v>0</v>
      </c>
      <c r="P1823" s="22">
        <v>0</v>
      </c>
      <c r="Q1823" s="22">
        <v>0</v>
      </c>
      <c r="R1823" s="23">
        <v>0</v>
      </c>
      <c r="S1823" s="23">
        <v>0</v>
      </c>
      <c r="T1823" s="23">
        <v>0</v>
      </c>
      <c r="U1823" s="14">
        <v>0</v>
      </c>
      <c r="V1823" s="22">
        <v>0</v>
      </c>
      <c r="W1823" s="22">
        <v>0</v>
      </c>
      <c r="X1823" s="23">
        <v>0</v>
      </c>
      <c r="Y1823" s="23">
        <v>0</v>
      </c>
      <c r="Z1823" s="23">
        <v>0</v>
      </c>
      <c r="AA1823" s="14">
        <v>0</v>
      </c>
      <c r="AB1823" s="22">
        <v>1</v>
      </c>
      <c r="AC1823" s="22">
        <v>1</v>
      </c>
      <c r="AD1823" s="23">
        <v>362.43776824034336</v>
      </c>
      <c r="AE1823" s="23">
        <v>0.36243776824034335</v>
      </c>
      <c r="AF1823" s="23">
        <v>0.50668800000000003</v>
      </c>
      <c r="AG1823" s="14">
        <v>0.33561810265992709</v>
      </c>
      <c r="AH1823" s="22">
        <v>0</v>
      </c>
      <c r="AI1823" s="23">
        <v>0</v>
      </c>
      <c r="AJ1823" s="23">
        <v>0</v>
      </c>
      <c r="AK1823" s="23">
        <v>0</v>
      </c>
      <c r="AL1823" s="14">
        <v>0</v>
      </c>
      <c r="AM1823" s="22">
        <v>426</v>
      </c>
      <c r="AN1823" s="23">
        <v>4931.4829999999956</v>
      </c>
      <c r="AO1823" s="23">
        <v>4.9314830000000036</v>
      </c>
      <c r="AP1823" s="23">
        <v>4.3791569040000002</v>
      </c>
      <c r="AQ1823" s="14">
        <v>2.9006495740388569</v>
      </c>
      <c r="AR1823" s="22">
        <v>426</v>
      </c>
      <c r="AS1823" s="23">
        <v>4931.4829999999956</v>
      </c>
      <c r="AT1823" s="23">
        <v>4.9314830000000036</v>
      </c>
      <c r="AU1823" s="23">
        <v>4.3791569040000002</v>
      </c>
      <c r="AV1823" s="14">
        <v>2.9006495740388569</v>
      </c>
      <c r="AW1823" s="22">
        <v>0</v>
      </c>
      <c r="AX1823" s="22">
        <v>0</v>
      </c>
      <c r="AY1823" s="23">
        <v>0</v>
      </c>
      <c r="AZ1823" s="23">
        <v>0</v>
      </c>
      <c r="BA1823" s="23">
        <v>0</v>
      </c>
      <c r="BB1823" s="14">
        <v>0</v>
      </c>
      <c r="BC1823" s="22">
        <v>0</v>
      </c>
      <c r="BD1823" s="23">
        <v>0</v>
      </c>
      <c r="BE1823" s="23">
        <v>0</v>
      </c>
      <c r="BF1823" s="23">
        <v>0</v>
      </c>
      <c r="BG1823" s="14">
        <v>0</v>
      </c>
      <c r="BH1823" s="22">
        <v>427</v>
      </c>
      <c r="BI1823" s="23">
        <v>5.2939207682403469</v>
      </c>
      <c r="BJ1823" s="23">
        <v>4.8858449040000007</v>
      </c>
      <c r="BK1823" s="14">
        <v>3.2362676766987839</v>
      </c>
      <c r="BL1823" t="s">
        <v>586</v>
      </c>
    </row>
    <row r="1824" spans="1:64">
      <c r="A1824" t="s">
        <v>2775</v>
      </c>
      <c r="B1824" t="s">
        <v>2768</v>
      </c>
      <c r="C1824" t="s">
        <v>586</v>
      </c>
      <c r="D1824" t="s">
        <v>942</v>
      </c>
      <c r="E1824">
        <v>2021</v>
      </c>
      <c r="F1824" s="23">
        <v>69.900000000000006</v>
      </c>
      <c r="G1824" s="23">
        <v>13.81</v>
      </c>
      <c r="H1824" s="22">
        <v>18751</v>
      </c>
      <c r="I1824" s="34">
        <v>140.41999999999999</v>
      </c>
      <c r="J1824" s="22">
        <v>0</v>
      </c>
      <c r="K1824" s="22">
        <v>0</v>
      </c>
      <c r="L1824" s="23">
        <v>0</v>
      </c>
      <c r="M1824" s="23">
        <v>0</v>
      </c>
      <c r="N1824" s="23">
        <v>0</v>
      </c>
      <c r="O1824" s="14">
        <v>0</v>
      </c>
      <c r="P1824" s="22">
        <v>0</v>
      </c>
      <c r="Q1824" s="22">
        <v>0</v>
      </c>
      <c r="R1824" s="23">
        <v>0</v>
      </c>
      <c r="S1824" s="23">
        <v>0</v>
      </c>
      <c r="T1824" s="23">
        <v>0</v>
      </c>
      <c r="U1824" s="14">
        <v>0</v>
      </c>
      <c r="V1824" s="22">
        <v>0</v>
      </c>
      <c r="W1824" s="22">
        <v>0</v>
      </c>
      <c r="X1824" s="23">
        <v>0</v>
      </c>
      <c r="Y1824" s="23">
        <v>0</v>
      </c>
      <c r="Z1824" s="23">
        <v>0</v>
      </c>
      <c r="AA1824" s="14">
        <v>0</v>
      </c>
      <c r="AB1824" s="22">
        <v>1</v>
      </c>
      <c r="AC1824" s="22">
        <v>1</v>
      </c>
      <c r="AD1824" s="23">
        <v>360.10042920000001</v>
      </c>
      <c r="AE1824" s="23">
        <v>0.360100429</v>
      </c>
      <c r="AF1824" s="23">
        <v>0.50342039999999999</v>
      </c>
      <c r="AG1824" s="14">
        <v>0.36</v>
      </c>
      <c r="AH1824" s="22">
        <v>0</v>
      </c>
      <c r="AI1824" s="23">
        <v>0</v>
      </c>
      <c r="AJ1824" s="23">
        <v>0</v>
      </c>
      <c r="AK1824" s="23">
        <v>0</v>
      </c>
      <c r="AL1824" s="14">
        <v>0</v>
      </c>
      <c r="AM1824" s="22">
        <v>492</v>
      </c>
      <c r="AN1824" s="23">
        <v>5615.2730000000001</v>
      </c>
      <c r="AO1824" s="23">
        <v>5.6152730000000002</v>
      </c>
      <c r="AP1824" s="23">
        <v>5.0246749399999997</v>
      </c>
      <c r="AQ1824" s="14">
        <v>3.58</v>
      </c>
      <c r="AR1824" s="22">
        <v>492</v>
      </c>
      <c r="AS1824" s="23">
        <v>5615.2730000000001</v>
      </c>
      <c r="AT1824" s="23">
        <v>5.6152730000000002</v>
      </c>
      <c r="AU1824" s="23">
        <v>5.0246749399999997</v>
      </c>
      <c r="AV1824" s="14">
        <v>3.58</v>
      </c>
      <c r="AW1824" s="22">
        <v>0</v>
      </c>
      <c r="AX1824" s="22">
        <v>0</v>
      </c>
      <c r="AY1824" s="23">
        <v>0</v>
      </c>
      <c r="AZ1824" s="23">
        <v>0</v>
      </c>
      <c r="BA1824" s="23">
        <v>0</v>
      </c>
      <c r="BB1824" s="14">
        <v>0</v>
      </c>
      <c r="BC1824" s="22">
        <v>0</v>
      </c>
      <c r="BD1824" s="23">
        <v>0</v>
      </c>
      <c r="BE1824" s="23">
        <v>0</v>
      </c>
      <c r="BF1824" s="23">
        <v>0</v>
      </c>
      <c r="BG1824" s="14">
        <v>0</v>
      </c>
      <c r="BH1824" s="22">
        <v>493</v>
      </c>
      <c r="BI1824" s="23">
        <v>5.98</v>
      </c>
      <c r="BJ1824" s="23">
        <v>5.53</v>
      </c>
      <c r="BK1824" s="14">
        <v>3.94</v>
      </c>
      <c r="BL1824" t="s">
        <v>586</v>
      </c>
    </row>
    <row r="1825" spans="1:64">
      <c r="A1825" t="s">
        <v>2776</v>
      </c>
      <c r="B1825" t="s">
        <v>2768</v>
      </c>
      <c r="C1825" t="s">
        <v>586</v>
      </c>
      <c r="D1825" s="111" t="s">
        <v>942</v>
      </c>
      <c r="E1825" s="110">
        <v>2022</v>
      </c>
      <c r="F1825" s="23"/>
      <c r="G1825" s="23"/>
      <c r="H1825" s="22">
        <v>19132</v>
      </c>
      <c r="I1825" s="34">
        <v>138.65990028947385</v>
      </c>
      <c r="J1825" s="22">
        <v>0</v>
      </c>
      <c r="K1825" s="22">
        <v>0</v>
      </c>
      <c r="L1825" s="23">
        <v>0</v>
      </c>
      <c r="M1825" s="23">
        <v>0</v>
      </c>
      <c r="N1825" s="23">
        <v>0</v>
      </c>
      <c r="O1825" s="14">
        <v>0</v>
      </c>
      <c r="P1825" s="22">
        <v>0</v>
      </c>
      <c r="Q1825" s="22">
        <v>0</v>
      </c>
      <c r="R1825" s="23">
        <v>0</v>
      </c>
      <c r="S1825" s="23">
        <v>0</v>
      </c>
      <c r="T1825" s="23">
        <v>0</v>
      </c>
      <c r="U1825" s="14">
        <v>0</v>
      </c>
      <c r="V1825" s="22">
        <v>0</v>
      </c>
      <c r="W1825" s="22">
        <v>0</v>
      </c>
      <c r="X1825" s="23">
        <v>0</v>
      </c>
      <c r="Y1825" s="23">
        <v>0</v>
      </c>
      <c r="Z1825" s="23">
        <v>0</v>
      </c>
      <c r="AA1825" s="14">
        <v>0</v>
      </c>
      <c r="AB1825" s="22">
        <v>1</v>
      </c>
      <c r="AC1825" s="22">
        <v>1</v>
      </c>
      <c r="AD1825" s="23">
        <v>325.07038626609398</v>
      </c>
      <c r="AE1825" s="23">
        <v>0.32507038626609402</v>
      </c>
      <c r="AF1825" s="23">
        <v>0.45444839999999997</v>
      </c>
      <c r="AG1825" s="14">
        <v>0.3277432040923649</v>
      </c>
      <c r="AH1825" s="22">
        <v>0</v>
      </c>
      <c r="AI1825" s="23">
        <v>0</v>
      </c>
      <c r="AJ1825" s="23">
        <v>0</v>
      </c>
      <c r="AK1825" s="23">
        <v>0</v>
      </c>
      <c r="AL1825" s="14">
        <v>0</v>
      </c>
      <c r="AM1825" s="22">
        <v>615</v>
      </c>
      <c r="AN1825" s="23">
        <v>6597.4180000000006</v>
      </c>
      <c r="AO1825" s="23">
        <v>6.5974180000000127</v>
      </c>
      <c r="AP1825" s="23">
        <v>6.7581569527998839</v>
      </c>
      <c r="AQ1825" s="14">
        <v>4.8739087066204378</v>
      </c>
      <c r="AR1825" s="22">
        <v>615</v>
      </c>
      <c r="AS1825" s="23">
        <v>6597.4179999999997</v>
      </c>
      <c r="AT1825" s="23">
        <v>6.59741800000001</v>
      </c>
      <c r="AU1825" s="23">
        <v>6.7581569527998804</v>
      </c>
      <c r="AV1825" s="14">
        <v>4.8739087066204352</v>
      </c>
      <c r="AW1825" s="22">
        <v>0</v>
      </c>
      <c r="AX1825" s="22">
        <v>0</v>
      </c>
      <c r="AY1825" s="23">
        <v>0</v>
      </c>
      <c r="AZ1825" s="23">
        <v>0</v>
      </c>
      <c r="BA1825" s="23">
        <v>0</v>
      </c>
      <c r="BB1825" s="14">
        <v>0</v>
      </c>
      <c r="BC1825" s="22">
        <v>0</v>
      </c>
      <c r="BD1825" s="23">
        <v>0</v>
      </c>
      <c r="BE1825" s="23">
        <v>0</v>
      </c>
      <c r="BF1825" s="23">
        <v>0</v>
      </c>
      <c r="BG1825" s="14">
        <v>0</v>
      </c>
      <c r="BH1825" s="22">
        <v>616</v>
      </c>
      <c r="BI1825" s="23">
        <v>6.922488386266104</v>
      </c>
      <c r="BJ1825" s="23">
        <v>7.2126053527998799</v>
      </c>
      <c r="BK1825" s="14">
        <v>5.2016519107128003</v>
      </c>
      <c r="BL1825" t="s">
        <v>586</v>
      </c>
    </row>
    <row r="1826" spans="1:64">
      <c r="A1826" t="s">
        <v>2777</v>
      </c>
      <c r="B1826" t="s">
        <v>2768</v>
      </c>
      <c r="C1826" t="s">
        <v>586</v>
      </c>
      <c r="D1826" t="s">
        <v>942</v>
      </c>
      <c r="E1826">
        <v>2023</v>
      </c>
      <c r="F1826">
        <v>69.900000000000006</v>
      </c>
      <c r="G1826">
        <v>13.88</v>
      </c>
      <c r="H1826">
        <v>19162</v>
      </c>
      <c r="I1826">
        <v>138.65990028947385</v>
      </c>
      <c r="J1826">
        <v>0</v>
      </c>
      <c r="K1826">
        <v>0</v>
      </c>
      <c r="L1826">
        <v>0</v>
      </c>
      <c r="M1826">
        <v>0</v>
      </c>
      <c r="N1826">
        <v>0</v>
      </c>
      <c r="O1826">
        <v>0</v>
      </c>
      <c r="P1826">
        <v>0</v>
      </c>
      <c r="Q1826">
        <v>0</v>
      </c>
      <c r="R1826">
        <v>0</v>
      </c>
      <c r="S1826">
        <v>0</v>
      </c>
      <c r="T1826">
        <v>0</v>
      </c>
      <c r="U1826">
        <v>0</v>
      </c>
      <c r="V1826">
        <v>0</v>
      </c>
      <c r="W1826">
        <v>0</v>
      </c>
      <c r="X1826">
        <v>0</v>
      </c>
      <c r="Y1826">
        <v>0</v>
      </c>
      <c r="Z1826">
        <v>0</v>
      </c>
      <c r="AA1826">
        <v>0</v>
      </c>
      <c r="AB1826">
        <v>1</v>
      </c>
      <c r="AC1826">
        <v>1</v>
      </c>
      <c r="AD1826">
        <v>323.58626609442098</v>
      </c>
      <c r="AE1826">
        <v>0.32358626609442098</v>
      </c>
      <c r="AF1826">
        <v>0.45237359999999999</v>
      </c>
      <c r="AG1826">
        <v>0.32624688107780297</v>
      </c>
      <c r="AL1826">
        <v>0</v>
      </c>
      <c r="AM1826">
        <v>851</v>
      </c>
      <c r="AN1826">
        <v>9258.1119999999992</v>
      </c>
      <c r="AO1826">
        <v>9.2581120000000006</v>
      </c>
      <c r="AP1826">
        <v>8.6839910000000007</v>
      </c>
      <c r="AQ1826">
        <v>6.2627991090941464</v>
      </c>
      <c r="AR1826">
        <v>995</v>
      </c>
      <c r="AS1826">
        <v>9366.2649999999903</v>
      </c>
      <c r="AT1826">
        <v>9.3662650000000198</v>
      </c>
      <c r="AU1826">
        <v>8.7854370153969104</v>
      </c>
      <c r="AV1826">
        <v>6.3359608632747895</v>
      </c>
      <c r="AW1826">
        <v>0</v>
      </c>
      <c r="AX1826">
        <v>0</v>
      </c>
      <c r="AY1826">
        <v>0</v>
      </c>
      <c r="AZ1826">
        <v>0</v>
      </c>
      <c r="BA1826">
        <v>0</v>
      </c>
      <c r="BB1826">
        <v>0</v>
      </c>
      <c r="BC1826">
        <v>0</v>
      </c>
      <c r="BD1826">
        <v>0</v>
      </c>
      <c r="BE1826">
        <v>0</v>
      </c>
      <c r="BF1826">
        <v>0</v>
      </c>
      <c r="BG1826">
        <v>0</v>
      </c>
      <c r="BH1826">
        <v>996</v>
      </c>
      <c r="BI1826">
        <v>9.6898512660944416</v>
      </c>
      <c r="BJ1826">
        <v>9.23781061539691</v>
      </c>
      <c r="BK1826">
        <v>6.6622077443525924</v>
      </c>
      <c r="BL1826" t="s">
        <v>586</v>
      </c>
    </row>
    <row r="1827" spans="1:64">
      <c r="A1827" t="s">
        <v>2778</v>
      </c>
      <c r="B1827" t="s">
        <v>2768</v>
      </c>
      <c r="C1827" t="s">
        <v>586</v>
      </c>
      <c r="D1827" t="s">
        <v>942</v>
      </c>
      <c r="E1827">
        <v>2024</v>
      </c>
      <c r="F1827">
        <v>69.900000000000006</v>
      </c>
      <c r="G1827">
        <v>13.89</v>
      </c>
      <c r="H1827">
        <v>19172</v>
      </c>
      <c r="I1827">
        <v>131.46428569545506</v>
      </c>
      <c r="J1827">
        <v>0</v>
      </c>
      <c r="K1827">
        <v>0</v>
      </c>
      <c r="L1827">
        <v>0</v>
      </c>
      <c r="M1827">
        <v>0</v>
      </c>
      <c r="N1827">
        <v>0</v>
      </c>
      <c r="O1827">
        <v>0</v>
      </c>
      <c r="P1827">
        <v>0</v>
      </c>
      <c r="Q1827">
        <v>0</v>
      </c>
      <c r="R1827">
        <v>0</v>
      </c>
      <c r="S1827">
        <v>0</v>
      </c>
      <c r="T1827">
        <v>0</v>
      </c>
      <c r="U1827">
        <v>0</v>
      </c>
      <c r="V1827">
        <v>0</v>
      </c>
      <c r="W1827">
        <v>0</v>
      </c>
      <c r="X1827">
        <v>0</v>
      </c>
      <c r="Y1827">
        <v>0</v>
      </c>
      <c r="Z1827">
        <v>0</v>
      </c>
      <c r="AA1827">
        <v>0</v>
      </c>
      <c r="AB1827">
        <v>1</v>
      </c>
      <c r="AC1827">
        <v>1</v>
      </c>
      <c r="AD1827">
        <v>78</v>
      </c>
      <c r="AE1827">
        <v>7.8E-2</v>
      </c>
      <c r="AF1827">
        <v>0.5244624</v>
      </c>
      <c r="AG1827">
        <v>0.3989390709617886</v>
      </c>
      <c r="AH1827">
        <v>2</v>
      </c>
      <c r="AI1827">
        <v>2.29</v>
      </c>
      <c r="AJ1827">
        <v>2.2899999999999999E-3</v>
      </c>
      <c r="AK1827">
        <v>2.0654513254312798E-3</v>
      </c>
      <c r="AL1827">
        <v>1.5711121195425063E-3</v>
      </c>
      <c r="AM1827">
        <v>1023</v>
      </c>
      <c r="AN1827">
        <v>11794.001999999989</v>
      </c>
      <c r="AO1827">
        <v>11.794002000000006</v>
      </c>
      <c r="AP1827">
        <v>10.637527101763824</v>
      </c>
      <c r="AQ1827">
        <v>8.0915718253749134</v>
      </c>
      <c r="AR1827">
        <v>1288</v>
      </c>
      <c r="AS1827">
        <v>12028.799999999968</v>
      </c>
      <c r="AT1827">
        <v>12.028800000000013</v>
      </c>
      <c r="AU1827">
        <v>10.849301704518643</v>
      </c>
      <c r="AV1827">
        <v>8.2526609011147745</v>
      </c>
      <c r="AW1827">
        <v>0</v>
      </c>
      <c r="AX1827">
        <v>0</v>
      </c>
      <c r="AY1827">
        <v>0</v>
      </c>
      <c r="AZ1827">
        <v>0</v>
      </c>
      <c r="BA1827">
        <v>0</v>
      </c>
      <c r="BB1827">
        <v>0</v>
      </c>
      <c r="BC1827">
        <v>0</v>
      </c>
      <c r="BD1827">
        <v>0</v>
      </c>
      <c r="BE1827">
        <v>0</v>
      </c>
      <c r="BF1827">
        <v>0</v>
      </c>
      <c r="BG1827">
        <v>0</v>
      </c>
      <c r="BH1827">
        <v>1289</v>
      </c>
      <c r="BI1827">
        <v>12.106800000000012</v>
      </c>
      <c r="BJ1827">
        <v>11.373764104518642</v>
      </c>
      <c r="BK1827">
        <v>8.6515999720765624</v>
      </c>
      <c r="BL1827" t="s">
        <v>586</v>
      </c>
    </row>
    <row r="1828" spans="1:64">
      <c r="A1828" t="s">
        <v>2779</v>
      </c>
      <c r="B1828" t="s">
        <v>2780</v>
      </c>
      <c r="C1828" t="s">
        <v>587</v>
      </c>
      <c r="D1828" t="s">
        <v>942</v>
      </c>
      <c r="E1828">
        <v>2012</v>
      </c>
      <c r="F1828" s="23">
        <v>105.89</v>
      </c>
      <c r="G1828" s="23">
        <v>23.47</v>
      </c>
      <c r="H1828" s="22">
        <v>45455</v>
      </c>
      <c r="I1828" s="34">
        <v>380.37514999999996</v>
      </c>
      <c r="J1828" s="22">
        <v>0</v>
      </c>
      <c r="K1828" s="22" t="s">
        <v>782</v>
      </c>
      <c r="L1828" s="23">
        <v>0</v>
      </c>
      <c r="M1828" s="23">
        <v>0</v>
      </c>
      <c r="N1828" s="23">
        <v>0</v>
      </c>
      <c r="O1828" s="14">
        <v>0</v>
      </c>
      <c r="P1828" s="22">
        <v>0</v>
      </c>
      <c r="Q1828" s="22" t="s">
        <v>782</v>
      </c>
      <c r="R1828" s="23">
        <v>0</v>
      </c>
      <c r="S1828" s="23">
        <v>0</v>
      </c>
      <c r="T1828" s="23">
        <v>0</v>
      </c>
      <c r="U1828" s="14">
        <v>0</v>
      </c>
      <c r="V1828" s="22">
        <v>0</v>
      </c>
      <c r="W1828" s="22" t="s">
        <v>782</v>
      </c>
      <c r="X1828" s="23">
        <v>0</v>
      </c>
      <c r="Y1828" s="23">
        <v>0</v>
      </c>
      <c r="Z1828" s="23">
        <v>0</v>
      </c>
      <c r="AA1828" s="14">
        <v>0</v>
      </c>
      <c r="AB1828" s="22">
        <v>0</v>
      </c>
      <c r="AC1828" s="22" t="s">
        <v>782</v>
      </c>
      <c r="AD1828" s="23">
        <v>0</v>
      </c>
      <c r="AE1828" s="23">
        <v>0</v>
      </c>
      <c r="AF1828" s="23">
        <v>0</v>
      </c>
      <c r="AG1828" s="14">
        <v>0</v>
      </c>
      <c r="AH1828" s="22" t="s">
        <v>782</v>
      </c>
      <c r="AI1828" s="23" t="s">
        <v>782</v>
      </c>
      <c r="AJ1828" s="23" t="s">
        <v>782</v>
      </c>
      <c r="AK1828" s="23" t="s">
        <v>782</v>
      </c>
      <c r="AL1828" s="14" t="s">
        <v>782</v>
      </c>
      <c r="AM1828" s="22" t="s">
        <v>782</v>
      </c>
      <c r="AN1828" s="23" t="s">
        <v>782</v>
      </c>
      <c r="AO1828" s="23" t="s">
        <v>782</v>
      </c>
      <c r="AP1828" s="23" t="s">
        <v>782</v>
      </c>
      <c r="AQ1828" s="14" t="s">
        <v>782</v>
      </c>
      <c r="AR1828" s="22">
        <v>584</v>
      </c>
      <c r="AS1828" s="23">
        <v>7641.6170000000011</v>
      </c>
      <c r="AT1828" s="23">
        <v>7.641617000000001</v>
      </c>
      <c r="AU1828" s="23">
        <v>6.5773419999999998</v>
      </c>
      <c r="AV1828" s="14">
        <v>1.7291723710131959</v>
      </c>
      <c r="AW1828" s="22">
        <v>1</v>
      </c>
      <c r="AX1828" s="22" t="s">
        <v>782</v>
      </c>
      <c r="AY1828" s="23">
        <v>4</v>
      </c>
      <c r="AZ1828" s="23">
        <v>4.0000000000000001E-3</v>
      </c>
      <c r="BA1828" s="23">
        <v>1.7E-5</v>
      </c>
      <c r="BB1828" s="14">
        <v>4.4692719805697094E-6</v>
      </c>
      <c r="BC1828" s="22">
        <v>0</v>
      </c>
      <c r="BD1828" s="23">
        <v>0</v>
      </c>
      <c r="BE1828" s="23">
        <v>0</v>
      </c>
      <c r="BF1828" s="23">
        <v>0</v>
      </c>
      <c r="BG1828" s="14">
        <v>0</v>
      </c>
      <c r="BH1828" s="22">
        <v>585</v>
      </c>
      <c r="BI1828" s="23">
        <v>7.6456170000000006</v>
      </c>
      <c r="BJ1828" s="23">
        <v>6.5773589999999995</v>
      </c>
      <c r="BK1828" s="14">
        <v>1.7291768402851764</v>
      </c>
      <c r="BL1828" t="s">
        <v>587</v>
      </c>
    </row>
    <row r="1829" spans="1:64">
      <c r="A1829" t="s">
        <v>2781</v>
      </c>
      <c r="B1829" t="s">
        <v>2780</v>
      </c>
      <c r="C1829" t="s">
        <v>587</v>
      </c>
      <c r="D1829" t="s">
        <v>942</v>
      </c>
      <c r="E1829">
        <v>2015</v>
      </c>
      <c r="F1829" s="23">
        <v>105.89</v>
      </c>
      <c r="G1829" s="23">
        <v>23.6</v>
      </c>
      <c r="H1829" s="22">
        <v>46902</v>
      </c>
      <c r="I1829" s="34">
        <v>378.01900749162405</v>
      </c>
      <c r="J1829" s="13">
        <v>1</v>
      </c>
      <c r="K1829" s="13">
        <v>1</v>
      </c>
      <c r="L1829" s="19">
        <v>75</v>
      </c>
      <c r="M1829" s="35">
        <v>7.4999999999999997E-2</v>
      </c>
      <c r="N1829" s="19">
        <v>0.44860162363872497</v>
      </c>
      <c r="O1829" s="17">
        <v>0.11867171087915859</v>
      </c>
      <c r="P1829" s="36">
        <v>0</v>
      </c>
      <c r="Q1829" s="37">
        <v>0</v>
      </c>
      <c r="R1829" s="38">
        <v>0</v>
      </c>
      <c r="S1829" s="27">
        <v>0</v>
      </c>
      <c r="T1829" s="23">
        <v>0</v>
      </c>
      <c r="U1829" s="17">
        <v>0</v>
      </c>
      <c r="V1829" s="22">
        <v>0</v>
      </c>
      <c r="W1829" s="22">
        <v>0</v>
      </c>
      <c r="X1829" s="23">
        <v>0</v>
      </c>
      <c r="Y1829" s="27">
        <v>0</v>
      </c>
      <c r="Z1829" s="27">
        <v>0</v>
      </c>
      <c r="AA1829" s="14">
        <v>0</v>
      </c>
      <c r="AB1829" s="39">
        <v>1</v>
      </c>
      <c r="AC1829" s="22" t="s">
        <v>782</v>
      </c>
      <c r="AD1829" s="23">
        <v>0</v>
      </c>
      <c r="AE1829" s="23">
        <v>0</v>
      </c>
      <c r="AF1829" s="23">
        <v>8.5433039999999996E-4</v>
      </c>
      <c r="AG1829" s="14">
        <v>2.2600196896684611E-4</v>
      </c>
      <c r="AH1829" s="22" t="s">
        <v>782</v>
      </c>
      <c r="AI1829" s="23" t="s">
        <v>782</v>
      </c>
      <c r="AJ1829" s="23" t="s">
        <v>782</v>
      </c>
      <c r="AK1829" s="23" t="s">
        <v>782</v>
      </c>
      <c r="AL1829" s="14" t="s">
        <v>782</v>
      </c>
      <c r="AM1829" s="22" t="s">
        <v>782</v>
      </c>
      <c r="AN1829" s="23" t="s">
        <v>782</v>
      </c>
      <c r="AO1829" s="23" t="s">
        <v>782</v>
      </c>
      <c r="AP1829" s="23" t="s">
        <v>782</v>
      </c>
      <c r="AQ1829" s="14" t="s">
        <v>782</v>
      </c>
      <c r="AR1829" s="40">
        <v>770</v>
      </c>
      <c r="AS1829" s="41">
        <v>9492.5140000000065</v>
      </c>
      <c r="AT1829" s="23">
        <v>9.492514000000007</v>
      </c>
      <c r="AU1829" s="23">
        <v>8.4308975518457618</v>
      </c>
      <c r="AV1829" s="14">
        <v>2.2302840293110311</v>
      </c>
      <c r="AW1829" s="22">
        <v>1</v>
      </c>
      <c r="AX1829" s="22" t="s">
        <v>782</v>
      </c>
      <c r="AY1829" s="23">
        <v>4</v>
      </c>
      <c r="AZ1829" s="23">
        <v>4.0000000000000001E-3</v>
      </c>
      <c r="BA1829" s="23">
        <v>1.0422976615922492E-2</v>
      </c>
      <c r="BB1829" s="14">
        <v>2.7572625739337828E-3</v>
      </c>
      <c r="BC1829" s="42">
        <v>0</v>
      </c>
      <c r="BD1829" s="46">
        <v>0</v>
      </c>
      <c r="BE1829" s="44">
        <v>0</v>
      </c>
      <c r="BF1829" s="23">
        <v>0</v>
      </c>
      <c r="BG1829" s="14">
        <v>0</v>
      </c>
      <c r="BH1829" s="22">
        <v>773</v>
      </c>
      <c r="BI1829" s="23">
        <v>9.5715140000000059</v>
      </c>
      <c r="BJ1829" s="23">
        <v>8.8907764825004083</v>
      </c>
      <c r="BK1829" s="14">
        <v>2.3519390047330901</v>
      </c>
      <c r="BL1829" t="s">
        <v>587</v>
      </c>
    </row>
    <row r="1830" spans="1:64">
      <c r="A1830" t="s">
        <v>2782</v>
      </c>
      <c r="B1830" t="s">
        <v>2780</v>
      </c>
      <c r="C1830" t="s">
        <v>587</v>
      </c>
      <c r="D1830" t="s">
        <v>942</v>
      </c>
      <c r="E1830">
        <v>2016</v>
      </c>
      <c r="F1830" s="23">
        <v>105.89</v>
      </c>
      <c r="G1830" s="23">
        <v>23.65</v>
      </c>
      <c r="H1830" s="22">
        <v>47237</v>
      </c>
      <c r="I1830" s="34">
        <v>398.78018636573387</v>
      </c>
      <c r="J1830" s="13">
        <v>2</v>
      </c>
      <c r="K1830" s="13">
        <v>2</v>
      </c>
      <c r="L1830" s="19">
        <v>150</v>
      </c>
      <c r="M1830" s="35">
        <v>0.15</v>
      </c>
      <c r="N1830" s="19">
        <v>0.89715</v>
      </c>
      <c r="O1830" s="17">
        <v>0.22497356455347944</v>
      </c>
      <c r="P1830" s="13">
        <v>0</v>
      </c>
      <c r="Q1830" s="13">
        <v>0</v>
      </c>
      <c r="R1830" s="19">
        <v>0</v>
      </c>
      <c r="S1830" s="27">
        <v>0</v>
      </c>
      <c r="T1830" s="19">
        <v>0</v>
      </c>
      <c r="U1830" s="17">
        <v>0</v>
      </c>
      <c r="V1830" s="13">
        <v>0</v>
      </c>
      <c r="W1830" s="13">
        <v>0</v>
      </c>
      <c r="X1830" s="19">
        <v>0</v>
      </c>
      <c r="Y1830" s="27">
        <v>0</v>
      </c>
      <c r="Z1830" s="19">
        <v>0</v>
      </c>
      <c r="AA1830" s="14">
        <v>0</v>
      </c>
      <c r="AB1830" s="13">
        <v>1</v>
      </c>
      <c r="AC1830" s="22" t="s">
        <v>782</v>
      </c>
      <c r="AD1830" s="19">
        <v>0</v>
      </c>
      <c r="AE1830" s="23">
        <v>0</v>
      </c>
      <c r="AF1830" s="19">
        <v>0.86974817999999987</v>
      </c>
      <c r="AG1830" s="14">
        <v>0.21810215495569443</v>
      </c>
      <c r="AH1830" s="22" t="s">
        <v>782</v>
      </c>
      <c r="AI1830" s="23" t="s">
        <v>782</v>
      </c>
      <c r="AJ1830" s="23" t="s">
        <v>782</v>
      </c>
      <c r="AK1830" s="23" t="s">
        <v>782</v>
      </c>
      <c r="AL1830" s="14" t="s">
        <v>782</v>
      </c>
      <c r="AM1830" s="22" t="s">
        <v>782</v>
      </c>
      <c r="AN1830" s="23" t="s">
        <v>782</v>
      </c>
      <c r="AO1830" s="23" t="s">
        <v>782</v>
      </c>
      <c r="AP1830" s="23" t="s">
        <v>782</v>
      </c>
      <c r="AQ1830" s="14" t="s">
        <v>782</v>
      </c>
      <c r="AR1830" s="13">
        <v>806</v>
      </c>
      <c r="AS1830" s="19">
        <v>9835.1739999999918</v>
      </c>
      <c r="AT1830" s="23">
        <v>9.8351739999999914</v>
      </c>
      <c r="AU1830" s="19">
        <v>8.7336345120000143</v>
      </c>
      <c r="AV1830" s="14">
        <v>2.1900873740979003</v>
      </c>
      <c r="AW1830" s="13">
        <v>1</v>
      </c>
      <c r="AX1830" s="22" t="s">
        <v>782</v>
      </c>
      <c r="AY1830" s="19">
        <v>4</v>
      </c>
      <c r="AZ1830" s="23">
        <v>4.0000000000000001E-3</v>
      </c>
      <c r="BA1830" s="19">
        <v>7.293E-3</v>
      </c>
      <c r="BB1830" s="14">
        <v>1.8288270704882414E-3</v>
      </c>
      <c r="BC1830" s="13">
        <v>0</v>
      </c>
      <c r="BD1830" s="19">
        <v>0</v>
      </c>
      <c r="BE1830" s="44">
        <v>0</v>
      </c>
      <c r="BF1830" s="19">
        <v>0</v>
      </c>
      <c r="BG1830" s="14">
        <v>0</v>
      </c>
      <c r="BH1830" s="22">
        <v>810</v>
      </c>
      <c r="BI1830" s="23">
        <v>9.9891739999999913</v>
      </c>
      <c r="BJ1830" s="23">
        <v>10.507825692000015</v>
      </c>
      <c r="BK1830" s="14">
        <v>2.6349919206775625</v>
      </c>
      <c r="BL1830" t="s">
        <v>587</v>
      </c>
    </row>
    <row r="1831" spans="1:64">
      <c r="A1831" t="s">
        <v>2783</v>
      </c>
      <c r="B1831" t="s">
        <v>2780</v>
      </c>
      <c r="C1831" t="s">
        <v>587</v>
      </c>
      <c r="D1831" t="s">
        <v>942</v>
      </c>
      <c r="E1831">
        <v>2017</v>
      </c>
      <c r="F1831" s="23">
        <v>105.89</v>
      </c>
      <c r="G1831" s="23">
        <v>23.81</v>
      </c>
      <c r="H1831" s="22">
        <v>47293</v>
      </c>
      <c r="I1831" s="34">
        <v>371.48700986716608</v>
      </c>
      <c r="J1831" s="13">
        <v>2</v>
      </c>
      <c r="K1831" s="13">
        <v>2</v>
      </c>
      <c r="L1831" s="19">
        <v>150</v>
      </c>
      <c r="M1831" s="19">
        <v>0.15</v>
      </c>
      <c r="N1831" s="19">
        <v>0.89715</v>
      </c>
      <c r="O1831" s="17">
        <v>0.24150238801642002</v>
      </c>
      <c r="P1831" s="13">
        <v>0</v>
      </c>
      <c r="Q1831" s="13">
        <v>0</v>
      </c>
      <c r="R1831" s="19">
        <v>0</v>
      </c>
      <c r="S1831" s="19">
        <v>0</v>
      </c>
      <c r="T1831" s="19">
        <v>0</v>
      </c>
      <c r="U1831" s="17">
        <v>0</v>
      </c>
      <c r="V1831" s="13">
        <v>0</v>
      </c>
      <c r="W1831" s="13">
        <v>0</v>
      </c>
      <c r="X1831" s="19">
        <v>0</v>
      </c>
      <c r="Y1831" s="19">
        <v>0</v>
      </c>
      <c r="Z1831" s="19">
        <v>0</v>
      </c>
      <c r="AA1831" s="14">
        <v>0</v>
      </c>
      <c r="AB1831" s="13">
        <v>1</v>
      </c>
      <c r="AC1831" s="22" t="s">
        <v>782</v>
      </c>
      <c r="AD1831" s="19">
        <v>0</v>
      </c>
      <c r="AE1831" s="19">
        <v>0</v>
      </c>
      <c r="AF1831" s="19">
        <v>0.86536296000000001</v>
      </c>
      <c r="AG1831" s="14">
        <v>0.23294568504816116</v>
      </c>
      <c r="AH1831" s="22" t="s">
        <v>782</v>
      </c>
      <c r="AI1831" s="23" t="s">
        <v>782</v>
      </c>
      <c r="AJ1831" s="23" t="s">
        <v>782</v>
      </c>
      <c r="AK1831" s="23" t="s">
        <v>782</v>
      </c>
      <c r="AL1831" s="14" t="s">
        <v>782</v>
      </c>
      <c r="AM1831" s="22" t="s">
        <v>782</v>
      </c>
      <c r="AN1831" s="23" t="s">
        <v>782</v>
      </c>
      <c r="AO1831" s="23" t="s">
        <v>782</v>
      </c>
      <c r="AP1831" s="23" t="s">
        <v>782</v>
      </c>
      <c r="AQ1831" s="14" t="s">
        <v>782</v>
      </c>
      <c r="AR1831" s="13">
        <v>851</v>
      </c>
      <c r="AS1831" s="19">
        <v>10357.138999999996</v>
      </c>
      <c r="AT1831" s="19">
        <v>10.35713900000002</v>
      </c>
      <c r="AU1831" s="19">
        <v>9.1971394320000162</v>
      </c>
      <c r="AV1831" s="14">
        <v>2.4757634016028365</v>
      </c>
      <c r="AW1831" s="13">
        <v>1</v>
      </c>
      <c r="AX1831" s="22" t="s">
        <v>782</v>
      </c>
      <c r="AY1831" s="19">
        <v>0</v>
      </c>
      <c r="AZ1831" s="19">
        <v>0</v>
      </c>
      <c r="BA1831" s="19">
        <v>0</v>
      </c>
      <c r="BB1831" s="14">
        <v>0</v>
      </c>
      <c r="BC1831" s="13">
        <v>0</v>
      </c>
      <c r="BD1831" s="19">
        <v>0</v>
      </c>
      <c r="BE1831" s="19">
        <v>0</v>
      </c>
      <c r="BF1831" s="19">
        <v>0</v>
      </c>
      <c r="BG1831" s="14">
        <v>0</v>
      </c>
      <c r="BH1831" s="22">
        <v>855</v>
      </c>
      <c r="BI1831" s="23">
        <v>10.50713900000002</v>
      </c>
      <c r="BJ1831" s="23">
        <v>10.959652392000017</v>
      </c>
      <c r="BK1831" s="14">
        <v>2.9502114746674177</v>
      </c>
      <c r="BL1831" t="s">
        <v>587</v>
      </c>
    </row>
    <row r="1832" spans="1:64">
      <c r="A1832" t="s">
        <v>2784</v>
      </c>
      <c r="B1832" t="s">
        <v>2780</v>
      </c>
      <c r="C1832" t="s">
        <v>587</v>
      </c>
      <c r="D1832" t="s">
        <v>942</v>
      </c>
      <c r="E1832">
        <v>2018</v>
      </c>
      <c r="F1832" s="23">
        <v>105.89</v>
      </c>
      <c r="G1832" s="23">
        <v>23.52</v>
      </c>
      <c r="H1832" s="22">
        <v>47339</v>
      </c>
      <c r="I1832" s="34">
        <v>371.51341263972239</v>
      </c>
      <c r="J1832" s="13">
        <v>2</v>
      </c>
      <c r="K1832" s="13">
        <v>2</v>
      </c>
      <c r="L1832" s="19">
        <v>150</v>
      </c>
      <c r="M1832" s="19">
        <v>0.15</v>
      </c>
      <c r="N1832" s="19">
        <v>0.89715</v>
      </c>
      <c r="O1832" s="17">
        <v>0.24148522488743018</v>
      </c>
      <c r="P1832" s="13">
        <v>0</v>
      </c>
      <c r="Q1832" s="13">
        <v>0</v>
      </c>
      <c r="R1832" s="19">
        <v>0</v>
      </c>
      <c r="S1832" s="19">
        <v>0</v>
      </c>
      <c r="T1832" s="19">
        <v>0</v>
      </c>
      <c r="U1832" s="17">
        <v>0</v>
      </c>
      <c r="V1832" s="13">
        <v>0</v>
      </c>
      <c r="W1832" s="13">
        <v>0</v>
      </c>
      <c r="X1832" s="19">
        <v>0</v>
      </c>
      <c r="Y1832" s="19">
        <v>0</v>
      </c>
      <c r="Z1832" s="19">
        <v>0</v>
      </c>
      <c r="AA1832" s="14">
        <v>0</v>
      </c>
      <c r="AB1832" s="13">
        <v>1</v>
      </c>
      <c r="AC1832" s="22" t="s">
        <v>782</v>
      </c>
      <c r="AD1832" s="19">
        <v>0</v>
      </c>
      <c r="AE1832" s="19">
        <v>0</v>
      </c>
      <c r="AF1832" s="19">
        <v>0.83404154399999986</v>
      </c>
      <c r="AG1832" s="14">
        <v>0.2244983668486869</v>
      </c>
      <c r="AH1832" s="22" t="s">
        <v>782</v>
      </c>
      <c r="AI1832" s="23" t="s">
        <v>782</v>
      </c>
      <c r="AJ1832" s="23" t="s">
        <v>782</v>
      </c>
      <c r="AK1832" s="23" t="s">
        <v>782</v>
      </c>
      <c r="AL1832" s="14" t="s">
        <v>782</v>
      </c>
      <c r="AM1832" s="22" t="s">
        <v>782</v>
      </c>
      <c r="AN1832" s="23" t="s">
        <v>782</v>
      </c>
      <c r="AO1832" s="23" t="s">
        <v>782</v>
      </c>
      <c r="AP1832" s="23" t="s">
        <v>782</v>
      </c>
      <c r="AQ1832" s="14" t="s">
        <v>782</v>
      </c>
      <c r="AR1832" s="13">
        <v>915</v>
      </c>
      <c r="AS1832" s="19">
        <v>11687.403999999995</v>
      </c>
      <c r="AT1832" s="19">
        <v>11.687404000000022</v>
      </c>
      <c r="AU1832" s="19">
        <v>10.378414752000012</v>
      </c>
      <c r="AV1832" s="14">
        <v>2.7935504880585693</v>
      </c>
      <c r="AW1832" s="13">
        <v>1</v>
      </c>
      <c r="AX1832" s="22" t="s">
        <v>782</v>
      </c>
      <c r="AY1832" s="19">
        <v>4</v>
      </c>
      <c r="AZ1832" s="19">
        <v>4.0000000000000001E-3</v>
      </c>
      <c r="BA1832" s="19">
        <v>7.293E-3</v>
      </c>
      <c r="BB1832" s="14">
        <v>1.9630516024121141E-3</v>
      </c>
      <c r="BC1832" s="13">
        <v>0</v>
      </c>
      <c r="BD1832" s="19">
        <v>0</v>
      </c>
      <c r="BE1832" s="19">
        <v>0</v>
      </c>
      <c r="BF1832" s="19">
        <v>0</v>
      </c>
      <c r="BG1832" s="14">
        <v>0</v>
      </c>
      <c r="BH1832" s="22">
        <v>919</v>
      </c>
      <c r="BI1832" s="23">
        <v>11.841404000000022</v>
      </c>
      <c r="BJ1832" s="23">
        <v>12.116899296000012</v>
      </c>
      <c r="BK1832" s="14">
        <v>3.2614971313970988</v>
      </c>
      <c r="BL1832" t="s">
        <v>587</v>
      </c>
    </row>
    <row r="1833" spans="1:64">
      <c r="A1833" t="s">
        <v>2785</v>
      </c>
      <c r="B1833" t="s">
        <v>2780</v>
      </c>
      <c r="C1833" t="s">
        <v>587</v>
      </c>
      <c r="D1833" t="s">
        <v>942</v>
      </c>
      <c r="E1833">
        <v>2019</v>
      </c>
      <c r="F1833" s="23">
        <v>105.89</v>
      </c>
      <c r="G1833" s="23">
        <v>23.48</v>
      </c>
      <c r="H1833" s="22">
        <v>47290</v>
      </c>
      <c r="I1833" s="34">
        <v>379.60635044980245</v>
      </c>
      <c r="J1833" s="22">
        <v>2</v>
      </c>
      <c r="K1833" s="22">
        <v>2</v>
      </c>
      <c r="L1833" s="23">
        <v>150</v>
      </c>
      <c r="M1833" s="23">
        <v>0.15</v>
      </c>
      <c r="N1833" s="23">
        <v>0.89715</v>
      </c>
      <c r="O1833" s="14">
        <v>0.23633693138614534</v>
      </c>
      <c r="P1833" s="22">
        <v>0</v>
      </c>
      <c r="Q1833" s="22">
        <v>0</v>
      </c>
      <c r="R1833" s="23">
        <v>0</v>
      </c>
      <c r="S1833" s="23">
        <v>0</v>
      </c>
      <c r="T1833" s="23">
        <v>0</v>
      </c>
      <c r="U1833" s="14">
        <v>0</v>
      </c>
      <c r="V1833" s="22">
        <v>0</v>
      </c>
      <c r="W1833" s="22">
        <v>0</v>
      </c>
      <c r="X1833" s="23">
        <v>0</v>
      </c>
      <c r="Y1833" s="23">
        <v>0</v>
      </c>
      <c r="Z1833" s="23">
        <v>0</v>
      </c>
      <c r="AA1833" s="14">
        <v>0</v>
      </c>
      <c r="AB1833" s="22">
        <v>1</v>
      </c>
      <c r="AC1833" s="22">
        <v>1</v>
      </c>
      <c r="AD1833" s="23">
        <v>598.03790987124455</v>
      </c>
      <c r="AE1833" s="23">
        <v>0.5980379098712445</v>
      </c>
      <c r="AF1833" s="23">
        <v>0.83605699799999988</v>
      </c>
      <c r="AG1833" s="14">
        <v>0.22024315373263403</v>
      </c>
      <c r="AH1833" s="22">
        <v>0</v>
      </c>
      <c r="AI1833" s="23">
        <v>0</v>
      </c>
      <c r="AJ1833" s="23">
        <v>0</v>
      </c>
      <c r="AK1833" s="23">
        <v>0</v>
      </c>
      <c r="AL1833" s="14">
        <v>0</v>
      </c>
      <c r="AM1833" s="22">
        <v>989</v>
      </c>
      <c r="AN1833" s="23">
        <v>13153.988999999992</v>
      </c>
      <c r="AO1833" s="23">
        <v>13.153989000000015</v>
      </c>
      <c r="AP1833" s="23">
        <v>11.680742232000005</v>
      </c>
      <c r="AQ1833" s="14">
        <v>3.07706712971458</v>
      </c>
      <c r="AR1833" s="22">
        <v>989</v>
      </c>
      <c r="AS1833" s="23">
        <v>13153.988999999992</v>
      </c>
      <c r="AT1833" s="23">
        <v>13.153989000000015</v>
      </c>
      <c r="AU1833" s="23">
        <v>11.680742232000005</v>
      </c>
      <c r="AV1833" s="14">
        <v>3.07706712971458</v>
      </c>
      <c r="AW1833" s="22">
        <v>1</v>
      </c>
      <c r="AX1833" s="22" t="s">
        <v>782</v>
      </c>
      <c r="AY1833" s="23">
        <v>4</v>
      </c>
      <c r="AZ1833" s="23">
        <v>4.0000000000000001E-3</v>
      </c>
      <c r="BA1833" s="23">
        <v>7.293E-3</v>
      </c>
      <c r="BB1833" s="14">
        <v>1.9212007363307783E-3</v>
      </c>
      <c r="BC1833" s="22">
        <v>0</v>
      </c>
      <c r="BD1833" s="23">
        <v>0</v>
      </c>
      <c r="BE1833" s="23">
        <v>0</v>
      </c>
      <c r="BF1833" s="23">
        <v>0</v>
      </c>
      <c r="BG1833" s="14">
        <v>0</v>
      </c>
      <c r="BH1833" s="22">
        <v>993</v>
      </c>
      <c r="BI1833" s="23">
        <v>13.90602690987126</v>
      </c>
      <c r="BJ1833" s="23">
        <v>13.421242230000006</v>
      </c>
      <c r="BK1833" s="14">
        <v>3.5355684155696903</v>
      </c>
      <c r="BL1833" t="s">
        <v>587</v>
      </c>
    </row>
    <row r="1834" spans="1:64">
      <c r="A1834" t="s">
        <v>2786</v>
      </c>
      <c r="B1834" t="s">
        <v>2780</v>
      </c>
      <c r="C1834" t="s">
        <v>587</v>
      </c>
      <c r="D1834" t="s">
        <v>942</v>
      </c>
      <c r="E1834">
        <v>2020</v>
      </c>
      <c r="F1834" s="23">
        <v>105.89</v>
      </c>
      <c r="G1834" s="23">
        <v>23.57</v>
      </c>
      <c r="H1834" s="22">
        <v>47544</v>
      </c>
      <c r="I1834" s="34">
        <v>380.79079895377674</v>
      </c>
      <c r="J1834" s="22">
        <v>2</v>
      </c>
      <c r="K1834" s="22">
        <v>2</v>
      </c>
      <c r="L1834" s="23">
        <v>150</v>
      </c>
      <c r="M1834" s="23">
        <v>0.15</v>
      </c>
      <c r="N1834" s="23">
        <v>0.89715</v>
      </c>
      <c r="O1834" s="14">
        <v>0.2356018061531216</v>
      </c>
      <c r="P1834" s="22">
        <v>0</v>
      </c>
      <c r="Q1834" s="22">
        <v>0</v>
      </c>
      <c r="R1834" s="23">
        <v>0</v>
      </c>
      <c r="S1834" s="23">
        <v>0</v>
      </c>
      <c r="T1834" s="23">
        <v>0</v>
      </c>
      <c r="U1834" s="14">
        <v>0</v>
      </c>
      <c r="V1834" s="22">
        <v>0</v>
      </c>
      <c r="W1834" s="22">
        <v>0</v>
      </c>
      <c r="X1834" s="23">
        <v>0</v>
      </c>
      <c r="Y1834" s="23">
        <v>0</v>
      </c>
      <c r="Z1834" s="23">
        <v>0</v>
      </c>
      <c r="AA1834" s="14">
        <v>0</v>
      </c>
      <c r="AB1834" s="22">
        <v>1</v>
      </c>
      <c r="AC1834" s="22">
        <v>1</v>
      </c>
      <c r="AD1834" s="23">
        <v>546.70886266094419</v>
      </c>
      <c r="AE1834" s="23">
        <v>0.54670886266094421</v>
      </c>
      <c r="AF1834" s="23">
        <v>0.76429899000000001</v>
      </c>
      <c r="AG1834" s="14">
        <v>0.20071361810734728</v>
      </c>
      <c r="AH1834" s="22">
        <v>0</v>
      </c>
      <c r="AI1834" s="23">
        <v>0</v>
      </c>
      <c r="AJ1834" s="23">
        <v>0</v>
      </c>
      <c r="AK1834" s="23">
        <v>0</v>
      </c>
      <c r="AL1834" s="14">
        <v>0</v>
      </c>
      <c r="AM1834" s="22">
        <v>1134</v>
      </c>
      <c r="AN1834" s="23">
        <v>14361.389000000006</v>
      </c>
      <c r="AO1834" s="23">
        <v>14.361389000000019</v>
      </c>
      <c r="AP1834" s="23">
        <v>12.752913431999994</v>
      </c>
      <c r="AQ1834" s="14">
        <v>3.3490602890192309</v>
      </c>
      <c r="AR1834" s="22">
        <v>1134</v>
      </c>
      <c r="AS1834" s="23">
        <v>14361.389000000006</v>
      </c>
      <c r="AT1834" s="23">
        <v>14.361389000000019</v>
      </c>
      <c r="AU1834" s="23">
        <v>12.752913431999994</v>
      </c>
      <c r="AV1834" s="14">
        <v>3.3490602890192309</v>
      </c>
      <c r="AW1834" s="22">
        <v>1</v>
      </c>
      <c r="AX1834" s="22">
        <v>1</v>
      </c>
      <c r="AY1834" s="23">
        <v>4</v>
      </c>
      <c r="AZ1834" s="23">
        <v>4.0000000000000001E-3</v>
      </c>
      <c r="BA1834" s="23">
        <v>7.293E-3</v>
      </c>
      <c r="BB1834" s="14">
        <v>1.9152248478790789E-3</v>
      </c>
      <c r="BC1834" s="22">
        <v>0</v>
      </c>
      <c r="BD1834" s="23">
        <v>0</v>
      </c>
      <c r="BE1834" s="23">
        <v>0</v>
      </c>
      <c r="BF1834" s="23">
        <v>0</v>
      </c>
      <c r="BG1834" s="14">
        <v>0</v>
      </c>
      <c r="BH1834" s="22">
        <v>1138</v>
      </c>
      <c r="BI1834" s="23">
        <v>15.062097862660963</v>
      </c>
      <c r="BJ1834" s="23">
        <v>14.421655421999995</v>
      </c>
      <c r="BK1834" s="14">
        <v>3.7872909381275788</v>
      </c>
      <c r="BL1834" t="s">
        <v>587</v>
      </c>
    </row>
    <row r="1835" spans="1:64">
      <c r="A1835" t="s">
        <v>2787</v>
      </c>
      <c r="B1835" t="s">
        <v>2780</v>
      </c>
      <c r="C1835" t="s">
        <v>587</v>
      </c>
      <c r="D1835" t="s">
        <v>942</v>
      </c>
      <c r="E1835">
        <v>2021</v>
      </c>
      <c r="F1835" s="23">
        <v>105.89</v>
      </c>
      <c r="G1835" s="23">
        <v>23.57</v>
      </c>
      <c r="H1835" s="22">
        <v>47400</v>
      </c>
      <c r="I1835" s="34">
        <v>356.47</v>
      </c>
      <c r="J1835" s="22">
        <v>2</v>
      </c>
      <c r="K1835" s="22">
        <v>2</v>
      </c>
      <c r="L1835" s="23">
        <v>150</v>
      </c>
      <c r="M1835" s="23">
        <v>0.15</v>
      </c>
      <c r="N1835" s="23">
        <v>0.89715</v>
      </c>
      <c r="O1835" s="14">
        <v>0.25</v>
      </c>
      <c r="P1835" s="22">
        <v>0</v>
      </c>
      <c r="Q1835" s="22">
        <v>0</v>
      </c>
      <c r="R1835" s="23">
        <v>0</v>
      </c>
      <c r="S1835" s="23">
        <v>0</v>
      </c>
      <c r="T1835" s="23">
        <v>0</v>
      </c>
      <c r="U1835" s="14">
        <v>0</v>
      </c>
      <c r="V1835" s="22">
        <v>0</v>
      </c>
      <c r="W1835" s="22">
        <v>0</v>
      </c>
      <c r="X1835" s="23">
        <v>0</v>
      </c>
      <c r="Y1835" s="23">
        <v>0</v>
      </c>
      <c r="Z1835" s="23">
        <v>0</v>
      </c>
      <c r="AA1835" s="14">
        <v>0</v>
      </c>
      <c r="AB1835" s="22">
        <v>1</v>
      </c>
      <c r="AC1835" s="22">
        <v>1</v>
      </c>
      <c r="AD1835" s="23">
        <v>524.6286695</v>
      </c>
      <c r="AE1835" s="23">
        <v>0.52462867000000002</v>
      </c>
      <c r="AF1835" s="23">
        <v>0.73343088000000001</v>
      </c>
      <c r="AG1835" s="14">
        <v>0.21</v>
      </c>
      <c r="AH1835" s="22">
        <v>0</v>
      </c>
      <c r="AI1835" s="23">
        <v>0</v>
      </c>
      <c r="AJ1835" s="23">
        <v>0</v>
      </c>
      <c r="AK1835" s="23">
        <v>0</v>
      </c>
      <c r="AL1835" s="14">
        <v>0</v>
      </c>
      <c r="AM1835" s="22">
        <v>1328</v>
      </c>
      <c r="AN1835" s="23">
        <v>16432.582999999999</v>
      </c>
      <c r="AO1835" s="23">
        <v>16.432583000000001</v>
      </c>
      <c r="AP1835" s="23">
        <v>14.70425178</v>
      </c>
      <c r="AQ1835" s="14">
        <v>4.12</v>
      </c>
      <c r="AR1835" s="22">
        <v>1328</v>
      </c>
      <c r="AS1835" s="23">
        <v>16432.582999999999</v>
      </c>
      <c r="AT1835" s="23">
        <v>16.432583000000001</v>
      </c>
      <c r="AU1835" s="23">
        <v>14.70425178</v>
      </c>
      <c r="AV1835" s="14">
        <v>4.12</v>
      </c>
      <c r="AW1835" s="22">
        <v>1</v>
      </c>
      <c r="AX1835" s="22">
        <v>1</v>
      </c>
      <c r="AY1835" s="23">
        <v>4</v>
      </c>
      <c r="AZ1835" s="23">
        <v>4.0000000000000001E-3</v>
      </c>
      <c r="BA1835" s="23">
        <v>7.293E-3</v>
      </c>
      <c r="BB1835" s="14">
        <v>0</v>
      </c>
      <c r="BC1835" s="22">
        <v>0</v>
      </c>
      <c r="BD1835" s="23">
        <v>0</v>
      </c>
      <c r="BE1835" s="23">
        <v>0</v>
      </c>
      <c r="BF1835" s="23">
        <v>0</v>
      </c>
      <c r="BG1835" s="14">
        <v>0</v>
      </c>
      <c r="BH1835" s="22">
        <v>1332</v>
      </c>
      <c r="BI1835" s="23">
        <v>17.11</v>
      </c>
      <c r="BJ1835" s="23">
        <v>16.34</v>
      </c>
      <c r="BK1835" s="14">
        <v>4.58</v>
      </c>
      <c r="BL1835" t="s">
        <v>587</v>
      </c>
    </row>
    <row r="1836" spans="1:64">
      <c r="A1836" t="s">
        <v>2788</v>
      </c>
      <c r="B1836" t="s">
        <v>2780</v>
      </c>
      <c r="C1836" t="s">
        <v>587</v>
      </c>
      <c r="D1836" s="111" t="s">
        <v>942</v>
      </c>
      <c r="E1836" s="110">
        <v>2022</v>
      </c>
      <c r="F1836" s="23"/>
      <c r="G1836" s="23"/>
      <c r="H1836" s="22">
        <v>48002</v>
      </c>
      <c r="I1836" s="34">
        <v>347.89632728911374</v>
      </c>
      <c r="J1836" s="22">
        <v>2</v>
      </c>
      <c r="K1836" s="22">
        <v>2</v>
      </c>
      <c r="L1836" s="23">
        <v>150</v>
      </c>
      <c r="M1836" s="23">
        <v>0.15</v>
      </c>
      <c r="N1836" s="23">
        <v>0.88770000000000004</v>
      </c>
      <c r="O1836" s="14">
        <v>0.25516222229684277</v>
      </c>
      <c r="P1836" s="22">
        <v>0</v>
      </c>
      <c r="Q1836" s="22">
        <v>0</v>
      </c>
      <c r="R1836" s="23">
        <v>0</v>
      </c>
      <c r="S1836" s="23">
        <v>0</v>
      </c>
      <c r="T1836" s="23">
        <v>0</v>
      </c>
      <c r="U1836" s="14">
        <v>0</v>
      </c>
      <c r="V1836" s="22">
        <v>0</v>
      </c>
      <c r="W1836" s="22">
        <v>0</v>
      </c>
      <c r="X1836" s="23">
        <v>0</v>
      </c>
      <c r="Y1836" s="23">
        <v>0</v>
      </c>
      <c r="Z1836" s="23">
        <v>0</v>
      </c>
      <c r="AA1836" s="14">
        <v>0</v>
      </c>
      <c r="AB1836" s="22">
        <v>1</v>
      </c>
      <c r="AC1836" s="22">
        <v>1</v>
      </c>
      <c r="AD1836" s="23">
        <v>487.90593347639498</v>
      </c>
      <c r="AE1836" s="23">
        <v>0.48790593347639499</v>
      </c>
      <c r="AF1836" s="23">
        <v>0.68209249500000002</v>
      </c>
      <c r="AG1836" s="14">
        <v>0.1960619993648734</v>
      </c>
      <c r="AH1836" s="22">
        <v>0</v>
      </c>
      <c r="AI1836" s="23">
        <v>0</v>
      </c>
      <c r="AJ1836" s="23">
        <v>0</v>
      </c>
      <c r="AK1836" s="23">
        <v>0</v>
      </c>
      <c r="AL1836" s="14">
        <v>0</v>
      </c>
      <c r="AM1836" s="22">
        <v>1686</v>
      </c>
      <c r="AN1836" s="23">
        <v>19454.227000000032</v>
      </c>
      <c r="AO1836" s="23">
        <v>19.454227000000042</v>
      </c>
      <c r="AP1836" s="23">
        <v>19.928208196206064</v>
      </c>
      <c r="AQ1836" s="14">
        <v>5.7282030975983949</v>
      </c>
      <c r="AR1836" s="22">
        <v>1686</v>
      </c>
      <c r="AS1836" s="23">
        <v>19454.226999999999</v>
      </c>
      <c r="AT1836" s="23">
        <v>19.454226999999999</v>
      </c>
      <c r="AU1836" s="23">
        <v>19.9282081962061</v>
      </c>
      <c r="AV1836" s="14">
        <v>5.7282030975984055</v>
      </c>
      <c r="AW1836" s="22">
        <v>1</v>
      </c>
      <c r="AX1836" s="22">
        <v>1</v>
      </c>
      <c r="AY1836" s="23">
        <v>4</v>
      </c>
      <c r="AZ1836" s="23">
        <v>4.0000000000000001E-3</v>
      </c>
      <c r="BA1836" s="23">
        <v>7.293E-3</v>
      </c>
      <c r="BB1836" s="14">
        <v>2.0963141683123512E-3</v>
      </c>
      <c r="BC1836" s="22">
        <v>0</v>
      </c>
      <c r="BD1836" s="23">
        <v>0</v>
      </c>
      <c r="BE1836" s="23">
        <v>0</v>
      </c>
      <c r="BF1836" s="23">
        <v>0</v>
      </c>
      <c r="BG1836" s="14">
        <v>0</v>
      </c>
      <c r="BH1836" s="22">
        <v>1690</v>
      </c>
      <c r="BI1836" s="23">
        <v>20.096132933476394</v>
      </c>
      <c r="BJ1836" s="23">
        <v>21.505293691206099</v>
      </c>
      <c r="BK1836" s="14">
        <v>6.1815236334284345</v>
      </c>
      <c r="BL1836" t="s">
        <v>587</v>
      </c>
    </row>
    <row r="1837" spans="1:64">
      <c r="A1837" t="s">
        <v>2789</v>
      </c>
      <c r="B1837" t="s">
        <v>2780</v>
      </c>
      <c r="C1837" t="s">
        <v>587</v>
      </c>
      <c r="D1837" t="s">
        <v>942</v>
      </c>
      <c r="E1837">
        <v>2023</v>
      </c>
      <c r="F1837">
        <v>105.89</v>
      </c>
      <c r="G1837">
        <v>23.74</v>
      </c>
      <c r="H1837">
        <v>48295</v>
      </c>
      <c r="I1837">
        <v>347.89632728911374</v>
      </c>
      <c r="J1837">
        <v>2</v>
      </c>
      <c r="K1837">
        <v>2</v>
      </c>
      <c r="L1837">
        <v>150</v>
      </c>
      <c r="M1837">
        <v>0.15</v>
      </c>
      <c r="N1837">
        <v>0.88770000000000004</v>
      </c>
      <c r="O1837">
        <v>0.25516222229684277</v>
      </c>
      <c r="P1837">
        <v>0</v>
      </c>
      <c r="Q1837">
        <v>0</v>
      </c>
      <c r="R1837">
        <v>0</v>
      </c>
      <c r="S1837">
        <v>0</v>
      </c>
      <c r="T1837">
        <v>0</v>
      </c>
      <c r="U1837">
        <v>0</v>
      </c>
      <c r="V1837">
        <v>0</v>
      </c>
      <c r="W1837">
        <v>0</v>
      </c>
      <c r="X1837">
        <v>0</v>
      </c>
      <c r="Y1837">
        <v>0</v>
      </c>
      <c r="Z1837">
        <v>0</v>
      </c>
      <c r="AA1837">
        <v>0</v>
      </c>
      <c r="AB1837">
        <v>1</v>
      </c>
      <c r="AC1837">
        <v>1</v>
      </c>
      <c r="AD1837">
        <v>446.97145064377702</v>
      </c>
      <c r="AE1837">
        <v>0.44697145064377702</v>
      </c>
      <c r="AF1837">
        <v>0.62486608799999999</v>
      </c>
      <c r="AG1837">
        <v>0.17961272913373266</v>
      </c>
      <c r="AH1837">
        <v>1</v>
      </c>
      <c r="AI1837">
        <v>24.2</v>
      </c>
      <c r="AJ1837">
        <v>2.4199999999999999E-2</v>
      </c>
      <c r="AK1837">
        <v>2.2699E-2</v>
      </c>
      <c r="AL1837">
        <v>7.0479999999999996E-3</v>
      </c>
      <c r="AM1837">
        <v>2454</v>
      </c>
      <c r="AN1837">
        <v>27367.48</v>
      </c>
      <c r="AO1837">
        <v>27.36748</v>
      </c>
      <c r="AP1837">
        <v>25.670347</v>
      </c>
      <c r="AQ1837">
        <v>7.3787346937603804</v>
      </c>
      <c r="AR1837">
        <v>2727</v>
      </c>
      <c r="AS1837">
        <v>27592.112999999801</v>
      </c>
      <c r="AT1837">
        <v>27.592113000000101</v>
      </c>
      <c r="AU1837">
        <v>25.881049797674201</v>
      </c>
      <c r="AV1837">
        <v>7.4392995175732803</v>
      </c>
      <c r="AW1837">
        <v>1</v>
      </c>
      <c r="AX1837">
        <v>1</v>
      </c>
      <c r="AY1837">
        <v>4</v>
      </c>
      <c r="AZ1837">
        <v>4.0000000000000001E-3</v>
      </c>
      <c r="BA1837">
        <v>7.293E-3</v>
      </c>
      <c r="BB1837">
        <v>2.0963141683123512E-3</v>
      </c>
      <c r="BC1837">
        <v>0</v>
      </c>
      <c r="BD1837">
        <v>0</v>
      </c>
      <c r="BE1837">
        <v>0</v>
      </c>
      <c r="BF1837">
        <v>0</v>
      </c>
      <c r="BG1837">
        <v>0</v>
      </c>
      <c r="BH1837">
        <v>2731</v>
      </c>
      <c r="BI1837">
        <v>28.193084450643877</v>
      </c>
      <c r="BJ1837">
        <v>27.400908885674202</v>
      </c>
      <c r="BK1837">
        <v>7.876170783172169</v>
      </c>
      <c r="BL1837" t="s">
        <v>587</v>
      </c>
    </row>
    <row r="1838" spans="1:64">
      <c r="A1838" t="s">
        <v>2790</v>
      </c>
      <c r="B1838" t="s">
        <v>2780</v>
      </c>
      <c r="C1838" t="s">
        <v>587</v>
      </c>
      <c r="D1838" t="s">
        <v>942</v>
      </c>
      <c r="E1838">
        <v>2024</v>
      </c>
      <c r="F1838">
        <v>105.89</v>
      </c>
      <c r="G1838">
        <v>23.83</v>
      </c>
      <c r="H1838">
        <v>48188</v>
      </c>
      <c r="I1838">
        <v>330.42984556084855</v>
      </c>
      <c r="J1838">
        <v>2</v>
      </c>
      <c r="K1838">
        <v>2</v>
      </c>
      <c r="L1838">
        <v>150</v>
      </c>
      <c r="M1838">
        <v>0.15</v>
      </c>
      <c r="N1838">
        <v>0.88770000000000004</v>
      </c>
      <c r="O1838">
        <v>0.26865006654991475</v>
      </c>
      <c r="P1838">
        <v>0</v>
      </c>
      <c r="Q1838">
        <v>0</v>
      </c>
      <c r="R1838">
        <v>0</v>
      </c>
      <c r="S1838">
        <v>0</v>
      </c>
      <c r="T1838">
        <v>0</v>
      </c>
      <c r="U1838">
        <v>0</v>
      </c>
      <c r="V1838">
        <v>0</v>
      </c>
      <c r="W1838">
        <v>0</v>
      </c>
      <c r="X1838">
        <v>0</v>
      </c>
      <c r="Y1838">
        <v>0</v>
      </c>
      <c r="Z1838">
        <v>0</v>
      </c>
      <c r="AA1838">
        <v>0</v>
      </c>
      <c r="AB1838">
        <v>1</v>
      </c>
      <c r="AC1838">
        <v>1</v>
      </c>
      <c r="AD1838">
        <v>460.14094420600856</v>
      </c>
      <c r="AE1838">
        <v>0.46014094420600854</v>
      </c>
      <c r="AF1838">
        <v>0.64327703999999997</v>
      </c>
      <c r="AG1838">
        <v>0.1946788550253826</v>
      </c>
      <c r="AH1838">
        <v>1</v>
      </c>
      <c r="AI1838">
        <v>24.6</v>
      </c>
      <c r="AJ1838">
        <v>2.46E-2</v>
      </c>
      <c r="AK1838">
        <v>2.21878177317072E-2</v>
      </c>
      <c r="AL1838">
        <v>6.7148346403295223E-3</v>
      </c>
      <c r="AM1838">
        <v>2938</v>
      </c>
      <c r="AN1838">
        <v>34445.455000000016</v>
      </c>
      <c r="AO1838">
        <v>34.44545499999996</v>
      </c>
      <c r="AP1838">
        <v>31.067864927874886</v>
      </c>
      <c r="AQ1838">
        <v>9.4022574973947837</v>
      </c>
      <c r="AR1838">
        <v>3497</v>
      </c>
      <c r="AS1838">
        <v>34966.665000000023</v>
      </c>
      <c r="AT1838">
        <v>34.966664999999466</v>
      </c>
      <c r="AU1838">
        <v>31.537967061205848</v>
      </c>
      <c r="AV1838">
        <v>9.5445273739348515</v>
      </c>
      <c r="AW1838">
        <v>1</v>
      </c>
      <c r="AX1838">
        <v>1</v>
      </c>
      <c r="AY1838">
        <v>4</v>
      </c>
      <c r="AZ1838">
        <v>4.0000000000000001E-3</v>
      </c>
      <c r="BA1838">
        <v>7.293E-3</v>
      </c>
      <c r="BB1838">
        <v>2.2071250820643552E-3</v>
      </c>
      <c r="BC1838">
        <v>0</v>
      </c>
      <c r="BD1838">
        <v>0</v>
      </c>
      <c r="BE1838">
        <v>0</v>
      </c>
      <c r="BF1838">
        <v>0</v>
      </c>
      <c r="BG1838">
        <v>0</v>
      </c>
      <c r="BH1838">
        <v>3501</v>
      </c>
      <c r="BI1838">
        <v>35.580805944205473</v>
      </c>
      <c r="BJ1838">
        <v>33.076237101205848</v>
      </c>
      <c r="BK1838">
        <v>10.010063420592214</v>
      </c>
      <c r="BL1838" t="s">
        <v>587</v>
      </c>
    </row>
    <row r="1839" spans="1:64">
      <c r="A1839" t="s">
        <v>2791</v>
      </c>
      <c r="B1839" t="s">
        <v>2792</v>
      </c>
      <c r="C1839" t="s">
        <v>588</v>
      </c>
      <c r="D1839" t="s">
        <v>942</v>
      </c>
      <c r="E1839">
        <v>2012</v>
      </c>
      <c r="F1839" s="23">
        <v>76.17</v>
      </c>
      <c r="G1839" s="23">
        <v>21.11</v>
      </c>
      <c r="H1839" s="22">
        <v>39908</v>
      </c>
      <c r="I1839" s="34">
        <v>329.363473</v>
      </c>
      <c r="J1839" s="22">
        <v>0</v>
      </c>
      <c r="K1839" s="22" t="s">
        <v>782</v>
      </c>
      <c r="L1839" s="23">
        <v>0</v>
      </c>
      <c r="M1839" s="23">
        <v>0</v>
      </c>
      <c r="N1839" s="23">
        <v>0</v>
      </c>
      <c r="O1839" s="14">
        <v>0</v>
      </c>
      <c r="P1839" s="22">
        <v>0</v>
      </c>
      <c r="Q1839" s="22" t="s">
        <v>782</v>
      </c>
      <c r="R1839" s="23">
        <v>0</v>
      </c>
      <c r="S1839" s="23">
        <v>0</v>
      </c>
      <c r="T1839" s="23">
        <v>0</v>
      </c>
      <c r="U1839" s="14">
        <v>0</v>
      </c>
      <c r="V1839" s="22">
        <v>0</v>
      </c>
      <c r="W1839" s="22" t="s">
        <v>782</v>
      </c>
      <c r="X1839" s="23">
        <v>0</v>
      </c>
      <c r="Y1839" s="23">
        <v>0</v>
      </c>
      <c r="Z1839" s="23">
        <v>0</v>
      </c>
      <c r="AA1839" s="14">
        <v>0</v>
      </c>
      <c r="AB1839" s="22">
        <v>0</v>
      </c>
      <c r="AC1839" s="22" t="s">
        <v>782</v>
      </c>
      <c r="AD1839" s="23">
        <v>0</v>
      </c>
      <c r="AE1839" s="23">
        <v>0</v>
      </c>
      <c r="AF1839" s="23">
        <v>0</v>
      </c>
      <c r="AG1839" s="14">
        <v>0</v>
      </c>
      <c r="AH1839" s="22" t="s">
        <v>782</v>
      </c>
      <c r="AI1839" s="23" t="s">
        <v>782</v>
      </c>
      <c r="AJ1839" s="23" t="s">
        <v>782</v>
      </c>
      <c r="AK1839" s="23" t="s">
        <v>782</v>
      </c>
      <c r="AL1839" s="14" t="s">
        <v>782</v>
      </c>
      <c r="AM1839" s="22" t="s">
        <v>782</v>
      </c>
      <c r="AN1839" s="23" t="s">
        <v>782</v>
      </c>
      <c r="AO1839" s="23" t="s">
        <v>782</v>
      </c>
      <c r="AP1839" s="23" t="s">
        <v>782</v>
      </c>
      <c r="AQ1839" s="14" t="s">
        <v>782</v>
      </c>
      <c r="AR1839" s="22">
        <v>402</v>
      </c>
      <c r="AS1839" s="23">
        <v>4066.144000000003</v>
      </c>
      <c r="AT1839" s="23">
        <v>4.0661440000000031</v>
      </c>
      <c r="AU1839" s="23">
        <v>3.0511680000000001</v>
      </c>
      <c r="AV1839" s="14">
        <v>0.92638323618842822</v>
      </c>
      <c r="AW1839" s="22">
        <v>0</v>
      </c>
      <c r="AX1839" s="22" t="s">
        <v>782</v>
      </c>
      <c r="AY1839" s="23">
        <v>0</v>
      </c>
      <c r="AZ1839" s="23">
        <v>0</v>
      </c>
      <c r="BA1839" s="23">
        <v>0</v>
      </c>
      <c r="BB1839" s="14">
        <v>0</v>
      </c>
      <c r="BC1839" s="22">
        <v>0</v>
      </c>
      <c r="BD1839" s="23">
        <v>0</v>
      </c>
      <c r="BE1839" s="23">
        <v>0</v>
      </c>
      <c r="BF1839" s="23">
        <v>0</v>
      </c>
      <c r="BG1839" s="14">
        <v>0</v>
      </c>
      <c r="BH1839" s="22">
        <v>402</v>
      </c>
      <c r="BI1839" s="23">
        <v>4.0661440000000031</v>
      </c>
      <c r="BJ1839" s="23">
        <v>3.0511680000000001</v>
      </c>
      <c r="BK1839" s="14">
        <v>0.92638323618842822</v>
      </c>
      <c r="BL1839" t="s">
        <v>588</v>
      </c>
    </row>
    <row r="1840" spans="1:64">
      <c r="A1840" t="s">
        <v>2793</v>
      </c>
      <c r="B1840" t="s">
        <v>2792</v>
      </c>
      <c r="C1840" t="s">
        <v>588</v>
      </c>
      <c r="D1840" t="s">
        <v>942</v>
      </c>
      <c r="E1840">
        <v>2015</v>
      </c>
      <c r="F1840" s="23">
        <v>76.17</v>
      </c>
      <c r="G1840" s="23">
        <v>20.95</v>
      </c>
      <c r="H1840" s="22">
        <v>40702</v>
      </c>
      <c r="I1840" s="34">
        <v>326.34986493441636</v>
      </c>
      <c r="J1840" s="13">
        <v>0</v>
      </c>
      <c r="K1840" s="13">
        <v>0</v>
      </c>
      <c r="L1840" s="19">
        <v>0</v>
      </c>
      <c r="M1840" s="35">
        <v>0</v>
      </c>
      <c r="N1840" s="19">
        <v>0</v>
      </c>
      <c r="O1840" s="17">
        <v>0</v>
      </c>
      <c r="P1840" s="36">
        <v>0</v>
      </c>
      <c r="Q1840" s="37">
        <v>0</v>
      </c>
      <c r="R1840" s="38">
        <v>0</v>
      </c>
      <c r="S1840" s="27">
        <v>0</v>
      </c>
      <c r="T1840" s="23">
        <v>0</v>
      </c>
      <c r="U1840" s="17">
        <v>0</v>
      </c>
      <c r="V1840" s="22">
        <v>0</v>
      </c>
      <c r="W1840" s="22">
        <v>0</v>
      </c>
      <c r="X1840" s="23">
        <v>0</v>
      </c>
      <c r="Y1840" s="27">
        <v>0</v>
      </c>
      <c r="Z1840" s="27">
        <v>0</v>
      </c>
      <c r="AA1840" s="14">
        <v>0</v>
      </c>
      <c r="AB1840" s="39">
        <v>1</v>
      </c>
      <c r="AC1840" s="22" t="s">
        <v>782</v>
      </c>
      <c r="AD1840" s="23">
        <v>0</v>
      </c>
      <c r="AE1840" s="23">
        <v>0</v>
      </c>
      <c r="AF1840" s="23">
        <v>0.48875819999999998</v>
      </c>
      <c r="AG1840" s="14">
        <v>0.14976509951926023</v>
      </c>
      <c r="AH1840" s="22" t="s">
        <v>782</v>
      </c>
      <c r="AI1840" s="23" t="s">
        <v>782</v>
      </c>
      <c r="AJ1840" s="23" t="s">
        <v>782</v>
      </c>
      <c r="AK1840" s="23" t="s">
        <v>782</v>
      </c>
      <c r="AL1840" s="14" t="s">
        <v>782</v>
      </c>
      <c r="AM1840" s="22" t="s">
        <v>782</v>
      </c>
      <c r="AN1840" s="23" t="s">
        <v>782</v>
      </c>
      <c r="AO1840" s="23" t="s">
        <v>782</v>
      </c>
      <c r="AP1840" s="23" t="s">
        <v>782</v>
      </c>
      <c r="AQ1840" s="14" t="s">
        <v>782</v>
      </c>
      <c r="AR1840" s="40">
        <v>509</v>
      </c>
      <c r="AS1840" s="41">
        <v>4915.786000000001</v>
      </c>
      <c r="AT1840" s="23">
        <v>4.9157860000000007</v>
      </c>
      <c r="AU1840" s="23">
        <v>4.3660181225750776</v>
      </c>
      <c r="AV1840" s="14">
        <v>1.3378335926238172</v>
      </c>
      <c r="AW1840" s="22">
        <v>0</v>
      </c>
      <c r="AX1840" s="22" t="s">
        <v>782</v>
      </c>
      <c r="AY1840" s="23">
        <v>0</v>
      </c>
      <c r="AZ1840" s="23">
        <v>0</v>
      </c>
      <c r="BA1840" s="23">
        <v>0</v>
      </c>
      <c r="BB1840" s="14">
        <v>0</v>
      </c>
      <c r="BC1840" s="42">
        <v>0</v>
      </c>
      <c r="BD1840" s="46">
        <v>0</v>
      </c>
      <c r="BE1840" s="44">
        <v>0</v>
      </c>
      <c r="BF1840" s="23">
        <v>0</v>
      </c>
      <c r="BG1840" s="14">
        <v>0</v>
      </c>
      <c r="BH1840" s="22">
        <v>510</v>
      </c>
      <c r="BI1840" s="23">
        <v>4.9157860000000007</v>
      </c>
      <c r="BJ1840" s="23">
        <v>4.854776322575078</v>
      </c>
      <c r="BK1840" s="14">
        <v>1.4875986921430775</v>
      </c>
      <c r="BL1840" t="s">
        <v>588</v>
      </c>
    </row>
    <row r="1841" spans="1:64">
      <c r="A1841" t="s">
        <v>2794</v>
      </c>
      <c r="B1841" t="s">
        <v>2792</v>
      </c>
      <c r="C1841" t="s">
        <v>588</v>
      </c>
      <c r="D1841" t="s">
        <v>942</v>
      </c>
      <c r="E1841">
        <v>2016</v>
      </c>
      <c r="F1841" s="23">
        <v>76.17</v>
      </c>
      <c r="G1841" s="23">
        <v>20.97</v>
      </c>
      <c r="H1841" s="22">
        <v>40927</v>
      </c>
      <c r="I1841" s="34">
        <v>346.06522420063322</v>
      </c>
      <c r="J1841" s="13">
        <v>0</v>
      </c>
      <c r="K1841" s="13">
        <v>0</v>
      </c>
      <c r="L1841" s="19">
        <v>0</v>
      </c>
      <c r="M1841" s="35">
        <v>0</v>
      </c>
      <c r="N1841" s="19">
        <v>0</v>
      </c>
      <c r="O1841" s="17">
        <v>0</v>
      </c>
      <c r="P1841" s="13">
        <v>0</v>
      </c>
      <c r="Q1841" s="13">
        <v>0</v>
      </c>
      <c r="R1841" s="19">
        <v>0</v>
      </c>
      <c r="S1841" s="27">
        <v>0</v>
      </c>
      <c r="T1841" s="19">
        <v>0</v>
      </c>
      <c r="U1841" s="17">
        <v>0</v>
      </c>
      <c r="V1841" s="13">
        <v>0</v>
      </c>
      <c r="W1841" s="13">
        <v>0</v>
      </c>
      <c r="X1841" s="19">
        <v>0</v>
      </c>
      <c r="Y1841" s="27">
        <v>0</v>
      </c>
      <c r="Z1841" s="19">
        <v>0</v>
      </c>
      <c r="AA1841" s="14">
        <v>0</v>
      </c>
      <c r="AB1841" s="13">
        <v>1</v>
      </c>
      <c r="AC1841" s="22" t="s">
        <v>782</v>
      </c>
      <c r="AD1841" s="19">
        <v>0</v>
      </c>
      <c r="AE1841" s="23">
        <v>0</v>
      </c>
      <c r="AF1841" s="19">
        <v>0.43617629999999996</v>
      </c>
      <c r="AG1841" s="14">
        <v>0.12603875497964634</v>
      </c>
      <c r="AH1841" s="22" t="s">
        <v>782</v>
      </c>
      <c r="AI1841" s="23" t="s">
        <v>782</v>
      </c>
      <c r="AJ1841" s="23" t="s">
        <v>782</v>
      </c>
      <c r="AK1841" s="23" t="s">
        <v>782</v>
      </c>
      <c r="AL1841" s="14" t="s">
        <v>782</v>
      </c>
      <c r="AM1841" s="22" t="s">
        <v>782</v>
      </c>
      <c r="AN1841" s="23" t="s">
        <v>782</v>
      </c>
      <c r="AO1841" s="23" t="s">
        <v>782</v>
      </c>
      <c r="AP1841" s="23" t="s">
        <v>782</v>
      </c>
      <c r="AQ1841" s="14" t="s">
        <v>782</v>
      </c>
      <c r="AR1841" s="13">
        <v>545</v>
      </c>
      <c r="AS1841" s="19">
        <v>5353.7010000000055</v>
      </c>
      <c r="AT1841" s="23">
        <v>5.3537010000000054</v>
      </c>
      <c r="AU1841" s="19">
        <v>4.7540864880000031</v>
      </c>
      <c r="AV1841" s="14">
        <v>1.3737544704127205</v>
      </c>
      <c r="AW1841" s="13">
        <v>0</v>
      </c>
      <c r="AX1841" s="22" t="s">
        <v>782</v>
      </c>
      <c r="AY1841" s="19">
        <v>0</v>
      </c>
      <c r="AZ1841" s="23">
        <v>0</v>
      </c>
      <c r="BA1841" s="19">
        <v>0</v>
      </c>
      <c r="BB1841" s="14">
        <v>0</v>
      </c>
      <c r="BC1841" s="13">
        <v>0</v>
      </c>
      <c r="BD1841" s="19">
        <v>0</v>
      </c>
      <c r="BE1841" s="44">
        <v>0</v>
      </c>
      <c r="BF1841" s="19">
        <v>0</v>
      </c>
      <c r="BG1841" s="14">
        <v>0</v>
      </c>
      <c r="BH1841" s="22">
        <v>546</v>
      </c>
      <c r="BI1841" s="23">
        <v>5.3537010000000054</v>
      </c>
      <c r="BJ1841" s="23">
        <v>5.1902627880000027</v>
      </c>
      <c r="BK1841" s="14">
        <v>1.4997932253923669</v>
      </c>
      <c r="BL1841" t="s">
        <v>588</v>
      </c>
    </row>
    <row r="1842" spans="1:64">
      <c r="A1842" t="s">
        <v>2795</v>
      </c>
      <c r="B1842" t="s">
        <v>2792</v>
      </c>
      <c r="C1842" t="s">
        <v>588</v>
      </c>
      <c r="D1842" t="s">
        <v>942</v>
      </c>
      <c r="E1842">
        <v>2017</v>
      </c>
      <c r="F1842" s="23">
        <v>76.17</v>
      </c>
      <c r="G1842" s="23">
        <v>20.75</v>
      </c>
      <c r="H1842" s="22">
        <v>41050</v>
      </c>
      <c r="I1842" s="34">
        <v>322.44817954130986</v>
      </c>
      <c r="J1842" s="13">
        <v>0</v>
      </c>
      <c r="K1842" s="13">
        <v>0</v>
      </c>
      <c r="L1842" s="19">
        <v>0</v>
      </c>
      <c r="M1842" s="19">
        <v>0</v>
      </c>
      <c r="N1842" s="19">
        <v>0</v>
      </c>
      <c r="O1842" s="17">
        <v>0</v>
      </c>
      <c r="P1842" s="13">
        <v>0</v>
      </c>
      <c r="Q1842" s="13">
        <v>0</v>
      </c>
      <c r="R1842" s="19">
        <v>0</v>
      </c>
      <c r="S1842" s="19">
        <v>0</v>
      </c>
      <c r="T1842" s="19">
        <v>0</v>
      </c>
      <c r="U1842" s="17">
        <v>0</v>
      </c>
      <c r="V1842" s="13">
        <v>0</v>
      </c>
      <c r="W1842" s="13">
        <v>0</v>
      </c>
      <c r="X1842" s="19">
        <v>0</v>
      </c>
      <c r="Y1842" s="19">
        <v>0</v>
      </c>
      <c r="Z1842" s="19">
        <v>0</v>
      </c>
      <c r="AA1842" s="14">
        <v>0</v>
      </c>
      <c r="AB1842" s="13">
        <v>1</v>
      </c>
      <c r="AC1842" s="22" t="s">
        <v>782</v>
      </c>
      <c r="AD1842" s="19">
        <v>0</v>
      </c>
      <c r="AE1842" s="19">
        <v>0</v>
      </c>
      <c r="AF1842" s="19">
        <v>0.4931913</v>
      </c>
      <c r="AG1842" s="14">
        <v>0.1529521117785736</v>
      </c>
      <c r="AH1842" s="22" t="s">
        <v>782</v>
      </c>
      <c r="AI1842" s="23" t="s">
        <v>782</v>
      </c>
      <c r="AJ1842" s="23" t="s">
        <v>782</v>
      </c>
      <c r="AK1842" s="23" t="s">
        <v>782</v>
      </c>
      <c r="AL1842" s="14" t="s">
        <v>782</v>
      </c>
      <c r="AM1842" s="22" t="s">
        <v>782</v>
      </c>
      <c r="AN1842" s="23" t="s">
        <v>782</v>
      </c>
      <c r="AO1842" s="23" t="s">
        <v>782</v>
      </c>
      <c r="AP1842" s="23" t="s">
        <v>782</v>
      </c>
      <c r="AQ1842" s="14" t="s">
        <v>782</v>
      </c>
      <c r="AR1842" s="13">
        <v>590</v>
      </c>
      <c r="AS1842" s="19">
        <v>5831.3510000000051</v>
      </c>
      <c r="AT1842" s="19">
        <v>5.8313510000000024</v>
      </c>
      <c r="AU1842" s="19">
        <v>5.1782396880000086</v>
      </c>
      <c r="AV1842" s="14">
        <v>1.6059137612022423</v>
      </c>
      <c r="AW1842" s="13">
        <v>0</v>
      </c>
      <c r="AX1842" s="22" t="s">
        <v>782</v>
      </c>
      <c r="AY1842" s="19">
        <v>0</v>
      </c>
      <c r="AZ1842" s="19">
        <v>0</v>
      </c>
      <c r="BA1842" s="19">
        <v>0</v>
      </c>
      <c r="BB1842" s="14">
        <v>0</v>
      </c>
      <c r="BC1842" s="13">
        <v>0</v>
      </c>
      <c r="BD1842" s="19">
        <v>0</v>
      </c>
      <c r="BE1842" s="19">
        <v>0</v>
      </c>
      <c r="BF1842" s="19">
        <v>0</v>
      </c>
      <c r="BG1842" s="14">
        <v>0</v>
      </c>
      <c r="BH1842" s="22">
        <v>591</v>
      </c>
      <c r="BI1842" s="23">
        <v>5.8313510000000024</v>
      </c>
      <c r="BJ1842" s="23">
        <v>5.6714309880000089</v>
      </c>
      <c r="BK1842" s="14">
        <v>1.7588658729808158</v>
      </c>
      <c r="BL1842" t="s">
        <v>588</v>
      </c>
    </row>
    <row r="1843" spans="1:64">
      <c r="A1843" t="s">
        <v>2796</v>
      </c>
      <c r="B1843" t="s">
        <v>2792</v>
      </c>
      <c r="C1843" t="s">
        <v>588</v>
      </c>
      <c r="D1843" t="s">
        <v>942</v>
      </c>
      <c r="E1843">
        <v>2018</v>
      </c>
      <c r="F1843" s="23">
        <v>76.17</v>
      </c>
      <c r="G1843" s="23">
        <v>20.72</v>
      </c>
      <c r="H1843" s="22">
        <v>41243</v>
      </c>
      <c r="I1843" s="34">
        <v>322.47109696700574</v>
      </c>
      <c r="J1843" s="13">
        <v>0</v>
      </c>
      <c r="K1843" s="13">
        <v>0</v>
      </c>
      <c r="L1843" s="19">
        <v>0</v>
      </c>
      <c r="M1843" s="19">
        <v>0</v>
      </c>
      <c r="N1843" s="19">
        <v>0</v>
      </c>
      <c r="O1843" s="17">
        <v>0</v>
      </c>
      <c r="P1843" s="13">
        <v>0</v>
      </c>
      <c r="Q1843" s="13">
        <v>0</v>
      </c>
      <c r="R1843" s="19">
        <v>0</v>
      </c>
      <c r="S1843" s="19">
        <v>0</v>
      </c>
      <c r="T1843" s="19">
        <v>0</v>
      </c>
      <c r="U1843" s="17">
        <v>0</v>
      </c>
      <c r="V1843" s="13">
        <v>0</v>
      </c>
      <c r="W1843" s="13">
        <v>0</v>
      </c>
      <c r="X1843" s="19">
        <v>0</v>
      </c>
      <c r="Y1843" s="19">
        <v>0</v>
      </c>
      <c r="Z1843" s="19">
        <v>0</v>
      </c>
      <c r="AA1843" s="14">
        <v>0</v>
      </c>
      <c r="AB1843" s="13">
        <v>1</v>
      </c>
      <c r="AC1843" s="22" t="s">
        <v>782</v>
      </c>
      <c r="AD1843" s="19">
        <v>0</v>
      </c>
      <c r="AE1843" s="19">
        <v>0</v>
      </c>
      <c r="AF1843" s="19">
        <v>0.45956399999999992</v>
      </c>
      <c r="AG1843" s="14">
        <v>0.1425132374102418</v>
      </c>
      <c r="AH1843" s="22" t="s">
        <v>782</v>
      </c>
      <c r="AI1843" s="23" t="s">
        <v>782</v>
      </c>
      <c r="AJ1843" s="23" t="s">
        <v>782</v>
      </c>
      <c r="AK1843" s="23" t="s">
        <v>782</v>
      </c>
      <c r="AL1843" s="14" t="s">
        <v>782</v>
      </c>
      <c r="AM1843" s="22" t="s">
        <v>782</v>
      </c>
      <c r="AN1843" s="23" t="s">
        <v>782</v>
      </c>
      <c r="AO1843" s="23" t="s">
        <v>782</v>
      </c>
      <c r="AP1843" s="23" t="s">
        <v>782</v>
      </c>
      <c r="AQ1843" s="14" t="s">
        <v>782</v>
      </c>
      <c r="AR1843" s="13">
        <v>650</v>
      </c>
      <c r="AS1843" s="19">
        <v>6405.4760000000051</v>
      </c>
      <c r="AT1843" s="19">
        <v>6.4054759999999984</v>
      </c>
      <c r="AU1843" s="19">
        <v>5.6880626880000147</v>
      </c>
      <c r="AV1843" s="14">
        <v>1.7638984521400378</v>
      </c>
      <c r="AW1843" s="13">
        <v>0</v>
      </c>
      <c r="AX1843" s="22" t="s">
        <v>782</v>
      </c>
      <c r="AY1843" s="19">
        <v>0</v>
      </c>
      <c r="AZ1843" s="19">
        <v>0</v>
      </c>
      <c r="BA1843" s="19">
        <v>0</v>
      </c>
      <c r="BB1843" s="14">
        <v>0</v>
      </c>
      <c r="BC1843" s="13">
        <v>0</v>
      </c>
      <c r="BD1843" s="19">
        <v>0</v>
      </c>
      <c r="BE1843" s="19">
        <v>0</v>
      </c>
      <c r="BF1843" s="19">
        <v>0</v>
      </c>
      <c r="BG1843" s="14">
        <v>0</v>
      </c>
      <c r="BH1843" s="22">
        <v>651</v>
      </c>
      <c r="BI1843" s="23">
        <v>6.4054759999999984</v>
      </c>
      <c r="BJ1843" s="23">
        <v>6.147626688000015</v>
      </c>
      <c r="BK1843" s="14">
        <v>1.9064116895502796</v>
      </c>
      <c r="BL1843" t="s">
        <v>588</v>
      </c>
    </row>
    <row r="1844" spans="1:64">
      <c r="A1844" t="s">
        <v>2797</v>
      </c>
      <c r="B1844" t="s">
        <v>2792</v>
      </c>
      <c r="C1844" t="s">
        <v>588</v>
      </c>
      <c r="D1844" t="s">
        <v>942</v>
      </c>
      <c r="E1844">
        <v>2019</v>
      </c>
      <c r="F1844" s="23">
        <v>76.17</v>
      </c>
      <c r="G1844" s="23">
        <v>20.72</v>
      </c>
      <c r="H1844" s="22">
        <v>41277</v>
      </c>
      <c r="I1844" s="34">
        <v>330.72318197683097</v>
      </c>
      <c r="J1844" s="22">
        <v>0</v>
      </c>
      <c r="K1844" s="22">
        <v>0</v>
      </c>
      <c r="L1844" s="23">
        <v>0</v>
      </c>
      <c r="M1844" s="23">
        <v>0</v>
      </c>
      <c r="N1844" s="23">
        <v>0</v>
      </c>
      <c r="O1844" s="14">
        <v>0</v>
      </c>
      <c r="P1844" s="22">
        <v>0</v>
      </c>
      <c r="Q1844" s="22">
        <v>0</v>
      </c>
      <c r="R1844" s="23">
        <v>0</v>
      </c>
      <c r="S1844" s="23">
        <v>0</v>
      </c>
      <c r="T1844" s="23">
        <v>0</v>
      </c>
      <c r="U1844" s="14">
        <v>0</v>
      </c>
      <c r="V1844" s="22">
        <v>0</v>
      </c>
      <c r="W1844" s="22">
        <v>0</v>
      </c>
      <c r="X1844" s="23">
        <v>0</v>
      </c>
      <c r="Y1844" s="23">
        <v>0</v>
      </c>
      <c r="Z1844" s="23">
        <v>0</v>
      </c>
      <c r="AA1844" s="14">
        <v>0</v>
      </c>
      <c r="AB1844" s="22">
        <v>1</v>
      </c>
      <c r="AC1844" s="22">
        <v>1</v>
      </c>
      <c r="AD1844" s="23">
        <v>343.84120171673817</v>
      </c>
      <c r="AE1844" s="23">
        <v>0.34384120171673815</v>
      </c>
      <c r="AF1844" s="23">
        <v>0.48068999999999995</v>
      </c>
      <c r="AG1844" s="14">
        <v>0.1453451182728627</v>
      </c>
      <c r="AH1844" s="22">
        <v>0</v>
      </c>
      <c r="AI1844" s="23">
        <v>0</v>
      </c>
      <c r="AJ1844" s="23">
        <v>0</v>
      </c>
      <c r="AK1844" s="23">
        <v>0</v>
      </c>
      <c r="AL1844" s="14">
        <v>0</v>
      </c>
      <c r="AM1844" s="22">
        <v>715</v>
      </c>
      <c r="AN1844" s="23">
        <v>7467.5310000000036</v>
      </c>
      <c r="AO1844" s="23">
        <v>7.4675309999999993</v>
      </c>
      <c r="AP1844" s="23">
        <v>6.6311675280000086</v>
      </c>
      <c r="AQ1844" s="14">
        <v>2.005050715938189</v>
      </c>
      <c r="AR1844" s="22">
        <v>715</v>
      </c>
      <c r="AS1844" s="23">
        <v>7467.5310000000036</v>
      </c>
      <c r="AT1844" s="23">
        <v>7.4675309999999993</v>
      </c>
      <c r="AU1844" s="23">
        <v>6.6311675280000086</v>
      </c>
      <c r="AV1844" s="14">
        <v>2.005050715938189</v>
      </c>
      <c r="AW1844" s="22">
        <v>0</v>
      </c>
      <c r="AX1844" s="22" t="s">
        <v>782</v>
      </c>
      <c r="AY1844" s="23">
        <v>0</v>
      </c>
      <c r="AZ1844" s="23">
        <v>0</v>
      </c>
      <c r="BA1844" s="23">
        <v>0</v>
      </c>
      <c r="BB1844" s="14">
        <v>0</v>
      </c>
      <c r="BC1844" s="22">
        <v>0</v>
      </c>
      <c r="BD1844" s="23">
        <v>0</v>
      </c>
      <c r="BE1844" s="23">
        <v>0</v>
      </c>
      <c r="BF1844" s="23">
        <v>0</v>
      </c>
      <c r="BG1844" s="14">
        <v>0</v>
      </c>
      <c r="BH1844" s="22">
        <v>716</v>
      </c>
      <c r="BI1844" s="23">
        <v>7.8113722017167371</v>
      </c>
      <c r="BJ1844" s="23">
        <v>7.1118575280000087</v>
      </c>
      <c r="BK1844" s="14">
        <v>2.1503958342110518</v>
      </c>
      <c r="BL1844" t="s">
        <v>588</v>
      </c>
    </row>
    <row r="1845" spans="1:64">
      <c r="A1845" t="s">
        <v>2798</v>
      </c>
      <c r="B1845" t="s">
        <v>2792</v>
      </c>
      <c r="C1845" t="s">
        <v>588</v>
      </c>
      <c r="D1845" t="s">
        <v>942</v>
      </c>
      <c r="E1845">
        <v>2020</v>
      </c>
      <c r="F1845" s="23">
        <v>76.2</v>
      </c>
      <c r="G1845" s="23">
        <v>20.76</v>
      </c>
      <c r="H1845" s="22">
        <v>41122</v>
      </c>
      <c r="I1845" s="34">
        <v>332.37263286984654</v>
      </c>
      <c r="J1845" s="22">
        <v>0</v>
      </c>
      <c r="K1845" s="22">
        <v>0</v>
      </c>
      <c r="L1845" s="23">
        <v>0</v>
      </c>
      <c r="M1845" s="23">
        <v>0</v>
      </c>
      <c r="N1845" s="23">
        <v>0</v>
      </c>
      <c r="O1845" s="14">
        <v>0</v>
      </c>
      <c r="P1845" s="22">
        <v>0</v>
      </c>
      <c r="Q1845" s="22">
        <v>0</v>
      </c>
      <c r="R1845" s="23">
        <v>0</v>
      </c>
      <c r="S1845" s="23">
        <v>0</v>
      </c>
      <c r="T1845" s="23">
        <v>0</v>
      </c>
      <c r="U1845" s="14">
        <v>0</v>
      </c>
      <c r="V1845" s="22">
        <v>0</v>
      </c>
      <c r="W1845" s="22">
        <v>0</v>
      </c>
      <c r="X1845" s="23">
        <v>0</v>
      </c>
      <c r="Y1845" s="23">
        <v>0</v>
      </c>
      <c r="Z1845" s="23">
        <v>0</v>
      </c>
      <c r="AA1845" s="14">
        <v>0</v>
      </c>
      <c r="AB1845" s="22">
        <v>1</v>
      </c>
      <c r="AC1845" s="22">
        <v>1</v>
      </c>
      <c r="AD1845" s="23">
        <v>345.7038626609442</v>
      </c>
      <c r="AE1845" s="23">
        <v>0.34570386266094422</v>
      </c>
      <c r="AF1845" s="23">
        <v>0.483294</v>
      </c>
      <c r="AG1845" s="14">
        <v>0.14540727851960442</v>
      </c>
      <c r="AH1845" s="22">
        <v>0</v>
      </c>
      <c r="AI1845" s="23">
        <v>0</v>
      </c>
      <c r="AJ1845" s="23">
        <v>0</v>
      </c>
      <c r="AK1845" s="23">
        <v>0</v>
      </c>
      <c r="AL1845" s="14">
        <v>0</v>
      </c>
      <c r="AM1845" s="22">
        <v>813</v>
      </c>
      <c r="AN1845" s="23">
        <v>9115.9070000000029</v>
      </c>
      <c r="AO1845" s="23">
        <v>9.1159069999999982</v>
      </c>
      <c r="AP1845" s="23">
        <v>8.0949254160000041</v>
      </c>
      <c r="AQ1845" s="14">
        <v>2.435496974015273</v>
      </c>
      <c r="AR1845" s="22">
        <v>813</v>
      </c>
      <c r="AS1845" s="23">
        <v>9115.9070000000029</v>
      </c>
      <c r="AT1845" s="23">
        <v>9.1159069999999982</v>
      </c>
      <c r="AU1845" s="23">
        <v>8.0949254160000041</v>
      </c>
      <c r="AV1845" s="14">
        <v>2.435496974015273</v>
      </c>
      <c r="AW1845" s="22">
        <v>0</v>
      </c>
      <c r="AX1845" s="22">
        <v>0</v>
      </c>
      <c r="AY1845" s="23">
        <v>0</v>
      </c>
      <c r="AZ1845" s="23">
        <v>0</v>
      </c>
      <c r="BA1845" s="23">
        <v>0</v>
      </c>
      <c r="BB1845" s="14">
        <v>0</v>
      </c>
      <c r="BC1845" s="22">
        <v>0</v>
      </c>
      <c r="BD1845" s="23">
        <v>0</v>
      </c>
      <c r="BE1845" s="23">
        <v>0</v>
      </c>
      <c r="BF1845" s="23">
        <v>0</v>
      </c>
      <c r="BG1845" s="14">
        <v>0</v>
      </c>
      <c r="BH1845" s="22">
        <v>814</v>
      </c>
      <c r="BI1845" s="23">
        <v>9.4616108626609421</v>
      </c>
      <c r="BJ1845" s="23">
        <v>8.5782194160000049</v>
      </c>
      <c r="BK1845" s="14">
        <v>2.5809042525348773</v>
      </c>
      <c r="BL1845" t="s">
        <v>588</v>
      </c>
    </row>
    <row r="1846" spans="1:64">
      <c r="A1846" t="s">
        <v>2799</v>
      </c>
      <c r="B1846" t="s">
        <v>2792</v>
      </c>
      <c r="C1846" t="s">
        <v>588</v>
      </c>
      <c r="D1846" t="s">
        <v>942</v>
      </c>
      <c r="E1846">
        <v>2021</v>
      </c>
      <c r="F1846" s="23">
        <v>76.2</v>
      </c>
      <c r="G1846" s="23">
        <v>20.77</v>
      </c>
      <c r="H1846" s="22">
        <v>41065</v>
      </c>
      <c r="I1846" s="34">
        <v>308.32</v>
      </c>
      <c r="J1846" s="22">
        <v>0</v>
      </c>
      <c r="K1846" s="22">
        <v>0</v>
      </c>
      <c r="L1846" s="23">
        <v>0</v>
      </c>
      <c r="M1846" s="23">
        <v>0</v>
      </c>
      <c r="N1846" s="23">
        <v>0</v>
      </c>
      <c r="O1846" s="14">
        <v>0</v>
      </c>
      <c r="P1846" s="22">
        <v>0</v>
      </c>
      <c r="Q1846" s="22">
        <v>0</v>
      </c>
      <c r="R1846" s="23">
        <v>0</v>
      </c>
      <c r="S1846" s="23">
        <v>0</v>
      </c>
      <c r="T1846" s="23">
        <v>0</v>
      </c>
      <c r="U1846" s="14">
        <v>0</v>
      </c>
      <c r="V1846" s="22">
        <v>0</v>
      </c>
      <c r="W1846" s="22">
        <v>0</v>
      </c>
      <c r="X1846" s="23">
        <v>0</v>
      </c>
      <c r="Y1846" s="23">
        <v>0</v>
      </c>
      <c r="Z1846" s="23">
        <v>0</v>
      </c>
      <c r="AA1846" s="14">
        <v>0</v>
      </c>
      <c r="AB1846" s="22">
        <v>1</v>
      </c>
      <c r="AC1846" s="22">
        <v>1</v>
      </c>
      <c r="AD1846" s="23">
        <v>105</v>
      </c>
      <c r="AE1846" s="23">
        <v>0.105</v>
      </c>
      <c r="AF1846" s="23">
        <v>0.50205120000000003</v>
      </c>
      <c r="AG1846" s="14">
        <v>0.16</v>
      </c>
      <c r="AH1846" s="22">
        <v>0</v>
      </c>
      <c r="AI1846" s="23">
        <v>0</v>
      </c>
      <c r="AJ1846" s="23">
        <v>0</v>
      </c>
      <c r="AK1846" s="23">
        <v>0</v>
      </c>
      <c r="AL1846" s="14">
        <v>0</v>
      </c>
      <c r="AM1846" s="22">
        <v>994</v>
      </c>
      <c r="AN1846" s="23">
        <v>10933.432000000001</v>
      </c>
      <c r="AO1846" s="23">
        <v>10.933432</v>
      </c>
      <c r="AP1846" s="23">
        <v>9.7834854660000001</v>
      </c>
      <c r="AQ1846" s="14">
        <v>3.17</v>
      </c>
      <c r="AR1846" s="22">
        <v>994</v>
      </c>
      <c r="AS1846" s="23">
        <v>10933.432000000001</v>
      </c>
      <c r="AT1846" s="23">
        <v>10.933432</v>
      </c>
      <c r="AU1846" s="23">
        <v>9.7834854660000001</v>
      </c>
      <c r="AV1846" s="14">
        <v>3.17</v>
      </c>
      <c r="AW1846" s="22">
        <v>0</v>
      </c>
      <c r="AX1846" s="22">
        <v>0</v>
      </c>
      <c r="AY1846" s="23">
        <v>0</v>
      </c>
      <c r="AZ1846" s="23">
        <v>0</v>
      </c>
      <c r="BA1846" s="23">
        <v>0</v>
      </c>
      <c r="BB1846" s="14">
        <v>0</v>
      </c>
      <c r="BC1846" s="22">
        <v>0</v>
      </c>
      <c r="BD1846" s="23">
        <v>0</v>
      </c>
      <c r="BE1846" s="23">
        <v>0</v>
      </c>
      <c r="BF1846" s="23">
        <v>0</v>
      </c>
      <c r="BG1846" s="14">
        <v>0</v>
      </c>
      <c r="BH1846" s="22">
        <v>995</v>
      </c>
      <c r="BI1846" s="23">
        <v>11.04</v>
      </c>
      <c r="BJ1846" s="23">
        <v>10.29</v>
      </c>
      <c r="BK1846" s="14">
        <v>3.34</v>
      </c>
      <c r="BL1846" t="s">
        <v>588</v>
      </c>
    </row>
    <row r="1847" spans="1:64">
      <c r="A1847" t="s">
        <v>2800</v>
      </c>
      <c r="B1847" t="s">
        <v>2792</v>
      </c>
      <c r="C1847" t="s">
        <v>588</v>
      </c>
      <c r="D1847" s="111" t="s">
        <v>942</v>
      </c>
      <c r="E1847" s="110">
        <v>2022</v>
      </c>
      <c r="F1847" s="23"/>
      <c r="G1847" s="23"/>
      <c r="H1847" s="22">
        <v>41495</v>
      </c>
      <c r="I1847" s="34">
        <v>300.7365964097699</v>
      </c>
      <c r="J1847" s="22">
        <v>0</v>
      </c>
      <c r="K1847" s="22">
        <v>0</v>
      </c>
      <c r="L1847" s="23">
        <v>0</v>
      </c>
      <c r="M1847" s="23">
        <v>0</v>
      </c>
      <c r="N1847" s="23">
        <v>0</v>
      </c>
      <c r="O1847" s="14">
        <v>0</v>
      </c>
      <c r="P1847" s="22">
        <v>0</v>
      </c>
      <c r="Q1847" s="22">
        <v>0</v>
      </c>
      <c r="R1847" s="23">
        <v>0</v>
      </c>
      <c r="S1847" s="23">
        <v>0</v>
      </c>
      <c r="T1847" s="23">
        <v>0</v>
      </c>
      <c r="U1847" s="14">
        <v>0</v>
      </c>
      <c r="V1847" s="22">
        <v>0</v>
      </c>
      <c r="W1847" s="22">
        <v>0</v>
      </c>
      <c r="X1847" s="23">
        <v>0</v>
      </c>
      <c r="Y1847" s="23">
        <v>0</v>
      </c>
      <c r="Z1847" s="23">
        <v>0</v>
      </c>
      <c r="AA1847" s="14">
        <v>0</v>
      </c>
      <c r="AB1847" s="22">
        <v>1</v>
      </c>
      <c r="AC1847" s="22">
        <v>1</v>
      </c>
      <c r="AD1847" s="23">
        <v>105</v>
      </c>
      <c r="AE1847" s="23">
        <v>0.105</v>
      </c>
      <c r="AF1847" s="23">
        <v>0.48493409999999998</v>
      </c>
      <c r="AG1847" s="14">
        <v>0.16124878241930057</v>
      </c>
      <c r="AH1847" s="22">
        <v>0</v>
      </c>
      <c r="AI1847" s="23">
        <v>0</v>
      </c>
      <c r="AJ1847" s="23">
        <v>0</v>
      </c>
      <c r="AK1847" s="23">
        <v>0</v>
      </c>
      <c r="AL1847" s="14">
        <v>0</v>
      </c>
      <c r="AM1847" s="22">
        <v>1274</v>
      </c>
      <c r="AN1847" s="23">
        <v>13477.064999999993</v>
      </c>
      <c r="AO1847" s="23">
        <v>13.477065000000005</v>
      </c>
      <c r="AP1847" s="23">
        <v>13.805419109882987</v>
      </c>
      <c r="AQ1847" s="14">
        <v>4.590535130973004</v>
      </c>
      <c r="AR1847" s="22">
        <v>1274</v>
      </c>
      <c r="AS1847" s="23">
        <v>13477.065000000001</v>
      </c>
      <c r="AT1847" s="23">
        <v>13.477065</v>
      </c>
      <c r="AU1847" s="23">
        <v>13.805419109882999</v>
      </c>
      <c r="AV1847" s="14">
        <v>4.5905351309730085</v>
      </c>
      <c r="AW1847" s="22">
        <v>0</v>
      </c>
      <c r="AX1847" s="22">
        <v>0</v>
      </c>
      <c r="AY1847" s="23">
        <v>0</v>
      </c>
      <c r="AZ1847" s="23">
        <v>0</v>
      </c>
      <c r="BA1847" s="23">
        <v>0</v>
      </c>
      <c r="BB1847" s="14">
        <v>0</v>
      </c>
      <c r="BC1847" s="22">
        <v>0</v>
      </c>
      <c r="BD1847" s="23">
        <v>0</v>
      </c>
      <c r="BE1847" s="23">
        <v>0</v>
      </c>
      <c r="BF1847" s="23">
        <v>0</v>
      </c>
      <c r="BG1847" s="14">
        <v>0</v>
      </c>
      <c r="BH1847" s="22">
        <v>1275</v>
      </c>
      <c r="BI1847" s="23">
        <v>13.582065</v>
      </c>
      <c r="BJ1847" s="23">
        <v>14.290353209883</v>
      </c>
      <c r="BK1847" s="14">
        <v>4.751783913392309</v>
      </c>
      <c r="BL1847" t="s">
        <v>588</v>
      </c>
    </row>
    <row r="1848" spans="1:64">
      <c r="A1848" t="s">
        <v>2801</v>
      </c>
      <c r="B1848" t="s">
        <v>2792</v>
      </c>
      <c r="C1848" t="s">
        <v>588</v>
      </c>
      <c r="D1848" t="s">
        <v>942</v>
      </c>
      <c r="E1848">
        <v>2023</v>
      </c>
      <c r="F1848">
        <v>76.2</v>
      </c>
      <c r="G1848">
        <v>21.3</v>
      </c>
      <c r="H1848">
        <v>40700</v>
      </c>
      <c r="I1848">
        <v>300.7365964097699</v>
      </c>
      <c r="J1848">
        <v>0</v>
      </c>
      <c r="K1848">
        <v>0</v>
      </c>
      <c r="L1848">
        <v>0</v>
      </c>
      <c r="M1848">
        <v>0</v>
      </c>
      <c r="N1848">
        <v>0</v>
      </c>
      <c r="O1848">
        <v>0</v>
      </c>
      <c r="P1848">
        <v>0</v>
      </c>
      <c r="Q1848">
        <v>0</v>
      </c>
      <c r="R1848">
        <v>0</v>
      </c>
      <c r="S1848">
        <v>0</v>
      </c>
      <c r="T1848">
        <v>0</v>
      </c>
      <c r="U1848">
        <v>0</v>
      </c>
      <c r="V1848">
        <v>0</v>
      </c>
      <c r="W1848">
        <v>0</v>
      </c>
      <c r="X1848">
        <v>0</v>
      </c>
      <c r="Y1848">
        <v>0</v>
      </c>
      <c r="Z1848">
        <v>0</v>
      </c>
      <c r="AA1848">
        <v>0</v>
      </c>
      <c r="AB1848">
        <v>1</v>
      </c>
      <c r="AC1848">
        <v>1</v>
      </c>
      <c r="AD1848">
        <v>105</v>
      </c>
      <c r="AE1848">
        <v>0.105</v>
      </c>
      <c r="AF1848">
        <v>0.45795624000000001</v>
      </c>
      <c r="AG1848">
        <v>0.15227818811117017</v>
      </c>
      <c r="AL1848">
        <v>0</v>
      </c>
      <c r="AM1848">
        <v>1872</v>
      </c>
      <c r="AN1848">
        <v>20466.812000000002</v>
      </c>
      <c r="AO1848">
        <v>20.466812000000001</v>
      </c>
      <c r="AP1848">
        <v>19.197607999999999</v>
      </c>
      <c r="AQ1848">
        <v>6.3835290513969296</v>
      </c>
      <c r="AR1848">
        <v>2100</v>
      </c>
      <c r="AS1848">
        <v>20648.9219999999</v>
      </c>
      <c r="AT1848">
        <v>20.648921999999999</v>
      </c>
      <c r="AU1848">
        <v>19.3684252652304</v>
      </c>
      <c r="AV1848">
        <v>6.4403286784691387</v>
      </c>
      <c r="AW1848">
        <v>0</v>
      </c>
      <c r="AX1848">
        <v>0</v>
      </c>
      <c r="AY1848">
        <v>0</v>
      </c>
      <c r="AZ1848">
        <v>0</v>
      </c>
      <c r="BA1848">
        <v>0</v>
      </c>
      <c r="BB1848">
        <v>0</v>
      </c>
      <c r="BC1848">
        <v>0</v>
      </c>
      <c r="BD1848">
        <v>0</v>
      </c>
      <c r="BE1848">
        <v>0</v>
      </c>
      <c r="BF1848">
        <v>0</v>
      </c>
      <c r="BG1848">
        <v>0</v>
      </c>
      <c r="BH1848">
        <v>2101</v>
      </c>
      <c r="BI1848">
        <v>20.753921999999999</v>
      </c>
      <c r="BJ1848">
        <v>19.826381505230401</v>
      </c>
      <c r="BK1848">
        <v>6.5926068665803088</v>
      </c>
      <c r="BL1848" t="s">
        <v>588</v>
      </c>
    </row>
    <row r="1849" spans="1:64">
      <c r="A1849" t="s">
        <v>2802</v>
      </c>
      <c r="B1849" t="s">
        <v>2792</v>
      </c>
      <c r="C1849" t="s">
        <v>588</v>
      </c>
      <c r="D1849" t="s">
        <v>942</v>
      </c>
      <c r="E1849">
        <v>2024</v>
      </c>
      <c r="F1849">
        <v>76.2</v>
      </c>
      <c r="G1849">
        <v>21.32</v>
      </c>
      <c r="H1849">
        <v>40574</v>
      </c>
      <c r="I1849">
        <v>278.21990026118266</v>
      </c>
      <c r="J1849">
        <v>0</v>
      </c>
      <c r="K1849">
        <v>0</v>
      </c>
      <c r="L1849">
        <v>0</v>
      </c>
      <c r="M1849">
        <v>0</v>
      </c>
      <c r="N1849">
        <v>0</v>
      </c>
      <c r="O1849">
        <v>0</v>
      </c>
      <c r="P1849">
        <v>0</v>
      </c>
      <c r="Q1849">
        <v>0</v>
      </c>
      <c r="R1849">
        <v>0</v>
      </c>
      <c r="S1849">
        <v>0</v>
      </c>
      <c r="T1849">
        <v>0</v>
      </c>
      <c r="U1849">
        <v>0</v>
      </c>
      <c r="V1849">
        <v>0</v>
      </c>
      <c r="W1849">
        <v>0</v>
      </c>
      <c r="X1849">
        <v>0</v>
      </c>
      <c r="Y1849">
        <v>0</v>
      </c>
      <c r="Z1849">
        <v>0</v>
      </c>
      <c r="AA1849">
        <v>0</v>
      </c>
      <c r="AB1849">
        <v>1</v>
      </c>
      <c r="AC1849">
        <v>1</v>
      </c>
      <c r="AD1849">
        <v>105</v>
      </c>
      <c r="AE1849">
        <v>0.105</v>
      </c>
      <c r="AF1849">
        <v>0.48434189999999999</v>
      </c>
      <c r="AG1849">
        <v>0.17408600159273926</v>
      </c>
      <c r="AH1849">
        <v>1</v>
      </c>
      <c r="AI1849">
        <v>10.119999999999999</v>
      </c>
      <c r="AJ1849">
        <v>1.0119999999999999E-2</v>
      </c>
      <c r="AK1849">
        <v>9.1276713595478381E-3</v>
      </c>
      <c r="AL1849">
        <v>3.2807399294511692E-3</v>
      </c>
      <c r="AM1849">
        <v>2289</v>
      </c>
      <c r="AN1849">
        <v>24829.526999999991</v>
      </c>
      <c r="AO1849">
        <v>24.829527000000063</v>
      </c>
      <c r="AP1849">
        <v>22.39483818863825</v>
      </c>
      <c r="AQ1849">
        <v>8.0493301045736843</v>
      </c>
      <c r="AR1849">
        <v>3052</v>
      </c>
      <c r="AS1849">
        <v>25526.334999999821</v>
      </c>
      <c r="AT1849">
        <v>25.526335000000177</v>
      </c>
      <c r="AU1849">
        <v>23.023319851158213</v>
      </c>
      <c r="AV1849">
        <v>8.2752239611705569</v>
      </c>
      <c r="AW1849">
        <v>0</v>
      </c>
      <c r="AX1849">
        <v>0</v>
      </c>
      <c r="AY1849">
        <v>0</v>
      </c>
      <c r="AZ1849">
        <v>0</v>
      </c>
      <c r="BA1849">
        <v>0</v>
      </c>
      <c r="BB1849">
        <v>0</v>
      </c>
      <c r="BC1849">
        <v>0</v>
      </c>
      <c r="BD1849">
        <v>0</v>
      </c>
      <c r="BE1849">
        <v>0</v>
      </c>
      <c r="BF1849">
        <v>0</v>
      </c>
      <c r="BG1849">
        <v>0</v>
      </c>
      <c r="BH1849">
        <v>3053</v>
      </c>
      <c r="BI1849">
        <v>25.631335000000178</v>
      </c>
      <c r="BJ1849">
        <v>23.507661751158214</v>
      </c>
      <c r="BK1849">
        <v>8.4493099627632962</v>
      </c>
      <c r="BL1849" t="s">
        <v>588</v>
      </c>
    </row>
    <row r="1850" spans="1:64">
      <c r="A1850" t="s">
        <v>2803</v>
      </c>
      <c r="B1850" t="s">
        <v>2804</v>
      </c>
      <c r="C1850" t="s">
        <v>589</v>
      </c>
      <c r="D1850" t="s">
        <v>942</v>
      </c>
      <c r="E1850">
        <v>2012</v>
      </c>
      <c r="F1850" s="23">
        <v>65.62</v>
      </c>
      <c r="G1850" s="23">
        <v>15.18</v>
      </c>
      <c r="H1850" s="22">
        <v>29550</v>
      </c>
      <c r="I1850" s="34">
        <v>253.22349099999997</v>
      </c>
      <c r="J1850" s="22">
        <v>3</v>
      </c>
      <c r="K1850" s="22" t="s">
        <v>782</v>
      </c>
      <c r="L1850" s="23">
        <v>1286</v>
      </c>
      <c r="M1850" s="23">
        <v>1.286</v>
      </c>
      <c r="N1850" s="23">
        <v>6.2444170000000003</v>
      </c>
      <c r="O1850" s="14">
        <v>2.4659706630456335</v>
      </c>
      <c r="P1850" s="22">
        <v>0</v>
      </c>
      <c r="Q1850" s="22" t="s">
        <v>782</v>
      </c>
      <c r="R1850" s="23">
        <v>0</v>
      </c>
      <c r="S1850" s="23">
        <v>0</v>
      </c>
      <c r="T1850" s="23">
        <v>0</v>
      </c>
      <c r="U1850" s="14">
        <v>0</v>
      </c>
      <c r="V1850" s="22">
        <v>0</v>
      </c>
      <c r="W1850" s="22" t="s">
        <v>782</v>
      </c>
      <c r="X1850" s="23">
        <v>0</v>
      </c>
      <c r="Y1850" s="23">
        <v>0</v>
      </c>
      <c r="Z1850" s="23">
        <v>0</v>
      </c>
      <c r="AA1850" s="14">
        <v>0</v>
      </c>
      <c r="AB1850" s="22">
        <v>0</v>
      </c>
      <c r="AC1850" s="22" t="s">
        <v>782</v>
      </c>
      <c r="AD1850" s="23">
        <v>0</v>
      </c>
      <c r="AE1850" s="23">
        <v>0</v>
      </c>
      <c r="AF1850" s="23">
        <v>0</v>
      </c>
      <c r="AG1850" s="14">
        <v>0</v>
      </c>
      <c r="AH1850" s="22" t="s">
        <v>782</v>
      </c>
      <c r="AI1850" s="23" t="s">
        <v>782</v>
      </c>
      <c r="AJ1850" s="23" t="s">
        <v>782</v>
      </c>
      <c r="AK1850" s="23" t="s">
        <v>782</v>
      </c>
      <c r="AL1850" s="14" t="s">
        <v>782</v>
      </c>
      <c r="AM1850" s="22" t="s">
        <v>782</v>
      </c>
      <c r="AN1850" s="23" t="s">
        <v>782</v>
      </c>
      <c r="AO1850" s="23" t="s">
        <v>782</v>
      </c>
      <c r="AP1850" s="23" t="s">
        <v>782</v>
      </c>
      <c r="AQ1850" s="14" t="s">
        <v>782</v>
      </c>
      <c r="AR1850" s="22">
        <v>424</v>
      </c>
      <c r="AS1850" s="23">
        <v>4364.0100000000039</v>
      </c>
      <c r="AT1850" s="23">
        <v>4.3640100000000039</v>
      </c>
      <c r="AU1850" s="23">
        <v>3.6911070000000001</v>
      </c>
      <c r="AV1850" s="14">
        <v>1.4576479399377684</v>
      </c>
      <c r="AW1850" s="22">
        <v>0</v>
      </c>
      <c r="AX1850" s="22" t="s">
        <v>782</v>
      </c>
      <c r="AY1850" s="23">
        <v>0</v>
      </c>
      <c r="AZ1850" s="23">
        <v>0</v>
      </c>
      <c r="BA1850" s="23">
        <v>0</v>
      </c>
      <c r="BB1850" s="14">
        <v>0</v>
      </c>
      <c r="BC1850" s="22">
        <v>0</v>
      </c>
      <c r="BD1850" s="23">
        <v>0</v>
      </c>
      <c r="BE1850" s="23">
        <v>0</v>
      </c>
      <c r="BF1850" s="23">
        <v>0</v>
      </c>
      <c r="BG1850" s="14">
        <v>0</v>
      </c>
      <c r="BH1850" s="22">
        <v>427</v>
      </c>
      <c r="BI1850" s="23">
        <v>5.6500100000000035</v>
      </c>
      <c r="BJ1850" s="23">
        <v>9.9355240000000009</v>
      </c>
      <c r="BK1850" s="14">
        <v>3.9236186029834021</v>
      </c>
      <c r="BL1850" t="s">
        <v>589</v>
      </c>
    </row>
    <row r="1851" spans="1:64">
      <c r="A1851" t="s">
        <v>2805</v>
      </c>
      <c r="B1851" t="s">
        <v>2804</v>
      </c>
      <c r="C1851" t="s">
        <v>589</v>
      </c>
      <c r="D1851" t="s">
        <v>942</v>
      </c>
      <c r="E1851">
        <v>2015</v>
      </c>
      <c r="F1851" s="23">
        <v>65.62</v>
      </c>
      <c r="G1851" s="23">
        <v>15.14</v>
      </c>
      <c r="H1851" s="22">
        <v>30348</v>
      </c>
      <c r="I1851" s="34">
        <v>242.94762394448651</v>
      </c>
      <c r="J1851" s="13">
        <v>3</v>
      </c>
      <c r="K1851" s="13">
        <v>3</v>
      </c>
      <c r="L1851" s="19">
        <v>1286</v>
      </c>
      <c r="M1851" s="35">
        <v>1.286</v>
      </c>
      <c r="N1851" s="19">
        <v>7.6920225066586712</v>
      </c>
      <c r="O1851" s="17">
        <v>3.1661237849423451</v>
      </c>
      <c r="P1851" s="36">
        <v>0</v>
      </c>
      <c r="Q1851" s="37">
        <v>0</v>
      </c>
      <c r="R1851" s="38">
        <v>0</v>
      </c>
      <c r="S1851" s="27">
        <v>0</v>
      </c>
      <c r="T1851" s="23">
        <v>0</v>
      </c>
      <c r="U1851" s="17">
        <v>0</v>
      </c>
      <c r="V1851" s="22">
        <v>0</v>
      </c>
      <c r="W1851" s="22">
        <v>0</v>
      </c>
      <c r="X1851" s="23">
        <v>0</v>
      </c>
      <c r="Y1851" s="27">
        <v>0</v>
      </c>
      <c r="Z1851" s="27">
        <v>0</v>
      </c>
      <c r="AA1851" s="14">
        <v>0</v>
      </c>
      <c r="AB1851" s="39">
        <v>1</v>
      </c>
      <c r="AC1851" s="22" t="s">
        <v>782</v>
      </c>
      <c r="AD1851" s="23">
        <v>0</v>
      </c>
      <c r="AE1851" s="23">
        <v>0</v>
      </c>
      <c r="AF1851" s="23">
        <v>0.44209399500000002</v>
      </c>
      <c r="AG1851" s="14">
        <v>0.18197090707131938</v>
      </c>
      <c r="AH1851" s="22" t="s">
        <v>782</v>
      </c>
      <c r="AI1851" s="23" t="s">
        <v>782</v>
      </c>
      <c r="AJ1851" s="23" t="s">
        <v>782</v>
      </c>
      <c r="AK1851" s="23" t="s">
        <v>782</v>
      </c>
      <c r="AL1851" s="14" t="s">
        <v>782</v>
      </c>
      <c r="AM1851" s="22" t="s">
        <v>782</v>
      </c>
      <c r="AN1851" s="23" t="s">
        <v>782</v>
      </c>
      <c r="AO1851" s="23" t="s">
        <v>782</v>
      </c>
      <c r="AP1851" s="23" t="s">
        <v>782</v>
      </c>
      <c r="AQ1851" s="14" t="s">
        <v>782</v>
      </c>
      <c r="AR1851" s="40">
        <v>526</v>
      </c>
      <c r="AS1851" s="41">
        <v>5196.8010000000013</v>
      </c>
      <c r="AT1851" s="23">
        <v>5.1968010000000016</v>
      </c>
      <c r="AU1851" s="23">
        <v>4.6156051840776406</v>
      </c>
      <c r="AV1851" s="14">
        <v>1.89983549093376</v>
      </c>
      <c r="AW1851" s="22">
        <v>0</v>
      </c>
      <c r="AX1851" s="22" t="s">
        <v>782</v>
      </c>
      <c r="AY1851" s="23">
        <v>0</v>
      </c>
      <c r="AZ1851" s="23">
        <v>0</v>
      </c>
      <c r="BA1851" s="23">
        <v>0</v>
      </c>
      <c r="BB1851" s="14">
        <v>0</v>
      </c>
      <c r="BC1851" s="42">
        <v>0</v>
      </c>
      <c r="BD1851" s="46">
        <v>0</v>
      </c>
      <c r="BE1851" s="44">
        <v>0</v>
      </c>
      <c r="BF1851" s="23">
        <v>0</v>
      </c>
      <c r="BG1851" s="14">
        <v>0</v>
      </c>
      <c r="BH1851" s="22">
        <v>530</v>
      </c>
      <c r="BI1851" s="23">
        <v>6.482801000000002</v>
      </c>
      <c r="BJ1851" s="23">
        <v>12.749721685736311</v>
      </c>
      <c r="BK1851" s="14">
        <v>5.2479301829474245</v>
      </c>
      <c r="BL1851" t="s">
        <v>589</v>
      </c>
    </row>
    <row r="1852" spans="1:64">
      <c r="A1852" t="s">
        <v>2806</v>
      </c>
      <c r="B1852" t="s">
        <v>2804</v>
      </c>
      <c r="C1852" t="s">
        <v>589</v>
      </c>
      <c r="D1852" t="s">
        <v>942</v>
      </c>
      <c r="E1852">
        <v>2016</v>
      </c>
      <c r="F1852" s="23">
        <v>65.62</v>
      </c>
      <c r="G1852" s="23">
        <v>15.13</v>
      </c>
      <c r="H1852" s="22">
        <v>30395</v>
      </c>
      <c r="I1852" s="34">
        <v>258.03123738491519</v>
      </c>
      <c r="J1852" s="13">
        <v>3</v>
      </c>
      <c r="K1852" s="13">
        <v>3</v>
      </c>
      <c r="L1852" s="19">
        <v>1286</v>
      </c>
      <c r="M1852" s="35">
        <v>1.286</v>
      </c>
      <c r="N1852" s="19">
        <v>7.6915659999999999</v>
      </c>
      <c r="O1852" s="17">
        <v>2.9808662230015948</v>
      </c>
      <c r="P1852" s="13">
        <v>0</v>
      </c>
      <c r="Q1852" s="13">
        <v>0</v>
      </c>
      <c r="R1852" s="19">
        <v>0</v>
      </c>
      <c r="S1852" s="27">
        <v>0</v>
      </c>
      <c r="T1852" s="19">
        <v>0</v>
      </c>
      <c r="U1852" s="17">
        <v>0</v>
      </c>
      <c r="V1852" s="13">
        <v>0</v>
      </c>
      <c r="W1852" s="13">
        <v>0</v>
      </c>
      <c r="X1852" s="19">
        <v>0</v>
      </c>
      <c r="Y1852" s="27">
        <v>0</v>
      </c>
      <c r="Z1852" s="19">
        <v>0</v>
      </c>
      <c r="AA1852" s="14">
        <v>0</v>
      </c>
      <c r="AB1852" s="13">
        <v>1</v>
      </c>
      <c r="AC1852" s="22" t="s">
        <v>782</v>
      </c>
      <c r="AD1852" s="19">
        <v>0</v>
      </c>
      <c r="AE1852" s="23">
        <v>0</v>
      </c>
      <c r="AF1852" s="19">
        <v>0.33607171499999988</v>
      </c>
      <c r="AG1852" s="14">
        <v>0.13024458527037511</v>
      </c>
      <c r="AH1852" s="22" t="s">
        <v>782</v>
      </c>
      <c r="AI1852" s="23" t="s">
        <v>782</v>
      </c>
      <c r="AJ1852" s="23" t="s">
        <v>782</v>
      </c>
      <c r="AK1852" s="23" t="s">
        <v>782</v>
      </c>
      <c r="AL1852" s="14" t="s">
        <v>782</v>
      </c>
      <c r="AM1852" s="22" t="s">
        <v>782</v>
      </c>
      <c r="AN1852" s="23" t="s">
        <v>782</v>
      </c>
      <c r="AO1852" s="23" t="s">
        <v>782</v>
      </c>
      <c r="AP1852" s="23" t="s">
        <v>782</v>
      </c>
      <c r="AQ1852" s="14" t="s">
        <v>782</v>
      </c>
      <c r="AR1852" s="13">
        <v>546</v>
      </c>
      <c r="AS1852" s="19">
        <v>5331.4709999999977</v>
      </c>
      <c r="AT1852" s="23">
        <v>5.3314709999999979</v>
      </c>
      <c r="AU1852" s="19">
        <v>4.7343462480000058</v>
      </c>
      <c r="AV1852" s="14">
        <v>1.8347957774343413</v>
      </c>
      <c r="AW1852" s="13">
        <v>0</v>
      </c>
      <c r="AX1852" s="22" t="s">
        <v>782</v>
      </c>
      <c r="AY1852" s="19">
        <v>0</v>
      </c>
      <c r="AZ1852" s="23">
        <v>0</v>
      </c>
      <c r="BA1852" s="19">
        <v>0</v>
      </c>
      <c r="BB1852" s="14">
        <v>0</v>
      </c>
      <c r="BC1852" s="13">
        <v>0</v>
      </c>
      <c r="BD1852" s="19">
        <v>0</v>
      </c>
      <c r="BE1852" s="44">
        <v>0</v>
      </c>
      <c r="BF1852" s="19">
        <v>0</v>
      </c>
      <c r="BG1852" s="14">
        <v>0</v>
      </c>
      <c r="BH1852" s="22">
        <v>550</v>
      </c>
      <c r="BI1852" s="23">
        <v>6.6174709999999983</v>
      </c>
      <c r="BJ1852" s="23">
        <v>12.761983963000006</v>
      </c>
      <c r="BK1852" s="14">
        <v>4.9459065857063109</v>
      </c>
      <c r="BL1852" t="s">
        <v>589</v>
      </c>
    </row>
    <row r="1853" spans="1:64">
      <c r="A1853" t="s">
        <v>2807</v>
      </c>
      <c r="B1853" t="s">
        <v>2804</v>
      </c>
      <c r="C1853" t="s">
        <v>589</v>
      </c>
      <c r="D1853" t="s">
        <v>942</v>
      </c>
      <c r="E1853">
        <v>2017</v>
      </c>
      <c r="F1853" s="23">
        <v>65.62</v>
      </c>
      <c r="G1853" s="23">
        <v>15.1</v>
      </c>
      <c r="H1853" s="22">
        <v>30451</v>
      </c>
      <c r="I1853" s="34">
        <v>239.19292363489467</v>
      </c>
      <c r="J1853" s="13">
        <v>3</v>
      </c>
      <c r="K1853" s="13">
        <v>3</v>
      </c>
      <c r="L1853" s="19">
        <v>1286</v>
      </c>
      <c r="M1853" s="19">
        <v>1.286</v>
      </c>
      <c r="N1853" s="19">
        <v>7.6915659999999999</v>
      </c>
      <c r="O1853" s="17">
        <v>3.2156327549808483</v>
      </c>
      <c r="P1853" s="13">
        <v>0</v>
      </c>
      <c r="Q1853" s="13">
        <v>0</v>
      </c>
      <c r="R1853" s="19">
        <v>0</v>
      </c>
      <c r="S1853" s="19">
        <v>0</v>
      </c>
      <c r="T1853" s="19">
        <v>0</v>
      </c>
      <c r="U1853" s="17">
        <v>0</v>
      </c>
      <c r="V1853" s="13">
        <v>0</v>
      </c>
      <c r="W1853" s="13">
        <v>0</v>
      </c>
      <c r="X1853" s="19">
        <v>0</v>
      </c>
      <c r="Y1853" s="19">
        <v>0</v>
      </c>
      <c r="Z1853" s="19">
        <v>0</v>
      </c>
      <c r="AA1853" s="14">
        <v>0</v>
      </c>
      <c r="AB1853" s="13">
        <v>1</v>
      </c>
      <c r="AC1853" s="22" t="s">
        <v>782</v>
      </c>
      <c r="AD1853" s="19">
        <v>0</v>
      </c>
      <c r="AE1853" s="19">
        <v>0</v>
      </c>
      <c r="AF1853" s="19">
        <v>0.42469916999999996</v>
      </c>
      <c r="AG1853" s="14">
        <v>0.17755507292860512</v>
      </c>
      <c r="AH1853" s="22" t="s">
        <v>782</v>
      </c>
      <c r="AI1853" s="23" t="s">
        <v>782</v>
      </c>
      <c r="AJ1853" s="23" t="s">
        <v>782</v>
      </c>
      <c r="AK1853" s="23" t="s">
        <v>782</v>
      </c>
      <c r="AL1853" s="14" t="s">
        <v>782</v>
      </c>
      <c r="AM1853" s="22" t="s">
        <v>782</v>
      </c>
      <c r="AN1853" s="23" t="s">
        <v>782</v>
      </c>
      <c r="AO1853" s="23" t="s">
        <v>782</v>
      </c>
      <c r="AP1853" s="23" t="s">
        <v>782</v>
      </c>
      <c r="AQ1853" s="14" t="s">
        <v>782</v>
      </c>
      <c r="AR1853" s="13">
        <v>573</v>
      </c>
      <c r="AS1853" s="19">
        <v>5582.8609999999971</v>
      </c>
      <c r="AT1853" s="19">
        <v>5.5828610000000012</v>
      </c>
      <c r="AU1853" s="19">
        <v>4.9575805680000053</v>
      </c>
      <c r="AV1853" s="14">
        <v>2.0726284426236967</v>
      </c>
      <c r="AW1853" s="13">
        <v>0</v>
      </c>
      <c r="AX1853" s="22" t="s">
        <v>782</v>
      </c>
      <c r="AY1853" s="19">
        <v>0</v>
      </c>
      <c r="AZ1853" s="19">
        <v>0</v>
      </c>
      <c r="BA1853" s="19">
        <v>0</v>
      </c>
      <c r="BB1853" s="14">
        <v>0</v>
      </c>
      <c r="BC1853" s="13">
        <v>0</v>
      </c>
      <c r="BD1853" s="19">
        <v>0</v>
      </c>
      <c r="BE1853" s="19">
        <v>0</v>
      </c>
      <c r="BF1853" s="19">
        <v>0</v>
      </c>
      <c r="BG1853" s="14">
        <v>0</v>
      </c>
      <c r="BH1853" s="22">
        <v>577</v>
      </c>
      <c r="BI1853" s="23">
        <v>6.8688610000000008</v>
      </c>
      <c r="BJ1853" s="23">
        <v>13.073845738000006</v>
      </c>
      <c r="BK1853" s="14">
        <v>5.4658162705331499</v>
      </c>
      <c r="BL1853" t="s">
        <v>589</v>
      </c>
    </row>
    <row r="1854" spans="1:64">
      <c r="A1854" t="s">
        <v>2808</v>
      </c>
      <c r="B1854" t="s">
        <v>2804</v>
      </c>
      <c r="C1854" t="s">
        <v>589</v>
      </c>
      <c r="D1854" t="s">
        <v>942</v>
      </c>
      <c r="E1854">
        <v>2018</v>
      </c>
      <c r="F1854" s="23">
        <v>65.62</v>
      </c>
      <c r="G1854" s="23">
        <v>15.11</v>
      </c>
      <c r="H1854" s="22">
        <v>30363</v>
      </c>
      <c r="I1854" s="34">
        <v>239.20992384268678</v>
      </c>
      <c r="J1854" s="13">
        <v>3</v>
      </c>
      <c r="K1854" s="13">
        <v>3</v>
      </c>
      <c r="L1854" s="19">
        <v>1286</v>
      </c>
      <c r="M1854" s="19">
        <v>1.286</v>
      </c>
      <c r="N1854" s="19">
        <v>7.6915659999999999</v>
      </c>
      <c r="O1854" s="17">
        <v>3.2154042258958522</v>
      </c>
      <c r="P1854" s="13">
        <v>0</v>
      </c>
      <c r="Q1854" s="13">
        <v>0</v>
      </c>
      <c r="R1854" s="19">
        <v>0</v>
      </c>
      <c r="S1854" s="19">
        <v>0</v>
      </c>
      <c r="T1854" s="19">
        <v>0</v>
      </c>
      <c r="U1854" s="17">
        <v>0</v>
      </c>
      <c r="V1854" s="13">
        <v>0</v>
      </c>
      <c r="W1854" s="13">
        <v>0</v>
      </c>
      <c r="X1854" s="19">
        <v>0</v>
      </c>
      <c r="Y1854" s="19">
        <v>0</v>
      </c>
      <c r="Z1854" s="19">
        <v>0</v>
      </c>
      <c r="AA1854" s="14">
        <v>0</v>
      </c>
      <c r="AB1854" s="13">
        <v>1</v>
      </c>
      <c r="AC1854" s="22" t="s">
        <v>782</v>
      </c>
      <c r="AD1854" s="19">
        <v>0</v>
      </c>
      <c r="AE1854" s="19">
        <v>0</v>
      </c>
      <c r="AF1854" s="19">
        <v>0.51825910499999994</v>
      </c>
      <c r="AG1854" s="14">
        <v>0.21665451695090468</v>
      </c>
      <c r="AH1854" s="22" t="s">
        <v>782</v>
      </c>
      <c r="AI1854" s="23" t="s">
        <v>782</v>
      </c>
      <c r="AJ1854" s="23" t="s">
        <v>782</v>
      </c>
      <c r="AK1854" s="23" t="s">
        <v>782</v>
      </c>
      <c r="AL1854" s="14" t="s">
        <v>782</v>
      </c>
      <c r="AM1854" s="22" t="s">
        <v>782</v>
      </c>
      <c r="AN1854" s="23" t="s">
        <v>782</v>
      </c>
      <c r="AO1854" s="23" t="s">
        <v>782</v>
      </c>
      <c r="AP1854" s="23" t="s">
        <v>782</v>
      </c>
      <c r="AQ1854" s="14" t="s">
        <v>782</v>
      </c>
      <c r="AR1854" s="13">
        <v>601</v>
      </c>
      <c r="AS1854" s="19">
        <v>6097.3059999999959</v>
      </c>
      <c r="AT1854" s="19">
        <v>6.0973060000000014</v>
      </c>
      <c r="AU1854" s="19">
        <v>5.4144077280000067</v>
      </c>
      <c r="AV1854" s="14">
        <v>2.2634544758940351</v>
      </c>
      <c r="AW1854" s="13">
        <v>0</v>
      </c>
      <c r="AX1854" s="22" t="s">
        <v>782</v>
      </c>
      <c r="AY1854" s="19">
        <v>0</v>
      </c>
      <c r="AZ1854" s="19">
        <v>0</v>
      </c>
      <c r="BA1854" s="19">
        <v>0</v>
      </c>
      <c r="BB1854" s="14">
        <v>0</v>
      </c>
      <c r="BC1854" s="13">
        <v>0</v>
      </c>
      <c r="BD1854" s="19">
        <v>0</v>
      </c>
      <c r="BE1854" s="19">
        <v>0</v>
      </c>
      <c r="BF1854" s="19">
        <v>0</v>
      </c>
      <c r="BG1854" s="14">
        <v>0</v>
      </c>
      <c r="BH1854" s="22">
        <v>605</v>
      </c>
      <c r="BI1854" s="23">
        <v>7.383306000000001</v>
      </c>
      <c r="BJ1854" s="23">
        <v>13.624232833000008</v>
      </c>
      <c r="BK1854" s="14">
        <v>5.6955132187407926</v>
      </c>
      <c r="BL1854" t="s">
        <v>589</v>
      </c>
    </row>
    <row r="1855" spans="1:64">
      <c r="A1855" t="s">
        <v>2809</v>
      </c>
      <c r="B1855" t="s">
        <v>2804</v>
      </c>
      <c r="C1855" t="s">
        <v>589</v>
      </c>
      <c r="D1855" t="s">
        <v>942</v>
      </c>
      <c r="E1855">
        <v>2019</v>
      </c>
      <c r="F1855" s="23">
        <v>65.62</v>
      </c>
      <c r="G1855" s="23">
        <v>15.19</v>
      </c>
      <c r="H1855" s="22">
        <v>30453</v>
      </c>
      <c r="I1855" s="34">
        <v>243.47763194633075</v>
      </c>
      <c r="J1855" s="22">
        <v>3</v>
      </c>
      <c r="K1855" s="22">
        <v>3</v>
      </c>
      <c r="L1855" s="23">
        <v>1286</v>
      </c>
      <c r="M1855" s="23">
        <v>1.286</v>
      </c>
      <c r="N1855" s="23">
        <v>7.6915659999999999</v>
      </c>
      <c r="O1855" s="14">
        <v>3.1590441957704911</v>
      </c>
      <c r="P1855" s="22">
        <v>0</v>
      </c>
      <c r="Q1855" s="22">
        <v>0</v>
      </c>
      <c r="R1855" s="23">
        <v>0</v>
      </c>
      <c r="S1855" s="23">
        <v>0</v>
      </c>
      <c r="T1855" s="23">
        <v>0</v>
      </c>
      <c r="U1855" s="14">
        <v>0</v>
      </c>
      <c r="V1855" s="22">
        <v>0</v>
      </c>
      <c r="W1855" s="22">
        <v>0</v>
      </c>
      <c r="X1855" s="23">
        <v>0</v>
      </c>
      <c r="Y1855" s="23">
        <v>0</v>
      </c>
      <c r="Z1855" s="23">
        <v>0</v>
      </c>
      <c r="AA1855" s="14">
        <v>0</v>
      </c>
      <c r="AB1855" s="22">
        <v>1</v>
      </c>
      <c r="AC1855" s="22">
        <v>1</v>
      </c>
      <c r="AD1855" s="23">
        <v>357.47942489270383</v>
      </c>
      <c r="AE1855" s="23">
        <v>0.35747942489270385</v>
      </c>
      <c r="AF1855" s="23">
        <v>0.49975623599999996</v>
      </c>
      <c r="AG1855" s="14">
        <v>0.2052575556961882</v>
      </c>
      <c r="AH1855" s="22">
        <v>0</v>
      </c>
      <c r="AI1855" s="23">
        <v>0</v>
      </c>
      <c r="AJ1855" s="23">
        <v>0</v>
      </c>
      <c r="AK1855" s="23">
        <v>0</v>
      </c>
      <c r="AL1855" s="14">
        <v>0</v>
      </c>
      <c r="AM1855" s="22">
        <v>649</v>
      </c>
      <c r="AN1855" s="23">
        <v>6871.3809999999949</v>
      </c>
      <c r="AO1855" s="23">
        <v>6.8713810000000013</v>
      </c>
      <c r="AP1855" s="23">
        <v>6.1017863280000055</v>
      </c>
      <c r="AQ1855" s="14">
        <v>2.5060972867294065</v>
      </c>
      <c r="AR1855" s="22">
        <v>649</v>
      </c>
      <c r="AS1855" s="23">
        <v>6871.3809999999949</v>
      </c>
      <c r="AT1855" s="23">
        <v>6.8713810000000013</v>
      </c>
      <c r="AU1855" s="23">
        <v>6.1017863280000055</v>
      </c>
      <c r="AV1855" s="14">
        <v>2.5060972867294065</v>
      </c>
      <c r="AW1855" s="22">
        <v>0</v>
      </c>
      <c r="AX1855" s="22" t="s">
        <v>782</v>
      </c>
      <c r="AY1855" s="23">
        <v>0</v>
      </c>
      <c r="AZ1855" s="23">
        <v>0</v>
      </c>
      <c r="BA1855" s="23">
        <v>0</v>
      </c>
      <c r="BB1855" s="14">
        <v>0</v>
      </c>
      <c r="BC1855" s="22">
        <v>0</v>
      </c>
      <c r="BD1855" s="23">
        <v>0</v>
      </c>
      <c r="BE1855" s="23">
        <v>0</v>
      </c>
      <c r="BF1855" s="23">
        <v>0</v>
      </c>
      <c r="BG1855" s="14">
        <v>0</v>
      </c>
      <c r="BH1855" s="22">
        <v>653</v>
      </c>
      <c r="BI1855" s="23">
        <v>8.5148604248927047</v>
      </c>
      <c r="BJ1855" s="23">
        <v>14.293108564000004</v>
      </c>
      <c r="BK1855" s="14">
        <v>5.8703990381960853</v>
      </c>
      <c r="BL1855" t="s">
        <v>589</v>
      </c>
    </row>
    <row r="1856" spans="1:64">
      <c r="A1856" t="s">
        <v>2810</v>
      </c>
      <c r="B1856" t="s">
        <v>2804</v>
      </c>
      <c r="C1856" t="s">
        <v>589</v>
      </c>
      <c r="D1856" t="s">
        <v>942</v>
      </c>
      <c r="E1856">
        <v>2020</v>
      </c>
      <c r="F1856" s="23">
        <v>65.62</v>
      </c>
      <c r="G1856" s="23">
        <v>15.5</v>
      </c>
      <c r="H1856" s="22">
        <v>30316</v>
      </c>
      <c r="I1856" s="34">
        <v>245.21510257008592</v>
      </c>
      <c r="J1856" s="22">
        <v>3</v>
      </c>
      <c r="K1856" s="22">
        <v>3</v>
      </c>
      <c r="L1856" s="23">
        <v>1286</v>
      </c>
      <c r="M1856" s="23">
        <v>1.286</v>
      </c>
      <c r="N1856" s="23">
        <v>7.6915659999999999</v>
      </c>
      <c r="O1856" s="14">
        <v>3.1366608008173729</v>
      </c>
      <c r="P1856" s="22">
        <v>0</v>
      </c>
      <c r="Q1856" s="22">
        <v>0</v>
      </c>
      <c r="R1856" s="23">
        <v>0</v>
      </c>
      <c r="S1856" s="23">
        <v>0</v>
      </c>
      <c r="T1856" s="23">
        <v>0</v>
      </c>
      <c r="U1856" s="14">
        <v>0</v>
      </c>
      <c r="V1856" s="22">
        <v>0</v>
      </c>
      <c r="W1856" s="22">
        <v>0</v>
      </c>
      <c r="X1856" s="23">
        <v>0</v>
      </c>
      <c r="Y1856" s="23">
        <v>0</v>
      </c>
      <c r="Z1856" s="23">
        <v>0</v>
      </c>
      <c r="AA1856" s="14">
        <v>0</v>
      </c>
      <c r="AB1856" s="22">
        <v>1</v>
      </c>
      <c r="AC1856" s="22">
        <v>1</v>
      </c>
      <c r="AD1856" s="23">
        <v>365.72288626609446</v>
      </c>
      <c r="AE1856" s="23">
        <v>0.36572288626609445</v>
      </c>
      <c r="AF1856" s="23">
        <v>0.511280595</v>
      </c>
      <c r="AG1856" s="14">
        <v>0.20850289792157839</v>
      </c>
      <c r="AH1856" s="22">
        <v>0</v>
      </c>
      <c r="AI1856" s="23">
        <v>0</v>
      </c>
      <c r="AJ1856" s="23">
        <v>0</v>
      </c>
      <c r="AK1856" s="23">
        <v>0</v>
      </c>
      <c r="AL1856" s="14">
        <v>0</v>
      </c>
      <c r="AM1856" s="22">
        <v>755</v>
      </c>
      <c r="AN1856" s="23">
        <v>8045.3359999999902</v>
      </c>
      <c r="AO1856" s="23">
        <v>8.045336000000006</v>
      </c>
      <c r="AP1856" s="23">
        <v>7.1442583680000045</v>
      </c>
      <c r="AQ1856" s="14">
        <v>2.9134658889772398</v>
      </c>
      <c r="AR1856" s="22">
        <v>755</v>
      </c>
      <c r="AS1856" s="23">
        <v>8045.3359999999902</v>
      </c>
      <c r="AT1856" s="23">
        <v>8.045336000000006</v>
      </c>
      <c r="AU1856" s="23">
        <v>7.1442583680000045</v>
      </c>
      <c r="AV1856" s="14">
        <v>2.9134658889772398</v>
      </c>
      <c r="AW1856" s="22">
        <v>0</v>
      </c>
      <c r="AX1856" s="22">
        <v>0</v>
      </c>
      <c r="AY1856" s="23">
        <v>0</v>
      </c>
      <c r="AZ1856" s="23">
        <v>0</v>
      </c>
      <c r="BA1856" s="23">
        <v>0</v>
      </c>
      <c r="BB1856" s="14">
        <v>0</v>
      </c>
      <c r="BC1856" s="22">
        <v>0</v>
      </c>
      <c r="BD1856" s="23">
        <v>0</v>
      </c>
      <c r="BE1856" s="23">
        <v>0</v>
      </c>
      <c r="BF1856" s="23">
        <v>0</v>
      </c>
      <c r="BG1856" s="14">
        <v>0</v>
      </c>
      <c r="BH1856" s="22">
        <v>759</v>
      </c>
      <c r="BI1856" s="23">
        <v>9.6970588862661007</v>
      </c>
      <c r="BJ1856" s="23">
        <v>15.347104963000003</v>
      </c>
      <c r="BK1856" s="14">
        <v>6.2586295877161913</v>
      </c>
      <c r="BL1856" t="s">
        <v>589</v>
      </c>
    </row>
    <row r="1857" spans="1:64">
      <c r="A1857" t="s">
        <v>2811</v>
      </c>
      <c r="B1857" t="s">
        <v>2804</v>
      </c>
      <c r="C1857" t="s">
        <v>589</v>
      </c>
      <c r="D1857" t="s">
        <v>942</v>
      </c>
      <c r="E1857">
        <v>2021</v>
      </c>
      <c r="F1857" s="23">
        <v>65.62</v>
      </c>
      <c r="G1857" s="23">
        <v>15.56</v>
      </c>
      <c r="H1857" s="22">
        <v>30452</v>
      </c>
      <c r="I1857" s="34">
        <v>227.3</v>
      </c>
      <c r="J1857" s="22">
        <v>3</v>
      </c>
      <c r="K1857" s="22">
        <v>3</v>
      </c>
      <c r="L1857" s="23">
        <v>1286</v>
      </c>
      <c r="M1857" s="23">
        <v>1.286</v>
      </c>
      <c r="N1857" s="23">
        <v>7.6915659999999999</v>
      </c>
      <c r="O1857" s="14">
        <v>3.38</v>
      </c>
      <c r="P1857" s="22">
        <v>0</v>
      </c>
      <c r="Q1857" s="22">
        <v>0</v>
      </c>
      <c r="R1857" s="23">
        <v>0</v>
      </c>
      <c r="S1857" s="23">
        <v>0</v>
      </c>
      <c r="T1857" s="23">
        <v>0</v>
      </c>
      <c r="U1857" s="14">
        <v>0</v>
      </c>
      <c r="V1857" s="22">
        <v>0</v>
      </c>
      <c r="W1857" s="22">
        <v>0</v>
      </c>
      <c r="X1857" s="23">
        <v>0</v>
      </c>
      <c r="Y1857" s="23">
        <v>0</v>
      </c>
      <c r="Z1857" s="23">
        <v>0</v>
      </c>
      <c r="AA1857" s="14">
        <v>0</v>
      </c>
      <c r="AB1857" s="22">
        <v>1</v>
      </c>
      <c r="AC1857" s="22">
        <v>1</v>
      </c>
      <c r="AD1857" s="23">
        <v>342.73099569999999</v>
      </c>
      <c r="AE1857" s="23">
        <v>0.34273099600000001</v>
      </c>
      <c r="AF1857" s="23">
        <v>0.47913793199999999</v>
      </c>
      <c r="AG1857" s="14">
        <v>0.21</v>
      </c>
      <c r="AH1857" s="22">
        <v>0</v>
      </c>
      <c r="AI1857" s="23">
        <v>0</v>
      </c>
      <c r="AJ1857" s="23">
        <v>0</v>
      </c>
      <c r="AK1857" s="23">
        <v>0</v>
      </c>
      <c r="AL1857" s="14">
        <v>0</v>
      </c>
      <c r="AM1857" s="22">
        <v>872</v>
      </c>
      <c r="AN1857" s="23">
        <v>9374.4159999999993</v>
      </c>
      <c r="AO1857" s="23">
        <v>9.3744160000000001</v>
      </c>
      <c r="AP1857" s="23">
        <v>8.3884422280000006</v>
      </c>
      <c r="AQ1857" s="14">
        <v>3.69</v>
      </c>
      <c r="AR1857" s="22">
        <v>872</v>
      </c>
      <c r="AS1857" s="23">
        <v>9374.4159999999993</v>
      </c>
      <c r="AT1857" s="23">
        <v>9.3744160000000001</v>
      </c>
      <c r="AU1857" s="23">
        <v>8.3884422280000006</v>
      </c>
      <c r="AV1857" s="14">
        <v>3.69</v>
      </c>
      <c r="AW1857" s="22">
        <v>0</v>
      </c>
      <c r="AX1857" s="22">
        <v>0</v>
      </c>
      <c r="AY1857" s="23">
        <v>0</v>
      </c>
      <c r="AZ1857" s="23">
        <v>0</v>
      </c>
      <c r="BA1857" s="23">
        <v>0</v>
      </c>
      <c r="BB1857" s="14">
        <v>0</v>
      </c>
      <c r="BC1857" s="22">
        <v>0</v>
      </c>
      <c r="BD1857" s="23">
        <v>0</v>
      </c>
      <c r="BE1857" s="23">
        <v>0</v>
      </c>
      <c r="BF1857" s="23">
        <v>0</v>
      </c>
      <c r="BG1857" s="14">
        <v>0</v>
      </c>
      <c r="BH1857" s="22">
        <v>876</v>
      </c>
      <c r="BI1857" s="23">
        <v>11</v>
      </c>
      <c r="BJ1857" s="23">
        <v>16.559999999999999</v>
      </c>
      <c r="BK1857" s="14">
        <v>7.29</v>
      </c>
      <c r="BL1857" t="s">
        <v>589</v>
      </c>
    </row>
    <row r="1858" spans="1:64">
      <c r="A1858" t="s">
        <v>2812</v>
      </c>
      <c r="B1858" t="s">
        <v>2804</v>
      </c>
      <c r="C1858" t="s">
        <v>589</v>
      </c>
      <c r="D1858" s="111" t="s">
        <v>942</v>
      </c>
      <c r="E1858" s="110">
        <v>2022</v>
      </c>
      <c r="F1858" s="23"/>
      <c r="G1858" s="23"/>
      <c r="H1858" s="22">
        <v>30846</v>
      </c>
      <c r="I1858" s="34">
        <v>223.5575624257323</v>
      </c>
      <c r="J1858" s="22">
        <v>3</v>
      </c>
      <c r="K1858" s="22">
        <v>3</v>
      </c>
      <c r="L1858" s="23">
        <v>1286</v>
      </c>
      <c r="M1858" s="23">
        <v>1.286</v>
      </c>
      <c r="N1858" s="23">
        <v>7.6105479999999996</v>
      </c>
      <c r="O1858" s="14">
        <v>3.4042901154499248</v>
      </c>
      <c r="P1858" s="22">
        <v>0</v>
      </c>
      <c r="Q1858" s="22">
        <v>0</v>
      </c>
      <c r="R1858" s="23">
        <v>0</v>
      </c>
      <c r="S1858" s="23">
        <v>0</v>
      </c>
      <c r="T1858" s="23">
        <v>0</v>
      </c>
      <c r="U1858" s="14">
        <v>0</v>
      </c>
      <c r="V1858" s="22">
        <v>0</v>
      </c>
      <c r="W1858" s="22">
        <v>0</v>
      </c>
      <c r="X1858" s="23">
        <v>0</v>
      </c>
      <c r="Y1858" s="23">
        <v>0</v>
      </c>
      <c r="Z1858" s="23">
        <v>0</v>
      </c>
      <c r="AA1858" s="14">
        <v>0</v>
      </c>
      <c r="AB1858" s="22">
        <v>1</v>
      </c>
      <c r="AC1858" s="22">
        <v>1</v>
      </c>
      <c r="AD1858" s="23">
        <v>65</v>
      </c>
      <c r="AE1858" s="23">
        <v>6.5000000000000002E-2</v>
      </c>
      <c r="AF1858" s="23">
        <v>0.47913793199999999</v>
      </c>
      <c r="AG1858" s="14">
        <v>0.21432418872395498</v>
      </c>
      <c r="AH1858" s="22">
        <v>1</v>
      </c>
      <c r="AI1858" s="23">
        <v>4</v>
      </c>
      <c r="AJ1858" s="23">
        <v>4.0000000000000001E-3</v>
      </c>
      <c r="AK1858" s="23">
        <v>4.0974556729919996E-3</v>
      </c>
      <c r="AL1858" s="14">
        <v>1.8328414518981922E-3</v>
      </c>
      <c r="AM1858" s="22">
        <v>1114</v>
      </c>
      <c r="AN1858" s="23">
        <v>11046.415999999967</v>
      </c>
      <c r="AO1858" s="23">
        <v>11.046416000000029</v>
      </c>
      <c r="AP1858" s="23">
        <v>11.31554997635739</v>
      </c>
      <c r="AQ1858" s="14">
        <v>5.0615822849278524</v>
      </c>
      <c r="AR1858" s="22">
        <v>1115</v>
      </c>
      <c r="AS1858" s="23">
        <v>11050.415999999999</v>
      </c>
      <c r="AT1858" s="23">
        <v>11.050416</v>
      </c>
      <c r="AU1858" s="23">
        <v>11.319647432030392</v>
      </c>
      <c r="AV1858" s="14">
        <v>5.0634151263797538</v>
      </c>
      <c r="AW1858" s="22">
        <v>0</v>
      </c>
      <c r="AX1858" s="22">
        <v>0</v>
      </c>
      <c r="AY1858" s="23">
        <v>0</v>
      </c>
      <c r="AZ1858" s="23">
        <v>0</v>
      </c>
      <c r="BA1858" s="23">
        <v>0</v>
      </c>
      <c r="BB1858" s="14">
        <v>0</v>
      </c>
      <c r="BC1858" s="22">
        <v>0</v>
      </c>
      <c r="BD1858" s="23">
        <v>0</v>
      </c>
      <c r="BE1858" s="23">
        <v>0</v>
      </c>
      <c r="BF1858" s="23">
        <v>0</v>
      </c>
      <c r="BG1858" s="14">
        <v>0</v>
      </c>
      <c r="BH1858" s="22">
        <v>1119</v>
      </c>
      <c r="BI1858" s="23">
        <v>12.401415999999999</v>
      </c>
      <c r="BJ1858" s="23">
        <v>19.409333364030392</v>
      </c>
      <c r="BK1858" s="14">
        <v>8.6820294305536336</v>
      </c>
      <c r="BL1858" t="s">
        <v>589</v>
      </c>
    </row>
    <row r="1859" spans="1:64">
      <c r="A1859" t="s">
        <v>2813</v>
      </c>
      <c r="B1859" t="s">
        <v>2804</v>
      </c>
      <c r="C1859" t="s">
        <v>589</v>
      </c>
      <c r="D1859" t="s">
        <v>942</v>
      </c>
      <c r="E1859">
        <v>2023</v>
      </c>
      <c r="F1859">
        <v>65.62</v>
      </c>
      <c r="G1859">
        <v>15.65</v>
      </c>
      <c r="H1859">
        <v>31027</v>
      </c>
      <c r="I1859">
        <v>223.5575624257323</v>
      </c>
      <c r="J1859">
        <v>3</v>
      </c>
      <c r="K1859">
        <v>3</v>
      </c>
      <c r="L1859">
        <v>1286</v>
      </c>
      <c r="M1859">
        <v>1.286</v>
      </c>
      <c r="N1859">
        <v>7.6105479999999996</v>
      </c>
      <c r="O1859">
        <v>3.4042901154499248</v>
      </c>
      <c r="P1859">
        <v>0</v>
      </c>
      <c r="Q1859">
        <v>0</v>
      </c>
      <c r="R1859">
        <v>0</v>
      </c>
      <c r="S1859">
        <v>0</v>
      </c>
      <c r="T1859">
        <v>0</v>
      </c>
      <c r="U1859">
        <v>0</v>
      </c>
      <c r="V1859">
        <v>0</v>
      </c>
      <c r="W1859">
        <v>0</v>
      </c>
      <c r="X1859">
        <v>0</v>
      </c>
      <c r="Y1859">
        <v>0</v>
      </c>
      <c r="Z1859">
        <v>0</v>
      </c>
      <c r="AA1859">
        <v>0</v>
      </c>
      <c r="AB1859">
        <v>1</v>
      </c>
      <c r="AC1859">
        <v>1</v>
      </c>
      <c r="AD1859">
        <v>65</v>
      </c>
      <c r="AE1859">
        <v>6.5000000000000002E-2</v>
      </c>
      <c r="AF1859">
        <v>0.70586207999999995</v>
      </c>
      <c r="AG1859">
        <v>0.31574064072848945</v>
      </c>
      <c r="AH1859">
        <v>1</v>
      </c>
      <c r="AI1859">
        <v>4</v>
      </c>
      <c r="AJ1859">
        <v>4.0000000000000001E-3</v>
      </c>
      <c r="AK1859">
        <v>3.7520000000000001E-3</v>
      </c>
      <c r="AL1859">
        <v>1.8129999999999999E-3</v>
      </c>
      <c r="AM1859">
        <v>1559</v>
      </c>
      <c r="AN1859">
        <v>17065.074000000001</v>
      </c>
      <c r="AO1859">
        <v>17.065073999999999</v>
      </c>
      <c r="AP1859">
        <v>16.006822</v>
      </c>
      <c r="AQ1859">
        <v>7.1600449684262415</v>
      </c>
      <c r="AR1859">
        <v>1775</v>
      </c>
      <c r="AS1859">
        <v>17232.743999999901</v>
      </c>
      <c r="AT1859">
        <v>17.232744</v>
      </c>
      <c r="AU1859">
        <v>16.164093906638101</v>
      </c>
      <c r="AV1859">
        <v>7.2303945933423517</v>
      </c>
      <c r="AW1859">
        <v>0</v>
      </c>
      <c r="AX1859">
        <v>0</v>
      </c>
      <c r="AY1859">
        <v>0</v>
      </c>
      <c r="AZ1859">
        <v>0</v>
      </c>
      <c r="BA1859">
        <v>0</v>
      </c>
      <c r="BB1859">
        <v>0</v>
      </c>
      <c r="BC1859">
        <v>0</v>
      </c>
      <c r="BD1859">
        <v>0</v>
      </c>
      <c r="BE1859">
        <v>0</v>
      </c>
      <c r="BF1859">
        <v>0</v>
      </c>
      <c r="BG1859">
        <v>0</v>
      </c>
      <c r="BH1859">
        <v>1779</v>
      </c>
      <c r="BI1859">
        <v>18.583744000000003</v>
      </c>
      <c r="BJ1859">
        <v>24.480503986638098</v>
      </c>
      <c r="BK1859">
        <v>10.950425349520765</v>
      </c>
      <c r="BL1859" t="s">
        <v>589</v>
      </c>
    </row>
    <row r="1860" spans="1:64">
      <c r="A1860" t="s">
        <v>2814</v>
      </c>
      <c r="B1860" t="s">
        <v>2804</v>
      </c>
      <c r="C1860" t="s">
        <v>589</v>
      </c>
      <c r="D1860" t="s">
        <v>942</v>
      </c>
      <c r="E1860">
        <v>2024</v>
      </c>
      <c r="F1860">
        <v>65.62</v>
      </c>
      <c r="G1860">
        <v>15.66</v>
      </c>
      <c r="H1860">
        <v>30992</v>
      </c>
      <c r="I1860">
        <v>212.51518580604758</v>
      </c>
      <c r="J1860">
        <v>3</v>
      </c>
      <c r="K1860">
        <v>3</v>
      </c>
      <c r="L1860">
        <v>1286</v>
      </c>
      <c r="M1860">
        <v>1.286</v>
      </c>
      <c r="N1860">
        <v>7.6105479999999996</v>
      </c>
      <c r="O1860">
        <v>3.5811784325595357</v>
      </c>
      <c r="P1860">
        <v>0</v>
      </c>
      <c r="Q1860">
        <v>0</v>
      </c>
      <c r="R1860">
        <v>0</v>
      </c>
      <c r="S1860">
        <v>0</v>
      </c>
      <c r="T1860">
        <v>0</v>
      </c>
      <c r="U1860">
        <v>0</v>
      </c>
      <c r="V1860">
        <v>0</v>
      </c>
      <c r="W1860">
        <v>0</v>
      </c>
      <c r="X1860">
        <v>0</v>
      </c>
      <c r="Y1860">
        <v>0</v>
      </c>
      <c r="Z1860">
        <v>0</v>
      </c>
      <c r="AA1860">
        <v>0</v>
      </c>
      <c r="AB1860">
        <v>0</v>
      </c>
      <c r="AC1860">
        <v>0</v>
      </c>
      <c r="AD1860">
        <v>0</v>
      </c>
      <c r="AE1860">
        <v>0</v>
      </c>
      <c r="AF1860">
        <v>0</v>
      </c>
      <c r="AG1860">
        <v>0</v>
      </c>
      <c r="AH1860">
        <v>1</v>
      </c>
      <c r="AI1860">
        <v>4</v>
      </c>
      <c r="AJ1860">
        <v>4.0000000000000001E-3</v>
      </c>
      <c r="AK1860">
        <v>3.6077752409279995E-3</v>
      </c>
      <c r="AL1860">
        <v>1.6976552650786298E-3</v>
      </c>
      <c r="AM1860">
        <v>1900</v>
      </c>
      <c r="AN1860">
        <v>21854.988999999994</v>
      </c>
      <c r="AO1860">
        <v>21.854989000000032</v>
      </c>
      <c r="AP1860">
        <v>19.711972051238416</v>
      </c>
      <c r="AQ1860">
        <v>9.2755592860213696</v>
      </c>
      <c r="AR1860">
        <v>2310</v>
      </c>
      <c r="AS1860">
        <v>22219.367999999904</v>
      </c>
      <c r="AT1860">
        <v>22.219368000000113</v>
      </c>
      <c r="AU1860">
        <v>20.040621434866882</v>
      </c>
      <c r="AV1860">
        <v>9.4302067679798629</v>
      </c>
      <c r="AW1860">
        <v>0</v>
      </c>
      <c r="AX1860">
        <v>0</v>
      </c>
      <c r="AY1860">
        <v>0</v>
      </c>
      <c r="AZ1860">
        <v>0</v>
      </c>
      <c r="BA1860">
        <v>0</v>
      </c>
      <c r="BB1860">
        <v>0</v>
      </c>
      <c r="BC1860">
        <v>0</v>
      </c>
      <c r="BD1860">
        <v>0</v>
      </c>
      <c r="BE1860">
        <v>0</v>
      </c>
      <c r="BF1860">
        <v>0</v>
      </c>
      <c r="BG1860">
        <v>0</v>
      </c>
      <c r="BH1860">
        <v>2313</v>
      </c>
      <c r="BI1860">
        <v>23.505368000000114</v>
      </c>
      <c r="BJ1860">
        <v>27.65116943486688</v>
      </c>
      <c r="BK1860">
        <v>13.011385200539399</v>
      </c>
      <c r="BL1860" t="s">
        <v>589</v>
      </c>
    </row>
    <row r="1861" spans="1:64">
      <c r="A1861" t="s">
        <v>2815</v>
      </c>
      <c r="B1861" t="s">
        <v>2816</v>
      </c>
      <c r="C1861" t="s">
        <v>590</v>
      </c>
      <c r="D1861" t="s">
        <v>942</v>
      </c>
      <c r="E1861">
        <v>2012</v>
      </c>
      <c r="F1861" s="23">
        <v>34.840000000000003</v>
      </c>
      <c r="G1861" s="23">
        <v>10.01</v>
      </c>
      <c r="H1861" s="22">
        <v>23574</v>
      </c>
      <c r="I1861" s="34">
        <v>197.08060599999999</v>
      </c>
      <c r="J1861" s="22">
        <v>0</v>
      </c>
      <c r="K1861" s="22" t="s">
        <v>782</v>
      </c>
      <c r="L1861" s="23">
        <v>0</v>
      </c>
      <c r="M1861" s="23">
        <v>0</v>
      </c>
      <c r="N1861" s="23">
        <v>0</v>
      </c>
      <c r="O1861" s="14">
        <v>0</v>
      </c>
      <c r="P1861" s="22">
        <v>0</v>
      </c>
      <c r="Q1861" s="22" t="s">
        <v>782</v>
      </c>
      <c r="R1861" s="23">
        <v>0</v>
      </c>
      <c r="S1861" s="23">
        <v>0</v>
      </c>
      <c r="T1861" s="23">
        <v>0</v>
      </c>
      <c r="U1861" s="14">
        <v>0</v>
      </c>
      <c r="V1861" s="22">
        <v>0</v>
      </c>
      <c r="W1861" s="22" t="s">
        <v>782</v>
      </c>
      <c r="X1861" s="23">
        <v>0</v>
      </c>
      <c r="Y1861" s="23">
        <v>0</v>
      </c>
      <c r="Z1861" s="23">
        <v>0</v>
      </c>
      <c r="AA1861" s="14">
        <v>0</v>
      </c>
      <c r="AB1861" s="22">
        <v>0</v>
      </c>
      <c r="AC1861" s="22" t="s">
        <v>782</v>
      </c>
      <c r="AD1861" s="23">
        <v>0</v>
      </c>
      <c r="AE1861" s="23">
        <v>0</v>
      </c>
      <c r="AF1861" s="23">
        <v>0</v>
      </c>
      <c r="AG1861" s="14">
        <v>0</v>
      </c>
      <c r="AH1861" s="22" t="s">
        <v>782</v>
      </c>
      <c r="AI1861" s="23" t="s">
        <v>782</v>
      </c>
      <c r="AJ1861" s="23" t="s">
        <v>782</v>
      </c>
      <c r="AK1861" s="23" t="s">
        <v>782</v>
      </c>
      <c r="AL1861" s="14" t="s">
        <v>782</v>
      </c>
      <c r="AM1861" s="22" t="s">
        <v>782</v>
      </c>
      <c r="AN1861" s="23" t="s">
        <v>782</v>
      </c>
      <c r="AO1861" s="23" t="s">
        <v>782</v>
      </c>
      <c r="AP1861" s="23" t="s">
        <v>782</v>
      </c>
      <c r="AQ1861" s="14" t="s">
        <v>782</v>
      </c>
      <c r="AR1861" s="22">
        <v>311</v>
      </c>
      <c r="AS1861" s="23">
        <v>4342.3410000000013</v>
      </c>
      <c r="AT1861" s="23">
        <v>4.3423410000000011</v>
      </c>
      <c r="AU1861" s="23">
        <v>3.8423499999999997</v>
      </c>
      <c r="AV1861" s="14">
        <v>1.9496337452910004</v>
      </c>
      <c r="AW1861" s="22">
        <v>0</v>
      </c>
      <c r="AX1861" s="22" t="s">
        <v>782</v>
      </c>
      <c r="AY1861" s="23">
        <v>0</v>
      </c>
      <c r="AZ1861" s="23">
        <v>0</v>
      </c>
      <c r="BA1861" s="23">
        <v>0</v>
      </c>
      <c r="BB1861" s="14">
        <v>0</v>
      </c>
      <c r="BC1861" s="22">
        <v>0</v>
      </c>
      <c r="BD1861" s="23">
        <v>0</v>
      </c>
      <c r="BE1861" s="23">
        <v>0</v>
      </c>
      <c r="BF1861" s="23">
        <v>0</v>
      </c>
      <c r="BG1861" s="14">
        <v>0</v>
      </c>
      <c r="BH1861" s="22">
        <v>311</v>
      </c>
      <c r="BI1861" s="23">
        <v>4.3423410000000011</v>
      </c>
      <c r="BJ1861" s="23">
        <v>3.8423499999999997</v>
      </c>
      <c r="BK1861" s="14">
        <v>1.9496337452910004</v>
      </c>
      <c r="BL1861" t="s">
        <v>590</v>
      </c>
    </row>
    <row r="1862" spans="1:64">
      <c r="A1862" t="s">
        <v>2817</v>
      </c>
      <c r="B1862" t="s">
        <v>2816</v>
      </c>
      <c r="C1862" t="s">
        <v>590</v>
      </c>
      <c r="D1862" t="s">
        <v>942</v>
      </c>
      <c r="E1862">
        <v>2015</v>
      </c>
      <c r="F1862" s="23">
        <v>34.840000000000003</v>
      </c>
      <c r="G1862" s="23">
        <v>10.01</v>
      </c>
      <c r="H1862" s="22">
        <v>24357</v>
      </c>
      <c r="I1862" s="34">
        <v>193.95074230792912</v>
      </c>
      <c r="J1862" s="13">
        <v>0</v>
      </c>
      <c r="K1862" s="13">
        <v>0</v>
      </c>
      <c r="L1862" s="19">
        <v>0</v>
      </c>
      <c r="M1862" s="35">
        <v>0</v>
      </c>
      <c r="N1862" s="19">
        <v>0</v>
      </c>
      <c r="O1862" s="17">
        <v>0</v>
      </c>
      <c r="P1862" s="36">
        <v>0</v>
      </c>
      <c r="Q1862" s="37">
        <v>0</v>
      </c>
      <c r="R1862" s="38">
        <v>0</v>
      </c>
      <c r="S1862" s="27">
        <v>0</v>
      </c>
      <c r="T1862" s="23">
        <v>0</v>
      </c>
      <c r="U1862" s="17">
        <v>0</v>
      </c>
      <c r="V1862" s="22">
        <v>0</v>
      </c>
      <c r="W1862" s="22">
        <v>0</v>
      </c>
      <c r="X1862" s="23">
        <v>0</v>
      </c>
      <c r="Y1862" s="27">
        <v>0</v>
      </c>
      <c r="Z1862" s="27">
        <v>0</v>
      </c>
      <c r="AA1862" s="14">
        <v>0</v>
      </c>
      <c r="AB1862" s="39">
        <v>0</v>
      </c>
      <c r="AC1862" s="22" t="s">
        <v>782</v>
      </c>
      <c r="AD1862" s="23">
        <v>0</v>
      </c>
      <c r="AE1862" s="23">
        <v>0</v>
      </c>
      <c r="AF1862" s="23">
        <v>0</v>
      </c>
      <c r="AG1862" s="14">
        <v>0</v>
      </c>
      <c r="AH1862" s="22" t="s">
        <v>782</v>
      </c>
      <c r="AI1862" s="23" t="s">
        <v>782</v>
      </c>
      <c r="AJ1862" s="23" t="s">
        <v>782</v>
      </c>
      <c r="AK1862" s="23" t="s">
        <v>782</v>
      </c>
      <c r="AL1862" s="14" t="s">
        <v>782</v>
      </c>
      <c r="AM1862" s="22" t="s">
        <v>782</v>
      </c>
      <c r="AN1862" s="23" t="s">
        <v>782</v>
      </c>
      <c r="AO1862" s="23" t="s">
        <v>782</v>
      </c>
      <c r="AP1862" s="23" t="s">
        <v>782</v>
      </c>
      <c r="AQ1862" s="14" t="s">
        <v>782</v>
      </c>
      <c r="AR1862" s="40">
        <v>391</v>
      </c>
      <c r="AS1862" s="41">
        <v>5111.1730000000007</v>
      </c>
      <c r="AT1862" s="23">
        <v>5.1111730000000009</v>
      </c>
      <c r="AU1862" s="23">
        <v>4.5395535821975219</v>
      </c>
      <c r="AV1862" s="14">
        <v>2.3405703572870187</v>
      </c>
      <c r="AW1862" s="22">
        <v>0</v>
      </c>
      <c r="AX1862" s="22" t="s">
        <v>782</v>
      </c>
      <c r="AY1862" s="23">
        <v>0</v>
      </c>
      <c r="AZ1862" s="23">
        <v>0</v>
      </c>
      <c r="BA1862" s="23">
        <v>0</v>
      </c>
      <c r="BB1862" s="14">
        <v>0</v>
      </c>
      <c r="BC1862" s="42">
        <v>0</v>
      </c>
      <c r="BD1862" s="46">
        <v>0</v>
      </c>
      <c r="BE1862" s="44">
        <v>0</v>
      </c>
      <c r="BF1862" s="23">
        <v>0</v>
      </c>
      <c r="BG1862" s="14">
        <v>0</v>
      </c>
      <c r="BH1862" s="22">
        <v>391</v>
      </c>
      <c r="BI1862" s="23">
        <v>5.1111730000000009</v>
      </c>
      <c r="BJ1862" s="23">
        <v>4.5395535821975219</v>
      </c>
      <c r="BK1862" s="14">
        <v>2.3405703572870187</v>
      </c>
      <c r="BL1862" t="s">
        <v>590</v>
      </c>
    </row>
    <row r="1863" spans="1:64">
      <c r="A1863" t="s">
        <v>2818</v>
      </c>
      <c r="B1863" t="s">
        <v>2816</v>
      </c>
      <c r="C1863" t="s">
        <v>590</v>
      </c>
      <c r="D1863" t="s">
        <v>942</v>
      </c>
      <c r="E1863">
        <v>2016</v>
      </c>
      <c r="F1863" s="23">
        <v>34.840000000000003</v>
      </c>
      <c r="G1863" s="23">
        <v>9.49</v>
      </c>
      <c r="H1863" s="22">
        <v>24553</v>
      </c>
      <c r="I1863" s="34">
        <v>207.0932795895736</v>
      </c>
      <c r="J1863" s="13">
        <v>0</v>
      </c>
      <c r="K1863" s="13">
        <v>0</v>
      </c>
      <c r="L1863" s="19">
        <v>0</v>
      </c>
      <c r="M1863" s="35">
        <v>0</v>
      </c>
      <c r="N1863" s="19">
        <v>0</v>
      </c>
      <c r="O1863" s="17">
        <v>0</v>
      </c>
      <c r="P1863" s="13">
        <v>0</v>
      </c>
      <c r="Q1863" s="13">
        <v>0</v>
      </c>
      <c r="R1863" s="19">
        <v>0</v>
      </c>
      <c r="S1863" s="27">
        <v>0</v>
      </c>
      <c r="T1863" s="19">
        <v>0</v>
      </c>
      <c r="U1863" s="17">
        <v>0</v>
      </c>
      <c r="V1863" s="13">
        <v>0</v>
      </c>
      <c r="W1863" s="13">
        <v>0</v>
      </c>
      <c r="X1863" s="19">
        <v>0</v>
      </c>
      <c r="Y1863" s="27">
        <v>0</v>
      </c>
      <c r="Z1863" s="19">
        <v>0</v>
      </c>
      <c r="AA1863" s="14">
        <v>0</v>
      </c>
      <c r="AB1863" s="13">
        <v>0</v>
      </c>
      <c r="AC1863" s="22" t="s">
        <v>782</v>
      </c>
      <c r="AD1863" s="19">
        <v>0</v>
      </c>
      <c r="AE1863" s="23">
        <v>0</v>
      </c>
      <c r="AF1863" s="19">
        <v>0</v>
      </c>
      <c r="AG1863" s="14">
        <v>0</v>
      </c>
      <c r="AH1863" s="22" t="s">
        <v>782</v>
      </c>
      <c r="AI1863" s="23" t="s">
        <v>782</v>
      </c>
      <c r="AJ1863" s="23" t="s">
        <v>782</v>
      </c>
      <c r="AK1863" s="23" t="s">
        <v>782</v>
      </c>
      <c r="AL1863" s="14" t="s">
        <v>782</v>
      </c>
      <c r="AM1863" s="22" t="s">
        <v>782</v>
      </c>
      <c r="AN1863" s="23" t="s">
        <v>782</v>
      </c>
      <c r="AO1863" s="23" t="s">
        <v>782</v>
      </c>
      <c r="AP1863" s="23" t="s">
        <v>782</v>
      </c>
      <c r="AQ1863" s="14" t="s">
        <v>782</v>
      </c>
      <c r="AR1863" s="13">
        <v>397</v>
      </c>
      <c r="AS1863" s="19">
        <v>5258.2830000000013</v>
      </c>
      <c r="AT1863" s="23">
        <v>5.2582830000000014</v>
      </c>
      <c r="AU1863" s="19">
        <v>4.6693553040000033</v>
      </c>
      <c r="AV1863" s="14">
        <v>2.2547111684425172</v>
      </c>
      <c r="AW1863" s="13">
        <v>0</v>
      </c>
      <c r="AX1863" s="22" t="s">
        <v>782</v>
      </c>
      <c r="AY1863" s="19">
        <v>0</v>
      </c>
      <c r="AZ1863" s="23">
        <v>0</v>
      </c>
      <c r="BA1863" s="19">
        <v>0</v>
      </c>
      <c r="BB1863" s="14">
        <v>0</v>
      </c>
      <c r="BC1863" s="13">
        <v>0</v>
      </c>
      <c r="BD1863" s="19">
        <v>0</v>
      </c>
      <c r="BE1863" s="44">
        <v>0</v>
      </c>
      <c r="BF1863" s="19">
        <v>0</v>
      </c>
      <c r="BG1863" s="14">
        <v>0</v>
      </c>
      <c r="BH1863" s="22">
        <v>397</v>
      </c>
      <c r="BI1863" s="23">
        <v>5.2582830000000014</v>
      </c>
      <c r="BJ1863" s="23">
        <v>4.6693553040000033</v>
      </c>
      <c r="BK1863" s="14">
        <v>2.2547111684425172</v>
      </c>
      <c r="BL1863" t="s">
        <v>590</v>
      </c>
    </row>
    <row r="1864" spans="1:64">
      <c r="A1864" t="s">
        <v>2819</v>
      </c>
      <c r="B1864" t="s">
        <v>2816</v>
      </c>
      <c r="C1864" t="s">
        <v>590</v>
      </c>
      <c r="D1864" t="s">
        <v>942</v>
      </c>
      <c r="E1864">
        <v>2017</v>
      </c>
      <c r="F1864" s="23">
        <v>34.840000000000003</v>
      </c>
      <c r="G1864" s="23">
        <v>9.5</v>
      </c>
      <c r="H1864" s="22">
        <v>24661</v>
      </c>
      <c r="I1864" s="34">
        <v>193.71241304916546</v>
      </c>
      <c r="J1864" s="13">
        <v>0</v>
      </c>
      <c r="K1864" s="13">
        <v>0</v>
      </c>
      <c r="L1864" s="19">
        <v>0</v>
      </c>
      <c r="M1864" s="19">
        <v>0</v>
      </c>
      <c r="N1864" s="19">
        <v>0</v>
      </c>
      <c r="O1864" s="17">
        <v>0</v>
      </c>
      <c r="P1864" s="13">
        <v>0</v>
      </c>
      <c r="Q1864" s="13">
        <v>0</v>
      </c>
      <c r="R1864" s="19">
        <v>0</v>
      </c>
      <c r="S1864" s="19">
        <v>0</v>
      </c>
      <c r="T1864" s="19">
        <v>0</v>
      </c>
      <c r="U1864" s="17">
        <v>0</v>
      </c>
      <c r="V1864" s="13">
        <v>0</v>
      </c>
      <c r="W1864" s="13">
        <v>0</v>
      </c>
      <c r="X1864" s="19">
        <v>0</v>
      </c>
      <c r="Y1864" s="19">
        <v>0</v>
      </c>
      <c r="Z1864" s="19">
        <v>0</v>
      </c>
      <c r="AA1864" s="14">
        <v>0</v>
      </c>
      <c r="AB1864" s="13">
        <v>0</v>
      </c>
      <c r="AC1864" s="22" t="s">
        <v>782</v>
      </c>
      <c r="AD1864" s="19">
        <v>0</v>
      </c>
      <c r="AE1864" s="19">
        <v>0</v>
      </c>
      <c r="AF1864" s="19">
        <v>0</v>
      </c>
      <c r="AG1864" s="14">
        <v>0</v>
      </c>
      <c r="AH1864" s="22" t="s">
        <v>782</v>
      </c>
      <c r="AI1864" s="23" t="s">
        <v>782</v>
      </c>
      <c r="AJ1864" s="23" t="s">
        <v>782</v>
      </c>
      <c r="AK1864" s="23" t="s">
        <v>782</v>
      </c>
      <c r="AL1864" s="14" t="s">
        <v>782</v>
      </c>
      <c r="AM1864" s="22" t="s">
        <v>782</v>
      </c>
      <c r="AN1864" s="23" t="s">
        <v>782</v>
      </c>
      <c r="AO1864" s="23" t="s">
        <v>782</v>
      </c>
      <c r="AP1864" s="23" t="s">
        <v>782</v>
      </c>
      <c r="AQ1864" s="14" t="s">
        <v>782</v>
      </c>
      <c r="AR1864" s="13">
        <v>423</v>
      </c>
      <c r="AS1864" s="19">
        <v>6346.1980000000021</v>
      </c>
      <c r="AT1864" s="19">
        <v>6.346198000000002</v>
      </c>
      <c r="AU1864" s="19">
        <v>5.6354238240000027</v>
      </c>
      <c r="AV1864" s="14">
        <v>2.9091702154211951</v>
      </c>
      <c r="AW1864" s="13">
        <v>0</v>
      </c>
      <c r="AX1864" s="22" t="s">
        <v>782</v>
      </c>
      <c r="AY1864" s="19">
        <v>0</v>
      </c>
      <c r="AZ1864" s="19">
        <v>0</v>
      </c>
      <c r="BA1864" s="19">
        <v>0</v>
      </c>
      <c r="BB1864" s="14">
        <v>0</v>
      </c>
      <c r="BC1864" s="13">
        <v>0</v>
      </c>
      <c r="BD1864" s="19">
        <v>0</v>
      </c>
      <c r="BE1864" s="19">
        <v>0</v>
      </c>
      <c r="BF1864" s="19">
        <v>0</v>
      </c>
      <c r="BG1864" s="14">
        <v>0</v>
      </c>
      <c r="BH1864" s="22">
        <v>423</v>
      </c>
      <c r="BI1864" s="23">
        <v>6.346198000000002</v>
      </c>
      <c r="BJ1864" s="23">
        <v>5.6354238240000027</v>
      </c>
      <c r="BK1864" s="14">
        <v>2.9091702154211951</v>
      </c>
      <c r="BL1864" t="s">
        <v>590</v>
      </c>
    </row>
    <row r="1865" spans="1:64">
      <c r="A1865" t="s">
        <v>2820</v>
      </c>
      <c r="B1865" t="s">
        <v>2816</v>
      </c>
      <c r="C1865" t="s">
        <v>590</v>
      </c>
      <c r="D1865" t="s">
        <v>942</v>
      </c>
      <c r="E1865">
        <v>2018</v>
      </c>
      <c r="F1865" s="23">
        <v>34.840000000000003</v>
      </c>
      <c r="G1865" s="23">
        <v>9.5</v>
      </c>
      <c r="H1865" s="22">
        <v>24684</v>
      </c>
      <c r="I1865" s="34">
        <v>193.72618081128695</v>
      </c>
      <c r="J1865" s="13">
        <v>0</v>
      </c>
      <c r="K1865" s="13">
        <v>0</v>
      </c>
      <c r="L1865" s="19">
        <v>0</v>
      </c>
      <c r="M1865" s="19">
        <v>0</v>
      </c>
      <c r="N1865" s="19">
        <v>0</v>
      </c>
      <c r="O1865" s="17">
        <v>0</v>
      </c>
      <c r="P1865" s="13">
        <v>0</v>
      </c>
      <c r="Q1865" s="13">
        <v>0</v>
      </c>
      <c r="R1865" s="19">
        <v>0</v>
      </c>
      <c r="S1865" s="19">
        <v>0</v>
      </c>
      <c r="T1865" s="19">
        <v>0</v>
      </c>
      <c r="U1865" s="17">
        <v>0</v>
      </c>
      <c r="V1865" s="13">
        <v>0</v>
      </c>
      <c r="W1865" s="13">
        <v>0</v>
      </c>
      <c r="X1865" s="19">
        <v>0</v>
      </c>
      <c r="Y1865" s="19">
        <v>0</v>
      </c>
      <c r="Z1865" s="19">
        <v>0</v>
      </c>
      <c r="AA1865" s="14">
        <v>0</v>
      </c>
      <c r="AB1865" s="13">
        <v>0</v>
      </c>
      <c r="AC1865" s="22" t="s">
        <v>782</v>
      </c>
      <c r="AD1865" s="19">
        <v>0</v>
      </c>
      <c r="AE1865" s="19">
        <v>0</v>
      </c>
      <c r="AF1865" s="19">
        <v>0</v>
      </c>
      <c r="AG1865" s="14">
        <v>0</v>
      </c>
      <c r="AH1865" s="22" t="s">
        <v>782</v>
      </c>
      <c r="AI1865" s="23" t="s">
        <v>782</v>
      </c>
      <c r="AJ1865" s="23" t="s">
        <v>782</v>
      </c>
      <c r="AK1865" s="23" t="s">
        <v>782</v>
      </c>
      <c r="AL1865" s="14" t="s">
        <v>782</v>
      </c>
      <c r="AM1865" s="22" t="s">
        <v>782</v>
      </c>
      <c r="AN1865" s="23" t="s">
        <v>782</v>
      </c>
      <c r="AO1865" s="23" t="s">
        <v>782</v>
      </c>
      <c r="AP1865" s="23" t="s">
        <v>782</v>
      </c>
      <c r="AQ1865" s="14" t="s">
        <v>782</v>
      </c>
      <c r="AR1865" s="13">
        <v>442</v>
      </c>
      <c r="AS1865" s="19">
        <v>6716.0830000000024</v>
      </c>
      <c r="AT1865" s="19">
        <v>6.716083000000002</v>
      </c>
      <c r="AU1865" s="19">
        <v>5.9638817040000038</v>
      </c>
      <c r="AV1865" s="14">
        <v>3.0785109575920231</v>
      </c>
      <c r="AW1865" s="13">
        <v>0</v>
      </c>
      <c r="AX1865" s="22" t="s">
        <v>782</v>
      </c>
      <c r="AY1865" s="19">
        <v>0</v>
      </c>
      <c r="AZ1865" s="19">
        <v>0</v>
      </c>
      <c r="BA1865" s="19">
        <v>0</v>
      </c>
      <c r="BB1865" s="14">
        <v>0</v>
      </c>
      <c r="BC1865" s="13">
        <v>0</v>
      </c>
      <c r="BD1865" s="19">
        <v>0</v>
      </c>
      <c r="BE1865" s="19">
        <v>0</v>
      </c>
      <c r="BF1865" s="19">
        <v>0</v>
      </c>
      <c r="BG1865" s="14">
        <v>0</v>
      </c>
      <c r="BH1865" s="22">
        <v>442</v>
      </c>
      <c r="BI1865" s="23">
        <v>6.716083000000002</v>
      </c>
      <c r="BJ1865" s="23">
        <v>5.9638817040000038</v>
      </c>
      <c r="BK1865" s="14">
        <v>3.0785109575920231</v>
      </c>
      <c r="BL1865" t="s">
        <v>590</v>
      </c>
    </row>
    <row r="1866" spans="1:64">
      <c r="A1866" t="s">
        <v>2821</v>
      </c>
      <c r="B1866" t="s">
        <v>2816</v>
      </c>
      <c r="C1866" t="s">
        <v>590</v>
      </c>
      <c r="D1866" t="s">
        <v>942</v>
      </c>
      <c r="E1866">
        <v>2019</v>
      </c>
      <c r="F1866" s="23">
        <v>34.840000000000003</v>
      </c>
      <c r="G1866" s="23">
        <v>9.51</v>
      </c>
      <c r="H1866" s="22">
        <v>24817</v>
      </c>
      <c r="I1866" s="34">
        <v>197.9383416316974</v>
      </c>
      <c r="J1866" s="22">
        <v>0</v>
      </c>
      <c r="K1866" s="22">
        <v>0</v>
      </c>
      <c r="L1866" s="23">
        <v>0</v>
      </c>
      <c r="M1866" s="23">
        <v>0</v>
      </c>
      <c r="N1866" s="23">
        <v>0</v>
      </c>
      <c r="O1866" s="14">
        <v>0</v>
      </c>
      <c r="P1866" s="22">
        <v>0</v>
      </c>
      <c r="Q1866" s="22">
        <v>0</v>
      </c>
      <c r="R1866" s="23">
        <v>0</v>
      </c>
      <c r="S1866" s="23">
        <v>0</v>
      </c>
      <c r="T1866" s="23">
        <v>0</v>
      </c>
      <c r="U1866" s="14">
        <v>0</v>
      </c>
      <c r="V1866" s="22">
        <v>0</v>
      </c>
      <c r="W1866" s="22">
        <v>0</v>
      </c>
      <c r="X1866" s="23">
        <v>0</v>
      </c>
      <c r="Y1866" s="23">
        <v>0</v>
      </c>
      <c r="Z1866" s="23">
        <v>0</v>
      </c>
      <c r="AA1866" s="14">
        <v>0</v>
      </c>
      <c r="AB1866" s="22">
        <v>0</v>
      </c>
      <c r="AC1866" s="22">
        <v>0</v>
      </c>
      <c r="AD1866" s="23">
        <v>0</v>
      </c>
      <c r="AE1866" s="23">
        <v>0</v>
      </c>
      <c r="AF1866" s="23">
        <v>0</v>
      </c>
      <c r="AG1866" s="14">
        <v>0</v>
      </c>
      <c r="AH1866" s="22">
        <v>0</v>
      </c>
      <c r="AI1866" s="23">
        <v>0</v>
      </c>
      <c r="AJ1866" s="23">
        <v>0</v>
      </c>
      <c r="AK1866" s="23">
        <v>0</v>
      </c>
      <c r="AL1866" s="14">
        <v>0</v>
      </c>
      <c r="AM1866" s="22">
        <v>474</v>
      </c>
      <c r="AN1866" s="23">
        <v>7180.9180000000015</v>
      </c>
      <c r="AO1866" s="23">
        <v>7.1809180000000046</v>
      </c>
      <c r="AP1866" s="23">
        <v>6.3766551840000032</v>
      </c>
      <c r="AQ1866" s="14">
        <v>3.2215361265706699</v>
      </c>
      <c r="AR1866" s="22">
        <v>474</v>
      </c>
      <c r="AS1866" s="23">
        <v>7180.9180000000015</v>
      </c>
      <c r="AT1866" s="23">
        <v>7.1809180000000046</v>
      </c>
      <c r="AU1866" s="23">
        <v>6.3766551840000032</v>
      </c>
      <c r="AV1866" s="14">
        <v>3.2215361265706699</v>
      </c>
      <c r="AW1866" s="22">
        <v>0</v>
      </c>
      <c r="AX1866" s="22" t="s">
        <v>782</v>
      </c>
      <c r="AY1866" s="23">
        <v>0</v>
      </c>
      <c r="AZ1866" s="23">
        <v>0</v>
      </c>
      <c r="BA1866" s="23">
        <v>0</v>
      </c>
      <c r="BB1866" s="14">
        <v>0</v>
      </c>
      <c r="BC1866" s="22">
        <v>0</v>
      </c>
      <c r="BD1866" s="23">
        <v>0</v>
      </c>
      <c r="BE1866" s="23">
        <v>0</v>
      </c>
      <c r="BF1866" s="23">
        <v>0</v>
      </c>
      <c r="BG1866" s="14">
        <v>0</v>
      </c>
      <c r="BH1866" s="22">
        <v>474</v>
      </c>
      <c r="BI1866" s="23">
        <v>7.1809180000000046</v>
      </c>
      <c r="BJ1866" s="23">
        <v>6.3766551840000032</v>
      </c>
      <c r="BK1866" s="14">
        <v>3.2215361265706699</v>
      </c>
      <c r="BL1866" t="s">
        <v>590</v>
      </c>
    </row>
    <row r="1867" spans="1:64">
      <c r="A1867" t="s">
        <v>2822</v>
      </c>
      <c r="B1867" t="s">
        <v>2816</v>
      </c>
      <c r="C1867" t="s">
        <v>590</v>
      </c>
      <c r="D1867" t="s">
        <v>942</v>
      </c>
      <c r="E1867">
        <v>2020</v>
      </c>
      <c r="F1867" s="23">
        <v>34.840000000000003</v>
      </c>
      <c r="G1867" s="23">
        <v>9.5500000000000007</v>
      </c>
      <c r="H1867" s="22">
        <v>24741</v>
      </c>
      <c r="I1867" s="34">
        <v>199.83263391067621</v>
      </c>
      <c r="J1867" s="22">
        <v>0</v>
      </c>
      <c r="K1867" s="22">
        <v>0</v>
      </c>
      <c r="L1867" s="23">
        <v>0</v>
      </c>
      <c r="M1867" s="23">
        <v>0</v>
      </c>
      <c r="N1867" s="23">
        <v>0</v>
      </c>
      <c r="O1867" s="14">
        <v>0</v>
      </c>
      <c r="P1867" s="22">
        <v>0</v>
      </c>
      <c r="Q1867" s="22">
        <v>0</v>
      </c>
      <c r="R1867" s="23">
        <v>0</v>
      </c>
      <c r="S1867" s="23">
        <v>0</v>
      </c>
      <c r="T1867" s="23">
        <v>0</v>
      </c>
      <c r="U1867" s="14">
        <v>0</v>
      </c>
      <c r="V1867" s="22">
        <v>0</v>
      </c>
      <c r="W1867" s="22">
        <v>0</v>
      </c>
      <c r="X1867" s="23">
        <v>0</v>
      </c>
      <c r="Y1867" s="23">
        <v>0</v>
      </c>
      <c r="Z1867" s="23">
        <v>0</v>
      </c>
      <c r="AA1867" s="14">
        <v>0</v>
      </c>
      <c r="AB1867" s="22">
        <v>0</v>
      </c>
      <c r="AC1867" s="22">
        <v>0</v>
      </c>
      <c r="AD1867" s="23">
        <v>0</v>
      </c>
      <c r="AE1867" s="23">
        <v>0</v>
      </c>
      <c r="AF1867" s="23">
        <v>0</v>
      </c>
      <c r="AG1867" s="14">
        <v>0</v>
      </c>
      <c r="AH1867" s="22">
        <v>0</v>
      </c>
      <c r="AI1867" s="23">
        <v>0</v>
      </c>
      <c r="AJ1867" s="23">
        <v>0</v>
      </c>
      <c r="AK1867" s="23">
        <v>0</v>
      </c>
      <c r="AL1867" s="14">
        <v>0</v>
      </c>
      <c r="AM1867" s="22">
        <v>541</v>
      </c>
      <c r="AN1867" s="23">
        <v>8489.6630000000005</v>
      </c>
      <c r="AO1867" s="23">
        <v>8.4896630000000037</v>
      </c>
      <c r="AP1867" s="23">
        <v>7.5388207440000023</v>
      </c>
      <c r="AQ1867" s="14">
        <v>3.7725673712381744</v>
      </c>
      <c r="AR1867" s="22">
        <v>541</v>
      </c>
      <c r="AS1867" s="23">
        <v>8489.6630000000005</v>
      </c>
      <c r="AT1867" s="23">
        <v>8.4896630000000037</v>
      </c>
      <c r="AU1867" s="23">
        <v>7.5388207440000023</v>
      </c>
      <c r="AV1867" s="14">
        <v>3.7725673712381744</v>
      </c>
      <c r="AW1867" s="22">
        <v>0</v>
      </c>
      <c r="AX1867" s="22">
        <v>0</v>
      </c>
      <c r="AY1867" s="23">
        <v>0</v>
      </c>
      <c r="AZ1867" s="23">
        <v>0</v>
      </c>
      <c r="BA1867" s="23">
        <v>0</v>
      </c>
      <c r="BB1867" s="14">
        <v>0</v>
      </c>
      <c r="BC1867" s="22">
        <v>0</v>
      </c>
      <c r="BD1867" s="23">
        <v>0</v>
      </c>
      <c r="BE1867" s="23">
        <v>0</v>
      </c>
      <c r="BF1867" s="23">
        <v>0</v>
      </c>
      <c r="BG1867" s="14">
        <v>0</v>
      </c>
      <c r="BH1867" s="22">
        <v>541</v>
      </c>
      <c r="BI1867" s="23">
        <v>8.4896630000000037</v>
      </c>
      <c r="BJ1867" s="23">
        <v>7.5388207440000023</v>
      </c>
      <c r="BK1867" s="14">
        <v>3.7725673712381744</v>
      </c>
      <c r="BL1867" t="s">
        <v>590</v>
      </c>
    </row>
    <row r="1868" spans="1:64">
      <c r="A1868" t="s">
        <v>2823</v>
      </c>
      <c r="B1868" t="s">
        <v>2816</v>
      </c>
      <c r="C1868" t="s">
        <v>590</v>
      </c>
      <c r="D1868" t="s">
        <v>942</v>
      </c>
      <c r="E1868">
        <v>2021</v>
      </c>
      <c r="F1868" s="23">
        <v>34.840000000000003</v>
      </c>
      <c r="G1868" s="23">
        <v>9.39</v>
      </c>
      <c r="H1868" s="22">
        <v>24693</v>
      </c>
      <c r="I1868" s="34">
        <v>185.5</v>
      </c>
      <c r="J1868" s="22">
        <v>0</v>
      </c>
      <c r="K1868" s="22">
        <v>0</v>
      </c>
      <c r="L1868" s="23">
        <v>0</v>
      </c>
      <c r="M1868" s="23">
        <v>0</v>
      </c>
      <c r="N1868" s="23">
        <v>0</v>
      </c>
      <c r="O1868" s="14">
        <v>0</v>
      </c>
      <c r="P1868" s="22">
        <v>0</v>
      </c>
      <c r="Q1868" s="22">
        <v>0</v>
      </c>
      <c r="R1868" s="23">
        <v>0</v>
      </c>
      <c r="S1868" s="23">
        <v>0</v>
      </c>
      <c r="T1868" s="23">
        <v>0</v>
      </c>
      <c r="U1868" s="14">
        <v>0</v>
      </c>
      <c r="V1868" s="22">
        <v>0</v>
      </c>
      <c r="W1868" s="22">
        <v>0</v>
      </c>
      <c r="X1868" s="23">
        <v>0</v>
      </c>
      <c r="Y1868" s="23">
        <v>0</v>
      </c>
      <c r="Z1868" s="23">
        <v>0</v>
      </c>
      <c r="AA1868" s="14">
        <v>0</v>
      </c>
      <c r="AB1868" s="22">
        <v>0</v>
      </c>
      <c r="AC1868" s="22">
        <v>0</v>
      </c>
      <c r="AD1868" s="23">
        <v>0</v>
      </c>
      <c r="AE1868" s="23">
        <v>0</v>
      </c>
      <c r="AF1868" s="23">
        <v>0</v>
      </c>
      <c r="AG1868" s="14">
        <v>0</v>
      </c>
      <c r="AH1868" s="22">
        <v>0</v>
      </c>
      <c r="AI1868" s="23">
        <v>0</v>
      </c>
      <c r="AJ1868" s="23">
        <v>0</v>
      </c>
      <c r="AK1868" s="23">
        <v>0</v>
      </c>
      <c r="AL1868" s="14">
        <v>0</v>
      </c>
      <c r="AM1868" s="22">
        <v>627</v>
      </c>
      <c r="AN1868" s="23">
        <v>9432.1180000000004</v>
      </c>
      <c r="AO1868" s="23">
        <v>9.4321179999999991</v>
      </c>
      <c r="AP1868" s="23">
        <v>8.4400753000000002</v>
      </c>
      <c r="AQ1868" s="14">
        <v>4.55</v>
      </c>
      <c r="AR1868" s="22">
        <v>627</v>
      </c>
      <c r="AS1868" s="23">
        <v>9432.1180000000004</v>
      </c>
      <c r="AT1868" s="23">
        <v>9.4321179999999991</v>
      </c>
      <c r="AU1868" s="23">
        <v>8.4400753000000002</v>
      </c>
      <c r="AV1868" s="14">
        <v>4.55</v>
      </c>
      <c r="AW1868" s="22">
        <v>0</v>
      </c>
      <c r="AX1868" s="22">
        <v>0</v>
      </c>
      <c r="AY1868" s="23">
        <v>0</v>
      </c>
      <c r="AZ1868" s="23">
        <v>0</v>
      </c>
      <c r="BA1868" s="23">
        <v>0</v>
      </c>
      <c r="BB1868" s="14">
        <v>0</v>
      </c>
      <c r="BC1868" s="22">
        <v>0</v>
      </c>
      <c r="BD1868" s="23">
        <v>0</v>
      </c>
      <c r="BE1868" s="23">
        <v>0</v>
      </c>
      <c r="BF1868" s="23">
        <v>0</v>
      </c>
      <c r="BG1868" s="14">
        <v>0</v>
      </c>
      <c r="BH1868" s="22">
        <v>627</v>
      </c>
      <c r="BI1868" s="23">
        <v>9.43</v>
      </c>
      <c r="BJ1868" s="23">
        <v>8.44</v>
      </c>
      <c r="BK1868" s="14">
        <v>4.55</v>
      </c>
      <c r="BL1868" t="s">
        <v>590</v>
      </c>
    </row>
    <row r="1869" spans="1:64">
      <c r="A1869" t="s">
        <v>2824</v>
      </c>
      <c r="B1869" t="s">
        <v>2816</v>
      </c>
      <c r="C1869" t="s">
        <v>590</v>
      </c>
      <c r="D1869" s="111" t="s">
        <v>942</v>
      </c>
      <c r="E1869" s="110">
        <v>2022</v>
      </c>
      <c r="F1869" s="23"/>
      <c r="G1869" s="23"/>
      <c r="H1869" s="22">
        <v>24877</v>
      </c>
      <c r="I1869" s="34">
        <v>180.29700708243993</v>
      </c>
      <c r="J1869" s="22">
        <v>0</v>
      </c>
      <c r="K1869" s="22">
        <v>0</v>
      </c>
      <c r="L1869" s="23">
        <v>0</v>
      </c>
      <c r="M1869" s="23">
        <v>0</v>
      </c>
      <c r="N1869" s="23">
        <v>0</v>
      </c>
      <c r="O1869" s="14">
        <v>0</v>
      </c>
      <c r="P1869" s="22">
        <v>0</v>
      </c>
      <c r="Q1869" s="22">
        <v>0</v>
      </c>
      <c r="R1869" s="23">
        <v>0</v>
      </c>
      <c r="S1869" s="23">
        <v>0</v>
      </c>
      <c r="T1869" s="23">
        <v>0</v>
      </c>
      <c r="U1869" s="14">
        <v>0</v>
      </c>
      <c r="V1869" s="22">
        <v>0</v>
      </c>
      <c r="W1869" s="22">
        <v>0</v>
      </c>
      <c r="X1869" s="23">
        <v>0</v>
      </c>
      <c r="Y1869" s="23">
        <v>0</v>
      </c>
      <c r="Z1869" s="23">
        <v>0</v>
      </c>
      <c r="AA1869" s="14">
        <v>0</v>
      </c>
      <c r="AB1869" s="22">
        <v>0</v>
      </c>
      <c r="AC1869" s="22">
        <v>0</v>
      </c>
      <c r="AD1869" s="23">
        <v>0</v>
      </c>
      <c r="AE1869" s="23">
        <v>0</v>
      </c>
      <c r="AF1869" s="23">
        <v>0</v>
      </c>
      <c r="AG1869" s="14">
        <v>0</v>
      </c>
      <c r="AH1869" s="22">
        <v>1</v>
      </c>
      <c r="AI1869" s="23">
        <v>169.5</v>
      </c>
      <c r="AJ1869" s="23">
        <v>0.16950000000000001</v>
      </c>
      <c r="AK1869" s="23">
        <v>0.17362968414303601</v>
      </c>
      <c r="AL1869" s="14">
        <v>9.6302033490575173E-2</v>
      </c>
      <c r="AM1869" s="22">
        <v>763</v>
      </c>
      <c r="AN1869" s="23">
        <v>10563.087999999985</v>
      </c>
      <c r="AO1869" s="23">
        <v>10.563088000000009</v>
      </c>
      <c r="AP1869" s="23">
        <v>10.820446212478414</v>
      </c>
      <c r="AQ1869" s="14">
        <v>6.001456367786969</v>
      </c>
      <c r="AR1869" s="22">
        <v>764</v>
      </c>
      <c r="AS1869" s="23">
        <v>10732.588</v>
      </c>
      <c r="AT1869" s="23">
        <v>10.732588</v>
      </c>
      <c r="AU1869" s="23">
        <v>10.994075896621435</v>
      </c>
      <c r="AV1869" s="14">
        <v>6.0977584012775354</v>
      </c>
      <c r="AW1869" s="22">
        <v>0</v>
      </c>
      <c r="AX1869" s="22">
        <v>0</v>
      </c>
      <c r="AY1869" s="23">
        <v>0</v>
      </c>
      <c r="AZ1869" s="23">
        <v>0</v>
      </c>
      <c r="BA1869" s="23">
        <v>0</v>
      </c>
      <c r="BB1869" s="14">
        <v>0</v>
      </c>
      <c r="BC1869" s="22">
        <v>0</v>
      </c>
      <c r="BD1869" s="23">
        <v>0</v>
      </c>
      <c r="BE1869" s="23">
        <v>0</v>
      </c>
      <c r="BF1869" s="23">
        <v>0</v>
      </c>
      <c r="BG1869" s="14">
        <v>0</v>
      </c>
      <c r="BH1869" s="22">
        <v>764</v>
      </c>
      <c r="BI1869" s="23">
        <v>10.732588</v>
      </c>
      <c r="BJ1869" s="23">
        <v>10.994075896621435</v>
      </c>
      <c r="BK1869" s="14">
        <v>6.0977584012775354</v>
      </c>
      <c r="BL1869" t="s">
        <v>590</v>
      </c>
    </row>
    <row r="1870" spans="1:64">
      <c r="A1870" t="s">
        <v>2825</v>
      </c>
      <c r="B1870" t="s">
        <v>2816</v>
      </c>
      <c r="C1870" t="s">
        <v>590</v>
      </c>
      <c r="D1870" t="s">
        <v>942</v>
      </c>
      <c r="E1870">
        <v>2023</v>
      </c>
      <c r="F1870">
        <v>34.840000000000003</v>
      </c>
      <c r="G1870">
        <v>9.76</v>
      </c>
      <c r="H1870">
        <v>24823</v>
      </c>
      <c r="I1870">
        <v>180.29700708243993</v>
      </c>
      <c r="J1870">
        <v>0</v>
      </c>
      <c r="K1870">
        <v>0</v>
      </c>
      <c r="L1870">
        <v>0</v>
      </c>
      <c r="M1870">
        <v>0</v>
      </c>
      <c r="N1870">
        <v>0</v>
      </c>
      <c r="O1870">
        <v>0</v>
      </c>
      <c r="P1870">
        <v>0</v>
      </c>
      <c r="Q1870">
        <v>0</v>
      </c>
      <c r="R1870">
        <v>0</v>
      </c>
      <c r="S1870">
        <v>0</v>
      </c>
      <c r="T1870">
        <v>0</v>
      </c>
      <c r="U1870">
        <v>0</v>
      </c>
      <c r="V1870">
        <v>0</v>
      </c>
      <c r="W1870">
        <v>0</v>
      </c>
      <c r="X1870">
        <v>0</v>
      </c>
      <c r="Y1870">
        <v>0</v>
      </c>
      <c r="Z1870">
        <v>0</v>
      </c>
      <c r="AA1870">
        <v>0</v>
      </c>
      <c r="AG1870">
        <v>0</v>
      </c>
      <c r="AH1870">
        <v>1</v>
      </c>
      <c r="AI1870">
        <v>169.5</v>
      </c>
      <c r="AJ1870">
        <v>0.16950000000000001</v>
      </c>
      <c r="AK1870">
        <v>0.15898899999999999</v>
      </c>
      <c r="AL1870">
        <v>9.5251000000000002E-2</v>
      </c>
      <c r="AM1870">
        <v>1028</v>
      </c>
      <c r="AN1870">
        <v>14141.723</v>
      </c>
      <c r="AO1870">
        <v>14.141723000000001</v>
      </c>
      <c r="AP1870">
        <v>13.264756</v>
      </c>
      <c r="AQ1870">
        <v>7.3571692701114859</v>
      </c>
      <c r="AR1870">
        <v>1181</v>
      </c>
      <c r="AS1870">
        <v>14430.358</v>
      </c>
      <c r="AT1870">
        <v>14.430358</v>
      </c>
      <c r="AU1870">
        <v>13.535491609369201</v>
      </c>
      <c r="AV1870">
        <v>7.5073301705891122</v>
      </c>
      <c r="AW1870">
        <v>0</v>
      </c>
      <c r="AX1870">
        <v>0</v>
      </c>
      <c r="AY1870">
        <v>0</v>
      </c>
      <c r="AZ1870">
        <v>0</v>
      </c>
      <c r="BA1870">
        <v>0</v>
      </c>
      <c r="BB1870">
        <v>0</v>
      </c>
      <c r="BC1870">
        <v>0</v>
      </c>
      <c r="BD1870">
        <v>0</v>
      </c>
      <c r="BE1870">
        <v>0</v>
      </c>
      <c r="BF1870">
        <v>0</v>
      </c>
      <c r="BG1870">
        <v>0</v>
      </c>
      <c r="BH1870">
        <v>1181</v>
      </c>
      <c r="BI1870">
        <v>14.430358</v>
      </c>
      <c r="BJ1870">
        <v>13.535491609369201</v>
      </c>
      <c r="BK1870">
        <v>7.5073301705891113</v>
      </c>
      <c r="BL1870" t="s">
        <v>590</v>
      </c>
    </row>
    <row r="1871" spans="1:64">
      <c r="A1871" t="s">
        <v>2826</v>
      </c>
      <c r="B1871" t="s">
        <v>2816</v>
      </c>
      <c r="C1871" t="s">
        <v>590</v>
      </c>
      <c r="D1871" t="s">
        <v>942</v>
      </c>
      <c r="E1871">
        <v>2024</v>
      </c>
      <c r="F1871">
        <v>34.840000000000003</v>
      </c>
      <c r="G1871">
        <v>9.9600000000000009</v>
      </c>
      <c r="H1871">
        <v>24925</v>
      </c>
      <c r="I1871">
        <v>170.91317134149895</v>
      </c>
      <c r="J1871">
        <v>0</v>
      </c>
      <c r="K1871">
        <v>0</v>
      </c>
      <c r="L1871">
        <v>0</v>
      </c>
      <c r="M1871">
        <v>0</v>
      </c>
      <c r="N1871">
        <v>0</v>
      </c>
      <c r="O1871">
        <v>0</v>
      </c>
      <c r="P1871">
        <v>0</v>
      </c>
      <c r="Q1871">
        <v>0</v>
      </c>
      <c r="R1871">
        <v>0</v>
      </c>
      <c r="S1871">
        <v>0</v>
      </c>
      <c r="T1871">
        <v>0</v>
      </c>
      <c r="U1871">
        <v>0</v>
      </c>
      <c r="V1871">
        <v>0</v>
      </c>
      <c r="W1871">
        <v>0</v>
      </c>
      <c r="X1871">
        <v>0</v>
      </c>
      <c r="Y1871">
        <v>0</v>
      </c>
      <c r="Z1871">
        <v>0</v>
      </c>
      <c r="AA1871">
        <v>0</v>
      </c>
      <c r="AB1871">
        <v>0</v>
      </c>
      <c r="AC1871">
        <v>0</v>
      </c>
      <c r="AD1871">
        <v>0</v>
      </c>
      <c r="AE1871">
        <v>0</v>
      </c>
      <c r="AF1871">
        <v>0</v>
      </c>
      <c r="AG1871">
        <v>0</v>
      </c>
      <c r="AH1871">
        <v>1</v>
      </c>
      <c r="AI1871">
        <v>169.5</v>
      </c>
      <c r="AJ1871">
        <v>0.16950000000000001</v>
      </c>
      <c r="AK1871">
        <v>0.15287947583432399</v>
      </c>
      <c r="AL1871">
        <v>8.9448621562850689E-2</v>
      </c>
      <c r="AM1871">
        <v>1248</v>
      </c>
      <c r="AN1871">
        <v>17999.262999999992</v>
      </c>
      <c r="AO1871">
        <v>17.999262999999999</v>
      </c>
      <c r="AP1871">
        <v>16.234323851587835</v>
      </c>
      <c r="AQ1871">
        <v>9.4985797315470126</v>
      </c>
      <c r="AR1871">
        <v>1556</v>
      </c>
      <c r="AS1871">
        <v>18457.282999999923</v>
      </c>
      <c r="AT1871">
        <v>18.457283000000064</v>
      </c>
      <c r="AU1871">
        <v>16.647432155550245</v>
      </c>
      <c r="AV1871">
        <v>9.7402862663447216</v>
      </c>
      <c r="AW1871">
        <v>0</v>
      </c>
      <c r="AX1871">
        <v>0</v>
      </c>
      <c r="AY1871">
        <v>0</v>
      </c>
      <c r="AZ1871">
        <v>0</v>
      </c>
      <c r="BA1871">
        <v>0</v>
      </c>
      <c r="BB1871">
        <v>0</v>
      </c>
      <c r="BC1871">
        <v>0</v>
      </c>
      <c r="BD1871">
        <v>0</v>
      </c>
      <c r="BE1871">
        <v>0</v>
      </c>
      <c r="BF1871">
        <v>0</v>
      </c>
      <c r="BG1871">
        <v>0</v>
      </c>
      <c r="BH1871">
        <v>1556</v>
      </c>
      <c r="BI1871">
        <v>18.457283000000064</v>
      </c>
      <c r="BJ1871">
        <v>16.647432155550245</v>
      </c>
      <c r="BK1871">
        <v>9.7402862663447216</v>
      </c>
      <c r="BL1871" t="s">
        <v>590</v>
      </c>
    </row>
    <row r="1872" spans="1:64">
      <c r="A1872" t="s">
        <v>2827</v>
      </c>
      <c r="B1872" t="s">
        <v>2828</v>
      </c>
      <c r="C1872" t="s">
        <v>591</v>
      </c>
      <c r="D1872" t="s">
        <v>942</v>
      </c>
      <c r="E1872">
        <v>2012</v>
      </c>
      <c r="F1872" s="23">
        <v>78.06</v>
      </c>
      <c r="G1872" s="23">
        <v>13.28</v>
      </c>
      <c r="H1872" s="22">
        <v>14106</v>
      </c>
      <c r="I1872" s="34">
        <v>121.14359900000001</v>
      </c>
      <c r="J1872" s="22">
        <v>0</v>
      </c>
      <c r="K1872" s="22" t="s">
        <v>782</v>
      </c>
      <c r="L1872" s="23">
        <v>0</v>
      </c>
      <c r="M1872" s="23">
        <v>0</v>
      </c>
      <c r="N1872" s="23">
        <v>0</v>
      </c>
      <c r="O1872" s="14">
        <v>0</v>
      </c>
      <c r="P1872" s="22">
        <v>0</v>
      </c>
      <c r="Q1872" s="22" t="s">
        <v>782</v>
      </c>
      <c r="R1872" s="23">
        <v>0</v>
      </c>
      <c r="S1872" s="23">
        <v>0</v>
      </c>
      <c r="T1872" s="23">
        <v>0</v>
      </c>
      <c r="U1872" s="14">
        <v>0</v>
      </c>
      <c r="V1872" s="22">
        <v>0</v>
      </c>
      <c r="W1872" s="22" t="s">
        <v>782</v>
      </c>
      <c r="X1872" s="23">
        <v>0</v>
      </c>
      <c r="Y1872" s="23">
        <v>0</v>
      </c>
      <c r="Z1872" s="23">
        <v>0</v>
      </c>
      <c r="AA1872" s="14">
        <v>0</v>
      </c>
      <c r="AB1872" s="22">
        <v>0</v>
      </c>
      <c r="AC1872" s="22" t="s">
        <v>782</v>
      </c>
      <c r="AD1872" s="23">
        <v>0</v>
      </c>
      <c r="AE1872" s="23">
        <v>0</v>
      </c>
      <c r="AF1872" s="23">
        <v>0</v>
      </c>
      <c r="AG1872" s="14">
        <v>0</v>
      </c>
      <c r="AH1872" s="22" t="s">
        <v>782</v>
      </c>
      <c r="AI1872" s="23" t="s">
        <v>782</v>
      </c>
      <c r="AJ1872" s="23" t="s">
        <v>782</v>
      </c>
      <c r="AK1872" s="23" t="s">
        <v>782</v>
      </c>
      <c r="AL1872" s="14" t="s">
        <v>782</v>
      </c>
      <c r="AM1872" s="22" t="s">
        <v>782</v>
      </c>
      <c r="AN1872" s="23" t="s">
        <v>782</v>
      </c>
      <c r="AO1872" s="23" t="s">
        <v>782</v>
      </c>
      <c r="AP1872" s="23" t="s">
        <v>782</v>
      </c>
      <c r="AQ1872" s="14" t="s">
        <v>782</v>
      </c>
      <c r="AR1872" s="22">
        <v>243</v>
      </c>
      <c r="AS1872" s="23">
        <v>3368.7749999999987</v>
      </c>
      <c r="AT1872" s="23">
        <v>3.3687749999999985</v>
      </c>
      <c r="AU1872" s="23">
        <v>2.815518</v>
      </c>
      <c r="AV1872" s="14">
        <v>2.3241161920573288</v>
      </c>
      <c r="AW1872" s="22">
        <v>0</v>
      </c>
      <c r="AX1872" s="22" t="s">
        <v>782</v>
      </c>
      <c r="AY1872" s="23">
        <v>0</v>
      </c>
      <c r="AZ1872" s="23">
        <v>0</v>
      </c>
      <c r="BA1872" s="23">
        <v>0</v>
      </c>
      <c r="BB1872" s="14">
        <v>0</v>
      </c>
      <c r="BC1872" s="22">
        <v>0</v>
      </c>
      <c r="BD1872" s="23">
        <v>0</v>
      </c>
      <c r="BE1872" s="23">
        <v>0</v>
      </c>
      <c r="BF1872" s="23">
        <v>0</v>
      </c>
      <c r="BG1872" s="14">
        <v>0</v>
      </c>
      <c r="BH1872" s="22">
        <v>243</v>
      </c>
      <c r="BI1872" s="23">
        <v>3.3687749999999985</v>
      </c>
      <c r="BJ1872" s="23">
        <v>2.815518</v>
      </c>
      <c r="BK1872" s="14">
        <v>2.3241161920573288</v>
      </c>
      <c r="BL1872" t="s">
        <v>591</v>
      </c>
    </row>
    <row r="1873" spans="1:64">
      <c r="A1873" t="s">
        <v>2829</v>
      </c>
      <c r="B1873" t="s">
        <v>2828</v>
      </c>
      <c r="C1873" t="s">
        <v>591</v>
      </c>
      <c r="D1873" t="s">
        <v>942</v>
      </c>
      <c r="E1873">
        <v>2015</v>
      </c>
      <c r="F1873" s="23">
        <v>78.06</v>
      </c>
      <c r="G1873" s="23">
        <v>13.41</v>
      </c>
      <c r="H1873" s="22">
        <v>14468</v>
      </c>
      <c r="I1873" s="34">
        <v>116.03967162445745</v>
      </c>
      <c r="J1873" s="13">
        <v>0</v>
      </c>
      <c r="K1873" s="13">
        <v>0</v>
      </c>
      <c r="L1873" s="19">
        <v>0</v>
      </c>
      <c r="M1873" s="35">
        <v>0</v>
      </c>
      <c r="N1873" s="19">
        <v>0</v>
      </c>
      <c r="O1873" s="17">
        <v>0</v>
      </c>
      <c r="P1873" s="36">
        <v>0</v>
      </c>
      <c r="Q1873" s="37">
        <v>0</v>
      </c>
      <c r="R1873" s="38">
        <v>0</v>
      </c>
      <c r="S1873" s="27">
        <v>0</v>
      </c>
      <c r="T1873" s="23">
        <v>0</v>
      </c>
      <c r="U1873" s="17">
        <v>0</v>
      </c>
      <c r="V1873" s="22">
        <v>0</v>
      </c>
      <c r="W1873" s="22">
        <v>0</v>
      </c>
      <c r="X1873" s="23">
        <v>0</v>
      </c>
      <c r="Y1873" s="27">
        <v>0</v>
      </c>
      <c r="Z1873" s="27">
        <v>0</v>
      </c>
      <c r="AA1873" s="14">
        <v>0</v>
      </c>
      <c r="AB1873" s="39">
        <v>0</v>
      </c>
      <c r="AC1873" s="22" t="s">
        <v>782</v>
      </c>
      <c r="AD1873" s="23">
        <v>0</v>
      </c>
      <c r="AE1873" s="23">
        <v>0</v>
      </c>
      <c r="AF1873" s="23">
        <v>0</v>
      </c>
      <c r="AG1873" s="14">
        <v>0</v>
      </c>
      <c r="AH1873" s="22" t="s">
        <v>782</v>
      </c>
      <c r="AI1873" s="23" t="s">
        <v>782</v>
      </c>
      <c r="AJ1873" s="23" t="s">
        <v>782</v>
      </c>
      <c r="AK1873" s="23" t="s">
        <v>782</v>
      </c>
      <c r="AL1873" s="14" t="s">
        <v>782</v>
      </c>
      <c r="AM1873" s="22" t="s">
        <v>782</v>
      </c>
      <c r="AN1873" s="23" t="s">
        <v>782</v>
      </c>
      <c r="AO1873" s="23" t="s">
        <v>782</v>
      </c>
      <c r="AP1873" s="23" t="s">
        <v>782</v>
      </c>
      <c r="AQ1873" s="14" t="s">
        <v>782</v>
      </c>
      <c r="AR1873" s="40">
        <v>318</v>
      </c>
      <c r="AS1873" s="41">
        <v>3994.2499999999973</v>
      </c>
      <c r="AT1873" s="23">
        <v>3.9942499999999974</v>
      </c>
      <c r="AU1873" s="23">
        <v>3.5475441538943091</v>
      </c>
      <c r="AV1873" s="14">
        <v>3.0571821724688508</v>
      </c>
      <c r="AW1873" s="22">
        <v>0</v>
      </c>
      <c r="AX1873" s="22" t="s">
        <v>782</v>
      </c>
      <c r="AY1873" s="23">
        <v>0</v>
      </c>
      <c r="AZ1873" s="23">
        <v>0</v>
      </c>
      <c r="BA1873" s="23">
        <v>0</v>
      </c>
      <c r="BB1873" s="14">
        <v>0</v>
      </c>
      <c r="BC1873" s="42">
        <v>0</v>
      </c>
      <c r="BD1873" s="46">
        <v>0</v>
      </c>
      <c r="BE1873" s="44">
        <v>0</v>
      </c>
      <c r="BF1873" s="23">
        <v>0</v>
      </c>
      <c r="BG1873" s="14">
        <v>0</v>
      </c>
      <c r="BH1873" s="22">
        <v>318</v>
      </c>
      <c r="BI1873" s="23">
        <v>3.9942499999999974</v>
      </c>
      <c r="BJ1873" s="23">
        <v>3.5475441538943091</v>
      </c>
      <c r="BK1873" s="14">
        <v>3.0571821724688508</v>
      </c>
      <c r="BL1873" t="s">
        <v>591</v>
      </c>
    </row>
    <row r="1874" spans="1:64">
      <c r="A1874" t="s">
        <v>2830</v>
      </c>
      <c r="B1874" t="s">
        <v>2828</v>
      </c>
      <c r="C1874" t="s">
        <v>591</v>
      </c>
      <c r="D1874" t="s">
        <v>942</v>
      </c>
      <c r="E1874">
        <v>2016</v>
      </c>
      <c r="F1874" s="23">
        <v>78.06</v>
      </c>
      <c r="G1874" s="23">
        <v>13.52</v>
      </c>
      <c r="H1874" s="22">
        <v>14472</v>
      </c>
      <c r="I1874" s="34">
        <v>123.01291493623806</v>
      </c>
      <c r="J1874" s="13">
        <v>0</v>
      </c>
      <c r="K1874" s="13">
        <v>0</v>
      </c>
      <c r="L1874" s="19">
        <v>0</v>
      </c>
      <c r="M1874" s="35">
        <v>0</v>
      </c>
      <c r="N1874" s="19">
        <v>0</v>
      </c>
      <c r="O1874" s="17">
        <v>0</v>
      </c>
      <c r="P1874" s="13">
        <v>0</v>
      </c>
      <c r="Q1874" s="13">
        <v>0</v>
      </c>
      <c r="R1874" s="19">
        <v>0</v>
      </c>
      <c r="S1874" s="27">
        <v>0</v>
      </c>
      <c r="T1874" s="19">
        <v>0</v>
      </c>
      <c r="U1874" s="17">
        <v>0</v>
      </c>
      <c r="V1874" s="13">
        <v>0</v>
      </c>
      <c r="W1874" s="13">
        <v>0</v>
      </c>
      <c r="X1874" s="19">
        <v>0</v>
      </c>
      <c r="Y1874" s="27">
        <v>0</v>
      </c>
      <c r="Z1874" s="19">
        <v>0</v>
      </c>
      <c r="AA1874" s="14">
        <v>0</v>
      </c>
      <c r="AB1874" s="13">
        <v>0</v>
      </c>
      <c r="AC1874" s="22" t="s">
        <v>782</v>
      </c>
      <c r="AD1874" s="19">
        <v>0</v>
      </c>
      <c r="AE1874" s="23">
        <v>0</v>
      </c>
      <c r="AF1874" s="19">
        <v>0</v>
      </c>
      <c r="AG1874" s="14">
        <v>0</v>
      </c>
      <c r="AH1874" s="22" t="s">
        <v>782</v>
      </c>
      <c r="AI1874" s="23" t="s">
        <v>782</v>
      </c>
      <c r="AJ1874" s="23" t="s">
        <v>782</v>
      </c>
      <c r="AK1874" s="23" t="s">
        <v>782</v>
      </c>
      <c r="AL1874" s="14" t="s">
        <v>782</v>
      </c>
      <c r="AM1874" s="22" t="s">
        <v>782</v>
      </c>
      <c r="AN1874" s="23" t="s">
        <v>782</v>
      </c>
      <c r="AO1874" s="23" t="s">
        <v>782</v>
      </c>
      <c r="AP1874" s="23" t="s">
        <v>782</v>
      </c>
      <c r="AQ1874" s="14" t="s">
        <v>782</v>
      </c>
      <c r="AR1874" s="13">
        <v>337</v>
      </c>
      <c r="AS1874" s="19">
        <v>4160.6299999999983</v>
      </c>
      <c r="AT1874" s="23">
        <v>4.1606299999999985</v>
      </c>
      <c r="AU1874" s="19">
        <v>3.6946394400000062</v>
      </c>
      <c r="AV1874" s="14">
        <v>3.0034565410591791</v>
      </c>
      <c r="AW1874" s="13">
        <v>0</v>
      </c>
      <c r="AX1874" s="22" t="s">
        <v>782</v>
      </c>
      <c r="AY1874" s="19">
        <v>0</v>
      </c>
      <c r="AZ1874" s="23">
        <v>0</v>
      </c>
      <c r="BA1874" s="19">
        <v>0</v>
      </c>
      <c r="BB1874" s="14">
        <v>0</v>
      </c>
      <c r="BC1874" s="13">
        <v>0</v>
      </c>
      <c r="BD1874" s="19">
        <v>0</v>
      </c>
      <c r="BE1874" s="44">
        <v>0</v>
      </c>
      <c r="BF1874" s="19">
        <v>0</v>
      </c>
      <c r="BG1874" s="14">
        <v>0</v>
      </c>
      <c r="BH1874" s="22">
        <v>337</v>
      </c>
      <c r="BI1874" s="23">
        <v>4.1606299999999985</v>
      </c>
      <c r="BJ1874" s="23">
        <v>3.6946394400000062</v>
      </c>
      <c r="BK1874" s="14">
        <v>3.0034565410591791</v>
      </c>
      <c r="BL1874" t="s">
        <v>591</v>
      </c>
    </row>
    <row r="1875" spans="1:64">
      <c r="A1875" t="s">
        <v>2831</v>
      </c>
      <c r="B1875" t="s">
        <v>2828</v>
      </c>
      <c r="C1875" t="s">
        <v>591</v>
      </c>
      <c r="D1875" t="s">
        <v>942</v>
      </c>
      <c r="E1875">
        <v>2017</v>
      </c>
      <c r="F1875" s="23">
        <v>78.06</v>
      </c>
      <c r="G1875" s="23">
        <v>13.55</v>
      </c>
      <c r="H1875" s="22">
        <v>14319</v>
      </c>
      <c r="I1875" s="34">
        <v>112.47589483196141</v>
      </c>
      <c r="J1875" s="13">
        <v>0</v>
      </c>
      <c r="K1875" s="13">
        <v>0</v>
      </c>
      <c r="L1875" s="19">
        <v>0</v>
      </c>
      <c r="M1875" s="19">
        <v>0</v>
      </c>
      <c r="N1875" s="19">
        <v>0</v>
      </c>
      <c r="O1875" s="17">
        <v>0</v>
      </c>
      <c r="P1875" s="13">
        <v>0</v>
      </c>
      <c r="Q1875" s="13">
        <v>0</v>
      </c>
      <c r="R1875" s="19">
        <v>0</v>
      </c>
      <c r="S1875" s="19">
        <v>0</v>
      </c>
      <c r="T1875" s="19">
        <v>0</v>
      </c>
      <c r="U1875" s="17">
        <v>0</v>
      </c>
      <c r="V1875" s="13">
        <v>0</v>
      </c>
      <c r="W1875" s="13">
        <v>0</v>
      </c>
      <c r="X1875" s="19">
        <v>0</v>
      </c>
      <c r="Y1875" s="19">
        <v>0</v>
      </c>
      <c r="Z1875" s="19">
        <v>0</v>
      </c>
      <c r="AA1875" s="14">
        <v>0</v>
      </c>
      <c r="AB1875" s="13">
        <v>0</v>
      </c>
      <c r="AC1875" s="22" t="s">
        <v>782</v>
      </c>
      <c r="AD1875" s="19">
        <v>0</v>
      </c>
      <c r="AE1875" s="19">
        <v>0</v>
      </c>
      <c r="AF1875" s="19">
        <v>0</v>
      </c>
      <c r="AG1875" s="14">
        <v>0</v>
      </c>
      <c r="AH1875" s="22" t="s">
        <v>782</v>
      </c>
      <c r="AI1875" s="23" t="s">
        <v>782</v>
      </c>
      <c r="AJ1875" s="23" t="s">
        <v>782</v>
      </c>
      <c r="AK1875" s="23" t="s">
        <v>782</v>
      </c>
      <c r="AL1875" s="14" t="s">
        <v>782</v>
      </c>
      <c r="AM1875" s="22" t="s">
        <v>782</v>
      </c>
      <c r="AN1875" s="23" t="s">
        <v>782</v>
      </c>
      <c r="AO1875" s="23" t="s">
        <v>782</v>
      </c>
      <c r="AP1875" s="23" t="s">
        <v>782</v>
      </c>
      <c r="AQ1875" s="14" t="s">
        <v>782</v>
      </c>
      <c r="AR1875" s="13">
        <v>359</v>
      </c>
      <c r="AS1875" s="19">
        <v>4376.5649999999978</v>
      </c>
      <c r="AT1875" s="19">
        <v>4.3765650000000003</v>
      </c>
      <c r="AU1875" s="19">
        <v>3.8863897200000066</v>
      </c>
      <c r="AV1875" s="14">
        <v>3.4553090027034319</v>
      </c>
      <c r="AW1875" s="13">
        <v>0</v>
      </c>
      <c r="AX1875" s="22" t="s">
        <v>782</v>
      </c>
      <c r="AY1875" s="19">
        <v>0</v>
      </c>
      <c r="AZ1875" s="19">
        <v>0</v>
      </c>
      <c r="BA1875" s="19">
        <v>0</v>
      </c>
      <c r="BB1875" s="14">
        <v>0</v>
      </c>
      <c r="BC1875" s="13">
        <v>0</v>
      </c>
      <c r="BD1875" s="19">
        <v>0</v>
      </c>
      <c r="BE1875" s="19">
        <v>0</v>
      </c>
      <c r="BF1875" s="19">
        <v>0</v>
      </c>
      <c r="BG1875" s="14">
        <v>0</v>
      </c>
      <c r="BH1875" s="22">
        <v>359</v>
      </c>
      <c r="BI1875" s="23">
        <v>4.3765650000000003</v>
      </c>
      <c r="BJ1875" s="23">
        <v>3.8863897200000066</v>
      </c>
      <c r="BK1875" s="14">
        <v>3.4553090027034319</v>
      </c>
      <c r="BL1875" t="s">
        <v>591</v>
      </c>
    </row>
    <row r="1876" spans="1:64">
      <c r="A1876" t="s">
        <v>2832</v>
      </c>
      <c r="B1876" t="s">
        <v>2828</v>
      </c>
      <c r="C1876" t="s">
        <v>591</v>
      </c>
      <c r="D1876" t="s">
        <v>942</v>
      </c>
      <c r="E1876">
        <v>2018</v>
      </c>
      <c r="F1876" s="23">
        <v>78.06</v>
      </c>
      <c r="G1876" s="23">
        <v>13.61</v>
      </c>
      <c r="H1876" s="22">
        <v>14374</v>
      </c>
      <c r="I1876" s="34">
        <v>112.48388885433752</v>
      </c>
      <c r="J1876" s="13">
        <v>0</v>
      </c>
      <c r="K1876" s="13">
        <v>0</v>
      </c>
      <c r="L1876" s="19">
        <v>0</v>
      </c>
      <c r="M1876" s="19">
        <v>0</v>
      </c>
      <c r="N1876" s="19">
        <v>0</v>
      </c>
      <c r="O1876" s="17">
        <v>0</v>
      </c>
      <c r="P1876" s="13">
        <v>0</v>
      </c>
      <c r="Q1876" s="13">
        <v>0</v>
      </c>
      <c r="R1876" s="19">
        <v>0</v>
      </c>
      <c r="S1876" s="19">
        <v>0</v>
      </c>
      <c r="T1876" s="19">
        <v>0</v>
      </c>
      <c r="U1876" s="17">
        <v>0</v>
      </c>
      <c r="V1876" s="13">
        <v>0</v>
      </c>
      <c r="W1876" s="13">
        <v>0</v>
      </c>
      <c r="X1876" s="19">
        <v>0</v>
      </c>
      <c r="Y1876" s="19">
        <v>0</v>
      </c>
      <c r="Z1876" s="19">
        <v>0</v>
      </c>
      <c r="AA1876" s="14">
        <v>0</v>
      </c>
      <c r="AB1876" s="13">
        <v>0</v>
      </c>
      <c r="AC1876" s="22" t="s">
        <v>782</v>
      </c>
      <c r="AD1876" s="19">
        <v>0</v>
      </c>
      <c r="AE1876" s="19">
        <v>0</v>
      </c>
      <c r="AF1876" s="19">
        <v>0</v>
      </c>
      <c r="AG1876" s="14">
        <v>0</v>
      </c>
      <c r="AH1876" s="22" t="s">
        <v>782</v>
      </c>
      <c r="AI1876" s="23" t="s">
        <v>782</v>
      </c>
      <c r="AJ1876" s="23" t="s">
        <v>782</v>
      </c>
      <c r="AK1876" s="23" t="s">
        <v>782</v>
      </c>
      <c r="AL1876" s="14" t="s">
        <v>782</v>
      </c>
      <c r="AM1876" s="22" t="s">
        <v>782</v>
      </c>
      <c r="AN1876" s="23" t="s">
        <v>782</v>
      </c>
      <c r="AO1876" s="23" t="s">
        <v>782</v>
      </c>
      <c r="AP1876" s="23" t="s">
        <v>782</v>
      </c>
      <c r="AQ1876" s="14" t="s">
        <v>782</v>
      </c>
      <c r="AR1876" s="13">
        <v>384</v>
      </c>
      <c r="AS1876" s="19">
        <v>4687.8599999999969</v>
      </c>
      <c r="AT1876" s="19">
        <v>4.6878600000000006</v>
      </c>
      <c r="AU1876" s="19">
        <v>4.1628196800000072</v>
      </c>
      <c r="AV1876" s="14">
        <v>3.7008141542747555</v>
      </c>
      <c r="AW1876" s="13">
        <v>0</v>
      </c>
      <c r="AX1876" s="22" t="s">
        <v>782</v>
      </c>
      <c r="AY1876" s="19">
        <v>0</v>
      </c>
      <c r="AZ1876" s="19">
        <v>0</v>
      </c>
      <c r="BA1876" s="19">
        <v>0</v>
      </c>
      <c r="BB1876" s="14">
        <v>0</v>
      </c>
      <c r="BC1876" s="13">
        <v>0</v>
      </c>
      <c r="BD1876" s="19">
        <v>0</v>
      </c>
      <c r="BE1876" s="19">
        <v>0</v>
      </c>
      <c r="BF1876" s="19">
        <v>0</v>
      </c>
      <c r="BG1876" s="14">
        <v>0</v>
      </c>
      <c r="BH1876" s="22">
        <v>384</v>
      </c>
      <c r="BI1876" s="23">
        <v>4.6878600000000006</v>
      </c>
      <c r="BJ1876" s="23">
        <v>4.1628196800000072</v>
      </c>
      <c r="BK1876" s="14">
        <v>3.7008141542747555</v>
      </c>
      <c r="BL1876" t="s">
        <v>591</v>
      </c>
    </row>
    <row r="1877" spans="1:64">
      <c r="A1877" t="s">
        <v>2833</v>
      </c>
      <c r="B1877" t="s">
        <v>2828</v>
      </c>
      <c r="C1877" t="s">
        <v>591</v>
      </c>
      <c r="D1877" t="s">
        <v>942</v>
      </c>
      <c r="E1877">
        <v>2019</v>
      </c>
      <c r="F1877" s="23">
        <v>78.06</v>
      </c>
      <c r="G1877" s="23">
        <v>13.66</v>
      </c>
      <c r="H1877" s="22">
        <v>14412</v>
      </c>
      <c r="I1877" s="34">
        <v>115.26356030683918</v>
      </c>
      <c r="J1877" s="22">
        <v>0</v>
      </c>
      <c r="K1877" s="22">
        <v>0</v>
      </c>
      <c r="L1877" s="23">
        <v>0</v>
      </c>
      <c r="M1877" s="23">
        <v>0</v>
      </c>
      <c r="N1877" s="23">
        <v>0</v>
      </c>
      <c r="O1877" s="14">
        <v>0</v>
      </c>
      <c r="P1877" s="22">
        <v>0</v>
      </c>
      <c r="Q1877" s="22">
        <v>0</v>
      </c>
      <c r="R1877" s="23">
        <v>0</v>
      </c>
      <c r="S1877" s="23">
        <v>0</v>
      </c>
      <c r="T1877" s="23">
        <v>0</v>
      </c>
      <c r="U1877" s="14">
        <v>0</v>
      </c>
      <c r="V1877" s="22">
        <v>0</v>
      </c>
      <c r="W1877" s="22">
        <v>0</v>
      </c>
      <c r="X1877" s="23">
        <v>0</v>
      </c>
      <c r="Y1877" s="23">
        <v>0</v>
      </c>
      <c r="Z1877" s="23">
        <v>0</v>
      </c>
      <c r="AA1877" s="14">
        <v>0</v>
      </c>
      <c r="AB1877" s="22">
        <v>0</v>
      </c>
      <c r="AC1877" s="22">
        <v>0</v>
      </c>
      <c r="AD1877" s="23">
        <v>0</v>
      </c>
      <c r="AE1877" s="23">
        <v>0</v>
      </c>
      <c r="AF1877" s="23">
        <v>0</v>
      </c>
      <c r="AG1877" s="14">
        <v>0</v>
      </c>
      <c r="AH1877" s="22">
        <v>0</v>
      </c>
      <c r="AI1877" s="23">
        <v>0</v>
      </c>
      <c r="AJ1877" s="23">
        <v>0</v>
      </c>
      <c r="AK1877" s="23">
        <v>0</v>
      </c>
      <c r="AL1877" s="14">
        <v>0</v>
      </c>
      <c r="AM1877" s="22">
        <v>409</v>
      </c>
      <c r="AN1877" s="23">
        <v>5041.4649999999974</v>
      </c>
      <c r="AO1877" s="23">
        <v>5.0414649999999996</v>
      </c>
      <c r="AP1877" s="23">
        <v>4.4768209200000051</v>
      </c>
      <c r="AQ1877" s="14">
        <v>3.8839863249776543</v>
      </c>
      <c r="AR1877" s="22">
        <v>409</v>
      </c>
      <c r="AS1877" s="23">
        <v>5041.4649999999974</v>
      </c>
      <c r="AT1877" s="23">
        <v>5.0414649999999996</v>
      </c>
      <c r="AU1877" s="23">
        <v>4.4768209200000051</v>
      </c>
      <c r="AV1877" s="14">
        <v>3.8839863249776543</v>
      </c>
      <c r="AW1877" s="22">
        <v>0</v>
      </c>
      <c r="AX1877" s="22" t="s">
        <v>782</v>
      </c>
      <c r="AY1877" s="23">
        <v>0</v>
      </c>
      <c r="AZ1877" s="23">
        <v>0</v>
      </c>
      <c r="BA1877" s="23">
        <v>0</v>
      </c>
      <c r="BB1877" s="14">
        <v>0</v>
      </c>
      <c r="BC1877" s="22">
        <v>0</v>
      </c>
      <c r="BD1877" s="23">
        <v>0</v>
      </c>
      <c r="BE1877" s="23">
        <v>0</v>
      </c>
      <c r="BF1877" s="23">
        <v>0</v>
      </c>
      <c r="BG1877" s="14">
        <v>0</v>
      </c>
      <c r="BH1877" s="22">
        <v>409</v>
      </c>
      <c r="BI1877" s="23">
        <v>5.0414649999999996</v>
      </c>
      <c r="BJ1877" s="23">
        <v>4.4768209200000051</v>
      </c>
      <c r="BK1877" s="14">
        <v>3.8839863249776543</v>
      </c>
      <c r="BL1877" t="s">
        <v>591</v>
      </c>
    </row>
    <row r="1878" spans="1:64">
      <c r="A1878" t="s">
        <v>2834</v>
      </c>
      <c r="B1878" t="s">
        <v>2828</v>
      </c>
      <c r="C1878" t="s">
        <v>591</v>
      </c>
      <c r="D1878" t="s">
        <v>942</v>
      </c>
      <c r="E1878">
        <v>2020</v>
      </c>
      <c r="F1878" s="23">
        <v>78.06</v>
      </c>
      <c r="G1878" s="23">
        <v>13.69</v>
      </c>
      <c r="H1878" s="22">
        <v>14491</v>
      </c>
      <c r="I1878" s="34">
        <v>116.04899544347283</v>
      </c>
      <c r="J1878" s="22">
        <v>0</v>
      </c>
      <c r="K1878" s="22">
        <v>0</v>
      </c>
      <c r="L1878" s="23">
        <v>0</v>
      </c>
      <c r="M1878" s="23">
        <v>0</v>
      </c>
      <c r="N1878" s="23">
        <v>0</v>
      </c>
      <c r="O1878" s="14">
        <v>0</v>
      </c>
      <c r="P1878" s="22">
        <v>0</v>
      </c>
      <c r="Q1878" s="22">
        <v>0</v>
      </c>
      <c r="R1878" s="23">
        <v>0</v>
      </c>
      <c r="S1878" s="23">
        <v>0</v>
      </c>
      <c r="T1878" s="23">
        <v>0</v>
      </c>
      <c r="U1878" s="14">
        <v>0</v>
      </c>
      <c r="V1878" s="22">
        <v>0</v>
      </c>
      <c r="W1878" s="22">
        <v>0</v>
      </c>
      <c r="X1878" s="23">
        <v>0</v>
      </c>
      <c r="Y1878" s="23">
        <v>0</v>
      </c>
      <c r="Z1878" s="23">
        <v>0</v>
      </c>
      <c r="AA1878" s="14">
        <v>0</v>
      </c>
      <c r="AB1878" s="22">
        <v>0</v>
      </c>
      <c r="AC1878" s="22">
        <v>0</v>
      </c>
      <c r="AD1878" s="23">
        <v>0</v>
      </c>
      <c r="AE1878" s="23">
        <v>0</v>
      </c>
      <c r="AF1878" s="23">
        <v>0</v>
      </c>
      <c r="AG1878" s="14">
        <v>0</v>
      </c>
      <c r="AH1878" s="22">
        <v>0</v>
      </c>
      <c r="AI1878" s="23">
        <v>0</v>
      </c>
      <c r="AJ1878" s="23">
        <v>0</v>
      </c>
      <c r="AK1878" s="23">
        <v>0</v>
      </c>
      <c r="AL1878" s="14">
        <v>0</v>
      </c>
      <c r="AM1878" s="22">
        <v>467</v>
      </c>
      <c r="AN1878" s="23">
        <v>5524.3449999999975</v>
      </c>
      <c r="AO1878" s="23">
        <v>5.5243450000000012</v>
      </c>
      <c r="AP1878" s="23">
        <v>4.9056183600000054</v>
      </c>
      <c r="AQ1878" s="14">
        <v>4.2271958850255791</v>
      </c>
      <c r="AR1878" s="22">
        <v>467</v>
      </c>
      <c r="AS1878" s="23">
        <v>5524.3449999999975</v>
      </c>
      <c r="AT1878" s="23">
        <v>5.5243450000000012</v>
      </c>
      <c r="AU1878" s="23">
        <v>4.9056183600000054</v>
      </c>
      <c r="AV1878" s="14">
        <v>4.2271958850255791</v>
      </c>
      <c r="AW1878" s="22">
        <v>0</v>
      </c>
      <c r="AX1878" s="22">
        <v>0</v>
      </c>
      <c r="AY1878" s="23">
        <v>0</v>
      </c>
      <c r="AZ1878" s="23">
        <v>0</v>
      </c>
      <c r="BA1878" s="23">
        <v>0</v>
      </c>
      <c r="BB1878" s="14">
        <v>0</v>
      </c>
      <c r="BC1878" s="22">
        <v>0</v>
      </c>
      <c r="BD1878" s="23">
        <v>0</v>
      </c>
      <c r="BE1878" s="23">
        <v>0</v>
      </c>
      <c r="BF1878" s="23">
        <v>0</v>
      </c>
      <c r="BG1878" s="14">
        <v>0</v>
      </c>
      <c r="BH1878" s="22">
        <v>467</v>
      </c>
      <c r="BI1878" s="23">
        <v>5.5243450000000012</v>
      </c>
      <c r="BJ1878" s="23">
        <v>4.9056183600000054</v>
      </c>
      <c r="BK1878" s="14">
        <v>4.2271958850255791</v>
      </c>
      <c r="BL1878" t="s">
        <v>591</v>
      </c>
    </row>
    <row r="1879" spans="1:64">
      <c r="A1879" t="s">
        <v>2835</v>
      </c>
      <c r="B1879" t="s">
        <v>2828</v>
      </c>
      <c r="C1879" t="s">
        <v>591</v>
      </c>
      <c r="D1879" t="s">
        <v>942</v>
      </c>
      <c r="E1879">
        <v>2021</v>
      </c>
      <c r="F1879" s="23">
        <v>78.06</v>
      </c>
      <c r="G1879" s="23">
        <v>13.75</v>
      </c>
      <c r="H1879" s="22">
        <v>14577</v>
      </c>
      <c r="I1879" s="34">
        <v>108.65</v>
      </c>
      <c r="J1879" s="22">
        <v>0</v>
      </c>
      <c r="K1879" s="22">
        <v>0</v>
      </c>
      <c r="L1879" s="23">
        <v>0</v>
      </c>
      <c r="M1879" s="23">
        <v>0</v>
      </c>
      <c r="N1879" s="23">
        <v>0</v>
      </c>
      <c r="O1879" s="14">
        <v>0</v>
      </c>
      <c r="P1879" s="22">
        <v>0</v>
      </c>
      <c r="Q1879" s="22">
        <v>0</v>
      </c>
      <c r="R1879" s="23">
        <v>0</v>
      </c>
      <c r="S1879" s="23">
        <v>0</v>
      </c>
      <c r="T1879" s="23">
        <v>0</v>
      </c>
      <c r="U1879" s="14">
        <v>0</v>
      </c>
      <c r="V1879" s="22">
        <v>0</v>
      </c>
      <c r="W1879" s="22">
        <v>0</v>
      </c>
      <c r="X1879" s="23">
        <v>0</v>
      </c>
      <c r="Y1879" s="23">
        <v>0</v>
      </c>
      <c r="Z1879" s="23">
        <v>0</v>
      </c>
      <c r="AA1879" s="14">
        <v>0</v>
      </c>
      <c r="AB1879" s="22">
        <v>0</v>
      </c>
      <c r="AC1879" s="22">
        <v>0</v>
      </c>
      <c r="AD1879" s="23">
        <v>0</v>
      </c>
      <c r="AE1879" s="23">
        <v>0</v>
      </c>
      <c r="AF1879" s="23">
        <v>0</v>
      </c>
      <c r="AG1879" s="14">
        <v>0</v>
      </c>
      <c r="AH1879" s="22">
        <v>0</v>
      </c>
      <c r="AI1879" s="23">
        <v>0</v>
      </c>
      <c r="AJ1879" s="23">
        <v>0</v>
      </c>
      <c r="AK1879" s="23">
        <v>0</v>
      </c>
      <c r="AL1879" s="14">
        <v>0</v>
      </c>
      <c r="AM1879" s="22">
        <v>570</v>
      </c>
      <c r="AN1879" s="23">
        <v>7075.83</v>
      </c>
      <c r="AO1879" s="23">
        <v>7.0758299999999998</v>
      </c>
      <c r="AP1879" s="23">
        <v>6.3316148090000004</v>
      </c>
      <c r="AQ1879" s="14">
        <v>5.83</v>
      </c>
      <c r="AR1879" s="22">
        <v>570</v>
      </c>
      <c r="AS1879" s="23">
        <v>7075.83</v>
      </c>
      <c r="AT1879" s="23">
        <v>7.0758299999999998</v>
      </c>
      <c r="AU1879" s="23">
        <v>6.3316148090000004</v>
      </c>
      <c r="AV1879" s="14">
        <v>5.83</v>
      </c>
      <c r="AW1879" s="22">
        <v>0</v>
      </c>
      <c r="AX1879" s="22">
        <v>0</v>
      </c>
      <c r="AY1879" s="23">
        <v>0</v>
      </c>
      <c r="AZ1879" s="23">
        <v>0</v>
      </c>
      <c r="BA1879" s="23">
        <v>0</v>
      </c>
      <c r="BB1879" s="14">
        <v>0</v>
      </c>
      <c r="BC1879" s="22">
        <v>0</v>
      </c>
      <c r="BD1879" s="23">
        <v>0</v>
      </c>
      <c r="BE1879" s="23">
        <v>0</v>
      </c>
      <c r="BF1879" s="23">
        <v>0</v>
      </c>
      <c r="BG1879" s="14">
        <v>0</v>
      </c>
      <c r="BH1879" s="22">
        <v>570</v>
      </c>
      <c r="BI1879" s="23">
        <v>7.08</v>
      </c>
      <c r="BJ1879" s="23">
        <v>6.33</v>
      </c>
      <c r="BK1879" s="14">
        <v>5.83</v>
      </c>
      <c r="BL1879" t="s">
        <v>591</v>
      </c>
    </row>
    <row r="1880" spans="1:64">
      <c r="A1880" t="s">
        <v>2836</v>
      </c>
      <c r="B1880" t="s">
        <v>2828</v>
      </c>
      <c r="C1880" t="s">
        <v>591</v>
      </c>
      <c r="D1880" s="111" t="s">
        <v>942</v>
      </c>
      <c r="E1880" s="110">
        <v>2022</v>
      </c>
      <c r="F1880" s="23"/>
      <c r="G1880" s="23"/>
      <c r="H1880" s="22">
        <v>14758</v>
      </c>
      <c r="I1880" s="34">
        <v>106.95916832908505</v>
      </c>
      <c r="J1880" s="22">
        <v>0</v>
      </c>
      <c r="K1880" s="22">
        <v>0</v>
      </c>
      <c r="L1880" s="23">
        <v>0</v>
      </c>
      <c r="M1880" s="23">
        <v>0</v>
      </c>
      <c r="N1880" s="23">
        <v>0</v>
      </c>
      <c r="O1880" s="14">
        <v>0</v>
      </c>
      <c r="P1880" s="22">
        <v>0</v>
      </c>
      <c r="Q1880" s="22">
        <v>0</v>
      </c>
      <c r="R1880" s="23">
        <v>0</v>
      </c>
      <c r="S1880" s="23">
        <v>0</v>
      </c>
      <c r="T1880" s="23">
        <v>0</v>
      </c>
      <c r="U1880" s="14">
        <v>0</v>
      </c>
      <c r="V1880" s="22">
        <v>0</v>
      </c>
      <c r="W1880" s="22">
        <v>0</v>
      </c>
      <c r="X1880" s="23">
        <v>0</v>
      </c>
      <c r="Y1880" s="23">
        <v>0</v>
      </c>
      <c r="Z1880" s="23">
        <v>0</v>
      </c>
      <c r="AA1880" s="14">
        <v>0</v>
      </c>
      <c r="AB1880" s="22">
        <v>0</v>
      </c>
      <c r="AC1880" s="22">
        <v>0</v>
      </c>
      <c r="AD1880" s="23">
        <v>0</v>
      </c>
      <c r="AE1880" s="23">
        <v>0</v>
      </c>
      <c r="AF1880" s="23">
        <v>0</v>
      </c>
      <c r="AG1880" s="14">
        <v>0</v>
      </c>
      <c r="AH1880" s="22">
        <v>0</v>
      </c>
      <c r="AI1880" s="23">
        <v>0</v>
      </c>
      <c r="AJ1880" s="23">
        <v>0</v>
      </c>
      <c r="AK1880" s="23">
        <v>0</v>
      </c>
      <c r="AL1880" s="14">
        <v>0</v>
      </c>
      <c r="AM1880" s="22">
        <v>700</v>
      </c>
      <c r="AN1880" s="23">
        <v>8368.3149999999951</v>
      </c>
      <c r="AO1880" s="23">
        <v>8.3683150000000044</v>
      </c>
      <c r="AP1880" s="23">
        <v>8.5721999425335191</v>
      </c>
      <c r="AQ1880" s="14">
        <v>8.0144601687245078</v>
      </c>
      <c r="AR1880" s="22">
        <v>700</v>
      </c>
      <c r="AS1880" s="23">
        <v>8368.3150000000005</v>
      </c>
      <c r="AT1880" s="23">
        <v>8.3683150000000097</v>
      </c>
      <c r="AU1880" s="23">
        <v>8.5721999425335191</v>
      </c>
      <c r="AV1880" s="14">
        <v>8.0144601687245078</v>
      </c>
      <c r="AW1880" s="22">
        <v>0</v>
      </c>
      <c r="AX1880" s="22">
        <v>0</v>
      </c>
      <c r="AY1880" s="23">
        <v>0</v>
      </c>
      <c r="AZ1880" s="23">
        <v>0</v>
      </c>
      <c r="BA1880" s="23">
        <v>0</v>
      </c>
      <c r="BB1880" s="14">
        <v>0</v>
      </c>
      <c r="BC1880" s="22">
        <v>0</v>
      </c>
      <c r="BD1880" s="23">
        <v>0</v>
      </c>
      <c r="BE1880" s="23">
        <v>0</v>
      </c>
      <c r="BF1880" s="23">
        <v>0</v>
      </c>
      <c r="BG1880" s="14">
        <v>0</v>
      </c>
      <c r="BH1880" s="22">
        <v>700</v>
      </c>
      <c r="BI1880" s="23">
        <v>8.3683150000000097</v>
      </c>
      <c r="BJ1880" s="23">
        <v>8.5721999425335191</v>
      </c>
      <c r="BK1880" s="14">
        <v>8.0144601687245078</v>
      </c>
      <c r="BL1880" t="s">
        <v>591</v>
      </c>
    </row>
    <row r="1881" spans="1:64">
      <c r="A1881" t="s">
        <v>2837</v>
      </c>
      <c r="B1881" t="s">
        <v>2828</v>
      </c>
      <c r="C1881" t="s">
        <v>591</v>
      </c>
      <c r="D1881" t="s">
        <v>942</v>
      </c>
      <c r="E1881">
        <v>2023</v>
      </c>
      <c r="F1881">
        <v>78.06</v>
      </c>
      <c r="G1881">
        <v>13.79</v>
      </c>
      <c r="H1881">
        <v>14635</v>
      </c>
      <c r="I1881">
        <v>106.95916832908505</v>
      </c>
      <c r="J1881">
        <v>0</v>
      </c>
      <c r="K1881">
        <v>0</v>
      </c>
      <c r="L1881">
        <v>0</v>
      </c>
      <c r="M1881">
        <v>0</v>
      </c>
      <c r="N1881">
        <v>0</v>
      </c>
      <c r="O1881">
        <v>0</v>
      </c>
      <c r="P1881">
        <v>0</v>
      </c>
      <c r="Q1881">
        <v>0</v>
      </c>
      <c r="R1881">
        <v>0</v>
      </c>
      <c r="S1881">
        <v>0</v>
      </c>
      <c r="T1881">
        <v>0</v>
      </c>
      <c r="U1881">
        <v>0</v>
      </c>
      <c r="V1881">
        <v>0</v>
      </c>
      <c r="W1881">
        <v>0</v>
      </c>
      <c r="X1881">
        <v>0</v>
      </c>
      <c r="Y1881">
        <v>0</v>
      </c>
      <c r="Z1881">
        <v>0</v>
      </c>
      <c r="AA1881">
        <v>0</v>
      </c>
      <c r="AG1881">
        <v>0</v>
      </c>
      <c r="AL1881">
        <v>0</v>
      </c>
      <c r="AM1881">
        <v>879</v>
      </c>
      <c r="AN1881">
        <v>10438.130999999999</v>
      </c>
      <c r="AO1881">
        <v>10.438131</v>
      </c>
      <c r="AP1881">
        <v>9.7908340000000003</v>
      </c>
      <c r="AQ1881">
        <v>9.1538052819148668</v>
      </c>
      <c r="AR1881">
        <v>950</v>
      </c>
      <c r="AS1881">
        <v>10490.0619999999</v>
      </c>
      <c r="AT1881">
        <v>10.490062</v>
      </c>
      <c r="AU1881">
        <v>9.8395442568204405</v>
      </c>
      <c r="AV1881">
        <v>9.1993462650595479</v>
      </c>
      <c r="AW1881">
        <v>0</v>
      </c>
      <c r="AX1881">
        <v>0</v>
      </c>
      <c r="AY1881">
        <v>0</v>
      </c>
      <c r="AZ1881">
        <v>0</v>
      </c>
      <c r="BA1881">
        <v>0</v>
      </c>
      <c r="BB1881">
        <v>0</v>
      </c>
      <c r="BC1881">
        <v>0</v>
      </c>
      <c r="BD1881">
        <v>0</v>
      </c>
      <c r="BE1881">
        <v>0</v>
      </c>
      <c r="BF1881">
        <v>0</v>
      </c>
      <c r="BG1881">
        <v>0</v>
      </c>
      <c r="BH1881">
        <v>950</v>
      </c>
      <c r="BI1881">
        <v>10.490062</v>
      </c>
      <c r="BJ1881">
        <v>9.8395442568204405</v>
      </c>
      <c r="BK1881">
        <v>9.1993462650595479</v>
      </c>
      <c r="BL1881" t="s">
        <v>591</v>
      </c>
    </row>
    <row r="1882" spans="1:64">
      <c r="A1882" t="s">
        <v>2838</v>
      </c>
      <c r="B1882" t="s">
        <v>2828</v>
      </c>
      <c r="C1882" t="s">
        <v>591</v>
      </c>
      <c r="D1882" t="s">
        <v>942</v>
      </c>
      <c r="E1882">
        <v>2024</v>
      </c>
      <c r="F1882">
        <v>78.06</v>
      </c>
      <c r="G1882">
        <v>13.8</v>
      </c>
      <c r="H1882">
        <v>14561</v>
      </c>
      <c r="I1882">
        <v>99.846206134546279</v>
      </c>
      <c r="J1882">
        <v>0</v>
      </c>
      <c r="K1882">
        <v>0</v>
      </c>
      <c r="L1882">
        <v>0</v>
      </c>
      <c r="M1882">
        <v>0</v>
      </c>
      <c r="N1882">
        <v>0</v>
      </c>
      <c r="O1882">
        <v>0</v>
      </c>
      <c r="P1882">
        <v>0</v>
      </c>
      <c r="Q1882">
        <v>0</v>
      </c>
      <c r="R1882">
        <v>0</v>
      </c>
      <c r="S1882">
        <v>0</v>
      </c>
      <c r="T1882">
        <v>0</v>
      </c>
      <c r="U1882">
        <v>0</v>
      </c>
      <c r="V1882">
        <v>0</v>
      </c>
      <c r="W1882">
        <v>0</v>
      </c>
      <c r="X1882">
        <v>0</v>
      </c>
      <c r="Y1882">
        <v>0</v>
      </c>
      <c r="Z1882">
        <v>0</v>
      </c>
      <c r="AA1882">
        <v>0</v>
      </c>
      <c r="AB1882">
        <v>0</v>
      </c>
      <c r="AC1882">
        <v>0</v>
      </c>
      <c r="AD1882">
        <v>0</v>
      </c>
      <c r="AE1882">
        <v>0</v>
      </c>
      <c r="AF1882">
        <v>0</v>
      </c>
      <c r="AG1882">
        <v>0</v>
      </c>
      <c r="AH1882">
        <v>0</v>
      </c>
      <c r="AI1882">
        <v>0</v>
      </c>
      <c r="AJ1882">
        <v>0</v>
      </c>
      <c r="AK1882">
        <v>0</v>
      </c>
      <c r="AL1882">
        <v>0</v>
      </c>
      <c r="AM1882">
        <v>1041</v>
      </c>
      <c r="AN1882">
        <v>12694.156000000006</v>
      </c>
      <c r="AO1882">
        <v>12.694156000000001</v>
      </c>
      <c r="AP1882">
        <v>11.449415430319403</v>
      </c>
      <c r="AQ1882">
        <v>11.46705105138488</v>
      </c>
      <c r="AR1882">
        <v>1200</v>
      </c>
      <c r="AS1882">
        <v>12834.336999999987</v>
      </c>
      <c r="AT1882">
        <v>12.834337000000017</v>
      </c>
      <c r="AU1882">
        <v>11.575850815581513</v>
      </c>
      <c r="AV1882">
        <v>11.593681186025883</v>
      </c>
      <c r="AW1882">
        <v>0</v>
      </c>
      <c r="AX1882">
        <v>0</v>
      </c>
      <c r="AY1882">
        <v>0</v>
      </c>
      <c r="AZ1882">
        <v>0</v>
      </c>
      <c r="BA1882">
        <v>0</v>
      </c>
      <c r="BB1882">
        <v>0</v>
      </c>
      <c r="BC1882">
        <v>0</v>
      </c>
      <c r="BD1882">
        <v>0</v>
      </c>
      <c r="BE1882">
        <v>0</v>
      </c>
      <c r="BF1882">
        <v>0</v>
      </c>
      <c r="BG1882">
        <v>0</v>
      </c>
      <c r="BH1882">
        <v>1200</v>
      </c>
      <c r="BI1882">
        <v>12.834337000000017</v>
      </c>
      <c r="BJ1882">
        <v>11.575850815581513</v>
      </c>
      <c r="BK1882">
        <v>11.593681186025883</v>
      </c>
      <c r="BL1882" t="s">
        <v>591</v>
      </c>
    </row>
    <row r="1883" spans="1:64">
      <c r="A1883" t="s">
        <v>2839</v>
      </c>
      <c r="B1883" t="s">
        <v>2840</v>
      </c>
      <c r="C1883" t="s">
        <v>592</v>
      </c>
      <c r="D1883" t="s">
        <v>942</v>
      </c>
      <c r="E1883">
        <v>2012</v>
      </c>
      <c r="F1883" s="23">
        <v>50.62</v>
      </c>
      <c r="G1883" s="23">
        <v>11.22</v>
      </c>
      <c r="H1883" s="22">
        <v>19537</v>
      </c>
      <c r="I1883" s="34">
        <v>165.33531599999998</v>
      </c>
      <c r="J1883" s="22">
        <v>2</v>
      </c>
      <c r="K1883" s="22" t="s">
        <v>782</v>
      </c>
      <c r="L1883" s="23">
        <v>330</v>
      </c>
      <c r="M1883" s="23">
        <v>0.33</v>
      </c>
      <c r="N1883" s="23">
        <v>1.9318199999999999</v>
      </c>
      <c r="O1883" s="14">
        <v>1.1684255044457652</v>
      </c>
      <c r="P1883" s="22">
        <v>0</v>
      </c>
      <c r="Q1883" s="22" t="s">
        <v>782</v>
      </c>
      <c r="R1883" s="23">
        <v>0</v>
      </c>
      <c r="S1883" s="23">
        <v>0</v>
      </c>
      <c r="T1883" s="23">
        <v>0</v>
      </c>
      <c r="U1883" s="14">
        <v>0</v>
      </c>
      <c r="V1883" s="22">
        <v>0</v>
      </c>
      <c r="W1883" s="22" t="s">
        <v>782</v>
      </c>
      <c r="X1883" s="23">
        <v>0</v>
      </c>
      <c r="Y1883" s="23">
        <v>0</v>
      </c>
      <c r="Z1883" s="23">
        <v>0</v>
      </c>
      <c r="AA1883" s="14">
        <v>0</v>
      </c>
      <c r="AB1883" s="22">
        <v>0</v>
      </c>
      <c r="AC1883" s="22" t="s">
        <v>782</v>
      </c>
      <c r="AD1883" s="23">
        <v>0</v>
      </c>
      <c r="AE1883" s="23">
        <v>0</v>
      </c>
      <c r="AF1883" s="23">
        <v>0</v>
      </c>
      <c r="AG1883" s="14">
        <v>0</v>
      </c>
      <c r="AH1883" s="22" t="s">
        <v>782</v>
      </c>
      <c r="AI1883" s="23" t="s">
        <v>782</v>
      </c>
      <c r="AJ1883" s="23" t="s">
        <v>782</v>
      </c>
      <c r="AK1883" s="23" t="s">
        <v>782</v>
      </c>
      <c r="AL1883" s="14" t="s">
        <v>782</v>
      </c>
      <c r="AM1883" s="22" t="s">
        <v>782</v>
      </c>
      <c r="AN1883" s="23" t="s">
        <v>782</v>
      </c>
      <c r="AO1883" s="23" t="s">
        <v>782</v>
      </c>
      <c r="AP1883" s="23" t="s">
        <v>782</v>
      </c>
      <c r="AQ1883" s="14" t="s">
        <v>782</v>
      </c>
      <c r="AR1883" s="22">
        <v>377</v>
      </c>
      <c r="AS1883" s="23">
        <v>3870.310999999997</v>
      </c>
      <c r="AT1883" s="23">
        <v>3.8703109999999969</v>
      </c>
      <c r="AU1883" s="23">
        <v>2.9645990000000002</v>
      </c>
      <c r="AV1883" s="14">
        <v>1.7930827313385367</v>
      </c>
      <c r="AW1883" s="22">
        <v>0</v>
      </c>
      <c r="AX1883" s="22" t="s">
        <v>782</v>
      </c>
      <c r="AY1883" s="23">
        <v>0</v>
      </c>
      <c r="AZ1883" s="23">
        <v>0</v>
      </c>
      <c r="BA1883" s="23">
        <v>0</v>
      </c>
      <c r="BB1883" s="14">
        <v>0</v>
      </c>
      <c r="BC1883" s="22">
        <v>0</v>
      </c>
      <c r="BD1883" s="23">
        <v>0</v>
      </c>
      <c r="BE1883" s="23">
        <v>0</v>
      </c>
      <c r="BF1883" s="23">
        <v>0</v>
      </c>
      <c r="BG1883" s="14">
        <v>0</v>
      </c>
      <c r="BH1883" s="22">
        <v>379</v>
      </c>
      <c r="BI1883" s="23">
        <v>4.2003109999999966</v>
      </c>
      <c r="BJ1883" s="23">
        <v>4.8964189999999999</v>
      </c>
      <c r="BK1883" s="14">
        <v>2.9615082357843017</v>
      </c>
      <c r="BL1883" t="s">
        <v>592</v>
      </c>
    </row>
    <row r="1884" spans="1:64">
      <c r="A1884" t="s">
        <v>2841</v>
      </c>
      <c r="B1884" t="s">
        <v>2840</v>
      </c>
      <c r="C1884" t="s">
        <v>592</v>
      </c>
      <c r="D1884" t="s">
        <v>942</v>
      </c>
      <c r="E1884">
        <v>2015</v>
      </c>
      <c r="F1884" s="23">
        <v>50.62</v>
      </c>
      <c r="G1884" s="23">
        <v>11.29</v>
      </c>
      <c r="H1884" s="22">
        <v>19862</v>
      </c>
      <c r="I1884" s="34">
        <v>159.24393888728818</v>
      </c>
      <c r="J1884" s="13">
        <v>2</v>
      </c>
      <c r="K1884" s="13">
        <v>2</v>
      </c>
      <c r="L1884" s="19">
        <v>400</v>
      </c>
      <c r="M1884" s="35">
        <v>0.4</v>
      </c>
      <c r="N1884" s="19">
        <v>2.3925419927398663</v>
      </c>
      <c r="O1884" s="17">
        <v>1.5024383404842128</v>
      </c>
      <c r="P1884" s="36">
        <v>0</v>
      </c>
      <c r="Q1884" s="37">
        <v>0</v>
      </c>
      <c r="R1884" s="38">
        <v>0</v>
      </c>
      <c r="S1884" s="27">
        <v>0</v>
      </c>
      <c r="T1884" s="23">
        <v>0</v>
      </c>
      <c r="U1884" s="17">
        <v>0</v>
      </c>
      <c r="V1884" s="22">
        <v>0</v>
      </c>
      <c r="W1884" s="22">
        <v>0</v>
      </c>
      <c r="X1884" s="23">
        <v>0</v>
      </c>
      <c r="Y1884" s="27">
        <v>0</v>
      </c>
      <c r="Z1884" s="27">
        <v>0</v>
      </c>
      <c r="AA1884" s="14">
        <v>0</v>
      </c>
      <c r="AB1884" s="39">
        <v>0</v>
      </c>
      <c r="AC1884" s="22" t="s">
        <v>782</v>
      </c>
      <c r="AD1884" s="23">
        <v>0</v>
      </c>
      <c r="AE1884" s="23">
        <v>0</v>
      </c>
      <c r="AF1884" s="23">
        <v>0</v>
      </c>
      <c r="AG1884" s="14">
        <v>0</v>
      </c>
      <c r="AH1884" s="22" t="s">
        <v>782</v>
      </c>
      <c r="AI1884" s="23" t="s">
        <v>782</v>
      </c>
      <c r="AJ1884" s="23" t="s">
        <v>782</v>
      </c>
      <c r="AK1884" s="23" t="s">
        <v>782</v>
      </c>
      <c r="AL1884" s="14" t="s">
        <v>782</v>
      </c>
      <c r="AM1884" s="22" t="s">
        <v>782</v>
      </c>
      <c r="AN1884" s="23" t="s">
        <v>782</v>
      </c>
      <c r="AO1884" s="23" t="s">
        <v>782</v>
      </c>
      <c r="AP1884" s="23" t="s">
        <v>782</v>
      </c>
      <c r="AQ1884" s="14" t="s">
        <v>782</v>
      </c>
      <c r="AR1884" s="40">
        <v>473</v>
      </c>
      <c r="AS1884" s="41">
        <v>4924.9859999999971</v>
      </c>
      <c r="AT1884" s="23">
        <v>4.924985999999997</v>
      </c>
      <c r="AU1884" s="23">
        <v>4.3741892200816972</v>
      </c>
      <c r="AV1884" s="14">
        <v>2.7468481693219857</v>
      </c>
      <c r="AW1884" s="22">
        <v>0</v>
      </c>
      <c r="AX1884" s="22" t="s">
        <v>782</v>
      </c>
      <c r="AY1884" s="23">
        <v>0</v>
      </c>
      <c r="AZ1884" s="23">
        <v>0</v>
      </c>
      <c r="BA1884" s="23">
        <v>0</v>
      </c>
      <c r="BB1884" s="14">
        <v>0</v>
      </c>
      <c r="BC1884" s="42">
        <v>0</v>
      </c>
      <c r="BD1884" s="46">
        <v>0</v>
      </c>
      <c r="BE1884" s="44">
        <v>0</v>
      </c>
      <c r="BF1884" s="23">
        <v>0</v>
      </c>
      <c r="BG1884" s="14">
        <v>0</v>
      </c>
      <c r="BH1884" s="22">
        <v>475</v>
      </c>
      <c r="BI1884" s="23">
        <v>5.3249859999999973</v>
      </c>
      <c r="BJ1884" s="23">
        <v>6.7667312128215631</v>
      </c>
      <c r="BK1884" s="14">
        <v>4.2492865098061987</v>
      </c>
      <c r="BL1884" t="s">
        <v>592</v>
      </c>
    </row>
    <row r="1885" spans="1:64">
      <c r="A1885" t="s">
        <v>2842</v>
      </c>
      <c r="B1885" t="s">
        <v>2840</v>
      </c>
      <c r="C1885" t="s">
        <v>592</v>
      </c>
      <c r="D1885" t="s">
        <v>942</v>
      </c>
      <c r="E1885">
        <v>2016</v>
      </c>
      <c r="F1885" s="23">
        <v>50.62</v>
      </c>
      <c r="G1885" s="23">
        <v>11.39</v>
      </c>
      <c r="H1885" s="22">
        <v>19794</v>
      </c>
      <c r="I1885" s="34">
        <v>168.87493201987562</v>
      </c>
      <c r="J1885" s="13">
        <v>2</v>
      </c>
      <c r="K1885" s="13">
        <v>2</v>
      </c>
      <c r="L1885" s="19">
        <v>400</v>
      </c>
      <c r="M1885" s="35">
        <v>0.4</v>
      </c>
      <c r="N1885" s="19">
        <v>2.3923999999999999</v>
      </c>
      <c r="O1885" s="17">
        <v>1.4166697042509708</v>
      </c>
      <c r="P1885" s="13">
        <v>0</v>
      </c>
      <c r="Q1885" s="13">
        <v>0</v>
      </c>
      <c r="R1885" s="19">
        <v>0</v>
      </c>
      <c r="S1885" s="27">
        <v>0</v>
      </c>
      <c r="T1885" s="19">
        <v>0</v>
      </c>
      <c r="U1885" s="17">
        <v>0</v>
      </c>
      <c r="V1885" s="13">
        <v>0</v>
      </c>
      <c r="W1885" s="13">
        <v>0</v>
      </c>
      <c r="X1885" s="19">
        <v>0</v>
      </c>
      <c r="Y1885" s="27">
        <v>0</v>
      </c>
      <c r="Z1885" s="19">
        <v>0</v>
      </c>
      <c r="AA1885" s="14">
        <v>0</v>
      </c>
      <c r="AB1885" s="13">
        <v>0</v>
      </c>
      <c r="AC1885" s="22" t="s">
        <v>782</v>
      </c>
      <c r="AD1885" s="19">
        <v>0</v>
      </c>
      <c r="AE1885" s="23">
        <v>0</v>
      </c>
      <c r="AF1885" s="19">
        <v>0</v>
      </c>
      <c r="AG1885" s="14">
        <v>0</v>
      </c>
      <c r="AH1885" s="22" t="s">
        <v>782</v>
      </c>
      <c r="AI1885" s="23" t="s">
        <v>782</v>
      </c>
      <c r="AJ1885" s="23" t="s">
        <v>782</v>
      </c>
      <c r="AK1885" s="23" t="s">
        <v>782</v>
      </c>
      <c r="AL1885" s="14" t="s">
        <v>782</v>
      </c>
      <c r="AM1885" s="22" t="s">
        <v>782</v>
      </c>
      <c r="AN1885" s="23" t="s">
        <v>782</v>
      </c>
      <c r="AO1885" s="23" t="s">
        <v>782</v>
      </c>
      <c r="AP1885" s="23" t="s">
        <v>782</v>
      </c>
      <c r="AQ1885" s="14" t="s">
        <v>782</v>
      </c>
      <c r="AR1885" s="13">
        <v>491</v>
      </c>
      <c r="AS1885" s="19">
        <v>5061.6659999999956</v>
      </c>
      <c r="AT1885" s="23">
        <v>5.0616659999999953</v>
      </c>
      <c r="AU1885" s="19">
        <v>4.4947594080000091</v>
      </c>
      <c r="AV1885" s="14">
        <v>2.6615906542428696</v>
      </c>
      <c r="AW1885" s="13">
        <v>0</v>
      </c>
      <c r="AX1885" s="22" t="s">
        <v>782</v>
      </c>
      <c r="AY1885" s="19">
        <v>0</v>
      </c>
      <c r="AZ1885" s="23">
        <v>0</v>
      </c>
      <c r="BA1885" s="19">
        <v>0</v>
      </c>
      <c r="BB1885" s="14">
        <v>0</v>
      </c>
      <c r="BC1885" s="13">
        <v>0</v>
      </c>
      <c r="BD1885" s="19">
        <v>0</v>
      </c>
      <c r="BE1885" s="44">
        <v>0</v>
      </c>
      <c r="BF1885" s="19">
        <v>0</v>
      </c>
      <c r="BG1885" s="14">
        <v>0</v>
      </c>
      <c r="BH1885" s="22">
        <v>493</v>
      </c>
      <c r="BI1885" s="23">
        <v>5.4616659999999957</v>
      </c>
      <c r="BJ1885" s="23">
        <v>6.8871594080000094</v>
      </c>
      <c r="BK1885" s="14">
        <v>4.0782603584938402</v>
      </c>
      <c r="BL1885" t="s">
        <v>592</v>
      </c>
    </row>
    <row r="1886" spans="1:64">
      <c r="A1886" t="s">
        <v>2843</v>
      </c>
      <c r="B1886" t="s">
        <v>2840</v>
      </c>
      <c r="C1886" t="s">
        <v>592</v>
      </c>
      <c r="D1886" t="s">
        <v>942</v>
      </c>
      <c r="E1886">
        <v>2017</v>
      </c>
      <c r="F1886" s="23">
        <v>50.62</v>
      </c>
      <c r="G1886" s="23">
        <v>11.41</v>
      </c>
      <c r="H1886" s="22">
        <v>19758</v>
      </c>
      <c r="I1886" s="34">
        <v>155.19929674487699</v>
      </c>
      <c r="J1886" s="13">
        <v>2</v>
      </c>
      <c r="K1886" s="13">
        <v>2</v>
      </c>
      <c r="L1886" s="19">
        <v>400</v>
      </c>
      <c r="M1886" s="19">
        <v>0.4</v>
      </c>
      <c r="N1886" s="19">
        <v>2.3923999999999999</v>
      </c>
      <c r="O1886" s="17">
        <v>1.541501830341877</v>
      </c>
      <c r="P1886" s="13">
        <v>0</v>
      </c>
      <c r="Q1886" s="13">
        <v>0</v>
      </c>
      <c r="R1886" s="19">
        <v>0</v>
      </c>
      <c r="S1886" s="19">
        <v>0</v>
      </c>
      <c r="T1886" s="19">
        <v>0</v>
      </c>
      <c r="U1886" s="17">
        <v>0</v>
      </c>
      <c r="V1886" s="13">
        <v>0</v>
      </c>
      <c r="W1886" s="13">
        <v>0</v>
      </c>
      <c r="X1886" s="19">
        <v>0</v>
      </c>
      <c r="Y1886" s="19">
        <v>0</v>
      </c>
      <c r="Z1886" s="19">
        <v>0</v>
      </c>
      <c r="AA1886" s="14">
        <v>0</v>
      </c>
      <c r="AB1886" s="13">
        <v>0</v>
      </c>
      <c r="AC1886" s="22" t="s">
        <v>782</v>
      </c>
      <c r="AD1886" s="19">
        <v>0</v>
      </c>
      <c r="AE1886" s="19">
        <v>0</v>
      </c>
      <c r="AF1886" s="19">
        <v>0</v>
      </c>
      <c r="AG1886" s="14">
        <v>0</v>
      </c>
      <c r="AH1886" s="22" t="s">
        <v>782</v>
      </c>
      <c r="AI1886" s="23" t="s">
        <v>782</v>
      </c>
      <c r="AJ1886" s="23" t="s">
        <v>782</v>
      </c>
      <c r="AK1886" s="23" t="s">
        <v>782</v>
      </c>
      <c r="AL1886" s="14" t="s">
        <v>782</v>
      </c>
      <c r="AM1886" s="22" t="s">
        <v>782</v>
      </c>
      <c r="AN1886" s="23" t="s">
        <v>782</v>
      </c>
      <c r="AO1886" s="23" t="s">
        <v>782</v>
      </c>
      <c r="AP1886" s="23" t="s">
        <v>782</v>
      </c>
      <c r="AQ1886" s="14" t="s">
        <v>782</v>
      </c>
      <c r="AR1886" s="13">
        <v>530</v>
      </c>
      <c r="AS1886" s="19">
        <v>5360.024999999996</v>
      </c>
      <c r="AT1886" s="19">
        <v>5.3600249999999949</v>
      </c>
      <c r="AU1886" s="19">
        <v>4.7597022000000075</v>
      </c>
      <c r="AV1886" s="14">
        <v>3.0668323245202602</v>
      </c>
      <c r="AW1886" s="13">
        <v>0</v>
      </c>
      <c r="AX1886" s="22" t="s">
        <v>782</v>
      </c>
      <c r="AY1886" s="19">
        <v>0</v>
      </c>
      <c r="AZ1886" s="19">
        <v>0</v>
      </c>
      <c r="BA1886" s="19">
        <v>0</v>
      </c>
      <c r="BB1886" s="14">
        <v>0</v>
      </c>
      <c r="BC1886" s="13">
        <v>0</v>
      </c>
      <c r="BD1886" s="19">
        <v>0</v>
      </c>
      <c r="BE1886" s="19">
        <v>0</v>
      </c>
      <c r="BF1886" s="19">
        <v>0</v>
      </c>
      <c r="BG1886" s="14">
        <v>0</v>
      </c>
      <c r="BH1886" s="22">
        <v>532</v>
      </c>
      <c r="BI1886" s="23">
        <v>5.7600249999999953</v>
      </c>
      <c r="BJ1886" s="23">
        <v>7.152102200000007</v>
      </c>
      <c r="BK1886" s="14">
        <v>4.6083341548621375</v>
      </c>
      <c r="BL1886" t="s">
        <v>592</v>
      </c>
    </row>
    <row r="1887" spans="1:64">
      <c r="A1887" t="s">
        <v>2844</v>
      </c>
      <c r="B1887" t="s">
        <v>2840</v>
      </c>
      <c r="C1887" t="s">
        <v>592</v>
      </c>
      <c r="D1887" t="s">
        <v>942</v>
      </c>
      <c r="E1887">
        <v>2018</v>
      </c>
      <c r="F1887" s="23">
        <v>50.62</v>
      </c>
      <c r="G1887" s="23">
        <v>11.33</v>
      </c>
      <c r="H1887" s="22">
        <v>19659</v>
      </c>
      <c r="I1887" s="34">
        <v>155.21032725637272</v>
      </c>
      <c r="J1887" s="13">
        <v>2</v>
      </c>
      <c r="K1887" s="13">
        <v>2</v>
      </c>
      <c r="L1887" s="19">
        <v>400</v>
      </c>
      <c r="M1887" s="19">
        <v>0.4</v>
      </c>
      <c r="N1887" s="19">
        <v>2.3923999999999999</v>
      </c>
      <c r="O1887" s="17">
        <v>1.5413922786518519</v>
      </c>
      <c r="P1887" s="13">
        <v>0</v>
      </c>
      <c r="Q1887" s="13">
        <v>0</v>
      </c>
      <c r="R1887" s="19">
        <v>0</v>
      </c>
      <c r="S1887" s="19">
        <v>0</v>
      </c>
      <c r="T1887" s="19">
        <v>0</v>
      </c>
      <c r="U1887" s="17">
        <v>0</v>
      </c>
      <c r="V1887" s="13">
        <v>0</v>
      </c>
      <c r="W1887" s="13">
        <v>0</v>
      </c>
      <c r="X1887" s="19">
        <v>0</v>
      </c>
      <c r="Y1887" s="19">
        <v>0</v>
      </c>
      <c r="Z1887" s="19">
        <v>0</v>
      </c>
      <c r="AA1887" s="14">
        <v>0</v>
      </c>
      <c r="AB1887" s="13">
        <v>0</v>
      </c>
      <c r="AC1887" s="22" t="s">
        <v>782</v>
      </c>
      <c r="AD1887" s="19">
        <v>0</v>
      </c>
      <c r="AE1887" s="19">
        <v>0</v>
      </c>
      <c r="AF1887" s="19">
        <v>0</v>
      </c>
      <c r="AG1887" s="14">
        <v>0</v>
      </c>
      <c r="AH1887" s="22" t="s">
        <v>782</v>
      </c>
      <c r="AI1887" s="23" t="s">
        <v>782</v>
      </c>
      <c r="AJ1887" s="23" t="s">
        <v>782</v>
      </c>
      <c r="AK1887" s="23" t="s">
        <v>782</v>
      </c>
      <c r="AL1887" s="14" t="s">
        <v>782</v>
      </c>
      <c r="AM1887" s="22" t="s">
        <v>782</v>
      </c>
      <c r="AN1887" s="23" t="s">
        <v>782</v>
      </c>
      <c r="AO1887" s="23" t="s">
        <v>782</v>
      </c>
      <c r="AP1887" s="23" t="s">
        <v>782</v>
      </c>
      <c r="AQ1887" s="14" t="s">
        <v>782</v>
      </c>
      <c r="AR1887" s="13">
        <v>567</v>
      </c>
      <c r="AS1887" s="19">
        <v>5815.3249999999953</v>
      </c>
      <c r="AT1887" s="19">
        <v>5.815324999999997</v>
      </c>
      <c r="AU1887" s="19">
        <v>5.1640086000000069</v>
      </c>
      <c r="AV1887" s="14">
        <v>3.3271037380587574</v>
      </c>
      <c r="AW1887" s="13">
        <v>0</v>
      </c>
      <c r="AX1887" s="22" t="s">
        <v>782</v>
      </c>
      <c r="AY1887" s="19">
        <v>0</v>
      </c>
      <c r="AZ1887" s="19">
        <v>0</v>
      </c>
      <c r="BA1887" s="19">
        <v>0</v>
      </c>
      <c r="BB1887" s="14">
        <v>0</v>
      </c>
      <c r="BC1887" s="13">
        <v>0</v>
      </c>
      <c r="BD1887" s="19">
        <v>0</v>
      </c>
      <c r="BE1887" s="19">
        <v>0</v>
      </c>
      <c r="BF1887" s="19">
        <v>0</v>
      </c>
      <c r="BG1887" s="14">
        <v>0</v>
      </c>
      <c r="BH1887" s="22">
        <v>569</v>
      </c>
      <c r="BI1887" s="23">
        <v>6.2153249999999973</v>
      </c>
      <c r="BJ1887" s="23">
        <v>7.5564086000000064</v>
      </c>
      <c r="BK1887" s="14">
        <v>4.8684960167106093</v>
      </c>
      <c r="BL1887" t="s">
        <v>592</v>
      </c>
    </row>
    <row r="1888" spans="1:64">
      <c r="A1888" t="s">
        <v>2845</v>
      </c>
      <c r="B1888" t="s">
        <v>2840</v>
      </c>
      <c r="C1888" t="s">
        <v>592</v>
      </c>
      <c r="D1888" t="s">
        <v>942</v>
      </c>
      <c r="E1888">
        <v>2019</v>
      </c>
      <c r="F1888" s="23">
        <v>50.62</v>
      </c>
      <c r="G1888" s="23">
        <v>11.33</v>
      </c>
      <c r="H1888" s="22">
        <v>19679</v>
      </c>
      <c r="I1888" s="34">
        <v>157.6434069898533</v>
      </c>
      <c r="J1888" s="22">
        <v>2</v>
      </c>
      <c r="K1888" s="22">
        <v>2</v>
      </c>
      <c r="L1888" s="23">
        <v>400</v>
      </c>
      <c r="M1888" s="23">
        <v>0.4</v>
      </c>
      <c r="N1888" s="23">
        <v>2.3923999999999999</v>
      </c>
      <c r="O1888" s="14">
        <v>1.5176023188549752</v>
      </c>
      <c r="P1888" s="22">
        <v>0</v>
      </c>
      <c r="Q1888" s="22">
        <v>0</v>
      </c>
      <c r="R1888" s="23">
        <v>0</v>
      </c>
      <c r="S1888" s="23">
        <v>0</v>
      </c>
      <c r="T1888" s="23">
        <v>0</v>
      </c>
      <c r="U1888" s="14">
        <v>0</v>
      </c>
      <c r="V1888" s="22">
        <v>0</v>
      </c>
      <c r="W1888" s="22">
        <v>0</v>
      </c>
      <c r="X1888" s="23">
        <v>0</v>
      </c>
      <c r="Y1888" s="23">
        <v>0</v>
      </c>
      <c r="Z1888" s="23">
        <v>0</v>
      </c>
      <c r="AA1888" s="14">
        <v>0</v>
      </c>
      <c r="AB1888" s="22">
        <v>0</v>
      </c>
      <c r="AC1888" s="22">
        <v>0</v>
      </c>
      <c r="AD1888" s="23">
        <v>0</v>
      </c>
      <c r="AE1888" s="23">
        <v>0</v>
      </c>
      <c r="AF1888" s="23">
        <v>0</v>
      </c>
      <c r="AG1888" s="14">
        <v>0</v>
      </c>
      <c r="AH1888" s="22">
        <v>0</v>
      </c>
      <c r="AI1888" s="23">
        <v>0</v>
      </c>
      <c r="AJ1888" s="23">
        <v>0</v>
      </c>
      <c r="AK1888" s="23">
        <v>0</v>
      </c>
      <c r="AL1888" s="14">
        <v>0</v>
      </c>
      <c r="AM1888" s="22">
        <v>611</v>
      </c>
      <c r="AN1888" s="23">
        <v>6360.114999999998</v>
      </c>
      <c r="AO1888" s="23">
        <v>6.3601149999999969</v>
      </c>
      <c r="AP1888" s="23">
        <v>5.6477821200000067</v>
      </c>
      <c r="AQ1888" s="14">
        <v>3.5826313499831461</v>
      </c>
      <c r="AR1888" s="22">
        <v>611</v>
      </c>
      <c r="AS1888" s="23">
        <v>6360.114999999998</v>
      </c>
      <c r="AT1888" s="23">
        <v>6.3601149999999969</v>
      </c>
      <c r="AU1888" s="23">
        <v>5.6477821200000067</v>
      </c>
      <c r="AV1888" s="14">
        <v>3.5826313499831461</v>
      </c>
      <c r="AW1888" s="22">
        <v>0</v>
      </c>
      <c r="AX1888" s="22" t="s">
        <v>782</v>
      </c>
      <c r="AY1888" s="23">
        <v>0</v>
      </c>
      <c r="AZ1888" s="23">
        <v>0</v>
      </c>
      <c r="BA1888" s="23">
        <v>0</v>
      </c>
      <c r="BB1888" s="14">
        <v>0</v>
      </c>
      <c r="BC1888" s="22">
        <v>0</v>
      </c>
      <c r="BD1888" s="23">
        <v>0</v>
      </c>
      <c r="BE1888" s="23">
        <v>0</v>
      </c>
      <c r="BF1888" s="23">
        <v>0</v>
      </c>
      <c r="BG1888" s="14">
        <v>0</v>
      </c>
      <c r="BH1888" s="22">
        <v>613</v>
      </c>
      <c r="BI1888" s="23">
        <v>6.7601149999999972</v>
      </c>
      <c r="BJ1888" s="23">
        <v>8.0401821200000061</v>
      </c>
      <c r="BK1888" s="14">
        <v>5.1002336688381211</v>
      </c>
      <c r="BL1888" t="s">
        <v>592</v>
      </c>
    </row>
    <row r="1889" spans="1:64">
      <c r="A1889" t="s">
        <v>2846</v>
      </c>
      <c r="B1889" t="s">
        <v>2840</v>
      </c>
      <c r="C1889" t="s">
        <v>592</v>
      </c>
      <c r="D1889" t="s">
        <v>942</v>
      </c>
      <c r="E1889">
        <v>2020</v>
      </c>
      <c r="F1889" s="23">
        <v>50.62</v>
      </c>
      <c r="G1889" s="23">
        <v>11.35</v>
      </c>
      <c r="H1889" s="22">
        <v>19698</v>
      </c>
      <c r="I1889" s="34">
        <v>158.46018466084527</v>
      </c>
      <c r="J1889" s="22">
        <v>2</v>
      </c>
      <c r="K1889" s="22">
        <v>2</v>
      </c>
      <c r="L1889" s="23">
        <v>400</v>
      </c>
      <c r="M1889" s="23">
        <v>0.4</v>
      </c>
      <c r="N1889" s="23">
        <v>2.3923999999999999</v>
      </c>
      <c r="O1889" s="14">
        <v>1.5097798889484382</v>
      </c>
      <c r="P1889" s="22">
        <v>0</v>
      </c>
      <c r="Q1889" s="22">
        <v>0</v>
      </c>
      <c r="R1889" s="23">
        <v>0</v>
      </c>
      <c r="S1889" s="23">
        <v>0</v>
      </c>
      <c r="T1889" s="23">
        <v>0</v>
      </c>
      <c r="U1889" s="14">
        <v>0</v>
      </c>
      <c r="V1889" s="22">
        <v>0</v>
      </c>
      <c r="W1889" s="22">
        <v>0</v>
      </c>
      <c r="X1889" s="23">
        <v>0</v>
      </c>
      <c r="Y1889" s="23">
        <v>0</v>
      </c>
      <c r="Z1889" s="23">
        <v>0</v>
      </c>
      <c r="AA1889" s="14">
        <v>0</v>
      </c>
      <c r="AB1889" s="22">
        <v>0</v>
      </c>
      <c r="AC1889" s="22">
        <v>0</v>
      </c>
      <c r="AD1889" s="23">
        <v>0</v>
      </c>
      <c r="AE1889" s="23">
        <v>0</v>
      </c>
      <c r="AF1889" s="23">
        <v>0</v>
      </c>
      <c r="AG1889" s="14">
        <v>0</v>
      </c>
      <c r="AH1889" s="22">
        <v>0</v>
      </c>
      <c r="AI1889" s="23">
        <v>0</v>
      </c>
      <c r="AJ1889" s="23">
        <v>0</v>
      </c>
      <c r="AK1889" s="23">
        <v>0</v>
      </c>
      <c r="AL1889" s="14">
        <v>0</v>
      </c>
      <c r="AM1889" s="22">
        <v>710</v>
      </c>
      <c r="AN1889" s="23">
        <v>7204.0849999999937</v>
      </c>
      <c r="AO1889" s="23">
        <v>7.204085000000001</v>
      </c>
      <c r="AP1889" s="23">
        <v>6.3972274800000086</v>
      </c>
      <c r="AQ1889" s="14">
        <v>4.0371197936516934</v>
      </c>
      <c r="AR1889" s="22">
        <v>710</v>
      </c>
      <c r="AS1889" s="23">
        <v>7204.0849999999937</v>
      </c>
      <c r="AT1889" s="23">
        <v>7.204085000000001</v>
      </c>
      <c r="AU1889" s="23">
        <v>6.3972274800000086</v>
      </c>
      <c r="AV1889" s="14">
        <v>4.0371197936516934</v>
      </c>
      <c r="AW1889" s="22">
        <v>0</v>
      </c>
      <c r="AX1889" s="22">
        <v>0</v>
      </c>
      <c r="AY1889" s="23">
        <v>0</v>
      </c>
      <c r="AZ1889" s="23">
        <v>0</v>
      </c>
      <c r="BA1889" s="23">
        <v>0</v>
      </c>
      <c r="BB1889" s="14">
        <v>0</v>
      </c>
      <c r="BC1889" s="22">
        <v>0</v>
      </c>
      <c r="BD1889" s="23">
        <v>0</v>
      </c>
      <c r="BE1889" s="23">
        <v>0</v>
      </c>
      <c r="BF1889" s="23">
        <v>0</v>
      </c>
      <c r="BG1889" s="14">
        <v>0</v>
      </c>
      <c r="BH1889" s="22">
        <v>712</v>
      </c>
      <c r="BI1889" s="23">
        <v>7.6040850000000013</v>
      </c>
      <c r="BJ1889" s="23">
        <v>8.7896274800000089</v>
      </c>
      <c r="BK1889" s="14">
        <v>5.5468996826001318</v>
      </c>
      <c r="BL1889" t="s">
        <v>592</v>
      </c>
    </row>
    <row r="1890" spans="1:64">
      <c r="A1890" t="s">
        <v>2847</v>
      </c>
      <c r="B1890" t="s">
        <v>2840</v>
      </c>
      <c r="C1890" t="s">
        <v>592</v>
      </c>
      <c r="D1890" t="s">
        <v>942</v>
      </c>
      <c r="E1890">
        <v>2021</v>
      </c>
      <c r="F1890" s="23">
        <v>50.62</v>
      </c>
      <c r="G1890" s="23">
        <v>11.38</v>
      </c>
      <c r="H1890" s="22">
        <v>19852</v>
      </c>
      <c r="I1890" s="34">
        <v>147.69</v>
      </c>
      <c r="J1890" s="22">
        <v>2</v>
      </c>
      <c r="K1890" s="22">
        <v>3</v>
      </c>
      <c r="L1890" s="23">
        <v>750</v>
      </c>
      <c r="M1890" s="23">
        <v>0.75</v>
      </c>
      <c r="N1890" s="23">
        <v>4.4857500000000003</v>
      </c>
      <c r="O1890" s="14">
        <v>3.04</v>
      </c>
      <c r="P1890" s="22">
        <v>0</v>
      </c>
      <c r="Q1890" s="22">
        <v>0</v>
      </c>
      <c r="R1890" s="23">
        <v>0</v>
      </c>
      <c r="S1890" s="23">
        <v>0</v>
      </c>
      <c r="T1890" s="23">
        <v>0</v>
      </c>
      <c r="U1890" s="14">
        <v>0</v>
      </c>
      <c r="V1890" s="22">
        <v>0</v>
      </c>
      <c r="W1890" s="22">
        <v>0</v>
      </c>
      <c r="X1890" s="23">
        <v>0</v>
      </c>
      <c r="Y1890" s="23">
        <v>0</v>
      </c>
      <c r="Z1890" s="23">
        <v>0</v>
      </c>
      <c r="AA1890" s="14">
        <v>0</v>
      </c>
      <c r="AB1890" s="22">
        <v>0</v>
      </c>
      <c r="AC1890" s="22">
        <v>0</v>
      </c>
      <c r="AD1890" s="23">
        <v>0</v>
      </c>
      <c r="AE1890" s="23">
        <v>0</v>
      </c>
      <c r="AF1890" s="23">
        <v>0</v>
      </c>
      <c r="AG1890" s="14">
        <v>0</v>
      </c>
      <c r="AH1890" s="22">
        <v>0</v>
      </c>
      <c r="AI1890" s="23">
        <v>0</v>
      </c>
      <c r="AJ1890" s="23">
        <v>0</v>
      </c>
      <c r="AK1890" s="23">
        <v>0</v>
      </c>
      <c r="AL1890" s="14">
        <v>0</v>
      </c>
      <c r="AM1890" s="22">
        <v>839</v>
      </c>
      <c r="AN1890" s="23">
        <v>8374.8850000000002</v>
      </c>
      <c r="AO1890" s="23">
        <v>8.3748850000000008</v>
      </c>
      <c r="AP1890" s="23">
        <v>7.4940389869999997</v>
      </c>
      <c r="AQ1890" s="14">
        <v>5.07</v>
      </c>
      <c r="AR1890" s="22">
        <v>839</v>
      </c>
      <c r="AS1890" s="23">
        <v>8374.8850000000002</v>
      </c>
      <c r="AT1890" s="23">
        <v>8.3748850000000008</v>
      </c>
      <c r="AU1890" s="23">
        <v>7.4940389869999997</v>
      </c>
      <c r="AV1890" s="14">
        <v>5.07</v>
      </c>
      <c r="AW1890" s="22">
        <v>0</v>
      </c>
      <c r="AX1890" s="22">
        <v>0</v>
      </c>
      <c r="AY1890" s="23">
        <v>0</v>
      </c>
      <c r="AZ1890" s="23">
        <v>0</v>
      </c>
      <c r="BA1890" s="23">
        <v>0</v>
      </c>
      <c r="BB1890" s="14">
        <v>0</v>
      </c>
      <c r="BC1890" s="22">
        <v>0</v>
      </c>
      <c r="BD1890" s="23">
        <v>0</v>
      </c>
      <c r="BE1890" s="23">
        <v>0</v>
      </c>
      <c r="BF1890" s="23">
        <v>0</v>
      </c>
      <c r="BG1890" s="14">
        <v>0</v>
      </c>
      <c r="BH1890" s="22">
        <v>841</v>
      </c>
      <c r="BI1890" s="23">
        <v>9.1199999999999992</v>
      </c>
      <c r="BJ1890" s="23">
        <v>11.98</v>
      </c>
      <c r="BK1890" s="14">
        <v>8.11</v>
      </c>
      <c r="BL1890" t="s">
        <v>592</v>
      </c>
    </row>
    <row r="1891" spans="1:64">
      <c r="A1891" t="s">
        <v>2848</v>
      </c>
      <c r="B1891" t="s">
        <v>2840</v>
      </c>
      <c r="C1891" t="s">
        <v>592</v>
      </c>
      <c r="D1891" s="111" t="s">
        <v>942</v>
      </c>
      <c r="E1891" s="110">
        <v>2022</v>
      </c>
      <c r="F1891" s="23"/>
      <c r="G1891" s="23"/>
      <c r="H1891" s="22">
        <v>20109</v>
      </c>
      <c r="I1891" s="34">
        <v>145.74074508263797</v>
      </c>
      <c r="J1891" s="22">
        <v>2</v>
      </c>
      <c r="K1891" s="22">
        <v>3</v>
      </c>
      <c r="L1891" s="23">
        <v>750</v>
      </c>
      <c r="M1891" s="23">
        <v>0.75</v>
      </c>
      <c r="N1891" s="23">
        <v>4.4385000000000003</v>
      </c>
      <c r="O1891" s="14">
        <v>3.0454764022808312</v>
      </c>
      <c r="P1891" s="22">
        <v>0</v>
      </c>
      <c r="Q1891" s="22">
        <v>0</v>
      </c>
      <c r="R1891" s="23">
        <v>0</v>
      </c>
      <c r="S1891" s="23">
        <v>0</v>
      </c>
      <c r="T1891" s="23">
        <v>0</v>
      </c>
      <c r="U1891" s="14">
        <v>0</v>
      </c>
      <c r="V1891" s="22">
        <v>0</v>
      </c>
      <c r="W1891" s="22">
        <v>0</v>
      </c>
      <c r="X1891" s="23">
        <v>0</v>
      </c>
      <c r="Y1891" s="23">
        <v>0</v>
      </c>
      <c r="Z1891" s="23">
        <v>0</v>
      </c>
      <c r="AA1891" s="14">
        <v>0</v>
      </c>
      <c r="AB1891" s="22">
        <v>0</v>
      </c>
      <c r="AC1891" s="22">
        <v>0</v>
      </c>
      <c r="AD1891" s="23">
        <v>0</v>
      </c>
      <c r="AE1891" s="23">
        <v>0</v>
      </c>
      <c r="AF1891" s="23">
        <v>0</v>
      </c>
      <c r="AG1891" s="14">
        <v>0</v>
      </c>
      <c r="AH1891" s="22">
        <v>0</v>
      </c>
      <c r="AI1891" s="23">
        <v>0</v>
      </c>
      <c r="AJ1891" s="23">
        <v>0</v>
      </c>
      <c r="AK1891" s="23">
        <v>0</v>
      </c>
      <c r="AL1891" s="14">
        <v>0</v>
      </c>
      <c r="AM1891" s="22">
        <v>997</v>
      </c>
      <c r="AN1891" s="23">
        <v>9902.2949999999782</v>
      </c>
      <c r="AO1891" s="23">
        <v>9.9022950000000076</v>
      </c>
      <c r="AP1891" s="23">
        <v>10.143553705847571</v>
      </c>
      <c r="AQ1891" s="14">
        <v>6.9599985234712296</v>
      </c>
      <c r="AR1891" s="22">
        <v>997</v>
      </c>
      <c r="AS1891" s="23">
        <v>9902.2949999999801</v>
      </c>
      <c r="AT1891" s="23">
        <v>9.9022950000000094</v>
      </c>
      <c r="AU1891" s="23">
        <v>10.1435537058476</v>
      </c>
      <c r="AV1891" s="14">
        <v>6.9599985234712491</v>
      </c>
      <c r="AW1891" s="22">
        <v>0</v>
      </c>
      <c r="AX1891" s="22">
        <v>0</v>
      </c>
      <c r="AY1891" s="23">
        <v>0</v>
      </c>
      <c r="AZ1891" s="23">
        <v>0</v>
      </c>
      <c r="BA1891" s="23">
        <v>0</v>
      </c>
      <c r="BB1891" s="14">
        <v>0</v>
      </c>
      <c r="BC1891" s="22">
        <v>0</v>
      </c>
      <c r="BD1891" s="23">
        <v>0</v>
      </c>
      <c r="BE1891" s="23">
        <v>0</v>
      </c>
      <c r="BF1891" s="23">
        <v>0</v>
      </c>
      <c r="BG1891" s="14">
        <v>0</v>
      </c>
      <c r="BH1891" s="22">
        <v>999</v>
      </c>
      <c r="BI1891" s="23">
        <v>10.652295000000009</v>
      </c>
      <c r="BJ1891" s="23">
        <v>14.582053705847599</v>
      </c>
      <c r="BK1891" s="14">
        <v>10.005474925752081</v>
      </c>
      <c r="BL1891" t="s">
        <v>592</v>
      </c>
    </row>
    <row r="1892" spans="1:64">
      <c r="A1892" t="s">
        <v>2849</v>
      </c>
      <c r="B1892" t="s">
        <v>2840</v>
      </c>
      <c r="C1892" t="s">
        <v>592</v>
      </c>
      <c r="D1892" t="s">
        <v>942</v>
      </c>
      <c r="E1892">
        <v>2023</v>
      </c>
      <c r="F1892">
        <v>50.62</v>
      </c>
      <c r="G1892">
        <v>11.43</v>
      </c>
      <c r="H1892">
        <v>20228</v>
      </c>
      <c r="I1892">
        <v>145.74074508263797</v>
      </c>
      <c r="J1892">
        <v>2</v>
      </c>
      <c r="K1892">
        <v>3</v>
      </c>
      <c r="L1892">
        <v>750</v>
      </c>
      <c r="M1892">
        <v>0.75</v>
      </c>
      <c r="N1892">
        <v>4.4385000000000003</v>
      </c>
      <c r="O1892">
        <v>3.0454764022808312</v>
      </c>
      <c r="P1892">
        <v>0</v>
      </c>
      <c r="Q1892">
        <v>0</v>
      </c>
      <c r="R1892">
        <v>0</v>
      </c>
      <c r="S1892">
        <v>0</v>
      </c>
      <c r="T1892">
        <v>0</v>
      </c>
      <c r="U1892">
        <v>0</v>
      </c>
      <c r="V1892">
        <v>0</v>
      </c>
      <c r="W1892">
        <v>0</v>
      </c>
      <c r="X1892">
        <v>0</v>
      </c>
      <c r="Y1892">
        <v>0</v>
      </c>
      <c r="Z1892">
        <v>0</v>
      </c>
      <c r="AA1892">
        <v>0</v>
      </c>
      <c r="AG1892">
        <v>0</v>
      </c>
      <c r="AL1892">
        <v>0</v>
      </c>
      <c r="AM1892">
        <v>1302</v>
      </c>
      <c r="AN1892">
        <v>13787.242</v>
      </c>
      <c r="AO1892">
        <v>13.787242000000001</v>
      </c>
      <c r="AP1892">
        <v>12.932257</v>
      </c>
      <c r="AQ1892">
        <v>8.8734670545749896</v>
      </c>
      <c r="AR1892">
        <v>1436</v>
      </c>
      <c r="AS1892">
        <v>13895.0969999999</v>
      </c>
      <c r="AT1892">
        <v>13.895097</v>
      </c>
      <c r="AU1892">
        <v>13.033423623646099</v>
      </c>
      <c r="AV1892">
        <v>8.9428825248943813</v>
      </c>
      <c r="AW1892">
        <v>0</v>
      </c>
      <c r="AX1892">
        <v>0</v>
      </c>
      <c r="AY1892">
        <v>0</v>
      </c>
      <c r="AZ1892">
        <v>0</v>
      </c>
      <c r="BA1892">
        <v>0</v>
      </c>
      <c r="BB1892">
        <v>0</v>
      </c>
      <c r="BC1892">
        <v>0</v>
      </c>
      <c r="BD1892">
        <v>0</v>
      </c>
      <c r="BE1892">
        <v>0</v>
      </c>
      <c r="BF1892">
        <v>0</v>
      </c>
      <c r="BG1892">
        <v>0</v>
      </c>
      <c r="BH1892">
        <v>1438</v>
      </c>
      <c r="BI1892">
        <v>14.645097</v>
      </c>
      <c r="BJ1892">
        <v>17.471923623646099</v>
      </c>
      <c r="BK1892">
        <v>11.988358927175213</v>
      </c>
      <c r="BL1892" t="s">
        <v>592</v>
      </c>
    </row>
    <row r="1893" spans="1:64">
      <c r="A1893" t="s">
        <v>2850</v>
      </c>
      <c r="B1893" t="s">
        <v>2840</v>
      </c>
      <c r="C1893" t="s">
        <v>592</v>
      </c>
      <c r="D1893" t="s">
        <v>942</v>
      </c>
      <c r="E1893">
        <v>2024</v>
      </c>
      <c r="F1893">
        <v>50.62</v>
      </c>
      <c r="G1893">
        <v>11.48</v>
      </c>
      <c r="H1893">
        <v>20283</v>
      </c>
      <c r="I1893">
        <v>139.08252173799892</v>
      </c>
      <c r="J1893">
        <v>2</v>
      </c>
      <c r="K1893">
        <v>3</v>
      </c>
      <c r="L1893">
        <v>750</v>
      </c>
      <c r="M1893">
        <v>0.75</v>
      </c>
      <c r="N1893">
        <v>4.4385000000000003</v>
      </c>
      <c r="O1893">
        <v>3.1912708689314422</v>
      </c>
      <c r="P1893">
        <v>0</v>
      </c>
      <c r="Q1893">
        <v>0</v>
      </c>
      <c r="R1893">
        <v>0</v>
      </c>
      <c r="S1893">
        <v>0</v>
      </c>
      <c r="T1893">
        <v>0</v>
      </c>
      <c r="U1893">
        <v>0</v>
      </c>
      <c r="V1893">
        <v>0</v>
      </c>
      <c r="W1893">
        <v>0</v>
      </c>
      <c r="X1893">
        <v>0</v>
      </c>
      <c r="Y1893">
        <v>0</v>
      </c>
      <c r="Z1893">
        <v>0</v>
      </c>
      <c r="AA1893">
        <v>0</v>
      </c>
      <c r="AB1893">
        <v>0</v>
      </c>
      <c r="AC1893">
        <v>0</v>
      </c>
      <c r="AD1893">
        <v>0</v>
      </c>
      <c r="AE1893">
        <v>0</v>
      </c>
      <c r="AF1893">
        <v>0</v>
      </c>
      <c r="AG1893">
        <v>0</v>
      </c>
      <c r="AH1893">
        <v>1</v>
      </c>
      <c r="AI1893">
        <v>4.875</v>
      </c>
      <c r="AJ1893">
        <v>4.875E-3</v>
      </c>
      <c r="AK1893">
        <v>4.3969760748809993E-3</v>
      </c>
      <c r="AL1893">
        <v>3.1614152662287373E-3</v>
      </c>
      <c r="AM1893">
        <v>1538</v>
      </c>
      <c r="AN1893">
        <v>17604.031000000006</v>
      </c>
      <c r="AO1893">
        <v>17.60403100000001</v>
      </c>
      <c r="AP1893">
        <v>15.877846795582244</v>
      </c>
      <c r="AQ1893">
        <v>11.416133815500295</v>
      </c>
      <c r="AR1893">
        <v>1812</v>
      </c>
      <c r="AS1893">
        <v>17861.950999999935</v>
      </c>
      <c r="AT1893">
        <v>17.861951000000055</v>
      </c>
      <c r="AU1893">
        <v>16.110476143117236</v>
      </c>
      <c r="AV1893">
        <v>11.583393759185538</v>
      </c>
      <c r="AW1893">
        <v>0</v>
      </c>
      <c r="AX1893">
        <v>0</v>
      </c>
      <c r="AY1893">
        <v>0</v>
      </c>
      <c r="AZ1893">
        <v>0</v>
      </c>
      <c r="BA1893">
        <v>0</v>
      </c>
      <c r="BB1893">
        <v>0</v>
      </c>
      <c r="BC1893">
        <v>0</v>
      </c>
      <c r="BD1893">
        <v>0</v>
      </c>
      <c r="BE1893">
        <v>0</v>
      </c>
      <c r="BF1893">
        <v>0</v>
      </c>
      <c r="BG1893">
        <v>0</v>
      </c>
      <c r="BH1893">
        <v>1814</v>
      </c>
      <c r="BI1893">
        <v>18.611951000000055</v>
      </c>
      <c r="BJ1893">
        <v>20.548976143117237</v>
      </c>
      <c r="BK1893">
        <v>14.774664628116982</v>
      </c>
      <c r="BL1893" t="s">
        <v>592</v>
      </c>
    </row>
    <row r="1894" spans="1:64">
      <c r="A1894" t="s">
        <v>2851</v>
      </c>
      <c r="B1894" t="s">
        <v>2852</v>
      </c>
      <c r="C1894" t="s">
        <v>593</v>
      </c>
      <c r="D1894" t="s">
        <v>942</v>
      </c>
      <c r="E1894">
        <v>2012</v>
      </c>
      <c r="F1894" s="23">
        <v>35.79</v>
      </c>
      <c r="G1894" s="23">
        <v>10.87</v>
      </c>
      <c r="H1894" s="22">
        <v>36734</v>
      </c>
      <c r="I1894" s="34">
        <v>307.66950500000002</v>
      </c>
      <c r="J1894" s="22">
        <v>0</v>
      </c>
      <c r="K1894" s="22" t="s">
        <v>782</v>
      </c>
      <c r="L1894" s="23">
        <v>0</v>
      </c>
      <c r="M1894" s="23">
        <v>0</v>
      </c>
      <c r="N1894" s="23">
        <v>0</v>
      </c>
      <c r="O1894" s="14">
        <v>0</v>
      </c>
      <c r="P1894" s="22">
        <v>0</v>
      </c>
      <c r="Q1894" s="22" t="s">
        <v>782</v>
      </c>
      <c r="R1894" s="23">
        <v>0</v>
      </c>
      <c r="S1894" s="23">
        <v>0</v>
      </c>
      <c r="T1894" s="23">
        <v>0</v>
      </c>
      <c r="U1894" s="14">
        <v>0</v>
      </c>
      <c r="V1894" s="22">
        <v>0</v>
      </c>
      <c r="W1894" s="22" t="s">
        <v>782</v>
      </c>
      <c r="X1894" s="23">
        <v>0</v>
      </c>
      <c r="Y1894" s="23">
        <v>0</v>
      </c>
      <c r="Z1894" s="23">
        <v>0</v>
      </c>
      <c r="AA1894" s="14">
        <v>0</v>
      </c>
      <c r="AB1894" s="22">
        <v>0</v>
      </c>
      <c r="AC1894" s="22" t="s">
        <v>782</v>
      </c>
      <c r="AD1894" s="23">
        <v>0</v>
      </c>
      <c r="AE1894" s="23">
        <v>0</v>
      </c>
      <c r="AF1894" s="23">
        <v>0</v>
      </c>
      <c r="AG1894" s="14">
        <v>0</v>
      </c>
      <c r="AH1894" s="22" t="s">
        <v>782</v>
      </c>
      <c r="AI1894" s="23" t="s">
        <v>782</v>
      </c>
      <c r="AJ1894" s="23" t="s">
        <v>782</v>
      </c>
      <c r="AK1894" s="23" t="s">
        <v>782</v>
      </c>
      <c r="AL1894" s="14" t="s">
        <v>782</v>
      </c>
      <c r="AM1894" s="22" t="s">
        <v>782</v>
      </c>
      <c r="AN1894" s="23" t="s">
        <v>782</v>
      </c>
      <c r="AO1894" s="23" t="s">
        <v>782</v>
      </c>
      <c r="AP1894" s="23" t="s">
        <v>782</v>
      </c>
      <c r="AQ1894" s="14" t="s">
        <v>782</v>
      </c>
      <c r="AR1894" s="22">
        <v>426</v>
      </c>
      <c r="AS1894" s="23">
        <v>3600.358999999999</v>
      </c>
      <c r="AT1894" s="23">
        <v>3.6003589999999992</v>
      </c>
      <c r="AU1894" s="23">
        <v>3.0359189999999998</v>
      </c>
      <c r="AV1894" s="14">
        <v>0.98674680157203098</v>
      </c>
      <c r="AW1894" s="22">
        <v>0</v>
      </c>
      <c r="AX1894" s="22" t="s">
        <v>782</v>
      </c>
      <c r="AY1894" s="23">
        <v>0</v>
      </c>
      <c r="AZ1894" s="23">
        <v>0</v>
      </c>
      <c r="BA1894" s="23">
        <v>0</v>
      </c>
      <c r="BB1894" s="14">
        <v>0</v>
      </c>
      <c r="BC1894" s="22">
        <v>0</v>
      </c>
      <c r="BD1894" s="23">
        <v>0</v>
      </c>
      <c r="BE1894" s="23">
        <v>0</v>
      </c>
      <c r="BF1894" s="23">
        <v>0</v>
      </c>
      <c r="BG1894" s="14">
        <v>0</v>
      </c>
      <c r="BH1894" s="22">
        <v>426</v>
      </c>
      <c r="BI1894" s="23">
        <v>3.6003589999999992</v>
      </c>
      <c r="BJ1894" s="23">
        <v>3.0359189999999998</v>
      </c>
      <c r="BK1894" s="14">
        <v>0.98674680157203098</v>
      </c>
      <c r="BL1894" t="s">
        <v>593</v>
      </c>
    </row>
    <row r="1895" spans="1:64">
      <c r="A1895" t="s">
        <v>2853</v>
      </c>
      <c r="B1895" t="s">
        <v>2852</v>
      </c>
      <c r="C1895" t="s">
        <v>593</v>
      </c>
      <c r="D1895" t="s">
        <v>942</v>
      </c>
      <c r="E1895">
        <v>2015</v>
      </c>
      <c r="F1895" s="23">
        <v>35.79</v>
      </c>
      <c r="G1895" s="23">
        <v>11.01</v>
      </c>
      <c r="H1895" s="22">
        <v>37583</v>
      </c>
      <c r="I1895" s="34">
        <v>301.64774569230764</v>
      </c>
      <c r="J1895" s="13">
        <v>0</v>
      </c>
      <c r="K1895" s="13">
        <v>0</v>
      </c>
      <c r="L1895" s="19">
        <v>0</v>
      </c>
      <c r="M1895" s="35">
        <v>0</v>
      </c>
      <c r="N1895" s="19">
        <v>0</v>
      </c>
      <c r="O1895" s="17">
        <v>0</v>
      </c>
      <c r="P1895" s="36">
        <v>0</v>
      </c>
      <c r="Q1895" s="37">
        <v>0</v>
      </c>
      <c r="R1895" s="38">
        <v>0</v>
      </c>
      <c r="S1895" s="27">
        <v>0</v>
      </c>
      <c r="T1895" s="23">
        <v>0</v>
      </c>
      <c r="U1895" s="17">
        <v>0</v>
      </c>
      <c r="V1895" s="22">
        <v>0</v>
      </c>
      <c r="W1895" s="22">
        <v>0</v>
      </c>
      <c r="X1895" s="23">
        <v>0</v>
      </c>
      <c r="Y1895" s="27">
        <v>0</v>
      </c>
      <c r="Z1895" s="27">
        <v>0</v>
      </c>
      <c r="AA1895" s="14">
        <v>0</v>
      </c>
      <c r="AB1895" s="39">
        <v>1</v>
      </c>
      <c r="AC1895" s="22" t="s">
        <v>782</v>
      </c>
      <c r="AD1895" s="23">
        <v>0</v>
      </c>
      <c r="AE1895" s="23">
        <v>0</v>
      </c>
      <c r="AF1895" s="23">
        <v>0.18589057199999998</v>
      </c>
      <c r="AG1895" s="14">
        <v>6.1625049301583558E-2</v>
      </c>
      <c r="AH1895" s="22" t="s">
        <v>782</v>
      </c>
      <c r="AI1895" s="23" t="s">
        <v>782</v>
      </c>
      <c r="AJ1895" s="23" t="s">
        <v>782</v>
      </c>
      <c r="AK1895" s="23" t="s">
        <v>782</v>
      </c>
      <c r="AL1895" s="14" t="s">
        <v>782</v>
      </c>
      <c r="AM1895" s="22" t="s">
        <v>782</v>
      </c>
      <c r="AN1895" s="23" t="s">
        <v>782</v>
      </c>
      <c r="AO1895" s="23" t="s">
        <v>782</v>
      </c>
      <c r="AP1895" s="23" t="s">
        <v>782</v>
      </c>
      <c r="AQ1895" s="14" t="s">
        <v>782</v>
      </c>
      <c r="AR1895" s="40">
        <v>545</v>
      </c>
      <c r="AS1895" s="41">
        <v>4707.1489999999985</v>
      </c>
      <c r="AT1895" s="23">
        <v>4.7071489999999985</v>
      </c>
      <c r="AU1895" s="23">
        <v>4.1807145062175497</v>
      </c>
      <c r="AV1895" s="14">
        <v>1.3859591413893873</v>
      </c>
      <c r="AW1895" s="22">
        <v>0</v>
      </c>
      <c r="AX1895" s="22" t="s">
        <v>782</v>
      </c>
      <c r="AY1895" s="23">
        <v>0</v>
      </c>
      <c r="AZ1895" s="23">
        <v>0</v>
      </c>
      <c r="BA1895" s="23">
        <v>0</v>
      </c>
      <c r="BB1895" s="14">
        <v>0</v>
      </c>
      <c r="BC1895" s="42">
        <v>0</v>
      </c>
      <c r="BD1895" s="46">
        <v>0</v>
      </c>
      <c r="BE1895" s="44">
        <v>0</v>
      </c>
      <c r="BF1895" s="23">
        <v>0</v>
      </c>
      <c r="BG1895" s="14">
        <v>0</v>
      </c>
      <c r="BH1895" s="22">
        <v>546</v>
      </c>
      <c r="BI1895" s="23">
        <v>4.7071489999999985</v>
      </c>
      <c r="BJ1895" s="23">
        <v>4.3666050782175496</v>
      </c>
      <c r="BK1895" s="14">
        <v>1.4475841906909708</v>
      </c>
      <c r="BL1895" t="s">
        <v>593</v>
      </c>
    </row>
    <row r="1896" spans="1:64">
      <c r="A1896" t="s">
        <v>2854</v>
      </c>
      <c r="B1896" t="s">
        <v>2852</v>
      </c>
      <c r="C1896" t="s">
        <v>593</v>
      </c>
      <c r="D1896" t="s">
        <v>942</v>
      </c>
      <c r="E1896">
        <v>2016</v>
      </c>
      <c r="F1896" s="23">
        <v>35.79</v>
      </c>
      <c r="G1896" s="23">
        <v>11.34</v>
      </c>
      <c r="H1896" s="22">
        <v>37828</v>
      </c>
      <c r="I1896" s="34">
        <v>319.54619726628664</v>
      </c>
      <c r="J1896" s="13">
        <v>0</v>
      </c>
      <c r="K1896" s="13">
        <v>0</v>
      </c>
      <c r="L1896" s="19">
        <v>0</v>
      </c>
      <c r="M1896" s="35">
        <v>0</v>
      </c>
      <c r="N1896" s="19">
        <v>0</v>
      </c>
      <c r="O1896" s="17">
        <v>0</v>
      </c>
      <c r="P1896" s="13">
        <v>0</v>
      </c>
      <c r="Q1896" s="13">
        <v>0</v>
      </c>
      <c r="R1896" s="19">
        <v>0</v>
      </c>
      <c r="S1896" s="27">
        <v>0</v>
      </c>
      <c r="T1896" s="19">
        <v>0</v>
      </c>
      <c r="U1896" s="17">
        <v>0</v>
      </c>
      <c r="V1896" s="13">
        <v>0</v>
      </c>
      <c r="W1896" s="13">
        <v>0</v>
      </c>
      <c r="X1896" s="19">
        <v>0</v>
      </c>
      <c r="Y1896" s="27">
        <v>0</v>
      </c>
      <c r="Z1896" s="19">
        <v>0</v>
      </c>
      <c r="AA1896" s="14">
        <v>0</v>
      </c>
      <c r="AB1896" s="13">
        <v>1</v>
      </c>
      <c r="AC1896" s="22" t="s">
        <v>782</v>
      </c>
      <c r="AD1896" s="19">
        <v>0</v>
      </c>
      <c r="AE1896" s="23">
        <v>0</v>
      </c>
      <c r="AF1896" s="19">
        <v>0.33101249999999999</v>
      </c>
      <c r="AG1896" s="14">
        <v>0.10358830830465436</v>
      </c>
      <c r="AH1896" s="22" t="s">
        <v>782</v>
      </c>
      <c r="AI1896" s="23" t="s">
        <v>782</v>
      </c>
      <c r="AJ1896" s="23" t="s">
        <v>782</v>
      </c>
      <c r="AK1896" s="23" t="s">
        <v>782</v>
      </c>
      <c r="AL1896" s="14" t="s">
        <v>782</v>
      </c>
      <c r="AM1896" s="22" t="s">
        <v>782</v>
      </c>
      <c r="AN1896" s="23" t="s">
        <v>782</v>
      </c>
      <c r="AO1896" s="23" t="s">
        <v>782</v>
      </c>
      <c r="AP1896" s="23" t="s">
        <v>782</v>
      </c>
      <c r="AQ1896" s="14" t="s">
        <v>782</v>
      </c>
      <c r="AR1896" s="13">
        <v>573</v>
      </c>
      <c r="AS1896" s="19">
        <v>4870.7790000000023</v>
      </c>
      <c r="AT1896" s="23">
        <v>4.8707790000000024</v>
      </c>
      <c r="AU1896" s="19">
        <v>4.3252517520000007</v>
      </c>
      <c r="AV1896" s="14">
        <v>1.3535607023342697</v>
      </c>
      <c r="AW1896" s="13">
        <v>0</v>
      </c>
      <c r="AX1896" s="22" t="s">
        <v>782</v>
      </c>
      <c r="AY1896" s="19">
        <v>0</v>
      </c>
      <c r="AZ1896" s="23">
        <v>0</v>
      </c>
      <c r="BA1896" s="19">
        <v>0</v>
      </c>
      <c r="BB1896" s="14">
        <v>0</v>
      </c>
      <c r="BC1896" s="13">
        <v>0</v>
      </c>
      <c r="BD1896" s="19">
        <v>0</v>
      </c>
      <c r="BE1896" s="44">
        <v>0</v>
      </c>
      <c r="BF1896" s="19">
        <v>0</v>
      </c>
      <c r="BG1896" s="14">
        <v>0</v>
      </c>
      <c r="BH1896" s="22">
        <v>574</v>
      </c>
      <c r="BI1896" s="23">
        <v>4.8707790000000024</v>
      </c>
      <c r="BJ1896" s="23">
        <v>4.6562642520000006</v>
      </c>
      <c r="BK1896" s="14">
        <v>1.457149010638924</v>
      </c>
      <c r="BL1896" t="s">
        <v>593</v>
      </c>
    </row>
    <row r="1897" spans="1:64">
      <c r="A1897" t="s">
        <v>2855</v>
      </c>
      <c r="B1897" t="s">
        <v>2852</v>
      </c>
      <c r="C1897" t="s">
        <v>593</v>
      </c>
      <c r="D1897" t="s">
        <v>942</v>
      </c>
      <c r="E1897">
        <v>2017</v>
      </c>
      <c r="F1897" s="23">
        <v>35.79</v>
      </c>
      <c r="G1897" s="23">
        <v>11.36</v>
      </c>
      <c r="H1897" s="22">
        <v>38057</v>
      </c>
      <c r="I1897" s="34">
        <v>298.93813322298729</v>
      </c>
      <c r="J1897" s="13">
        <v>0</v>
      </c>
      <c r="K1897" s="13">
        <v>0</v>
      </c>
      <c r="L1897" s="19">
        <v>0</v>
      </c>
      <c r="M1897" s="19">
        <v>0</v>
      </c>
      <c r="N1897" s="19">
        <v>0</v>
      </c>
      <c r="O1897" s="17">
        <v>0</v>
      </c>
      <c r="P1897" s="13">
        <v>0</v>
      </c>
      <c r="Q1897" s="13">
        <v>0</v>
      </c>
      <c r="R1897" s="19">
        <v>0</v>
      </c>
      <c r="S1897" s="19">
        <v>0</v>
      </c>
      <c r="T1897" s="19">
        <v>0</v>
      </c>
      <c r="U1897" s="17">
        <v>0</v>
      </c>
      <c r="V1897" s="13">
        <v>0</v>
      </c>
      <c r="W1897" s="13">
        <v>0</v>
      </c>
      <c r="X1897" s="19">
        <v>0</v>
      </c>
      <c r="Y1897" s="19">
        <v>0</v>
      </c>
      <c r="Z1897" s="19">
        <v>0</v>
      </c>
      <c r="AA1897" s="14">
        <v>0</v>
      </c>
      <c r="AB1897" s="13">
        <v>1</v>
      </c>
      <c r="AC1897" s="22" t="s">
        <v>782</v>
      </c>
      <c r="AD1897" s="19">
        <v>0</v>
      </c>
      <c r="AE1897" s="19">
        <v>0</v>
      </c>
      <c r="AF1897" s="19">
        <v>0.365908452</v>
      </c>
      <c r="AG1897" s="14">
        <v>0.12240273532686359</v>
      </c>
      <c r="AH1897" s="22" t="s">
        <v>782</v>
      </c>
      <c r="AI1897" s="23" t="s">
        <v>782</v>
      </c>
      <c r="AJ1897" s="23" t="s">
        <v>782</v>
      </c>
      <c r="AK1897" s="23" t="s">
        <v>782</v>
      </c>
      <c r="AL1897" s="14" t="s">
        <v>782</v>
      </c>
      <c r="AM1897" s="22" t="s">
        <v>782</v>
      </c>
      <c r="AN1897" s="23" t="s">
        <v>782</v>
      </c>
      <c r="AO1897" s="23" t="s">
        <v>782</v>
      </c>
      <c r="AP1897" s="23" t="s">
        <v>782</v>
      </c>
      <c r="AQ1897" s="14" t="s">
        <v>782</v>
      </c>
      <c r="AR1897" s="13">
        <v>615</v>
      </c>
      <c r="AS1897" s="19">
        <v>5284.2090000000035</v>
      </c>
      <c r="AT1897" s="19">
        <v>5.284208999999997</v>
      </c>
      <c r="AU1897" s="19">
        <v>4.6923775920000015</v>
      </c>
      <c r="AV1897" s="14">
        <v>1.5696818406569131</v>
      </c>
      <c r="AW1897" s="13">
        <v>0</v>
      </c>
      <c r="AX1897" s="22" t="s">
        <v>782</v>
      </c>
      <c r="AY1897" s="19">
        <v>0</v>
      </c>
      <c r="AZ1897" s="19">
        <v>0</v>
      </c>
      <c r="BA1897" s="19">
        <v>0</v>
      </c>
      <c r="BB1897" s="14">
        <v>0</v>
      </c>
      <c r="BC1897" s="13">
        <v>0</v>
      </c>
      <c r="BD1897" s="19">
        <v>0</v>
      </c>
      <c r="BE1897" s="19">
        <v>0</v>
      </c>
      <c r="BF1897" s="19">
        <v>0</v>
      </c>
      <c r="BG1897" s="14">
        <v>0</v>
      </c>
      <c r="BH1897" s="22">
        <v>616</v>
      </c>
      <c r="BI1897" s="23">
        <v>5.284208999999997</v>
      </c>
      <c r="BJ1897" s="23">
        <v>5.0582860440000017</v>
      </c>
      <c r="BK1897" s="14">
        <v>1.6920845759837766</v>
      </c>
      <c r="BL1897" t="s">
        <v>593</v>
      </c>
    </row>
    <row r="1898" spans="1:64">
      <c r="A1898" t="s">
        <v>2856</v>
      </c>
      <c r="B1898" t="s">
        <v>2852</v>
      </c>
      <c r="C1898" t="s">
        <v>593</v>
      </c>
      <c r="D1898" t="s">
        <v>942</v>
      </c>
      <c r="E1898">
        <v>2018</v>
      </c>
      <c r="F1898" s="23">
        <v>35.79</v>
      </c>
      <c r="G1898" s="23">
        <v>11.49</v>
      </c>
      <c r="H1898" s="22">
        <v>38218</v>
      </c>
      <c r="I1898" s="34">
        <v>298.95937971433221</v>
      </c>
      <c r="J1898" s="13">
        <v>0</v>
      </c>
      <c r="K1898" s="13">
        <v>0</v>
      </c>
      <c r="L1898" s="19">
        <v>0</v>
      </c>
      <c r="M1898" s="19">
        <v>0</v>
      </c>
      <c r="N1898" s="19">
        <v>0</v>
      </c>
      <c r="O1898" s="17">
        <v>0</v>
      </c>
      <c r="P1898" s="13">
        <v>0</v>
      </c>
      <c r="Q1898" s="13">
        <v>0</v>
      </c>
      <c r="R1898" s="19">
        <v>0</v>
      </c>
      <c r="S1898" s="19">
        <v>0</v>
      </c>
      <c r="T1898" s="19">
        <v>0</v>
      </c>
      <c r="U1898" s="17">
        <v>0</v>
      </c>
      <c r="V1898" s="13">
        <v>0</v>
      </c>
      <c r="W1898" s="13">
        <v>0</v>
      </c>
      <c r="X1898" s="19">
        <v>0</v>
      </c>
      <c r="Y1898" s="19">
        <v>0</v>
      </c>
      <c r="Z1898" s="19">
        <v>0</v>
      </c>
      <c r="AA1898" s="14">
        <v>0</v>
      </c>
      <c r="AB1898" s="13">
        <v>1</v>
      </c>
      <c r="AC1898" s="22" t="s">
        <v>782</v>
      </c>
      <c r="AD1898" s="19">
        <v>0</v>
      </c>
      <c r="AE1898" s="19">
        <v>0</v>
      </c>
      <c r="AF1898" s="19">
        <v>0.36732672900000002</v>
      </c>
      <c r="AG1898" s="14">
        <v>0.12286844097381912</v>
      </c>
      <c r="AH1898" s="22" t="s">
        <v>782</v>
      </c>
      <c r="AI1898" s="23" t="s">
        <v>782</v>
      </c>
      <c r="AJ1898" s="23" t="s">
        <v>782</v>
      </c>
      <c r="AK1898" s="23" t="s">
        <v>782</v>
      </c>
      <c r="AL1898" s="14" t="s">
        <v>782</v>
      </c>
      <c r="AM1898" s="22" t="s">
        <v>782</v>
      </c>
      <c r="AN1898" s="23" t="s">
        <v>782</v>
      </c>
      <c r="AO1898" s="23" t="s">
        <v>782</v>
      </c>
      <c r="AP1898" s="23" t="s">
        <v>782</v>
      </c>
      <c r="AQ1898" s="14" t="s">
        <v>782</v>
      </c>
      <c r="AR1898" s="13">
        <v>647</v>
      </c>
      <c r="AS1898" s="19">
        <v>5527.4890000000023</v>
      </c>
      <c r="AT1898" s="19">
        <v>5.5274889999999957</v>
      </c>
      <c r="AU1898" s="19">
        <v>4.9084102320000005</v>
      </c>
      <c r="AV1898" s="14">
        <v>1.64183182233325</v>
      </c>
      <c r="AW1898" s="13">
        <v>0</v>
      </c>
      <c r="AX1898" s="22" t="s">
        <v>782</v>
      </c>
      <c r="AY1898" s="19">
        <v>0</v>
      </c>
      <c r="AZ1898" s="19">
        <v>0</v>
      </c>
      <c r="BA1898" s="19">
        <v>0</v>
      </c>
      <c r="BB1898" s="14">
        <v>0</v>
      </c>
      <c r="BC1898" s="13">
        <v>0</v>
      </c>
      <c r="BD1898" s="19">
        <v>0</v>
      </c>
      <c r="BE1898" s="19">
        <v>0</v>
      </c>
      <c r="BF1898" s="19">
        <v>0</v>
      </c>
      <c r="BG1898" s="14">
        <v>0</v>
      </c>
      <c r="BH1898" s="22">
        <v>648</v>
      </c>
      <c r="BI1898" s="23">
        <v>5.5274889999999957</v>
      </c>
      <c r="BJ1898" s="23">
        <v>5.2757369610000007</v>
      </c>
      <c r="BK1898" s="14">
        <v>1.7647002633070692</v>
      </c>
      <c r="BL1898" t="s">
        <v>593</v>
      </c>
    </row>
    <row r="1899" spans="1:64">
      <c r="A1899" t="s">
        <v>2857</v>
      </c>
      <c r="B1899" t="s">
        <v>2852</v>
      </c>
      <c r="C1899" t="s">
        <v>593</v>
      </c>
      <c r="D1899" t="s">
        <v>942</v>
      </c>
      <c r="E1899">
        <v>2019</v>
      </c>
      <c r="F1899" s="23">
        <v>35.79</v>
      </c>
      <c r="G1899" s="23">
        <v>11.5</v>
      </c>
      <c r="H1899" s="22">
        <v>38667</v>
      </c>
      <c r="I1899" s="34">
        <v>306.46603226706412</v>
      </c>
      <c r="J1899" s="22">
        <v>0</v>
      </c>
      <c r="K1899" s="22">
        <v>0</v>
      </c>
      <c r="L1899" s="23">
        <v>0</v>
      </c>
      <c r="M1899" s="23">
        <v>0</v>
      </c>
      <c r="N1899" s="23">
        <v>0</v>
      </c>
      <c r="O1899" s="14">
        <v>0</v>
      </c>
      <c r="P1899" s="22">
        <v>0</v>
      </c>
      <c r="Q1899" s="22">
        <v>0</v>
      </c>
      <c r="R1899" s="23">
        <v>0</v>
      </c>
      <c r="S1899" s="23">
        <v>0</v>
      </c>
      <c r="T1899" s="23">
        <v>0</v>
      </c>
      <c r="U1899" s="14">
        <v>0</v>
      </c>
      <c r="V1899" s="22">
        <v>0</v>
      </c>
      <c r="W1899" s="22">
        <v>0</v>
      </c>
      <c r="X1899" s="23">
        <v>0</v>
      </c>
      <c r="Y1899" s="23">
        <v>0</v>
      </c>
      <c r="Z1899" s="23">
        <v>0</v>
      </c>
      <c r="AA1899" s="14">
        <v>0</v>
      </c>
      <c r="AB1899" s="22">
        <v>1</v>
      </c>
      <c r="AC1899" s="22">
        <v>1</v>
      </c>
      <c r="AD1899" s="23">
        <v>73.306733905579392</v>
      </c>
      <c r="AE1899" s="23">
        <v>7.3306733905579388E-2</v>
      </c>
      <c r="AF1899" s="23">
        <v>0.10248281400000001</v>
      </c>
      <c r="AG1899" s="14">
        <v>3.3440186908118175E-2</v>
      </c>
      <c r="AH1899" s="22">
        <v>0</v>
      </c>
      <c r="AI1899" s="23">
        <v>0</v>
      </c>
      <c r="AJ1899" s="23">
        <v>0</v>
      </c>
      <c r="AK1899" s="23">
        <v>0</v>
      </c>
      <c r="AL1899" s="14">
        <v>0</v>
      </c>
      <c r="AM1899" s="22">
        <v>681</v>
      </c>
      <c r="AN1899" s="23">
        <v>5789.7340000000031</v>
      </c>
      <c r="AO1899" s="23">
        <v>5.7897339999999966</v>
      </c>
      <c r="AP1899" s="23">
        <v>5.1412837919999985</v>
      </c>
      <c r="AQ1899" s="14">
        <v>1.6776031438028089</v>
      </c>
      <c r="AR1899" s="22">
        <v>681</v>
      </c>
      <c r="AS1899" s="23">
        <v>5789.7340000000031</v>
      </c>
      <c r="AT1899" s="23">
        <v>5.7897339999999966</v>
      </c>
      <c r="AU1899" s="23">
        <v>5.1412837919999985</v>
      </c>
      <c r="AV1899" s="14">
        <v>1.6776031438028089</v>
      </c>
      <c r="AW1899" s="22">
        <v>0</v>
      </c>
      <c r="AX1899" s="22" t="s">
        <v>782</v>
      </c>
      <c r="AY1899" s="23">
        <v>0</v>
      </c>
      <c r="AZ1899" s="23">
        <v>0</v>
      </c>
      <c r="BA1899" s="23">
        <v>0</v>
      </c>
      <c r="BB1899" s="14">
        <v>0</v>
      </c>
      <c r="BC1899" s="22">
        <v>0</v>
      </c>
      <c r="BD1899" s="23">
        <v>0</v>
      </c>
      <c r="BE1899" s="23">
        <v>0</v>
      </c>
      <c r="BF1899" s="23">
        <v>0</v>
      </c>
      <c r="BG1899" s="14">
        <v>0</v>
      </c>
      <c r="BH1899" s="22">
        <v>682</v>
      </c>
      <c r="BI1899" s="23">
        <v>5.8630407339055761</v>
      </c>
      <c r="BJ1899" s="23">
        <v>5.2437666059999986</v>
      </c>
      <c r="BK1899" s="14">
        <v>1.7110433307109272</v>
      </c>
      <c r="BL1899" t="s">
        <v>593</v>
      </c>
    </row>
    <row r="1900" spans="1:64">
      <c r="A1900" t="s">
        <v>2858</v>
      </c>
      <c r="B1900" t="s">
        <v>2852</v>
      </c>
      <c r="C1900" t="s">
        <v>593</v>
      </c>
      <c r="D1900" t="s">
        <v>942</v>
      </c>
      <c r="E1900">
        <v>2020</v>
      </c>
      <c r="F1900" s="23">
        <v>35.79</v>
      </c>
      <c r="G1900" s="23">
        <v>11.5</v>
      </c>
      <c r="H1900" s="22">
        <v>38512</v>
      </c>
      <c r="I1900" s="34">
        <v>311.35626608470471</v>
      </c>
      <c r="J1900" s="22">
        <v>0</v>
      </c>
      <c r="K1900" s="22">
        <v>0</v>
      </c>
      <c r="L1900" s="23">
        <v>0</v>
      </c>
      <c r="M1900" s="23">
        <v>0</v>
      </c>
      <c r="N1900" s="23">
        <v>0</v>
      </c>
      <c r="O1900" s="14">
        <v>0</v>
      </c>
      <c r="P1900" s="22">
        <v>0</v>
      </c>
      <c r="Q1900" s="22">
        <v>0</v>
      </c>
      <c r="R1900" s="23">
        <v>0</v>
      </c>
      <c r="S1900" s="23">
        <v>0</v>
      </c>
      <c r="T1900" s="23">
        <v>0</v>
      </c>
      <c r="U1900" s="14">
        <v>0</v>
      </c>
      <c r="V1900" s="22">
        <v>0</v>
      </c>
      <c r="W1900" s="22">
        <v>0</v>
      </c>
      <c r="X1900" s="23">
        <v>0</v>
      </c>
      <c r="Y1900" s="23">
        <v>0</v>
      </c>
      <c r="Z1900" s="23">
        <v>0</v>
      </c>
      <c r="AA1900" s="14">
        <v>0</v>
      </c>
      <c r="AB1900" s="22">
        <v>1</v>
      </c>
      <c r="AC1900" s="22">
        <v>1</v>
      </c>
      <c r="AD1900" s="23">
        <v>130</v>
      </c>
      <c r="AE1900" s="23">
        <v>0.13</v>
      </c>
      <c r="AF1900" s="23">
        <v>0.29003099999999998</v>
      </c>
      <c r="AG1900" s="14">
        <v>9.3150847306569654E-2</v>
      </c>
      <c r="AH1900" s="22">
        <v>0</v>
      </c>
      <c r="AI1900" s="23">
        <v>0</v>
      </c>
      <c r="AJ1900" s="23">
        <v>0</v>
      </c>
      <c r="AK1900" s="23">
        <v>0</v>
      </c>
      <c r="AL1900" s="14">
        <v>0</v>
      </c>
      <c r="AM1900" s="22">
        <v>783</v>
      </c>
      <c r="AN1900" s="23">
        <v>7150.7039999999988</v>
      </c>
      <c r="AO1900" s="23">
        <v>7.1507040000000019</v>
      </c>
      <c r="AP1900" s="23">
        <v>6.3498251519999975</v>
      </c>
      <c r="AQ1900" s="14">
        <v>2.039408177599523</v>
      </c>
      <c r="AR1900" s="22">
        <v>783</v>
      </c>
      <c r="AS1900" s="23">
        <v>7150.7039999999988</v>
      </c>
      <c r="AT1900" s="23">
        <v>7.1507040000000019</v>
      </c>
      <c r="AU1900" s="23">
        <v>6.3498251519999975</v>
      </c>
      <c r="AV1900" s="14">
        <v>2.039408177599523</v>
      </c>
      <c r="AW1900" s="22">
        <v>0</v>
      </c>
      <c r="AX1900" s="22">
        <v>0</v>
      </c>
      <c r="AY1900" s="23">
        <v>0</v>
      </c>
      <c r="AZ1900" s="23">
        <v>0</v>
      </c>
      <c r="BA1900" s="23">
        <v>0</v>
      </c>
      <c r="BB1900" s="14">
        <v>0</v>
      </c>
      <c r="BC1900" s="22">
        <v>0</v>
      </c>
      <c r="BD1900" s="23">
        <v>0</v>
      </c>
      <c r="BE1900" s="23">
        <v>0</v>
      </c>
      <c r="BF1900" s="23">
        <v>0</v>
      </c>
      <c r="BG1900" s="14">
        <v>0</v>
      </c>
      <c r="BH1900" s="22">
        <v>784</v>
      </c>
      <c r="BI1900" s="23">
        <v>7.2807040000000018</v>
      </c>
      <c r="BJ1900" s="23">
        <v>6.6398561519999975</v>
      </c>
      <c r="BK1900" s="14">
        <v>2.1325590249060928</v>
      </c>
      <c r="BL1900" t="s">
        <v>593</v>
      </c>
    </row>
    <row r="1901" spans="1:64">
      <c r="A1901" t="s">
        <v>2859</v>
      </c>
      <c r="B1901" t="s">
        <v>2852</v>
      </c>
      <c r="C1901" t="s">
        <v>593</v>
      </c>
      <c r="D1901" t="s">
        <v>942</v>
      </c>
      <c r="E1901">
        <v>2021</v>
      </c>
      <c r="F1901" s="23">
        <v>35.79</v>
      </c>
      <c r="G1901" s="23">
        <v>11.52</v>
      </c>
      <c r="H1901" s="22">
        <v>38694</v>
      </c>
      <c r="I1901" s="34">
        <v>288.75</v>
      </c>
      <c r="J1901" s="22">
        <v>0</v>
      </c>
      <c r="K1901" s="22">
        <v>0</v>
      </c>
      <c r="L1901" s="23">
        <v>0</v>
      </c>
      <c r="M1901" s="23">
        <v>0</v>
      </c>
      <c r="N1901" s="23">
        <v>0</v>
      </c>
      <c r="O1901" s="14">
        <v>0</v>
      </c>
      <c r="P1901" s="22">
        <v>0</v>
      </c>
      <c r="Q1901" s="22">
        <v>0</v>
      </c>
      <c r="R1901" s="23">
        <v>0</v>
      </c>
      <c r="S1901" s="23">
        <v>0</v>
      </c>
      <c r="T1901" s="23">
        <v>0</v>
      </c>
      <c r="U1901" s="14">
        <v>0</v>
      </c>
      <c r="V1901" s="22">
        <v>0</v>
      </c>
      <c r="W1901" s="22">
        <v>0</v>
      </c>
      <c r="X1901" s="23">
        <v>0</v>
      </c>
      <c r="Y1901" s="23">
        <v>0</v>
      </c>
      <c r="Z1901" s="23">
        <v>0</v>
      </c>
      <c r="AA1901" s="14">
        <v>0</v>
      </c>
      <c r="AB1901" s="22">
        <v>1</v>
      </c>
      <c r="AC1901" s="22">
        <v>1</v>
      </c>
      <c r="AD1901" s="23">
        <v>130</v>
      </c>
      <c r="AE1901" s="23">
        <v>0.13</v>
      </c>
      <c r="AF1901" s="23">
        <v>0.42144795000000002</v>
      </c>
      <c r="AG1901" s="14">
        <v>0.15</v>
      </c>
      <c r="AH1901" s="22">
        <v>0</v>
      </c>
      <c r="AI1901" s="23">
        <v>0</v>
      </c>
      <c r="AJ1901" s="23">
        <v>0</v>
      </c>
      <c r="AK1901" s="23">
        <v>0</v>
      </c>
      <c r="AL1901" s="14">
        <v>0</v>
      </c>
      <c r="AM1901" s="22">
        <v>906</v>
      </c>
      <c r="AN1901" s="23">
        <v>8733.3089999999993</v>
      </c>
      <c r="AO1901" s="23">
        <v>8.7333090000000002</v>
      </c>
      <c r="AP1901" s="23">
        <v>7.814764995</v>
      </c>
      <c r="AQ1901" s="14">
        <v>2.71</v>
      </c>
      <c r="AR1901" s="22">
        <v>906</v>
      </c>
      <c r="AS1901" s="23">
        <v>8733.3089999999993</v>
      </c>
      <c r="AT1901" s="23">
        <v>8.7333090000000002</v>
      </c>
      <c r="AU1901" s="23">
        <v>7.814764995</v>
      </c>
      <c r="AV1901" s="14">
        <v>2.71</v>
      </c>
      <c r="AW1901" s="22">
        <v>0</v>
      </c>
      <c r="AX1901" s="22">
        <v>0</v>
      </c>
      <c r="AY1901" s="23">
        <v>0</v>
      </c>
      <c r="AZ1901" s="23">
        <v>0</v>
      </c>
      <c r="BA1901" s="23">
        <v>0</v>
      </c>
      <c r="BB1901" s="14">
        <v>0</v>
      </c>
      <c r="BC1901" s="22">
        <v>0</v>
      </c>
      <c r="BD1901" s="23">
        <v>0</v>
      </c>
      <c r="BE1901" s="23">
        <v>0</v>
      </c>
      <c r="BF1901" s="23">
        <v>0</v>
      </c>
      <c r="BG1901" s="14">
        <v>0</v>
      </c>
      <c r="BH1901" s="22">
        <v>907</v>
      </c>
      <c r="BI1901" s="23">
        <v>8.86</v>
      </c>
      <c r="BJ1901" s="23">
        <v>8.24</v>
      </c>
      <c r="BK1901" s="14">
        <v>2.85</v>
      </c>
      <c r="BL1901" t="s">
        <v>593</v>
      </c>
    </row>
    <row r="1902" spans="1:64">
      <c r="A1902" t="s">
        <v>2860</v>
      </c>
      <c r="B1902" t="s">
        <v>2852</v>
      </c>
      <c r="C1902" t="s">
        <v>593</v>
      </c>
      <c r="D1902" s="111" t="s">
        <v>942</v>
      </c>
      <c r="E1902" s="110">
        <v>2022</v>
      </c>
      <c r="F1902" s="23"/>
      <c r="G1902" s="23"/>
      <c r="H1902" s="22">
        <v>39281</v>
      </c>
      <c r="I1902" s="34">
        <v>284.6905468989558</v>
      </c>
      <c r="J1902" s="22">
        <v>0</v>
      </c>
      <c r="K1902" s="22">
        <v>0</v>
      </c>
      <c r="L1902" s="23">
        <v>0</v>
      </c>
      <c r="M1902" s="23">
        <v>0</v>
      </c>
      <c r="N1902" s="23">
        <v>0</v>
      </c>
      <c r="O1902" s="14">
        <v>0</v>
      </c>
      <c r="P1902" s="22">
        <v>0</v>
      </c>
      <c r="Q1902" s="22">
        <v>0</v>
      </c>
      <c r="R1902" s="23">
        <v>0</v>
      </c>
      <c r="S1902" s="23">
        <v>0</v>
      </c>
      <c r="T1902" s="23">
        <v>0</v>
      </c>
      <c r="U1902" s="14">
        <v>0</v>
      </c>
      <c r="V1902" s="22">
        <v>0</v>
      </c>
      <c r="W1902" s="22">
        <v>0</v>
      </c>
      <c r="X1902" s="23">
        <v>0</v>
      </c>
      <c r="Y1902" s="23">
        <v>0</v>
      </c>
      <c r="Z1902" s="23">
        <v>0</v>
      </c>
      <c r="AA1902" s="14">
        <v>0</v>
      </c>
      <c r="AB1902" s="22">
        <v>1</v>
      </c>
      <c r="AC1902" s="22">
        <v>1</v>
      </c>
      <c r="AD1902" s="23">
        <v>130</v>
      </c>
      <c r="AE1902" s="23">
        <v>0.13</v>
      </c>
      <c r="AF1902" s="23">
        <v>0.40127115000000002</v>
      </c>
      <c r="AG1902" s="14">
        <v>0.1409499382297445</v>
      </c>
      <c r="AH1902" s="22">
        <v>0</v>
      </c>
      <c r="AI1902" s="23">
        <v>0</v>
      </c>
      <c r="AJ1902" s="23">
        <v>0</v>
      </c>
      <c r="AK1902" s="23">
        <v>0</v>
      </c>
      <c r="AL1902" s="14">
        <v>0</v>
      </c>
      <c r="AM1902" s="22">
        <v>1189</v>
      </c>
      <c r="AN1902" s="23">
        <v>10910.204000000009</v>
      </c>
      <c r="AO1902" s="23">
        <v>10.910204000000002</v>
      </c>
      <c r="AP1902" s="23">
        <v>11.176019318325011</v>
      </c>
      <c r="AQ1902" s="14">
        <v>3.9256727840322969</v>
      </c>
      <c r="AR1902" s="22">
        <v>1189</v>
      </c>
      <c r="AS1902" s="23">
        <v>10910.204</v>
      </c>
      <c r="AT1902" s="23">
        <v>10.910204</v>
      </c>
      <c r="AU1902" s="23">
        <v>11.176019318325</v>
      </c>
      <c r="AV1902" s="14">
        <v>3.9256727840322934</v>
      </c>
      <c r="AW1902" s="22">
        <v>0</v>
      </c>
      <c r="AX1902" s="22">
        <v>0</v>
      </c>
      <c r="AY1902" s="23">
        <v>0</v>
      </c>
      <c r="AZ1902" s="23">
        <v>0</v>
      </c>
      <c r="BA1902" s="23">
        <v>0</v>
      </c>
      <c r="BB1902" s="14">
        <v>0</v>
      </c>
      <c r="BC1902" s="22">
        <v>0</v>
      </c>
      <c r="BD1902" s="23">
        <v>0</v>
      </c>
      <c r="BE1902" s="23">
        <v>0</v>
      </c>
      <c r="BF1902" s="23">
        <v>0</v>
      </c>
      <c r="BG1902" s="14">
        <v>0</v>
      </c>
      <c r="BH1902" s="22">
        <v>1190</v>
      </c>
      <c r="BI1902" s="23">
        <v>11.040204000000001</v>
      </c>
      <c r="BJ1902" s="23">
        <v>11.577290468325</v>
      </c>
      <c r="BK1902" s="14">
        <v>4.0666227222620375</v>
      </c>
      <c r="BL1902" t="s">
        <v>593</v>
      </c>
    </row>
    <row r="1903" spans="1:64">
      <c r="A1903" t="s">
        <v>2861</v>
      </c>
      <c r="B1903" t="s">
        <v>2852</v>
      </c>
      <c r="C1903" t="s">
        <v>593</v>
      </c>
      <c r="D1903" t="s">
        <v>942</v>
      </c>
      <c r="E1903">
        <v>2023</v>
      </c>
      <c r="F1903">
        <v>35.79</v>
      </c>
      <c r="G1903">
        <v>12.1</v>
      </c>
      <c r="H1903">
        <v>38564</v>
      </c>
      <c r="I1903">
        <v>284.6905468989558</v>
      </c>
      <c r="J1903">
        <v>0</v>
      </c>
      <c r="K1903">
        <v>0</v>
      </c>
      <c r="L1903">
        <v>0</v>
      </c>
      <c r="M1903">
        <v>0</v>
      </c>
      <c r="N1903">
        <v>0</v>
      </c>
      <c r="O1903">
        <v>0</v>
      </c>
      <c r="P1903">
        <v>0</v>
      </c>
      <c r="Q1903">
        <v>0</v>
      </c>
      <c r="R1903">
        <v>0</v>
      </c>
      <c r="S1903">
        <v>0</v>
      </c>
      <c r="T1903">
        <v>0</v>
      </c>
      <c r="U1903">
        <v>0</v>
      </c>
      <c r="V1903">
        <v>0</v>
      </c>
      <c r="W1903">
        <v>0</v>
      </c>
      <c r="X1903">
        <v>0</v>
      </c>
      <c r="Y1903">
        <v>0</v>
      </c>
      <c r="Z1903">
        <v>0</v>
      </c>
      <c r="AA1903">
        <v>0</v>
      </c>
      <c r="AB1903">
        <v>1</v>
      </c>
      <c r="AC1903">
        <v>1</v>
      </c>
      <c r="AD1903">
        <v>130</v>
      </c>
      <c r="AE1903">
        <v>0.13</v>
      </c>
      <c r="AF1903">
        <v>0.83265856800000004</v>
      </c>
      <c r="AG1903">
        <v>0.29247847428370449</v>
      </c>
      <c r="AL1903">
        <v>0</v>
      </c>
      <c r="AM1903">
        <v>1655</v>
      </c>
      <c r="AN1903">
        <v>16287.142</v>
      </c>
      <c r="AO1903">
        <v>16.287141999999999</v>
      </c>
      <c r="AP1903">
        <v>15.277131000000001</v>
      </c>
      <c r="AQ1903">
        <v>5.3662234894726799</v>
      </c>
      <c r="AR1903">
        <v>1915</v>
      </c>
      <c r="AS1903">
        <v>16489.182000000001</v>
      </c>
      <c r="AT1903">
        <v>16.489182</v>
      </c>
      <c r="AU1903">
        <v>15.4666422417492</v>
      </c>
      <c r="AV1903">
        <v>5.4327909409787045</v>
      </c>
      <c r="AW1903">
        <v>0</v>
      </c>
      <c r="AX1903">
        <v>0</v>
      </c>
      <c r="AY1903">
        <v>0</v>
      </c>
      <c r="AZ1903">
        <v>0</v>
      </c>
      <c r="BA1903">
        <v>0</v>
      </c>
      <c r="BB1903">
        <v>0</v>
      </c>
      <c r="BC1903">
        <v>0</v>
      </c>
      <c r="BD1903">
        <v>0</v>
      </c>
      <c r="BE1903">
        <v>0</v>
      </c>
      <c r="BF1903">
        <v>0</v>
      </c>
      <c r="BG1903">
        <v>0</v>
      </c>
      <c r="BH1903">
        <v>1916</v>
      </c>
      <c r="BI1903">
        <v>16.619181999999999</v>
      </c>
      <c r="BJ1903">
        <v>16.299300809749202</v>
      </c>
      <c r="BK1903">
        <v>5.7252694152624093</v>
      </c>
      <c r="BL1903" t="s">
        <v>593</v>
      </c>
    </row>
    <row r="1904" spans="1:64">
      <c r="A1904" t="s">
        <v>2862</v>
      </c>
      <c r="B1904" t="s">
        <v>2852</v>
      </c>
      <c r="C1904" t="s">
        <v>593</v>
      </c>
      <c r="D1904" t="s">
        <v>942</v>
      </c>
      <c r="E1904">
        <v>2024</v>
      </c>
      <c r="F1904">
        <v>35.79</v>
      </c>
      <c r="G1904">
        <v>12.14</v>
      </c>
      <c r="H1904">
        <v>38485</v>
      </c>
      <c r="I1904">
        <v>263.89542222979287</v>
      </c>
      <c r="J1904">
        <v>0</v>
      </c>
      <c r="K1904">
        <v>0</v>
      </c>
      <c r="L1904">
        <v>0</v>
      </c>
      <c r="M1904">
        <v>0</v>
      </c>
      <c r="N1904">
        <v>0</v>
      </c>
      <c r="O1904">
        <v>0</v>
      </c>
      <c r="P1904">
        <v>0</v>
      </c>
      <c r="Q1904">
        <v>0</v>
      </c>
      <c r="R1904">
        <v>0</v>
      </c>
      <c r="S1904">
        <v>0</v>
      </c>
      <c r="T1904">
        <v>0</v>
      </c>
      <c r="U1904">
        <v>0</v>
      </c>
      <c r="V1904">
        <v>0</v>
      </c>
      <c r="W1904">
        <v>0</v>
      </c>
      <c r="X1904">
        <v>0</v>
      </c>
      <c r="Y1904">
        <v>0</v>
      </c>
      <c r="Z1904">
        <v>0</v>
      </c>
      <c r="AA1904">
        <v>0</v>
      </c>
      <c r="AB1904">
        <v>1</v>
      </c>
      <c r="AC1904">
        <v>1</v>
      </c>
      <c r="AD1904">
        <v>130</v>
      </c>
      <c r="AE1904">
        <v>0.13</v>
      </c>
      <c r="AF1904">
        <v>0.81125765699999997</v>
      </c>
      <c r="AG1904">
        <v>0.30741634324129319</v>
      </c>
      <c r="AH1904">
        <v>1</v>
      </c>
      <c r="AI1904">
        <v>14.58</v>
      </c>
      <c r="AJ1904">
        <v>1.4579999999999999E-2</v>
      </c>
      <c r="AK1904">
        <v>1.315034075318256E-2</v>
      </c>
      <c r="AL1904">
        <v>4.9831636494746031E-3</v>
      </c>
      <c r="AM1904">
        <v>2088</v>
      </c>
      <c r="AN1904">
        <v>21132.760999999951</v>
      </c>
      <c r="AO1904">
        <v>21.132761000000094</v>
      </c>
      <c r="AP1904">
        <v>19.060562977062169</v>
      </c>
      <c r="AQ1904">
        <v>7.2227713599612029</v>
      </c>
      <c r="AR1904">
        <v>2551</v>
      </c>
      <c r="AS1904">
        <v>21554.886999999788</v>
      </c>
      <c r="AT1904">
        <v>21.554887000000072</v>
      </c>
      <c r="AU1904">
        <v>19.441296909900203</v>
      </c>
      <c r="AV1904">
        <v>7.3670459099405132</v>
      </c>
      <c r="AW1904">
        <v>0</v>
      </c>
      <c r="AX1904">
        <v>0</v>
      </c>
      <c r="AY1904">
        <v>0</v>
      </c>
      <c r="AZ1904">
        <v>0</v>
      </c>
      <c r="BA1904">
        <v>0</v>
      </c>
      <c r="BB1904">
        <v>0</v>
      </c>
      <c r="BC1904">
        <v>0</v>
      </c>
      <c r="BD1904">
        <v>0</v>
      </c>
      <c r="BE1904">
        <v>0</v>
      </c>
      <c r="BF1904">
        <v>0</v>
      </c>
      <c r="BG1904">
        <v>0</v>
      </c>
      <c r="BH1904">
        <v>2552</v>
      </c>
      <c r="BI1904">
        <v>21.684887000000071</v>
      </c>
      <c r="BJ1904">
        <v>20.252554566900201</v>
      </c>
      <c r="BK1904">
        <v>7.6744622531818063</v>
      </c>
      <c r="BL1904" t="s">
        <v>593</v>
      </c>
    </row>
    <row r="1905" spans="1:64">
      <c r="A1905" t="s">
        <v>2863</v>
      </c>
      <c r="B1905" t="s">
        <v>2864</v>
      </c>
      <c r="C1905" t="s">
        <v>594</v>
      </c>
      <c r="D1905" t="s">
        <v>942</v>
      </c>
      <c r="E1905">
        <v>2012</v>
      </c>
      <c r="F1905" s="23">
        <v>69.72</v>
      </c>
      <c r="G1905" s="23">
        <v>12.82</v>
      </c>
      <c r="H1905" s="22">
        <v>26639</v>
      </c>
      <c r="I1905" s="34">
        <v>224.70144399999998</v>
      </c>
      <c r="J1905" s="22">
        <v>0</v>
      </c>
      <c r="K1905" s="22" t="s">
        <v>782</v>
      </c>
      <c r="L1905" s="23">
        <v>0</v>
      </c>
      <c r="M1905" s="23">
        <v>0</v>
      </c>
      <c r="N1905" s="23">
        <v>0</v>
      </c>
      <c r="O1905" s="14">
        <v>0</v>
      </c>
      <c r="P1905" s="22">
        <v>0</v>
      </c>
      <c r="Q1905" s="22" t="s">
        <v>782</v>
      </c>
      <c r="R1905" s="23">
        <v>0</v>
      </c>
      <c r="S1905" s="23">
        <v>0</v>
      </c>
      <c r="T1905" s="23">
        <v>0</v>
      </c>
      <c r="U1905" s="14">
        <v>0</v>
      </c>
      <c r="V1905" s="22">
        <v>0</v>
      </c>
      <c r="W1905" s="22" t="s">
        <v>782</v>
      </c>
      <c r="X1905" s="23">
        <v>0</v>
      </c>
      <c r="Y1905" s="23">
        <v>0</v>
      </c>
      <c r="Z1905" s="23">
        <v>0</v>
      </c>
      <c r="AA1905" s="14">
        <v>0</v>
      </c>
      <c r="AB1905" s="22">
        <v>0</v>
      </c>
      <c r="AC1905" s="22" t="s">
        <v>782</v>
      </c>
      <c r="AD1905" s="23">
        <v>0</v>
      </c>
      <c r="AE1905" s="23">
        <v>0</v>
      </c>
      <c r="AF1905" s="23">
        <v>0</v>
      </c>
      <c r="AG1905" s="14">
        <v>0</v>
      </c>
      <c r="AH1905" s="22" t="s">
        <v>782</v>
      </c>
      <c r="AI1905" s="23" t="s">
        <v>782</v>
      </c>
      <c r="AJ1905" s="23" t="s">
        <v>782</v>
      </c>
      <c r="AK1905" s="23" t="s">
        <v>782</v>
      </c>
      <c r="AL1905" s="14" t="s">
        <v>782</v>
      </c>
      <c r="AM1905" s="22" t="s">
        <v>782</v>
      </c>
      <c r="AN1905" s="23" t="s">
        <v>782</v>
      </c>
      <c r="AO1905" s="23" t="s">
        <v>782</v>
      </c>
      <c r="AP1905" s="23" t="s">
        <v>782</v>
      </c>
      <c r="AQ1905" s="14" t="s">
        <v>782</v>
      </c>
      <c r="AR1905" s="22">
        <v>441</v>
      </c>
      <c r="AS1905" s="23">
        <v>8514.6420000000035</v>
      </c>
      <c r="AT1905" s="23">
        <v>8.5146420000000038</v>
      </c>
      <c r="AU1905" s="23">
        <v>6.8418299999999999</v>
      </c>
      <c r="AV1905" s="14">
        <v>3.0448535969354964</v>
      </c>
      <c r="AW1905" s="22">
        <v>0</v>
      </c>
      <c r="AX1905" s="22" t="s">
        <v>782</v>
      </c>
      <c r="AY1905" s="23">
        <v>0</v>
      </c>
      <c r="AZ1905" s="23">
        <v>0</v>
      </c>
      <c r="BA1905" s="23">
        <v>0</v>
      </c>
      <c r="BB1905" s="14">
        <v>0</v>
      </c>
      <c r="BC1905" s="22">
        <v>0</v>
      </c>
      <c r="BD1905" s="23">
        <v>0</v>
      </c>
      <c r="BE1905" s="23">
        <v>0</v>
      </c>
      <c r="BF1905" s="23">
        <v>0</v>
      </c>
      <c r="BG1905" s="14">
        <v>0</v>
      </c>
      <c r="BH1905" s="22">
        <v>441</v>
      </c>
      <c r="BI1905" s="23">
        <v>8.5146420000000038</v>
      </c>
      <c r="BJ1905" s="23">
        <v>6.8418299999999999</v>
      </c>
      <c r="BK1905" s="14">
        <v>3.0448535969354964</v>
      </c>
      <c r="BL1905" t="s">
        <v>594</v>
      </c>
    </row>
    <row r="1906" spans="1:64">
      <c r="A1906" t="s">
        <v>2865</v>
      </c>
      <c r="B1906" t="s">
        <v>2864</v>
      </c>
      <c r="C1906" t="s">
        <v>594</v>
      </c>
      <c r="D1906" t="s">
        <v>942</v>
      </c>
      <c r="E1906">
        <v>2015</v>
      </c>
      <c r="F1906" s="23">
        <v>69.72</v>
      </c>
      <c r="G1906" s="23">
        <v>13.28</v>
      </c>
      <c r="H1906" s="22">
        <v>27224</v>
      </c>
      <c r="I1906" s="34">
        <v>218.7669214673827</v>
      </c>
      <c r="J1906" s="13">
        <v>0</v>
      </c>
      <c r="K1906" s="13">
        <v>0</v>
      </c>
      <c r="L1906" s="19">
        <v>0</v>
      </c>
      <c r="M1906" s="35">
        <v>0</v>
      </c>
      <c r="N1906" s="19">
        <v>0</v>
      </c>
      <c r="O1906" s="17">
        <v>0</v>
      </c>
      <c r="P1906" s="36">
        <v>0</v>
      </c>
      <c r="Q1906" s="37">
        <v>0</v>
      </c>
      <c r="R1906" s="38">
        <v>0</v>
      </c>
      <c r="S1906" s="27">
        <v>0</v>
      </c>
      <c r="T1906" s="23">
        <v>0</v>
      </c>
      <c r="U1906" s="17">
        <v>0</v>
      </c>
      <c r="V1906" s="22">
        <v>0</v>
      </c>
      <c r="W1906" s="22">
        <v>0</v>
      </c>
      <c r="X1906" s="23">
        <v>0</v>
      </c>
      <c r="Y1906" s="27">
        <v>0</v>
      </c>
      <c r="Z1906" s="27">
        <v>0</v>
      </c>
      <c r="AA1906" s="14">
        <v>0</v>
      </c>
      <c r="AB1906" s="39">
        <v>2</v>
      </c>
      <c r="AC1906" s="22" t="s">
        <v>782</v>
      </c>
      <c r="AD1906" s="23">
        <v>0</v>
      </c>
      <c r="AE1906" s="23">
        <v>0</v>
      </c>
      <c r="AF1906" s="23">
        <v>1.3060886999999999</v>
      </c>
      <c r="AG1906" s="14">
        <v>0.59702293712385246</v>
      </c>
      <c r="AH1906" s="22" t="s">
        <v>782</v>
      </c>
      <c r="AI1906" s="23" t="s">
        <v>782</v>
      </c>
      <c r="AJ1906" s="23" t="s">
        <v>782</v>
      </c>
      <c r="AK1906" s="23" t="s">
        <v>782</v>
      </c>
      <c r="AL1906" s="14" t="s">
        <v>782</v>
      </c>
      <c r="AM1906" s="22" t="s">
        <v>782</v>
      </c>
      <c r="AN1906" s="23" t="s">
        <v>782</v>
      </c>
      <c r="AO1906" s="23" t="s">
        <v>782</v>
      </c>
      <c r="AP1906" s="23" t="s">
        <v>782</v>
      </c>
      <c r="AQ1906" s="14" t="s">
        <v>782</v>
      </c>
      <c r="AR1906" s="40">
        <v>529</v>
      </c>
      <c r="AS1906" s="41">
        <v>10154.022999999999</v>
      </c>
      <c r="AT1906" s="23">
        <v>10.154022999999999</v>
      </c>
      <c r="AU1906" s="23">
        <v>9.0184252192923253</v>
      </c>
      <c r="AV1906" s="14">
        <v>4.122389783062764</v>
      </c>
      <c r="AW1906" s="22">
        <v>0</v>
      </c>
      <c r="AX1906" s="22" t="s">
        <v>782</v>
      </c>
      <c r="AY1906" s="23">
        <v>0</v>
      </c>
      <c r="AZ1906" s="23">
        <v>0</v>
      </c>
      <c r="BA1906" s="23">
        <v>0</v>
      </c>
      <c r="BB1906" s="14">
        <v>0</v>
      </c>
      <c r="BC1906" s="42">
        <v>0</v>
      </c>
      <c r="BD1906" s="46">
        <v>0</v>
      </c>
      <c r="BE1906" s="44">
        <v>0</v>
      </c>
      <c r="BF1906" s="23">
        <v>0</v>
      </c>
      <c r="BG1906" s="14">
        <v>0</v>
      </c>
      <c r="BH1906" s="22">
        <v>531</v>
      </c>
      <c r="BI1906" s="23">
        <v>10.154022999999999</v>
      </c>
      <c r="BJ1906" s="23">
        <v>10.324513919292325</v>
      </c>
      <c r="BK1906" s="14">
        <v>4.7194127201866163</v>
      </c>
      <c r="BL1906" t="s">
        <v>594</v>
      </c>
    </row>
    <row r="1907" spans="1:64">
      <c r="A1907" t="s">
        <v>2866</v>
      </c>
      <c r="B1907" t="s">
        <v>2864</v>
      </c>
      <c r="C1907" t="s">
        <v>594</v>
      </c>
      <c r="D1907" t="s">
        <v>942</v>
      </c>
      <c r="E1907">
        <v>2016</v>
      </c>
      <c r="F1907" s="23">
        <v>69.72</v>
      </c>
      <c r="G1907" s="23">
        <v>13.36</v>
      </c>
      <c r="H1907" s="22">
        <v>27217</v>
      </c>
      <c r="I1907" s="34">
        <v>231.46969838430641</v>
      </c>
      <c r="J1907" s="13">
        <v>0</v>
      </c>
      <c r="K1907" s="13">
        <v>0</v>
      </c>
      <c r="L1907" s="19">
        <v>0</v>
      </c>
      <c r="M1907" s="35">
        <v>0</v>
      </c>
      <c r="N1907" s="19">
        <v>0</v>
      </c>
      <c r="O1907" s="17">
        <v>0</v>
      </c>
      <c r="P1907" s="13">
        <v>0</v>
      </c>
      <c r="Q1907" s="13">
        <v>0</v>
      </c>
      <c r="R1907" s="19">
        <v>0</v>
      </c>
      <c r="S1907" s="27">
        <v>0</v>
      </c>
      <c r="T1907" s="19">
        <v>0</v>
      </c>
      <c r="U1907" s="17">
        <v>0</v>
      </c>
      <c r="V1907" s="13">
        <v>0</v>
      </c>
      <c r="W1907" s="13">
        <v>0</v>
      </c>
      <c r="X1907" s="19">
        <v>0</v>
      </c>
      <c r="Y1907" s="27">
        <v>0</v>
      </c>
      <c r="Z1907" s="19">
        <v>0</v>
      </c>
      <c r="AA1907" s="14">
        <v>0</v>
      </c>
      <c r="AB1907" s="13">
        <v>2</v>
      </c>
      <c r="AC1907" s="22" t="s">
        <v>782</v>
      </c>
      <c r="AD1907" s="19">
        <v>0</v>
      </c>
      <c r="AE1907" s="23">
        <v>0</v>
      </c>
      <c r="AF1907" s="19">
        <v>1.249752</v>
      </c>
      <c r="AG1907" s="14">
        <v>0.53992034755454321</v>
      </c>
      <c r="AH1907" s="22" t="s">
        <v>782</v>
      </c>
      <c r="AI1907" s="23" t="s">
        <v>782</v>
      </c>
      <c r="AJ1907" s="23" t="s">
        <v>782</v>
      </c>
      <c r="AK1907" s="23" t="s">
        <v>782</v>
      </c>
      <c r="AL1907" s="14" t="s">
        <v>782</v>
      </c>
      <c r="AM1907" s="22" t="s">
        <v>782</v>
      </c>
      <c r="AN1907" s="23" t="s">
        <v>782</v>
      </c>
      <c r="AO1907" s="23" t="s">
        <v>782</v>
      </c>
      <c r="AP1907" s="23" t="s">
        <v>782</v>
      </c>
      <c r="AQ1907" s="14" t="s">
        <v>782</v>
      </c>
      <c r="AR1907" s="13">
        <v>548</v>
      </c>
      <c r="AS1907" s="19">
        <v>10329.01300000001</v>
      </c>
      <c r="AT1907" s="23">
        <v>10.32901300000001</v>
      </c>
      <c r="AU1907" s="19">
        <v>9.1721635440000071</v>
      </c>
      <c r="AV1907" s="14">
        <v>3.962576357952293</v>
      </c>
      <c r="AW1907" s="13">
        <v>0</v>
      </c>
      <c r="AX1907" s="22" t="s">
        <v>782</v>
      </c>
      <c r="AY1907" s="19">
        <v>0</v>
      </c>
      <c r="AZ1907" s="23">
        <v>0</v>
      </c>
      <c r="BA1907" s="19">
        <v>0</v>
      </c>
      <c r="BB1907" s="14">
        <v>0</v>
      </c>
      <c r="BC1907" s="13">
        <v>0</v>
      </c>
      <c r="BD1907" s="19">
        <v>0</v>
      </c>
      <c r="BE1907" s="44">
        <v>0</v>
      </c>
      <c r="BF1907" s="19">
        <v>0</v>
      </c>
      <c r="BG1907" s="14">
        <v>0</v>
      </c>
      <c r="BH1907" s="22">
        <v>550</v>
      </c>
      <c r="BI1907" s="23">
        <v>10.32901300000001</v>
      </c>
      <c r="BJ1907" s="23">
        <v>10.421915544000008</v>
      </c>
      <c r="BK1907" s="14">
        <v>4.5024967055068359</v>
      </c>
      <c r="BL1907" t="s">
        <v>594</v>
      </c>
    </row>
    <row r="1908" spans="1:64">
      <c r="A1908" t="s">
        <v>2867</v>
      </c>
      <c r="B1908" t="s">
        <v>2864</v>
      </c>
      <c r="C1908" t="s">
        <v>594</v>
      </c>
      <c r="D1908" t="s">
        <v>942</v>
      </c>
      <c r="E1908">
        <v>2017</v>
      </c>
      <c r="F1908" s="23">
        <v>69.72</v>
      </c>
      <c r="G1908" s="23">
        <v>13.27</v>
      </c>
      <c r="H1908" s="22">
        <v>27124</v>
      </c>
      <c r="I1908" s="34">
        <v>213.05930382164405</v>
      </c>
      <c r="J1908" s="13">
        <v>0</v>
      </c>
      <c r="K1908" s="13">
        <v>0</v>
      </c>
      <c r="L1908" s="19">
        <v>0</v>
      </c>
      <c r="M1908" s="19">
        <v>0</v>
      </c>
      <c r="N1908" s="19">
        <v>0</v>
      </c>
      <c r="O1908" s="17">
        <v>0</v>
      </c>
      <c r="P1908" s="13">
        <v>0</v>
      </c>
      <c r="Q1908" s="13">
        <v>0</v>
      </c>
      <c r="R1908" s="19">
        <v>0</v>
      </c>
      <c r="S1908" s="19">
        <v>0</v>
      </c>
      <c r="T1908" s="19">
        <v>0</v>
      </c>
      <c r="U1908" s="17">
        <v>0</v>
      </c>
      <c r="V1908" s="13">
        <v>0</v>
      </c>
      <c r="W1908" s="13">
        <v>0</v>
      </c>
      <c r="X1908" s="19">
        <v>0</v>
      </c>
      <c r="Y1908" s="19">
        <v>0</v>
      </c>
      <c r="Z1908" s="19">
        <v>0</v>
      </c>
      <c r="AA1908" s="14">
        <v>0</v>
      </c>
      <c r="AB1908" s="13">
        <v>2</v>
      </c>
      <c r="AC1908" s="22" t="s">
        <v>782</v>
      </c>
      <c r="AD1908" s="19">
        <v>0</v>
      </c>
      <c r="AE1908" s="19">
        <v>0</v>
      </c>
      <c r="AF1908" s="19">
        <v>1.1910472560000001</v>
      </c>
      <c r="AG1908" s="14">
        <v>0.55902147178564332</v>
      </c>
      <c r="AH1908" s="22" t="s">
        <v>782</v>
      </c>
      <c r="AI1908" s="23" t="s">
        <v>782</v>
      </c>
      <c r="AJ1908" s="23" t="s">
        <v>782</v>
      </c>
      <c r="AK1908" s="23" t="s">
        <v>782</v>
      </c>
      <c r="AL1908" s="14" t="s">
        <v>782</v>
      </c>
      <c r="AM1908" s="22" t="s">
        <v>782</v>
      </c>
      <c r="AN1908" s="23" t="s">
        <v>782</v>
      </c>
      <c r="AO1908" s="23" t="s">
        <v>782</v>
      </c>
      <c r="AP1908" s="23" t="s">
        <v>782</v>
      </c>
      <c r="AQ1908" s="14" t="s">
        <v>782</v>
      </c>
      <c r="AR1908" s="13">
        <v>572</v>
      </c>
      <c r="AS1908" s="19">
        <v>10663.412999999999</v>
      </c>
      <c r="AT1908" s="19">
        <v>10.663412999999995</v>
      </c>
      <c r="AU1908" s="19">
        <v>9.4691107440000071</v>
      </c>
      <c r="AV1908" s="14">
        <v>4.4443544938674817</v>
      </c>
      <c r="AW1908" s="13">
        <v>0</v>
      </c>
      <c r="AX1908" s="22" t="s">
        <v>782</v>
      </c>
      <c r="AY1908" s="19">
        <v>0</v>
      </c>
      <c r="AZ1908" s="19">
        <v>0</v>
      </c>
      <c r="BA1908" s="19">
        <v>0</v>
      </c>
      <c r="BB1908" s="14">
        <v>0</v>
      </c>
      <c r="BC1908" s="13">
        <v>0</v>
      </c>
      <c r="BD1908" s="19">
        <v>0</v>
      </c>
      <c r="BE1908" s="19">
        <v>0</v>
      </c>
      <c r="BF1908" s="19">
        <v>0</v>
      </c>
      <c r="BG1908" s="14">
        <v>0</v>
      </c>
      <c r="BH1908" s="22">
        <v>574</v>
      </c>
      <c r="BI1908" s="23">
        <v>10.663412999999995</v>
      </c>
      <c r="BJ1908" s="23">
        <v>10.660158000000006</v>
      </c>
      <c r="BK1908" s="14">
        <v>5.0033759656531247</v>
      </c>
      <c r="BL1908" t="s">
        <v>594</v>
      </c>
    </row>
    <row r="1909" spans="1:64">
      <c r="A1909" t="s">
        <v>2868</v>
      </c>
      <c r="B1909" t="s">
        <v>2864</v>
      </c>
      <c r="C1909" t="s">
        <v>594</v>
      </c>
      <c r="D1909" t="s">
        <v>942</v>
      </c>
      <c r="E1909">
        <v>2018</v>
      </c>
      <c r="F1909" s="23">
        <v>69.72</v>
      </c>
      <c r="G1909" s="23">
        <v>13.11</v>
      </c>
      <c r="H1909" s="22">
        <v>27063</v>
      </c>
      <c r="I1909" s="34">
        <v>213.07444662930729</v>
      </c>
      <c r="J1909" s="13">
        <v>0</v>
      </c>
      <c r="K1909" s="13">
        <v>0</v>
      </c>
      <c r="L1909" s="19">
        <v>0</v>
      </c>
      <c r="M1909" s="19">
        <v>0</v>
      </c>
      <c r="N1909" s="19">
        <v>0</v>
      </c>
      <c r="O1909" s="17">
        <v>0</v>
      </c>
      <c r="P1909" s="13">
        <v>0</v>
      </c>
      <c r="Q1909" s="13">
        <v>0</v>
      </c>
      <c r="R1909" s="19">
        <v>0</v>
      </c>
      <c r="S1909" s="19">
        <v>0</v>
      </c>
      <c r="T1909" s="19">
        <v>0</v>
      </c>
      <c r="U1909" s="17">
        <v>0</v>
      </c>
      <c r="V1909" s="13">
        <v>0</v>
      </c>
      <c r="W1909" s="13">
        <v>0</v>
      </c>
      <c r="X1909" s="19">
        <v>0</v>
      </c>
      <c r="Y1909" s="19">
        <v>0</v>
      </c>
      <c r="Z1909" s="19">
        <v>0</v>
      </c>
      <c r="AA1909" s="14">
        <v>0</v>
      </c>
      <c r="AB1909" s="13">
        <v>2</v>
      </c>
      <c r="AC1909" s="22" t="s">
        <v>782</v>
      </c>
      <c r="AD1909" s="19">
        <v>0</v>
      </c>
      <c r="AE1909" s="19">
        <v>0</v>
      </c>
      <c r="AF1909" s="19">
        <v>1.304546985</v>
      </c>
      <c r="AG1909" s="14">
        <v>0.61224938308513543</v>
      </c>
      <c r="AH1909" s="22" t="s">
        <v>782</v>
      </c>
      <c r="AI1909" s="23" t="s">
        <v>782</v>
      </c>
      <c r="AJ1909" s="23" t="s">
        <v>782</v>
      </c>
      <c r="AK1909" s="23" t="s">
        <v>782</v>
      </c>
      <c r="AL1909" s="14" t="s">
        <v>782</v>
      </c>
      <c r="AM1909" s="22" t="s">
        <v>782</v>
      </c>
      <c r="AN1909" s="23" t="s">
        <v>782</v>
      </c>
      <c r="AO1909" s="23" t="s">
        <v>782</v>
      </c>
      <c r="AP1909" s="23" t="s">
        <v>782</v>
      </c>
      <c r="AQ1909" s="14" t="s">
        <v>782</v>
      </c>
      <c r="AR1909" s="13">
        <v>599</v>
      </c>
      <c r="AS1909" s="19">
        <v>11233.262999999999</v>
      </c>
      <c r="AT1909" s="19">
        <v>11.233262999999997</v>
      </c>
      <c r="AU1909" s="19">
        <v>9.9751375440000061</v>
      </c>
      <c r="AV1909" s="14">
        <v>4.6815269037652758</v>
      </c>
      <c r="AW1909" s="13">
        <v>0</v>
      </c>
      <c r="AX1909" s="22" t="s">
        <v>782</v>
      </c>
      <c r="AY1909" s="19">
        <v>0</v>
      </c>
      <c r="AZ1909" s="19">
        <v>0</v>
      </c>
      <c r="BA1909" s="19">
        <v>0</v>
      </c>
      <c r="BB1909" s="14">
        <v>0</v>
      </c>
      <c r="BC1909" s="13">
        <v>0</v>
      </c>
      <c r="BD1909" s="19">
        <v>0</v>
      </c>
      <c r="BE1909" s="19">
        <v>0</v>
      </c>
      <c r="BF1909" s="19">
        <v>0</v>
      </c>
      <c r="BG1909" s="14">
        <v>0</v>
      </c>
      <c r="BH1909" s="22">
        <v>601</v>
      </c>
      <c r="BI1909" s="23">
        <v>11.233262999999997</v>
      </c>
      <c r="BJ1909" s="23">
        <v>11.279684529000006</v>
      </c>
      <c r="BK1909" s="14">
        <v>5.2937762868504112</v>
      </c>
      <c r="BL1909" t="s">
        <v>594</v>
      </c>
    </row>
    <row r="1910" spans="1:64">
      <c r="A1910" t="s">
        <v>2869</v>
      </c>
      <c r="B1910" t="s">
        <v>2864</v>
      </c>
      <c r="C1910" t="s">
        <v>594</v>
      </c>
      <c r="D1910" t="s">
        <v>942</v>
      </c>
      <c r="E1910">
        <v>2019</v>
      </c>
      <c r="F1910" s="23">
        <v>69.72</v>
      </c>
      <c r="G1910" s="23">
        <v>13.47</v>
      </c>
      <c r="H1910" s="22">
        <v>26986</v>
      </c>
      <c r="I1910" s="34">
        <v>217.01528680840329</v>
      </c>
      <c r="J1910" s="22">
        <v>0</v>
      </c>
      <c r="K1910" s="22">
        <v>0</v>
      </c>
      <c r="L1910" s="23">
        <v>0</v>
      </c>
      <c r="M1910" s="23">
        <v>0</v>
      </c>
      <c r="N1910" s="23">
        <v>0</v>
      </c>
      <c r="O1910" s="14">
        <v>0</v>
      </c>
      <c r="P1910" s="22">
        <v>0</v>
      </c>
      <c r="Q1910" s="22">
        <v>0</v>
      </c>
      <c r="R1910" s="23">
        <v>0</v>
      </c>
      <c r="S1910" s="23">
        <v>0</v>
      </c>
      <c r="T1910" s="23">
        <v>0</v>
      </c>
      <c r="U1910" s="14">
        <v>0</v>
      </c>
      <c r="V1910" s="22">
        <v>0</v>
      </c>
      <c r="W1910" s="22">
        <v>0</v>
      </c>
      <c r="X1910" s="23">
        <v>0</v>
      </c>
      <c r="Y1910" s="23">
        <v>0</v>
      </c>
      <c r="Z1910" s="23">
        <v>0</v>
      </c>
      <c r="AA1910" s="14">
        <v>0</v>
      </c>
      <c r="AB1910" s="22">
        <v>2</v>
      </c>
      <c r="AC1910" s="22">
        <v>2</v>
      </c>
      <c r="AD1910" s="23">
        <v>904.00307296137339</v>
      </c>
      <c r="AE1910" s="23">
        <v>0.90400307296137339</v>
      </c>
      <c r="AF1910" s="23">
        <v>1.263796296</v>
      </c>
      <c r="AG1910" s="14">
        <v>0.58235358190032505</v>
      </c>
      <c r="AH1910" s="22">
        <v>1</v>
      </c>
      <c r="AI1910" s="23">
        <v>1845.09</v>
      </c>
      <c r="AJ1910" s="23">
        <v>1.8450899999999999</v>
      </c>
      <c r="AK1910" s="23">
        <v>1.6384399199999999</v>
      </c>
      <c r="AL1910" s="14">
        <v>0.75498825179376994</v>
      </c>
      <c r="AM1910" s="22">
        <v>639</v>
      </c>
      <c r="AN1910" s="23">
        <v>9844.0530000000053</v>
      </c>
      <c r="AO1910" s="23">
        <v>9.8440529999999971</v>
      </c>
      <c r="AP1910" s="23">
        <v>8.7415190639999985</v>
      </c>
      <c r="AQ1910" s="14">
        <v>4.0280660374481547</v>
      </c>
      <c r="AR1910" s="22">
        <v>640</v>
      </c>
      <c r="AS1910" s="23">
        <v>11689.143000000005</v>
      </c>
      <c r="AT1910" s="23">
        <v>11.689142999999998</v>
      </c>
      <c r="AU1910" s="23">
        <v>10.379958983999998</v>
      </c>
      <c r="AV1910" s="14">
        <v>4.7830542892419246</v>
      </c>
      <c r="AW1910" s="22">
        <v>0</v>
      </c>
      <c r="AX1910" s="22" t="s">
        <v>782</v>
      </c>
      <c r="AY1910" s="23">
        <v>0</v>
      </c>
      <c r="AZ1910" s="23">
        <v>0</v>
      </c>
      <c r="BA1910" s="23">
        <v>0</v>
      </c>
      <c r="BB1910" s="14">
        <v>0</v>
      </c>
      <c r="BC1910" s="22">
        <v>0</v>
      </c>
      <c r="BD1910" s="23">
        <v>0</v>
      </c>
      <c r="BE1910" s="23">
        <v>0</v>
      </c>
      <c r="BF1910" s="23">
        <v>0</v>
      </c>
      <c r="BG1910" s="14">
        <v>0</v>
      </c>
      <c r="BH1910" s="22">
        <v>642</v>
      </c>
      <c r="BI1910" s="23">
        <v>12.593146072961371</v>
      </c>
      <c r="BJ1910" s="23">
        <v>11.643755279999999</v>
      </c>
      <c r="BK1910" s="14">
        <v>5.3654078711422493</v>
      </c>
      <c r="BL1910" t="s">
        <v>594</v>
      </c>
    </row>
    <row r="1911" spans="1:64">
      <c r="A1911" t="s">
        <v>2870</v>
      </c>
      <c r="B1911" t="s">
        <v>2864</v>
      </c>
      <c r="C1911" t="s">
        <v>594</v>
      </c>
      <c r="D1911" t="s">
        <v>942</v>
      </c>
      <c r="E1911">
        <v>2020</v>
      </c>
      <c r="F1911" s="23">
        <v>69.72</v>
      </c>
      <c r="G1911" s="23">
        <v>13.55</v>
      </c>
      <c r="H1911" s="22">
        <v>26949</v>
      </c>
      <c r="I1911" s="34">
        <v>217.297959411432</v>
      </c>
      <c r="J1911" s="22">
        <v>0</v>
      </c>
      <c r="K1911" s="22">
        <v>0</v>
      </c>
      <c r="L1911" s="23">
        <v>0</v>
      </c>
      <c r="M1911" s="23">
        <v>0</v>
      </c>
      <c r="N1911" s="23">
        <v>0</v>
      </c>
      <c r="O1911" s="14">
        <v>0</v>
      </c>
      <c r="P1911" s="22">
        <v>0</v>
      </c>
      <c r="Q1911" s="22">
        <v>0</v>
      </c>
      <c r="R1911" s="23">
        <v>0</v>
      </c>
      <c r="S1911" s="23">
        <v>0</v>
      </c>
      <c r="T1911" s="23">
        <v>0</v>
      </c>
      <c r="U1911" s="14">
        <v>0</v>
      </c>
      <c r="V1911" s="22">
        <v>0</v>
      </c>
      <c r="W1911" s="22">
        <v>0</v>
      </c>
      <c r="X1911" s="23">
        <v>0</v>
      </c>
      <c r="Y1911" s="23">
        <v>0</v>
      </c>
      <c r="Z1911" s="23">
        <v>0</v>
      </c>
      <c r="AA1911" s="14">
        <v>0</v>
      </c>
      <c r="AB1911" s="22">
        <v>2</v>
      </c>
      <c r="AC1911" s="22">
        <v>2</v>
      </c>
      <c r="AD1911" s="23">
        <v>965.91551931330469</v>
      </c>
      <c r="AE1911" s="23">
        <v>0.96591551931330477</v>
      </c>
      <c r="AF1911" s="23">
        <v>1.350349896</v>
      </c>
      <c r="AG1911" s="14">
        <v>0.62142778499049189</v>
      </c>
      <c r="AH1911" s="22">
        <v>1</v>
      </c>
      <c r="AI1911" s="23">
        <v>1845.09</v>
      </c>
      <c r="AJ1911" s="23">
        <v>1.8450899999999999</v>
      </c>
      <c r="AK1911" s="23">
        <v>1.6384399199999999</v>
      </c>
      <c r="AL1911" s="14">
        <v>0.75400612340669859</v>
      </c>
      <c r="AM1911" s="22">
        <v>714</v>
      </c>
      <c r="AN1911" s="23">
        <v>11233.138000000008</v>
      </c>
      <c r="AO1911" s="23">
        <v>11.233138</v>
      </c>
      <c r="AP1911" s="23">
        <v>9.9750265439999897</v>
      </c>
      <c r="AQ1911" s="14">
        <v>4.5904833027507967</v>
      </c>
      <c r="AR1911" s="22">
        <v>715</v>
      </c>
      <c r="AS1911" s="23">
        <v>13078.228000000008</v>
      </c>
      <c r="AT1911" s="23">
        <v>13.078227999999999</v>
      </c>
      <c r="AU1911" s="23">
        <v>11.613466463999989</v>
      </c>
      <c r="AV1911" s="14">
        <v>5.3444894261574953</v>
      </c>
      <c r="AW1911" s="22">
        <v>0</v>
      </c>
      <c r="AX1911" s="22">
        <v>0</v>
      </c>
      <c r="AY1911" s="23">
        <v>0</v>
      </c>
      <c r="AZ1911" s="23">
        <v>0</v>
      </c>
      <c r="BA1911" s="23">
        <v>0</v>
      </c>
      <c r="BB1911" s="14">
        <v>0</v>
      </c>
      <c r="BC1911" s="22">
        <v>0</v>
      </c>
      <c r="BD1911" s="23">
        <v>0</v>
      </c>
      <c r="BE1911" s="23">
        <v>0</v>
      </c>
      <c r="BF1911" s="23">
        <v>0</v>
      </c>
      <c r="BG1911" s="14">
        <v>0</v>
      </c>
      <c r="BH1911" s="22">
        <v>717</v>
      </c>
      <c r="BI1911" s="23">
        <v>14.044143519313304</v>
      </c>
      <c r="BJ1911" s="23">
        <v>12.963816359999988</v>
      </c>
      <c r="BK1911" s="14">
        <v>5.9659172111479872</v>
      </c>
      <c r="BL1911" t="s">
        <v>594</v>
      </c>
    </row>
    <row r="1912" spans="1:64">
      <c r="A1912" t="s">
        <v>2871</v>
      </c>
      <c r="B1912" t="s">
        <v>2864</v>
      </c>
      <c r="C1912" t="s">
        <v>594</v>
      </c>
      <c r="D1912" t="s">
        <v>942</v>
      </c>
      <c r="E1912">
        <v>2021</v>
      </c>
      <c r="F1912" s="23">
        <v>69.72</v>
      </c>
      <c r="G1912" s="23">
        <v>13.56</v>
      </c>
      <c r="H1912" s="22">
        <v>26831</v>
      </c>
      <c r="I1912" s="34">
        <v>202.05</v>
      </c>
      <c r="J1912" s="22">
        <v>0</v>
      </c>
      <c r="K1912" s="22">
        <v>0</v>
      </c>
      <c r="L1912" s="23">
        <v>0</v>
      </c>
      <c r="M1912" s="23">
        <v>0</v>
      </c>
      <c r="N1912" s="23">
        <v>0</v>
      </c>
      <c r="O1912" s="14">
        <v>0</v>
      </c>
      <c r="P1912" s="22">
        <v>0</v>
      </c>
      <c r="Q1912" s="22">
        <v>0</v>
      </c>
      <c r="R1912" s="23">
        <v>0</v>
      </c>
      <c r="S1912" s="23">
        <v>0</v>
      </c>
      <c r="T1912" s="23">
        <v>0</v>
      </c>
      <c r="U1912" s="14">
        <v>0</v>
      </c>
      <c r="V1912" s="22">
        <v>0</v>
      </c>
      <c r="W1912" s="22">
        <v>0</v>
      </c>
      <c r="X1912" s="23">
        <v>0</v>
      </c>
      <c r="Y1912" s="23">
        <v>0</v>
      </c>
      <c r="Z1912" s="23">
        <v>0</v>
      </c>
      <c r="AA1912" s="14">
        <v>0</v>
      </c>
      <c r="AB1912" s="22">
        <v>2</v>
      </c>
      <c r="AC1912" s="22">
        <v>2</v>
      </c>
      <c r="AD1912" s="23">
        <v>230</v>
      </c>
      <c r="AE1912" s="23">
        <v>0.23</v>
      </c>
      <c r="AF1912" s="23">
        <v>1.3321909649999999</v>
      </c>
      <c r="AG1912" s="14">
        <v>0.66</v>
      </c>
      <c r="AH1912" s="22">
        <v>2</v>
      </c>
      <c r="AI1912" s="23">
        <v>1850.69</v>
      </c>
      <c r="AJ1912" s="23">
        <v>1.8506899999999999</v>
      </c>
      <c r="AK1912" s="23">
        <v>1.6560398160000001</v>
      </c>
      <c r="AL1912" s="14">
        <v>0.82</v>
      </c>
      <c r="AM1912" s="22">
        <v>793</v>
      </c>
      <c r="AN1912" s="23">
        <v>12182.713</v>
      </c>
      <c r="AO1912" s="23">
        <v>12.182713</v>
      </c>
      <c r="AP1912" s="23">
        <v>10.90137073</v>
      </c>
      <c r="AQ1912" s="14">
        <v>5.4</v>
      </c>
      <c r="AR1912" s="22">
        <v>795</v>
      </c>
      <c r="AS1912" s="23">
        <v>14033.403</v>
      </c>
      <c r="AT1912" s="23">
        <v>14.033403</v>
      </c>
      <c r="AU1912" s="23">
        <v>12.557410539999999</v>
      </c>
      <c r="AV1912" s="14">
        <v>6.21</v>
      </c>
      <c r="AW1912" s="22">
        <v>0</v>
      </c>
      <c r="AX1912" s="22">
        <v>0</v>
      </c>
      <c r="AY1912" s="23">
        <v>0</v>
      </c>
      <c r="AZ1912" s="23">
        <v>0</v>
      </c>
      <c r="BA1912" s="23">
        <v>0</v>
      </c>
      <c r="BB1912" s="14">
        <v>0</v>
      </c>
      <c r="BC1912" s="22">
        <v>0</v>
      </c>
      <c r="BD1912" s="23">
        <v>0</v>
      </c>
      <c r="BE1912" s="23">
        <v>0</v>
      </c>
      <c r="BF1912" s="23">
        <v>0</v>
      </c>
      <c r="BG1912" s="14">
        <v>0</v>
      </c>
      <c r="BH1912" s="22">
        <v>797</v>
      </c>
      <c r="BI1912" s="23">
        <v>14.26</v>
      </c>
      <c r="BJ1912" s="23">
        <v>13.89</v>
      </c>
      <c r="BK1912" s="14">
        <v>6.87</v>
      </c>
      <c r="BL1912" t="s">
        <v>594</v>
      </c>
    </row>
    <row r="1913" spans="1:64">
      <c r="A1913" t="s">
        <v>2872</v>
      </c>
      <c r="B1913" t="s">
        <v>2864</v>
      </c>
      <c r="C1913" t="s">
        <v>594</v>
      </c>
      <c r="D1913" s="111" t="s">
        <v>942</v>
      </c>
      <c r="E1913" s="110">
        <v>2022</v>
      </c>
      <c r="F1913" s="23"/>
      <c r="G1913" s="23"/>
      <c r="H1913" s="22">
        <v>27102</v>
      </c>
      <c r="I1913" s="34">
        <v>196.42277951313613</v>
      </c>
      <c r="J1913" s="22">
        <v>0</v>
      </c>
      <c r="K1913" s="22">
        <v>0</v>
      </c>
      <c r="L1913" s="23">
        <v>0</v>
      </c>
      <c r="M1913" s="23">
        <v>0</v>
      </c>
      <c r="N1913" s="23">
        <v>0</v>
      </c>
      <c r="O1913" s="14">
        <v>0</v>
      </c>
      <c r="P1913" s="22">
        <v>0</v>
      </c>
      <c r="Q1913" s="22">
        <v>0</v>
      </c>
      <c r="R1913" s="23">
        <v>0</v>
      </c>
      <c r="S1913" s="23">
        <v>0</v>
      </c>
      <c r="T1913" s="23">
        <v>0</v>
      </c>
      <c r="U1913" s="14">
        <v>0</v>
      </c>
      <c r="V1913" s="22">
        <v>0</v>
      </c>
      <c r="W1913" s="22">
        <v>0</v>
      </c>
      <c r="X1913" s="23">
        <v>0</v>
      </c>
      <c r="Y1913" s="23">
        <v>0</v>
      </c>
      <c r="Z1913" s="23">
        <v>0</v>
      </c>
      <c r="AA1913" s="14">
        <v>0</v>
      </c>
      <c r="AB1913" s="22">
        <v>2</v>
      </c>
      <c r="AC1913" s="22">
        <v>2</v>
      </c>
      <c r="AD1913" s="23">
        <v>230</v>
      </c>
      <c r="AE1913" s="23">
        <v>0.22999999999999998</v>
      </c>
      <c r="AF1913" s="23">
        <v>1.4542289580000001</v>
      </c>
      <c r="AG1913" s="14">
        <v>0.74035657249354114</v>
      </c>
      <c r="AH1913" s="22">
        <v>1</v>
      </c>
      <c r="AI1913" s="23">
        <v>1845.09</v>
      </c>
      <c r="AJ1913" s="23">
        <v>1.8450899999999999</v>
      </c>
      <c r="AK1913" s="23">
        <v>1.8900436219201999</v>
      </c>
      <c r="AL1913" s="14">
        <v>0.96223239819992457</v>
      </c>
      <c r="AM1913" s="22">
        <v>959</v>
      </c>
      <c r="AN1913" s="23">
        <v>13530.918000000007</v>
      </c>
      <c r="AO1913" s="23">
        <v>13.530918000000002</v>
      </c>
      <c r="AP1913" s="23">
        <v>13.860584179972376</v>
      </c>
      <c r="AQ1913" s="14">
        <v>7.0565054696445859</v>
      </c>
      <c r="AR1913" s="22">
        <v>960</v>
      </c>
      <c r="AS1913" s="23">
        <v>15376.008</v>
      </c>
      <c r="AT1913" s="23">
        <v>15.376007999999999</v>
      </c>
      <c r="AU1913" s="23">
        <v>15.7506278018926</v>
      </c>
      <c r="AV1913" s="14">
        <v>8.0187378678445214</v>
      </c>
      <c r="AW1913" s="22">
        <v>0</v>
      </c>
      <c r="AX1913" s="22">
        <v>0</v>
      </c>
      <c r="AY1913" s="23">
        <v>0</v>
      </c>
      <c r="AZ1913" s="23">
        <v>0</v>
      </c>
      <c r="BA1913" s="23">
        <v>0</v>
      </c>
      <c r="BB1913" s="14">
        <v>0</v>
      </c>
      <c r="BC1913" s="22">
        <v>0</v>
      </c>
      <c r="BD1913" s="23">
        <v>0</v>
      </c>
      <c r="BE1913" s="23">
        <v>0</v>
      </c>
      <c r="BF1913" s="23">
        <v>0</v>
      </c>
      <c r="BG1913" s="14">
        <v>0</v>
      </c>
      <c r="BH1913" s="22">
        <v>962</v>
      </c>
      <c r="BI1913" s="23">
        <v>15.606007999999999</v>
      </c>
      <c r="BJ1913" s="23">
        <v>17.2048567598926</v>
      </c>
      <c r="BK1913" s="14">
        <v>8.7590944403380622</v>
      </c>
      <c r="BL1913" t="s">
        <v>594</v>
      </c>
    </row>
    <row r="1914" spans="1:64">
      <c r="A1914" t="s">
        <v>2873</v>
      </c>
      <c r="B1914" t="s">
        <v>2864</v>
      </c>
      <c r="C1914" t="s">
        <v>594</v>
      </c>
      <c r="D1914" t="s">
        <v>942</v>
      </c>
      <c r="E1914">
        <v>2023</v>
      </c>
      <c r="F1914">
        <v>69.72</v>
      </c>
      <c r="G1914">
        <v>14</v>
      </c>
      <c r="H1914">
        <v>26899</v>
      </c>
      <c r="I1914">
        <v>196.42277951313613</v>
      </c>
      <c r="J1914">
        <v>0</v>
      </c>
      <c r="K1914">
        <v>0</v>
      </c>
      <c r="L1914">
        <v>0</v>
      </c>
      <c r="M1914">
        <v>0</v>
      </c>
      <c r="N1914">
        <v>0</v>
      </c>
      <c r="O1914">
        <v>0</v>
      </c>
      <c r="P1914">
        <v>0</v>
      </c>
      <c r="Q1914">
        <v>0</v>
      </c>
      <c r="R1914">
        <v>0</v>
      </c>
      <c r="S1914">
        <v>0</v>
      </c>
      <c r="T1914">
        <v>0</v>
      </c>
      <c r="U1914">
        <v>0</v>
      </c>
      <c r="V1914">
        <v>0</v>
      </c>
      <c r="W1914">
        <v>0</v>
      </c>
      <c r="X1914">
        <v>0</v>
      </c>
      <c r="Y1914">
        <v>0</v>
      </c>
      <c r="Z1914">
        <v>0</v>
      </c>
      <c r="AA1914">
        <v>0</v>
      </c>
      <c r="AB1914">
        <v>2</v>
      </c>
      <c r="AC1914">
        <v>2</v>
      </c>
      <c r="AD1914">
        <v>230</v>
      </c>
      <c r="AE1914">
        <v>0.22999999999999998</v>
      </c>
      <c r="AF1914">
        <v>1.551124575</v>
      </c>
      <c r="AG1914">
        <v>0.78968670479294678</v>
      </c>
      <c r="AH1914">
        <v>1</v>
      </c>
      <c r="AI1914">
        <v>1845.09</v>
      </c>
      <c r="AJ1914">
        <v>1.8450899999999999</v>
      </c>
      <c r="AK1914">
        <v>1.7306710000000001</v>
      </c>
      <c r="AL1914">
        <v>0.95172900000000005</v>
      </c>
      <c r="AM1914">
        <v>1283</v>
      </c>
      <c r="AN1914">
        <v>17809.508999999998</v>
      </c>
      <c r="AO1914">
        <v>17.809508999999998</v>
      </c>
      <c r="AP1914">
        <v>16.705092</v>
      </c>
      <c r="AQ1914">
        <v>8.5046612421462129</v>
      </c>
      <c r="AR1914">
        <v>1454</v>
      </c>
      <c r="AS1914">
        <v>19789.329000000002</v>
      </c>
      <c r="AT1914">
        <v>19.789328999999899</v>
      </c>
      <c r="AU1914">
        <v>18.562138003405501</v>
      </c>
      <c r="AV1914">
        <v>9.4500943573930662</v>
      </c>
      <c r="AW1914">
        <v>0</v>
      </c>
      <c r="AX1914">
        <v>0</v>
      </c>
      <c r="AY1914">
        <v>0</v>
      </c>
      <c r="AZ1914">
        <v>0</v>
      </c>
      <c r="BA1914">
        <v>0</v>
      </c>
      <c r="BB1914">
        <v>0</v>
      </c>
      <c r="BC1914">
        <v>0</v>
      </c>
      <c r="BD1914">
        <v>0</v>
      </c>
      <c r="BE1914">
        <v>0</v>
      </c>
      <c r="BF1914">
        <v>0</v>
      </c>
      <c r="BG1914">
        <v>0</v>
      </c>
      <c r="BH1914">
        <v>1456</v>
      </c>
      <c r="BI1914">
        <v>20.0193289999999</v>
      </c>
      <c r="BJ1914">
        <v>20.1132625784055</v>
      </c>
      <c r="BK1914">
        <v>10.239781062186012</v>
      </c>
      <c r="BL1914" t="s">
        <v>594</v>
      </c>
    </row>
    <row r="1915" spans="1:64">
      <c r="A1915" t="s">
        <v>2874</v>
      </c>
      <c r="B1915" t="s">
        <v>2864</v>
      </c>
      <c r="C1915" t="s">
        <v>594</v>
      </c>
      <c r="D1915" t="s">
        <v>942</v>
      </c>
      <c r="E1915">
        <v>2024</v>
      </c>
      <c r="F1915">
        <v>69.72</v>
      </c>
      <c r="G1915">
        <v>14.1</v>
      </c>
      <c r="H1915">
        <v>26918</v>
      </c>
      <c r="I1915">
        <v>184.57936795067076</v>
      </c>
      <c r="J1915">
        <v>0</v>
      </c>
      <c r="K1915">
        <v>0</v>
      </c>
      <c r="L1915">
        <v>0</v>
      </c>
      <c r="M1915">
        <v>0</v>
      </c>
      <c r="N1915">
        <v>0</v>
      </c>
      <c r="O1915">
        <v>0</v>
      </c>
      <c r="P1915">
        <v>0</v>
      </c>
      <c r="Q1915">
        <v>0</v>
      </c>
      <c r="R1915">
        <v>0</v>
      </c>
      <c r="S1915">
        <v>0</v>
      </c>
      <c r="T1915">
        <v>0</v>
      </c>
      <c r="U1915">
        <v>0</v>
      </c>
      <c r="V1915">
        <v>0</v>
      </c>
      <c r="W1915">
        <v>0</v>
      </c>
      <c r="X1915">
        <v>0</v>
      </c>
      <c r="Y1915">
        <v>0</v>
      </c>
      <c r="Z1915">
        <v>0</v>
      </c>
      <c r="AA1915">
        <v>0</v>
      </c>
      <c r="AB1915">
        <v>2</v>
      </c>
      <c r="AC1915">
        <v>2</v>
      </c>
      <c r="AD1915">
        <v>230</v>
      </c>
      <c r="AE1915">
        <v>0.22999999999999998</v>
      </c>
      <c r="AF1915">
        <v>1.6157808869999999</v>
      </c>
      <c r="AG1915">
        <v>0.87538542630172023</v>
      </c>
      <c r="AH1915">
        <v>1</v>
      </c>
      <c r="AI1915">
        <v>1845.09</v>
      </c>
      <c r="AJ1915">
        <v>1.8450899999999999</v>
      </c>
      <c r="AK1915">
        <v>1.6641675048209608</v>
      </c>
      <c r="AL1915">
        <v>0.90159995848816277</v>
      </c>
      <c r="AM1915">
        <v>1579</v>
      </c>
      <c r="AN1915">
        <v>22101.932999999975</v>
      </c>
      <c r="AO1915">
        <v>22.101933000000045</v>
      </c>
      <c r="AP1915">
        <v>19.93470166351235</v>
      </c>
      <c r="AQ1915">
        <v>10.800070389687292</v>
      </c>
      <c r="AR1915">
        <v>1895</v>
      </c>
      <c r="AS1915">
        <v>24222.565999999882</v>
      </c>
      <c r="AT1915">
        <v>24.222566000000086</v>
      </c>
      <c r="AU1915">
        <v>21.847393471636039</v>
      </c>
      <c r="AV1915">
        <v>11.836313946786731</v>
      </c>
      <c r="AW1915">
        <v>0</v>
      </c>
      <c r="AX1915">
        <v>0</v>
      </c>
      <c r="AY1915">
        <v>0</v>
      </c>
      <c r="AZ1915">
        <v>0</v>
      </c>
      <c r="BA1915">
        <v>0</v>
      </c>
      <c r="BB1915">
        <v>0</v>
      </c>
      <c r="BC1915">
        <v>0</v>
      </c>
      <c r="BD1915">
        <v>0</v>
      </c>
      <c r="BE1915">
        <v>0</v>
      </c>
      <c r="BF1915">
        <v>0</v>
      </c>
      <c r="BG1915">
        <v>0</v>
      </c>
      <c r="BH1915">
        <v>1897</v>
      </c>
      <c r="BI1915">
        <v>24.452566000000086</v>
      </c>
      <c r="BJ1915">
        <v>23.463174358636039</v>
      </c>
      <c r="BK1915">
        <v>12.71169937308845</v>
      </c>
      <c r="BL1915" t="s">
        <v>594</v>
      </c>
    </row>
    <row r="1916" spans="1:64">
      <c r="A1916" t="s">
        <v>2875</v>
      </c>
      <c r="B1916" t="s">
        <v>2876</v>
      </c>
      <c r="C1916" t="s">
        <v>595</v>
      </c>
      <c r="D1916" t="s">
        <v>942</v>
      </c>
      <c r="E1916">
        <v>2012</v>
      </c>
      <c r="F1916" s="23">
        <v>61.96</v>
      </c>
      <c r="G1916" s="23">
        <v>7.88</v>
      </c>
      <c r="H1916" s="22">
        <v>10234</v>
      </c>
      <c r="I1916" s="34">
        <v>86.361802999999995</v>
      </c>
      <c r="J1916" s="22">
        <v>0</v>
      </c>
      <c r="K1916" s="22" t="s">
        <v>782</v>
      </c>
      <c r="L1916" s="23">
        <v>0</v>
      </c>
      <c r="M1916" s="23">
        <v>0</v>
      </c>
      <c r="N1916" s="23">
        <v>0</v>
      </c>
      <c r="O1916" s="14">
        <v>0</v>
      </c>
      <c r="P1916" s="22">
        <v>0</v>
      </c>
      <c r="Q1916" s="22" t="s">
        <v>782</v>
      </c>
      <c r="R1916" s="23">
        <v>0</v>
      </c>
      <c r="S1916" s="23">
        <v>0</v>
      </c>
      <c r="T1916" s="23">
        <v>0</v>
      </c>
      <c r="U1916" s="14">
        <v>0</v>
      </c>
      <c r="V1916" s="22">
        <v>0</v>
      </c>
      <c r="W1916" s="22" t="s">
        <v>782</v>
      </c>
      <c r="X1916" s="23">
        <v>0</v>
      </c>
      <c r="Y1916" s="23">
        <v>0</v>
      </c>
      <c r="Z1916" s="23">
        <v>0</v>
      </c>
      <c r="AA1916" s="14">
        <v>0</v>
      </c>
      <c r="AB1916" s="22">
        <v>0</v>
      </c>
      <c r="AC1916" s="22" t="s">
        <v>782</v>
      </c>
      <c r="AD1916" s="23">
        <v>0</v>
      </c>
      <c r="AE1916" s="23">
        <v>0</v>
      </c>
      <c r="AF1916" s="23">
        <v>0</v>
      </c>
      <c r="AG1916" s="14">
        <v>0</v>
      </c>
      <c r="AH1916" s="22" t="s">
        <v>782</v>
      </c>
      <c r="AI1916" s="23" t="s">
        <v>782</v>
      </c>
      <c r="AJ1916" s="23" t="s">
        <v>782</v>
      </c>
      <c r="AK1916" s="23" t="s">
        <v>782</v>
      </c>
      <c r="AL1916" s="14" t="s">
        <v>782</v>
      </c>
      <c r="AM1916" s="22" t="s">
        <v>782</v>
      </c>
      <c r="AN1916" s="23" t="s">
        <v>782</v>
      </c>
      <c r="AO1916" s="23" t="s">
        <v>782</v>
      </c>
      <c r="AP1916" s="23" t="s">
        <v>782</v>
      </c>
      <c r="AQ1916" s="14" t="s">
        <v>782</v>
      </c>
      <c r="AR1916" s="22">
        <v>182</v>
      </c>
      <c r="AS1916" s="23">
        <v>2308.3249999999994</v>
      </c>
      <c r="AT1916" s="23">
        <v>2.3083249999999995</v>
      </c>
      <c r="AU1916" s="23">
        <v>1.6928939999999999</v>
      </c>
      <c r="AV1916" s="14">
        <v>1.9602346653184162</v>
      </c>
      <c r="AW1916" s="22">
        <v>1</v>
      </c>
      <c r="AX1916" s="22" t="s">
        <v>782</v>
      </c>
      <c r="AY1916" s="23">
        <v>37</v>
      </c>
      <c r="AZ1916" s="23">
        <v>3.6999999999999998E-2</v>
      </c>
      <c r="BA1916" s="23">
        <v>9.7162000000000012E-2</v>
      </c>
      <c r="BB1916" s="14">
        <v>0.11250575674062757</v>
      </c>
      <c r="BC1916" s="22">
        <v>0</v>
      </c>
      <c r="BD1916" s="23">
        <v>0</v>
      </c>
      <c r="BE1916" s="23">
        <v>0</v>
      </c>
      <c r="BF1916" s="23">
        <v>0</v>
      </c>
      <c r="BG1916" s="14">
        <v>0</v>
      </c>
      <c r="BH1916" s="22">
        <v>183</v>
      </c>
      <c r="BI1916" s="23">
        <v>2.3453249999999994</v>
      </c>
      <c r="BJ1916" s="23">
        <v>1.7900560000000001</v>
      </c>
      <c r="BK1916" s="14">
        <v>2.0727404220590437</v>
      </c>
      <c r="BL1916" t="s">
        <v>595</v>
      </c>
    </row>
    <row r="1917" spans="1:64">
      <c r="A1917" t="s">
        <v>2877</v>
      </c>
      <c r="B1917" t="s">
        <v>2876</v>
      </c>
      <c r="C1917" t="s">
        <v>595</v>
      </c>
      <c r="D1917" t="s">
        <v>942</v>
      </c>
      <c r="E1917">
        <v>2015</v>
      </c>
      <c r="F1917" s="23">
        <v>61.96</v>
      </c>
      <c r="G1917" s="23">
        <v>8.11</v>
      </c>
      <c r="H1917" s="22">
        <v>10461</v>
      </c>
      <c r="I1917" s="34">
        <v>84.135483315718048</v>
      </c>
      <c r="J1917" s="13">
        <v>0</v>
      </c>
      <c r="K1917" s="13">
        <v>0</v>
      </c>
      <c r="L1917" s="19">
        <v>0</v>
      </c>
      <c r="M1917" s="35">
        <v>0</v>
      </c>
      <c r="N1917" s="19">
        <v>0</v>
      </c>
      <c r="O1917" s="17">
        <v>0</v>
      </c>
      <c r="P1917" s="36">
        <v>0</v>
      </c>
      <c r="Q1917" s="37">
        <v>0</v>
      </c>
      <c r="R1917" s="38">
        <v>0</v>
      </c>
      <c r="S1917" s="27">
        <v>0</v>
      </c>
      <c r="T1917" s="23">
        <v>0</v>
      </c>
      <c r="U1917" s="17">
        <v>0</v>
      </c>
      <c r="V1917" s="22">
        <v>0</v>
      </c>
      <c r="W1917" s="22">
        <v>0</v>
      </c>
      <c r="X1917" s="23">
        <v>0</v>
      </c>
      <c r="Y1917" s="27">
        <v>0</v>
      </c>
      <c r="Z1917" s="27">
        <v>0</v>
      </c>
      <c r="AA1917" s="14">
        <v>0</v>
      </c>
      <c r="AB1917" s="39">
        <v>1</v>
      </c>
      <c r="AC1917" s="22" t="s">
        <v>782</v>
      </c>
      <c r="AD1917" s="23">
        <v>0</v>
      </c>
      <c r="AE1917" s="23">
        <v>0</v>
      </c>
      <c r="AF1917" s="23">
        <v>0.77174558999999998</v>
      </c>
      <c r="AG1917" s="14">
        <v>0.91726529590853823</v>
      </c>
      <c r="AH1917" s="22" t="s">
        <v>782</v>
      </c>
      <c r="AI1917" s="23" t="s">
        <v>782</v>
      </c>
      <c r="AJ1917" s="23" t="s">
        <v>782</v>
      </c>
      <c r="AK1917" s="23" t="s">
        <v>782</v>
      </c>
      <c r="AL1917" s="14" t="s">
        <v>782</v>
      </c>
      <c r="AM1917" s="22" t="s">
        <v>782</v>
      </c>
      <c r="AN1917" s="23" t="s">
        <v>782</v>
      </c>
      <c r="AO1917" s="23" t="s">
        <v>782</v>
      </c>
      <c r="AP1917" s="23" t="s">
        <v>782</v>
      </c>
      <c r="AQ1917" s="14" t="s">
        <v>782</v>
      </c>
      <c r="AR1917" s="40">
        <v>234</v>
      </c>
      <c r="AS1917" s="41">
        <v>2804.5700000000011</v>
      </c>
      <c r="AT1917" s="23">
        <v>2.8045700000000009</v>
      </c>
      <c r="AU1917" s="23">
        <v>2.4909146667553039</v>
      </c>
      <c r="AV1917" s="14">
        <v>2.9605994624267589</v>
      </c>
      <c r="AW1917" s="22">
        <v>1</v>
      </c>
      <c r="AX1917" s="22" t="s">
        <v>782</v>
      </c>
      <c r="AY1917" s="23">
        <v>55</v>
      </c>
      <c r="AZ1917" s="23">
        <v>5.5E-2</v>
      </c>
      <c r="BA1917" s="23">
        <v>0.14331592846893426</v>
      </c>
      <c r="BB1917" s="14">
        <v>0.17033946061870453</v>
      </c>
      <c r="BC1917" s="42">
        <v>0</v>
      </c>
      <c r="BD1917" s="46">
        <v>0</v>
      </c>
      <c r="BE1917" s="44">
        <v>0</v>
      </c>
      <c r="BF1917" s="23">
        <v>0</v>
      </c>
      <c r="BG1917" s="14">
        <v>0</v>
      </c>
      <c r="BH1917" s="22">
        <v>236</v>
      </c>
      <c r="BI1917" s="23">
        <v>2.8595700000000011</v>
      </c>
      <c r="BJ1917" s="23">
        <v>3.4059761852242385</v>
      </c>
      <c r="BK1917" s="14">
        <v>4.0482042189540017</v>
      </c>
      <c r="BL1917" t="s">
        <v>595</v>
      </c>
    </row>
    <row r="1918" spans="1:64">
      <c r="A1918" t="s">
        <v>2878</v>
      </c>
      <c r="B1918" t="s">
        <v>2876</v>
      </c>
      <c r="C1918" t="s">
        <v>595</v>
      </c>
      <c r="D1918" t="s">
        <v>942</v>
      </c>
      <c r="E1918">
        <v>2016</v>
      </c>
      <c r="F1918" s="23">
        <v>61.96</v>
      </c>
      <c r="G1918" s="23">
        <v>8.1999999999999993</v>
      </c>
      <c r="H1918" s="22">
        <v>10408</v>
      </c>
      <c r="I1918" s="34">
        <v>88.943745033728675</v>
      </c>
      <c r="J1918" s="13">
        <v>0</v>
      </c>
      <c r="K1918" s="13">
        <v>0</v>
      </c>
      <c r="L1918" s="19">
        <v>0</v>
      </c>
      <c r="M1918" s="35">
        <v>0</v>
      </c>
      <c r="N1918" s="19">
        <v>0</v>
      </c>
      <c r="O1918" s="17">
        <v>0</v>
      </c>
      <c r="P1918" s="13">
        <v>0</v>
      </c>
      <c r="Q1918" s="13">
        <v>0</v>
      </c>
      <c r="R1918" s="19">
        <v>0</v>
      </c>
      <c r="S1918" s="27">
        <v>0</v>
      </c>
      <c r="T1918" s="19">
        <v>0</v>
      </c>
      <c r="U1918" s="17">
        <v>0</v>
      </c>
      <c r="V1918" s="13">
        <v>0</v>
      </c>
      <c r="W1918" s="13">
        <v>0</v>
      </c>
      <c r="X1918" s="19">
        <v>0</v>
      </c>
      <c r="Y1918" s="27">
        <v>0</v>
      </c>
      <c r="Z1918" s="19">
        <v>0</v>
      </c>
      <c r="AA1918" s="14">
        <v>0</v>
      </c>
      <c r="AB1918" s="13">
        <v>1</v>
      </c>
      <c r="AC1918" s="22" t="s">
        <v>782</v>
      </c>
      <c r="AD1918" s="19">
        <v>0</v>
      </c>
      <c r="AE1918" s="23">
        <v>0</v>
      </c>
      <c r="AF1918" s="19">
        <v>0.75489794099999996</v>
      </c>
      <c r="AG1918" s="14">
        <v>0.84873640154654217</v>
      </c>
      <c r="AH1918" s="22" t="s">
        <v>782</v>
      </c>
      <c r="AI1918" s="23" t="s">
        <v>782</v>
      </c>
      <c r="AJ1918" s="23" t="s">
        <v>782</v>
      </c>
      <c r="AK1918" s="23" t="s">
        <v>782</v>
      </c>
      <c r="AL1918" s="14" t="s">
        <v>782</v>
      </c>
      <c r="AM1918" s="22" t="s">
        <v>782</v>
      </c>
      <c r="AN1918" s="23" t="s">
        <v>782</v>
      </c>
      <c r="AO1918" s="23" t="s">
        <v>782</v>
      </c>
      <c r="AP1918" s="23" t="s">
        <v>782</v>
      </c>
      <c r="AQ1918" s="14" t="s">
        <v>782</v>
      </c>
      <c r="AR1918" s="13">
        <v>246</v>
      </c>
      <c r="AS1918" s="19">
        <v>2986.5150000000021</v>
      </c>
      <c r="AT1918" s="23">
        <v>2.986515000000002</v>
      </c>
      <c r="AU1918" s="19">
        <v>2.652025319999999</v>
      </c>
      <c r="AV1918" s="14">
        <v>2.981688390784889</v>
      </c>
      <c r="AW1918" s="13">
        <v>1</v>
      </c>
      <c r="AX1918" s="22" t="s">
        <v>782</v>
      </c>
      <c r="AY1918" s="19">
        <v>55</v>
      </c>
      <c r="AZ1918" s="23">
        <v>5.5E-2</v>
      </c>
      <c r="BA1918" s="19">
        <v>0.17760000000000001</v>
      </c>
      <c r="BB1918" s="14">
        <v>0.19967677314762458</v>
      </c>
      <c r="BC1918" s="13">
        <v>0</v>
      </c>
      <c r="BD1918" s="19">
        <v>0</v>
      </c>
      <c r="BE1918" s="44">
        <v>0</v>
      </c>
      <c r="BF1918" s="19">
        <v>0</v>
      </c>
      <c r="BG1918" s="14">
        <v>0</v>
      </c>
      <c r="BH1918" s="22">
        <v>248</v>
      </c>
      <c r="BI1918" s="23">
        <v>3.0415150000000022</v>
      </c>
      <c r="BJ1918" s="23">
        <v>3.5845232609999989</v>
      </c>
      <c r="BK1918" s="14">
        <v>4.0301015654790557</v>
      </c>
      <c r="BL1918" t="s">
        <v>595</v>
      </c>
    </row>
    <row r="1919" spans="1:64">
      <c r="A1919" t="s">
        <v>2879</v>
      </c>
      <c r="B1919" t="s">
        <v>2876</v>
      </c>
      <c r="C1919" t="s">
        <v>595</v>
      </c>
      <c r="D1919" t="s">
        <v>942</v>
      </c>
      <c r="E1919">
        <v>2017</v>
      </c>
      <c r="F1919" s="23">
        <v>61.96</v>
      </c>
      <c r="G1919" s="23">
        <v>8.25</v>
      </c>
      <c r="H1919" s="22">
        <v>10449</v>
      </c>
      <c r="I1919" s="34">
        <v>82.077004336836708</v>
      </c>
      <c r="J1919" s="13">
        <v>0</v>
      </c>
      <c r="K1919" s="13">
        <v>0</v>
      </c>
      <c r="L1919" s="19">
        <v>0</v>
      </c>
      <c r="M1919" s="19">
        <v>0</v>
      </c>
      <c r="N1919" s="19">
        <v>0</v>
      </c>
      <c r="O1919" s="17">
        <v>0</v>
      </c>
      <c r="P1919" s="13">
        <v>0</v>
      </c>
      <c r="Q1919" s="13">
        <v>0</v>
      </c>
      <c r="R1919" s="19">
        <v>0</v>
      </c>
      <c r="S1919" s="19">
        <v>0</v>
      </c>
      <c r="T1919" s="19">
        <v>0</v>
      </c>
      <c r="U1919" s="17">
        <v>0</v>
      </c>
      <c r="V1919" s="13">
        <v>0</v>
      </c>
      <c r="W1919" s="13">
        <v>0</v>
      </c>
      <c r="X1919" s="19">
        <v>0</v>
      </c>
      <c r="Y1919" s="19">
        <v>0</v>
      </c>
      <c r="Z1919" s="19">
        <v>0</v>
      </c>
      <c r="AA1919" s="14">
        <v>0</v>
      </c>
      <c r="AB1919" s="13">
        <v>1</v>
      </c>
      <c r="AC1919" s="22" t="s">
        <v>782</v>
      </c>
      <c r="AD1919" s="19">
        <v>0</v>
      </c>
      <c r="AE1919" s="19">
        <v>0</v>
      </c>
      <c r="AF1919" s="19">
        <v>0.6900206459999999</v>
      </c>
      <c r="AG1919" s="14">
        <v>0.84069911124950014</v>
      </c>
      <c r="AH1919" s="22" t="s">
        <v>782</v>
      </c>
      <c r="AI1919" s="23" t="s">
        <v>782</v>
      </c>
      <c r="AJ1919" s="23" t="s">
        <v>782</v>
      </c>
      <c r="AK1919" s="23" t="s">
        <v>782</v>
      </c>
      <c r="AL1919" s="14" t="s">
        <v>782</v>
      </c>
      <c r="AM1919" s="22" t="s">
        <v>782</v>
      </c>
      <c r="AN1919" s="23" t="s">
        <v>782</v>
      </c>
      <c r="AO1919" s="23" t="s">
        <v>782</v>
      </c>
      <c r="AP1919" s="23" t="s">
        <v>782</v>
      </c>
      <c r="AQ1919" s="14" t="s">
        <v>782</v>
      </c>
      <c r="AR1919" s="13">
        <v>260</v>
      </c>
      <c r="AS1919" s="19">
        <v>3092.6650000000018</v>
      </c>
      <c r="AT1919" s="19">
        <v>3.0926649999999976</v>
      </c>
      <c r="AU1919" s="19">
        <v>2.7462865199999991</v>
      </c>
      <c r="AV1919" s="14">
        <v>3.3459877613582045</v>
      </c>
      <c r="AW1919" s="13">
        <v>1</v>
      </c>
      <c r="AX1919" s="22" t="s">
        <v>782</v>
      </c>
      <c r="AY1919" s="19">
        <v>0</v>
      </c>
      <c r="AZ1919" s="19">
        <v>0</v>
      </c>
      <c r="BA1919" s="19">
        <v>0</v>
      </c>
      <c r="BB1919" s="14">
        <v>0</v>
      </c>
      <c r="BC1919" s="13">
        <v>0</v>
      </c>
      <c r="BD1919" s="19">
        <v>0</v>
      </c>
      <c r="BE1919" s="19">
        <v>0</v>
      </c>
      <c r="BF1919" s="19">
        <v>0</v>
      </c>
      <c r="BG1919" s="14">
        <v>0</v>
      </c>
      <c r="BH1919" s="22">
        <v>262</v>
      </c>
      <c r="BI1919" s="23">
        <v>3.0926649999999976</v>
      </c>
      <c r="BJ1919" s="23">
        <v>3.4363071659999989</v>
      </c>
      <c r="BK1919" s="14">
        <v>4.1866868726077051</v>
      </c>
      <c r="BL1919" t="s">
        <v>595</v>
      </c>
    </row>
    <row r="1920" spans="1:64">
      <c r="A1920" t="s">
        <v>2880</v>
      </c>
      <c r="B1920" t="s">
        <v>2876</v>
      </c>
      <c r="C1920" t="s">
        <v>595</v>
      </c>
      <c r="D1920" t="s">
        <v>942</v>
      </c>
      <c r="E1920">
        <v>2018</v>
      </c>
      <c r="F1920" s="23">
        <v>61.96</v>
      </c>
      <c r="G1920" s="23">
        <v>8.26</v>
      </c>
      <c r="H1920" s="22">
        <v>10408</v>
      </c>
      <c r="I1920" s="34">
        <v>82.082837812624675</v>
      </c>
      <c r="J1920" s="13">
        <v>1</v>
      </c>
      <c r="K1920" s="13">
        <v>1</v>
      </c>
      <c r="L1920" s="19">
        <v>75</v>
      </c>
      <c r="M1920" s="19">
        <v>7.4999999999999997E-2</v>
      </c>
      <c r="N1920" s="19">
        <v>0.448575</v>
      </c>
      <c r="O1920" s="17">
        <v>0.5464906086994562</v>
      </c>
      <c r="P1920" s="13">
        <v>0</v>
      </c>
      <c r="Q1920" s="13">
        <v>0</v>
      </c>
      <c r="R1920" s="19">
        <v>0</v>
      </c>
      <c r="S1920" s="19">
        <v>0</v>
      </c>
      <c r="T1920" s="19">
        <v>0</v>
      </c>
      <c r="U1920" s="17">
        <v>0</v>
      </c>
      <c r="V1920" s="13">
        <v>0</v>
      </c>
      <c r="W1920" s="13">
        <v>0</v>
      </c>
      <c r="X1920" s="19">
        <v>0</v>
      </c>
      <c r="Y1920" s="19">
        <v>0</v>
      </c>
      <c r="Z1920" s="19">
        <v>0</v>
      </c>
      <c r="AA1920" s="14">
        <v>0</v>
      </c>
      <c r="AB1920" s="13">
        <v>1</v>
      </c>
      <c r="AC1920" s="22" t="s">
        <v>782</v>
      </c>
      <c r="AD1920" s="19">
        <v>0</v>
      </c>
      <c r="AE1920" s="19">
        <v>0</v>
      </c>
      <c r="AF1920" s="19">
        <v>0.76904990399999984</v>
      </c>
      <c r="AG1920" s="14">
        <v>0.93691924462401666</v>
      </c>
      <c r="AH1920" s="22" t="s">
        <v>782</v>
      </c>
      <c r="AI1920" s="23" t="s">
        <v>782</v>
      </c>
      <c r="AJ1920" s="23" t="s">
        <v>782</v>
      </c>
      <c r="AK1920" s="23" t="s">
        <v>782</v>
      </c>
      <c r="AL1920" s="14" t="s">
        <v>782</v>
      </c>
      <c r="AM1920" s="22" t="s">
        <v>782</v>
      </c>
      <c r="AN1920" s="23" t="s">
        <v>782</v>
      </c>
      <c r="AO1920" s="23" t="s">
        <v>782</v>
      </c>
      <c r="AP1920" s="23" t="s">
        <v>782</v>
      </c>
      <c r="AQ1920" s="14" t="s">
        <v>782</v>
      </c>
      <c r="AR1920" s="13">
        <v>269</v>
      </c>
      <c r="AS1920" s="19">
        <v>3155.295000000001</v>
      </c>
      <c r="AT1920" s="19">
        <v>3.1552949999999975</v>
      </c>
      <c r="AU1920" s="19">
        <v>2.801901959999999</v>
      </c>
      <c r="AV1920" s="14">
        <v>3.4135052279699019</v>
      </c>
      <c r="AW1920" s="13">
        <v>1</v>
      </c>
      <c r="AX1920" s="22" t="s">
        <v>782</v>
      </c>
      <c r="AY1920" s="19">
        <v>55</v>
      </c>
      <c r="AZ1920" s="19">
        <v>5.5E-2</v>
      </c>
      <c r="BA1920" s="19">
        <v>0.225552</v>
      </c>
      <c r="BB1920" s="14">
        <v>0.27478582126373463</v>
      </c>
      <c r="BC1920" s="13">
        <v>0</v>
      </c>
      <c r="BD1920" s="19">
        <v>0</v>
      </c>
      <c r="BE1920" s="19">
        <v>0</v>
      </c>
      <c r="BF1920" s="19">
        <v>0</v>
      </c>
      <c r="BG1920" s="14">
        <v>0</v>
      </c>
      <c r="BH1920" s="22">
        <v>272</v>
      </c>
      <c r="BI1920" s="23">
        <v>3.2852949999999979</v>
      </c>
      <c r="BJ1920" s="23">
        <v>4.245078863999999</v>
      </c>
      <c r="BK1920" s="14">
        <v>5.1717009025571095</v>
      </c>
      <c r="BL1920" t="s">
        <v>595</v>
      </c>
    </row>
    <row r="1921" spans="1:64">
      <c r="A1921" t="s">
        <v>2881</v>
      </c>
      <c r="B1921" t="s">
        <v>2876</v>
      </c>
      <c r="C1921" t="s">
        <v>595</v>
      </c>
      <c r="D1921" t="s">
        <v>942</v>
      </c>
      <c r="E1921">
        <v>2019</v>
      </c>
      <c r="F1921" s="23">
        <v>61.96</v>
      </c>
      <c r="G1921" s="23">
        <v>8.2799999999999994</v>
      </c>
      <c r="H1921" s="22">
        <v>10420</v>
      </c>
      <c r="I1921" s="34">
        <v>83.460632786529999</v>
      </c>
      <c r="J1921" s="22">
        <v>1</v>
      </c>
      <c r="K1921" s="22">
        <v>1</v>
      </c>
      <c r="L1921" s="23">
        <v>75</v>
      </c>
      <c r="M1921" s="23">
        <v>7.4999999999999997E-2</v>
      </c>
      <c r="N1921" s="23">
        <v>0.448575</v>
      </c>
      <c r="O1921" s="14">
        <v>0.53746896593431659</v>
      </c>
      <c r="P1921" s="22">
        <v>0</v>
      </c>
      <c r="Q1921" s="22">
        <v>0</v>
      </c>
      <c r="R1921" s="23">
        <v>0</v>
      </c>
      <c r="S1921" s="23">
        <v>0</v>
      </c>
      <c r="T1921" s="23">
        <v>0</v>
      </c>
      <c r="U1921" s="14">
        <v>0</v>
      </c>
      <c r="V1921" s="22">
        <v>0</v>
      </c>
      <c r="W1921" s="22">
        <v>0</v>
      </c>
      <c r="X1921" s="23">
        <v>0</v>
      </c>
      <c r="Y1921" s="23">
        <v>0</v>
      </c>
      <c r="Z1921" s="23">
        <v>0</v>
      </c>
      <c r="AA1921" s="14">
        <v>0</v>
      </c>
      <c r="AB1921" s="22">
        <v>1</v>
      </c>
      <c r="AC1921" s="22">
        <v>1</v>
      </c>
      <c r="AD1921" s="23">
        <v>549.28873819742489</v>
      </c>
      <c r="AE1921" s="23">
        <v>0.54928873819742485</v>
      </c>
      <c r="AF1921" s="23">
        <v>0.76790565599999994</v>
      </c>
      <c r="AG1921" s="14">
        <v>0.92008127707837706</v>
      </c>
      <c r="AH1921" s="22">
        <v>0</v>
      </c>
      <c r="AI1921" s="23">
        <v>0</v>
      </c>
      <c r="AJ1921" s="23">
        <v>0</v>
      </c>
      <c r="AK1921" s="23">
        <v>0</v>
      </c>
      <c r="AL1921" s="14">
        <v>0</v>
      </c>
      <c r="AM1921" s="22">
        <v>288</v>
      </c>
      <c r="AN1921" s="23">
        <v>3395.5350000000012</v>
      </c>
      <c r="AO1921" s="23">
        <v>3.3955349999999975</v>
      </c>
      <c r="AP1921" s="23">
        <v>3.0152350799999992</v>
      </c>
      <c r="AQ1921" s="14">
        <v>3.6127632625457857</v>
      </c>
      <c r="AR1921" s="22">
        <v>288</v>
      </c>
      <c r="AS1921" s="23">
        <v>3395.5350000000012</v>
      </c>
      <c r="AT1921" s="23">
        <v>3.3955349999999975</v>
      </c>
      <c r="AU1921" s="23">
        <v>3.0152350799999992</v>
      </c>
      <c r="AV1921" s="14">
        <v>3.6127632625457857</v>
      </c>
      <c r="AW1921" s="22">
        <v>1</v>
      </c>
      <c r="AX1921" s="22" t="s">
        <v>782</v>
      </c>
      <c r="AY1921" s="23">
        <v>55</v>
      </c>
      <c r="AZ1921" s="23">
        <v>5.5E-2</v>
      </c>
      <c r="BA1921" s="23">
        <v>0.17760000000000001</v>
      </c>
      <c r="BB1921" s="14">
        <v>0.21279493585227585</v>
      </c>
      <c r="BC1921" s="22">
        <v>0</v>
      </c>
      <c r="BD1921" s="23">
        <v>0</v>
      </c>
      <c r="BE1921" s="23">
        <v>0</v>
      </c>
      <c r="BF1921" s="23">
        <v>0</v>
      </c>
      <c r="BG1921" s="14">
        <v>0</v>
      </c>
      <c r="BH1921" s="22">
        <v>291</v>
      </c>
      <c r="BI1921" s="23">
        <v>4.0748237381974226</v>
      </c>
      <c r="BJ1921" s="23">
        <v>4.409315735999999</v>
      </c>
      <c r="BK1921" s="14">
        <v>5.2831084414107554</v>
      </c>
      <c r="BL1921" t="s">
        <v>595</v>
      </c>
    </row>
    <row r="1922" spans="1:64">
      <c r="A1922" t="s">
        <v>2882</v>
      </c>
      <c r="B1922" t="s">
        <v>2876</v>
      </c>
      <c r="C1922" t="s">
        <v>595</v>
      </c>
      <c r="D1922" t="s">
        <v>942</v>
      </c>
      <c r="E1922">
        <v>2020</v>
      </c>
      <c r="F1922" s="23">
        <v>61.96</v>
      </c>
      <c r="G1922" s="23">
        <v>8.3000000000000007</v>
      </c>
      <c r="H1922" s="22">
        <v>10484</v>
      </c>
      <c r="I1922" s="34">
        <v>83.904422184359348</v>
      </c>
      <c r="J1922" s="22">
        <v>1</v>
      </c>
      <c r="K1922" s="22">
        <v>1</v>
      </c>
      <c r="L1922" s="23">
        <v>75</v>
      </c>
      <c r="M1922" s="23">
        <v>7.4999999999999997E-2</v>
      </c>
      <c r="N1922" s="23">
        <v>0.448575</v>
      </c>
      <c r="O1922" s="14">
        <v>0.53462617144823033</v>
      </c>
      <c r="P1922" s="22">
        <v>0</v>
      </c>
      <c r="Q1922" s="22">
        <v>0</v>
      </c>
      <c r="R1922" s="23">
        <v>0</v>
      </c>
      <c r="S1922" s="23">
        <v>0</v>
      </c>
      <c r="T1922" s="23">
        <v>0</v>
      </c>
      <c r="U1922" s="14">
        <v>0</v>
      </c>
      <c r="V1922" s="22">
        <v>0</v>
      </c>
      <c r="W1922" s="22">
        <v>0</v>
      </c>
      <c r="X1922" s="23">
        <v>0</v>
      </c>
      <c r="Y1922" s="23">
        <v>0</v>
      </c>
      <c r="Z1922" s="23">
        <v>0</v>
      </c>
      <c r="AA1922" s="14">
        <v>0</v>
      </c>
      <c r="AB1922" s="22">
        <v>1</v>
      </c>
      <c r="AC1922" s="22">
        <v>1</v>
      </c>
      <c r="AD1922" s="23">
        <v>552.32959227467813</v>
      </c>
      <c r="AE1922" s="23">
        <v>0.55232959227467815</v>
      </c>
      <c r="AF1922" s="23">
        <v>0.77215677000000005</v>
      </c>
      <c r="AG1922" s="14">
        <v>0.92028137480450711</v>
      </c>
      <c r="AH1922" s="22">
        <v>0</v>
      </c>
      <c r="AI1922" s="23">
        <v>0</v>
      </c>
      <c r="AJ1922" s="23">
        <v>0</v>
      </c>
      <c r="AK1922" s="23">
        <v>0</v>
      </c>
      <c r="AL1922" s="14">
        <v>0</v>
      </c>
      <c r="AM1922" s="22">
        <v>322</v>
      </c>
      <c r="AN1922" s="23">
        <v>3893.525000000001</v>
      </c>
      <c r="AO1922" s="23">
        <v>3.8935249999999986</v>
      </c>
      <c r="AP1922" s="23">
        <v>3.4574502000000003</v>
      </c>
      <c r="AQ1922" s="14">
        <v>4.1207008045453231</v>
      </c>
      <c r="AR1922" s="22">
        <v>322</v>
      </c>
      <c r="AS1922" s="23">
        <v>3893.525000000001</v>
      </c>
      <c r="AT1922" s="23">
        <v>3.8935249999999986</v>
      </c>
      <c r="AU1922" s="23">
        <v>3.4574502000000003</v>
      </c>
      <c r="AV1922" s="14">
        <v>4.1207008045453231</v>
      </c>
      <c r="AW1922" s="22">
        <v>1</v>
      </c>
      <c r="AX1922" s="22">
        <v>1</v>
      </c>
      <c r="AY1922" s="23">
        <v>55</v>
      </c>
      <c r="AZ1922" s="23">
        <v>5.5E-2</v>
      </c>
      <c r="BA1922" s="23">
        <v>0.17760000000000001</v>
      </c>
      <c r="BB1922" s="14">
        <v>0.21166941548059012</v>
      </c>
      <c r="BC1922" s="22">
        <v>0</v>
      </c>
      <c r="BD1922" s="23">
        <v>0</v>
      </c>
      <c r="BE1922" s="23">
        <v>0</v>
      </c>
      <c r="BF1922" s="23">
        <v>0</v>
      </c>
      <c r="BG1922" s="14">
        <v>0</v>
      </c>
      <c r="BH1922" s="22">
        <v>325</v>
      </c>
      <c r="BI1922" s="23">
        <v>4.5758545922746769</v>
      </c>
      <c r="BJ1922" s="23">
        <v>4.8557819700000007</v>
      </c>
      <c r="BK1922" s="14">
        <v>5.7872777662786499</v>
      </c>
      <c r="BL1922" t="s">
        <v>595</v>
      </c>
    </row>
    <row r="1923" spans="1:64">
      <c r="A1923" t="s">
        <v>2883</v>
      </c>
      <c r="B1923" t="s">
        <v>2876</v>
      </c>
      <c r="C1923" t="s">
        <v>595</v>
      </c>
      <c r="D1923" t="s">
        <v>942</v>
      </c>
      <c r="E1923">
        <v>2021</v>
      </c>
      <c r="F1923" s="23">
        <v>61.96</v>
      </c>
      <c r="G1923" s="23">
        <v>8.3800000000000008</v>
      </c>
      <c r="H1923" s="22">
        <v>10496</v>
      </c>
      <c r="I1923" s="34">
        <v>78.61</v>
      </c>
      <c r="J1923" s="22">
        <v>1</v>
      </c>
      <c r="K1923" s="22">
        <v>1</v>
      </c>
      <c r="L1923" s="23">
        <v>75</v>
      </c>
      <c r="M1923" s="23">
        <v>7.4999999999999997E-2</v>
      </c>
      <c r="N1923" s="23">
        <v>0.448575</v>
      </c>
      <c r="O1923" s="14">
        <v>0.56999999999999995</v>
      </c>
      <c r="P1923" s="22">
        <v>0</v>
      </c>
      <c r="Q1923" s="22">
        <v>0</v>
      </c>
      <c r="R1923" s="23">
        <v>0</v>
      </c>
      <c r="S1923" s="23">
        <v>0</v>
      </c>
      <c r="T1923" s="23">
        <v>0</v>
      </c>
      <c r="U1923" s="14">
        <v>0</v>
      </c>
      <c r="V1923" s="22">
        <v>0</v>
      </c>
      <c r="W1923" s="22">
        <v>0</v>
      </c>
      <c r="X1923" s="23">
        <v>0</v>
      </c>
      <c r="Y1923" s="23">
        <v>0</v>
      </c>
      <c r="Z1923" s="23">
        <v>0</v>
      </c>
      <c r="AA1923" s="14">
        <v>0</v>
      </c>
      <c r="AB1923" s="22">
        <v>1</v>
      </c>
      <c r="AC1923" s="22">
        <v>1</v>
      </c>
      <c r="AD1923" s="23">
        <v>567.76924889999998</v>
      </c>
      <c r="AE1923" s="23">
        <v>0.56776924900000003</v>
      </c>
      <c r="AF1923" s="23">
        <v>0.79374140999999998</v>
      </c>
      <c r="AG1923" s="14">
        <v>1.01</v>
      </c>
      <c r="AH1923" s="22">
        <v>0</v>
      </c>
      <c r="AI1923" s="23">
        <v>0</v>
      </c>
      <c r="AJ1923" s="23">
        <v>0</v>
      </c>
      <c r="AK1923" s="23">
        <v>0</v>
      </c>
      <c r="AL1923" s="14">
        <v>0</v>
      </c>
      <c r="AM1923" s="22">
        <v>358</v>
      </c>
      <c r="AN1923" s="23">
        <v>4210.93</v>
      </c>
      <c r="AO1923" s="23">
        <v>4.2109300000000003</v>
      </c>
      <c r="AP1923" s="23">
        <v>3.7680366470000002</v>
      </c>
      <c r="AQ1923" s="14">
        <v>4.79</v>
      </c>
      <c r="AR1923" s="22">
        <v>358</v>
      </c>
      <c r="AS1923" s="23">
        <v>4210.93</v>
      </c>
      <c r="AT1923" s="23">
        <v>4.2109300000000003</v>
      </c>
      <c r="AU1923" s="23">
        <v>3.7680366470000002</v>
      </c>
      <c r="AV1923" s="14">
        <v>4.79</v>
      </c>
      <c r="AW1923" s="22">
        <v>1</v>
      </c>
      <c r="AX1923" s="22">
        <v>1</v>
      </c>
      <c r="AY1923" s="23">
        <v>45</v>
      </c>
      <c r="AZ1923" s="23">
        <v>4.4999999999999998E-2</v>
      </c>
      <c r="BA1923" s="23">
        <v>0.17760000000000001</v>
      </c>
      <c r="BB1923" s="14">
        <v>0.23</v>
      </c>
      <c r="BC1923" s="22">
        <v>0</v>
      </c>
      <c r="BD1923" s="23">
        <v>0</v>
      </c>
      <c r="BE1923" s="23">
        <v>0</v>
      </c>
      <c r="BF1923" s="23">
        <v>0</v>
      </c>
      <c r="BG1923" s="14">
        <v>0</v>
      </c>
      <c r="BH1923" s="22">
        <v>361</v>
      </c>
      <c r="BI1923" s="23">
        <v>4.9000000000000004</v>
      </c>
      <c r="BJ1923" s="23">
        <v>5.19</v>
      </c>
      <c r="BK1923" s="14">
        <v>6.6</v>
      </c>
      <c r="BL1923" t="s">
        <v>595</v>
      </c>
    </row>
    <row r="1924" spans="1:64">
      <c r="A1924" t="s">
        <v>2884</v>
      </c>
      <c r="B1924" t="s">
        <v>2876</v>
      </c>
      <c r="C1924" t="s">
        <v>595</v>
      </c>
      <c r="D1924" s="111" t="s">
        <v>942</v>
      </c>
      <c r="E1924" s="110">
        <v>2022</v>
      </c>
      <c r="F1924" s="23"/>
      <c r="G1924" s="23"/>
      <c r="H1924" s="22">
        <v>10637</v>
      </c>
      <c r="I1924" s="34">
        <v>77.092063525984386</v>
      </c>
      <c r="J1924" s="22">
        <v>1</v>
      </c>
      <c r="K1924" s="22">
        <v>1</v>
      </c>
      <c r="L1924" s="23">
        <v>75</v>
      </c>
      <c r="M1924" s="23">
        <v>7.4999999999999997E-2</v>
      </c>
      <c r="N1924" s="23">
        <v>0.44385000000000002</v>
      </c>
      <c r="O1924" s="14">
        <v>0.57574019905485796</v>
      </c>
      <c r="P1924" s="22">
        <v>0</v>
      </c>
      <c r="Q1924" s="22">
        <v>0</v>
      </c>
      <c r="R1924" s="23">
        <v>0</v>
      </c>
      <c r="S1924" s="23">
        <v>0</v>
      </c>
      <c r="T1924" s="23">
        <v>0</v>
      </c>
      <c r="U1924" s="14">
        <v>0</v>
      </c>
      <c r="V1924" s="22">
        <v>0</v>
      </c>
      <c r="W1924" s="22">
        <v>0</v>
      </c>
      <c r="X1924" s="23">
        <v>0</v>
      </c>
      <c r="Y1924" s="23">
        <v>0</v>
      </c>
      <c r="Z1924" s="23">
        <v>0</v>
      </c>
      <c r="AA1924" s="14">
        <v>0</v>
      </c>
      <c r="AB1924" s="22">
        <v>1</v>
      </c>
      <c r="AC1924" s="22">
        <v>1</v>
      </c>
      <c r="AD1924" s="23">
        <v>567.76924892703903</v>
      </c>
      <c r="AE1924" s="23">
        <v>0.56776924892703895</v>
      </c>
      <c r="AF1924" s="23">
        <v>0.79374140999999998</v>
      </c>
      <c r="AG1924" s="14">
        <v>1.0296019767747742</v>
      </c>
      <c r="AH1924" s="22">
        <v>0</v>
      </c>
      <c r="AI1924" s="23">
        <v>0</v>
      </c>
      <c r="AJ1924" s="23">
        <v>0</v>
      </c>
      <c r="AK1924" s="23">
        <v>0</v>
      </c>
      <c r="AL1924" s="14">
        <v>0</v>
      </c>
      <c r="AM1924" s="22">
        <v>433</v>
      </c>
      <c r="AN1924" s="23">
        <v>4943.0600000000022</v>
      </c>
      <c r="AO1924" s="23">
        <v>4.9430600000000036</v>
      </c>
      <c r="AP1924" s="23">
        <v>5.0634923097349613</v>
      </c>
      <c r="AQ1924" s="14">
        <v>6.5681110066904331</v>
      </c>
      <c r="AR1924" s="22">
        <v>433</v>
      </c>
      <c r="AS1924" s="23">
        <v>4943.0600000000004</v>
      </c>
      <c r="AT1924" s="23">
        <v>4.94306</v>
      </c>
      <c r="AU1924" s="23">
        <v>5.0634923097349596</v>
      </c>
      <c r="AV1924" s="14">
        <v>6.5681110066904305</v>
      </c>
      <c r="AW1924" s="22">
        <v>1</v>
      </c>
      <c r="AX1924" s="22">
        <v>1</v>
      </c>
      <c r="AY1924" s="23">
        <v>45</v>
      </c>
      <c r="AZ1924" s="23">
        <v>4.4999999999999998E-2</v>
      </c>
      <c r="BA1924" s="23">
        <v>0.17760000000000001</v>
      </c>
      <c r="BB1924" s="14">
        <v>0.23037390864513407</v>
      </c>
      <c r="BC1924" s="22">
        <v>0</v>
      </c>
      <c r="BD1924" s="23">
        <v>0</v>
      </c>
      <c r="BE1924" s="23">
        <v>0</v>
      </c>
      <c r="BF1924" s="23">
        <v>0</v>
      </c>
      <c r="BG1924" s="14">
        <v>0</v>
      </c>
      <c r="BH1924" s="22">
        <v>436</v>
      </c>
      <c r="BI1924" s="23">
        <v>5.6308292489270393</v>
      </c>
      <c r="BJ1924" s="23">
        <v>6.4786837197349598</v>
      </c>
      <c r="BK1924" s="14">
        <v>8.4038270911651978</v>
      </c>
      <c r="BL1924" t="s">
        <v>595</v>
      </c>
    </row>
    <row r="1925" spans="1:64">
      <c r="A1925" t="s">
        <v>2885</v>
      </c>
      <c r="B1925" t="s">
        <v>2876</v>
      </c>
      <c r="C1925" t="s">
        <v>595</v>
      </c>
      <c r="D1925" t="s">
        <v>942</v>
      </c>
      <c r="E1925">
        <v>2023</v>
      </c>
      <c r="F1925">
        <v>61.96</v>
      </c>
      <c r="G1925">
        <v>8.5399999999999991</v>
      </c>
      <c r="H1925">
        <v>10861</v>
      </c>
      <c r="I1925">
        <v>77.092063525984386</v>
      </c>
      <c r="J1925">
        <v>1</v>
      </c>
      <c r="K1925">
        <v>1</v>
      </c>
      <c r="L1925">
        <v>75</v>
      </c>
      <c r="M1925">
        <v>7.4999999999999997E-2</v>
      </c>
      <c r="N1925">
        <v>0.44385000000000002</v>
      </c>
      <c r="O1925">
        <v>0.57574019905485785</v>
      </c>
      <c r="P1925">
        <v>0</v>
      </c>
      <c r="Q1925">
        <v>0</v>
      </c>
      <c r="R1925">
        <v>0</v>
      </c>
      <c r="S1925">
        <v>0</v>
      </c>
      <c r="T1925">
        <v>0</v>
      </c>
      <c r="U1925">
        <v>0</v>
      </c>
      <c r="V1925">
        <v>0</v>
      </c>
      <c r="W1925">
        <v>0</v>
      </c>
      <c r="X1925">
        <v>0</v>
      </c>
      <c r="Y1925">
        <v>0</v>
      </c>
      <c r="Z1925">
        <v>0</v>
      </c>
      <c r="AA1925">
        <v>0</v>
      </c>
      <c r="AB1925">
        <v>1</v>
      </c>
      <c r="AC1925">
        <v>1</v>
      </c>
      <c r="AD1925">
        <v>125</v>
      </c>
      <c r="AE1925">
        <v>0.125</v>
      </c>
      <c r="AF1925">
        <v>0.639015993</v>
      </c>
      <c r="AG1925">
        <v>0.82889984230946867</v>
      </c>
      <c r="AL1925">
        <v>0</v>
      </c>
      <c r="AM1925">
        <v>593</v>
      </c>
      <c r="AN1925">
        <v>6688.973</v>
      </c>
      <c r="AO1925">
        <v>6.6889729999999998</v>
      </c>
      <c r="AP1925">
        <v>6.2741709999999999</v>
      </c>
      <c r="AQ1925">
        <v>8.1385433377136795</v>
      </c>
      <c r="AR1925">
        <v>632</v>
      </c>
      <c r="AS1925">
        <v>6722.4080000000104</v>
      </c>
      <c r="AT1925">
        <v>6.7224080000000104</v>
      </c>
      <c r="AU1925">
        <v>6.3055328966028901</v>
      </c>
      <c r="AV1925">
        <v>8.1792244340139746</v>
      </c>
      <c r="AW1925">
        <v>1</v>
      </c>
      <c r="AX1925">
        <v>1</v>
      </c>
      <c r="AY1925">
        <v>45</v>
      </c>
      <c r="AZ1925">
        <v>4.4999999999999998E-2</v>
      </c>
      <c r="BA1925">
        <v>0.17760000000000001</v>
      </c>
      <c r="BB1925">
        <v>0.23037390864513407</v>
      </c>
      <c r="BC1925">
        <v>0</v>
      </c>
      <c r="BD1925">
        <v>0</v>
      </c>
      <c r="BE1925">
        <v>0</v>
      </c>
      <c r="BF1925">
        <v>0</v>
      </c>
      <c r="BG1925">
        <v>0</v>
      </c>
      <c r="BH1925">
        <v>635</v>
      </c>
      <c r="BI1925">
        <v>6.9674080000000105</v>
      </c>
      <c r="BJ1925">
        <v>7.5659988896028905</v>
      </c>
      <c r="BK1925">
        <v>9.8142383840234348</v>
      </c>
      <c r="BL1925" t="s">
        <v>595</v>
      </c>
    </row>
    <row r="1926" spans="1:64">
      <c r="A1926" t="s">
        <v>2886</v>
      </c>
      <c r="B1926" t="s">
        <v>2876</v>
      </c>
      <c r="C1926" t="s">
        <v>595</v>
      </c>
      <c r="D1926" t="s">
        <v>942</v>
      </c>
      <c r="E1926">
        <v>2024</v>
      </c>
      <c r="F1926">
        <v>61.96</v>
      </c>
      <c r="G1926">
        <v>8.5500000000000007</v>
      </c>
      <c r="H1926">
        <v>10887</v>
      </c>
      <c r="I1926">
        <v>74.653227538411201</v>
      </c>
      <c r="J1926">
        <v>1</v>
      </c>
      <c r="K1926">
        <v>1</v>
      </c>
      <c r="L1926">
        <v>75</v>
      </c>
      <c r="M1926">
        <v>7.4999999999999997E-2</v>
      </c>
      <c r="N1926">
        <v>0.44385000000000002</v>
      </c>
      <c r="O1926">
        <v>0.5945489761599746</v>
      </c>
      <c r="P1926">
        <v>0</v>
      </c>
      <c r="Q1926">
        <v>0</v>
      </c>
      <c r="R1926">
        <v>0</v>
      </c>
      <c r="S1926">
        <v>0</v>
      </c>
      <c r="T1926">
        <v>0</v>
      </c>
      <c r="U1926">
        <v>0</v>
      </c>
      <c r="V1926">
        <v>0</v>
      </c>
      <c r="W1926">
        <v>0</v>
      </c>
      <c r="X1926">
        <v>0</v>
      </c>
      <c r="Y1926">
        <v>0</v>
      </c>
      <c r="Z1926">
        <v>0</v>
      </c>
      <c r="AA1926">
        <v>0</v>
      </c>
      <c r="AB1926">
        <v>1</v>
      </c>
      <c r="AC1926">
        <v>1</v>
      </c>
      <c r="AD1926">
        <v>125</v>
      </c>
      <c r="AE1926">
        <v>0.125</v>
      </c>
      <c r="AF1926">
        <v>0.67911345600000006</v>
      </c>
      <c r="AG1926">
        <v>0.90969068370229134</v>
      </c>
      <c r="AH1926">
        <v>0</v>
      </c>
      <c r="AI1926">
        <v>0</v>
      </c>
      <c r="AJ1926">
        <v>0</v>
      </c>
      <c r="AK1926">
        <v>0</v>
      </c>
      <c r="AL1926">
        <v>0</v>
      </c>
      <c r="AM1926">
        <v>689</v>
      </c>
      <c r="AN1926">
        <v>7728.1290000000026</v>
      </c>
      <c r="AO1926">
        <v>7.7281290000000018</v>
      </c>
      <c r="AP1926">
        <v>6.9703381162244193</v>
      </c>
      <c r="AQ1926">
        <v>9.3369548056552318</v>
      </c>
      <c r="AR1926">
        <v>815</v>
      </c>
      <c r="AS1926">
        <v>7857.4960000000165</v>
      </c>
      <c r="AT1926">
        <v>7.8574960000000056</v>
      </c>
      <c r="AU1926">
        <v>7.0870198811226954</v>
      </c>
      <c r="AV1926">
        <v>9.4932531583798205</v>
      </c>
      <c r="AW1926">
        <v>1</v>
      </c>
      <c r="AX1926">
        <v>1</v>
      </c>
      <c r="AY1926">
        <v>45</v>
      </c>
      <c r="AZ1926">
        <v>4.4999999999999998E-2</v>
      </c>
      <c r="BA1926">
        <v>0.17760000000000001</v>
      </c>
      <c r="BB1926">
        <v>0.2378999620727982</v>
      </c>
      <c r="BC1926">
        <v>0</v>
      </c>
      <c r="BD1926">
        <v>0</v>
      </c>
      <c r="BE1926">
        <v>0</v>
      </c>
      <c r="BF1926">
        <v>0</v>
      </c>
      <c r="BG1926">
        <v>0</v>
      </c>
      <c r="BH1926">
        <v>818</v>
      </c>
      <c r="BI1926">
        <v>8.1024960000000057</v>
      </c>
      <c r="BJ1926">
        <v>8.3875833371226953</v>
      </c>
      <c r="BK1926">
        <v>11.235392780314884</v>
      </c>
      <c r="BL1926" t="s">
        <v>595</v>
      </c>
    </row>
    <row r="1927" spans="1:64">
      <c r="A1927" t="s">
        <v>2887</v>
      </c>
      <c r="B1927" t="s">
        <v>2888</v>
      </c>
      <c r="C1927" t="s">
        <v>596</v>
      </c>
      <c r="D1927" t="s">
        <v>942</v>
      </c>
      <c r="E1927">
        <v>2012</v>
      </c>
      <c r="F1927" s="23">
        <v>34.22</v>
      </c>
      <c r="G1927" s="23">
        <v>19.07</v>
      </c>
      <c r="H1927" s="22">
        <v>54109</v>
      </c>
      <c r="I1927" s="34">
        <v>453.22693699999996</v>
      </c>
      <c r="J1927" s="22">
        <v>0</v>
      </c>
      <c r="K1927" s="22" t="s">
        <v>782</v>
      </c>
      <c r="L1927" s="23">
        <v>0</v>
      </c>
      <c r="M1927" s="23">
        <v>0</v>
      </c>
      <c r="N1927" s="23">
        <v>0</v>
      </c>
      <c r="O1927" s="14">
        <v>0</v>
      </c>
      <c r="P1927" s="22">
        <v>0</v>
      </c>
      <c r="Q1927" s="22" t="s">
        <v>782</v>
      </c>
      <c r="R1927" s="23">
        <v>0</v>
      </c>
      <c r="S1927" s="23">
        <v>0</v>
      </c>
      <c r="T1927" s="23">
        <v>0</v>
      </c>
      <c r="U1927" s="14">
        <v>0</v>
      </c>
      <c r="V1927" s="22">
        <v>0</v>
      </c>
      <c r="W1927" s="22" t="s">
        <v>782</v>
      </c>
      <c r="X1927" s="23">
        <v>0</v>
      </c>
      <c r="Y1927" s="23">
        <v>0</v>
      </c>
      <c r="Z1927" s="23">
        <v>0</v>
      </c>
      <c r="AA1927" s="14">
        <v>0</v>
      </c>
      <c r="AB1927" s="22">
        <v>0</v>
      </c>
      <c r="AC1927" s="22" t="s">
        <v>782</v>
      </c>
      <c r="AD1927" s="23">
        <v>0</v>
      </c>
      <c r="AE1927" s="23">
        <v>0</v>
      </c>
      <c r="AF1927" s="23">
        <v>0</v>
      </c>
      <c r="AG1927" s="14">
        <v>0</v>
      </c>
      <c r="AH1927" s="22" t="s">
        <v>782</v>
      </c>
      <c r="AI1927" s="23" t="s">
        <v>782</v>
      </c>
      <c r="AJ1927" s="23" t="s">
        <v>782</v>
      </c>
      <c r="AK1927" s="23" t="s">
        <v>782</v>
      </c>
      <c r="AL1927" s="14" t="s">
        <v>782</v>
      </c>
      <c r="AM1927" s="22" t="s">
        <v>782</v>
      </c>
      <c r="AN1927" s="23" t="s">
        <v>782</v>
      </c>
      <c r="AO1927" s="23" t="s">
        <v>782</v>
      </c>
      <c r="AP1927" s="23" t="s">
        <v>782</v>
      </c>
      <c r="AQ1927" s="14" t="s">
        <v>782</v>
      </c>
      <c r="AR1927" s="22">
        <v>362</v>
      </c>
      <c r="AS1927" s="23">
        <v>4767.0079999999989</v>
      </c>
      <c r="AT1927" s="23">
        <v>4.7670079999999988</v>
      </c>
      <c r="AU1927" s="23">
        <v>4.0038489999999998</v>
      </c>
      <c r="AV1927" s="14">
        <v>0.88340931951271029</v>
      </c>
      <c r="AW1927" s="22">
        <v>0</v>
      </c>
      <c r="AX1927" s="22" t="s">
        <v>782</v>
      </c>
      <c r="AY1927" s="23">
        <v>0</v>
      </c>
      <c r="AZ1927" s="23">
        <v>0</v>
      </c>
      <c r="BA1927" s="23">
        <v>0</v>
      </c>
      <c r="BB1927" s="14">
        <v>0</v>
      </c>
      <c r="BC1927" s="22">
        <v>0</v>
      </c>
      <c r="BD1927" s="23">
        <v>0</v>
      </c>
      <c r="BE1927" s="23">
        <v>0</v>
      </c>
      <c r="BF1927" s="23">
        <v>0</v>
      </c>
      <c r="BG1927" s="14">
        <v>0</v>
      </c>
      <c r="BH1927" s="22">
        <v>362</v>
      </c>
      <c r="BI1927" s="23">
        <v>4.7670079999999988</v>
      </c>
      <c r="BJ1927" s="23">
        <v>4.0038489999999998</v>
      </c>
      <c r="BK1927" s="14">
        <v>0.88340931951271029</v>
      </c>
      <c r="BL1927" t="s">
        <v>596</v>
      </c>
    </row>
    <row r="1928" spans="1:64">
      <c r="A1928" t="s">
        <v>2889</v>
      </c>
      <c r="B1928" t="s">
        <v>2888</v>
      </c>
      <c r="C1928" t="s">
        <v>596</v>
      </c>
      <c r="D1928" t="s">
        <v>942</v>
      </c>
      <c r="E1928">
        <v>2015</v>
      </c>
      <c r="F1928" s="23">
        <v>34.22</v>
      </c>
      <c r="G1928" s="23">
        <v>18.440000000000001</v>
      </c>
      <c r="H1928" s="22">
        <v>55709</v>
      </c>
      <c r="I1928" s="34">
        <v>445.08623889038375</v>
      </c>
      <c r="J1928" s="13">
        <v>0</v>
      </c>
      <c r="K1928" s="13">
        <v>0</v>
      </c>
      <c r="L1928" s="19">
        <v>0</v>
      </c>
      <c r="M1928" s="35">
        <v>0</v>
      </c>
      <c r="N1928" s="19">
        <v>0</v>
      </c>
      <c r="O1928" s="17">
        <v>0</v>
      </c>
      <c r="P1928" s="36">
        <v>1</v>
      </c>
      <c r="Q1928" s="37">
        <v>1</v>
      </c>
      <c r="R1928" s="38">
        <v>0</v>
      </c>
      <c r="S1928" s="27">
        <v>0</v>
      </c>
      <c r="T1928" s="23">
        <v>0</v>
      </c>
      <c r="U1928" s="17">
        <v>0</v>
      </c>
      <c r="V1928" s="22">
        <v>0</v>
      </c>
      <c r="W1928" s="22">
        <v>0</v>
      </c>
      <c r="X1928" s="23">
        <v>0</v>
      </c>
      <c r="Y1928" s="27">
        <v>0</v>
      </c>
      <c r="Z1928" s="27">
        <v>0</v>
      </c>
      <c r="AA1928" s="14">
        <v>0</v>
      </c>
      <c r="AB1928" s="39">
        <v>1</v>
      </c>
      <c r="AC1928" s="22" t="s">
        <v>782</v>
      </c>
      <c r="AD1928" s="23">
        <v>0</v>
      </c>
      <c r="AE1928" s="23">
        <v>0</v>
      </c>
      <c r="AF1928" s="23">
        <v>3.1391497200000003</v>
      </c>
      <c r="AG1928" s="14">
        <v>0.70529022146944265</v>
      </c>
      <c r="AH1928" s="22" t="s">
        <v>782</v>
      </c>
      <c r="AI1928" s="23" t="s">
        <v>782</v>
      </c>
      <c r="AJ1928" s="23" t="s">
        <v>782</v>
      </c>
      <c r="AK1928" s="23" t="s">
        <v>782</v>
      </c>
      <c r="AL1928" s="14" t="s">
        <v>782</v>
      </c>
      <c r="AM1928" s="22" t="s">
        <v>782</v>
      </c>
      <c r="AN1928" s="23" t="s">
        <v>782</v>
      </c>
      <c r="AO1928" s="23" t="s">
        <v>782</v>
      </c>
      <c r="AP1928" s="23" t="s">
        <v>782</v>
      </c>
      <c r="AQ1928" s="14" t="s">
        <v>782</v>
      </c>
      <c r="AR1928" s="40">
        <v>487</v>
      </c>
      <c r="AS1928" s="41">
        <v>5998.5819999999967</v>
      </c>
      <c r="AT1928" s="23">
        <v>5.9985819999999963</v>
      </c>
      <c r="AU1928" s="23">
        <v>5.327717219942576</v>
      </c>
      <c r="AV1928" s="14">
        <v>1.1970078502594845</v>
      </c>
      <c r="AW1928" s="22">
        <v>0</v>
      </c>
      <c r="AX1928" s="22" t="s">
        <v>782</v>
      </c>
      <c r="AY1928" s="23">
        <v>0</v>
      </c>
      <c r="AZ1928" s="23">
        <v>0</v>
      </c>
      <c r="BA1928" s="23">
        <v>0</v>
      </c>
      <c r="BB1928" s="14">
        <v>0</v>
      </c>
      <c r="BC1928" s="42">
        <v>0</v>
      </c>
      <c r="BD1928" s="46">
        <v>0</v>
      </c>
      <c r="BE1928" s="44">
        <v>0</v>
      </c>
      <c r="BF1928" s="23">
        <v>0</v>
      </c>
      <c r="BG1928" s="14">
        <v>0</v>
      </c>
      <c r="BH1928" s="22">
        <v>489</v>
      </c>
      <c r="BI1928" s="23">
        <v>5.9985819999999963</v>
      </c>
      <c r="BJ1928" s="23">
        <v>8.4668669399425767</v>
      </c>
      <c r="BK1928" s="14">
        <v>1.9022980717289273</v>
      </c>
      <c r="BL1928" t="s">
        <v>596</v>
      </c>
    </row>
    <row r="1929" spans="1:64">
      <c r="A1929" t="s">
        <v>2890</v>
      </c>
      <c r="B1929" t="s">
        <v>2888</v>
      </c>
      <c r="C1929" t="s">
        <v>596</v>
      </c>
      <c r="D1929" t="s">
        <v>942</v>
      </c>
      <c r="E1929">
        <v>2016</v>
      </c>
      <c r="F1929" s="23">
        <v>34.22</v>
      </c>
      <c r="G1929" s="23">
        <v>18.760000000000002</v>
      </c>
      <c r="H1929" s="22">
        <v>56115</v>
      </c>
      <c r="I1929" s="34">
        <v>473.66093987993412</v>
      </c>
      <c r="J1929" s="13">
        <v>0</v>
      </c>
      <c r="K1929" s="13">
        <v>0</v>
      </c>
      <c r="L1929" s="19">
        <v>0</v>
      </c>
      <c r="M1929" s="35">
        <v>0</v>
      </c>
      <c r="N1929" s="19">
        <v>0</v>
      </c>
      <c r="O1929" s="17">
        <v>0</v>
      </c>
      <c r="P1929" s="13">
        <v>1</v>
      </c>
      <c r="Q1929" s="13">
        <v>1</v>
      </c>
      <c r="R1929" s="19">
        <v>0</v>
      </c>
      <c r="S1929" s="27">
        <v>0</v>
      </c>
      <c r="T1929" s="19">
        <v>0.9163</v>
      </c>
      <c r="U1929" s="17">
        <v>0.19345061474401248</v>
      </c>
      <c r="V1929" s="13">
        <v>0</v>
      </c>
      <c r="W1929" s="13">
        <v>0</v>
      </c>
      <c r="X1929" s="19">
        <v>0</v>
      </c>
      <c r="Y1929" s="27">
        <v>0</v>
      </c>
      <c r="Z1929" s="19">
        <v>0</v>
      </c>
      <c r="AA1929" s="14">
        <v>0</v>
      </c>
      <c r="AB1929" s="13">
        <v>1</v>
      </c>
      <c r="AC1929" s="22" t="s">
        <v>782</v>
      </c>
      <c r="AD1929" s="19">
        <v>0</v>
      </c>
      <c r="AE1929" s="23">
        <v>0</v>
      </c>
      <c r="AF1929" s="19">
        <v>3.0613857959999997</v>
      </c>
      <c r="AG1929" s="14">
        <v>0.64632430885603842</v>
      </c>
      <c r="AH1929" s="22" t="s">
        <v>782</v>
      </c>
      <c r="AI1929" s="23" t="s">
        <v>782</v>
      </c>
      <c r="AJ1929" s="23" t="s">
        <v>782</v>
      </c>
      <c r="AK1929" s="23" t="s">
        <v>782</v>
      </c>
      <c r="AL1929" s="14" t="s">
        <v>782</v>
      </c>
      <c r="AM1929" s="22" t="s">
        <v>782</v>
      </c>
      <c r="AN1929" s="23" t="s">
        <v>782</v>
      </c>
      <c r="AO1929" s="23" t="s">
        <v>782</v>
      </c>
      <c r="AP1929" s="23" t="s">
        <v>782</v>
      </c>
      <c r="AQ1929" s="14" t="s">
        <v>782</v>
      </c>
      <c r="AR1929" s="13">
        <v>510</v>
      </c>
      <c r="AS1929" s="19">
        <v>6220.101999999998</v>
      </c>
      <c r="AT1929" s="23">
        <v>6.220101999999998</v>
      </c>
      <c r="AU1929" s="19">
        <v>5.5234505760000028</v>
      </c>
      <c r="AV1929" s="14">
        <v>1.1661190761053919</v>
      </c>
      <c r="AW1929" s="13">
        <v>0</v>
      </c>
      <c r="AX1929" s="22" t="s">
        <v>782</v>
      </c>
      <c r="AY1929" s="19">
        <v>0</v>
      </c>
      <c r="AZ1929" s="23">
        <v>0</v>
      </c>
      <c r="BA1929" s="19">
        <v>0</v>
      </c>
      <c r="BB1929" s="14">
        <v>0</v>
      </c>
      <c r="BC1929" s="13">
        <v>0</v>
      </c>
      <c r="BD1929" s="19">
        <v>0</v>
      </c>
      <c r="BE1929" s="44">
        <v>0</v>
      </c>
      <c r="BF1929" s="19">
        <v>0</v>
      </c>
      <c r="BG1929" s="14">
        <v>0</v>
      </c>
      <c r="BH1929" s="22">
        <v>512</v>
      </c>
      <c r="BI1929" s="23">
        <v>6.220101999999998</v>
      </c>
      <c r="BJ1929" s="23">
        <v>9.5011363720000013</v>
      </c>
      <c r="BK1929" s="14">
        <v>2.0058939997054428</v>
      </c>
      <c r="BL1929" t="s">
        <v>596</v>
      </c>
    </row>
    <row r="1930" spans="1:64">
      <c r="A1930" t="s">
        <v>2891</v>
      </c>
      <c r="B1930" t="s">
        <v>2888</v>
      </c>
      <c r="C1930" t="s">
        <v>596</v>
      </c>
      <c r="D1930" t="s">
        <v>942</v>
      </c>
      <c r="E1930">
        <v>2017</v>
      </c>
      <c r="F1930" s="23">
        <v>34.22</v>
      </c>
      <c r="G1930" s="23">
        <v>18.829999999999998</v>
      </c>
      <c r="H1930" s="22">
        <v>55873</v>
      </c>
      <c r="I1930" s="34">
        <v>438.88299964705493</v>
      </c>
      <c r="J1930" s="13">
        <v>0</v>
      </c>
      <c r="K1930" s="13">
        <v>0</v>
      </c>
      <c r="L1930" s="19">
        <v>0</v>
      </c>
      <c r="M1930" s="19">
        <v>0</v>
      </c>
      <c r="N1930" s="19">
        <v>0</v>
      </c>
      <c r="O1930" s="17">
        <v>0</v>
      </c>
      <c r="P1930" s="13">
        <v>1</v>
      </c>
      <c r="Q1930" s="13">
        <v>1</v>
      </c>
      <c r="R1930" s="19">
        <v>0</v>
      </c>
      <c r="S1930" s="19">
        <v>0</v>
      </c>
      <c r="T1930" s="19">
        <v>0</v>
      </c>
      <c r="U1930" s="17">
        <v>0</v>
      </c>
      <c r="V1930" s="13">
        <v>0</v>
      </c>
      <c r="W1930" s="13">
        <v>0</v>
      </c>
      <c r="X1930" s="19">
        <v>0</v>
      </c>
      <c r="Y1930" s="19">
        <v>0</v>
      </c>
      <c r="Z1930" s="19">
        <v>0</v>
      </c>
      <c r="AA1930" s="14">
        <v>0</v>
      </c>
      <c r="AB1930" s="13">
        <v>1</v>
      </c>
      <c r="AC1930" s="22" t="s">
        <v>782</v>
      </c>
      <c r="AD1930" s="19">
        <v>0</v>
      </c>
      <c r="AE1930" s="19">
        <v>0</v>
      </c>
      <c r="AF1930" s="19">
        <v>3.1987112850000003</v>
      </c>
      <c r="AG1930" s="14">
        <v>0.72883007260986876</v>
      </c>
      <c r="AH1930" s="22" t="s">
        <v>782</v>
      </c>
      <c r="AI1930" s="23" t="s">
        <v>782</v>
      </c>
      <c r="AJ1930" s="23" t="s">
        <v>782</v>
      </c>
      <c r="AK1930" s="23" t="s">
        <v>782</v>
      </c>
      <c r="AL1930" s="14" t="s">
        <v>782</v>
      </c>
      <c r="AM1930" s="22" t="s">
        <v>782</v>
      </c>
      <c r="AN1930" s="23" t="s">
        <v>782</v>
      </c>
      <c r="AO1930" s="23" t="s">
        <v>782</v>
      </c>
      <c r="AP1930" s="23" t="s">
        <v>782</v>
      </c>
      <c r="AQ1930" s="14" t="s">
        <v>782</v>
      </c>
      <c r="AR1930" s="13">
        <v>536</v>
      </c>
      <c r="AS1930" s="19">
        <v>6497.1319999999987</v>
      </c>
      <c r="AT1930" s="19">
        <v>6.4971319999999961</v>
      </c>
      <c r="AU1930" s="19">
        <v>5.769453216000004</v>
      </c>
      <c r="AV1930" s="14">
        <v>1.3145766002874881</v>
      </c>
      <c r="AW1930" s="13">
        <v>0</v>
      </c>
      <c r="AX1930" s="22" t="s">
        <v>782</v>
      </c>
      <c r="AY1930" s="19">
        <v>0</v>
      </c>
      <c r="AZ1930" s="19">
        <v>0</v>
      </c>
      <c r="BA1930" s="19">
        <v>0</v>
      </c>
      <c r="BB1930" s="14">
        <v>0</v>
      </c>
      <c r="BC1930" s="13">
        <v>0</v>
      </c>
      <c r="BD1930" s="19">
        <v>0</v>
      </c>
      <c r="BE1930" s="19">
        <v>0</v>
      </c>
      <c r="BF1930" s="19">
        <v>0</v>
      </c>
      <c r="BG1930" s="14">
        <v>0</v>
      </c>
      <c r="BH1930" s="22">
        <v>538</v>
      </c>
      <c r="BI1930" s="23">
        <v>6.4971319999999961</v>
      </c>
      <c r="BJ1930" s="23">
        <v>8.968164501000004</v>
      </c>
      <c r="BK1930" s="14">
        <v>2.043406672897357</v>
      </c>
      <c r="BL1930" t="s">
        <v>596</v>
      </c>
    </row>
    <row r="1931" spans="1:64">
      <c r="A1931" t="s">
        <v>2892</v>
      </c>
      <c r="B1931" t="s">
        <v>2888</v>
      </c>
      <c r="C1931" t="s">
        <v>596</v>
      </c>
      <c r="D1931" t="s">
        <v>942</v>
      </c>
      <c r="E1931">
        <v>2018</v>
      </c>
      <c r="F1931" s="23">
        <v>34.22</v>
      </c>
      <c r="G1931" s="23">
        <v>18.84</v>
      </c>
      <c r="H1931" s="22">
        <v>55767</v>
      </c>
      <c r="I1931" s="34">
        <v>438.91419246863609</v>
      </c>
      <c r="J1931" s="13">
        <v>0</v>
      </c>
      <c r="K1931" s="13">
        <v>0</v>
      </c>
      <c r="L1931" s="19">
        <v>0</v>
      </c>
      <c r="M1931" s="19">
        <v>0</v>
      </c>
      <c r="N1931" s="19">
        <v>0</v>
      </c>
      <c r="O1931" s="17">
        <v>0</v>
      </c>
      <c r="P1931" s="13">
        <v>1</v>
      </c>
      <c r="Q1931" s="13">
        <v>1</v>
      </c>
      <c r="R1931" s="19">
        <v>0</v>
      </c>
      <c r="S1931" s="19">
        <v>0</v>
      </c>
      <c r="T1931" s="19">
        <v>0.89788212499999998</v>
      </c>
      <c r="U1931" s="17">
        <v>0.20456894317997265</v>
      </c>
      <c r="V1931" s="13">
        <v>0</v>
      </c>
      <c r="W1931" s="13">
        <v>0</v>
      </c>
      <c r="X1931" s="19">
        <v>0</v>
      </c>
      <c r="Y1931" s="19">
        <v>0</v>
      </c>
      <c r="Z1931" s="19">
        <v>0</v>
      </c>
      <c r="AA1931" s="14">
        <v>0</v>
      </c>
      <c r="AB1931" s="13">
        <v>1</v>
      </c>
      <c r="AC1931" s="22" t="s">
        <v>782</v>
      </c>
      <c r="AD1931" s="19">
        <v>0</v>
      </c>
      <c r="AE1931" s="19">
        <v>0</v>
      </c>
      <c r="AF1931" s="19">
        <v>2.9944172159999995</v>
      </c>
      <c r="AG1931" s="14">
        <v>0.68223294379207722</v>
      </c>
      <c r="AH1931" s="22" t="s">
        <v>782</v>
      </c>
      <c r="AI1931" s="23" t="s">
        <v>782</v>
      </c>
      <c r="AJ1931" s="23" t="s">
        <v>782</v>
      </c>
      <c r="AK1931" s="23" t="s">
        <v>782</v>
      </c>
      <c r="AL1931" s="14" t="s">
        <v>782</v>
      </c>
      <c r="AM1931" s="22" t="s">
        <v>782</v>
      </c>
      <c r="AN1931" s="23" t="s">
        <v>782</v>
      </c>
      <c r="AO1931" s="23" t="s">
        <v>782</v>
      </c>
      <c r="AP1931" s="23" t="s">
        <v>782</v>
      </c>
      <c r="AQ1931" s="14" t="s">
        <v>782</v>
      </c>
      <c r="AR1931" s="13">
        <v>573</v>
      </c>
      <c r="AS1931" s="19">
        <v>6986.8969999999981</v>
      </c>
      <c r="AT1931" s="19">
        <v>6.9868969999999981</v>
      </c>
      <c r="AU1931" s="19">
        <v>6.2043645360000061</v>
      </c>
      <c r="AV1931" s="14">
        <v>1.4135711814430236</v>
      </c>
      <c r="AW1931" s="13">
        <v>0</v>
      </c>
      <c r="AX1931" s="22" t="s">
        <v>782</v>
      </c>
      <c r="AY1931" s="19">
        <v>0</v>
      </c>
      <c r="AZ1931" s="19">
        <v>0</v>
      </c>
      <c r="BA1931" s="19">
        <v>0</v>
      </c>
      <c r="BB1931" s="14">
        <v>0</v>
      </c>
      <c r="BC1931" s="13">
        <v>0</v>
      </c>
      <c r="BD1931" s="19">
        <v>0</v>
      </c>
      <c r="BE1931" s="19">
        <v>0</v>
      </c>
      <c r="BF1931" s="19">
        <v>0</v>
      </c>
      <c r="BG1931" s="14">
        <v>0</v>
      </c>
      <c r="BH1931" s="22">
        <v>575</v>
      </c>
      <c r="BI1931" s="23">
        <v>6.9868969999999981</v>
      </c>
      <c r="BJ1931" s="23">
        <v>10.096663877000006</v>
      </c>
      <c r="BK1931" s="14">
        <v>2.3003730684150732</v>
      </c>
      <c r="BL1931" t="s">
        <v>596</v>
      </c>
    </row>
    <row r="1932" spans="1:64">
      <c r="A1932" t="s">
        <v>2893</v>
      </c>
      <c r="B1932" t="s">
        <v>2888</v>
      </c>
      <c r="C1932" t="s">
        <v>596</v>
      </c>
      <c r="D1932" t="s">
        <v>942</v>
      </c>
      <c r="E1932">
        <v>2019</v>
      </c>
      <c r="F1932" s="23">
        <v>34.22</v>
      </c>
      <c r="G1932" s="23">
        <v>18.850000000000001</v>
      </c>
      <c r="H1932" s="22">
        <v>55847</v>
      </c>
      <c r="I1932" s="34">
        <v>447.18957615357596</v>
      </c>
      <c r="J1932" s="22">
        <v>0</v>
      </c>
      <c r="K1932" s="22">
        <v>0</v>
      </c>
      <c r="L1932" s="23">
        <v>0</v>
      </c>
      <c r="M1932" s="23">
        <v>0</v>
      </c>
      <c r="N1932" s="23">
        <v>0</v>
      </c>
      <c r="O1932" s="14">
        <v>0</v>
      </c>
      <c r="P1932" s="22">
        <v>1</v>
      </c>
      <c r="Q1932" s="22">
        <v>1</v>
      </c>
      <c r="R1932" s="23">
        <v>416.65929391748188</v>
      </c>
      <c r="S1932" s="23">
        <v>0.41665929391748185</v>
      </c>
      <c r="T1932" s="23">
        <v>0.97956599999999994</v>
      </c>
      <c r="U1932" s="14">
        <v>0.2190493813441646</v>
      </c>
      <c r="V1932" s="22">
        <v>0</v>
      </c>
      <c r="W1932" s="22">
        <v>0</v>
      </c>
      <c r="X1932" s="23">
        <v>0</v>
      </c>
      <c r="Y1932" s="23">
        <v>0</v>
      </c>
      <c r="Z1932" s="23">
        <v>0</v>
      </c>
      <c r="AA1932" s="14">
        <v>0</v>
      </c>
      <c r="AB1932" s="22">
        <v>1</v>
      </c>
      <c r="AC1932" s="22">
        <v>1</v>
      </c>
      <c r="AD1932" s="23">
        <v>2274.8077403433476</v>
      </c>
      <c r="AE1932" s="23">
        <v>2.2748077403433475</v>
      </c>
      <c r="AF1932" s="23">
        <v>3.1801812209999998</v>
      </c>
      <c r="AG1932" s="14">
        <v>0.71114833408099098</v>
      </c>
      <c r="AH1932" s="22">
        <v>0</v>
      </c>
      <c r="AI1932" s="23">
        <v>0</v>
      </c>
      <c r="AJ1932" s="23">
        <v>0</v>
      </c>
      <c r="AK1932" s="23">
        <v>0</v>
      </c>
      <c r="AL1932" s="14">
        <v>0</v>
      </c>
      <c r="AM1932" s="22">
        <v>632</v>
      </c>
      <c r="AN1932" s="23">
        <v>7387.4669999999978</v>
      </c>
      <c r="AO1932" s="23">
        <v>7.3874669999999973</v>
      </c>
      <c r="AP1932" s="23">
        <v>6.5600706960000084</v>
      </c>
      <c r="AQ1932" s="14">
        <v>1.4669551898828512</v>
      </c>
      <c r="AR1932" s="22">
        <v>632</v>
      </c>
      <c r="AS1932" s="23">
        <v>7387.4669999999978</v>
      </c>
      <c r="AT1932" s="23">
        <v>7.3874669999999973</v>
      </c>
      <c r="AU1932" s="23">
        <v>6.5600706960000084</v>
      </c>
      <c r="AV1932" s="14">
        <v>1.4669551898828512</v>
      </c>
      <c r="AW1932" s="22">
        <v>0</v>
      </c>
      <c r="AX1932" s="22" t="s">
        <v>782</v>
      </c>
      <c r="AY1932" s="23">
        <v>0</v>
      </c>
      <c r="AZ1932" s="23">
        <v>0</v>
      </c>
      <c r="BA1932" s="23">
        <v>0</v>
      </c>
      <c r="BB1932" s="14">
        <v>0</v>
      </c>
      <c r="BC1932" s="22">
        <v>0</v>
      </c>
      <c r="BD1932" s="23">
        <v>0</v>
      </c>
      <c r="BE1932" s="23">
        <v>0</v>
      </c>
      <c r="BF1932" s="23">
        <v>0</v>
      </c>
      <c r="BG1932" s="14">
        <v>0</v>
      </c>
      <c r="BH1932" s="22">
        <v>634</v>
      </c>
      <c r="BI1932" s="23">
        <v>10.078934034260827</v>
      </c>
      <c r="BJ1932" s="23">
        <v>10.719817917000009</v>
      </c>
      <c r="BK1932" s="14">
        <v>2.397152905308007</v>
      </c>
      <c r="BL1932" t="s">
        <v>596</v>
      </c>
    </row>
    <row r="1933" spans="1:64">
      <c r="A1933" t="s">
        <v>2894</v>
      </c>
      <c r="B1933" t="s">
        <v>2888</v>
      </c>
      <c r="C1933" t="s">
        <v>596</v>
      </c>
      <c r="D1933" t="s">
        <v>942</v>
      </c>
      <c r="E1933">
        <v>2020</v>
      </c>
      <c r="F1933" s="23">
        <v>34.22</v>
      </c>
      <c r="G1933" s="23">
        <v>18.850000000000001</v>
      </c>
      <c r="H1933" s="22">
        <v>55590</v>
      </c>
      <c r="I1933" s="34">
        <v>449.69388346736241</v>
      </c>
      <c r="J1933" s="22">
        <v>0</v>
      </c>
      <c r="K1933" s="22">
        <v>0</v>
      </c>
      <c r="L1933" s="23">
        <v>0</v>
      </c>
      <c r="M1933" s="23">
        <v>0</v>
      </c>
      <c r="N1933" s="23">
        <v>0</v>
      </c>
      <c r="O1933" s="14">
        <v>0</v>
      </c>
      <c r="P1933" s="22">
        <v>1</v>
      </c>
      <c r="Q1933" s="22">
        <v>1</v>
      </c>
      <c r="R1933" s="23">
        <v>446.26712037430877</v>
      </c>
      <c r="S1933" s="23">
        <v>0.44626712037430877</v>
      </c>
      <c r="T1933" s="23">
        <v>1.0491740000000001</v>
      </c>
      <c r="U1933" s="14">
        <v>0.23330848796749229</v>
      </c>
      <c r="V1933" s="22">
        <v>0</v>
      </c>
      <c r="W1933" s="22">
        <v>0</v>
      </c>
      <c r="X1933" s="23">
        <v>0</v>
      </c>
      <c r="Y1933" s="23">
        <v>0</v>
      </c>
      <c r="Z1933" s="23">
        <v>0</v>
      </c>
      <c r="AA1933" s="14">
        <v>0</v>
      </c>
      <c r="AB1933" s="22">
        <v>1</v>
      </c>
      <c r="AC1933" s="22">
        <v>1</v>
      </c>
      <c r="AD1933" s="23">
        <v>1887.3304463519314</v>
      </c>
      <c r="AE1933" s="23">
        <v>1.8873304463519314</v>
      </c>
      <c r="AF1933" s="23">
        <v>2.6384879639999999</v>
      </c>
      <c r="AG1933" s="14">
        <v>0.58672978686210986</v>
      </c>
      <c r="AH1933" s="22">
        <v>0</v>
      </c>
      <c r="AI1933" s="23">
        <v>0</v>
      </c>
      <c r="AJ1933" s="23">
        <v>0</v>
      </c>
      <c r="AK1933" s="23">
        <v>0</v>
      </c>
      <c r="AL1933" s="14">
        <v>0</v>
      </c>
      <c r="AM1933" s="22">
        <v>703</v>
      </c>
      <c r="AN1933" s="23">
        <v>7992.8819999999932</v>
      </c>
      <c r="AO1933" s="23">
        <v>7.9928819999999963</v>
      </c>
      <c r="AP1933" s="23">
        <v>7.0976792160000128</v>
      </c>
      <c r="AQ1933" s="14">
        <v>1.5783357250210728</v>
      </c>
      <c r="AR1933" s="22">
        <v>703</v>
      </c>
      <c r="AS1933" s="23">
        <v>7992.8819999999932</v>
      </c>
      <c r="AT1933" s="23">
        <v>7.9928819999999963</v>
      </c>
      <c r="AU1933" s="23">
        <v>7.0976792160000128</v>
      </c>
      <c r="AV1933" s="14">
        <v>1.5783357250210728</v>
      </c>
      <c r="AW1933" s="22">
        <v>0</v>
      </c>
      <c r="AX1933" s="22">
        <v>0</v>
      </c>
      <c r="AY1933" s="23">
        <v>0</v>
      </c>
      <c r="AZ1933" s="23">
        <v>0</v>
      </c>
      <c r="BA1933" s="23">
        <v>0</v>
      </c>
      <c r="BB1933" s="14">
        <v>0</v>
      </c>
      <c r="BC1933" s="22">
        <v>0</v>
      </c>
      <c r="BD1933" s="23">
        <v>0</v>
      </c>
      <c r="BE1933" s="23">
        <v>0</v>
      </c>
      <c r="BF1933" s="23">
        <v>0</v>
      </c>
      <c r="BG1933" s="14">
        <v>0</v>
      </c>
      <c r="BH1933" s="22">
        <v>705</v>
      </c>
      <c r="BI1933" s="23">
        <v>10.326479566726237</v>
      </c>
      <c r="BJ1933" s="23">
        <v>10.785341180000014</v>
      </c>
      <c r="BK1933" s="14">
        <v>2.398373999850675</v>
      </c>
      <c r="BL1933" t="s">
        <v>596</v>
      </c>
    </row>
    <row r="1934" spans="1:64">
      <c r="A1934" t="s">
        <v>2895</v>
      </c>
      <c r="B1934" t="s">
        <v>2888</v>
      </c>
      <c r="C1934" t="s">
        <v>596</v>
      </c>
      <c r="D1934" t="s">
        <v>942</v>
      </c>
      <c r="E1934">
        <v>2021</v>
      </c>
      <c r="F1934" s="23">
        <v>34.22</v>
      </c>
      <c r="G1934" s="23">
        <v>18.86</v>
      </c>
      <c r="H1934" s="22">
        <v>55563</v>
      </c>
      <c r="I1934" s="34">
        <v>416.8</v>
      </c>
      <c r="J1934" s="22">
        <v>0</v>
      </c>
      <c r="K1934" s="22">
        <v>0</v>
      </c>
      <c r="L1934" s="23">
        <v>0</v>
      </c>
      <c r="M1934" s="23">
        <v>0</v>
      </c>
      <c r="N1934" s="23">
        <v>0</v>
      </c>
      <c r="O1934" s="14">
        <v>0</v>
      </c>
      <c r="P1934" s="22">
        <v>1</v>
      </c>
      <c r="Q1934" s="22">
        <v>1</v>
      </c>
      <c r="R1934" s="23">
        <v>156</v>
      </c>
      <c r="S1934" s="23">
        <v>0.156</v>
      </c>
      <c r="T1934" s="23">
        <v>1.0219037500000001</v>
      </c>
      <c r="U1934" s="14">
        <v>0.25</v>
      </c>
      <c r="V1934" s="22">
        <v>0</v>
      </c>
      <c r="W1934" s="22">
        <v>0</v>
      </c>
      <c r="X1934" s="23">
        <v>0</v>
      </c>
      <c r="Y1934" s="23">
        <v>0</v>
      </c>
      <c r="Z1934" s="23">
        <v>0</v>
      </c>
      <c r="AA1934" s="14">
        <v>0</v>
      </c>
      <c r="AB1934" s="22">
        <v>1</v>
      </c>
      <c r="AC1934" s="22">
        <v>1</v>
      </c>
      <c r="AD1934" s="23">
        <v>2141.3681369999999</v>
      </c>
      <c r="AE1934" s="23">
        <v>2.1413681370000002</v>
      </c>
      <c r="AF1934" s="23">
        <v>2.9936326559999999</v>
      </c>
      <c r="AG1934" s="14">
        <v>0.72</v>
      </c>
      <c r="AH1934" s="22">
        <v>0</v>
      </c>
      <c r="AI1934" s="23">
        <v>0</v>
      </c>
      <c r="AJ1934" s="23">
        <v>0</v>
      </c>
      <c r="AK1934" s="23">
        <v>0</v>
      </c>
      <c r="AL1934" s="14">
        <v>0</v>
      </c>
      <c r="AM1934" s="22">
        <v>845</v>
      </c>
      <c r="AN1934" s="23">
        <v>9376.8420000000006</v>
      </c>
      <c r="AO1934" s="23">
        <v>9.3768419999999999</v>
      </c>
      <c r="AP1934" s="23">
        <v>8.3906130680000004</v>
      </c>
      <c r="AQ1934" s="14">
        <v>2.0099999999999998</v>
      </c>
      <c r="AR1934" s="22">
        <v>845</v>
      </c>
      <c r="AS1934" s="23">
        <v>9376.8420000000006</v>
      </c>
      <c r="AT1934" s="23">
        <v>9.3768419999999999</v>
      </c>
      <c r="AU1934" s="23">
        <v>8.3906130680000004</v>
      </c>
      <c r="AV1934" s="14">
        <v>2.0099999999999998</v>
      </c>
      <c r="AW1934" s="22">
        <v>0</v>
      </c>
      <c r="AX1934" s="22">
        <v>0</v>
      </c>
      <c r="AY1934" s="23">
        <v>0</v>
      </c>
      <c r="AZ1934" s="23">
        <v>0</v>
      </c>
      <c r="BA1934" s="23">
        <v>0</v>
      </c>
      <c r="BB1934" s="14">
        <v>0</v>
      </c>
      <c r="BC1934" s="22">
        <v>0</v>
      </c>
      <c r="BD1934" s="23">
        <v>0</v>
      </c>
      <c r="BE1934" s="23">
        <v>0</v>
      </c>
      <c r="BF1934" s="23">
        <v>0</v>
      </c>
      <c r="BG1934" s="14">
        <v>0</v>
      </c>
      <c r="BH1934" s="22">
        <v>847</v>
      </c>
      <c r="BI1934" s="23">
        <v>11.67</v>
      </c>
      <c r="BJ1934" s="23">
        <v>12.41</v>
      </c>
      <c r="BK1934" s="14">
        <v>2.98</v>
      </c>
      <c r="BL1934" t="s">
        <v>596</v>
      </c>
    </row>
    <row r="1935" spans="1:64">
      <c r="A1935" t="s">
        <v>2896</v>
      </c>
      <c r="B1935" t="s">
        <v>2888</v>
      </c>
      <c r="C1935" t="s">
        <v>596</v>
      </c>
      <c r="D1935" s="111" t="s">
        <v>942</v>
      </c>
      <c r="E1935" s="110">
        <v>2022</v>
      </c>
      <c r="F1935" s="23"/>
      <c r="G1935" s="23"/>
      <c r="H1935" s="22">
        <v>56369</v>
      </c>
      <c r="I1935" s="34">
        <v>408.53647916670246</v>
      </c>
      <c r="J1935" s="22">
        <v>0</v>
      </c>
      <c r="K1935" s="22">
        <v>0</v>
      </c>
      <c r="L1935" s="23">
        <v>0</v>
      </c>
      <c r="M1935" s="23">
        <v>0</v>
      </c>
      <c r="N1935" s="23">
        <v>0</v>
      </c>
      <c r="O1935" s="14">
        <v>0</v>
      </c>
      <c r="P1935" s="22">
        <v>1</v>
      </c>
      <c r="Q1935" s="22">
        <v>1</v>
      </c>
      <c r="R1935" s="23">
        <v>156</v>
      </c>
      <c r="S1935" s="23">
        <v>0.156</v>
      </c>
      <c r="T1935" s="23">
        <v>0.36675600000000003</v>
      </c>
      <c r="U1935" s="14">
        <v>8.9773133784301795E-2</v>
      </c>
      <c r="V1935" s="22">
        <v>0</v>
      </c>
      <c r="W1935" s="22">
        <v>0</v>
      </c>
      <c r="X1935" s="23">
        <v>0</v>
      </c>
      <c r="Y1935" s="23">
        <v>0</v>
      </c>
      <c r="Z1935" s="23">
        <v>0</v>
      </c>
      <c r="AA1935" s="14">
        <v>0</v>
      </c>
      <c r="AB1935" s="22">
        <v>1</v>
      </c>
      <c r="AC1935" s="22">
        <v>1</v>
      </c>
      <c r="AD1935" s="23">
        <v>2089.3747961373401</v>
      </c>
      <c r="AE1935" s="23">
        <v>2.0893747961373399</v>
      </c>
      <c r="AF1935" s="23">
        <v>2.920945965</v>
      </c>
      <c r="AG1935" s="14">
        <v>0.71497800415715485</v>
      </c>
      <c r="AH1935" s="22">
        <v>0</v>
      </c>
      <c r="AI1935" s="23">
        <v>0</v>
      </c>
      <c r="AJ1935" s="23">
        <v>0</v>
      </c>
      <c r="AK1935" s="23">
        <v>0</v>
      </c>
      <c r="AL1935" s="14">
        <v>0</v>
      </c>
      <c r="AM1935" s="22">
        <v>1102</v>
      </c>
      <c r="AN1935" s="23">
        <v>11159.721999999976</v>
      </c>
      <c r="AO1935" s="23">
        <v>11.159722000000006</v>
      </c>
      <c r="AP1935" s="23">
        <v>11.431616554478397</v>
      </c>
      <c r="AQ1935" s="14">
        <v>2.7981874660974277</v>
      </c>
      <c r="AR1935" s="22">
        <v>1102</v>
      </c>
      <c r="AS1935" s="23">
        <v>11159.722</v>
      </c>
      <c r="AT1935" s="23">
        <v>11.159722</v>
      </c>
      <c r="AU1935" s="23">
        <v>11.431616554478399</v>
      </c>
      <c r="AV1935" s="14">
        <v>2.7981874660974282</v>
      </c>
      <c r="AW1935" s="22">
        <v>0</v>
      </c>
      <c r="AX1935" s="22">
        <v>0</v>
      </c>
      <c r="AY1935" s="23">
        <v>0</v>
      </c>
      <c r="AZ1935" s="23">
        <v>0</v>
      </c>
      <c r="BA1935" s="23">
        <v>0</v>
      </c>
      <c r="BB1935" s="14">
        <v>0</v>
      </c>
      <c r="BC1935" s="22">
        <v>0</v>
      </c>
      <c r="BD1935" s="23">
        <v>0</v>
      </c>
      <c r="BE1935" s="23">
        <v>0</v>
      </c>
      <c r="BF1935" s="23">
        <v>0</v>
      </c>
      <c r="BG1935" s="14">
        <v>0</v>
      </c>
      <c r="BH1935" s="22">
        <v>1104</v>
      </c>
      <c r="BI1935" s="23">
        <v>13.405096796137341</v>
      </c>
      <c r="BJ1935" s="23">
        <v>14.719318519478399</v>
      </c>
      <c r="BK1935" s="14">
        <v>3.6029386040388851</v>
      </c>
      <c r="BL1935" t="s">
        <v>596</v>
      </c>
    </row>
    <row r="1936" spans="1:64">
      <c r="A1936" t="s">
        <v>2897</v>
      </c>
      <c r="B1936" t="s">
        <v>2888</v>
      </c>
      <c r="C1936" t="s">
        <v>596</v>
      </c>
      <c r="D1936" t="s">
        <v>942</v>
      </c>
      <c r="E1936">
        <v>2023</v>
      </c>
      <c r="F1936">
        <v>34.22</v>
      </c>
      <c r="G1936">
        <v>19.21</v>
      </c>
      <c r="H1936">
        <v>56568</v>
      </c>
      <c r="I1936">
        <v>408.53647916670246</v>
      </c>
      <c r="J1936">
        <v>1</v>
      </c>
      <c r="K1936">
        <v>1</v>
      </c>
      <c r="L1936">
        <v>800</v>
      </c>
      <c r="M1936">
        <v>0.8</v>
      </c>
      <c r="N1936">
        <v>4.7343999999999999</v>
      </c>
      <c r="O1936">
        <v>1.1588683609495096</v>
      </c>
      <c r="P1936">
        <v>1</v>
      </c>
      <c r="Q1936">
        <v>1</v>
      </c>
      <c r="R1936">
        <v>156</v>
      </c>
      <c r="S1936">
        <v>0.156</v>
      </c>
      <c r="T1936">
        <v>1.1511629999999999</v>
      </c>
      <c r="U1936">
        <v>0.28177728518834916</v>
      </c>
      <c r="V1936">
        <v>0</v>
      </c>
      <c r="W1936">
        <v>0</v>
      </c>
      <c r="X1936">
        <v>0</v>
      </c>
      <c r="Y1936">
        <v>0</v>
      </c>
      <c r="Z1936">
        <v>0</v>
      </c>
      <c r="AA1936">
        <v>0</v>
      </c>
      <c r="AB1936">
        <v>1</v>
      </c>
      <c r="AC1936">
        <v>1</v>
      </c>
      <c r="AG1936">
        <v>0</v>
      </c>
      <c r="AL1936">
        <v>0</v>
      </c>
      <c r="AM1936">
        <v>1607</v>
      </c>
      <c r="AN1936">
        <v>17068.435000000001</v>
      </c>
      <c r="AO1936">
        <v>17.068435000000001</v>
      </c>
      <c r="AP1936">
        <v>16.009974</v>
      </c>
      <c r="AQ1936">
        <v>3.9188603261710599</v>
      </c>
      <c r="AR1936">
        <v>1905</v>
      </c>
      <c r="AS1936">
        <v>17295.657999999901</v>
      </c>
      <c r="AT1936">
        <v>17.295658</v>
      </c>
      <c r="AU1936">
        <v>16.223106435579801</v>
      </c>
      <c r="AV1936">
        <v>3.9710300702327235</v>
      </c>
      <c r="AW1936">
        <v>0</v>
      </c>
      <c r="AX1936">
        <v>0</v>
      </c>
      <c r="AY1936">
        <v>0</v>
      </c>
      <c r="AZ1936">
        <v>0</v>
      </c>
      <c r="BA1936">
        <v>0</v>
      </c>
      <c r="BB1936">
        <v>0</v>
      </c>
      <c r="BC1936">
        <v>0</v>
      </c>
      <c r="BD1936">
        <v>0</v>
      </c>
      <c r="BE1936">
        <v>0</v>
      </c>
      <c r="BF1936">
        <v>0</v>
      </c>
      <c r="BG1936">
        <v>0</v>
      </c>
      <c r="BH1936">
        <v>1908</v>
      </c>
      <c r="BI1936">
        <v>18.251657999999999</v>
      </c>
      <c r="BJ1936">
        <v>22.108669435579802</v>
      </c>
      <c r="BK1936">
        <v>5.4116757163705831</v>
      </c>
      <c r="BL1936" t="s">
        <v>596</v>
      </c>
    </row>
    <row r="1937" spans="1:64">
      <c r="A1937" t="s">
        <v>2898</v>
      </c>
      <c r="B1937" t="s">
        <v>2888</v>
      </c>
      <c r="C1937" t="s">
        <v>596</v>
      </c>
      <c r="D1937" t="s">
        <v>942</v>
      </c>
      <c r="E1937">
        <v>2024</v>
      </c>
      <c r="F1937">
        <v>34.22</v>
      </c>
      <c r="G1937">
        <v>19.260000000000002</v>
      </c>
      <c r="H1937">
        <v>56521</v>
      </c>
      <c r="I1937">
        <v>387.57004442900148</v>
      </c>
      <c r="J1937">
        <v>1</v>
      </c>
      <c r="K1937">
        <v>1</v>
      </c>
      <c r="L1937">
        <v>800</v>
      </c>
      <c r="M1937">
        <v>0.8</v>
      </c>
      <c r="N1937">
        <v>4.7343999999999999</v>
      </c>
      <c r="O1937">
        <v>1.22155983622911</v>
      </c>
      <c r="P1937">
        <v>1</v>
      </c>
      <c r="Q1937">
        <v>1</v>
      </c>
      <c r="R1937">
        <v>156</v>
      </c>
      <c r="S1937">
        <v>0.156</v>
      </c>
      <c r="T1937">
        <v>1.0476235</v>
      </c>
      <c r="U1937">
        <v>0.27030559122375958</v>
      </c>
      <c r="V1937">
        <v>0</v>
      </c>
      <c r="W1937">
        <v>0</v>
      </c>
      <c r="X1937">
        <v>0</v>
      </c>
      <c r="Y1937">
        <v>0</v>
      </c>
      <c r="Z1937">
        <v>0</v>
      </c>
      <c r="AA1937">
        <v>0</v>
      </c>
      <c r="AB1937">
        <v>1</v>
      </c>
      <c r="AC1937">
        <v>1</v>
      </c>
      <c r="AD1937">
        <v>2338.3163819742485</v>
      </c>
      <c r="AE1937">
        <v>2.3383163819742485</v>
      </c>
      <c r="AF1937">
        <v>3.2689663019999999</v>
      </c>
      <c r="AG1937">
        <v>0.8434517447848936</v>
      </c>
      <c r="AH1937">
        <v>0</v>
      </c>
      <c r="AI1937">
        <v>0</v>
      </c>
      <c r="AJ1937">
        <v>0</v>
      </c>
      <c r="AK1937">
        <v>0</v>
      </c>
      <c r="AL1937">
        <v>0</v>
      </c>
      <c r="AM1937">
        <v>2049</v>
      </c>
      <c r="AN1937">
        <v>23859.742000000027</v>
      </c>
      <c r="AO1937">
        <v>23.859742000000043</v>
      </c>
      <c r="AP1937">
        <v>21.520146610632462</v>
      </c>
      <c r="AQ1937">
        <v>5.5525825382964324</v>
      </c>
      <c r="AR1937">
        <v>2674</v>
      </c>
      <c r="AS1937">
        <v>24414.952999999863</v>
      </c>
      <c r="AT1937">
        <v>24.41495300000015</v>
      </c>
      <c r="AU1937">
        <v>22.020915735455073</v>
      </c>
      <c r="AV1937">
        <v>5.6817899246826498</v>
      </c>
      <c r="AW1937">
        <v>0</v>
      </c>
      <c r="AX1937">
        <v>0</v>
      </c>
      <c r="AY1937">
        <v>0</v>
      </c>
      <c r="AZ1937">
        <v>0</v>
      </c>
      <c r="BA1937">
        <v>0</v>
      </c>
      <c r="BB1937">
        <v>0</v>
      </c>
      <c r="BC1937">
        <v>0</v>
      </c>
      <c r="BD1937">
        <v>0</v>
      </c>
      <c r="BE1937">
        <v>0</v>
      </c>
      <c r="BF1937">
        <v>0</v>
      </c>
      <c r="BG1937">
        <v>0</v>
      </c>
      <c r="BH1937">
        <v>2677</v>
      </c>
      <c r="BI1937">
        <v>27.709269381974398</v>
      </c>
      <c r="BJ1937">
        <v>31.071905537455073</v>
      </c>
      <c r="BK1937">
        <v>8.0171070969204123</v>
      </c>
      <c r="BL1937" t="s">
        <v>596</v>
      </c>
    </row>
    <row r="1938" spans="1:64">
      <c r="A1938" t="s">
        <v>2899</v>
      </c>
      <c r="B1938" t="s">
        <v>2900</v>
      </c>
      <c r="C1938" t="s">
        <v>597</v>
      </c>
      <c r="D1938" t="s">
        <v>942</v>
      </c>
      <c r="E1938">
        <v>2012</v>
      </c>
      <c r="F1938" s="23">
        <v>23.46</v>
      </c>
      <c r="G1938" s="23">
        <v>11.12</v>
      </c>
      <c r="H1938" s="22">
        <v>39103</v>
      </c>
      <c r="I1938" s="34">
        <v>325.61249499999997</v>
      </c>
      <c r="J1938" s="22">
        <v>1</v>
      </c>
      <c r="K1938" s="22" t="s">
        <v>782</v>
      </c>
      <c r="L1938" s="23">
        <v>150</v>
      </c>
      <c r="M1938" s="23">
        <v>0.15</v>
      </c>
      <c r="N1938" s="23">
        <v>0.87809999999999999</v>
      </c>
      <c r="O1938" s="14">
        <v>0.26967638327269966</v>
      </c>
      <c r="P1938" s="22">
        <v>0</v>
      </c>
      <c r="Q1938" s="22" t="s">
        <v>782</v>
      </c>
      <c r="R1938" s="23">
        <v>0</v>
      </c>
      <c r="S1938" s="23">
        <v>0</v>
      </c>
      <c r="T1938" s="23">
        <v>0</v>
      </c>
      <c r="U1938" s="14">
        <v>0</v>
      </c>
      <c r="V1938" s="22">
        <v>0</v>
      </c>
      <c r="W1938" s="22" t="s">
        <v>782</v>
      </c>
      <c r="X1938" s="23">
        <v>0</v>
      </c>
      <c r="Y1938" s="23">
        <v>0</v>
      </c>
      <c r="Z1938" s="23">
        <v>0</v>
      </c>
      <c r="AA1938" s="14">
        <v>0</v>
      </c>
      <c r="AB1938" s="22">
        <v>0</v>
      </c>
      <c r="AC1938" s="22" t="s">
        <v>782</v>
      </c>
      <c r="AD1938" s="23">
        <v>0</v>
      </c>
      <c r="AE1938" s="23">
        <v>0</v>
      </c>
      <c r="AF1938" s="23">
        <v>0</v>
      </c>
      <c r="AG1938" s="14">
        <v>0</v>
      </c>
      <c r="AH1938" s="22" t="s">
        <v>782</v>
      </c>
      <c r="AI1938" s="23" t="s">
        <v>782</v>
      </c>
      <c r="AJ1938" s="23" t="s">
        <v>782</v>
      </c>
      <c r="AK1938" s="23" t="s">
        <v>782</v>
      </c>
      <c r="AL1938" s="14" t="s">
        <v>782</v>
      </c>
      <c r="AM1938" s="22" t="s">
        <v>782</v>
      </c>
      <c r="AN1938" s="23" t="s">
        <v>782</v>
      </c>
      <c r="AO1938" s="23" t="s">
        <v>782</v>
      </c>
      <c r="AP1938" s="23" t="s">
        <v>782</v>
      </c>
      <c r="AQ1938" s="14" t="s">
        <v>782</v>
      </c>
      <c r="AR1938" s="22">
        <v>178</v>
      </c>
      <c r="AS1938" s="23">
        <v>2176.9009999999989</v>
      </c>
      <c r="AT1938" s="23">
        <v>2.1769009999999991</v>
      </c>
      <c r="AU1938" s="23">
        <v>1.4779519999999999</v>
      </c>
      <c r="AV1938" s="14">
        <v>0.45389904340126752</v>
      </c>
      <c r="AW1938" s="22">
        <v>0</v>
      </c>
      <c r="AX1938" s="22" t="s">
        <v>782</v>
      </c>
      <c r="AY1938" s="23">
        <v>0</v>
      </c>
      <c r="AZ1938" s="23">
        <v>0</v>
      </c>
      <c r="BA1938" s="23">
        <v>0</v>
      </c>
      <c r="BB1938" s="14">
        <v>0</v>
      </c>
      <c r="BC1938" s="22">
        <v>0</v>
      </c>
      <c r="BD1938" s="23">
        <v>0</v>
      </c>
      <c r="BE1938" s="23">
        <v>0</v>
      </c>
      <c r="BF1938" s="23">
        <v>0</v>
      </c>
      <c r="BG1938" s="14">
        <v>0</v>
      </c>
      <c r="BH1938" s="22">
        <v>179</v>
      </c>
      <c r="BI1938" s="23">
        <v>2.326900999999999</v>
      </c>
      <c r="BJ1938" s="23">
        <v>2.356052</v>
      </c>
      <c r="BK1938" s="14">
        <v>0.72357542667396713</v>
      </c>
      <c r="BL1938" t="s">
        <v>597</v>
      </c>
    </row>
    <row r="1939" spans="1:64">
      <c r="A1939" t="s">
        <v>2901</v>
      </c>
      <c r="B1939" t="s">
        <v>2900</v>
      </c>
      <c r="C1939" t="s">
        <v>597</v>
      </c>
      <c r="D1939" t="s">
        <v>942</v>
      </c>
      <c r="E1939">
        <v>2015</v>
      </c>
      <c r="F1939" s="23">
        <v>23.66</v>
      </c>
      <c r="G1939" s="23">
        <v>11.15</v>
      </c>
      <c r="H1939" s="22">
        <v>41016</v>
      </c>
      <c r="I1939" s="34">
        <v>324.89152741979319</v>
      </c>
      <c r="J1939" s="13">
        <v>1</v>
      </c>
      <c r="K1939" s="13">
        <v>1</v>
      </c>
      <c r="L1939" s="19">
        <v>150</v>
      </c>
      <c r="M1939" s="35">
        <v>0.15</v>
      </c>
      <c r="N1939" s="19">
        <v>0.89720324727744993</v>
      </c>
      <c r="O1939" s="17">
        <v>0.27615470751201565</v>
      </c>
      <c r="P1939" s="36">
        <v>0</v>
      </c>
      <c r="Q1939" s="37">
        <v>0</v>
      </c>
      <c r="R1939" s="38">
        <v>0</v>
      </c>
      <c r="S1939" s="27">
        <v>0</v>
      </c>
      <c r="T1939" s="23">
        <v>0</v>
      </c>
      <c r="U1939" s="17">
        <v>0</v>
      </c>
      <c r="V1939" s="22">
        <v>0</v>
      </c>
      <c r="W1939" s="22">
        <v>0</v>
      </c>
      <c r="X1939" s="23">
        <v>0</v>
      </c>
      <c r="Y1939" s="27">
        <v>0</v>
      </c>
      <c r="Z1939" s="27">
        <v>0</v>
      </c>
      <c r="AA1939" s="14">
        <v>0</v>
      </c>
      <c r="AB1939" s="39">
        <v>0</v>
      </c>
      <c r="AC1939" s="22" t="s">
        <v>782</v>
      </c>
      <c r="AD1939" s="23">
        <v>0</v>
      </c>
      <c r="AE1939" s="23">
        <v>0</v>
      </c>
      <c r="AF1939" s="23">
        <v>0</v>
      </c>
      <c r="AG1939" s="14">
        <v>0</v>
      </c>
      <c r="AH1939" s="22" t="s">
        <v>782</v>
      </c>
      <c r="AI1939" s="23" t="s">
        <v>782</v>
      </c>
      <c r="AJ1939" s="23" t="s">
        <v>782</v>
      </c>
      <c r="AK1939" s="23" t="s">
        <v>782</v>
      </c>
      <c r="AL1939" s="14" t="s">
        <v>782</v>
      </c>
      <c r="AM1939" s="22" t="s">
        <v>782</v>
      </c>
      <c r="AN1939" s="23" t="s">
        <v>782</v>
      </c>
      <c r="AO1939" s="23" t="s">
        <v>782</v>
      </c>
      <c r="AP1939" s="23" t="s">
        <v>782</v>
      </c>
      <c r="AQ1939" s="14" t="s">
        <v>782</v>
      </c>
      <c r="AR1939" s="40">
        <v>259</v>
      </c>
      <c r="AS1939" s="41">
        <v>3398.0340000000015</v>
      </c>
      <c r="AT1939" s="23">
        <v>3.3980340000000013</v>
      </c>
      <c r="AU1939" s="23">
        <v>3.0180072983499051</v>
      </c>
      <c r="AV1939" s="14">
        <v>0.92892767081929162</v>
      </c>
      <c r="AW1939" s="22">
        <v>0</v>
      </c>
      <c r="AX1939" s="22" t="s">
        <v>782</v>
      </c>
      <c r="AY1939" s="23">
        <v>0</v>
      </c>
      <c r="AZ1939" s="23">
        <v>0</v>
      </c>
      <c r="BA1939" s="23">
        <v>0</v>
      </c>
      <c r="BB1939" s="14">
        <v>0</v>
      </c>
      <c r="BC1939" s="42">
        <v>0</v>
      </c>
      <c r="BD1939" s="46">
        <v>0</v>
      </c>
      <c r="BE1939" s="44">
        <v>0</v>
      </c>
      <c r="BF1939" s="23">
        <v>0</v>
      </c>
      <c r="BG1939" s="14">
        <v>0</v>
      </c>
      <c r="BH1939" s="22">
        <v>260</v>
      </c>
      <c r="BI1939" s="23">
        <v>3.5480340000000012</v>
      </c>
      <c r="BJ1939" s="23">
        <v>3.9152105456273549</v>
      </c>
      <c r="BK1939" s="14">
        <v>1.2050823783313072</v>
      </c>
      <c r="BL1939" t="s">
        <v>597</v>
      </c>
    </row>
    <row r="1940" spans="1:64">
      <c r="A1940" t="s">
        <v>2902</v>
      </c>
      <c r="B1940" t="s">
        <v>2900</v>
      </c>
      <c r="C1940" t="s">
        <v>597</v>
      </c>
      <c r="D1940" t="s">
        <v>942</v>
      </c>
      <c r="E1940">
        <v>2016</v>
      </c>
      <c r="F1940" s="23">
        <v>23.66</v>
      </c>
      <c r="G1940" s="23">
        <v>11.25</v>
      </c>
      <c r="H1940" s="22">
        <v>41034</v>
      </c>
      <c r="I1940" s="34">
        <v>348.73498196189803</v>
      </c>
      <c r="J1940" s="13">
        <v>1</v>
      </c>
      <c r="K1940" s="13">
        <v>1</v>
      </c>
      <c r="L1940" s="19">
        <v>150</v>
      </c>
      <c r="M1940" s="35">
        <v>0.15</v>
      </c>
      <c r="N1940" s="19">
        <v>0.89715</v>
      </c>
      <c r="O1940" s="17">
        <v>0.25725839001090534</v>
      </c>
      <c r="P1940" s="13">
        <v>0</v>
      </c>
      <c r="Q1940" s="13">
        <v>0</v>
      </c>
      <c r="R1940" s="19">
        <v>0</v>
      </c>
      <c r="S1940" s="27">
        <v>0</v>
      </c>
      <c r="T1940" s="19">
        <v>0</v>
      </c>
      <c r="U1940" s="17">
        <v>0</v>
      </c>
      <c r="V1940" s="13">
        <v>0</v>
      </c>
      <c r="W1940" s="13">
        <v>0</v>
      </c>
      <c r="X1940" s="19">
        <v>0</v>
      </c>
      <c r="Y1940" s="27">
        <v>0</v>
      </c>
      <c r="Z1940" s="19">
        <v>0</v>
      </c>
      <c r="AA1940" s="14">
        <v>0</v>
      </c>
      <c r="AB1940" s="13">
        <v>0</v>
      </c>
      <c r="AC1940" s="22" t="s">
        <v>782</v>
      </c>
      <c r="AD1940" s="19">
        <v>0</v>
      </c>
      <c r="AE1940" s="23">
        <v>0</v>
      </c>
      <c r="AF1940" s="19">
        <v>0</v>
      </c>
      <c r="AG1940" s="14">
        <v>0</v>
      </c>
      <c r="AH1940" s="22" t="s">
        <v>782</v>
      </c>
      <c r="AI1940" s="23" t="s">
        <v>782</v>
      </c>
      <c r="AJ1940" s="23" t="s">
        <v>782</v>
      </c>
      <c r="AK1940" s="23" t="s">
        <v>782</v>
      </c>
      <c r="AL1940" s="14" t="s">
        <v>782</v>
      </c>
      <c r="AM1940" s="22" t="s">
        <v>782</v>
      </c>
      <c r="AN1940" s="23" t="s">
        <v>782</v>
      </c>
      <c r="AO1940" s="23" t="s">
        <v>782</v>
      </c>
      <c r="AP1940" s="23" t="s">
        <v>782</v>
      </c>
      <c r="AQ1940" s="14" t="s">
        <v>782</v>
      </c>
      <c r="AR1940" s="13">
        <v>274</v>
      </c>
      <c r="AS1940" s="19">
        <v>3491.0890000000004</v>
      </c>
      <c r="AT1940" s="23">
        <v>3.4910890000000006</v>
      </c>
      <c r="AU1940" s="19">
        <v>3.100087032000002</v>
      </c>
      <c r="AV1940" s="14">
        <v>0.88895212477958696</v>
      </c>
      <c r="AW1940" s="13">
        <v>0</v>
      </c>
      <c r="AX1940" s="22" t="s">
        <v>782</v>
      </c>
      <c r="AY1940" s="19">
        <v>0</v>
      </c>
      <c r="AZ1940" s="23">
        <v>0</v>
      </c>
      <c r="BA1940" s="19">
        <v>0</v>
      </c>
      <c r="BB1940" s="14">
        <v>0</v>
      </c>
      <c r="BC1940" s="13">
        <v>0</v>
      </c>
      <c r="BD1940" s="19">
        <v>0</v>
      </c>
      <c r="BE1940" s="44">
        <v>0</v>
      </c>
      <c r="BF1940" s="19">
        <v>0</v>
      </c>
      <c r="BG1940" s="14">
        <v>0</v>
      </c>
      <c r="BH1940" s="22">
        <v>275</v>
      </c>
      <c r="BI1940" s="23">
        <v>3.6410890000000005</v>
      </c>
      <c r="BJ1940" s="23">
        <v>3.9972370320000019</v>
      </c>
      <c r="BK1940" s="14">
        <v>1.1462105147904924</v>
      </c>
      <c r="BL1940" t="s">
        <v>597</v>
      </c>
    </row>
    <row r="1941" spans="1:64">
      <c r="A1941" t="s">
        <v>2903</v>
      </c>
      <c r="B1941" t="s">
        <v>2900</v>
      </c>
      <c r="C1941" t="s">
        <v>597</v>
      </c>
      <c r="D1941" t="s">
        <v>942</v>
      </c>
      <c r="E1941">
        <v>2017</v>
      </c>
      <c r="F1941" s="23">
        <v>23.66</v>
      </c>
      <c r="G1941" s="23">
        <v>11.22</v>
      </c>
      <c r="H1941" s="22">
        <v>41326</v>
      </c>
      <c r="I1941" s="34">
        <v>324.61616242933428</v>
      </c>
      <c r="J1941" s="13">
        <v>1</v>
      </c>
      <c r="K1941" s="13">
        <v>1</v>
      </c>
      <c r="L1941" s="19">
        <v>150</v>
      </c>
      <c r="M1941" s="19">
        <v>0.15</v>
      </c>
      <c r="N1941" s="19">
        <v>0.89715</v>
      </c>
      <c r="O1941" s="17">
        <v>0.27637256052994608</v>
      </c>
      <c r="P1941" s="13">
        <v>0</v>
      </c>
      <c r="Q1941" s="13">
        <v>0</v>
      </c>
      <c r="R1941" s="19">
        <v>0</v>
      </c>
      <c r="S1941" s="19">
        <v>0</v>
      </c>
      <c r="T1941" s="19">
        <v>0</v>
      </c>
      <c r="U1941" s="17">
        <v>0</v>
      </c>
      <c r="V1941" s="13">
        <v>0</v>
      </c>
      <c r="W1941" s="13">
        <v>0</v>
      </c>
      <c r="X1941" s="19">
        <v>0</v>
      </c>
      <c r="Y1941" s="19">
        <v>0</v>
      </c>
      <c r="Z1941" s="19">
        <v>0</v>
      </c>
      <c r="AA1941" s="14">
        <v>0</v>
      </c>
      <c r="AB1941" s="13">
        <v>0</v>
      </c>
      <c r="AC1941" s="22" t="s">
        <v>782</v>
      </c>
      <c r="AD1941" s="19">
        <v>0</v>
      </c>
      <c r="AE1941" s="19">
        <v>0</v>
      </c>
      <c r="AF1941" s="19">
        <v>0</v>
      </c>
      <c r="AG1941" s="14">
        <v>0</v>
      </c>
      <c r="AH1941" s="22" t="s">
        <v>782</v>
      </c>
      <c r="AI1941" s="23" t="s">
        <v>782</v>
      </c>
      <c r="AJ1941" s="23" t="s">
        <v>782</v>
      </c>
      <c r="AK1941" s="23" t="s">
        <v>782</v>
      </c>
      <c r="AL1941" s="14" t="s">
        <v>782</v>
      </c>
      <c r="AM1941" s="22" t="s">
        <v>782</v>
      </c>
      <c r="AN1941" s="23" t="s">
        <v>782</v>
      </c>
      <c r="AO1941" s="23" t="s">
        <v>782</v>
      </c>
      <c r="AP1941" s="23" t="s">
        <v>782</v>
      </c>
      <c r="AQ1941" s="14" t="s">
        <v>782</v>
      </c>
      <c r="AR1941" s="13">
        <v>302</v>
      </c>
      <c r="AS1941" s="19">
        <v>3937.6889999999999</v>
      </c>
      <c r="AT1941" s="19">
        <v>3.9376890000000007</v>
      </c>
      <c r="AU1941" s="19">
        <v>3.4966678320000018</v>
      </c>
      <c r="AV1941" s="14">
        <v>1.0771699738644998</v>
      </c>
      <c r="AW1941" s="13">
        <v>1</v>
      </c>
      <c r="AX1941" s="22" t="s">
        <v>782</v>
      </c>
      <c r="AY1941" s="19">
        <v>0</v>
      </c>
      <c r="AZ1941" s="19">
        <v>0</v>
      </c>
      <c r="BA1941" s="19">
        <v>0</v>
      </c>
      <c r="BB1941" s="14">
        <v>0</v>
      </c>
      <c r="BC1941" s="13">
        <v>0</v>
      </c>
      <c r="BD1941" s="19">
        <v>0</v>
      </c>
      <c r="BE1941" s="19">
        <v>0</v>
      </c>
      <c r="BF1941" s="19">
        <v>0</v>
      </c>
      <c r="BG1941" s="14">
        <v>0</v>
      </c>
      <c r="BH1941" s="22">
        <v>304</v>
      </c>
      <c r="BI1941" s="23">
        <v>4.087689000000001</v>
      </c>
      <c r="BJ1941" s="23">
        <v>4.3938178320000016</v>
      </c>
      <c r="BK1941" s="14">
        <v>1.3535425343944458</v>
      </c>
      <c r="BL1941" t="s">
        <v>597</v>
      </c>
    </row>
    <row r="1942" spans="1:64">
      <c r="A1942" t="s">
        <v>2904</v>
      </c>
      <c r="B1942" t="s">
        <v>2900</v>
      </c>
      <c r="C1942" t="s">
        <v>597</v>
      </c>
      <c r="D1942" t="s">
        <v>942</v>
      </c>
      <c r="E1942">
        <v>2018</v>
      </c>
      <c r="F1942" s="23">
        <v>23.66</v>
      </c>
      <c r="G1942" s="23">
        <v>11.26</v>
      </c>
      <c r="H1942" s="22">
        <v>41463</v>
      </c>
      <c r="I1942" s="34">
        <v>324.63923394052324</v>
      </c>
      <c r="J1942" s="13">
        <v>1</v>
      </c>
      <c r="K1942" s="13">
        <v>1</v>
      </c>
      <c r="L1942" s="19">
        <v>150</v>
      </c>
      <c r="M1942" s="19">
        <v>0.15</v>
      </c>
      <c r="N1942" s="19">
        <v>0.89715</v>
      </c>
      <c r="O1942" s="17">
        <v>0.27635291924215349</v>
      </c>
      <c r="P1942" s="13">
        <v>0</v>
      </c>
      <c r="Q1942" s="13">
        <v>0</v>
      </c>
      <c r="R1942" s="19">
        <v>0</v>
      </c>
      <c r="S1942" s="19">
        <v>0</v>
      </c>
      <c r="T1942" s="19">
        <v>0</v>
      </c>
      <c r="U1942" s="17">
        <v>0</v>
      </c>
      <c r="V1942" s="13">
        <v>0</v>
      </c>
      <c r="W1942" s="13">
        <v>0</v>
      </c>
      <c r="X1942" s="19">
        <v>0</v>
      </c>
      <c r="Y1942" s="19">
        <v>0</v>
      </c>
      <c r="Z1942" s="19">
        <v>0</v>
      </c>
      <c r="AA1942" s="14">
        <v>0</v>
      </c>
      <c r="AB1942" s="13">
        <v>0</v>
      </c>
      <c r="AC1942" s="22" t="s">
        <v>782</v>
      </c>
      <c r="AD1942" s="19">
        <v>0</v>
      </c>
      <c r="AE1942" s="19">
        <v>0</v>
      </c>
      <c r="AF1942" s="19">
        <v>0</v>
      </c>
      <c r="AG1942" s="14">
        <v>0</v>
      </c>
      <c r="AH1942" s="22" t="s">
        <v>782</v>
      </c>
      <c r="AI1942" s="23" t="s">
        <v>782</v>
      </c>
      <c r="AJ1942" s="23" t="s">
        <v>782</v>
      </c>
      <c r="AK1942" s="23" t="s">
        <v>782</v>
      </c>
      <c r="AL1942" s="14" t="s">
        <v>782</v>
      </c>
      <c r="AM1942" s="22" t="s">
        <v>782</v>
      </c>
      <c r="AN1942" s="23" t="s">
        <v>782</v>
      </c>
      <c r="AO1942" s="23" t="s">
        <v>782</v>
      </c>
      <c r="AP1942" s="23" t="s">
        <v>782</v>
      </c>
      <c r="AQ1942" s="14" t="s">
        <v>782</v>
      </c>
      <c r="AR1942" s="13">
        <v>329</v>
      </c>
      <c r="AS1942" s="19">
        <v>4970.9540000000006</v>
      </c>
      <c r="AT1942" s="19">
        <v>4.9709539999999999</v>
      </c>
      <c r="AU1942" s="19">
        <v>4.4142071520000012</v>
      </c>
      <c r="AV1942" s="14">
        <v>1.3597269493337711</v>
      </c>
      <c r="AW1942" s="13">
        <v>1</v>
      </c>
      <c r="AX1942" s="22" t="s">
        <v>782</v>
      </c>
      <c r="AY1942" s="19">
        <v>425</v>
      </c>
      <c r="AZ1942" s="19">
        <v>0.42499999999999999</v>
      </c>
      <c r="BA1942" s="19">
        <v>1.10755</v>
      </c>
      <c r="BB1942" s="14">
        <v>0.34116332353190343</v>
      </c>
      <c r="BC1942" s="13">
        <v>0</v>
      </c>
      <c r="BD1942" s="19">
        <v>0</v>
      </c>
      <c r="BE1942" s="19">
        <v>0</v>
      </c>
      <c r="BF1942" s="19">
        <v>0</v>
      </c>
      <c r="BG1942" s="14">
        <v>0</v>
      </c>
      <c r="BH1942" s="22">
        <v>331</v>
      </c>
      <c r="BI1942" s="23">
        <v>5.5459540000000001</v>
      </c>
      <c r="BJ1942" s="23">
        <v>6.4189071520000009</v>
      </c>
      <c r="BK1942" s="14">
        <v>1.977243192107828</v>
      </c>
      <c r="BL1942" t="s">
        <v>597</v>
      </c>
    </row>
    <row r="1943" spans="1:64">
      <c r="A1943" t="s">
        <v>2905</v>
      </c>
      <c r="B1943" t="s">
        <v>2900</v>
      </c>
      <c r="C1943" t="s">
        <v>597</v>
      </c>
      <c r="D1943" t="s">
        <v>942</v>
      </c>
      <c r="E1943">
        <v>2019</v>
      </c>
      <c r="F1943" s="23">
        <v>23.66</v>
      </c>
      <c r="G1943" s="23">
        <v>11.27</v>
      </c>
      <c r="H1943" s="22">
        <v>41554</v>
      </c>
      <c r="I1943" s="34">
        <v>332.48733831935948</v>
      </c>
      <c r="J1943" s="22">
        <v>1</v>
      </c>
      <c r="K1943" s="22">
        <v>1</v>
      </c>
      <c r="L1943" s="23">
        <v>150</v>
      </c>
      <c r="M1943" s="23">
        <v>0.15</v>
      </c>
      <c r="N1943" s="23">
        <v>0.89715</v>
      </c>
      <c r="O1943" s="14">
        <v>0.26982982405732181</v>
      </c>
      <c r="P1943" s="22">
        <v>0</v>
      </c>
      <c r="Q1943" s="22">
        <v>0</v>
      </c>
      <c r="R1943" s="23">
        <v>0</v>
      </c>
      <c r="S1943" s="23">
        <v>0</v>
      </c>
      <c r="T1943" s="23">
        <v>0</v>
      </c>
      <c r="U1943" s="14">
        <v>0</v>
      </c>
      <c r="V1943" s="22">
        <v>0</v>
      </c>
      <c r="W1943" s="22">
        <v>0</v>
      </c>
      <c r="X1943" s="23">
        <v>0</v>
      </c>
      <c r="Y1943" s="23">
        <v>0</v>
      </c>
      <c r="Z1943" s="23">
        <v>0</v>
      </c>
      <c r="AA1943" s="14">
        <v>0</v>
      </c>
      <c r="AB1943" s="22">
        <v>0</v>
      </c>
      <c r="AC1943" s="22">
        <v>0</v>
      </c>
      <c r="AD1943" s="23">
        <v>0</v>
      </c>
      <c r="AE1943" s="23">
        <v>0</v>
      </c>
      <c r="AF1943" s="23">
        <v>0</v>
      </c>
      <c r="AG1943" s="14">
        <v>0</v>
      </c>
      <c r="AH1943" s="22">
        <v>0</v>
      </c>
      <c r="AI1943" s="23">
        <v>0</v>
      </c>
      <c r="AJ1943" s="23">
        <v>0</v>
      </c>
      <c r="AK1943" s="23">
        <v>0</v>
      </c>
      <c r="AL1943" s="14">
        <v>0</v>
      </c>
      <c r="AM1943" s="22">
        <v>371</v>
      </c>
      <c r="AN1943" s="23">
        <v>5796.4190000000044</v>
      </c>
      <c r="AO1943" s="23">
        <v>5.7964189999999967</v>
      </c>
      <c r="AP1943" s="23">
        <v>5.1472200719999996</v>
      </c>
      <c r="AQ1943" s="14">
        <v>1.5480950637151816</v>
      </c>
      <c r="AR1943" s="22">
        <v>371</v>
      </c>
      <c r="AS1943" s="23">
        <v>5796.4190000000044</v>
      </c>
      <c r="AT1943" s="23">
        <v>5.7964189999999967</v>
      </c>
      <c r="AU1943" s="23">
        <v>5.1472200719999996</v>
      </c>
      <c r="AV1943" s="14">
        <v>1.5480950637151816</v>
      </c>
      <c r="AW1943" s="22">
        <v>1</v>
      </c>
      <c r="AX1943" s="22" t="s">
        <v>782</v>
      </c>
      <c r="AY1943" s="23">
        <v>425</v>
      </c>
      <c r="AZ1943" s="23">
        <v>0.42499999999999999</v>
      </c>
      <c r="BA1943" s="23">
        <v>1.10755</v>
      </c>
      <c r="BB1943" s="14">
        <v>0.33311042928683809</v>
      </c>
      <c r="BC1943" s="22">
        <v>0</v>
      </c>
      <c r="BD1943" s="23">
        <v>0</v>
      </c>
      <c r="BE1943" s="23">
        <v>0</v>
      </c>
      <c r="BF1943" s="23">
        <v>0</v>
      </c>
      <c r="BG1943" s="14">
        <v>0</v>
      </c>
      <c r="BH1943" s="22">
        <v>373</v>
      </c>
      <c r="BI1943" s="23">
        <v>6.3714189999999968</v>
      </c>
      <c r="BJ1943" s="23">
        <v>7.1519200719999994</v>
      </c>
      <c r="BK1943" s="14">
        <v>2.1510353170593417</v>
      </c>
      <c r="BL1943" t="s">
        <v>597</v>
      </c>
    </row>
    <row r="1944" spans="1:64">
      <c r="A1944" t="s">
        <v>2906</v>
      </c>
      <c r="B1944" t="s">
        <v>2900</v>
      </c>
      <c r="C1944" t="s">
        <v>597</v>
      </c>
      <c r="D1944" t="s">
        <v>942</v>
      </c>
      <c r="E1944">
        <v>2020</v>
      </c>
      <c r="F1944" s="23">
        <v>23.66</v>
      </c>
      <c r="G1944" s="23">
        <v>11.27</v>
      </c>
      <c r="H1944" s="22">
        <v>41669</v>
      </c>
      <c r="I1944" s="34">
        <v>334.60310551332708</v>
      </c>
      <c r="J1944" s="22">
        <v>1</v>
      </c>
      <c r="K1944" s="22">
        <v>1</v>
      </c>
      <c r="L1944" s="23">
        <v>150</v>
      </c>
      <c r="M1944" s="23">
        <v>0.15</v>
      </c>
      <c r="N1944" s="23">
        <v>0.89715</v>
      </c>
      <c r="O1944" s="14">
        <v>0.26812363221305097</v>
      </c>
      <c r="P1944" s="22">
        <v>0</v>
      </c>
      <c r="Q1944" s="22">
        <v>0</v>
      </c>
      <c r="R1944" s="23">
        <v>0</v>
      </c>
      <c r="S1944" s="23">
        <v>0</v>
      </c>
      <c r="T1944" s="23">
        <v>0</v>
      </c>
      <c r="U1944" s="14">
        <v>0</v>
      </c>
      <c r="V1944" s="22">
        <v>0</v>
      </c>
      <c r="W1944" s="22">
        <v>0</v>
      </c>
      <c r="X1944" s="23">
        <v>0</v>
      </c>
      <c r="Y1944" s="23">
        <v>0</v>
      </c>
      <c r="Z1944" s="23">
        <v>0</v>
      </c>
      <c r="AA1944" s="14">
        <v>0</v>
      </c>
      <c r="AB1944" s="22">
        <v>0</v>
      </c>
      <c r="AC1944" s="22">
        <v>0</v>
      </c>
      <c r="AD1944" s="23">
        <v>0</v>
      </c>
      <c r="AE1944" s="23">
        <v>0</v>
      </c>
      <c r="AF1944" s="23">
        <v>0</v>
      </c>
      <c r="AG1944" s="14">
        <v>0</v>
      </c>
      <c r="AH1944" s="22">
        <v>0</v>
      </c>
      <c r="AI1944" s="23">
        <v>0</v>
      </c>
      <c r="AJ1944" s="23">
        <v>0</v>
      </c>
      <c r="AK1944" s="23">
        <v>0</v>
      </c>
      <c r="AL1944" s="14">
        <v>0</v>
      </c>
      <c r="AM1944" s="22">
        <v>438</v>
      </c>
      <c r="AN1944" s="23">
        <v>6439.9340000000047</v>
      </c>
      <c r="AO1944" s="23">
        <v>6.439934</v>
      </c>
      <c r="AP1944" s="23">
        <v>5.7186613920000031</v>
      </c>
      <c r="AQ1944" s="14">
        <v>1.7090879605635434</v>
      </c>
      <c r="AR1944" s="22">
        <v>438</v>
      </c>
      <c r="AS1944" s="23">
        <v>6439.9340000000047</v>
      </c>
      <c r="AT1944" s="23">
        <v>6.439934</v>
      </c>
      <c r="AU1944" s="23">
        <v>5.7186613920000031</v>
      </c>
      <c r="AV1944" s="14">
        <v>1.7090879605635434</v>
      </c>
      <c r="AW1944" s="22">
        <v>1</v>
      </c>
      <c r="AX1944" s="22">
        <v>1</v>
      </c>
      <c r="AY1944" s="23">
        <v>425</v>
      </c>
      <c r="AZ1944" s="23">
        <v>0.42499999999999999</v>
      </c>
      <c r="BA1944" s="23">
        <v>1.10755</v>
      </c>
      <c r="BB1944" s="14">
        <v>0.33100410060476471</v>
      </c>
      <c r="BC1944" s="22">
        <v>0</v>
      </c>
      <c r="BD1944" s="23">
        <v>0</v>
      </c>
      <c r="BE1944" s="23">
        <v>0</v>
      </c>
      <c r="BF1944" s="23">
        <v>0</v>
      </c>
      <c r="BG1944" s="14">
        <v>0</v>
      </c>
      <c r="BH1944" s="22">
        <v>440</v>
      </c>
      <c r="BI1944" s="23">
        <v>7.0149340000000002</v>
      </c>
      <c r="BJ1944" s="23">
        <v>7.7233613920000028</v>
      </c>
      <c r="BK1944" s="14">
        <v>2.3082156933813591</v>
      </c>
      <c r="BL1944" t="s">
        <v>597</v>
      </c>
    </row>
    <row r="1945" spans="1:64">
      <c r="A1945" t="s">
        <v>2907</v>
      </c>
      <c r="B1945" t="s">
        <v>2900</v>
      </c>
      <c r="C1945" t="s">
        <v>597</v>
      </c>
      <c r="D1945" t="s">
        <v>942</v>
      </c>
      <c r="E1945">
        <v>2021</v>
      </c>
      <c r="F1945" s="23">
        <v>23.66</v>
      </c>
      <c r="G1945" s="23">
        <v>11.25</v>
      </c>
      <c r="H1945" s="22">
        <v>41660</v>
      </c>
      <c r="I1945" s="34">
        <v>312.42</v>
      </c>
      <c r="J1945" s="22">
        <v>1</v>
      </c>
      <c r="K1945" s="22">
        <v>1</v>
      </c>
      <c r="L1945" s="23">
        <v>150</v>
      </c>
      <c r="M1945" s="23">
        <v>0.15</v>
      </c>
      <c r="N1945" s="23">
        <v>0.89715</v>
      </c>
      <c r="O1945" s="14">
        <v>0.28999999999999998</v>
      </c>
      <c r="P1945" s="22">
        <v>0</v>
      </c>
      <c r="Q1945" s="22">
        <v>0</v>
      </c>
      <c r="R1945" s="23">
        <v>0</v>
      </c>
      <c r="S1945" s="23">
        <v>0</v>
      </c>
      <c r="T1945" s="23">
        <v>0</v>
      </c>
      <c r="U1945" s="14">
        <v>0</v>
      </c>
      <c r="V1945" s="22">
        <v>0</v>
      </c>
      <c r="W1945" s="22">
        <v>0</v>
      </c>
      <c r="X1945" s="23">
        <v>0</v>
      </c>
      <c r="Y1945" s="23">
        <v>0</v>
      </c>
      <c r="Z1945" s="23">
        <v>0</v>
      </c>
      <c r="AA1945" s="14">
        <v>0</v>
      </c>
      <c r="AB1945" s="22">
        <v>0</v>
      </c>
      <c r="AC1945" s="22">
        <v>0</v>
      </c>
      <c r="AD1945" s="23">
        <v>0</v>
      </c>
      <c r="AE1945" s="23">
        <v>0</v>
      </c>
      <c r="AF1945" s="23">
        <v>0</v>
      </c>
      <c r="AG1945" s="14">
        <v>0</v>
      </c>
      <c r="AH1945" s="22">
        <v>0</v>
      </c>
      <c r="AI1945" s="23">
        <v>0</v>
      </c>
      <c r="AJ1945" s="23">
        <v>0</v>
      </c>
      <c r="AK1945" s="23">
        <v>0</v>
      </c>
      <c r="AL1945" s="14">
        <v>0</v>
      </c>
      <c r="AM1945" s="22">
        <v>525</v>
      </c>
      <c r="AN1945" s="23">
        <v>7489.7139999999999</v>
      </c>
      <c r="AO1945" s="23">
        <v>7.4897140000000002</v>
      </c>
      <c r="AP1945" s="23">
        <v>6.7019676949999996</v>
      </c>
      <c r="AQ1945" s="14">
        <v>2.15</v>
      </c>
      <c r="AR1945" s="22">
        <v>525</v>
      </c>
      <c r="AS1945" s="23">
        <v>7489.7139999999999</v>
      </c>
      <c r="AT1945" s="23">
        <v>7.4897140000000002</v>
      </c>
      <c r="AU1945" s="23">
        <v>6.7019676949999996</v>
      </c>
      <c r="AV1945" s="14">
        <v>2.15</v>
      </c>
      <c r="AW1945" s="22">
        <v>1</v>
      </c>
      <c r="AX1945" s="22">
        <v>1</v>
      </c>
      <c r="AY1945" s="23">
        <v>425</v>
      </c>
      <c r="AZ1945" s="23">
        <v>0.42499999999999999</v>
      </c>
      <c r="BA1945" s="23">
        <v>1.10755</v>
      </c>
      <c r="BB1945" s="14">
        <v>0.35</v>
      </c>
      <c r="BC1945" s="22">
        <v>0</v>
      </c>
      <c r="BD1945" s="23">
        <v>0</v>
      </c>
      <c r="BE1945" s="23">
        <v>0</v>
      </c>
      <c r="BF1945" s="23">
        <v>0</v>
      </c>
      <c r="BG1945" s="14">
        <v>0</v>
      </c>
      <c r="BH1945" s="22">
        <v>527</v>
      </c>
      <c r="BI1945" s="23">
        <v>8.06</v>
      </c>
      <c r="BJ1945" s="23">
        <v>8.7100000000000009</v>
      </c>
      <c r="BK1945" s="14">
        <v>2.79</v>
      </c>
      <c r="BL1945" t="s">
        <v>597</v>
      </c>
    </row>
    <row r="1946" spans="1:64">
      <c r="A1946" t="s">
        <v>2908</v>
      </c>
      <c r="B1946" t="s">
        <v>2900</v>
      </c>
      <c r="C1946" t="s">
        <v>597</v>
      </c>
      <c r="D1946" s="111" t="s">
        <v>942</v>
      </c>
      <c r="E1946" s="110">
        <v>2022</v>
      </c>
      <c r="F1946" s="23"/>
      <c r="G1946" s="23"/>
      <c r="H1946" s="22">
        <v>42049</v>
      </c>
      <c r="I1946" s="34">
        <v>304.75173255655898</v>
      </c>
      <c r="J1946" s="22">
        <v>1</v>
      </c>
      <c r="K1946" s="22">
        <v>1</v>
      </c>
      <c r="L1946" s="23">
        <v>150</v>
      </c>
      <c r="M1946" s="23">
        <v>0.15</v>
      </c>
      <c r="N1946" s="23">
        <v>0.88770000000000004</v>
      </c>
      <c r="O1946" s="14">
        <v>0.29128628492218711</v>
      </c>
      <c r="P1946" s="22">
        <v>0</v>
      </c>
      <c r="Q1946" s="22">
        <v>0</v>
      </c>
      <c r="R1946" s="23">
        <v>0</v>
      </c>
      <c r="S1946" s="23">
        <v>0</v>
      </c>
      <c r="T1946" s="23">
        <v>0</v>
      </c>
      <c r="U1946" s="14">
        <v>0</v>
      </c>
      <c r="V1946" s="22">
        <v>0</v>
      </c>
      <c r="W1946" s="22">
        <v>0</v>
      </c>
      <c r="X1946" s="23">
        <v>0</v>
      </c>
      <c r="Y1946" s="23">
        <v>0</v>
      </c>
      <c r="Z1946" s="23">
        <v>0</v>
      </c>
      <c r="AA1946" s="14">
        <v>0</v>
      </c>
      <c r="AB1946" s="22">
        <v>0</v>
      </c>
      <c r="AC1946" s="22">
        <v>0</v>
      </c>
      <c r="AD1946" s="23">
        <v>0</v>
      </c>
      <c r="AE1946" s="23">
        <v>0</v>
      </c>
      <c r="AF1946" s="23">
        <v>0</v>
      </c>
      <c r="AG1946" s="14">
        <v>0</v>
      </c>
      <c r="AH1946" s="22">
        <v>0</v>
      </c>
      <c r="AI1946" s="23">
        <v>0</v>
      </c>
      <c r="AJ1946" s="23">
        <v>0</v>
      </c>
      <c r="AK1946" s="23">
        <v>0</v>
      </c>
      <c r="AL1946" s="14">
        <v>0</v>
      </c>
      <c r="AM1946" s="22">
        <v>697</v>
      </c>
      <c r="AN1946" s="23">
        <v>8556.3100000000104</v>
      </c>
      <c r="AO1946" s="23">
        <v>8.5563100000000212</v>
      </c>
      <c r="AP1946" s="23">
        <v>8.7647752373445513</v>
      </c>
      <c r="AQ1946" s="14">
        <v>2.8760378698480062</v>
      </c>
      <c r="AR1946" s="22">
        <v>697</v>
      </c>
      <c r="AS1946" s="23">
        <v>8556.3100000000104</v>
      </c>
      <c r="AT1946" s="23">
        <v>8.5563100000000194</v>
      </c>
      <c r="AU1946" s="23">
        <v>8.7647752373445496</v>
      </c>
      <c r="AV1946" s="14">
        <v>2.8760378698480054</v>
      </c>
      <c r="AW1946" s="22">
        <v>1</v>
      </c>
      <c r="AX1946" s="22">
        <v>1</v>
      </c>
      <c r="AY1946" s="23">
        <v>425</v>
      </c>
      <c r="AZ1946" s="23">
        <v>0.42499999999999999</v>
      </c>
      <c r="BA1946" s="23">
        <v>1.10755</v>
      </c>
      <c r="BB1946" s="14">
        <v>0.36342697405155833</v>
      </c>
      <c r="BC1946" s="22">
        <v>0</v>
      </c>
      <c r="BD1946" s="23">
        <v>0</v>
      </c>
      <c r="BE1946" s="23">
        <v>0</v>
      </c>
      <c r="BF1946" s="23">
        <v>0</v>
      </c>
      <c r="BG1946" s="14">
        <v>0</v>
      </c>
      <c r="BH1946" s="22">
        <v>699</v>
      </c>
      <c r="BI1946" s="23">
        <v>9.1313100000000205</v>
      </c>
      <c r="BJ1946" s="23">
        <v>10.76002523734455</v>
      </c>
      <c r="BK1946" s="14">
        <v>3.5307511288217506</v>
      </c>
      <c r="BL1946" t="s">
        <v>597</v>
      </c>
    </row>
    <row r="1947" spans="1:64">
      <c r="A1947" t="s">
        <v>2909</v>
      </c>
      <c r="B1947" t="s">
        <v>2900</v>
      </c>
      <c r="C1947" t="s">
        <v>597</v>
      </c>
      <c r="D1947" t="s">
        <v>942</v>
      </c>
      <c r="E1947">
        <v>2023</v>
      </c>
      <c r="F1947">
        <v>23.66</v>
      </c>
      <c r="G1947">
        <v>11.24</v>
      </c>
      <c r="H1947">
        <v>42274</v>
      </c>
      <c r="I1947">
        <v>304.75173255655898</v>
      </c>
      <c r="J1947">
        <v>1</v>
      </c>
      <c r="K1947">
        <v>1</v>
      </c>
      <c r="L1947">
        <v>150</v>
      </c>
      <c r="M1947">
        <v>0.15</v>
      </c>
      <c r="N1947">
        <v>0.88770000000000004</v>
      </c>
      <c r="O1947">
        <v>0.29128628492218711</v>
      </c>
      <c r="P1947">
        <v>0</v>
      </c>
      <c r="Q1947">
        <v>0</v>
      </c>
      <c r="R1947">
        <v>0</v>
      </c>
      <c r="S1947">
        <v>0</v>
      </c>
      <c r="T1947">
        <v>0</v>
      </c>
      <c r="U1947">
        <v>0</v>
      </c>
      <c r="V1947">
        <v>0</v>
      </c>
      <c r="W1947">
        <v>0</v>
      </c>
      <c r="X1947">
        <v>0</v>
      </c>
      <c r="Y1947">
        <v>0</v>
      </c>
      <c r="Z1947">
        <v>0</v>
      </c>
      <c r="AA1947">
        <v>0</v>
      </c>
      <c r="AG1947">
        <v>0</v>
      </c>
      <c r="AL1947">
        <v>0</v>
      </c>
      <c r="AM1947">
        <v>891</v>
      </c>
      <c r="AN1947">
        <v>11279.71</v>
      </c>
      <c r="AO1947">
        <v>11.27971</v>
      </c>
      <c r="AP1947">
        <v>10.580223999999999</v>
      </c>
      <c r="AQ1947">
        <v>3.4717518785677166</v>
      </c>
      <c r="AR1947">
        <v>1138</v>
      </c>
      <c r="AS1947">
        <v>11458.3479999999</v>
      </c>
      <c r="AT1947">
        <v>11.458348000000001</v>
      </c>
      <c r="AU1947">
        <v>10.7477841652462</v>
      </c>
      <c r="AV1947">
        <v>3.5267343929706834</v>
      </c>
      <c r="AW1947">
        <v>1</v>
      </c>
      <c r="AX1947">
        <v>1</v>
      </c>
      <c r="AY1947">
        <v>425</v>
      </c>
      <c r="AZ1947">
        <v>0.42499999999999999</v>
      </c>
      <c r="BA1947">
        <v>1.10755</v>
      </c>
      <c r="BB1947">
        <v>0.36342697405155833</v>
      </c>
      <c r="BC1947">
        <v>0</v>
      </c>
      <c r="BD1947">
        <v>0</v>
      </c>
      <c r="BE1947">
        <v>0</v>
      </c>
      <c r="BF1947">
        <v>0</v>
      </c>
      <c r="BG1947">
        <v>0</v>
      </c>
      <c r="BH1947">
        <v>1140</v>
      </c>
      <c r="BI1947">
        <v>12.033348000000002</v>
      </c>
      <c r="BJ1947">
        <v>12.7430341652462</v>
      </c>
      <c r="BK1947">
        <v>4.1814476519444286</v>
      </c>
      <c r="BL1947" t="s">
        <v>597</v>
      </c>
    </row>
    <row r="1948" spans="1:64">
      <c r="A1948" t="s">
        <v>2910</v>
      </c>
      <c r="B1948" t="s">
        <v>2900</v>
      </c>
      <c r="C1948" t="s">
        <v>597</v>
      </c>
      <c r="D1948" t="s">
        <v>942</v>
      </c>
      <c r="E1948">
        <v>2024</v>
      </c>
      <c r="F1948">
        <v>23.66</v>
      </c>
      <c r="G1948">
        <v>11.27</v>
      </c>
      <c r="H1948">
        <v>42445</v>
      </c>
      <c r="I1948">
        <v>291.04953089628577</v>
      </c>
      <c r="J1948">
        <v>1</v>
      </c>
      <c r="K1948">
        <v>1</v>
      </c>
      <c r="L1948">
        <v>150</v>
      </c>
      <c r="M1948">
        <v>0.15</v>
      </c>
      <c r="N1948">
        <v>0.88770000000000004</v>
      </c>
      <c r="O1948">
        <v>0.30499963262827867</v>
      </c>
      <c r="P1948">
        <v>0</v>
      </c>
      <c r="Q1948">
        <v>0</v>
      </c>
      <c r="R1948">
        <v>0</v>
      </c>
      <c r="S1948">
        <v>0</v>
      </c>
      <c r="T1948">
        <v>0</v>
      </c>
      <c r="U1948">
        <v>0</v>
      </c>
      <c r="V1948">
        <v>0</v>
      </c>
      <c r="W1948">
        <v>0</v>
      </c>
      <c r="X1948">
        <v>0</v>
      </c>
      <c r="Y1948">
        <v>0</v>
      </c>
      <c r="Z1948">
        <v>0</v>
      </c>
      <c r="AA1948">
        <v>0</v>
      </c>
      <c r="AB1948">
        <v>0</v>
      </c>
      <c r="AC1948">
        <v>0</v>
      </c>
      <c r="AD1948">
        <v>0</v>
      </c>
      <c r="AE1948">
        <v>0</v>
      </c>
      <c r="AF1948">
        <v>0</v>
      </c>
      <c r="AG1948">
        <v>0</v>
      </c>
      <c r="AH1948">
        <v>1</v>
      </c>
      <c r="AI1948">
        <v>2</v>
      </c>
      <c r="AJ1948">
        <v>2E-3</v>
      </c>
      <c r="AK1948">
        <v>1.8038876204639997E-3</v>
      </c>
      <c r="AL1948">
        <v>6.1978715956316293E-4</v>
      </c>
      <c r="AM1948">
        <v>1160</v>
      </c>
      <c r="AN1948">
        <v>14661.892999999989</v>
      </c>
      <c r="AO1948">
        <v>14.661892999999985</v>
      </c>
      <c r="AP1948">
        <v>13.224203637633861</v>
      </c>
      <c r="AQ1948">
        <v>4.5436265081445013</v>
      </c>
      <c r="AR1948">
        <v>1607</v>
      </c>
      <c r="AS1948">
        <v>15036.646999999952</v>
      </c>
      <c r="AT1948">
        <v>15.036646999999986</v>
      </c>
      <c r="AU1948">
        <v>13.562210688293499</v>
      </c>
      <c r="AV1948">
        <v>4.6597603667419527</v>
      </c>
      <c r="AW1948">
        <v>1</v>
      </c>
      <c r="AX1948">
        <v>1</v>
      </c>
      <c r="AY1948">
        <v>425</v>
      </c>
      <c r="AZ1948">
        <v>0.42499999999999999</v>
      </c>
      <c r="BA1948">
        <v>1.10755</v>
      </c>
      <c r="BB1948">
        <v>0.38053660371459958</v>
      </c>
      <c r="BC1948">
        <v>0</v>
      </c>
      <c r="BD1948">
        <v>0</v>
      </c>
      <c r="BE1948">
        <v>0</v>
      </c>
      <c r="BF1948">
        <v>0</v>
      </c>
      <c r="BG1948">
        <v>0</v>
      </c>
      <c r="BH1948">
        <v>1609</v>
      </c>
      <c r="BI1948">
        <v>15.611646999999987</v>
      </c>
      <c r="BJ1948">
        <v>15.557460688293499</v>
      </c>
      <c r="BK1948">
        <v>5.3452966030848303</v>
      </c>
      <c r="BL1948" t="s">
        <v>597</v>
      </c>
    </row>
    <row r="1949" spans="1:64">
      <c r="A1949" t="s">
        <v>2911</v>
      </c>
      <c r="B1949" t="s">
        <v>2912</v>
      </c>
      <c r="C1949" t="s">
        <v>598</v>
      </c>
      <c r="D1949" t="s">
        <v>942</v>
      </c>
      <c r="E1949">
        <v>2012</v>
      </c>
      <c r="F1949" s="23">
        <v>62.22</v>
      </c>
      <c r="G1949" s="23">
        <v>9.73</v>
      </c>
      <c r="H1949" s="22">
        <v>17497</v>
      </c>
      <c r="I1949" s="34">
        <v>147.13251799999998</v>
      </c>
      <c r="J1949" s="22">
        <v>1</v>
      </c>
      <c r="K1949" s="22" t="s">
        <v>782</v>
      </c>
      <c r="L1949" s="23">
        <v>499</v>
      </c>
      <c r="M1949" s="23">
        <v>0.499</v>
      </c>
      <c r="N1949" s="23">
        <v>4.4423170000000001</v>
      </c>
      <c r="O1949" s="14">
        <v>3.0192625399097706</v>
      </c>
      <c r="P1949" s="22">
        <v>0</v>
      </c>
      <c r="Q1949" s="22" t="s">
        <v>782</v>
      </c>
      <c r="R1949" s="23">
        <v>0</v>
      </c>
      <c r="S1949" s="23">
        <v>0</v>
      </c>
      <c r="T1949" s="23">
        <v>0</v>
      </c>
      <c r="U1949" s="14">
        <v>0</v>
      </c>
      <c r="V1949" s="22">
        <v>0</v>
      </c>
      <c r="W1949" s="22" t="s">
        <v>782</v>
      </c>
      <c r="X1949" s="23">
        <v>0</v>
      </c>
      <c r="Y1949" s="23">
        <v>0</v>
      </c>
      <c r="Z1949" s="23">
        <v>0</v>
      </c>
      <c r="AA1949" s="14">
        <v>0</v>
      </c>
      <c r="AB1949" s="22">
        <v>0</v>
      </c>
      <c r="AC1949" s="22" t="s">
        <v>782</v>
      </c>
      <c r="AD1949" s="23">
        <v>0</v>
      </c>
      <c r="AE1949" s="23">
        <v>0</v>
      </c>
      <c r="AF1949" s="23">
        <v>0</v>
      </c>
      <c r="AG1949" s="14">
        <v>0</v>
      </c>
      <c r="AH1949" s="22" t="s">
        <v>782</v>
      </c>
      <c r="AI1949" s="23" t="s">
        <v>782</v>
      </c>
      <c r="AJ1949" s="23" t="s">
        <v>782</v>
      </c>
      <c r="AK1949" s="23" t="s">
        <v>782</v>
      </c>
      <c r="AL1949" s="14" t="s">
        <v>782</v>
      </c>
      <c r="AM1949" s="22" t="s">
        <v>782</v>
      </c>
      <c r="AN1949" s="23" t="s">
        <v>782</v>
      </c>
      <c r="AO1949" s="23" t="s">
        <v>782</v>
      </c>
      <c r="AP1949" s="23" t="s">
        <v>782</v>
      </c>
      <c r="AQ1949" s="14" t="s">
        <v>782</v>
      </c>
      <c r="AR1949" s="22">
        <v>413</v>
      </c>
      <c r="AS1949" s="23">
        <v>5581.9740000000065</v>
      </c>
      <c r="AT1949" s="23">
        <v>5.5819740000000069</v>
      </c>
      <c r="AU1949" s="23">
        <v>4.9457269999999998</v>
      </c>
      <c r="AV1949" s="14">
        <v>3.3614098822124427</v>
      </c>
      <c r="AW1949" s="22">
        <v>0</v>
      </c>
      <c r="AX1949" s="22" t="s">
        <v>782</v>
      </c>
      <c r="AY1949" s="23">
        <v>0</v>
      </c>
      <c r="AZ1949" s="23">
        <v>0</v>
      </c>
      <c r="BA1949" s="23">
        <v>0</v>
      </c>
      <c r="BB1949" s="14">
        <v>0</v>
      </c>
      <c r="BC1949" s="22">
        <v>0</v>
      </c>
      <c r="BD1949" s="23">
        <v>0</v>
      </c>
      <c r="BE1949" s="23">
        <v>0</v>
      </c>
      <c r="BF1949" s="23">
        <v>0</v>
      </c>
      <c r="BG1949" s="14">
        <v>0</v>
      </c>
      <c r="BH1949" s="22">
        <v>414</v>
      </c>
      <c r="BI1949" s="23">
        <v>6.0809740000000065</v>
      </c>
      <c r="BJ1949" s="23">
        <v>9.3880440000000007</v>
      </c>
      <c r="BK1949" s="14">
        <v>6.3806724221222133</v>
      </c>
      <c r="BL1949" t="s">
        <v>598</v>
      </c>
    </row>
    <row r="1950" spans="1:64">
      <c r="A1950" t="s">
        <v>2913</v>
      </c>
      <c r="B1950" t="s">
        <v>2912</v>
      </c>
      <c r="C1950" t="s">
        <v>598</v>
      </c>
      <c r="D1950" t="s">
        <v>942</v>
      </c>
      <c r="E1950">
        <v>2015</v>
      </c>
      <c r="F1950" s="23">
        <v>62.22</v>
      </c>
      <c r="G1950" s="23">
        <v>10.39</v>
      </c>
      <c r="H1950" s="22">
        <v>18204</v>
      </c>
      <c r="I1950" s="34">
        <v>144.63612233019683</v>
      </c>
      <c r="J1950" s="13">
        <v>1</v>
      </c>
      <c r="K1950" s="13">
        <v>1</v>
      </c>
      <c r="L1950" s="19">
        <v>600</v>
      </c>
      <c r="M1950" s="35">
        <v>0.6</v>
      </c>
      <c r="N1950" s="19">
        <v>3.5888129891097997</v>
      </c>
      <c r="O1950" s="17">
        <v>2.4812701912159429</v>
      </c>
      <c r="P1950" s="36">
        <v>0</v>
      </c>
      <c r="Q1950" s="37">
        <v>0</v>
      </c>
      <c r="R1950" s="38">
        <v>0</v>
      </c>
      <c r="S1950" s="27">
        <v>0</v>
      </c>
      <c r="T1950" s="23">
        <v>0</v>
      </c>
      <c r="U1950" s="17">
        <v>0</v>
      </c>
      <c r="V1950" s="22">
        <v>0</v>
      </c>
      <c r="W1950" s="22">
        <v>0</v>
      </c>
      <c r="X1950" s="23">
        <v>0</v>
      </c>
      <c r="Y1950" s="27">
        <v>0</v>
      </c>
      <c r="Z1950" s="27">
        <v>0</v>
      </c>
      <c r="AA1950" s="14">
        <v>0</v>
      </c>
      <c r="AB1950" s="39">
        <v>1</v>
      </c>
      <c r="AC1950" s="22" t="s">
        <v>782</v>
      </c>
      <c r="AD1950" s="23">
        <v>0</v>
      </c>
      <c r="AE1950" s="23">
        <v>0</v>
      </c>
      <c r="AF1950" s="23">
        <v>0</v>
      </c>
      <c r="AG1950" s="14">
        <v>0</v>
      </c>
      <c r="AH1950" s="22" t="s">
        <v>782</v>
      </c>
      <c r="AI1950" s="23" t="s">
        <v>782</v>
      </c>
      <c r="AJ1950" s="23" t="s">
        <v>782</v>
      </c>
      <c r="AK1950" s="23" t="s">
        <v>782</v>
      </c>
      <c r="AL1950" s="14" t="s">
        <v>782</v>
      </c>
      <c r="AM1950" s="22" t="s">
        <v>782</v>
      </c>
      <c r="AN1950" s="23" t="s">
        <v>782</v>
      </c>
      <c r="AO1950" s="23" t="s">
        <v>782</v>
      </c>
      <c r="AP1950" s="23" t="s">
        <v>782</v>
      </c>
      <c r="AQ1950" s="14" t="s">
        <v>782</v>
      </c>
      <c r="AR1950" s="40">
        <v>505</v>
      </c>
      <c r="AS1950" s="41">
        <v>7469.8420000000024</v>
      </c>
      <c r="AT1950" s="23">
        <v>7.4698420000000025</v>
      </c>
      <c r="AU1950" s="23">
        <v>6.6344355805505915</v>
      </c>
      <c r="AV1950" s="14">
        <v>4.5869838555298905</v>
      </c>
      <c r="AW1950" s="22">
        <v>0</v>
      </c>
      <c r="AX1950" s="22" t="s">
        <v>782</v>
      </c>
      <c r="AY1950" s="23">
        <v>0</v>
      </c>
      <c r="AZ1950" s="23">
        <v>0</v>
      </c>
      <c r="BA1950" s="23">
        <v>0</v>
      </c>
      <c r="BB1950" s="14">
        <v>0</v>
      </c>
      <c r="BC1950" s="42">
        <v>3</v>
      </c>
      <c r="BD1950" s="43">
        <v>2400</v>
      </c>
      <c r="BE1950" s="44">
        <v>2.4</v>
      </c>
      <c r="BF1950" s="23">
        <v>2.2151655298112445</v>
      </c>
      <c r="BG1950" s="14">
        <v>1.531543776287182</v>
      </c>
      <c r="BH1950" s="22">
        <v>510</v>
      </c>
      <c r="BI1950" s="23">
        <v>10.469842000000002</v>
      </c>
      <c r="BJ1950" s="23">
        <v>12.438414099471634</v>
      </c>
      <c r="BK1950" s="14">
        <v>8.5997978230330148</v>
      </c>
      <c r="BL1950" t="s">
        <v>598</v>
      </c>
    </row>
    <row r="1951" spans="1:64">
      <c r="A1951" t="s">
        <v>2914</v>
      </c>
      <c r="B1951" t="s">
        <v>2912</v>
      </c>
      <c r="C1951" t="s">
        <v>598</v>
      </c>
      <c r="D1951" t="s">
        <v>942</v>
      </c>
      <c r="E1951">
        <v>2016</v>
      </c>
      <c r="F1951" s="23">
        <v>62.22</v>
      </c>
      <c r="G1951" s="23">
        <v>10.47</v>
      </c>
      <c r="H1951" s="22">
        <v>18231</v>
      </c>
      <c r="I1951" s="34">
        <v>154.77793084733742</v>
      </c>
      <c r="J1951" s="13">
        <v>1</v>
      </c>
      <c r="K1951" s="13">
        <v>1</v>
      </c>
      <c r="L1951" s="19">
        <v>600</v>
      </c>
      <c r="M1951" s="35">
        <v>0.6</v>
      </c>
      <c r="N1951" s="19">
        <v>3.5886</v>
      </c>
      <c r="O1951" s="17">
        <v>2.3185475993599858</v>
      </c>
      <c r="P1951" s="13">
        <v>0</v>
      </c>
      <c r="Q1951" s="13">
        <v>0</v>
      </c>
      <c r="R1951" s="19">
        <v>0</v>
      </c>
      <c r="S1951" s="27">
        <v>0</v>
      </c>
      <c r="T1951" s="19">
        <v>0</v>
      </c>
      <c r="U1951" s="17">
        <v>0</v>
      </c>
      <c r="V1951" s="13">
        <v>0</v>
      </c>
      <c r="W1951" s="13">
        <v>0</v>
      </c>
      <c r="X1951" s="19">
        <v>0</v>
      </c>
      <c r="Y1951" s="27">
        <v>0</v>
      </c>
      <c r="Z1951" s="19">
        <v>0</v>
      </c>
      <c r="AA1951" s="14">
        <v>0</v>
      </c>
      <c r="AB1951" s="13">
        <v>1</v>
      </c>
      <c r="AC1951" s="22" t="s">
        <v>782</v>
      </c>
      <c r="AD1951" s="19">
        <v>0</v>
      </c>
      <c r="AE1951" s="23">
        <v>0</v>
      </c>
      <c r="AF1951" s="19">
        <v>0</v>
      </c>
      <c r="AG1951" s="14">
        <v>0</v>
      </c>
      <c r="AH1951" s="22" t="s">
        <v>782</v>
      </c>
      <c r="AI1951" s="23" t="s">
        <v>782</v>
      </c>
      <c r="AJ1951" s="23" t="s">
        <v>782</v>
      </c>
      <c r="AK1951" s="23" t="s">
        <v>782</v>
      </c>
      <c r="AL1951" s="14" t="s">
        <v>782</v>
      </c>
      <c r="AM1951" s="22" t="s">
        <v>782</v>
      </c>
      <c r="AN1951" s="23" t="s">
        <v>782</v>
      </c>
      <c r="AO1951" s="23" t="s">
        <v>782</v>
      </c>
      <c r="AP1951" s="23" t="s">
        <v>782</v>
      </c>
      <c r="AQ1951" s="14" t="s">
        <v>782</v>
      </c>
      <c r="AR1951" s="13">
        <v>538</v>
      </c>
      <c r="AS1951" s="19">
        <v>7880.287000000003</v>
      </c>
      <c r="AT1951" s="23">
        <v>7.8802870000000027</v>
      </c>
      <c r="AU1951" s="19">
        <v>6.9976948560000087</v>
      </c>
      <c r="AV1951" s="14">
        <v>4.5211192691948225</v>
      </c>
      <c r="AW1951" s="13">
        <v>0</v>
      </c>
      <c r="AX1951" s="22" t="s">
        <v>782</v>
      </c>
      <c r="AY1951" s="19">
        <v>0</v>
      </c>
      <c r="AZ1951" s="23">
        <v>0</v>
      </c>
      <c r="BA1951" s="19">
        <v>0</v>
      </c>
      <c r="BB1951" s="14">
        <v>0</v>
      </c>
      <c r="BC1951" s="13">
        <v>3</v>
      </c>
      <c r="BD1951" s="19">
        <v>2400.0000000000005</v>
      </c>
      <c r="BE1951" s="44">
        <v>2.4000000000000004</v>
      </c>
      <c r="BF1951" s="19">
        <v>2.2151655298112445</v>
      </c>
      <c r="BG1951" s="14">
        <v>1.4311895227467122</v>
      </c>
      <c r="BH1951" s="22">
        <v>543</v>
      </c>
      <c r="BI1951" s="23">
        <v>10.880287000000003</v>
      </c>
      <c r="BJ1951" s="23">
        <v>12.801460385811254</v>
      </c>
      <c r="BK1951" s="14">
        <v>8.2708563913015212</v>
      </c>
      <c r="BL1951" t="s">
        <v>598</v>
      </c>
    </row>
    <row r="1952" spans="1:64">
      <c r="A1952" t="s">
        <v>2915</v>
      </c>
      <c r="B1952" t="s">
        <v>2912</v>
      </c>
      <c r="C1952" t="s">
        <v>598</v>
      </c>
      <c r="D1952" t="s">
        <v>942</v>
      </c>
      <c r="E1952">
        <v>2017</v>
      </c>
      <c r="F1952" s="23">
        <v>62.22</v>
      </c>
      <c r="G1952" s="23">
        <v>10.59</v>
      </c>
      <c r="H1952" s="22">
        <v>18558</v>
      </c>
      <c r="I1952" s="34">
        <v>145.77328418824916</v>
      </c>
      <c r="J1952" s="13">
        <v>1</v>
      </c>
      <c r="K1952" s="13">
        <v>2</v>
      </c>
      <c r="L1952" s="19">
        <v>1938</v>
      </c>
      <c r="M1952" s="19">
        <v>1.9380000000000002</v>
      </c>
      <c r="N1952" s="19">
        <v>11.591177999999999</v>
      </c>
      <c r="O1952" s="17">
        <v>7.9515105010814917</v>
      </c>
      <c r="P1952" s="13">
        <v>0</v>
      </c>
      <c r="Q1952" s="13">
        <v>0</v>
      </c>
      <c r="R1952" s="19">
        <v>0</v>
      </c>
      <c r="S1952" s="19">
        <v>0</v>
      </c>
      <c r="T1952" s="19">
        <v>0</v>
      </c>
      <c r="U1952" s="17">
        <v>0</v>
      </c>
      <c r="V1952" s="13">
        <v>0</v>
      </c>
      <c r="W1952" s="13">
        <v>0</v>
      </c>
      <c r="X1952" s="19">
        <v>0</v>
      </c>
      <c r="Y1952" s="19">
        <v>0</v>
      </c>
      <c r="Z1952" s="19">
        <v>0</v>
      </c>
      <c r="AA1952" s="14">
        <v>0</v>
      </c>
      <c r="AB1952" s="13">
        <v>1</v>
      </c>
      <c r="AC1952" s="22" t="s">
        <v>782</v>
      </c>
      <c r="AD1952" s="19">
        <v>0</v>
      </c>
      <c r="AE1952" s="19">
        <v>0</v>
      </c>
      <c r="AF1952" s="19">
        <v>7.4326349999999999E-3</v>
      </c>
      <c r="AG1952" s="14">
        <v>5.0987634952380026E-3</v>
      </c>
      <c r="AH1952" s="22" t="s">
        <v>782</v>
      </c>
      <c r="AI1952" s="23" t="s">
        <v>782</v>
      </c>
      <c r="AJ1952" s="23" t="s">
        <v>782</v>
      </c>
      <c r="AK1952" s="23" t="s">
        <v>782</v>
      </c>
      <c r="AL1952" s="14" t="s">
        <v>782</v>
      </c>
      <c r="AM1952" s="22" t="s">
        <v>782</v>
      </c>
      <c r="AN1952" s="23" t="s">
        <v>782</v>
      </c>
      <c r="AO1952" s="23" t="s">
        <v>782</v>
      </c>
      <c r="AP1952" s="23" t="s">
        <v>782</v>
      </c>
      <c r="AQ1952" s="14" t="s">
        <v>782</v>
      </c>
      <c r="AR1952" s="13">
        <v>564</v>
      </c>
      <c r="AS1952" s="19">
        <v>8058.1870000000008</v>
      </c>
      <c r="AT1952" s="19">
        <v>8.0581869999999896</v>
      </c>
      <c r="AU1952" s="19">
        <v>7.1556700560000106</v>
      </c>
      <c r="AV1952" s="14">
        <v>4.9087664422510366</v>
      </c>
      <c r="AW1952" s="13">
        <v>0</v>
      </c>
      <c r="AX1952" s="22" t="s">
        <v>782</v>
      </c>
      <c r="AY1952" s="19">
        <v>0</v>
      </c>
      <c r="AZ1952" s="19">
        <v>0</v>
      </c>
      <c r="BA1952" s="19">
        <v>0</v>
      </c>
      <c r="BB1952" s="14">
        <v>0</v>
      </c>
      <c r="BC1952" s="13">
        <v>4</v>
      </c>
      <c r="BD1952" s="19">
        <v>3200</v>
      </c>
      <c r="BE1952" s="19">
        <v>3.2</v>
      </c>
      <c r="BF1952" s="19">
        <v>2.9702573648511761</v>
      </c>
      <c r="BG1952" s="14">
        <v>2.037586915456632</v>
      </c>
      <c r="BH1952" s="22">
        <v>570</v>
      </c>
      <c r="BI1952" s="23">
        <v>13.196186999999989</v>
      </c>
      <c r="BJ1952" s="23">
        <v>21.724538055851188</v>
      </c>
      <c r="BK1952" s="14">
        <v>14.902962622284399</v>
      </c>
      <c r="BL1952" t="s">
        <v>598</v>
      </c>
    </row>
    <row r="1953" spans="1:64">
      <c r="A1953" t="s">
        <v>2916</v>
      </c>
      <c r="B1953" t="s">
        <v>2912</v>
      </c>
      <c r="C1953" t="s">
        <v>598</v>
      </c>
      <c r="D1953" t="s">
        <v>942</v>
      </c>
      <c r="E1953">
        <v>2018</v>
      </c>
      <c r="F1953" s="23">
        <v>62.22</v>
      </c>
      <c r="G1953" s="23">
        <v>10.6</v>
      </c>
      <c r="H1953" s="22">
        <v>18618</v>
      </c>
      <c r="I1953" s="34">
        <v>145.78364476281834</v>
      </c>
      <c r="J1953" s="13">
        <v>1</v>
      </c>
      <c r="K1953" s="13">
        <v>1</v>
      </c>
      <c r="L1953" s="19">
        <v>1338</v>
      </c>
      <c r="M1953" s="19">
        <v>1.3380000000000001</v>
      </c>
      <c r="N1953" s="19">
        <v>8.0025779999999997</v>
      </c>
      <c r="O1953" s="17">
        <v>5.4893523982197978</v>
      </c>
      <c r="P1953" s="13">
        <v>0</v>
      </c>
      <c r="Q1953" s="13">
        <v>0</v>
      </c>
      <c r="R1953" s="19">
        <v>0</v>
      </c>
      <c r="S1953" s="19">
        <v>0</v>
      </c>
      <c r="T1953" s="19">
        <v>0</v>
      </c>
      <c r="U1953" s="17">
        <v>0</v>
      </c>
      <c r="V1953" s="13">
        <v>0</v>
      </c>
      <c r="W1953" s="13">
        <v>0</v>
      </c>
      <c r="X1953" s="19">
        <v>0</v>
      </c>
      <c r="Y1953" s="19">
        <v>0</v>
      </c>
      <c r="Z1953" s="19">
        <v>0</v>
      </c>
      <c r="AA1953" s="14">
        <v>0</v>
      </c>
      <c r="AB1953" s="13">
        <v>1</v>
      </c>
      <c r="AC1953" s="22" t="s">
        <v>782</v>
      </c>
      <c r="AD1953" s="19">
        <v>0</v>
      </c>
      <c r="AE1953" s="19">
        <v>0</v>
      </c>
      <c r="AF1953" s="19">
        <v>0</v>
      </c>
      <c r="AG1953" s="14">
        <v>0</v>
      </c>
      <c r="AH1953" s="22" t="s">
        <v>782</v>
      </c>
      <c r="AI1953" s="23" t="s">
        <v>782</v>
      </c>
      <c r="AJ1953" s="23" t="s">
        <v>782</v>
      </c>
      <c r="AK1953" s="23" t="s">
        <v>782</v>
      </c>
      <c r="AL1953" s="14" t="s">
        <v>782</v>
      </c>
      <c r="AM1953" s="22" t="s">
        <v>782</v>
      </c>
      <c r="AN1953" s="23" t="s">
        <v>782</v>
      </c>
      <c r="AO1953" s="23" t="s">
        <v>782</v>
      </c>
      <c r="AP1953" s="23" t="s">
        <v>782</v>
      </c>
      <c r="AQ1953" s="14" t="s">
        <v>782</v>
      </c>
      <c r="AR1953" s="13">
        <v>583</v>
      </c>
      <c r="AS1953" s="19">
        <v>8397.5820000000003</v>
      </c>
      <c r="AT1953" s="19">
        <v>8.3975819999999874</v>
      </c>
      <c r="AU1953" s="19">
        <v>7.4570528160000116</v>
      </c>
      <c r="AV1953" s="14">
        <v>5.1151504876505252</v>
      </c>
      <c r="AW1953" s="13">
        <v>0</v>
      </c>
      <c r="AX1953" s="22" t="s">
        <v>782</v>
      </c>
      <c r="AY1953" s="19">
        <v>0</v>
      </c>
      <c r="AZ1953" s="19">
        <v>0</v>
      </c>
      <c r="BA1953" s="19">
        <v>0</v>
      </c>
      <c r="BB1953" s="14">
        <v>0</v>
      </c>
      <c r="BC1953" s="13">
        <v>4</v>
      </c>
      <c r="BD1953" s="19">
        <v>3200</v>
      </c>
      <c r="BE1953" s="19">
        <v>3.2</v>
      </c>
      <c r="BF1953" s="19">
        <v>2.1437168101523207</v>
      </c>
      <c r="BG1953" s="14">
        <v>1.4704782649933232</v>
      </c>
      <c r="BH1953" s="22">
        <v>589</v>
      </c>
      <c r="BI1953" s="23">
        <v>12.935581999999989</v>
      </c>
      <c r="BJ1953" s="23">
        <v>17.603347626152331</v>
      </c>
      <c r="BK1953" s="14">
        <v>12.074981150863646</v>
      </c>
      <c r="BL1953" t="s">
        <v>598</v>
      </c>
    </row>
    <row r="1954" spans="1:64">
      <c r="A1954" t="s">
        <v>2917</v>
      </c>
      <c r="B1954" t="s">
        <v>2912</v>
      </c>
      <c r="C1954" t="s">
        <v>598</v>
      </c>
      <c r="D1954" t="s">
        <v>942</v>
      </c>
      <c r="E1954">
        <v>2019</v>
      </c>
      <c r="F1954" s="23">
        <v>62.22</v>
      </c>
      <c r="G1954" s="23">
        <v>10.62</v>
      </c>
      <c r="H1954" s="22">
        <v>18749</v>
      </c>
      <c r="I1954" s="34">
        <v>149.29573993270711</v>
      </c>
      <c r="J1954" s="22">
        <v>1</v>
      </c>
      <c r="K1954" s="22">
        <v>1</v>
      </c>
      <c r="L1954" s="23">
        <v>600</v>
      </c>
      <c r="M1954" s="23">
        <v>0.6</v>
      </c>
      <c r="N1954" s="23">
        <v>3.5886</v>
      </c>
      <c r="O1954" s="14">
        <v>2.4036854645802417</v>
      </c>
      <c r="P1954" s="22">
        <v>0</v>
      </c>
      <c r="Q1954" s="22">
        <v>0</v>
      </c>
      <c r="R1954" s="23">
        <v>0</v>
      </c>
      <c r="S1954" s="23">
        <v>0</v>
      </c>
      <c r="T1954" s="23">
        <v>0</v>
      </c>
      <c r="U1954" s="14">
        <v>0</v>
      </c>
      <c r="V1954" s="22">
        <v>0</v>
      </c>
      <c r="W1954" s="22">
        <v>0</v>
      </c>
      <c r="X1954" s="23">
        <v>0</v>
      </c>
      <c r="Y1954" s="23">
        <v>0</v>
      </c>
      <c r="Z1954" s="23">
        <v>0</v>
      </c>
      <c r="AA1954" s="14">
        <v>0</v>
      </c>
      <c r="AB1954" s="22">
        <v>0</v>
      </c>
      <c r="AC1954" s="22">
        <v>0</v>
      </c>
      <c r="AD1954" s="23">
        <v>0</v>
      </c>
      <c r="AE1954" s="23">
        <v>0</v>
      </c>
      <c r="AF1954" s="23">
        <v>0</v>
      </c>
      <c r="AG1954" s="14">
        <v>0</v>
      </c>
      <c r="AH1954" s="22">
        <v>0</v>
      </c>
      <c r="AI1954" s="23">
        <v>0</v>
      </c>
      <c r="AJ1954" s="23">
        <v>0</v>
      </c>
      <c r="AK1954" s="23">
        <v>0</v>
      </c>
      <c r="AL1954" s="14">
        <v>0</v>
      </c>
      <c r="AM1954" s="22">
        <v>620</v>
      </c>
      <c r="AN1954" s="23">
        <v>9913.4670000000006</v>
      </c>
      <c r="AO1954" s="23">
        <v>9.9134669999999883</v>
      </c>
      <c r="AP1954" s="23">
        <v>8.803158696000013</v>
      </c>
      <c r="AQ1954" s="14">
        <v>5.8964567240618582</v>
      </c>
      <c r="AR1954" s="22">
        <v>620</v>
      </c>
      <c r="AS1954" s="23">
        <v>9913.4670000000006</v>
      </c>
      <c r="AT1954" s="23">
        <v>9.9134669999999883</v>
      </c>
      <c r="AU1954" s="23">
        <v>8.803158696000013</v>
      </c>
      <c r="AV1954" s="14">
        <v>5.8964567240618582</v>
      </c>
      <c r="AW1954" s="22">
        <v>0</v>
      </c>
      <c r="AX1954" s="22" t="s">
        <v>782</v>
      </c>
      <c r="AY1954" s="23">
        <v>0</v>
      </c>
      <c r="AZ1954" s="23">
        <v>0</v>
      </c>
      <c r="BA1954" s="23">
        <v>0</v>
      </c>
      <c r="BB1954" s="14">
        <v>0</v>
      </c>
      <c r="BC1954" s="22">
        <v>4</v>
      </c>
      <c r="BD1954" s="23">
        <v>3200</v>
      </c>
      <c r="BE1954" s="23">
        <v>3.2</v>
      </c>
      <c r="BF1954" s="23">
        <v>2.1437165294657552</v>
      </c>
      <c r="BG1954" s="14">
        <v>1.4358859338062857</v>
      </c>
      <c r="BH1954" s="22">
        <v>625</v>
      </c>
      <c r="BI1954" s="23">
        <v>13.713466999999989</v>
      </c>
      <c r="BJ1954" s="23">
        <v>14.535475225465767</v>
      </c>
      <c r="BK1954" s="14">
        <v>9.7360281224483849</v>
      </c>
      <c r="BL1954" t="s">
        <v>598</v>
      </c>
    </row>
    <row r="1955" spans="1:64">
      <c r="A1955" t="s">
        <v>2918</v>
      </c>
      <c r="B1955" t="s">
        <v>2912</v>
      </c>
      <c r="C1955" t="s">
        <v>598</v>
      </c>
      <c r="D1955" t="s">
        <v>942</v>
      </c>
      <c r="E1955">
        <v>2020</v>
      </c>
      <c r="F1955" s="23">
        <v>62.22</v>
      </c>
      <c r="G1955" s="23">
        <v>10.84</v>
      </c>
      <c r="H1955" s="22">
        <v>18763</v>
      </c>
      <c r="I1955" s="34">
        <v>150.97159419717403</v>
      </c>
      <c r="J1955" s="22">
        <v>1</v>
      </c>
      <c r="K1955" s="22">
        <v>3</v>
      </c>
      <c r="L1955" s="23">
        <v>2540</v>
      </c>
      <c r="M1955" s="23">
        <v>2.54</v>
      </c>
      <c r="N1955" s="23">
        <v>15.191739999999999</v>
      </c>
      <c r="O1955" s="14">
        <v>10.062647931079717</v>
      </c>
      <c r="P1955" s="22">
        <v>0</v>
      </c>
      <c r="Q1955" s="22">
        <v>0</v>
      </c>
      <c r="R1955" s="23">
        <v>0</v>
      </c>
      <c r="S1955" s="23">
        <v>0</v>
      </c>
      <c r="T1955" s="23">
        <v>0</v>
      </c>
      <c r="U1955" s="14">
        <v>0</v>
      </c>
      <c r="V1955" s="22">
        <v>0</v>
      </c>
      <c r="W1955" s="22">
        <v>0</v>
      </c>
      <c r="X1955" s="23">
        <v>0</v>
      </c>
      <c r="Y1955" s="23">
        <v>0</v>
      </c>
      <c r="Z1955" s="23">
        <v>0</v>
      </c>
      <c r="AA1955" s="14">
        <v>0</v>
      </c>
      <c r="AB1955" s="22">
        <v>0</v>
      </c>
      <c r="AC1955" s="22">
        <v>0</v>
      </c>
      <c r="AD1955" s="23">
        <v>0</v>
      </c>
      <c r="AE1955" s="23">
        <v>0</v>
      </c>
      <c r="AF1955" s="23">
        <v>0</v>
      </c>
      <c r="AG1955" s="14">
        <v>0</v>
      </c>
      <c r="AH1955" s="22">
        <v>0</v>
      </c>
      <c r="AI1955" s="23">
        <v>0</v>
      </c>
      <c r="AJ1955" s="23">
        <v>0</v>
      </c>
      <c r="AK1955" s="23">
        <v>0</v>
      </c>
      <c r="AL1955" s="14">
        <v>0</v>
      </c>
      <c r="AM1955" s="22">
        <v>690</v>
      </c>
      <c r="AN1955" s="23">
        <v>10766.116999999995</v>
      </c>
      <c r="AO1955" s="23">
        <v>10.766116999999987</v>
      </c>
      <c r="AP1955" s="23">
        <v>9.5603118960000035</v>
      </c>
      <c r="AQ1955" s="14">
        <v>6.3325236425031797</v>
      </c>
      <c r="AR1955" s="22">
        <v>690</v>
      </c>
      <c r="AS1955" s="23">
        <v>10766.116999999995</v>
      </c>
      <c r="AT1955" s="23">
        <v>10.766116999999987</v>
      </c>
      <c r="AU1955" s="23">
        <v>9.5603118960000035</v>
      </c>
      <c r="AV1955" s="14">
        <v>6.3325236425031797</v>
      </c>
      <c r="AW1955" s="22">
        <v>0</v>
      </c>
      <c r="AX1955" s="22">
        <v>0</v>
      </c>
      <c r="AY1955" s="23">
        <v>0</v>
      </c>
      <c r="AZ1955" s="23">
        <v>0</v>
      </c>
      <c r="BA1955" s="23">
        <v>0</v>
      </c>
      <c r="BB1955" s="14">
        <v>0</v>
      </c>
      <c r="BC1955" s="22">
        <v>4</v>
      </c>
      <c r="BD1955" s="23">
        <v>3200</v>
      </c>
      <c r="BE1955" s="23">
        <v>3.2</v>
      </c>
      <c r="BF1955" s="23">
        <v>2.1437165294657556</v>
      </c>
      <c r="BG1955" s="14">
        <v>1.4199469382736922</v>
      </c>
      <c r="BH1955" s="22">
        <v>695</v>
      </c>
      <c r="BI1955" s="23">
        <v>16.506116999999985</v>
      </c>
      <c r="BJ1955" s="23">
        <v>26.895768425465761</v>
      </c>
      <c r="BK1955" s="14">
        <v>17.815118511856589</v>
      </c>
      <c r="BL1955" t="s">
        <v>598</v>
      </c>
    </row>
    <row r="1956" spans="1:64">
      <c r="A1956" t="s">
        <v>2919</v>
      </c>
      <c r="B1956" t="s">
        <v>2912</v>
      </c>
      <c r="C1956" t="s">
        <v>598</v>
      </c>
      <c r="D1956" t="s">
        <v>942</v>
      </c>
      <c r="E1956">
        <v>2021</v>
      </c>
      <c r="F1956" s="23">
        <v>62.22</v>
      </c>
      <c r="G1956" s="23">
        <v>10.85</v>
      </c>
      <c r="H1956" s="22">
        <v>18527</v>
      </c>
      <c r="I1956" s="34">
        <v>140.68</v>
      </c>
      <c r="J1956" s="22">
        <v>1</v>
      </c>
      <c r="K1956" s="22">
        <v>3</v>
      </c>
      <c r="L1956" s="23">
        <v>2540</v>
      </c>
      <c r="M1956" s="23">
        <v>2.54</v>
      </c>
      <c r="N1956" s="23">
        <v>15.191739999999999</v>
      </c>
      <c r="O1956" s="14">
        <v>10.8</v>
      </c>
      <c r="P1956" s="22">
        <v>0</v>
      </c>
      <c r="Q1956" s="22">
        <v>0</v>
      </c>
      <c r="R1956" s="23">
        <v>0</v>
      </c>
      <c r="S1956" s="23">
        <v>0</v>
      </c>
      <c r="T1956" s="23">
        <v>0</v>
      </c>
      <c r="U1956" s="14">
        <v>0</v>
      </c>
      <c r="V1956" s="22">
        <v>0</v>
      </c>
      <c r="W1956" s="22">
        <v>0</v>
      </c>
      <c r="X1956" s="23">
        <v>0</v>
      </c>
      <c r="Y1956" s="23">
        <v>0</v>
      </c>
      <c r="Z1956" s="23">
        <v>0</v>
      </c>
      <c r="AA1956" s="14">
        <v>0</v>
      </c>
      <c r="AB1956" s="22">
        <v>0</v>
      </c>
      <c r="AC1956" s="22">
        <v>0</v>
      </c>
      <c r="AD1956" s="23">
        <v>0</v>
      </c>
      <c r="AE1956" s="23">
        <v>0</v>
      </c>
      <c r="AF1956" s="23">
        <v>0</v>
      </c>
      <c r="AG1956" s="14">
        <v>0</v>
      </c>
      <c r="AH1956" s="22">
        <v>0</v>
      </c>
      <c r="AI1956" s="23">
        <v>0</v>
      </c>
      <c r="AJ1956" s="23">
        <v>0</v>
      </c>
      <c r="AK1956" s="23">
        <v>0</v>
      </c>
      <c r="AL1956" s="14">
        <v>0</v>
      </c>
      <c r="AM1956" s="22">
        <v>753</v>
      </c>
      <c r="AN1956" s="23">
        <v>11394.272000000001</v>
      </c>
      <c r="AO1956" s="23">
        <v>11.394272000000001</v>
      </c>
      <c r="AP1956" s="23">
        <v>10.195855659999999</v>
      </c>
      <c r="AQ1956" s="14">
        <v>7.25</v>
      </c>
      <c r="AR1956" s="22">
        <v>753</v>
      </c>
      <c r="AS1956" s="23">
        <v>11394.272000000001</v>
      </c>
      <c r="AT1956" s="23">
        <v>11.394272000000001</v>
      </c>
      <c r="AU1956" s="23">
        <v>10.195855659999999</v>
      </c>
      <c r="AV1956" s="14">
        <v>7.25</v>
      </c>
      <c r="AW1956" s="22">
        <v>0</v>
      </c>
      <c r="AX1956" s="22">
        <v>0</v>
      </c>
      <c r="AY1956" s="23">
        <v>0</v>
      </c>
      <c r="AZ1956" s="23">
        <v>0</v>
      </c>
      <c r="BA1956" s="23">
        <v>0</v>
      </c>
      <c r="BB1956" s="14">
        <v>0</v>
      </c>
      <c r="BC1956" s="22">
        <v>5</v>
      </c>
      <c r="BD1956" s="23">
        <v>3209.5</v>
      </c>
      <c r="BE1956" s="23">
        <v>3.2094999999999998</v>
      </c>
      <c r="BF1956" s="23">
        <v>1.882641486</v>
      </c>
      <c r="BG1956" s="14">
        <v>1.34</v>
      </c>
      <c r="BH1956" s="22">
        <v>759</v>
      </c>
      <c r="BI1956" s="23">
        <v>17.14</v>
      </c>
      <c r="BJ1956" s="23">
        <v>27.27</v>
      </c>
      <c r="BK1956" s="14">
        <v>19.38</v>
      </c>
      <c r="BL1956" t="s">
        <v>598</v>
      </c>
    </row>
    <row r="1957" spans="1:64">
      <c r="A1957" t="s">
        <v>2920</v>
      </c>
      <c r="B1957" t="s">
        <v>2912</v>
      </c>
      <c r="C1957" t="s">
        <v>598</v>
      </c>
      <c r="D1957" s="111" t="s">
        <v>942</v>
      </c>
      <c r="E1957" s="110">
        <v>2022</v>
      </c>
      <c r="F1957" s="23"/>
      <c r="G1957" s="23"/>
      <c r="H1957" s="22">
        <v>18653</v>
      </c>
      <c r="I1957" s="34">
        <v>135.18832950551723</v>
      </c>
      <c r="J1957" s="22">
        <v>1</v>
      </c>
      <c r="K1957" s="22">
        <v>3</v>
      </c>
      <c r="L1957" s="23">
        <v>2540</v>
      </c>
      <c r="M1957" s="23">
        <v>2.54</v>
      </c>
      <c r="N1957" s="23">
        <v>15.03172</v>
      </c>
      <c r="O1957" s="14">
        <v>11.119095897539392</v>
      </c>
      <c r="P1957" s="22">
        <v>0</v>
      </c>
      <c r="Q1957" s="22">
        <v>0</v>
      </c>
      <c r="R1957" s="23">
        <v>0</v>
      </c>
      <c r="S1957" s="23">
        <v>0</v>
      </c>
      <c r="T1957" s="23">
        <v>0</v>
      </c>
      <c r="U1957" s="14">
        <v>0</v>
      </c>
      <c r="V1957" s="22">
        <v>0</v>
      </c>
      <c r="W1957" s="22">
        <v>0</v>
      </c>
      <c r="X1957" s="23">
        <v>0</v>
      </c>
      <c r="Y1957" s="23">
        <v>0</v>
      </c>
      <c r="Z1957" s="23">
        <v>0</v>
      </c>
      <c r="AA1957" s="14">
        <v>0</v>
      </c>
      <c r="AB1957" s="22">
        <v>0</v>
      </c>
      <c r="AC1957" s="22">
        <v>0</v>
      </c>
      <c r="AD1957" s="23">
        <v>0</v>
      </c>
      <c r="AE1957" s="23">
        <v>0</v>
      </c>
      <c r="AF1957" s="23">
        <v>0</v>
      </c>
      <c r="AG1957" s="14">
        <v>0</v>
      </c>
      <c r="AH1957" s="22">
        <v>0</v>
      </c>
      <c r="AI1957" s="23">
        <v>0</v>
      </c>
      <c r="AJ1957" s="23">
        <v>0</v>
      </c>
      <c r="AK1957" s="23">
        <v>0</v>
      </c>
      <c r="AL1957" s="14">
        <v>0</v>
      </c>
      <c r="AM1957" s="22">
        <v>907</v>
      </c>
      <c r="AN1957" s="23">
        <v>12611.59699999998</v>
      </c>
      <c r="AO1957" s="23">
        <v>12.611596999999989</v>
      </c>
      <c r="AP1957" s="23">
        <v>12.918864918284688</v>
      </c>
      <c r="AQ1957" s="14">
        <v>9.5561983534661934</v>
      </c>
      <c r="AR1957" s="22">
        <v>907</v>
      </c>
      <c r="AS1957" s="23">
        <v>12611.597</v>
      </c>
      <c r="AT1957" s="23">
        <v>12.611597</v>
      </c>
      <c r="AU1957" s="23">
        <v>12.918864918284701</v>
      </c>
      <c r="AV1957" s="14">
        <v>9.5561983534662005</v>
      </c>
      <c r="AW1957" s="22">
        <v>0</v>
      </c>
      <c r="AX1957" s="22">
        <v>0</v>
      </c>
      <c r="AY1957" s="23">
        <v>0</v>
      </c>
      <c r="AZ1957" s="23">
        <v>0</v>
      </c>
      <c r="BA1957" s="23">
        <v>0</v>
      </c>
      <c r="BB1957" s="14">
        <v>0</v>
      </c>
      <c r="BC1957" s="22">
        <v>5</v>
      </c>
      <c r="BD1957" s="23">
        <v>3209.5</v>
      </c>
      <c r="BE1957" s="23">
        <v>3.2095000000000002</v>
      </c>
      <c r="BF1957" s="23">
        <v>2.1028587236996472</v>
      </c>
      <c r="BG1957" s="14">
        <v>1.5555031498586767</v>
      </c>
      <c r="BH1957" s="22">
        <v>913</v>
      </c>
      <c r="BI1957" s="23">
        <v>18.361097000000001</v>
      </c>
      <c r="BJ1957" s="23">
        <v>30.053443641984348</v>
      </c>
      <c r="BK1957" s="14">
        <v>22.230797400864269</v>
      </c>
      <c r="BL1957" t="s">
        <v>598</v>
      </c>
    </row>
    <row r="1958" spans="1:64">
      <c r="A1958" t="s">
        <v>2921</v>
      </c>
      <c r="B1958" t="s">
        <v>2912</v>
      </c>
      <c r="C1958" t="s">
        <v>598</v>
      </c>
      <c r="D1958" t="s">
        <v>942</v>
      </c>
      <c r="E1958">
        <v>2023</v>
      </c>
      <c r="F1958">
        <v>62.22</v>
      </c>
      <c r="G1958">
        <v>12</v>
      </c>
      <c r="H1958">
        <v>18515</v>
      </c>
      <c r="I1958">
        <v>135.18832950551723</v>
      </c>
      <c r="J1958">
        <v>1</v>
      </c>
      <c r="K1958">
        <v>3</v>
      </c>
      <c r="L1958">
        <v>2540</v>
      </c>
      <c r="M1958">
        <v>2.54</v>
      </c>
      <c r="N1958">
        <v>15.03172</v>
      </c>
      <c r="O1958">
        <v>11.119095897539392</v>
      </c>
      <c r="P1958">
        <v>0</v>
      </c>
      <c r="Q1958">
        <v>0</v>
      </c>
      <c r="R1958">
        <v>0</v>
      </c>
      <c r="S1958">
        <v>0</v>
      </c>
      <c r="T1958">
        <v>0</v>
      </c>
      <c r="U1958">
        <v>0</v>
      </c>
      <c r="V1958">
        <v>0</v>
      </c>
      <c r="W1958">
        <v>0</v>
      </c>
      <c r="X1958">
        <v>0</v>
      </c>
      <c r="Y1958">
        <v>0</v>
      </c>
      <c r="Z1958">
        <v>0</v>
      </c>
      <c r="AA1958">
        <v>0</v>
      </c>
      <c r="AG1958">
        <v>0</v>
      </c>
      <c r="AL1958">
        <v>0</v>
      </c>
      <c r="AM1958">
        <v>1193</v>
      </c>
      <c r="AN1958">
        <v>15937.496999999999</v>
      </c>
      <c r="AO1958">
        <v>15.937497</v>
      </c>
      <c r="AP1958">
        <v>14.949168999999999</v>
      </c>
      <c r="AQ1958">
        <v>11.058032194554119</v>
      </c>
      <c r="AR1958">
        <v>1308</v>
      </c>
      <c r="AS1958">
        <v>16021.291999999899</v>
      </c>
      <c r="AT1958">
        <v>16.0212919999999</v>
      </c>
      <c r="AU1958">
        <v>15.0277673940766</v>
      </c>
      <c r="AV1958">
        <v>11.116172120066988</v>
      </c>
      <c r="AW1958">
        <v>0</v>
      </c>
      <c r="AX1958">
        <v>0</v>
      </c>
      <c r="AY1958">
        <v>0</v>
      </c>
      <c r="AZ1958">
        <v>0</v>
      </c>
      <c r="BA1958">
        <v>0</v>
      </c>
      <c r="BB1958">
        <v>0</v>
      </c>
      <c r="BC1958">
        <v>5</v>
      </c>
      <c r="BD1958">
        <v>3209.5</v>
      </c>
      <c r="BE1958">
        <v>3.2094999999999998</v>
      </c>
      <c r="BF1958">
        <v>2.5109080000000001</v>
      </c>
      <c r="BG1958">
        <v>1.8573407994493538</v>
      </c>
      <c r="BH1958">
        <v>1314</v>
      </c>
      <c r="BI1958">
        <v>21.770791999999897</v>
      </c>
      <c r="BJ1958">
        <v>32.570395394076598</v>
      </c>
      <c r="BK1958">
        <v>24.092608817055734</v>
      </c>
      <c r="BL1958" t="s">
        <v>598</v>
      </c>
    </row>
    <row r="1959" spans="1:64">
      <c r="A1959" t="s">
        <v>2922</v>
      </c>
      <c r="B1959" t="s">
        <v>2912</v>
      </c>
      <c r="C1959" t="s">
        <v>598</v>
      </c>
      <c r="D1959" t="s">
        <v>942</v>
      </c>
      <c r="E1959">
        <v>2024</v>
      </c>
      <c r="F1959">
        <v>62.22</v>
      </c>
      <c r="G1959">
        <v>12.03</v>
      </c>
      <c r="H1959">
        <v>18580</v>
      </c>
      <c r="I1959">
        <v>127.40488359177735</v>
      </c>
      <c r="J1959">
        <v>1</v>
      </c>
      <c r="K1959">
        <v>3</v>
      </c>
      <c r="L1959">
        <v>2540</v>
      </c>
      <c r="M1959">
        <v>2.54</v>
      </c>
      <c r="N1959">
        <v>15.03172</v>
      </c>
      <c r="O1959">
        <v>11.798386040023146</v>
      </c>
      <c r="P1959">
        <v>0</v>
      </c>
      <c r="Q1959">
        <v>0</v>
      </c>
      <c r="R1959">
        <v>0</v>
      </c>
      <c r="S1959">
        <v>0</v>
      </c>
      <c r="T1959">
        <v>0</v>
      </c>
      <c r="U1959">
        <v>0</v>
      </c>
      <c r="V1959">
        <v>0</v>
      </c>
      <c r="W1959">
        <v>0</v>
      </c>
      <c r="X1959">
        <v>0</v>
      </c>
      <c r="Y1959">
        <v>0</v>
      </c>
      <c r="Z1959">
        <v>0</v>
      </c>
      <c r="AA1959">
        <v>0</v>
      </c>
      <c r="AB1959">
        <v>0</v>
      </c>
      <c r="AC1959">
        <v>0</v>
      </c>
      <c r="AD1959">
        <v>0</v>
      </c>
      <c r="AE1959">
        <v>0</v>
      </c>
      <c r="AF1959">
        <v>0</v>
      </c>
      <c r="AG1959">
        <v>0</v>
      </c>
      <c r="AH1959">
        <v>2</v>
      </c>
      <c r="AI1959">
        <v>11.75</v>
      </c>
      <c r="AJ1959">
        <v>1.175E-2</v>
      </c>
      <c r="AK1959">
        <v>1.0597839770226001E-2</v>
      </c>
      <c r="AL1959">
        <v>8.3182366887779025E-3</v>
      </c>
      <c r="AM1959">
        <v>1427</v>
      </c>
      <c r="AN1959">
        <v>19394.46199999996</v>
      </c>
      <c r="AO1959">
        <v>19.394462000000001</v>
      </c>
      <c r="AP1959">
        <v>17.492714953679702</v>
      </c>
      <c r="AQ1959">
        <v>13.730019180213493</v>
      </c>
      <c r="AR1959">
        <v>1658</v>
      </c>
      <c r="AS1959">
        <v>19609.868999999868</v>
      </c>
      <c r="AT1959">
        <v>19.609869000000018</v>
      </c>
      <c r="AU1959">
        <v>17.686999964010312</v>
      </c>
      <c r="AV1959">
        <v>13.882513342802365</v>
      </c>
      <c r="AW1959">
        <v>0</v>
      </c>
      <c r="AX1959">
        <v>0</v>
      </c>
      <c r="AY1959">
        <v>0</v>
      </c>
      <c r="AZ1959">
        <v>0</v>
      </c>
      <c r="BA1959">
        <v>0</v>
      </c>
      <c r="BB1959">
        <v>0</v>
      </c>
      <c r="BC1959">
        <v>5</v>
      </c>
      <c r="BD1959">
        <v>3209.5</v>
      </c>
      <c r="BE1959">
        <v>3.2095000000000002</v>
      </c>
      <c r="BF1959">
        <v>2.2021723800550705</v>
      </c>
      <c r="BG1959">
        <v>1.7284834913480489</v>
      </c>
      <c r="BH1959">
        <v>1664</v>
      </c>
      <c r="BI1959">
        <v>25.359369000000015</v>
      </c>
      <c r="BJ1959">
        <v>34.920892344065379</v>
      </c>
      <c r="BK1959">
        <v>27.409382874173559</v>
      </c>
      <c r="BL1959" t="s">
        <v>598</v>
      </c>
    </row>
    <row r="1960" spans="1:64">
      <c r="A1960" t="s">
        <v>2923</v>
      </c>
      <c r="B1960" t="s">
        <v>2924</v>
      </c>
      <c r="C1960" t="s">
        <v>599</v>
      </c>
      <c r="D1960" t="s">
        <v>942</v>
      </c>
      <c r="E1960">
        <v>2012</v>
      </c>
      <c r="F1960" s="23">
        <v>62.2</v>
      </c>
      <c r="G1960" s="23">
        <v>25.11</v>
      </c>
      <c r="H1960" s="22">
        <v>72784</v>
      </c>
      <c r="I1960" s="34">
        <v>615.46079499999996</v>
      </c>
      <c r="J1960" s="22">
        <v>0</v>
      </c>
      <c r="K1960" s="22" t="s">
        <v>782</v>
      </c>
      <c r="L1960" s="23">
        <v>0</v>
      </c>
      <c r="M1960" s="23">
        <v>0</v>
      </c>
      <c r="N1960" s="23">
        <v>0</v>
      </c>
      <c r="O1960" s="14">
        <v>0</v>
      </c>
      <c r="P1960" s="22">
        <v>0</v>
      </c>
      <c r="Q1960" s="22" t="s">
        <v>782</v>
      </c>
      <c r="R1960" s="23">
        <v>0</v>
      </c>
      <c r="S1960" s="23">
        <v>0</v>
      </c>
      <c r="T1960" s="23">
        <v>0</v>
      </c>
      <c r="U1960" s="14">
        <v>0</v>
      </c>
      <c r="V1960" s="22">
        <v>0</v>
      </c>
      <c r="W1960" s="22" t="s">
        <v>782</v>
      </c>
      <c r="X1960" s="23">
        <v>0</v>
      </c>
      <c r="Y1960" s="23">
        <v>0</v>
      </c>
      <c r="Z1960" s="23">
        <v>0</v>
      </c>
      <c r="AA1960" s="14">
        <v>0</v>
      </c>
      <c r="AB1960" s="22">
        <v>1</v>
      </c>
      <c r="AC1960" s="22" t="s">
        <v>782</v>
      </c>
      <c r="AD1960" s="23">
        <v>200</v>
      </c>
      <c r="AE1960" s="23">
        <v>0.2</v>
      </c>
      <c r="AF1960" s="23">
        <v>0.34079999999999999</v>
      </c>
      <c r="AG1960" s="14">
        <v>5.5373145254524303E-2</v>
      </c>
      <c r="AH1960" s="22" t="s">
        <v>782</v>
      </c>
      <c r="AI1960" s="23" t="s">
        <v>782</v>
      </c>
      <c r="AJ1960" s="23" t="s">
        <v>782</v>
      </c>
      <c r="AK1960" s="23" t="s">
        <v>782</v>
      </c>
      <c r="AL1960" s="14" t="s">
        <v>782</v>
      </c>
      <c r="AM1960" s="22" t="s">
        <v>782</v>
      </c>
      <c r="AN1960" s="23" t="s">
        <v>782</v>
      </c>
      <c r="AO1960" s="23" t="s">
        <v>782</v>
      </c>
      <c r="AP1960" s="23" t="s">
        <v>782</v>
      </c>
      <c r="AQ1960" s="14" t="s">
        <v>782</v>
      </c>
      <c r="AR1960" s="22">
        <v>540</v>
      </c>
      <c r="AS1960" s="23">
        <v>11728.229999999981</v>
      </c>
      <c r="AT1960" s="23">
        <v>11.728229999999982</v>
      </c>
      <c r="AU1960" s="23">
        <v>9.330703999999999</v>
      </c>
      <c r="AV1960" s="14">
        <v>1.5160517251143513</v>
      </c>
      <c r="AW1960" s="22">
        <v>0</v>
      </c>
      <c r="AX1960" s="22" t="s">
        <v>782</v>
      </c>
      <c r="AY1960" s="23">
        <v>0</v>
      </c>
      <c r="AZ1960" s="23">
        <v>0</v>
      </c>
      <c r="BA1960" s="23">
        <v>0</v>
      </c>
      <c r="BB1960" s="14">
        <v>0</v>
      </c>
      <c r="BC1960" s="22">
        <v>0</v>
      </c>
      <c r="BD1960" s="23">
        <v>0</v>
      </c>
      <c r="BE1960" s="23">
        <v>0</v>
      </c>
      <c r="BF1960" s="23">
        <v>0</v>
      </c>
      <c r="BG1960" s="14">
        <v>0</v>
      </c>
      <c r="BH1960" s="22">
        <v>541</v>
      </c>
      <c r="BI1960" s="23">
        <v>11.928229999999981</v>
      </c>
      <c r="BJ1960" s="23">
        <v>9.6715039999999988</v>
      </c>
      <c r="BK1960" s="14">
        <v>1.5714248703688756</v>
      </c>
      <c r="BL1960" t="s">
        <v>599</v>
      </c>
    </row>
    <row r="1961" spans="1:64">
      <c r="A1961" t="s">
        <v>2925</v>
      </c>
      <c r="B1961" t="s">
        <v>2924</v>
      </c>
      <c r="C1961" t="s">
        <v>599</v>
      </c>
      <c r="D1961" t="s">
        <v>942</v>
      </c>
      <c r="E1961">
        <v>2015</v>
      </c>
      <c r="F1961" s="23">
        <v>62</v>
      </c>
      <c r="G1961" s="23">
        <v>25.08</v>
      </c>
      <c r="H1961" s="22">
        <v>74400</v>
      </c>
      <c r="I1961" s="34">
        <v>598.76568323863489</v>
      </c>
      <c r="J1961" s="13">
        <v>0</v>
      </c>
      <c r="K1961" s="13">
        <v>0</v>
      </c>
      <c r="L1961" s="19">
        <v>0</v>
      </c>
      <c r="M1961" s="35">
        <v>0</v>
      </c>
      <c r="N1961" s="19">
        <v>0</v>
      </c>
      <c r="O1961" s="17">
        <v>0</v>
      </c>
      <c r="P1961" s="36">
        <v>0</v>
      </c>
      <c r="Q1961" s="37">
        <v>0</v>
      </c>
      <c r="R1961" s="38">
        <v>0</v>
      </c>
      <c r="S1961" s="27">
        <v>0</v>
      </c>
      <c r="T1961" s="23">
        <v>0</v>
      </c>
      <c r="U1961" s="17">
        <v>0</v>
      </c>
      <c r="V1961" s="22">
        <v>0</v>
      </c>
      <c r="W1961" s="22">
        <v>0</v>
      </c>
      <c r="X1961" s="23">
        <v>0</v>
      </c>
      <c r="Y1961" s="27">
        <v>0</v>
      </c>
      <c r="Z1961" s="27">
        <v>0</v>
      </c>
      <c r="AA1961" s="14">
        <v>0</v>
      </c>
      <c r="AB1961" s="39">
        <v>1</v>
      </c>
      <c r="AC1961" s="22" t="s">
        <v>782</v>
      </c>
      <c r="AD1961" s="23">
        <v>200</v>
      </c>
      <c r="AE1961" s="23">
        <v>0.2</v>
      </c>
      <c r="AF1961" s="23">
        <v>1.1540748197999999</v>
      </c>
      <c r="AG1961" s="14">
        <v>0.19274231174334847</v>
      </c>
      <c r="AH1961" s="22" t="s">
        <v>782</v>
      </c>
      <c r="AI1961" s="23" t="s">
        <v>782</v>
      </c>
      <c r="AJ1961" s="23" t="s">
        <v>782</v>
      </c>
      <c r="AK1961" s="23" t="s">
        <v>782</v>
      </c>
      <c r="AL1961" s="14" t="s">
        <v>782</v>
      </c>
      <c r="AM1961" s="22" t="s">
        <v>782</v>
      </c>
      <c r="AN1961" s="23" t="s">
        <v>782</v>
      </c>
      <c r="AO1961" s="23" t="s">
        <v>782</v>
      </c>
      <c r="AP1961" s="23" t="s">
        <v>782</v>
      </c>
      <c r="AQ1961" s="14" t="s">
        <v>782</v>
      </c>
      <c r="AR1961" s="40">
        <v>701</v>
      </c>
      <c r="AS1961" s="41">
        <v>14230.005999999996</v>
      </c>
      <c r="AT1961" s="23">
        <v>14.230005999999996</v>
      </c>
      <c r="AU1961" s="23">
        <v>12.638561581068025</v>
      </c>
      <c r="AV1961" s="14">
        <v>2.1107691931688399</v>
      </c>
      <c r="AW1961" s="22">
        <v>0</v>
      </c>
      <c r="AX1961" s="22" t="s">
        <v>782</v>
      </c>
      <c r="AY1961" s="23">
        <v>0</v>
      </c>
      <c r="AZ1961" s="23">
        <v>0</v>
      </c>
      <c r="BA1961" s="23">
        <v>0</v>
      </c>
      <c r="BB1961" s="14">
        <v>0</v>
      </c>
      <c r="BC1961" s="42">
        <v>0</v>
      </c>
      <c r="BD1961" s="46">
        <v>0</v>
      </c>
      <c r="BE1961" s="44">
        <v>0</v>
      </c>
      <c r="BF1961" s="23">
        <v>0</v>
      </c>
      <c r="BG1961" s="14">
        <v>0</v>
      </c>
      <c r="BH1961" s="22">
        <v>702</v>
      </c>
      <c r="BI1961" s="23">
        <v>14.430005999999995</v>
      </c>
      <c r="BJ1961" s="23">
        <v>13.792636400868025</v>
      </c>
      <c r="BK1961" s="14">
        <v>2.3035115049121884</v>
      </c>
      <c r="BL1961" t="s">
        <v>599</v>
      </c>
    </row>
    <row r="1962" spans="1:64">
      <c r="A1962" t="s">
        <v>2926</v>
      </c>
      <c r="B1962" t="s">
        <v>2924</v>
      </c>
      <c r="C1962" t="s">
        <v>599</v>
      </c>
      <c r="D1962" t="s">
        <v>942</v>
      </c>
      <c r="E1962">
        <v>2016</v>
      </c>
      <c r="F1962" s="23">
        <v>62</v>
      </c>
      <c r="G1962" s="23">
        <v>26.32</v>
      </c>
      <c r="H1962" s="22">
        <v>74616</v>
      </c>
      <c r="I1962" s="34">
        <v>632.57954598120762</v>
      </c>
      <c r="J1962" s="13">
        <v>0</v>
      </c>
      <c r="K1962" s="13">
        <v>0</v>
      </c>
      <c r="L1962" s="19">
        <v>0</v>
      </c>
      <c r="M1962" s="35">
        <v>0</v>
      </c>
      <c r="N1962" s="19">
        <v>0</v>
      </c>
      <c r="O1962" s="17">
        <v>0</v>
      </c>
      <c r="P1962" s="13">
        <v>0</v>
      </c>
      <c r="Q1962" s="13">
        <v>0</v>
      </c>
      <c r="R1962" s="19">
        <v>0</v>
      </c>
      <c r="S1962" s="27">
        <v>0</v>
      </c>
      <c r="T1962" s="19">
        <v>0</v>
      </c>
      <c r="U1962" s="17">
        <v>0</v>
      </c>
      <c r="V1962" s="13">
        <v>0</v>
      </c>
      <c r="W1962" s="13">
        <v>0</v>
      </c>
      <c r="X1962" s="19">
        <v>0</v>
      </c>
      <c r="Y1962" s="27">
        <v>0</v>
      </c>
      <c r="Z1962" s="19">
        <v>0</v>
      </c>
      <c r="AA1962" s="14">
        <v>0</v>
      </c>
      <c r="AB1962" s="13">
        <v>1</v>
      </c>
      <c r="AC1962" s="22" t="s">
        <v>782</v>
      </c>
      <c r="AD1962" s="19">
        <v>200</v>
      </c>
      <c r="AE1962" s="23">
        <v>0.2</v>
      </c>
      <c r="AF1962" s="19">
        <v>1.3583525759999999</v>
      </c>
      <c r="AG1962" s="14">
        <v>0.21473229487574252</v>
      </c>
      <c r="AH1962" s="22" t="s">
        <v>782</v>
      </c>
      <c r="AI1962" s="23" t="s">
        <v>782</v>
      </c>
      <c r="AJ1962" s="23" t="s">
        <v>782</v>
      </c>
      <c r="AK1962" s="23" t="s">
        <v>782</v>
      </c>
      <c r="AL1962" s="14" t="s">
        <v>782</v>
      </c>
      <c r="AM1962" s="22" t="s">
        <v>782</v>
      </c>
      <c r="AN1962" s="23" t="s">
        <v>782</v>
      </c>
      <c r="AO1962" s="23" t="s">
        <v>782</v>
      </c>
      <c r="AP1962" s="23" t="s">
        <v>782</v>
      </c>
      <c r="AQ1962" s="14" t="s">
        <v>782</v>
      </c>
      <c r="AR1962" s="13">
        <v>748</v>
      </c>
      <c r="AS1962" s="19">
        <v>14591.171000000006</v>
      </c>
      <c r="AT1962" s="23">
        <v>14.591171000000006</v>
      </c>
      <c r="AU1962" s="19">
        <v>12.956959847999995</v>
      </c>
      <c r="AV1962" s="14">
        <v>2.0482736013701137</v>
      </c>
      <c r="AW1962" s="13">
        <v>0</v>
      </c>
      <c r="AX1962" s="22" t="s">
        <v>782</v>
      </c>
      <c r="AY1962" s="19">
        <v>0</v>
      </c>
      <c r="AZ1962" s="23">
        <v>0</v>
      </c>
      <c r="BA1962" s="19">
        <v>0</v>
      </c>
      <c r="BB1962" s="14">
        <v>0</v>
      </c>
      <c r="BC1962" s="13">
        <v>0</v>
      </c>
      <c r="BD1962" s="19">
        <v>0</v>
      </c>
      <c r="BE1962" s="44">
        <v>0</v>
      </c>
      <c r="BF1962" s="19">
        <v>0</v>
      </c>
      <c r="BG1962" s="14">
        <v>0</v>
      </c>
      <c r="BH1962" s="22">
        <v>749</v>
      </c>
      <c r="BI1962" s="23">
        <v>14.791171000000006</v>
      </c>
      <c r="BJ1962" s="23">
        <v>14.315312423999995</v>
      </c>
      <c r="BK1962" s="14">
        <v>2.2630058962458564</v>
      </c>
      <c r="BL1962" t="s">
        <v>599</v>
      </c>
    </row>
    <row r="1963" spans="1:64">
      <c r="A1963" t="s">
        <v>2927</v>
      </c>
      <c r="B1963" t="s">
        <v>2924</v>
      </c>
      <c r="C1963" t="s">
        <v>599</v>
      </c>
      <c r="D1963" t="s">
        <v>942</v>
      </c>
      <c r="E1963">
        <v>2017</v>
      </c>
      <c r="F1963" s="23">
        <v>62</v>
      </c>
      <c r="G1963" s="23">
        <v>26.32</v>
      </c>
      <c r="H1963" s="22">
        <v>74870</v>
      </c>
      <c r="I1963" s="34">
        <v>588.10463342893718</v>
      </c>
      <c r="J1963" s="13">
        <v>0</v>
      </c>
      <c r="K1963" s="13">
        <v>0</v>
      </c>
      <c r="L1963" s="19">
        <v>0</v>
      </c>
      <c r="M1963" s="19">
        <v>0</v>
      </c>
      <c r="N1963" s="19">
        <v>0</v>
      </c>
      <c r="O1963" s="17">
        <v>0</v>
      </c>
      <c r="P1963" s="13">
        <v>0</v>
      </c>
      <c r="Q1963" s="13">
        <v>0</v>
      </c>
      <c r="R1963" s="19">
        <v>0</v>
      </c>
      <c r="S1963" s="19">
        <v>0</v>
      </c>
      <c r="T1963" s="19">
        <v>0</v>
      </c>
      <c r="U1963" s="17">
        <v>0</v>
      </c>
      <c r="V1963" s="13">
        <v>0</v>
      </c>
      <c r="W1963" s="13">
        <v>0</v>
      </c>
      <c r="X1963" s="19">
        <v>0</v>
      </c>
      <c r="Y1963" s="19">
        <v>0</v>
      </c>
      <c r="Z1963" s="19">
        <v>0</v>
      </c>
      <c r="AA1963" s="14">
        <v>0</v>
      </c>
      <c r="AB1963" s="13">
        <v>1</v>
      </c>
      <c r="AC1963" s="22" t="s">
        <v>782</v>
      </c>
      <c r="AD1963" s="19">
        <v>200</v>
      </c>
      <c r="AE1963" s="19">
        <v>0.2</v>
      </c>
      <c r="AF1963" s="19">
        <v>1.1634817823999999</v>
      </c>
      <c r="AG1963" s="14">
        <v>0.19783584693362014</v>
      </c>
      <c r="AH1963" s="22" t="s">
        <v>782</v>
      </c>
      <c r="AI1963" s="23" t="s">
        <v>782</v>
      </c>
      <c r="AJ1963" s="23" t="s">
        <v>782</v>
      </c>
      <c r="AK1963" s="23" t="s">
        <v>782</v>
      </c>
      <c r="AL1963" s="14" t="s">
        <v>782</v>
      </c>
      <c r="AM1963" s="22" t="s">
        <v>782</v>
      </c>
      <c r="AN1963" s="23" t="s">
        <v>782</v>
      </c>
      <c r="AO1963" s="23" t="s">
        <v>782</v>
      </c>
      <c r="AP1963" s="23" t="s">
        <v>782</v>
      </c>
      <c r="AQ1963" s="14" t="s">
        <v>782</v>
      </c>
      <c r="AR1963" s="13">
        <v>813</v>
      </c>
      <c r="AS1963" s="19">
        <v>15594.656000000012</v>
      </c>
      <c r="AT1963" s="19">
        <v>15.594655999999977</v>
      </c>
      <c r="AU1963" s="19">
        <v>13.848054528000006</v>
      </c>
      <c r="AV1963" s="14">
        <v>2.3546923014802803</v>
      </c>
      <c r="AW1963" s="13">
        <v>0</v>
      </c>
      <c r="AX1963" s="22" t="s">
        <v>782</v>
      </c>
      <c r="AY1963" s="19">
        <v>0</v>
      </c>
      <c r="AZ1963" s="19">
        <v>0</v>
      </c>
      <c r="BA1963" s="19">
        <v>0</v>
      </c>
      <c r="BB1963" s="14">
        <v>0</v>
      </c>
      <c r="BC1963" s="13">
        <v>0</v>
      </c>
      <c r="BD1963" s="19">
        <v>0</v>
      </c>
      <c r="BE1963" s="19">
        <v>0</v>
      </c>
      <c r="BF1963" s="19">
        <v>0</v>
      </c>
      <c r="BG1963" s="14">
        <v>0</v>
      </c>
      <c r="BH1963" s="22">
        <v>814</v>
      </c>
      <c r="BI1963" s="23">
        <v>15.794655999999977</v>
      </c>
      <c r="BJ1963" s="23">
        <v>15.011536310400006</v>
      </c>
      <c r="BK1963" s="14">
        <v>2.5525281484139004</v>
      </c>
      <c r="BL1963" t="s">
        <v>599</v>
      </c>
    </row>
    <row r="1964" spans="1:64">
      <c r="A1964" t="s">
        <v>2928</v>
      </c>
      <c r="B1964" t="s">
        <v>2924</v>
      </c>
      <c r="C1964" t="s">
        <v>599</v>
      </c>
      <c r="D1964" t="s">
        <v>942</v>
      </c>
      <c r="E1964">
        <v>2018</v>
      </c>
      <c r="F1964" s="23">
        <v>62</v>
      </c>
      <c r="G1964" s="23">
        <v>26.36</v>
      </c>
      <c r="H1964" s="22">
        <v>74903</v>
      </c>
      <c r="I1964" s="34">
        <v>588.14643191034645</v>
      </c>
      <c r="J1964" s="13">
        <v>0</v>
      </c>
      <c r="K1964" s="13">
        <v>0</v>
      </c>
      <c r="L1964" s="19">
        <v>0</v>
      </c>
      <c r="M1964" s="19">
        <v>0</v>
      </c>
      <c r="N1964" s="19">
        <v>0</v>
      </c>
      <c r="O1964" s="17">
        <v>0</v>
      </c>
      <c r="P1964" s="13">
        <v>0</v>
      </c>
      <c r="Q1964" s="13">
        <v>0</v>
      </c>
      <c r="R1964" s="19">
        <v>0</v>
      </c>
      <c r="S1964" s="19">
        <v>0</v>
      </c>
      <c r="T1964" s="19">
        <v>0</v>
      </c>
      <c r="U1964" s="17">
        <v>0</v>
      </c>
      <c r="V1964" s="13">
        <v>0</v>
      </c>
      <c r="W1964" s="13">
        <v>0</v>
      </c>
      <c r="X1964" s="19">
        <v>0</v>
      </c>
      <c r="Y1964" s="19">
        <v>0</v>
      </c>
      <c r="Z1964" s="19">
        <v>0</v>
      </c>
      <c r="AA1964" s="14">
        <v>0</v>
      </c>
      <c r="AB1964" s="13">
        <v>1</v>
      </c>
      <c r="AC1964" s="22" t="s">
        <v>782</v>
      </c>
      <c r="AD1964" s="19">
        <v>200</v>
      </c>
      <c r="AE1964" s="19">
        <v>0.2</v>
      </c>
      <c r="AF1964" s="19">
        <v>1.0935364103999998</v>
      </c>
      <c r="AG1964" s="14">
        <v>0.18592927731417266</v>
      </c>
      <c r="AH1964" s="22" t="s">
        <v>782</v>
      </c>
      <c r="AI1964" s="23" t="s">
        <v>782</v>
      </c>
      <c r="AJ1964" s="23" t="s">
        <v>782</v>
      </c>
      <c r="AK1964" s="23" t="s">
        <v>782</v>
      </c>
      <c r="AL1964" s="14" t="s">
        <v>782</v>
      </c>
      <c r="AM1964" s="22" t="s">
        <v>782</v>
      </c>
      <c r="AN1964" s="23" t="s">
        <v>782</v>
      </c>
      <c r="AO1964" s="23" t="s">
        <v>782</v>
      </c>
      <c r="AP1964" s="23" t="s">
        <v>782</v>
      </c>
      <c r="AQ1964" s="14" t="s">
        <v>782</v>
      </c>
      <c r="AR1964" s="13">
        <v>862</v>
      </c>
      <c r="AS1964" s="19">
        <v>16255.296000000015</v>
      </c>
      <c r="AT1964" s="19">
        <v>16.25529599999998</v>
      </c>
      <c r="AU1964" s="19">
        <v>14.434702848000006</v>
      </c>
      <c r="AV1964" s="14">
        <v>2.4542702403404784</v>
      </c>
      <c r="AW1964" s="13">
        <v>0</v>
      </c>
      <c r="AX1964" s="22" t="s">
        <v>782</v>
      </c>
      <c r="AY1964" s="19">
        <v>0</v>
      </c>
      <c r="AZ1964" s="19">
        <v>0</v>
      </c>
      <c r="BA1964" s="19">
        <v>0</v>
      </c>
      <c r="BB1964" s="14">
        <v>0</v>
      </c>
      <c r="BC1964" s="13">
        <v>0</v>
      </c>
      <c r="BD1964" s="19">
        <v>0</v>
      </c>
      <c r="BE1964" s="19">
        <v>0</v>
      </c>
      <c r="BF1964" s="19">
        <v>0</v>
      </c>
      <c r="BG1964" s="14">
        <v>0</v>
      </c>
      <c r="BH1964" s="22">
        <v>863</v>
      </c>
      <c r="BI1964" s="23">
        <v>16.455295999999979</v>
      </c>
      <c r="BJ1964" s="23">
        <v>15.528239258400006</v>
      </c>
      <c r="BK1964" s="14">
        <v>2.6401995176546511</v>
      </c>
      <c r="BL1964" t="s">
        <v>599</v>
      </c>
    </row>
    <row r="1965" spans="1:64">
      <c r="A1965" t="s">
        <v>2929</v>
      </c>
      <c r="B1965" t="s">
        <v>2924</v>
      </c>
      <c r="C1965" t="s">
        <v>599</v>
      </c>
      <c r="D1965" t="s">
        <v>942</v>
      </c>
      <c r="E1965">
        <v>2019</v>
      </c>
      <c r="F1965" s="23">
        <v>62</v>
      </c>
      <c r="G1965" s="23">
        <v>26.25</v>
      </c>
      <c r="H1965" s="22">
        <v>74953</v>
      </c>
      <c r="I1965" s="34">
        <v>600.63910238369101</v>
      </c>
      <c r="J1965" s="22">
        <v>0</v>
      </c>
      <c r="K1965" s="22">
        <v>0</v>
      </c>
      <c r="L1965" s="23">
        <v>0</v>
      </c>
      <c r="M1965" s="23">
        <v>0</v>
      </c>
      <c r="N1965" s="23">
        <v>0</v>
      </c>
      <c r="O1965" s="14">
        <v>0</v>
      </c>
      <c r="P1965" s="22">
        <v>0</v>
      </c>
      <c r="Q1965" s="22">
        <v>0</v>
      </c>
      <c r="R1965" s="23">
        <v>0</v>
      </c>
      <c r="S1965" s="23">
        <v>0</v>
      </c>
      <c r="T1965" s="23">
        <v>0</v>
      </c>
      <c r="U1965" s="14">
        <v>0</v>
      </c>
      <c r="V1965" s="22">
        <v>0</v>
      </c>
      <c r="W1965" s="22">
        <v>0</v>
      </c>
      <c r="X1965" s="23">
        <v>0</v>
      </c>
      <c r="Y1965" s="23">
        <v>0</v>
      </c>
      <c r="Z1965" s="23">
        <v>0</v>
      </c>
      <c r="AA1965" s="14">
        <v>0</v>
      </c>
      <c r="AB1965" s="22">
        <v>1</v>
      </c>
      <c r="AC1965" s="22">
        <v>1</v>
      </c>
      <c r="AD1965" s="23">
        <v>200</v>
      </c>
      <c r="AE1965" s="23">
        <v>0.2</v>
      </c>
      <c r="AF1965" s="23">
        <v>1.1770926719999999</v>
      </c>
      <c r="AG1965" s="14">
        <v>0.19597336692343212</v>
      </c>
      <c r="AH1965" s="22">
        <v>1</v>
      </c>
      <c r="AI1965" s="23">
        <v>3422</v>
      </c>
      <c r="AJ1965" s="23">
        <v>3.4220000000000002</v>
      </c>
      <c r="AK1965" s="23">
        <v>3.0387360000000001</v>
      </c>
      <c r="AL1965" s="14">
        <v>0.5059171119463417</v>
      </c>
      <c r="AM1965" s="22">
        <v>917</v>
      </c>
      <c r="AN1965" s="23">
        <v>13709.876000000024</v>
      </c>
      <c r="AO1965" s="23">
        <v>13.709875999999978</v>
      </c>
      <c r="AP1965" s="23">
        <v>12.174369888000006</v>
      </c>
      <c r="AQ1965" s="14">
        <v>2.0269026508072669</v>
      </c>
      <c r="AR1965" s="22">
        <v>918</v>
      </c>
      <c r="AS1965" s="23">
        <v>17131.876000000026</v>
      </c>
      <c r="AT1965" s="23">
        <v>17.131875999999977</v>
      </c>
      <c r="AU1965" s="23">
        <v>15.213105888000007</v>
      </c>
      <c r="AV1965" s="14">
        <v>2.5328197627536087</v>
      </c>
      <c r="AW1965" s="22">
        <v>0</v>
      </c>
      <c r="AX1965" s="22" t="s">
        <v>782</v>
      </c>
      <c r="AY1965" s="23">
        <v>0</v>
      </c>
      <c r="AZ1965" s="23">
        <v>0</v>
      </c>
      <c r="BA1965" s="23">
        <v>0</v>
      </c>
      <c r="BB1965" s="14">
        <v>0</v>
      </c>
      <c r="BC1965" s="22">
        <v>0</v>
      </c>
      <c r="BD1965" s="23">
        <v>0</v>
      </c>
      <c r="BE1965" s="23">
        <v>0</v>
      </c>
      <c r="BF1965" s="23">
        <v>0</v>
      </c>
      <c r="BG1965" s="14">
        <v>0</v>
      </c>
      <c r="BH1965" s="22">
        <v>919</v>
      </c>
      <c r="BI1965" s="23">
        <v>17.331875999999976</v>
      </c>
      <c r="BJ1965" s="23">
        <v>16.390198560000005</v>
      </c>
      <c r="BK1965" s="14">
        <v>2.7287931296770407</v>
      </c>
      <c r="BL1965" t="s">
        <v>599</v>
      </c>
    </row>
    <row r="1966" spans="1:64">
      <c r="A1966" t="s">
        <v>2930</v>
      </c>
      <c r="B1966" t="s">
        <v>2924</v>
      </c>
      <c r="C1966" t="s">
        <v>599</v>
      </c>
      <c r="D1966" t="s">
        <v>942</v>
      </c>
      <c r="E1966">
        <v>2020</v>
      </c>
      <c r="F1966" s="23">
        <v>62</v>
      </c>
      <c r="G1966" s="23">
        <v>26.27</v>
      </c>
      <c r="H1966" s="22">
        <v>74994</v>
      </c>
      <c r="I1966" s="34">
        <v>603.54013013284896</v>
      </c>
      <c r="J1966" s="22">
        <v>0</v>
      </c>
      <c r="K1966" s="22">
        <v>0</v>
      </c>
      <c r="L1966" s="23">
        <v>0</v>
      </c>
      <c r="M1966" s="23">
        <v>0</v>
      </c>
      <c r="N1966" s="23">
        <v>0</v>
      </c>
      <c r="O1966" s="14">
        <v>0</v>
      </c>
      <c r="P1966" s="22">
        <v>0</v>
      </c>
      <c r="Q1966" s="22">
        <v>0</v>
      </c>
      <c r="R1966" s="23">
        <v>0</v>
      </c>
      <c r="S1966" s="23">
        <v>0</v>
      </c>
      <c r="T1966" s="23">
        <v>0</v>
      </c>
      <c r="U1966" s="14">
        <v>0</v>
      </c>
      <c r="V1966" s="22">
        <v>0</v>
      </c>
      <c r="W1966" s="22">
        <v>0</v>
      </c>
      <c r="X1966" s="23">
        <v>0</v>
      </c>
      <c r="Y1966" s="23">
        <v>0</v>
      </c>
      <c r="Z1966" s="23">
        <v>0</v>
      </c>
      <c r="AA1966" s="14">
        <v>0</v>
      </c>
      <c r="AB1966" s="22">
        <v>1</v>
      </c>
      <c r="AC1966" s="22">
        <v>1</v>
      </c>
      <c r="AD1966" s="23">
        <v>200</v>
      </c>
      <c r="AE1966" s="23">
        <v>0.2</v>
      </c>
      <c r="AF1966" s="23">
        <v>1.1332171200000001</v>
      </c>
      <c r="AG1966" s="14">
        <v>0.18776168533326204</v>
      </c>
      <c r="AH1966" s="22">
        <v>1</v>
      </c>
      <c r="AI1966" s="23">
        <v>3422</v>
      </c>
      <c r="AJ1966" s="23">
        <v>3.4220000000000002</v>
      </c>
      <c r="AK1966" s="23">
        <v>3.0387360000000001</v>
      </c>
      <c r="AL1966" s="14">
        <v>0.50348532736855878</v>
      </c>
      <c r="AM1966" s="22">
        <v>1030</v>
      </c>
      <c r="AN1966" s="23">
        <v>15201.256000000027</v>
      </c>
      <c r="AO1966" s="23">
        <v>15.201255999999979</v>
      </c>
      <c r="AP1966" s="23">
        <v>13.498715327999998</v>
      </c>
      <c r="AQ1966" s="14">
        <v>2.2365895247145726</v>
      </c>
      <c r="AR1966" s="22">
        <v>1031</v>
      </c>
      <c r="AS1966" s="23">
        <v>18623.256000000027</v>
      </c>
      <c r="AT1966" s="23">
        <v>18.62325599999998</v>
      </c>
      <c r="AU1966" s="23">
        <v>16.537451327999996</v>
      </c>
      <c r="AV1966" s="14">
        <v>2.7400748520831306</v>
      </c>
      <c r="AW1966" s="22">
        <v>0</v>
      </c>
      <c r="AX1966" s="22">
        <v>0</v>
      </c>
      <c r="AY1966" s="23">
        <v>0</v>
      </c>
      <c r="AZ1966" s="23">
        <v>0</v>
      </c>
      <c r="BA1966" s="23">
        <v>0</v>
      </c>
      <c r="BB1966" s="14">
        <v>0</v>
      </c>
      <c r="BC1966" s="22">
        <v>0</v>
      </c>
      <c r="BD1966" s="23">
        <v>0</v>
      </c>
      <c r="BE1966" s="23">
        <v>0</v>
      </c>
      <c r="BF1966" s="23">
        <v>0</v>
      </c>
      <c r="BG1966" s="14">
        <v>0</v>
      </c>
      <c r="BH1966" s="22">
        <v>1032</v>
      </c>
      <c r="BI1966" s="23">
        <v>18.823255999999979</v>
      </c>
      <c r="BJ1966" s="23">
        <v>17.670668447999997</v>
      </c>
      <c r="BK1966" s="14">
        <v>2.9278365374163928</v>
      </c>
      <c r="BL1966" t="s">
        <v>599</v>
      </c>
    </row>
    <row r="1967" spans="1:64">
      <c r="A1967" t="s">
        <v>2931</v>
      </c>
      <c r="B1967" t="s">
        <v>2924</v>
      </c>
      <c r="C1967" t="s">
        <v>599</v>
      </c>
      <c r="D1967" t="s">
        <v>942</v>
      </c>
      <c r="E1967">
        <v>2021</v>
      </c>
      <c r="F1967" s="23">
        <v>62</v>
      </c>
      <c r="G1967" s="23">
        <v>26.53</v>
      </c>
      <c r="H1967" s="22">
        <v>75222</v>
      </c>
      <c r="I1967" s="34">
        <v>562.28</v>
      </c>
      <c r="J1967" s="22">
        <v>0</v>
      </c>
      <c r="K1967" s="22">
        <v>0</v>
      </c>
      <c r="L1967" s="23">
        <v>0</v>
      </c>
      <c r="M1967" s="23">
        <v>0</v>
      </c>
      <c r="N1967" s="23">
        <v>0</v>
      </c>
      <c r="O1967" s="14">
        <v>0</v>
      </c>
      <c r="P1967" s="22">
        <v>0</v>
      </c>
      <c r="Q1967" s="22">
        <v>0</v>
      </c>
      <c r="R1967" s="23">
        <v>0</v>
      </c>
      <c r="S1967" s="23">
        <v>0</v>
      </c>
      <c r="T1967" s="23">
        <v>0</v>
      </c>
      <c r="U1967" s="14">
        <v>0</v>
      </c>
      <c r="V1967" s="22">
        <v>0</v>
      </c>
      <c r="W1967" s="22">
        <v>0</v>
      </c>
      <c r="X1967" s="23">
        <v>0</v>
      </c>
      <c r="Y1967" s="23">
        <v>0</v>
      </c>
      <c r="Z1967" s="23">
        <v>0</v>
      </c>
      <c r="AA1967" s="14">
        <v>0</v>
      </c>
      <c r="AB1967" s="22">
        <v>1</v>
      </c>
      <c r="AC1967" s="22">
        <v>1</v>
      </c>
      <c r="AD1967" s="23">
        <v>200</v>
      </c>
      <c r="AE1967" s="23">
        <v>0.2</v>
      </c>
      <c r="AF1967" s="23">
        <v>1.2162985799999999</v>
      </c>
      <c r="AG1967" s="14">
        <v>0.22</v>
      </c>
      <c r="AH1967" s="22">
        <v>2</v>
      </c>
      <c r="AI1967" s="23">
        <v>3424.41</v>
      </c>
      <c r="AJ1967" s="23">
        <v>3.42441</v>
      </c>
      <c r="AK1967" s="23">
        <v>3.0642407309999999</v>
      </c>
      <c r="AL1967" s="14">
        <v>0.54</v>
      </c>
      <c r="AM1967" s="22">
        <v>1221</v>
      </c>
      <c r="AN1967" s="23">
        <v>17366.861000000001</v>
      </c>
      <c r="AO1967" s="23">
        <v>17.366861</v>
      </c>
      <c r="AP1967" s="23">
        <v>15.540265140000001</v>
      </c>
      <c r="AQ1967" s="14">
        <v>2.76</v>
      </c>
      <c r="AR1967" s="22">
        <v>1223</v>
      </c>
      <c r="AS1967" s="23">
        <v>20791.271000000001</v>
      </c>
      <c r="AT1967" s="23">
        <v>20.791270999999998</v>
      </c>
      <c r="AU1967" s="23">
        <v>18.604505870000001</v>
      </c>
      <c r="AV1967" s="14">
        <v>3.31</v>
      </c>
      <c r="AW1967" s="22">
        <v>0</v>
      </c>
      <c r="AX1967" s="22">
        <v>0</v>
      </c>
      <c r="AY1967" s="23">
        <v>0</v>
      </c>
      <c r="AZ1967" s="23">
        <v>0</v>
      </c>
      <c r="BA1967" s="23">
        <v>0</v>
      </c>
      <c r="BB1967" s="14">
        <v>0</v>
      </c>
      <c r="BC1967" s="22">
        <v>0</v>
      </c>
      <c r="BD1967" s="23">
        <v>0</v>
      </c>
      <c r="BE1967" s="23">
        <v>0</v>
      </c>
      <c r="BF1967" s="23">
        <v>0</v>
      </c>
      <c r="BG1967" s="14">
        <v>0</v>
      </c>
      <c r="BH1967" s="22">
        <v>1224</v>
      </c>
      <c r="BI1967" s="23">
        <v>20.99</v>
      </c>
      <c r="BJ1967" s="23">
        <v>19.82</v>
      </c>
      <c r="BK1967" s="14">
        <v>3.53</v>
      </c>
      <c r="BL1967" t="s">
        <v>599</v>
      </c>
    </row>
    <row r="1968" spans="1:64">
      <c r="A1968" t="s">
        <v>2932</v>
      </c>
      <c r="B1968" t="s">
        <v>2924</v>
      </c>
      <c r="C1968" t="s">
        <v>599</v>
      </c>
      <c r="D1968" s="111" t="s">
        <v>942</v>
      </c>
      <c r="E1968" s="110">
        <v>2022</v>
      </c>
      <c r="F1968" s="23"/>
      <c r="G1968" s="23"/>
      <c r="H1968" s="22">
        <v>76251</v>
      </c>
      <c r="I1968" s="34">
        <v>552.6320330845009</v>
      </c>
      <c r="J1968" s="22">
        <v>0</v>
      </c>
      <c r="K1968" s="22">
        <v>0</v>
      </c>
      <c r="L1968" s="23">
        <v>0</v>
      </c>
      <c r="M1968" s="23">
        <v>0</v>
      </c>
      <c r="N1968" s="23">
        <v>0</v>
      </c>
      <c r="O1968" s="14">
        <v>0</v>
      </c>
      <c r="P1968" s="22">
        <v>0</v>
      </c>
      <c r="Q1968" s="22">
        <v>0</v>
      </c>
      <c r="R1968" s="23">
        <v>0</v>
      </c>
      <c r="S1968" s="23">
        <v>0</v>
      </c>
      <c r="T1968" s="23">
        <v>0</v>
      </c>
      <c r="U1968" s="14">
        <v>0</v>
      </c>
      <c r="V1968" s="22">
        <v>0</v>
      </c>
      <c r="W1968" s="22">
        <v>0</v>
      </c>
      <c r="X1968" s="23">
        <v>0</v>
      </c>
      <c r="Y1968" s="23">
        <v>0</v>
      </c>
      <c r="Z1968" s="23">
        <v>0</v>
      </c>
      <c r="AA1968" s="14">
        <v>0</v>
      </c>
      <c r="AB1968" s="22">
        <v>1</v>
      </c>
      <c r="AC1968" s="22">
        <v>1</v>
      </c>
      <c r="AD1968" s="23">
        <v>200</v>
      </c>
      <c r="AE1968" s="23">
        <v>0.2</v>
      </c>
      <c r="AF1968" s="23">
        <v>1.355184768</v>
      </c>
      <c r="AG1968" s="14">
        <v>0.2452237088820336</v>
      </c>
      <c r="AH1968" s="22">
        <v>2</v>
      </c>
      <c r="AI1968" s="23">
        <v>3424.41</v>
      </c>
      <c r="AJ1968" s="23">
        <v>3.42441</v>
      </c>
      <c r="AK1968" s="23">
        <v>3.5078420452876329</v>
      </c>
      <c r="AL1968" s="14">
        <v>0.63475184847840005</v>
      </c>
      <c r="AM1968" s="22">
        <v>1646</v>
      </c>
      <c r="AN1968" s="23">
        <v>19955.22100000003</v>
      </c>
      <c r="AO1968" s="23">
        <v>19.955220999999945</v>
      </c>
      <c r="AP1968" s="23">
        <v>20.441408373064725</v>
      </c>
      <c r="AQ1968" s="14">
        <v>3.6989184754585347</v>
      </c>
      <c r="AR1968" s="22">
        <v>1648</v>
      </c>
      <c r="AS1968" s="23">
        <v>23379.631000000001</v>
      </c>
      <c r="AT1968" s="23">
        <v>23.379630999999897</v>
      </c>
      <c r="AU1968" s="23">
        <v>23.949250418352332</v>
      </c>
      <c r="AV1968" s="14">
        <v>4.3336703239369303</v>
      </c>
      <c r="AW1968" s="22">
        <v>0</v>
      </c>
      <c r="AX1968" s="22">
        <v>0</v>
      </c>
      <c r="AY1968" s="23">
        <v>0</v>
      </c>
      <c r="AZ1968" s="23">
        <v>0</v>
      </c>
      <c r="BA1968" s="23">
        <v>0</v>
      </c>
      <c r="BB1968" s="14">
        <v>0</v>
      </c>
      <c r="BC1968" s="22">
        <v>0</v>
      </c>
      <c r="BD1968" s="23">
        <v>0</v>
      </c>
      <c r="BE1968" s="23">
        <v>0</v>
      </c>
      <c r="BF1968" s="23">
        <v>0</v>
      </c>
      <c r="BG1968" s="14">
        <v>0</v>
      </c>
      <c r="BH1968" s="22">
        <v>1649</v>
      </c>
      <c r="BI1968" s="23">
        <v>23.579630999999896</v>
      </c>
      <c r="BJ1968" s="23">
        <v>25.304435186352332</v>
      </c>
      <c r="BK1968" s="14">
        <v>4.5788940328189636</v>
      </c>
      <c r="BL1968" t="s">
        <v>599</v>
      </c>
    </row>
    <row r="1969" spans="1:64">
      <c r="A1969" t="s">
        <v>2933</v>
      </c>
      <c r="B1969" t="s">
        <v>2924</v>
      </c>
      <c r="C1969" t="s">
        <v>599</v>
      </c>
      <c r="D1969" t="s">
        <v>942</v>
      </c>
      <c r="E1969">
        <v>2023</v>
      </c>
      <c r="F1969">
        <v>62</v>
      </c>
      <c r="G1969">
        <v>27.18</v>
      </c>
      <c r="H1969">
        <v>75828</v>
      </c>
      <c r="I1969">
        <v>552.6320330845009</v>
      </c>
      <c r="J1969">
        <v>0</v>
      </c>
      <c r="K1969">
        <v>0</v>
      </c>
      <c r="L1969">
        <v>0</v>
      </c>
      <c r="M1969">
        <v>0</v>
      </c>
      <c r="N1969">
        <v>0</v>
      </c>
      <c r="O1969">
        <v>0</v>
      </c>
      <c r="P1969">
        <v>0</v>
      </c>
      <c r="Q1969">
        <v>0</v>
      </c>
      <c r="R1969">
        <v>0</v>
      </c>
      <c r="S1969">
        <v>0</v>
      </c>
      <c r="T1969">
        <v>0</v>
      </c>
      <c r="U1969">
        <v>0</v>
      </c>
      <c r="V1969">
        <v>0</v>
      </c>
      <c r="W1969">
        <v>0</v>
      </c>
      <c r="X1969">
        <v>0</v>
      </c>
      <c r="Y1969">
        <v>0</v>
      </c>
      <c r="Z1969">
        <v>0</v>
      </c>
      <c r="AA1969">
        <v>0</v>
      </c>
      <c r="AB1969">
        <v>1</v>
      </c>
      <c r="AC1969">
        <v>1</v>
      </c>
      <c r="AD1969">
        <v>200</v>
      </c>
      <c r="AE1969">
        <v>0.2</v>
      </c>
      <c r="AF1969">
        <v>1.2142347840000001</v>
      </c>
      <c r="AG1969">
        <v>0.21971849464150334</v>
      </c>
      <c r="AH1969">
        <v>2</v>
      </c>
      <c r="AI1969">
        <v>3424.41</v>
      </c>
      <c r="AJ1969">
        <v>3.4285100000000002</v>
      </c>
      <c r="AK1969">
        <v>3.2158989999999998</v>
      </c>
      <c r="AL1969">
        <v>0.62857499999999999</v>
      </c>
      <c r="AM1969">
        <v>2098</v>
      </c>
      <c r="AN1969">
        <v>27711.383000000002</v>
      </c>
      <c r="AO1969">
        <v>27.711383000000001</v>
      </c>
      <c r="AP1969">
        <v>25.992923999999999</v>
      </c>
      <c r="AQ1969">
        <v>4.7034776205282904</v>
      </c>
      <c r="AR1969">
        <v>2607</v>
      </c>
      <c r="AS1969">
        <v>31506.920999999998</v>
      </c>
      <c r="AT1969">
        <v>31.506920999999899</v>
      </c>
      <c r="AU1969">
        <v>29.553089731561698</v>
      </c>
      <c r="AV1969">
        <v>5.3476975568375797</v>
      </c>
      <c r="AW1969">
        <v>0</v>
      </c>
      <c r="AX1969">
        <v>0</v>
      </c>
      <c r="AY1969">
        <v>0</v>
      </c>
      <c r="AZ1969">
        <v>0</v>
      </c>
      <c r="BA1969">
        <v>0</v>
      </c>
      <c r="BB1969">
        <v>0</v>
      </c>
      <c r="BC1969">
        <v>0</v>
      </c>
      <c r="BD1969">
        <v>0</v>
      </c>
      <c r="BE1969">
        <v>0</v>
      </c>
      <c r="BF1969">
        <v>0</v>
      </c>
      <c r="BG1969">
        <v>0</v>
      </c>
      <c r="BH1969">
        <v>2608</v>
      </c>
      <c r="BI1969">
        <v>31.706920999999898</v>
      </c>
      <c r="BJ1969">
        <v>30.767324515561697</v>
      </c>
      <c r="BK1969">
        <v>5.567416051479082</v>
      </c>
      <c r="BL1969" t="s">
        <v>599</v>
      </c>
    </row>
    <row r="1970" spans="1:64">
      <c r="A1970" t="s">
        <v>2934</v>
      </c>
      <c r="B1970" t="s">
        <v>2924</v>
      </c>
      <c r="C1970" t="s">
        <v>599</v>
      </c>
      <c r="D1970" t="s">
        <v>942</v>
      </c>
      <c r="E1970">
        <v>2024</v>
      </c>
      <c r="F1970">
        <v>62</v>
      </c>
      <c r="G1970">
        <v>27.26</v>
      </c>
      <c r="H1970">
        <v>75901</v>
      </c>
      <c r="I1970">
        <v>520.46060653926224</v>
      </c>
      <c r="J1970">
        <v>0</v>
      </c>
      <c r="K1970">
        <v>0</v>
      </c>
      <c r="L1970">
        <v>0</v>
      </c>
      <c r="M1970">
        <v>0</v>
      </c>
      <c r="N1970">
        <v>0</v>
      </c>
      <c r="O1970">
        <v>0</v>
      </c>
      <c r="P1970">
        <v>0</v>
      </c>
      <c r="Q1970">
        <v>0</v>
      </c>
      <c r="R1970">
        <v>0</v>
      </c>
      <c r="S1970">
        <v>0</v>
      </c>
      <c r="T1970">
        <v>0</v>
      </c>
      <c r="U1970">
        <v>0</v>
      </c>
      <c r="V1970">
        <v>0</v>
      </c>
      <c r="W1970">
        <v>0</v>
      </c>
      <c r="X1970">
        <v>0</v>
      </c>
      <c r="Y1970">
        <v>0</v>
      </c>
      <c r="Z1970">
        <v>0</v>
      </c>
      <c r="AA1970">
        <v>0</v>
      </c>
      <c r="AB1970">
        <v>1</v>
      </c>
      <c r="AC1970">
        <v>1</v>
      </c>
      <c r="AD1970">
        <v>200</v>
      </c>
      <c r="AE1970">
        <v>0.2</v>
      </c>
      <c r="AF1970">
        <v>1.1594800350000001</v>
      </c>
      <c r="AG1970">
        <v>0.22277959569501671</v>
      </c>
      <c r="AH1970">
        <v>4</v>
      </c>
      <c r="AI1970">
        <v>3449.62</v>
      </c>
      <c r="AJ1970">
        <v>3.4496199999999999</v>
      </c>
      <c r="AK1970">
        <v>3.1113634066525115</v>
      </c>
      <c r="AL1970">
        <v>0.59780958780744886</v>
      </c>
      <c r="AM1970">
        <v>2567</v>
      </c>
      <c r="AN1970">
        <v>34107.597999999933</v>
      </c>
      <c r="AO1970">
        <v>34.107598000000017</v>
      </c>
      <c r="AP1970">
        <v>30.763136897981365</v>
      </c>
      <c r="AQ1970">
        <v>5.9107522282112761</v>
      </c>
      <c r="AR1970">
        <v>3474</v>
      </c>
      <c r="AS1970">
        <v>38313.77900000001</v>
      </c>
      <c r="AT1970">
        <v>38.313778999999272</v>
      </c>
      <c r="AU1970">
        <v>34.556875815646734</v>
      </c>
      <c r="AV1970">
        <v>6.6396717410426813</v>
      </c>
      <c r="AW1970">
        <v>0</v>
      </c>
      <c r="AX1970">
        <v>0</v>
      </c>
      <c r="AY1970">
        <v>0</v>
      </c>
      <c r="AZ1970">
        <v>0</v>
      </c>
      <c r="BA1970">
        <v>0</v>
      </c>
      <c r="BB1970">
        <v>0</v>
      </c>
      <c r="BC1970">
        <v>0</v>
      </c>
      <c r="BD1970">
        <v>0</v>
      </c>
      <c r="BE1970">
        <v>0</v>
      </c>
      <c r="BF1970">
        <v>0</v>
      </c>
      <c r="BG1970">
        <v>0</v>
      </c>
      <c r="BH1970">
        <v>3475</v>
      </c>
      <c r="BI1970">
        <v>38.513778999999275</v>
      </c>
      <c r="BJ1970">
        <v>35.716355850646735</v>
      </c>
      <c r="BK1970">
        <v>6.8624513367376991</v>
      </c>
      <c r="BL1970" t="s">
        <v>599</v>
      </c>
    </row>
    <row r="1971" spans="1:64">
      <c r="A1971" t="s">
        <v>2935</v>
      </c>
      <c r="B1971" t="s">
        <v>2936</v>
      </c>
      <c r="C1971" t="s">
        <v>600</v>
      </c>
      <c r="D1971" t="s">
        <v>942</v>
      </c>
      <c r="E1971">
        <v>2012</v>
      </c>
      <c r="F1971" s="23">
        <v>49.68</v>
      </c>
      <c r="G1971" s="23">
        <v>9.2899999999999991</v>
      </c>
      <c r="H1971" s="22">
        <v>19786</v>
      </c>
      <c r="I1971" s="34">
        <v>166.93475899999999</v>
      </c>
      <c r="J1971" s="22">
        <v>0</v>
      </c>
      <c r="K1971" s="22" t="s">
        <v>782</v>
      </c>
      <c r="L1971" s="23">
        <v>0</v>
      </c>
      <c r="M1971" s="23">
        <v>0</v>
      </c>
      <c r="N1971" s="23">
        <v>0</v>
      </c>
      <c r="O1971" s="14">
        <v>0</v>
      </c>
      <c r="P1971" s="22">
        <v>0</v>
      </c>
      <c r="Q1971" s="22" t="s">
        <v>782</v>
      </c>
      <c r="R1971" s="23">
        <v>0</v>
      </c>
      <c r="S1971" s="23">
        <v>0</v>
      </c>
      <c r="T1971" s="23">
        <v>0</v>
      </c>
      <c r="U1971" s="14">
        <v>0</v>
      </c>
      <c r="V1971" s="22">
        <v>0</v>
      </c>
      <c r="W1971" s="22" t="s">
        <v>782</v>
      </c>
      <c r="X1971" s="23">
        <v>0</v>
      </c>
      <c r="Y1971" s="23">
        <v>0</v>
      </c>
      <c r="Z1971" s="23">
        <v>0</v>
      </c>
      <c r="AA1971" s="14">
        <v>0</v>
      </c>
      <c r="AB1971" s="22">
        <v>0</v>
      </c>
      <c r="AC1971" s="22" t="s">
        <v>782</v>
      </c>
      <c r="AD1971" s="23">
        <v>0</v>
      </c>
      <c r="AE1971" s="23">
        <v>0</v>
      </c>
      <c r="AF1971" s="23">
        <v>0</v>
      </c>
      <c r="AG1971" s="14">
        <v>0</v>
      </c>
      <c r="AH1971" s="22" t="s">
        <v>782</v>
      </c>
      <c r="AI1971" s="23" t="s">
        <v>782</v>
      </c>
      <c r="AJ1971" s="23" t="s">
        <v>782</v>
      </c>
      <c r="AK1971" s="23" t="s">
        <v>782</v>
      </c>
      <c r="AL1971" s="14" t="s">
        <v>782</v>
      </c>
      <c r="AM1971" s="22" t="s">
        <v>782</v>
      </c>
      <c r="AN1971" s="23" t="s">
        <v>782</v>
      </c>
      <c r="AO1971" s="23" t="s">
        <v>782</v>
      </c>
      <c r="AP1971" s="23" t="s">
        <v>782</v>
      </c>
      <c r="AQ1971" s="14" t="s">
        <v>782</v>
      </c>
      <c r="AR1971" s="22">
        <v>232</v>
      </c>
      <c r="AS1971" s="23">
        <v>3852.1960000000054</v>
      </c>
      <c r="AT1971" s="23">
        <v>3.8521960000000055</v>
      </c>
      <c r="AU1971" s="23">
        <v>3.3476239999999997</v>
      </c>
      <c r="AV1971" s="14">
        <v>2.0053486883459661</v>
      </c>
      <c r="AW1971" s="22">
        <v>0</v>
      </c>
      <c r="AX1971" s="22" t="s">
        <v>782</v>
      </c>
      <c r="AY1971" s="23">
        <v>0</v>
      </c>
      <c r="AZ1971" s="23">
        <v>0</v>
      </c>
      <c r="BA1971" s="23">
        <v>0</v>
      </c>
      <c r="BB1971" s="14">
        <v>0</v>
      </c>
      <c r="BC1971" s="22">
        <v>0</v>
      </c>
      <c r="BD1971" s="23">
        <v>0</v>
      </c>
      <c r="BE1971" s="23">
        <v>0</v>
      </c>
      <c r="BF1971" s="23">
        <v>0</v>
      </c>
      <c r="BG1971" s="14">
        <v>0</v>
      </c>
      <c r="BH1971" s="22">
        <v>232</v>
      </c>
      <c r="BI1971" s="23">
        <v>3.8521960000000055</v>
      </c>
      <c r="BJ1971" s="23">
        <v>3.3476239999999997</v>
      </c>
      <c r="BK1971" s="14">
        <v>2.0053486883459661</v>
      </c>
      <c r="BL1971" t="s">
        <v>600</v>
      </c>
    </row>
    <row r="1972" spans="1:64">
      <c r="A1972" t="s">
        <v>2937</v>
      </c>
      <c r="B1972" t="s">
        <v>2936</v>
      </c>
      <c r="C1972" t="s">
        <v>600</v>
      </c>
      <c r="D1972" t="s">
        <v>942</v>
      </c>
      <c r="E1972">
        <v>2015</v>
      </c>
      <c r="F1972" s="23">
        <v>49.68</v>
      </c>
      <c r="G1972" s="23">
        <v>9.9600000000000009</v>
      </c>
      <c r="H1972" s="22">
        <v>20457</v>
      </c>
      <c r="I1972" s="34">
        <v>162.64944213372667</v>
      </c>
      <c r="J1972" s="13">
        <v>0</v>
      </c>
      <c r="K1972" s="13">
        <v>0</v>
      </c>
      <c r="L1972" s="19">
        <v>0</v>
      </c>
      <c r="M1972" s="35">
        <v>0</v>
      </c>
      <c r="N1972" s="19">
        <v>0</v>
      </c>
      <c r="O1972" s="17">
        <v>0</v>
      </c>
      <c r="P1972" s="36">
        <v>0</v>
      </c>
      <c r="Q1972" s="37">
        <v>0</v>
      </c>
      <c r="R1972" s="38">
        <v>0</v>
      </c>
      <c r="S1972" s="27">
        <v>0</v>
      </c>
      <c r="T1972" s="23">
        <v>0</v>
      </c>
      <c r="U1972" s="17">
        <v>0</v>
      </c>
      <c r="V1972" s="22">
        <v>0</v>
      </c>
      <c r="W1972" s="22">
        <v>0</v>
      </c>
      <c r="X1972" s="23">
        <v>0</v>
      </c>
      <c r="Y1972" s="27">
        <v>0</v>
      </c>
      <c r="Z1972" s="27">
        <v>0</v>
      </c>
      <c r="AA1972" s="14">
        <v>0</v>
      </c>
      <c r="AB1972" s="39">
        <v>0</v>
      </c>
      <c r="AC1972" s="22" t="s">
        <v>782</v>
      </c>
      <c r="AD1972" s="23">
        <v>0</v>
      </c>
      <c r="AE1972" s="23">
        <v>0</v>
      </c>
      <c r="AF1972" s="23">
        <v>0</v>
      </c>
      <c r="AG1972" s="14">
        <v>0</v>
      </c>
      <c r="AH1972" s="22" t="s">
        <v>782</v>
      </c>
      <c r="AI1972" s="23" t="s">
        <v>782</v>
      </c>
      <c r="AJ1972" s="23" t="s">
        <v>782</v>
      </c>
      <c r="AK1972" s="23" t="s">
        <v>782</v>
      </c>
      <c r="AL1972" s="14" t="s">
        <v>782</v>
      </c>
      <c r="AM1972" s="22" t="s">
        <v>782</v>
      </c>
      <c r="AN1972" s="23" t="s">
        <v>782</v>
      </c>
      <c r="AO1972" s="23" t="s">
        <v>782</v>
      </c>
      <c r="AP1972" s="23" t="s">
        <v>782</v>
      </c>
      <c r="AQ1972" s="14" t="s">
        <v>782</v>
      </c>
      <c r="AR1972" s="40">
        <v>317</v>
      </c>
      <c r="AS1972" s="41">
        <v>5110.7059999999992</v>
      </c>
      <c r="AT1972" s="23">
        <v>5.1107059999999995</v>
      </c>
      <c r="AU1972" s="23">
        <v>4.5391388101827825</v>
      </c>
      <c r="AV1972" s="14">
        <v>2.7907496949487265</v>
      </c>
      <c r="AW1972" s="22">
        <v>0</v>
      </c>
      <c r="AX1972" s="22" t="s">
        <v>782</v>
      </c>
      <c r="AY1972" s="23">
        <v>0</v>
      </c>
      <c r="AZ1972" s="23">
        <v>0</v>
      </c>
      <c r="BA1972" s="23">
        <v>0</v>
      </c>
      <c r="BB1972" s="14">
        <v>0</v>
      </c>
      <c r="BC1972" s="42">
        <v>0</v>
      </c>
      <c r="BD1972" s="46">
        <v>0</v>
      </c>
      <c r="BE1972" s="44">
        <v>0</v>
      </c>
      <c r="BF1972" s="23">
        <v>0</v>
      </c>
      <c r="BG1972" s="14">
        <v>0</v>
      </c>
      <c r="BH1972" s="22">
        <v>317</v>
      </c>
      <c r="BI1972" s="23">
        <v>5.1107059999999995</v>
      </c>
      <c r="BJ1972" s="23">
        <v>4.5391388101827825</v>
      </c>
      <c r="BK1972" s="14">
        <v>2.7907496949487265</v>
      </c>
      <c r="BL1972" t="s">
        <v>600</v>
      </c>
    </row>
    <row r="1973" spans="1:64">
      <c r="A1973" t="s">
        <v>2938</v>
      </c>
      <c r="B1973" t="s">
        <v>2936</v>
      </c>
      <c r="C1973" t="s">
        <v>600</v>
      </c>
      <c r="D1973" t="s">
        <v>942</v>
      </c>
      <c r="E1973">
        <v>2016</v>
      </c>
      <c r="F1973" s="23">
        <v>49.68</v>
      </c>
      <c r="G1973" s="23">
        <v>9.98</v>
      </c>
      <c r="H1973" s="22">
        <v>20380</v>
      </c>
      <c r="I1973" s="34">
        <v>173.93386790507481</v>
      </c>
      <c r="J1973" s="13">
        <v>0</v>
      </c>
      <c r="K1973" s="13">
        <v>0</v>
      </c>
      <c r="L1973" s="19">
        <v>0</v>
      </c>
      <c r="M1973" s="35">
        <v>0</v>
      </c>
      <c r="N1973" s="19">
        <v>0</v>
      </c>
      <c r="O1973" s="17">
        <v>0</v>
      </c>
      <c r="P1973" s="13">
        <v>0</v>
      </c>
      <c r="Q1973" s="13">
        <v>0</v>
      </c>
      <c r="R1973" s="19">
        <v>0</v>
      </c>
      <c r="S1973" s="27">
        <v>0</v>
      </c>
      <c r="T1973" s="19">
        <v>0</v>
      </c>
      <c r="U1973" s="17">
        <v>0</v>
      </c>
      <c r="V1973" s="13">
        <v>0</v>
      </c>
      <c r="W1973" s="13">
        <v>0</v>
      </c>
      <c r="X1973" s="19">
        <v>0</v>
      </c>
      <c r="Y1973" s="27">
        <v>0</v>
      </c>
      <c r="Z1973" s="19">
        <v>0</v>
      </c>
      <c r="AA1973" s="14">
        <v>0</v>
      </c>
      <c r="AB1973" s="13">
        <v>0</v>
      </c>
      <c r="AC1973" s="22" t="s">
        <v>782</v>
      </c>
      <c r="AD1973" s="19">
        <v>0</v>
      </c>
      <c r="AE1973" s="23">
        <v>0</v>
      </c>
      <c r="AF1973" s="19">
        <v>0</v>
      </c>
      <c r="AG1973" s="14">
        <v>0</v>
      </c>
      <c r="AH1973" s="22" t="s">
        <v>782</v>
      </c>
      <c r="AI1973" s="23" t="s">
        <v>782</v>
      </c>
      <c r="AJ1973" s="23" t="s">
        <v>782</v>
      </c>
      <c r="AK1973" s="23" t="s">
        <v>782</v>
      </c>
      <c r="AL1973" s="14" t="s">
        <v>782</v>
      </c>
      <c r="AM1973" s="22" t="s">
        <v>782</v>
      </c>
      <c r="AN1973" s="23" t="s">
        <v>782</v>
      </c>
      <c r="AO1973" s="23" t="s">
        <v>782</v>
      </c>
      <c r="AP1973" s="23" t="s">
        <v>782</v>
      </c>
      <c r="AQ1973" s="14" t="s">
        <v>782</v>
      </c>
      <c r="AR1973" s="13">
        <v>328</v>
      </c>
      <c r="AS1973" s="19">
        <v>5371.2610000000041</v>
      </c>
      <c r="AT1973" s="23">
        <v>5.3712610000000041</v>
      </c>
      <c r="AU1973" s="19">
        <v>4.7696797680000014</v>
      </c>
      <c r="AV1973" s="14">
        <v>2.7422375098351033</v>
      </c>
      <c r="AW1973" s="13">
        <v>0</v>
      </c>
      <c r="AX1973" s="22" t="s">
        <v>782</v>
      </c>
      <c r="AY1973" s="19">
        <v>0</v>
      </c>
      <c r="AZ1973" s="23">
        <v>0</v>
      </c>
      <c r="BA1973" s="19">
        <v>0</v>
      </c>
      <c r="BB1973" s="14">
        <v>0</v>
      </c>
      <c r="BC1973" s="13">
        <v>0</v>
      </c>
      <c r="BD1973" s="19">
        <v>0</v>
      </c>
      <c r="BE1973" s="44">
        <v>0</v>
      </c>
      <c r="BF1973" s="19">
        <v>0</v>
      </c>
      <c r="BG1973" s="14">
        <v>0</v>
      </c>
      <c r="BH1973" s="22">
        <v>328</v>
      </c>
      <c r="BI1973" s="23">
        <v>5.3712610000000041</v>
      </c>
      <c r="BJ1973" s="23">
        <v>4.7696797680000014</v>
      </c>
      <c r="BK1973" s="14">
        <v>2.7422375098351033</v>
      </c>
      <c r="BL1973" t="s">
        <v>600</v>
      </c>
    </row>
    <row r="1974" spans="1:64">
      <c r="A1974" t="s">
        <v>2939</v>
      </c>
      <c r="B1974" t="s">
        <v>2936</v>
      </c>
      <c r="C1974" t="s">
        <v>600</v>
      </c>
      <c r="D1974" t="s">
        <v>942</v>
      </c>
      <c r="E1974">
        <v>2017</v>
      </c>
      <c r="F1974" s="23">
        <v>49.68</v>
      </c>
      <c r="G1974" s="23">
        <v>10.02</v>
      </c>
      <c r="H1974" s="22">
        <v>20251</v>
      </c>
      <c r="I1974" s="34">
        <v>159.07181690355824</v>
      </c>
      <c r="J1974" s="13">
        <v>0</v>
      </c>
      <c r="K1974" s="13">
        <v>0</v>
      </c>
      <c r="L1974" s="19">
        <v>0</v>
      </c>
      <c r="M1974" s="19">
        <v>0</v>
      </c>
      <c r="N1974" s="19">
        <v>0</v>
      </c>
      <c r="O1974" s="17">
        <v>0</v>
      </c>
      <c r="P1974" s="13">
        <v>0</v>
      </c>
      <c r="Q1974" s="13">
        <v>0</v>
      </c>
      <c r="R1974" s="19">
        <v>0</v>
      </c>
      <c r="S1974" s="19">
        <v>0</v>
      </c>
      <c r="T1974" s="19">
        <v>0</v>
      </c>
      <c r="U1974" s="17">
        <v>0</v>
      </c>
      <c r="V1974" s="13">
        <v>0</v>
      </c>
      <c r="W1974" s="13">
        <v>0</v>
      </c>
      <c r="X1974" s="19">
        <v>0</v>
      </c>
      <c r="Y1974" s="19">
        <v>0</v>
      </c>
      <c r="Z1974" s="19">
        <v>0</v>
      </c>
      <c r="AA1974" s="14">
        <v>0</v>
      </c>
      <c r="AB1974" s="13">
        <v>0</v>
      </c>
      <c r="AC1974" s="22" t="s">
        <v>782</v>
      </c>
      <c r="AD1974" s="19">
        <v>0</v>
      </c>
      <c r="AE1974" s="19">
        <v>0</v>
      </c>
      <c r="AF1974" s="19">
        <v>0</v>
      </c>
      <c r="AG1974" s="14">
        <v>0</v>
      </c>
      <c r="AH1974" s="22" t="s">
        <v>782</v>
      </c>
      <c r="AI1974" s="23" t="s">
        <v>782</v>
      </c>
      <c r="AJ1974" s="23" t="s">
        <v>782</v>
      </c>
      <c r="AK1974" s="23" t="s">
        <v>782</v>
      </c>
      <c r="AL1974" s="14" t="s">
        <v>782</v>
      </c>
      <c r="AM1974" s="22" t="s">
        <v>782</v>
      </c>
      <c r="AN1974" s="23" t="s">
        <v>782</v>
      </c>
      <c r="AO1974" s="23" t="s">
        <v>782</v>
      </c>
      <c r="AP1974" s="23" t="s">
        <v>782</v>
      </c>
      <c r="AQ1974" s="14" t="s">
        <v>782</v>
      </c>
      <c r="AR1974" s="13">
        <v>341</v>
      </c>
      <c r="AS1974" s="19">
        <v>5612.4410000000034</v>
      </c>
      <c r="AT1974" s="19">
        <v>5.6124409999999996</v>
      </c>
      <c r="AU1974" s="19">
        <v>4.9838476080000014</v>
      </c>
      <c r="AV1974" s="14">
        <v>3.1330802055411229</v>
      </c>
      <c r="AW1974" s="13">
        <v>0</v>
      </c>
      <c r="AX1974" s="22" t="s">
        <v>782</v>
      </c>
      <c r="AY1974" s="19">
        <v>0</v>
      </c>
      <c r="AZ1974" s="19">
        <v>0</v>
      </c>
      <c r="BA1974" s="19">
        <v>0</v>
      </c>
      <c r="BB1974" s="14">
        <v>0</v>
      </c>
      <c r="BC1974" s="13">
        <v>0</v>
      </c>
      <c r="BD1974" s="19">
        <v>0</v>
      </c>
      <c r="BE1974" s="19">
        <v>0</v>
      </c>
      <c r="BF1974" s="19">
        <v>0</v>
      </c>
      <c r="BG1974" s="14">
        <v>0</v>
      </c>
      <c r="BH1974" s="22">
        <v>341</v>
      </c>
      <c r="BI1974" s="23">
        <v>5.6124409999999996</v>
      </c>
      <c r="BJ1974" s="23">
        <v>4.9838476080000014</v>
      </c>
      <c r="BK1974" s="14">
        <v>3.1330802055411229</v>
      </c>
      <c r="BL1974" t="s">
        <v>600</v>
      </c>
    </row>
    <row r="1975" spans="1:64">
      <c r="A1975" t="s">
        <v>2940</v>
      </c>
      <c r="B1975" t="s">
        <v>2936</v>
      </c>
      <c r="C1975" t="s">
        <v>600</v>
      </c>
      <c r="D1975" t="s">
        <v>942</v>
      </c>
      <c r="E1975">
        <v>2018</v>
      </c>
      <c r="F1975" s="23">
        <v>49.68</v>
      </c>
      <c r="G1975" s="23">
        <v>10.02</v>
      </c>
      <c r="H1975" s="22">
        <v>20414</v>
      </c>
      <c r="I1975" s="34">
        <v>159.08312264747462</v>
      </c>
      <c r="J1975" s="13">
        <v>0</v>
      </c>
      <c r="K1975" s="13">
        <v>0</v>
      </c>
      <c r="L1975" s="19">
        <v>0</v>
      </c>
      <c r="M1975" s="19">
        <v>0</v>
      </c>
      <c r="N1975" s="19">
        <v>0</v>
      </c>
      <c r="O1975" s="17">
        <v>0</v>
      </c>
      <c r="P1975" s="13">
        <v>0</v>
      </c>
      <c r="Q1975" s="13">
        <v>0</v>
      </c>
      <c r="R1975" s="19">
        <v>0</v>
      </c>
      <c r="S1975" s="19">
        <v>0</v>
      </c>
      <c r="T1975" s="19">
        <v>0</v>
      </c>
      <c r="U1975" s="17">
        <v>0</v>
      </c>
      <c r="V1975" s="13">
        <v>0</v>
      </c>
      <c r="W1975" s="13">
        <v>0</v>
      </c>
      <c r="X1975" s="19">
        <v>0</v>
      </c>
      <c r="Y1975" s="19">
        <v>0</v>
      </c>
      <c r="Z1975" s="19">
        <v>0</v>
      </c>
      <c r="AA1975" s="14">
        <v>0</v>
      </c>
      <c r="AB1975" s="13">
        <v>0</v>
      </c>
      <c r="AC1975" s="22" t="s">
        <v>782</v>
      </c>
      <c r="AD1975" s="19">
        <v>0</v>
      </c>
      <c r="AE1975" s="19">
        <v>0</v>
      </c>
      <c r="AF1975" s="19">
        <v>0</v>
      </c>
      <c r="AG1975" s="14">
        <v>0</v>
      </c>
      <c r="AH1975" s="22" t="s">
        <v>782</v>
      </c>
      <c r="AI1975" s="23" t="s">
        <v>782</v>
      </c>
      <c r="AJ1975" s="23" t="s">
        <v>782</v>
      </c>
      <c r="AK1975" s="23" t="s">
        <v>782</v>
      </c>
      <c r="AL1975" s="14" t="s">
        <v>782</v>
      </c>
      <c r="AM1975" s="22" t="s">
        <v>782</v>
      </c>
      <c r="AN1975" s="23" t="s">
        <v>782</v>
      </c>
      <c r="AO1975" s="23" t="s">
        <v>782</v>
      </c>
      <c r="AP1975" s="23" t="s">
        <v>782</v>
      </c>
      <c r="AQ1975" s="14" t="s">
        <v>782</v>
      </c>
      <c r="AR1975" s="13">
        <v>365</v>
      </c>
      <c r="AS1975" s="19">
        <v>5970.0210000000025</v>
      </c>
      <c r="AT1975" s="19">
        <v>5.970021</v>
      </c>
      <c r="AU1975" s="19">
        <v>5.301378648</v>
      </c>
      <c r="AV1975" s="14">
        <v>3.3324582518711057</v>
      </c>
      <c r="AW1975" s="13">
        <v>0</v>
      </c>
      <c r="AX1975" s="22" t="s">
        <v>782</v>
      </c>
      <c r="AY1975" s="19">
        <v>0</v>
      </c>
      <c r="AZ1975" s="19">
        <v>0</v>
      </c>
      <c r="BA1975" s="19">
        <v>0</v>
      </c>
      <c r="BB1975" s="14">
        <v>0</v>
      </c>
      <c r="BC1975" s="13">
        <v>0</v>
      </c>
      <c r="BD1975" s="19">
        <v>0</v>
      </c>
      <c r="BE1975" s="19">
        <v>0</v>
      </c>
      <c r="BF1975" s="19">
        <v>0</v>
      </c>
      <c r="BG1975" s="14">
        <v>0</v>
      </c>
      <c r="BH1975" s="22">
        <v>365</v>
      </c>
      <c r="BI1975" s="23">
        <v>5.970021</v>
      </c>
      <c r="BJ1975" s="23">
        <v>5.301378648</v>
      </c>
      <c r="BK1975" s="14">
        <v>3.3324582518711057</v>
      </c>
      <c r="BL1975" t="s">
        <v>600</v>
      </c>
    </row>
    <row r="1976" spans="1:64">
      <c r="A1976" t="s">
        <v>2941</v>
      </c>
      <c r="B1976" t="s">
        <v>2936</v>
      </c>
      <c r="C1976" t="s">
        <v>600</v>
      </c>
      <c r="D1976" t="s">
        <v>942</v>
      </c>
      <c r="E1976">
        <v>2019</v>
      </c>
      <c r="F1976" s="23">
        <v>49.68</v>
      </c>
      <c r="G1976" s="23">
        <v>10.02</v>
      </c>
      <c r="H1976" s="22">
        <v>20485</v>
      </c>
      <c r="I1976" s="34">
        <v>163.69767080171246</v>
      </c>
      <c r="J1976" s="22">
        <v>0</v>
      </c>
      <c r="K1976" s="22">
        <v>0</v>
      </c>
      <c r="L1976" s="23">
        <v>0</v>
      </c>
      <c r="M1976" s="23">
        <v>0</v>
      </c>
      <c r="N1976" s="23">
        <v>0</v>
      </c>
      <c r="O1976" s="14">
        <v>0</v>
      </c>
      <c r="P1976" s="22">
        <v>0</v>
      </c>
      <c r="Q1976" s="22">
        <v>0</v>
      </c>
      <c r="R1976" s="23">
        <v>0</v>
      </c>
      <c r="S1976" s="23">
        <v>0</v>
      </c>
      <c r="T1976" s="23">
        <v>0</v>
      </c>
      <c r="U1976" s="14">
        <v>0</v>
      </c>
      <c r="V1976" s="22">
        <v>0</v>
      </c>
      <c r="W1976" s="22">
        <v>0</v>
      </c>
      <c r="X1976" s="23">
        <v>0</v>
      </c>
      <c r="Y1976" s="23">
        <v>0</v>
      </c>
      <c r="Z1976" s="23">
        <v>0</v>
      </c>
      <c r="AA1976" s="14">
        <v>0</v>
      </c>
      <c r="AB1976" s="22">
        <v>0</v>
      </c>
      <c r="AC1976" s="22">
        <v>0</v>
      </c>
      <c r="AD1976" s="23">
        <v>0</v>
      </c>
      <c r="AE1976" s="23">
        <v>0</v>
      </c>
      <c r="AF1976" s="23">
        <v>0</v>
      </c>
      <c r="AG1976" s="14">
        <v>0</v>
      </c>
      <c r="AH1976" s="22">
        <v>1</v>
      </c>
      <c r="AI1976" s="23">
        <v>9.66</v>
      </c>
      <c r="AJ1976" s="23">
        <v>9.6600000000000002E-3</v>
      </c>
      <c r="AK1976" s="23">
        <v>8.5780800000000001E-3</v>
      </c>
      <c r="AL1976" s="14">
        <v>5.2401967346197963E-3</v>
      </c>
      <c r="AM1976" s="22">
        <v>400</v>
      </c>
      <c r="AN1976" s="23">
        <v>6234.1610000000019</v>
      </c>
      <c r="AO1976" s="23">
        <v>6.2341609999999994</v>
      </c>
      <c r="AP1976" s="23">
        <v>5.5359349679999976</v>
      </c>
      <c r="AQ1976" s="14">
        <v>3.3818043597612908</v>
      </c>
      <c r="AR1976" s="22">
        <v>401</v>
      </c>
      <c r="AS1976" s="23">
        <v>6243.8210000000017</v>
      </c>
      <c r="AT1976" s="23">
        <v>6.2438209999999996</v>
      </c>
      <c r="AU1976" s="23">
        <v>5.544513047999998</v>
      </c>
      <c r="AV1976" s="14">
        <v>3.3870445564959106</v>
      </c>
      <c r="AW1976" s="22">
        <v>0</v>
      </c>
      <c r="AX1976" s="22" t="s">
        <v>782</v>
      </c>
      <c r="AY1976" s="23">
        <v>0</v>
      </c>
      <c r="AZ1976" s="23">
        <v>0</v>
      </c>
      <c r="BA1976" s="23">
        <v>0</v>
      </c>
      <c r="BB1976" s="14">
        <v>0</v>
      </c>
      <c r="BC1976" s="22">
        <v>0</v>
      </c>
      <c r="BD1976" s="23">
        <v>0</v>
      </c>
      <c r="BE1976" s="23">
        <v>0</v>
      </c>
      <c r="BF1976" s="23">
        <v>0</v>
      </c>
      <c r="BG1976" s="14">
        <v>0</v>
      </c>
      <c r="BH1976" s="22">
        <v>401</v>
      </c>
      <c r="BI1976" s="23">
        <v>6.2438209999999996</v>
      </c>
      <c r="BJ1976" s="23">
        <v>5.544513047999998</v>
      </c>
      <c r="BK1976" s="14">
        <v>3.3870445564959106</v>
      </c>
      <c r="BL1976" t="s">
        <v>600</v>
      </c>
    </row>
    <row r="1977" spans="1:64">
      <c r="A1977" t="s">
        <v>2942</v>
      </c>
      <c r="B1977" t="s">
        <v>2936</v>
      </c>
      <c r="C1977" t="s">
        <v>600</v>
      </c>
      <c r="D1977" t="s">
        <v>942</v>
      </c>
      <c r="E1977">
        <v>2020</v>
      </c>
      <c r="F1977" s="23">
        <v>49.68</v>
      </c>
      <c r="G1977" s="23">
        <v>10.02</v>
      </c>
      <c r="H1977" s="22">
        <v>20331</v>
      </c>
      <c r="I1977" s="34">
        <v>164.950296396027</v>
      </c>
      <c r="J1977" s="22">
        <v>0</v>
      </c>
      <c r="K1977" s="22">
        <v>0</v>
      </c>
      <c r="L1977" s="23">
        <v>0</v>
      </c>
      <c r="M1977" s="23">
        <v>0</v>
      </c>
      <c r="N1977" s="23">
        <v>0</v>
      </c>
      <c r="O1977" s="14">
        <v>0</v>
      </c>
      <c r="P1977" s="22">
        <v>0</v>
      </c>
      <c r="Q1977" s="22">
        <v>0</v>
      </c>
      <c r="R1977" s="23">
        <v>0</v>
      </c>
      <c r="S1977" s="23">
        <v>0</v>
      </c>
      <c r="T1977" s="23">
        <v>0</v>
      </c>
      <c r="U1977" s="14">
        <v>0</v>
      </c>
      <c r="V1977" s="22">
        <v>0</v>
      </c>
      <c r="W1977" s="22">
        <v>0</v>
      </c>
      <c r="X1977" s="23">
        <v>0</v>
      </c>
      <c r="Y1977" s="23">
        <v>0</v>
      </c>
      <c r="Z1977" s="23">
        <v>0</v>
      </c>
      <c r="AA1977" s="14">
        <v>0</v>
      </c>
      <c r="AB1977" s="22">
        <v>0</v>
      </c>
      <c r="AC1977" s="22">
        <v>0</v>
      </c>
      <c r="AD1977" s="23">
        <v>0</v>
      </c>
      <c r="AE1977" s="23">
        <v>0</v>
      </c>
      <c r="AF1977" s="23">
        <v>0</v>
      </c>
      <c r="AG1977" s="14">
        <v>0</v>
      </c>
      <c r="AH1977" s="22">
        <v>1</v>
      </c>
      <c r="AI1977" s="23">
        <v>9.66</v>
      </c>
      <c r="AJ1977" s="23">
        <v>9.6600000000000002E-3</v>
      </c>
      <c r="AK1977" s="23">
        <v>8.5780800000000001E-3</v>
      </c>
      <c r="AL1977" s="14">
        <v>5.2004029016140723E-3</v>
      </c>
      <c r="AM1977" s="22">
        <v>475</v>
      </c>
      <c r="AN1977" s="23">
        <v>6988.7959999999985</v>
      </c>
      <c r="AO1977" s="23">
        <v>6.9887960000000007</v>
      </c>
      <c r="AP1977" s="23">
        <v>6.2060508479999958</v>
      </c>
      <c r="AQ1977" s="14">
        <v>3.7623762937048442</v>
      </c>
      <c r="AR1977" s="22">
        <v>476</v>
      </c>
      <c r="AS1977" s="23">
        <v>6998.4559999999983</v>
      </c>
      <c r="AT1977" s="23">
        <v>6.9984560000000009</v>
      </c>
      <c r="AU1977" s="23">
        <v>6.2146289279999962</v>
      </c>
      <c r="AV1977" s="14">
        <v>3.7675766966064583</v>
      </c>
      <c r="AW1977" s="22">
        <v>0</v>
      </c>
      <c r="AX1977" s="22">
        <v>0</v>
      </c>
      <c r="AY1977" s="23">
        <v>0</v>
      </c>
      <c r="AZ1977" s="23">
        <v>0</v>
      </c>
      <c r="BA1977" s="23">
        <v>0</v>
      </c>
      <c r="BB1977" s="14">
        <v>0</v>
      </c>
      <c r="BC1977" s="22">
        <v>0</v>
      </c>
      <c r="BD1977" s="23">
        <v>0</v>
      </c>
      <c r="BE1977" s="23">
        <v>0</v>
      </c>
      <c r="BF1977" s="23">
        <v>0</v>
      </c>
      <c r="BG1977" s="14">
        <v>0</v>
      </c>
      <c r="BH1977" s="22">
        <v>476</v>
      </c>
      <c r="BI1977" s="23">
        <v>6.9984560000000009</v>
      </c>
      <c r="BJ1977" s="23">
        <v>6.2146289279999962</v>
      </c>
      <c r="BK1977" s="14">
        <v>3.7675766966064583</v>
      </c>
      <c r="BL1977" t="s">
        <v>600</v>
      </c>
    </row>
    <row r="1978" spans="1:64">
      <c r="A1978" t="s">
        <v>2943</v>
      </c>
      <c r="B1978" t="s">
        <v>2936</v>
      </c>
      <c r="C1978" t="s">
        <v>600</v>
      </c>
      <c r="D1978" t="s">
        <v>942</v>
      </c>
      <c r="E1978">
        <v>2021</v>
      </c>
      <c r="F1978" s="23">
        <v>49.68</v>
      </c>
      <c r="G1978" s="23">
        <v>10.039999999999999</v>
      </c>
      <c r="H1978" s="22">
        <v>20391</v>
      </c>
      <c r="I1978" s="34">
        <v>152.44</v>
      </c>
      <c r="J1978" s="22">
        <v>0</v>
      </c>
      <c r="K1978" s="22">
        <v>0</v>
      </c>
      <c r="L1978" s="23">
        <v>0</v>
      </c>
      <c r="M1978" s="23">
        <v>0</v>
      </c>
      <c r="N1978" s="23">
        <v>0</v>
      </c>
      <c r="O1978" s="14">
        <v>0</v>
      </c>
      <c r="P1978" s="22">
        <v>0</v>
      </c>
      <c r="Q1978" s="22">
        <v>0</v>
      </c>
      <c r="R1978" s="23">
        <v>0</v>
      </c>
      <c r="S1978" s="23">
        <v>0</v>
      </c>
      <c r="T1978" s="23">
        <v>0</v>
      </c>
      <c r="U1978" s="14">
        <v>0</v>
      </c>
      <c r="V1978" s="22">
        <v>0</v>
      </c>
      <c r="W1978" s="22">
        <v>0</v>
      </c>
      <c r="X1978" s="23">
        <v>0</v>
      </c>
      <c r="Y1978" s="23">
        <v>0</v>
      </c>
      <c r="Z1978" s="23">
        <v>0</v>
      </c>
      <c r="AA1978" s="14">
        <v>0</v>
      </c>
      <c r="AB1978" s="22">
        <v>0</v>
      </c>
      <c r="AC1978" s="22">
        <v>0</v>
      </c>
      <c r="AD1978" s="23">
        <v>0</v>
      </c>
      <c r="AE1978" s="23">
        <v>0</v>
      </c>
      <c r="AF1978" s="23">
        <v>0</v>
      </c>
      <c r="AG1978" s="14">
        <v>0</v>
      </c>
      <c r="AH1978" s="22">
        <v>1</v>
      </c>
      <c r="AI1978" s="23">
        <v>9.66</v>
      </c>
      <c r="AJ1978" s="23">
        <v>9.6600000000000002E-3</v>
      </c>
      <c r="AK1978" s="23">
        <v>8.6439889999999995E-3</v>
      </c>
      <c r="AL1978" s="14">
        <v>0.01</v>
      </c>
      <c r="AM1978" s="22">
        <v>569</v>
      </c>
      <c r="AN1978" s="23">
        <v>7922.2030000000004</v>
      </c>
      <c r="AO1978" s="23">
        <v>7.9222029999999997</v>
      </c>
      <c r="AP1978" s="23">
        <v>7.0889687620000004</v>
      </c>
      <c r="AQ1978" s="14">
        <v>4.6500000000000004</v>
      </c>
      <c r="AR1978" s="22">
        <v>570</v>
      </c>
      <c r="AS1978" s="23">
        <v>7931.8630000000003</v>
      </c>
      <c r="AT1978" s="23">
        <v>7.9318629999999999</v>
      </c>
      <c r="AU1978" s="23">
        <v>7.0976127509999998</v>
      </c>
      <c r="AV1978" s="14">
        <v>4.66</v>
      </c>
      <c r="AW1978" s="22">
        <v>0</v>
      </c>
      <c r="AX1978" s="22">
        <v>0</v>
      </c>
      <c r="AY1978" s="23">
        <v>0</v>
      </c>
      <c r="AZ1978" s="23">
        <v>0</v>
      </c>
      <c r="BA1978" s="23">
        <v>0</v>
      </c>
      <c r="BB1978" s="14">
        <v>0</v>
      </c>
      <c r="BC1978" s="22">
        <v>0</v>
      </c>
      <c r="BD1978" s="23">
        <v>0</v>
      </c>
      <c r="BE1978" s="23">
        <v>0</v>
      </c>
      <c r="BF1978" s="23">
        <v>0</v>
      </c>
      <c r="BG1978" s="14">
        <v>0</v>
      </c>
      <c r="BH1978" s="22">
        <v>570</v>
      </c>
      <c r="BI1978" s="23">
        <v>7.93</v>
      </c>
      <c r="BJ1978" s="23">
        <v>7.1</v>
      </c>
      <c r="BK1978" s="14">
        <v>4.66</v>
      </c>
      <c r="BL1978" t="s">
        <v>600</v>
      </c>
    </row>
    <row r="1979" spans="1:64">
      <c r="A1979" t="s">
        <v>2944</v>
      </c>
      <c r="B1979" t="s">
        <v>2936</v>
      </c>
      <c r="C1979" t="s">
        <v>600</v>
      </c>
      <c r="D1979" s="111" t="s">
        <v>942</v>
      </c>
      <c r="E1979" s="110">
        <v>2022</v>
      </c>
      <c r="F1979" s="23"/>
      <c r="G1979" s="23"/>
      <c r="H1979" s="22">
        <v>20581</v>
      </c>
      <c r="I1979" s="34">
        <v>149.16158309939689</v>
      </c>
      <c r="J1979" s="22">
        <v>0</v>
      </c>
      <c r="K1979" s="22">
        <v>0</v>
      </c>
      <c r="L1979" s="23">
        <v>0</v>
      </c>
      <c r="M1979" s="23">
        <v>0</v>
      </c>
      <c r="N1979" s="23">
        <v>0</v>
      </c>
      <c r="O1979" s="14">
        <v>0</v>
      </c>
      <c r="P1979" s="22">
        <v>0</v>
      </c>
      <c r="Q1979" s="22">
        <v>0</v>
      </c>
      <c r="R1979" s="23">
        <v>0</v>
      </c>
      <c r="S1979" s="23">
        <v>0</v>
      </c>
      <c r="T1979" s="23">
        <v>0</v>
      </c>
      <c r="U1979" s="14">
        <v>0</v>
      </c>
      <c r="V1979" s="22">
        <v>0</v>
      </c>
      <c r="W1979" s="22">
        <v>0</v>
      </c>
      <c r="X1979" s="23">
        <v>0</v>
      </c>
      <c r="Y1979" s="23">
        <v>0</v>
      </c>
      <c r="Z1979" s="23">
        <v>0</v>
      </c>
      <c r="AA1979" s="14">
        <v>0</v>
      </c>
      <c r="AB1979" s="22">
        <v>0</v>
      </c>
      <c r="AC1979" s="22">
        <v>0</v>
      </c>
      <c r="AD1979" s="23">
        <v>0</v>
      </c>
      <c r="AE1979" s="23">
        <v>0</v>
      </c>
      <c r="AF1979" s="23">
        <v>0</v>
      </c>
      <c r="AG1979" s="14">
        <v>0</v>
      </c>
      <c r="AH1979" s="22">
        <v>1</v>
      </c>
      <c r="AI1979" s="23">
        <v>9.66</v>
      </c>
      <c r="AJ1979" s="23">
        <v>9.6600000000000002E-3</v>
      </c>
      <c r="AK1979" s="23">
        <v>9.8953554502756794E-3</v>
      </c>
      <c r="AL1979" s="14">
        <v>6.6339839284768826E-3</v>
      </c>
      <c r="AM1979" s="22">
        <v>739</v>
      </c>
      <c r="AN1979" s="23">
        <v>9303.1129999999957</v>
      </c>
      <c r="AO1979" s="23">
        <v>9.3031130000000157</v>
      </c>
      <c r="AP1979" s="23">
        <v>9.5297732845839036</v>
      </c>
      <c r="AQ1979" s="14">
        <v>6.3888925597105946</v>
      </c>
      <c r="AR1979" s="22">
        <v>740</v>
      </c>
      <c r="AS1979" s="23">
        <v>9312.7729999999992</v>
      </c>
      <c r="AT1979" s="23">
        <v>9.3127730000000195</v>
      </c>
      <c r="AU1979" s="23">
        <v>9.5396686400341757</v>
      </c>
      <c r="AV1979" s="14">
        <v>6.3955265436390683</v>
      </c>
      <c r="AW1979" s="22">
        <v>0</v>
      </c>
      <c r="AX1979" s="22">
        <v>0</v>
      </c>
      <c r="AY1979" s="23">
        <v>0</v>
      </c>
      <c r="AZ1979" s="23">
        <v>0</v>
      </c>
      <c r="BA1979" s="23">
        <v>0</v>
      </c>
      <c r="BB1979" s="14">
        <v>0</v>
      </c>
      <c r="BC1979" s="22">
        <v>0</v>
      </c>
      <c r="BD1979" s="23">
        <v>0</v>
      </c>
      <c r="BE1979" s="23">
        <v>0</v>
      </c>
      <c r="BF1979" s="23">
        <v>0</v>
      </c>
      <c r="BG1979" s="14">
        <v>0</v>
      </c>
      <c r="BH1979" s="22">
        <v>740</v>
      </c>
      <c r="BI1979" s="23">
        <v>9.3127730000000195</v>
      </c>
      <c r="BJ1979" s="23">
        <v>9.5396686400341757</v>
      </c>
      <c r="BK1979" s="14">
        <v>6.3955265436390683</v>
      </c>
      <c r="BL1979" t="s">
        <v>600</v>
      </c>
    </row>
    <row r="1980" spans="1:64">
      <c r="A1980" t="s">
        <v>2945</v>
      </c>
      <c r="B1980" t="s">
        <v>2936</v>
      </c>
      <c r="C1980" t="s">
        <v>600</v>
      </c>
      <c r="D1980" t="s">
        <v>942</v>
      </c>
      <c r="E1980">
        <v>2023</v>
      </c>
      <c r="F1980">
        <v>49.68</v>
      </c>
      <c r="G1980">
        <v>10.47</v>
      </c>
      <c r="H1980">
        <v>20519</v>
      </c>
      <c r="I1980">
        <v>149.16158309939689</v>
      </c>
      <c r="J1980">
        <v>0</v>
      </c>
      <c r="K1980">
        <v>0</v>
      </c>
      <c r="L1980">
        <v>0</v>
      </c>
      <c r="M1980">
        <v>0</v>
      </c>
      <c r="N1980">
        <v>0</v>
      </c>
      <c r="O1980">
        <v>0</v>
      </c>
      <c r="P1980">
        <v>0</v>
      </c>
      <c r="Q1980">
        <v>0</v>
      </c>
      <c r="R1980">
        <v>0</v>
      </c>
      <c r="S1980">
        <v>0</v>
      </c>
      <c r="T1980">
        <v>0</v>
      </c>
      <c r="U1980">
        <v>0</v>
      </c>
      <c r="V1980">
        <v>0</v>
      </c>
      <c r="W1980">
        <v>0</v>
      </c>
      <c r="X1980">
        <v>0</v>
      </c>
      <c r="Y1980">
        <v>0</v>
      </c>
      <c r="Z1980">
        <v>0</v>
      </c>
      <c r="AA1980">
        <v>0</v>
      </c>
      <c r="AG1980">
        <v>0</v>
      </c>
      <c r="AH1980">
        <v>1</v>
      </c>
      <c r="AI1980">
        <v>9.66</v>
      </c>
      <c r="AJ1980">
        <v>9.6600000000000002E-3</v>
      </c>
      <c r="AK1980">
        <v>9.0609999999999996E-3</v>
      </c>
      <c r="AL1980">
        <v>6.5620000000000001E-3</v>
      </c>
      <c r="AM1980">
        <v>1064</v>
      </c>
      <c r="AN1980">
        <v>13523.102999999999</v>
      </c>
      <c r="AO1980">
        <v>13.523103000000001</v>
      </c>
      <c r="AP1980">
        <v>12.684498</v>
      </c>
      <c r="AQ1980">
        <v>8.5038638880276718</v>
      </c>
      <c r="AR1980">
        <v>1232</v>
      </c>
      <c r="AS1980">
        <v>13655.688</v>
      </c>
      <c r="AT1980">
        <v>13.655688</v>
      </c>
      <c r="AU1980">
        <v>12.8088610375545</v>
      </c>
      <c r="AV1980">
        <v>8.5872385981711208</v>
      </c>
      <c r="AW1980">
        <v>0</v>
      </c>
      <c r="AX1980">
        <v>0</v>
      </c>
      <c r="AY1980">
        <v>0</v>
      </c>
      <c r="AZ1980">
        <v>0</v>
      </c>
      <c r="BA1980">
        <v>0</v>
      </c>
      <c r="BB1980">
        <v>0</v>
      </c>
      <c r="BC1980">
        <v>0</v>
      </c>
      <c r="BD1980">
        <v>0</v>
      </c>
      <c r="BE1980">
        <v>0</v>
      </c>
      <c r="BF1980">
        <v>0</v>
      </c>
      <c r="BG1980">
        <v>0</v>
      </c>
      <c r="BH1980">
        <v>1232</v>
      </c>
      <c r="BI1980">
        <v>13.655688</v>
      </c>
      <c r="BJ1980">
        <v>12.8088610375545</v>
      </c>
      <c r="BK1980">
        <v>8.5872385981711208</v>
      </c>
      <c r="BL1980" t="s">
        <v>600</v>
      </c>
    </row>
    <row r="1981" spans="1:64">
      <c r="A1981" t="s">
        <v>2946</v>
      </c>
      <c r="B1981" t="s">
        <v>2936</v>
      </c>
      <c r="C1981" t="s">
        <v>600</v>
      </c>
      <c r="D1981" t="s">
        <v>942</v>
      </c>
      <c r="E1981">
        <v>2024</v>
      </c>
      <c r="F1981">
        <v>49.68</v>
      </c>
      <c r="G1981">
        <v>10.49</v>
      </c>
      <c r="H1981">
        <v>20471</v>
      </c>
      <c r="I1981">
        <v>140.37165618984253</v>
      </c>
      <c r="J1981">
        <v>0</v>
      </c>
      <c r="K1981">
        <v>0</v>
      </c>
      <c r="L1981">
        <v>0</v>
      </c>
      <c r="M1981">
        <v>0</v>
      </c>
      <c r="N1981">
        <v>0</v>
      </c>
      <c r="O1981">
        <v>0</v>
      </c>
      <c r="P1981">
        <v>0</v>
      </c>
      <c r="Q1981">
        <v>0</v>
      </c>
      <c r="R1981">
        <v>0</v>
      </c>
      <c r="S1981">
        <v>0</v>
      </c>
      <c r="T1981">
        <v>0</v>
      </c>
      <c r="U1981">
        <v>0</v>
      </c>
      <c r="V1981">
        <v>0</v>
      </c>
      <c r="W1981">
        <v>0</v>
      </c>
      <c r="X1981">
        <v>0</v>
      </c>
      <c r="Y1981">
        <v>0</v>
      </c>
      <c r="Z1981">
        <v>0</v>
      </c>
      <c r="AA1981">
        <v>0</v>
      </c>
      <c r="AB1981">
        <v>0</v>
      </c>
      <c r="AC1981">
        <v>0</v>
      </c>
      <c r="AD1981">
        <v>0</v>
      </c>
      <c r="AE1981">
        <v>0</v>
      </c>
      <c r="AF1981">
        <v>0</v>
      </c>
      <c r="AG1981">
        <v>0</v>
      </c>
      <c r="AH1981">
        <v>1</v>
      </c>
      <c r="AI1981">
        <v>9.66</v>
      </c>
      <c r="AJ1981">
        <v>9.6600000000000002E-3</v>
      </c>
      <c r="AK1981">
        <v>8.7127772068411203E-3</v>
      </c>
      <c r="AL1981">
        <v>6.2069348209853126E-3</v>
      </c>
      <c r="AM1981">
        <v>1323</v>
      </c>
      <c r="AN1981">
        <v>16759.623000000003</v>
      </c>
      <c r="AO1981">
        <v>16.759622999999998</v>
      </c>
      <c r="AP1981">
        <v>15.116238226671879</v>
      </c>
      <c r="AQ1981">
        <v>10.768725422907497</v>
      </c>
      <c r="AR1981">
        <v>1611</v>
      </c>
      <c r="AS1981">
        <v>17011.5979999999</v>
      </c>
      <c r="AT1981">
        <v>17.011598000000028</v>
      </c>
      <c r="AU1981">
        <v>15.343505518255069</v>
      </c>
      <c r="AV1981">
        <v>10.930629398219885</v>
      </c>
      <c r="AW1981">
        <v>0</v>
      </c>
      <c r="AX1981">
        <v>0</v>
      </c>
      <c r="AY1981">
        <v>0</v>
      </c>
      <c r="AZ1981">
        <v>0</v>
      </c>
      <c r="BA1981">
        <v>0</v>
      </c>
      <c r="BB1981">
        <v>0</v>
      </c>
      <c r="BC1981">
        <v>0</v>
      </c>
      <c r="BD1981">
        <v>0</v>
      </c>
      <c r="BE1981">
        <v>0</v>
      </c>
      <c r="BF1981">
        <v>0</v>
      </c>
      <c r="BG1981">
        <v>0</v>
      </c>
      <c r="BH1981">
        <v>1611</v>
      </c>
      <c r="BI1981">
        <v>17.011598000000028</v>
      </c>
      <c r="BJ1981">
        <v>15.343505518255069</v>
      </c>
      <c r="BK1981">
        <v>10.930629398219885</v>
      </c>
      <c r="BL1981" t="s">
        <v>600</v>
      </c>
    </row>
    <row r="1982" spans="1:64">
      <c r="A1982" t="s">
        <v>2947</v>
      </c>
      <c r="B1982" t="s">
        <v>2948</v>
      </c>
      <c r="C1982" t="s">
        <v>601</v>
      </c>
      <c r="D1982" t="s">
        <v>942</v>
      </c>
      <c r="E1982">
        <v>2012</v>
      </c>
      <c r="F1982" s="23">
        <v>107.22</v>
      </c>
      <c r="G1982" s="23">
        <v>19.45</v>
      </c>
      <c r="H1982" s="22">
        <v>18769</v>
      </c>
      <c r="I1982" s="34">
        <v>163.695278</v>
      </c>
      <c r="J1982" s="22">
        <v>0</v>
      </c>
      <c r="K1982" s="22" t="s">
        <v>782</v>
      </c>
      <c r="L1982" s="23">
        <v>0</v>
      </c>
      <c r="M1982" s="23">
        <v>0</v>
      </c>
      <c r="N1982" s="23">
        <v>0</v>
      </c>
      <c r="O1982" s="14">
        <v>0</v>
      </c>
      <c r="P1982" s="22">
        <v>0</v>
      </c>
      <c r="Q1982" s="22" t="s">
        <v>782</v>
      </c>
      <c r="R1982" s="23">
        <v>0</v>
      </c>
      <c r="S1982" s="23">
        <v>0</v>
      </c>
      <c r="T1982" s="23">
        <v>0</v>
      </c>
      <c r="U1982" s="14">
        <v>0</v>
      </c>
      <c r="V1982" s="22">
        <v>0</v>
      </c>
      <c r="W1982" s="22" t="s">
        <v>782</v>
      </c>
      <c r="X1982" s="23">
        <v>0</v>
      </c>
      <c r="Y1982" s="23">
        <v>0</v>
      </c>
      <c r="Z1982" s="23">
        <v>0</v>
      </c>
      <c r="AA1982" s="14">
        <v>0</v>
      </c>
      <c r="AB1982" s="22">
        <v>0</v>
      </c>
      <c r="AC1982" s="22" t="s">
        <v>782</v>
      </c>
      <c r="AD1982" s="23">
        <v>0</v>
      </c>
      <c r="AE1982" s="23">
        <v>0</v>
      </c>
      <c r="AF1982" s="23">
        <v>0</v>
      </c>
      <c r="AG1982" s="14">
        <v>0</v>
      </c>
      <c r="AH1982" s="22" t="s">
        <v>782</v>
      </c>
      <c r="AI1982" s="23" t="s">
        <v>782</v>
      </c>
      <c r="AJ1982" s="23" t="s">
        <v>782</v>
      </c>
      <c r="AK1982" s="23" t="s">
        <v>782</v>
      </c>
      <c r="AL1982" s="14" t="s">
        <v>782</v>
      </c>
      <c r="AM1982" s="22" t="s">
        <v>782</v>
      </c>
      <c r="AN1982" s="23" t="s">
        <v>782</v>
      </c>
      <c r="AO1982" s="23" t="s">
        <v>782</v>
      </c>
      <c r="AP1982" s="23" t="s">
        <v>782</v>
      </c>
      <c r="AQ1982" s="14" t="s">
        <v>782</v>
      </c>
      <c r="AR1982" s="22">
        <v>336</v>
      </c>
      <c r="AS1982" s="23">
        <v>3761.0619999999981</v>
      </c>
      <c r="AT1982" s="23">
        <v>3.7610619999999981</v>
      </c>
      <c r="AU1982" s="23">
        <v>3.0157130000000003</v>
      </c>
      <c r="AV1982" s="14">
        <v>1.8422724447799896</v>
      </c>
      <c r="AW1982" s="22">
        <v>4</v>
      </c>
      <c r="AX1982" s="22" t="s">
        <v>782</v>
      </c>
      <c r="AY1982" s="23">
        <v>1537</v>
      </c>
      <c r="AZ1982" s="23">
        <v>1.5369999999999999</v>
      </c>
      <c r="BA1982" s="23">
        <v>3.0319099999999999</v>
      </c>
      <c r="BB1982" s="14">
        <v>1.8521670490702853</v>
      </c>
      <c r="BC1982" s="22">
        <v>0</v>
      </c>
      <c r="BD1982" s="23">
        <v>0</v>
      </c>
      <c r="BE1982" s="23">
        <v>0</v>
      </c>
      <c r="BF1982" s="23">
        <v>0</v>
      </c>
      <c r="BG1982" s="14">
        <v>0</v>
      </c>
      <c r="BH1982" s="22">
        <v>340</v>
      </c>
      <c r="BI1982" s="23">
        <v>5.2980619999999981</v>
      </c>
      <c r="BJ1982" s="23">
        <v>6.0476229999999997</v>
      </c>
      <c r="BK1982" s="14">
        <v>3.6944394938502749</v>
      </c>
      <c r="BL1982" t="s">
        <v>601</v>
      </c>
    </row>
    <row r="1983" spans="1:64">
      <c r="A1983" t="s">
        <v>2949</v>
      </c>
      <c r="B1983" t="s">
        <v>2948</v>
      </c>
      <c r="C1983" t="s">
        <v>601</v>
      </c>
      <c r="D1983" t="s">
        <v>942</v>
      </c>
      <c r="E1983">
        <v>2015</v>
      </c>
      <c r="F1983" s="23">
        <v>107.22</v>
      </c>
      <c r="G1983" s="23">
        <v>19.55</v>
      </c>
      <c r="H1983" s="22">
        <v>18931</v>
      </c>
      <c r="I1983" s="34">
        <v>152.03372268370433</v>
      </c>
      <c r="J1983" s="13">
        <v>0</v>
      </c>
      <c r="K1983" s="13">
        <v>0</v>
      </c>
      <c r="L1983" s="19">
        <v>0</v>
      </c>
      <c r="M1983" s="35">
        <v>0</v>
      </c>
      <c r="N1983" s="19">
        <v>0</v>
      </c>
      <c r="O1983" s="17">
        <v>0</v>
      </c>
      <c r="P1983" s="36">
        <v>0</v>
      </c>
      <c r="Q1983" s="37">
        <v>0</v>
      </c>
      <c r="R1983" s="38">
        <v>0</v>
      </c>
      <c r="S1983" s="27">
        <v>0</v>
      </c>
      <c r="T1983" s="23">
        <v>0</v>
      </c>
      <c r="U1983" s="17">
        <v>0</v>
      </c>
      <c r="V1983" s="22">
        <v>0</v>
      </c>
      <c r="W1983" s="22">
        <v>0</v>
      </c>
      <c r="X1983" s="23">
        <v>0</v>
      </c>
      <c r="Y1983" s="27">
        <v>0</v>
      </c>
      <c r="Z1983" s="27">
        <v>0</v>
      </c>
      <c r="AA1983" s="14">
        <v>0</v>
      </c>
      <c r="AB1983" s="39">
        <v>2</v>
      </c>
      <c r="AC1983" s="22" t="s">
        <v>782</v>
      </c>
      <c r="AD1983" s="23">
        <v>0</v>
      </c>
      <c r="AE1983" s="23">
        <v>0</v>
      </c>
      <c r="AF1983" s="23">
        <v>0.80901449999999997</v>
      </c>
      <c r="AG1983" s="14">
        <v>0.53212832371611318</v>
      </c>
      <c r="AH1983" s="22" t="s">
        <v>782</v>
      </c>
      <c r="AI1983" s="23" t="s">
        <v>782</v>
      </c>
      <c r="AJ1983" s="23" t="s">
        <v>782</v>
      </c>
      <c r="AK1983" s="23" t="s">
        <v>782</v>
      </c>
      <c r="AL1983" s="14" t="s">
        <v>782</v>
      </c>
      <c r="AM1983" s="22" t="s">
        <v>782</v>
      </c>
      <c r="AN1983" s="23" t="s">
        <v>782</v>
      </c>
      <c r="AO1983" s="23" t="s">
        <v>782</v>
      </c>
      <c r="AP1983" s="23" t="s">
        <v>782</v>
      </c>
      <c r="AQ1983" s="14" t="s">
        <v>782</v>
      </c>
      <c r="AR1983" s="40">
        <v>388</v>
      </c>
      <c r="AS1983" s="41">
        <v>4247.0659999999953</v>
      </c>
      <c r="AT1983" s="23">
        <v>4.2470659999999949</v>
      </c>
      <c r="AU1983" s="23">
        <v>3.7720859133762983</v>
      </c>
      <c r="AV1983" s="14">
        <v>2.481085016397226</v>
      </c>
      <c r="AW1983" s="22">
        <v>3</v>
      </c>
      <c r="AX1983" s="22" t="s">
        <v>782</v>
      </c>
      <c r="AY1983" s="23">
        <v>1617.45</v>
      </c>
      <c r="AZ1983" s="23">
        <v>1.6174500000000001</v>
      </c>
      <c r="BA1983" s="23">
        <v>4.2146608818559592</v>
      </c>
      <c r="BB1983" s="14">
        <v>2.7721881747408568</v>
      </c>
      <c r="BC1983" s="42">
        <v>0</v>
      </c>
      <c r="BD1983" s="46">
        <v>0</v>
      </c>
      <c r="BE1983" s="44">
        <v>0</v>
      </c>
      <c r="BF1983" s="23">
        <v>0</v>
      </c>
      <c r="BG1983" s="14">
        <v>0</v>
      </c>
      <c r="BH1983" s="22">
        <v>393</v>
      </c>
      <c r="BI1983" s="23">
        <v>5.8645159999999947</v>
      </c>
      <c r="BJ1983" s="23">
        <v>8.795761295232257</v>
      </c>
      <c r="BK1983" s="14">
        <v>5.7854015148541968</v>
      </c>
      <c r="BL1983" t="s">
        <v>601</v>
      </c>
    </row>
    <row r="1984" spans="1:64">
      <c r="A1984" t="s">
        <v>2950</v>
      </c>
      <c r="B1984" t="s">
        <v>2948</v>
      </c>
      <c r="C1984" t="s">
        <v>601</v>
      </c>
      <c r="D1984" t="s">
        <v>942</v>
      </c>
      <c r="E1984">
        <v>2016</v>
      </c>
      <c r="F1984" s="23">
        <v>107.22</v>
      </c>
      <c r="G1984" s="23">
        <v>19.37</v>
      </c>
      <c r="H1984" s="22">
        <v>18842</v>
      </c>
      <c r="I1984" s="34">
        <v>160.95918528185808</v>
      </c>
      <c r="J1984" s="13">
        <v>0</v>
      </c>
      <c r="K1984" s="13">
        <v>0</v>
      </c>
      <c r="L1984" s="19">
        <v>0</v>
      </c>
      <c r="M1984" s="35">
        <v>0</v>
      </c>
      <c r="N1984" s="19">
        <v>0</v>
      </c>
      <c r="O1984" s="17">
        <v>0</v>
      </c>
      <c r="P1984" s="13">
        <v>0</v>
      </c>
      <c r="Q1984" s="13">
        <v>0</v>
      </c>
      <c r="R1984" s="19">
        <v>0</v>
      </c>
      <c r="S1984" s="27">
        <v>0</v>
      </c>
      <c r="T1984" s="19">
        <v>0</v>
      </c>
      <c r="U1984" s="17">
        <v>0</v>
      </c>
      <c r="V1984" s="13">
        <v>0</v>
      </c>
      <c r="W1984" s="13">
        <v>0</v>
      </c>
      <c r="X1984" s="19">
        <v>0</v>
      </c>
      <c r="Y1984" s="27">
        <v>0</v>
      </c>
      <c r="Z1984" s="19">
        <v>0</v>
      </c>
      <c r="AA1984" s="14">
        <v>0</v>
      </c>
      <c r="AB1984" s="13">
        <v>2</v>
      </c>
      <c r="AC1984" s="22" t="s">
        <v>782</v>
      </c>
      <c r="AD1984" s="19">
        <v>0</v>
      </c>
      <c r="AE1984" s="23">
        <v>0</v>
      </c>
      <c r="AF1984" s="19">
        <v>0.88560989999999995</v>
      </c>
      <c r="AG1984" s="14">
        <v>0.55020774269526462</v>
      </c>
      <c r="AH1984" s="22" t="s">
        <v>782</v>
      </c>
      <c r="AI1984" s="23" t="s">
        <v>782</v>
      </c>
      <c r="AJ1984" s="23" t="s">
        <v>782</v>
      </c>
      <c r="AK1984" s="23" t="s">
        <v>782</v>
      </c>
      <c r="AL1984" s="14" t="s">
        <v>782</v>
      </c>
      <c r="AM1984" s="22" t="s">
        <v>782</v>
      </c>
      <c r="AN1984" s="23" t="s">
        <v>782</v>
      </c>
      <c r="AO1984" s="23" t="s">
        <v>782</v>
      </c>
      <c r="AP1984" s="23" t="s">
        <v>782</v>
      </c>
      <c r="AQ1984" s="14" t="s">
        <v>782</v>
      </c>
      <c r="AR1984" s="13">
        <v>405</v>
      </c>
      <c r="AS1984" s="19">
        <v>4509.5810000000019</v>
      </c>
      <c r="AT1984" s="23">
        <v>4.5095810000000016</v>
      </c>
      <c r="AU1984" s="19">
        <v>4.0045079280000078</v>
      </c>
      <c r="AV1984" s="14">
        <v>2.4879027071289239</v>
      </c>
      <c r="AW1984" s="13">
        <v>3</v>
      </c>
      <c r="AX1984" s="22" t="s">
        <v>782</v>
      </c>
      <c r="AY1984" s="19">
        <v>1207.45</v>
      </c>
      <c r="AZ1984" s="23">
        <v>1.2074500000000001</v>
      </c>
      <c r="BA1984" s="19">
        <v>3.9953609999999999</v>
      </c>
      <c r="BB1984" s="14">
        <v>2.4822199447665336</v>
      </c>
      <c r="BC1984" s="13">
        <v>0</v>
      </c>
      <c r="BD1984" s="19">
        <v>0</v>
      </c>
      <c r="BE1984" s="44">
        <v>0</v>
      </c>
      <c r="BF1984" s="19">
        <v>0</v>
      </c>
      <c r="BG1984" s="14">
        <v>0</v>
      </c>
      <c r="BH1984" s="22">
        <v>410</v>
      </c>
      <c r="BI1984" s="23">
        <v>5.7170310000000022</v>
      </c>
      <c r="BJ1984" s="23">
        <v>8.8854788280000072</v>
      </c>
      <c r="BK1984" s="14">
        <v>5.5203303945907223</v>
      </c>
      <c r="BL1984" t="s">
        <v>601</v>
      </c>
    </row>
    <row r="1985" spans="1:64">
      <c r="A1985" t="s">
        <v>2951</v>
      </c>
      <c r="B1985" t="s">
        <v>2948</v>
      </c>
      <c r="C1985" t="s">
        <v>601</v>
      </c>
      <c r="D1985" t="s">
        <v>942</v>
      </c>
      <c r="E1985">
        <v>2017</v>
      </c>
      <c r="F1985" s="23">
        <v>107.22</v>
      </c>
      <c r="G1985" s="23">
        <v>19.37</v>
      </c>
      <c r="H1985" s="22">
        <v>18937</v>
      </c>
      <c r="I1985" s="34">
        <v>148.75033315405079</v>
      </c>
      <c r="J1985" s="13">
        <v>0</v>
      </c>
      <c r="K1985" s="13">
        <v>0</v>
      </c>
      <c r="L1985" s="19">
        <v>0</v>
      </c>
      <c r="M1985" s="19">
        <v>0</v>
      </c>
      <c r="N1985" s="19">
        <v>0</v>
      </c>
      <c r="O1985" s="17">
        <v>0</v>
      </c>
      <c r="P1985" s="13">
        <v>0</v>
      </c>
      <c r="Q1985" s="13">
        <v>0</v>
      </c>
      <c r="R1985" s="19">
        <v>0</v>
      </c>
      <c r="S1985" s="19">
        <v>0</v>
      </c>
      <c r="T1985" s="19">
        <v>0</v>
      </c>
      <c r="U1985" s="17">
        <v>0</v>
      </c>
      <c r="V1985" s="13">
        <v>0</v>
      </c>
      <c r="W1985" s="13">
        <v>0</v>
      </c>
      <c r="X1985" s="19">
        <v>0</v>
      </c>
      <c r="Y1985" s="19">
        <v>0</v>
      </c>
      <c r="Z1985" s="19">
        <v>0</v>
      </c>
      <c r="AA1985" s="14">
        <v>0</v>
      </c>
      <c r="AB1985" s="13">
        <v>2</v>
      </c>
      <c r="AC1985" s="22" t="s">
        <v>782</v>
      </c>
      <c r="AD1985" s="19">
        <v>0</v>
      </c>
      <c r="AE1985" s="19">
        <v>0</v>
      </c>
      <c r="AF1985" s="19">
        <v>0.91573859999999985</v>
      </c>
      <c r="AG1985" s="14">
        <v>0.61562120943395171</v>
      </c>
      <c r="AH1985" s="22" t="s">
        <v>782</v>
      </c>
      <c r="AI1985" s="23" t="s">
        <v>782</v>
      </c>
      <c r="AJ1985" s="23" t="s">
        <v>782</v>
      </c>
      <c r="AK1985" s="23" t="s">
        <v>782</v>
      </c>
      <c r="AL1985" s="14" t="s">
        <v>782</v>
      </c>
      <c r="AM1985" s="22" t="s">
        <v>782</v>
      </c>
      <c r="AN1985" s="23" t="s">
        <v>782</v>
      </c>
      <c r="AO1985" s="23" t="s">
        <v>782</v>
      </c>
      <c r="AP1985" s="23" t="s">
        <v>782</v>
      </c>
      <c r="AQ1985" s="14" t="s">
        <v>782</v>
      </c>
      <c r="AR1985" s="13">
        <v>427</v>
      </c>
      <c r="AS1985" s="19">
        <v>4633.3010000000013</v>
      </c>
      <c r="AT1985" s="19">
        <v>4.6333009999999994</v>
      </c>
      <c r="AU1985" s="19">
        <v>4.114371288000009</v>
      </c>
      <c r="AV1985" s="14">
        <v>2.7659576962016139</v>
      </c>
      <c r="AW1985" s="13">
        <v>3</v>
      </c>
      <c r="AX1985" s="22" t="s">
        <v>782</v>
      </c>
      <c r="AY1985" s="19">
        <v>106</v>
      </c>
      <c r="AZ1985" s="19">
        <v>0.106</v>
      </c>
      <c r="BA1985" s="19">
        <v>0.17044799999999999</v>
      </c>
      <c r="BB1985" s="14">
        <v>0.11458663411763816</v>
      </c>
      <c r="BC1985" s="13">
        <v>0</v>
      </c>
      <c r="BD1985" s="19">
        <v>0</v>
      </c>
      <c r="BE1985" s="19">
        <v>0</v>
      </c>
      <c r="BF1985" s="19">
        <v>0</v>
      </c>
      <c r="BG1985" s="14">
        <v>0</v>
      </c>
      <c r="BH1985" s="22">
        <v>432</v>
      </c>
      <c r="BI1985" s="23">
        <v>4.7393009999999993</v>
      </c>
      <c r="BJ1985" s="23">
        <v>5.2005578880000094</v>
      </c>
      <c r="BK1985" s="14">
        <v>3.4961655397532034</v>
      </c>
      <c r="BL1985" t="s">
        <v>601</v>
      </c>
    </row>
    <row r="1986" spans="1:64">
      <c r="A1986" t="s">
        <v>2952</v>
      </c>
      <c r="B1986" t="s">
        <v>2948</v>
      </c>
      <c r="C1986" t="s">
        <v>601</v>
      </c>
      <c r="D1986" t="s">
        <v>942</v>
      </c>
      <c r="E1986">
        <v>2018</v>
      </c>
      <c r="F1986" s="23">
        <v>107.22</v>
      </c>
      <c r="G1986" s="23">
        <v>19.62</v>
      </c>
      <c r="H1986" s="22">
        <v>18773</v>
      </c>
      <c r="I1986" s="34">
        <v>148.76090531703258</v>
      </c>
      <c r="J1986" s="13">
        <v>0</v>
      </c>
      <c r="K1986" s="13">
        <v>0</v>
      </c>
      <c r="L1986" s="19">
        <v>0</v>
      </c>
      <c r="M1986" s="19">
        <v>0</v>
      </c>
      <c r="N1986" s="19">
        <v>0</v>
      </c>
      <c r="O1986" s="17">
        <v>0</v>
      </c>
      <c r="P1986" s="13">
        <v>0</v>
      </c>
      <c r="Q1986" s="13">
        <v>0</v>
      </c>
      <c r="R1986" s="19">
        <v>0</v>
      </c>
      <c r="S1986" s="19">
        <v>0</v>
      </c>
      <c r="T1986" s="19">
        <v>0</v>
      </c>
      <c r="U1986" s="17">
        <v>0</v>
      </c>
      <c r="V1986" s="13">
        <v>0</v>
      </c>
      <c r="W1986" s="13">
        <v>0</v>
      </c>
      <c r="X1986" s="19">
        <v>0</v>
      </c>
      <c r="Y1986" s="19">
        <v>0</v>
      </c>
      <c r="Z1986" s="19">
        <v>0</v>
      </c>
      <c r="AA1986" s="14">
        <v>0</v>
      </c>
      <c r="AB1986" s="13">
        <v>2</v>
      </c>
      <c r="AC1986" s="22" t="s">
        <v>782</v>
      </c>
      <c r="AD1986" s="19">
        <v>50</v>
      </c>
      <c r="AE1986" s="19">
        <v>0.05</v>
      </c>
      <c r="AF1986" s="19">
        <v>0.8425935</v>
      </c>
      <c r="AG1986" s="14">
        <v>0.566407886671772</v>
      </c>
      <c r="AH1986" s="22" t="s">
        <v>782</v>
      </c>
      <c r="AI1986" s="23" t="s">
        <v>782</v>
      </c>
      <c r="AJ1986" s="23" t="s">
        <v>782</v>
      </c>
      <c r="AK1986" s="23" t="s">
        <v>782</v>
      </c>
      <c r="AL1986" s="14" t="s">
        <v>782</v>
      </c>
      <c r="AM1986" s="22" t="s">
        <v>782</v>
      </c>
      <c r="AN1986" s="23" t="s">
        <v>782</v>
      </c>
      <c r="AO1986" s="23" t="s">
        <v>782</v>
      </c>
      <c r="AP1986" s="23" t="s">
        <v>782</v>
      </c>
      <c r="AQ1986" s="14" t="s">
        <v>782</v>
      </c>
      <c r="AR1986" s="13">
        <v>453</v>
      </c>
      <c r="AS1986" s="19">
        <v>5202.7610000000004</v>
      </c>
      <c r="AT1986" s="19">
        <v>5.2027609999999997</v>
      </c>
      <c r="AU1986" s="19">
        <v>4.6200517680000077</v>
      </c>
      <c r="AV1986" s="14">
        <v>3.1056894673731383</v>
      </c>
      <c r="AW1986" s="13">
        <v>3</v>
      </c>
      <c r="AX1986" s="22" t="s">
        <v>782</v>
      </c>
      <c r="AY1986" s="19">
        <v>1207.45</v>
      </c>
      <c r="AZ1986" s="19">
        <v>1.2074500000000001</v>
      </c>
      <c r="BA1986" s="19">
        <v>4.4281086399999996</v>
      </c>
      <c r="BB1986" s="14">
        <v>2.9766615298307126</v>
      </c>
      <c r="BC1986" s="13">
        <v>0</v>
      </c>
      <c r="BD1986" s="19">
        <v>0</v>
      </c>
      <c r="BE1986" s="19">
        <v>0</v>
      </c>
      <c r="BF1986" s="19">
        <v>0</v>
      </c>
      <c r="BG1986" s="14">
        <v>0</v>
      </c>
      <c r="BH1986" s="22">
        <v>458</v>
      </c>
      <c r="BI1986" s="23">
        <v>6.4602110000000001</v>
      </c>
      <c r="BJ1986" s="23">
        <v>9.8907539080000078</v>
      </c>
      <c r="BK1986" s="14">
        <v>6.6487588838756233</v>
      </c>
      <c r="BL1986" t="s">
        <v>601</v>
      </c>
    </row>
    <row r="1987" spans="1:64">
      <c r="A1987" t="s">
        <v>2953</v>
      </c>
      <c r="B1987" t="s">
        <v>2948</v>
      </c>
      <c r="C1987" t="s">
        <v>601</v>
      </c>
      <c r="D1987" t="s">
        <v>942</v>
      </c>
      <c r="E1987">
        <v>2019</v>
      </c>
      <c r="F1987" s="23">
        <v>107.22</v>
      </c>
      <c r="G1987" s="23">
        <v>19.48</v>
      </c>
      <c r="H1987" s="22">
        <v>18730</v>
      </c>
      <c r="I1987" s="34">
        <v>150.53866826494308</v>
      </c>
      <c r="J1987" s="22">
        <v>0</v>
      </c>
      <c r="K1987" s="22">
        <v>0</v>
      </c>
      <c r="L1987" s="23">
        <v>0</v>
      </c>
      <c r="M1987" s="23">
        <v>0</v>
      </c>
      <c r="N1987" s="23">
        <v>0</v>
      </c>
      <c r="O1987" s="14">
        <v>0</v>
      </c>
      <c r="P1987" s="22">
        <v>0</v>
      </c>
      <c r="Q1987" s="22">
        <v>0</v>
      </c>
      <c r="R1987" s="23">
        <v>0</v>
      </c>
      <c r="S1987" s="23">
        <v>0</v>
      </c>
      <c r="T1987" s="23">
        <v>0</v>
      </c>
      <c r="U1987" s="14">
        <v>0</v>
      </c>
      <c r="V1987" s="22">
        <v>0</v>
      </c>
      <c r="W1987" s="22">
        <v>0</v>
      </c>
      <c r="X1987" s="23">
        <v>0</v>
      </c>
      <c r="Y1987" s="23">
        <v>0</v>
      </c>
      <c r="Z1987" s="23">
        <v>0</v>
      </c>
      <c r="AA1987" s="14">
        <v>0</v>
      </c>
      <c r="AB1987" s="22">
        <v>2</v>
      </c>
      <c r="AC1987" s="22">
        <v>2</v>
      </c>
      <c r="AD1987" s="23">
        <v>553.76266094420589</v>
      </c>
      <c r="AE1987" s="23">
        <v>0.55376266094420601</v>
      </c>
      <c r="AF1987" s="23">
        <v>0.94914686999999998</v>
      </c>
      <c r="AG1987" s="14">
        <v>0.63050037637474832</v>
      </c>
      <c r="AH1987" s="22">
        <v>0</v>
      </c>
      <c r="AI1987" s="23">
        <v>0</v>
      </c>
      <c r="AJ1987" s="23">
        <v>0</v>
      </c>
      <c r="AK1987" s="23">
        <v>0</v>
      </c>
      <c r="AL1987" s="14">
        <v>0</v>
      </c>
      <c r="AM1987" s="22">
        <v>490</v>
      </c>
      <c r="AN1987" s="23">
        <v>5794.5010000000011</v>
      </c>
      <c r="AO1987" s="23">
        <v>5.794501000000003</v>
      </c>
      <c r="AP1987" s="23">
        <v>5.1455168880000048</v>
      </c>
      <c r="AQ1987" s="14">
        <v>3.4180698868307142</v>
      </c>
      <c r="AR1987" s="22">
        <v>490</v>
      </c>
      <c r="AS1987" s="23">
        <v>5794.5010000000011</v>
      </c>
      <c r="AT1987" s="23">
        <v>5.794501000000003</v>
      </c>
      <c r="AU1987" s="23">
        <v>5.1455168880000048</v>
      </c>
      <c r="AV1987" s="14">
        <v>3.4180698868307142</v>
      </c>
      <c r="AW1987" s="22">
        <v>3</v>
      </c>
      <c r="AX1987" s="22" t="s">
        <v>782</v>
      </c>
      <c r="AY1987" s="23">
        <v>1207.45</v>
      </c>
      <c r="AZ1987" s="23">
        <v>1.2074500000000001</v>
      </c>
      <c r="BA1987" s="23">
        <v>3.9953609999999999</v>
      </c>
      <c r="BB1987" s="14">
        <v>2.6540430083839301</v>
      </c>
      <c r="BC1987" s="22">
        <v>0</v>
      </c>
      <c r="BD1987" s="23">
        <v>0</v>
      </c>
      <c r="BE1987" s="23">
        <v>0</v>
      </c>
      <c r="BF1987" s="23">
        <v>0</v>
      </c>
      <c r="BG1987" s="14">
        <v>0</v>
      </c>
      <c r="BH1987" s="22">
        <v>495</v>
      </c>
      <c r="BI1987" s="23">
        <v>7.5557136609442095</v>
      </c>
      <c r="BJ1987" s="23">
        <v>10.090024758000006</v>
      </c>
      <c r="BK1987" s="14">
        <v>6.7026132715893922</v>
      </c>
      <c r="BL1987" t="s">
        <v>601</v>
      </c>
    </row>
    <row r="1988" spans="1:64">
      <c r="A1988" t="s">
        <v>2954</v>
      </c>
      <c r="B1988" t="s">
        <v>2948</v>
      </c>
      <c r="C1988" t="s">
        <v>601</v>
      </c>
      <c r="D1988" t="s">
        <v>942</v>
      </c>
      <c r="E1988">
        <v>2020</v>
      </c>
      <c r="F1988" s="23">
        <v>107.22</v>
      </c>
      <c r="G1988" s="23">
        <v>19.559999999999999</v>
      </c>
      <c r="H1988" s="22">
        <v>18869</v>
      </c>
      <c r="I1988" s="34">
        <v>150.81860148877647</v>
      </c>
      <c r="J1988" s="22">
        <v>0</v>
      </c>
      <c r="K1988" s="22">
        <v>0</v>
      </c>
      <c r="L1988" s="23">
        <v>0</v>
      </c>
      <c r="M1988" s="23">
        <v>0</v>
      </c>
      <c r="N1988" s="23">
        <v>0</v>
      </c>
      <c r="O1988" s="14">
        <v>0</v>
      </c>
      <c r="P1988" s="22">
        <v>0</v>
      </c>
      <c r="Q1988" s="22">
        <v>0</v>
      </c>
      <c r="R1988" s="23">
        <v>0</v>
      </c>
      <c r="S1988" s="23">
        <v>0</v>
      </c>
      <c r="T1988" s="23">
        <v>0</v>
      </c>
      <c r="U1988" s="14">
        <v>0</v>
      </c>
      <c r="V1988" s="22">
        <v>0</v>
      </c>
      <c r="W1988" s="22">
        <v>0</v>
      </c>
      <c r="X1988" s="23">
        <v>0</v>
      </c>
      <c r="Y1988" s="23">
        <v>0</v>
      </c>
      <c r="Z1988" s="23">
        <v>0</v>
      </c>
      <c r="AA1988" s="14">
        <v>0</v>
      </c>
      <c r="AB1988" s="22">
        <v>2</v>
      </c>
      <c r="AC1988" s="22">
        <v>2</v>
      </c>
      <c r="AD1988" s="23">
        <v>552.8343347639485</v>
      </c>
      <c r="AE1988" s="23">
        <v>0.5528343347639485</v>
      </c>
      <c r="AF1988" s="23">
        <v>0.94606889999999999</v>
      </c>
      <c r="AG1988" s="14">
        <v>0.62728926714680089</v>
      </c>
      <c r="AH1988" s="22">
        <v>0</v>
      </c>
      <c r="AI1988" s="23">
        <v>0</v>
      </c>
      <c r="AJ1988" s="23">
        <v>0</v>
      </c>
      <c r="AK1988" s="23">
        <v>0</v>
      </c>
      <c r="AL1988" s="14">
        <v>0</v>
      </c>
      <c r="AM1988" s="22">
        <v>554</v>
      </c>
      <c r="AN1988" s="23">
        <v>6486.0510000000031</v>
      </c>
      <c r="AO1988" s="23">
        <v>6.4860510000000078</v>
      </c>
      <c r="AP1988" s="23">
        <v>5.7596132880000024</v>
      </c>
      <c r="AQ1988" s="14">
        <v>3.8189011376216864</v>
      </c>
      <c r="AR1988" s="22">
        <v>554</v>
      </c>
      <c r="AS1988" s="23">
        <v>6486.0510000000031</v>
      </c>
      <c r="AT1988" s="23">
        <v>6.4860510000000078</v>
      </c>
      <c r="AU1988" s="23">
        <v>5.7596132880000024</v>
      </c>
      <c r="AV1988" s="14">
        <v>3.8189011376216864</v>
      </c>
      <c r="AW1988" s="22">
        <v>3</v>
      </c>
      <c r="AX1988" s="22">
        <v>3</v>
      </c>
      <c r="AY1988" s="23">
        <v>1207.45</v>
      </c>
      <c r="AZ1988" s="23">
        <v>1.2074500000000001</v>
      </c>
      <c r="BA1988" s="23">
        <v>3.9953609999999999</v>
      </c>
      <c r="BB1988" s="14">
        <v>2.6491168599632751</v>
      </c>
      <c r="BC1988" s="22">
        <v>0</v>
      </c>
      <c r="BD1988" s="23">
        <v>0</v>
      </c>
      <c r="BE1988" s="23">
        <v>0</v>
      </c>
      <c r="BF1988" s="23">
        <v>0</v>
      </c>
      <c r="BG1988" s="14">
        <v>0</v>
      </c>
      <c r="BH1988" s="22">
        <v>559</v>
      </c>
      <c r="BI1988" s="23">
        <v>8.2463353347639572</v>
      </c>
      <c r="BJ1988" s="23">
        <v>10.701043188000003</v>
      </c>
      <c r="BK1988" s="14">
        <v>7.0953072647317628</v>
      </c>
      <c r="BL1988" t="s">
        <v>601</v>
      </c>
    </row>
    <row r="1989" spans="1:64">
      <c r="A1989" t="s">
        <v>2955</v>
      </c>
      <c r="B1989" t="s">
        <v>2948</v>
      </c>
      <c r="C1989" t="s">
        <v>601</v>
      </c>
      <c r="D1989" t="s">
        <v>942</v>
      </c>
      <c r="E1989">
        <v>2021</v>
      </c>
      <c r="F1989" s="23">
        <v>107.22</v>
      </c>
      <c r="G1989" s="23">
        <v>19.61</v>
      </c>
      <c r="H1989" s="22">
        <v>18864</v>
      </c>
      <c r="I1989" s="34">
        <v>141.47</v>
      </c>
      <c r="J1989" s="22">
        <v>0</v>
      </c>
      <c r="K1989" s="22">
        <v>0</v>
      </c>
      <c r="L1989" s="23">
        <v>0</v>
      </c>
      <c r="M1989" s="23">
        <v>0</v>
      </c>
      <c r="N1989" s="23">
        <v>0</v>
      </c>
      <c r="O1989" s="14">
        <v>0</v>
      </c>
      <c r="P1989" s="22">
        <v>0</v>
      </c>
      <c r="Q1989" s="22">
        <v>0</v>
      </c>
      <c r="R1989" s="23">
        <v>0</v>
      </c>
      <c r="S1989" s="23">
        <v>0</v>
      </c>
      <c r="T1989" s="23">
        <v>0</v>
      </c>
      <c r="U1989" s="14">
        <v>0</v>
      </c>
      <c r="V1989" s="22">
        <v>0</v>
      </c>
      <c r="W1989" s="22">
        <v>0</v>
      </c>
      <c r="X1989" s="23">
        <v>0</v>
      </c>
      <c r="Y1989" s="23">
        <v>0</v>
      </c>
      <c r="Z1989" s="23">
        <v>0</v>
      </c>
      <c r="AA1989" s="14">
        <v>0</v>
      </c>
      <c r="AB1989" s="22">
        <v>2</v>
      </c>
      <c r="AC1989" s="22">
        <v>2</v>
      </c>
      <c r="AD1989" s="23">
        <v>652.63991420000002</v>
      </c>
      <c r="AE1989" s="23">
        <v>0.65263991399999999</v>
      </c>
      <c r="AF1989" s="23">
        <v>1.078957782</v>
      </c>
      <c r="AG1989" s="14">
        <v>0.76</v>
      </c>
      <c r="AH1989" s="22">
        <v>0</v>
      </c>
      <c r="AI1989" s="23">
        <v>0</v>
      </c>
      <c r="AJ1989" s="23">
        <v>0</v>
      </c>
      <c r="AK1989" s="23">
        <v>0</v>
      </c>
      <c r="AL1989" s="14">
        <v>0</v>
      </c>
      <c r="AM1989" s="22">
        <v>648</v>
      </c>
      <c r="AN1989" s="23">
        <v>7449.9759999999997</v>
      </c>
      <c r="AO1989" s="23">
        <v>7.4499760000000004</v>
      </c>
      <c r="AP1989" s="23">
        <v>6.6664092220000004</v>
      </c>
      <c r="AQ1989" s="14">
        <v>4.71</v>
      </c>
      <c r="AR1989" s="22">
        <v>648</v>
      </c>
      <c r="AS1989" s="23">
        <v>7449.9759999999997</v>
      </c>
      <c r="AT1989" s="23">
        <v>7.4499760000000004</v>
      </c>
      <c r="AU1989" s="23">
        <v>6.6664092220000004</v>
      </c>
      <c r="AV1989" s="14">
        <v>4.71</v>
      </c>
      <c r="AW1989" s="22">
        <v>3</v>
      </c>
      <c r="AX1989" s="22">
        <v>7</v>
      </c>
      <c r="AY1989" s="23">
        <v>1035.5</v>
      </c>
      <c r="AZ1989" s="23">
        <v>1.0355000000000001</v>
      </c>
      <c r="BA1989" s="23">
        <v>2.3405550000000002</v>
      </c>
      <c r="BB1989" s="14">
        <v>1.65</v>
      </c>
      <c r="BC1989" s="22">
        <v>0</v>
      </c>
      <c r="BD1989" s="23">
        <v>0</v>
      </c>
      <c r="BE1989" s="23">
        <v>0</v>
      </c>
      <c r="BF1989" s="23">
        <v>0</v>
      </c>
      <c r="BG1989" s="14">
        <v>0</v>
      </c>
      <c r="BH1989" s="22">
        <v>653</v>
      </c>
      <c r="BI1989" s="23">
        <v>9.14</v>
      </c>
      <c r="BJ1989" s="23">
        <v>10.09</v>
      </c>
      <c r="BK1989" s="14">
        <v>7.13</v>
      </c>
      <c r="BL1989" t="s">
        <v>601</v>
      </c>
    </row>
    <row r="1990" spans="1:64">
      <c r="A1990" t="s">
        <v>2956</v>
      </c>
      <c r="B1990" t="s">
        <v>2948</v>
      </c>
      <c r="C1990" t="s">
        <v>601</v>
      </c>
      <c r="D1990" s="111" t="s">
        <v>942</v>
      </c>
      <c r="E1990" s="110">
        <v>2022</v>
      </c>
      <c r="F1990" s="23"/>
      <c r="G1990" s="23"/>
      <c r="H1990" s="22">
        <v>19203</v>
      </c>
      <c r="I1990" s="34">
        <v>139.17447549962191</v>
      </c>
      <c r="J1990" s="22">
        <v>0</v>
      </c>
      <c r="K1990" s="22">
        <v>0</v>
      </c>
      <c r="L1990" s="23">
        <v>0</v>
      </c>
      <c r="M1990" s="23">
        <v>0</v>
      </c>
      <c r="N1990" s="23">
        <v>0</v>
      </c>
      <c r="O1990" s="14">
        <v>0</v>
      </c>
      <c r="P1990" s="22">
        <v>0</v>
      </c>
      <c r="Q1990" s="22">
        <v>0</v>
      </c>
      <c r="R1990" s="23">
        <v>0</v>
      </c>
      <c r="S1990" s="23">
        <v>0</v>
      </c>
      <c r="T1990" s="23">
        <v>0</v>
      </c>
      <c r="U1990" s="14">
        <v>0</v>
      </c>
      <c r="V1990" s="22">
        <v>0</v>
      </c>
      <c r="W1990" s="22">
        <v>0</v>
      </c>
      <c r="X1990" s="23">
        <v>0</v>
      </c>
      <c r="Y1990" s="23">
        <v>0</v>
      </c>
      <c r="Z1990" s="23">
        <v>0</v>
      </c>
      <c r="AA1990" s="14">
        <v>0</v>
      </c>
      <c r="AB1990" s="22">
        <v>2</v>
      </c>
      <c r="AC1990" s="22">
        <v>2</v>
      </c>
      <c r="AD1990" s="23">
        <v>586.85343347639503</v>
      </c>
      <c r="AE1990" s="23">
        <v>0.58685343347639507</v>
      </c>
      <c r="AF1990" s="23">
        <v>0.99729881370000006</v>
      </c>
      <c r="AG1990" s="14">
        <v>0.71658169367608604</v>
      </c>
      <c r="AH1990" s="22">
        <v>0</v>
      </c>
      <c r="AI1990" s="23">
        <v>0</v>
      </c>
      <c r="AJ1990" s="23">
        <v>0</v>
      </c>
      <c r="AK1990" s="23">
        <v>0</v>
      </c>
      <c r="AL1990" s="14">
        <v>0</v>
      </c>
      <c r="AM1990" s="22">
        <v>829</v>
      </c>
      <c r="AN1990" s="23">
        <v>9105.1609999999964</v>
      </c>
      <c r="AO1990" s="23">
        <v>9.1051610000000309</v>
      </c>
      <c r="AP1990" s="23">
        <v>9.3269983982388815</v>
      </c>
      <c r="AQ1990" s="14">
        <v>6.7016587378942338</v>
      </c>
      <c r="AR1990" s="22">
        <v>829</v>
      </c>
      <c r="AS1990" s="23">
        <v>9105.1610000000001</v>
      </c>
      <c r="AT1990" s="23">
        <v>9.1051610000000291</v>
      </c>
      <c r="AU1990" s="23">
        <v>9.3269983982388798</v>
      </c>
      <c r="AV1990" s="14">
        <v>6.7016587378942321</v>
      </c>
      <c r="AW1990" s="22">
        <v>3</v>
      </c>
      <c r="AX1990" s="22">
        <v>7</v>
      </c>
      <c r="AY1990" s="23">
        <v>1161.5</v>
      </c>
      <c r="AZ1990" s="23">
        <v>1.1615</v>
      </c>
      <c r="BA1990" s="23">
        <v>2.6689119999990001</v>
      </c>
      <c r="BB1990" s="14">
        <v>1.9176734745490389</v>
      </c>
      <c r="BC1990" s="22">
        <v>0</v>
      </c>
      <c r="BD1990" s="23">
        <v>0</v>
      </c>
      <c r="BE1990" s="23">
        <v>0</v>
      </c>
      <c r="BF1990" s="23">
        <v>0</v>
      </c>
      <c r="BG1990" s="14">
        <v>0</v>
      </c>
      <c r="BH1990" s="22">
        <v>834</v>
      </c>
      <c r="BI1990" s="23">
        <v>10.853514433476425</v>
      </c>
      <c r="BJ1990" s="23">
        <v>12.993209211937881</v>
      </c>
      <c r="BK1990" s="14">
        <v>9.3359139061193588</v>
      </c>
      <c r="BL1990" t="s">
        <v>601</v>
      </c>
    </row>
    <row r="1991" spans="1:64">
      <c r="A1991" t="s">
        <v>2957</v>
      </c>
      <c r="B1991" t="s">
        <v>2948</v>
      </c>
      <c r="C1991" t="s">
        <v>601</v>
      </c>
      <c r="D1991" t="s">
        <v>942</v>
      </c>
      <c r="E1991">
        <v>2023</v>
      </c>
      <c r="F1991">
        <v>107.22</v>
      </c>
      <c r="G1991">
        <v>19.989999999999998</v>
      </c>
      <c r="H1991">
        <v>19561</v>
      </c>
      <c r="I1991">
        <v>139.17447549962191</v>
      </c>
      <c r="J1991">
        <v>0</v>
      </c>
      <c r="K1991">
        <v>0</v>
      </c>
      <c r="L1991">
        <v>0</v>
      </c>
      <c r="M1991">
        <v>0</v>
      </c>
      <c r="N1991">
        <v>0</v>
      </c>
      <c r="O1991">
        <v>0</v>
      </c>
      <c r="P1991">
        <v>0</v>
      </c>
      <c r="Q1991">
        <v>0</v>
      </c>
      <c r="R1991">
        <v>0</v>
      </c>
      <c r="S1991">
        <v>0</v>
      </c>
      <c r="T1991">
        <v>0</v>
      </c>
      <c r="U1991">
        <v>0</v>
      </c>
      <c r="V1991">
        <v>0</v>
      </c>
      <c r="W1991">
        <v>0</v>
      </c>
      <c r="X1991">
        <v>0</v>
      </c>
      <c r="Y1991">
        <v>0</v>
      </c>
      <c r="Z1991">
        <v>0</v>
      </c>
      <c r="AA1991">
        <v>0</v>
      </c>
      <c r="AB1991">
        <v>2</v>
      </c>
      <c r="AC1991">
        <v>2</v>
      </c>
      <c r="AD1991">
        <v>578.91309012875502</v>
      </c>
      <c r="AE1991">
        <v>0.57891309012875503</v>
      </c>
      <c r="AF1991">
        <v>0.970192944</v>
      </c>
      <c r="AG1991">
        <v>0.69710551487053085</v>
      </c>
      <c r="AL1991">
        <v>0</v>
      </c>
      <c r="AM1991">
        <v>1100</v>
      </c>
      <c r="AN1991">
        <v>12128.766</v>
      </c>
      <c r="AO1991">
        <v>12.128766000000001</v>
      </c>
      <c r="AP1991">
        <v>11.376628</v>
      </c>
      <c r="AQ1991">
        <v>8.1743638401790903</v>
      </c>
      <c r="AR1991">
        <v>1221</v>
      </c>
      <c r="AS1991">
        <v>12218.425999999899</v>
      </c>
      <c r="AT1991">
        <v>12.2184260000001</v>
      </c>
      <c r="AU1991">
        <v>11.4607276273187</v>
      </c>
      <c r="AV1991">
        <v>8.2347913194397737</v>
      </c>
      <c r="AW1991">
        <v>3</v>
      </c>
      <c r="AX1991">
        <v>6</v>
      </c>
      <c r="AY1991">
        <v>1154</v>
      </c>
      <c r="AZ1991">
        <v>1.1539999999999999</v>
      </c>
      <c r="BA1991">
        <v>2.6578569999999999</v>
      </c>
      <c r="BB1991">
        <v>1.9097302076825291</v>
      </c>
      <c r="BC1991">
        <v>0</v>
      </c>
      <c r="BD1991">
        <v>0</v>
      </c>
      <c r="BE1991">
        <v>0</v>
      </c>
      <c r="BF1991">
        <v>0</v>
      </c>
      <c r="BG1991">
        <v>0</v>
      </c>
      <c r="BH1991">
        <v>1226</v>
      </c>
      <c r="BI1991">
        <v>13.951339090128855</v>
      </c>
      <c r="BJ1991">
        <v>15.088777571318701</v>
      </c>
      <c r="BK1991">
        <v>10.841627041992835</v>
      </c>
      <c r="BL1991" t="s">
        <v>601</v>
      </c>
    </row>
    <row r="1992" spans="1:64">
      <c r="A1992" t="s">
        <v>2958</v>
      </c>
      <c r="B1992" t="s">
        <v>2948</v>
      </c>
      <c r="C1992" t="s">
        <v>601</v>
      </c>
      <c r="D1992" t="s">
        <v>942</v>
      </c>
      <c r="E1992">
        <v>2024</v>
      </c>
      <c r="F1992">
        <v>107.22</v>
      </c>
      <c r="G1992">
        <v>20.010000000000002</v>
      </c>
      <c r="H1992">
        <v>19555</v>
      </c>
      <c r="I1992">
        <v>134.09055428617901</v>
      </c>
      <c r="J1992">
        <v>0</v>
      </c>
      <c r="K1992">
        <v>0</v>
      </c>
      <c r="L1992">
        <v>0</v>
      </c>
      <c r="M1992">
        <v>0</v>
      </c>
      <c r="N1992">
        <v>0</v>
      </c>
      <c r="O1992">
        <v>0</v>
      </c>
      <c r="P1992">
        <v>0</v>
      </c>
      <c r="Q1992">
        <v>0</v>
      </c>
      <c r="R1992">
        <v>0</v>
      </c>
      <c r="S1992">
        <v>0</v>
      </c>
      <c r="T1992">
        <v>0</v>
      </c>
      <c r="U1992">
        <v>0</v>
      </c>
      <c r="V1992">
        <v>0</v>
      </c>
      <c r="W1992">
        <v>0</v>
      </c>
      <c r="X1992">
        <v>0</v>
      </c>
      <c r="Y1992">
        <v>0</v>
      </c>
      <c r="Z1992">
        <v>0</v>
      </c>
      <c r="AA1992">
        <v>0</v>
      </c>
      <c r="AB1992">
        <v>2</v>
      </c>
      <c r="AC1992">
        <v>2</v>
      </c>
      <c r="AD1992">
        <v>599.2881974248927</v>
      </c>
      <c r="AE1992">
        <v>0.5992881974248927</v>
      </c>
      <c r="AF1992">
        <v>1.0148606663999999</v>
      </c>
      <c r="AG1992">
        <v>0.75684724535783632</v>
      </c>
      <c r="AH1992">
        <v>0</v>
      </c>
      <c r="AI1992">
        <v>0</v>
      </c>
      <c r="AJ1992">
        <v>0</v>
      </c>
      <c r="AK1992">
        <v>0</v>
      </c>
      <c r="AL1992">
        <v>0</v>
      </c>
      <c r="AM1992">
        <v>1327</v>
      </c>
      <c r="AN1992">
        <v>14730.650999999973</v>
      </c>
      <c r="AO1992">
        <v>14.730650999999996</v>
      </c>
      <c r="AP1992">
        <v>13.286219490137823</v>
      </c>
      <c r="AQ1992">
        <v>9.9083932950132194</v>
      </c>
      <c r="AR1992">
        <v>1600</v>
      </c>
      <c r="AS1992">
        <v>14989.553999999938</v>
      </c>
      <c r="AT1992">
        <v>14.989554000000014</v>
      </c>
      <c r="AU1992">
        <v>13.519735448438295</v>
      </c>
      <c r="AV1992">
        <v>10.082541250134724</v>
      </c>
      <c r="AW1992">
        <v>3</v>
      </c>
      <c r="AX1992">
        <v>6</v>
      </c>
      <c r="AY1992">
        <v>1154</v>
      </c>
      <c r="AZ1992">
        <v>1.1539999999999999</v>
      </c>
      <c r="BA1992">
        <v>2.6578569999989998</v>
      </c>
      <c r="BB1992">
        <v>1.9821358888013416</v>
      </c>
      <c r="BC1992">
        <v>0</v>
      </c>
      <c r="BD1992">
        <v>0</v>
      </c>
      <c r="BE1992">
        <v>0</v>
      </c>
      <c r="BF1992">
        <v>0</v>
      </c>
      <c r="BG1992">
        <v>0</v>
      </c>
      <c r="BH1992">
        <v>1605</v>
      </c>
      <c r="BI1992">
        <v>16.742842197424906</v>
      </c>
      <c r="BJ1992">
        <v>17.192453114837296</v>
      </c>
      <c r="BK1992">
        <v>12.821524384293904</v>
      </c>
      <c r="BL1992" t="s">
        <v>601</v>
      </c>
    </row>
    <row r="1993" spans="1:64">
      <c r="A1993" t="s">
        <v>2959</v>
      </c>
      <c r="B1993" t="s">
        <v>2960</v>
      </c>
      <c r="C1993" t="s">
        <v>315</v>
      </c>
      <c r="D1993" t="s">
        <v>795</v>
      </c>
      <c r="E1993">
        <v>2012</v>
      </c>
      <c r="F1993" s="23">
        <v>6917.16</v>
      </c>
      <c r="G1993" s="23">
        <v>1366.98</v>
      </c>
      <c r="H1993" s="22">
        <v>2572390</v>
      </c>
      <c r="I1993" s="34">
        <v>21088.006434999999</v>
      </c>
      <c r="J1993" s="22">
        <v>506</v>
      </c>
      <c r="K1993" s="22" t="s">
        <v>782</v>
      </c>
      <c r="L1993" s="23">
        <v>174132.37999999998</v>
      </c>
      <c r="M1993" s="23">
        <v>174.13237999999998</v>
      </c>
      <c r="N1993" s="23">
        <v>1055.877457</v>
      </c>
      <c r="O1993" s="14">
        <v>5.007004622530598</v>
      </c>
      <c r="P1993" s="22">
        <v>9</v>
      </c>
      <c r="Q1993" s="22" t="s">
        <v>782</v>
      </c>
      <c r="R1993" s="23">
        <v>7246</v>
      </c>
      <c r="S1993" s="23">
        <v>7.2460000000000004</v>
      </c>
      <c r="T1993" s="23">
        <v>10.040845000000001</v>
      </c>
      <c r="U1993" s="14">
        <v>4.7614007663309033E-2</v>
      </c>
      <c r="V1993" s="22">
        <v>40</v>
      </c>
      <c r="W1993" s="22" t="s">
        <v>782</v>
      </c>
      <c r="X1993" s="23">
        <v>112919</v>
      </c>
      <c r="Y1993" s="23">
        <v>112.919</v>
      </c>
      <c r="Z1993" s="23">
        <v>587.98429500000009</v>
      </c>
      <c r="AA1993" s="14">
        <v>2.7882403052766334</v>
      </c>
      <c r="AB1993" s="22">
        <v>10</v>
      </c>
      <c r="AC1993" s="22" t="s">
        <v>782</v>
      </c>
      <c r="AD1993" s="23">
        <v>7103.8</v>
      </c>
      <c r="AE1993" s="23">
        <v>7.1038000000000006</v>
      </c>
      <c r="AF1993" s="23">
        <v>20.136742000000002</v>
      </c>
      <c r="AG1993" s="14">
        <v>9.5489073668807434E-2</v>
      </c>
      <c r="AH1993" s="22" t="s">
        <v>782</v>
      </c>
      <c r="AI1993" s="23" t="s">
        <v>782</v>
      </c>
      <c r="AJ1993" s="23" t="s">
        <v>782</v>
      </c>
      <c r="AK1993" s="23" t="s">
        <v>782</v>
      </c>
      <c r="AL1993" s="14" t="s">
        <v>782</v>
      </c>
      <c r="AM1993" s="22" t="s">
        <v>782</v>
      </c>
      <c r="AN1993" s="23" t="s">
        <v>782</v>
      </c>
      <c r="AO1993" s="23" t="s">
        <v>782</v>
      </c>
      <c r="AP1993" s="23" t="s">
        <v>782</v>
      </c>
      <c r="AQ1993" s="14" t="s">
        <v>782</v>
      </c>
      <c r="AR1993" s="22">
        <v>49585</v>
      </c>
      <c r="AS1993" s="23">
        <v>1084594.0680000009</v>
      </c>
      <c r="AT1993" s="23">
        <v>1084.5940680000008</v>
      </c>
      <c r="AU1993" s="23">
        <v>893.07210100000009</v>
      </c>
      <c r="AV1993" s="14">
        <v>4.2349764248827162</v>
      </c>
      <c r="AW1993" s="22">
        <v>26</v>
      </c>
      <c r="AX1993" s="22" t="s">
        <v>782</v>
      </c>
      <c r="AY1993" s="23">
        <v>1188.5999999999999</v>
      </c>
      <c r="AZ1993" s="23">
        <v>1.1885999999999999</v>
      </c>
      <c r="BA1993" s="23">
        <v>3.9383150000000002</v>
      </c>
      <c r="BB1993" s="14">
        <v>1.8675615507512056E-2</v>
      </c>
      <c r="BC1993" s="22">
        <v>784</v>
      </c>
      <c r="BD1993" s="23">
        <v>900532</v>
      </c>
      <c r="BE1993" s="23">
        <v>900.53200000000004</v>
      </c>
      <c r="BF1993" s="23">
        <v>1438.149604</v>
      </c>
      <c r="BG1993" s="14">
        <v>6.8197513521860804</v>
      </c>
      <c r="BH1993" s="22">
        <v>50960</v>
      </c>
      <c r="BI1993" s="23">
        <v>2287.7158480000012</v>
      </c>
      <c r="BJ1993" s="23">
        <v>4009.1993590000002</v>
      </c>
      <c r="BK1993" s="14">
        <v>19.011751401715657</v>
      </c>
      <c r="BL1993" t="s">
        <v>7</v>
      </c>
    </row>
    <row r="1994" spans="1:64">
      <c r="A1994" t="s">
        <v>2961</v>
      </c>
      <c r="B1994" t="s">
        <v>2960</v>
      </c>
      <c r="C1994" t="s">
        <v>315</v>
      </c>
      <c r="D1994" t="s">
        <v>795</v>
      </c>
      <c r="E1994">
        <v>2015</v>
      </c>
      <c r="F1994" s="23">
        <v>6918.34</v>
      </c>
      <c r="G1994" s="23">
        <v>1387.15</v>
      </c>
      <c r="H1994" s="22">
        <v>2614229</v>
      </c>
      <c r="I1994" s="83">
        <v>21025.023038198335</v>
      </c>
      <c r="J1994" s="15">
        <v>430</v>
      </c>
      <c r="K1994" s="15">
        <v>578</v>
      </c>
      <c r="L1994" s="25">
        <v>221351.67999999999</v>
      </c>
      <c r="M1994" s="23">
        <v>221.35167999999999</v>
      </c>
      <c r="N1994" s="25">
        <v>1323.9829739087922</v>
      </c>
      <c r="O1994" s="16">
        <v>6.2971772801550587</v>
      </c>
      <c r="P1994" s="15">
        <v>12</v>
      </c>
      <c r="Q1994" s="15">
        <v>13</v>
      </c>
      <c r="R1994" s="25">
        <v>7789</v>
      </c>
      <c r="S1994" s="26">
        <v>7.7889999999999997</v>
      </c>
      <c r="T1994" s="25">
        <v>21.477609999999999</v>
      </c>
      <c r="U1994" s="17">
        <v>0.10215261101488166</v>
      </c>
      <c r="V1994" s="15">
        <v>19</v>
      </c>
      <c r="W1994" s="15">
        <v>54</v>
      </c>
      <c r="X1994" s="25">
        <v>101400</v>
      </c>
      <c r="Y1994" s="27">
        <v>101.4</v>
      </c>
      <c r="Z1994" s="25">
        <v>547.57467900000006</v>
      </c>
      <c r="AA1994" s="17">
        <v>2.6043951438491386</v>
      </c>
      <c r="AB1994" s="15">
        <v>56</v>
      </c>
      <c r="AC1994" s="22" t="s">
        <v>782</v>
      </c>
      <c r="AD1994" s="25">
        <v>6509.8</v>
      </c>
      <c r="AE1994" s="27">
        <v>6.5098000000000003</v>
      </c>
      <c r="AF1994" s="25">
        <v>50.663171033999994</v>
      </c>
      <c r="AG1994" s="16">
        <v>0.24096606668137757</v>
      </c>
      <c r="AH1994" s="22" t="s">
        <v>782</v>
      </c>
      <c r="AI1994" s="23" t="s">
        <v>782</v>
      </c>
      <c r="AJ1994" s="23" t="s">
        <v>782</v>
      </c>
      <c r="AK1994" s="23" t="s">
        <v>782</v>
      </c>
      <c r="AL1994" s="14" t="s">
        <v>782</v>
      </c>
      <c r="AM1994" s="22" t="s">
        <v>782</v>
      </c>
      <c r="AN1994" s="23" t="s">
        <v>782</v>
      </c>
      <c r="AO1994" s="23" t="s">
        <v>782</v>
      </c>
      <c r="AP1994" s="23" t="s">
        <v>782</v>
      </c>
      <c r="AQ1994" s="14" t="s">
        <v>782</v>
      </c>
      <c r="AR1994" s="15">
        <v>58567</v>
      </c>
      <c r="AS1994" s="25">
        <v>1240295.5389999999</v>
      </c>
      <c r="AT1994" s="26">
        <v>1240.295539</v>
      </c>
      <c r="AU1994" s="25">
        <v>1101.5843245867545</v>
      </c>
      <c r="AV1994" s="16">
        <v>5.239396516167389</v>
      </c>
      <c r="AW1994" s="15">
        <v>28</v>
      </c>
      <c r="AX1994" s="22" t="s">
        <v>782</v>
      </c>
      <c r="AY1994" s="25">
        <v>1335.6</v>
      </c>
      <c r="AZ1994" s="26">
        <v>1.3355999999999999</v>
      </c>
      <c r="BA1994" s="25">
        <v>3.4802318920565201</v>
      </c>
      <c r="BB1994" s="16">
        <v>1.6552808935018155E-2</v>
      </c>
      <c r="BC1994" s="15">
        <v>840</v>
      </c>
      <c r="BD1994" s="25">
        <v>1075636</v>
      </c>
      <c r="BE1994" s="25">
        <v>1075.636</v>
      </c>
      <c r="BF1994" s="25">
        <v>1729.0545434463427</v>
      </c>
      <c r="BG1994" s="16">
        <v>8.2237938113313387</v>
      </c>
      <c r="BH1994" s="13">
        <v>59952</v>
      </c>
      <c r="BI1994" s="19">
        <v>2654.3176190000004</v>
      </c>
      <c r="BJ1994" s="19">
        <v>4777.8175338679466</v>
      </c>
      <c r="BK1994" s="18">
        <v>22.724434238134204</v>
      </c>
      <c r="BL1994" t="s">
        <v>7</v>
      </c>
    </row>
    <row r="1995" spans="1:64">
      <c r="A1995" t="s">
        <v>2962</v>
      </c>
      <c r="B1995" t="s">
        <v>2960</v>
      </c>
      <c r="C1995" t="s">
        <v>315</v>
      </c>
      <c r="D1995" t="s">
        <v>795</v>
      </c>
      <c r="E1995">
        <v>2016</v>
      </c>
      <c r="F1995" s="23">
        <v>6918.36</v>
      </c>
      <c r="G1995" s="23">
        <v>1373.96</v>
      </c>
      <c r="H1995" s="22">
        <v>2619376</v>
      </c>
      <c r="I1995" s="83">
        <v>22227.255294501432</v>
      </c>
      <c r="J1995" s="15">
        <v>433</v>
      </c>
      <c r="K1995" s="15">
        <v>581</v>
      </c>
      <c r="L1995" s="25">
        <v>221576.68</v>
      </c>
      <c r="M1995" s="23">
        <v>221.57667999999998</v>
      </c>
      <c r="N1995" s="25">
        <v>1325.2501249999996</v>
      </c>
      <c r="O1995" s="16">
        <v>5.9622751772138018</v>
      </c>
      <c r="P1995" s="15">
        <v>13</v>
      </c>
      <c r="Q1995" s="15">
        <v>14</v>
      </c>
      <c r="R1995" s="25">
        <v>8079.1279999999997</v>
      </c>
      <c r="S1995" s="26">
        <v>8.079127999999999</v>
      </c>
      <c r="T1995" s="25">
        <v>23.707030331999999</v>
      </c>
      <c r="U1995" s="17">
        <v>0.10665747982777088</v>
      </c>
      <c r="V1995" s="15">
        <v>19</v>
      </c>
      <c r="W1995" s="15">
        <v>45</v>
      </c>
      <c r="X1995" s="25">
        <v>122553</v>
      </c>
      <c r="Y1995" s="27">
        <v>122.553</v>
      </c>
      <c r="Z1995" s="25">
        <v>488.50101700000005</v>
      </c>
      <c r="AA1995" s="17">
        <v>2.1977568104004508</v>
      </c>
      <c r="AB1995" s="15">
        <v>56</v>
      </c>
      <c r="AC1995" s="22" t="s">
        <v>782</v>
      </c>
      <c r="AD1995" s="25">
        <v>19809.8</v>
      </c>
      <c r="AE1995" s="27">
        <v>19.809799999999999</v>
      </c>
      <c r="AF1995" s="25">
        <v>51.333765621599994</v>
      </c>
      <c r="AG1995" s="16">
        <v>0.23094963791727768</v>
      </c>
      <c r="AH1995" s="22" t="s">
        <v>782</v>
      </c>
      <c r="AI1995" s="23" t="s">
        <v>782</v>
      </c>
      <c r="AJ1995" s="23" t="s">
        <v>782</v>
      </c>
      <c r="AK1995" s="23" t="s">
        <v>782</v>
      </c>
      <c r="AL1995" s="14" t="s">
        <v>782</v>
      </c>
      <c r="AM1995" s="22" t="s">
        <v>782</v>
      </c>
      <c r="AN1995" s="23" t="s">
        <v>782</v>
      </c>
      <c r="AO1995" s="23" t="s">
        <v>782</v>
      </c>
      <c r="AP1995" s="23" t="s">
        <v>782</v>
      </c>
      <c r="AQ1995" s="14" t="s">
        <v>782</v>
      </c>
      <c r="AR1995" s="15">
        <v>60185</v>
      </c>
      <c r="AS1995" s="25">
        <v>1262155.7180000003</v>
      </c>
      <c r="AT1995" s="26">
        <v>1262.1557180000004</v>
      </c>
      <c r="AU1995" s="25">
        <v>1120.7942775840011</v>
      </c>
      <c r="AV1995" s="16">
        <v>5.0424321974709247</v>
      </c>
      <c r="AW1995" s="15">
        <v>28</v>
      </c>
      <c r="AX1995" s="22" t="s">
        <v>782</v>
      </c>
      <c r="AY1995" s="25">
        <v>1335.6</v>
      </c>
      <c r="AZ1995" s="26">
        <v>1.3355999999999999</v>
      </c>
      <c r="BA1995" s="25">
        <v>4.7202760000000001</v>
      </c>
      <c r="BB1995" s="16">
        <v>2.1236432197580864E-2</v>
      </c>
      <c r="BC1995" s="15">
        <v>856</v>
      </c>
      <c r="BD1995" s="25">
        <v>1147606</v>
      </c>
      <c r="BE1995" s="25">
        <v>1147.6060000000002</v>
      </c>
      <c r="BF1995" s="25">
        <v>1954.7464352535856</v>
      </c>
      <c r="BG1995" s="16">
        <v>8.7943671377956854</v>
      </c>
      <c r="BH1995" s="13">
        <v>61590</v>
      </c>
      <c r="BI1995" s="19">
        <v>2783.1159260000009</v>
      </c>
      <c r="BJ1995" s="19">
        <v>4969.0529267911861</v>
      </c>
      <c r="BK1995" s="18">
        <v>22.355674872823492</v>
      </c>
      <c r="BL1995" t="s">
        <v>7</v>
      </c>
    </row>
    <row r="1996" spans="1:64">
      <c r="A1996" t="s">
        <v>2963</v>
      </c>
      <c r="B1996" t="s">
        <v>2960</v>
      </c>
      <c r="C1996" t="s">
        <v>315</v>
      </c>
      <c r="D1996" t="s">
        <v>795</v>
      </c>
      <c r="E1996">
        <v>2017</v>
      </c>
      <c r="F1996" s="23">
        <v>6918.35</v>
      </c>
      <c r="G1996" s="23">
        <v>1377.27</v>
      </c>
      <c r="H1996" s="22">
        <v>2621153</v>
      </c>
      <c r="I1996" s="83">
        <v>20589.18424236889</v>
      </c>
      <c r="J1996" s="15">
        <v>439</v>
      </c>
      <c r="K1996" s="15">
        <v>609</v>
      </c>
      <c r="L1996" s="25">
        <v>240871.18</v>
      </c>
      <c r="M1996" s="23">
        <v>240.87117999999998</v>
      </c>
      <c r="N1996" s="25">
        <v>1440.6505294999995</v>
      </c>
      <c r="O1996" s="16">
        <v>6.9971229192043278</v>
      </c>
      <c r="P1996" s="15">
        <v>13</v>
      </c>
      <c r="Q1996" s="15">
        <v>14</v>
      </c>
      <c r="R1996" s="25">
        <v>8079.1279999999997</v>
      </c>
      <c r="S1996" s="26">
        <v>8.079127999999999</v>
      </c>
      <c r="T1996" s="25">
        <v>18.994029928</v>
      </c>
      <c r="U1996" s="17">
        <v>9.2252464713554083E-2</v>
      </c>
      <c r="V1996" s="15">
        <v>18</v>
      </c>
      <c r="W1996" s="15">
        <v>55</v>
      </c>
      <c r="X1996" s="25">
        <v>100950</v>
      </c>
      <c r="Y1996" s="27">
        <v>100.95</v>
      </c>
      <c r="Z1996" s="25">
        <v>391.14690499999995</v>
      </c>
      <c r="AA1996" s="17">
        <v>1.8997688320020418</v>
      </c>
      <c r="AB1996" s="15">
        <v>56</v>
      </c>
      <c r="AC1996" s="22" t="s">
        <v>782</v>
      </c>
      <c r="AD1996" s="25">
        <v>20106.8</v>
      </c>
      <c r="AE1996" s="27">
        <v>20.1068</v>
      </c>
      <c r="AF1996" s="25">
        <v>65.390439750540025</v>
      </c>
      <c r="AG1996" s="16">
        <v>0.31759606879411034</v>
      </c>
      <c r="AH1996" s="22" t="s">
        <v>782</v>
      </c>
      <c r="AI1996" s="23" t="s">
        <v>782</v>
      </c>
      <c r="AJ1996" s="23" t="s">
        <v>782</v>
      </c>
      <c r="AK1996" s="23" t="s">
        <v>782</v>
      </c>
      <c r="AL1996" s="14" t="s">
        <v>782</v>
      </c>
      <c r="AM1996" s="22" t="s">
        <v>782</v>
      </c>
      <c r="AN1996" s="23" t="s">
        <v>782</v>
      </c>
      <c r="AO1996" s="23" t="s">
        <v>782</v>
      </c>
      <c r="AP1996" s="23" t="s">
        <v>782</v>
      </c>
      <c r="AQ1996" s="14" t="s">
        <v>782</v>
      </c>
      <c r="AR1996" s="15">
        <v>62424</v>
      </c>
      <c r="AS1996" s="25">
        <v>1315422.3179999995</v>
      </c>
      <c r="AT1996" s="26">
        <v>1315.4223179999994</v>
      </c>
      <c r="AU1996" s="25">
        <v>1168.0950183840009</v>
      </c>
      <c r="AV1996" s="16">
        <v>5.6733428805803214</v>
      </c>
      <c r="AW1996" s="15">
        <v>27</v>
      </c>
      <c r="AX1996" s="22" t="s">
        <v>782</v>
      </c>
      <c r="AY1996" s="25">
        <v>140678.5</v>
      </c>
      <c r="AZ1996" s="26">
        <v>140.67850000000001</v>
      </c>
      <c r="BA1996" s="25">
        <v>226.211028</v>
      </c>
      <c r="BB1996" s="16">
        <v>1.0986886383507017</v>
      </c>
      <c r="BC1996" s="15">
        <v>970</v>
      </c>
      <c r="BD1996" s="25">
        <v>1510143</v>
      </c>
      <c r="BE1996" s="25">
        <v>1510.1429999999993</v>
      </c>
      <c r="BF1996" s="25">
        <v>2829.0517769671687</v>
      </c>
      <c r="BG1996" s="16">
        <v>13.740475308125525</v>
      </c>
      <c r="BH1996" s="13">
        <v>63947</v>
      </c>
      <c r="BI1996" s="19">
        <v>3336.2509259999988</v>
      </c>
      <c r="BJ1996" s="19">
        <v>6139.5397275297091</v>
      </c>
      <c r="BK1996" s="18">
        <v>29.819247111770579</v>
      </c>
      <c r="BL1996" t="s">
        <v>7</v>
      </c>
    </row>
    <row r="1997" spans="1:64">
      <c r="A1997" t="s">
        <v>2964</v>
      </c>
      <c r="B1997" t="s">
        <v>2960</v>
      </c>
      <c r="C1997" t="s">
        <v>315</v>
      </c>
      <c r="D1997" t="s">
        <v>795</v>
      </c>
      <c r="E1997">
        <v>2018</v>
      </c>
      <c r="F1997" s="23">
        <v>6918.36</v>
      </c>
      <c r="G1997" s="23">
        <v>1377.75</v>
      </c>
      <c r="H1997" s="22">
        <v>2623619</v>
      </c>
      <c r="I1997" s="83">
        <v>20590.647581689598</v>
      </c>
      <c r="J1997" s="15">
        <v>446</v>
      </c>
      <c r="K1997" s="15">
        <v>597</v>
      </c>
      <c r="L1997" s="25">
        <v>252280.18</v>
      </c>
      <c r="M1997" s="23">
        <v>252.28018</v>
      </c>
      <c r="N1997" s="25">
        <v>1508.5887070800002</v>
      </c>
      <c r="O1997" s="16">
        <v>7.3265724212652987</v>
      </c>
      <c r="P1997" s="15">
        <v>12</v>
      </c>
      <c r="Q1997" s="15">
        <v>13</v>
      </c>
      <c r="R1997" s="25">
        <v>8079.1279999999997</v>
      </c>
      <c r="S1997" s="26">
        <v>8.079127999999999</v>
      </c>
      <c r="T1997" s="25">
        <v>27.430546499999998</v>
      </c>
      <c r="U1997" s="17">
        <v>0.13321847402406536</v>
      </c>
      <c r="V1997" s="15">
        <v>18</v>
      </c>
      <c r="W1997" s="15">
        <v>52</v>
      </c>
      <c r="X1997" s="25">
        <v>95981.999998999992</v>
      </c>
      <c r="Y1997" s="27">
        <v>95.981999998999996</v>
      </c>
      <c r="Z1997" s="25">
        <v>340.15547499999997</v>
      </c>
      <c r="AA1997" s="17">
        <v>1.6519901749107009</v>
      </c>
      <c r="AB1997" s="15">
        <v>56</v>
      </c>
      <c r="AC1997" s="22" t="s">
        <v>782</v>
      </c>
      <c r="AD1997" s="25">
        <v>20106.8</v>
      </c>
      <c r="AE1997" s="27">
        <v>20.1068</v>
      </c>
      <c r="AF1997" s="25">
        <v>60.123176190000017</v>
      </c>
      <c r="AG1997" s="16">
        <v>0.29199264351192644</v>
      </c>
      <c r="AH1997" s="22" t="s">
        <v>782</v>
      </c>
      <c r="AI1997" s="23" t="s">
        <v>782</v>
      </c>
      <c r="AJ1997" s="23" t="s">
        <v>782</v>
      </c>
      <c r="AK1997" s="23" t="s">
        <v>782</v>
      </c>
      <c r="AL1997" s="14" t="s">
        <v>782</v>
      </c>
      <c r="AM1997" s="22" t="s">
        <v>782</v>
      </c>
      <c r="AN1997" s="23" t="s">
        <v>782</v>
      </c>
      <c r="AO1997" s="23" t="s">
        <v>782</v>
      </c>
      <c r="AP1997" s="23" t="s">
        <v>782</v>
      </c>
      <c r="AQ1997" s="14" t="s">
        <v>782</v>
      </c>
      <c r="AR1997" s="15">
        <v>64988</v>
      </c>
      <c r="AS1997" s="25">
        <v>1393791.8020000006</v>
      </c>
      <c r="AT1997" s="26">
        <v>1393.7918020000006</v>
      </c>
      <c r="AU1997" s="25">
        <v>1237.6871201760009</v>
      </c>
      <c r="AV1997" s="16">
        <v>6.010918866275115</v>
      </c>
      <c r="AW1997" s="15">
        <v>28</v>
      </c>
      <c r="AX1997" s="22" t="s">
        <v>782</v>
      </c>
      <c r="AY1997" s="25">
        <v>1403.6</v>
      </c>
      <c r="AZ1997" s="26">
        <v>1.4036</v>
      </c>
      <c r="BA1997" s="25">
        <v>4.9140450000000007</v>
      </c>
      <c r="BB1997" s="16">
        <v>2.3865422301578582E-2</v>
      </c>
      <c r="BC1997" s="15">
        <v>1008</v>
      </c>
      <c r="BD1997" s="25">
        <v>1640138</v>
      </c>
      <c r="BE1997" s="25">
        <v>1640.1379999999997</v>
      </c>
      <c r="BF1997" s="25">
        <v>3183.7076697450643</v>
      </c>
      <c r="BG1997" s="16">
        <v>15.461911322187857</v>
      </c>
      <c r="BH1997" s="13">
        <v>66556</v>
      </c>
      <c r="BI1997" s="19">
        <v>3411.7815099990003</v>
      </c>
      <c r="BJ1997" s="19">
        <v>6362.6067396910639</v>
      </c>
      <c r="BK1997" s="18">
        <v>30.900469324476536</v>
      </c>
      <c r="BL1997" t="s">
        <v>7</v>
      </c>
    </row>
    <row r="1998" spans="1:64">
      <c r="A1998" t="s">
        <v>2965</v>
      </c>
      <c r="B1998" t="s">
        <v>2960</v>
      </c>
      <c r="C1998" t="s">
        <v>315</v>
      </c>
      <c r="D1998" t="s">
        <v>795</v>
      </c>
      <c r="E1998">
        <v>2019</v>
      </c>
      <c r="F1998" s="23">
        <v>6918.35</v>
      </c>
      <c r="G1998" s="23">
        <v>1380.09</v>
      </c>
      <c r="H1998" s="22">
        <v>2624625</v>
      </c>
      <c r="I1998" s="34">
        <v>21038.51863285579</v>
      </c>
      <c r="J1998" s="22">
        <v>452</v>
      </c>
      <c r="K1998" s="22">
        <v>647</v>
      </c>
      <c r="L1998" s="23">
        <v>263347.18</v>
      </c>
      <c r="M1998" s="23">
        <v>263.34717999999998</v>
      </c>
      <c r="N1998" s="23">
        <v>1575.07948358</v>
      </c>
      <c r="O1998" s="14">
        <v>7.4866463322194337</v>
      </c>
      <c r="P1998" s="22">
        <v>12</v>
      </c>
      <c r="Q1998" s="22">
        <v>17</v>
      </c>
      <c r="R1998" s="23">
        <v>8603.8526916205865</v>
      </c>
      <c r="S1998" s="23">
        <v>8.6038526916205864</v>
      </c>
      <c r="T1998" s="23">
        <v>29.543505928000002</v>
      </c>
      <c r="U1998" s="14">
        <v>0.1404257896839847</v>
      </c>
      <c r="V1998" s="22">
        <v>18</v>
      </c>
      <c r="W1998" s="22">
        <v>51</v>
      </c>
      <c r="X1998" s="23">
        <v>94860</v>
      </c>
      <c r="Y1998" s="23">
        <v>94.86</v>
      </c>
      <c r="Z1998" s="23">
        <v>247.55887699999997</v>
      </c>
      <c r="AA1998" s="14">
        <v>1.1766934798032216</v>
      </c>
      <c r="AB1998" s="22">
        <v>55</v>
      </c>
      <c r="AC1998" s="22">
        <v>59</v>
      </c>
      <c r="AD1998" s="23">
        <v>42574.160045064389</v>
      </c>
      <c r="AE1998" s="23">
        <v>42.574160045064389</v>
      </c>
      <c r="AF1998" s="23">
        <v>64.891961915999985</v>
      </c>
      <c r="AG1998" s="14">
        <v>0.30844358886874484</v>
      </c>
      <c r="AH1998" s="22">
        <v>69</v>
      </c>
      <c r="AI1998" s="23">
        <v>43323.505000000005</v>
      </c>
      <c r="AJ1998" s="23">
        <v>43.323505000000004</v>
      </c>
      <c r="AK1998" s="23">
        <v>38.47127244</v>
      </c>
      <c r="AL1998" s="14">
        <v>0.18286112777883293</v>
      </c>
      <c r="AM1998" s="22">
        <v>68867</v>
      </c>
      <c r="AN1998" s="23">
        <v>1478162.0939999998</v>
      </c>
      <c r="AO1998" s="23">
        <v>1478.1620939999998</v>
      </c>
      <c r="AP1998" s="23">
        <v>1312.6079394720007</v>
      </c>
      <c r="AQ1998" s="14">
        <v>6.2390701663856927</v>
      </c>
      <c r="AR1998" s="22">
        <v>68936</v>
      </c>
      <c r="AS1998" s="23">
        <v>1521485.5989999995</v>
      </c>
      <c r="AT1998" s="23">
        <v>1521.4855989999994</v>
      </c>
      <c r="AU1998" s="23">
        <v>1351.0792119120008</v>
      </c>
      <c r="AV1998" s="14">
        <v>6.4219312941645263</v>
      </c>
      <c r="AW1998" s="22">
        <v>28</v>
      </c>
      <c r="AX1998" s="22" t="s">
        <v>782</v>
      </c>
      <c r="AY1998" s="23">
        <v>1403.6</v>
      </c>
      <c r="AZ1998" s="23">
        <v>1.4036</v>
      </c>
      <c r="BA1998" s="23">
        <v>4.9140450000000007</v>
      </c>
      <c r="BB1998" s="14">
        <v>2.3357371713071812E-2</v>
      </c>
      <c r="BC1998" s="22">
        <v>1029</v>
      </c>
      <c r="BD1998" s="23">
        <v>1715978.5</v>
      </c>
      <c r="BE1998" s="23">
        <v>1715.9785000000002</v>
      </c>
      <c r="BF1998" s="23">
        <v>3375.5477678536558</v>
      </c>
      <c r="BG1998" s="14">
        <v>16.04460763973217</v>
      </c>
      <c r="BH1998" s="22">
        <v>70530</v>
      </c>
      <c r="BI1998" s="23">
        <v>3648.2528917366844</v>
      </c>
      <c r="BJ1998" s="23">
        <v>6648.6148531896561</v>
      </c>
      <c r="BK1998" s="14">
        <v>31.602105496185146</v>
      </c>
      <c r="BL1998" t="s">
        <v>7</v>
      </c>
    </row>
    <row r="1999" spans="1:64">
      <c r="A1999" t="s">
        <v>2966</v>
      </c>
      <c r="B1999" t="s">
        <v>2960</v>
      </c>
      <c r="C1999" t="s">
        <v>315</v>
      </c>
      <c r="D1999" t="s">
        <v>795</v>
      </c>
      <c r="E1999">
        <v>2020</v>
      </c>
      <c r="F1999" s="23">
        <v>6918.34</v>
      </c>
      <c r="G1999" s="23">
        <v>1382.28</v>
      </c>
      <c r="H1999" s="22">
        <v>2624719</v>
      </c>
      <c r="I1999" s="34">
        <v>21134.13090936892</v>
      </c>
      <c r="J1999" s="22">
        <v>458</v>
      </c>
      <c r="K1999" s="22">
        <v>755</v>
      </c>
      <c r="L1999" s="23">
        <v>305617.68000000005</v>
      </c>
      <c r="M1999" s="23">
        <v>305.61768000000006</v>
      </c>
      <c r="N1999" s="23">
        <v>1828.7975390800007</v>
      </c>
      <c r="O1999" s="14">
        <v>8.6532895387208981</v>
      </c>
      <c r="P1999" s="22">
        <v>11</v>
      </c>
      <c r="Q1999" s="22">
        <v>13</v>
      </c>
      <c r="R1999" s="23">
        <v>5919.7962262866859</v>
      </c>
      <c r="S1999" s="23">
        <v>5.9197962262866861</v>
      </c>
      <c r="T1999" s="23">
        <v>17.555170428</v>
      </c>
      <c r="U1999" s="14">
        <v>8.3065494877850213E-2</v>
      </c>
      <c r="V1999" s="22">
        <v>18</v>
      </c>
      <c r="W1999" s="22">
        <v>52</v>
      </c>
      <c r="X1999" s="23">
        <v>95460</v>
      </c>
      <c r="Y1999" s="23">
        <v>95.46</v>
      </c>
      <c r="Z1999" s="23">
        <v>236.78921049999997</v>
      </c>
      <c r="AA1999" s="14">
        <v>1.1204113929048747</v>
      </c>
      <c r="AB1999" s="22">
        <v>54</v>
      </c>
      <c r="AC1999" s="22">
        <v>57</v>
      </c>
      <c r="AD1999" s="23">
        <v>36614.959439914164</v>
      </c>
      <c r="AE1999" s="23">
        <v>36.614959439914166</v>
      </c>
      <c r="AF1999" s="23">
        <v>60.188639616000003</v>
      </c>
      <c r="AG1999" s="14">
        <v>0.28479354024119308</v>
      </c>
      <c r="AH1999" s="22">
        <v>85</v>
      </c>
      <c r="AI1999" s="23">
        <v>53651.780000000013</v>
      </c>
      <c r="AJ1999" s="23">
        <v>53.651779999999988</v>
      </c>
      <c r="AK1999" s="23">
        <v>47.642780639999991</v>
      </c>
      <c r="AL1999" s="14">
        <v>0.22543051731963859</v>
      </c>
      <c r="AM1999" s="22">
        <v>76078</v>
      </c>
      <c r="AN1999" s="23">
        <v>1620692.5010000002</v>
      </c>
      <c r="AO1999" s="23">
        <v>1620.692501</v>
      </c>
      <c r="AP1999" s="23">
        <v>1439.1749408880012</v>
      </c>
      <c r="AQ1999" s="14">
        <v>6.8097190608865015</v>
      </c>
      <c r="AR1999" s="22">
        <v>76163</v>
      </c>
      <c r="AS1999" s="23">
        <v>1674344.2809999995</v>
      </c>
      <c r="AT1999" s="23">
        <v>1674.3442809999995</v>
      </c>
      <c r="AU1999" s="23">
        <v>1486.8177215280009</v>
      </c>
      <c r="AV1999" s="14">
        <v>7.0351495782061386</v>
      </c>
      <c r="AW1999" s="22">
        <v>29</v>
      </c>
      <c r="AX1999" s="22">
        <v>29</v>
      </c>
      <c r="AY1999" s="23">
        <v>1414.6</v>
      </c>
      <c r="AZ1999" s="23">
        <v>1.4145999999999999</v>
      </c>
      <c r="BA1999" s="23">
        <v>4.9427110000000001</v>
      </c>
      <c r="BB1999" s="14">
        <v>2.3387339754807987E-2</v>
      </c>
      <c r="BC1999" s="22">
        <v>1050</v>
      </c>
      <c r="BD1999" s="23">
        <v>1800105.7</v>
      </c>
      <c r="BE1999" s="23">
        <v>1800.1056999999996</v>
      </c>
      <c r="BF1999" s="23">
        <v>3609.2126332419466</v>
      </c>
      <c r="BG1999" s="14">
        <v>17.077648703509997</v>
      </c>
      <c r="BH1999" s="22">
        <v>77783</v>
      </c>
      <c r="BI1999" s="23">
        <v>3919.4770166661992</v>
      </c>
      <c r="BJ1999" s="23">
        <v>7244.3036253939481</v>
      </c>
      <c r="BK1999" s="14">
        <v>34.277745588215758</v>
      </c>
      <c r="BL1999" t="s">
        <v>7</v>
      </c>
    </row>
    <row r="2000" spans="1:64">
      <c r="A2000" t="s">
        <v>2967</v>
      </c>
      <c r="B2000" t="s">
        <v>2960</v>
      </c>
      <c r="C2000" t="s">
        <v>315</v>
      </c>
      <c r="D2000" t="s">
        <v>795</v>
      </c>
      <c r="E2000">
        <v>2021</v>
      </c>
      <c r="F2000" s="23">
        <v>6918.35</v>
      </c>
      <c r="G2000" s="23">
        <v>1387.7</v>
      </c>
      <c r="H2000" s="22">
        <v>2631237</v>
      </c>
      <c r="I2000" s="34">
        <v>19679.28</v>
      </c>
      <c r="J2000" s="22">
        <v>448</v>
      </c>
      <c r="K2000" s="22">
        <v>783</v>
      </c>
      <c r="L2000" s="23">
        <v>306541.18</v>
      </c>
      <c r="M2000" s="23">
        <v>306.54000000000002</v>
      </c>
      <c r="N2000" s="23">
        <v>1834.2</v>
      </c>
      <c r="O2000" s="14">
        <v>9.32</v>
      </c>
      <c r="P2000" s="22">
        <v>12</v>
      </c>
      <c r="Q2000" s="22">
        <v>19</v>
      </c>
      <c r="R2000" s="23">
        <v>7407.6374949999999</v>
      </c>
      <c r="S2000" s="23">
        <v>7.41</v>
      </c>
      <c r="T2000" s="23">
        <v>24.66</v>
      </c>
      <c r="U2000" s="14">
        <v>0.13</v>
      </c>
      <c r="V2000" s="22">
        <v>15</v>
      </c>
      <c r="W2000" s="22">
        <v>46</v>
      </c>
      <c r="X2000" s="23">
        <v>86060</v>
      </c>
      <c r="Y2000" s="23">
        <v>86.06</v>
      </c>
      <c r="Z2000" s="23">
        <v>169.92</v>
      </c>
      <c r="AA2000" s="14">
        <v>0.86</v>
      </c>
      <c r="AB2000" s="22">
        <v>54</v>
      </c>
      <c r="AC2000" s="22">
        <v>28699.486700000001</v>
      </c>
      <c r="AD2000" s="23">
        <v>28700</v>
      </c>
      <c r="AE2000" s="23">
        <v>28.7</v>
      </c>
      <c r="AF2000" s="23">
        <v>60.923876919999998</v>
      </c>
      <c r="AG2000" s="14">
        <v>0.28479354024119308</v>
      </c>
      <c r="AH2000" s="22">
        <v>104</v>
      </c>
      <c r="AI2000" s="23">
        <v>58823.218999999997</v>
      </c>
      <c r="AJ2000" s="23">
        <v>58.823219000000002</v>
      </c>
      <c r="AK2000" s="23">
        <v>52.636364</v>
      </c>
      <c r="AL2000" s="14">
        <v>0.26929999999999998</v>
      </c>
      <c r="AM2000" s="22">
        <v>85552</v>
      </c>
      <c r="AN2000" s="23">
        <v>1775340.291</v>
      </c>
      <c r="AO2000" s="23">
        <v>1775.340291</v>
      </c>
      <c r="AP2000" s="23">
        <v>1588.61517</v>
      </c>
      <c r="AQ2000" s="14">
        <v>8.0745000000000005</v>
      </c>
      <c r="AR2000" s="22">
        <v>85656</v>
      </c>
      <c r="AS2000" s="23">
        <v>1834163.51</v>
      </c>
      <c r="AT2000" s="23">
        <v>1834.16</v>
      </c>
      <c r="AU2000" s="23">
        <v>1641.25</v>
      </c>
      <c r="AV2000" s="14">
        <v>8.34</v>
      </c>
      <c r="AW2000" s="22">
        <v>31</v>
      </c>
      <c r="AX2000" s="22">
        <v>33</v>
      </c>
      <c r="AY2000" s="23">
        <v>1485.5</v>
      </c>
      <c r="AZ2000" s="23">
        <v>1.49</v>
      </c>
      <c r="BA2000" s="23">
        <v>5.05</v>
      </c>
      <c r="BB2000" s="14">
        <v>0.03</v>
      </c>
      <c r="BC2000" s="22">
        <v>1074</v>
      </c>
      <c r="BD2000" s="23">
        <v>1904052.7</v>
      </c>
      <c r="BE2000" s="23">
        <v>1904.05</v>
      </c>
      <c r="BF2000" s="23">
        <v>3394.56</v>
      </c>
      <c r="BG2000" s="14">
        <v>17.25</v>
      </c>
      <c r="BH2000" s="22">
        <v>87290</v>
      </c>
      <c r="BI2000" s="23">
        <v>4168.41</v>
      </c>
      <c r="BJ2000" s="23">
        <v>7130.57</v>
      </c>
      <c r="BK2000" s="14">
        <v>36.200000000000003</v>
      </c>
      <c r="BL2000" t="s">
        <v>7</v>
      </c>
    </row>
    <row r="2001" spans="1:64">
      <c r="A2001" t="s">
        <v>2968</v>
      </c>
      <c r="B2001" t="s">
        <v>2960</v>
      </c>
      <c r="C2001" t="s">
        <v>315</v>
      </c>
      <c r="D2001" s="111" t="s">
        <v>795</v>
      </c>
      <c r="E2001" s="110">
        <v>2022</v>
      </c>
      <c r="F2001" s="23"/>
      <c r="G2001" s="23"/>
      <c r="H2001" s="22">
        <v>2664280</v>
      </c>
      <c r="I2001" s="34">
        <v>19309.470998496727</v>
      </c>
      <c r="J2001" s="22">
        <v>446</v>
      </c>
      <c r="K2001" s="22">
        <v>768</v>
      </c>
      <c r="L2001" s="23">
        <v>287632.07999999996</v>
      </c>
      <c r="M2001" s="23">
        <v>287.63207999999958</v>
      </c>
      <c r="N2001" s="23">
        <v>1702.2066494400001</v>
      </c>
      <c r="O2001" s="14">
        <v>9.32</v>
      </c>
      <c r="P2001" s="22">
        <v>12</v>
      </c>
      <c r="Q2001" s="22">
        <v>19</v>
      </c>
      <c r="R2001" s="23">
        <v>6242</v>
      </c>
      <c r="S2001" s="23">
        <v>6.242</v>
      </c>
      <c r="T2001" s="23">
        <v>16.182067</v>
      </c>
      <c r="U2001" s="14">
        <v>8.3803782098742119E-2</v>
      </c>
      <c r="V2001" s="22">
        <v>15</v>
      </c>
      <c r="W2001" s="22">
        <v>46</v>
      </c>
      <c r="X2001" s="23">
        <v>86060</v>
      </c>
      <c r="Y2001" s="23">
        <v>86.06</v>
      </c>
      <c r="Z2001" s="23">
        <v>273.54800399999999</v>
      </c>
      <c r="AA2001" s="14">
        <v>1.416651983999438</v>
      </c>
      <c r="AB2001" s="22">
        <v>55</v>
      </c>
      <c r="AC2001" s="22">
        <v>92</v>
      </c>
      <c r="AD2001" s="23">
        <v>27552.363746351937</v>
      </c>
      <c r="AE2001" s="23">
        <v>27.552363746351936</v>
      </c>
      <c r="AF2001" s="23">
        <v>57.601384331399977</v>
      </c>
      <c r="AG2001" s="14">
        <v>0.29830638206445081</v>
      </c>
      <c r="AH2001" s="22">
        <v>117</v>
      </c>
      <c r="AI2001" s="23">
        <v>70197.39899999999</v>
      </c>
      <c r="AJ2001" s="23">
        <v>70.19739899999999</v>
      </c>
      <c r="AK2001" s="23">
        <v>71.90768269045823</v>
      </c>
      <c r="AL2001" s="14">
        <v>0.4</v>
      </c>
      <c r="AM2001" s="22">
        <v>102249</v>
      </c>
      <c r="AN2001" s="23">
        <v>1976992.4379999072</v>
      </c>
      <c r="AO2001" s="23">
        <v>1976.9924380002851</v>
      </c>
      <c r="AP2001" s="23">
        <v>2025.1597201365946</v>
      </c>
      <c r="AQ2001" s="14">
        <v>10.487908862413976</v>
      </c>
      <c r="AR2001" s="22">
        <v>102366</v>
      </c>
      <c r="AS2001" s="23">
        <v>2047189.8369999994</v>
      </c>
      <c r="AT2001" s="23">
        <v>2047.1898369999994</v>
      </c>
      <c r="AU2001" s="23">
        <v>2097.0674028268022</v>
      </c>
      <c r="AV2001" s="14">
        <v>10.86030478509775</v>
      </c>
      <c r="AW2001" s="22">
        <v>31</v>
      </c>
      <c r="AX2001" s="22">
        <v>34</v>
      </c>
      <c r="AY2001" s="23">
        <v>1492.5</v>
      </c>
      <c r="AZ2001" s="23">
        <v>1.4924999999999999</v>
      </c>
      <c r="BA2001" s="23">
        <v>5.0500554000000006</v>
      </c>
      <c r="BB2001" s="14">
        <v>2.6153256090719189E-2</v>
      </c>
      <c r="BC2001" s="22">
        <v>1053</v>
      </c>
      <c r="BD2001" s="23">
        <v>1986074</v>
      </c>
      <c r="BE2001" s="23">
        <v>1986.0739999999994</v>
      </c>
      <c r="BF2001" s="23">
        <v>4034.7867629683674</v>
      </c>
      <c r="BG2001" s="14">
        <v>20.895377005835542</v>
      </c>
      <c r="BH2001" s="22">
        <v>103978</v>
      </c>
      <c r="BI2001" s="23">
        <v>4442.2427807463519</v>
      </c>
      <c r="BJ2001" s="23">
        <v>8186.4423259665709</v>
      </c>
      <c r="BK2001" s="14">
        <v>42.395994828671888</v>
      </c>
      <c r="BL2001" t="s">
        <v>7</v>
      </c>
    </row>
    <row r="2002" spans="1:64">
      <c r="A2002" t="s">
        <v>2969</v>
      </c>
      <c r="B2002" t="s">
        <v>2960</v>
      </c>
      <c r="C2002" t="s">
        <v>315</v>
      </c>
      <c r="D2002" t="s">
        <v>795</v>
      </c>
      <c r="E2002">
        <v>2023</v>
      </c>
      <c r="F2002">
        <v>6918.35</v>
      </c>
      <c r="G2002">
        <v>1406.86</v>
      </c>
      <c r="H2002">
        <v>2654384</v>
      </c>
      <c r="I2002">
        <v>19309.470998496727</v>
      </c>
      <c r="J2002">
        <v>443</v>
      </c>
      <c r="K2002">
        <v>770</v>
      </c>
      <c r="L2002">
        <v>296441.48</v>
      </c>
      <c r="M2002">
        <v>296.44148000000001</v>
      </c>
      <c r="N2002">
        <v>1754.3406789999999</v>
      </c>
      <c r="O2002">
        <v>9.0853896470627191</v>
      </c>
      <c r="P2002">
        <v>12</v>
      </c>
      <c r="Q2002">
        <v>19</v>
      </c>
      <c r="R2002">
        <v>6475.6146319999998</v>
      </c>
      <c r="S2002">
        <v>6.4756150000000003</v>
      </c>
      <c r="T2002">
        <v>22.785104</v>
      </c>
      <c r="U2002">
        <v>0.11799962827450766</v>
      </c>
      <c r="V2002">
        <v>13</v>
      </c>
      <c r="W2002">
        <v>35</v>
      </c>
      <c r="X2002">
        <v>49115</v>
      </c>
      <c r="Y2002">
        <v>49.115000000000002</v>
      </c>
      <c r="Z2002">
        <v>138.79695000000001</v>
      </c>
      <c r="AA2002">
        <v>0.71880244679310779</v>
      </c>
      <c r="AB2002">
        <v>55</v>
      </c>
      <c r="AC2002">
        <v>68</v>
      </c>
      <c r="AD2002">
        <v>25182.533286695281</v>
      </c>
      <c r="AE2002">
        <v>25.182533286695275</v>
      </c>
      <c r="AF2002">
        <v>70.628219866799995</v>
      </c>
      <c r="AG2002">
        <v>0.3657698332196595</v>
      </c>
      <c r="AH2002">
        <v>136</v>
      </c>
      <c r="AI2002">
        <v>87768.429000000004</v>
      </c>
      <c r="AJ2002">
        <v>87.768428999999998</v>
      </c>
      <c r="AK2002">
        <v>82.325665999999998</v>
      </c>
      <c r="AL2002">
        <v>0.4263486348559688</v>
      </c>
      <c r="AM2002">
        <v>130164</v>
      </c>
      <c r="AN2002">
        <v>2435850.02</v>
      </c>
      <c r="AO2002">
        <v>2435.8500199999999</v>
      </c>
      <c r="AP2002">
        <v>2284.7962269999998</v>
      </c>
      <c r="AQ2002">
        <v>11.832515904645316</v>
      </c>
      <c r="AR2002">
        <v>144130</v>
      </c>
      <c r="AS2002">
        <v>2534088.7140000798</v>
      </c>
      <c r="AT2002">
        <v>2534.0887140003701</v>
      </c>
      <c r="AU2002">
        <v>2376.9428676503794</v>
      </c>
      <c r="AV2002">
        <v>12.309725459777889</v>
      </c>
      <c r="AW2002">
        <v>30</v>
      </c>
      <c r="AX2002">
        <v>31</v>
      </c>
      <c r="AY2002">
        <v>1422</v>
      </c>
      <c r="AZ2002">
        <v>1.4219999999999999</v>
      </c>
      <c r="BA2002">
        <v>4.9751729999999998</v>
      </c>
      <c r="BB2002">
        <v>2.6153256090719189E-2</v>
      </c>
      <c r="BC2002">
        <v>1066</v>
      </c>
      <c r="BD2002">
        <v>2099695.7999999998</v>
      </c>
      <c r="BE2002">
        <v>2099.6958</v>
      </c>
      <c r="BF2002">
        <v>5174.6943140000003</v>
      </c>
      <c r="BG2002">
        <v>26.798736818853602</v>
      </c>
      <c r="BH2002">
        <v>145749</v>
      </c>
      <c r="BI2002">
        <v>5012.4211422870667</v>
      </c>
      <c r="BJ2002">
        <v>9543.1633075171776</v>
      </c>
      <c r="BK2002">
        <v>49.422577090072203</v>
      </c>
      <c r="BL2002" t="s">
        <v>7</v>
      </c>
    </row>
    <row r="2003" spans="1:64">
      <c r="A2003" t="s">
        <v>2970</v>
      </c>
      <c r="B2003" t="s">
        <v>2960</v>
      </c>
      <c r="C2003" t="s">
        <v>315</v>
      </c>
      <c r="D2003" t="s">
        <v>795</v>
      </c>
      <c r="E2003">
        <v>2024</v>
      </c>
      <c r="F2003">
        <v>6918.35</v>
      </c>
      <c r="G2003">
        <v>1409.88</v>
      </c>
      <c r="H2003">
        <v>2659034</v>
      </c>
      <c r="I2003">
        <v>18233.257117146288</v>
      </c>
      <c r="J2003">
        <v>445</v>
      </c>
      <c r="K2003">
        <v>769</v>
      </c>
      <c r="L2003">
        <v>297199.98</v>
      </c>
      <c r="M2003">
        <v>297.19997999999936</v>
      </c>
      <c r="N2003">
        <v>1758.8294816400009</v>
      </c>
      <c r="O2003">
        <v>9.6462714825977169</v>
      </c>
      <c r="P2003">
        <v>12</v>
      </c>
      <c r="Q2003">
        <v>17</v>
      </c>
      <c r="R2003">
        <v>6133.3330497660572</v>
      </c>
      <c r="S2003">
        <v>6.1333330497660574</v>
      </c>
      <c r="T2003">
        <v>24.792485749999997</v>
      </c>
      <c r="U2003">
        <v>0.1359739819973553</v>
      </c>
      <c r="V2003">
        <v>13</v>
      </c>
      <c r="W2003">
        <v>36</v>
      </c>
      <c r="X2003">
        <v>45560</v>
      </c>
      <c r="Y2003">
        <v>45.56</v>
      </c>
      <c r="Z2003">
        <v>81.580654559999999</v>
      </c>
      <c r="AA2003">
        <v>0.44742776365108539</v>
      </c>
      <c r="AB2003">
        <v>55</v>
      </c>
      <c r="AC2003">
        <v>67</v>
      </c>
      <c r="AD2003">
        <v>24665.315321459228</v>
      </c>
      <c r="AE2003">
        <v>24.665315321459232</v>
      </c>
      <c r="AF2003">
        <v>68.371079468400012</v>
      </c>
      <c r="AG2003">
        <v>0.37498006543276818</v>
      </c>
      <c r="AH2003">
        <v>180</v>
      </c>
      <c r="AI2003">
        <v>104808.96900000004</v>
      </c>
      <c r="AJ2003">
        <v>104.80896900000005</v>
      </c>
      <c r="AK2003">
        <v>94.531800846347565</v>
      </c>
      <c r="AL2003">
        <v>0.51845811332003455</v>
      </c>
      <c r="AM2003">
        <v>154487</v>
      </c>
      <c r="AN2003">
        <v>2892176.9079998694</v>
      </c>
      <c r="AO2003">
        <v>2892.1769080008603</v>
      </c>
      <c r="AP2003">
        <v>2608.5810602663937</v>
      </c>
      <c r="AQ2003">
        <v>14.306720096725462</v>
      </c>
      <c r="AR2003">
        <v>183134</v>
      </c>
      <c r="AS2003">
        <v>3022173.2459992603</v>
      </c>
      <c r="AT2003">
        <v>3022.1732459996792</v>
      </c>
      <c r="AU2003">
        <v>2725.8304526770876</v>
      </c>
      <c r="AV2003">
        <v>14.949772468868201</v>
      </c>
      <c r="AW2003">
        <v>30</v>
      </c>
      <c r="AX2003">
        <v>31</v>
      </c>
      <c r="AY2003">
        <v>1422</v>
      </c>
      <c r="AZ2003">
        <v>1.4220000000000002</v>
      </c>
      <c r="BA2003">
        <v>4.9751733999999992</v>
      </c>
      <c r="BB2003">
        <v>2.7286257019440697E-2</v>
      </c>
      <c r="BC2003">
        <v>1085</v>
      </c>
      <c r="BD2003">
        <v>2270939.2000000002</v>
      </c>
      <c r="BE2003">
        <v>2270.9391999999852</v>
      </c>
      <c r="BF2003">
        <v>4835.6292163345615</v>
      </c>
      <c r="BG2003">
        <v>26.520929229847841</v>
      </c>
      <c r="BH2003">
        <v>184774</v>
      </c>
      <c r="BI2003">
        <v>5668.0930743708886</v>
      </c>
      <c r="BJ2003">
        <v>9500.0085438300503</v>
      </c>
      <c r="BK2003">
        <v>52.102641249414404</v>
      </c>
      <c r="BL2003" t="s">
        <v>7</v>
      </c>
    </row>
    <row r="2004" spans="1:64">
      <c r="A2004" t="s">
        <v>2971</v>
      </c>
      <c r="B2004" t="s">
        <v>2972</v>
      </c>
      <c r="C2004" t="s">
        <v>321</v>
      </c>
      <c r="D2004" t="s">
        <v>808</v>
      </c>
      <c r="E2004">
        <v>2012</v>
      </c>
      <c r="F2004" s="23">
        <v>100.61</v>
      </c>
      <c r="G2004" s="23">
        <v>44.17</v>
      </c>
      <c r="H2004" s="22">
        <v>116498</v>
      </c>
      <c r="I2004" s="34">
        <v>939.90415399999995</v>
      </c>
      <c r="J2004" s="22">
        <v>4</v>
      </c>
      <c r="K2004" s="22" t="s">
        <v>782</v>
      </c>
      <c r="L2004" s="23">
        <v>1565</v>
      </c>
      <c r="M2004" s="23">
        <v>1.5649999999999999</v>
      </c>
      <c r="N2004" s="23">
        <v>8.4326560000000015</v>
      </c>
      <c r="O2004" s="14">
        <v>0.89718254399799169</v>
      </c>
      <c r="P2004" s="22">
        <v>0</v>
      </c>
      <c r="Q2004" s="22" t="s">
        <v>782</v>
      </c>
      <c r="R2004" s="23">
        <v>0</v>
      </c>
      <c r="S2004" s="23">
        <v>0</v>
      </c>
      <c r="T2004" s="23">
        <v>0</v>
      </c>
      <c r="U2004" s="14">
        <v>0</v>
      </c>
      <c r="V2004" s="22">
        <v>2</v>
      </c>
      <c r="W2004" s="22" t="s">
        <v>782</v>
      </c>
      <c r="X2004" s="23">
        <v>6790</v>
      </c>
      <c r="Y2004" s="23">
        <v>6.79</v>
      </c>
      <c r="Z2004" s="23">
        <v>19.502883999999998</v>
      </c>
      <c r="AA2004" s="14">
        <v>2.0749864671839719</v>
      </c>
      <c r="AB2004" s="22">
        <v>1</v>
      </c>
      <c r="AC2004" s="22" t="s">
        <v>782</v>
      </c>
      <c r="AD2004" s="23">
        <v>3786</v>
      </c>
      <c r="AE2004" s="23">
        <v>3.786</v>
      </c>
      <c r="AF2004" s="23">
        <v>6.4513439999999997</v>
      </c>
      <c r="AG2004" s="14">
        <v>0.6863831777468663</v>
      </c>
      <c r="AH2004" s="22" t="s">
        <v>782</v>
      </c>
      <c r="AI2004" s="23" t="s">
        <v>782</v>
      </c>
      <c r="AJ2004" s="23" t="s">
        <v>782</v>
      </c>
      <c r="AK2004" s="23" t="s">
        <v>782</v>
      </c>
      <c r="AL2004" s="14" t="s">
        <v>782</v>
      </c>
      <c r="AM2004" s="22" t="s">
        <v>782</v>
      </c>
      <c r="AN2004" s="23" t="s">
        <v>782</v>
      </c>
      <c r="AO2004" s="23" t="s">
        <v>782</v>
      </c>
      <c r="AP2004" s="23" t="s">
        <v>782</v>
      </c>
      <c r="AQ2004" s="14" t="s">
        <v>782</v>
      </c>
      <c r="AR2004" s="22">
        <v>950</v>
      </c>
      <c r="AS2004" s="23">
        <v>22529.14900000003</v>
      </c>
      <c r="AT2004" s="23">
        <v>22.529149000000029</v>
      </c>
      <c r="AU2004" s="23">
        <v>17.403176999999999</v>
      </c>
      <c r="AV2004" s="14">
        <v>1.8515906037797978</v>
      </c>
      <c r="AW2004" s="22">
        <v>0</v>
      </c>
      <c r="AX2004" s="22" t="s">
        <v>782</v>
      </c>
      <c r="AY2004" s="23">
        <v>0</v>
      </c>
      <c r="AZ2004" s="23">
        <v>0</v>
      </c>
      <c r="BA2004" s="23">
        <v>0</v>
      </c>
      <c r="BB2004" s="14">
        <v>0</v>
      </c>
      <c r="BC2004" s="22">
        <v>6</v>
      </c>
      <c r="BD2004" s="23">
        <v>3580</v>
      </c>
      <c r="BE2004" s="23">
        <v>3.58</v>
      </c>
      <c r="BF2004" s="23">
        <v>5.7172600000000005</v>
      </c>
      <c r="BG2004" s="14">
        <v>0.60828117161401551</v>
      </c>
      <c r="BH2004" s="22">
        <v>963</v>
      </c>
      <c r="BI2004" s="23">
        <v>38.250149000000029</v>
      </c>
      <c r="BJ2004" s="23">
        <v>57.507320999999997</v>
      </c>
      <c r="BK2004" s="14">
        <v>6.118423964322643</v>
      </c>
      <c r="BL2004" t="s">
        <v>15</v>
      </c>
    </row>
    <row r="2005" spans="1:64">
      <c r="A2005" t="s">
        <v>2973</v>
      </c>
      <c r="B2005" t="s">
        <v>2972</v>
      </c>
      <c r="C2005" t="s">
        <v>321</v>
      </c>
      <c r="D2005" t="s">
        <v>808</v>
      </c>
      <c r="E2005">
        <v>2015</v>
      </c>
      <c r="F2005" s="23">
        <v>100.61</v>
      </c>
      <c r="G2005" s="23">
        <v>43.87</v>
      </c>
      <c r="H2005" s="22">
        <v>117143</v>
      </c>
      <c r="I2005" s="29">
        <v>945.20638789964767</v>
      </c>
      <c r="J2005" s="28">
        <v>5</v>
      </c>
      <c r="K2005" s="28">
        <v>5</v>
      </c>
      <c r="L2005" s="30">
        <v>2275</v>
      </c>
      <c r="M2005" s="31">
        <v>2.2749999999999999</v>
      </c>
      <c r="N2005" s="30">
        <v>13.607582583707989</v>
      </c>
      <c r="O2005" s="32">
        <v>1.4396414114324314</v>
      </c>
      <c r="P2005" s="28">
        <v>0</v>
      </c>
      <c r="Q2005" s="28">
        <v>0</v>
      </c>
      <c r="R2005" s="30">
        <v>0</v>
      </c>
      <c r="S2005" s="31">
        <v>0</v>
      </c>
      <c r="T2005" s="30">
        <v>0</v>
      </c>
      <c r="U2005" s="32">
        <v>0</v>
      </c>
      <c r="V2005" s="28">
        <v>2</v>
      </c>
      <c r="W2005" s="28">
        <v>8</v>
      </c>
      <c r="X2005" s="30">
        <v>6750</v>
      </c>
      <c r="Y2005" s="31">
        <v>6.75</v>
      </c>
      <c r="Z2005" s="30">
        <v>79.994173000000004</v>
      </c>
      <c r="AA2005" s="18">
        <v>8.4631435022096948</v>
      </c>
      <c r="AB2005" s="28">
        <v>2</v>
      </c>
      <c r="AC2005" s="22" t="s">
        <v>782</v>
      </c>
      <c r="AD2005" s="30">
        <v>3768</v>
      </c>
      <c r="AE2005" s="19">
        <v>3.7679999999999998</v>
      </c>
      <c r="AF2005" s="30">
        <v>14.198228142000001</v>
      </c>
      <c r="AG2005" s="18">
        <v>1.5021299394251897</v>
      </c>
      <c r="AH2005" s="22" t="s">
        <v>782</v>
      </c>
      <c r="AI2005" s="23" t="s">
        <v>782</v>
      </c>
      <c r="AJ2005" s="23" t="s">
        <v>782</v>
      </c>
      <c r="AK2005" s="23" t="s">
        <v>782</v>
      </c>
      <c r="AL2005" s="14" t="s">
        <v>782</v>
      </c>
      <c r="AM2005" s="22" t="s">
        <v>782</v>
      </c>
      <c r="AN2005" s="23" t="s">
        <v>782</v>
      </c>
      <c r="AO2005" s="23" t="s">
        <v>782</v>
      </c>
      <c r="AP2005" s="23" t="s">
        <v>782</v>
      </c>
      <c r="AQ2005" s="14" t="s">
        <v>782</v>
      </c>
      <c r="AR2005" s="28">
        <v>1154</v>
      </c>
      <c r="AS2005" s="30">
        <v>25449.372000000036</v>
      </c>
      <c r="AT2005" s="33">
        <v>25.449372000000036</v>
      </c>
      <c r="AU2005" s="30">
        <v>22.603184792860162</v>
      </c>
      <c r="AV2005" s="18">
        <v>2.3913491362544557</v>
      </c>
      <c r="AW2005" s="28">
        <v>0</v>
      </c>
      <c r="AX2005" s="22" t="s">
        <v>782</v>
      </c>
      <c r="AY2005" s="30">
        <v>0</v>
      </c>
      <c r="AZ2005" s="19">
        <v>0</v>
      </c>
      <c r="BA2005" s="30">
        <v>0</v>
      </c>
      <c r="BB2005" s="18">
        <v>0</v>
      </c>
      <c r="BC2005" s="28">
        <v>11</v>
      </c>
      <c r="BD2005" s="30">
        <v>13085</v>
      </c>
      <c r="BE2005" s="19">
        <v>13.085000000000001</v>
      </c>
      <c r="BF2005" s="30">
        <v>27.847811615777232</v>
      </c>
      <c r="BG2005" s="18">
        <v>2.9462149190144733</v>
      </c>
      <c r="BH2005" s="13">
        <v>1174</v>
      </c>
      <c r="BI2005" s="19">
        <v>51.327372000000032</v>
      </c>
      <c r="BJ2005" s="19">
        <v>158.25098013434541</v>
      </c>
      <c r="BK2005" s="18">
        <v>16.742478908336249</v>
      </c>
      <c r="BL2005" t="s">
        <v>15</v>
      </c>
    </row>
    <row r="2006" spans="1:64">
      <c r="A2006" t="s">
        <v>2974</v>
      </c>
      <c r="B2006" t="s">
        <v>2972</v>
      </c>
      <c r="C2006" t="s">
        <v>321</v>
      </c>
      <c r="D2006" t="s">
        <v>808</v>
      </c>
      <c r="E2006">
        <v>2016</v>
      </c>
      <c r="F2006" s="23">
        <v>100.62</v>
      </c>
      <c r="G2006" s="23">
        <v>43.99</v>
      </c>
      <c r="H2006" s="22">
        <v>117409</v>
      </c>
      <c r="I2006" s="29">
        <v>995.9981956300619</v>
      </c>
      <c r="J2006" s="28">
        <v>5</v>
      </c>
      <c r="K2006" s="28">
        <v>5</v>
      </c>
      <c r="L2006" s="30">
        <v>2275</v>
      </c>
      <c r="M2006" s="31">
        <v>2.2749999999999999</v>
      </c>
      <c r="N2006" s="30">
        <v>13.606774999999999</v>
      </c>
      <c r="O2006" s="32">
        <v>1.3661445432029566</v>
      </c>
      <c r="P2006" s="28">
        <v>0</v>
      </c>
      <c r="Q2006" s="28">
        <v>0</v>
      </c>
      <c r="R2006" s="30">
        <v>0</v>
      </c>
      <c r="S2006" s="31">
        <v>0</v>
      </c>
      <c r="T2006" s="30">
        <v>0</v>
      </c>
      <c r="U2006" s="32">
        <v>0</v>
      </c>
      <c r="V2006" s="28">
        <v>2</v>
      </c>
      <c r="W2006" s="28">
        <v>7</v>
      </c>
      <c r="X2006" s="30">
        <v>16262</v>
      </c>
      <c r="Y2006" s="31">
        <v>16.262</v>
      </c>
      <c r="Z2006" s="30">
        <v>69.765009000000006</v>
      </c>
      <c r="AA2006" s="18">
        <v>7.0045316654280807</v>
      </c>
      <c r="AB2006" s="28">
        <v>2</v>
      </c>
      <c r="AC2006" s="22" t="s">
        <v>782</v>
      </c>
      <c r="AD2006" s="30">
        <v>17068</v>
      </c>
      <c r="AE2006" s="19">
        <v>17.068000000000001</v>
      </c>
      <c r="AF2006" s="30">
        <v>9.8566243019999966</v>
      </c>
      <c r="AG2006" s="18">
        <v>0.98962270667215024</v>
      </c>
      <c r="AH2006" s="22" t="s">
        <v>782</v>
      </c>
      <c r="AI2006" s="23" t="s">
        <v>782</v>
      </c>
      <c r="AJ2006" s="23" t="s">
        <v>782</v>
      </c>
      <c r="AK2006" s="23" t="s">
        <v>782</v>
      </c>
      <c r="AL2006" s="14" t="s">
        <v>782</v>
      </c>
      <c r="AM2006" s="22" t="s">
        <v>782</v>
      </c>
      <c r="AN2006" s="23" t="s">
        <v>782</v>
      </c>
      <c r="AO2006" s="23" t="s">
        <v>782</v>
      </c>
      <c r="AP2006" s="23" t="s">
        <v>782</v>
      </c>
      <c r="AQ2006" s="14" t="s">
        <v>782</v>
      </c>
      <c r="AR2006" s="28">
        <v>1187</v>
      </c>
      <c r="AS2006" s="30">
        <v>25863.897000000034</v>
      </c>
      <c r="AT2006" s="33">
        <v>25.863897000000033</v>
      </c>
      <c r="AU2006" s="30">
        <v>22.967140535999992</v>
      </c>
      <c r="AV2006" s="18">
        <v>2.3059419823015972</v>
      </c>
      <c r="AW2006" s="28">
        <v>0</v>
      </c>
      <c r="AX2006" s="22" t="s">
        <v>782</v>
      </c>
      <c r="AY2006" s="30">
        <v>0</v>
      </c>
      <c r="AZ2006" s="19">
        <v>0</v>
      </c>
      <c r="BA2006" s="30">
        <v>0</v>
      </c>
      <c r="BB2006" s="18">
        <v>0</v>
      </c>
      <c r="BC2006" s="28">
        <v>12</v>
      </c>
      <c r="BD2006" s="30">
        <v>16085</v>
      </c>
      <c r="BE2006" s="19">
        <v>16.085000000000001</v>
      </c>
      <c r="BF2006" s="30">
        <v>32.721896615777233</v>
      </c>
      <c r="BG2006" s="18">
        <v>3.28533693729009</v>
      </c>
      <c r="BH2006" s="13">
        <v>1208</v>
      </c>
      <c r="BI2006" s="19">
        <v>77.553897000000035</v>
      </c>
      <c r="BJ2006" s="19">
        <v>148.91744545377722</v>
      </c>
      <c r="BK2006" s="18">
        <v>14.951577834894875</v>
      </c>
      <c r="BL2006" t="s">
        <v>15</v>
      </c>
    </row>
    <row r="2007" spans="1:64">
      <c r="A2007" t="s">
        <v>2975</v>
      </c>
      <c r="B2007" t="s">
        <v>2972</v>
      </c>
      <c r="C2007" t="s">
        <v>321</v>
      </c>
      <c r="D2007" t="s">
        <v>808</v>
      </c>
      <c r="E2007">
        <v>2017</v>
      </c>
      <c r="F2007" s="23">
        <v>100.62</v>
      </c>
      <c r="G2007" s="23">
        <v>43.76</v>
      </c>
      <c r="H2007" s="22">
        <v>117364</v>
      </c>
      <c r="I2007" s="29">
        <v>921.89544808005576</v>
      </c>
      <c r="J2007" s="28">
        <v>5</v>
      </c>
      <c r="K2007" s="28">
        <v>5</v>
      </c>
      <c r="L2007" s="30">
        <v>2375</v>
      </c>
      <c r="M2007" s="31">
        <v>2.375</v>
      </c>
      <c r="N2007" s="30">
        <v>14.204874999999998</v>
      </c>
      <c r="O2007" s="32">
        <v>1.5408336194286614</v>
      </c>
      <c r="P2007" s="28">
        <v>0</v>
      </c>
      <c r="Q2007" s="28">
        <v>0</v>
      </c>
      <c r="R2007" s="30">
        <v>0</v>
      </c>
      <c r="S2007" s="31">
        <v>0</v>
      </c>
      <c r="T2007" s="30">
        <v>0</v>
      </c>
      <c r="U2007" s="32">
        <v>0</v>
      </c>
      <c r="V2007" s="28">
        <v>2</v>
      </c>
      <c r="W2007" s="28">
        <v>9</v>
      </c>
      <c r="X2007" s="30">
        <v>12150</v>
      </c>
      <c r="Y2007" s="31">
        <v>12.15</v>
      </c>
      <c r="Z2007" s="30">
        <v>76.187615749999992</v>
      </c>
      <c r="AA2007" s="18">
        <v>8.264236026836743</v>
      </c>
      <c r="AB2007" s="28">
        <v>2</v>
      </c>
      <c r="AC2007" s="22" t="s">
        <v>782</v>
      </c>
      <c r="AD2007" s="30">
        <v>17068</v>
      </c>
      <c r="AE2007" s="19">
        <v>17.068000000000001</v>
      </c>
      <c r="AF2007" s="30">
        <v>26.866078680000001</v>
      </c>
      <c r="AG2007" s="18">
        <v>2.9142218606189494</v>
      </c>
      <c r="AH2007" s="22" t="s">
        <v>782</v>
      </c>
      <c r="AI2007" s="23" t="s">
        <v>782</v>
      </c>
      <c r="AJ2007" s="23" t="s">
        <v>782</v>
      </c>
      <c r="AK2007" s="23" t="s">
        <v>782</v>
      </c>
      <c r="AL2007" s="14" t="s">
        <v>782</v>
      </c>
      <c r="AM2007" s="22" t="s">
        <v>782</v>
      </c>
      <c r="AN2007" s="23" t="s">
        <v>782</v>
      </c>
      <c r="AO2007" s="23" t="s">
        <v>782</v>
      </c>
      <c r="AP2007" s="23" t="s">
        <v>782</v>
      </c>
      <c r="AQ2007" s="14" t="s">
        <v>782</v>
      </c>
      <c r="AR2007" s="28">
        <v>1232</v>
      </c>
      <c r="AS2007" s="30">
        <v>26650.997000000018</v>
      </c>
      <c r="AT2007" s="33">
        <v>26.650997000000018</v>
      </c>
      <c r="AU2007" s="30">
        <v>23.666085335999988</v>
      </c>
      <c r="AV2007" s="18">
        <v>2.5671116377987437</v>
      </c>
      <c r="AW2007" s="28">
        <v>0</v>
      </c>
      <c r="AX2007" s="22" t="s">
        <v>782</v>
      </c>
      <c r="AY2007" s="30">
        <v>0</v>
      </c>
      <c r="AZ2007" s="19">
        <v>0</v>
      </c>
      <c r="BA2007" s="30">
        <v>0</v>
      </c>
      <c r="BB2007" s="18">
        <v>0</v>
      </c>
      <c r="BC2007" s="28">
        <v>12</v>
      </c>
      <c r="BD2007" s="30">
        <v>16085</v>
      </c>
      <c r="BE2007" s="19">
        <v>16.085000000000001</v>
      </c>
      <c r="BF2007" s="30">
        <v>32.721896615777233</v>
      </c>
      <c r="BG2007" s="18">
        <v>3.5494151407216541</v>
      </c>
      <c r="BH2007" s="13">
        <v>1253</v>
      </c>
      <c r="BI2007" s="19">
        <v>74.328997000000015</v>
      </c>
      <c r="BJ2007" s="19">
        <v>173.64655138177721</v>
      </c>
      <c r="BK2007" s="18">
        <v>18.835818285404752</v>
      </c>
      <c r="BL2007" t="s">
        <v>15</v>
      </c>
    </row>
    <row r="2008" spans="1:64">
      <c r="A2008" t="s">
        <v>2976</v>
      </c>
      <c r="B2008" t="s">
        <v>2972</v>
      </c>
      <c r="C2008" t="s">
        <v>321</v>
      </c>
      <c r="D2008" t="s">
        <v>808</v>
      </c>
      <c r="E2008">
        <v>2018</v>
      </c>
      <c r="F2008" s="23">
        <v>100.62</v>
      </c>
      <c r="G2008" s="23">
        <v>43.58</v>
      </c>
      <c r="H2008" s="22">
        <v>117383</v>
      </c>
      <c r="I2008" s="29">
        <v>921.96097014459599</v>
      </c>
      <c r="J2008" s="28">
        <v>5</v>
      </c>
      <c r="K2008" s="28">
        <v>5</v>
      </c>
      <c r="L2008" s="30">
        <v>2375</v>
      </c>
      <c r="M2008" s="31">
        <v>2.375</v>
      </c>
      <c r="N2008" s="30">
        <v>14.204874999999998</v>
      </c>
      <c r="O2008" s="32">
        <v>1.5407241152271525</v>
      </c>
      <c r="P2008" s="28">
        <v>0</v>
      </c>
      <c r="Q2008" s="28">
        <v>0</v>
      </c>
      <c r="R2008" s="30">
        <v>0</v>
      </c>
      <c r="S2008" s="31">
        <v>0</v>
      </c>
      <c r="T2008" s="30">
        <v>0</v>
      </c>
      <c r="U2008" s="32">
        <v>0</v>
      </c>
      <c r="V2008" s="28">
        <v>2</v>
      </c>
      <c r="W2008" s="28">
        <v>9</v>
      </c>
      <c r="X2008" s="30">
        <v>12150</v>
      </c>
      <c r="Y2008" s="31">
        <v>12.15</v>
      </c>
      <c r="Z2008" s="30">
        <v>55.426620999999997</v>
      </c>
      <c r="AA2008" s="18">
        <v>6.011818590466703</v>
      </c>
      <c r="AB2008" s="28">
        <v>2</v>
      </c>
      <c r="AC2008" s="22" t="s">
        <v>782</v>
      </c>
      <c r="AD2008" s="30">
        <v>17068</v>
      </c>
      <c r="AE2008" s="19">
        <v>17.068000000000001</v>
      </c>
      <c r="AF2008" s="30">
        <v>19.2486</v>
      </c>
      <c r="AG2008" s="18">
        <v>2.0877890304815332</v>
      </c>
      <c r="AH2008" s="22" t="s">
        <v>782</v>
      </c>
      <c r="AI2008" s="23" t="s">
        <v>782</v>
      </c>
      <c r="AJ2008" s="23" t="s">
        <v>782</v>
      </c>
      <c r="AK2008" s="23" t="s">
        <v>782</v>
      </c>
      <c r="AL2008" s="14" t="s">
        <v>782</v>
      </c>
      <c r="AM2008" s="22" t="s">
        <v>782</v>
      </c>
      <c r="AN2008" s="23" t="s">
        <v>782</v>
      </c>
      <c r="AO2008" s="23" t="s">
        <v>782</v>
      </c>
      <c r="AP2008" s="23" t="s">
        <v>782</v>
      </c>
      <c r="AQ2008" s="14" t="s">
        <v>782</v>
      </c>
      <c r="AR2008" s="28">
        <v>1297</v>
      </c>
      <c r="AS2008" s="30">
        <v>29136.918000000027</v>
      </c>
      <c r="AT2008" s="33">
        <v>29.136918000000026</v>
      </c>
      <c r="AU2008" s="30">
        <v>25.873583183999983</v>
      </c>
      <c r="AV2008" s="18">
        <v>2.8063642628973864</v>
      </c>
      <c r="AW2008" s="28">
        <v>0</v>
      </c>
      <c r="AX2008" s="22" t="s">
        <v>782</v>
      </c>
      <c r="AY2008" s="30">
        <v>0</v>
      </c>
      <c r="AZ2008" s="19">
        <v>0</v>
      </c>
      <c r="BA2008" s="30">
        <v>0</v>
      </c>
      <c r="BB2008" s="18">
        <v>0</v>
      </c>
      <c r="BC2008" s="28">
        <v>12</v>
      </c>
      <c r="BD2008" s="30">
        <v>16085</v>
      </c>
      <c r="BE2008" s="19">
        <v>16.085000000000001</v>
      </c>
      <c r="BF2008" s="30">
        <v>32.514604174212984</v>
      </c>
      <c r="BG2008" s="18">
        <v>3.5266790273251534</v>
      </c>
      <c r="BH2008" s="13">
        <v>1318</v>
      </c>
      <c r="BI2008" s="19">
        <v>76.814918000000034</v>
      </c>
      <c r="BJ2008" s="19">
        <v>147.26828335821295</v>
      </c>
      <c r="BK2008" s="18">
        <v>15.973375026397928</v>
      </c>
      <c r="BL2008" t="s">
        <v>15</v>
      </c>
    </row>
    <row r="2009" spans="1:64">
      <c r="A2009" t="s">
        <v>2977</v>
      </c>
      <c r="B2009" t="s">
        <v>2972</v>
      </c>
      <c r="C2009" t="s">
        <v>321</v>
      </c>
      <c r="D2009" t="s">
        <v>808</v>
      </c>
      <c r="E2009">
        <v>2019</v>
      </c>
      <c r="F2009" s="23">
        <v>100.61</v>
      </c>
      <c r="G2009" s="23">
        <v>43.61</v>
      </c>
      <c r="H2009" s="22">
        <v>117565</v>
      </c>
      <c r="I2009" s="34">
        <v>941.28165434101186</v>
      </c>
      <c r="J2009" s="22">
        <v>5</v>
      </c>
      <c r="K2009" s="22">
        <v>5</v>
      </c>
      <c r="L2009" s="23">
        <v>2375</v>
      </c>
      <c r="M2009" s="23">
        <v>2.375</v>
      </c>
      <c r="N2009" s="23">
        <v>14.204874999999998</v>
      </c>
      <c r="O2009" s="14">
        <v>1.5090993152251313</v>
      </c>
      <c r="P2009" s="22">
        <v>0</v>
      </c>
      <c r="Q2009" s="22">
        <v>0</v>
      </c>
      <c r="R2009" s="23">
        <v>0</v>
      </c>
      <c r="S2009" s="23">
        <v>0</v>
      </c>
      <c r="T2009" s="23">
        <v>0</v>
      </c>
      <c r="U2009" s="14">
        <v>0</v>
      </c>
      <c r="V2009" s="22">
        <v>2</v>
      </c>
      <c r="W2009" s="22">
        <v>9</v>
      </c>
      <c r="X2009" s="23">
        <v>12150</v>
      </c>
      <c r="Y2009" s="23">
        <v>12.15</v>
      </c>
      <c r="Z2009" s="23">
        <v>3.5858029999999999</v>
      </c>
      <c r="AA2009" s="14">
        <v>0.3809489947523102</v>
      </c>
      <c r="AB2009" s="22">
        <v>2</v>
      </c>
      <c r="AC2009" s="22">
        <v>4</v>
      </c>
      <c r="AD2009" s="23">
        <v>21568</v>
      </c>
      <c r="AE2009" s="23">
        <v>21.568000000000001</v>
      </c>
      <c r="AF2009" s="23">
        <v>23.268246300000001</v>
      </c>
      <c r="AG2009" s="14">
        <v>2.4719749070526635</v>
      </c>
      <c r="AH2009" s="22">
        <v>3</v>
      </c>
      <c r="AI2009" s="23">
        <v>1087.74</v>
      </c>
      <c r="AJ2009" s="23">
        <v>1.0877399999999999</v>
      </c>
      <c r="AK2009" s="23">
        <v>0.96591312000000007</v>
      </c>
      <c r="AL2009" s="14">
        <v>0.10261680077853345</v>
      </c>
      <c r="AM2009" s="22">
        <v>1366</v>
      </c>
      <c r="AN2009" s="23">
        <v>29662.108000000004</v>
      </c>
      <c r="AO2009" s="23">
        <v>29.662108000000003</v>
      </c>
      <c r="AP2009" s="23">
        <v>26.339951903999999</v>
      </c>
      <c r="AQ2009" s="14">
        <v>2.7983071573237566</v>
      </c>
      <c r="AR2009" s="22">
        <v>1369</v>
      </c>
      <c r="AS2009" s="23">
        <v>30749.848000000005</v>
      </c>
      <c r="AT2009" s="23">
        <v>30.749848000000007</v>
      </c>
      <c r="AU2009" s="23">
        <v>27.305865023999999</v>
      </c>
      <c r="AV2009" s="14">
        <v>2.9009239581022901</v>
      </c>
      <c r="AW2009" s="22">
        <v>0</v>
      </c>
      <c r="AX2009" s="22" t="s">
        <v>782</v>
      </c>
      <c r="AY2009" s="23">
        <v>0</v>
      </c>
      <c r="AZ2009" s="23">
        <v>0</v>
      </c>
      <c r="BA2009" s="23">
        <v>0</v>
      </c>
      <c r="BB2009" s="14">
        <v>0</v>
      </c>
      <c r="BC2009" s="22">
        <v>12</v>
      </c>
      <c r="BD2009" s="23">
        <v>16085</v>
      </c>
      <c r="BE2009" s="23">
        <v>16.085000000000001</v>
      </c>
      <c r="BF2009" s="23">
        <v>34.450711546160377</v>
      </c>
      <c r="BG2009" s="14">
        <v>3.6599790707999307</v>
      </c>
      <c r="BH2009" s="22">
        <v>1390</v>
      </c>
      <c r="BI2009" s="23">
        <v>82.927848000000012</v>
      </c>
      <c r="BJ2009" s="23">
        <v>102.81550087016038</v>
      </c>
      <c r="BK2009" s="14">
        <v>10.922926245932326</v>
      </c>
      <c r="BL2009" t="s">
        <v>15</v>
      </c>
    </row>
    <row r="2010" spans="1:64">
      <c r="A2010" t="s">
        <v>2978</v>
      </c>
      <c r="B2010" t="s">
        <v>2972</v>
      </c>
      <c r="C2010" t="s">
        <v>321</v>
      </c>
      <c r="D2010" t="s">
        <v>808</v>
      </c>
      <c r="E2010">
        <v>2020</v>
      </c>
      <c r="F2010" s="23">
        <v>100.62</v>
      </c>
      <c r="G2010" s="23">
        <v>43.51</v>
      </c>
      <c r="H2010" s="22">
        <v>117388</v>
      </c>
      <c r="I2010" s="34">
        <v>946.66251382957842</v>
      </c>
      <c r="J2010" s="22">
        <v>5</v>
      </c>
      <c r="K2010" s="22">
        <v>7</v>
      </c>
      <c r="L2010" s="23">
        <v>2735</v>
      </c>
      <c r="M2010" s="23">
        <v>2.7349999999999999</v>
      </c>
      <c r="N2010" s="23">
        <v>16.358034999999997</v>
      </c>
      <c r="O2010" s="14">
        <v>1.7279690239160383</v>
      </c>
      <c r="P2010" s="22">
        <v>0</v>
      </c>
      <c r="Q2010" s="22">
        <v>0</v>
      </c>
      <c r="R2010" s="23">
        <v>0</v>
      </c>
      <c r="S2010" s="23">
        <v>0</v>
      </c>
      <c r="T2010" s="23">
        <v>0</v>
      </c>
      <c r="U2010" s="14">
        <v>0</v>
      </c>
      <c r="V2010" s="22">
        <v>2</v>
      </c>
      <c r="W2010" s="22">
        <v>9</v>
      </c>
      <c r="X2010" s="23">
        <v>12150</v>
      </c>
      <c r="Y2010" s="23">
        <v>12.15</v>
      </c>
      <c r="Z2010" s="23">
        <v>2.0612210000000002</v>
      </c>
      <c r="AA2010" s="14">
        <v>0.21773556783838902</v>
      </c>
      <c r="AB2010" s="22">
        <v>1</v>
      </c>
      <c r="AC2010" s="22">
        <v>2</v>
      </c>
      <c r="AD2010" s="23">
        <v>17068</v>
      </c>
      <c r="AE2010" s="23">
        <v>17.068000000000001</v>
      </c>
      <c r="AF2010" s="23">
        <v>17.496935400000002</v>
      </c>
      <c r="AG2010" s="14">
        <v>1.8482759319600421</v>
      </c>
      <c r="AH2010" s="22">
        <v>3</v>
      </c>
      <c r="AI2010" s="23">
        <v>1087.74</v>
      </c>
      <c r="AJ2010" s="23">
        <v>1.0877399999999999</v>
      </c>
      <c r="AK2010" s="23">
        <v>0.96591312000000007</v>
      </c>
      <c r="AL2010" s="14">
        <v>0.1020335236569732</v>
      </c>
      <c r="AM2010" s="22">
        <v>1543</v>
      </c>
      <c r="AN2010" s="23">
        <v>32072.014999999999</v>
      </c>
      <c r="AO2010" s="23">
        <v>32.072015</v>
      </c>
      <c r="AP2010" s="23">
        <v>28.479949320000003</v>
      </c>
      <c r="AQ2010" s="14">
        <v>3.0084585482094059</v>
      </c>
      <c r="AR2010" s="22">
        <v>1546</v>
      </c>
      <c r="AS2010" s="23">
        <v>33159.754999999997</v>
      </c>
      <c r="AT2010" s="23">
        <v>33.159754999999997</v>
      </c>
      <c r="AU2010" s="23">
        <v>29.445862440000003</v>
      </c>
      <c r="AV2010" s="14">
        <v>3.1104920718663793</v>
      </c>
      <c r="AW2010" s="22">
        <v>0</v>
      </c>
      <c r="AX2010" s="22">
        <v>0</v>
      </c>
      <c r="AY2010" s="23">
        <v>0</v>
      </c>
      <c r="AZ2010" s="23">
        <v>0</v>
      </c>
      <c r="BA2010" s="23">
        <v>0</v>
      </c>
      <c r="BB2010" s="14">
        <v>0</v>
      </c>
      <c r="BC2010" s="22">
        <v>12</v>
      </c>
      <c r="BD2010" s="23">
        <v>16085</v>
      </c>
      <c r="BE2010" s="23">
        <v>16.085000000000001</v>
      </c>
      <c r="BF2010" s="23">
        <v>34.186184715670727</v>
      </c>
      <c r="BG2010" s="14">
        <v>3.611232537071289</v>
      </c>
      <c r="BH2010" s="22">
        <v>1566</v>
      </c>
      <c r="BI2010" s="23">
        <v>81.197755000000001</v>
      </c>
      <c r="BJ2010" s="23">
        <v>99.548238555670736</v>
      </c>
      <c r="BK2010" s="14">
        <v>10.515705132652139</v>
      </c>
      <c r="BL2010" t="s">
        <v>15</v>
      </c>
    </row>
    <row r="2011" spans="1:64">
      <c r="A2011" t="s">
        <v>2979</v>
      </c>
      <c r="B2011" t="s">
        <v>2972</v>
      </c>
      <c r="C2011" t="s">
        <v>321</v>
      </c>
      <c r="D2011" t="s">
        <v>808</v>
      </c>
      <c r="E2011">
        <v>2021</v>
      </c>
      <c r="F2011" s="23">
        <v>100.62</v>
      </c>
      <c r="G2011" s="23">
        <v>43.5</v>
      </c>
      <c r="H2011" s="22">
        <v>117311</v>
      </c>
      <c r="I2011" s="34">
        <v>880.14</v>
      </c>
      <c r="J2011" s="22">
        <v>5</v>
      </c>
      <c r="K2011" s="22">
        <v>9</v>
      </c>
      <c r="L2011" s="23">
        <v>2735</v>
      </c>
      <c r="M2011" s="23">
        <v>2.74</v>
      </c>
      <c r="N2011" s="23">
        <v>16.36</v>
      </c>
      <c r="O2011" s="14">
        <v>1.86</v>
      </c>
      <c r="P2011" s="22">
        <v>0</v>
      </c>
      <c r="Q2011" s="22">
        <v>0</v>
      </c>
      <c r="R2011" s="23">
        <v>0</v>
      </c>
      <c r="S2011" s="23">
        <v>0</v>
      </c>
      <c r="T2011" s="23">
        <v>0</v>
      </c>
      <c r="U2011" s="14">
        <v>0</v>
      </c>
      <c r="V2011" s="22">
        <v>2</v>
      </c>
      <c r="W2011" s="22">
        <v>9</v>
      </c>
      <c r="X2011" s="23">
        <v>12150</v>
      </c>
      <c r="Y2011" s="23">
        <v>12.15</v>
      </c>
      <c r="Z2011" s="23">
        <v>4.42</v>
      </c>
      <c r="AA2011" s="14">
        <v>0.5</v>
      </c>
      <c r="AB2011" s="22">
        <v>2</v>
      </c>
      <c r="AC2011" s="22">
        <v>0</v>
      </c>
      <c r="AD2011" s="23">
        <v>9180</v>
      </c>
      <c r="AE2011" s="23">
        <v>9.18</v>
      </c>
      <c r="AF2011" s="23">
        <v>18.73</v>
      </c>
      <c r="AG2011" s="14">
        <v>2.13</v>
      </c>
      <c r="AH2011" s="22">
        <v>3</v>
      </c>
      <c r="AI2011" s="23">
        <v>1087.74</v>
      </c>
      <c r="AJ2011" s="23">
        <v>1</v>
      </c>
      <c r="AK2011" s="23">
        <v>0.97</v>
      </c>
      <c r="AL2011" s="14">
        <v>0.11</v>
      </c>
      <c r="AM2011" s="22">
        <v>1737</v>
      </c>
      <c r="AN2011" s="23">
        <v>35788.542999999998</v>
      </c>
      <c r="AO2011" s="23">
        <v>36</v>
      </c>
      <c r="AP2011" s="23">
        <v>32.020000000000003</v>
      </c>
      <c r="AQ2011" s="14">
        <v>3.64</v>
      </c>
      <c r="AR2011" s="22">
        <v>1740</v>
      </c>
      <c r="AS2011" s="23">
        <v>36876.283000000003</v>
      </c>
      <c r="AT2011" s="23">
        <v>37</v>
      </c>
      <c r="AU2011" s="23">
        <v>33</v>
      </c>
      <c r="AV2011" s="14">
        <v>3.75</v>
      </c>
      <c r="AW2011" s="22">
        <v>0</v>
      </c>
      <c r="AX2011" s="22">
        <v>0</v>
      </c>
      <c r="AY2011" s="23">
        <v>0</v>
      </c>
      <c r="AZ2011" s="23">
        <v>0</v>
      </c>
      <c r="BA2011" s="23">
        <v>0</v>
      </c>
      <c r="BB2011" s="14">
        <v>0</v>
      </c>
      <c r="BC2011" s="22">
        <v>12</v>
      </c>
      <c r="BD2011" s="23">
        <v>16085</v>
      </c>
      <c r="BE2011" s="23">
        <v>16.09</v>
      </c>
      <c r="BF2011" s="23">
        <v>29.81</v>
      </c>
      <c r="BG2011" s="14">
        <v>3.39</v>
      </c>
      <c r="BH2011" s="22">
        <v>1761</v>
      </c>
      <c r="BI2011" s="23">
        <v>77.03</v>
      </c>
      <c r="BJ2011" s="23">
        <v>102.32</v>
      </c>
      <c r="BK2011" s="14">
        <v>11.63</v>
      </c>
      <c r="BL2011" t="s">
        <v>15</v>
      </c>
    </row>
    <row r="2012" spans="1:64">
      <c r="A2012" t="s">
        <v>2980</v>
      </c>
      <c r="B2012" t="s">
        <v>2972</v>
      </c>
      <c r="C2012" t="s">
        <v>321</v>
      </c>
      <c r="D2012" s="111" t="s">
        <v>808</v>
      </c>
      <c r="E2012" s="110">
        <v>2022</v>
      </c>
      <c r="F2012" s="23"/>
      <c r="G2012" s="23"/>
      <c r="H2012" s="22">
        <v>118113</v>
      </c>
      <c r="I2012" s="34">
        <v>856.02847600306427</v>
      </c>
      <c r="J2012" s="22">
        <v>5</v>
      </c>
      <c r="K2012" s="22">
        <v>8</v>
      </c>
      <c r="L2012" s="23">
        <v>2625</v>
      </c>
      <c r="M2012" s="23">
        <v>2.625</v>
      </c>
      <c r="N2012" s="23">
        <v>15.534750000000001</v>
      </c>
      <c r="O2012" s="14">
        <v>1.8147468729701921</v>
      </c>
      <c r="P2012" s="22">
        <v>0</v>
      </c>
      <c r="Q2012" s="22">
        <v>0</v>
      </c>
      <c r="R2012" s="23">
        <v>0</v>
      </c>
      <c r="S2012" s="23">
        <v>0</v>
      </c>
      <c r="T2012" s="23">
        <v>0</v>
      </c>
      <c r="U2012" s="14">
        <v>0</v>
      </c>
      <c r="V2012" s="22">
        <v>2</v>
      </c>
      <c r="W2012" s="22">
        <v>9</v>
      </c>
      <c r="X2012" s="23">
        <v>12150</v>
      </c>
      <c r="Y2012" s="23">
        <v>12.15</v>
      </c>
      <c r="Z2012" s="23">
        <v>6.8125790000000004</v>
      </c>
      <c r="AA2012" s="14">
        <v>0.79583555815912055</v>
      </c>
      <c r="AB2012" s="22">
        <v>2</v>
      </c>
      <c r="AC2012" s="22">
        <v>5</v>
      </c>
      <c r="AD2012" s="23">
        <v>9180</v>
      </c>
      <c r="AE2012" s="23">
        <v>9.18</v>
      </c>
      <c r="AF2012" s="23">
        <v>15.737568</v>
      </c>
      <c r="AG2012" s="14">
        <v>1.8384397763823528</v>
      </c>
      <c r="AH2012" s="22">
        <v>3</v>
      </c>
      <c r="AI2012" s="23">
        <v>1087.74</v>
      </c>
      <c r="AJ2012" s="23">
        <v>1.0877399999999999</v>
      </c>
      <c r="AK2012" s="23">
        <v>1.1142416084350792</v>
      </c>
      <c r="AL2012" s="14">
        <v>0.13016408211531161</v>
      </c>
      <c r="AM2012" s="22">
        <v>2060</v>
      </c>
      <c r="AN2012" s="23">
        <v>38231.46699999991</v>
      </c>
      <c r="AO2012" s="23">
        <v>38.231466999999903</v>
      </c>
      <c r="AP2012" s="23">
        <v>39.162935336489298</v>
      </c>
      <c r="AQ2012" s="14">
        <v>4.5749570761182374</v>
      </c>
      <c r="AR2012" s="22">
        <v>2063</v>
      </c>
      <c r="AS2012" s="23">
        <v>39319.2069999999</v>
      </c>
      <c r="AT2012" s="23">
        <v>39.319206999999899</v>
      </c>
      <c r="AU2012" s="23">
        <v>40.277176944924378</v>
      </c>
      <c r="AV2012" s="14">
        <v>4.705121158233549</v>
      </c>
      <c r="AW2012" s="22">
        <v>0</v>
      </c>
      <c r="AX2012" s="22">
        <v>0</v>
      </c>
      <c r="AY2012" s="23">
        <v>0</v>
      </c>
      <c r="AZ2012" s="23">
        <v>0</v>
      </c>
      <c r="BA2012" s="23">
        <v>0</v>
      </c>
      <c r="BB2012" s="14">
        <v>0</v>
      </c>
      <c r="BC2012" s="22">
        <v>11</v>
      </c>
      <c r="BD2012" s="23">
        <v>16005</v>
      </c>
      <c r="BE2012" s="23">
        <v>16.004999999999999</v>
      </c>
      <c r="BF2012" s="23">
        <v>33.172048553063298</v>
      </c>
      <c r="BG2012" s="14">
        <v>3.8751104061337971</v>
      </c>
      <c r="BH2012" s="22">
        <v>2083</v>
      </c>
      <c r="BI2012" s="23">
        <v>79.2792069999999</v>
      </c>
      <c r="BJ2012" s="23">
        <v>111.53412249798767</v>
      </c>
      <c r="BK2012" s="14">
        <v>13.029253771879011</v>
      </c>
      <c r="BL2012" t="s">
        <v>15</v>
      </c>
    </row>
    <row r="2013" spans="1:64">
      <c r="A2013" t="s">
        <v>2981</v>
      </c>
      <c r="B2013" t="s">
        <v>2972</v>
      </c>
      <c r="C2013" t="s">
        <v>321</v>
      </c>
      <c r="D2013" t="s">
        <v>808</v>
      </c>
      <c r="E2013">
        <v>2023</v>
      </c>
      <c r="F2013">
        <v>100.61</v>
      </c>
      <c r="G2013">
        <v>43.24</v>
      </c>
      <c r="H2013">
        <v>118912</v>
      </c>
      <c r="I2013">
        <v>856.02847600306427</v>
      </c>
      <c r="J2013">
        <v>5</v>
      </c>
      <c r="K2013">
        <v>8</v>
      </c>
      <c r="L2013">
        <v>2710</v>
      </c>
      <c r="M2013">
        <v>2.71</v>
      </c>
      <c r="N2013">
        <v>16.037780000000001</v>
      </c>
      <c r="O2013">
        <v>1.8735101050473224</v>
      </c>
      <c r="P2013">
        <v>0</v>
      </c>
      <c r="Q2013">
        <v>0</v>
      </c>
      <c r="R2013">
        <v>0</v>
      </c>
      <c r="S2013">
        <v>0</v>
      </c>
      <c r="T2013">
        <v>0</v>
      </c>
      <c r="U2013">
        <v>0</v>
      </c>
      <c r="V2013">
        <v>1</v>
      </c>
      <c r="W2013">
        <v>4</v>
      </c>
      <c r="X2013">
        <v>5400</v>
      </c>
      <c r="Y2013">
        <v>5.4</v>
      </c>
      <c r="Z2013">
        <v>23.395624000000002</v>
      </c>
      <c r="AA2013">
        <v>0.29756512816534686</v>
      </c>
      <c r="AB2013">
        <v>2</v>
      </c>
      <c r="AC2013">
        <v>5</v>
      </c>
      <c r="AD2013">
        <v>9180</v>
      </c>
      <c r="AE2013">
        <v>9.18</v>
      </c>
      <c r="AF2013">
        <v>28.460532000000001</v>
      </c>
      <c r="AG2013">
        <v>3.3247179034144798</v>
      </c>
      <c r="AH2013">
        <v>2</v>
      </c>
      <c r="AI2013">
        <v>997.92</v>
      </c>
      <c r="AJ2013">
        <v>0.99792000000000003</v>
      </c>
      <c r="AK2013">
        <v>0.93603599999999998</v>
      </c>
      <c r="AL2013">
        <v>0.1093463624446822</v>
      </c>
      <c r="AM2013">
        <v>2610</v>
      </c>
      <c r="AN2013">
        <v>46189.485000000001</v>
      </c>
      <c r="AO2013">
        <v>46.189484999999998</v>
      </c>
      <c r="AP2013">
        <v>43.325147000000001</v>
      </c>
      <c r="AQ2013">
        <v>5.0611805815493591</v>
      </c>
      <c r="AR2013">
        <v>3215</v>
      </c>
      <c r="AS2013">
        <v>47634.8049999996</v>
      </c>
      <c r="AT2013">
        <v>47.634804999999098</v>
      </c>
      <c r="AU2013">
        <v>44.680839061057704</v>
      </c>
      <c r="AV2013">
        <v>5.2195505539348162</v>
      </c>
      <c r="AW2013">
        <v>0</v>
      </c>
      <c r="AX2013">
        <v>0</v>
      </c>
      <c r="AY2013">
        <v>0</v>
      </c>
      <c r="AZ2013">
        <v>0</v>
      </c>
      <c r="BA2013">
        <v>0</v>
      </c>
      <c r="BB2013">
        <v>0</v>
      </c>
      <c r="BC2013">
        <v>10</v>
      </c>
      <c r="BD2013">
        <v>16055</v>
      </c>
      <c r="BE2013">
        <v>16.055</v>
      </c>
      <c r="BF2013">
        <v>42.049275999999999</v>
      </c>
      <c r="BG2013">
        <v>4.9121351892795539</v>
      </c>
      <c r="BH2013">
        <v>3233</v>
      </c>
      <c r="BI2013">
        <v>80.979804999999089</v>
      </c>
      <c r="BJ2013">
        <v>154.62405106105771</v>
      </c>
      <c r="BK2013">
        <v>18.062956478156252</v>
      </c>
      <c r="BL2013" t="s">
        <v>15</v>
      </c>
    </row>
    <row r="2014" spans="1:64">
      <c r="A2014" t="s">
        <v>2982</v>
      </c>
      <c r="B2014" t="s">
        <v>2972</v>
      </c>
      <c r="C2014" t="s">
        <v>321</v>
      </c>
      <c r="D2014" t="s">
        <v>808</v>
      </c>
      <c r="E2014">
        <v>2024</v>
      </c>
      <c r="F2014">
        <v>100.61</v>
      </c>
      <c r="G2014">
        <v>43.2</v>
      </c>
      <c r="H2014">
        <v>118535</v>
      </c>
      <c r="I2014">
        <v>812.80612898553989</v>
      </c>
      <c r="J2014">
        <v>5</v>
      </c>
      <c r="K2014">
        <v>8</v>
      </c>
      <c r="L2014">
        <v>2710</v>
      </c>
      <c r="M2014">
        <v>2.71</v>
      </c>
      <c r="N2014">
        <v>16.037780000000001</v>
      </c>
      <c r="O2014">
        <v>1.9731371883251783</v>
      </c>
      <c r="P2014">
        <v>0</v>
      </c>
      <c r="Q2014">
        <v>0</v>
      </c>
      <c r="R2014">
        <v>0</v>
      </c>
      <c r="S2014">
        <v>0</v>
      </c>
      <c r="T2014">
        <v>0</v>
      </c>
      <c r="U2014">
        <v>0</v>
      </c>
      <c r="V2014">
        <v>1</v>
      </c>
      <c r="W2014">
        <v>4</v>
      </c>
      <c r="X2014">
        <v>5400</v>
      </c>
      <c r="Y2014">
        <v>5.4</v>
      </c>
      <c r="Z2014">
        <v>0</v>
      </c>
      <c r="AA2014">
        <v>0</v>
      </c>
      <c r="AB2014">
        <v>2</v>
      </c>
      <c r="AC2014">
        <v>5</v>
      </c>
      <c r="AD2014">
        <v>9180</v>
      </c>
      <c r="AE2014">
        <v>9.18</v>
      </c>
      <c r="AF2014">
        <v>26.470784393999999</v>
      </c>
      <c r="AG2014">
        <v>3.2567156484213622</v>
      </c>
      <c r="AH2014">
        <v>3</v>
      </c>
      <c r="AI2014">
        <v>1011.4200000000001</v>
      </c>
      <c r="AJ2014">
        <v>1.0114200000000002</v>
      </c>
      <c r="AK2014">
        <v>0.91224400854484944</v>
      </c>
      <c r="AL2014">
        <v>0.11223389883678873</v>
      </c>
      <c r="AM2014">
        <v>3196</v>
      </c>
      <c r="AN2014">
        <v>54451.068999999748</v>
      </c>
      <c r="AO2014">
        <v>54.451068999999919</v>
      </c>
      <c r="AP2014">
        <v>49.111804645065341</v>
      </c>
      <c r="AQ2014">
        <v>6.0422532377261469</v>
      </c>
      <c r="AR2014">
        <v>4408</v>
      </c>
      <c r="AS2014">
        <v>56514.82499999991</v>
      </c>
      <c r="AT2014">
        <v>56.514824999999085</v>
      </c>
      <c r="AU2014">
        <v>50.973196595095246</v>
      </c>
      <c r="AV2014">
        <v>6.2712613472433691</v>
      </c>
      <c r="AW2014">
        <v>0</v>
      </c>
      <c r="AX2014">
        <v>0</v>
      </c>
      <c r="AY2014">
        <v>0</v>
      </c>
      <c r="AZ2014">
        <v>0</v>
      </c>
      <c r="BA2014">
        <v>0</v>
      </c>
      <c r="BB2014">
        <v>0</v>
      </c>
      <c r="BC2014">
        <v>10</v>
      </c>
      <c r="BD2014">
        <v>18520</v>
      </c>
      <c r="BE2014">
        <v>18.52</v>
      </c>
      <c r="BF2014">
        <v>39.344359941518917</v>
      </c>
      <c r="BG2014">
        <v>4.840558964611211</v>
      </c>
      <c r="BH2014">
        <v>4426</v>
      </c>
      <c r="BI2014">
        <v>92.32482499999908</v>
      </c>
      <c r="BJ2014">
        <v>132.82612093061417</v>
      </c>
      <c r="BK2014">
        <v>16.341673148601121</v>
      </c>
      <c r="BL2014" t="s">
        <v>15</v>
      </c>
    </row>
    <row r="2015" spans="1:64">
      <c r="A2015" t="s">
        <v>2983</v>
      </c>
      <c r="B2015" t="s">
        <v>2984</v>
      </c>
      <c r="C2015" t="s">
        <v>324</v>
      </c>
      <c r="D2015" t="s">
        <v>808</v>
      </c>
      <c r="E2015">
        <v>2012</v>
      </c>
      <c r="F2015" s="23">
        <v>104.94</v>
      </c>
      <c r="G2015" s="23">
        <v>78.31</v>
      </c>
      <c r="H2015" s="22">
        <v>257607</v>
      </c>
      <c r="I2015" s="34">
        <v>2080.3070130000001</v>
      </c>
      <c r="J2015" s="22">
        <v>3</v>
      </c>
      <c r="K2015" s="22" t="s">
        <v>782</v>
      </c>
      <c r="L2015" s="23">
        <v>1180</v>
      </c>
      <c r="M2015" s="23">
        <v>1.18</v>
      </c>
      <c r="N2015" s="23">
        <v>2.8910999999999998</v>
      </c>
      <c r="O2015" s="14">
        <v>0.13897467931095225</v>
      </c>
      <c r="P2015" s="22">
        <v>1</v>
      </c>
      <c r="Q2015" s="22" t="s">
        <v>782</v>
      </c>
      <c r="R2015" s="23">
        <v>2244</v>
      </c>
      <c r="S2015" s="23">
        <v>2.2440000000000002</v>
      </c>
      <c r="T2015" s="23">
        <v>3.953643</v>
      </c>
      <c r="U2015" s="14">
        <v>0.19005093840925297</v>
      </c>
      <c r="V2015" s="22">
        <v>5</v>
      </c>
      <c r="W2015" s="22" t="s">
        <v>782</v>
      </c>
      <c r="X2015" s="23">
        <v>27760</v>
      </c>
      <c r="Y2015" s="23">
        <v>27.76</v>
      </c>
      <c r="Z2015" s="23">
        <v>155.32006899999999</v>
      </c>
      <c r="AA2015" s="14">
        <v>7.4662089792224329</v>
      </c>
      <c r="AB2015" s="22">
        <v>0</v>
      </c>
      <c r="AC2015" s="22" t="s">
        <v>782</v>
      </c>
      <c r="AD2015" s="23">
        <v>0</v>
      </c>
      <c r="AE2015" s="23">
        <v>0</v>
      </c>
      <c r="AF2015" s="23">
        <v>0</v>
      </c>
      <c r="AG2015" s="14">
        <v>0</v>
      </c>
      <c r="AH2015" s="22" t="s">
        <v>782</v>
      </c>
      <c r="AI2015" s="23" t="s">
        <v>782</v>
      </c>
      <c r="AJ2015" s="23" t="s">
        <v>782</v>
      </c>
      <c r="AK2015" s="23" t="s">
        <v>782</v>
      </c>
      <c r="AL2015" s="14" t="s">
        <v>782</v>
      </c>
      <c r="AM2015" s="22" t="s">
        <v>782</v>
      </c>
      <c r="AN2015" s="23" t="s">
        <v>782</v>
      </c>
      <c r="AO2015" s="23" t="s">
        <v>782</v>
      </c>
      <c r="AP2015" s="23" t="s">
        <v>782</v>
      </c>
      <c r="AQ2015" s="14" t="s">
        <v>782</v>
      </c>
      <c r="AR2015" s="22">
        <v>650</v>
      </c>
      <c r="AS2015" s="23">
        <v>11159.595000000007</v>
      </c>
      <c r="AT2015" s="23">
        <v>11.159595000000007</v>
      </c>
      <c r="AU2015" s="23">
        <v>8.906032999999999</v>
      </c>
      <c r="AV2015" s="14">
        <v>0.42811147317898307</v>
      </c>
      <c r="AW2015" s="22">
        <v>0</v>
      </c>
      <c r="AX2015" s="22" t="s">
        <v>782</v>
      </c>
      <c r="AY2015" s="23">
        <v>0</v>
      </c>
      <c r="AZ2015" s="23">
        <v>0</v>
      </c>
      <c r="BA2015" s="23">
        <v>0</v>
      </c>
      <c r="BB2015" s="14">
        <v>0</v>
      </c>
      <c r="BC2015" s="22">
        <v>2</v>
      </c>
      <c r="BD2015" s="23">
        <v>4600</v>
      </c>
      <c r="BE2015" s="23">
        <v>4.5999999999999996</v>
      </c>
      <c r="BF2015" s="23">
        <v>7.3461999999999996</v>
      </c>
      <c r="BG2015" s="14">
        <v>0.35313056938677923</v>
      </c>
      <c r="BH2015" s="22">
        <v>661</v>
      </c>
      <c r="BI2015" s="23">
        <v>46.943595000000009</v>
      </c>
      <c r="BJ2015" s="23">
        <v>178.417045</v>
      </c>
      <c r="BK2015" s="14">
        <v>8.5764766395083996</v>
      </c>
      <c r="BL2015" t="s">
        <v>17</v>
      </c>
    </row>
    <row r="2016" spans="1:64">
      <c r="A2016" t="s">
        <v>2985</v>
      </c>
      <c r="B2016" t="s">
        <v>2984</v>
      </c>
      <c r="C2016" t="s">
        <v>324</v>
      </c>
      <c r="D2016" t="s">
        <v>808</v>
      </c>
      <c r="E2016">
        <v>2015</v>
      </c>
      <c r="F2016" s="23">
        <v>104.94</v>
      </c>
      <c r="G2016" s="23">
        <v>77.34</v>
      </c>
      <c r="H2016" s="22">
        <v>260368</v>
      </c>
      <c r="I2016" s="29">
        <v>2099.1179831294735</v>
      </c>
      <c r="J2016" s="28">
        <v>2</v>
      </c>
      <c r="K2016" s="28">
        <v>2</v>
      </c>
      <c r="L2016" s="30">
        <v>1140</v>
      </c>
      <c r="M2016" s="31">
        <v>1.1399999999999999</v>
      </c>
      <c r="N2016" s="30">
        <v>6.8187446793086188</v>
      </c>
      <c r="O2016" s="32">
        <v>0.32483856239194719</v>
      </c>
      <c r="P2016" s="28">
        <v>1</v>
      </c>
      <c r="Q2016" s="28">
        <v>1</v>
      </c>
      <c r="R2016" s="30">
        <v>2244</v>
      </c>
      <c r="S2016" s="31">
        <v>2.2440000000000002</v>
      </c>
      <c r="T2016" s="30">
        <v>11.648528499999999</v>
      </c>
      <c r="U2016" s="32">
        <v>0.55492490625199498</v>
      </c>
      <c r="V2016" s="28">
        <v>6</v>
      </c>
      <c r="W2016" s="28">
        <v>22</v>
      </c>
      <c r="X2016" s="30">
        <v>30350</v>
      </c>
      <c r="Y2016" s="31">
        <v>30.35</v>
      </c>
      <c r="Z2016" s="30">
        <v>144.66102000000001</v>
      </c>
      <c r="AA2016" s="18">
        <v>6.8915144914499713</v>
      </c>
      <c r="AB2016" s="28">
        <v>1</v>
      </c>
      <c r="AC2016" s="22" t="s">
        <v>782</v>
      </c>
      <c r="AD2016" s="30">
        <v>0</v>
      </c>
      <c r="AE2016" s="19">
        <v>0</v>
      </c>
      <c r="AF2016" s="30">
        <v>0.7482279839999999</v>
      </c>
      <c r="AG2016" s="18">
        <v>3.5644875133912339E-2</v>
      </c>
      <c r="AH2016" s="22" t="s">
        <v>782</v>
      </c>
      <c r="AI2016" s="23" t="s">
        <v>782</v>
      </c>
      <c r="AJ2016" s="23" t="s">
        <v>782</v>
      </c>
      <c r="AK2016" s="23" t="s">
        <v>782</v>
      </c>
      <c r="AL2016" s="14" t="s">
        <v>782</v>
      </c>
      <c r="AM2016" s="22" t="s">
        <v>782</v>
      </c>
      <c r="AN2016" s="23" t="s">
        <v>782</v>
      </c>
      <c r="AO2016" s="23" t="s">
        <v>782</v>
      </c>
      <c r="AP2016" s="23" t="s">
        <v>782</v>
      </c>
      <c r="AQ2016" s="14" t="s">
        <v>782</v>
      </c>
      <c r="AR2016" s="28">
        <v>815</v>
      </c>
      <c r="AS2016" s="30">
        <v>12616.650999999994</v>
      </c>
      <c r="AT2016" s="33">
        <v>12.616650999999994</v>
      </c>
      <c r="AU2016" s="30">
        <v>11.205639731307453</v>
      </c>
      <c r="AV2016" s="18">
        <v>0.53382610321891044</v>
      </c>
      <c r="AW2016" s="28">
        <v>0</v>
      </c>
      <c r="AX2016" s="22" t="s">
        <v>782</v>
      </c>
      <c r="AY2016" s="30">
        <v>0</v>
      </c>
      <c r="AZ2016" s="19">
        <v>0</v>
      </c>
      <c r="BA2016" s="30">
        <v>0</v>
      </c>
      <c r="BB2016" s="18">
        <v>0</v>
      </c>
      <c r="BC2016" s="28">
        <v>2</v>
      </c>
      <c r="BD2016" s="30">
        <v>4600</v>
      </c>
      <c r="BE2016" s="19">
        <v>4.5999999999999996</v>
      </c>
      <c r="BF2016" s="30">
        <v>8.3298840078252372</v>
      </c>
      <c r="BG2016" s="18">
        <v>0.39682781409964468</v>
      </c>
      <c r="BH2016" s="13">
        <v>827</v>
      </c>
      <c r="BI2016" s="19">
        <v>50.950651000000001</v>
      </c>
      <c r="BJ2016" s="19">
        <v>183.41204490244132</v>
      </c>
      <c r="BK2016" s="18">
        <v>8.7375767525463797</v>
      </c>
      <c r="BL2016" t="s">
        <v>17</v>
      </c>
    </row>
    <row r="2017" spans="1:64">
      <c r="A2017" t="s">
        <v>2986</v>
      </c>
      <c r="B2017" t="s">
        <v>2984</v>
      </c>
      <c r="C2017" t="s">
        <v>324</v>
      </c>
      <c r="D2017" t="s">
        <v>808</v>
      </c>
      <c r="E2017">
        <v>2016</v>
      </c>
      <c r="F2017" s="23">
        <v>104.94</v>
      </c>
      <c r="G2017" s="23">
        <v>75.98</v>
      </c>
      <c r="H2017" s="22">
        <v>262528</v>
      </c>
      <c r="I2017" s="29">
        <v>2213.7563337101487</v>
      </c>
      <c r="J2017" s="28">
        <v>2</v>
      </c>
      <c r="K2017" s="28">
        <v>2</v>
      </c>
      <c r="L2017" s="30">
        <v>1140</v>
      </c>
      <c r="M2017" s="31">
        <v>1.1399999999999999</v>
      </c>
      <c r="N2017" s="30">
        <v>6.8183399999999992</v>
      </c>
      <c r="O2017" s="32">
        <v>0.30799866706977591</v>
      </c>
      <c r="P2017" s="28">
        <v>1</v>
      </c>
      <c r="Q2017" s="28">
        <v>1</v>
      </c>
      <c r="R2017" s="30">
        <v>2244</v>
      </c>
      <c r="S2017" s="31">
        <v>2.2440000000000002</v>
      </c>
      <c r="T2017" s="30">
        <v>7.2325347500000001</v>
      </c>
      <c r="U2017" s="32">
        <v>0.32670870952986147</v>
      </c>
      <c r="V2017" s="28">
        <v>6</v>
      </c>
      <c r="W2017" s="28">
        <v>6</v>
      </c>
      <c r="X2017" s="30">
        <v>31830</v>
      </c>
      <c r="Y2017" s="31">
        <v>31.83</v>
      </c>
      <c r="Z2017" s="30">
        <v>132.29540600000001</v>
      </c>
      <c r="AA2017" s="18">
        <v>5.9760599658355034</v>
      </c>
      <c r="AB2017" s="28">
        <v>1</v>
      </c>
      <c r="AC2017" s="22" t="s">
        <v>782</v>
      </c>
      <c r="AD2017" s="30">
        <v>0</v>
      </c>
      <c r="AE2017" s="19">
        <v>0</v>
      </c>
      <c r="AF2017" s="30">
        <v>0.85460398800000004</v>
      </c>
      <c r="AG2017" s="18">
        <v>3.8604248127332291E-2</v>
      </c>
      <c r="AH2017" s="22" t="s">
        <v>782</v>
      </c>
      <c r="AI2017" s="23" t="s">
        <v>782</v>
      </c>
      <c r="AJ2017" s="23" t="s">
        <v>782</v>
      </c>
      <c r="AK2017" s="23" t="s">
        <v>782</v>
      </c>
      <c r="AL2017" s="14" t="s">
        <v>782</v>
      </c>
      <c r="AM2017" s="22" t="s">
        <v>782</v>
      </c>
      <c r="AN2017" s="23" t="s">
        <v>782</v>
      </c>
      <c r="AO2017" s="23" t="s">
        <v>782</v>
      </c>
      <c r="AP2017" s="23" t="s">
        <v>782</v>
      </c>
      <c r="AQ2017" s="14" t="s">
        <v>782</v>
      </c>
      <c r="AR2017" s="28">
        <v>844</v>
      </c>
      <c r="AS2017" s="30">
        <v>12799.080999999995</v>
      </c>
      <c r="AT2017" s="33">
        <v>12.799080999999994</v>
      </c>
      <c r="AU2017" s="30">
        <v>11.365583928000053</v>
      </c>
      <c r="AV2017" s="18">
        <v>0.51340717832986993</v>
      </c>
      <c r="AW2017" s="28">
        <v>0</v>
      </c>
      <c r="AX2017" s="22" t="s">
        <v>782</v>
      </c>
      <c r="AY2017" s="30">
        <v>0</v>
      </c>
      <c r="AZ2017" s="19">
        <v>0</v>
      </c>
      <c r="BA2017" s="30">
        <v>0</v>
      </c>
      <c r="BB2017" s="18">
        <v>0</v>
      </c>
      <c r="BC2017" s="28">
        <v>1</v>
      </c>
      <c r="BD2017" s="30">
        <v>2300</v>
      </c>
      <c r="BE2017" s="19">
        <v>2.2999999999999998</v>
      </c>
      <c r="BF2017" s="30">
        <v>3.597274580232011</v>
      </c>
      <c r="BG2017" s="18">
        <v>0.16249641053327457</v>
      </c>
      <c r="BH2017" s="13">
        <v>855</v>
      </c>
      <c r="BI2017" s="19">
        <v>50.31308099999999</v>
      </c>
      <c r="BJ2017" s="19">
        <v>162.16374324623209</v>
      </c>
      <c r="BK2017" s="18">
        <v>7.3252751794256179</v>
      </c>
      <c r="BL2017" t="s">
        <v>17</v>
      </c>
    </row>
    <row r="2018" spans="1:64">
      <c r="A2018" t="s">
        <v>2987</v>
      </c>
      <c r="B2018" t="s">
        <v>2984</v>
      </c>
      <c r="C2018" t="s">
        <v>324</v>
      </c>
      <c r="D2018" t="s">
        <v>808</v>
      </c>
      <c r="E2018">
        <v>2017</v>
      </c>
      <c r="F2018" s="23">
        <v>104.94</v>
      </c>
      <c r="G2018" s="23">
        <v>75.88</v>
      </c>
      <c r="H2018" s="22">
        <v>260305</v>
      </c>
      <c r="I2018" s="29">
        <v>2044.6984987941696</v>
      </c>
      <c r="J2018" s="28">
        <v>2</v>
      </c>
      <c r="K2018" s="28">
        <v>2</v>
      </c>
      <c r="L2018" s="30">
        <v>1140</v>
      </c>
      <c r="M2018" s="31">
        <v>1.1399999999999999</v>
      </c>
      <c r="N2018" s="30">
        <v>6.8183399999999992</v>
      </c>
      <c r="O2018" s="32">
        <v>0.33346432268723303</v>
      </c>
      <c r="P2018" s="28">
        <v>1</v>
      </c>
      <c r="Q2018" s="28">
        <v>1</v>
      </c>
      <c r="R2018" s="30">
        <v>2244</v>
      </c>
      <c r="S2018" s="31">
        <v>2.2440000000000002</v>
      </c>
      <c r="T2018" s="30">
        <v>5.2756439999999998</v>
      </c>
      <c r="U2018" s="32">
        <v>0.25801574183730425</v>
      </c>
      <c r="V2018" s="28">
        <v>6</v>
      </c>
      <c r="W2018" s="28">
        <v>22</v>
      </c>
      <c r="X2018" s="30">
        <v>29340</v>
      </c>
      <c r="Y2018" s="31">
        <v>29.34</v>
      </c>
      <c r="Z2018" s="30">
        <v>124.83413124999998</v>
      </c>
      <c r="AA2018" s="18">
        <v>6.105258615077922</v>
      </c>
      <c r="AB2018" s="28">
        <v>1</v>
      </c>
      <c r="AC2018" s="22" t="s">
        <v>782</v>
      </c>
      <c r="AD2018" s="30">
        <v>0</v>
      </c>
      <c r="AE2018" s="19">
        <v>0</v>
      </c>
      <c r="AF2018" s="30">
        <v>0.56964087600000002</v>
      </c>
      <c r="AG2018" s="18">
        <v>2.7859406965669374E-2</v>
      </c>
      <c r="AH2018" s="22" t="s">
        <v>782</v>
      </c>
      <c r="AI2018" s="23" t="s">
        <v>782</v>
      </c>
      <c r="AJ2018" s="23" t="s">
        <v>782</v>
      </c>
      <c r="AK2018" s="23" t="s">
        <v>782</v>
      </c>
      <c r="AL2018" s="14" t="s">
        <v>782</v>
      </c>
      <c r="AM2018" s="22" t="s">
        <v>782</v>
      </c>
      <c r="AN2018" s="23" t="s">
        <v>782</v>
      </c>
      <c r="AO2018" s="23" t="s">
        <v>782</v>
      </c>
      <c r="AP2018" s="23" t="s">
        <v>782</v>
      </c>
      <c r="AQ2018" s="14" t="s">
        <v>782</v>
      </c>
      <c r="AR2018" s="28">
        <v>889</v>
      </c>
      <c r="AS2018" s="30">
        <v>13469.920999999997</v>
      </c>
      <c r="AT2018" s="33">
        <v>13.469920999999996</v>
      </c>
      <c r="AU2018" s="30">
        <v>11.961289848000053</v>
      </c>
      <c r="AV2018" s="18">
        <v>0.58499039614173165</v>
      </c>
      <c r="AW2018" s="28">
        <v>0</v>
      </c>
      <c r="AX2018" s="22" t="s">
        <v>782</v>
      </c>
      <c r="AY2018" s="30">
        <v>0</v>
      </c>
      <c r="AZ2018" s="19">
        <v>0</v>
      </c>
      <c r="BA2018" s="30">
        <v>0</v>
      </c>
      <c r="BB2018" s="18">
        <v>0</v>
      </c>
      <c r="BC2018" s="28">
        <v>1</v>
      </c>
      <c r="BD2018" s="30">
        <v>2300</v>
      </c>
      <c r="BE2018" s="19">
        <v>2.2999999999999998</v>
      </c>
      <c r="BF2018" s="30">
        <v>3.597274580232011</v>
      </c>
      <c r="BG2018" s="18">
        <v>0.1759317856570761</v>
      </c>
      <c r="BH2018" s="13">
        <v>900</v>
      </c>
      <c r="BI2018" s="19">
        <v>48.493921</v>
      </c>
      <c r="BJ2018" s="19">
        <v>153.05632055423206</v>
      </c>
      <c r="BK2018" s="18">
        <v>7.4855202683669368</v>
      </c>
      <c r="BL2018" t="s">
        <v>17</v>
      </c>
    </row>
    <row r="2019" spans="1:64">
      <c r="A2019" t="s">
        <v>2988</v>
      </c>
      <c r="B2019" t="s">
        <v>2984</v>
      </c>
      <c r="C2019" t="s">
        <v>324</v>
      </c>
      <c r="D2019" t="s">
        <v>808</v>
      </c>
      <c r="E2019">
        <v>2018</v>
      </c>
      <c r="F2019" s="23">
        <v>104.94</v>
      </c>
      <c r="G2019" s="23">
        <v>75.64</v>
      </c>
      <c r="H2019" s="22">
        <v>260654</v>
      </c>
      <c r="I2019" s="29">
        <v>2044.8438220705586</v>
      </c>
      <c r="J2019" s="28">
        <v>2</v>
      </c>
      <c r="K2019" s="28">
        <v>2</v>
      </c>
      <c r="L2019" s="30">
        <v>1140</v>
      </c>
      <c r="M2019" s="31">
        <v>1.1399999999999999</v>
      </c>
      <c r="N2019" s="30">
        <v>6.8183399999999992</v>
      </c>
      <c r="O2019" s="32">
        <v>0.33344062399327473</v>
      </c>
      <c r="P2019" s="28">
        <v>1</v>
      </c>
      <c r="Q2019" s="28">
        <v>1</v>
      </c>
      <c r="R2019" s="30">
        <v>2244</v>
      </c>
      <c r="S2019" s="31">
        <v>2.2440000000000002</v>
      </c>
      <c r="T2019" s="30">
        <v>7.5802509999999987</v>
      </c>
      <c r="U2019" s="32">
        <v>0.3707007311846644</v>
      </c>
      <c r="V2019" s="28">
        <v>6</v>
      </c>
      <c r="W2019" s="28">
        <v>20</v>
      </c>
      <c r="X2019" s="30">
        <v>24371.999999</v>
      </c>
      <c r="Y2019" s="31">
        <v>24.371999999</v>
      </c>
      <c r="Z2019" s="30">
        <v>110.281402</v>
      </c>
      <c r="AA2019" s="18">
        <v>5.3931454720259158</v>
      </c>
      <c r="AB2019" s="28">
        <v>1</v>
      </c>
      <c r="AC2019" s="22" t="s">
        <v>782</v>
      </c>
      <c r="AD2019" s="30">
        <v>0</v>
      </c>
      <c r="AE2019" s="19">
        <v>0</v>
      </c>
      <c r="AF2019" s="30">
        <v>0.95510041199999984</v>
      </c>
      <c r="AG2019" s="18">
        <v>4.6707743725527585E-2</v>
      </c>
      <c r="AH2019" s="22" t="s">
        <v>782</v>
      </c>
      <c r="AI2019" s="23" t="s">
        <v>782</v>
      </c>
      <c r="AJ2019" s="23" t="s">
        <v>782</v>
      </c>
      <c r="AK2019" s="23" t="s">
        <v>782</v>
      </c>
      <c r="AL2019" s="14" t="s">
        <v>782</v>
      </c>
      <c r="AM2019" s="22" t="s">
        <v>782</v>
      </c>
      <c r="AN2019" s="23" t="s">
        <v>782</v>
      </c>
      <c r="AO2019" s="23" t="s">
        <v>782</v>
      </c>
      <c r="AP2019" s="23" t="s">
        <v>782</v>
      </c>
      <c r="AQ2019" s="14" t="s">
        <v>782</v>
      </c>
      <c r="AR2019" s="28">
        <v>942</v>
      </c>
      <c r="AS2019" s="30">
        <v>14154.475999999995</v>
      </c>
      <c r="AT2019" s="33">
        <v>14.154475999999995</v>
      </c>
      <c r="AU2019" s="30">
        <v>12.569174688000061</v>
      </c>
      <c r="AV2019" s="18">
        <v>0.61467651232517229</v>
      </c>
      <c r="AW2019" s="28">
        <v>0</v>
      </c>
      <c r="AX2019" s="22" t="s">
        <v>782</v>
      </c>
      <c r="AY2019" s="30">
        <v>0</v>
      </c>
      <c r="AZ2019" s="19">
        <v>0</v>
      </c>
      <c r="BA2019" s="30">
        <v>0</v>
      </c>
      <c r="BB2019" s="18">
        <v>0</v>
      </c>
      <c r="BC2019" s="28">
        <v>2</v>
      </c>
      <c r="BD2019" s="30">
        <v>2301</v>
      </c>
      <c r="BE2019" s="19">
        <v>2.3010000000000002</v>
      </c>
      <c r="BF2019" s="30">
        <v>3.6062112480844442</v>
      </c>
      <c r="BG2019" s="18">
        <v>0.17635631675933486</v>
      </c>
      <c r="BH2019" s="13">
        <v>954</v>
      </c>
      <c r="BI2019" s="19">
        <v>44.211475999000001</v>
      </c>
      <c r="BJ2019" s="19">
        <v>141.81047934808447</v>
      </c>
      <c r="BK2019" s="18">
        <v>6.9350274000138876</v>
      </c>
      <c r="BL2019" t="s">
        <v>17</v>
      </c>
    </row>
    <row r="2020" spans="1:64">
      <c r="A2020" t="s">
        <v>2989</v>
      </c>
      <c r="B2020" t="s">
        <v>2984</v>
      </c>
      <c r="C2020" t="s">
        <v>324</v>
      </c>
      <c r="D2020" t="s">
        <v>808</v>
      </c>
      <c r="E2020">
        <v>2019</v>
      </c>
      <c r="F2020" s="23">
        <v>104.94</v>
      </c>
      <c r="G2020" s="23">
        <v>75.75</v>
      </c>
      <c r="H2020" s="22">
        <v>259645</v>
      </c>
      <c r="I2020" s="34">
        <v>2090.1563968428313</v>
      </c>
      <c r="J2020" s="22">
        <v>2</v>
      </c>
      <c r="K2020" s="22">
        <v>2</v>
      </c>
      <c r="L2020" s="23">
        <v>1140</v>
      </c>
      <c r="M2020" s="23">
        <v>1.1399999999999999</v>
      </c>
      <c r="N2020" s="23">
        <v>6.8183399999999992</v>
      </c>
      <c r="O2020" s="14">
        <v>0.32621195286147303</v>
      </c>
      <c r="P2020" s="22">
        <v>1</v>
      </c>
      <c r="Q2020" s="22">
        <v>4</v>
      </c>
      <c r="R2020" s="23">
        <v>2674</v>
      </c>
      <c r="S2020" s="23">
        <v>2.6739999999999999</v>
      </c>
      <c r="T2020" s="23">
        <v>9.577</v>
      </c>
      <c r="U2020" s="14">
        <v>0.4581953778418687</v>
      </c>
      <c r="V2020" s="22">
        <v>6</v>
      </c>
      <c r="W2020" s="22">
        <v>20</v>
      </c>
      <c r="X2020" s="23">
        <v>26650</v>
      </c>
      <c r="Y2020" s="23">
        <v>26.65</v>
      </c>
      <c r="Z2020" s="23">
        <v>110.96145099999998</v>
      </c>
      <c r="AA2020" s="14">
        <v>5.3087630747443866</v>
      </c>
      <c r="AB2020" s="22">
        <v>1</v>
      </c>
      <c r="AC2020" s="22">
        <v>1</v>
      </c>
      <c r="AD2020" s="23">
        <v>764.433618025751</v>
      </c>
      <c r="AE2020" s="23">
        <v>0.76443361802575105</v>
      </c>
      <c r="AF2020" s="23">
        <v>1.068678198</v>
      </c>
      <c r="AG2020" s="14">
        <v>5.1129102090840282E-2</v>
      </c>
      <c r="AH2020" s="22">
        <v>0</v>
      </c>
      <c r="AI2020" s="23">
        <v>0</v>
      </c>
      <c r="AJ2020" s="23">
        <v>0</v>
      </c>
      <c r="AK2020" s="23">
        <v>0</v>
      </c>
      <c r="AL2020" s="14">
        <v>0</v>
      </c>
      <c r="AM2020" s="22">
        <v>1024</v>
      </c>
      <c r="AN2020" s="23">
        <v>17510.280999999999</v>
      </c>
      <c r="AO2020" s="23">
        <v>17.510280999999999</v>
      </c>
      <c r="AP2020" s="23">
        <v>15.549129528000055</v>
      </c>
      <c r="AQ2020" s="14">
        <v>0.74392182094540493</v>
      </c>
      <c r="AR2020" s="22">
        <v>1024</v>
      </c>
      <c r="AS2020" s="23">
        <v>17510.280999999999</v>
      </c>
      <c r="AT2020" s="23">
        <v>17.510280999999999</v>
      </c>
      <c r="AU2020" s="23">
        <v>15.549129528000055</v>
      </c>
      <c r="AV2020" s="14">
        <v>0.74392182094540493</v>
      </c>
      <c r="AW2020" s="22">
        <v>0</v>
      </c>
      <c r="AX2020" s="22" t="s">
        <v>782</v>
      </c>
      <c r="AY2020" s="23">
        <v>0</v>
      </c>
      <c r="AZ2020" s="23">
        <v>0</v>
      </c>
      <c r="BA2020" s="23">
        <v>0</v>
      </c>
      <c r="BB2020" s="14">
        <v>0</v>
      </c>
      <c r="BC2020" s="22">
        <v>2</v>
      </c>
      <c r="BD2020" s="23">
        <v>2301</v>
      </c>
      <c r="BE2020" s="23">
        <v>2.3010000000000002</v>
      </c>
      <c r="BF2020" s="23">
        <v>3.6077384319429018</v>
      </c>
      <c r="BG2020" s="14">
        <v>0.1726061474343436</v>
      </c>
      <c r="BH2020" s="22">
        <v>1036</v>
      </c>
      <c r="BI2020" s="23">
        <v>51.039714618025755</v>
      </c>
      <c r="BJ2020" s="23">
        <v>147.58233715794293</v>
      </c>
      <c r="BK2020" s="14">
        <v>7.0608274759183169</v>
      </c>
      <c r="BL2020" t="s">
        <v>17</v>
      </c>
    </row>
    <row r="2021" spans="1:64">
      <c r="A2021" t="s">
        <v>2990</v>
      </c>
      <c r="B2021" t="s">
        <v>2984</v>
      </c>
      <c r="C2021" t="s">
        <v>324</v>
      </c>
      <c r="D2021" t="s">
        <v>808</v>
      </c>
      <c r="E2021">
        <v>2020</v>
      </c>
      <c r="F2021" s="23">
        <v>104.94</v>
      </c>
      <c r="G2021" s="23">
        <v>75.790000000000006</v>
      </c>
      <c r="H2021" s="22">
        <v>259105</v>
      </c>
      <c r="I2021" s="34">
        <v>2090.7258827310925</v>
      </c>
      <c r="J2021" s="22">
        <v>3</v>
      </c>
      <c r="K2021" s="22">
        <v>3</v>
      </c>
      <c r="L2021" s="23">
        <v>1769</v>
      </c>
      <c r="M2021" s="23">
        <v>1.7689999999999999</v>
      </c>
      <c r="N2021" s="23">
        <v>10.580389</v>
      </c>
      <c r="O2021" s="14">
        <v>0.5060629462423335</v>
      </c>
      <c r="P2021" s="22">
        <v>0</v>
      </c>
      <c r="Q2021" s="22">
        <v>0</v>
      </c>
      <c r="R2021" s="23">
        <v>0</v>
      </c>
      <c r="S2021" s="23">
        <v>0</v>
      </c>
      <c r="T2021" s="23">
        <v>0</v>
      </c>
      <c r="U2021" s="14">
        <v>0</v>
      </c>
      <c r="V2021" s="22">
        <v>5</v>
      </c>
      <c r="W2021" s="22">
        <v>17</v>
      </c>
      <c r="X2021" s="23">
        <v>22600</v>
      </c>
      <c r="Y2021" s="23">
        <v>22.6</v>
      </c>
      <c r="Z2021" s="23">
        <v>86.696729499999989</v>
      </c>
      <c r="AA2021" s="14">
        <v>4.1467286656799311</v>
      </c>
      <c r="AB2021" s="22">
        <v>1</v>
      </c>
      <c r="AC2021" s="22">
        <v>1</v>
      </c>
      <c r="AD2021" s="23">
        <v>661.58261802575112</v>
      </c>
      <c r="AE2021" s="23">
        <v>0.66158261802575113</v>
      </c>
      <c r="AF2021" s="23">
        <v>0.92489250000000001</v>
      </c>
      <c r="AG2021" s="14">
        <v>4.4237865309813974E-2</v>
      </c>
      <c r="AH2021" s="22">
        <v>2</v>
      </c>
      <c r="AI2021" s="23">
        <v>10.56</v>
      </c>
      <c r="AJ2021" s="23">
        <v>1.056E-2</v>
      </c>
      <c r="AK2021" s="23">
        <v>9.37728E-3</v>
      </c>
      <c r="AL2021" s="14">
        <v>4.4851790841899183E-4</v>
      </c>
      <c r="AM2021" s="22">
        <v>1184</v>
      </c>
      <c r="AN2021" s="23">
        <v>22358.910999999982</v>
      </c>
      <c r="AO2021" s="23">
        <v>22.358910999999981</v>
      </c>
      <c r="AP2021" s="23">
        <v>19.854712968000054</v>
      </c>
      <c r="AQ2021" s="14">
        <v>0.9496564390384864</v>
      </c>
      <c r="AR2021" s="22">
        <v>1186</v>
      </c>
      <c r="AS2021" s="23">
        <v>22369.470999999983</v>
      </c>
      <c r="AT2021" s="23">
        <v>22.369470999999983</v>
      </c>
      <c r="AU2021" s="23">
        <v>19.864090248000053</v>
      </c>
      <c r="AV2021" s="14">
        <v>0.95010495694690533</v>
      </c>
      <c r="AW2021" s="22">
        <v>0</v>
      </c>
      <c r="AX2021" s="22">
        <v>0</v>
      </c>
      <c r="AY2021" s="23">
        <v>0</v>
      </c>
      <c r="AZ2021" s="23">
        <v>0</v>
      </c>
      <c r="BA2021" s="23">
        <v>0</v>
      </c>
      <c r="BB2021" s="14">
        <v>0</v>
      </c>
      <c r="BC2021" s="22">
        <v>3</v>
      </c>
      <c r="BD2021" s="23">
        <v>4601</v>
      </c>
      <c r="BE2021" s="23">
        <v>4.601</v>
      </c>
      <c r="BF2021" s="23">
        <v>8.3332221329565108</v>
      </c>
      <c r="BG2021" s="14">
        <v>0.39858033048650615</v>
      </c>
      <c r="BH2021" s="22">
        <v>1198</v>
      </c>
      <c r="BI2021" s="23">
        <v>52.001053618025736</v>
      </c>
      <c r="BJ2021" s="23">
        <v>126.39932338095655</v>
      </c>
      <c r="BK2021" s="14">
        <v>6.0457147646654894</v>
      </c>
      <c r="BL2021" t="s">
        <v>17</v>
      </c>
    </row>
    <row r="2022" spans="1:64">
      <c r="A2022" t="s">
        <v>2991</v>
      </c>
      <c r="B2022" t="s">
        <v>2984</v>
      </c>
      <c r="C2022" t="s">
        <v>324</v>
      </c>
      <c r="D2022" t="s">
        <v>808</v>
      </c>
      <c r="E2022">
        <v>2021</v>
      </c>
      <c r="F2022" s="23">
        <v>104.94</v>
      </c>
      <c r="G2022" s="23">
        <v>75.42</v>
      </c>
      <c r="H2022" s="22">
        <v>260126</v>
      </c>
      <c r="I2022" s="34">
        <v>1942.68</v>
      </c>
      <c r="J2022" s="22">
        <v>3</v>
      </c>
      <c r="K2022" s="22">
        <v>3</v>
      </c>
      <c r="L2022" s="23">
        <v>1769</v>
      </c>
      <c r="M2022" s="23">
        <v>1.77</v>
      </c>
      <c r="N2022" s="23">
        <v>10.58</v>
      </c>
      <c r="O2022" s="14">
        <v>0.54</v>
      </c>
      <c r="P2022" s="22">
        <v>1</v>
      </c>
      <c r="Q2022" s="22">
        <v>4</v>
      </c>
      <c r="R2022" s="23">
        <v>1732</v>
      </c>
      <c r="S2022" s="23">
        <v>1.73</v>
      </c>
      <c r="T2022" s="23">
        <v>8.9748000000000001</v>
      </c>
      <c r="U2022" s="14">
        <v>0.46</v>
      </c>
      <c r="V2022" s="22">
        <v>5</v>
      </c>
      <c r="W2022" s="22">
        <v>17</v>
      </c>
      <c r="X2022" s="23">
        <v>22600</v>
      </c>
      <c r="Y2022" s="23">
        <v>22.6</v>
      </c>
      <c r="Z2022" s="23">
        <v>69.61</v>
      </c>
      <c r="AA2022" s="14">
        <v>3.58</v>
      </c>
      <c r="AB2022" s="22">
        <v>1</v>
      </c>
      <c r="AC2022" s="22">
        <v>0</v>
      </c>
      <c r="AD2022" s="23">
        <v>720.64564380000002</v>
      </c>
      <c r="AE2022" s="23">
        <v>0.72</v>
      </c>
      <c r="AF2022" s="23">
        <v>1.01</v>
      </c>
      <c r="AG2022" s="14">
        <v>0.05</v>
      </c>
      <c r="AH2022" s="22">
        <v>2</v>
      </c>
      <c r="AI2022" s="23">
        <v>10.56</v>
      </c>
      <c r="AJ2022" s="23">
        <v>0</v>
      </c>
      <c r="AK2022" s="23">
        <v>0.01</v>
      </c>
      <c r="AL2022" s="14">
        <v>0</v>
      </c>
      <c r="AM2022" s="22">
        <v>1346</v>
      </c>
      <c r="AN2022" s="23">
        <v>25313.481</v>
      </c>
      <c r="AO2022" s="23">
        <v>25</v>
      </c>
      <c r="AP2022" s="23">
        <v>22.65</v>
      </c>
      <c r="AQ2022" s="14">
        <v>1.17</v>
      </c>
      <c r="AR2022" s="22">
        <v>1348</v>
      </c>
      <c r="AS2022" s="23">
        <v>25324.041000000001</v>
      </c>
      <c r="AT2022" s="23">
        <v>25</v>
      </c>
      <c r="AU2022" s="23">
        <v>22.66</v>
      </c>
      <c r="AV2022" s="14">
        <v>1.17</v>
      </c>
      <c r="AW2022" s="22">
        <v>0</v>
      </c>
      <c r="AX2022" s="22">
        <v>0</v>
      </c>
      <c r="AY2022" s="23">
        <v>0</v>
      </c>
      <c r="AZ2022" s="23">
        <v>0</v>
      </c>
      <c r="BA2022" s="23">
        <v>0</v>
      </c>
      <c r="BB2022" s="14">
        <v>0</v>
      </c>
      <c r="BC2022" s="22">
        <v>3</v>
      </c>
      <c r="BD2022" s="23">
        <v>4601</v>
      </c>
      <c r="BE2022" s="23">
        <v>4.5999999999999996</v>
      </c>
      <c r="BF2022" s="23">
        <v>7.27</v>
      </c>
      <c r="BG2022" s="14">
        <v>0.37</v>
      </c>
      <c r="BH2022" s="22">
        <v>1361</v>
      </c>
      <c r="BI2022" s="23">
        <v>56.75</v>
      </c>
      <c r="BJ2022" s="23">
        <v>120.1</v>
      </c>
      <c r="BK2022" s="14">
        <v>6.18</v>
      </c>
      <c r="BL2022" t="s">
        <v>17</v>
      </c>
    </row>
    <row r="2023" spans="1:64">
      <c r="A2023" t="s">
        <v>2992</v>
      </c>
      <c r="B2023" t="s">
        <v>2984</v>
      </c>
      <c r="C2023" t="s">
        <v>324</v>
      </c>
      <c r="D2023" s="111" t="s">
        <v>808</v>
      </c>
      <c r="E2023" s="110">
        <v>2022</v>
      </c>
      <c r="F2023" s="23"/>
      <c r="G2023" s="23"/>
      <c r="H2023" s="22">
        <v>263000</v>
      </c>
      <c r="I2023" s="34">
        <v>1906.1025389991439</v>
      </c>
      <c r="J2023" s="22">
        <v>3</v>
      </c>
      <c r="K2023" s="22">
        <v>3</v>
      </c>
      <c r="L2023" s="23">
        <v>1769</v>
      </c>
      <c r="M2023" s="23">
        <v>1.7690000000000001</v>
      </c>
      <c r="N2023" s="23">
        <v>10.468941999999998</v>
      </c>
      <c r="O2023" s="14">
        <v>0.54923288678357407</v>
      </c>
      <c r="P2023" s="22">
        <v>1</v>
      </c>
      <c r="Q2023" s="22">
        <v>4</v>
      </c>
      <c r="R2023" s="23">
        <v>1732</v>
      </c>
      <c r="S2023" s="23">
        <v>1.732</v>
      </c>
      <c r="T2023" s="23">
        <v>4.0719320000000003</v>
      </c>
      <c r="U2023" s="14">
        <v>0.21362607292565119</v>
      </c>
      <c r="V2023" s="22">
        <v>5</v>
      </c>
      <c r="W2023" s="22">
        <v>17</v>
      </c>
      <c r="X2023" s="23">
        <v>22600</v>
      </c>
      <c r="Y2023" s="23">
        <v>22.599999999999998</v>
      </c>
      <c r="Z2023" s="23">
        <v>57.284001999999994</v>
      </c>
      <c r="AA2023" s="14">
        <v>3.0052948793656542</v>
      </c>
      <c r="AB2023" s="22">
        <v>1</v>
      </c>
      <c r="AC2023" s="22">
        <v>1</v>
      </c>
      <c r="AD2023" s="23">
        <v>462.59911587982799</v>
      </c>
      <c r="AE2023" s="23">
        <v>0.46259911587982799</v>
      </c>
      <c r="AF2023" s="23">
        <v>0.64671356400000002</v>
      </c>
      <c r="AG2023" s="14">
        <v>3.3928582055169833E-2</v>
      </c>
      <c r="AH2023" s="22">
        <v>2</v>
      </c>
      <c r="AI2023" s="23">
        <v>10.56</v>
      </c>
      <c r="AJ2023" s="23">
        <v>1.056E-2</v>
      </c>
      <c r="AK2023" s="23">
        <v>1.0817282976698881E-2</v>
      </c>
      <c r="AL2023" s="14">
        <v>5.6750792548541582E-4</v>
      </c>
      <c r="AM2023" s="22">
        <v>1679</v>
      </c>
      <c r="AN2023" s="23">
        <v>32820.285999999913</v>
      </c>
      <c r="AO2023" s="23">
        <v>32.82028599999984</v>
      </c>
      <c r="AP2023" s="23">
        <v>33.619916764980147</v>
      </c>
      <c r="AQ2023" s="14">
        <v>1.7638042066002015</v>
      </c>
      <c r="AR2023" s="22">
        <v>1681</v>
      </c>
      <c r="AS2023" s="23">
        <v>32830.845999999896</v>
      </c>
      <c r="AT2023" s="23">
        <v>32.830845999999795</v>
      </c>
      <c r="AU2023" s="23">
        <v>33.630734047956793</v>
      </c>
      <c r="AV2023" s="14">
        <v>1.7643717145256841</v>
      </c>
      <c r="AW2023" s="22">
        <v>0</v>
      </c>
      <c r="AX2023" s="22">
        <v>0</v>
      </c>
      <c r="AY2023" s="23">
        <v>0</v>
      </c>
      <c r="AZ2023" s="23">
        <v>0</v>
      </c>
      <c r="BA2023" s="23">
        <v>0</v>
      </c>
      <c r="BB2023" s="14">
        <v>0</v>
      </c>
      <c r="BC2023" s="22">
        <v>3</v>
      </c>
      <c r="BD2023" s="23">
        <v>4601</v>
      </c>
      <c r="BE2023" s="23">
        <v>4.601</v>
      </c>
      <c r="BF2023" s="23">
        <v>8.1165583574996401</v>
      </c>
      <c r="BG2023" s="14">
        <v>0.42581960788748968</v>
      </c>
      <c r="BH2023" s="22">
        <v>1694</v>
      </c>
      <c r="BI2023" s="23">
        <v>63.995445115879612</v>
      </c>
      <c r="BJ2023" s="23">
        <v>114.21888196945643</v>
      </c>
      <c r="BK2023" s="14">
        <v>5.9922737435432225</v>
      </c>
      <c r="BL2023" t="s">
        <v>17</v>
      </c>
    </row>
    <row r="2024" spans="1:64">
      <c r="A2024" t="s">
        <v>2993</v>
      </c>
      <c r="B2024" t="s">
        <v>2984</v>
      </c>
      <c r="C2024" t="s">
        <v>324</v>
      </c>
      <c r="D2024" t="s">
        <v>808</v>
      </c>
      <c r="E2024">
        <v>2023</v>
      </c>
      <c r="F2024">
        <v>104.94</v>
      </c>
      <c r="G2024">
        <v>74.98</v>
      </c>
      <c r="H2024">
        <v>267284</v>
      </c>
      <c r="I2024">
        <v>1906.1025389991439</v>
      </c>
      <c r="J2024">
        <v>3</v>
      </c>
      <c r="K2024">
        <v>3</v>
      </c>
      <c r="L2024">
        <v>1769</v>
      </c>
      <c r="M2024">
        <v>1.7689999999999999</v>
      </c>
      <c r="N2024">
        <v>10.468942</v>
      </c>
      <c r="O2024">
        <v>0.54923288678357418</v>
      </c>
      <c r="P2024">
        <v>1</v>
      </c>
      <c r="Q2024">
        <v>4</v>
      </c>
      <c r="R2024">
        <v>1732</v>
      </c>
      <c r="S2024">
        <v>1.732</v>
      </c>
      <c r="T2024">
        <v>9.9779999999999998</v>
      </c>
      <c r="U2024">
        <v>0.52347655993571296</v>
      </c>
      <c r="V2024">
        <v>5</v>
      </c>
      <c r="W2024">
        <v>16</v>
      </c>
      <c r="X2024">
        <v>21250</v>
      </c>
      <c r="Y2024">
        <v>21.25</v>
      </c>
      <c r="Z2024">
        <v>38.425254000000002</v>
      </c>
      <c r="AA2024">
        <v>3.1987326178972983</v>
      </c>
      <c r="AB2024">
        <v>1</v>
      </c>
      <c r="AC2024">
        <v>1</v>
      </c>
      <c r="AD2024">
        <v>577.21689055794002</v>
      </c>
      <c r="AE2024">
        <v>0.57721689055794001</v>
      </c>
      <c r="AF2024">
        <v>0.806949213</v>
      </c>
      <c r="AG2024">
        <v>4.233503688755972E-2</v>
      </c>
      <c r="AH2024">
        <v>2</v>
      </c>
      <c r="AI2024">
        <v>11.2</v>
      </c>
      <c r="AJ2024">
        <v>1.12E-2</v>
      </c>
      <c r="AK2024">
        <v>1.0505E-2</v>
      </c>
      <c r="AL2024">
        <v>5.5112460033319955E-4</v>
      </c>
      <c r="AM2024">
        <v>2180</v>
      </c>
      <c r="AN2024">
        <v>42358.553999999996</v>
      </c>
      <c r="AO2024">
        <v>42.358553999999998</v>
      </c>
      <c r="AP2024">
        <v>39.731783</v>
      </c>
      <c r="AQ2024">
        <v>2.0844515017991823</v>
      </c>
      <c r="AR2024">
        <v>2809</v>
      </c>
      <c r="AS2024">
        <v>42830.273999999699</v>
      </c>
      <c r="AT2024">
        <v>42.830273999999598</v>
      </c>
      <c r="AU2024">
        <v>40.174250309935999</v>
      </c>
      <c r="AV2024">
        <v>2.1076646973583433</v>
      </c>
      <c r="AW2024">
        <v>0</v>
      </c>
      <c r="AX2024">
        <v>0</v>
      </c>
      <c r="AY2024">
        <v>0</v>
      </c>
      <c r="AZ2024">
        <v>0</v>
      </c>
      <c r="BA2024">
        <v>0</v>
      </c>
      <c r="BB2024">
        <v>0</v>
      </c>
      <c r="BC2024">
        <v>3</v>
      </c>
      <c r="BD2024">
        <v>4601</v>
      </c>
      <c r="BE2024">
        <v>4.601</v>
      </c>
      <c r="BF2024">
        <v>9.6915370000000003</v>
      </c>
      <c r="BG2024">
        <v>0.50844783015130091</v>
      </c>
      <c r="BH2024">
        <v>2822</v>
      </c>
      <c r="BI2024">
        <v>72.759490890557544</v>
      </c>
      <c r="BJ2024">
        <v>109.54493252293599</v>
      </c>
      <c r="BK2024">
        <v>5.747063984315127</v>
      </c>
      <c r="BL2024" t="s">
        <v>17</v>
      </c>
    </row>
    <row r="2025" spans="1:64">
      <c r="A2025" t="s">
        <v>2994</v>
      </c>
      <c r="B2025" t="s">
        <v>2984</v>
      </c>
      <c r="C2025" t="s">
        <v>324</v>
      </c>
      <c r="D2025" t="s">
        <v>808</v>
      </c>
      <c r="E2025">
        <v>2024</v>
      </c>
      <c r="F2025">
        <v>104.94</v>
      </c>
      <c r="G2025">
        <v>74.489999999999995</v>
      </c>
      <c r="H2025">
        <v>267930</v>
      </c>
      <c r="I2025">
        <v>1837.2223068215776</v>
      </c>
      <c r="J2025">
        <v>3</v>
      </c>
      <c r="K2025">
        <v>3</v>
      </c>
      <c r="L2025">
        <v>1769</v>
      </c>
      <c r="M2025">
        <v>1.7690000000000001</v>
      </c>
      <c r="N2025">
        <v>10.468941999999998</v>
      </c>
      <c r="O2025">
        <v>0.56982445516413449</v>
      </c>
      <c r="P2025">
        <v>1</v>
      </c>
      <c r="Q2025">
        <v>4</v>
      </c>
      <c r="R2025">
        <v>1732</v>
      </c>
      <c r="S2025">
        <v>1.732</v>
      </c>
      <c r="T2025">
        <v>11.3672</v>
      </c>
      <c r="U2025">
        <v>0.61871663313654346</v>
      </c>
      <c r="V2025">
        <v>5</v>
      </c>
      <c r="W2025">
        <v>13</v>
      </c>
      <c r="X2025">
        <v>15850</v>
      </c>
      <c r="Y2025">
        <v>15.850000000000001</v>
      </c>
      <c r="Z2025">
        <v>19.063563940000002</v>
      </c>
      <c r="AA2025">
        <v>1.0376296798279276</v>
      </c>
      <c r="AB2025">
        <v>1</v>
      </c>
      <c r="AC2025">
        <v>1</v>
      </c>
      <c r="AD2025">
        <v>527.87578326180255</v>
      </c>
      <c r="AE2025">
        <v>0.52787578326180251</v>
      </c>
      <c r="AF2025">
        <v>0.73797034500000003</v>
      </c>
      <c r="AG2025">
        <v>4.0167721797189575E-2</v>
      </c>
      <c r="AH2025">
        <v>3</v>
      </c>
      <c r="AI2025">
        <v>760.90000000000009</v>
      </c>
      <c r="AJ2025">
        <v>0.76090000000000002</v>
      </c>
      <c r="AK2025">
        <v>0.6862890452055288</v>
      </c>
      <c r="AL2025">
        <v>3.7354708935187012E-2</v>
      </c>
      <c r="AM2025">
        <v>2762</v>
      </c>
      <c r="AN2025">
        <v>51451.165000000037</v>
      </c>
      <c r="AO2025">
        <v>51.451164999999911</v>
      </c>
      <c r="AP2025">
        <v>46.406059800975129</v>
      </c>
      <c r="AQ2025">
        <v>2.5258815783299688</v>
      </c>
      <c r="AR2025">
        <v>4184</v>
      </c>
      <c r="AS2025">
        <v>53454.313000000213</v>
      </c>
      <c r="AT2025">
        <v>53.454312999998912</v>
      </c>
      <c r="AU2025">
        <v>48.212786740554833</v>
      </c>
      <c r="AV2025">
        <v>2.6242217156596408</v>
      </c>
      <c r="AW2025">
        <v>0</v>
      </c>
      <c r="AX2025">
        <v>0</v>
      </c>
      <c r="AY2025">
        <v>0</v>
      </c>
      <c r="AZ2025">
        <v>0</v>
      </c>
      <c r="BA2025">
        <v>0</v>
      </c>
      <c r="BB2025">
        <v>0</v>
      </c>
      <c r="BC2025">
        <v>3</v>
      </c>
      <c r="BD2025">
        <v>4601</v>
      </c>
      <c r="BE2025">
        <v>4.6009999999999991</v>
      </c>
      <c r="BF2025">
        <v>8.4998865756156405</v>
      </c>
      <c r="BG2025">
        <v>0.46264877930426251</v>
      </c>
      <c r="BH2025">
        <v>4197</v>
      </c>
      <c r="BI2025">
        <v>77.934188783260709</v>
      </c>
      <c r="BJ2025">
        <v>98.350349601170478</v>
      </c>
      <c r="BK2025">
        <v>5.3532089848896982</v>
      </c>
      <c r="BL2025" t="s">
        <v>17</v>
      </c>
    </row>
    <row r="2026" spans="1:64">
      <c r="A2026" t="s">
        <v>2995</v>
      </c>
      <c r="B2026" t="s">
        <v>2996</v>
      </c>
      <c r="C2026" t="s">
        <v>327</v>
      </c>
      <c r="D2026" t="s">
        <v>808</v>
      </c>
      <c r="E2026">
        <v>2012</v>
      </c>
      <c r="F2026" s="23">
        <v>302.95999999999998</v>
      </c>
      <c r="G2026" s="23">
        <v>100.95</v>
      </c>
      <c r="H2026" s="22">
        <v>296599</v>
      </c>
      <c r="I2026" s="34">
        <v>2394.5529079999997</v>
      </c>
      <c r="J2026" s="22">
        <v>28</v>
      </c>
      <c r="K2026" s="22" t="s">
        <v>782</v>
      </c>
      <c r="L2026" s="23">
        <v>6099.7000000000007</v>
      </c>
      <c r="M2026" s="23">
        <v>6.0997000000000003</v>
      </c>
      <c r="N2026" s="23">
        <v>41.580300999999999</v>
      </c>
      <c r="O2026" s="14">
        <v>1.7364536344585961</v>
      </c>
      <c r="P2026" s="22">
        <v>0</v>
      </c>
      <c r="Q2026" s="22" t="s">
        <v>782</v>
      </c>
      <c r="R2026" s="23">
        <v>0</v>
      </c>
      <c r="S2026" s="23">
        <v>0</v>
      </c>
      <c r="T2026" s="23">
        <v>0</v>
      </c>
      <c r="U2026" s="14">
        <v>0</v>
      </c>
      <c r="V2026" s="22">
        <v>0</v>
      </c>
      <c r="W2026" s="22" t="s">
        <v>782</v>
      </c>
      <c r="X2026" s="23">
        <v>0</v>
      </c>
      <c r="Y2026" s="23">
        <v>0</v>
      </c>
      <c r="Z2026" s="23">
        <v>0</v>
      </c>
      <c r="AA2026" s="14">
        <v>0</v>
      </c>
      <c r="AB2026" s="22">
        <v>2</v>
      </c>
      <c r="AC2026" s="22" t="s">
        <v>782</v>
      </c>
      <c r="AD2026" s="23">
        <v>1837.8</v>
      </c>
      <c r="AE2026" s="23">
        <v>1.8377999999999999</v>
      </c>
      <c r="AF2026" s="23">
        <v>8.6379419999999989</v>
      </c>
      <c r="AG2026" s="14">
        <v>0.36073297738134591</v>
      </c>
      <c r="AH2026" s="22" t="s">
        <v>782</v>
      </c>
      <c r="AI2026" s="23" t="s">
        <v>782</v>
      </c>
      <c r="AJ2026" s="23" t="s">
        <v>782</v>
      </c>
      <c r="AK2026" s="23" t="s">
        <v>782</v>
      </c>
      <c r="AL2026" s="14" t="s">
        <v>782</v>
      </c>
      <c r="AM2026" s="22" t="s">
        <v>782</v>
      </c>
      <c r="AN2026" s="23" t="s">
        <v>782</v>
      </c>
      <c r="AO2026" s="23" t="s">
        <v>782</v>
      </c>
      <c r="AP2026" s="23" t="s">
        <v>782</v>
      </c>
      <c r="AQ2026" s="14" t="s">
        <v>782</v>
      </c>
      <c r="AR2026" s="22">
        <v>1943</v>
      </c>
      <c r="AS2026" s="23">
        <v>38312.202000000034</v>
      </c>
      <c r="AT2026" s="23">
        <v>38.312202000000035</v>
      </c>
      <c r="AU2026" s="23">
        <v>31.129179000000001</v>
      </c>
      <c r="AV2026" s="14">
        <v>1.2999996323321998</v>
      </c>
      <c r="AW2026" s="22">
        <v>2</v>
      </c>
      <c r="AX2026" s="22" t="s">
        <v>782</v>
      </c>
      <c r="AY2026" s="23">
        <v>200</v>
      </c>
      <c r="AZ2026" s="23">
        <v>0.2</v>
      </c>
      <c r="BA2026" s="23">
        <v>0.48469499999999999</v>
      </c>
      <c r="BB2026" s="14">
        <v>2.0241565696071061E-2</v>
      </c>
      <c r="BC2026" s="22">
        <v>21</v>
      </c>
      <c r="BD2026" s="23">
        <v>20245</v>
      </c>
      <c r="BE2026" s="23">
        <v>20.245000000000001</v>
      </c>
      <c r="BF2026" s="23">
        <v>32.331265000000002</v>
      </c>
      <c r="BG2026" s="14">
        <v>1.3502004859439092</v>
      </c>
      <c r="BH2026" s="22">
        <v>1996</v>
      </c>
      <c r="BI2026" s="23">
        <v>66.694702000000035</v>
      </c>
      <c r="BJ2026" s="23">
        <v>114.16338200000001</v>
      </c>
      <c r="BK2026" s="14">
        <v>4.7676282958121217</v>
      </c>
      <c r="BL2026" t="s">
        <v>19</v>
      </c>
    </row>
    <row r="2027" spans="1:64">
      <c r="A2027" t="s">
        <v>2997</v>
      </c>
      <c r="B2027" t="s">
        <v>2996</v>
      </c>
      <c r="C2027" t="s">
        <v>327</v>
      </c>
      <c r="D2027" t="s">
        <v>808</v>
      </c>
      <c r="E2027">
        <v>2015</v>
      </c>
      <c r="F2027" s="23">
        <v>303.27999999999997</v>
      </c>
      <c r="G2027" s="23">
        <v>101.93</v>
      </c>
      <c r="H2027" s="22">
        <v>310039</v>
      </c>
      <c r="I2027" s="29">
        <v>2461.8855502447032</v>
      </c>
      <c r="J2027" s="28">
        <v>33</v>
      </c>
      <c r="K2027" s="28">
        <v>35</v>
      </c>
      <c r="L2027" s="30">
        <v>14680.5</v>
      </c>
      <c r="M2027" s="31">
        <v>14.6805</v>
      </c>
      <c r="N2027" s="30">
        <v>87.809281811044031</v>
      </c>
      <c r="O2027" s="32">
        <v>3.5667491448705277</v>
      </c>
      <c r="P2027" s="28">
        <v>1</v>
      </c>
      <c r="Q2027" s="28">
        <v>1</v>
      </c>
      <c r="R2027" s="30">
        <v>0</v>
      </c>
      <c r="S2027" s="31">
        <v>0</v>
      </c>
      <c r="T2027" s="30">
        <v>2.6304967499999998</v>
      </c>
      <c r="U2027" s="32">
        <v>0.10684886426741232</v>
      </c>
      <c r="V2027" s="28">
        <v>0</v>
      </c>
      <c r="W2027" s="28">
        <v>0</v>
      </c>
      <c r="X2027" s="30">
        <v>0</v>
      </c>
      <c r="Y2027" s="31">
        <v>0</v>
      </c>
      <c r="Z2027" s="30">
        <v>0</v>
      </c>
      <c r="AA2027" s="18">
        <v>0</v>
      </c>
      <c r="AB2027" s="28">
        <v>3</v>
      </c>
      <c r="AC2027" s="22" t="s">
        <v>782</v>
      </c>
      <c r="AD2027" s="30">
        <v>1837.8</v>
      </c>
      <c r="AE2027" s="19">
        <v>1.8377999999999999</v>
      </c>
      <c r="AF2027" s="30">
        <v>4.650086363999999</v>
      </c>
      <c r="AG2027" s="18">
        <v>0.18888312511269242</v>
      </c>
      <c r="AH2027" s="22" t="s">
        <v>782</v>
      </c>
      <c r="AI2027" s="23" t="s">
        <v>782</v>
      </c>
      <c r="AJ2027" s="23" t="s">
        <v>782</v>
      </c>
      <c r="AK2027" s="23" t="s">
        <v>782</v>
      </c>
      <c r="AL2027" s="14" t="s">
        <v>782</v>
      </c>
      <c r="AM2027" s="22" t="s">
        <v>782</v>
      </c>
      <c r="AN2027" s="23" t="s">
        <v>782</v>
      </c>
      <c r="AO2027" s="23" t="s">
        <v>782</v>
      </c>
      <c r="AP2027" s="23" t="s">
        <v>782</v>
      </c>
      <c r="AQ2027" s="14" t="s">
        <v>782</v>
      </c>
      <c r="AR2027" s="28">
        <v>2367</v>
      </c>
      <c r="AS2027" s="30">
        <v>44370.810999999936</v>
      </c>
      <c r="AT2027" s="33">
        <v>44.370810999999939</v>
      </c>
      <c r="AU2027" s="30">
        <v>39.408502514013691</v>
      </c>
      <c r="AV2027" s="18">
        <v>1.6007447019662071</v>
      </c>
      <c r="AW2027" s="28">
        <v>2</v>
      </c>
      <c r="AX2027" s="22" t="s">
        <v>782</v>
      </c>
      <c r="AY2027" s="30">
        <v>200</v>
      </c>
      <c r="AZ2027" s="19">
        <v>0.2</v>
      </c>
      <c r="BA2027" s="30">
        <v>0.52114883079612462</v>
      </c>
      <c r="BB2027" s="18">
        <v>2.1168686364982491E-2</v>
      </c>
      <c r="BC2027" s="28">
        <v>25</v>
      </c>
      <c r="BD2027" s="30">
        <v>27455</v>
      </c>
      <c r="BE2027" s="19">
        <v>27.454999999999998</v>
      </c>
      <c r="BF2027" s="30">
        <v>44.423135159436768</v>
      </c>
      <c r="BG2027" s="18">
        <v>1.8044354318185611</v>
      </c>
      <c r="BH2027" s="13">
        <v>2431</v>
      </c>
      <c r="BI2027" s="19">
        <v>88.544110999999944</v>
      </c>
      <c r="BJ2027" s="19">
        <v>179.44265142929066</v>
      </c>
      <c r="BK2027" s="18">
        <v>7.2888299544003843</v>
      </c>
      <c r="BL2027" t="s">
        <v>19</v>
      </c>
    </row>
    <row r="2028" spans="1:64">
      <c r="A2028" t="s">
        <v>2998</v>
      </c>
      <c r="B2028" t="s">
        <v>2996</v>
      </c>
      <c r="C2028" t="s">
        <v>327</v>
      </c>
      <c r="D2028" t="s">
        <v>808</v>
      </c>
      <c r="E2028">
        <v>2016</v>
      </c>
      <c r="F2028" s="23">
        <v>303.27999999999997</v>
      </c>
      <c r="G2028" s="23">
        <v>101.3</v>
      </c>
      <c r="H2028" s="22">
        <v>311846</v>
      </c>
      <c r="I2028" s="29">
        <v>2636.0797023718769</v>
      </c>
      <c r="J2028" s="28">
        <v>33</v>
      </c>
      <c r="K2028" s="28">
        <v>35</v>
      </c>
      <c r="L2028" s="30">
        <v>14680.5</v>
      </c>
      <c r="M2028" s="31">
        <v>14.6805</v>
      </c>
      <c r="N2028" s="30">
        <v>87.80407000000001</v>
      </c>
      <c r="O2028" s="32">
        <v>3.3308579372997014</v>
      </c>
      <c r="P2028" s="28">
        <v>1</v>
      </c>
      <c r="Q2028" s="28">
        <v>1</v>
      </c>
      <c r="R2028" s="30">
        <v>0</v>
      </c>
      <c r="S2028" s="31">
        <v>0</v>
      </c>
      <c r="T2028" s="30">
        <v>2.4745244999999998</v>
      </c>
      <c r="U2028" s="32">
        <v>9.3871384001534025E-2</v>
      </c>
      <c r="V2028" s="28">
        <v>0</v>
      </c>
      <c r="W2028" s="28">
        <v>0</v>
      </c>
      <c r="X2028" s="30">
        <v>0</v>
      </c>
      <c r="Y2028" s="31">
        <v>0</v>
      </c>
      <c r="Z2028" s="30">
        <v>0</v>
      </c>
      <c r="AA2028" s="18">
        <v>0</v>
      </c>
      <c r="AB2028" s="28">
        <v>3</v>
      </c>
      <c r="AC2028" s="22" t="s">
        <v>782</v>
      </c>
      <c r="AD2028" s="30">
        <v>1837.8</v>
      </c>
      <c r="AE2028" s="19">
        <v>1.8377999999999999</v>
      </c>
      <c r="AF2028" s="30">
        <v>8.1840058019999979</v>
      </c>
      <c r="AG2028" s="18">
        <v>0.3104612426792801</v>
      </c>
      <c r="AH2028" s="22" t="s">
        <v>782</v>
      </c>
      <c r="AI2028" s="23" t="s">
        <v>782</v>
      </c>
      <c r="AJ2028" s="23" t="s">
        <v>782</v>
      </c>
      <c r="AK2028" s="23" t="s">
        <v>782</v>
      </c>
      <c r="AL2028" s="14" t="s">
        <v>782</v>
      </c>
      <c r="AM2028" s="22" t="s">
        <v>782</v>
      </c>
      <c r="AN2028" s="23" t="s">
        <v>782</v>
      </c>
      <c r="AO2028" s="23" t="s">
        <v>782</v>
      </c>
      <c r="AP2028" s="23" t="s">
        <v>782</v>
      </c>
      <c r="AQ2028" s="14" t="s">
        <v>782</v>
      </c>
      <c r="AR2028" s="28">
        <v>2455</v>
      </c>
      <c r="AS2028" s="30">
        <v>45521.290999999968</v>
      </c>
      <c r="AT2028" s="33">
        <v>45.52129099999997</v>
      </c>
      <c r="AU2028" s="30">
        <v>40.422906407999911</v>
      </c>
      <c r="AV2028" s="18">
        <v>1.5334478078044611</v>
      </c>
      <c r="AW2028" s="28">
        <v>2</v>
      </c>
      <c r="AX2028" s="22" t="s">
        <v>782</v>
      </c>
      <c r="AY2028" s="30">
        <v>200</v>
      </c>
      <c r="AZ2028" s="19">
        <v>0.2</v>
      </c>
      <c r="BA2028" s="30">
        <v>0.47561100000000001</v>
      </c>
      <c r="BB2028" s="18">
        <v>1.8042360387360724E-2</v>
      </c>
      <c r="BC2028" s="28">
        <v>25</v>
      </c>
      <c r="BD2028" s="30">
        <v>27455.000000000004</v>
      </c>
      <c r="BE2028" s="19">
        <v>27.455000000000005</v>
      </c>
      <c r="BF2028" s="30">
        <v>44.466290159436774</v>
      </c>
      <c r="BG2028" s="18">
        <v>1.6868340558681569</v>
      </c>
      <c r="BH2028" s="13">
        <v>2519</v>
      </c>
      <c r="BI2028" s="19">
        <v>89.694590999999974</v>
      </c>
      <c r="BJ2028" s="19">
        <v>183.82740786943668</v>
      </c>
      <c r="BK2028" s="18">
        <v>6.973514788040494</v>
      </c>
      <c r="BL2028" t="s">
        <v>19</v>
      </c>
    </row>
    <row r="2029" spans="1:64">
      <c r="A2029" t="s">
        <v>2999</v>
      </c>
      <c r="B2029" t="s">
        <v>2996</v>
      </c>
      <c r="C2029" t="s">
        <v>327</v>
      </c>
      <c r="D2029" t="s">
        <v>808</v>
      </c>
      <c r="E2029">
        <v>2017</v>
      </c>
      <c r="F2029" s="23">
        <v>303.29000000000002</v>
      </c>
      <c r="G2029" s="23">
        <v>101.55</v>
      </c>
      <c r="H2029" s="22">
        <v>313559</v>
      </c>
      <c r="I2029" s="29">
        <v>2463.0092260363845</v>
      </c>
      <c r="J2029" s="28">
        <v>33</v>
      </c>
      <c r="K2029" s="28">
        <v>37</v>
      </c>
      <c r="L2029" s="30">
        <v>15595.5</v>
      </c>
      <c r="M2029" s="31">
        <v>15.595499999999999</v>
      </c>
      <c r="N2029" s="30">
        <v>93.276685000000001</v>
      </c>
      <c r="O2029" s="32">
        <v>3.7871025416379043</v>
      </c>
      <c r="P2029" s="28">
        <v>1</v>
      </c>
      <c r="Q2029" s="28">
        <v>1</v>
      </c>
      <c r="R2029" s="30">
        <v>0</v>
      </c>
      <c r="S2029" s="31">
        <v>0</v>
      </c>
      <c r="T2029" s="30">
        <v>0</v>
      </c>
      <c r="U2029" s="32">
        <v>0</v>
      </c>
      <c r="V2029" s="28">
        <v>0</v>
      </c>
      <c r="W2029" s="28">
        <v>0</v>
      </c>
      <c r="X2029" s="30">
        <v>0</v>
      </c>
      <c r="Y2029" s="31">
        <v>0</v>
      </c>
      <c r="Z2029" s="30">
        <v>0</v>
      </c>
      <c r="AA2029" s="18">
        <v>0</v>
      </c>
      <c r="AB2029" s="28">
        <v>3</v>
      </c>
      <c r="AC2029" s="22" t="s">
        <v>782</v>
      </c>
      <c r="AD2029" s="30">
        <v>1837.8</v>
      </c>
      <c r="AE2029" s="19">
        <v>1.8377999999999999</v>
      </c>
      <c r="AF2029" s="30">
        <v>7.0949267129999996</v>
      </c>
      <c r="AG2029" s="18">
        <v>0.28805928284798027</v>
      </c>
      <c r="AH2029" s="22" t="s">
        <v>782</v>
      </c>
      <c r="AI2029" s="23" t="s">
        <v>782</v>
      </c>
      <c r="AJ2029" s="23" t="s">
        <v>782</v>
      </c>
      <c r="AK2029" s="23" t="s">
        <v>782</v>
      </c>
      <c r="AL2029" s="14" t="s">
        <v>782</v>
      </c>
      <c r="AM2029" s="22" t="s">
        <v>782</v>
      </c>
      <c r="AN2029" s="23" t="s">
        <v>782</v>
      </c>
      <c r="AO2029" s="23" t="s">
        <v>782</v>
      </c>
      <c r="AP2029" s="23" t="s">
        <v>782</v>
      </c>
      <c r="AQ2029" s="14" t="s">
        <v>782</v>
      </c>
      <c r="AR2029" s="28">
        <v>2570</v>
      </c>
      <c r="AS2029" s="30">
        <v>47680.712999999974</v>
      </c>
      <c r="AT2029" s="33">
        <v>47.680712999999976</v>
      </c>
      <c r="AU2029" s="30">
        <v>42.340473143999908</v>
      </c>
      <c r="AV2029" s="18">
        <v>1.7190545896629315</v>
      </c>
      <c r="AW2029" s="28">
        <v>2</v>
      </c>
      <c r="AX2029" s="22" t="s">
        <v>782</v>
      </c>
      <c r="AY2029" s="30">
        <v>520</v>
      </c>
      <c r="AZ2029" s="19">
        <v>0.52</v>
      </c>
      <c r="BA2029" s="30">
        <v>0.83616000000000001</v>
      </c>
      <c r="BB2029" s="18">
        <v>3.3948715707638522E-2</v>
      </c>
      <c r="BC2029" s="28">
        <v>31</v>
      </c>
      <c r="BD2029" s="30">
        <v>45735</v>
      </c>
      <c r="BE2029" s="19">
        <v>45.734999999999999</v>
      </c>
      <c r="BF2029" s="30">
        <v>73.860530159436763</v>
      </c>
      <c r="BG2029" s="18">
        <v>2.9987922651145467</v>
      </c>
      <c r="BH2029" s="13">
        <v>2640</v>
      </c>
      <c r="BI2029" s="19">
        <v>111.36901299999997</v>
      </c>
      <c r="BJ2029" s="19">
        <v>217.40877501643666</v>
      </c>
      <c r="BK2029" s="18">
        <v>8.8269573949710001</v>
      </c>
      <c r="BL2029" t="s">
        <v>19</v>
      </c>
    </row>
    <row r="2030" spans="1:64">
      <c r="A2030" t="s">
        <v>3000</v>
      </c>
      <c r="B2030" t="s">
        <v>2996</v>
      </c>
      <c r="C2030" t="s">
        <v>327</v>
      </c>
      <c r="D2030" t="s">
        <v>808</v>
      </c>
      <c r="E2030">
        <v>2018</v>
      </c>
      <c r="F2030" s="23">
        <v>303.27999999999997</v>
      </c>
      <c r="G2030" s="23">
        <v>100.73</v>
      </c>
      <c r="H2030" s="22">
        <v>314319</v>
      </c>
      <c r="I2030" s="29">
        <v>2463.1842799970123</v>
      </c>
      <c r="J2030" s="28">
        <v>31</v>
      </c>
      <c r="K2030" s="28">
        <v>33</v>
      </c>
      <c r="L2030" s="30">
        <v>14669.5</v>
      </c>
      <c r="M2030" s="31">
        <v>14.669499999999999</v>
      </c>
      <c r="N2030" s="30">
        <v>87.738279500000004</v>
      </c>
      <c r="O2030" s="32">
        <v>3.5619860118669822</v>
      </c>
      <c r="P2030" s="28">
        <v>1</v>
      </c>
      <c r="Q2030" s="28">
        <v>1</v>
      </c>
      <c r="R2030" s="30">
        <v>0</v>
      </c>
      <c r="S2030" s="31">
        <v>0</v>
      </c>
      <c r="T2030" s="30">
        <v>2.7319547499999999</v>
      </c>
      <c r="U2030" s="32">
        <v>0.11091150476176771</v>
      </c>
      <c r="V2030" s="28">
        <v>0</v>
      </c>
      <c r="W2030" s="28">
        <v>0</v>
      </c>
      <c r="X2030" s="30">
        <v>0</v>
      </c>
      <c r="Y2030" s="31">
        <v>0</v>
      </c>
      <c r="Z2030" s="30">
        <v>0</v>
      </c>
      <c r="AA2030" s="18">
        <v>0</v>
      </c>
      <c r="AB2030" s="28">
        <v>3</v>
      </c>
      <c r="AC2030" s="22" t="s">
        <v>782</v>
      </c>
      <c r="AD2030" s="30">
        <v>1837.8</v>
      </c>
      <c r="AE2030" s="19">
        <v>1.8377999999999999</v>
      </c>
      <c r="AF2030" s="30">
        <v>8.3217021509999984</v>
      </c>
      <c r="AG2030" s="18">
        <v>0.33784326323364211</v>
      </c>
      <c r="AH2030" s="22" t="s">
        <v>782</v>
      </c>
      <c r="AI2030" s="23" t="s">
        <v>782</v>
      </c>
      <c r="AJ2030" s="23" t="s">
        <v>782</v>
      </c>
      <c r="AK2030" s="23" t="s">
        <v>782</v>
      </c>
      <c r="AL2030" s="14" t="s">
        <v>782</v>
      </c>
      <c r="AM2030" s="22" t="s">
        <v>782</v>
      </c>
      <c r="AN2030" s="23" t="s">
        <v>782</v>
      </c>
      <c r="AO2030" s="23" t="s">
        <v>782</v>
      </c>
      <c r="AP2030" s="23" t="s">
        <v>782</v>
      </c>
      <c r="AQ2030" s="14" t="s">
        <v>782</v>
      </c>
      <c r="AR2030" s="28">
        <v>2712</v>
      </c>
      <c r="AS2030" s="30">
        <v>52301.757999999973</v>
      </c>
      <c r="AT2030" s="33">
        <v>52.301757999999971</v>
      </c>
      <c r="AU2030" s="30">
        <v>46.443961103999925</v>
      </c>
      <c r="AV2030" s="18">
        <v>1.8855252317563613</v>
      </c>
      <c r="AW2030" s="28">
        <v>2</v>
      </c>
      <c r="AX2030" s="22" t="s">
        <v>782</v>
      </c>
      <c r="AY2030" s="30">
        <v>200</v>
      </c>
      <c r="AZ2030" s="19">
        <v>0.2</v>
      </c>
      <c r="BA2030" s="30">
        <v>0.47561100000000001</v>
      </c>
      <c r="BB2030" s="18">
        <v>1.9308786754703423E-2</v>
      </c>
      <c r="BC2030" s="28">
        <v>30</v>
      </c>
      <c r="BD2030" s="30">
        <v>48305</v>
      </c>
      <c r="BE2030" s="19">
        <v>48.305</v>
      </c>
      <c r="BF2030" s="30">
        <v>91.399328877954076</v>
      </c>
      <c r="BG2030" s="18">
        <v>3.7106167662804723</v>
      </c>
      <c r="BH2030" s="13">
        <v>2779</v>
      </c>
      <c r="BI2030" s="19">
        <v>117.31405799999996</v>
      </c>
      <c r="BJ2030" s="19">
        <v>237.11083738295397</v>
      </c>
      <c r="BK2030" s="18">
        <v>9.6261915646539276</v>
      </c>
      <c r="BL2030" t="s">
        <v>19</v>
      </c>
    </row>
    <row r="2031" spans="1:64">
      <c r="A2031" t="s">
        <v>3001</v>
      </c>
      <c r="B2031" t="s">
        <v>2996</v>
      </c>
      <c r="C2031" t="s">
        <v>327</v>
      </c>
      <c r="D2031" t="s">
        <v>808</v>
      </c>
      <c r="E2031">
        <v>2019</v>
      </c>
      <c r="F2031" s="23">
        <v>303.27999999999997</v>
      </c>
      <c r="G2031" s="23">
        <v>100.52</v>
      </c>
      <c r="H2031" s="22">
        <v>315293</v>
      </c>
      <c r="I2031" s="34">
        <v>2520.4902610327945</v>
      </c>
      <c r="J2031" s="22">
        <v>32</v>
      </c>
      <c r="K2031" s="22">
        <v>36</v>
      </c>
      <c r="L2031" s="23">
        <v>14979.5</v>
      </c>
      <c r="M2031" s="23">
        <v>14.9795</v>
      </c>
      <c r="N2031" s="23">
        <v>89.59238950000001</v>
      </c>
      <c r="O2031" s="14">
        <v>3.5545620185530371</v>
      </c>
      <c r="P2031" s="22">
        <v>1</v>
      </c>
      <c r="Q2031" s="22">
        <v>1</v>
      </c>
      <c r="R2031" s="23">
        <v>1273.5006380263717</v>
      </c>
      <c r="S2031" s="23">
        <v>1.2735006380263716</v>
      </c>
      <c r="T2031" s="23">
        <v>2.9940000000000002</v>
      </c>
      <c r="U2031" s="14">
        <v>0.11878641414679303</v>
      </c>
      <c r="V2031" s="22">
        <v>0</v>
      </c>
      <c r="W2031" s="22">
        <v>0</v>
      </c>
      <c r="X2031" s="23">
        <v>0</v>
      </c>
      <c r="Y2031" s="23">
        <v>0</v>
      </c>
      <c r="Z2031" s="23">
        <v>0</v>
      </c>
      <c r="AA2031" s="14">
        <v>0</v>
      </c>
      <c r="AB2031" s="22">
        <v>2</v>
      </c>
      <c r="AC2031" s="22">
        <v>2</v>
      </c>
      <c r="AD2031" s="23">
        <v>1837.8</v>
      </c>
      <c r="AE2031" s="23">
        <v>1.8377999999999999</v>
      </c>
      <c r="AF2031" s="23">
        <v>7.7468032109999987</v>
      </c>
      <c r="AG2031" s="14">
        <v>0.307353030906998</v>
      </c>
      <c r="AH2031" s="22">
        <v>3</v>
      </c>
      <c r="AI2031" s="23">
        <v>1304.71</v>
      </c>
      <c r="AJ2031" s="23">
        <v>1.30471</v>
      </c>
      <c r="AK2031" s="23">
        <v>1.15858248</v>
      </c>
      <c r="AL2031" s="14">
        <v>4.5966552535904655E-2</v>
      </c>
      <c r="AM2031" s="22">
        <v>2963</v>
      </c>
      <c r="AN2031" s="23">
        <v>56659.099999999984</v>
      </c>
      <c r="AO2031" s="23">
        <v>56.659099999999981</v>
      </c>
      <c r="AP2031" s="23">
        <v>50.313280799999987</v>
      </c>
      <c r="AQ2031" s="14">
        <v>1.9961704108860014</v>
      </c>
      <c r="AR2031" s="22">
        <v>2966</v>
      </c>
      <c r="AS2031" s="23">
        <v>57963.809999999983</v>
      </c>
      <c r="AT2031" s="23">
        <v>57.963809999999981</v>
      </c>
      <c r="AU2031" s="23">
        <v>51.471863279999987</v>
      </c>
      <c r="AV2031" s="14">
        <v>2.042136963421906</v>
      </c>
      <c r="AW2031" s="22">
        <v>2</v>
      </c>
      <c r="AX2031" s="22" t="s">
        <v>782</v>
      </c>
      <c r="AY2031" s="23">
        <v>200</v>
      </c>
      <c r="AZ2031" s="23">
        <v>0.2</v>
      </c>
      <c r="BA2031" s="23">
        <v>0.47561100000000001</v>
      </c>
      <c r="BB2031" s="14">
        <v>1.8869781302194515E-2</v>
      </c>
      <c r="BC2031" s="22">
        <v>30</v>
      </c>
      <c r="BD2031" s="23">
        <v>50455</v>
      </c>
      <c r="BE2031" s="23">
        <v>50.454999999999998</v>
      </c>
      <c r="BF2031" s="23">
        <v>98.058804424957529</v>
      </c>
      <c r="BG2031" s="14">
        <v>3.890465515418299</v>
      </c>
      <c r="BH2031" s="22">
        <v>3033</v>
      </c>
      <c r="BI2031" s="23">
        <v>126.70961063802636</v>
      </c>
      <c r="BJ2031" s="23">
        <v>250.33947141595752</v>
      </c>
      <c r="BK2031" s="14">
        <v>9.9321737237492265</v>
      </c>
      <c r="BL2031" t="s">
        <v>19</v>
      </c>
    </row>
    <row r="2032" spans="1:64">
      <c r="A2032" t="s">
        <v>3002</v>
      </c>
      <c r="B2032" t="s">
        <v>2996</v>
      </c>
      <c r="C2032" t="s">
        <v>327</v>
      </c>
      <c r="D2032" t="s">
        <v>808</v>
      </c>
      <c r="E2032">
        <v>2020</v>
      </c>
      <c r="F2032" s="23">
        <v>303.27999999999997</v>
      </c>
      <c r="G2032" s="23">
        <v>100.21</v>
      </c>
      <c r="H2032" s="22">
        <v>316403</v>
      </c>
      <c r="I2032" s="34">
        <v>2538.8173688841853</v>
      </c>
      <c r="J2032" s="22">
        <v>30</v>
      </c>
      <c r="K2032" s="22">
        <v>36</v>
      </c>
      <c r="L2032" s="23">
        <v>15507.5</v>
      </c>
      <c r="M2032" s="23">
        <v>15.5075</v>
      </c>
      <c r="N2032" s="23">
        <v>92.750357500000007</v>
      </c>
      <c r="O2032" s="14">
        <v>3.6532898599462453</v>
      </c>
      <c r="P2032" s="22">
        <v>1</v>
      </c>
      <c r="Q2032" s="22">
        <v>1</v>
      </c>
      <c r="R2032" s="23">
        <v>1232.666950233943</v>
      </c>
      <c r="S2032" s="23">
        <v>1.2326669502339429</v>
      </c>
      <c r="T2032" s="23">
        <v>2.8980000000000001</v>
      </c>
      <c r="U2032" s="14">
        <v>0.11414763564791885</v>
      </c>
      <c r="V2032" s="22">
        <v>0</v>
      </c>
      <c r="W2032" s="22">
        <v>0</v>
      </c>
      <c r="X2032" s="23">
        <v>0</v>
      </c>
      <c r="Y2032" s="23">
        <v>0</v>
      </c>
      <c r="Z2032" s="23">
        <v>0</v>
      </c>
      <c r="AA2032" s="14">
        <v>0</v>
      </c>
      <c r="AB2032" s="22">
        <v>2</v>
      </c>
      <c r="AC2032" s="22">
        <v>2</v>
      </c>
      <c r="AD2032" s="23">
        <v>1837.8</v>
      </c>
      <c r="AE2032" s="23">
        <v>1.8377999999999999</v>
      </c>
      <c r="AF2032" s="23">
        <v>7.7754556530000007</v>
      </c>
      <c r="AG2032" s="14">
        <v>0.30626289816259322</v>
      </c>
      <c r="AH2032" s="22">
        <v>3</v>
      </c>
      <c r="AI2032" s="23">
        <v>1304.71</v>
      </c>
      <c r="AJ2032" s="23">
        <v>1.30471</v>
      </c>
      <c r="AK2032" s="23">
        <v>1.15858248</v>
      </c>
      <c r="AL2032" s="14">
        <v>4.5634731123223686E-2</v>
      </c>
      <c r="AM2032" s="22">
        <v>3423</v>
      </c>
      <c r="AN2032" s="23">
        <v>64082.241999999926</v>
      </c>
      <c r="AO2032" s="23">
        <v>64.082241999999923</v>
      </c>
      <c r="AP2032" s="23">
        <v>56.905030895999907</v>
      </c>
      <c r="AQ2032" s="14">
        <v>2.2413991488095801</v>
      </c>
      <c r="AR2032" s="22">
        <v>3426</v>
      </c>
      <c r="AS2032" s="23">
        <v>65386.951999999925</v>
      </c>
      <c r="AT2032" s="23">
        <v>65.386951999999923</v>
      </c>
      <c r="AU2032" s="23">
        <v>58.063613375999907</v>
      </c>
      <c r="AV2032" s="14">
        <v>2.287033879932804</v>
      </c>
      <c r="AW2032" s="22">
        <v>2</v>
      </c>
      <c r="AX2032" s="22">
        <v>2</v>
      </c>
      <c r="AY2032" s="23">
        <v>200</v>
      </c>
      <c r="AZ2032" s="23">
        <v>0.2</v>
      </c>
      <c r="BA2032" s="23">
        <v>0.47561100000000001</v>
      </c>
      <c r="BB2032" s="14">
        <v>1.8733564919993905E-2</v>
      </c>
      <c r="BC2032" s="22">
        <v>30</v>
      </c>
      <c r="BD2032" s="23">
        <v>50255</v>
      </c>
      <c r="BE2032" s="23">
        <v>50.255000000000003</v>
      </c>
      <c r="BF2032" s="23">
        <v>97.295178316437401</v>
      </c>
      <c r="BG2032" s="14">
        <v>3.8323031624444419</v>
      </c>
      <c r="BH2032" s="22">
        <v>3491</v>
      </c>
      <c r="BI2032" s="23">
        <v>134.41991895023386</v>
      </c>
      <c r="BJ2032" s="23">
        <v>259.25821584543729</v>
      </c>
      <c r="BK2032" s="14">
        <v>10.211771001053997</v>
      </c>
      <c r="BL2032" t="s">
        <v>19</v>
      </c>
    </row>
    <row r="2033" spans="1:64">
      <c r="A2033" t="s">
        <v>3003</v>
      </c>
      <c r="B2033" t="s">
        <v>2996</v>
      </c>
      <c r="C2033" t="s">
        <v>327</v>
      </c>
      <c r="D2033" t="s">
        <v>808</v>
      </c>
      <c r="E2033">
        <v>2021</v>
      </c>
      <c r="F2033" s="23">
        <v>303.27999999999997</v>
      </c>
      <c r="G2033" s="23">
        <v>100.42</v>
      </c>
      <c r="H2033" s="22">
        <v>317713</v>
      </c>
      <c r="I2033" s="34">
        <v>2372.29</v>
      </c>
      <c r="J2033" s="22">
        <v>29</v>
      </c>
      <c r="K2033" s="22">
        <v>37</v>
      </c>
      <c r="L2033" s="23">
        <v>15757.5</v>
      </c>
      <c r="M2033" s="23">
        <v>15.76</v>
      </c>
      <c r="N2033" s="23">
        <v>94.25</v>
      </c>
      <c r="O2033" s="14">
        <v>3.97</v>
      </c>
      <c r="P2033" s="22">
        <v>1</v>
      </c>
      <c r="Q2033" s="22">
        <v>1</v>
      </c>
      <c r="R2033" s="23">
        <v>1103.3602719999999</v>
      </c>
      <c r="S2033" s="23">
        <v>1.1000000000000001</v>
      </c>
      <c r="T2033" s="23">
        <v>2.5939999999999999</v>
      </c>
      <c r="U2033" s="14">
        <v>0.11</v>
      </c>
      <c r="V2033" s="22">
        <v>0</v>
      </c>
      <c r="W2033" s="22">
        <v>0</v>
      </c>
      <c r="X2033" s="23">
        <v>0</v>
      </c>
      <c r="Y2033" s="23">
        <v>0</v>
      </c>
      <c r="Z2033" s="23">
        <v>0</v>
      </c>
      <c r="AA2033" s="14">
        <v>0</v>
      </c>
      <c r="AB2033" s="22">
        <v>2</v>
      </c>
      <c r="AC2033" s="22">
        <v>0</v>
      </c>
      <c r="AD2033" s="23">
        <v>1837.8</v>
      </c>
      <c r="AE2033" s="23">
        <v>1.84</v>
      </c>
      <c r="AF2033" s="23">
        <v>7.46</v>
      </c>
      <c r="AG2033" s="14">
        <v>0.31</v>
      </c>
      <c r="AH2033" s="22">
        <v>3</v>
      </c>
      <c r="AI2033" s="23">
        <v>1295.8</v>
      </c>
      <c r="AJ2033" s="23">
        <v>1</v>
      </c>
      <c r="AK2033" s="23">
        <v>1.1599999999999999</v>
      </c>
      <c r="AL2033" s="14">
        <v>0.05</v>
      </c>
      <c r="AM2033" s="22">
        <v>4044</v>
      </c>
      <c r="AN2033" s="23">
        <v>73409.793999999994</v>
      </c>
      <c r="AO2033" s="23">
        <v>73</v>
      </c>
      <c r="AP2033" s="23">
        <v>65.69</v>
      </c>
      <c r="AQ2033" s="14">
        <v>2.77</v>
      </c>
      <c r="AR2033" s="22">
        <v>4047</v>
      </c>
      <c r="AS2033" s="23">
        <v>74705.593999999997</v>
      </c>
      <c r="AT2033" s="23">
        <v>75</v>
      </c>
      <c r="AU2033" s="23">
        <v>66.849999999999994</v>
      </c>
      <c r="AV2033" s="14">
        <v>2.82</v>
      </c>
      <c r="AW2033" s="22">
        <v>2</v>
      </c>
      <c r="AX2033" s="22">
        <v>2</v>
      </c>
      <c r="AY2033" s="23">
        <v>200</v>
      </c>
      <c r="AZ2033" s="23">
        <v>0.2</v>
      </c>
      <c r="BA2033" s="23">
        <v>0.48</v>
      </c>
      <c r="BB2033" s="14">
        <v>0.02</v>
      </c>
      <c r="BC2033" s="22">
        <v>34</v>
      </c>
      <c r="BD2033" s="23">
        <v>61995</v>
      </c>
      <c r="BE2033" s="23">
        <v>62</v>
      </c>
      <c r="BF2033" s="23">
        <v>103.36</v>
      </c>
      <c r="BG2033" s="14">
        <v>4.3600000000000003</v>
      </c>
      <c r="BH2033" s="22">
        <v>4115</v>
      </c>
      <c r="BI2033" s="23">
        <v>155.6</v>
      </c>
      <c r="BJ2033" s="23">
        <v>274.99</v>
      </c>
      <c r="BK2033" s="14">
        <v>11.59</v>
      </c>
      <c r="BL2033" t="s">
        <v>19</v>
      </c>
    </row>
    <row r="2034" spans="1:64">
      <c r="A2034" t="s">
        <v>3004</v>
      </c>
      <c r="B2034" t="s">
        <v>2996</v>
      </c>
      <c r="C2034" t="s">
        <v>327</v>
      </c>
      <c r="D2034" s="111" t="s">
        <v>808</v>
      </c>
      <c r="E2034" s="110">
        <v>2022</v>
      </c>
      <c r="F2034" s="23"/>
      <c r="G2034" s="23"/>
      <c r="H2034" s="22">
        <v>320946</v>
      </c>
      <c r="I2034" s="34">
        <v>2326.0683858616703</v>
      </c>
      <c r="J2034" s="22">
        <v>29</v>
      </c>
      <c r="K2034" s="22">
        <v>40</v>
      </c>
      <c r="L2034" s="23">
        <v>15332.899999999998</v>
      </c>
      <c r="M2034" s="23">
        <v>15.332900000000002</v>
      </c>
      <c r="N2034" s="23">
        <v>90.740102199999995</v>
      </c>
      <c r="O2034" s="14">
        <v>3.9010075005334022</v>
      </c>
      <c r="P2034" s="22">
        <v>1</v>
      </c>
      <c r="Q2034" s="22">
        <v>1</v>
      </c>
      <c r="R2034" s="23">
        <v>0</v>
      </c>
      <c r="S2034" s="23">
        <v>0</v>
      </c>
      <c r="T2034" s="23">
        <v>0</v>
      </c>
      <c r="U2034" s="14">
        <v>0</v>
      </c>
      <c r="V2034" s="22">
        <v>0</v>
      </c>
      <c r="W2034" s="22">
        <v>0</v>
      </c>
      <c r="X2034" s="23">
        <v>0</v>
      </c>
      <c r="Y2034" s="23">
        <v>0</v>
      </c>
      <c r="Z2034" s="23">
        <v>0</v>
      </c>
      <c r="AA2034" s="14">
        <v>0</v>
      </c>
      <c r="AB2034" s="22">
        <v>2</v>
      </c>
      <c r="AC2034" s="22">
        <v>2</v>
      </c>
      <c r="AD2034" s="23">
        <v>1837.8</v>
      </c>
      <c r="AE2034" s="23">
        <v>1.8378000000000001</v>
      </c>
      <c r="AF2034" s="23">
        <v>7.3050356609999998</v>
      </c>
      <c r="AG2034" s="14">
        <v>0.31405076933255843</v>
      </c>
      <c r="AH2034" s="22">
        <v>4</v>
      </c>
      <c r="AI2034" s="23">
        <v>1308.55</v>
      </c>
      <c r="AJ2034" s="23">
        <v>1.3085499999999999</v>
      </c>
      <c r="AK2034" s="23">
        <v>1.340431405223423</v>
      </c>
      <c r="AL2034" s="14">
        <v>5.7626483097867852E-2</v>
      </c>
      <c r="AM2034" s="22">
        <v>5136</v>
      </c>
      <c r="AN2034" s="23">
        <v>85208.921000000366</v>
      </c>
      <c r="AO2034" s="23">
        <v>85.208921000000032</v>
      </c>
      <c r="AP2034" s="23">
        <v>87.284944185243418</v>
      </c>
      <c r="AQ2034" s="14">
        <v>3.7524668111986537</v>
      </c>
      <c r="AR2034" s="22">
        <v>5140</v>
      </c>
      <c r="AS2034" s="23">
        <v>86517.471000000398</v>
      </c>
      <c r="AT2034" s="23">
        <v>86.517471</v>
      </c>
      <c r="AU2034" s="23">
        <v>88.625375590466831</v>
      </c>
      <c r="AV2034" s="14">
        <v>3.8100932942965211</v>
      </c>
      <c r="AW2034" s="22">
        <v>2</v>
      </c>
      <c r="AX2034" s="22">
        <v>2</v>
      </c>
      <c r="AY2034" s="23">
        <v>175</v>
      </c>
      <c r="AZ2034" s="23">
        <v>0.17499999999999999</v>
      </c>
      <c r="BA2034" s="23">
        <v>0.47561100000000001</v>
      </c>
      <c r="BB2034" s="14">
        <v>2.0446991278969401E-2</v>
      </c>
      <c r="BC2034" s="22">
        <v>33</v>
      </c>
      <c r="BD2034" s="23">
        <v>61860</v>
      </c>
      <c r="BE2034" s="23">
        <v>61.859999999999985</v>
      </c>
      <c r="BF2034" s="23">
        <v>115.97085088992748</v>
      </c>
      <c r="BG2034" s="14">
        <v>4.9857025526344172</v>
      </c>
      <c r="BH2034" s="22">
        <v>5207</v>
      </c>
      <c r="BI2034" s="23">
        <v>165.72317099999995</v>
      </c>
      <c r="BJ2034" s="23">
        <v>303.11697534139432</v>
      </c>
      <c r="BK2034" s="14">
        <v>13.031301108075869</v>
      </c>
      <c r="BL2034" t="s">
        <v>19</v>
      </c>
    </row>
    <row r="2035" spans="1:64">
      <c r="A2035" t="s">
        <v>3005</v>
      </c>
      <c r="B2035" t="s">
        <v>2996</v>
      </c>
      <c r="C2035" t="s">
        <v>327</v>
      </c>
      <c r="D2035" t="s">
        <v>808</v>
      </c>
      <c r="E2035">
        <v>2023</v>
      </c>
      <c r="F2035">
        <v>303.27999999999997</v>
      </c>
      <c r="G2035">
        <v>100.3</v>
      </c>
      <c r="H2035">
        <v>307071</v>
      </c>
      <c r="I2035">
        <v>2326.0683858616703</v>
      </c>
      <c r="J2035">
        <v>30</v>
      </c>
      <c r="K2035">
        <v>41</v>
      </c>
      <c r="L2035">
        <v>15767.9</v>
      </c>
      <c r="M2035">
        <v>15.767899999999999</v>
      </c>
      <c r="N2035">
        <v>93.314431999999996</v>
      </c>
      <c r="O2035">
        <v>4.0116805063507428</v>
      </c>
      <c r="P2035">
        <v>1</v>
      </c>
      <c r="Q2035">
        <v>1</v>
      </c>
      <c r="R2035">
        <v>805.61463200000003</v>
      </c>
      <c r="S2035">
        <v>0.80561499999999997</v>
      </c>
      <c r="T2035">
        <v>1.8939999999999999</v>
      </c>
      <c r="U2035">
        <v>8.1424949133573538E-2</v>
      </c>
      <c r="V2035">
        <v>0</v>
      </c>
      <c r="W2035">
        <v>0</v>
      </c>
      <c r="X2035">
        <v>0</v>
      </c>
      <c r="Y2035">
        <v>0</v>
      </c>
      <c r="Z2035">
        <v>0</v>
      </c>
      <c r="AA2035">
        <v>0</v>
      </c>
      <c r="AB2035">
        <v>2</v>
      </c>
      <c r="AC2035">
        <v>2</v>
      </c>
      <c r="AD2035">
        <v>1892.8</v>
      </c>
      <c r="AE2035">
        <v>1.8928</v>
      </c>
      <c r="AF2035">
        <v>6.9134390220000004</v>
      </c>
      <c r="AG2035">
        <v>0.29721563923147437</v>
      </c>
      <c r="AH2035">
        <v>4</v>
      </c>
      <c r="AI2035">
        <v>1308.55</v>
      </c>
      <c r="AJ2035">
        <v>1.3085500000000001</v>
      </c>
      <c r="AK2035">
        <v>1.227403</v>
      </c>
      <c r="AL2035">
        <v>5.2767279219321839E-2</v>
      </c>
      <c r="AM2035">
        <v>7233</v>
      </c>
      <c r="AN2035">
        <v>111839.641</v>
      </c>
      <c r="AO2035">
        <v>111.839641</v>
      </c>
      <c r="AP2035">
        <v>104.904156</v>
      </c>
      <c r="AQ2035">
        <v>4.5099343010562105</v>
      </c>
      <c r="AR2035">
        <v>8032</v>
      </c>
      <c r="AS2035">
        <v>113733.974000002</v>
      </c>
      <c r="AT2035">
        <v>113.733974</v>
      </c>
      <c r="AU2035">
        <v>106.68101586788499</v>
      </c>
      <c r="AV2035">
        <v>4.5863232790710073</v>
      </c>
      <c r="AW2035">
        <v>2</v>
      </c>
      <c r="AX2035">
        <v>2</v>
      </c>
      <c r="AY2035">
        <v>175</v>
      </c>
      <c r="AZ2035">
        <v>0.17499999999999999</v>
      </c>
      <c r="BA2035">
        <v>0.47561100000000001</v>
      </c>
      <c r="BB2035">
        <v>2.0446991278969401E-2</v>
      </c>
      <c r="BC2035">
        <v>33</v>
      </c>
      <c r="BD2035">
        <v>72260</v>
      </c>
      <c r="BE2035">
        <v>72.260000000000005</v>
      </c>
      <c r="BF2035">
        <v>174.08036000000001</v>
      </c>
      <c r="BG2035">
        <v>7.4838883094794992</v>
      </c>
      <c r="BH2035">
        <v>8100</v>
      </c>
      <c r="BI2035">
        <v>204.635289</v>
      </c>
      <c r="BJ2035">
        <v>383.35885788988497</v>
      </c>
      <c r="BK2035">
        <v>16.480979674545264</v>
      </c>
      <c r="BL2035" t="s">
        <v>19</v>
      </c>
    </row>
    <row r="2036" spans="1:64">
      <c r="A2036" t="s">
        <v>3006</v>
      </c>
      <c r="B2036" t="s">
        <v>2996</v>
      </c>
      <c r="C2036" t="s">
        <v>327</v>
      </c>
      <c r="D2036" t="s">
        <v>808</v>
      </c>
      <c r="E2036">
        <v>2024</v>
      </c>
      <c r="F2036">
        <v>303.27999999999997</v>
      </c>
      <c r="G2036">
        <v>100.34</v>
      </c>
      <c r="H2036">
        <v>308258</v>
      </c>
      <c r="I2036">
        <v>2113.7553609383262</v>
      </c>
      <c r="J2036">
        <v>30</v>
      </c>
      <c r="K2036">
        <v>41</v>
      </c>
      <c r="L2036">
        <v>15767.899999999998</v>
      </c>
      <c r="M2036">
        <v>15.767900000000001</v>
      </c>
      <c r="N2036">
        <v>93.314432199999999</v>
      </c>
      <c r="O2036">
        <v>4.4146278194926207</v>
      </c>
      <c r="P2036">
        <v>1</v>
      </c>
      <c r="Q2036">
        <v>1</v>
      </c>
      <c r="R2036">
        <v>767.333049766057</v>
      </c>
      <c r="S2036">
        <v>0.76733304976605698</v>
      </c>
      <c r="T2036">
        <v>1.804</v>
      </c>
      <c r="U2036">
        <v>8.5345732686831779E-2</v>
      </c>
      <c r="V2036">
        <v>0</v>
      </c>
      <c r="W2036">
        <v>0</v>
      </c>
      <c r="X2036">
        <v>0</v>
      </c>
      <c r="Y2036">
        <v>0</v>
      </c>
      <c r="Z2036">
        <v>0</v>
      </c>
      <c r="AA2036">
        <v>0</v>
      </c>
      <c r="AB2036">
        <v>2</v>
      </c>
      <c r="AC2036">
        <v>2</v>
      </c>
      <c r="AD2036">
        <v>1892.8</v>
      </c>
      <c r="AE2036">
        <v>1.8927999999999998</v>
      </c>
      <c r="AF2036">
        <v>6.2400472679999996</v>
      </c>
      <c r="AG2036">
        <v>0.29521142244341625</v>
      </c>
      <c r="AH2036">
        <v>5</v>
      </c>
      <c r="AI2036">
        <v>1333.49</v>
      </c>
      <c r="AJ2036">
        <v>1.3334899999999998</v>
      </c>
      <c r="AK2036">
        <v>1.2027330515062697</v>
      </c>
      <c r="AL2036">
        <v>5.6900295735848989E-2</v>
      </c>
      <c r="AM2036">
        <v>9255</v>
      </c>
      <c r="AN2036">
        <v>142528.51299999995</v>
      </c>
      <c r="AO2036">
        <v>142.52851299999895</v>
      </c>
      <c r="AP2036">
        <v>128.55271008192082</v>
      </c>
      <c r="AQ2036">
        <v>6.0817213031149651</v>
      </c>
      <c r="AR2036">
        <v>11008</v>
      </c>
      <c r="AS2036">
        <v>145346.46499999796</v>
      </c>
      <c r="AT2036">
        <v>145.34646499999985</v>
      </c>
      <c r="AU2036">
        <v>131.09434444584994</v>
      </c>
      <c r="AV2036">
        <v>6.2019639012366738</v>
      </c>
      <c r="AW2036">
        <v>2</v>
      </c>
      <c r="AX2036">
        <v>2</v>
      </c>
      <c r="AY2036">
        <v>175</v>
      </c>
      <c r="AZ2036">
        <v>0.17499999999999999</v>
      </c>
      <c r="BA2036">
        <v>0.47561100000000001</v>
      </c>
      <c r="BB2036">
        <v>2.2500759018246535E-2</v>
      </c>
      <c r="BC2036">
        <v>33</v>
      </c>
      <c r="BD2036">
        <v>71261</v>
      </c>
      <c r="BE2036">
        <v>71.260999999999981</v>
      </c>
      <c r="BF2036">
        <v>142.68559038727324</v>
      </c>
      <c r="BG2036">
        <v>6.7503360617821473</v>
      </c>
      <c r="BH2036">
        <v>11076</v>
      </c>
      <c r="BI2036">
        <v>235.21049804976593</v>
      </c>
      <c r="BJ2036">
        <v>375.61402530112321</v>
      </c>
      <c r="BK2036">
        <v>17.769985696659937</v>
      </c>
      <c r="BL2036" t="s">
        <v>19</v>
      </c>
    </row>
    <row r="2037" spans="1:64">
      <c r="A2037" t="s">
        <v>3007</v>
      </c>
      <c r="B2037" t="s">
        <v>3008</v>
      </c>
      <c r="C2037" t="s">
        <v>21</v>
      </c>
      <c r="D2037" t="s">
        <v>929</v>
      </c>
      <c r="E2037">
        <v>2012</v>
      </c>
      <c r="F2037" s="23">
        <v>1420.98</v>
      </c>
      <c r="G2037" s="23">
        <v>241.14</v>
      </c>
      <c r="H2037" s="22">
        <v>363819</v>
      </c>
      <c r="I2037" s="34">
        <v>2994.076106</v>
      </c>
      <c r="J2037" s="22">
        <v>171</v>
      </c>
      <c r="K2037" s="22" t="s">
        <v>782</v>
      </c>
      <c r="L2037" s="23">
        <v>56021.7</v>
      </c>
      <c r="M2037" s="23">
        <v>56.021699999999996</v>
      </c>
      <c r="N2037" s="23">
        <v>350.72434200000004</v>
      </c>
      <c r="O2037" s="14">
        <v>11.713942117141361</v>
      </c>
      <c r="P2037" s="22">
        <v>3</v>
      </c>
      <c r="Q2037" s="22" t="s">
        <v>782</v>
      </c>
      <c r="R2037" s="23">
        <v>2776</v>
      </c>
      <c r="S2037" s="23">
        <v>2.7759999999999998</v>
      </c>
      <c r="T2037" s="23">
        <v>2.4481620000000004</v>
      </c>
      <c r="U2037" s="14">
        <v>8.1766859402604641E-2</v>
      </c>
      <c r="V2037" s="22">
        <v>0</v>
      </c>
      <c r="W2037" s="22" t="s">
        <v>782</v>
      </c>
      <c r="X2037" s="23">
        <v>0</v>
      </c>
      <c r="Y2037" s="23">
        <v>0</v>
      </c>
      <c r="Z2037" s="23">
        <v>0</v>
      </c>
      <c r="AA2037" s="14">
        <v>0</v>
      </c>
      <c r="AB2037" s="22">
        <v>1</v>
      </c>
      <c r="AC2037" s="22" t="s">
        <v>782</v>
      </c>
      <c r="AD2037" s="23">
        <v>200</v>
      </c>
      <c r="AE2037" s="23">
        <v>0.2</v>
      </c>
      <c r="AF2037" s="23">
        <v>6.7224000000000006E-2</v>
      </c>
      <c r="AG2037" s="14">
        <v>2.2452335084364086E-3</v>
      </c>
      <c r="AH2037" s="22" t="s">
        <v>782</v>
      </c>
      <c r="AI2037" s="23" t="s">
        <v>782</v>
      </c>
      <c r="AJ2037" s="23" t="s">
        <v>782</v>
      </c>
      <c r="AK2037" s="23" t="s">
        <v>782</v>
      </c>
      <c r="AL2037" s="14" t="s">
        <v>782</v>
      </c>
      <c r="AM2037" s="22" t="s">
        <v>782</v>
      </c>
      <c r="AN2037" s="23" t="s">
        <v>782</v>
      </c>
      <c r="AO2037" s="23" t="s">
        <v>782</v>
      </c>
      <c r="AP2037" s="23" t="s">
        <v>782</v>
      </c>
      <c r="AQ2037" s="14" t="s">
        <v>782</v>
      </c>
      <c r="AR2037" s="22">
        <v>13764</v>
      </c>
      <c r="AS2037" s="23">
        <v>328507.64300000016</v>
      </c>
      <c r="AT2037" s="23">
        <v>328.50764300000014</v>
      </c>
      <c r="AU2037" s="23">
        <v>266.137766</v>
      </c>
      <c r="AV2037" s="14">
        <v>8.8888109913662952</v>
      </c>
      <c r="AW2037" s="22">
        <v>7</v>
      </c>
      <c r="AX2037" s="22" t="s">
        <v>782</v>
      </c>
      <c r="AY2037" s="23">
        <v>345.6</v>
      </c>
      <c r="AZ2037" s="23">
        <v>0.34560000000000002</v>
      </c>
      <c r="BA2037" s="23">
        <v>0.95079900000000006</v>
      </c>
      <c r="BB2037" s="14">
        <v>3.1756006405269377E-2</v>
      </c>
      <c r="BC2037" s="22">
        <v>230</v>
      </c>
      <c r="BD2037" s="23">
        <v>253135</v>
      </c>
      <c r="BE2037" s="23">
        <v>253.13499999999999</v>
      </c>
      <c r="BF2037" s="23">
        <v>404.25659499999995</v>
      </c>
      <c r="BG2037" s="14">
        <v>13.501881070754585</v>
      </c>
      <c r="BH2037" s="22">
        <v>14176</v>
      </c>
      <c r="BI2037" s="23">
        <v>640.98594300000013</v>
      </c>
      <c r="BJ2037" s="23">
        <v>1024.5848880000001</v>
      </c>
      <c r="BK2037" s="14">
        <v>34.220402278578554</v>
      </c>
      <c r="BL2037" t="s">
        <v>21</v>
      </c>
    </row>
    <row r="2038" spans="1:64">
      <c r="A2038" t="s">
        <v>3009</v>
      </c>
      <c r="B2038" t="s">
        <v>3008</v>
      </c>
      <c r="C2038" t="s">
        <v>21</v>
      </c>
      <c r="D2038" t="s">
        <v>929</v>
      </c>
      <c r="E2038">
        <v>2015</v>
      </c>
      <c r="F2038" s="23">
        <v>1420.98</v>
      </c>
      <c r="G2038" s="23">
        <v>244.39</v>
      </c>
      <c r="H2038" s="22">
        <v>369666</v>
      </c>
      <c r="I2038" s="29">
        <v>2975.2610910768267</v>
      </c>
      <c r="J2038" s="28">
        <v>148</v>
      </c>
      <c r="K2038" s="28">
        <v>203</v>
      </c>
      <c r="L2038" s="30">
        <v>69882.7</v>
      </c>
      <c r="M2038" s="31">
        <v>69.8827</v>
      </c>
      <c r="N2038" s="30">
        <v>417.9932357901057</v>
      </c>
      <c r="O2038" s="32">
        <v>14.048959838977451</v>
      </c>
      <c r="P2038" s="28">
        <v>4</v>
      </c>
      <c r="Q2038" s="28">
        <v>4</v>
      </c>
      <c r="R2038" s="30">
        <v>2913</v>
      </c>
      <c r="S2038" s="31">
        <v>2.9129999999999998</v>
      </c>
      <c r="T2038" s="30">
        <v>5.0907762499999993</v>
      </c>
      <c r="U2038" s="32">
        <v>0.17110351307546967</v>
      </c>
      <c r="V2038" s="28">
        <v>0</v>
      </c>
      <c r="W2038" s="28">
        <v>0</v>
      </c>
      <c r="X2038" s="30">
        <v>0</v>
      </c>
      <c r="Y2038" s="31">
        <v>0</v>
      </c>
      <c r="Z2038" s="30">
        <v>0</v>
      </c>
      <c r="AA2038" s="18">
        <v>0</v>
      </c>
      <c r="AB2038" s="28">
        <v>10</v>
      </c>
      <c r="AC2038" s="22" t="s">
        <v>782</v>
      </c>
      <c r="AD2038" s="30">
        <v>200</v>
      </c>
      <c r="AE2038" s="19">
        <v>0.2</v>
      </c>
      <c r="AF2038" s="30">
        <v>5.8498428240000004</v>
      </c>
      <c r="AG2038" s="18">
        <v>0.19661611686935299</v>
      </c>
      <c r="AH2038" s="22" t="s">
        <v>782</v>
      </c>
      <c r="AI2038" s="23" t="s">
        <v>782</v>
      </c>
      <c r="AJ2038" s="23" t="s">
        <v>782</v>
      </c>
      <c r="AK2038" s="23" t="s">
        <v>782</v>
      </c>
      <c r="AL2038" s="14" t="s">
        <v>782</v>
      </c>
      <c r="AM2038" s="22" t="s">
        <v>782</v>
      </c>
      <c r="AN2038" s="23" t="s">
        <v>782</v>
      </c>
      <c r="AO2038" s="23" t="s">
        <v>782</v>
      </c>
      <c r="AP2038" s="23" t="s">
        <v>782</v>
      </c>
      <c r="AQ2038" s="14" t="s">
        <v>782</v>
      </c>
      <c r="AR2038" s="28">
        <v>16520</v>
      </c>
      <c r="AS2038" s="30">
        <v>381212.65200000023</v>
      </c>
      <c r="AT2038" s="33">
        <v>381.21265200000022</v>
      </c>
      <c r="AU2038" s="30">
        <v>338.57888589676338</v>
      </c>
      <c r="AV2038" s="18">
        <v>11.379804176252062</v>
      </c>
      <c r="AW2038" s="28">
        <v>10</v>
      </c>
      <c r="AX2038" s="22" t="s">
        <v>782</v>
      </c>
      <c r="AY2038" s="30">
        <v>492.6</v>
      </c>
      <c r="AZ2038" s="19">
        <v>0.49260000000000004</v>
      </c>
      <c r="BA2038" s="30">
        <v>1.2835895702508551</v>
      </c>
      <c r="BB2038" s="18">
        <v>4.3142081684881296E-2</v>
      </c>
      <c r="BC2038" s="28">
        <v>234</v>
      </c>
      <c r="BD2038" s="30">
        <v>269779</v>
      </c>
      <c r="BE2038" s="19">
        <v>269.779</v>
      </c>
      <c r="BF2038" s="30">
        <v>423.11609954866918</v>
      </c>
      <c r="BG2038" s="18">
        <v>14.22114182912035</v>
      </c>
      <c r="BH2038" s="13">
        <v>16926</v>
      </c>
      <c r="BI2038" s="19">
        <v>724.47995200000014</v>
      </c>
      <c r="BJ2038" s="19">
        <v>1191.9124298797892</v>
      </c>
      <c r="BK2038" s="18">
        <v>40.060767555979574</v>
      </c>
      <c r="BL2038" t="s">
        <v>21</v>
      </c>
    </row>
    <row r="2039" spans="1:64">
      <c r="A2039" t="s">
        <v>3010</v>
      </c>
      <c r="B2039" t="s">
        <v>3008</v>
      </c>
      <c r="C2039" t="s">
        <v>21</v>
      </c>
      <c r="D2039" t="s">
        <v>929</v>
      </c>
      <c r="E2039">
        <v>2016</v>
      </c>
      <c r="F2039" s="23">
        <v>1420.98</v>
      </c>
      <c r="G2039" s="23">
        <v>244</v>
      </c>
      <c r="H2039" s="22">
        <v>369226</v>
      </c>
      <c r="I2039" s="29">
        <v>3143.0530973748537</v>
      </c>
      <c r="J2039" s="28">
        <v>148</v>
      </c>
      <c r="K2039" s="28">
        <v>203</v>
      </c>
      <c r="L2039" s="30">
        <v>69882.7</v>
      </c>
      <c r="M2039" s="31">
        <v>69.8827</v>
      </c>
      <c r="N2039" s="30">
        <v>417.96842999999996</v>
      </c>
      <c r="O2039" s="32">
        <v>13.29816637043441</v>
      </c>
      <c r="P2039" s="28">
        <v>5</v>
      </c>
      <c r="Q2039" s="28">
        <v>5</v>
      </c>
      <c r="R2039" s="30">
        <v>3148.1279999999997</v>
      </c>
      <c r="S2039" s="31">
        <v>3.1481279999999998</v>
      </c>
      <c r="T2039" s="30">
        <v>4.0254275819999998</v>
      </c>
      <c r="U2039" s="32">
        <v>0.12807380140545907</v>
      </c>
      <c r="V2039" s="28">
        <v>0</v>
      </c>
      <c r="W2039" s="28">
        <v>0</v>
      </c>
      <c r="X2039" s="30">
        <v>0</v>
      </c>
      <c r="Y2039" s="31">
        <v>0</v>
      </c>
      <c r="Z2039" s="30">
        <v>0</v>
      </c>
      <c r="AA2039" s="18">
        <v>0</v>
      </c>
      <c r="AB2039" s="28">
        <v>10</v>
      </c>
      <c r="AC2039" s="22" t="s">
        <v>782</v>
      </c>
      <c r="AD2039" s="30">
        <v>200</v>
      </c>
      <c r="AE2039" s="19">
        <v>0.2</v>
      </c>
      <c r="AF2039" s="30">
        <v>6.6302846735999985</v>
      </c>
      <c r="AG2039" s="18">
        <v>0.21095045066651139</v>
      </c>
      <c r="AH2039" s="22" t="s">
        <v>782</v>
      </c>
      <c r="AI2039" s="23" t="s">
        <v>782</v>
      </c>
      <c r="AJ2039" s="23" t="s">
        <v>782</v>
      </c>
      <c r="AK2039" s="23" t="s">
        <v>782</v>
      </c>
      <c r="AL2039" s="14" t="s">
        <v>782</v>
      </c>
      <c r="AM2039" s="22" t="s">
        <v>782</v>
      </c>
      <c r="AN2039" s="23" t="s">
        <v>782</v>
      </c>
      <c r="AO2039" s="23" t="s">
        <v>782</v>
      </c>
      <c r="AP2039" s="23" t="s">
        <v>782</v>
      </c>
      <c r="AQ2039" s="14" t="s">
        <v>782</v>
      </c>
      <c r="AR2039" s="28">
        <v>17005</v>
      </c>
      <c r="AS2039" s="30">
        <v>386723.70999999985</v>
      </c>
      <c r="AT2039" s="33">
        <v>386.72370999999987</v>
      </c>
      <c r="AU2039" s="30">
        <v>343.41065448000018</v>
      </c>
      <c r="AV2039" s="18">
        <v>10.926021414236502</v>
      </c>
      <c r="AW2039" s="28">
        <v>10</v>
      </c>
      <c r="AX2039" s="22" t="s">
        <v>782</v>
      </c>
      <c r="AY2039" s="30">
        <v>492.6</v>
      </c>
      <c r="AZ2039" s="19">
        <v>0.49260000000000004</v>
      </c>
      <c r="BA2039" s="30">
        <v>1.5333809999999999</v>
      </c>
      <c r="BB2039" s="18">
        <v>4.8786353666144332E-2</v>
      </c>
      <c r="BC2039" s="28">
        <v>227</v>
      </c>
      <c r="BD2039" s="30">
        <v>258699</v>
      </c>
      <c r="BE2039" s="19">
        <v>258.69900000000001</v>
      </c>
      <c r="BF2039" s="30">
        <v>409.23315763426666</v>
      </c>
      <c r="BG2039" s="18">
        <v>13.020243214346811</v>
      </c>
      <c r="BH2039" s="13">
        <v>17405</v>
      </c>
      <c r="BI2039" s="19">
        <v>719.14613799999984</v>
      </c>
      <c r="BJ2039" s="19">
        <v>1182.8013353698668</v>
      </c>
      <c r="BK2039" s="18">
        <v>37.632241604755841</v>
      </c>
      <c r="BL2039" t="s">
        <v>21</v>
      </c>
    </row>
    <row r="2040" spans="1:64">
      <c r="A2040" t="s">
        <v>3011</v>
      </c>
      <c r="B2040" t="s">
        <v>3008</v>
      </c>
      <c r="C2040" t="s">
        <v>21</v>
      </c>
      <c r="D2040" t="s">
        <v>929</v>
      </c>
      <c r="E2040">
        <v>2017</v>
      </c>
      <c r="F2040" s="23">
        <v>1420.98</v>
      </c>
      <c r="G2040" s="23">
        <v>244.51</v>
      </c>
      <c r="H2040" s="22">
        <v>369718</v>
      </c>
      <c r="I2040" s="29">
        <v>2904.1387586761025</v>
      </c>
      <c r="J2040" s="28">
        <v>152</v>
      </c>
      <c r="K2040" s="28">
        <v>215</v>
      </c>
      <c r="L2040" s="30">
        <v>77786.2</v>
      </c>
      <c r="M2040" s="31">
        <v>77.786199999999994</v>
      </c>
      <c r="N2040" s="30">
        <v>465.23926349999999</v>
      </c>
      <c r="O2040" s="32">
        <v>16.019870335399769</v>
      </c>
      <c r="P2040" s="28">
        <v>5</v>
      </c>
      <c r="Q2040" s="28">
        <v>5</v>
      </c>
      <c r="R2040" s="30">
        <v>3148.1279999999997</v>
      </c>
      <c r="S2040" s="31">
        <v>3.1481279999999998</v>
      </c>
      <c r="T2040" s="30">
        <v>7.4012489279999993</v>
      </c>
      <c r="U2040" s="32">
        <v>0.25485176649665237</v>
      </c>
      <c r="V2040" s="28">
        <v>0</v>
      </c>
      <c r="W2040" s="28">
        <v>0</v>
      </c>
      <c r="X2040" s="30">
        <v>0</v>
      </c>
      <c r="Y2040" s="31">
        <v>0</v>
      </c>
      <c r="Z2040" s="30">
        <v>0</v>
      </c>
      <c r="AA2040" s="18">
        <v>0</v>
      </c>
      <c r="AB2040" s="28">
        <v>10</v>
      </c>
      <c r="AC2040" s="22" t="s">
        <v>782</v>
      </c>
      <c r="AD2040" s="30">
        <v>200</v>
      </c>
      <c r="AE2040" s="19">
        <v>0.2</v>
      </c>
      <c r="AF2040" s="30">
        <v>7.0507596389999998</v>
      </c>
      <c r="AG2040" s="18">
        <v>0.24278315276554485</v>
      </c>
      <c r="AH2040" s="22" t="s">
        <v>782</v>
      </c>
      <c r="AI2040" s="23" t="s">
        <v>782</v>
      </c>
      <c r="AJ2040" s="23" t="s">
        <v>782</v>
      </c>
      <c r="AK2040" s="23" t="s">
        <v>782</v>
      </c>
      <c r="AL2040" s="14" t="s">
        <v>782</v>
      </c>
      <c r="AM2040" s="22" t="s">
        <v>782</v>
      </c>
      <c r="AN2040" s="23" t="s">
        <v>782</v>
      </c>
      <c r="AO2040" s="23" t="s">
        <v>782</v>
      </c>
      <c r="AP2040" s="23" t="s">
        <v>782</v>
      </c>
      <c r="AQ2040" s="14" t="s">
        <v>782</v>
      </c>
      <c r="AR2040" s="28">
        <v>17640</v>
      </c>
      <c r="AS2040" s="30">
        <v>405653.09</v>
      </c>
      <c r="AT2040" s="33">
        <v>405.65309000000002</v>
      </c>
      <c r="AU2040" s="30">
        <v>360.21994392000022</v>
      </c>
      <c r="AV2040" s="18">
        <v>12.403675369981707</v>
      </c>
      <c r="AW2040" s="28">
        <v>10</v>
      </c>
      <c r="AX2040" s="22" t="s">
        <v>782</v>
      </c>
      <c r="AY2040" s="30">
        <v>92</v>
      </c>
      <c r="AZ2040" s="19">
        <v>9.1999999999999998E-2</v>
      </c>
      <c r="BA2040" s="30">
        <v>0.14793600000000001</v>
      </c>
      <c r="BB2040" s="18">
        <v>5.093971476329835E-3</v>
      </c>
      <c r="BC2040" s="28">
        <v>283</v>
      </c>
      <c r="BD2040" s="30">
        <v>440835</v>
      </c>
      <c r="BE2040" s="19">
        <v>440.83499999999998</v>
      </c>
      <c r="BF2040" s="30">
        <v>842.12795920809617</v>
      </c>
      <c r="BG2040" s="18">
        <v>28.99751111038487</v>
      </c>
      <c r="BH2040" s="13">
        <v>18100</v>
      </c>
      <c r="BI2040" s="19">
        <v>927.71441800000002</v>
      </c>
      <c r="BJ2040" s="19">
        <v>1682.1871111950963</v>
      </c>
      <c r="BK2040" s="18">
        <v>57.923785706504873</v>
      </c>
      <c r="BL2040" t="s">
        <v>21</v>
      </c>
    </row>
    <row r="2041" spans="1:64">
      <c r="A2041" t="s">
        <v>3012</v>
      </c>
      <c r="B2041" t="s">
        <v>3008</v>
      </c>
      <c r="C2041" t="s">
        <v>21</v>
      </c>
      <c r="D2041" t="s">
        <v>929</v>
      </c>
      <c r="E2041">
        <v>2018</v>
      </c>
      <c r="F2041" s="23">
        <v>1420.98</v>
      </c>
      <c r="G2041" s="23">
        <v>245.38</v>
      </c>
      <c r="H2041" s="22">
        <v>370676</v>
      </c>
      <c r="I2041" s="29">
        <v>2904.3451651266123</v>
      </c>
      <c r="J2041" s="28">
        <v>158</v>
      </c>
      <c r="K2041" s="28">
        <v>213</v>
      </c>
      <c r="L2041" s="30">
        <v>82204.2</v>
      </c>
      <c r="M2041" s="31">
        <v>82.2042</v>
      </c>
      <c r="N2041" s="30">
        <v>491.36427019999996</v>
      </c>
      <c r="O2041" s="32">
        <v>16.918246360658699</v>
      </c>
      <c r="P2041" s="28">
        <v>5</v>
      </c>
      <c r="Q2041" s="28">
        <v>5</v>
      </c>
      <c r="R2041" s="30">
        <v>3148.1279999999997</v>
      </c>
      <c r="S2041" s="31">
        <v>3.1481279999999998</v>
      </c>
      <c r="T2041" s="30">
        <v>3.9056027499999999</v>
      </c>
      <c r="U2041" s="32">
        <v>0.13447446938799845</v>
      </c>
      <c r="V2041" s="28">
        <v>0</v>
      </c>
      <c r="W2041" s="28">
        <v>0</v>
      </c>
      <c r="X2041" s="30">
        <v>0</v>
      </c>
      <c r="Y2041" s="31">
        <v>0</v>
      </c>
      <c r="Z2041" s="30">
        <v>0</v>
      </c>
      <c r="AA2041" s="18">
        <v>0</v>
      </c>
      <c r="AB2041" s="28">
        <v>10</v>
      </c>
      <c r="AC2041" s="22" t="s">
        <v>782</v>
      </c>
      <c r="AD2041" s="30">
        <v>200</v>
      </c>
      <c r="AE2041" s="19">
        <v>0.2</v>
      </c>
      <c r="AF2041" s="30">
        <v>6.9350679510000006</v>
      </c>
      <c r="AG2041" s="18">
        <v>0.23878249852226749</v>
      </c>
      <c r="AH2041" s="22" t="s">
        <v>782</v>
      </c>
      <c r="AI2041" s="23" t="s">
        <v>782</v>
      </c>
      <c r="AJ2041" s="23" t="s">
        <v>782</v>
      </c>
      <c r="AK2041" s="23" t="s">
        <v>782</v>
      </c>
      <c r="AL2041" s="14" t="s">
        <v>782</v>
      </c>
      <c r="AM2041" s="22" t="s">
        <v>782</v>
      </c>
      <c r="AN2041" s="23" t="s">
        <v>782</v>
      </c>
      <c r="AO2041" s="23" t="s">
        <v>782</v>
      </c>
      <c r="AP2041" s="23" t="s">
        <v>782</v>
      </c>
      <c r="AQ2041" s="14" t="s">
        <v>782</v>
      </c>
      <c r="AR2041" s="28">
        <v>18321</v>
      </c>
      <c r="AS2041" s="30">
        <v>436184.97400000022</v>
      </c>
      <c r="AT2041" s="33">
        <v>436.18497400000024</v>
      </c>
      <c r="AU2041" s="30">
        <v>387.33225691200016</v>
      </c>
      <c r="AV2041" s="18">
        <v>13.33630250160417</v>
      </c>
      <c r="AW2041" s="28">
        <v>11</v>
      </c>
      <c r="AX2041" s="22" t="s">
        <v>782</v>
      </c>
      <c r="AY2041" s="30">
        <v>582.6</v>
      </c>
      <c r="AZ2041" s="19">
        <v>0.58260000000000001</v>
      </c>
      <c r="BA2041" s="30">
        <v>1.7679209999999999</v>
      </c>
      <c r="BB2041" s="18">
        <v>6.0871587207608262E-2</v>
      </c>
      <c r="BC2041" s="28">
        <v>296</v>
      </c>
      <c r="BD2041" s="30">
        <v>481479</v>
      </c>
      <c r="BE2041" s="19">
        <v>481.47899999999998</v>
      </c>
      <c r="BF2041" s="30">
        <v>976.86195624160632</v>
      </c>
      <c r="BG2041" s="18">
        <v>33.634499369120988</v>
      </c>
      <c r="BH2041" s="13">
        <v>18801</v>
      </c>
      <c r="BI2041" s="19">
        <v>1003.7989020000002</v>
      </c>
      <c r="BJ2041" s="19">
        <v>1868.1670750546064</v>
      </c>
      <c r="BK2041" s="18">
        <v>64.323176786501719</v>
      </c>
      <c r="BL2041" t="s">
        <v>21</v>
      </c>
    </row>
    <row r="2042" spans="1:64">
      <c r="A2042" t="s">
        <v>3013</v>
      </c>
      <c r="B2042" t="s">
        <v>3008</v>
      </c>
      <c r="C2042" t="s">
        <v>21</v>
      </c>
      <c r="D2042" t="s">
        <v>929</v>
      </c>
      <c r="E2042">
        <v>2019</v>
      </c>
      <c r="F2042" s="23">
        <v>1420.98</v>
      </c>
      <c r="G2042" s="23">
        <v>246.6</v>
      </c>
      <c r="H2042" s="22">
        <v>371339</v>
      </c>
      <c r="I2042" s="34">
        <v>2972.410983741333</v>
      </c>
      <c r="J2042" s="22">
        <v>161</v>
      </c>
      <c r="K2042" s="22">
        <v>239</v>
      </c>
      <c r="L2042" s="23">
        <v>88810.2</v>
      </c>
      <c r="M2042" s="23">
        <v>88.810199999999995</v>
      </c>
      <c r="N2042" s="23">
        <v>531.17380620000006</v>
      </c>
      <c r="O2042" s="14">
        <v>17.870133339751654</v>
      </c>
      <c r="P2042" s="22">
        <v>4</v>
      </c>
      <c r="Q2042" s="22">
        <v>5</v>
      </c>
      <c r="R2042" s="23">
        <v>1941.1279999999999</v>
      </c>
      <c r="S2042" s="23">
        <v>1.941128</v>
      </c>
      <c r="T2042" s="23">
        <v>4.3114859279999997</v>
      </c>
      <c r="U2042" s="14">
        <v>0.14505012771057627</v>
      </c>
      <c r="V2042" s="22">
        <v>0</v>
      </c>
      <c r="W2042" s="22">
        <v>0</v>
      </c>
      <c r="X2042" s="23">
        <v>0</v>
      </c>
      <c r="Y2042" s="23">
        <v>0</v>
      </c>
      <c r="Z2042" s="23">
        <v>0</v>
      </c>
      <c r="AA2042" s="14">
        <v>0</v>
      </c>
      <c r="AB2042" s="22">
        <v>10</v>
      </c>
      <c r="AC2042" s="22">
        <v>10</v>
      </c>
      <c r="AD2042" s="23">
        <v>4697.368457081544</v>
      </c>
      <c r="AE2042" s="23">
        <v>4.6973684570815442</v>
      </c>
      <c r="AF2042" s="23">
        <v>7.4408334629999988</v>
      </c>
      <c r="AG2042" s="14">
        <v>0.25032990066650623</v>
      </c>
      <c r="AH2042" s="22">
        <v>11</v>
      </c>
      <c r="AI2042" s="23">
        <v>724.15000000000009</v>
      </c>
      <c r="AJ2042" s="23">
        <v>0.72415000000000007</v>
      </c>
      <c r="AK2042" s="23">
        <v>0.64304519999999998</v>
      </c>
      <c r="AL2042" s="14">
        <v>2.1633791676768998E-2</v>
      </c>
      <c r="AM2042" s="22">
        <v>19337</v>
      </c>
      <c r="AN2042" s="23">
        <v>488510.59100000001</v>
      </c>
      <c r="AO2042" s="23">
        <v>488.51059100000003</v>
      </c>
      <c r="AP2042" s="23">
        <v>433.79740480800024</v>
      </c>
      <c r="AQ2042" s="14">
        <v>14.5941260202849</v>
      </c>
      <c r="AR2042" s="22">
        <v>19348</v>
      </c>
      <c r="AS2042" s="23">
        <v>489234.74100000004</v>
      </c>
      <c r="AT2042" s="23">
        <v>489.23474100000004</v>
      </c>
      <c r="AU2042" s="23">
        <v>434.44045000800025</v>
      </c>
      <c r="AV2042" s="14">
        <v>14.61575981196167</v>
      </c>
      <c r="AW2042" s="22">
        <v>11</v>
      </c>
      <c r="AX2042" s="22" t="s">
        <v>782</v>
      </c>
      <c r="AY2042" s="23">
        <v>582.6</v>
      </c>
      <c r="AZ2042" s="23">
        <v>0.58260000000000001</v>
      </c>
      <c r="BA2042" s="23">
        <v>1.7679209999999999</v>
      </c>
      <c r="BB2042" s="14">
        <v>5.9477676864682485E-2</v>
      </c>
      <c r="BC2042" s="22">
        <v>311</v>
      </c>
      <c r="BD2042" s="23">
        <v>540679</v>
      </c>
      <c r="BE2042" s="23">
        <v>540.67899999999997</v>
      </c>
      <c r="BF2042" s="23">
        <v>1123.8711430924695</v>
      </c>
      <c r="BG2042" s="14">
        <v>37.810085793649847</v>
      </c>
      <c r="BH2042" s="22">
        <v>19845</v>
      </c>
      <c r="BI2042" s="23">
        <v>1125.9450374570815</v>
      </c>
      <c r="BJ2042" s="23">
        <v>2103.0056396914697</v>
      </c>
      <c r="BK2042" s="14">
        <v>70.750836650604924</v>
      </c>
      <c r="BL2042" t="s">
        <v>21</v>
      </c>
    </row>
    <row r="2043" spans="1:64">
      <c r="A2043" t="s">
        <v>3014</v>
      </c>
      <c r="B2043" t="s">
        <v>3008</v>
      </c>
      <c r="C2043" t="s">
        <v>21</v>
      </c>
      <c r="D2043" t="s">
        <v>929</v>
      </c>
      <c r="E2043">
        <v>2020</v>
      </c>
      <c r="F2043" s="23">
        <v>1420.98</v>
      </c>
      <c r="G2043" s="23">
        <v>247.37</v>
      </c>
      <c r="H2043" s="22">
        <v>371898</v>
      </c>
      <c r="I2043" s="34">
        <v>2990.1136496658173</v>
      </c>
      <c r="J2043" s="22">
        <v>165</v>
      </c>
      <c r="K2043" s="22">
        <v>273</v>
      </c>
      <c r="L2043" s="23">
        <v>102658.7</v>
      </c>
      <c r="M2043" s="23">
        <v>102.6587</v>
      </c>
      <c r="N2043" s="23">
        <v>614.77921420000007</v>
      </c>
      <c r="O2043" s="14">
        <v>20.560396233390975</v>
      </c>
      <c r="P2043" s="22">
        <v>4</v>
      </c>
      <c r="Q2043" s="22">
        <v>5</v>
      </c>
      <c r="R2043" s="23">
        <v>1941.1279999999999</v>
      </c>
      <c r="S2043" s="23">
        <v>1.941128</v>
      </c>
      <c r="T2043" s="23">
        <v>4.2304859280000002</v>
      </c>
      <c r="U2043" s="14">
        <v>0.14148244594224069</v>
      </c>
      <c r="V2043" s="22">
        <v>0</v>
      </c>
      <c r="W2043" s="22">
        <v>0</v>
      </c>
      <c r="X2043" s="23">
        <v>0</v>
      </c>
      <c r="Y2043" s="23">
        <v>0</v>
      </c>
      <c r="Z2043" s="23">
        <v>0</v>
      </c>
      <c r="AA2043" s="14">
        <v>0</v>
      </c>
      <c r="AB2043" s="22">
        <v>10</v>
      </c>
      <c r="AC2043" s="22">
        <v>10</v>
      </c>
      <c r="AD2043" s="23">
        <v>4809.1133776824036</v>
      </c>
      <c r="AE2043" s="23">
        <v>4.8091133776824035</v>
      </c>
      <c r="AF2043" s="23">
        <v>7.8156805020000002</v>
      </c>
      <c r="AG2043" s="14">
        <v>0.26138406153470123</v>
      </c>
      <c r="AH2043" s="22">
        <v>14</v>
      </c>
      <c r="AI2043" s="23">
        <v>766.74</v>
      </c>
      <c r="AJ2043" s="23">
        <v>0.76673999999999998</v>
      </c>
      <c r="AK2043" s="23">
        <v>0.68086511999999999</v>
      </c>
      <c r="AL2043" s="14">
        <v>2.2770543189088988E-2</v>
      </c>
      <c r="AM2043" s="22">
        <v>21230</v>
      </c>
      <c r="AN2043" s="23">
        <v>527765.4929999999</v>
      </c>
      <c r="AO2043" s="23">
        <v>527.76549299999988</v>
      </c>
      <c r="AP2043" s="23">
        <v>468.65575778400023</v>
      </c>
      <c r="AQ2043" s="14">
        <v>15.673509862622726</v>
      </c>
      <c r="AR2043" s="22">
        <v>21244</v>
      </c>
      <c r="AS2043" s="23">
        <v>528532.23299999989</v>
      </c>
      <c r="AT2043" s="23">
        <v>528.53223299999991</v>
      </c>
      <c r="AU2043" s="23">
        <v>469.33662290400025</v>
      </c>
      <c r="AV2043" s="14">
        <v>15.696280405811816</v>
      </c>
      <c r="AW2043" s="22">
        <v>11</v>
      </c>
      <c r="AX2043" s="22">
        <v>11</v>
      </c>
      <c r="AY2043" s="23">
        <v>582.6</v>
      </c>
      <c r="AZ2043" s="23">
        <v>0.58260000000000001</v>
      </c>
      <c r="BA2043" s="23">
        <v>1.7679209999999999</v>
      </c>
      <c r="BB2043" s="14">
        <v>5.9125545284795016E-2</v>
      </c>
      <c r="BC2043" s="22">
        <v>318</v>
      </c>
      <c r="BD2043" s="23">
        <v>559136.19999999995</v>
      </c>
      <c r="BE2043" s="23">
        <v>559.13619999999992</v>
      </c>
      <c r="BF2043" s="23">
        <v>1171.1153172922952</v>
      </c>
      <c r="BG2043" s="14">
        <v>39.166247658284895</v>
      </c>
      <c r="BH2043" s="22">
        <v>21752</v>
      </c>
      <c r="BI2043" s="23">
        <v>1197.6599743776821</v>
      </c>
      <c r="BJ2043" s="23">
        <v>2269.0452418262953</v>
      </c>
      <c r="BK2043" s="14">
        <v>75.884916350249412</v>
      </c>
      <c r="BL2043" t="s">
        <v>21</v>
      </c>
    </row>
    <row r="2044" spans="1:64">
      <c r="A2044" t="s">
        <v>3015</v>
      </c>
      <c r="B2044" t="s">
        <v>3008</v>
      </c>
      <c r="C2044" t="s">
        <v>21</v>
      </c>
      <c r="D2044" t="s">
        <v>929</v>
      </c>
      <c r="E2044">
        <v>2021</v>
      </c>
      <c r="F2044" s="23">
        <v>1420.98</v>
      </c>
      <c r="G2044" s="23">
        <v>248.75</v>
      </c>
      <c r="H2044" s="22">
        <v>373582</v>
      </c>
      <c r="I2044" s="34">
        <v>2788.37</v>
      </c>
      <c r="J2044" s="22">
        <v>155</v>
      </c>
      <c r="K2044" s="22">
        <v>289</v>
      </c>
      <c r="L2044" s="23">
        <v>102104.7</v>
      </c>
      <c r="M2044" s="23">
        <v>102.1</v>
      </c>
      <c r="N2044" s="23">
        <v>611.47</v>
      </c>
      <c r="O2044" s="14">
        <v>21.93</v>
      </c>
      <c r="P2044" s="22">
        <v>4</v>
      </c>
      <c r="Q2044" s="22">
        <v>5</v>
      </c>
      <c r="R2044" s="23">
        <v>1941</v>
      </c>
      <c r="S2044" s="23">
        <v>1.94</v>
      </c>
      <c r="T2044" s="23">
        <v>3.9490850000000002</v>
      </c>
      <c r="U2044" s="14">
        <v>0.14000000000000001</v>
      </c>
      <c r="V2044" s="22">
        <v>0</v>
      </c>
      <c r="W2044" s="22">
        <v>0</v>
      </c>
      <c r="X2044" s="23">
        <v>0</v>
      </c>
      <c r="Y2044" s="23">
        <v>0</v>
      </c>
      <c r="Z2044" s="23">
        <v>0</v>
      </c>
      <c r="AA2044" s="14">
        <v>0</v>
      </c>
      <c r="AB2044" s="22">
        <v>10</v>
      </c>
      <c r="AC2044" s="22">
        <v>0</v>
      </c>
      <c r="AD2044" s="23">
        <v>4721.0625559999999</v>
      </c>
      <c r="AE2044" s="23">
        <v>4.72</v>
      </c>
      <c r="AF2044" s="23">
        <v>7.67</v>
      </c>
      <c r="AG2044" s="14">
        <v>0.28000000000000003</v>
      </c>
      <c r="AH2044" s="22">
        <v>17</v>
      </c>
      <c r="AI2044" s="23">
        <v>2275.81</v>
      </c>
      <c r="AJ2044" s="23">
        <v>2</v>
      </c>
      <c r="AK2044" s="23">
        <v>2.04</v>
      </c>
      <c r="AL2044" s="14">
        <v>7.0000000000000007E-2</v>
      </c>
      <c r="AM2044" s="22">
        <v>23655</v>
      </c>
      <c r="AN2044" s="23">
        <v>575111.11100000003</v>
      </c>
      <c r="AO2044" s="23">
        <v>575</v>
      </c>
      <c r="AP2044" s="23">
        <v>514.62</v>
      </c>
      <c r="AQ2044" s="14">
        <v>18.46</v>
      </c>
      <c r="AR2044" s="22">
        <v>23672</v>
      </c>
      <c r="AS2044" s="23">
        <v>577386.92099999997</v>
      </c>
      <c r="AT2044" s="23">
        <v>577</v>
      </c>
      <c r="AU2044" s="23">
        <v>516.66</v>
      </c>
      <c r="AV2044" s="14">
        <v>18.53</v>
      </c>
      <c r="AW2044" s="22">
        <v>11</v>
      </c>
      <c r="AX2044" s="22">
        <v>11</v>
      </c>
      <c r="AY2044" s="23">
        <v>582.6</v>
      </c>
      <c r="AZ2044" s="23">
        <v>0.57999999999999996</v>
      </c>
      <c r="BA2044" s="23">
        <v>1.77</v>
      </c>
      <c r="BB2044" s="14">
        <v>0.06</v>
      </c>
      <c r="BC2044" s="22">
        <v>322</v>
      </c>
      <c r="BD2044" s="23">
        <v>573389.19999999995</v>
      </c>
      <c r="BE2044" s="23">
        <v>573.39</v>
      </c>
      <c r="BF2044" s="23">
        <v>1054.3499999999999</v>
      </c>
      <c r="BG2044" s="14">
        <v>37.81</v>
      </c>
      <c r="BH2044" s="22">
        <v>24174</v>
      </c>
      <c r="BI2044" s="23">
        <v>1260.1300000000001</v>
      </c>
      <c r="BJ2044" s="23">
        <v>2195.86</v>
      </c>
      <c r="BK2044" s="14">
        <v>78.75</v>
      </c>
      <c r="BL2044" t="s">
        <v>21</v>
      </c>
    </row>
    <row r="2045" spans="1:64">
      <c r="A2045" t="s">
        <v>3016</v>
      </c>
      <c r="B2045" t="s">
        <v>3008</v>
      </c>
      <c r="C2045" t="s">
        <v>21</v>
      </c>
      <c r="D2045" s="111" t="s">
        <v>929</v>
      </c>
      <c r="E2045" s="110">
        <v>2022</v>
      </c>
      <c r="F2045" s="23"/>
      <c r="G2045" s="23"/>
      <c r="H2045" s="22">
        <v>379070</v>
      </c>
      <c r="I2045" s="34">
        <v>2747.3242945186521</v>
      </c>
      <c r="J2045" s="22">
        <v>151</v>
      </c>
      <c r="K2045" s="22">
        <v>284</v>
      </c>
      <c r="L2045" s="23">
        <v>95249.7</v>
      </c>
      <c r="M2045" s="23">
        <v>95.24969999999999</v>
      </c>
      <c r="N2045" s="23">
        <v>563.68772460000002</v>
      </c>
      <c r="O2045" s="14">
        <v>20.517698828807596</v>
      </c>
      <c r="P2045" s="22">
        <v>4</v>
      </c>
      <c r="Q2045" s="22">
        <v>5</v>
      </c>
      <c r="R2045" s="23">
        <v>1941</v>
      </c>
      <c r="S2045" s="23">
        <v>1.9410000000000001</v>
      </c>
      <c r="T2045" s="23">
        <v>6.0704159999999998</v>
      </c>
      <c r="U2045" s="14">
        <v>0.22095738796149558</v>
      </c>
      <c r="V2045" s="22">
        <v>0</v>
      </c>
      <c r="W2045" s="22">
        <v>0</v>
      </c>
      <c r="X2045" s="23">
        <v>0</v>
      </c>
      <c r="Y2045" s="23">
        <v>0</v>
      </c>
      <c r="Z2045" s="23">
        <v>0</v>
      </c>
      <c r="AA2045" s="14">
        <v>0</v>
      </c>
      <c r="AB2045" s="22">
        <v>10</v>
      </c>
      <c r="AC2045" s="22">
        <v>0</v>
      </c>
      <c r="AD2045" s="23">
        <v>4777.5573776824067</v>
      </c>
      <c r="AE2045" s="23">
        <v>4.777557377682407</v>
      </c>
      <c r="AF2045" s="23">
        <v>7.7751142139999994</v>
      </c>
      <c r="AG2045" s="14">
        <v>0.28300678698588971</v>
      </c>
      <c r="AH2045" s="22">
        <v>23</v>
      </c>
      <c r="AI2045" s="23">
        <v>8110.4699999999993</v>
      </c>
      <c r="AJ2045" s="23">
        <v>8.1104699999999994</v>
      </c>
      <c r="AK2045" s="23">
        <v>8.3080728280328575</v>
      </c>
      <c r="AL2045" s="14">
        <v>0.30240597531965124</v>
      </c>
      <c r="AM2045" s="22">
        <v>27158</v>
      </c>
      <c r="AN2045" s="23">
        <v>628336.10900000005</v>
      </c>
      <c r="AO2045" s="23">
        <v>628.33610900000008</v>
      </c>
      <c r="AP2045" s="23">
        <v>643.64483859194024</v>
      </c>
      <c r="AQ2045" s="14">
        <v>23.428061982930583</v>
      </c>
      <c r="AR2045" s="22">
        <v>27181</v>
      </c>
      <c r="AS2045" s="23">
        <v>636446.57899999979</v>
      </c>
      <c r="AT2045" s="23">
        <v>636.44657899999982</v>
      </c>
      <c r="AU2045" s="23">
        <v>651.95291141997347</v>
      </c>
      <c r="AV2045" s="14">
        <v>23.730467958250252</v>
      </c>
      <c r="AW2045" s="22">
        <v>11</v>
      </c>
      <c r="AX2045" s="22">
        <v>11</v>
      </c>
      <c r="AY2045" s="23">
        <v>582.6</v>
      </c>
      <c r="AZ2045" s="23">
        <v>0.58260000000000001</v>
      </c>
      <c r="BA2045" s="23">
        <v>1.7679209999999999</v>
      </c>
      <c r="BB2045" s="14">
        <v>6.4350648502882704E-2</v>
      </c>
      <c r="BC2045" s="22">
        <v>321</v>
      </c>
      <c r="BD2045" s="23">
        <v>589101.5</v>
      </c>
      <c r="BE2045" s="23">
        <v>589.10149999999999</v>
      </c>
      <c r="BF2045" s="23">
        <v>1228.7446204720065</v>
      </c>
      <c r="BG2045" s="14">
        <v>44.725139399216431</v>
      </c>
      <c r="BH2045" s="22">
        <v>27678</v>
      </c>
      <c r="BI2045" s="23">
        <v>1328.0989363776821</v>
      </c>
      <c r="BJ2045" s="23">
        <v>2459.99870770598</v>
      </c>
      <c r="BK2045" s="14">
        <v>89.541621009724551</v>
      </c>
      <c r="BL2045" t="s">
        <v>21</v>
      </c>
    </row>
    <row r="2046" spans="1:64">
      <c r="A2046" t="s">
        <v>3017</v>
      </c>
      <c r="B2046" t="s">
        <v>3008</v>
      </c>
      <c r="C2046" t="s">
        <v>21</v>
      </c>
      <c r="D2046" t="s">
        <v>929</v>
      </c>
      <c r="E2046">
        <v>2023</v>
      </c>
      <c r="F2046">
        <v>1420.98</v>
      </c>
      <c r="G2046">
        <v>250.97</v>
      </c>
      <c r="H2046">
        <v>379787</v>
      </c>
      <c r="I2046">
        <v>2747.3242945186521</v>
      </c>
      <c r="J2046">
        <v>149</v>
      </c>
      <c r="K2046">
        <v>283</v>
      </c>
      <c r="L2046">
        <v>95871.7</v>
      </c>
      <c r="M2046">
        <v>95.871700000000004</v>
      </c>
      <c r="N2046">
        <v>567.36872100000005</v>
      </c>
      <c r="O2046">
        <v>20.651683608374544</v>
      </c>
      <c r="P2046">
        <v>4</v>
      </c>
      <c r="Q2046">
        <v>5</v>
      </c>
      <c r="R2046">
        <v>1941</v>
      </c>
      <c r="S2046">
        <v>1.9410000000000001</v>
      </c>
      <c r="T2046">
        <v>2.6139999999999999</v>
      </c>
      <c r="U2046">
        <v>9.5147122064014961E-2</v>
      </c>
      <c r="V2046">
        <v>0</v>
      </c>
      <c r="W2046">
        <v>0</v>
      </c>
      <c r="X2046">
        <v>0</v>
      </c>
      <c r="Y2046">
        <v>0</v>
      </c>
      <c r="Z2046">
        <v>0</v>
      </c>
      <c r="AA2046">
        <v>0</v>
      </c>
      <c r="AB2046">
        <v>10</v>
      </c>
      <c r="AC2046">
        <v>11</v>
      </c>
      <c r="AD2046">
        <v>3801.6677296137341</v>
      </c>
      <c r="AE2046">
        <v>3.8016677296137344</v>
      </c>
      <c r="AF2046">
        <v>7.731196409999999</v>
      </c>
      <c r="AG2046">
        <v>0.2814082205520827</v>
      </c>
      <c r="AH2046">
        <v>29</v>
      </c>
      <c r="AI2046">
        <v>8201.6299999999992</v>
      </c>
      <c r="AJ2046">
        <v>8.2016299999999998</v>
      </c>
      <c r="AK2046">
        <v>7.6930240000000003</v>
      </c>
      <c r="AL2046">
        <v>0.28001878101354122</v>
      </c>
      <c r="AM2046">
        <v>33625</v>
      </c>
      <c r="AN2046">
        <v>739745.92</v>
      </c>
      <c r="AO2046">
        <v>739.74591999999996</v>
      </c>
      <c r="AP2046">
        <v>693.87223100000006</v>
      </c>
      <c r="AQ2046">
        <v>25.256291453629455</v>
      </c>
      <c r="AR2046">
        <v>35488</v>
      </c>
      <c r="AS2046">
        <v>749338.84699996002</v>
      </c>
      <c r="AT2046">
        <v>749.33884700005603</v>
      </c>
      <c r="AU2046">
        <v>702.87027363717402</v>
      </c>
      <c r="AV2046">
        <v>25.583811675946365</v>
      </c>
      <c r="AW2046">
        <v>11</v>
      </c>
      <c r="AX2046">
        <v>11</v>
      </c>
      <c r="AY2046">
        <v>582.6</v>
      </c>
      <c r="AZ2046">
        <v>0.58260000000000001</v>
      </c>
      <c r="BA2046">
        <v>1.7679210000000001</v>
      </c>
      <c r="BB2046">
        <v>6.4350648502882718E-2</v>
      </c>
      <c r="BC2046">
        <v>325</v>
      </c>
      <c r="BD2046">
        <v>641432.30000000005</v>
      </c>
      <c r="BE2046">
        <v>641.43230000000005</v>
      </c>
      <c r="BF2046">
        <v>1642.2176730000001</v>
      </c>
      <c r="BG2046">
        <v>59.775166560295958</v>
      </c>
      <c r="BH2046">
        <v>35987</v>
      </c>
      <c r="BI2046">
        <v>1492.9681147296697</v>
      </c>
      <c r="BJ2046">
        <v>2924.5697850471743</v>
      </c>
      <c r="BK2046">
        <v>106.45156783573586</v>
      </c>
      <c r="BL2046" t="s">
        <v>21</v>
      </c>
    </row>
    <row r="2047" spans="1:64">
      <c r="A2047" t="s">
        <v>3018</v>
      </c>
      <c r="B2047" t="s">
        <v>3008</v>
      </c>
      <c r="C2047" t="s">
        <v>21</v>
      </c>
      <c r="D2047" t="s">
        <v>929</v>
      </c>
      <c r="E2047">
        <v>2024</v>
      </c>
      <c r="F2047">
        <v>1420.99</v>
      </c>
      <c r="G2047">
        <v>251.54</v>
      </c>
      <c r="H2047">
        <v>380796</v>
      </c>
      <c r="I2047">
        <v>2611.1555464055132</v>
      </c>
      <c r="J2047">
        <v>148</v>
      </c>
      <c r="K2047">
        <v>280</v>
      </c>
      <c r="L2047">
        <v>95601.2</v>
      </c>
      <c r="M2047">
        <v>95.60120000000002</v>
      </c>
      <c r="N2047">
        <v>565.76790159999962</v>
      </c>
      <c r="O2047">
        <v>21.667338139959881</v>
      </c>
      <c r="P2047">
        <v>4</v>
      </c>
      <c r="Q2047">
        <v>4</v>
      </c>
      <c r="R2047">
        <v>1692</v>
      </c>
      <c r="S2047">
        <v>1.6919999999999999</v>
      </c>
      <c r="T2047">
        <v>2.8090062499999999</v>
      </c>
      <c r="U2047">
        <v>0.10757713204281705</v>
      </c>
      <c r="V2047">
        <v>0</v>
      </c>
      <c r="W2047">
        <v>0</v>
      </c>
      <c r="X2047">
        <v>0</v>
      </c>
      <c r="Y2047">
        <v>0</v>
      </c>
      <c r="Z2047">
        <v>0</v>
      </c>
      <c r="AA2047">
        <v>0</v>
      </c>
      <c r="AB2047">
        <v>10</v>
      </c>
      <c r="AC2047">
        <v>11</v>
      </c>
      <c r="AD2047">
        <v>3687.6800000000003</v>
      </c>
      <c r="AE2047">
        <v>3.6876800000000007</v>
      </c>
      <c r="AF2047">
        <v>7.7754976110000005</v>
      </c>
      <c r="AG2047">
        <v>0.29777994733801522</v>
      </c>
      <c r="AH2047">
        <v>34</v>
      </c>
      <c r="AI2047">
        <v>9295.44</v>
      </c>
      <c r="AJ2047">
        <v>9.2954400000000046</v>
      </c>
      <c r="AK2047">
        <v>8.3839645713829416</v>
      </c>
      <c r="AL2047">
        <v>0.32108254075189857</v>
      </c>
      <c r="AM2047">
        <v>38482</v>
      </c>
      <c r="AN2047">
        <v>844226.07299999835</v>
      </c>
      <c r="AO2047">
        <v>844.22607300006985</v>
      </c>
      <c r="AP2047">
        <v>761.44448097878774</v>
      </c>
      <c r="AQ2047">
        <v>29.161207268061201</v>
      </c>
      <c r="AR2047">
        <v>42578</v>
      </c>
      <c r="AS2047">
        <v>857117.76100000099</v>
      </c>
      <c r="AT2047">
        <v>857.11776100005591</v>
      </c>
      <c r="AU2047">
        <v>773.07205917376371</v>
      </c>
      <c r="AV2047">
        <v>29.606511195319857</v>
      </c>
      <c r="AW2047">
        <v>11</v>
      </c>
      <c r="AX2047">
        <v>11</v>
      </c>
      <c r="AY2047">
        <v>582.6</v>
      </c>
      <c r="AZ2047">
        <v>0.58260000000000001</v>
      </c>
      <c r="BA2047">
        <v>1.7679210000000001</v>
      </c>
      <c r="BB2047">
        <v>6.7706460552826878E-2</v>
      </c>
      <c r="BC2047">
        <v>330</v>
      </c>
      <c r="BD2047">
        <v>689282.3</v>
      </c>
      <c r="BE2047">
        <v>689.28229999999962</v>
      </c>
      <c r="BF2047">
        <v>1509.6270541722272</v>
      </c>
      <c r="BG2047">
        <v>57.814520327996647</v>
      </c>
      <c r="BH2047">
        <v>43081</v>
      </c>
      <c r="BI2047">
        <v>1647.9635410000556</v>
      </c>
      <c r="BJ2047">
        <v>2860.8194398069904</v>
      </c>
      <c r="BK2047">
        <v>109.56143320321003</v>
      </c>
      <c r="BL2047" t="s">
        <v>21</v>
      </c>
    </row>
    <row r="2048" spans="1:64">
      <c r="A2048" t="s">
        <v>3019</v>
      </c>
      <c r="B2048" t="s">
        <v>3020</v>
      </c>
      <c r="C2048" t="s">
        <v>84</v>
      </c>
      <c r="D2048" t="s">
        <v>942</v>
      </c>
      <c r="E2048">
        <v>2012</v>
      </c>
      <c r="F2048" s="23">
        <v>151.24</v>
      </c>
      <c r="G2048" s="23">
        <v>26.71</v>
      </c>
      <c r="H2048" s="22">
        <v>38578</v>
      </c>
      <c r="I2048" s="34">
        <v>317.663994</v>
      </c>
      <c r="J2048" s="22">
        <v>16</v>
      </c>
      <c r="K2048" s="22" t="s">
        <v>782</v>
      </c>
      <c r="L2048" s="23">
        <v>4901</v>
      </c>
      <c r="M2048" s="23">
        <v>4.9009999999999998</v>
      </c>
      <c r="N2048" s="23">
        <v>30.269112</v>
      </c>
      <c r="O2048" s="14">
        <v>9.5286568738413582</v>
      </c>
      <c r="P2048" s="22">
        <v>1</v>
      </c>
      <c r="Q2048" s="22" t="s">
        <v>782</v>
      </c>
      <c r="R2048" s="23">
        <v>249</v>
      </c>
      <c r="S2048" s="23">
        <v>0.249</v>
      </c>
      <c r="T2048" s="23">
        <v>0.87390299999999999</v>
      </c>
      <c r="U2048" s="14">
        <v>0.2751029441504787</v>
      </c>
      <c r="V2048" s="22">
        <v>0</v>
      </c>
      <c r="W2048" s="22" t="s">
        <v>782</v>
      </c>
      <c r="X2048" s="23">
        <v>0</v>
      </c>
      <c r="Y2048" s="23">
        <v>0</v>
      </c>
      <c r="Z2048" s="23">
        <v>0</v>
      </c>
      <c r="AA2048" s="14">
        <v>0</v>
      </c>
      <c r="AB2048" s="22">
        <v>0</v>
      </c>
      <c r="AC2048" s="22" t="s">
        <v>782</v>
      </c>
      <c r="AD2048" s="23">
        <v>0</v>
      </c>
      <c r="AE2048" s="23">
        <v>0</v>
      </c>
      <c r="AF2048" s="23">
        <v>0</v>
      </c>
      <c r="AG2048" s="14">
        <v>0</v>
      </c>
      <c r="AH2048" s="22" t="s">
        <v>782</v>
      </c>
      <c r="AI2048" s="23" t="s">
        <v>782</v>
      </c>
      <c r="AJ2048" s="23" t="s">
        <v>782</v>
      </c>
      <c r="AK2048" s="23" t="s">
        <v>782</v>
      </c>
      <c r="AL2048" s="14" t="s">
        <v>782</v>
      </c>
      <c r="AM2048" s="22" t="s">
        <v>782</v>
      </c>
      <c r="AN2048" s="23" t="s">
        <v>782</v>
      </c>
      <c r="AO2048" s="23" t="s">
        <v>782</v>
      </c>
      <c r="AP2048" s="23" t="s">
        <v>782</v>
      </c>
      <c r="AQ2048" s="14" t="s">
        <v>782</v>
      </c>
      <c r="AR2048" s="22">
        <v>1580</v>
      </c>
      <c r="AS2048" s="23">
        <v>40318.200000000048</v>
      </c>
      <c r="AT2048" s="23">
        <v>40.318200000000047</v>
      </c>
      <c r="AU2048" s="23">
        <v>32.738500000000002</v>
      </c>
      <c r="AV2048" s="14">
        <v>10.306015355331709</v>
      </c>
      <c r="AW2048" s="22">
        <v>1</v>
      </c>
      <c r="AX2048" s="22" t="s">
        <v>782</v>
      </c>
      <c r="AY2048" s="23">
        <v>16</v>
      </c>
      <c r="AZ2048" s="23">
        <v>1.6E-2</v>
      </c>
      <c r="BA2048" s="23">
        <v>4.2015999999999998E-2</v>
      </c>
      <c r="BB2048" s="14">
        <v>1.3226554092875882E-2</v>
      </c>
      <c r="BC2048" s="22">
        <v>17</v>
      </c>
      <c r="BD2048" s="23">
        <v>10115</v>
      </c>
      <c r="BE2048" s="23">
        <v>10.115</v>
      </c>
      <c r="BF2048" s="23">
        <v>16.153655000000001</v>
      </c>
      <c r="BG2048" s="14">
        <v>5.0851387960575725</v>
      </c>
      <c r="BH2048" s="22">
        <v>1615</v>
      </c>
      <c r="BI2048" s="23">
        <v>55.599200000000053</v>
      </c>
      <c r="BJ2048" s="23">
        <v>80.077185999999998</v>
      </c>
      <c r="BK2048" s="14">
        <v>25.208140523473993</v>
      </c>
      <c r="BL2048" t="s">
        <v>84</v>
      </c>
    </row>
    <row r="2049" spans="1:64">
      <c r="A2049" t="s">
        <v>3021</v>
      </c>
      <c r="B2049" t="s">
        <v>3020</v>
      </c>
      <c r="C2049" t="s">
        <v>84</v>
      </c>
      <c r="D2049" t="s">
        <v>942</v>
      </c>
      <c r="E2049">
        <v>2015</v>
      </c>
      <c r="F2049" s="23">
        <v>151.24</v>
      </c>
      <c r="G2049" s="23">
        <v>27.39</v>
      </c>
      <c r="H2049" s="22">
        <v>39277</v>
      </c>
      <c r="I2049" s="34">
        <v>317.14360017729803</v>
      </c>
      <c r="J2049" s="13">
        <v>13</v>
      </c>
      <c r="K2049" s="13">
        <v>18</v>
      </c>
      <c r="L2049" s="19">
        <v>6010</v>
      </c>
      <c r="M2049" s="35">
        <v>6.01</v>
      </c>
      <c r="N2049" s="19">
        <v>35.94794344091649</v>
      </c>
      <c r="O2049" s="17">
        <v>11.334910564431985</v>
      </c>
      <c r="P2049" s="36">
        <v>2</v>
      </c>
      <c r="Q2049" s="36">
        <v>2</v>
      </c>
      <c r="R2049" s="45">
        <v>386</v>
      </c>
      <c r="S2049" s="27">
        <v>0.38600000000000001</v>
      </c>
      <c r="T2049" s="23">
        <v>1.2144509999999999</v>
      </c>
      <c r="U2049" s="17">
        <v>0.3829341028231581</v>
      </c>
      <c r="V2049" s="22">
        <v>0</v>
      </c>
      <c r="W2049" s="22">
        <v>0</v>
      </c>
      <c r="X2049" s="23">
        <v>0</v>
      </c>
      <c r="Y2049" s="27">
        <v>0</v>
      </c>
      <c r="Z2049" s="27">
        <v>0</v>
      </c>
      <c r="AA2049" s="14">
        <v>0</v>
      </c>
      <c r="AB2049" s="39">
        <v>1</v>
      </c>
      <c r="AC2049" s="22" t="s">
        <v>782</v>
      </c>
      <c r="AD2049" s="23">
        <v>0</v>
      </c>
      <c r="AE2049" s="23">
        <v>0</v>
      </c>
      <c r="AF2049" s="23">
        <v>0.85636089000000004</v>
      </c>
      <c r="AG2049" s="14">
        <v>0.27002307141662468</v>
      </c>
      <c r="AH2049" s="22" t="s">
        <v>782</v>
      </c>
      <c r="AI2049" s="23" t="s">
        <v>782</v>
      </c>
      <c r="AJ2049" s="23" t="s">
        <v>782</v>
      </c>
      <c r="AK2049" s="23" t="s">
        <v>782</v>
      </c>
      <c r="AL2049" s="14" t="s">
        <v>782</v>
      </c>
      <c r="AM2049" s="22" t="s">
        <v>782</v>
      </c>
      <c r="AN2049" s="23" t="s">
        <v>782</v>
      </c>
      <c r="AO2049" s="23" t="s">
        <v>782</v>
      </c>
      <c r="AP2049" s="23" t="s">
        <v>782</v>
      </c>
      <c r="AQ2049" s="14" t="s">
        <v>782</v>
      </c>
      <c r="AR2049" s="40">
        <v>1808</v>
      </c>
      <c r="AS2049" s="41">
        <v>47836.647000000019</v>
      </c>
      <c r="AT2049" s="23">
        <v>47.836647000000021</v>
      </c>
      <c r="AU2049" s="23">
        <v>42.486729024661933</v>
      </c>
      <c r="AV2049" s="14">
        <v>13.396684972015793</v>
      </c>
      <c r="AW2049" s="22">
        <v>1</v>
      </c>
      <c r="AX2049" s="22" t="s">
        <v>782</v>
      </c>
      <c r="AY2049" s="23">
        <v>16</v>
      </c>
      <c r="AZ2049" s="23">
        <v>1.6E-2</v>
      </c>
      <c r="BA2049" s="23">
        <v>4.1691906463689969E-2</v>
      </c>
      <c r="BB2049" s="14">
        <v>1.3146065832759122E-2</v>
      </c>
      <c r="BC2049" s="42">
        <v>17</v>
      </c>
      <c r="BD2049" s="43">
        <v>13060</v>
      </c>
      <c r="BE2049" s="44">
        <v>13.06</v>
      </c>
      <c r="BF2049" s="23">
        <v>18.494013153950313</v>
      </c>
      <c r="BG2049" s="14">
        <v>5.8314319266134644</v>
      </c>
      <c r="BH2049" s="22">
        <v>1842</v>
      </c>
      <c r="BI2049" s="23">
        <v>67.308647000000022</v>
      </c>
      <c r="BJ2049" s="23">
        <v>99.04118941599242</v>
      </c>
      <c r="BK2049" s="14">
        <v>31.229130703133784</v>
      </c>
      <c r="BL2049" t="s">
        <v>84</v>
      </c>
    </row>
    <row r="2050" spans="1:64">
      <c r="A2050" t="s">
        <v>3022</v>
      </c>
      <c r="B2050" t="s">
        <v>3020</v>
      </c>
      <c r="C2050" t="s">
        <v>84</v>
      </c>
      <c r="D2050" t="s">
        <v>942</v>
      </c>
      <c r="E2050">
        <v>2016</v>
      </c>
      <c r="F2050" s="23">
        <v>151.24</v>
      </c>
      <c r="G2050" s="23">
        <v>27.16</v>
      </c>
      <c r="H2050" s="22">
        <v>39314</v>
      </c>
      <c r="I2050" s="34">
        <v>333.94928531591256</v>
      </c>
      <c r="J2050" s="13">
        <v>13</v>
      </c>
      <c r="K2050" s="13">
        <v>18</v>
      </c>
      <c r="L2050" s="19">
        <v>6010</v>
      </c>
      <c r="M2050" s="35">
        <v>6.01</v>
      </c>
      <c r="N2050" s="19">
        <v>35.945809999999994</v>
      </c>
      <c r="O2050" s="17">
        <v>10.763852950305203</v>
      </c>
      <c r="P2050" s="13">
        <v>2</v>
      </c>
      <c r="Q2050" s="13">
        <v>2</v>
      </c>
      <c r="R2050" s="19">
        <v>386</v>
      </c>
      <c r="S2050" s="27">
        <v>0.38600000000000001</v>
      </c>
      <c r="T2050" s="19">
        <v>1.4417765</v>
      </c>
      <c r="U2050" s="17">
        <v>0.43173516560638669</v>
      </c>
      <c r="V2050" s="13">
        <v>0</v>
      </c>
      <c r="W2050" s="13">
        <v>0</v>
      </c>
      <c r="X2050" s="19">
        <v>0</v>
      </c>
      <c r="Y2050" s="27">
        <v>0</v>
      </c>
      <c r="Z2050" s="19">
        <v>0</v>
      </c>
      <c r="AA2050" s="14">
        <v>0</v>
      </c>
      <c r="AB2050" s="13">
        <v>1</v>
      </c>
      <c r="AC2050" s="22" t="s">
        <v>782</v>
      </c>
      <c r="AD2050" s="19">
        <v>0</v>
      </c>
      <c r="AE2050" s="23">
        <v>0</v>
      </c>
      <c r="AF2050" s="19">
        <v>0.94976699999999992</v>
      </c>
      <c r="AG2050" s="14">
        <v>0.28440456133976455</v>
      </c>
      <c r="AH2050" s="22" t="s">
        <v>782</v>
      </c>
      <c r="AI2050" s="23" t="s">
        <v>782</v>
      </c>
      <c r="AJ2050" s="23" t="s">
        <v>782</v>
      </c>
      <c r="AK2050" s="23" t="s">
        <v>782</v>
      </c>
      <c r="AL2050" s="14" t="s">
        <v>782</v>
      </c>
      <c r="AM2050" s="22" t="s">
        <v>782</v>
      </c>
      <c r="AN2050" s="23" t="s">
        <v>782</v>
      </c>
      <c r="AO2050" s="23" t="s">
        <v>782</v>
      </c>
      <c r="AP2050" s="23" t="s">
        <v>782</v>
      </c>
      <c r="AQ2050" s="14" t="s">
        <v>782</v>
      </c>
      <c r="AR2050" s="13">
        <v>1849</v>
      </c>
      <c r="AS2050" s="19">
        <v>48224.471999999943</v>
      </c>
      <c r="AT2050" s="23">
        <v>48.224471999999942</v>
      </c>
      <c r="AU2050" s="19">
        <v>42.82333113599995</v>
      </c>
      <c r="AV2050" s="14">
        <v>12.823303722746262</v>
      </c>
      <c r="AW2050" s="13">
        <v>1</v>
      </c>
      <c r="AX2050" s="22" t="s">
        <v>782</v>
      </c>
      <c r="AY2050" s="19">
        <v>16</v>
      </c>
      <c r="AZ2050" s="23">
        <v>1.6E-2</v>
      </c>
      <c r="BA2050" s="19">
        <v>6.08E-2</v>
      </c>
      <c r="BB2050" s="14">
        <v>1.8206357274423816E-2</v>
      </c>
      <c r="BC2050" s="13">
        <v>17</v>
      </c>
      <c r="BD2050" s="19">
        <v>13060</v>
      </c>
      <c r="BE2050" s="44">
        <v>13.06</v>
      </c>
      <c r="BF2050" s="19">
        <v>18.579693153950313</v>
      </c>
      <c r="BG2050" s="14">
        <v>5.5636271646379232</v>
      </c>
      <c r="BH2050" s="22">
        <v>1883</v>
      </c>
      <c r="BI2050" s="23">
        <v>67.696471999999943</v>
      </c>
      <c r="BJ2050" s="23">
        <v>99.801177789950259</v>
      </c>
      <c r="BK2050" s="14">
        <v>29.885129921909964</v>
      </c>
      <c r="BL2050" t="s">
        <v>84</v>
      </c>
    </row>
    <row r="2051" spans="1:64">
      <c r="A2051" t="s">
        <v>3023</v>
      </c>
      <c r="B2051" t="s">
        <v>3020</v>
      </c>
      <c r="C2051" t="s">
        <v>84</v>
      </c>
      <c r="D2051" t="s">
        <v>942</v>
      </c>
      <c r="E2051">
        <v>2017</v>
      </c>
      <c r="F2051" s="23">
        <v>151.24</v>
      </c>
      <c r="G2051" s="23">
        <v>27.22</v>
      </c>
      <c r="H2051" s="22">
        <v>39185</v>
      </c>
      <c r="I2051" s="34">
        <v>307.79858502621744</v>
      </c>
      <c r="J2051" s="13">
        <v>13</v>
      </c>
      <c r="K2051" s="13">
        <v>20</v>
      </c>
      <c r="L2051" s="19">
        <v>7904</v>
      </c>
      <c r="M2051" s="19">
        <v>7.9039999999999999</v>
      </c>
      <c r="N2051" s="19">
        <v>47.273823999999991</v>
      </c>
      <c r="O2051" s="17">
        <v>15.358687888696219</v>
      </c>
      <c r="P2051" s="13">
        <v>2</v>
      </c>
      <c r="Q2051" s="13">
        <v>2</v>
      </c>
      <c r="R2051" s="19">
        <v>386</v>
      </c>
      <c r="S2051" s="19">
        <v>0.38600000000000001</v>
      </c>
      <c r="T2051" s="19">
        <v>0.90748600000000001</v>
      </c>
      <c r="U2051" s="17">
        <v>0.29483111493923952</v>
      </c>
      <c r="V2051" s="13">
        <v>0</v>
      </c>
      <c r="W2051" s="13">
        <v>0</v>
      </c>
      <c r="X2051" s="19">
        <v>0</v>
      </c>
      <c r="Y2051" s="19">
        <v>0</v>
      </c>
      <c r="Z2051" s="19">
        <v>0</v>
      </c>
      <c r="AA2051" s="14">
        <v>0</v>
      </c>
      <c r="AB2051" s="13">
        <v>1</v>
      </c>
      <c r="AC2051" s="22" t="s">
        <v>782</v>
      </c>
      <c r="AD2051" s="19">
        <v>0</v>
      </c>
      <c r="AE2051" s="19">
        <v>0</v>
      </c>
      <c r="AF2051" s="19">
        <v>0.92040864300000003</v>
      </c>
      <c r="AG2051" s="14">
        <v>0.29902952377822078</v>
      </c>
      <c r="AH2051" s="22" t="s">
        <v>782</v>
      </c>
      <c r="AI2051" s="23" t="s">
        <v>782</v>
      </c>
      <c r="AJ2051" s="23" t="s">
        <v>782</v>
      </c>
      <c r="AK2051" s="23" t="s">
        <v>782</v>
      </c>
      <c r="AL2051" s="14" t="s">
        <v>782</v>
      </c>
      <c r="AM2051" s="22" t="s">
        <v>782</v>
      </c>
      <c r="AN2051" s="23" t="s">
        <v>782</v>
      </c>
      <c r="AO2051" s="23" t="s">
        <v>782</v>
      </c>
      <c r="AP2051" s="23" t="s">
        <v>782</v>
      </c>
      <c r="AQ2051" s="14" t="s">
        <v>782</v>
      </c>
      <c r="AR2051" s="13">
        <v>1932</v>
      </c>
      <c r="AS2051" s="19">
        <v>51859.046999999948</v>
      </c>
      <c r="AT2051" s="19">
        <v>51.859046999999919</v>
      </c>
      <c r="AU2051" s="19">
        <v>46.050833735999994</v>
      </c>
      <c r="AV2051" s="14">
        <v>14.961353292796167</v>
      </c>
      <c r="AW2051" s="13">
        <v>1</v>
      </c>
      <c r="AX2051" s="22" t="s">
        <v>782</v>
      </c>
      <c r="AY2051" s="19">
        <v>0</v>
      </c>
      <c r="AZ2051" s="19">
        <v>0</v>
      </c>
      <c r="BA2051" s="19">
        <v>0</v>
      </c>
      <c r="BB2051" s="14">
        <v>0</v>
      </c>
      <c r="BC2051" s="13">
        <v>23</v>
      </c>
      <c r="BD2051" s="19">
        <v>40566</v>
      </c>
      <c r="BE2051" s="19">
        <v>40.566000000000003</v>
      </c>
      <c r="BF2051" s="19">
        <v>62.809341153950307</v>
      </c>
      <c r="BG2051" s="14">
        <v>20.405987619663808</v>
      </c>
      <c r="BH2051" s="22">
        <v>1972</v>
      </c>
      <c r="BI2051" s="23">
        <v>100.71504699999991</v>
      </c>
      <c r="BJ2051" s="23">
        <v>157.96189353295028</v>
      </c>
      <c r="BK2051" s="14">
        <v>51.319889439873656</v>
      </c>
      <c r="BL2051" t="s">
        <v>84</v>
      </c>
    </row>
    <row r="2052" spans="1:64">
      <c r="A2052" t="s">
        <v>3024</v>
      </c>
      <c r="B2052" t="s">
        <v>3020</v>
      </c>
      <c r="C2052" t="s">
        <v>84</v>
      </c>
      <c r="D2052" t="s">
        <v>942</v>
      </c>
      <c r="E2052">
        <v>2018</v>
      </c>
      <c r="F2052" s="23">
        <v>151.24</v>
      </c>
      <c r="G2052" s="23">
        <v>27.21</v>
      </c>
      <c r="H2052" s="22">
        <v>39223</v>
      </c>
      <c r="I2052" s="34">
        <v>307.82046125827333</v>
      </c>
      <c r="J2052" s="13">
        <v>13</v>
      </c>
      <c r="K2052" s="13">
        <v>17</v>
      </c>
      <c r="L2052" s="19">
        <v>8429</v>
      </c>
      <c r="M2052" s="19">
        <v>8.4290000000000003</v>
      </c>
      <c r="N2052" s="19">
        <v>50.413848999999999</v>
      </c>
      <c r="O2052" s="17">
        <v>16.377679636345167</v>
      </c>
      <c r="P2052" s="13">
        <v>2</v>
      </c>
      <c r="Q2052" s="13">
        <v>2</v>
      </c>
      <c r="R2052" s="19">
        <v>386</v>
      </c>
      <c r="S2052" s="19">
        <v>0.38600000000000001</v>
      </c>
      <c r="T2052" s="19">
        <v>1.0408632499999999</v>
      </c>
      <c r="U2052" s="17">
        <v>0.33813972136396586</v>
      </c>
      <c r="V2052" s="13">
        <v>0</v>
      </c>
      <c r="W2052" s="13">
        <v>0</v>
      </c>
      <c r="X2052" s="19">
        <v>0</v>
      </c>
      <c r="Y2052" s="19">
        <v>0</v>
      </c>
      <c r="Z2052" s="19">
        <v>0</v>
      </c>
      <c r="AA2052" s="14">
        <v>0</v>
      </c>
      <c r="AB2052" s="13">
        <v>1</v>
      </c>
      <c r="AC2052" s="22" t="s">
        <v>782</v>
      </c>
      <c r="AD2052" s="19">
        <v>0</v>
      </c>
      <c r="AE2052" s="19">
        <v>0</v>
      </c>
      <c r="AF2052" s="19">
        <v>0.92441903400000003</v>
      </c>
      <c r="AG2052" s="14">
        <v>0.3003111067475065</v>
      </c>
      <c r="AH2052" s="22" t="s">
        <v>782</v>
      </c>
      <c r="AI2052" s="23" t="s">
        <v>782</v>
      </c>
      <c r="AJ2052" s="23" t="s">
        <v>782</v>
      </c>
      <c r="AK2052" s="23" t="s">
        <v>782</v>
      </c>
      <c r="AL2052" s="14" t="s">
        <v>782</v>
      </c>
      <c r="AM2052" s="22" t="s">
        <v>782</v>
      </c>
      <c r="AN2052" s="23" t="s">
        <v>782</v>
      </c>
      <c r="AO2052" s="23" t="s">
        <v>782</v>
      </c>
      <c r="AP2052" s="23" t="s">
        <v>782</v>
      </c>
      <c r="AQ2052" s="14" t="s">
        <v>782</v>
      </c>
      <c r="AR2052" s="13">
        <v>2025</v>
      </c>
      <c r="AS2052" s="19">
        <v>54604.856999999967</v>
      </c>
      <c r="AT2052" s="19">
        <v>54.604856999999939</v>
      </c>
      <c r="AU2052" s="19">
        <v>48.489113015999983</v>
      </c>
      <c r="AV2052" s="14">
        <v>15.752400869582134</v>
      </c>
      <c r="AW2052" s="13">
        <v>1</v>
      </c>
      <c r="AX2052" s="22" t="s">
        <v>782</v>
      </c>
      <c r="AY2052" s="19">
        <v>16</v>
      </c>
      <c r="AZ2052" s="19">
        <v>1.6E-2</v>
      </c>
      <c r="BA2052" s="19">
        <v>6.08E-2</v>
      </c>
      <c r="BB2052" s="14">
        <v>1.9751773404363279E-2</v>
      </c>
      <c r="BC2052" s="13">
        <v>25</v>
      </c>
      <c r="BD2052" s="19">
        <v>47460</v>
      </c>
      <c r="BE2052" s="19">
        <v>47.460000000000008</v>
      </c>
      <c r="BF2052" s="19">
        <v>109.763342295218</v>
      </c>
      <c r="BG2052" s="14">
        <v>35.658234623695883</v>
      </c>
      <c r="BH2052" s="22">
        <v>2067</v>
      </c>
      <c r="BI2052" s="23">
        <v>110.89585699999995</v>
      </c>
      <c r="BJ2052" s="23">
        <v>210.69238659521798</v>
      </c>
      <c r="BK2052" s="14">
        <v>68.446517731139025</v>
      </c>
      <c r="BL2052" t="s">
        <v>84</v>
      </c>
    </row>
    <row r="2053" spans="1:64">
      <c r="A2053" t="s">
        <v>3025</v>
      </c>
      <c r="B2053" t="s">
        <v>3020</v>
      </c>
      <c r="C2053" t="s">
        <v>84</v>
      </c>
      <c r="D2053" t="s">
        <v>942</v>
      </c>
      <c r="E2053">
        <v>2019</v>
      </c>
      <c r="F2053" s="23">
        <v>151.24</v>
      </c>
      <c r="G2053" s="23">
        <v>27.6</v>
      </c>
      <c r="H2053" s="22">
        <v>39381</v>
      </c>
      <c r="I2053" s="34">
        <v>314.52501919543295</v>
      </c>
      <c r="J2053" s="22">
        <v>13</v>
      </c>
      <c r="K2053" s="22">
        <v>23</v>
      </c>
      <c r="L2053" s="23">
        <v>7765</v>
      </c>
      <c r="M2053" s="23">
        <v>7.7649999999999988</v>
      </c>
      <c r="N2053" s="23">
        <v>46.442464999999999</v>
      </c>
      <c r="O2053" s="14">
        <v>14.765904829702134</v>
      </c>
      <c r="P2053" s="22">
        <v>1</v>
      </c>
      <c r="Q2053" s="22">
        <v>2</v>
      </c>
      <c r="R2053" s="23">
        <v>386</v>
      </c>
      <c r="S2053" s="23">
        <v>0.38600000000000001</v>
      </c>
      <c r="T2053" s="23">
        <v>0.82199999999999995</v>
      </c>
      <c r="U2053" s="14">
        <v>0.26134645889306596</v>
      </c>
      <c r="V2053" s="22">
        <v>0</v>
      </c>
      <c r="W2053" s="22">
        <v>0</v>
      </c>
      <c r="X2053" s="23">
        <v>0</v>
      </c>
      <c r="Y2053" s="23">
        <v>0</v>
      </c>
      <c r="Z2053" s="23">
        <v>0</v>
      </c>
      <c r="AA2053" s="14">
        <v>0</v>
      </c>
      <c r="AB2053" s="22">
        <v>1</v>
      </c>
      <c r="AC2053" s="22">
        <v>1</v>
      </c>
      <c r="AD2053" s="23">
        <v>726.52573390557939</v>
      </c>
      <c r="AE2053" s="23">
        <v>0.7265257339055794</v>
      </c>
      <c r="AF2053" s="23">
        <v>1.0156829759999999</v>
      </c>
      <c r="AG2053" s="14">
        <v>0.32292597218439278</v>
      </c>
      <c r="AH2053" s="22">
        <v>0</v>
      </c>
      <c r="AI2053" s="23">
        <v>0</v>
      </c>
      <c r="AJ2053" s="23">
        <v>0</v>
      </c>
      <c r="AK2053" s="23">
        <v>0</v>
      </c>
      <c r="AL2053" s="14">
        <v>0</v>
      </c>
      <c r="AM2053" s="22">
        <v>2152</v>
      </c>
      <c r="AN2053" s="23">
        <v>61413.561999999947</v>
      </c>
      <c r="AO2053" s="23">
        <v>61.413561999999985</v>
      </c>
      <c r="AP2053" s="23">
        <v>54.535243056000027</v>
      </c>
      <c r="AQ2053" s="14">
        <v>17.338920507978433</v>
      </c>
      <c r="AR2053" s="22">
        <v>2152</v>
      </c>
      <c r="AS2053" s="23">
        <v>61413.561999999947</v>
      </c>
      <c r="AT2053" s="23">
        <v>61.413561999999985</v>
      </c>
      <c r="AU2053" s="23">
        <v>54.535243056000027</v>
      </c>
      <c r="AV2053" s="14">
        <v>17.338920507978433</v>
      </c>
      <c r="AW2053" s="22">
        <v>1</v>
      </c>
      <c r="AX2053" s="22" t="s">
        <v>782</v>
      </c>
      <c r="AY2053" s="23">
        <v>16</v>
      </c>
      <c r="AZ2053" s="23">
        <v>1.6E-2</v>
      </c>
      <c r="BA2053" s="23">
        <v>6.08E-2</v>
      </c>
      <c r="BB2053" s="14">
        <v>1.9330735645618505E-2</v>
      </c>
      <c r="BC2053" s="22">
        <v>24</v>
      </c>
      <c r="BD2053" s="23">
        <v>43260</v>
      </c>
      <c r="BE2053" s="23">
        <v>43.26</v>
      </c>
      <c r="BF2053" s="23">
        <v>98.531692153789393</v>
      </c>
      <c r="BG2053" s="14">
        <v>31.327139699677069</v>
      </c>
      <c r="BH2053" s="22">
        <v>2192</v>
      </c>
      <c r="BI2053" s="23">
        <v>113.56708773390555</v>
      </c>
      <c r="BJ2053" s="23">
        <v>201.40788318578942</v>
      </c>
      <c r="BK2053" s="14">
        <v>64.035568204080704</v>
      </c>
      <c r="BL2053" t="s">
        <v>84</v>
      </c>
    </row>
    <row r="2054" spans="1:64">
      <c r="A2054" t="s">
        <v>3026</v>
      </c>
      <c r="B2054" t="s">
        <v>3020</v>
      </c>
      <c r="C2054" t="s">
        <v>84</v>
      </c>
      <c r="D2054" t="s">
        <v>942</v>
      </c>
      <c r="E2054">
        <v>2020</v>
      </c>
      <c r="F2054" s="23">
        <v>151.24</v>
      </c>
      <c r="G2054" s="23">
        <v>27.74</v>
      </c>
      <c r="H2054" s="22">
        <v>39404</v>
      </c>
      <c r="I2054" s="34">
        <v>317.10557102132969</v>
      </c>
      <c r="J2054" s="22">
        <v>13</v>
      </c>
      <c r="K2054" s="22">
        <v>24</v>
      </c>
      <c r="L2054" s="23">
        <v>8015</v>
      </c>
      <c r="M2054" s="23">
        <v>8.0149999999999988</v>
      </c>
      <c r="N2054" s="23">
        <v>47.937714999999997</v>
      </c>
      <c r="O2054" s="14">
        <v>15.117273041152446</v>
      </c>
      <c r="P2054" s="22">
        <v>1</v>
      </c>
      <c r="Q2054" s="22">
        <v>2</v>
      </c>
      <c r="R2054" s="23">
        <v>386</v>
      </c>
      <c r="S2054" s="23">
        <v>0.38600000000000001</v>
      </c>
      <c r="T2054" s="23">
        <v>0.72230000000000005</v>
      </c>
      <c r="U2054" s="14">
        <v>0.22777903197147409</v>
      </c>
      <c r="V2054" s="22">
        <v>0</v>
      </c>
      <c r="W2054" s="22">
        <v>0</v>
      </c>
      <c r="X2054" s="23">
        <v>0</v>
      </c>
      <c r="Y2054" s="23">
        <v>0</v>
      </c>
      <c r="Z2054" s="23">
        <v>0</v>
      </c>
      <c r="AA2054" s="14">
        <v>0</v>
      </c>
      <c r="AB2054" s="22">
        <v>1</v>
      </c>
      <c r="AC2054" s="22">
        <v>1</v>
      </c>
      <c r="AD2054" s="23">
        <v>701.25540343347643</v>
      </c>
      <c r="AE2054" s="23">
        <v>0.70125540343347648</v>
      </c>
      <c r="AF2054" s="23">
        <v>0.980355054</v>
      </c>
      <c r="AG2054" s="14">
        <v>0.30915731024292153</v>
      </c>
      <c r="AH2054" s="22">
        <v>0</v>
      </c>
      <c r="AI2054" s="23">
        <v>0</v>
      </c>
      <c r="AJ2054" s="23">
        <v>0</v>
      </c>
      <c r="AK2054" s="23">
        <v>0</v>
      </c>
      <c r="AL2054" s="14">
        <v>0</v>
      </c>
      <c r="AM2054" s="22">
        <v>2398</v>
      </c>
      <c r="AN2054" s="23">
        <v>66607.003999999957</v>
      </c>
      <c r="AO2054" s="23">
        <v>66.607003999999918</v>
      </c>
      <c r="AP2054" s="23">
        <v>59.147019551999882</v>
      </c>
      <c r="AQ2054" s="14">
        <v>18.652154032330586</v>
      </c>
      <c r="AR2054" s="22">
        <v>2398</v>
      </c>
      <c r="AS2054" s="23">
        <v>66607.003999999957</v>
      </c>
      <c r="AT2054" s="23">
        <v>66.607003999999918</v>
      </c>
      <c r="AU2054" s="23">
        <v>59.147019551999882</v>
      </c>
      <c r="AV2054" s="14">
        <v>18.652154032330586</v>
      </c>
      <c r="AW2054" s="22">
        <v>1</v>
      </c>
      <c r="AX2054" s="22">
        <v>1</v>
      </c>
      <c r="AY2054" s="23">
        <v>16</v>
      </c>
      <c r="AZ2054" s="23">
        <v>1.6E-2</v>
      </c>
      <c r="BA2054" s="23">
        <v>6.08E-2</v>
      </c>
      <c r="BB2054" s="14">
        <v>1.9173425368774227E-2</v>
      </c>
      <c r="BC2054" s="22">
        <v>27</v>
      </c>
      <c r="BD2054" s="23">
        <v>43267.199999999997</v>
      </c>
      <c r="BE2054" s="23">
        <v>43.267199999999988</v>
      </c>
      <c r="BF2054" s="23">
        <v>100.16103832264938</v>
      </c>
      <c r="BG2054" s="14">
        <v>31.586022913458113</v>
      </c>
      <c r="BH2054" s="22">
        <v>2441</v>
      </c>
      <c r="BI2054" s="23">
        <v>118.99245940343337</v>
      </c>
      <c r="BJ2054" s="23">
        <v>209.00922792864924</v>
      </c>
      <c r="BK2054" s="14">
        <v>65.911559754524319</v>
      </c>
      <c r="BL2054" t="s">
        <v>84</v>
      </c>
    </row>
    <row r="2055" spans="1:64">
      <c r="A2055" t="s">
        <v>3027</v>
      </c>
      <c r="B2055" t="s">
        <v>3020</v>
      </c>
      <c r="C2055" t="s">
        <v>84</v>
      </c>
      <c r="D2055" t="s">
        <v>942</v>
      </c>
      <c r="E2055">
        <v>2021</v>
      </c>
      <c r="F2055" s="23">
        <v>151.24</v>
      </c>
      <c r="G2055" s="23">
        <v>27.7</v>
      </c>
      <c r="H2055" s="22">
        <v>39658</v>
      </c>
      <c r="I2055" s="34">
        <v>295.44</v>
      </c>
      <c r="J2055" s="22">
        <v>13</v>
      </c>
      <c r="K2055" s="22">
        <v>27</v>
      </c>
      <c r="L2055" s="23">
        <v>8615</v>
      </c>
      <c r="M2055" s="23">
        <v>8.6150000000000002</v>
      </c>
      <c r="N2055" s="23">
        <v>51.526314999999997</v>
      </c>
      <c r="O2055" s="14">
        <v>17.440000000000001</v>
      </c>
      <c r="P2055" s="22">
        <v>1</v>
      </c>
      <c r="Q2055" s="22">
        <v>2</v>
      </c>
      <c r="R2055" s="23">
        <v>386</v>
      </c>
      <c r="S2055" s="23">
        <v>0.38600000000000001</v>
      </c>
      <c r="T2055" s="23">
        <v>0.64700000000000002</v>
      </c>
      <c r="U2055" s="14">
        <v>0.22</v>
      </c>
      <c r="V2055" s="22">
        <v>0</v>
      </c>
      <c r="W2055" s="22">
        <v>0</v>
      </c>
      <c r="X2055" s="23">
        <v>0</v>
      </c>
      <c r="Y2055" s="23">
        <v>0</v>
      </c>
      <c r="Z2055" s="23">
        <v>0</v>
      </c>
      <c r="AA2055" s="14">
        <v>0</v>
      </c>
      <c r="AB2055" s="22">
        <v>1</v>
      </c>
      <c r="AC2055" s="22">
        <v>1</v>
      </c>
      <c r="AD2055" s="23">
        <v>767.51831970000001</v>
      </c>
      <c r="AE2055" s="23">
        <v>0.76751831999999998</v>
      </c>
      <c r="AF2055" s="23">
        <v>1.072990611</v>
      </c>
      <c r="AG2055" s="14">
        <v>0.36</v>
      </c>
      <c r="AH2055" s="22">
        <v>0</v>
      </c>
      <c r="AI2055" s="23">
        <v>0</v>
      </c>
      <c r="AJ2055" s="23">
        <v>0</v>
      </c>
      <c r="AK2055" s="23">
        <v>0</v>
      </c>
      <c r="AL2055" s="14">
        <v>0</v>
      </c>
      <c r="AM2055" s="22">
        <v>2752</v>
      </c>
      <c r="AN2055" s="23">
        <v>73179.103000000003</v>
      </c>
      <c r="AO2055" s="23">
        <v>73.179102999999998</v>
      </c>
      <c r="AP2055" s="23">
        <v>65.482338080000005</v>
      </c>
      <c r="AQ2055" s="14">
        <v>22.16</v>
      </c>
      <c r="AR2055" s="22">
        <v>2752</v>
      </c>
      <c r="AS2055" s="23">
        <v>73179.103000000003</v>
      </c>
      <c r="AT2055" s="23">
        <v>73.179102999999998</v>
      </c>
      <c r="AU2055" s="23">
        <v>65.482338080000005</v>
      </c>
      <c r="AV2055" s="14">
        <v>22.16</v>
      </c>
      <c r="AW2055" s="22">
        <v>1</v>
      </c>
      <c r="AX2055" s="22">
        <v>1</v>
      </c>
      <c r="AY2055" s="23">
        <v>16</v>
      </c>
      <c r="AZ2055" s="23">
        <v>1.6E-2</v>
      </c>
      <c r="BA2055" s="23">
        <v>6.08E-2</v>
      </c>
      <c r="BB2055" s="14">
        <v>0.02</v>
      </c>
      <c r="BC2055" s="22">
        <v>27</v>
      </c>
      <c r="BD2055" s="23">
        <v>43267.199999999997</v>
      </c>
      <c r="BE2055" s="23">
        <v>43.267200000000003</v>
      </c>
      <c r="BF2055" s="23">
        <v>87.34936836</v>
      </c>
      <c r="BG2055" s="14">
        <v>29.57</v>
      </c>
      <c r="BH2055" s="22">
        <v>2795</v>
      </c>
      <c r="BI2055" s="23">
        <v>126.23</v>
      </c>
      <c r="BJ2055" s="23">
        <v>206.14</v>
      </c>
      <c r="BK2055" s="14">
        <v>69.77</v>
      </c>
      <c r="BL2055" t="s">
        <v>84</v>
      </c>
    </row>
    <row r="2056" spans="1:64">
      <c r="A2056" t="s">
        <v>3028</v>
      </c>
      <c r="B2056" t="s">
        <v>3020</v>
      </c>
      <c r="C2056" t="s">
        <v>84</v>
      </c>
      <c r="D2056" s="111" t="s">
        <v>942</v>
      </c>
      <c r="E2056" s="110">
        <v>2022</v>
      </c>
      <c r="F2056" s="23"/>
      <c r="G2056" s="23"/>
      <c r="H2056" s="22">
        <v>40245</v>
      </c>
      <c r="I2056" s="34">
        <v>291.67717369589565</v>
      </c>
      <c r="J2056" s="22">
        <v>12</v>
      </c>
      <c r="K2056" s="22">
        <v>28</v>
      </c>
      <c r="L2056" s="23">
        <v>8348</v>
      </c>
      <c r="M2056" s="23">
        <v>8.347999999999999</v>
      </c>
      <c r="N2056" s="23">
        <v>49.403464</v>
      </c>
      <c r="O2056" s="14">
        <v>16.937720348150499</v>
      </c>
      <c r="P2056" s="22">
        <v>1</v>
      </c>
      <c r="Q2056" s="22">
        <v>2</v>
      </c>
      <c r="R2056" s="23">
        <v>386</v>
      </c>
      <c r="S2056" s="23">
        <v>0.38600000000000001</v>
      </c>
      <c r="T2056" s="23">
        <v>0.90748600000000001</v>
      </c>
      <c r="U2056" s="14">
        <v>0.31112684907806681</v>
      </c>
      <c r="V2056" s="22">
        <v>0</v>
      </c>
      <c r="W2056" s="22">
        <v>0</v>
      </c>
      <c r="X2056" s="23">
        <v>0</v>
      </c>
      <c r="Y2056" s="23">
        <v>0</v>
      </c>
      <c r="Z2056" s="23">
        <v>0</v>
      </c>
      <c r="AA2056" s="14">
        <v>0</v>
      </c>
      <c r="AB2056" s="22">
        <v>1</v>
      </c>
      <c r="AC2056" s="22">
        <v>1</v>
      </c>
      <c r="AD2056" s="23">
        <v>762.81454506437797</v>
      </c>
      <c r="AE2056" s="23">
        <v>0.76281454506437796</v>
      </c>
      <c r="AF2056" s="23">
        <v>1.0664147340000001</v>
      </c>
      <c r="AG2056" s="14">
        <v>0.36561473785804383</v>
      </c>
      <c r="AH2056" s="22">
        <v>0</v>
      </c>
      <c r="AI2056" s="23">
        <v>0</v>
      </c>
      <c r="AJ2056" s="23">
        <v>0</v>
      </c>
      <c r="AK2056" s="23">
        <v>0</v>
      </c>
      <c r="AL2056" s="14">
        <v>0</v>
      </c>
      <c r="AM2056" s="22">
        <v>3370</v>
      </c>
      <c r="AN2056" s="23">
        <v>82372.506999999852</v>
      </c>
      <c r="AO2056" s="23">
        <v>82.372506999999899</v>
      </c>
      <c r="AP2056" s="23">
        <v>84.379424026429689</v>
      </c>
      <c r="AQ2056" s="14">
        <v>28.929046094777433</v>
      </c>
      <c r="AR2056" s="22">
        <v>3370</v>
      </c>
      <c r="AS2056" s="23">
        <v>82372.506999999896</v>
      </c>
      <c r="AT2056" s="23">
        <v>82.372506999999899</v>
      </c>
      <c r="AU2056" s="23">
        <v>84.379424026429703</v>
      </c>
      <c r="AV2056" s="14">
        <v>28.929046094777437</v>
      </c>
      <c r="AW2056" s="22">
        <v>1</v>
      </c>
      <c r="AX2056" s="22">
        <v>1</v>
      </c>
      <c r="AY2056" s="23">
        <v>16</v>
      </c>
      <c r="AZ2056" s="23">
        <v>1.6E-2</v>
      </c>
      <c r="BA2056" s="23">
        <v>6.08E-2</v>
      </c>
      <c r="BB2056" s="14">
        <v>2.0844963364665087E-2</v>
      </c>
      <c r="BC2056" s="22">
        <v>27</v>
      </c>
      <c r="BD2056" s="23">
        <v>43267.199999999997</v>
      </c>
      <c r="BE2056" s="23">
        <v>43.267199999999988</v>
      </c>
      <c r="BF2056" s="23">
        <v>97.566840344373176</v>
      </c>
      <c r="BG2056" s="14">
        <v>33.450283101720174</v>
      </c>
      <c r="BH2056" s="22">
        <v>3412</v>
      </c>
      <c r="BI2056" s="23">
        <v>135.15252154506425</v>
      </c>
      <c r="BJ2056" s="23">
        <v>233.3844291048029</v>
      </c>
      <c r="BK2056" s="14">
        <v>80.014636094948884</v>
      </c>
      <c r="BL2056" t="s">
        <v>84</v>
      </c>
    </row>
    <row r="2057" spans="1:64">
      <c r="A2057" t="s">
        <v>3029</v>
      </c>
      <c r="B2057" t="s">
        <v>3020</v>
      </c>
      <c r="C2057" t="s">
        <v>84</v>
      </c>
      <c r="D2057" t="s">
        <v>942</v>
      </c>
      <c r="E2057">
        <v>2023</v>
      </c>
      <c r="F2057">
        <v>151.24</v>
      </c>
      <c r="G2057">
        <v>27.97</v>
      </c>
      <c r="H2057">
        <v>40076</v>
      </c>
      <c r="I2057">
        <v>291.67717369589565</v>
      </c>
      <c r="J2057">
        <v>12</v>
      </c>
      <c r="K2057">
        <v>30</v>
      </c>
      <c r="L2057">
        <v>8570</v>
      </c>
      <c r="M2057">
        <v>8.57</v>
      </c>
      <c r="N2057">
        <v>50.717260000000003</v>
      </c>
      <c r="O2057">
        <v>17.388148464740034</v>
      </c>
      <c r="P2057">
        <v>1</v>
      </c>
      <c r="Q2057">
        <v>2</v>
      </c>
      <c r="R2057">
        <v>386</v>
      </c>
      <c r="S2057">
        <v>0.38600000000000001</v>
      </c>
      <c r="T2057">
        <v>0.51400000000000001</v>
      </c>
      <c r="U2057">
        <v>0.17622222318154368</v>
      </c>
      <c r="V2057">
        <v>0</v>
      </c>
      <c r="W2057">
        <v>0</v>
      </c>
      <c r="X2057">
        <v>0</v>
      </c>
      <c r="Y2057">
        <v>0</v>
      </c>
      <c r="Z2057">
        <v>0</v>
      </c>
      <c r="AA2057">
        <v>0</v>
      </c>
      <c r="AB2057">
        <v>1</v>
      </c>
      <c r="AC2057">
        <v>1</v>
      </c>
      <c r="AD2057">
        <v>749.84721030042897</v>
      </c>
      <c r="AE2057">
        <v>0.749847210300429</v>
      </c>
      <c r="AF2057">
        <v>1.0482864000000001</v>
      </c>
      <c r="AG2057">
        <v>0.3593995329552081</v>
      </c>
      <c r="AL2057">
        <v>0</v>
      </c>
      <c r="AM2057">
        <v>4360</v>
      </c>
      <c r="AN2057">
        <v>100370.677</v>
      </c>
      <c r="AO2057">
        <v>100.370677</v>
      </c>
      <c r="AP2057">
        <v>94.146413999999993</v>
      </c>
      <c r="AQ2057">
        <v>32.277607742509744</v>
      </c>
      <c r="AR2057">
        <v>4622</v>
      </c>
      <c r="AS2057">
        <v>100552.821000001</v>
      </c>
      <c r="AT2057">
        <v>100.552821000001</v>
      </c>
      <c r="AU2057">
        <v>94.317262603183096</v>
      </c>
      <c r="AV2057">
        <v>32.33618229636263</v>
      </c>
      <c r="AW2057">
        <v>1</v>
      </c>
      <c r="AX2057">
        <v>1</v>
      </c>
      <c r="AY2057">
        <v>16</v>
      </c>
      <c r="AZ2057">
        <v>1.6E-2</v>
      </c>
      <c r="BA2057">
        <v>6.08E-2</v>
      </c>
      <c r="BB2057">
        <v>2.0844963364665087E-2</v>
      </c>
      <c r="BC2057">
        <v>27</v>
      </c>
      <c r="BD2057">
        <v>43267.199999999997</v>
      </c>
      <c r="BE2057">
        <v>43.267200000000003</v>
      </c>
      <c r="BF2057">
        <v>116.49921500000001</v>
      </c>
      <c r="BG2057">
        <v>39.941149156040161</v>
      </c>
      <c r="BH2057">
        <v>4664</v>
      </c>
      <c r="BI2057">
        <v>153.54186821030143</v>
      </c>
      <c r="BJ2057">
        <v>263.15682400318309</v>
      </c>
      <c r="BK2057">
        <v>90.221946636644248</v>
      </c>
      <c r="BL2057" t="s">
        <v>84</v>
      </c>
    </row>
    <row r="2058" spans="1:64">
      <c r="A2058" t="s">
        <v>3030</v>
      </c>
      <c r="B2058" t="s">
        <v>3020</v>
      </c>
      <c r="C2058" t="s">
        <v>84</v>
      </c>
      <c r="D2058" t="s">
        <v>942</v>
      </c>
      <c r="E2058">
        <v>2024</v>
      </c>
      <c r="F2058">
        <v>151.24</v>
      </c>
      <c r="G2058">
        <v>27.97</v>
      </c>
      <c r="H2058">
        <v>40176</v>
      </c>
      <c r="I2058">
        <v>275.4907751982372</v>
      </c>
      <c r="J2058">
        <v>12</v>
      </c>
      <c r="K2058">
        <v>30</v>
      </c>
      <c r="L2058">
        <v>8570</v>
      </c>
      <c r="M2058">
        <v>8.57</v>
      </c>
      <c r="N2058">
        <v>50.717260000000003</v>
      </c>
      <c r="O2058">
        <v>18.409785214588386</v>
      </c>
      <c r="P2058">
        <v>1</v>
      </c>
      <c r="Q2058">
        <v>1</v>
      </c>
      <c r="R2058">
        <v>137</v>
      </c>
      <c r="S2058">
        <v>0.13700000000000001</v>
      </c>
      <c r="T2058">
        <v>0.73157349999999999</v>
      </c>
      <c r="U2058">
        <v>0.26555281187675905</v>
      </c>
      <c r="V2058">
        <v>0</v>
      </c>
      <c r="W2058">
        <v>0</v>
      </c>
      <c r="X2058">
        <v>0</v>
      </c>
      <c r="Y2058">
        <v>0</v>
      </c>
      <c r="Z2058">
        <v>0</v>
      </c>
      <c r="AA2058">
        <v>0</v>
      </c>
      <c r="AB2058">
        <v>1</v>
      </c>
      <c r="AC2058">
        <v>1</v>
      </c>
      <c r="AD2058">
        <v>833.96587982832625</v>
      </c>
      <c r="AE2058">
        <v>0.83396587982832626</v>
      </c>
      <c r="AF2058">
        <v>1.1658843000000001</v>
      </c>
      <c r="AG2058">
        <v>0.42320266410410839</v>
      </c>
      <c r="AH2058">
        <v>1</v>
      </c>
      <c r="AI2058">
        <v>2.2799999999999998</v>
      </c>
      <c r="AJ2058">
        <v>2.2799999999999999E-3</v>
      </c>
      <c r="AK2058">
        <v>2.0564318873289595E-3</v>
      </c>
      <c r="AL2058">
        <v>7.4646125114323546E-4</v>
      </c>
      <c r="AM2058">
        <v>5118</v>
      </c>
      <c r="AN2058">
        <v>117509.20999999972</v>
      </c>
      <c r="AO2058">
        <v>117.50920999999964</v>
      </c>
      <c r="AP2058">
        <v>105.98670460475213</v>
      </c>
      <c r="AQ2058">
        <v>38.471961367304004</v>
      </c>
      <c r="AR2058">
        <v>5575</v>
      </c>
      <c r="AS2058">
        <v>117872.91300000098</v>
      </c>
      <c r="AT2058">
        <v>117.87291300000031</v>
      </c>
      <c r="AU2058">
        <v>106.31474427436521</v>
      </c>
      <c r="AV2058">
        <v>38.591036014858723</v>
      </c>
      <c r="AW2058">
        <v>1</v>
      </c>
      <c r="AX2058">
        <v>1</v>
      </c>
      <c r="AY2058">
        <v>16</v>
      </c>
      <c r="AZ2058">
        <v>1.6E-2</v>
      </c>
      <c r="BA2058">
        <v>6.08E-2</v>
      </c>
      <c r="BB2058">
        <v>2.2069704496003411E-2</v>
      </c>
      <c r="BC2058">
        <v>27</v>
      </c>
      <c r="BD2058">
        <v>43267.199999999997</v>
      </c>
      <c r="BE2058">
        <v>43.267199999999988</v>
      </c>
      <c r="BF2058">
        <v>97.502621714094744</v>
      </c>
      <c r="BG2058">
        <v>35.392336329205207</v>
      </c>
      <c r="BH2058">
        <v>5617</v>
      </c>
      <c r="BI2058">
        <v>170.69707887982864</v>
      </c>
      <c r="BJ2058">
        <v>256.49288378845995</v>
      </c>
      <c r="BK2058">
        <v>93.103982739129194</v>
      </c>
      <c r="BL2058" t="s">
        <v>84</v>
      </c>
    </row>
    <row r="2059" spans="1:64">
      <c r="A2059" t="s">
        <v>3031</v>
      </c>
      <c r="B2059" t="s">
        <v>3032</v>
      </c>
      <c r="C2059" t="s">
        <v>86</v>
      </c>
      <c r="D2059" t="s">
        <v>942</v>
      </c>
      <c r="E2059">
        <v>2012</v>
      </c>
      <c r="F2059" s="23">
        <v>119.4</v>
      </c>
      <c r="G2059" s="23">
        <v>32.44</v>
      </c>
      <c r="H2059" s="22">
        <v>71080</v>
      </c>
      <c r="I2059" s="34">
        <v>591.72895800000003</v>
      </c>
      <c r="J2059" s="22">
        <v>5</v>
      </c>
      <c r="K2059" s="22" t="s">
        <v>782</v>
      </c>
      <c r="L2059" s="23">
        <v>1745</v>
      </c>
      <c r="M2059" s="23">
        <v>1.7450000000000001</v>
      </c>
      <c r="N2059" s="23">
        <v>14.641898999999999</v>
      </c>
      <c r="O2059" s="14">
        <v>2.4744266445043577</v>
      </c>
      <c r="P2059" s="22">
        <v>1</v>
      </c>
      <c r="Q2059" s="22" t="s">
        <v>782</v>
      </c>
      <c r="R2059" s="23">
        <v>1407</v>
      </c>
      <c r="S2059" s="23">
        <v>1.407</v>
      </c>
      <c r="T2059" s="23">
        <v>0</v>
      </c>
      <c r="U2059" s="14">
        <v>0</v>
      </c>
      <c r="V2059" s="22">
        <v>0</v>
      </c>
      <c r="W2059" s="22" t="s">
        <v>782</v>
      </c>
      <c r="X2059" s="23">
        <v>0</v>
      </c>
      <c r="Y2059" s="23">
        <v>0</v>
      </c>
      <c r="Z2059" s="23">
        <v>0</v>
      </c>
      <c r="AA2059" s="14">
        <v>0</v>
      </c>
      <c r="AB2059" s="22">
        <v>0</v>
      </c>
      <c r="AC2059" s="22" t="s">
        <v>782</v>
      </c>
      <c r="AD2059" s="23">
        <v>0</v>
      </c>
      <c r="AE2059" s="23">
        <v>0</v>
      </c>
      <c r="AF2059" s="23">
        <v>0</v>
      </c>
      <c r="AG2059" s="14">
        <v>0</v>
      </c>
      <c r="AH2059" s="22" t="s">
        <v>782</v>
      </c>
      <c r="AI2059" s="23" t="s">
        <v>782</v>
      </c>
      <c r="AJ2059" s="23" t="s">
        <v>782</v>
      </c>
      <c r="AK2059" s="23" t="s">
        <v>782</v>
      </c>
      <c r="AL2059" s="14" t="s">
        <v>782</v>
      </c>
      <c r="AM2059" s="22" t="s">
        <v>782</v>
      </c>
      <c r="AN2059" s="23" t="s">
        <v>782</v>
      </c>
      <c r="AO2059" s="23" t="s">
        <v>782</v>
      </c>
      <c r="AP2059" s="23" t="s">
        <v>782</v>
      </c>
      <c r="AQ2059" s="14" t="s">
        <v>782</v>
      </c>
      <c r="AR2059" s="22">
        <v>1690</v>
      </c>
      <c r="AS2059" s="23">
        <v>34774.498000000014</v>
      </c>
      <c r="AT2059" s="23">
        <v>34.774498000000015</v>
      </c>
      <c r="AU2059" s="23">
        <v>28.397897</v>
      </c>
      <c r="AV2059" s="14">
        <v>4.7991393045868147</v>
      </c>
      <c r="AW2059" s="22">
        <v>0</v>
      </c>
      <c r="AX2059" s="22" t="s">
        <v>782</v>
      </c>
      <c r="AY2059" s="23">
        <v>0</v>
      </c>
      <c r="AZ2059" s="23">
        <v>0</v>
      </c>
      <c r="BA2059" s="23">
        <v>0</v>
      </c>
      <c r="BB2059" s="14">
        <v>0</v>
      </c>
      <c r="BC2059" s="22">
        <v>19</v>
      </c>
      <c r="BD2059" s="23">
        <v>27160</v>
      </c>
      <c r="BE2059" s="23">
        <v>27.16</v>
      </c>
      <c r="BF2059" s="23">
        <v>43.374519999999997</v>
      </c>
      <c r="BG2059" s="14">
        <v>7.3301330640641034</v>
      </c>
      <c r="BH2059" s="22">
        <v>1715</v>
      </c>
      <c r="BI2059" s="23">
        <v>65.08649800000002</v>
      </c>
      <c r="BJ2059" s="23">
        <v>86.414315999999999</v>
      </c>
      <c r="BK2059" s="14">
        <v>14.603699013155275</v>
      </c>
      <c r="BL2059" t="s">
        <v>86</v>
      </c>
    </row>
    <row r="2060" spans="1:64">
      <c r="A2060" t="s">
        <v>3033</v>
      </c>
      <c r="B2060" t="s">
        <v>3032</v>
      </c>
      <c r="C2060" t="s">
        <v>86</v>
      </c>
      <c r="D2060" t="s">
        <v>942</v>
      </c>
      <c r="E2060">
        <v>2015</v>
      </c>
      <c r="F2060" s="23">
        <v>119.4</v>
      </c>
      <c r="G2060" s="23">
        <v>32.979999999999997</v>
      </c>
      <c r="H2060" s="22">
        <v>71443</v>
      </c>
      <c r="I2060" s="34">
        <v>577.11874035397693</v>
      </c>
      <c r="J2060" s="13">
        <v>7</v>
      </c>
      <c r="K2060" s="13">
        <v>9</v>
      </c>
      <c r="L2060" s="19">
        <v>2670</v>
      </c>
      <c r="M2060" s="35">
        <v>2.67</v>
      </c>
      <c r="N2060" s="19">
        <v>15.970217801538608</v>
      </c>
      <c r="O2060" s="17">
        <v>2.7672325788178775</v>
      </c>
      <c r="P2060" s="36">
        <v>1</v>
      </c>
      <c r="Q2060" s="36">
        <v>1</v>
      </c>
      <c r="R2060" s="45">
        <v>1407</v>
      </c>
      <c r="S2060" s="27">
        <v>1.407</v>
      </c>
      <c r="T2060" s="23">
        <v>1.55904</v>
      </c>
      <c r="U2060" s="17">
        <v>0.27014198136136758</v>
      </c>
      <c r="V2060" s="22">
        <v>0</v>
      </c>
      <c r="W2060" s="22">
        <v>0</v>
      </c>
      <c r="X2060" s="23">
        <v>0</v>
      </c>
      <c r="Y2060" s="27">
        <v>0</v>
      </c>
      <c r="Z2060" s="27">
        <v>0</v>
      </c>
      <c r="AA2060" s="14">
        <v>0</v>
      </c>
      <c r="AB2060" s="39">
        <v>1</v>
      </c>
      <c r="AC2060" s="22" t="s">
        <v>782</v>
      </c>
      <c r="AD2060" s="23">
        <v>0</v>
      </c>
      <c r="AE2060" s="23">
        <v>0</v>
      </c>
      <c r="AF2060" s="23">
        <v>1.7501589</v>
      </c>
      <c r="AG2060" s="14">
        <v>0.30325802605656793</v>
      </c>
      <c r="AH2060" s="22" t="s">
        <v>782</v>
      </c>
      <c r="AI2060" s="23" t="s">
        <v>782</v>
      </c>
      <c r="AJ2060" s="23" t="s">
        <v>782</v>
      </c>
      <c r="AK2060" s="23" t="s">
        <v>782</v>
      </c>
      <c r="AL2060" s="14" t="s">
        <v>782</v>
      </c>
      <c r="AM2060" s="22" t="s">
        <v>782</v>
      </c>
      <c r="AN2060" s="23" t="s">
        <v>782</v>
      </c>
      <c r="AO2060" s="23" t="s">
        <v>782</v>
      </c>
      <c r="AP2060" s="23" t="s">
        <v>782</v>
      </c>
      <c r="AQ2060" s="14" t="s">
        <v>782</v>
      </c>
      <c r="AR2060" s="40">
        <v>2134</v>
      </c>
      <c r="AS2060" s="41">
        <v>40687.685999999994</v>
      </c>
      <c r="AT2060" s="23">
        <v>40.687685999999992</v>
      </c>
      <c r="AU2060" s="23">
        <v>36.137288002700728</v>
      </c>
      <c r="AV2060" s="14">
        <v>6.2616729410893592</v>
      </c>
      <c r="AW2060" s="22">
        <v>2</v>
      </c>
      <c r="AX2060" s="22" t="s">
        <v>782</v>
      </c>
      <c r="AY2060" s="23">
        <v>137</v>
      </c>
      <c r="AZ2060" s="23">
        <v>0.13700000000000001</v>
      </c>
      <c r="BA2060" s="23">
        <v>0.3569869490953454</v>
      </c>
      <c r="BB2060" s="14">
        <v>6.185675912662042E-2</v>
      </c>
      <c r="BC2060" s="42">
        <v>20</v>
      </c>
      <c r="BD2060" s="43">
        <v>30289.8</v>
      </c>
      <c r="BE2060" s="44">
        <v>30.2898</v>
      </c>
      <c r="BF2060" s="23">
        <v>46.575408346075186</v>
      </c>
      <c r="BG2060" s="14">
        <v>8.0703337267315316</v>
      </c>
      <c r="BH2060" s="22">
        <v>2165</v>
      </c>
      <c r="BI2060" s="23">
        <v>75.191485999999998</v>
      </c>
      <c r="BJ2060" s="23">
        <v>102.34909999940986</v>
      </c>
      <c r="BK2060" s="14">
        <v>17.734496013183325</v>
      </c>
      <c r="BL2060" t="s">
        <v>86</v>
      </c>
    </row>
    <row r="2061" spans="1:64">
      <c r="A2061" t="s">
        <v>3034</v>
      </c>
      <c r="B2061" t="s">
        <v>3032</v>
      </c>
      <c r="C2061" t="s">
        <v>86</v>
      </c>
      <c r="D2061" t="s">
        <v>942</v>
      </c>
      <c r="E2061">
        <v>2016</v>
      </c>
      <c r="F2061" s="23">
        <v>119.4</v>
      </c>
      <c r="G2061" s="23">
        <v>32.700000000000003</v>
      </c>
      <c r="H2061" s="22">
        <v>71350</v>
      </c>
      <c r="I2061" s="34">
        <v>607.43790999375562</v>
      </c>
      <c r="J2061" s="13">
        <v>7</v>
      </c>
      <c r="K2061" s="13">
        <v>9</v>
      </c>
      <c r="L2061" s="19">
        <v>2670</v>
      </c>
      <c r="M2061" s="35">
        <v>2.67</v>
      </c>
      <c r="N2061" s="19">
        <v>15.96927</v>
      </c>
      <c r="O2061" s="17">
        <v>2.6289551141390177</v>
      </c>
      <c r="P2061" s="13">
        <v>1</v>
      </c>
      <c r="Q2061" s="13">
        <v>1</v>
      </c>
      <c r="R2061" s="19">
        <v>1407</v>
      </c>
      <c r="S2061" s="27">
        <v>1.407</v>
      </c>
      <c r="T2061" s="19">
        <v>1.3393765</v>
      </c>
      <c r="U2061" s="17">
        <v>0.22049603390966638</v>
      </c>
      <c r="V2061" s="13">
        <v>0</v>
      </c>
      <c r="W2061" s="13">
        <v>0</v>
      </c>
      <c r="X2061" s="19">
        <v>0</v>
      </c>
      <c r="Y2061" s="27">
        <v>0</v>
      </c>
      <c r="Z2061" s="19">
        <v>0</v>
      </c>
      <c r="AA2061" s="14">
        <v>0</v>
      </c>
      <c r="AB2061" s="13">
        <v>1</v>
      </c>
      <c r="AC2061" s="22" t="s">
        <v>782</v>
      </c>
      <c r="AD2061" s="19">
        <v>0</v>
      </c>
      <c r="AE2061" s="23">
        <v>0</v>
      </c>
      <c r="AF2061" s="19">
        <v>1.3386218999999999</v>
      </c>
      <c r="AG2061" s="14">
        <v>0.22037180722121225</v>
      </c>
      <c r="AH2061" s="22" t="s">
        <v>782</v>
      </c>
      <c r="AI2061" s="23" t="s">
        <v>782</v>
      </c>
      <c r="AJ2061" s="23" t="s">
        <v>782</v>
      </c>
      <c r="AK2061" s="23" t="s">
        <v>782</v>
      </c>
      <c r="AL2061" s="14" t="s">
        <v>782</v>
      </c>
      <c r="AM2061" s="22" t="s">
        <v>782</v>
      </c>
      <c r="AN2061" s="23" t="s">
        <v>782</v>
      </c>
      <c r="AO2061" s="23" t="s">
        <v>782</v>
      </c>
      <c r="AP2061" s="23" t="s">
        <v>782</v>
      </c>
      <c r="AQ2061" s="14" t="s">
        <v>782</v>
      </c>
      <c r="AR2061" s="13">
        <v>2250</v>
      </c>
      <c r="AS2061" s="19">
        <v>41612.391000000018</v>
      </c>
      <c r="AT2061" s="23">
        <v>41.612391000000017</v>
      </c>
      <c r="AU2061" s="19">
        <v>36.951803207999923</v>
      </c>
      <c r="AV2061" s="14">
        <v>6.0832230916209662</v>
      </c>
      <c r="AW2061" s="13">
        <v>2</v>
      </c>
      <c r="AX2061" s="22" t="s">
        <v>782</v>
      </c>
      <c r="AY2061" s="19">
        <v>137</v>
      </c>
      <c r="AZ2061" s="23">
        <v>0.13700000000000001</v>
      </c>
      <c r="BA2061" s="19">
        <v>0.57950999999999997</v>
      </c>
      <c r="BB2061" s="14">
        <v>9.5402343262697795E-2</v>
      </c>
      <c r="BC2061" s="13">
        <v>20</v>
      </c>
      <c r="BD2061" s="19">
        <v>30289.799999999996</v>
      </c>
      <c r="BE2061" s="44">
        <v>30.289799999999996</v>
      </c>
      <c r="BF2061" s="19">
        <v>46.793594146075186</v>
      </c>
      <c r="BG2061" s="14">
        <v>7.7034365778316696</v>
      </c>
      <c r="BH2061" s="22">
        <v>2281</v>
      </c>
      <c r="BI2061" s="23">
        <v>76.116191000000015</v>
      </c>
      <c r="BJ2061" s="23">
        <v>102.97217575407511</v>
      </c>
      <c r="BK2061" s="14">
        <v>16.951884967985229</v>
      </c>
      <c r="BL2061" t="s">
        <v>86</v>
      </c>
    </row>
    <row r="2062" spans="1:64">
      <c r="A2062" t="s">
        <v>3035</v>
      </c>
      <c r="B2062" t="s">
        <v>3032</v>
      </c>
      <c r="C2062" t="s">
        <v>86</v>
      </c>
      <c r="D2062" t="s">
        <v>942</v>
      </c>
      <c r="E2062">
        <v>2017</v>
      </c>
      <c r="F2062" s="23">
        <v>119.4</v>
      </c>
      <c r="G2062" s="23">
        <v>32.26</v>
      </c>
      <c r="H2062" s="22">
        <v>71036</v>
      </c>
      <c r="I2062" s="34">
        <v>557.98852331051125</v>
      </c>
      <c r="J2062" s="13">
        <v>7</v>
      </c>
      <c r="K2062" s="13">
        <v>9</v>
      </c>
      <c r="L2062" s="19">
        <v>2670</v>
      </c>
      <c r="M2062" s="19">
        <v>2.6700000000000004</v>
      </c>
      <c r="N2062" s="19">
        <v>15.96927</v>
      </c>
      <c r="O2062" s="17">
        <v>2.8619352070639934</v>
      </c>
      <c r="P2062" s="13">
        <v>1</v>
      </c>
      <c r="Q2062" s="13">
        <v>1</v>
      </c>
      <c r="R2062" s="19">
        <v>1407</v>
      </c>
      <c r="S2062" s="19">
        <v>1.407</v>
      </c>
      <c r="T2062" s="19">
        <v>3.3078569999999998</v>
      </c>
      <c r="U2062" s="17">
        <v>0.59281810679092284</v>
      </c>
      <c r="V2062" s="13">
        <v>0</v>
      </c>
      <c r="W2062" s="13">
        <v>0</v>
      </c>
      <c r="X2062" s="19">
        <v>0</v>
      </c>
      <c r="Y2062" s="19">
        <v>0</v>
      </c>
      <c r="Z2062" s="19">
        <v>0</v>
      </c>
      <c r="AA2062" s="14">
        <v>0</v>
      </c>
      <c r="AB2062" s="13">
        <v>1</v>
      </c>
      <c r="AC2062" s="22" t="s">
        <v>782</v>
      </c>
      <c r="AD2062" s="19">
        <v>0</v>
      </c>
      <c r="AE2062" s="19">
        <v>0</v>
      </c>
      <c r="AF2062" s="19">
        <v>1.5018066000000001</v>
      </c>
      <c r="AG2062" s="14">
        <v>0.26914650342445662</v>
      </c>
      <c r="AH2062" s="22" t="s">
        <v>782</v>
      </c>
      <c r="AI2062" s="23" t="s">
        <v>782</v>
      </c>
      <c r="AJ2062" s="23" t="s">
        <v>782</v>
      </c>
      <c r="AK2062" s="23" t="s">
        <v>782</v>
      </c>
      <c r="AL2062" s="14" t="s">
        <v>782</v>
      </c>
      <c r="AM2062" s="22" t="s">
        <v>782</v>
      </c>
      <c r="AN2062" s="23" t="s">
        <v>782</v>
      </c>
      <c r="AO2062" s="23" t="s">
        <v>782</v>
      </c>
      <c r="AP2062" s="23" t="s">
        <v>782</v>
      </c>
      <c r="AQ2062" s="14" t="s">
        <v>782</v>
      </c>
      <c r="AR2062" s="13">
        <v>2333</v>
      </c>
      <c r="AS2062" s="19">
        <v>43298.866000000038</v>
      </c>
      <c r="AT2062" s="19">
        <v>43.298866000000004</v>
      </c>
      <c r="AU2062" s="19">
        <v>38.44939300799993</v>
      </c>
      <c r="AV2062" s="14">
        <v>6.8907139487174511</v>
      </c>
      <c r="AW2062" s="13">
        <v>2</v>
      </c>
      <c r="AX2062" s="22" t="s">
        <v>782</v>
      </c>
      <c r="AY2062" s="19">
        <v>66</v>
      </c>
      <c r="AZ2062" s="19">
        <v>6.6000000000000003E-2</v>
      </c>
      <c r="BA2062" s="19">
        <v>0.106128</v>
      </c>
      <c r="BB2062" s="14">
        <v>1.9019746028170824E-2</v>
      </c>
      <c r="BC2062" s="13">
        <v>21</v>
      </c>
      <c r="BD2062" s="19">
        <v>33704.800000000003</v>
      </c>
      <c r="BE2062" s="19">
        <v>33.704799999999992</v>
      </c>
      <c r="BF2062" s="19">
        <v>51.85874774711484</v>
      </c>
      <c r="BG2062" s="14">
        <v>9.2938735441080595</v>
      </c>
      <c r="BH2062" s="22">
        <v>2365</v>
      </c>
      <c r="BI2062" s="23">
        <v>81.146665999999996</v>
      </c>
      <c r="BJ2062" s="23">
        <v>111.19320235511475</v>
      </c>
      <c r="BK2062" s="14">
        <v>19.927507056133052</v>
      </c>
      <c r="BL2062" t="s">
        <v>86</v>
      </c>
    </row>
    <row r="2063" spans="1:64">
      <c r="A2063" t="s">
        <v>3036</v>
      </c>
      <c r="B2063" t="s">
        <v>3032</v>
      </c>
      <c r="C2063" t="s">
        <v>86</v>
      </c>
      <c r="D2063" t="s">
        <v>942</v>
      </c>
      <c r="E2063">
        <v>2018</v>
      </c>
      <c r="F2063" s="23">
        <v>119.4</v>
      </c>
      <c r="G2063" s="23">
        <v>31.92</v>
      </c>
      <c r="H2063" s="22">
        <v>71099</v>
      </c>
      <c r="I2063" s="34">
        <v>558.02818134344022</v>
      </c>
      <c r="J2063" s="13">
        <v>8</v>
      </c>
      <c r="K2063" s="13">
        <v>10</v>
      </c>
      <c r="L2063" s="19">
        <v>2745</v>
      </c>
      <c r="M2063" s="19">
        <v>2.7450000000000006</v>
      </c>
      <c r="N2063" s="19">
        <v>16.417845</v>
      </c>
      <c r="O2063" s="17">
        <v>2.9421175397404498</v>
      </c>
      <c r="P2063" s="13">
        <v>1</v>
      </c>
      <c r="Q2063" s="13">
        <v>1</v>
      </c>
      <c r="R2063" s="19">
        <v>1407</v>
      </c>
      <c r="S2063" s="19">
        <v>1.407</v>
      </c>
      <c r="T2063" s="19">
        <v>1.394393</v>
      </c>
      <c r="U2063" s="17">
        <v>0.24987859871933893</v>
      </c>
      <c r="V2063" s="13">
        <v>0</v>
      </c>
      <c r="W2063" s="13">
        <v>0</v>
      </c>
      <c r="X2063" s="19">
        <v>0</v>
      </c>
      <c r="Y2063" s="19">
        <v>0</v>
      </c>
      <c r="Z2063" s="19">
        <v>0</v>
      </c>
      <c r="AA2063" s="14">
        <v>0</v>
      </c>
      <c r="AB2063" s="13">
        <v>1</v>
      </c>
      <c r="AC2063" s="22" t="s">
        <v>782</v>
      </c>
      <c r="AD2063" s="19">
        <v>0</v>
      </c>
      <c r="AE2063" s="19">
        <v>0</v>
      </c>
      <c r="AF2063" s="19">
        <v>1.2371835</v>
      </c>
      <c r="AG2063" s="14">
        <v>0.22170627602023768</v>
      </c>
      <c r="AH2063" s="22" t="s">
        <v>782</v>
      </c>
      <c r="AI2063" s="23" t="s">
        <v>782</v>
      </c>
      <c r="AJ2063" s="23" t="s">
        <v>782</v>
      </c>
      <c r="AK2063" s="23" t="s">
        <v>782</v>
      </c>
      <c r="AL2063" s="14" t="s">
        <v>782</v>
      </c>
      <c r="AM2063" s="22" t="s">
        <v>782</v>
      </c>
      <c r="AN2063" s="23" t="s">
        <v>782</v>
      </c>
      <c r="AO2063" s="23" t="s">
        <v>782</v>
      </c>
      <c r="AP2063" s="23" t="s">
        <v>782</v>
      </c>
      <c r="AQ2063" s="14" t="s">
        <v>782</v>
      </c>
      <c r="AR2063" s="13">
        <v>2413</v>
      </c>
      <c r="AS2063" s="19">
        <v>44314.246000000065</v>
      </c>
      <c r="AT2063" s="19">
        <v>44.314246000000011</v>
      </c>
      <c r="AU2063" s="19">
        <v>39.351050447999931</v>
      </c>
      <c r="AV2063" s="14">
        <v>7.0518034328056993</v>
      </c>
      <c r="AW2063" s="13">
        <v>3</v>
      </c>
      <c r="AX2063" s="22" t="s">
        <v>782</v>
      </c>
      <c r="AY2063" s="19">
        <v>227</v>
      </c>
      <c r="AZ2063" s="19">
        <v>0.22700000000000001</v>
      </c>
      <c r="BA2063" s="19">
        <v>0.81404999999999994</v>
      </c>
      <c r="BB2063" s="14">
        <v>0.14587972923521408</v>
      </c>
      <c r="BC2063" s="13">
        <v>23</v>
      </c>
      <c r="BD2063" s="19">
        <v>39104.800000000003</v>
      </c>
      <c r="BE2063" s="19">
        <v>39.104799999999983</v>
      </c>
      <c r="BF2063" s="19">
        <v>59.750219076030298</v>
      </c>
      <c r="BG2063" s="14">
        <v>10.707383797747095</v>
      </c>
      <c r="BH2063" s="22">
        <v>2449</v>
      </c>
      <c r="BI2063" s="23">
        <v>87.798045999999985</v>
      </c>
      <c r="BJ2063" s="23">
        <v>118.96474102403022</v>
      </c>
      <c r="BK2063" s="14">
        <v>21.318769374268037</v>
      </c>
      <c r="BL2063" t="s">
        <v>86</v>
      </c>
    </row>
    <row r="2064" spans="1:64">
      <c r="A2064" t="s">
        <v>3037</v>
      </c>
      <c r="B2064" t="s">
        <v>3032</v>
      </c>
      <c r="C2064" t="s">
        <v>86</v>
      </c>
      <c r="D2064" t="s">
        <v>942</v>
      </c>
      <c r="E2064">
        <v>2019</v>
      </c>
      <c r="F2064" s="23">
        <v>119.4</v>
      </c>
      <c r="G2064" s="23">
        <v>32.03</v>
      </c>
      <c r="H2064" s="22">
        <v>71113</v>
      </c>
      <c r="I2064" s="34">
        <v>570.13523544288012</v>
      </c>
      <c r="J2064" s="22">
        <v>8</v>
      </c>
      <c r="K2064" s="22">
        <v>10</v>
      </c>
      <c r="L2064" s="23">
        <v>2745</v>
      </c>
      <c r="M2064" s="23">
        <v>2.7450000000000006</v>
      </c>
      <c r="N2064" s="23">
        <v>16.417845</v>
      </c>
      <c r="O2064" s="14">
        <v>2.8796404746404849</v>
      </c>
      <c r="P2064" s="22">
        <v>1</v>
      </c>
      <c r="Q2064" s="22">
        <v>1</v>
      </c>
      <c r="R2064" s="23">
        <v>200</v>
      </c>
      <c r="S2064" s="23">
        <v>0.2</v>
      </c>
      <c r="T2064" s="23">
        <v>1.54</v>
      </c>
      <c r="U2064" s="14">
        <v>0.27011135328335401</v>
      </c>
      <c r="V2064" s="22">
        <v>0</v>
      </c>
      <c r="W2064" s="22">
        <v>0</v>
      </c>
      <c r="X2064" s="23">
        <v>0</v>
      </c>
      <c r="Y2064" s="23">
        <v>0</v>
      </c>
      <c r="Z2064" s="23">
        <v>0</v>
      </c>
      <c r="AA2064" s="14">
        <v>0</v>
      </c>
      <c r="AB2064" s="22">
        <v>1</v>
      </c>
      <c r="AC2064" s="22">
        <v>1</v>
      </c>
      <c r="AD2064" s="23">
        <v>1738.1811158798282</v>
      </c>
      <c r="AE2064" s="23">
        <v>1.7381811158798282</v>
      </c>
      <c r="AF2064" s="23">
        <v>2.4299771999999997</v>
      </c>
      <c r="AG2064" s="14">
        <v>0.42621066879200992</v>
      </c>
      <c r="AH2064" s="22">
        <v>5</v>
      </c>
      <c r="AI2064" s="23">
        <v>43.98</v>
      </c>
      <c r="AJ2064" s="23">
        <v>4.3980000000000005E-2</v>
      </c>
      <c r="AK2064" s="23">
        <v>3.9054240000000004E-2</v>
      </c>
      <c r="AL2064" s="14">
        <v>6.8499958557486336E-3</v>
      </c>
      <c r="AM2064" s="22">
        <v>2523</v>
      </c>
      <c r="AN2064" s="23">
        <v>46093.051000000021</v>
      </c>
      <c r="AO2064" s="23">
        <v>46.093050999999996</v>
      </c>
      <c r="AP2064" s="23">
        <v>40.930629287999992</v>
      </c>
      <c r="AQ2064" s="14">
        <v>7.1791088751434824</v>
      </c>
      <c r="AR2064" s="22">
        <v>2528</v>
      </c>
      <c r="AS2064" s="23">
        <v>46137.031000000025</v>
      </c>
      <c r="AT2064" s="23">
        <v>46.137030999999993</v>
      </c>
      <c r="AU2064" s="23">
        <v>40.96968352799999</v>
      </c>
      <c r="AV2064" s="14">
        <v>7.1859588709992304</v>
      </c>
      <c r="AW2064" s="22">
        <v>3</v>
      </c>
      <c r="AX2064" s="22" t="s">
        <v>782</v>
      </c>
      <c r="AY2064" s="23">
        <v>227</v>
      </c>
      <c r="AZ2064" s="23">
        <v>0.22700000000000001</v>
      </c>
      <c r="BA2064" s="23">
        <v>0.81404999999999994</v>
      </c>
      <c r="BB2064" s="14">
        <v>0.14278191372747684</v>
      </c>
      <c r="BC2064" s="22">
        <v>23</v>
      </c>
      <c r="BD2064" s="23">
        <v>39104.800000000003</v>
      </c>
      <c r="BE2064" s="23">
        <v>39.104800000000004</v>
      </c>
      <c r="BF2064" s="23">
        <v>60.584570044720522</v>
      </c>
      <c r="BG2064" s="14">
        <v>10.626350781084163</v>
      </c>
      <c r="BH2064" s="22">
        <v>2564</v>
      </c>
      <c r="BI2064" s="23">
        <v>90.152012115879828</v>
      </c>
      <c r="BJ2064" s="23">
        <v>122.75612577272052</v>
      </c>
      <c r="BK2064" s="14">
        <v>21.531054062526721</v>
      </c>
      <c r="BL2064" t="s">
        <v>86</v>
      </c>
    </row>
    <row r="2065" spans="1:64">
      <c r="A2065" t="s">
        <v>3038</v>
      </c>
      <c r="B2065" t="s">
        <v>3032</v>
      </c>
      <c r="C2065" t="s">
        <v>86</v>
      </c>
      <c r="D2065" t="s">
        <v>942</v>
      </c>
      <c r="E2065">
        <v>2020</v>
      </c>
      <c r="F2065" s="23">
        <v>119.4</v>
      </c>
      <c r="G2065" s="23">
        <v>32.200000000000003</v>
      </c>
      <c r="H2065" s="22">
        <v>71061</v>
      </c>
      <c r="I2065" s="34">
        <v>572.6194985409162</v>
      </c>
      <c r="J2065" s="22">
        <v>8</v>
      </c>
      <c r="K2065" s="22">
        <v>12</v>
      </c>
      <c r="L2065" s="23">
        <v>6445</v>
      </c>
      <c r="M2065" s="23">
        <v>6.4450000000000003</v>
      </c>
      <c r="N2065" s="23">
        <v>38.547545</v>
      </c>
      <c r="O2065" s="14">
        <v>6.7317904993145463</v>
      </c>
      <c r="P2065" s="22">
        <v>1</v>
      </c>
      <c r="Q2065" s="22">
        <v>1</v>
      </c>
      <c r="R2065" s="23">
        <v>200</v>
      </c>
      <c r="S2065" s="23">
        <v>0.2</v>
      </c>
      <c r="T2065" s="23">
        <v>1.575</v>
      </c>
      <c r="U2065" s="14">
        <v>0.27505175845622365</v>
      </c>
      <c r="V2065" s="22">
        <v>0</v>
      </c>
      <c r="W2065" s="22">
        <v>0</v>
      </c>
      <c r="X2065" s="23">
        <v>0</v>
      </c>
      <c r="Y2065" s="23">
        <v>0</v>
      </c>
      <c r="Z2065" s="23">
        <v>0</v>
      </c>
      <c r="AA2065" s="14">
        <v>0</v>
      </c>
      <c r="AB2065" s="22">
        <v>1</v>
      </c>
      <c r="AC2065" s="22">
        <v>1</v>
      </c>
      <c r="AD2065" s="23">
        <v>1831.3141630901287</v>
      </c>
      <c r="AE2065" s="23">
        <v>1.8313141630901286</v>
      </c>
      <c r="AF2065" s="23">
        <v>2.5601772</v>
      </c>
      <c r="AG2065" s="14">
        <v>0.44709920052033714</v>
      </c>
      <c r="AH2065" s="22">
        <v>7</v>
      </c>
      <c r="AI2065" s="23">
        <v>56.87</v>
      </c>
      <c r="AJ2065" s="23">
        <v>5.6870000000000004E-2</v>
      </c>
      <c r="AK2065" s="23">
        <v>5.050056E-2</v>
      </c>
      <c r="AL2065" s="14">
        <v>8.8192176704914478E-3</v>
      </c>
      <c r="AM2065" s="22">
        <v>2739</v>
      </c>
      <c r="AN2065" s="23">
        <v>49739.346000000078</v>
      </c>
      <c r="AO2065" s="23">
        <v>49.739345999999962</v>
      </c>
      <c r="AP2065" s="23">
        <v>44.16853924799986</v>
      </c>
      <c r="AQ2065" s="14">
        <v>7.713418659431805</v>
      </c>
      <c r="AR2065" s="22">
        <v>2746</v>
      </c>
      <c r="AS2065" s="23">
        <v>49796.21600000008</v>
      </c>
      <c r="AT2065" s="23">
        <v>49.796215999999966</v>
      </c>
      <c r="AU2065" s="23">
        <v>44.219039807999863</v>
      </c>
      <c r="AV2065" s="14">
        <v>7.7222378771022964</v>
      </c>
      <c r="AW2065" s="22">
        <v>3</v>
      </c>
      <c r="AX2065" s="22">
        <v>3</v>
      </c>
      <c r="AY2065" s="23">
        <v>227</v>
      </c>
      <c r="AZ2065" s="23">
        <v>0.22700000000000001</v>
      </c>
      <c r="BA2065" s="23">
        <v>0.81404999999999994</v>
      </c>
      <c r="BB2065" s="14">
        <v>0.14216246601351673</v>
      </c>
      <c r="BC2065" s="22">
        <v>23</v>
      </c>
      <c r="BD2065" s="23">
        <v>39004.800000000003</v>
      </c>
      <c r="BE2065" s="23">
        <v>39.00480000000001</v>
      </c>
      <c r="BF2065" s="23">
        <v>60.474128001739771</v>
      </c>
      <c r="BG2065" s="14">
        <v>10.560962062212875</v>
      </c>
      <c r="BH2065" s="22">
        <v>2782</v>
      </c>
      <c r="BI2065" s="23">
        <v>97.504330163090117</v>
      </c>
      <c r="BJ2065" s="23">
        <v>148.18994000973964</v>
      </c>
      <c r="BK2065" s="14">
        <v>25.879303863619796</v>
      </c>
      <c r="BL2065" t="s">
        <v>86</v>
      </c>
    </row>
    <row r="2066" spans="1:64">
      <c r="A2066" t="s">
        <v>3039</v>
      </c>
      <c r="B2066" t="s">
        <v>3032</v>
      </c>
      <c r="C2066" t="s">
        <v>86</v>
      </c>
      <c r="D2066" t="s">
        <v>942</v>
      </c>
      <c r="E2066">
        <v>2021</v>
      </c>
      <c r="F2066" s="23">
        <v>119.4</v>
      </c>
      <c r="G2066" s="23">
        <v>32.6</v>
      </c>
      <c r="H2066" s="22">
        <v>71074</v>
      </c>
      <c r="I2066" s="34">
        <v>532.79</v>
      </c>
      <c r="J2066" s="22">
        <v>8</v>
      </c>
      <c r="K2066" s="22">
        <v>12</v>
      </c>
      <c r="L2066" s="23">
        <v>6550</v>
      </c>
      <c r="M2066" s="23">
        <v>6.55</v>
      </c>
      <c r="N2066" s="23">
        <v>39.175550000000001</v>
      </c>
      <c r="O2066" s="14">
        <v>7.35</v>
      </c>
      <c r="P2066" s="22">
        <v>1</v>
      </c>
      <c r="Q2066" s="22">
        <v>1</v>
      </c>
      <c r="R2066" s="23">
        <v>200</v>
      </c>
      <c r="S2066" s="23">
        <v>0.2</v>
      </c>
      <c r="T2066" s="23">
        <v>1.379</v>
      </c>
      <c r="U2066" s="14">
        <v>0.26</v>
      </c>
      <c r="V2066" s="22">
        <v>0</v>
      </c>
      <c r="W2066" s="22">
        <v>0</v>
      </c>
      <c r="X2066" s="23">
        <v>0</v>
      </c>
      <c r="Y2066" s="23">
        <v>0</v>
      </c>
      <c r="Z2066" s="23">
        <v>0</v>
      </c>
      <c r="AA2066" s="14">
        <v>0</v>
      </c>
      <c r="AB2066" s="22">
        <v>1</v>
      </c>
      <c r="AC2066" s="22">
        <v>1</v>
      </c>
      <c r="AD2066" s="23">
        <v>1806.3484980000001</v>
      </c>
      <c r="AE2066" s="23">
        <v>1.806348498</v>
      </c>
      <c r="AF2066" s="23">
        <v>2.5252751999999998</v>
      </c>
      <c r="AG2066" s="14">
        <v>0.47</v>
      </c>
      <c r="AH2066" s="22">
        <v>7</v>
      </c>
      <c r="AI2066" s="23">
        <v>56.87</v>
      </c>
      <c r="AJ2066" s="23">
        <v>5.6869999999999997E-2</v>
      </c>
      <c r="AK2066" s="23">
        <v>5.0888579000000003E-2</v>
      </c>
      <c r="AL2066" s="14">
        <v>0.01</v>
      </c>
      <c r="AM2066" s="22">
        <v>2998</v>
      </c>
      <c r="AN2066" s="23">
        <v>54783.481</v>
      </c>
      <c r="AO2066" s="23">
        <v>54.783481000000002</v>
      </c>
      <c r="AP2066" s="23">
        <v>49.021514019999998</v>
      </c>
      <c r="AQ2066" s="14">
        <v>9.1999999999999993</v>
      </c>
      <c r="AR2066" s="22">
        <v>3005</v>
      </c>
      <c r="AS2066" s="23">
        <v>54840.351000000002</v>
      </c>
      <c r="AT2066" s="23">
        <v>54.840350999999998</v>
      </c>
      <c r="AU2066" s="23">
        <v>49.072402599999997</v>
      </c>
      <c r="AV2066" s="14">
        <v>9.2100000000000009</v>
      </c>
      <c r="AW2066" s="22">
        <v>3</v>
      </c>
      <c r="AX2066" s="22">
        <v>3</v>
      </c>
      <c r="AY2066" s="23">
        <v>227</v>
      </c>
      <c r="AZ2066" s="23">
        <v>0.22700000000000001</v>
      </c>
      <c r="BA2066" s="23">
        <v>0.81405000000000005</v>
      </c>
      <c r="BB2066" s="14">
        <v>0.15</v>
      </c>
      <c r="BC2066" s="22">
        <v>23</v>
      </c>
      <c r="BD2066" s="23">
        <v>39004.800000000003</v>
      </c>
      <c r="BE2066" s="23">
        <v>39.004800000000003</v>
      </c>
      <c r="BF2066" s="23">
        <v>53.231287139999999</v>
      </c>
      <c r="BG2066" s="14">
        <v>9.99</v>
      </c>
      <c r="BH2066" s="22">
        <v>3041</v>
      </c>
      <c r="BI2066" s="23">
        <v>102.63</v>
      </c>
      <c r="BJ2066" s="23">
        <v>146.19999999999999</v>
      </c>
      <c r="BK2066" s="14">
        <v>27.44</v>
      </c>
      <c r="BL2066" t="s">
        <v>86</v>
      </c>
    </row>
    <row r="2067" spans="1:64">
      <c r="A2067" t="s">
        <v>3040</v>
      </c>
      <c r="B2067" t="s">
        <v>3032</v>
      </c>
      <c r="C2067" t="s">
        <v>86</v>
      </c>
      <c r="D2067" s="111" t="s">
        <v>942</v>
      </c>
      <c r="E2067" s="110">
        <v>2022</v>
      </c>
      <c r="F2067" s="23"/>
      <c r="G2067" s="23"/>
      <c r="H2067" s="22">
        <v>71930</v>
      </c>
      <c r="I2067" s="34">
        <v>521.3154206471803</v>
      </c>
      <c r="J2067" s="22">
        <v>8</v>
      </c>
      <c r="K2067" s="22">
        <v>12</v>
      </c>
      <c r="L2067" s="23">
        <v>6550</v>
      </c>
      <c r="M2067" s="23">
        <v>6.5500000000000007</v>
      </c>
      <c r="N2067" s="23">
        <v>38.762899999999995</v>
      </c>
      <c r="O2067" s="14">
        <v>7.4355943570359555</v>
      </c>
      <c r="P2067" s="22">
        <v>1</v>
      </c>
      <c r="Q2067" s="22">
        <v>1</v>
      </c>
      <c r="R2067" s="23">
        <v>200</v>
      </c>
      <c r="S2067" s="23">
        <v>0.2</v>
      </c>
      <c r="T2067" s="23">
        <v>0.47020000000000001</v>
      </c>
      <c r="U2067" s="14">
        <v>9.0194914897448519E-2</v>
      </c>
      <c r="V2067" s="22">
        <v>0</v>
      </c>
      <c r="W2067" s="22">
        <v>0</v>
      </c>
      <c r="X2067" s="23">
        <v>0</v>
      </c>
      <c r="Y2067" s="23">
        <v>0</v>
      </c>
      <c r="Z2067" s="23">
        <v>0</v>
      </c>
      <c r="AA2067" s="14">
        <v>0</v>
      </c>
      <c r="AB2067" s="22">
        <v>1</v>
      </c>
      <c r="AC2067" s="22">
        <v>1</v>
      </c>
      <c r="AD2067" s="23">
        <v>1819.11974248927</v>
      </c>
      <c r="AE2067" s="23">
        <v>1.81911974248927</v>
      </c>
      <c r="AF2067" s="23">
        <v>2.5431294000000002</v>
      </c>
      <c r="AG2067" s="14">
        <v>0.48782930626584287</v>
      </c>
      <c r="AH2067" s="22">
        <v>7</v>
      </c>
      <c r="AI2067" s="23">
        <v>56.87</v>
      </c>
      <c r="AJ2067" s="23">
        <v>5.6870000000000004E-2</v>
      </c>
      <c r="AK2067" s="23">
        <v>5.8255576030763784E-2</v>
      </c>
      <c r="AL2067" s="14">
        <v>1.1174727185020376E-2</v>
      </c>
      <c r="AM2067" s="22">
        <v>3336</v>
      </c>
      <c r="AN2067" s="23">
        <v>61586.472000000023</v>
      </c>
      <c r="AO2067" s="23">
        <v>61.586471999999944</v>
      </c>
      <c r="AP2067" s="23">
        <v>63.086959768990155</v>
      </c>
      <c r="AQ2067" s="14">
        <v>12.101495039350969</v>
      </c>
      <c r="AR2067" s="22">
        <v>3343</v>
      </c>
      <c r="AS2067" s="23">
        <v>61643.342000000004</v>
      </c>
      <c r="AT2067" s="23">
        <v>61.643341999999905</v>
      </c>
      <c r="AU2067" s="23">
        <v>63.145215345020965</v>
      </c>
      <c r="AV2067" s="14">
        <v>12.112669766535996</v>
      </c>
      <c r="AW2067" s="22">
        <v>3</v>
      </c>
      <c r="AX2067" s="22">
        <v>3</v>
      </c>
      <c r="AY2067" s="23">
        <v>227</v>
      </c>
      <c r="AZ2067" s="23">
        <v>0.22699999999999998</v>
      </c>
      <c r="BA2067" s="23">
        <v>0.81405000000000005</v>
      </c>
      <c r="BB2067" s="14">
        <v>0.15615306353098249</v>
      </c>
      <c r="BC2067" s="22">
        <v>21</v>
      </c>
      <c r="BD2067" s="23">
        <v>34404.800000000003</v>
      </c>
      <c r="BE2067" s="23">
        <v>34.404800000000002</v>
      </c>
      <c r="BF2067" s="23">
        <v>53.231712823146836</v>
      </c>
      <c r="BG2067" s="14">
        <v>10.211037447743827</v>
      </c>
      <c r="BH2067" s="22">
        <v>3377</v>
      </c>
      <c r="BI2067" s="23">
        <v>104.84426174248917</v>
      </c>
      <c r="BJ2067" s="23">
        <v>158.96720756816779</v>
      </c>
      <c r="BK2067" s="14">
        <v>30.493478856010057</v>
      </c>
      <c r="BL2067" t="s">
        <v>86</v>
      </c>
    </row>
    <row r="2068" spans="1:64">
      <c r="A2068" t="s">
        <v>3041</v>
      </c>
      <c r="B2068" t="s">
        <v>3032</v>
      </c>
      <c r="C2068" t="s">
        <v>86</v>
      </c>
      <c r="D2068" t="s">
        <v>942</v>
      </c>
      <c r="E2068">
        <v>2023</v>
      </c>
      <c r="F2068">
        <v>119.4</v>
      </c>
      <c r="G2068">
        <v>32.78</v>
      </c>
      <c r="H2068">
        <v>72893</v>
      </c>
      <c r="I2068">
        <v>521.3154206471803</v>
      </c>
      <c r="J2068">
        <v>8</v>
      </c>
      <c r="K2068">
        <v>12</v>
      </c>
      <c r="L2068">
        <v>6550</v>
      </c>
      <c r="M2068">
        <v>6.55</v>
      </c>
      <c r="N2068">
        <v>38.762900000000002</v>
      </c>
      <c r="O2068">
        <v>7.4355943570359582</v>
      </c>
      <c r="P2068">
        <v>1</v>
      </c>
      <c r="Q2068">
        <v>1</v>
      </c>
      <c r="R2068">
        <v>200</v>
      </c>
      <c r="S2068">
        <v>0.2</v>
      </c>
      <c r="T2068">
        <v>0.72699999999999998</v>
      </c>
      <c r="U2068">
        <v>0.13945491946075089</v>
      </c>
      <c r="V2068">
        <v>0</v>
      </c>
      <c r="W2068">
        <v>0</v>
      </c>
      <c r="X2068">
        <v>0</v>
      </c>
      <c r="Y2068">
        <v>0</v>
      </c>
      <c r="Z2068">
        <v>0</v>
      </c>
      <c r="AA2068">
        <v>0</v>
      </c>
      <c r="AB2068">
        <v>1</v>
      </c>
      <c r="AC2068">
        <v>2</v>
      </c>
      <c r="AD2068">
        <v>740</v>
      </c>
      <c r="AE2068">
        <v>0.74</v>
      </c>
      <c r="AF2068">
        <v>2.2922571</v>
      </c>
      <c r="AG2068">
        <v>0.43970636762563198</v>
      </c>
      <c r="AH2068">
        <v>8</v>
      </c>
      <c r="AI2068">
        <v>65.069999999999993</v>
      </c>
      <c r="AJ2068">
        <v>6.5070000000000003E-2</v>
      </c>
      <c r="AK2068">
        <v>6.1034999999999999E-2</v>
      </c>
      <c r="AL2068">
        <v>1.2645999999999999E-2</v>
      </c>
      <c r="AM2068">
        <v>4076</v>
      </c>
      <c r="AN2068">
        <v>71019.044999999998</v>
      </c>
      <c r="AO2068">
        <v>71.019045000000006</v>
      </c>
      <c r="AP2068">
        <v>66.614958000000001</v>
      </c>
      <c r="AQ2068">
        <v>12.778244295421326</v>
      </c>
      <c r="AR2068">
        <v>4329</v>
      </c>
      <c r="AS2068">
        <v>71280.215000000506</v>
      </c>
      <c r="AT2068">
        <v>71.280214999999998</v>
      </c>
      <c r="AU2068">
        <v>66.859931821965503</v>
      </c>
      <c r="AV2068">
        <v>12.825235773567393</v>
      </c>
      <c r="AW2068">
        <v>3</v>
      </c>
      <c r="AX2068">
        <v>3</v>
      </c>
      <c r="AY2068">
        <v>227</v>
      </c>
      <c r="AZ2068">
        <v>0.22700000000000001</v>
      </c>
      <c r="BA2068">
        <v>0.81405000000000005</v>
      </c>
      <c r="BB2068">
        <v>0.15615306353098249</v>
      </c>
      <c r="BC2068">
        <v>21</v>
      </c>
      <c r="BD2068">
        <v>34404.800000000003</v>
      </c>
      <c r="BE2068">
        <v>34.404800000000002</v>
      </c>
      <c r="BF2068">
        <v>63.561070000000001</v>
      </c>
      <c r="BG2068">
        <v>12.192440024331706</v>
      </c>
      <c r="BH2068">
        <v>4363</v>
      </c>
      <c r="BI2068">
        <v>113.40201499999999</v>
      </c>
      <c r="BJ2068">
        <v>173.0172089219655</v>
      </c>
      <c r="BK2068">
        <v>33.18858450555242</v>
      </c>
      <c r="BL2068" t="s">
        <v>86</v>
      </c>
    </row>
    <row r="2069" spans="1:64">
      <c r="A2069" t="s">
        <v>3042</v>
      </c>
      <c r="B2069" t="s">
        <v>3032</v>
      </c>
      <c r="C2069" t="s">
        <v>86</v>
      </c>
      <c r="D2069" t="s">
        <v>942</v>
      </c>
      <c r="E2069">
        <v>2024</v>
      </c>
      <c r="F2069">
        <v>119.41</v>
      </c>
      <c r="G2069">
        <v>32.729999999999997</v>
      </c>
      <c r="H2069">
        <v>73257</v>
      </c>
      <c r="I2069">
        <v>502.3304390356746</v>
      </c>
      <c r="J2069">
        <v>8</v>
      </c>
      <c r="K2069">
        <v>12</v>
      </c>
      <c r="L2069">
        <v>6550</v>
      </c>
      <c r="M2069">
        <v>6.5500000000000007</v>
      </c>
      <c r="N2069">
        <v>38.762899999999995</v>
      </c>
      <c r="O2069">
        <v>7.7166138039361618</v>
      </c>
      <c r="P2069">
        <v>1</v>
      </c>
      <c r="Q2069">
        <v>1</v>
      </c>
      <c r="R2069">
        <v>200</v>
      </c>
      <c r="S2069">
        <v>0.2</v>
      </c>
      <c r="T2069">
        <v>0.72899999999999998</v>
      </c>
      <c r="U2069">
        <v>0.14512359661092081</v>
      </c>
      <c r="V2069">
        <v>0</v>
      </c>
      <c r="W2069">
        <v>0</v>
      </c>
      <c r="X2069">
        <v>0</v>
      </c>
      <c r="Y2069">
        <v>0</v>
      </c>
      <c r="Z2069">
        <v>0</v>
      </c>
      <c r="AA2069">
        <v>0</v>
      </c>
      <c r="AB2069">
        <v>1</v>
      </c>
      <c r="AC2069">
        <v>2</v>
      </c>
      <c r="AD2069">
        <v>740</v>
      </c>
      <c r="AE2069">
        <v>0.74</v>
      </c>
      <c r="AF2069">
        <v>2.4058986</v>
      </c>
      <c r="AG2069">
        <v>0.47894740454482737</v>
      </c>
      <c r="AH2069">
        <v>6</v>
      </c>
      <c r="AI2069">
        <v>52.2</v>
      </c>
      <c r="AJ2069">
        <v>5.2200000000000003E-2</v>
      </c>
      <c r="AK2069">
        <v>4.7081466894110399E-2</v>
      </c>
      <c r="AL2069">
        <v>9.3726087920319636E-3</v>
      </c>
      <c r="AM2069">
        <v>4762</v>
      </c>
      <c r="AN2069">
        <v>83308.525000000081</v>
      </c>
      <c r="AO2069">
        <v>83.308525000000373</v>
      </c>
      <c r="AP2069">
        <v>75.13960846330761</v>
      </c>
      <c r="AQ2069">
        <v>14.958203330770353</v>
      </c>
      <c r="AR2069">
        <v>5517</v>
      </c>
      <c r="AS2069">
        <v>84059.727000001163</v>
      </c>
      <c r="AT2069">
        <v>84.059727000000194</v>
      </c>
      <c r="AU2069">
        <v>75.817150457441713</v>
      </c>
      <c r="AV2069">
        <v>15.093083071571007</v>
      </c>
      <c r="AW2069">
        <v>3</v>
      </c>
      <c r="AX2069">
        <v>3</v>
      </c>
      <c r="AY2069">
        <v>227</v>
      </c>
      <c r="AZ2069">
        <v>0.22699999999999998</v>
      </c>
      <c r="BA2069">
        <v>0.81405000000000005</v>
      </c>
      <c r="BB2069">
        <v>0.16205468288219496</v>
      </c>
      <c r="BC2069">
        <v>21</v>
      </c>
      <c r="BD2069">
        <v>33299.800000000003</v>
      </c>
      <c r="BE2069">
        <v>33.299800000000005</v>
      </c>
      <c r="BF2069">
        <v>53.933359421365282</v>
      </c>
      <c r="BG2069">
        <v>10.7366297620549</v>
      </c>
      <c r="BH2069">
        <v>5551</v>
      </c>
      <c r="BI2069">
        <v>125.0765270000002</v>
      </c>
      <c r="BJ2069">
        <v>172.462358478807</v>
      </c>
      <c r="BK2069">
        <v>34.332452321600016</v>
      </c>
      <c r="BL2069" t="s">
        <v>86</v>
      </c>
    </row>
    <row r="2070" spans="1:64">
      <c r="A2070" t="s">
        <v>3043</v>
      </c>
      <c r="B2070" t="s">
        <v>3044</v>
      </c>
      <c r="C2070" t="s">
        <v>89</v>
      </c>
      <c r="D2070" t="s">
        <v>942</v>
      </c>
      <c r="E2070">
        <v>2012</v>
      </c>
      <c r="F2070" s="23">
        <v>152.97</v>
      </c>
      <c r="G2070" s="23">
        <v>27.45</v>
      </c>
      <c r="H2070" s="22">
        <v>41455</v>
      </c>
      <c r="I2070" s="34">
        <v>332.27819400000004</v>
      </c>
      <c r="J2070" s="22">
        <v>26</v>
      </c>
      <c r="K2070" s="22" t="s">
        <v>782</v>
      </c>
      <c r="L2070" s="23">
        <v>19628</v>
      </c>
      <c r="M2070" s="23">
        <v>19.628</v>
      </c>
      <c r="N2070" s="23">
        <v>105.416488</v>
      </c>
      <c r="O2070" s="14">
        <v>31.725370458706653</v>
      </c>
      <c r="P2070" s="22">
        <v>1</v>
      </c>
      <c r="Q2070" s="22" t="s">
        <v>782</v>
      </c>
      <c r="R2070" s="23">
        <v>1120</v>
      </c>
      <c r="S2070" s="23">
        <v>1.1200000000000001</v>
      </c>
      <c r="T2070" s="23">
        <v>1.5742590000000001</v>
      </c>
      <c r="U2070" s="14">
        <v>0.47377740352109898</v>
      </c>
      <c r="V2070" s="22">
        <v>0</v>
      </c>
      <c r="W2070" s="22" t="s">
        <v>782</v>
      </c>
      <c r="X2070" s="23">
        <v>0</v>
      </c>
      <c r="Y2070" s="23">
        <v>0</v>
      </c>
      <c r="Z2070" s="23">
        <v>0</v>
      </c>
      <c r="AA2070" s="14">
        <v>0</v>
      </c>
      <c r="AB2070" s="22">
        <v>1</v>
      </c>
      <c r="AC2070" s="22" t="s">
        <v>782</v>
      </c>
      <c r="AD2070" s="23">
        <v>200</v>
      </c>
      <c r="AE2070" s="23">
        <v>0.2</v>
      </c>
      <c r="AF2070" s="23">
        <v>6.7224000000000006E-2</v>
      </c>
      <c r="AG2070" s="14">
        <v>2.0231240332310222E-2</v>
      </c>
      <c r="AH2070" s="22" t="s">
        <v>782</v>
      </c>
      <c r="AI2070" s="23" t="s">
        <v>782</v>
      </c>
      <c r="AJ2070" s="23" t="s">
        <v>782</v>
      </c>
      <c r="AK2070" s="23" t="s">
        <v>782</v>
      </c>
      <c r="AL2070" s="14" t="s">
        <v>782</v>
      </c>
      <c r="AM2070" s="22" t="s">
        <v>782</v>
      </c>
      <c r="AN2070" s="23" t="s">
        <v>782</v>
      </c>
      <c r="AO2070" s="23" t="s">
        <v>782</v>
      </c>
      <c r="AP2070" s="23" t="s">
        <v>782</v>
      </c>
      <c r="AQ2070" s="14" t="s">
        <v>782</v>
      </c>
      <c r="AR2070" s="22">
        <v>1405</v>
      </c>
      <c r="AS2070" s="23">
        <v>42688.916000000063</v>
      </c>
      <c r="AT2070" s="23">
        <v>42.688916000000063</v>
      </c>
      <c r="AU2070" s="23">
        <v>32.822943000000002</v>
      </c>
      <c r="AV2070" s="14">
        <v>9.8781513781792132</v>
      </c>
      <c r="AW2070" s="22">
        <v>0</v>
      </c>
      <c r="AX2070" s="22" t="s">
        <v>782</v>
      </c>
      <c r="AY2070" s="23">
        <v>0</v>
      </c>
      <c r="AZ2070" s="23">
        <v>0</v>
      </c>
      <c r="BA2070" s="23">
        <v>0</v>
      </c>
      <c r="BB2070" s="14">
        <v>0</v>
      </c>
      <c r="BC2070" s="22">
        <v>11</v>
      </c>
      <c r="BD2070" s="23">
        <v>4370</v>
      </c>
      <c r="BE2070" s="23">
        <v>4.37</v>
      </c>
      <c r="BF2070" s="23">
        <v>6.9788900000000007</v>
      </c>
      <c r="BG2070" s="14">
        <v>2.1003153760971749</v>
      </c>
      <c r="BH2070" s="22">
        <v>1444</v>
      </c>
      <c r="BI2070" s="23">
        <v>68.006916000000061</v>
      </c>
      <c r="BJ2070" s="23">
        <v>146.859804</v>
      </c>
      <c r="BK2070" s="14">
        <v>44.197845856836452</v>
      </c>
      <c r="BL2070" t="s">
        <v>89</v>
      </c>
    </row>
    <row r="2071" spans="1:64">
      <c r="A2071" t="s">
        <v>3045</v>
      </c>
      <c r="B2071" t="s">
        <v>3044</v>
      </c>
      <c r="C2071" t="s">
        <v>89</v>
      </c>
      <c r="D2071" t="s">
        <v>942</v>
      </c>
      <c r="E2071">
        <v>2015</v>
      </c>
      <c r="F2071" s="23">
        <v>152.97</v>
      </c>
      <c r="G2071" s="23">
        <v>27.99</v>
      </c>
      <c r="H2071" s="22">
        <v>42272</v>
      </c>
      <c r="I2071" s="34">
        <v>337.97582936663576</v>
      </c>
      <c r="J2071" s="13">
        <v>23</v>
      </c>
      <c r="K2071" s="13">
        <v>33</v>
      </c>
      <c r="L2071" s="19">
        <v>22124</v>
      </c>
      <c r="M2071" s="35">
        <v>22.123999999999999</v>
      </c>
      <c r="N2071" s="19">
        <v>132.331497618442</v>
      </c>
      <c r="O2071" s="17">
        <v>39.154130597572689</v>
      </c>
      <c r="P2071" s="36">
        <v>1</v>
      </c>
      <c r="Q2071" s="36">
        <v>1</v>
      </c>
      <c r="R2071" s="45">
        <v>1120</v>
      </c>
      <c r="S2071" s="27">
        <v>1.1200000000000001</v>
      </c>
      <c r="T2071" s="23">
        <v>2.3172852499999999</v>
      </c>
      <c r="U2071" s="17">
        <v>0.68563638244266623</v>
      </c>
      <c r="V2071" s="22">
        <v>0</v>
      </c>
      <c r="W2071" s="22">
        <v>0</v>
      </c>
      <c r="X2071" s="23">
        <v>0</v>
      </c>
      <c r="Y2071" s="27">
        <v>0</v>
      </c>
      <c r="Z2071" s="27">
        <v>0</v>
      </c>
      <c r="AA2071" s="14">
        <v>0</v>
      </c>
      <c r="AB2071" s="39">
        <v>1</v>
      </c>
      <c r="AC2071" s="22" t="s">
        <v>782</v>
      </c>
      <c r="AD2071" s="23">
        <v>200</v>
      </c>
      <c r="AE2071" s="23">
        <v>0.2</v>
      </c>
      <c r="AF2071" s="23">
        <v>0.75883500000000004</v>
      </c>
      <c r="AG2071" s="14">
        <v>0.22452345229007983</v>
      </c>
      <c r="AH2071" s="22" t="s">
        <v>782</v>
      </c>
      <c r="AI2071" s="23" t="s">
        <v>782</v>
      </c>
      <c r="AJ2071" s="23" t="s">
        <v>782</v>
      </c>
      <c r="AK2071" s="23" t="s">
        <v>782</v>
      </c>
      <c r="AL2071" s="14" t="s">
        <v>782</v>
      </c>
      <c r="AM2071" s="22" t="s">
        <v>782</v>
      </c>
      <c r="AN2071" s="23" t="s">
        <v>782</v>
      </c>
      <c r="AO2071" s="23" t="s">
        <v>782</v>
      </c>
      <c r="AP2071" s="23" t="s">
        <v>782</v>
      </c>
      <c r="AQ2071" s="14" t="s">
        <v>782</v>
      </c>
      <c r="AR2071" s="40">
        <v>1687</v>
      </c>
      <c r="AS2071" s="41">
        <v>50972.571000000062</v>
      </c>
      <c r="AT2071" s="23">
        <v>50.972571000000059</v>
      </c>
      <c r="AU2071" s="23">
        <v>45.271939978722649</v>
      </c>
      <c r="AV2071" s="14">
        <v>13.395022970595836</v>
      </c>
      <c r="AW2071" s="22">
        <v>0</v>
      </c>
      <c r="AX2071" s="22" t="s">
        <v>782</v>
      </c>
      <c r="AY2071" s="23">
        <v>0</v>
      </c>
      <c r="AZ2071" s="23">
        <v>0</v>
      </c>
      <c r="BA2071" s="23">
        <v>0</v>
      </c>
      <c r="BB2071" s="14">
        <v>0</v>
      </c>
      <c r="BC2071" s="42">
        <v>10</v>
      </c>
      <c r="BD2071" s="43">
        <v>4290</v>
      </c>
      <c r="BE2071" s="44">
        <v>4.29</v>
      </c>
      <c r="BF2071" s="23">
        <v>5.3292143174493711</v>
      </c>
      <c r="BG2071" s="14">
        <v>1.5768033848563314</v>
      </c>
      <c r="BH2071" s="22">
        <v>1722</v>
      </c>
      <c r="BI2071" s="23">
        <v>78.706571000000054</v>
      </c>
      <c r="BJ2071" s="23">
        <v>186.00877216461402</v>
      </c>
      <c r="BK2071" s="14">
        <v>55.036116787757607</v>
      </c>
      <c r="BL2071" t="s">
        <v>89</v>
      </c>
    </row>
    <row r="2072" spans="1:64">
      <c r="A2072" t="s">
        <v>3046</v>
      </c>
      <c r="B2072" t="s">
        <v>3044</v>
      </c>
      <c r="C2072" t="s">
        <v>89</v>
      </c>
      <c r="D2072" t="s">
        <v>942</v>
      </c>
      <c r="E2072">
        <v>2016</v>
      </c>
      <c r="F2072" s="23">
        <v>152.97</v>
      </c>
      <c r="G2072" s="23">
        <v>27.86</v>
      </c>
      <c r="H2072" s="22">
        <v>42388</v>
      </c>
      <c r="I2072" s="34">
        <v>359.41401300695713</v>
      </c>
      <c r="J2072" s="13">
        <v>23</v>
      </c>
      <c r="K2072" s="13">
        <v>33</v>
      </c>
      <c r="L2072" s="19">
        <v>22124</v>
      </c>
      <c r="M2072" s="35">
        <v>22.123999999999999</v>
      </c>
      <c r="N2072" s="19">
        <v>132.32364399999997</v>
      </c>
      <c r="O2072" s="17">
        <v>36.816495520846203</v>
      </c>
      <c r="P2072" s="13">
        <v>2</v>
      </c>
      <c r="Q2072" s="13">
        <v>2</v>
      </c>
      <c r="R2072" s="19">
        <v>1355.1279999999999</v>
      </c>
      <c r="S2072" s="27">
        <v>1.3551279999999999</v>
      </c>
      <c r="T2072" s="19">
        <v>1.2442745820000001</v>
      </c>
      <c r="U2072" s="17">
        <v>0.34619534491436615</v>
      </c>
      <c r="V2072" s="13">
        <v>0</v>
      </c>
      <c r="W2072" s="13">
        <v>0</v>
      </c>
      <c r="X2072" s="19">
        <v>0</v>
      </c>
      <c r="Y2072" s="27">
        <v>0</v>
      </c>
      <c r="Z2072" s="19">
        <v>0</v>
      </c>
      <c r="AA2072" s="14">
        <v>0</v>
      </c>
      <c r="AB2072" s="13">
        <v>1</v>
      </c>
      <c r="AC2072" s="22" t="s">
        <v>782</v>
      </c>
      <c r="AD2072" s="19">
        <v>200</v>
      </c>
      <c r="AE2072" s="23">
        <v>0.2</v>
      </c>
      <c r="AF2072" s="19">
        <v>1.08195318</v>
      </c>
      <c r="AG2072" s="14">
        <v>0.30103255322408834</v>
      </c>
      <c r="AH2072" s="22" t="s">
        <v>782</v>
      </c>
      <c r="AI2072" s="23" t="s">
        <v>782</v>
      </c>
      <c r="AJ2072" s="23" t="s">
        <v>782</v>
      </c>
      <c r="AK2072" s="23" t="s">
        <v>782</v>
      </c>
      <c r="AL2072" s="14" t="s">
        <v>782</v>
      </c>
      <c r="AM2072" s="22" t="s">
        <v>782</v>
      </c>
      <c r="AN2072" s="23" t="s">
        <v>782</v>
      </c>
      <c r="AO2072" s="23" t="s">
        <v>782</v>
      </c>
      <c r="AP2072" s="23" t="s">
        <v>782</v>
      </c>
      <c r="AQ2072" s="14" t="s">
        <v>782</v>
      </c>
      <c r="AR2072" s="13">
        <v>1725</v>
      </c>
      <c r="AS2072" s="19">
        <v>51391.651000000005</v>
      </c>
      <c r="AT2072" s="23">
        <v>51.391651000000003</v>
      </c>
      <c r="AU2072" s="19">
        <v>45.635786088000096</v>
      </c>
      <c r="AV2072" s="14">
        <v>12.697275130203877</v>
      </c>
      <c r="AW2072" s="13">
        <v>0</v>
      </c>
      <c r="AX2072" s="22" t="s">
        <v>782</v>
      </c>
      <c r="AY2072" s="19">
        <v>0</v>
      </c>
      <c r="AZ2072" s="23">
        <v>0</v>
      </c>
      <c r="BA2072" s="19">
        <v>0</v>
      </c>
      <c r="BB2072" s="14">
        <v>0</v>
      </c>
      <c r="BC2072" s="13">
        <v>10</v>
      </c>
      <c r="BD2072" s="19">
        <v>4290.0000000000009</v>
      </c>
      <c r="BE2072" s="44">
        <v>4.2900000000000009</v>
      </c>
      <c r="BF2072" s="19">
        <v>5.3435993174493719</v>
      </c>
      <c r="BG2072" s="14">
        <v>1.4867531938288496</v>
      </c>
      <c r="BH2072" s="22">
        <v>1761</v>
      </c>
      <c r="BI2072" s="23">
        <v>79.360779000000008</v>
      </c>
      <c r="BJ2072" s="23">
        <v>185.62925716744945</v>
      </c>
      <c r="BK2072" s="14">
        <v>51.64775174301738</v>
      </c>
      <c r="BL2072" t="s">
        <v>89</v>
      </c>
    </row>
    <row r="2073" spans="1:64">
      <c r="A2073" t="s">
        <v>3047</v>
      </c>
      <c r="B2073" t="s">
        <v>3044</v>
      </c>
      <c r="C2073" t="s">
        <v>89</v>
      </c>
      <c r="D2073" t="s">
        <v>942</v>
      </c>
      <c r="E2073">
        <v>2017</v>
      </c>
      <c r="F2073" s="23">
        <v>152.97</v>
      </c>
      <c r="G2073" s="23">
        <v>27.93</v>
      </c>
      <c r="H2073" s="22">
        <v>42509</v>
      </c>
      <c r="I2073" s="34">
        <v>333.90863980807649</v>
      </c>
      <c r="J2073" s="13">
        <v>25</v>
      </c>
      <c r="K2073" s="13">
        <v>38</v>
      </c>
      <c r="L2073" s="19">
        <v>24159.5</v>
      </c>
      <c r="M2073" s="19">
        <v>24.159499999999998</v>
      </c>
      <c r="N2073" s="19">
        <v>144.49796950000001</v>
      </c>
      <c r="O2073" s="17">
        <v>43.274702200893735</v>
      </c>
      <c r="P2073" s="13">
        <v>2</v>
      </c>
      <c r="Q2073" s="13">
        <v>2</v>
      </c>
      <c r="R2073" s="19">
        <v>1355.1279999999999</v>
      </c>
      <c r="S2073" s="19">
        <v>1.3551280000000001</v>
      </c>
      <c r="T2073" s="19">
        <v>3.1859059279999999</v>
      </c>
      <c r="U2073" s="17">
        <v>0.95412503546814187</v>
      </c>
      <c r="V2073" s="13">
        <v>0</v>
      </c>
      <c r="W2073" s="13">
        <v>0</v>
      </c>
      <c r="X2073" s="19">
        <v>0</v>
      </c>
      <c r="Y2073" s="19">
        <v>0</v>
      </c>
      <c r="Z2073" s="19">
        <v>0</v>
      </c>
      <c r="AA2073" s="14">
        <v>0</v>
      </c>
      <c r="AB2073" s="13">
        <v>1</v>
      </c>
      <c r="AC2073" s="22" t="s">
        <v>782</v>
      </c>
      <c r="AD2073" s="19">
        <v>200</v>
      </c>
      <c r="AE2073" s="19">
        <v>0.2</v>
      </c>
      <c r="AF2073" s="19">
        <v>1.17004755</v>
      </c>
      <c r="AG2073" s="14">
        <v>0.35040948646088294</v>
      </c>
      <c r="AH2073" s="22" t="s">
        <v>782</v>
      </c>
      <c r="AI2073" s="23" t="s">
        <v>782</v>
      </c>
      <c r="AJ2073" s="23" t="s">
        <v>782</v>
      </c>
      <c r="AK2073" s="23" t="s">
        <v>782</v>
      </c>
      <c r="AL2073" s="14" t="s">
        <v>782</v>
      </c>
      <c r="AM2073" s="22" t="s">
        <v>782</v>
      </c>
      <c r="AN2073" s="23" t="s">
        <v>782</v>
      </c>
      <c r="AO2073" s="23" t="s">
        <v>782</v>
      </c>
      <c r="AP2073" s="23" t="s">
        <v>782</v>
      </c>
      <c r="AQ2073" s="14" t="s">
        <v>782</v>
      </c>
      <c r="AR2073" s="13">
        <v>1776</v>
      </c>
      <c r="AS2073" s="19">
        <v>52792.256000000016</v>
      </c>
      <c r="AT2073" s="19">
        <v>52.792255999999995</v>
      </c>
      <c r="AU2073" s="19">
        <v>46.879523328000083</v>
      </c>
      <c r="AV2073" s="14">
        <v>14.039625735633981</v>
      </c>
      <c r="AW2073" s="13">
        <v>0</v>
      </c>
      <c r="AX2073" s="22" t="s">
        <v>782</v>
      </c>
      <c r="AY2073" s="19">
        <v>0</v>
      </c>
      <c r="AZ2073" s="19">
        <v>0</v>
      </c>
      <c r="BA2073" s="19">
        <v>0</v>
      </c>
      <c r="BB2073" s="14">
        <v>0</v>
      </c>
      <c r="BC2073" s="13">
        <v>10</v>
      </c>
      <c r="BD2073" s="19">
        <v>4290</v>
      </c>
      <c r="BE2073" s="19">
        <v>4.2900000000000009</v>
      </c>
      <c r="BF2073" s="19">
        <v>5.3435993174493719</v>
      </c>
      <c r="BG2073" s="14">
        <v>1.6003177757007898</v>
      </c>
      <c r="BH2073" s="22">
        <v>1814</v>
      </c>
      <c r="BI2073" s="23">
        <v>82.796883999999991</v>
      </c>
      <c r="BJ2073" s="23">
        <v>201.07704562344946</v>
      </c>
      <c r="BK2073" s="14">
        <v>60.219180234157534</v>
      </c>
      <c r="BL2073" t="s">
        <v>89</v>
      </c>
    </row>
    <row r="2074" spans="1:64">
      <c r="A2074" t="s">
        <v>3048</v>
      </c>
      <c r="B2074" t="s">
        <v>3044</v>
      </c>
      <c r="C2074" t="s">
        <v>89</v>
      </c>
      <c r="D2074" t="s">
        <v>942</v>
      </c>
      <c r="E2074">
        <v>2018</v>
      </c>
      <c r="F2074" s="23">
        <v>152.96</v>
      </c>
      <c r="G2074" s="23">
        <v>28.26</v>
      </c>
      <c r="H2074" s="22">
        <v>42530</v>
      </c>
      <c r="I2074" s="34">
        <v>333.93237176541896</v>
      </c>
      <c r="J2074" s="13">
        <v>27</v>
      </c>
      <c r="K2074" s="13">
        <v>37</v>
      </c>
      <c r="L2074" s="19">
        <v>23934.5</v>
      </c>
      <c r="M2074" s="19">
        <v>23.934499999999996</v>
      </c>
      <c r="N2074" s="19">
        <v>142.85319450000003</v>
      </c>
      <c r="O2074" s="17">
        <v>42.779079412028864</v>
      </c>
      <c r="P2074" s="13">
        <v>2</v>
      </c>
      <c r="Q2074" s="13">
        <v>2</v>
      </c>
      <c r="R2074" s="19">
        <v>1355.1279999999999</v>
      </c>
      <c r="S2074" s="19">
        <v>1.3551280000000001</v>
      </c>
      <c r="T2074" s="19">
        <v>1.4703465</v>
      </c>
      <c r="U2074" s="17">
        <v>0.44031265738827202</v>
      </c>
      <c r="V2074" s="13">
        <v>0</v>
      </c>
      <c r="W2074" s="13">
        <v>0</v>
      </c>
      <c r="X2074" s="19">
        <v>0</v>
      </c>
      <c r="Y2074" s="19">
        <v>0</v>
      </c>
      <c r="Z2074" s="19">
        <v>0</v>
      </c>
      <c r="AA2074" s="14">
        <v>0</v>
      </c>
      <c r="AB2074" s="13">
        <v>1</v>
      </c>
      <c r="AC2074" s="22" t="s">
        <v>782</v>
      </c>
      <c r="AD2074" s="19">
        <v>200</v>
      </c>
      <c r="AE2074" s="19">
        <v>0.2</v>
      </c>
      <c r="AF2074" s="19">
        <v>1.2122312999999998</v>
      </c>
      <c r="AG2074" s="14">
        <v>0.36301700658466524</v>
      </c>
      <c r="AH2074" s="22" t="s">
        <v>782</v>
      </c>
      <c r="AI2074" s="23" t="s">
        <v>782</v>
      </c>
      <c r="AJ2074" s="23" t="s">
        <v>782</v>
      </c>
      <c r="AK2074" s="23" t="s">
        <v>782</v>
      </c>
      <c r="AL2074" s="14" t="s">
        <v>782</v>
      </c>
      <c r="AM2074" s="22" t="s">
        <v>782</v>
      </c>
      <c r="AN2074" s="23" t="s">
        <v>782</v>
      </c>
      <c r="AO2074" s="23" t="s">
        <v>782</v>
      </c>
      <c r="AP2074" s="23" t="s">
        <v>782</v>
      </c>
      <c r="AQ2074" s="14" t="s">
        <v>782</v>
      </c>
      <c r="AR2074" s="13">
        <v>1847</v>
      </c>
      <c r="AS2074" s="19">
        <v>58182.596000000049</v>
      </c>
      <c r="AT2074" s="19">
        <v>58.182595999999982</v>
      </c>
      <c r="AU2074" s="19">
        <v>51.666145248000049</v>
      </c>
      <c r="AV2074" s="14">
        <v>15.472038537280392</v>
      </c>
      <c r="AW2074" s="13">
        <v>0</v>
      </c>
      <c r="AX2074" s="22" t="s">
        <v>782</v>
      </c>
      <c r="AY2074" s="19">
        <v>0</v>
      </c>
      <c r="AZ2074" s="19">
        <v>0</v>
      </c>
      <c r="BA2074" s="19">
        <v>0</v>
      </c>
      <c r="BB2074" s="14">
        <v>0</v>
      </c>
      <c r="BC2074" s="13">
        <v>10</v>
      </c>
      <c r="BD2074" s="19">
        <v>4290</v>
      </c>
      <c r="BE2074" s="19">
        <v>4.2900000000000009</v>
      </c>
      <c r="BF2074" s="19">
        <v>4.8862904448583482</v>
      </c>
      <c r="BG2074" s="14">
        <v>1.4632574910379974</v>
      </c>
      <c r="BH2074" s="22">
        <v>1887</v>
      </c>
      <c r="BI2074" s="23">
        <v>87.962223999999978</v>
      </c>
      <c r="BJ2074" s="23">
        <v>202.08820799285843</v>
      </c>
      <c r="BK2074" s="14">
        <v>60.517705104320193</v>
      </c>
      <c r="BL2074" t="s">
        <v>89</v>
      </c>
    </row>
    <row r="2075" spans="1:64">
      <c r="A2075" t="s">
        <v>3049</v>
      </c>
      <c r="B2075" t="s">
        <v>3044</v>
      </c>
      <c r="C2075" t="s">
        <v>89</v>
      </c>
      <c r="D2075" t="s">
        <v>942</v>
      </c>
      <c r="E2075">
        <v>2019</v>
      </c>
      <c r="F2075" s="23">
        <v>152.97</v>
      </c>
      <c r="G2075" s="23">
        <v>28.34</v>
      </c>
      <c r="H2075" s="22">
        <v>42629</v>
      </c>
      <c r="I2075" s="34">
        <v>341.04349658062267</v>
      </c>
      <c r="J2075" s="22">
        <v>25</v>
      </c>
      <c r="K2075" s="22">
        <v>38</v>
      </c>
      <c r="L2075" s="23">
        <v>25119.5</v>
      </c>
      <c r="M2075" s="23">
        <v>25.119499999999995</v>
      </c>
      <c r="N2075" s="23">
        <v>150.23972950000004</v>
      </c>
      <c r="O2075" s="14">
        <v>44.052952484459226</v>
      </c>
      <c r="P2075" s="22">
        <v>2</v>
      </c>
      <c r="Q2075" s="22">
        <v>2</v>
      </c>
      <c r="R2075" s="23">
        <v>1355.1279999999999</v>
      </c>
      <c r="S2075" s="23">
        <v>1.3551280000000001</v>
      </c>
      <c r="T2075" s="23">
        <v>1.9494859280000001</v>
      </c>
      <c r="U2075" s="14">
        <v>0.57162383905454173</v>
      </c>
      <c r="V2075" s="22">
        <v>0</v>
      </c>
      <c r="W2075" s="22">
        <v>0</v>
      </c>
      <c r="X2075" s="23">
        <v>0</v>
      </c>
      <c r="Y2075" s="23">
        <v>0</v>
      </c>
      <c r="Z2075" s="23">
        <v>0</v>
      </c>
      <c r="AA2075" s="14">
        <v>0</v>
      </c>
      <c r="AB2075" s="22">
        <v>1</v>
      </c>
      <c r="AC2075" s="22">
        <v>1</v>
      </c>
      <c r="AD2075" s="23">
        <v>200</v>
      </c>
      <c r="AE2075" s="23">
        <v>0.2</v>
      </c>
      <c r="AF2075" s="23">
        <v>1.1535123600000001</v>
      </c>
      <c r="AG2075" s="14">
        <v>0.33823027606899692</v>
      </c>
      <c r="AH2075" s="22">
        <v>0</v>
      </c>
      <c r="AI2075" s="23">
        <v>0</v>
      </c>
      <c r="AJ2075" s="23">
        <v>0</v>
      </c>
      <c r="AK2075" s="23">
        <v>0</v>
      </c>
      <c r="AL2075" s="14">
        <v>0</v>
      </c>
      <c r="AM2075" s="22">
        <v>1978</v>
      </c>
      <c r="AN2075" s="23">
        <v>66800.006000000023</v>
      </c>
      <c r="AO2075" s="23">
        <v>66.800005999999982</v>
      </c>
      <c r="AP2075" s="23">
        <v>59.318405328000004</v>
      </c>
      <c r="AQ2075" s="14">
        <v>17.39320817512705</v>
      </c>
      <c r="AR2075" s="22">
        <v>1978</v>
      </c>
      <c r="AS2075" s="23">
        <v>66800.006000000023</v>
      </c>
      <c r="AT2075" s="23">
        <v>66.800005999999982</v>
      </c>
      <c r="AU2075" s="23">
        <v>59.318405328000004</v>
      </c>
      <c r="AV2075" s="14">
        <v>17.39320817512705</v>
      </c>
      <c r="AW2075" s="22">
        <v>0</v>
      </c>
      <c r="AX2075" s="22" t="s">
        <v>782</v>
      </c>
      <c r="AY2075" s="23">
        <v>0</v>
      </c>
      <c r="AZ2075" s="23">
        <v>0</v>
      </c>
      <c r="BA2075" s="23">
        <v>0</v>
      </c>
      <c r="BB2075" s="14">
        <v>0</v>
      </c>
      <c r="BC2075" s="22">
        <v>10</v>
      </c>
      <c r="BD2075" s="23">
        <v>4290</v>
      </c>
      <c r="BE2075" s="23">
        <v>4.29</v>
      </c>
      <c r="BF2075" s="23">
        <v>4.7121243509738235</v>
      </c>
      <c r="BG2075" s="14">
        <v>1.3816784070708346</v>
      </c>
      <c r="BH2075" s="22">
        <v>2016</v>
      </c>
      <c r="BI2075" s="23">
        <v>97.764633999999973</v>
      </c>
      <c r="BJ2075" s="23">
        <v>217.37325746697388</v>
      </c>
      <c r="BK2075" s="14">
        <v>63.737693181780649</v>
      </c>
      <c r="BL2075" t="s">
        <v>89</v>
      </c>
    </row>
    <row r="2076" spans="1:64">
      <c r="A2076" t="s">
        <v>3050</v>
      </c>
      <c r="B2076" t="s">
        <v>3044</v>
      </c>
      <c r="C2076" t="s">
        <v>89</v>
      </c>
      <c r="D2076" t="s">
        <v>942</v>
      </c>
      <c r="E2076">
        <v>2020</v>
      </c>
      <c r="F2076" s="23">
        <v>152.97</v>
      </c>
      <c r="G2076" s="23">
        <v>28.45</v>
      </c>
      <c r="H2076" s="22">
        <v>42650</v>
      </c>
      <c r="I2076" s="34">
        <v>343.2592719095062</v>
      </c>
      <c r="J2076" s="22">
        <v>27</v>
      </c>
      <c r="K2076" s="22">
        <v>45</v>
      </c>
      <c r="L2076" s="23">
        <v>27022</v>
      </c>
      <c r="M2076" s="23">
        <v>27.021999999999995</v>
      </c>
      <c r="N2076" s="23">
        <v>161.61858150000006</v>
      </c>
      <c r="O2076" s="14">
        <v>47.083529776468133</v>
      </c>
      <c r="P2076" s="22">
        <v>2</v>
      </c>
      <c r="Q2076" s="22">
        <v>2</v>
      </c>
      <c r="R2076" s="23">
        <v>1355.1279999999999</v>
      </c>
      <c r="S2076" s="23">
        <v>1.3551280000000001</v>
      </c>
      <c r="T2076" s="23">
        <v>1.9331859279999999</v>
      </c>
      <c r="U2076" s="14">
        <v>0.56318534886062677</v>
      </c>
      <c r="V2076" s="22">
        <v>0</v>
      </c>
      <c r="W2076" s="22">
        <v>0</v>
      </c>
      <c r="X2076" s="23">
        <v>0</v>
      </c>
      <c r="Y2076" s="23">
        <v>0</v>
      </c>
      <c r="Z2076" s="23">
        <v>0</v>
      </c>
      <c r="AA2076" s="14">
        <v>0</v>
      </c>
      <c r="AB2076" s="22">
        <v>1</v>
      </c>
      <c r="AC2076" s="22">
        <v>1</v>
      </c>
      <c r="AD2076" s="23">
        <v>200</v>
      </c>
      <c r="AE2076" s="23">
        <v>0.2</v>
      </c>
      <c r="AF2076" s="23">
        <v>1.3721399999999999</v>
      </c>
      <c r="AG2076" s="14">
        <v>0.39973865596316321</v>
      </c>
      <c r="AH2076" s="22">
        <v>0</v>
      </c>
      <c r="AI2076" s="23">
        <v>0</v>
      </c>
      <c r="AJ2076" s="23">
        <v>0</v>
      </c>
      <c r="AK2076" s="23">
        <v>0</v>
      </c>
      <c r="AL2076" s="14">
        <v>0</v>
      </c>
      <c r="AM2076" s="22">
        <v>2209</v>
      </c>
      <c r="AN2076" s="23">
        <v>76524.860999999844</v>
      </c>
      <c r="AO2076" s="23">
        <v>76.524860999999987</v>
      </c>
      <c r="AP2076" s="23">
        <v>67.954076568000133</v>
      </c>
      <c r="AQ2076" s="14">
        <v>19.796719893385703</v>
      </c>
      <c r="AR2076" s="22">
        <v>2209</v>
      </c>
      <c r="AS2076" s="23">
        <v>76524.860999999844</v>
      </c>
      <c r="AT2076" s="23">
        <v>76.524860999999987</v>
      </c>
      <c r="AU2076" s="23">
        <v>67.954076568000133</v>
      </c>
      <c r="AV2076" s="14">
        <v>19.796719893385703</v>
      </c>
      <c r="AW2076" s="22">
        <v>0</v>
      </c>
      <c r="AX2076" s="22">
        <v>0</v>
      </c>
      <c r="AY2076" s="23">
        <v>0</v>
      </c>
      <c r="AZ2076" s="23">
        <v>0</v>
      </c>
      <c r="BA2076" s="23">
        <v>0</v>
      </c>
      <c r="BB2076" s="14">
        <v>0</v>
      </c>
      <c r="BC2076" s="22">
        <v>10</v>
      </c>
      <c r="BD2076" s="23">
        <v>4290</v>
      </c>
      <c r="BE2076" s="23">
        <v>4.2900000000000009</v>
      </c>
      <c r="BF2076" s="23">
        <v>4.7121243509738235</v>
      </c>
      <c r="BG2076" s="14">
        <v>1.3727595251137414</v>
      </c>
      <c r="BH2076" s="22">
        <v>2249</v>
      </c>
      <c r="BI2076" s="23">
        <v>109.39198899999998</v>
      </c>
      <c r="BJ2076" s="23">
        <v>237.59010834697403</v>
      </c>
      <c r="BK2076" s="14">
        <v>69.215933199791365</v>
      </c>
      <c r="BL2076" t="s">
        <v>89</v>
      </c>
    </row>
    <row r="2077" spans="1:64">
      <c r="A2077" t="s">
        <v>3051</v>
      </c>
      <c r="B2077" t="s">
        <v>3044</v>
      </c>
      <c r="C2077" t="s">
        <v>89</v>
      </c>
      <c r="D2077" t="s">
        <v>942</v>
      </c>
      <c r="E2077">
        <v>2021</v>
      </c>
      <c r="F2077" s="23">
        <v>153.24</v>
      </c>
      <c r="G2077" s="23">
        <v>28.57</v>
      </c>
      <c r="H2077" s="22">
        <v>42974</v>
      </c>
      <c r="I2077" s="34">
        <v>319.77999999999997</v>
      </c>
      <c r="J2077" s="22">
        <v>29</v>
      </c>
      <c r="K2077" s="22">
        <v>51</v>
      </c>
      <c r="L2077" s="23">
        <v>27324</v>
      </c>
      <c r="M2077" s="23">
        <v>27.324000000000002</v>
      </c>
      <c r="N2077" s="23">
        <v>163.42484400000001</v>
      </c>
      <c r="O2077" s="14">
        <v>51.11</v>
      </c>
      <c r="P2077" s="22">
        <v>2</v>
      </c>
      <c r="Q2077" s="22">
        <v>2</v>
      </c>
      <c r="R2077" s="23">
        <v>1355</v>
      </c>
      <c r="S2077" s="23">
        <v>1.355</v>
      </c>
      <c r="T2077" s="23">
        <v>1.9230849999999999</v>
      </c>
      <c r="U2077" s="14">
        <v>0.6</v>
      </c>
      <c r="V2077" s="22">
        <v>0</v>
      </c>
      <c r="W2077" s="22">
        <v>0</v>
      </c>
      <c r="X2077" s="23">
        <v>0</v>
      </c>
      <c r="Y2077" s="23">
        <v>0</v>
      </c>
      <c r="Z2077" s="23">
        <v>0</v>
      </c>
      <c r="AA2077" s="14">
        <v>0</v>
      </c>
      <c r="AB2077" s="22">
        <v>1</v>
      </c>
      <c r="AC2077" s="22">
        <v>1</v>
      </c>
      <c r="AD2077" s="23">
        <v>200</v>
      </c>
      <c r="AE2077" s="23">
        <v>0.2</v>
      </c>
      <c r="AF2077" s="23">
        <v>1.3545</v>
      </c>
      <c r="AG2077" s="14">
        <v>0.42</v>
      </c>
      <c r="AH2077" s="22">
        <v>1</v>
      </c>
      <c r="AI2077" s="23">
        <v>749.76</v>
      </c>
      <c r="AJ2077" s="23">
        <v>0.74975999999999998</v>
      </c>
      <c r="AK2077" s="23">
        <v>0.67090242700000002</v>
      </c>
      <c r="AL2077" s="14">
        <v>0.21</v>
      </c>
      <c r="AM2077" s="22">
        <v>2449</v>
      </c>
      <c r="AN2077" s="23">
        <v>82058.260999999999</v>
      </c>
      <c r="AO2077" s="23">
        <v>82.058261000000002</v>
      </c>
      <c r="AP2077" s="23">
        <v>73.427612100000005</v>
      </c>
      <c r="AQ2077" s="14">
        <v>22.96</v>
      </c>
      <c r="AR2077" s="22">
        <v>2450</v>
      </c>
      <c r="AS2077" s="23">
        <v>82808.020999999993</v>
      </c>
      <c r="AT2077" s="23">
        <v>82.808020999999997</v>
      </c>
      <c r="AU2077" s="23">
        <v>74.098514530000003</v>
      </c>
      <c r="AV2077" s="14">
        <v>23.17</v>
      </c>
      <c r="AW2077" s="22">
        <v>0</v>
      </c>
      <c r="AX2077" s="22">
        <v>0</v>
      </c>
      <c r="AY2077" s="23">
        <v>0</v>
      </c>
      <c r="AZ2077" s="23">
        <v>0</v>
      </c>
      <c r="BA2077" s="23">
        <v>0</v>
      </c>
      <c r="BB2077" s="14">
        <v>0</v>
      </c>
      <c r="BC2077" s="22">
        <v>12</v>
      </c>
      <c r="BD2077" s="23">
        <v>4323</v>
      </c>
      <c r="BE2077" s="23">
        <v>4.3230000000000004</v>
      </c>
      <c r="BF2077" s="23">
        <v>4.1502034959999996</v>
      </c>
      <c r="BG2077" s="14">
        <v>1.3</v>
      </c>
      <c r="BH2077" s="22">
        <v>2494</v>
      </c>
      <c r="BI2077" s="23">
        <v>116.01</v>
      </c>
      <c r="BJ2077" s="23">
        <v>244.95</v>
      </c>
      <c r="BK2077" s="14">
        <v>76.599999999999994</v>
      </c>
      <c r="BL2077" t="s">
        <v>89</v>
      </c>
    </row>
    <row r="2078" spans="1:64">
      <c r="A2078" t="s">
        <v>3052</v>
      </c>
      <c r="B2078" t="s">
        <v>3044</v>
      </c>
      <c r="C2078" t="s">
        <v>89</v>
      </c>
      <c r="D2078" s="111" t="s">
        <v>942</v>
      </c>
      <c r="E2078" s="110">
        <v>2022</v>
      </c>
      <c r="F2078" s="23"/>
      <c r="G2078" s="23"/>
      <c r="H2078" s="22">
        <v>43489</v>
      </c>
      <c r="I2078" s="34">
        <v>315.18818752294209</v>
      </c>
      <c r="J2078" s="22">
        <v>29</v>
      </c>
      <c r="K2078" s="22">
        <v>46</v>
      </c>
      <c r="L2078" s="23">
        <v>24558.5</v>
      </c>
      <c r="M2078" s="23">
        <v>24.558499999999995</v>
      </c>
      <c r="N2078" s="23">
        <v>145.33720299999999</v>
      </c>
      <c r="O2078" s="14">
        <v>46.111246789482266</v>
      </c>
      <c r="P2078" s="22">
        <v>2</v>
      </c>
      <c r="Q2078" s="22">
        <v>2</v>
      </c>
      <c r="R2078" s="23">
        <v>1355</v>
      </c>
      <c r="S2078" s="23">
        <v>1.355</v>
      </c>
      <c r="T2078" s="23">
        <v>4.6927300000000001</v>
      </c>
      <c r="U2078" s="14">
        <v>1.4888660761306047</v>
      </c>
      <c r="V2078" s="22">
        <v>0</v>
      </c>
      <c r="W2078" s="22">
        <v>0</v>
      </c>
      <c r="X2078" s="23">
        <v>0</v>
      </c>
      <c r="Y2078" s="23">
        <v>0</v>
      </c>
      <c r="Z2078" s="23">
        <v>0</v>
      </c>
      <c r="AA2078" s="14">
        <v>0</v>
      </c>
      <c r="AB2078" s="22">
        <v>1</v>
      </c>
      <c r="AC2078" s="22">
        <v>1</v>
      </c>
      <c r="AD2078" s="23">
        <v>200</v>
      </c>
      <c r="AE2078" s="23">
        <v>0.2</v>
      </c>
      <c r="AF2078" s="23">
        <v>1.3756889999999999</v>
      </c>
      <c r="AG2078" s="14">
        <v>0.4364659128920767</v>
      </c>
      <c r="AH2078" s="22">
        <v>1</v>
      </c>
      <c r="AI2078" s="23">
        <v>749.76</v>
      </c>
      <c r="AJ2078" s="23">
        <v>0.74975999999999998</v>
      </c>
      <c r="AK2078" s="23">
        <v>0.76802709134561997</v>
      </c>
      <c r="AL2078" s="14">
        <v>0.24367254920989587</v>
      </c>
      <c r="AM2078" s="22">
        <v>2792</v>
      </c>
      <c r="AN2078" s="23">
        <v>87509.151000000071</v>
      </c>
      <c r="AO2078" s="23">
        <v>87.509150999999932</v>
      </c>
      <c r="AP2078" s="23">
        <v>89.641216800915046</v>
      </c>
      <c r="AQ2078" s="14">
        <v>28.440538176701242</v>
      </c>
      <c r="AR2078" s="22">
        <v>2793</v>
      </c>
      <c r="AS2078" s="23">
        <v>88258.911000000095</v>
      </c>
      <c r="AT2078" s="23">
        <v>88.258910999999898</v>
      </c>
      <c r="AU2078" s="23">
        <v>90.409243892260719</v>
      </c>
      <c r="AV2078" s="14">
        <v>28.684210725911154</v>
      </c>
      <c r="AW2078" s="22">
        <v>0</v>
      </c>
      <c r="AX2078" s="22">
        <v>0</v>
      </c>
      <c r="AY2078" s="23">
        <v>0</v>
      </c>
      <c r="AZ2078" s="23">
        <v>0</v>
      </c>
      <c r="BA2078" s="23">
        <v>0</v>
      </c>
      <c r="BB2078" s="14">
        <v>0</v>
      </c>
      <c r="BC2078" s="22">
        <v>12</v>
      </c>
      <c r="BD2078" s="23">
        <v>4323</v>
      </c>
      <c r="BE2078" s="23">
        <v>4.3229999999999995</v>
      </c>
      <c r="BF2078" s="23">
        <v>4.6356630794883289</v>
      </c>
      <c r="BG2078" s="14">
        <v>1.4707604101282843</v>
      </c>
      <c r="BH2078" s="22">
        <v>2837</v>
      </c>
      <c r="BI2078" s="23">
        <v>118.69541099999989</v>
      </c>
      <c r="BJ2078" s="23">
        <v>246.45052897174901</v>
      </c>
      <c r="BK2078" s="14">
        <v>78.191549914544396</v>
      </c>
      <c r="BL2078" t="s">
        <v>89</v>
      </c>
    </row>
    <row r="2079" spans="1:64">
      <c r="A2079" t="s">
        <v>3053</v>
      </c>
      <c r="B2079" t="s">
        <v>3044</v>
      </c>
      <c r="C2079" t="s">
        <v>89</v>
      </c>
      <c r="D2079" t="s">
        <v>942</v>
      </c>
      <c r="E2079">
        <v>2023</v>
      </c>
      <c r="F2079">
        <v>153.24</v>
      </c>
      <c r="G2079">
        <v>28.83</v>
      </c>
      <c r="H2079">
        <v>42840</v>
      </c>
      <c r="I2079">
        <v>315.18818752294209</v>
      </c>
      <c r="J2079">
        <v>29</v>
      </c>
      <c r="K2079">
        <v>46</v>
      </c>
      <c r="L2079">
        <v>24508.5</v>
      </c>
      <c r="M2079">
        <v>24.508500000000002</v>
      </c>
      <c r="N2079">
        <v>145.041303</v>
      </c>
      <c r="O2079">
        <v>46.017366367653821</v>
      </c>
      <c r="P2079">
        <v>2</v>
      </c>
      <c r="Q2079">
        <v>2</v>
      </c>
      <c r="R2079">
        <v>1355</v>
      </c>
      <c r="S2079">
        <v>1.355</v>
      </c>
      <c r="T2079">
        <v>1.373</v>
      </c>
      <c r="U2079">
        <v>0.43561277178259145</v>
      </c>
      <c r="V2079">
        <v>0</v>
      </c>
      <c r="W2079">
        <v>0</v>
      </c>
      <c r="X2079">
        <v>0</v>
      </c>
      <c r="Y2079">
        <v>0</v>
      </c>
      <c r="Z2079">
        <v>0</v>
      </c>
      <c r="AA2079">
        <v>0</v>
      </c>
      <c r="AB2079">
        <v>1</v>
      </c>
      <c r="AC2079">
        <v>1</v>
      </c>
      <c r="AD2079">
        <v>200</v>
      </c>
      <c r="AE2079">
        <v>0.2</v>
      </c>
      <c r="AF2079">
        <v>1.2495902999999999</v>
      </c>
      <c r="AG2079">
        <v>0.39645848082712304</v>
      </c>
      <c r="AH2079">
        <v>2</v>
      </c>
      <c r="AI2079">
        <v>770.01</v>
      </c>
      <c r="AJ2079">
        <v>0.77000999999999997</v>
      </c>
      <c r="AK2079">
        <v>0.72226000000000001</v>
      </c>
      <c r="AL2079">
        <v>0.24752199999999999</v>
      </c>
      <c r="AM2079">
        <v>3518</v>
      </c>
      <c r="AN2079">
        <v>100399.485</v>
      </c>
      <c r="AO2079">
        <v>100.399485</v>
      </c>
      <c r="AP2079">
        <v>94.173434999999998</v>
      </c>
      <c r="AQ2079">
        <v>29.87847854962688</v>
      </c>
      <c r="AR2079">
        <v>3713</v>
      </c>
      <c r="AS2079">
        <v>101329.55</v>
      </c>
      <c r="AT2079">
        <v>101.329549999999</v>
      </c>
      <c r="AU2079">
        <v>95.045824490715205</v>
      </c>
      <c r="AV2079">
        <v>30.155262237991376</v>
      </c>
      <c r="AW2079">
        <v>0</v>
      </c>
      <c r="AX2079">
        <v>0</v>
      </c>
      <c r="AY2079">
        <v>0</v>
      </c>
      <c r="AZ2079">
        <v>0</v>
      </c>
      <c r="BA2079">
        <v>0</v>
      </c>
      <c r="BB2079">
        <v>0</v>
      </c>
      <c r="BC2079">
        <v>12</v>
      </c>
      <c r="BD2079">
        <v>7723</v>
      </c>
      <c r="BE2079">
        <v>7.7229999999999999</v>
      </c>
      <c r="BF2079">
        <v>17.872698</v>
      </c>
      <c r="BG2079">
        <v>5.6704847159600718</v>
      </c>
      <c r="BH2079">
        <v>3757</v>
      </c>
      <c r="BI2079">
        <v>135.11604999999901</v>
      </c>
      <c r="BJ2079">
        <v>260.58241579071523</v>
      </c>
      <c r="BK2079">
        <v>82.675184574214995</v>
      </c>
      <c r="BL2079" t="s">
        <v>89</v>
      </c>
    </row>
    <row r="2080" spans="1:64">
      <c r="A2080" t="s">
        <v>3054</v>
      </c>
      <c r="B2080" t="s">
        <v>3044</v>
      </c>
      <c r="C2080" t="s">
        <v>89</v>
      </c>
      <c r="D2080" t="s">
        <v>942</v>
      </c>
      <c r="E2080">
        <v>2024</v>
      </c>
      <c r="F2080">
        <v>153.24</v>
      </c>
      <c r="G2080">
        <v>28.95</v>
      </c>
      <c r="H2080">
        <v>43035</v>
      </c>
      <c r="I2080">
        <v>295.09521880366731</v>
      </c>
      <c r="J2080">
        <v>29</v>
      </c>
      <c r="K2080">
        <v>46</v>
      </c>
      <c r="L2080">
        <v>24508.5</v>
      </c>
      <c r="M2080">
        <v>24.508499999999994</v>
      </c>
      <c r="N2080">
        <v>145.041303</v>
      </c>
      <c r="O2080">
        <v>49.150678749728868</v>
      </c>
      <c r="P2080">
        <v>2</v>
      </c>
      <c r="Q2080">
        <v>2</v>
      </c>
      <c r="R2080">
        <v>1355</v>
      </c>
      <c r="S2080">
        <v>1.355</v>
      </c>
      <c r="T2080">
        <v>1.34843275</v>
      </c>
      <c r="U2080">
        <v>0.4569483556753724</v>
      </c>
      <c r="V2080">
        <v>0</v>
      </c>
      <c r="W2080">
        <v>0</v>
      </c>
      <c r="X2080">
        <v>0</v>
      </c>
      <c r="Y2080">
        <v>0</v>
      </c>
      <c r="Z2080">
        <v>0</v>
      </c>
      <c r="AA2080">
        <v>0</v>
      </c>
      <c r="AB2080">
        <v>1</v>
      </c>
      <c r="AC2080">
        <v>1</v>
      </c>
      <c r="AD2080">
        <v>200</v>
      </c>
      <c r="AE2080">
        <v>0.2</v>
      </c>
      <c r="AF2080">
        <v>1.1284350000000001</v>
      </c>
      <c r="AG2080">
        <v>0.38239691058863623</v>
      </c>
      <c r="AH2080">
        <v>4</v>
      </c>
      <c r="AI2080">
        <v>816.33999999999992</v>
      </c>
      <c r="AJ2080">
        <v>0.81634000000000007</v>
      </c>
      <c r="AK2080">
        <v>0.73629281004479075</v>
      </c>
      <c r="AL2080">
        <v>0.24951024724485996</v>
      </c>
      <c r="AM2080">
        <v>4054</v>
      </c>
      <c r="AN2080">
        <v>109191.59599999973</v>
      </c>
      <c r="AO2080">
        <v>109.19159599999998</v>
      </c>
      <c r="AP2080">
        <v>98.484684141553245</v>
      </c>
      <c r="AQ2080">
        <v>33.373866422104612</v>
      </c>
      <c r="AR2080">
        <v>4474</v>
      </c>
      <c r="AS2080">
        <v>110377.19400000053</v>
      </c>
      <c r="AT2080">
        <v>110.37719400000006</v>
      </c>
      <c r="AU2080">
        <v>99.554026919076904</v>
      </c>
      <c r="AV2080">
        <v>33.736238534353269</v>
      </c>
      <c r="AW2080">
        <v>0</v>
      </c>
      <c r="AX2080">
        <v>0</v>
      </c>
      <c r="AY2080">
        <v>0</v>
      </c>
      <c r="AZ2080">
        <v>0</v>
      </c>
      <c r="BA2080">
        <v>0</v>
      </c>
      <c r="BB2080">
        <v>0</v>
      </c>
      <c r="BC2080">
        <v>13</v>
      </c>
      <c r="BD2080">
        <v>13223</v>
      </c>
      <c r="BE2080">
        <v>13.222999999999999</v>
      </c>
      <c r="BF2080">
        <v>28.943225013897077</v>
      </c>
      <c r="BG2080">
        <v>9.8080969021573949</v>
      </c>
      <c r="BH2080">
        <v>4519</v>
      </c>
      <c r="BI2080">
        <v>149.66369400000008</v>
      </c>
      <c r="BJ2080">
        <v>276.01542268297396</v>
      </c>
      <c r="BK2080">
        <v>93.534359452503523</v>
      </c>
      <c r="BL2080" t="s">
        <v>89</v>
      </c>
    </row>
    <row r="2081" spans="1:64">
      <c r="A2081" t="s">
        <v>3055</v>
      </c>
      <c r="B2081" t="s">
        <v>3056</v>
      </c>
      <c r="C2081" t="s">
        <v>92</v>
      </c>
      <c r="D2081" t="s">
        <v>942</v>
      </c>
      <c r="E2081">
        <v>2012</v>
      </c>
      <c r="F2081" s="23">
        <v>80.84</v>
      </c>
      <c r="G2081" s="23">
        <v>12.86</v>
      </c>
      <c r="H2081" s="22">
        <v>16889</v>
      </c>
      <c r="I2081" s="34">
        <v>139.14342199999999</v>
      </c>
      <c r="J2081" s="22">
        <v>5</v>
      </c>
      <c r="K2081" s="22" t="s">
        <v>782</v>
      </c>
      <c r="L2081" s="23">
        <v>1446</v>
      </c>
      <c r="M2081" s="23">
        <v>1.446</v>
      </c>
      <c r="N2081" s="23">
        <v>10.340314000000001</v>
      </c>
      <c r="O2081" s="14">
        <v>7.4314069981691269</v>
      </c>
      <c r="P2081" s="22">
        <v>0</v>
      </c>
      <c r="Q2081" s="22" t="s">
        <v>782</v>
      </c>
      <c r="R2081" s="23">
        <v>0</v>
      </c>
      <c r="S2081" s="23">
        <v>0</v>
      </c>
      <c r="T2081" s="23">
        <v>0</v>
      </c>
      <c r="U2081" s="14">
        <v>0</v>
      </c>
      <c r="V2081" s="22">
        <v>0</v>
      </c>
      <c r="W2081" s="22" t="s">
        <v>782</v>
      </c>
      <c r="X2081" s="23">
        <v>0</v>
      </c>
      <c r="Y2081" s="23">
        <v>0</v>
      </c>
      <c r="Z2081" s="23">
        <v>0</v>
      </c>
      <c r="AA2081" s="14">
        <v>0</v>
      </c>
      <c r="AB2081" s="22">
        <v>0</v>
      </c>
      <c r="AC2081" s="22" t="s">
        <v>782</v>
      </c>
      <c r="AD2081" s="23">
        <v>0</v>
      </c>
      <c r="AE2081" s="23">
        <v>0</v>
      </c>
      <c r="AF2081" s="23">
        <v>0</v>
      </c>
      <c r="AG2081" s="14">
        <v>0</v>
      </c>
      <c r="AH2081" s="22" t="s">
        <v>782</v>
      </c>
      <c r="AI2081" s="23" t="s">
        <v>782</v>
      </c>
      <c r="AJ2081" s="23" t="s">
        <v>782</v>
      </c>
      <c r="AK2081" s="23" t="s">
        <v>782</v>
      </c>
      <c r="AL2081" s="14" t="s">
        <v>782</v>
      </c>
      <c r="AM2081" s="22" t="s">
        <v>782</v>
      </c>
      <c r="AN2081" s="23" t="s">
        <v>782</v>
      </c>
      <c r="AO2081" s="23" t="s">
        <v>782</v>
      </c>
      <c r="AP2081" s="23" t="s">
        <v>782</v>
      </c>
      <c r="AQ2081" s="14" t="s">
        <v>782</v>
      </c>
      <c r="AR2081" s="22">
        <v>698</v>
      </c>
      <c r="AS2081" s="23">
        <v>15777.614000000023</v>
      </c>
      <c r="AT2081" s="23">
        <v>15.777614000000023</v>
      </c>
      <c r="AU2081" s="23">
        <v>12.851128000000001</v>
      </c>
      <c r="AV2081" s="14">
        <v>9.2358861204376606</v>
      </c>
      <c r="AW2081" s="22">
        <v>2</v>
      </c>
      <c r="AX2081" s="22" t="s">
        <v>782</v>
      </c>
      <c r="AY2081" s="23">
        <v>75</v>
      </c>
      <c r="AZ2081" s="23">
        <v>7.4999999999999997E-2</v>
      </c>
      <c r="BA2081" s="23">
        <v>0.21498699999999998</v>
      </c>
      <c r="BB2081" s="14">
        <v>0.1545074836523713</v>
      </c>
      <c r="BC2081" s="22">
        <v>15</v>
      </c>
      <c r="BD2081" s="23">
        <v>15280</v>
      </c>
      <c r="BE2081" s="23">
        <v>15.28</v>
      </c>
      <c r="BF2081" s="23">
        <v>24.402159999999999</v>
      </c>
      <c r="BG2081" s="14">
        <v>17.537415458993095</v>
      </c>
      <c r="BH2081" s="22">
        <v>720</v>
      </c>
      <c r="BI2081" s="23">
        <v>32.578614000000023</v>
      </c>
      <c r="BJ2081" s="23">
        <v>47.808588999999998</v>
      </c>
      <c r="BK2081" s="14">
        <v>34.359216061252255</v>
      </c>
      <c r="BL2081" t="s">
        <v>92</v>
      </c>
    </row>
    <row r="2082" spans="1:64">
      <c r="A2082" t="s">
        <v>3057</v>
      </c>
      <c r="B2082" t="s">
        <v>3056</v>
      </c>
      <c r="C2082" t="s">
        <v>92</v>
      </c>
      <c r="D2082" t="s">
        <v>942</v>
      </c>
      <c r="E2082">
        <v>2015</v>
      </c>
      <c r="F2082" s="23">
        <v>80.84</v>
      </c>
      <c r="G2082" s="23">
        <v>13.15</v>
      </c>
      <c r="H2082" s="22">
        <v>17118</v>
      </c>
      <c r="I2082" s="34">
        <v>137.33628762012773</v>
      </c>
      <c r="J2082" s="13">
        <v>5</v>
      </c>
      <c r="K2082" s="13">
        <v>6</v>
      </c>
      <c r="L2082" s="19">
        <v>2375</v>
      </c>
      <c r="M2082" s="35">
        <v>2.375</v>
      </c>
      <c r="N2082" s="19">
        <v>14.205718081892957</v>
      </c>
      <c r="O2082" s="17">
        <v>10.34374696452112</v>
      </c>
      <c r="P2082" s="36">
        <v>0</v>
      </c>
      <c r="Q2082" s="37">
        <v>0</v>
      </c>
      <c r="R2082" s="38">
        <v>0</v>
      </c>
      <c r="S2082" s="27">
        <v>0</v>
      </c>
      <c r="T2082" s="23">
        <v>0</v>
      </c>
      <c r="U2082" s="17">
        <v>0</v>
      </c>
      <c r="V2082" s="22">
        <v>0</v>
      </c>
      <c r="W2082" s="22">
        <v>0</v>
      </c>
      <c r="X2082" s="23">
        <v>0</v>
      </c>
      <c r="Y2082" s="27">
        <v>0</v>
      </c>
      <c r="Z2082" s="27">
        <v>0</v>
      </c>
      <c r="AA2082" s="14">
        <v>0</v>
      </c>
      <c r="AB2082" s="39">
        <v>1</v>
      </c>
      <c r="AC2082" s="22" t="s">
        <v>782</v>
      </c>
      <c r="AD2082" s="23">
        <v>0</v>
      </c>
      <c r="AE2082" s="23">
        <v>0</v>
      </c>
      <c r="AF2082" s="23">
        <v>7.823749499999999E-2</v>
      </c>
      <c r="AG2082" s="14">
        <v>5.6967824277007507E-2</v>
      </c>
      <c r="AH2082" s="22" t="s">
        <v>782</v>
      </c>
      <c r="AI2082" s="23" t="s">
        <v>782</v>
      </c>
      <c r="AJ2082" s="23" t="s">
        <v>782</v>
      </c>
      <c r="AK2082" s="23" t="s">
        <v>782</v>
      </c>
      <c r="AL2082" s="14" t="s">
        <v>782</v>
      </c>
      <c r="AM2082" s="22" t="s">
        <v>782</v>
      </c>
      <c r="AN2082" s="23" t="s">
        <v>782</v>
      </c>
      <c r="AO2082" s="23" t="s">
        <v>782</v>
      </c>
      <c r="AP2082" s="23" t="s">
        <v>782</v>
      </c>
      <c r="AQ2082" s="14" t="s">
        <v>782</v>
      </c>
      <c r="AR2082" s="40">
        <v>858</v>
      </c>
      <c r="AS2082" s="41">
        <v>18849.969000000012</v>
      </c>
      <c r="AT2082" s="23">
        <v>18.849969000000012</v>
      </c>
      <c r="AU2082" s="23">
        <v>16.741840727805982</v>
      </c>
      <c r="AV2082" s="14">
        <v>12.190398486752406</v>
      </c>
      <c r="AW2082" s="22">
        <v>2</v>
      </c>
      <c r="AX2082" s="22" t="s">
        <v>782</v>
      </c>
      <c r="AY2082" s="23">
        <v>75</v>
      </c>
      <c r="AZ2082" s="23">
        <v>7.4999999999999997E-2</v>
      </c>
      <c r="BA2082" s="23">
        <v>0.19543081154854672</v>
      </c>
      <c r="BB2082" s="14">
        <v>0.14230092784298093</v>
      </c>
      <c r="BC2082" s="42">
        <v>17</v>
      </c>
      <c r="BD2082" s="43">
        <v>16880</v>
      </c>
      <c r="BE2082" s="44">
        <v>16.88</v>
      </c>
      <c r="BF2082" s="23">
        <v>25.459816348223246</v>
      </c>
      <c r="BG2082" s="14">
        <v>18.538302432234889</v>
      </c>
      <c r="BH2082" s="22">
        <v>883</v>
      </c>
      <c r="BI2082" s="23">
        <v>38.179969000000014</v>
      </c>
      <c r="BJ2082" s="23">
        <v>56.681043464470733</v>
      </c>
      <c r="BK2082" s="14">
        <v>41.271716635628401</v>
      </c>
      <c r="BL2082" t="s">
        <v>92</v>
      </c>
    </row>
    <row r="2083" spans="1:64">
      <c r="A2083" t="s">
        <v>3058</v>
      </c>
      <c r="B2083" t="s">
        <v>3056</v>
      </c>
      <c r="C2083" t="s">
        <v>92</v>
      </c>
      <c r="D2083" t="s">
        <v>942</v>
      </c>
      <c r="E2083">
        <v>2016</v>
      </c>
      <c r="F2083" s="23">
        <v>80.84</v>
      </c>
      <c r="G2083" s="23">
        <v>13.14</v>
      </c>
      <c r="H2083" s="22">
        <v>17175</v>
      </c>
      <c r="I2083" s="34">
        <v>145.54431005519237</v>
      </c>
      <c r="J2083" s="13">
        <v>5</v>
      </c>
      <c r="K2083" s="13">
        <v>6</v>
      </c>
      <c r="L2083" s="19">
        <v>2375</v>
      </c>
      <c r="M2083" s="35">
        <v>2.375</v>
      </c>
      <c r="N2083" s="19">
        <v>14.204874999999999</v>
      </c>
      <c r="O2083" s="17">
        <v>9.7598284636570938</v>
      </c>
      <c r="P2083" s="13">
        <v>0</v>
      </c>
      <c r="Q2083" s="13">
        <v>0</v>
      </c>
      <c r="R2083" s="19">
        <v>0</v>
      </c>
      <c r="S2083" s="27">
        <v>0</v>
      </c>
      <c r="T2083" s="19">
        <v>0</v>
      </c>
      <c r="U2083" s="17">
        <v>0</v>
      </c>
      <c r="V2083" s="13">
        <v>0</v>
      </c>
      <c r="W2083" s="13">
        <v>0</v>
      </c>
      <c r="X2083" s="19">
        <v>0</v>
      </c>
      <c r="Y2083" s="27">
        <v>0</v>
      </c>
      <c r="Z2083" s="19">
        <v>0</v>
      </c>
      <c r="AA2083" s="14">
        <v>0</v>
      </c>
      <c r="AB2083" s="13">
        <v>1</v>
      </c>
      <c r="AC2083" s="22" t="s">
        <v>782</v>
      </c>
      <c r="AD2083" s="19">
        <v>0</v>
      </c>
      <c r="AE2083" s="23">
        <v>0</v>
      </c>
      <c r="AF2083" s="19">
        <v>0.21422431799999997</v>
      </c>
      <c r="AG2083" s="14">
        <v>0.14718838401773537</v>
      </c>
      <c r="AH2083" s="22" t="s">
        <v>782</v>
      </c>
      <c r="AI2083" s="23" t="s">
        <v>782</v>
      </c>
      <c r="AJ2083" s="23" t="s">
        <v>782</v>
      </c>
      <c r="AK2083" s="23" t="s">
        <v>782</v>
      </c>
      <c r="AL2083" s="14" t="s">
        <v>782</v>
      </c>
      <c r="AM2083" s="22" t="s">
        <v>782</v>
      </c>
      <c r="AN2083" s="23" t="s">
        <v>782</v>
      </c>
      <c r="AO2083" s="23" t="s">
        <v>782</v>
      </c>
      <c r="AP2083" s="23" t="s">
        <v>782</v>
      </c>
      <c r="AQ2083" s="14" t="s">
        <v>782</v>
      </c>
      <c r="AR2083" s="13">
        <v>889</v>
      </c>
      <c r="AS2083" s="19">
        <v>19161.993999999988</v>
      </c>
      <c r="AT2083" s="23">
        <v>19.161993999999989</v>
      </c>
      <c r="AU2083" s="19">
        <v>17.015850672000006</v>
      </c>
      <c r="AV2083" s="14">
        <v>11.691182338593221</v>
      </c>
      <c r="AW2083" s="13">
        <v>2</v>
      </c>
      <c r="AX2083" s="22" t="s">
        <v>782</v>
      </c>
      <c r="AY2083" s="19">
        <v>75</v>
      </c>
      <c r="AZ2083" s="23">
        <v>7.4999999999999997E-2</v>
      </c>
      <c r="BA2083" s="19">
        <v>0.21365699999999999</v>
      </c>
      <c r="BB2083" s="14">
        <v>0.14679859344482676</v>
      </c>
      <c r="BC2083" s="13">
        <v>16</v>
      </c>
      <c r="BD2083" s="19">
        <v>15380.000000000002</v>
      </c>
      <c r="BE2083" s="44">
        <v>15.380000000000003</v>
      </c>
      <c r="BF2083" s="19">
        <v>23.589890877303556</v>
      </c>
      <c r="BG2083" s="14">
        <v>16.208047479395074</v>
      </c>
      <c r="BH2083" s="22">
        <v>913</v>
      </c>
      <c r="BI2083" s="23">
        <v>36.991993999999991</v>
      </c>
      <c r="BJ2083" s="23">
        <v>55.238497867303565</v>
      </c>
      <c r="BK2083" s="14">
        <v>37.953045259107952</v>
      </c>
      <c r="BL2083" t="s">
        <v>92</v>
      </c>
    </row>
    <row r="2084" spans="1:64">
      <c r="A2084" t="s">
        <v>3059</v>
      </c>
      <c r="B2084" t="s">
        <v>3056</v>
      </c>
      <c r="C2084" t="s">
        <v>92</v>
      </c>
      <c r="D2084" t="s">
        <v>942</v>
      </c>
      <c r="E2084">
        <v>2017</v>
      </c>
      <c r="F2084" s="23">
        <v>80.84</v>
      </c>
      <c r="G2084" s="23">
        <v>13.31</v>
      </c>
      <c r="H2084" s="22">
        <v>17253</v>
      </c>
      <c r="I2084" s="34">
        <v>135.52249553291642</v>
      </c>
      <c r="J2084" s="13">
        <v>5</v>
      </c>
      <c r="K2084" s="13">
        <v>6</v>
      </c>
      <c r="L2084" s="19">
        <v>2375</v>
      </c>
      <c r="M2084" s="19">
        <v>2.375</v>
      </c>
      <c r="N2084" s="19">
        <v>14.204874999999999</v>
      </c>
      <c r="O2084" s="17">
        <v>10.481562447726505</v>
      </c>
      <c r="P2084" s="13">
        <v>0</v>
      </c>
      <c r="Q2084" s="13">
        <v>0</v>
      </c>
      <c r="R2084" s="19">
        <v>0</v>
      </c>
      <c r="S2084" s="19">
        <v>0</v>
      </c>
      <c r="T2084" s="19">
        <v>0</v>
      </c>
      <c r="U2084" s="17">
        <v>0</v>
      </c>
      <c r="V2084" s="13">
        <v>0</v>
      </c>
      <c r="W2084" s="13">
        <v>0</v>
      </c>
      <c r="X2084" s="19">
        <v>0</v>
      </c>
      <c r="Y2084" s="19">
        <v>0</v>
      </c>
      <c r="Z2084" s="19">
        <v>0</v>
      </c>
      <c r="AA2084" s="14">
        <v>0</v>
      </c>
      <c r="AB2084" s="13">
        <v>1</v>
      </c>
      <c r="AC2084" s="22" t="s">
        <v>782</v>
      </c>
      <c r="AD2084" s="19">
        <v>0</v>
      </c>
      <c r="AE2084" s="19">
        <v>0</v>
      </c>
      <c r="AF2084" s="19">
        <v>7.823749499999999E-2</v>
      </c>
      <c r="AG2084" s="14">
        <v>5.7730264405437583E-2</v>
      </c>
      <c r="AH2084" s="22" t="s">
        <v>782</v>
      </c>
      <c r="AI2084" s="23" t="s">
        <v>782</v>
      </c>
      <c r="AJ2084" s="23" t="s">
        <v>782</v>
      </c>
      <c r="AK2084" s="23" t="s">
        <v>782</v>
      </c>
      <c r="AL2084" s="14" t="s">
        <v>782</v>
      </c>
      <c r="AM2084" s="22" t="s">
        <v>782</v>
      </c>
      <c r="AN2084" s="23" t="s">
        <v>782</v>
      </c>
      <c r="AO2084" s="23" t="s">
        <v>782</v>
      </c>
      <c r="AP2084" s="23" t="s">
        <v>782</v>
      </c>
      <c r="AQ2084" s="14" t="s">
        <v>782</v>
      </c>
      <c r="AR2084" s="13">
        <v>930</v>
      </c>
      <c r="AS2084" s="19">
        <v>20408.838999999989</v>
      </c>
      <c r="AT2084" s="19">
        <v>20.408838999999968</v>
      </c>
      <c r="AU2084" s="19">
        <v>18.123049032000011</v>
      </c>
      <c r="AV2084" s="14">
        <v>13.372723812924614</v>
      </c>
      <c r="AW2084" s="13">
        <v>2</v>
      </c>
      <c r="AX2084" s="22" t="s">
        <v>782</v>
      </c>
      <c r="AY2084" s="19">
        <v>0</v>
      </c>
      <c r="AZ2084" s="19">
        <v>0</v>
      </c>
      <c r="BA2084" s="19">
        <v>0</v>
      </c>
      <c r="BB2084" s="14">
        <v>0</v>
      </c>
      <c r="BC2084" s="13">
        <v>19</v>
      </c>
      <c r="BD2084" s="19">
        <v>25945</v>
      </c>
      <c r="BE2084" s="19">
        <v>25.945</v>
      </c>
      <c r="BF2084" s="19">
        <v>44.481438477984199</v>
      </c>
      <c r="BG2084" s="14">
        <v>32.822180777493365</v>
      </c>
      <c r="BH2084" s="22">
        <v>957</v>
      </c>
      <c r="BI2084" s="23">
        <v>48.728838999999965</v>
      </c>
      <c r="BJ2084" s="23">
        <v>76.887600004984208</v>
      </c>
      <c r="BK2084" s="14">
        <v>56.734197302549916</v>
      </c>
      <c r="BL2084" t="s">
        <v>92</v>
      </c>
    </row>
    <row r="2085" spans="1:64">
      <c r="A2085" t="s">
        <v>3060</v>
      </c>
      <c r="B2085" t="s">
        <v>3056</v>
      </c>
      <c r="C2085" t="s">
        <v>92</v>
      </c>
      <c r="D2085" t="s">
        <v>942</v>
      </c>
      <c r="E2085">
        <v>2018</v>
      </c>
      <c r="F2085" s="23">
        <v>80.84</v>
      </c>
      <c r="G2085" s="23">
        <v>13.3</v>
      </c>
      <c r="H2085" s="22">
        <v>17205</v>
      </c>
      <c r="I2085" s="34">
        <v>135.53212755107796</v>
      </c>
      <c r="J2085" s="13">
        <v>5</v>
      </c>
      <c r="K2085" s="13">
        <v>6</v>
      </c>
      <c r="L2085" s="19">
        <v>2375</v>
      </c>
      <c r="M2085" s="19">
        <v>2.375</v>
      </c>
      <c r="N2085" s="19">
        <v>14.204874999999999</v>
      </c>
      <c r="O2085" s="17">
        <v>10.480817542428538</v>
      </c>
      <c r="P2085" s="13">
        <v>0</v>
      </c>
      <c r="Q2085" s="13">
        <v>0</v>
      </c>
      <c r="R2085" s="19">
        <v>0</v>
      </c>
      <c r="S2085" s="19">
        <v>0</v>
      </c>
      <c r="T2085" s="19">
        <v>0</v>
      </c>
      <c r="U2085" s="17">
        <v>0</v>
      </c>
      <c r="V2085" s="13">
        <v>0</v>
      </c>
      <c r="W2085" s="13">
        <v>0</v>
      </c>
      <c r="X2085" s="19">
        <v>0</v>
      </c>
      <c r="Y2085" s="19">
        <v>0</v>
      </c>
      <c r="Z2085" s="19">
        <v>0</v>
      </c>
      <c r="AA2085" s="14">
        <v>0</v>
      </c>
      <c r="AB2085" s="13">
        <v>1</v>
      </c>
      <c r="AC2085" s="22" t="s">
        <v>782</v>
      </c>
      <c r="AD2085" s="19">
        <v>0</v>
      </c>
      <c r="AE2085" s="19">
        <v>0</v>
      </c>
      <c r="AF2085" s="19">
        <v>0.21583970099999999</v>
      </c>
      <c r="AG2085" s="14">
        <v>0.159253532649413</v>
      </c>
      <c r="AH2085" s="22" t="s">
        <v>782</v>
      </c>
      <c r="AI2085" s="23" t="s">
        <v>782</v>
      </c>
      <c r="AJ2085" s="23" t="s">
        <v>782</v>
      </c>
      <c r="AK2085" s="23" t="s">
        <v>782</v>
      </c>
      <c r="AL2085" s="14" t="s">
        <v>782</v>
      </c>
      <c r="AM2085" s="22" t="s">
        <v>782</v>
      </c>
      <c r="AN2085" s="23" t="s">
        <v>782</v>
      </c>
      <c r="AO2085" s="23" t="s">
        <v>782</v>
      </c>
      <c r="AP2085" s="23" t="s">
        <v>782</v>
      </c>
      <c r="AQ2085" s="14" t="s">
        <v>782</v>
      </c>
      <c r="AR2085" s="13">
        <v>962</v>
      </c>
      <c r="AS2085" s="19">
        <v>21389.328999999987</v>
      </c>
      <c r="AT2085" s="19">
        <v>21.38932899999995</v>
      </c>
      <c r="AU2085" s="19">
        <v>18.993724152000013</v>
      </c>
      <c r="AV2085" s="14">
        <v>14.014185783988268</v>
      </c>
      <c r="AW2085" s="13">
        <v>2</v>
      </c>
      <c r="AX2085" s="22" t="s">
        <v>782</v>
      </c>
      <c r="AY2085" s="19">
        <v>75</v>
      </c>
      <c r="AZ2085" s="19">
        <v>7.4999999999999997E-2</v>
      </c>
      <c r="BA2085" s="19">
        <v>0.21365699999999999</v>
      </c>
      <c r="BB2085" s="14">
        <v>0.15764306505074166</v>
      </c>
      <c r="BC2085" s="13">
        <v>19</v>
      </c>
      <c r="BD2085" s="19">
        <v>25945</v>
      </c>
      <c r="BE2085" s="19">
        <v>25.945</v>
      </c>
      <c r="BF2085" s="19">
        <v>43.795906879642416</v>
      </c>
      <c r="BG2085" s="14">
        <v>32.314040715650286</v>
      </c>
      <c r="BH2085" s="22">
        <v>989</v>
      </c>
      <c r="BI2085" s="23">
        <v>49.78432899999995</v>
      </c>
      <c r="BJ2085" s="23">
        <v>77.424002732642421</v>
      </c>
      <c r="BK2085" s="14">
        <v>57.125940639767251</v>
      </c>
      <c r="BL2085" t="s">
        <v>92</v>
      </c>
    </row>
    <row r="2086" spans="1:64">
      <c r="A2086" t="s">
        <v>3061</v>
      </c>
      <c r="B2086" t="s">
        <v>3056</v>
      </c>
      <c r="C2086" t="s">
        <v>92</v>
      </c>
      <c r="D2086" t="s">
        <v>942</v>
      </c>
      <c r="E2086">
        <v>2019</v>
      </c>
      <c r="F2086" s="23">
        <v>80.84</v>
      </c>
      <c r="G2086" s="23">
        <v>13.32</v>
      </c>
      <c r="H2086" s="22">
        <v>17254</v>
      </c>
      <c r="I2086" s="34">
        <v>137.96504487819453</v>
      </c>
      <c r="J2086" s="22">
        <v>5</v>
      </c>
      <c r="K2086" s="22">
        <v>6</v>
      </c>
      <c r="L2086" s="23">
        <v>2375</v>
      </c>
      <c r="M2086" s="23">
        <v>2.375</v>
      </c>
      <c r="N2086" s="23">
        <v>14.204874999999999</v>
      </c>
      <c r="O2086" s="14">
        <v>10.29599563609832</v>
      </c>
      <c r="P2086" s="22">
        <v>0</v>
      </c>
      <c r="Q2086" s="22">
        <v>0</v>
      </c>
      <c r="R2086" s="23">
        <v>0</v>
      </c>
      <c r="S2086" s="23">
        <v>0</v>
      </c>
      <c r="T2086" s="23">
        <v>0</v>
      </c>
      <c r="U2086" s="14">
        <v>0</v>
      </c>
      <c r="V2086" s="22">
        <v>0</v>
      </c>
      <c r="W2086" s="22">
        <v>0</v>
      </c>
      <c r="X2086" s="23">
        <v>0</v>
      </c>
      <c r="Y2086" s="23">
        <v>0</v>
      </c>
      <c r="Z2086" s="23">
        <v>0</v>
      </c>
      <c r="AA2086" s="14">
        <v>0</v>
      </c>
      <c r="AB2086" s="22">
        <v>1</v>
      </c>
      <c r="AC2086" s="22">
        <v>1</v>
      </c>
      <c r="AD2086" s="23">
        <v>162.03410729613734</v>
      </c>
      <c r="AE2086" s="23">
        <v>0.16203410729613735</v>
      </c>
      <c r="AF2086" s="23">
        <v>0.226523682</v>
      </c>
      <c r="AG2086" s="14">
        <v>0.1641891844416036</v>
      </c>
      <c r="AH2086" s="22">
        <v>0</v>
      </c>
      <c r="AI2086" s="23">
        <v>0</v>
      </c>
      <c r="AJ2086" s="23">
        <v>0</v>
      </c>
      <c r="AK2086" s="23">
        <v>0</v>
      </c>
      <c r="AL2086" s="14">
        <v>0</v>
      </c>
      <c r="AM2086" s="22">
        <v>1013</v>
      </c>
      <c r="AN2086" s="23">
        <v>23259.429999999986</v>
      </c>
      <c r="AO2086" s="23">
        <v>23.259429999999934</v>
      </c>
      <c r="AP2086" s="23">
        <v>20.654373840000009</v>
      </c>
      <c r="AQ2086" s="14">
        <v>14.970729620850829</v>
      </c>
      <c r="AR2086" s="22">
        <v>1013</v>
      </c>
      <c r="AS2086" s="23">
        <v>23259.429999999986</v>
      </c>
      <c r="AT2086" s="23">
        <v>23.259429999999934</v>
      </c>
      <c r="AU2086" s="23">
        <v>20.654373840000009</v>
      </c>
      <c r="AV2086" s="14">
        <v>14.970729620850829</v>
      </c>
      <c r="AW2086" s="22">
        <v>2</v>
      </c>
      <c r="AX2086" s="22" t="s">
        <v>782</v>
      </c>
      <c r="AY2086" s="23">
        <v>75</v>
      </c>
      <c r="AZ2086" s="23">
        <v>7.4999999999999997E-2</v>
      </c>
      <c r="BA2086" s="23">
        <v>0.21365699999999999</v>
      </c>
      <c r="BB2086" s="14">
        <v>0.15486313956454095</v>
      </c>
      <c r="BC2086" s="22">
        <v>23</v>
      </c>
      <c r="BD2086" s="23">
        <v>40845</v>
      </c>
      <c r="BE2086" s="23">
        <v>40.844999999999999</v>
      </c>
      <c r="BF2086" s="23">
        <v>81.098295357762112</v>
      </c>
      <c r="BG2086" s="14">
        <v>58.781769997872665</v>
      </c>
      <c r="BH2086" s="22">
        <v>1044</v>
      </c>
      <c r="BI2086" s="23">
        <v>66.716464107296076</v>
      </c>
      <c r="BJ2086" s="23">
        <v>116.39772487976212</v>
      </c>
      <c r="BK2086" s="14">
        <v>84.367547578827953</v>
      </c>
      <c r="BL2086" t="s">
        <v>92</v>
      </c>
    </row>
    <row r="2087" spans="1:64">
      <c r="A2087" t="s">
        <v>3062</v>
      </c>
      <c r="B2087" t="s">
        <v>3056</v>
      </c>
      <c r="C2087" t="s">
        <v>92</v>
      </c>
      <c r="D2087" t="s">
        <v>942</v>
      </c>
      <c r="E2087">
        <v>2020</v>
      </c>
      <c r="F2087" s="23">
        <v>80.84</v>
      </c>
      <c r="G2087" s="23">
        <v>13.38</v>
      </c>
      <c r="H2087" s="22">
        <v>17246</v>
      </c>
      <c r="I2087" s="34">
        <v>138.93348372062727</v>
      </c>
      <c r="J2087" s="22">
        <v>5</v>
      </c>
      <c r="K2087" s="22">
        <v>11</v>
      </c>
      <c r="L2087" s="23">
        <v>3715</v>
      </c>
      <c r="M2087" s="23">
        <v>3.7150000000000003</v>
      </c>
      <c r="N2087" s="23">
        <v>22.219415000000001</v>
      </c>
      <c r="O2087" s="14">
        <v>15.992843773125021</v>
      </c>
      <c r="P2087" s="22">
        <v>0</v>
      </c>
      <c r="Q2087" s="22">
        <v>0</v>
      </c>
      <c r="R2087" s="23">
        <v>0</v>
      </c>
      <c r="S2087" s="23">
        <v>0</v>
      </c>
      <c r="T2087" s="23">
        <v>0</v>
      </c>
      <c r="U2087" s="14">
        <v>0</v>
      </c>
      <c r="V2087" s="22">
        <v>0</v>
      </c>
      <c r="W2087" s="22">
        <v>0</v>
      </c>
      <c r="X2087" s="23">
        <v>0</v>
      </c>
      <c r="Y2087" s="23">
        <v>0</v>
      </c>
      <c r="Z2087" s="23">
        <v>0</v>
      </c>
      <c r="AA2087" s="14">
        <v>0</v>
      </c>
      <c r="AB2087" s="22">
        <v>1</v>
      </c>
      <c r="AC2087" s="22">
        <v>1</v>
      </c>
      <c r="AD2087" s="23">
        <v>159.696347639485</v>
      </c>
      <c r="AE2087" s="23">
        <v>0.15969634763948501</v>
      </c>
      <c r="AF2087" s="23">
        <v>0.223255494</v>
      </c>
      <c r="AG2087" s="14">
        <v>0.16069236012891655</v>
      </c>
      <c r="AH2087" s="22">
        <v>0</v>
      </c>
      <c r="AI2087" s="23">
        <v>0</v>
      </c>
      <c r="AJ2087" s="23">
        <v>0</v>
      </c>
      <c r="AK2087" s="23">
        <v>0</v>
      </c>
      <c r="AL2087" s="14">
        <v>0</v>
      </c>
      <c r="AM2087" s="22">
        <v>1080</v>
      </c>
      <c r="AN2087" s="23">
        <v>25257.239999999983</v>
      </c>
      <c r="AO2087" s="23">
        <v>25.257239999999921</v>
      </c>
      <c r="AP2087" s="23">
        <v>22.428429120000029</v>
      </c>
      <c r="AQ2087" s="14">
        <v>16.143285635232445</v>
      </c>
      <c r="AR2087" s="22">
        <v>1080</v>
      </c>
      <c r="AS2087" s="23">
        <v>25257.239999999983</v>
      </c>
      <c r="AT2087" s="23">
        <v>25.257239999999921</v>
      </c>
      <c r="AU2087" s="23">
        <v>22.428429120000029</v>
      </c>
      <c r="AV2087" s="14">
        <v>16.143285635232445</v>
      </c>
      <c r="AW2087" s="22">
        <v>2</v>
      </c>
      <c r="AX2087" s="22">
        <v>2</v>
      </c>
      <c r="AY2087" s="23">
        <v>75</v>
      </c>
      <c r="AZ2087" s="23">
        <v>7.4999999999999997E-2</v>
      </c>
      <c r="BA2087" s="23">
        <v>0.21365699999999999</v>
      </c>
      <c r="BB2087" s="14">
        <v>0.15378366271274793</v>
      </c>
      <c r="BC2087" s="22">
        <v>24</v>
      </c>
      <c r="BD2087" s="23">
        <v>45045</v>
      </c>
      <c r="BE2087" s="23">
        <v>45.045000000000002</v>
      </c>
      <c r="BF2087" s="23">
        <v>93.542407037088097</v>
      </c>
      <c r="BG2087" s="14">
        <v>67.328914910956044</v>
      </c>
      <c r="BH2087" s="22">
        <v>1112</v>
      </c>
      <c r="BI2087" s="23">
        <v>74.251936347639415</v>
      </c>
      <c r="BJ2087" s="23">
        <v>138.62716365108813</v>
      </c>
      <c r="BK2087" s="14">
        <v>99.77952034215518</v>
      </c>
      <c r="BL2087" t="s">
        <v>92</v>
      </c>
    </row>
    <row r="2088" spans="1:64">
      <c r="A2088" t="s">
        <v>3063</v>
      </c>
      <c r="B2088" t="s">
        <v>3056</v>
      </c>
      <c r="C2088" t="s">
        <v>92</v>
      </c>
      <c r="D2088" t="s">
        <v>942</v>
      </c>
      <c r="E2088">
        <v>2021</v>
      </c>
      <c r="F2088" s="23">
        <v>80.84</v>
      </c>
      <c r="G2088" s="23">
        <v>13.63</v>
      </c>
      <c r="H2088" s="22">
        <v>17186</v>
      </c>
      <c r="I2088" s="34">
        <v>129.30000000000001</v>
      </c>
      <c r="J2088" s="22">
        <v>4</v>
      </c>
      <c r="K2088" s="22">
        <v>8</v>
      </c>
      <c r="L2088" s="23">
        <v>2125</v>
      </c>
      <c r="M2088" s="23">
        <v>2.125</v>
      </c>
      <c r="N2088" s="23">
        <v>12.709625000000001</v>
      </c>
      <c r="O2088" s="14">
        <v>9.83</v>
      </c>
      <c r="P2088" s="22">
        <v>0</v>
      </c>
      <c r="Q2088" s="22">
        <v>0</v>
      </c>
      <c r="R2088" s="23">
        <v>0</v>
      </c>
      <c r="S2088" s="23">
        <v>0</v>
      </c>
      <c r="T2088" s="23">
        <v>0</v>
      </c>
      <c r="U2088" s="14">
        <v>0</v>
      </c>
      <c r="V2088" s="22">
        <v>0</v>
      </c>
      <c r="W2088" s="22">
        <v>0</v>
      </c>
      <c r="X2088" s="23">
        <v>0</v>
      </c>
      <c r="Y2088" s="23">
        <v>0</v>
      </c>
      <c r="Z2088" s="23">
        <v>0</v>
      </c>
      <c r="AA2088" s="14">
        <v>0</v>
      </c>
      <c r="AB2088" s="22">
        <v>1</v>
      </c>
      <c r="AC2088" s="22">
        <v>1</v>
      </c>
      <c r="AD2088" s="23">
        <v>162.60218879999999</v>
      </c>
      <c r="AE2088" s="23">
        <v>0.16260218900000001</v>
      </c>
      <c r="AF2088" s="23">
        <v>0.22731786000000001</v>
      </c>
      <c r="AG2088" s="14">
        <v>0.18</v>
      </c>
      <c r="AH2088" s="22">
        <v>0</v>
      </c>
      <c r="AI2088" s="23">
        <v>0</v>
      </c>
      <c r="AJ2088" s="23">
        <v>0</v>
      </c>
      <c r="AK2088" s="23">
        <v>0</v>
      </c>
      <c r="AL2088" s="14">
        <v>0</v>
      </c>
      <c r="AM2088" s="22">
        <v>1181</v>
      </c>
      <c r="AN2088" s="23">
        <v>27533.9</v>
      </c>
      <c r="AO2088" s="23">
        <v>27.533899999999999</v>
      </c>
      <c r="AP2088" s="23">
        <v>24.637964589999999</v>
      </c>
      <c r="AQ2088" s="14">
        <v>19.05</v>
      </c>
      <c r="AR2088" s="22">
        <v>1181</v>
      </c>
      <c r="AS2088" s="23">
        <v>27533.9</v>
      </c>
      <c r="AT2088" s="23">
        <v>27.533899999999999</v>
      </c>
      <c r="AU2088" s="23">
        <v>24.637964589999999</v>
      </c>
      <c r="AV2088" s="14">
        <v>19.05</v>
      </c>
      <c r="AW2088" s="22">
        <v>2</v>
      </c>
      <c r="AX2088" s="22">
        <v>2</v>
      </c>
      <c r="AY2088" s="23">
        <v>75</v>
      </c>
      <c r="AZ2088" s="23">
        <v>7.4999999999999997E-2</v>
      </c>
      <c r="BA2088" s="23">
        <v>0.21365700000000001</v>
      </c>
      <c r="BB2088" s="14">
        <v>0.17</v>
      </c>
      <c r="BC2088" s="22">
        <v>25</v>
      </c>
      <c r="BD2088" s="23">
        <v>48645</v>
      </c>
      <c r="BE2088" s="23">
        <v>48.645000000000003</v>
      </c>
      <c r="BF2088" s="23">
        <v>88.132799340000005</v>
      </c>
      <c r="BG2088" s="14">
        <v>68.16</v>
      </c>
      <c r="BH2088" s="22">
        <v>1213</v>
      </c>
      <c r="BI2088" s="23">
        <v>78.540000000000006</v>
      </c>
      <c r="BJ2088" s="23">
        <v>125.92</v>
      </c>
      <c r="BK2088" s="14">
        <v>97.38</v>
      </c>
      <c r="BL2088" t="s">
        <v>92</v>
      </c>
    </row>
    <row r="2089" spans="1:64">
      <c r="A2089" t="s">
        <v>3064</v>
      </c>
      <c r="B2089" t="s">
        <v>3056</v>
      </c>
      <c r="C2089" t="s">
        <v>92</v>
      </c>
      <c r="D2089" s="111" t="s">
        <v>942</v>
      </c>
      <c r="E2089" s="110">
        <v>2022</v>
      </c>
      <c r="F2089" s="23"/>
      <c r="G2089" s="23"/>
      <c r="H2089" s="22">
        <v>17361</v>
      </c>
      <c r="I2089" s="34">
        <v>125.8245101884568</v>
      </c>
      <c r="J2089" s="22">
        <v>4</v>
      </c>
      <c r="K2089" s="22">
        <v>8</v>
      </c>
      <c r="L2089" s="23">
        <v>2125</v>
      </c>
      <c r="M2089" s="23">
        <v>2.125</v>
      </c>
      <c r="N2089" s="23">
        <v>12.575749999999999</v>
      </c>
      <c r="O2089" s="14">
        <v>9.9946743135851328</v>
      </c>
      <c r="P2089" s="22">
        <v>0</v>
      </c>
      <c r="Q2089" s="22">
        <v>0</v>
      </c>
      <c r="R2089" s="23">
        <v>0</v>
      </c>
      <c r="S2089" s="23">
        <v>0</v>
      </c>
      <c r="T2089" s="23">
        <v>0</v>
      </c>
      <c r="U2089" s="14">
        <v>0</v>
      </c>
      <c r="V2089" s="22">
        <v>0</v>
      </c>
      <c r="W2089" s="22">
        <v>0</v>
      </c>
      <c r="X2089" s="23">
        <v>0</v>
      </c>
      <c r="Y2089" s="23">
        <v>0</v>
      </c>
      <c r="Z2089" s="23">
        <v>0</v>
      </c>
      <c r="AA2089" s="14">
        <v>0</v>
      </c>
      <c r="AB2089" s="22">
        <v>1</v>
      </c>
      <c r="AC2089" s="22">
        <v>1</v>
      </c>
      <c r="AD2089" s="23">
        <v>166.818186695279</v>
      </c>
      <c r="AE2089" s="23">
        <v>0.16681818669527901</v>
      </c>
      <c r="AF2089" s="23">
        <v>0.23321182500000001</v>
      </c>
      <c r="AG2089" s="14">
        <v>0.18534689676176858</v>
      </c>
      <c r="AH2089" s="22">
        <v>1</v>
      </c>
      <c r="AI2089" s="23">
        <v>4896</v>
      </c>
      <c r="AJ2089" s="23">
        <v>4.8959999999999999</v>
      </c>
      <c r="AK2089" s="23">
        <v>5.0152857437422096</v>
      </c>
      <c r="AL2089" s="14">
        <v>3.9859370294630514</v>
      </c>
      <c r="AM2089" s="22">
        <v>1369</v>
      </c>
      <c r="AN2089" s="23">
        <v>31049.22500000002</v>
      </c>
      <c r="AO2089" s="23">
        <v>31.049224999999936</v>
      </c>
      <c r="AP2089" s="23">
        <v>31.805705779563873</v>
      </c>
      <c r="AQ2089" s="14">
        <v>25.277829996656521</v>
      </c>
      <c r="AR2089" s="22">
        <v>1370</v>
      </c>
      <c r="AS2089" s="23">
        <v>35945.224999999999</v>
      </c>
      <c r="AT2089" s="23">
        <v>35.945224999999901</v>
      </c>
      <c r="AU2089" s="23">
        <v>36.820991523306112</v>
      </c>
      <c r="AV2089" s="14">
        <v>29.263767026119599</v>
      </c>
      <c r="AW2089" s="22">
        <v>2</v>
      </c>
      <c r="AX2089" s="22">
        <v>2</v>
      </c>
      <c r="AY2089" s="23">
        <v>75</v>
      </c>
      <c r="AZ2089" s="23">
        <v>7.4999999999999997E-2</v>
      </c>
      <c r="BA2089" s="23">
        <v>0.21365699999999999</v>
      </c>
      <c r="BB2089" s="14">
        <v>0.16980554875992751</v>
      </c>
      <c r="BC2089" s="22">
        <v>28</v>
      </c>
      <c r="BD2089" s="23">
        <v>69545</v>
      </c>
      <c r="BE2089" s="23">
        <v>69.544999999999987</v>
      </c>
      <c r="BF2089" s="23">
        <v>150.40118500292351</v>
      </c>
      <c r="BG2089" s="14">
        <v>119.53250187714333</v>
      </c>
      <c r="BH2089" s="22">
        <v>1405</v>
      </c>
      <c r="BI2089" s="23">
        <v>107.85704318669517</v>
      </c>
      <c r="BJ2089" s="23">
        <v>200.24479535122964</v>
      </c>
      <c r="BK2089" s="14">
        <v>159.14609566236976</v>
      </c>
      <c r="BL2089" t="s">
        <v>92</v>
      </c>
    </row>
    <row r="2090" spans="1:64">
      <c r="A2090" t="s">
        <v>3065</v>
      </c>
      <c r="B2090" t="s">
        <v>3056</v>
      </c>
      <c r="C2090" t="s">
        <v>92</v>
      </c>
      <c r="D2090" t="s">
        <v>942</v>
      </c>
      <c r="E2090">
        <v>2023</v>
      </c>
      <c r="F2090">
        <v>80.84</v>
      </c>
      <c r="G2090">
        <v>13.69</v>
      </c>
      <c r="H2090">
        <v>17444</v>
      </c>
      <c r="I2090">
        <v>125.8245101884568</v>
      </c>
      <c r="J2090">
        <v>4</v>
      </c>
      <c r="K2090">
        <v>8</v>
      </c>
      <c r="L2090">
        <v>2125</v>
      </c>
      <c r="M2090">
        <v>2.125</v>
      </c>
      <c r="N2090">
        <v>12.575749999999999</v>
      </c>
      <c r="O2090">
        <v>9.9946743135851328</v>
      </c>
      <c r="P2090">
        <v>0</v>
      </c>
      <c r="Q2090">
        <v>0</v>
      </c>
      <c r="R2090">
        <v>0</v>
      </c>
      <c r="S2090">
        <v>0</v>
      </c>
      <c r="T2090">
        <v>0</v>
      </c>
      <c r="U2090">
        <v>0</v>
      </c>
      <c r="V2090">
        <v>0</v>
      </c>
      <c r="W2090">
        <v>0</v>
      </c>
      <c r="X2090">
        <v>0</v>
      </c>
      <c r="Y2090">
        <v>0</v>
      </c>
      <c r="Z2090">
        <v>0</v>
      </c>
      <c r="AA2090">
        <v>0</v>
      </c>
      <c r="AB2090">
        <v>1</v>
      </c>
      <c r="AC2090">
        <v>1</v>
      </c>
      <c r="AD2090">
        <v>30</v>
      </c>
      <c r="AE2090">
        <v>0.03</v>
      </c>
      <c r="AF2090">
        <v>0.23067752399999999</v>
      </c>
      <c r="AG2090">
        <v>0.1833327414940833</v>
      </c>
      <c r="AH2090">
        <v>2</v>
      </c>
      <c r="AI2090">
        <v>4916.5200000000004</v>
      </c>
      <c r="AJ2090">
        <v>4.9165200000000002</v>
      </c>
      <c r="AK2090">
        <v>4.6116330000000003</v>
      </c>
      <c r="AL2090">
        <v>3.9589500000000002</v>
      </c>
      <c r="AM2090">
        <v>1665</v>
      </c>
      <c r="AN2090">
        <v>36928.464</v>
      </c>
      <c r="AO2090">
        <v>36.928463999999998</v>
      </c>
      <c r="AP2090">
        <v>34.638427999999998</v>
      </c>
      <c r="AQ2090">
        <v>27.529157831108922</v>
      </c>
      <c r="AR2090">
        <v>1779</v>
      </c>
      <c r="AS2090">
        <v>41932.194000000003</v>
      </c>
      <c r="AT2090">
        <v>41.932193999999697</v>
      </c>
      <c r="AU2090">
        <v>39.331862733373697</v>
      </c>
      <c r="AV2090">
        <v>31.259301287534058</v>
      </c>
      <c r="AW2090">
        <v>2</v>
      </c>
      <c r="AX2090">
        <v>2</v>
      </c>
      <c r="AY2090">
        <v>75</v>
      </c>
      <c r="AZ2090">
        <v>7.4999999999999997E-2</v>
      </c>
      <c r="BA2090">
        <v>0.21365700000000001</v>
      </c>
      <c r="BB2090">
        <v>0.16980554875992754</v>
      </c>
      <c r="BC2090">
        <v>26</v>
      </c>
      <c r="BD2090">
        <v>70145</v>
      </c>
      <c r="BE2090">
        <v>70.144999999999996</v>
      </c>
      <c r="BF2090">
        <v>184.49175099999999</v>
      </c>
      <c r="BG2090">
        <v>146.62624215558071</v>
      </c>
      <c r="BH2090">
        <v>1812</v>
      </c>
      <c r="BI2090">
        <v>114.3071939999997</v>
      </c>
      <c r="BJ2090">
        <v>236.84369825737369</v>
      </c>
      <c r="BK2090">
        <v>188.23335604695393</v>
      </c>
      <c r="BL2090" t="s">
        <v>92</v>
      </c>
    </row>
    <row r="2091" spans="1:64">
      <c r="A2091" t="s">
        <v>3066</v>
      </c>
      <c r="B2091" t="s">
        <v>3056</v>
      </c>
      <c r="C2091" t="s">
        <v>92</v>
      </c>
      <c r="D2091" t="s">
        <v>942</v>
      </c>
      <c r="E2091">
        <v>2024</v>
      </c>
      <c r="F2091">
        <v>80.84</v>
      </c>
      <c r="G2091">
        <v>13.69</v>
      </c>
      <c r="H2091">
        <v>17433</v>
      </c>
      <c r="I2091">
        <v>119.53979201590175</v>
      </c>
      <c r="J2091">
        <v>4</v>
      </c>
      <c r="K2091">
        <v>8</v>
      </c>
      <c r="L2091">
        <v>2125</v>
      </c>
      <c r="M2091">
        <v>2.125</v>
      </c>
      <c r="N2091">
        <v>12.575749999999999</v>
      </c>
      <c r="O2091">
        <v>10.520137092364285</v>
      </c>
      <c r="P2091">
        <v>0</v>
      </c>
      <c r="Q2091">
        <v>0</v>
      </c>
      <c r="R2091">
        <v>0</v>
      </c>
      <c r="S2091">
        <v>0</v>
      </c>
      <c r="T2091">
        <v>0</v>
      </c>
      <c r="U2091">
        <v>0</v>
      </c>
      <c r="V2091">
        <v>0</v>
      </c>
      <c r="W2091">
        <v>0</v>
      </c>
      <c r="X2091">
        <v>0</v>
      </c>
      <c r="Y2091">
        <v>0</v>
      </c>
      <c r="Z2091">
        <v>0</v>
      </c>
      <c r="AA2091">
        <v>0</v>
      </c>
      <c r="AB2091">
        <v>1</v>
      </c>
      <c r="AC2091">
        <v>1</v>
      </c>
      <c r="AD2091">
        <v>30</v>
      </c>
      <c r="AE2091">
        <v>0.03</v>
      </c>
      <c r="AF2091">
        <v>0.23447295900000001</v>
      </c>
      <c r="AG2091">
        <v>0.19614636686736855</v>
      </c>
      <c r="AH2091">
        <v>2</v>
      </c>
      <c r="AI2091">
        <v>4920.1200000000008</v>
      </c>
      <c r="AJ2091">
        <v>4.9201200000000007</v>
      </c>
      <c r="AK2091">
        <v>4.4376717795986682</v>
      </c>
      <c r="AL2091">
        <v>3.7122967212527427</v>
      </c>
      <c r="AM2091">
        <v>1926</v>
      </c>
      <c r="AN2091">
        <v>41698.116000000038</v>
      </c>
      <c r="AO2091">
        <v>41.698115999999949</v>
      </c>
      <c r="AP2091">
        <v>37.60935762453596</v>
      </c>
      <c r="AQ2091">
        <v>31.461789409448681</v>
      </c>
      <c r="AR2091">
        <v>2195</v>
      </c>
      <c r="AS2091">
        <v>46858.432000000103</v>
      </c>
      <c r="AT2091">
        <v>46.858431999999809</v>
      </c>
      <c r="AU2091">
        <v>42.263672699577235</v>
      </c>
      <c r="AV2091">
        <v>35.355317243613001</v>
      </c>
      <c r="AW2091">
        <v>2</v>
      </c>
      <c r="AX2091">
        <v>2</v>
      </c>
      <c r="AY2091">
        <v>75</v>
      </c>
      <c r="AZ2091">
        <v>7.4999999999999997E-2</v>
      </c>
      <c r="BA2091">
        <v>0.21365699999999999</v>
      </c>
      <c r="BB2091">
        <v>0.17873295276570189</v>
      </c>
      <c r="BC2091">
        <v>28</v>
      </c>
      <c r="BD2091">
        <v>87840</v>
      </c>
      <c r="BE2091">
        <v>87.839999999999975</v>
      </c>
      <c r="BF2091">
        <v>196.95654652776503</v>
      </c>
      <c r="BG2091">
        <v>164.76232993743619</v>
      </c>
      <c r="BH2091">
        <v>2230</v>
      </c>
      <c r="BI2091">
        <v>136.92843199999979</v>
      </c>
      <c r="BJ2091">
        <v>252.24409918634225</v>
      </c>
      <c r="BK2091">
        <v>211.01266359304654</v>
      </c>
      <c r="BL2091" t="s">
        <v>92</v>
      </c>
    </row>
    <row r="2092" spans="1:64">
      <c r="A2092" t="s">
        <v>3067</v>
      </c>
      <c r="B2092" t="s">
        <v>3068</v>
      </c>
      <c r="C2092" t="s">
        <v>94</v>
      </c>
      <c r="D2092" t="s">
        <v>942</v>
      </c>
      <c r="E2092">
        <v>2012</v>
      </c>
      <c r="F2092" s="23">
        <v>78.819999999999993</v>
      </c>
      <c r="G2092" s="23">
        <v>24.45</v>
      </c>
      <c r="H2092" s="22">
        <v>45590</v>
      </c>
      <c r="I2092" s="34">
        <v>377.59845200000001</v>
      </c>
      <c r="J2092" s="22">
        <v>10</v>
      </c>
      <c r="K2092" s="22" t="s">
        <v>782</v>
      </c>
      <c r="L2092" s="23">
        <v>2509</v>
      </c>
      <c r="M2092" s="23">
        <v>2.5089999999999999</v>
      </c>
      <c r="N2092" s="23">
        <v>16.726676999999999</v>
      </c>
      <c r="O2092" s="14">
        <v>4.4297525351083804</v>
      </c>
      <c r="P2092" s="22">
        <v>0</v>
      </c>
      <c r="Q2092" s="22" t="s">
        <v>782</v>
      </c>
      <c r="R2092" s="23">
        <v>0</v>
      </c>
      <c r="S2092" s="23">
        <v>0</v>
      </c>
      <c r="T2092" s="23">
        <v>0</v>
      </c>
      <c r="U2092" s="14">
        <v>0</v>
      </c>
      <c r="V2092" s="22">
        <v>0</v>
      </c>
      <c r="W2092" s="22" t="s">
        <v>782</v>
      </c>
      <c r="X2092" s="23">
        <v>0</v>
      </c>
      <c r="Y2092" s="23">
        <v>0</v>
      </c>
      <c r="Z2092" s="23">
        <v>0</v>
      </c>
      <c r="AA2092" s="14">
        <v>0</v>
      </c>
      <c r="AB2092" s="22">
        <v>0</v>
      </c>
      <c r="AC2092" s="22" t="s">
        <v>782</v>
      </c>
      <c r="AD2092" s="23">
        <v>0</v>
      </c>
      <c r="AE2092" s="23">
        <v>0</v>
      </c>
      <c r="AF2092" s="23">
        <v>0</v>
      </c>
      <c r="AG2092" s="14">
        <v>0</v>
      </c>
      <c r="AH2092" s="22" t="s">
        <v>782</v>
      </c>
      <c r="AI2092" s="23" t="s">
        <v>782</v>
      </c>
      <c r="AJ2092" s="23" t="s">
        <v>782</v>
      </c>
      <c r="AK2092" s="23" t="s">
        <v>782</v>
      </c>
      <c r="AL2092" s="14" t="s">
        <v>782</v>
      </c>
      <c r="AM2092" s="22" t="s">
        <v>782</v>
      </c>
      <c r="AN2092" s="23" t="s">
        <v>782</v>
      </c>
      <c r="AO2092" s="23" t="s">
        <v>782</v>
      </c>
      <c r="AP2092" s="23" t="s">
        <v>782</v>
      </c>
      <c r="AQ2092" s="14" t="s">
        <v>782</v>
      </c>
      <c r="AR2092" s="22">
        <v>1112</v>
      </c>
      <c r="AS2092" s="23">
        <v>19283.453000000038</v>
      </c>
      <c r="AT2092" s="23">
        <v>19.283453000000037</v>
      </c>
      <c r="AU2092" s="23">
        <v>15.245891</v>
      </c>
      <c r="AV2092" s="14">
        <v>4.0375936181009555</v>
      </c>
      <c r="AW2092" s="22">
        <v>0</v>
      </c>
      <c r="AX2092" s="22" t="s">
        <v>782</v>
      </c>
      <c r="AY2092" s="23">
        <v>0</v>
      </c>
      <c r="AZ2092" s="23">
        <v>0</v>
      </c>
      <c r="BA2092" s="23">
        <v>0</v>
      </c>
      <c r="BB2092" s="14">
        <v>0</v>
      </c>
      <c r="BC2092" s="22">
        <v>19</v>
      </c>
      <c r="BD2092" s="23">
        <v>19920</v>
      </c>
      <c r="BE2092" s="23">
        <v>19.920000000000002</v>
      </c>
      <c r="BF2092" s="23">
        <v>31.812240000000003</v>
      </c>
      <c r="BG2092" s="14">
        <v>8.4248862333789454</v>
      </c>
      <c r="BH2092" s="22">
        <v>1141</v>
      </c>
      <c r="BI2092" s="23">
        <v>41.712453000000039</v>
      </c>
      <c r="BJ2092" s="23">
        <v>63.784808000000005</v>
      </c>
      <c r="BK2092" s="14">
        <v>16.892232386588283</v>
      </c>
      <c r="BL2092" t="s">
        <v>94</v>
      </c>
    </row>
    <row r="2093" spans="1:64">
      <c r="A2093" t="s">
        <v>3069</v>
      </c>
      <c r="B2093" t="s">
        <v>3068</v>
      </c>
      <c r="C2093" t="s">
        <v>94</v>
      </c>
      <c r="D2093" t="s">
        <v>942</v>
      </c>
      <c r="E2093">
        <v>2015</v>
      </c>
      <c r="F2093" s="23">
        <v>78.819999999999993</v>
      </c>
      <c r="G2093" s="23">
        <v>24.32</v>
      </c>
      <c r="H2093" s="22">
        <v>47010</v>
      </c>
      <c r="I2093" s="34">
        <v>376.92729113989498</v>
      </c>
      <c r="J2093" s="13">
        <v>6</v>
      </c>
      <c r="K2093" s="13">
        <v>10</v>
      </c>
      <c r="L2093" s="19">
        <v>2744</v>
      </c>
      <c r="M2093" s="35">
        <v>2.7440000000000002</v>
      </c>
      <c r="N2093" s="19">
        <v>16.412838070195484</v>
      </c>
      <c r="O2093" s="17">
        <v>4.3543777423386221</v>
      </c>
      <c r="P2093" s="36">
        <v>0</v>
      </c>
      <c r="Q2093" s="37">
        <v>0</v>
      </c>
      <c r="R2093" s="38">
        <v>0</v>
      </c>
      <c r="S2093" s="27">
        <v>0</v>
      </c>
      <c r="T2093" s="23">
        <v>0</v>
      </c>
      <c r="U2093" s="17">
        <v>0</v>
      </c>
      <c r="V2093" s="22">
        <v>0</v>
      </c>
      <c r="W2093" s="22">
        <v>0</v>
      </c>
      <c r="X2093" s="23">
        <v>0</v>
      </c>
      <c r="Y2093" s="27">
        <v>0</v>
      </c>
      <c r="Z2093" s="27">
        <v>0</v>
      </c>
      <c r="AA2093" s="14">
        <v>0</v>
      </c>
      <c r="AB2093" s="39">
        <v>1</v>
      </c>
      <c r="AC2093" s="22" t="s">
        <v>782</v>
      </c>
      <c r="AD2093" s="23">
        <v>0</v>
      </c>
      <c r="AE2093" s="23">
        <v>0</v>
      </c>
      <c r="AF2093" s="23">
        <v>0.89217298800000011</v>
      </c>
      <c r="AG2093" s="14">
        <v>0.23669630959910351</v>
      </c>
      <c r="AH2093" s="22" t="s">
        <v>782</v>
      </c>
      <c r="AI2093" s="23" t="s">
        <v>782</v>
      </c>
      <c r="AJ2093" s="23" t="s">
        <v>782</v>
      </c>
      <c r="AK2093" s="23" t="s">
        <v>782</v>
      </c>
      <c r="AL2093" s="14" t="s">
        <v>782</v>
      </c>
      <c r="AM2093" s="22" t="s">
        <v>782</v>
      </c>
      <c r="AN2093" s="23" t="s">
        <v>782</v>
      </c>
      <c r="AO2093" s="23" t="s">
        <v>782</v>
      </c>
      <c r="AP2093" s="23" t="s">
        <v>782</v>
      </c>
      <c r="AQ2093" s="14" t="s">
        <v>782</v>
      </c>
      <c r="AR2093" s="40">
        <v>1379</v>
      </c>
      <c r="AS2093" s="41">
        <v>23379.27300000003</v>
      </c>
      <c r="AT2093" s="23">
        <v>23.37927300000003</v>
      </c>
      <c r="AU2093" s="23">
        <v>20.764599925755579</v>
      </c>
      <c r="AV2093" s="14">
        <v>5.5089138976803049</v>
      </c>
      <c r="AW2093" s="22">
        <v>0</v>
      </c>
      <c r="AX2093" s="22" t="s">
        <v>782</v>
      </c>
      <c r="AY2093" s="23">
        <v>0</v>
      </c>
      <c r="AZ2093" s="23">
        <v>0</v>
      </c>
      <c r="BA2093" s="23">
        <v>0</v>
      </c>
      <c r="BB2093" s="14">
        <v>0</v>
      </c>
      <c r="BC2093" s="42">
        <v>18</v>
      </c>
      <c r="BD2093" s="43">
        <v>19840</v>
      </c>
      <c r="BE2093" s="44">
        <v>19.84</v>
      </c>
      <c r="BF2093" s="23">
        <v>33.799687947616277</v>
      </c>
      <c r="BG2093" s="14">
        <v>8.9671638913170835</v>
      </c>
      <c r="BH2093" s="22">
        <v>1404</v>
      </c>
      <c r="BI2093" s="23">
        <v>45.963273000000029</v>
      </c>
      <c r="BJ2093" s="23">
        <v>71.869298931567329</v>
      </c>
      <c r="BK2093" s="14">
        <v>19.067151840935114</v>
      </c>
      <c r="BL2093" t="s">
        <v>94</v>
      </c>
    </row>
    <row r="2094" spans="1:64">
      <c r="A2094" t="s">
        <v>3070</v>
      </c>
      <c r="B2094" t="s">
        <v>3068</v>
      </c>
      <c r="C2094" t="s">
        <v>94</v>
      </c>
      <c r="D2094" t="s">
        <v>942</v>
      </c>
      <c r="E2094">
        <v>2016</v>
      </c>
      <c r="F2094" s="23">
        <v>78.819999999999993</v>
      </c>
      <c r="G2094" s="23">
        <v>24.31</v>
      </c>
      <c r="H2094" s="22">
        <v>47287</v>
      </c>
      <c r="I2094" s="34">
        <v>399.69844699699695</v>
      </c>
      <c r="J2094" s="13">
        <v>6</v>
      </c>
      <c r="K2094" s="13">
        <v>10</v>
      </c>
      <c r="L2094" s="19">
        <v>2744</v>
      </c>
      <c r="M2094" s="35">
        <v>2.7440000000000002</v>
      </c>
      <c r="N2094" s="19">
        <v>16.411863999999998</v>
      </c>
      <c r="O2094" s="17">
        <v>4.1060614879305017</v>
      </c>
      <c r="P2094" s="13">
        <v>0</v>
      </c>
      <c r="Q2094" s="13">
        <v>0</v>
      </c>
      <c r="R2094" s="19">
        <v>0</v>
      </c>
      <c r="S2094" s="27">
        <v>0</v>
      </c>
      <c r="T2094" s="19">
        <v>0</v>
      </c>
      <c r="U2094" s="17">
        <v>0</v>
      </c>
      <c r="V2094" s="13">
        <v>0</v>
      </c>
      <c r="W2094" s="13">
        <v>0</v>
      </c>
      <c r="X2094" s="19">
        <v>0</v>
      </c>
      <c r="Y2094" s="27">
        <v>0</v>
      </c>
      <c r="Z2094" s="19">
        <v>0</v>
      </c>
      <c r="AA2094" s="14">
        <v>0</v>
      </c>
      <c r="AB2094" s="13">
        <v>1</v>
      </c>
      <c r="AC2094" s="22" t="s">
        <v>782</v>
      </c>
      <c r="AD2094" s="19">
        <v>0</v>
      </c>
      <c r="AE2094" s="23">
        <v>0</v>
      </c>
      <c r="AF2094" s="19">
        <v>1.4973560910000001</v>
      </c>
      <c r="AG2094" s="14">
        <v>0.37462144330304342</v>
      </c>
      <c r="AH2094" s="22" t="s">
        <v>782</v>
      </c>
      <c r="AI2094" s="23" t="s">
        <v>782</v>
      </c>
      <c r="AJ2094" s="23" t="s">
        <v>782</v>
      </c>
      <c r="AK2094" s="23" t="s">
        <v>782</v>
      </c>
      <c r="AL2094" s="14" t="s">
        <v>782</v>
      </c>
      <c r="AM2094" s="22" t="s">
        <v>782</v>
      </c>
      <c r="AN2094" s="23" t="s">
        <v>782</v>
      </c>
      <c r="AO2094" s="23" t="s">
        <v>782</v>
      </c>
      <c r="AP2094" s="23" t="s">
        <v>782</v>
      </c>
      <c r="AQ2094" s="14" t="s">
        <v>782</v>
      </c>
      <c r="AR2094" s="13">
        <v>1416</v>
      </c>
      <c r="AS2094" s="19">
        <v>23684.013000000014</v>
      </c>
      <c r="AT2094" s="23">
        <v>23.684013000000014</v>
      </c>
      <c r="AU2094" s="19">
        <v>21.031403543999989</v>
      </c>
      <c r="AV2094" s="14">
        <v>5.2618176783053663</v>
      </c>
      <c r="AW2094" s="13">
        <v>0</v>
      </c>
      <c r="AX2094" s="22" t="s">
        <v>782</v>
      </c>
      <c r="AY2094" s="19">
        <v>0</v>
      </c>
      <c r="AZ2094" s="23">
        <v>0</v>
      </c>
      <c r="BA2094" s="19">
        <v>0</v>
      </c>
      <c r="BB2094" s="14">
        <v>0</v>
      </c>
      <c r="BC2094" s="13">
        <v>18</v>
      </c>
      <c r="BD2094" s="19">
        <v>19839.999999999996</v>
      </c>
      <c r="BE2094" s="44">
        <v>19.839999999999996</v>
      </c>
      <c r="BF2094" s="19">
        <v>33.853027947616283</v>
      </c>
      <c r="BG2094" s="14">
        <v>8.4696421019295656</v>
      </c>
      <c r="BH2094" s="22">
        <v>1441</v>
      </c>
      <c r="BI2094" s="23">
        <v>46.26801300000001</v>
      </c>
      <c r="BJ2094" s="23">
        <v>72.793651582616263</v>
      </c>
      <c r="BK2094" s="14">
        <v>18.212142711468477</v>
      </c>
      <c r="BL2094" t="s">
        <v>94</v>
      </c>
    </row>
    <row r="2095" spans="1:64">
      <c r="A2095" t="s">
        <v>3071</v>
      </c>
      <c r="B2095" t="s">
        <v>3068</v>
      </c>
      <c r="C2095" t="s">
        <v>94</v>
      </c>
      <c r="D2095" t="s">
        <v>942</v>
      </c>
      <c r="E2095">
        <v>2017</v>
      </c>
      <c r="F2095" s="23">
        <v>78.819999999999993</v>
      </c>
      <c r="G2095" s="23">
        <v>24.35</v>
      </c>
      <c r="H2095" s="22">
        <v>47671</v>
      </c>
      <c r="I2095" s="34">
        <v>374.45620382250382</v>
      </c>
      <c r="J2095" s="13">
        <v>6</v>
      </c>
      <c r="K2095" s="13">
        <v>10</v>
      </c>
      <c r="L2095" s="19">
        <v>2744</v>
      </c>
      <c r="M2095" s="19">
        <v>2.7439999999999998</v>
      </c>
      <c r="N2095" s="19">
        <v>16.411863999999998</v>
      </c>
      <c r="O2095" s="17">
        <v>4.3828527428482378</v>
      </c>
      <c r="P2095" s="13">
        <v>0</v>
      </c>
      <c r="Q2095" s="13">
        <v>0</v>
      </c>
      <c r="R2095" s="19">
        <v>0</v>
      </c>
      <c r="S2095" s="19">
        <v>0</v>
      </c>
      <c r="T2095" s="19">
        <v>0</v>
      </c>
      <c r="U2095" s="17">
        <v>0</v>
      </c>
      <c r="V2095" s="13">
        <v>0</v>
      </c>
      <c r="W2095" s="13">
        <v>0</v>
      </c>
      <c r="X2095" s="19">
        <v>0</v>
      </c>
      <c r="Y2095" s="19">
        <v>0</v>
      </c>
      <c r="Z2095" s="19">
        <v>0</v>
      </c>
      <c r="AA2095" s="14">
        <v>0</v>
      </c>
      <c r="AB2095" s="13">
        <v>1</v>
      </c>
      <c r="AC2095" s="22" t="s">
        <v>782</v>
      </c>
      <c r="AD2095" s="19">
        <v>0</v>
      </c>
      <c r="AE2095" s="19">
        <v>0</v>
      </c>
      <c r="AF2095" s="19">
        <v>1.5529339979999999</v>
      </c>
      <c r="AG2095" s="14">
        <v>0.41471712369762387</v>
      </c>
      <c r="AH2095" s="22" t="s">
        <v>782</v>
      </c>
      <c r="AI2095" s="23" t="s">
        <v>782</v>
      </c>
      <c r="AJ2095" s="23" t="s">
        <v>782</v>
      </c>
      <c r="AK2095" s="23" t="s">
        <v>782</v>
      </c>
      <c r="AL2095" s="14" t="s">
        <v>782</v>
      </c>
      <c r="AM2095" s="22" t="s">
        <v>782</v>
      </c>
      <c r="AN2095" s="23" t="s">
        <v>782</v>
      </c>
      <c r="AO2095" s="23" t="s">
        <v>782</v>
      </c>
      <c r="AP2095" s="23" t="s">
        <v>782</v>
      </c>
      <c r="AQ2095" s="14" t="s">
        <v>782</v>
      </c>
      <c r="AR2095" s="13">
        <v>1472</v>
      </c>
      <c r="AS2095" s="19">
        <v>24685.648000000016</v>
      </c>
      <c r="AT2095" s="19">
        <v>24.685647999999972</v>
      </c>
      <c r="AU2095" s="19">
        <v>21.920855423999988</v>
      </c>
      <c r="AV2095" s="14">
        <v>5.8540505405515209</v>
      </c>
      <c r="AW2095" s="13">
        <v>0</v>
      </c>
      <c r="AX2095" s="22" t="s">
        <v>782</v>
      </c>
      <c r="AY2095" s="19">
        <v>0</v>
      </c>
      <c r="AZ2095" s="19">
        <v>0</v>
      </c>
      <c r="BA2095" s="19">
        <v>0</v>
      </c>
      <c r="BB2095" s="14">
        <v>0</v>
      </c>
      <c r="BC2095" s="13">
        <v>18</v>
      </c>
      <c r="BD2095" s="19">
        <v>19840</v>
      </c>
      <c r="BE2095" s="19">
        <v>19.839999999999996</v>
      </c>
      <c r="BF2095" s="19">
        <v>33.853027947616283</v>
      </c>
      <c r="BG2095" s="14">
        <v>9.0405840795371013</v>
      </c>
      <c r="BH2095" s="22">
        <v>1497</v>
      </c>
      <c r="BI2095" s="23">
        <v>47.269647999999968</v>
      </c>
      <c r="BJ2095" s="23">
        <v>73.738681369616273</v>
      </c>
      <c r="BK2095" s="14">
        <v>19.692204486634484</v>
      </c>
      <c r="BL2095" t="s">
        <v>94</v>
      </c>
    </row>
    <row r="2096" spans="1:64">
      <c r="A2096" t="s">
        <v>3072</v>
      </c>
      <c r="B2096" t="s">
        <v>3068</v>
      </c>
      <c r="C2096" t="s">
        <v>94</v>
      </c>
      <c r="D2096" t="s">
        <v>942</v>
      </c>
      <c r="E2096">
        <v>2018</v>
      </c>
      <c r="F2096" s="23">
        <v>78.819999999999993</v>
      </c>
      <c r="G2096" s="23">
        <v>24.39</v>
      </c>
      <c r="H2096" s="22">
        <v>48072</v>
      </c>
      <c r="I2096" s="34">
        <v>374.48281762519201</v>
      </c>
      <c r="J2096" s="13">
        <v>6</v>
      </c>
      <c r="K2096" s="13">
        <v>10</v>
      </c>
      <c r="L2096" s="19">
        <v>2744</v>
      </c>
      <c r="M2096" s="19">
        <v>2.7439999999999998</v>
      </c>
      <c r="N2096" s="19">
        <v>16.411863999999998</v>
      </c>
      <c r="O2096" s="17">
        <v>4.382541261592972</v>
      </c>
      <c r="P2096" s="13">
        <v>0</v>
      </c>
      <c r="Q2096" s="13">
        <v>0</v>
      </c>
      <c r="R2096" s="19">
        <v>0</v>
      </c>
      <c r="S2096" s="19">
        <v>0</v>
      </c>
      <c r="T2096" s="19">
        <v>0</v>
      </c>
      <c r="U2096" s="17">
        <v>0</v>
      </c>
      <c r="V2096" s="13">
        <v>0</v>
      </c>
      <c r="W2096" s="13">
        <v>0</v>
      </c>
      <c r="X2096" s="19">
        <v>0</v>
      </c>
      <c r="Y2096" s="19">
        <v>0</v>
      </c>
      <c r="Z2096" s="19">
        <v>0</v>
      </c>
      <c r="AA2096" s="14">
        <v>0</v>
      </c>
      <c r="AB2096" s="13">
        <v>1</v>
      </c>
      <c r="AC2096" s="22" t="s">
        <v>782</v>
      </c>
      <c r="AD2096" s="19">
        <v>0</v>
      </c>
      <c r="AE2096" s="19">
        <v>0</v>
      </c>
      <c r="AF2096" s="19">
        <v>1.5006887279999999</v>
      </c>
      <c r="AG2096" s="14">
        <v>0.40073633752189713</v>
      </c>
      <c r="AH2096" s="22" t="s">
        <v>782</v>
      </c>
      <c r="AI2096" s="23" t="s">
        <v>782</v>
      </c>
      <c r="AJ2096" s="23" t="s">
        <v>782</v>
      </c>
      <c r="AK2096" s="23" t="s">
        <v>782</v>
      </c>
      <c r="AL2096" s="14" t="s">
        <v>782</v>
      </c>
      <c r="AM2096" s="22" t="s">
        <v>782</v>
      </c>
      <c r="AN2096" s="23" t="s">
        <v>782</v>
      </c>
      <c r="AO2096" s="23" t="s">
        <v>782</v>
      </c>
      <c r="AP2096" s="23" t="s">
        <v>782</v>
      </c>
      <c r="AQ2096" s="14" t="s">
        <v>782</v>
      </c>
      <c r="AR2096" s="13">
        <v>1533</v>
      </c>
      <c r="AS2096" s="19">
        <v>26598.577000000005</v>
      </c>
      <c r="AT2096" s="19">
        <v>26.598576999999977</v>
      </c>
      <c r="AU2096" s="19">
        <v>23.619536375999999</v>
      </c>
      <c r="AV2096" s="14">
        <v>6.3072416848882096</v>
      </c>
      <c r="AW2096" s="13">
        <v>0</v>
      </c>
      <c r="AX2096" s="22" t="s">
        <v>782</v>
      </c>
      <c r="AY2096" s="19">
        <v>0</v>
      </c>
      <c r="AZ2096" s="19">
        <v>0</v>
      </c>
      <c r="BA2096" s="19">
        <v>0</v>
      </c>
      <c r="BB2096" s="14">
        <v>0</v>
      </c>
      <c r="BC2096" s="13">
        <v>18</v>
      </c>
      <c r="BD2096" s="19">
        <v>19840</v>
      </c>
      <c r="BE2096" s="19">
        <v>19.839999999999996</v>
      </c>
      <c r="BF2096" s="19">
        <v>33.492457212852599</v>
      </c>
      <c r="BG2096" s="14">
        <v>8.943656594245704</v>
      </c>
      <c r="BH2096" s="22">
        <v>1558</v>
      </c>
      <c r="BI2096" s="23">
        <v>49.182576999999974</v>
      </c>
      <c r="BJ2096" s="23">
        <v>75.024546316852593</v>
      </c>
      <c r="BK2096" s="14">
        <v>20.034175878248782</v>
      </c>
      <c r="BL2096" t="s">
        <v>94</v>
      </c>
    </row>
    <row r="2097" spans="1:64">
      <c r="A2097" t="s">
        <v>3073</v>
      </c>
      <c r="B2097" t="s">
        <v>3068</v>
      </c>
      <c r="C2097" t="s">
        <v>94</v>
      </c>
      <c r="D2097" t="s">
        <v>942</v>
      </c>
      <c r="E2097">
        <v>2019</v>
      </c>
      <c r="F2097" s="23">
        <v>78.819999999999993</v>
      </c>
      <c r="G2097" s="23">
        <v>24.59</v>
      </c>
      <c r="H2097" s="22">
        <v>48321</v>
      </c>
      <c r="I2097" s="34">
        <v>385.48419862740872</v>
      </c>
      <c r="J2097" s="22">
        <v>6</v>
      </c>
      <c r="K2097" s="22">
        <v>10</v>
      </c>
      <c r="L2097" s="23">
        <v>2744</v>
      </c>
      <c r="M2097" s="23">
        <v>2.7439999999999998</v>
      </c>
      <c r="N2097" s="23">
        <v>16.411863999999998</v>
      </c>
      <c r="O2097" s="14">
        <v>4.2574673769865594</v>
      </c>
      <c r="P2097" s="22">
        <v>0</v>
      </c>
      <c r="Q2097" s="22">
        <v>0</v>
      </c>
      <c r="R2097" s="23">
        <v>0</v>
      </c>
      <c r="S2097" s="23">
        <v>0</v>
      </c>
      <c r="T2097" s="23">
        <v>0</v>
      </c>
      <c r="U2097" s="14">
        <v>0</v>
      </c>
      <c r="V2097" s="22">
        <v>0</v>
      </c>
      <c r="W2097" s="22">
        <v>0</v>
      </c>
      <c r="X2097" s="23">
        <v>0</v>
      </c>
      <c r="Y2097" s="23">
        <v>0</v>
      </c>
      <c r="Z2097" s="23">
        <v>0</v>
      </c>
      <c r="AA2097" s="14">
        <v>0</v>
      </c>
      <c r="AB2097" s="22">
        <v>1</v>
      </c>
      <c r="AC2097" s="22">
        <v>1</v>
      </c>
      <c r="AD2097" s="23">
        <v>1034.1661802575106</v>
      </c>
      <c r="AE2097" s="23">
        <v>1.0341661802575106</v>
      </c>
      <c r="AF2097" s="23">
        <v>1.4457643199999999</v>
      </c>
      <c r="AG2097" s="14">
        <v>0.37505151317432056</v>
      </c>
      <c r="AH2097" s="22">
        <v>0</v>
      </c>
      <c r="AI2097" s="23">
        <v>0</v>
      </c>
      <c r="AJ2097" s="23">
        <v>0</v>
      </c>
      <c r="AK2097" s="23">
        <v>0</v>
      </c>
      <c r="AL2097" s="14">
        <v>0</v>
      </c>
      <c r="AM2097" s="22">
        <v>1618</v>
      </c>
      <c r="AN2097" s="23">
        <v>28610.482000000004</v>
      </c>
      <c r="AO2097" s="23">
        <v>28.610481999999976</v>
      </c>
      <c r="AP2097" s="23">
        <v>25.406108015999997</v>
      </c>
      <c r="AQ2097" s="14">
        <v>6.5907002430873618</v>
      </c>
      <c r="AR2097" s="22">
        <v>1618</v>
      </c>
      <c r="AS2097" s="23">
        <v>28610.482000000004</v>
      </c>
      <c r="AT2097" s="23">
        <v>28.610481999999976</v>
      </c>
      <c r="AU2097" s="23">
        <v>25.406108015999997</v>
      </c>
      <c r="AV2097" s="14">
        <v>6.5907002430873618</v>
      </c>
      <c r="AW2097" s="22">
        <v>0</v>
      </c>
      <c r="AX2097" s="22" t="s">
        <v>782</v>
      </c>
      <c r="AY2097" s="23">
        <v>0</v>
      </c>
      <c r="AZ2097" s="23">
        <v>0</v>
      </c>
      <c r="BA2097" s="23">
        <v>0</v>
      </c>
      <c r="BB2097" s="14">
        <v>0</v>
      </c>
      <c r="BC2097" s="22">
        <v>18</v>
      </c>
      <c r="BD2097" s="23">
        <v>19840</v>
      </c>
      <c r="BE2097" s="23">
        <v>19.84</v>
      </c>
      <c r="BF2097" s="23">
        <v>32.47893523280073</v>
      </c>
      <c r="BG2097" s="14">
        <v>8.4254906811870054</v>
      </c>
      <c r="BH2097" s="22">
        <v>1643</v>
      </c>
      <c r="BI2097" s="23">
        <v>52.228648180257487</v>
      </c>
      <c r="BJ2097" s="23">
        <v>75.742671568800731</v>
      </c>
      <c r="BK2097" s="14">
        <v>19.648709814435247</v>
      </c>
      <c r="BL2097" t="s">
        <v>94</v>
      </c>
    </row>
    <row r="2098" spans="1:64">
      <c r="A2098" t="s">
        <v>3074</v>
      </c>
      <c r="B2098" t="s">
        <v>3068</v>
      </c>
      <c r="C2098" t="s">
        <v>94</v>
      </c>
      <c r="D2098" t="s">
        <v>942</v>
      </c>
      <c r="E2098">
        <v>2020</v>
      </c>
      <c r="F2098" s="23">
        <v>78.819999999999993</v>
      </c>
      <c r="G2098" s="23">
        <v>24.48</v>
      </c>
      <c r="H2098" s="22">
        <v>48576</v>
      </c>
      <c r="I2098" s="34">
        <v>389.09266644629827</v>
      </c>
      <c r="J2098" s="22">
        <v>6</v>
      </c>
      <c r="K2098" s="22">
        <v>10</v>
      </c>
      <c r="L2098" s="23">
        <v>2744</v>
      </c>
      <c r="M2098" s="23">
        <v>2.7439999999999998</v>
      </c>
      <c r="N2098" s="23">
        <v>16.411863999999998</v>
      </c>
      <c r="O2098" s="14">
        <v>4.2179833790995209</v>
      </c>
      <c r="P2098" s="22">
        <v>0</v>
      </c>
      <c r="Q2098" s="22">
        <v>0</v>
      </c>
      <c r="R2098" s="23">
        <v>0</v>
      </c>
      <c r="S2098" s="23">
        <v>0</v>
      </c>
      <c r="T2098" s="23">
        <v>0</v>
      </c>
      <c r="U2098" s="14">
        <v>0</v>
      </c>
      <c r="V2098" s="22">
        <v>0</v>
      </c>
      <c r="W2098" s="22">
        <v>0</v>
      </c>
      <c r="X2098" s="23">
        <v>0</v>
      </c>
      <c r="Y2098" s="23">
        <v>0</v>
      </c>
      <c r="Z2098" s="23">
        <v>0</v>
      </c>
      <c r="AA2098" s="14">
        <v>0</v>
      </c>
      <c r="AB2098" s="22">
        <v>1</v>
      </c>
      <c r="AC2098" s="22">
        <v>1</v>
      </c>
      <c r="AD2098" s="23">
        <v>1084.149424892704</v>
      </c>
      <c r="AE2098" s="23">
        <v>1.0841494248927039</v>
      </c>
      <c r="AF2098" s="23">
        <v>1.5156408960000003</v>
      </c>
      <c r="AG2098" s="14">
        <v>0.38953211579205793</v>
      </c>
      <c r="AH2098" s="22">
        <v>0</v>
      </c>
      <c r="AI2098" s="23">
        <v>0</v>
      </c>
      <c r="AJ2098" s="23">
        <v>0</v>
      </c>
      <c r="AK2098" s="23">
        <v>0</v>
      </c>
      <c r="AL2098" s="14">
        <v>0</v>
      </c>
      <c r="AM2098" s="22">
        <v>1742</v>
      </c>
      <c r="AN2098" s="23">
        <v>32674.607000000015</v>
      </c>
      <c r="AO2098" s="23">
        <v>32.674606999999959</v>
      </c>
      <c r="AP2098" s="23">
        <v>29.015051016000015</v>
      </c>
      <c r="AQ2098" s="14">
        <v>7.45710559929163</v>
      </c>
      <c r="AR2098" s="22">
        <v>1742</v>
      </c>
      <c r="AS2098" s="23">
        <v>32674.607000000015</v>
      </c>
      <c r="AT2098" s="23">
        <v>32.674606999999959</v>
      </c>
      <c r="AU2098" s="23">
        <v>29.015051016000015</v>
      </c>
      <c r="AV2098" s="14">
        <v>7.45710559929163</v>
      </c>
      <c r="AW2098" s="22">
        <v>0</v>
      </c>
      <c r="AX2098" s="22">
        <v>0</v>
      </c>
      <c r="AY2098" s="23">
        <v>0</v>
      </c>
      <c r="AZ2098" s="23">
        <v>0</v>
      </c>
      <c r="BA2098" s="23">
        <v>0</v>
      </c>
      <c r="BB2098" s="14">
        <v>0</v>
      </c>
      <c r="BC2098" s="22">
        <v>22</v>
      </c>
      <c r="BD2098" s="23">
        <v>29190</v>
      </c>
      <c r="BE2098" s="23">
        <v>29.19</v>
      </c>
      <c r="BF2098" s="23">
        <v>52.927380710690208</v>
      </c>
      <c r="BG2098" s="14">
        <v>13.602770053234897</v>
      </c>
      <c r="BH2098" s="22">
        <v>1771</v>
      </c>
      <c r="BI2098" s="23">
        <v>65.692756424892664</v>
      </c>
      <c r="BJ2098" s="23">
        <v>99.869936622690204</v>
      </c>
      <c r="BK2098" s="14">
        <v>25.667391147418108</v>
      </c>
      <c r="BL2098" t="s">
        <v>94</v>
      </c>
    </row>
    <row r="2099" spans="1:64">
      <c r="A2099" t="s">
        <v>3075</v>
      </c>
      <c r="B2099" t="s">
        <v>3068</v>
      </c>
      <c r="C2099" t="s">
        <v>94</v>
      </c>
      <c r="D2099" t="s">
        <v>942</v>
      </c>
      <c r="E2099">
        <v>2021</v>
      </c>
      <c r="F2099" s="23">
        <v>78.819999999999993</v>
      </c>
      <c r="G2099" s="23">
        <v>24.54</v>
      </c>
      <c r="H2099" s="22">
        <v>49031</v>
      </c>
      <c r="I2099" s="34">
        <v>364.21</v>
      </c>
      <c r="J2099" s="22">
        <v>6</v>
      </c>
      <c r="K2099" s="22">
        <v>14</v>
      </c>
      <c r="L2099" s="23">
        <v>3969</v>
      </c>
      <c r="M2099" s="23">
        <v>3.9689999999999999</v>
      </c>
      <c r="N2099" s="23">
        <v>23.738589000000001</v>
      </c>
      <c r="O2099" s="14">
        <v>6.52</v>
      </c>
      <c r="P2099" s="22">
        <v>0</v>
      </c>
      <c r="Q2099" s="22">
        <v>0</v>
      </c>
      <c r="R2099" s="23">
        <v>0</v>
      </c>
      <c r="S2099" s="23">
        <v>0</v>
      </c>
      <c r="T2099" s="23">
        <v>0</v>
      </c>
      <c r="U2099" s="14">
        <v>0</v>
      </c>
      <c r="V2099" s="22">
        <v>0</v>
      </c>
      <c r="W2099" s="22">
        <v>0</v>
      </c>
      <c r="X2099" s="23">
        <v>0</v>
      </c>
      <c r="Y2099" s="23">
        <v>0</v>
      </c>
      <c r="Z2099" s="23">
        <v>0</v>
      </c>
      <c r="AA2099" s="14">
        <v>0</v>
      </c>
      <c r="AB2099" s="22">
        <v>1</v>
      </c>
      <c r="AC2099" s="22">
        <v>1</v>
      </c>
      <c r="AD2099" s="23">
        <v>1077.8182400000001</v>
      </c>
      <c r="AE2099" s="23">
        <v>1.07781824</v>
      </c>
      <c r="AF2099" s="23">
        <v>1.5067899</v>
      </c>
      <c r="AG2099" s="14">
        <v>0.41</v>
      </c>
      <c r="AH2099" s="22">
        <v>0</v>
      </c>
      <c r="AI2099" s="23">
        <v>0</v>
      </c>
      <c r="AJ2099" s="23">
        <v>0</v>
      </c>
      <c r="AK2099" s="23">
        <v>0</v>
      </c>
      <c r="AL2099" s="14">
        <v>0</v>
      </c>
      <c r="AM2099" s="22">
        <v>1939</v>
      </c>
      <c r="AN2099" s="23">
        <v>35456.387000000002</v>
      </c>
      <c r="AO2099" s="23">
        <v>35.456386999999999</v>
      </c>
      <c r="AP2099" s="23">
        <v>31.727187480000001</v>
      </c>
      <c r="AQ2099" s="14">
        <v>8.7100000000000009</v>
      </c>
      <c r="AR2099" s="22">
        <v>1939</v>
      </c>
      <c r="AS2099" s="23">
        <v>35456.387000000002</v>
      </c>
      <c r="AT2099" s="23">
        <v>35.456386999999999</v>
      </c>
      <c r="AU2099" s="23">
        <v>31.727187480000001</v>
      </c>
      <c r="AV2099" s="14">
        <v>8.7100000000000009</v>
      </c>
      <c r="AW2099" s="22">
        <v>0</v>
      </c>
      <c r="AX2099" s="22">
        <v>0</v>
      </c>
      <c r="AY2099" s="23">
        <v>0</v>
      </c>
      <c r="AZ2099" s="23">
        <v>0</v>
      </c>
      <c r="BA2099" s="23">
        <v>0</v>
      </c>
      <c r="BB2099" s="14">
        <v>0</v>
      </c>
      <c r="BC2099" s="22">
        <v>23</v>
      </c>
      <c r="BD2099" s="23">
        <v>39810</v>
      </c>
      <c r="BE2099" s="23">
        <v>39.81</v>
      </c>
      <c r="BF2099" s="23">
        <v>72.378516980000001</v>
      </c>
      <c r="BG2099" s="14">
        <v>19.87</v>
      </c>
      <c r="BH2099" s="22">
        <v>1969</v>
      </c>
      <c r="BI2099" s="23">
        <v>80.31</v>
      </c>
      <c r="BJ2099" s="23">
        <v>129.35</v>
      </c>
      <c r="BK2099" s="14">
        <v>35.520000000000003</v>
      </c>
      <c r="BL2099" t="s">
        <v>94</v>
      </c>
    </row>
    <row r="2100" spans="1:64">
      <c r="A2100" t="s">
        <v>3076</v>
      </c>
      <c r="B2100" t="s">
        <v>3068</v>
      </c>
      <c r="C2100" t="s">
        <v>94</v>
      </c>
      <c r="D2100" s="111" t="s">
        <v>942</v>
      </c>
      <c r="E2100" s="110">
        <v>2022</v>
      </c>
      <c r="F2100" s="23"/>
      <c r="G2100" s="23"/>
      <c r="H2100" s="22">
        <v>49824</v>
      </c>
      <c r="I2100" s="34">
        <v>361.10134183685682</v>
      </c>
      <c r="J2100" s="22">
        <v>6</v>
      </c>
      <c r="K2100" s="22">
        <v>12</v>
      </c>
      <c r="L2100" s="23">
        <v>3764</v>
      </c>
      <c r="M2100" s="23">
        <v>3.7640000000000002</v>
      </c>
      <c r="N2100" s="23">
        <v>22.275352000000002</v>
      </c>
      <c r="O2100" s="14">
        <v>6.1687259002387922</v>
      </c>
      <c r="P2100" s="22">
        <v>0</v>
      </c>
      <c r="Q2100" s="22">
        <v>0</v>
      </c>
      <c r="R2100" s="23">
        <v>0</v>
      </c>
      <c r="S2100" s="23">
        <v>0</v>
      </c>
      <c r="T2100" s="23">
        <v>0</v>
      </c>
      <c r="U2100" s="14">
        <v>0</v>
      </c>
      <c r="V2100" s="22">
        <v>0</v>
      </c>
      <c r="W2100" s="22">
        <v>0</v>
      </c>
      <c r="X2100" s="23">
        <v>0</v>
      </c>
      <c r="Y2100" s="23">
        <v>0</v>
      </c>
      <c r="Z2100" s="23">
        <v>0</v>
      </c>
      <c r="AA2100" s="14">
        <v>0</v>
      </c>
      <c r="AB2100" s="22">
        <v>1</v>
      </c>
      <c r="AC2100" s="22">
        <v>1</v>
      </c>
      <c r="AD2100" s="23">
        <v>1091.3426459227501</v>
      </c>
      <c r="AE2100" s="23">
        <v>1.09134264592275</v>
      </c>
      <c r="AF2100" s="23">
        <v>1.5256970190000001</v>
      </c>
      <c r="AG2100" s="14">
        <v>0.42251214333324189</v>
      </c>
      <c r="AH2100" s="22">
        <v>3</v>
      </c>
      <c r="AI2100" s="23">
        <v>17.619999999999997</v>
      </c>
      <c r="AJ2100" s="23">
        <v>1.762E-2</v>
      </c>
      <c r="AK2100" s="23">
        <v>1.8049292239529759E-2</v>
      </c>
      <c r="AL2100" s="14">
        <v>4.9984007668640315E-3</v>
      </c>
      <c r="AM2100" s="22">
        <v>2308</v>
      </c>
      <c r="AN2100" s="23">
        <v>41070.408999999905</v>
      </c>
      <c r="AO2100" s="23">
        <v>41.070408999999707</v>
      </c>
      <c r="AP2100" s="23">
        <v>42.071045087288049</v>
      </c>
      <c r="AQ2100" s="14">
        <v>11.65075844727696</v>
      </c>
      <c r="AR2100" s="22">
        <v>2311</v>
      </c>
      <c r="AS2100" s="23">
        <v>41088.0289999999</v>
      </c>
      <c r="AT2100" s="23">
        <v>41.0880289999997</v>
      </c>
      <c r="AU2100" s="23">
        <v>42.08909437952763</v>
      </c>
      <c r="AV2100" s="14">
        <v>11.655756848043838</v>
      </c>
      <c r="AW2100" s="22">
        <v>0</v>
      </c>
      <c r="AX2100" s="22">
        <v>0</v>
      </c>
      <c r="AY2100" s="23">
        <v>0</v>
      </c>
      <c r="AZ2100" s="23">
        <v>0</v>
      </c>
      <c r="BA2100" s="23">
        <v>0</v>
      </c>
      <c r="BB2100" s="14">
        <v>0</v>
      </c>
      <c r="BC2100" s="22">
        <v>23</v>
      </c>
      <c r="BD2100" s="23">
        <v>39810</v>
      </c>
      <c r="BE2100" s="23">
        <v>39.809999999999995</v>
      </c>
      <c r="BF2100" s="23">
        <v>80.411693879086855</v>
      </c>
      <c r="BG2100" s="14">
        <v>22.268456126484381</v>
      </c>
      <c r="BH2100" s="22">
        <v>2341</v>
      </c>
      <c r="BI2100" s="23">
        <v>85.753371645922442</v>
      </c>
      <c r="BJ2100" s="23">
        <v>146.30183727761448</v>
      </c>
      <c r="BK2100" s="14">
        <v>40.515451018100251</v>
      </c>
      <c r="BL2100" t="s">
        <v>94</v>
      </c>
    </row>
    <row r="2101" spans="1:64">
      <c r="A2101" t="s">
        <v>3077</v>
      </c>
      <c r="B2101" t="s">
        <v>3068</v>
      </c>
      <c r="C2101" t="s">
        <v>94</v>
      </c>
      <c r="D2101" t="s">
        <v>942</v>
      </c>
      <c r="E2101">
        <v>2023</v>
      </c>
      <c r="F2101">
        <v>78.819999999999993</v>
      </c>
      <c r="G2101">
        <v>24.52</v>
      </c>
      <c r="H2101">
        <v>50279</v>
      </c>
      <c r="I2101">
        <v>361.10134183685682</v>
      </c>
      <c r="J2101">
        <v>6</v>
      </c>
      <c r="K2101">
        <v>12</v>
      </c>
      <c r="L2101">
        <v>3764</v>
      </c>
      <c r="M2101">
        <v>3.7639999999999998</v>
      </c>
      <c r="N2101">
        <v>22.275352000000002</v>
      </c>
      <c r="O2101">
        <v>6.1687259002387913</v>
      </c>
      <c r="P2101">
        <v>0</v>
      </c>
      <c r="Q2101">
        <v>0</v>
      </c>
      <c r="R2101">
        <v>0</v>
      </c>
      <c r="S2101">
        <v>0</v>
      </c>
      <c r="T2101">
        <v>0</v>
      </c>
      <c r="U2101">
        <v>0</v>
      </c>
      <c r="V2101">
        <v>0</v>
      </c>
      <c r="W2101">
        <v>0</v>
      </c>
      <c r="X2101">
        <v>0</v>
      </c>
      <c r="Y2101">
        <v>0</v>
      </c>
      <c r="Z2101">
        <v>0</v>
      </c>
      <c r="AA2101">
        <v>0</v>
      </c>
      <c r="AB2101">
        <v>1</v>
      </c>
      <c r="AC2101">
        <v>1</v>
      </c>
      <c r="AD2101">
        <v>973.73043347639498</v>
      </c>
      <c r="AE2101">
        <v>0.97373043347639499</v>
      </c>
      <c r="AF2101">
        <v>1.3612751460000001</v>
      </c>
      <c r="AG2101">
        <v>0.37697870051532933</v>
      </c>
      <c r="AH2101">
        <v>5</v>
      </c>
      <c r="AI2101">
        <v>50.09</v>
      </c>
      <c r="AJ2101">
        <v>5.0090000000000003E-2</v>
      </c>
      <c r="AK2101">
        <v>4.6983999999999998E-2</v>
      </c>
      <c r="AL2101">
        <v>1.4054000000000001E-2</v>
      </c>
      <c r="AM2101">
        <v>2855</v>
      </c>
      <c r="AN2101">
        <v>53452.13</v>
      </c>
      <c r="AO2101">
        <v>53.452129999999997</v>
      </c>
      <c r="AP2101">
        <v>50.137416000000002</v>
      </c>
      <c r="AQ2101">
        <v>13.88458313252454</v>
      </c>
      <c r="AR2101">
        <v>3199</v>
      </c>
      <c r="AS2101">
        <v>53750.097999999802</v>
      </c>
      <c r="AT2101">
        <v>53.750097999999198</v>
      </c>
      <c r="AU2101">
        <v>50.416905837109603</v>
      </c>
      <c r="AV2101">
        <v>13.961982412097385</v>
      </c>
      <c r="AW2101">
        <v>0</v>
      </c>
      <c r="AX2101">
        <v>0</v>
      </c>
      <c r="AY2101">
        <v>0</v>
      </c>
      <c r="AZ2101">
        <v>0</v>
      </c>
      <c r="BA2101">
        <v>0</v>
      </c>
      <c r="BB2101">
        <v>0</v>
      </c>
      <c r="BC2101">
        <v>23</v>
      </c>
      <c r="BD2101">
        <v>39810</v>
      </c>
      <c r="BE2101">
        <v>39.81</v>
      </c>
      <c r="BF2101">
        <v>96.015195000000006</v>
      </c>
      <c r="BG2101">
        <v>26.589542567631618</v>
      </c>
      <c r="BH2101">
        <v>3229</v>
      </c>
      <c r="BI2101">
        <v>98.297828433475587</v>
      </c>
      <c r="BJ2101">
        <v>170.0687279831096</v>
      </c>
      <c r="BK2101">
        <v>47.097229580483123</v>
      </c>
      <c r="BL2101" t="s">
        <v>94</v>
      </c>
    </row>
    <row r="2102" spans="1:64">
      <c r="A2102" t="s">
        <v>3078</v>
      </c>
      <c r="B2102" t="s">
        <v>3068</v>
      </c>
      <c r="C2102" t="s">
        <v>94</v>
      </c>
      <c r="D2102" t="s">
        <v>942</v>
      </c>
      <c r="E2102">
        <v>2024</v>
      </c>
      <c r="F2102">
        <v>78.819999999999993</v>
      </c>
      <c r="G2102">
        <v>24.54</v>
      </c>
      <c r="H2102">
        <v>50547</v>
      </c>
      <c r="I2102">
        <v>346.6057400922266</v>
      </c>
      <c r="J2102">
        <v>6</v>
      </c>
      <c r="K2102">
        <v>12</v>
      </c>
      <c r="L2102">
        <v>3764</v>
      </c>
      <c r="M2102">
        <v>3.7640000000000002</v>
      </c>
      <c r="N2102">
        <v>22.275352000000002</v>
      </c>
      <c r="O2102">
        <v>6.4267118005815096</v>
      </c>
      <c r="P2102">
        <v>0</v>
      </c>
      <c r="Q2102">
        <v>0</v>
      </c>
      <c r="R2102">
        <v>0</v>
      </c>
      <c r="S2102">
        <v>0</v>
      </c>
      <c r="T2102">
        <v>0</v>
      </c>
      <c r="U2102">
        <v>0</v>
      </c>
      <c r="V2102">
        <v>0</v>
      </c>
      <c r="W2102">
        <v>0</v>
      </c>
      <c r="X2102">
        <v>0</v>
      </c>
      <c r="Y2102">
        <v>0</v>
      </c>
      <c r="Z2102">
        <v>0</v>
      </c>
      <c r="AA2102">
        <v>0</v>
      </c>
      <c r="AB2102">
        <v>1</v>
      </c>
      <c r="AC2102">
        <v>1</v>
      </c>
      <c r="AD2102">
        <v>879.13295922746784</v>
      </c>
      <c r="AE2102">
        <v>0.87913295922746781</v>
      </c>
      <c r="AF2102">
        <v>1.229027877</v>
      </c>
      <c r="AG2102">
        <v>0.3545895912378641</v>
      </c>
      <c r="AH2102">
        <v>6</v>
      </c>
      <c r="AI2102">
        <v>1092.5</v>
      </c>
      <c r="AJ2102">
        <v>1.0925</v>
      </c>
      <c r="AK2102">
        <v>0.98537361267846002</v>
      </c>
      <c r="AL2102">
        <v>0.28429235257796559</v>
      </c>
      <c r="AM2102">
        <v>3121</v>
      </c>
      <c r="AN2102">
        <v>59670.346000000027</v>
      </c>
      <c r="AO2102">
        <v>59.670345999999896</v>
      </c>
      <c r="AP2102">
        <v>53.819299229101688</v>
      </c>
      <c r="AQ2102">
        <v>15.527526813255077</v>
      </c>
      <c r="AR2102">
        <v>3751</v>
      </c>
      <c r="AS2102">
        <v>61283.246000000065</v>
      </c>
      <c r="AT2102">
        <v>61.283245999999316</v>
      </c>
      <c r="AU2102">
        <v>55.274044400625307</v>
      </c>
      <c r="AV2102">
        <v>15.947238607738495</v>
      </c>
      <c r="AW2102">
        <v>0</v>
      </c>
      <c r="AX2102">
        <v>0</v>
      </c>
      <c r="AY2102">
        <v>0</v>
      </c>
      <c r="AZ2102">
        <v>0</v>
      </c>
      <c r="BA2102">
        <v>0</v>
      </c>
      <c r="BB2102">
        <v>0</v>
      </c>
      <c r="BC2102">
        <v>21</v>
      </c>
      <c r="BD2102">
        <v>39230</v>
      </c>
      <c r="BE2102">
        <v>39.230000000000004</v>
      </c>
      <c r="BF2102">
        <v>80.405978887606906</v>
      </c>
      <c r="BG2102">
        <v>23.198109432986332</v>
      </c>
      <c r="BH2102">
        <v>3779</v>
      </c>
      <c r="BI2102">
        <v>105.15637895922679</v>
      </c>
      <c r="BJ2102">
        <v>159.1844031652322</v>
      </c>
      <c r="BK2102">
        <v>45.926649432544195</v>
      </c>
      <c r="BL2102" t="s">
        <v>94</v>
      </c>
    </row>
    <row r="2103" spans="1:64">
      <c r="A2103" t="s">
        <v>3079</v>
      </c>
      <c r="B2103" t="s">
        <v>3080</v>
      </c>
      <c r="C2103" t="s">
        <v>96</v>
      </c>
      <c r="D2103" t="s">
        <v>942</v>
      </c>
      <c r="E2103">
        <v>2012</v>
      </c>
      <c r="F2103" s="23">
        <v>69.430000000000007</v>
      </c>
      <c r="G2103" s="23">
        <v>8.92</v>
      </c>
      <c r="H2103" s="22">
        <v>8459</v>
      </c>
      <c r="I2103" s="34">
        <v>68.727334999999997</v>
      </c>
      <c r="J2103" s="22">
        <v>9</v>
      </c>
      <c r="K2103" s="22" t="s">
        <v>782</v>
      </c>
      <c r="L2103" s="23">
        <v>2392</v>
      </c>
      <c r="M2103" s="23">
        <v>2.3919999999999999</v>
      </c>
      <c r="N2103" s="23">
        <v>14.670909</v>
      </c>
      <c r="O2103" s="14">
        <v>21.346541372512117</v>
      </c>
      <c r="P2103" s="22">
        <v>0</v>
      </c>
      <c r="Q2103" s="22" t="s">
        <v>782</v>
      </c>
      <c r="R2103" s="23">
        <v>0</v>
      </c>
      <c r="S2103" s="23">
        <v>0</v>
      </c>
      <c r="T2103" s="23">
        <v>0</v>
      </c>
      <c r="U2103" s="14">
        <v>0</v>
      </c>
      <c r="V2103" s="22">
        <v>0</v>
      </c>
      <c r="W2103" s="22" t="s">
        <v>782</v>
      </c>
      <c r="X2103" s="23">
        <v>0</v>
      </c>
      <c r="Y2103" s="23">
        <v>0</v>
      </c>
      <c r="Z2103" s="23">
        <v>0</v>
      </c>
      <c r="AA2103" s="14">
        <v>0</v>
      </c>
      <c r="AB2103" s="22">
        <v>0</v>
      </c>
      <c r="AC2103" s="22" t="s">
        <v>782</v>
      </c>
      <c r="AD2103" s="23">
        <v>0</v>
      </c>
      <c r="AE2103" s="23">
        <v>0</v>
      </c>
      <c r="AF2103" s="23">
        <v>0</v>
      </c>
      <c r="AG2103" s="14">
        <v>0</v>
      </c>
      <c r="AH2103" s="22" t="s">
        <v>782</v>
      </c>
      <c r="AI2103" s="23" t="s">
        <v>782</v>
      </c>
      <c r="AJ2103" s="23" t="s">
        <v>782</v>
      </c>
      <c r="AK2103" s="23" t="s">
        <v>782</v>
      </c>
      <c r="AL2103" s="14" t="s">
        <v>782</v>
      </c>
      <c r="AM2103" s="22" t="s">
        <v>782</v>
      </c>
      <c r="AN2103" s="23" t="s">
        <v>782</v>
      </c>
      <c r="AO2103" s="23" t="s">
        <v>782</v>
      </c>
      <c r="AP2103" s="23" t="s">
        <v>782</v>
      </c>
      <c r="AQ2103" s="14" t="s">
        <v>782</v>
      </c>
      <c r="AR2103" s="22">
        <v>596</v>
      </c>
      <c r="AS2103" s="23">
        <v>10530.666999999999</v>
      </c>
      <c r="AT2103" s="23">
        <v>10.530666999999999</v>
      </c>
      <c r="AU2103" s="23">
        <v>8.3100769999999997</v>
      </c>
      <c r="AV2103" s="14">
        <v>12.091370922501214</v>
      </c>
      <c r="AW2103" s="22">
        <v>0</v>
      </c>
      <c r="AX2103" s="22" t="s">
        <v>782</v>
      </c>
      <c r="AY2103" s="23">
        <v>0</v>
      </c>
      <c r="AZ2103" s="23">
        <v>0</v>
      </c>
      <c r="BA2103" s="23">
        <v>0</v>
      </c>
      <c r="BB2103" s="14">
        <v>0</v>
      </c>
      <c r="BC2103" s="22">
        <v>15</v>
      </c>
      <c r="BD2103" s="23">
        <v>19980</v>
      </c>
      <c r="BE2103" s="23">
        <v>19.98</v>
      </c>
      <c r="BF2103" s="23">
        <v>31.908060000000003</v>
      </c>
      <c r="BG2103" s="14">
        <v>46.427029361752503</v>
      </c>
      <c r="BH2103" s="22">
        <v>620</v>
      </c>
      <c r="BI2103" s="23">
        <v>32.902667000000001</v>
      </c>
      <c r="BJ2103" s="23">
        <v>54.889046</v>
      </c>
      <c r="BK2103" s="14">
        <v>79.864941656765836</v>
      </c>
      <c r="BL2103" t="s">
        <v>96</v>
      </c>
    </row>
    <row r="2104" spans="1:64">
      <c r="A2104" t="s">
        <v>3081</v>
      </c>
      <c r="B2104" t="s">
        <v>3080</v>
      </c>
      <c r="C2104" t="s">
        <v>96</v>
      </c>
      <c r="D2104" t="s">
        <v>942</v>
      </c>
      <c r="E2104">
        <v>2015</v>
      </c>
      <c r="F2104" s="23">
        <v>69.430000000000007</v>
      </c>
      <c r="G2104" s="23">
        <v>8.91</v>
      </c>
      <c r="H2104" s="22">
        <v>8505</v>
      </c>
      <c r="I2104" s="34">
        <v>68.745541611119293</v>
      </c>
      <c r="J2104" s="13">
        <v>5</v>
      </c>
      <c r="K2104" s="13">
        <v>10</v>
      </c>
      <c r="L2104" s="19">
        <v>2800</v>
      </c>
      <c r="M2104" s="35">
        <v>2.8</v>
      </c>
      <c r="N2104" s="19">
        <v>16.747793949179066</v>
      </c>
      <c r="O2104" s="17">
        <v>24.362007421394992</v>
      </c>
      <c r="P2104" s="36">
        <v>0</v>
      </c>
      <c r="Q2104" s="37">
        <v>0</v>
      </c>
      <c r="R2104" s="38">
        <v>0</v>
      </c>
      <c r="S2104" s="27">
        <v>0</v>
      </c>
      <c r="T2104" s="23">
        <v>0</v>
      </c>
      <c r="U2104" s="17">
        <v>0</v>
      </c>
      <c r="V2104" s="22">
        <v>0</v>
      </c>
      <c r="W2104" s="22">
        <v>0</v>
      </c>
      <c r="X2104" s="23">
        <v>0</v>
      </c>
      <c r="Y2104" s="27">
        <v>0</v>
      </c>
      <c r="Z2104" s="27">
        <v>0</v>
      </c>
      <c r="AA2104" s="14">
        <v>0</v>
      </c>
      <c r="AB2104" s="39">
        <v>0</v>
      </c>
      <c r="AC2104" s="22" t="s">
        <v>782</v>
      </c>
      <c r="AD2104" s="23">
        <v>0</v>
      </c>
      <c r="AE2104" s="23">
        <v>0</v>
      </c>
      <c r="AF2104" s="23">
        <v>0</v>
      </c>
      <c r="AG2104" s="14">
        <v>0</v>
      </c>
      <c r="AH2104" s="22" t="s">
        <v>782</v>
      </c>
      <c r="AI2104" s="23" t="s">
        <v>782</v>
      </c>
      <c r="AJ2104" s="23" t="s">
        <v>782</v>
      </c>
      <c r="AK2104" s="23" t="s">
        <v>782</v>
      </c>
      <c r="AL2104" s="14" t="s">
        <v>782</v>
      </c>
      <c r="AM2104" s="22" t="s">
        <v>782</v>
      </c>
      <c r="AN2104" s="23" t="s">
        <v>782</v>
      </c>
      <c r="AO2104" s="23" t="s">
        <v>782</v>
      </c>
      <c r="AP2104" s="23" t="s">
        <v>782</v>
      </c>
      <c r="AQ2104" s="14" t="s">
        <v>782</v>
      </c>
      <c r="AR2104" s="40">
        <v>699</v>
      </c>
      <c r="AS2104" s="41">
        <v>11850.466999999993</v>
      </c>
      <c r="AT2104" s="23">
        <v>11.850466999999993</v>
      </c>
      <c r="AU2104" s="23">
        <v>10.525143625653737</v>
      </c>
      <c r="AV2104" s="14">
        <v>15.310292680785775</v>
      </c>
      <c r="AW2104" s="22">
        <v>0</v>
      </c>
      <c r="AX2104" s="22" t="s">
        <v>782</v>
      </c>
      <c r="AY2104" s="23">
        <v>0</v>
      </c>
      <c r="AZ2104" s="23">
        <v>0</v>
      </c>
      <c r="BA2104" s="23">
        <v>0</v>
      </c>
      <c r="BB2104" s="14">
        <v>0</v>
      </c>
      <c r="BC2104" s="42">
        <v>15</v>
      </c>
      <c r="BD2104" s="43">
        <v>19980</v>
      </c>
      <c r="BE2104" s="44">
        <v>19.98</v>
      </c>
      <c r="BF2104" s="23">
        <v>27.948593109220703</v>
      </c>
      <c r="BG2104" s="14">
        <v>40.655135524745276</v>
      </c>
      <c r="BH2104" s="22">
        <v>719</v>
      </c>
      <c r="BI2104" s="23">
        <v>34.630466999999989</v>
      </c>
      <c r="BJ2104" s="23">
        <v>55.221530684053505</v>
      </c>
      <c r="BK2104" s="14">
        <v>80.327435626926047</v>
      </c>
      <c r="BL2104" t="s">
        <v>96</v>
      </c>
    </row>
    <row r="2105" spans="1:64">
      <c r="A2105" t="s">
        <v>3082</v>
      </c>
      <c r="B2105" t="s">
        <v>3080</v>
      </c>
      <c r="C2105" t="s">
        <v>96</v>
      </c>
      <c r="D2105" t="s">
        <v>942</v>
      </c>
      <c r="E2105">
        <v>2016</v>
      </c>
      <c r="F2105" s="23">
        <v>69.430000000000007</v>
      </c>
      <c r="G2105" s="23">
        <v>8.75</v>
      </c>
      <c r="H2105" s="22">
        <v>8491</v>
      </c>
      <c r="I2105" s="34">
        <v>72.313024711964658</v>
      </c>
      <c r="J2105" s="13">
        <v>5</v>
      </c>
      <c r="K2105" s="13">
        <v>10</v>
      </c>
      <c r="L2105" s="19">
        <v>2800</v>
      </c>
      <c r="M2105" s="35">
        <v>2.8</v>
      </c>
      <c r="N2105" s="19">
        <v>16.7468</v>
      </c>
      <c r="O2105" s="17">
        <v>23.158760218792416</v>
      </c>
      <c r="P2105" s="13">
        <v>0</v>
      </c>
      <c r="Q2105" s="13">
        <v>0</v>
      </c>
      <c r="R2105" s="19">
        <v>0</v>
      </c>
      <c r="S2105" s="27">
        <v>0</v>
      </c>
      <c r="T2105" s="19">
        <v>0</v>
      </c>
      <c r="U2105" s="17">
        <v>0</v>
      </c>
      <c r="V2105" s="13">
        <v>0</v>
      </c>
      <c r="W2105" s="13">
        <v>0</v>
      </c>
      <c r="X2105" s="19">
        <v>0</v>
      </c>
      <c r="Y2105" s="27">
        <v>0</v>
      </c>
      <c r="Z2105" s="19">
        <v>0</v>
      </c>
      <c r="AA2105" s="14">
        <v>0</v>
      </c>
      <c r="AB2105" s="13">
        <v>0</v>
      </c>
      <c r="AC2105" s="22" t="s">
        <v>782</v>
      </c>
      <c r="AD2105" s="19">
        <v>0</v>
      </c>
      <c r="AE2105" s="23">
        <v>0</v>
      </c>
      <c r="AF2105" s="19">
        <v>0</v>
      </c>
      <c r="AG2105" s="14">
        <v>0</v>
      </c>
      <c r="AH2105" s="22" t="s">
        <v>782</v>
      </c>
      <c r="AI2105" s="23" t="s">
        <v>782</v>
      </c>
      <c r="AJ2105" s="23" t="s">
        <v>782</v>
      </c>
      <c r="AK2105" s="23" t="s">
        <v>782</v>
      </c>
      <c r="AL2105" s="14" t="s">
        <v>782</v>
      </c>
      <c r="AM2105" s="22" t="s">
        <v>782</v>
      </c>
      <c r="AN2105" s="23" t="s">
        <v>782</v>
      </c>
      <c r="AO2105" s="23" t="s">
        <v>782</v>
      </c>
      <c r="AP2105" s="23" t="s">
        <v>782</v>
      </c>
      <c r="AQ2105" s="14" t="s">
        <v>782</v>
      </c>
      <c r="AR2105" s="13">
        <v>725</v>
      </c>
      <c r="AS2105" s="19">
        <v>12365.807000000006</v>
      </c>
      <c r="AT2105" s="23">
        <v>12.365807000000006</v>
      </c>
      <c r="AU2105" s="19">
        <v>10.980836616000005</v>
      </c>
      <c r="AV2105" s="14">
        <v>15.185143561258272</v>
      </c>
      <c r="AW2105" s="13">
        <v>0</v>
      </c>
      <c r="AX2105" s="22" t="s">
        <v>782</v>
      </c>
      <c r="AY2105" s="19">
        <v>0</v>
      </c>
      <c r="AZ2105" s="23">
        <v>0</v>
      </c>
      <c r="BA2105" s="19">
        <v>0</v>
      </c>
      <c r="BB2105" s="14">
        <v>0</v>
      </c>
      <c r="BC2105" s="13">
        <v>15</v>
      </c>
      <c r="BD2105" s="19">
        <v>19980</v>
      </c>
      <c r="BE2105" s="44">
        <v>19.98</v>
      </c>
      <c r="BF2105" s="19">
        <v>27.998573109220704</v>
      </c>
      <c r="BG2105" s="14">
        <v>38.718575555017765</v>
      </c>
      <c r="BH2105" s="22">
        <v>745</v>
      </c>
      <c r="BI2105" s="23">
        <v>35.145807000000005</v>
      </c>
      <c r="BJ2105" s="23">
        <v>55.726209725220706</v>
      </c>
      <c r="BK2105" s="14">
        <v>77.062479335068446</v>
      </c>
      <c r="BL2105" t="s">
        <v>96</v>
      </c>
    </row>
    <row r="2106" spans="1:64">
      <c r="A2106" t="s">
        <v>3083</v>
      </c>
      <c r="B2106" t="s">
        <v>3080</v>
      </c>
      <c r="C2106" t="s">
        <v>96</v>
      </c>
      <c r="D2106" t="s">
        <v>942</v>
      </c>
      <c r="E2106">
        <v>2017</v>
      </c>
      <c r="F2106" s="23">
        <v>69.430000000000007</v>
      </c>
      <c r="G2106" s="23">
        <v>8.81</v>
      </c>
      <c r="H2106" s="22">
        <v>8563</v>
      </c>
      <c r="I2106" s="34">
        <v>67.262454602003316</v>
      </c>
      <c r="J2106" s="13">
        <v>5</v>
      </c>
      <c r="K2106" s="13">
        <v>10</v>
      </c>
      <c r="L2106" s="19">
        <v>2800</v>
      </c>
      <c r="M2106" s="19">
        <v>2.8000000000000003</v>
      </c>
      <c r="N2106" s="19">
        <v>16.7468</v>
      </c>
      <c r="O2106" s="17">
        <v>24.897693816099927</v>
      </c>
      <c r="P2106" s="13">
        <v>0</v>
      </c>
      <c r="Q2106" s="13">
        <v>0</v>
      </c>
      <c r="R2106" s="19">
        <v>0</v>
      </c>
      <c r="S2106" s="19">
        <v>0</v>
      </c>
      <c r="T2106" s="19">
        <v>0</v>
      </c>
      <c r="U2106" s="17">
        <v>0</v>
      </c>
      <c r="V2106" s="13">
        <v>0</v>
      </c>
      <c r="W2106" s="13">
        <v>0</v>
      </c>
      <c r="X2106" s="19">
        <v>0</v>
      </c>
      <c r="Y2106" s="19">
        <v>0</v>
      </c>
      <c r="Z2106" s="19">
        <v>0</v>
      </c>
      <c r="AA2106" s="14">
        <v>0</v>
      </c>
      <c r="AB2106" s="13">
        <v>0</v>
      </c>
      <c r="AC2106" s="22" t="s">
        <v>782</v>
      </c>
      <c r="AD2106" s="19">
        <v>0</v>
      </c>
      <c r="AE2106" s="19">
        <v>0</v>
      </c>
      <c r="AF2106" s="19">
        <v>0</v>
      </c>
      <c r="AG2106" s="14">
        <v>0</v>
      </c>
      <c r="AH2106" s="22" t="s">
        <v>782</v>
      </c>
      <c r="AI2106" s="23" t="s">
        <v>782</v>
      </c>
      <c r="AJ2106" s="23" t="s">
        <v>782</v>
      </c>
      <c r="AK2106" s="23" t="s">
        <v>782</v>
      </c>
      <c r="AL2106" s="14" t="s">
        <v>782</v>
      </c>
      <c r="AM2106" s="22" t="s">
        <v>782</v>
      </c>
      <c r="AN2106" s="23" t="s">
        <v>782</v>
      </c>
      <c r="AO2106" s="23" t="s">
        <v>782</v>
      </c>
      <c r="AP2106" s="23" t="s">
        <v>782</v>
      </c>
      <c r="AQ2106" s="14" t="s">
        <v>782</v>
      </c>
      <c r="AR2106" s="13">
        <v>759</v>
      </c>
      <c r="AS2106" s="19">
        <v>12903.482000000002</v>
      </c>
      <c r="AT2106" s="19">
        <v>12.903481999999993</v>
      </c>
      <c r="AU2106" s="19">
        <v>11.458292016000012</v>
      </c>
      <c r="AV2106" s="14">
        <v>17.035197546386811</v>
      </c>
      <c r="AW2106" s="13">
        <v>0</v>
      </c>
      <c r="AX2106" s="22" t="s">
        <v>782</v>
      </c>
      <c r="AY2106" s="19">
        <v>0</v>
      </c>
      <c r="AZ2106" s="19">
        <v>0</v>
      </c>
      <c r="BA2106" s="19">
        <v>0</v>
      </c>
      <c r="BB2106" s="14">
        <v>0</v>
      </c>
      <c r="BC2106" s="13">
        <v>18</v>
      </c>
      <c r="BD2106" s="19">
        <v>27980</v>
      </c>
      <c r="BE2106" s="19">
        <v>27.98</v>
      </c>
      <c r="BF2106" s="19">
        <v>45.963176903621104</v>
      </c>
      <c r="BG2106" s="14">
        <v>68.334076083884327</v>
      </c>
      <c r="BH2106" s="22">
        <v>782</v>
      </c>
      <c r="BI2106" s="23">
        <v>43.683481999999991</v>
      </c>
      <c r="BJ2106" s="23">
        <v>74.168268919621113</v>
      </c>
      <c r="BK2106" s="14">
        <v>110.26696744637107</v>
      </c>
      <c r="BL2106" t="s">
        <v>96</v>
      </c>
    </row>
    <row r="2107" spans="1:64">
      <c r="A2107" t="s">
        <v>3084</v>
      </c>
      <c r="B2107" t="s">
        <v>3080</v>
      </c>
      <c r="C2107" t="s">
        <v>96</v>
      </c>
      <c r="D2107" t="s">
        <v>942</v>
      </c>
      <c r="E2107">
        <v>2018</v>
      </c>
      <c r="F2107" s="23">
        <v>69.430000000000007</v>
      </c>
      <c r="G2107" s="23">
        <v>8.83</v>
      </c>
      <c r="H2107" s="22">
        <v>8681</v>
      </c>
      <c r="I2107" s="34">
        <v>67.267235160255055</v>
      </c>
      <c r="J2107" s="13">
        <v>5</v>
      </c>
      <c r="K2107" s="13">
        <v>10</v>
      </c>
      <c r="L2107" s="19">
        <v>2800</v>
      </c>
      <c r="M2107" s="19">
        <v>2.8000000000000003</v>
      </c>
      <c r="N2107" s="19">
        <v>16.7468</v>
      </c>
      <c r="O2107" s="17">
        <v>24.895924382952597</v>
      </c>
      <c r="P2107" s="13">
        <v>0</v>
      </c>
      <c r="Q2107" s="13">
        <v>0</v>
      </c>
      <c r="R2107" s="19">
        <v>0</v>
      </c>
      <c r="S2107" s="19">
        <v>0</v>
      </c>
      <c r="T2107" s="19">
        <v>0</v>
      </c>
      <c r="U2107" s="17">
        <v>0</v>
      </c>
      <c r="V2107" s="13">
        <v>0</v>
      </c>
      <c r="W2107" s="13">
        <v>0</v>
      </c>
      <c r="X2107" s="19">
        <v>0</v>
      </c>
      <c r="Y2107" s="19">
        <v>0</v>
      </c>
      <c r="Z2107" s="19">
        <v>0</v>
      </c>
      <c r="AA2107" s="14">
        <v>0</v>
      </c>
      <c r="AB2107" s="13">
        <v>0</v>
      </c>
      <c r="AC2107" s="22" t="s">
        <v>782</v>
      </c>
      <c r="AD2107" s="19">
        <v>0</v>
      </c>
      <c r="AE2107" s="19">
        <v>0</v>
      </c>
      <c r="AF2107" s="19">
        <v>0</v>
      </c>
      <c r="AG2107" s="14">
        <v>0</v>
      </c>
      <c r="AH2107" s="22" t="s">
        <v>782</v>
      </c>
      <c r="AI2107" s="23" t="s">
        <v>782</v>
      </c>
      <c r="AJ2107" s="23" t="s">
        <v>782</v>
      </c>
      <c r="AK2107" s="23" t="s">
        <v>782</v>
      </c>
      <c r="AL2107" s="14" t="s">
        <v>782</v>
      </c>
      <c r="AM2107" s="22" t="s">
        <v>782</v>
      </c>
      <c r="AN2107" s="23" t="s">
        <v>782</v>
      </c>
      <c r="AO2107" s="23" t="s">
        <v>782</v>
      </c>
      <c r="AP2107" s="23" t="s">
        <v>782</v>
      </c>
      <c r="AQ2107" s="14" t="s">
        <v>782</v>
      </c>
      <c r="AR2107" s="13">
        <v>789</v>
      </c>
      <c r="AS2107" s="19">
        <v>13656.816999999999</v>
      </c>
      <c r="AT2107" s="19">
        <v>13.656816999999991</v>
      </c>
      <c r="AU2107" s="19">
        <v>12.127253496000012</v>
      </c>
      <c r="AV2107" s="14">
        <v>18.028470275474348</v>
      </c>
      <c r="AW2107" s="13">
        <v>0</v>
      </c>
      <c r="AX2107" s="22" t="s">
        <v>782</v>
      </c>
      <c r="AY2107" s="19">
        <v>0</v>
      </c>
      <c r="AZ2107" s="19">
        <v>0</v>
      </c>
      <c r="BA2107" s="19">
        <v>0</v>
      </c>
      <c r="BB2107" s="14">
        <v>0</v>
      </c>
      <c r="BC2107" s="13">
        <v>23</v>
      </c>
      <c r="BD2107" s="19">
        <v>45380</v>
      </c>
      <c r="BE2107" s="19">
        <v>45.38</v>
      </c>
      <c r="BF2107" s="19">
        <v>89.796818814066668</v>
      </c>
      <c r="BG2107" s="14">
        <v>133.4926559715706</v>
      </c>
      <c r="BH2107" s="22">
        <v>817</v>
      </c>
      <c r="BI2107" s="23">
        <v>61.836816999999989</v>
      </c>
      <c r="BJ2107" s="23">
        <v>118.67087231006667</v>
      </c>
      <c r="BK2107" s="14">
        <v>176.41705062999753</v>
      </c>
      <c r="BL2107" t="s">
        <v>96</v>
      </c>
    </row>
    <row r="2108" spans="1:64">
      <c r="A2108" t="s">
        <v>3085</v>
      </c>
      <c r="B2108" t="s">
        <v>3080</v>
      </c>
      <c r="C2108" t="s">
        <v>96</v>
      </c>
      <c r="D2108" t="s">
        <v>942</v>
      </c>
      <c r="E2108">
        <v>2019</v>
      </c>
      <c r="F2108" s="23">
        <v>69.430000000000007</v>
      </c>
      <c r="G2108" s="23">
        <v>8.84</v>
      </c>
      <c r="H2108" s="22">
        <v>8653</v>
      </c>
      <c r="I2108" s="34">
        <v>69.612005497681295</v>
      </c>
      <c r="J2108" s="22">
        <v>5</v>
      </c>
      <c r="K2108" s="22">
        <v>10</v>
      </c>
      <c r="L2108" s="23">
        <v>2800</v>
      </c>
      <c r="M2108" s="23">
        <v>2.8000000000000003</v>
      </c>
      <c r="N2108" s="23">
        <v>16.7468</v>
      </c>
      <c r="O2108" s="14">
        <v>24.057344534568564</v>
      </c>
      <c r="P2108" s="22">
        <v>0</v>
      </c>
      <c r="Q2108" s="22">
        <v>0</v>
      </c>
      <c r="R2108" s="23">
        <v>0</v>
      </c>
      <c r="S2108" s="23">
        <v>0</v>
      </c>
      <c r="T2108" s="23">
        <v>0</v>
      </c>
      <c r="U2108" s="14">
        <v>0</v>
      </c>
      <c r="V2108" s="22">
        <v>0</v>
      </c>
      <c r="W2108" s="22">
        <v>0</v>
      </c>
      <c r="X2108" s="23">
        <v>0</v>
      </c>
      <c r="Y2108" s="23">
        <v>0</v>
      </c>
      <c r="Z2108" s="23">
        <v>0</v>
      </c>
      <c r="AA2108" s="14">
        <v>0</v>
      </c>
      <c r="AB2108" s="22">
        <v>0</v>
      </c>
      <c r="AC2108" s="22">
        <v>0</v>
      </c>
      <c r="AD2108" s="23">
        <v>0</v>
      </c>
      <c r="AE2108" s="23">
        <v>0</v>
      </c>
      <c r="AF2108" s="23">
        <v>0</v>
      </c>
      <c r="AG2108" s="14">
        <v>0</v>
      </c>
      <c r="AH2108" s="22">
        <v>0</v>
      </c>
      <c r="AI2108" s="23">
        <v>0</v>
      </c>
      <c r="AJ2108" s="23">
        <v>0</v>
      </c>
      <c r="AK2108" s="23">
        <v>0</v>
      </c>
      <c r="AL2108" s="14">
        <v>0</v>
      </c>
      <c r="AM2108" s="22">
        <v>838</v>
      </c>
      <c r="AN2108" s="23">
        <v>16429.692000000003</v>
      </c>
      <c r="AO2108" s="23">
        <v>16.429691999999992</v>
      </c>
      <c r="AP2108" s="23">
        <v>14.589566496000009</v>
      </c>
      <c r="AQ2108" s="14">
        <v>20.958405653872408</v>
      </c>
      <c r="AR2108" s="22">
        <v>838</v>
      </c>
      <c r="AS2108" s="23">
        <v>16429.692000000003</v>
      </c>
      <c r="AT2108" s="23">
        <v>16.429691999999992</v>
      </c>
      <c r="AU2108" s="23">
        <v>14.589566496000009</v>
      </c>
      <c r="AV2108" s="14">
        <v>20.958405653872408</v>
      </c>
      <c r="AW2108" s="22">
        <v>0</v>
      </c>
      <c r="AX2108" s="22" t="s">
        <v>782</v>
      </c>
      <c r="AY2108" s="23">
        <v>0</v>
      </c>
      <c r="AZ2108" s="23">
        <v>0</v>
      </c>
      <c r="BA2108" s="23">
        <v>0</v>
      </c>
      <c r="BB2108" s="14">
        <v>0</v>
      </c>
      <c r="BC2108" s="22">
        <v>24</v>
      </c>
      <c r="BD2108" s="23">
        <v>47680</v>
      </c>
      <c r="BE2108" s="23">
        <v>47.68</v>
      </c>
      <c r="BF2108" s="23">
        <v>93.724113088484685</v>
      </c>
      <c r="BG2108" s="14">
        <v>134.63785796489736</v>
      </c>
      <c r="BH2108" s="22">
        <v>867</v>
      </c>
      <c r="BI2108" s="23">
        <v>66.909691999999993</v>
      </c>
      <c r="BJ2108" s="23">
        <v>125.06047958448468</v>
      </c>
      <c r="BK2108" s="14">
        <v>179.65360815333833</v>
      </c>
      <c r="BL2108" t="s">
        <v>96</v>
      </c>
    </row>
    <row r="2109" spans="1:64">
      <c r="A2109" t="s">
        <v>3086</v>
      </c>
      <c r="B2109" t="s">
        <v>3080</v>
      </c>
      <c r="C2109" t="s">
        <v>96</v>
      </c>
      <c r="D2109" t="s">
        <v>942</v>
      </c>
      <c r="E2109">
        <v>2020</v>
      </c>
      <c r="F2109" s="23">
        <v>69.430000000000007</v>
      </c>
      <c r="G2109" s="23">
        <v>8.85</v>
      </c>
      <c r="H2109" s="22">
        <v>8651</v>
      </c>
      <c r="I2109" s="34">
        <v>69.676100303384018</v>
      </c>
      <c r="J2109" s="22">
        <v>5</v>
      </c>
      <c r="K2109" s="22">
        <v>13</v>
      </c>
      <c r="L2109" s="23">
        <v>3260</v>
      </c>
      <c r="M2109" s="23">
        <v>3.2600000000000002</v>
      </c>
      <c r="N2109" s="23">
        <v>19.498059999999999</v>
      </c>
      <c r="O2109" s="14">
        <v>27.983856609513808</v>
      </c>
      <c r="P2109" s="22">
        <v>0</v>
      </c>
      <c r="Q2109" s="22">
        <v>0</v>
      </c>
      <c r="R2109" s="23">
        <v>0</v>
      </c>
      <c r="S2109" s="23">
        <v>0</v>
      </c>
      <c r="T2109" s="23">
        <v>0</v>
      </c>
      <c r="U2109" s="14">
        <v>0</v>
      </c>
      <c r="V2109" s="22">
        <v>0</v>
      </c>
      <c r="W2109" s="22">
        <v>0</v>
      </c>
      <c r="X2109" s="23">
        <v>0</v>
      </c>
      <c r="Y2109" s="23">
        <v>0</v>
      </c>
      <c r="Z2109" s="23">
        <v>0</v>
      </c>
      <c r="AA2109" s="14">
        <v>0</v>
      </c>
      <c r="AB2109" s="22">
        <v>0</v>
      </c>
      <c r="AC2109" s="22">
        <v>0</v>
      </c>
      <c r="AD2109" s="23">
        <v>0</v>
      </c>
      <c r="AE2109" s="23">
        <v>0</v>
      </c>
      <c r="AF2109" s="23">
        <v>0</v>
      </c>
      <c r="AG2109" s="14">
        <v>0</v>
      </c>
      <c r="AH2109" s="22">
        <v>0</v>
      </c>
      <c r="AI2109" s="23">
        <v>0</v>
      </c>
      <c r="AJ2109" s="23">
        <v>0</v>
      </c>
      <c r="AK2109" s="23">
        <v>0</v>
      </c>
      <c r="AL2109" s="14">
        <v>0</v>
      </c>
      <c r="AM2109" s="22">
        <v>923</v>
      </c>
      <c r="AN2109" s="23">
        <v>17763.702000000019</v>
      </c>
      <c r="AO2109" s="23">
        <v>17.763701999999963</v>
      </c>
      <c r="AP2109" s="23">
        <v>15.774167376000005</v>
      </c>
      <c r="AQ2109" s="14">
        <v>22.639279907049975</v>
      </c>
      <c r="AR2109" s="22">
        <v>923</v>
      </c>
      <c r="AS2109" s="23">
        <v>17763.702000000019</v>
      </c>
      <c r="AT2109" s="23">
        <v>17.763701999999963</v>
      </c>
      <c r="AU2109" s="23">
        <v>15.774167376000005</v>
      </c>
      <c r="AV2109" s="14">
        <v>22.639279907049975</v>
      </c>
      <c r="AW2109" s="22">
        <v>0</v>
      </c>
      <c r="AX2109" s="22">
        <v>0</v>
      </c>
      <c r="AY2109" s="23">
        <v>0</v>
      </c>
      <c r="AZ2109" s="23">
        <v>0</v>
      </c>
      <c r="BA2109" s="23">
        <v>0</v>
      </c>
      <c r="BB2109" s="14">
        <v>0</v>
      </c>
      <c r="BC2109" s="22">
        <v>26</v>
      </c>
      <c r="BD2109" s="23">
        <v>54580</v>
      </c>
      <c r="BE2109" s="23">
        <v>54.580000000000005</v>
      </c>
      <c r="BF2109" s="23">
        <v>108.36374260036605</v>
      </c>
      <c r="BG2109" s="14">
        <v>155.52498220843032</v>
      </c>
      <c r="BH2109" s="22">
        <v>954</v>
      </c>
      <c r="BI2109" s="23">
        <v>75.60370199999997</v>
      </c>
      <c r="BJ2109" s="23">
        <v>143.63596997636606</v>
      </c>
      <c r="BK2109" s="14">
        <v>206.14811872499411</v>
      </c>
      <c r="BL2109" t="s">
        <v>96</v>
      </c>
    </row>
    <row r="2110" spans="1:64">
      <c r="A2110" t="s">
        <v>3087</v>
      </c>
      <c r="B2110" t="s">
        <v>3080</v>
      </c>
      <c r="C2110" t="s">
        <v>96</v>
      </c>
      <c r="D2110" t="s">
        <v>942</v>
      </c>
      <c r="E2110">
        <v>2021</v>
      </c>
      <c r="F2110" s="23">
        <v>69.430000000000007</v>
      </c>
      <c r="G2110" s="23">
        <v>8.81</v>
      </c>
      <c r="H2110" s="22">
        <v>8628</v>
      </c>
      <c r="I2110" s="34">
        <v>64.86</v>
      </c>
      <c r="J2110" s="22">
        <v>5</v>
      </c>
      <c r="K2110" s="22">
        <v>12</v>
      </c>
      <c r="L2110" s="23">
        <v>2565</v>
      </c>
      <c r="M2110" s="23">
        <v>2.5649999999999999</v>
      </c>
      <c r="N2110" s="23">
        <v>15.341265</v>
      </c>
      <c r="O2110" s="14">
        <v>23.65</v>
      </c>
      <c r="P2110" s="22">
        <v>0</v>
      </c>
      <c r="Q2110" s="22">
        <v>0</v>
      </c>
      <c r="R2110" s="23">
        <v>0</v>
      </c>
      <c r="S2110" s="23">
        <v>0</v>
      </c>
      <c r="T2110" s="23">
        <v>0</v>
      </c>
      <c r="U2110" s="14">
        <v>0</v>
      </c>
      <c r="V2110" s="22">
        <v>0</v>
      </c>
      <c r="W2110" s="22">
        <v>0</v>
      </c>
      <c r="X2110" s="23">
        <v>0</v>
      </c>
      <c r="Y2110" s="23">
        <v>0</v>
      </c>
      <c r="Z2110" s="23">
        <v>0</v>
      </c>
      <c r="AA2110" s="14">
        <v>0</v>
      </c>
      <c r="AB2110" s="22">
        <v>0</v>
      </c>
      <c r="AC2110" s="22">
        <v>0</v>
      </c>
      <c r="AD2110" s="23">
        <v>0</v>
      </c>
      <c r="AE2110" s="23">
        <v>0</v>
      </c>
      <c r="AF2110" s="23">
        <v>0</v>
      </c>
      <c r="AG2110" s="14">
        <v>0</v>
      </c>
      <c r="AH2110" s="22">
        <v>0</v>
      </c>
      <c r="AI2110" s="23">
        <v>0</v>
      </c>
      <c r="AJ2110" s="23">
        <v>0</v>
      </c>
      <c r="AK2110" s="23">
        <v>0</v>
      </c>
      <c r="AL2110" s="14">
        <v>0</v>
      </c>
      <c r="AM2110" s="22">
        <v>1035</v>
      </c>
      <c r="AN2110" s="23">
        <v>21989.271000000001</v>
      </c>
      <c r="AO2110" s="23">
        <v>21.989270999999999</v>
      </c>
      <c r="AP2110" s="23">
        <v>19.676503520000001</v>
      </c>
      <c r="AQ2110" s="14">
        <v>30.34</v>
      </c>
      <c r="AR2110" s="22">
        <v>1035</v>
      </c>
      <c r="AS2110" s="23">
        <v>21989.271000000001</v>
      </c>
      <c r="AT2110" s="23">
        <v>21.989270999999999</v>
      </c>
      <c r="AU2110" s="23">
        <v>19.676503520000001</v>
      </c>
      <c r="AV2110" s="14">
        <v>30.34</v>
      </c>
      <c r="AW2110" s="22">
        <v>0</v>
      </c>
      <c r="AX2110" s="22">
        <v>0</v>
      </c>
      <c r="AY2110" s="23">
        <v>0</v>
      </c>
      <c r="AZ2110" s="23">
        <v>0</v>
      </c>
      <c r="BA2110" s="23">
        <v>0</v>
      </c>
      <c r="BB2110" s="14">
        <v>0</v>
      </c>
      <c r="BC2110" s="22">
        <v>26</v>
      </c>
      <c r="BD2110" s="23">
        <v>54580</v>
      </c>
      <c r="BE2110" s="23">
        <v>54.58</v>
      </c>
      <c r="BF2110" s="23">
        <v>94.211053890000002</v>
      </c>
      <c r="BG2110" s="14">
        <v>145.25</v>
      </c>
      <c r="BH2110" s="22">
        <v>1066</v>
      </c>
      <c r="BI2110" s="23">
        <v>79.13</v>
      </c>
      <c r="BJ2110" s="23">
        <v>129.22999999999999</v>
      </c>
      <c r="BK2110" s="14">
        <v>199.24</v>
      </c>
      <c r="BL2110" t="s">
        <v>96</v>
      </c>
    </row>
    <row r="2111" spans="1:64">
      <c r="A2111" t="s">
        <v>3088</v>
      </c>
      <c r="B2111" t="s">
        <v>3080</v>
      </c>
      <c r="C2111" t="s">
        <v>96</v>
      </c>
      <c r="D2111" s="111" t="s">
        <v>942</v>
      </c>
      <c r="E2111" s="110">
        <v>2022</v>
      </c>
      <c r="F2111" s="23"/>
      <c r="G2111" s="23"/>
      <c r="H2111" s="22">
        <v>8830</v>
      </c>
      <c r="I2111" s="34">
        <v>63.995762050807762</v>
      </c>
      <c r="J2111" s="22">
        <v>5</v>
      </c>
      <c r="K2111" s="22">
        <v>12</v>
      </c>
      <c r="L2111" s="23">
        <v>2565</v>
      </c>
      <c r="M2111" s="23">
        <v>2.5649999999999999</v>
      </c>
      <c r="N2111" s="23">
        <v>15.179670000000002</v>
      </c>
      <c r="O2111" s="14">
        <v>23.719805052010319</v>
      </c>
      <c r="P2111" s="22">
        <v>0</v>
      </c>
      <c r="Q2111" s="22">
        <v>0</v>
      </c>
      <c r="R2111" s="23">
        <v>0</v>
      </c>
      <c r="S2111" s="23">
        <v>0</v>
      </c>
      <c r="T2111" s="23">
        <v>0</v>
      </c>
      <c r="U2111" s="14">
        <v>0</v>
      </c>
      <c r="V2111" s="22">
        <v>0</v>
      </c>
      <c r="W2111" s="22">
        <v>0</v>
      </c>
      <c r="X2111" s="23">
        <v>0</v>
      </c>
      <c r="Y2111" s="23">
        <v>0</v>
      </c>
      <c r="Z2111" s="23">
        <v>0</v>
      </c>
      <c r="AA2111" s="14">
        <v>0</v>
      </c>
      <c r="AB2111" s="22">
        <v>0</v>
      </c>
      <c r="AC2111" s="22">
        <v>0</v>
      </c>
      <c r="AD2111" s="23">
        <v>0</v>
      </c>
      <c r="AE2111" s="23">
        <v>0</v>
      </c>
      <c r="AF2111" s="23">
        <v>0</v>
      </c>
      <c r="AG2111" s="14">
        <v>0</v>
      </c>
      <c r="AH2111" s="22">
        <v>0</v>
      </c>
      <c r="AI2111" s="23">
        <v>0</v>
      </c>
      <c r="AJ2111" s="23">
        <v>0</v>
      </c>
      <c r="AK2111" s="23">
        <v>0</v>
      </c>
      <c r="AL2111" s="14">
        <v>0</v>
      </c>
      <c r="AM2111" s="22">
        <v>1158</v>
      </c>
      <c r="AN2111" s="23">
        <v>23826.311000000009</v>
      </c>
      <c r="AO2111" s="23">
        <v>23.826310999999972</v>
      </c>
      <c r="AP2111" s="23">
        <v>24.406813293355452</v>
      </c>
      <c r="AQ2111" s="14">
        <v>38.138171202615418</v>
      </c>
      <c r="AR2111" s="22">
        <v>1158</v>
      </c>
      <c r="AS2111" s="23">
        <v>23826.311000000002</v>
      </c>
      <c r="AT2111" s="23">
        <v>23.826311</v>
      </c>
      <c r="AU2111" s="23">
        <v>24.406813293355501</v>
      </c>
      <c r="AV2111" s="14">
        <v>38.138171202615496</v>
      </c>
      <c r="AW2111" s="22">
        <v>0</v>
      </c>
      <c r="AX2111" s="22">
        <v>0</v>
      </c>
      <c r="AY2111" s="23">
        <v>0</v>
      </c>
      <c r="AZ2111" s="23">
        <v>0</v>
      </c>
      <c r="BA2111" s="23">
        <v>0</v>
      </c>
      <c r="BB2111" s="14">
        <v>0</v>
      </c>
      <c r="BC2111" s="22">
        <v>26</v>
      </c>
      <c r="BD2111" s="23">
        <v>54580</v>
      </c>
      <c r="BE2111" s="23">
        <v>54.580000000000013</v>
      </c>
      <c r="BF2111" s="23">
        <v>108.14740296096643</v>
      </c>
      <c r="BG2111" s="14">
        <v>168.99150739873309</v>
      </c>
      <c r="BH2111" s="22">
        <v>1189</v>
      </c>
      <c r="BI2111" s="23">
        <v>80.971311000000014</v>
      </c>
      <c r="BJ2111" s="23">
        <v>147.73388625432193</v>
      </c>
      <c r="BK2111" s="14">
        <v>230.8494836533589</v>
      </c>
      <c r="BL2111" t="s">
        <v>96</v>
      </c>
    </row>
    <row r="2112" spans="1:64">
      <c r="A2112" t="s">
        <v>3089</v>
      </c>
      <c r="B2112" t="s">
        <v>3080</v>
      </c>
      <c r="C2112" t="s">
        <v>96</v>
      </c>
      <c r="D2112" t="s">
        <v>942</v>
      </c>
      <c r="E2112">
        <v>2023</v>
      </c>
      <c r="F2112">
        <v>69.430000000000007</v>
      </c>
      <c r="G2112">
        <v>8.9499999999999993</v>
      </c>
      <c r="H2112">
        <v>8775</v>
      </c>
      <c r="I2112">
        <v>63.995762050807762</v>
      </c>
      <c r="J2112">
        <v>5</v>
      </c>
      <c r="K2112">
        <v>12</v>
      </c>
      <c r="L2112">
        <v>2565</v>
      </c>
      <c r="M2112">
        <v>2.5649999999999999</v>
      </c>
      <c r="N2112">
        <v>15.17967</v>
      </c>
      <c r="O2112">
        <v>23.719805052010315</v>
      </c>
      <c r="P2112">
        <v>0</v>
      </c>
      <c r="Q2112">
        <v>0</v>
      </c>
      <c r="R2112">
        <v>0</v>
      </c>
      <c r="S2112">
        <v>0</v>
      </c>
      <c r="T2112">
        <v>0</v>
      </c>
      <c r="U2112">
        <v>0</v>
      </c>
      <c r="V2112">
        <v>0</v>
      </c>
      <c r="W2112">
        <v>0</v>
      </c>
      <c r="X2112">
        <v>0</v>
      </c>
      <c r="Y2112">
        <v>0</v>
      </c>
      <c r="Z2112">
        <v>0</v>
      </c>
      <c r="AA2112">
        <v>0</v>
      </c>
      <c r="AG2112">
        <v>0</v>
      </c>
      <c r="AL2112">
        <v>0</v>
      </c>
      <c r="AM2112">
        <v>1427</v>
      </c>
      <c r="AN2112">
        <v>28909.87</v>
      </c>
      <c r="AO2112">
        <v>28.909870000000002</v>
      </c>
      <c r="AP2112">
        <v>27.117089</v>
      </c>
      <c r="AQ2112">
        <v>42.373257433001733</v>
      </c>
      <c r="AR2112">
        <v>1448</v>
      </c>
      <c r="AS2112">
        <v>28926.209999999901</v>
      </c>
      <c r="AT2112">
        <v>28.926210000000001</v>
      </c>
      <c r="AU2112">
        <v>27.1324157547478</v>
      </c>
      <c r="AV2112">
        <v>42.397207073191389</v>
      </c>
      <c r="AW2112">
        <v>0</v>
      </c>
      <c r="AX2112">
        <v>0</v>
      </c>
      <c r="AY2112">
        <v>0</v>
      </c>
      <c r="AZ2112">
        <v>0</v>
      </c>
      <c r="BA2112">
        <v>0</v>
      </c>
      <c r="BB2112">
        <v>0</v>
      </c>
      <c r="BC2112">
        <v>26</v>
      </c>
      <c r="BD2112">
        <v>54580</v>
      </c>
      <c r="BE2112">
        <v>54.58</v>
      </c>
      <c r="BF2112">
        <v>129.13288499999999</v>
      </c>
      <c r="BG2112">
        <v>201.7834945030865</v>
      </c>
      <c r="BH2112">
        <v>1479</v>
      </c>
      <c r="BI2112">
        <v>86.071209999999994</v>
      </c>
      <c r="BJ2112">
        <v>171.44497075474777</v>
      </c>
      <c r="BK2112">
        <v>267.90050662828816</v>
      </c>
      <c r="BL2112" t="s">
        <v>96</v>
      </c>
    </row>
    <row r="2113" spans="1:64">
      <c r="A2113" t="s">
        <v>3090</v>
      </c>
      <c r="B2113" t="s">
        <v>3080</v>
      </c>
      <c r="C2113" t="s">
        <v>96</v>
      </c>
      <c r="D2113" t="s">
        <v>942</v>
      </c>
      <c r="E2113">
        <v>2024</v>
      </c>
      <c r="F2113">
        <v>69.430000000000007</v>
      </c>
      <c r="G2113">
        <v>9.0399999999999991</v>
      </c>
      <c r="H2113">
        <v>8773</v>
      </c>
      <c r="I2113">
        <v>60.157322053318765</v>
      </c>
      <c r="J2113">
        <v>5</v>
      </c>
      <c r="K2113">
        <v>12</v>
      </c>
      <c r="L2113">
        <v>2595</v>
      </c>
      <c r="M2113">
        <v>2.5949999999999998</v>
      </c>
      <c r="N2113">
        <v>15.357210000000002</v>
      </c>
      <c r="O2113">
        <v>25.528413625840209</v>
      </c>
      <c r="P2113">
        <v>0</v>
      </c>
      <c r="Q2113">
        <v>0</v>
      </c>
      <c r="R2113">
        <v>0</v>
      </c>
      <c r="S2113">
        <v>0</v>
      </c>
      <c r="T2113">
        <v>0</v>
      </c>
      <c r="U2113">
        <v>0</v>
      </c>
      <c r="V2113">
        <v>0</v>
      </c>
      <c r="W2113">
        <v>0</v>
      </c>
      <c r="X2113">
        <v>0</v>
      </c>
      <c r="Y2113">
        <v>0</v>
      </c>
      <c r="Z2113">
        <v>0</v>
      </c>
      <c r="AA2113">
        <v>0</v>
      </c>
      <c r="AB2113">
        <v>0</v>
      </c>
      <c r="AC2113">
        <v>0</v>
      </c>
      <c r="AD2113">
        <v>0</v>
      </c>
      <c r="AE2113">
        <v>0</v>
      </c>
      <c r="AF2113">
        <v>0</v>
      </c>
      <c r="AG2113">
        <v>0</v>
      </c>
      <c r="AH2113">
        <v>0</v>
      </c>
      <c r="AI2113">
        <v>0</v>
      </c>
      <c r="AJ2113">
        <v>0</v>
      </c>
      <c r="AK2113">
        <v>0</v>
      </c>
      <c r="AL2113">
        <v>0</v>
      </c>
      <c r="AM2113">
        <v>1549</v>
      </c>
      <c r="AN2113">
        <v>31274.690999999973</v>
      </c>
      <c r="AO2113">
        <v>31.274691000000011</v>
      </c>
      <c r="AP2113">
        <v>28.208013964368455</v>
      </c>
      <c r="AQ2113">
        <v>46.890408351899488</v>
      </c>
      <c r="AR2113">
        <v>1600</v>
      </c>
      <c r="AS2113">
        <v>31320.180999999953</v>
      </c>
      <c r="AT2113">
        <v>31.320181000000023</v>
      </c>
      <c r="AU2113">
        <v>28.249043388295899</v>
      </c>
      <c r="AV2113">
        <v>46.958611893092829</v>
      </c>
      <c r="AW2113">
        <v>0</v>
      </c>
      <c r="AX2113">
        <v>0</v>
      </c>
      <c r="AY2113">
        <v>0</v>
      </c>
      <c r="AZ2113">
        <v>0</v>
      </c>
      <c r="BA2113">
        <v>0</v>
      </c>
      <c r="BB2113">
        <v>0</v>
      </c>
      <c r="BC2113">
        <v>25</v>
      </c>
      <c r="BD2113">
        <v>54500</v>
      </c>
      <c r="BE2113">
        <v>54.499999999999993</v>
      </c>
      <c r="BF2113">
        <v>109.85867014982779</v>
      </c>
      <c r="BG2113">
        <v>182.61895044539651</v>
      </c>
      <c r="BH2113">
        <v>1630</v>
      </c>
      <c r="BI2113">
        <v>88.415181000000018</v>
      </c>
      <c r="BJ2113">
        <v>153.46492353812368</v>
      </c>
      <c r="BK2113">
        <v>255.10597596432953</v>
      </c>
      <c r="BL2113" t="s">
        <v>96</v>
      </c>
    </row>
    <row r="2114" spans="1:64">
      <c r="A2114" t="s">
        <v>3091</v>
      </c>
      <c r="B2114" t="s">
        <v>3092</v>
      </c>
      <c r="C2114" t="s">
        <v>98</v>
      </c>
      <c r="D2114" t="s">
        <v>942</v>
      </c>
      <c r="E2114">
        <v>2012</v>
      </c>
      <c r="F2114" s="23">
        <v>53.39</v>
      </c>
      <c r="G2114" s="23">
        <v>7.03</v>
      </c>
      <c r="H2114" s="22">
        <v>8050</v>
      </c>
      <c r="I2114" s="34">
        <v>65.292997999999997</v>
      </c>
      <c r="J2114" s="22">
        <v>3</v>
      </c>
      <c r="K2114" s="22" t="s">
        <v>782</v>
      </c>
      <c r="L2114" s="23">
        <v>750</v>
      </c>
      <c r="M2114" s="23">
        <v>0.75</v>
      </c>
      <c r="N2114" s="23">
        <v>6.1155530000000002</v>
      </c>
      <c r="O2114" s="14">
        <v>9.366322863594041</v>
      </c>
      <c r="P2114" s="22">
        <v>0</v>
      </c>
      <c r="Q2114" s="22" t="s">
        <v>782</v>
      </c>
      <c r="R2114" s="23">
        <v>0</v>
      </c>
      <c r="S2114" s="23">
        <v>0</v>
      </c>
      <c r="T2114" s="23">
        <v>0</v>
      </c>
      <c r="U2114" s="14">
        <v>0</v>
      </c>
      <c r="V2114" s="22">
        <v>0</v>
      </c>
      <c r="W2114" s="22" t="s">
        <v>782</v>
      </c>
      <c r="X2114" s="23">
        <v>0</v>
      </c>
      <c r="Y2114" s="23">
        <v>0</v>
      </c>
      <c r="Z2114" s="23">
        <v>0</v>
      </c>
      <c r="AA2114" s="14">
        <v>0</v>
      </c>
      <c r="AB2114" s="22">
        <v>0</v>
      </c>
      <c r="AC2114" s="22" t="s">
        <v>782</v>
      </c>
      <c r="AD2114" s="23">
        <v>0</v>
      </c>
      <c r="AE2114" s="23">
        <v>0</v>
      </c>
      <c r="AF2114" s="23">
        <v>0</v>
      </c>
      <c r="AG2114" s="14">
        <v>0</v>
      </c>
      <c r="AH2114" s="22" t="s">
        <v>782</v>
      </c>
      <c r="AI2114" s="23" t="s">
        <v>782</v>
      </c>
      <c r="AJ2114" s="23" t="s">
        <v>782</v>
      </c>
      <c r="AK2114" s="23" t="s">
        <v>782</v>
      </c>
      <c r="AL2114" s="14" t="s">
        <v>782</v>
      </c>
      <c r="AM2114" s="22" t="s">
        <v>782</v>
      </c>
      <c r="AN2114" s="23" t="s">
        <v>782</v>
      </c>
      <c r="AO2114" s="23" t="s">
        <v>782</v>
      </c>
      <c r="AP2114" s="23" t="s">
        <v>782</v>
      </c>
      <c r="AQ2114" s="14" t="s">
        <v>782</v>
      </c>
      <c r="AR2114" s="22">
        <v>437</v>
      </c>
      <c r="AS2114" s="23">
        <v>14739.488999999994</v>
      </c>
      <c r="AT2114" s="23">
        <v>14.739488999999994</v>
      </c>
      <c r="AU2114" s="23">
        <v>12.537246999999999</v>
      </c>
      <c r="AV2114" s="14">
        <v>19.20151836189234</v>
      </c>
      <c r="AW2114" s="22">
        <v>0</v>
      </c>
      <c r="AX2114" s="22" t="s">
        <v>782</v>
      </c>
      <c r="AY2114" s="23">
        <v>0</v>
      </c>
      <c r="AZ2114" s="23">
        <v>0</v>
      </c>
      <c r="BA2114" s="23">
        <v>0</v>
      </c>
      <c r="BB2114" s="14">
        <v>0</v>
      </c>
      <c r="BC2114" s="22">
        <v>16</v>
      </c>
      <c r="BD2114" s="23">
        <v>20655</v>
      </c>
      <c r="BE2114" s="23">
        <v>20.655000000000001</v>
      </c>
      <c r="BF2114" s="23">
        <v>32.986035000000001</v>
      </c>
      <c r="BG2114" s="14">
        <v>50.520019007244855</v>
      </c>
      <c r="BH2114" s="22">
        <v>456</v>
      </c>
      <c r="BI2114" s="23">
        <v>36.144488999999993</v>
      </c>
      <c r="BJ2114" s="23">
        <v>51.638835000000007</v>
      </c>
      <c r="BK2114" s="14">
        <v>79.087860232731231</v>
      </c>
      <c r="BL2114" t="s">
        <v>98</v>
      </c>
    </row>
    <row r="2115" spans="1:64">
      <c r="A2115" t="s">
        <v>3093</v>
      </c>
      <c r="B2115" t="s">
        <v>3092</v>
      </c>
      <c r="C2115" t="s">
        <v>98</v>
      </c>
      <c r="D2115" t="s">
        <v>942</v>
      </c>
      <c r="E2115">
        <v>2015</v>
      </c>
      <c r="F2115" s="23">
        <v>53.39</v>
      </c>
      <c r="G2115" s="23">
        <v>7.18</v>
      </c>
      <c r="H2115" s="22">
        <v>8152</v>
      </c>
      <c r="I2115" s="34">
        <v>66.097722101328614</v>
      </c>
      <c r="J2115" s="13">
        <v>2</v>
      </c>
      <c r="K2115" s="13">
        <v>5</v>
      </c>
      <c r="L2115" s="19">
        <v>1415</v>
      </c>
      <c r="M2115" s="35">
        <v>1.415</v>
      </c>
      <c r="N2115" s="19">
        <v>8.4636172993172778</v>
      </c>
      <c r="O2115" s="17">
        <v>12.804703445517305</v>
      </c>
      <c r="P2115" s="36">
        <v>0</v>
      </c>
      <c r="Q2115" s="37">
        <v>0</v>
      </c>
      <c r="R2115" s="38">
        <v>0</v>
      </c>
      <c r="S2115" s="27">
        <v>0</v>
      </c>
      <c r="T2115" s="23">
        <v>0</v>
      </c>
      <c r="U2115" s="17">
        <v>0</v>
      </c>
      <c r="V2115" s="22">
        <v>0</v>
      </c>
      <c r="W2115" s="22">
        <v>0</v>
      </c>
      <c r="X2115" s="23">
        <v>0</v>
      </c>
      <c r="Y2115" s="27">
        <v>0</v>
      </c>
      <c r="Z2115" s="27">
        <v>0</v>
      </c>
      <c r="AA2115" s="14">
        <v>0</v>
      </c>
      <c r="AB2115" s="39">
        <v>0</v>
      </c>
      <c r="AC2115" s="22" t="s">
        <v>782</v>
      </c>
      <c r="AD2115" s="23">
        <v>0</v>
      </c>
      <c r="AE2115" s="23">
        <v>0</v>
      </c>
      <c r="AF2115" s="23">
        <v>0</v>
      </c>
      <c r="AG2115" s="14">
        <v>0</v>
      </c>
      <c r="AH2115" s="22" t="s">
        <v>782</v>
      </c>
      <c r="AI2115" s="23" t="s">
        <v>782</v>
      </c>
      <c r="AJ2115" s="23" t="s">
        <v>782</v>
      </c>
      <c r="AK2115" s="23" t="s">
        <v>782</v>
      </c>
      <c r="AL2115" s="14" t="s">
        <v>782</v>
      </c>
      <c r="AM2115" s="22" t="s">
        <v>782</v>
      </c>
      <c r="AN2115" s="23" t="s">
        <v>782</v>
      </c>
      <c r="AO2115" s="23" t="s">
        <v>782</v>
      </c>
      <c r="AP2115" s="23" t="s">
        <v>782</v>
      </c>
      <c r="AQ2115" s="14" t="s">
        <v>782</v>
      </c>
      <c r="AR2115" s="40">
        <v>506</v>
      </c>
      <c r="AS2115" s="41">
        <v>15758.171999999984</v>
      </c>
      <c r="AT2115" s="23">
        <v>15.758171999999984</v>
      </c>
      <c r="AU2115" s="23">
        <v>13.995821732405577</v>
      </c>
      <c r="AV2115" s="14">
        <v>21.174438827029185</v>
      </c>
      <c r="AW2115" s="22">
        <v>0</v>
      </c>
      <c r="AX2115" s="22" t="s">
        <v>782</v>
      </c>
      <c r="AY2115" s="23">
        <v>0</v>
      </c>
      <c r="AZ2115" s="23">
        <v>0</v>
      </c>
      <c r="BA2115" s="23">
        <v>0</v>
      </c>
      <c r="BB2115" s="14">
        <v>0</v>
      </c>
      <c r="BC2115" s="42">
        <v>17</v>
      </c>
      <c r="BD2115" s="43">
        <v>20657</v>
      </c>
      <c r="BE2115" s="44">
        <v>20.657</v>
      </c>
      <c r="BF2115" s="23">
        <v>33.941629633460167</v>
      </c>
      <c r="BG2115" s="14">
        <v>51.350679803196897</v>
      </c>
      <c r="BH2115" s="22">
        <v>525</v>
      </c>
      <c r="BI2115" s="23">
        <v>37.830171999999983</v>
      </c>
      <c r="BJ2115" s="23">
        <v>56.401068665183018</v>
      </c>
      <c r="BK2115" s="14">
        <v>85.32982207574338</v>
      </c>
      <c r="BL2115" t="s">
        <v>98</v>
      </c>
    </row>
    <row r="2116" spans="1:64">
      <c r="A2116" t="s">
        <v>3094</v>
      </c>
      <c r="B2116" t="s">
        <v>3092</v>
      </c>
      <c r="C2116" t="s">
        <v>98</v>
      </c>
      <c r="D2116" t="s">
        <v>942</v>
      </c>
      <c r="E2116">
        <v>2016</v>
      </c>
      <c r="F2116" s="23">
        <v>53.39</v>
      </c>
      <c r="G2116" s="23">
        <v>7.2</v>
      </c>
      <c r="H2116" s="22">
        <v>8230</v>
      </c>
      <c r="I2116" s="34">
        <v>69.3116728338549</v>
      </c>
      <c r="J2116" s="13">
        <v>2</v>
      </c>
      <c r="K2116" s="13">
        <v>5</v>
      </c>
      <c r="L2116" s="19">
        <v>1415</v>
      </c>
      <c r="M2116" s="35">
        <v>1.415</v>
      </c>
      <c r="N2116" s="19">
        <v>8.4631150000000002</v>
      </c>
      <c r="O2116" s="17">
        <v>12.210230476310533</v>
      </c>
      <c r="P2116" s="13">
        <v>0</v>
      </c>
      <c r="Q2116" s="13">
        <v>0</v>
      </c>
      <c r="R2116" s="19">
        <v>0</v>
      </c>
      <c r="S2116" s="27">
        <v>0</v>
      </c>
      <c r="T2116" s="19">
        <v>0</v>
      </c>
      <c r="U2116" s="17">
        <v>0</v>
      </c>
      <c r="V2116" s="13">
        <v>0</v>
      </c>
      <c r="W2116" s="13">
        <v>0</v>
      </c>
      <c r="X2116" s="19">
        <v>0</v>
      </c>
      <c r="Y2116" s="27">
        <v>0</v>
      </c>
      <c r="Z2116" s="19">
        <v>0</v>
      </c>
      <c r="AA2116" s="14">
        <v>0</v>
      </c>
      <c r="AB2116" s="13">
        <v>0</v>
      </c>
      <c r="AC2116" s="22" t="s">
        <v>782</v>
      </c>
      <c r="AD2116" s="19">
        <v>0</v>
      </c>
      <c r="AE2116" s="23">
        <v>0</v>
      </c>
      <c r="AF2116" s="19">
        <v>0</v>
      </c>
      <c r="AG2116" s="14">
        <v>0</v>
      </c>
      <c r="AH2116" s="22" t="s">
        <v>782</v>
      </c>
      <c r="AI2116" s="23" t="s">
        <v>782</v>
      </c>
      <c r="AJ2116" s="23" t="s">
        <v>782</v>
      </c>
      <c r="AK2116" s="23" t="s">
        <v>782</v>
      </c>
      <c r="AL2116" s="14" t="s">
        <v>782</v>
      </c>
      <c r="AM2116" s="22" t="s">
        <v>782</v>
      </c>
      <c r="AN2116" s="23" t="s">
        <v>782</v>
      </c>
      <c r="AO2116" s="23" t="s">
        <v>782</v>
      </c>
      <c r="AP2116" s="23" t="s">
        <v>782</v>
      </c>
      <c r="AQ2116" s="14" t="s">
        <v>782</v>
      </c>
      <c r="AR2116" s="13">
        <v>512</v>
      </c>
      <c r="AS2116" s="19">
        <v>15802.162</v>
      </c>
      <c r="AT2116" s="23">
        <v>15.802162000000001</v>
      </c>
      <c r="AU2116" s="19">
        <v>14.032319856000008</v>
      </c>
      <c r="AV2116" s="14">
        <v>20.245247708328286</v>
      </c>
      <c r="AW2116" s="13">
        <v>0</v>
      </c>
      <c r="AX2116" s="22" t="s">
        <v>782</v>
      </c>
      <c r="AY2116" s="19">
        <v>0</v>
      </c>
      <c r="AZ2116" s="23">
        <v>0</v>
      </c>
      <c r="BA2116" s="19">
        <v>0</v>
      </c>
      <c r="BB2116" s="14">
        <v>0</v>
      </c>
      <c r="BC2116" s="13">
        <v>17</v>
      </c>
      <c r="BD2116" s="19">
        <v>20657</v>
      </c>
      <c r="BE2116" s="44">
        <v>20.657</v>
      </c>
      <c r="BF2116" s="19">
        <v>33.942826633460164</v>
      </c>
      <c r="BG2116" s="14">
        <v>48.971299127094476</v>
      </c>
      <c r="BH2116" s="22">
        <v>531</v>
      </c>
      <c r="BI2116" s="23">
        <v>37.874161999999998</v>
      </c>
      <c r="BJ2116" s="23">
        <v>56.438261489460174</v>
      </c>
      <c r="BK2116" s="14">
        <v>81.426777311733289</v>
      </c>
      <c r="BL2116" t="s">
        <v>98</v>
      </c>
    </row>
    <row r="2117" spans="1:64">
      <c r="A2117" t="s">
        <v>3095</v>
      </c>
      <c r="B2117" t="s">
        <v>3092</v>
      </c>
      <c r="C2117" t="s">
        <v>98</v>
      </c>
      <c r="D2117" t="s">
        <v>942</v>
      </c>
      <c r="E2117">
        <v>2017</v>
      </c>
      <c r="F2117" s="23">
        <v>53.39</v>
      </c>
      <c r="G2117" s="23">
        <v>6.99</v>
      </c>
      <c r="H2117" s="22">
        <v>8182</v>
      </c>
      <c r="I2117" s="34">
        <v>64.269695615273989</v>
      </c>
      <c r="J2117" s="13">
        <v>2</v>
      </c>
      <c r="K2117" s="13">
        <v>6</v>
      </c>
      <c r="L2117" s="19">
        <v>2180</v>
      </c>
      <c r="M2117" s="19">
        <v>2.1800000000000002</v>
      </c>
      <c r="N2117" s="19">
        <v>13.03858</v>
      </c>
      <c r="O2117" s="17">
        <v>20.287290728822622</v>
      </c>
      <c r="P2117" s="13">
        <v>0</v>
      </c>
      <c r="Q2117" s="13">
        <v>0</v>
      </c>
      <c r="R2117" s="19">
        <v>0</v>
      </c>
      <c r="S2117" s="19">
        <v>0</v>
      </c>
      <c r="T2117" s="19">
        <v>0</v>
      </c>
      <c r="U2117" s="17">
        <v>0</v>
      </c>
      <c r="V2117" s="13">
        <v>0</v>
      </c>
      <c r="W2117" s="13">
        <v>0</v>
      </c>
      <c r="X2117" s="19">
        <v>0</v>
      </c>
      <c r="Y2117" s="19">
        <v>0</v>
      </c>
      <c r="Z2117" s="19">
        <v>0</v>
      </c>
      <c r="AA2117" s="14">
        <v>0</v>
      </c>
      <c r="AB2117" s="13">
        <v>0</v>
      </c>
      <c r="AC2117" s="22" t="s">
        <v>782</v>
      </c>
      <c r="AD2117" s="19">
        <v>0</v>
      </c>
      <c r="AE2117" s="19">
        <v>0</v>
      </c>
      <c r="AF2117" s="19">
        <v>0</v>
      </c>
      <c r="AG2117" s="14">
        <v>0</v>
      </c>
      <c r="AH2117" s="22" t="s">
        <v>782</v>
      </c>
      <c r="AI2117" s="23" t="s">
        <v>782</v>
      </c>
      <c r="AJ2117" s="23" t="s">
        <v>782</v>
      </c>
      <c r="AK2117" s="23" t="s">
        <v>782</v>
      </c>
      <c r="AL2117" s="14" t="s">
        <v>782</v>
      </c>
      <c r="AM2117" s="22" t="s">
        <v>782</v>
      </c>
      <c r="AN2117" s="23" t="s">
        <v>782</v>
      </c>
      <c r="AO2117" s="23" t="s">
        <v>782</v>
      </c>
      <c r="AP2117" s="23" t="s">
        <v>782</v>
      </c>
      <c r="AQ2117" s="14" t="s">
        <v>782</v>
      </c>
      <c r="AR2117" s="13">
        <v>533</v>
      </c>
      <c r="AS2117" s="19">
        <v>16268.962000000003</v>
      </c>
      <c r="AT2117" s="19">
        <v>16.268961999999984</v>
      </c>
      <c r="AU2117" s="19">
        <v>14.446838256000007</v>
      </c>
      <c r="AV2117" s="14">
        <v>22.478460676833592</v>
      </c>
      <c r="AW2117" s="13">
        <v>0</v>
      </c>
      <c r="AX2117" s="22" t="s">
        <v>782</v>
      </c>
      <c r="AY2117" s="19">
        <v>0</v>
      </c>
      <c r="AZ2117" s="19">
        <v>0</v>
      </c>
      <c r="BA2117" s="19">
        <v>0</v>
      </c>
      <c r="BB2117" s="14">
        <v>0</v>
      </c>
      <c r="BC2117" s="13">
        <v>30</v>
      </c>
      <c r="BD2117" s="19">
        <v>60857</v>
      </c>
      <c r="BE2117" s="19">
        <v>60.856999999999985</v>
      </c>
      <c r="BF2117" s="19">
        <v>140.28463827627453</v>
      </c>
      <c r="BG2117" s="14">
        <v>218.2749380299465</v>
      </c>
      <c r="BH2117" s="22">
        <v>565</v>
      </c>
      <c r="BI2117" s="23">
        <v>79.30596199999998</v>
      </c>
      <c r="BJ2117" s="23">
        <v>167.77005653227454</v>
      </c>
      <c r="BK2117" s="14">
        <v>261.0406894356027</v>
      </c>
      <c r="BL2117" t="s">
        <v>98</v>
      </c>
    </row>
    <row r="2118" spans="1:64">
      <c r="A2118" t="s">
        <v>3096</v>
      </c>
      <c r="B2118" t="s">
        <v>3092</v>
      </c>
      <c r="C2118" t="s">
        <v>98</v>
      </c>
      <c r="D2118" t="s">
        <v>942</v>
      </c>
      <c r="E2118">
        <v>2018</v>
      </c>
      <c r="F2118" s="23">
        <v>53.39</v>
      </c>
      <c r="G2118" s="23">
        <v>6.97</v>
      </c>
      <c r="H2118" s="22">
        <v>8187</v>
      </c>
      <c r="I2118" s="34">
        <v>64.274263468551553</v>
      </c>
      <c r="J2118" s="13">
        <v>2</v>
      </c>
      <c r="K2118" s="13">
        <v>6</v>
      </c>
      <c r="L2118" s="19">
        <v>2180</v>
      </c>
      <c r="M2118" s="19">
        <v>2.1800000000000002</v>
      </c>
      <c r="N2118" s="19">
        <v>13.03858</v>
      </c>
      <c r="O2118" s="17">
        <v>20.285848948513561</v>
      </c>
      <c r="P2118" s="13">
        <v>0</v>
      </c>
      <c r="Q2118" s="13">
        <v>0</v>
      </c>
      <c r="R2118" s="19">
        <v>0</v>
      </c>
      <c r="S2118" s="19">
        <v>0</v>
      </c>
      <c r="T2118" s="19">
        <v>0</v>
      </c>
      <c r="U2118" s="17">
        <v>0</v>
      </c>
      <c r="V2118" s="13">
        <v>0</v>
      </c>
      <c r="W2118" s="13">
        <v>0</v>
      </c>
      <c r="X2118" s="19">
        <v>0</v>
      </c>
      <c r="Y2118" s="19">
        <v>0</v>
      </c>
      <c r="Z2118" s="19">
        <v>0</v>
      </c>
      <c r="AA2118" s="14">
        <v>0</v>
      </c>
      <c r="AB2118" s="13">
        <v>0</v>
      </c>
      <c r="AC2118" s="22" t="s">
        <v>782</v>
      </c>
      <c r="AD2118" s="19">
        <v>0</v>
      </c>
      <c r="AE2118" s="19">
        <v>0</v>
      </c>
      <c r="AF2118" s="19">
        <v>0</v>
      </c>
      <c r="AG2118" s="14">
        <v>0</v>
      </c>
      <c r="AH2118" s="22" t="s">
        <v>782</v>
      </c>
      <c r="AI2118" s="23" t="s">
        <v>782</v>
      </c>
      <c r="AJ2118" s="23" t="s">
        <v>782</v>
      </c>
      <c r="AK2118" s="23" t="s">
        <v>782</v>
      </c>
      <c r="AL2118" s="14" t="s">
        <v>782</v>
      </c>
      <c r="AM2118" s="22" t="s">
        <v>782</v>
      </c>
      <c r="AN2118" s="23" t="s">
        <v>782</v>
      </c>
      <c r="AO2118" s="23" t="s">
        <v>782</v>
      </c>
      <c r="AP2118" s="23" t="s">
        <v>782</v>
      </c>
      <c r="AQ2118" s="14" t="s">
        <v>782</v>
      </c>
      <c r="AR2118" s="13">
        <v>545</v>
      </c>
      <c r="AS2118" s="19">
        <v>17611.492000000002</v>
      </c>
      <c r="AT2118" s="19">
        <v>17.611491999999988</v>
      </c>
      <c r="AU2118" s="19">
        <v>15.639004896000003</v>
      </c>
      <c r="AV2118" s="14">
        <v>24.331675000292982</v>
      </c>
      <c r="AW2118" s="13">
        <v>0</v>
      </c>
      <c r="AX2118" s="22" t="s">
        <v>782</v>
      </c>
      <c r="AY2118" s="19">
        <v>0</v>
      </c>
      <c r="AZ2118" s="19">
        <v>0</v>
      </c>
      <c r="BA2118" s="19">
        <v>0</v>
      </c>
      <c r="BB2118" s="14">
        <v>0</v>
      </c>
      <c r="BC2118" s="13">
        <v>30</v>
      </c>
      <c r="BD2118" s="19">
        <v>60857</v>
      </c>
      <c r="BE2118" s="19">
        <v>60.856999999999985</v>
      </c>
      <c r="BF2118" s="19">
        <v>138.93868481514662</v>
      </c>
      <c r="BG2118" s="14">
        <v>216.16534724373349</v>
      </c>
      <c r="BH2118" s="22">
        <v>577</v>
      </c>
      <c r="BI2118" s="23">
        <v>80.648491999999976</v>
      </c>
      <c r="BJ2118" s="23">
        <v>167.6162697111466</v>
      </c>
      <c r="BK2118" s="14">
        <v>260.78287119254003</v>
      </c>
      <c r="BL2118" t="s">
        <v>98</v>
      </c>
    </row>
    <row r="2119" spans="1:64">
      <c r="A2119" t="s">
        <v>3097</v>
      </c>
      <c r="B2119" t="s">
        <v>3092</v>
      </c>
      <c r="C2119" t="s">
        <v>98</v>
      </c>
      <c r="D2119" t="s">
        <v>942</v>
      </c>
      <c r="E2119">
        <v>2019</v>
      </c>
      <c r="F2119" s="23">
        <v>53.39</v>
      </c>
      <c r="G2119" s="23">
        <v>7.08</v>
      </c>
      <c r="H2119" s="22">
        <v>8218</v>
      </c>
      <c r="I2119" s="34">
        <v>65.65067261945822</v>
      </c>
      <c r="J2119" s="22">
        <v>2</v>
      </c>
      <c r="K2119" s="22">
        <v>6</v>
      </c>
      <c r="L2119" s="23">
        <v>2180</v>
      </c>
      <c r="M2119" s="23">
        <v>2.1800000000000002</v>
      </c>
      <c r="N2119" s="23">
        <v>13.03858</v>
      </c>
      <c r="O2119" s="14">
        <v>19.860542900417279</v>
      </c>
      <c r="P2119" s="22">
        <v>0</v>
      </c>
      <c r="Q2119" s="22">
        <v>0</v>
      </c>
      <c r="R2119" s="23">
        <v>0</v>
      </c>
      <c r="S2119" s="23">
        <v>0</v>
      </c>
      <c r="T2119" s="23">
        <v>0</v>
      </c>
      <c r="U2119" s="14">
        <v>0</v>
      </c>
      <c r="V2119" s="22">
        <v>0</v>
      </c>
      <c r="W2119" s="22">
        <v>0</v>
      </c>
      <c r="X2119" s="23">
        <v>0</v>
      </c>
      <c r="Y2119" s="23">
        <v>0</v>
      </c>
      <c r="Z2119" s="23">
        <v>0</v>
      </c>
      <c r="AA2119" s="14">
        <v>0</v>
      </c>
      <c r="AB2119" s="22">
        <v>0</v>
      </c>
      <c r="AC2119" s="22">
        <v>0</v>
      </c>
      <c r="AD2119" s="23">
        <v>0</v>
      </c>
      <c r="AE2119" s="23">
        <v>0</v>
      </c>
      <c r="AF2119" s="23">
        <v>0</v>
      </c>
      <c r="AG2119" s="14">
        <v>0</v>
      </c>
      <c r="AH2119" s="22">
        <v>0</v>
      </c>
      <c r="AI2119" s="23">
        <v>0</v>
      </c>
      <c r="AJ2119" s="23">
        <v>0</v>
      </c>
      <c r="AK2119" s="23">
        <v>0</v>
      </c>
      <c r="AL2119" s="14">
        <v>0</v>
      </c>
      <c r="AM2119" s="22">
        <v>566</v>
      </c>
      <c r="AN2119" s="23">
        <v>18716.392000000007</v>
      </c>
      <c r="AO2119" s="23">
        <v>18.716391999999988</v>
      </c>
      <c r="AP2119" s="23">
        <v>16.620156095999999</v>
      </c>
      <c r="AQ2119" s="14">
        <v>25.316048462044161</v>
      </c>
      <c r="AR2119" s="22">
        <v>566</v>
      </c>
      <c r="AS2119" s="23">
        <v>18716.392000000007</v>
      </c>
      <c r="AT2119" s="23">
        <v>18.716391999999988</v>
      </c>
      <c r="AU2119" s="23">
        <v>16.620156095999999</v>
      </c>
      <c r="AV2119" s="14">
        <v>25.316048462044161</v>
      </c>
      <c r="AW2119" s="22">
        <v>0</v>
      </c>
      <c r="AX2119" s="22" t="s">
        <v>782</v>
      </c>
      <c r="AY2119" s="23">
        <v>0</v>
      </c>
      <c r="AZ2119" s="23">
        <v>0</v>
      </c>
      <c r="BA2119" s="23">
        <v>0</v>
      </c>
      <c r="BB2119" s="14">
        <v>0</v>
      </c>
      <c r="BC2119" s="22">
        <v>29</v>
      </c>
      <c r="BD2119" s="23">
        <v>57557</v>
      </c>
      <c r="BE2119" s="23">
        <v>57.557000000000002</v>
      </c>
      <c r="BF2119" s="23">
        <v>127.94263248998087</v>
      </c>
      <c r="BG2119" s="14">
        <v>194.88396292844669</v>
      </c>
      <c r="BH2119" s="22">
        <v>597</v>
      </c>
      <c r="BI2119" s="23">
        <v>78.453391999999994</v>
      </c>
      <c r="BJ2119" s="23">
        <v>157.60136858598085</v>
      </c>
      <c r="BK2119" s="14">
        <v>240.06055429090813</v>
      </c>
      <c r="BL2119" t="s">
        <v>98</v>
      </c>
    </row>
    <row r="2120" spans="1:64">
      <c r="A2120" t="s">
        <v>3098</v>
      </c>
      <c r="B2120" t="s">
        <v>3092</v>
      </c>
      <c r="C2120" t="s">
        <v>98</v>
      </c>
      <c r="D2120" t="s">
        <v>942</v>
      </c>
      <c r="E2120">
        <v>2020</v>
      </c>
      <c r="F2120" s="23">
        <v>53.39</v>
      </c>
      <c r="G2120" s="23">
        <v>7.08</v>
      </c>
      <c r="H2120" s="22">
        <v>8204</v>
      </c>
      <c r="I2120" s="34">
        <v>66.173372505860371</v>
      </c>
      <c r="J2120" s="22">
        <v>2</v>
      </c>
      <c r="K2120" s="22">
        <v>8</v>
      </c>
      <c r="L2120" s="23">
        <v>2695</v>
      </c>
      <c r="M2120" s="23">
        <v>2.6949999999999998</v>
      </c>
      <c r="N2120" s="23">
        <v>16.118795000000002</v>
      </c>
      <c r="O2120" s="14">
        <v>24.358430573524885</v>
      </c>
      <c r="P2120" s="22">
        <v>0</v>
      </c>
      <c r="Q2120" s="22">
        <v>0</v>
      </c>
      <c r="R2120" s="23">
        <v>0</v>
      </c>
      <c r="S2120" s="23">
        <v>0</v>
      </c>
      <c r="T2120" s="23">
        <v>0</v>
      </c>
      <c r="U2120" s="14">
        <v>0</v>
      </c>
      <c r="V2120" s="22">
        <v>0</v>
      </c>
      <c r="W2120" s="22">
        <v>0</v>
      </c>
      <c r="X2120" s="23">
        <v>0</v>
      </c>
      <c r="Y2120" s="23">
        <v>0</v>
      </c>
      <c r="Z2120" s="23">
        <v>0</v>
      </c>
      <c r="AA2120" s="14">
        <v>0</v>
      </c>
      <c r="AB2120" s="22">
        <v>0</v>
      </c>
      <c r="AC2120" s="22">
        <v>0</v>
      </c>
      <c r="AD2120" s="23">
        <v>0</v>
      </c>
      <c r="AE2120" s="23">
        <v>0</v>
      </c>
      <c r="AF2120" s="23">
        <v>0</v>
      </c>
      <c r="AG2120" s="14">
        <v>0</v>
      </c>
      <c r="AH2120" s="22">
        <v>0</v>
      </c>
      <c r="AI2120" s="23">
        <v>0</v>
      </c>
      <c r="AJ2120" s="23">
        <v>0</v>
      </c>
      <c r="AK2120" s="23">
        <v>0</v>
      </c>
      <c r="AL2120" s="14">
        <v>0</v>
      </c>
      <c r="AM2120" s="22">
        <v>630</v>
      </c>
      <c r="AN2120" s="23">
        <v>20520.092000000019</v>
      </c>
      <c r="AO2120" s="23">
        <v>20.520091999999977</v>
      </c>
      <c r="AP2120" s="23">
        <v>18.221841696000002</v>
      </c>
      <c r="AQ2120" s="14">
        <v>27.536516586616859</v>
      </c>
      <c r="AR2120" s="22">
        <v>630</v>
      </c>
      <c r="AS2120" s="23">
        <v>20520.092000000019</v>
      </c>
      <c r="AT2120" s="23">
        <v>20.520091999999977</v>
      </c>
      <c r="AU2120" s="23">
        <v>18.221841696000002</v>
      </c>
      <c r="AV2120" s="14">
        <v>27.536516586616859</v>
      </c>
      <c r="AW2120" s="22">
        <v>0</v>
      </c>
      <c r="AX2120" s="22">
        <v>0</v>
      </c>
      <c r="AY2120" s="23">
        <v>0</v>
      </c>
      <c r="AZ2120" s="23">
        <v>0</v>
      </c>
      <c r="BA2120" s="23">
        <v>0</v>
      </c>
      <c r="BB2120" s="14">
        <v>0</v>
      </c>
      <c r="BC2120" s="22">
        <v>27</v>
      </c>
      <c r="BD2120" s="23">
        <v>50957</v>
      </c>
      <c r="BE2120" s="23">
        <v>50.957000000000008</v>
      </c>
      <c r="BF2120" s="23">
        <v>110.59826145011655</v>
      </c>
      <c r="BG2120" s="14">
        <v>167.13408620714</v>
      </c>
      <c r="BH2120" s="22">
        <v>659</v>
      </c>
      <c r="BI2120" s="23">
        <v>74.172091999999978</v>
      </c>
      <c r="BJ2120" s="23">
        <v>144.93889814611657</v>
      </c>
      <c r="BK2120" s="14">
        <v>219.02903336728176</v>
      </c>
      <c r="BL2120" t="s">
        <v>98</v>
      </c>
    </row>
    <row r="2121" spans="1:64">
      <c r="A2121" t="s">
        <v>3099</v>
      </c>
      <c r="B2121" t="s">
        <v>3092</v>
      </c>
      <c r="C2121" t="s">
        <v>98</v>
      </c>
      <c r="D2121" t="s">
        <v>942</v>
      </c>
      <c r="E2121">
        <v>2021</v>
      </c>
      <c r="F2121" s="23">
        <v>53.39</v>
      </c>
      <c r="G2121" s="23">
        <v>7.26</v>
      </c>
      <c r="H2121" s="22">
        <v>8194</v>
      </c>
      <c r="I2121" s="34">
        <v>61.51</v>
      </c>
      <c r="J2121" s="22">
        <v>2</v>
      </c>
      <c r="K2121" s="22">
        <v>8</v>
      </c>
      <c r="L2121" s="23">
        <v>2695</v>
      </c>
      <c r="M2121" s="23">
        <v>2.6949999999999998</v>
      </c>
      <c r="N2121" s="23">
        <v>16.118794999999999</v>
      </c>
      <c r="O2121" s="14">
        <v>26.2</v>
      </c>
      <c r="P2121" s="22">
        <v>0</v>
      </c>
      <c r="Q2121" s="22">
        <v>0</v>
      </c>
      <c r="R2121" s="23">
        <v>0</v>
      </c>
      <c r="S2121" s="23">
        <v>0</v>
      </c>
      <c r="T2121" s="23">
        <v>0</v>
      </c>
      <c r="U2121" s="14">
        <v>0</v>
      </c>
      <c r="V2121" s="22">
        <v>0</v>
      </c>
      <c r="W2121" s="22">
        <v>0</v>
      </c>
      <c r="X2121" s="23">
        <v>0</v>
      </c>
      <c r="Y2121" s="23">
        <v>0</v>
      </c>
      <c r="Z2121" s="23">
        <v>0</v>
      </c>
      <c r="AA2121" s="14">
        <v>0</v>
      </c>
      <c r="AB2121" s="22">
        <v>0</v>
      </c>
      <c r="AC2121" s="22">
        <v>0</v>
      </c>
      <c r="AD2121" s="23">
        <v>0</v>
      </c>
      <c r="AE2121" s="23">
        <v>0</v>
      </c>
      <c r="AF2121" s="23">
        <v>0</v>
      </c>
      <c r="AG2121" s="14">
        <v>0</v>
      </c>
      <c r="AH2121" s="22">
        <v>0</v>
      </c>
      <c r="AI2121" s="23">
        <v>0</v>
      </c>
      <c r="AJ2121" s="23">
        <v>0</v>
      </c>
      <c r="AK2121" s="23">
        <v>0</v>
      </c>
      <c r="AL2121" s="14">
        <v>0</v>
      </c>
      <c r="AM2121" s="22">
        <v>681</v>
      </c>
      <c r="AN2121" s="23">
        <v>21714.862000000001</v>
      </c>
      <c r="AO2121" s="23">
        <v>21.714862</v>
      </c>
      <c r="AP2121" s="23">
        <v>19.43095606</v>
      </c>
      <c r="AQ2121" s="14">
        <v>31.59</v>
      </c>
      <c r="AR2121" s="22">
        <v>681</v>
      </c>
      <c r="AS2121" s="23">
        <v>21714.862000000001</v>
      </c>
      <c r="AT2121" s="23">
        <v>21.714862</v>
      </c>
      <c r="AU2121" s="23">
        <v>19.43095606</v>
      </c>
      <c r="AV2121" s="14">
        <v>31.59</v>
      </c>
      <c r="AW2121" s="22">
        <v>0</v>
      </c>
      <c r="AX2121" s="22">
        <v>0</v>
      </c>
      <c r="AY2121" s="23">
        <v>0</v>
      </c>
      <c r="AZ2121" s="23">
        <v>0</v>
      </c>
      <c r="BA2121" s="23">
        <v>0</v>
      </c>
      <c r="BB2121" s="14">
        <v>0</v>
      </c>
      <c r="BC2121" s="22">
        <v>26</v>
      </c>
      <c r="BD2121" s="23">
        <v>47657</v>
      </c>
      <c r="BE2121" s="23">
        <v>47.656999999999996</v>
      </c>
      <c r="BF2121" s="23">
        <v>91.814503180000003</v>
      </c>
      <c r="BG2121" s="14">
        <v>149.27000000000001</v>
      </c>
      <c r="BH2121" s="22">
        <v>709</v>
      </c>
      <c r="BI2121" s="23">
        <v>72.069999999999993</v>
      </c>
      <c r="BJ2121" s="23">
        <v>127.36</v>
      </c>
      <c r="BK2121" s="14">
        <v>207.06</v>
      </c>
      <c r="BL2121" t="s">
        <v>98</v>
      </c>
    </row>
    <row r="2122" spans="1:64">
      <c r="A2122" t="s">
        <v>3100</v>
      </c>
      <c r="B2122" t="s">
        <v>3092</v>
      </c>
      <c r="C2122" t="s">
        <v>98</v>
      </c>
      <c r="D2122" s="111" t="s">
        <v>942</v>
      </c>
      <c r="E2122" s="110">
        <v>2022</v>
      </c>
      <c r="F2122" s="23"/>
      <c r="G2122" s="23"/>
      <c r="H2122" s="22">
        <v>8317</v>
      </c>
      <c r="I2122" s="34">
        <v>60.277774969033764</v>
      </c>
      <c r="J2122" s="22">
        <v>2</v>
      </c>
      <c r="K2122" s="22">
        <v>5</v>
      </c>
      <c r="L2122" s="23">
        <v>1375</v>
      </c>
      <c r="M2122" s="23">
        <v>1.375</v>
      </c>
      <c r="N2122" s="23">
        <v>8.1372499999999999</v>
      </c>
      <c r="O2122" s="14">
        <v>13.499585882492035</v>
      </c>
      <c r="P2122" s="22">
        <v>0</v>
      </c>
      <c r="Q2122" s="22">
        <v>0</v>
      </c>
      <c r="R2122" s="23">
        <v>0</v>
      </c>
      <c r="S2122" s="23">
        <v>0</v>
      </c>
      <c r="T2122" s="23">
        <v>0</v>
      </c>
      <c r="U2122" s="14">
        <v>0</v>
      </c>
      <c r="V2122" s="22">
        <v>0</v>
      </c>
      <c r="W2122" s="22">
        <v>0</v>
      </c>
      <c r="X2122" s="23">
        <v>0</v>
      </c>
      <c r="Y2122" s="23">
        <v>0</v>
      </c>
      <c r="Z2122" s="23">
        <v>0</v>
      </c>
      <c r="AA2122" s="14">
        <v>0</v>
      </c>
      <c r="AB2122" s="22">
        <v>0</v>
      </c>
      <c r="AC2122" s="22">
        <v>0</v>
      </c>
      <c r="AD2122" s="23">
        <v>0</v>
      </c>
      <c r="AE2122" s="23">
        <v>0</v>
      </c>
      <c r="AF2122" s="23">
        <v>0</v>
      </c>
      <c r="AG2122" s="14">
        <v>0</v>
      </c>
      <c r="AH2122" s="22">
        <v>0</v>
      </c>
      <c r="AI2122" s="23">
        <v>0</v>
      </c>
      <c r="AJ2122" s="23">
        <v>0</v>
      </c>
      <c r="AK2122" s="23">
        <v>0</v>
      </c>
      <c r="AL2122" s="14">
        <v>0</v>
      </c>
      <c r="AM2122" s="22">
        <v>753</v>
      </c>
      <c r="AN2122" s="23">
        <v>22611.177000000022</v>
      </c>
      <c r="AO2122" s="23">
        <v>22.611176999999977</v>
      </c>
      <c r="AP2122" s="23">
        <v>23.162073867919069</v>
      </c>
      <c r="AQ2122" s="14">
        <v>38.425562124378381</v>
      </c>
      <c r="AR2122" s="22">
        <v>753</v>
      </c>
      <c r="AS2122" s="23">
        <v>22611.177</v>
      </c>
      <c r="AT2122" s="23">
        <v>22.611177000000001</v>
      </c>
      <c r="AU2122" s="23">
        <v>23.162073867919101</v>
      </c>
      <c r="AV2122" s="14">
        <v>38.42556212437843</v>
      </c>
      <c r="AW2122" s="22">
        <v>0</v>
      </c>
      <c r="AX2122" s="22">
        <v>0</v>
      </c>
      <c r="AY2122" s="23">
        <v>0</v>
      </c>
      <c r="AZ2122" s="23">
        <v>0</v>
      </c>
      <c r="BA2122" s="23">
        <v>0</v>
      </c>
      <c r="BB2122" s="14">
        <v>0</v>
      </c>
      <c r="BC2122" s="22">
        <v>26</v>
      </c>
      <c r="BD2122" s="23">
        <v>47657</v>
      </c>
      <c r="BE2122" s="23">
        <v>47.657000000000004</v>
      </c>
      <c r="BF2122" s="23">
        <v>102.55427305241355</v>
      </c>
      <c r="BG2122" s="14">
        <v>170.13612912072202</v>
      </c>
      <c r="BH2122" s="22">
        <v>781</v>
      </c>
      <c r="BI2122" s="23">
        <v>71.643177000000009</v>
      </c>
      <c r="BJ2122" s="23">
        <v>133.85359692033265</v>
      </c>
      <c r="BK2122" s="14">
        <v>222.06127712759249</v>
      </c>
      <c r="BL2122" t="s">
        <v>98</v>
      </c>
    </row>
    <row r="2123" spans="1:64">
      <c r="A2123" t="s">
        <v>3101</v>
      </c>
      <c r="B2123" t="s">
        <v>3092</v>
      </c>
      <c r="C2123" t="s">
        <v>98</v>
      </c>
      <c r="D2123" t="s">
        <v>942</v>
      </c>
      <c r="E2123">
        <v>2023</v>
      </c>
      <c r="F2123">
        <v>53.39</v>
      </c>
      <c r="G2123">
        <v>7.34</v>
      </c>
      <c r="H2123">
        <v>8622</v>
      </c>
      <c r="I2123">
        <v>60.277774969033764</v>
      </c>
      <c r="J2123">
        <v>2</v>
      </c>
      <c r="K2123">
        <v>4</v>
      </c>
      <c r="L2123">
        <v>1125</v>
      </c>
      <c r="M2123">
        <v>1.125</v>
      </c>
      <c r="N2123">
        <v>6.6577500000000001</v>
      </c>
      <c r="O2123">
        <v>11.04511572203894</v>
      </c>
      <c r="P2123">
        <v>0</v>
      </c>
      <c r="Q2123">
        <v>0</v>
      </c>
      <c r="R2123">
        <v>0</v>
      </c>
      <c r="S2123">
        <v>0</v>
      </c>
      <c r="T2123">
        <v>0</v>
      </c>
      <c r="U2123">
        <v>0</v>
      </c>
      <c r="V2123">
        <v>0</v>
      </c>
      <c r="W2123">
        <v>0</v>
      </c>
      <c r="X2123">
        <v>0</v>
      </c>
      <c r="Y2123">
        <v>0</v>
      </c>
      <c r="Z2123">
        <v>0</v>
      </c>
      <c r="AA2123">
        <v>0</v>
      </c>
      <c r="AG2123">
        <v>0</v>
      </c>
      <c r="AL2123">
        <v>0</v>
      </c>
      <c r="AM2123">
        <v>901</v>
      </c>
      <c r="AN2123">
        <v>24998.088</v>
      </c>
      <c r="AO2123">
        <v>24.998087999999999</v>
      </c>
      <c r="AP2123">
        <v>23.447887000000001</v>
      </c>
      <c r="AQ2123">
        <v>38.899722181261311</v>
      </c>
      <c r="AR2123">
        <v>942</v>
      </c>
      <c r="AS2123">
        <v>25029.120999999901</v>
      </c>
      <c r="AT2123">
        <v>25.029121</v>
      </c>
      <c r="AU2123">
        <v>23.4769960166883</v>
      </c>
      <c r="AV2123">
        <v>38.948013639768611</v>
      </c>
      <c r="AW2123">
        <v>0</v>
      </c>
      <c r="AX2123">
        <v>0</v>
      </c>
      <c r="AY2123">
        <v>0</v>
      </c>
      <c r="AZ2123">
        <v>0</v>
      </c>
      <c r="BA2123">
        <v>0</v>
      </c>
      <c r="BB2123">
        <v>0</v>
      </c>
      <c r="BC2123">
        <v>26</v>
      </c>
      <c r="BD2123">
        <v>50357</v>
      </c>
      <c r="BE2123">
        <v>50.356999999999999</v>
      </c>
      <c r="BF2123">
        <v>132.60426899999999</v>
      </c>
      <c r="BG2123">
        <v>219.9886592829981</v>
      </c>
      <c r="BH2123">
        <v>970</v>
      </c>
      <c r="BI2123">
        <v>76.511121000000003</v>
      </c>
      <c r="BJ2123">
        <v>162.73901501668828</v>
      </c>
      <c r="BK2123">
        <v>269.98178864480565</v>
      </c>
      <c r="BL2123" t="s">
        <v>98</v>
      </c>
    </row>
    <row r="2124" spans="1:64">
      <c r="A2124" t="s">
        <v>3102</v>
      </c>
      <c r="B2124" t="s">
        <v>3092</v>
      </c>
      <c r="C2124" t="s">
        <v>98</v>
      </c>
      <c r="D2124" t="s">
        <v>942</v>
      </c>
      <c r="E2124">
        <v>2024</v>
      </c>
      <c r="F2124">
        <v>53.39</v>
      </c>
      <c r="G2124">
        <v>7.35</v>
      </c>
      <c r="H2124">
        <v>8704</v>
      </c>
      <c r="I2124">
        <v>59.684182281099567</v>
      </c>
      <c r="J2124">
        <v>2</v>
      </c>
      <c r="K2124">
        <v>4</v>
      </c>
      <c r="L2124">
        <v>1125</v>
      </c>
      <c r="M2124">
        <v>1.125</v>
      </c>
      <c r="N2124">
        <v>6.6577500000000001</v>
      </c>
      <c r="O2124">
        <v>11.154965596484912</v>
      </c>
      <c r="P2124">
        <v>0</v>
      </c>
      <c r="Q2124">
        <v>0</v>
      </c>
      <c r="R2124">
        <v>0</v>
      </c>
      <c r="S2124">
        <v>0</v>
      </c>
      <c r="T2124">
        <v>0</v>
      </c>
      <c r="U2124">
        <v>0</v>
      </c>
      <c r="V2124">
        <v>0</v>
      </c>
      <c r="W2124">
        <v>0</v>
      </c>
      <c r="X2124">
        <v>0</v>
      </c>
      <c r="Y2124">
        <v>0</v>
      </c>
      <c r="Z2124">
        <v>0</v>
      </c>
      <c r="AA2124">
        <v>0</v>
      </c>
      <c r="AB2124">
        <v>0</v>
      </c>
      <c r="AC2124">
        <v>0</v>
      </c>
      <c r="AD2124">
        <v>0</v>
      </c>
      <c r="AE2124">
        <v>0</v>
      </c>
      <c r="AF2124">
        <v>0</v>
      </c>
      <c r="AG2124">
        <v>0</v>
      </c>
      <c r="AH2124">
        <v>0</v>
      </c>
      <c r="AI2124">
        <v>0</v>
      </c>
      <c r="AJ2124">
        <v>0</v>
      </c>
      <c r="AK2124">
        <v>0</v>
      </c>
      <c r="AL2124">
        <v>0</v>
      </c>
      <c r="AM2124">
        <v>1079</v>
      </c>
      <c r="AN2124">
        <v>28673.396000000012</v>
      </c>
      <c r="AO2124">
        <v>28.673395999999968</v>
      </c>
      <c r="AP2124">
        <v>25.86179204053099</v>
      </c>
      <c r="AQ2124">
        <v>43.331065371269652</v>
      </c>
      <c r="AR2124">
        <v>1166</v>
      </c>
      <c r="AS2124">
        <v>28746.888999999988</v>
      </c>
      <c r="AT2124">
        <v>28.746888999999982</v>
      </c>
      <c r="AU2124">
        <v>25.928078596976359</v>
      </c>
      <c r="AV2124">
        <v>43.442127555439605</v>
      </c>
      <c r="AW2124">
        <v>0</v>
      </c>
      <c r="AX2124">
        <v>0</v>
      </c>
      <c r="AY2124">
        <v>0</v>
      </c>
      <c r="AZ2124">
        <v>0</v>
      </c>
      <c r="BA2124">
        <v>0</v>
      </c>
      <c r="BB2124">
        <v>0</v>
      </c>
      <c r="BC2124">
        <v>26</v>
      </c>
      <c r="BD2124">
        <v>50357</v>
      </c>
      <c r="BE2124">
        <v>50.356999999999999</v>
      </c>
      <c r="BF2124">
        <v>115.56529115552942</v>
      </c>
      <c r="BG2124">
        <v>193.62800450417825</v>
      </c>
      <c r="BH2124">
        <v>1194</v>
      </c>
      <c r="BI2124">
        <v>80.228888999999981</v>
      </c>
      <c r="BJ2124">
        <v>148.15111975250579</v>
      </c>
      <c r="BK2124">
        <v>248.22509765610278</v>
      </c>
      <c r="BL2124" t="s">
        <v>98</v>
      </c>
    </row>
    <row r="2125" spans="1:64">
      <c r="A2125" t="s">
        <v>3103</v>
      </c>
      <c r="B2125" t="s">
        <v>3104</v>
      </c>
      <c r="C2125" t="s">
        <v>100</v>
      </c>
      <c r="D2125" t="s">
        <v>942</v>
      </c>
      <c r="E2125">
        <v>2012</v>
      </c>
      <c r="F2125" s="23">
        <v>42.8</v>
      </c>
      <c r="G2125" s="23">
        <v>7.65</v>
      </c>
      <c r="H2125" s="22">
        <v>10819</v>
      </c>
      <c r="I2125" s="34">
        <v>89.739306999999997</v>
      </c>
      <c r="J2125" s="22">
        <v>4</v>
      </c>
      <c r="K2125" s="22" t="s">
        <v>782</v>
      </c>
      <c r="L2125" s="23">
        <v>1350</v>
      </c>
      <c r="M2125" s="23">
        <v>1.35</v>
      </c>
      <c r="N2125" s="23">
        <v>9.1659439999999996</v>
      </c>
      <c r="O2125" s="14">
        <v>10.213967888118415</v>
      </c>
      <c r="P2125" s="22">
        <v>0</v>
      </c>
      <c r="Q2125" s="22" t="s">
        <v>782</v>
      </c>
      <c r="R2125" s="23">
        <v>0</v>
      </c>
      <c r="S2125" s="23">
        <v>0</v>
      </c>
      <c r="T2125" s="23">
        <v>0</v>
      </c>
      <c r="U2125" s="14">
        <v>0</v>
      </c>
      <c r="V2125" s="22">
        <v>0</v>
      </c>
      <c r="W2125" s="22" t="s">
        <v>782</v>
      </c>
      <c r="X2125" s="23">
        <v>0</v>
      </c>
      <c r="Y2125" s="23">
        <v>0</v>
      </c>
      <c r="Z2125" s="23">
        <v>0</v>
      </c>
      <c r="AA2125" s="14">
        <v>0</v>
      </c>
      <c r="AB2125" s="22">
        <v>0</v>
      </c>
      <c r="AC2125" s="22" t="s">
        <v>782</v>
      </c>
      <c r="AD2125" s="23">
        <v>0</v>
      </c>
      <c r="AE2125" s="23">
        <v>0</v>
      </c>
      <c r="AF2125" s="23">
        <v>0</v>
      </c>
      <c r="AG2125" s="14">
        <v>0</v>
      </c>
      <c r="AH2125" s="22" t="s">
        <v>782</v>
      </c>
      <c r="AI2125" s="23" t="s">
        <v>782</v>
      </c>
      <c r="AJ2125" s="23" t="s">
        <v>782</v>
      </c>
      <c r="AK2125" s="23" t="s">
        <v>782</v>
      </c>
      <c r="AL2125" s="14" t="s">
        <v>782</v>
      </c>
      <c r="AM2125" s="22" t="s">
        <v>782</v>
      </c>
      <c r="AN2125" s="23" t="s">
        <v>782</v>
      </c>
      <c r="AO2125" s="23" t="s">
        <v>782</v>
      </c>
      <c r="AP2125" s="23" t="s">
        <v>782</v>
      </c>
      <c r="AQ2125" s="14" t="s">
        <v>782</v>
      </c>
      <c r="AR2125" s="22">
        <v>316</v>
      </c>
      <c r="AS2125" s="23">
        <v>5817.0150000000012</v>
      </c>
      <c r="AT2125" s="23">
        <v>5.8170150000000014</v>
      </c>
      <c r="AU2125" s="23">
        <v>4.8193819999999992</v>
      </c>
      <c r="AV2125" s="14">
        <v>5.3704248016981007</v>
      </c>
      <c r="AW2125" s="22">
        <v>0</v>
      </c>
      <c r="AX2125" s="22" t="s">
        <v>782</v>
      </c>
      <c r="AY2125" s="23">
        <v>0</v>
      </c>
      <c r="AZ2125" s="23">
        <v>0</v>
      </c>
      <c r="BA2125" s="23">
        <v>0</v>
      </c>
      <c r="BB2125" s="14">
        <v>0</v>
      </c>
      <c r="BC2125" s="22">
        <v>5</v>
      </c>
      <c r="BD2125" s="23">
        <v>6580</v>
      </c>
      <c r="BE2125" s="23">
        <v>6.58</v>
      </c>
      <c r="BF2125" s="23">
        <v>10.50826</v>
      </c>
      <c r="BG2125" s="14">
        <v>11.709762813300976</v>
      </c>
      <c r="BH2125" s="22">
        <v>325</v>
      </c>
      <c r="BI2125" s="23">
        <v>13.747015000000001</v>
      </c>
      <c r="BJ2125" s="23">
        <v>24.493586000000001</v>
      </c>
      <c r="BK2125" s="14">
        <v>27.294155503117491</v>
      </c>
      <c r="BL2125" t="s">
        <v>100</v>
      </c>
    </row>
    <row r="2126" spans="1:64">
      <c r="A2126" t="s">
        <v>3105</v>
      </c>
      <c r="B2126" t="s">
        <v>3104</v>
      </c>
      <c r="C2126" t="s">
        <v>100</v>
      </c>
      <c r="D2126" t="s">
        <v>942</v>
      </c>
      <c r="E2126">
        <v>2015</v>
      </c>
      <c r="F2126" s="23">
        <v>42.8</v>
      </c>
      <c r="G2126" s="23">
        <v>7.84</v>
      </c>
      <c r="H2126" s="22">
        <v>10736</v>
      </c>
      <c r="I2126" s="34">
        <v>87.30471959051367</v>
      </c>
      <c r="J2126" s="13">
        <v>3</v>
      </c>
      <c r="K2126" s="13">
        <v>4</v>
      </c>
      <c r="L2126" s="19">
        <v>1475</v>
      </c>
      <c r="M2126" s="35">
        <v>1.4750000000000001</v>
      </c>
      <c r="N2126" s="19">
        <v>8.8224985982282575</v>
      </c>
      <c r="O2126" s="17">
        <v>10.105408550200407</v>
      </c>
      <c r="P2126" s="36">
        <v>0</v>
      </c>
      <c r="Q2126" s="37">
        <v>0</v>
      </c>
      <c r="R2126" s="38">
        <v>0</v>
      </c>
      <c r="S2126" s="27">
        <v>0</v>
      </c>
      <c r="T2126" s="23">
        <v>0</v>
      </c>
      <c r="U2126" s="17">
        <v>0</v>
      </c>
      <c r="V2126" s="22">
        <v>0</v>
      </c>
      <c r="W2126" s="22">
        <v>0</v>
      </c>
      <c r="X2126" s="23">
        <v>0</v>
      </c>
      <c r="Y2126" s="27">
        <v>0</v>
      </c>
      <c r="Z2126" s="27">
        <v>0</v>
      </c>
      <c r="AA2126" s="14">
        <v>0</v>
      </c>
      <c r="AB2126" s="39">
        <v>1</v>
      </c>
      <c r="AC2126" s="22" t="s">
        <v>782</v>
      </c>
      <c r="AD2126" s="23">
        <v>0</v>
      </c>
      <c r="AE2126" s="23">
        <v>0</v>
      </c>
      <c r="AF2126" s="23">
        <v>0.18525990000000001</v>
      </c>
      <c r="AG2126" s="14">
        <v>0.21219918106252061</v>
      </c>
      <c r="AH2126" s="22" t="s">
        <v>782</v>
      </c>
      <c r="AI2126" s="23" t="s">
        <v>782</v>
      </c>
      <c r="AJ2126" s="23" t="s">
        <v>782</v>
      </c>
      <c r="AK2126" s="23" t="s">
        <v>782</v>
      </c>
      <c r="AL2126" s="14" t="s">
        <v>782</v>
      </c>
      <c r="AM2126" s="22" t="s">
        <v>782</v>
      </c>
      <c r="AN2126" s="23" t="s">
        <v>782</v>
      </c>
      <c r="AO2126" s="23" t="s">
        <v>782</v>
      </c>
      <c r="AP2126" s="23" t="s">
        <v>782</v>
      </c>
      <c r="AQ2126" s="14" t="s">
        <v>782</v>
      </c>
      <c r="AR2126" s="40">
        <v>393</v>
      </c>
      <c r="AS2126" s="41">
        <v>6810.4900000000034</v>
      </c>
      <c r="AT2126" s="23">
        <v>6.8104900000000033</v>
      </c>
      <c r="AU2126" s="23">
        <v>6.0488236802042135</v>
      </c>
      <c r="AV2126" s="14">
        <v>6.9284039953109984</v>
      </c>
      <c r="AW2126" s="22">
        <v>0</v>
      </c>
      <c r="AX2126" s="22" t="s">
        <v>782</v>
      </c>
      <c r="AY2126" s="23">
        <v>0</v>
      </c>
      <c r="AZ2126" s="23">
        <v>0</v>
      </c>
      <c r="BA2126" s="23">
        <v>0</v>
      </c>
      <c r="BB2126" s="14">
        <v>0</v>
      </c>
      <c r="BC2126" s="42">
        <v>4</v>
      </c>
      <c r="BD2126" s="43">
        <v>6500</v>
      </c>
      <c r="BE2126" s="44">
        <v>6.5</v>
      </c>
      <c r="BF2126" s="23">
        <v>8.2395115695164218</v>
      </c>
      <c r="BG2126" s="14">
        <v>9.4376473667887559</v>
      </c>
      <c r="BH2126" s="22">
        <v>401</v>
      </c>
      <c r="BI2126" s="23">
        <v>14.785490000000003</v>
      </c>
      <c r="BJ2126" s="23">
        <v>23.296093747948895</v>
      </c>
      <c r="BK2126" s="14">
        <v>26.683659093362678</v>
      </c>
      <c r="BL2126" t="s">
        <v>100</v>
      </c>
    </row>
    <row r="2127" spans="1:64">
      <c r="A2127" t="s">
        <v>3106</v>
      </c>
      <c r="B2127" t="s">
        <v>3104</v>
      </c>
      <c r="C2127" t="s">
        <v>100</v>
      </c>
      <c r="D2127" t="s">
        <v>942</v>
      </c>
      <c r="E2127">
        <v>2016</v>
      </c>
      <c r="F2127" s="23">
        <v>42.8</v>
      </c>
      <c r="G2127" s="23">
        <v>7.88</v>
      </c>
      <c r="H2127" s="22">
        <v>10634</v>
      </c>
      <c r="I2127" s="34">
        <v>91.281908678148454</v>
      </c>
      <c r="J2127" s="13">
        <v>3</v>
      </c>
      <c r="K2127" s="13">
        <v>4</v>
      </c>
      <c r="L2127" s="19">
        <v>1475</v>
      </c>
      <c r="M2127" s="35">
        <v>1.4750000000000001</v>
      </c>
      <c r="N2127" s="19">
        <v>8.8219750000000001</v>
      </c>
      <c r="O2127" s="17">
        <v>9.6645382724253341</v>
      </c>
      <c r="P2127" s="13">
        <v>0</v>
      </c>
      <c r="Q2127" s="13">
        <v>0</v>
      </c>
      <c r="R2127" s="19">
        <v>0</v>
      </c>
      <c r="S2127" s="27">
        <v>0</v>
      </c>
      <c r="T2127" s="19">
        <v>0</v>
      </c>
      <c r="U2127" s="17">
        <v>0</v>
      </c>
      <c r="V2127" s="13">
        <v>0</v>
      </c>
      <c r="W2127" s="13">
        <v>0</v>
      </c>
      <c r="X2127" s="19">
        <v>0</v>
      </c>
      <c r="Y2127" s="27">
        <v>0</v>
      </c>
      <c r="Z2127" s="19">
        <v>0</v>
      </c>
      <c r="AA2127" s="14">
        <v>0</v>
      </c>
      <c r="AB2127" s="13">
        <v>1</v>
      </c>
      <c r="AC2127" s="22" t="s">
        <v>782</v>
      </c>
      <c r="AD2127" s="19">
        <v>0</v>
      </c>
      <c r="AE2127" s="23">
        <v>0</v>
      </c>
      <c r="AF2127" s="19">
        <v>0.2255904</v>
      </c>
      <c r="AG2127" s="14">
        <v>0.247135936645903</v>
      </c>
      <c r="AH2127" s="22" t="s">
        <v>782</v>
      </c>
      <c r="AI2127" s="23" t="s">
        <v>782</v>
      </c>
      <c r="AJ2127" s="23" t="s">
        <v>782</v>
      </c>
      <c r="AK2127" s="23" t="s">
        <v>782</v>
      </c>
      <c r="AL2127" s="14" t="s">
        <v>782</v>
      </c>
      <c r="AM2127" s="22" t="s">
        <v>782</v>
      </c>
      <c r="AN2127" s="23" t="s">
        <v>782</v>
      </c>
      <c r="AO2127" s="23" t="s">
        <v>782</v>
      </c>
      <c r="AP2127" s="23" t="s">
        <v>782</v>
      </c>
      <c r="AQ2127" s="14" t="s">
        <v>782</v>
      </c>
      <c r="AR2127" s="13">
        <v>408</v>
      </c>
      <c r="AS2127" s="19">
        <v>7022.1700000000037</v>
      </c>
      <c r="AT2127" s="23">
        <v>7.0221700000000036</v>
      </c>
      <c r="AU2127" s="19">
        <v>6.2356869600000042</v>
      </c>
      <c r="AV2127" s="14">
        <v>6.8312407686242169</v>
      </c>
      <c r="AW2127" s="13">
        <v>0</v>
      </c>
      <c r="AX2127" s="22" t="s">
        <v>782</v>
      </c>
      <c r="AY2127" s="19">
        <v>0</v>
      </c>
      <c r="AZ2127" s="23">
        <v>0</v>
      </c>
      <c r="BA2127" s="19">
        <v>0</v>
      </c>
      <c r="BB2127" s="14">
        <v>0</v>
      </c>
      <c r="BC2127" s="13">
        <v>4</v>
      </c>
      <c r="BD2127" s="19">
        <v>6500</v>
      </c>
      <c r="BE2127" s="44">
        <v>6.5</v>
      </c>
      <c r="BF2127" s="19">
        <v>8.2395115695164201</v>
      </c>
      <c r="BG2127" s="14">
        <v>9.0264453152137456</v>
      </c>
      <c r="BH2127" s="22">
        <v>416</v>
      </c>
      <c r="BI2127" s="23">
        <v>14.997170000000002</v>
      </c>
      <c r="BJ2127" s="23">
        <v>23.522763929516422</v>
      </c>
      <c r="BK2127" s="14">
        <v>25.769360292909198</v>
      </c>
      <c r="BL2127" t="s">
        <v>100</v>
      </c>
    </row>
    <row r="2128" spans="1:64">
      <c r="A2128" t="s">
        <v>3107</v>
      </c>
      <c r="B2128" t="s">
        <v>3104</v>
      </c>
      <c r="C2128" t="s">
        <v>100</v>
      </c>
      <c r="D2128" t="s">
        <v>942</v>
      </c>
      <c r="E2128">
        <v>2017</v>
      </c>
      <c r="F2128" s="23">
        <v>42.8</v>
      </c>
      <c r="G2128" s="23">
        <v>8.02</v>
      </c>
      <c r="H2128" s="22">
        <v>10713</v>
      </c>
      <c r="I2128" s="34">
        <v>84.150727099294826</v>
      </c>
      <c r="J2128" s="13">
        <v>3</v>
      </c>
      <c r="K2128" s="13">
        <v>4</v>
      </c>
      <c r="L2128" s="19">
        <v>1475</v>
      </c>
      <c r="M2128" s="19">
        <v>1.4750000000000001</v>
      </c>
      <c r="N2128" s="19">
        <v>8.8219750000000001</v>
      </c>
      <c r="O2128" s="17">
        <v>10.483539838687772</v>
      </c>
      <c r="P2128" s="13">
        <v>0</v>
      </c>
      <c r="Q2128" s="13">
        <v>0</v>
      </c>
      <c r="R2128" s="19">
        <v>0</v>
      </c>
      <c r="S2128" s="19">
        <v>0</v>
      </c>
      <c r="T2128" s="19">
        <v>0</v>
      </c>
      <c r="U2128" s="17">
        <v>0</v>
      </c>
      <c r="V2128" s="13">
        <v>0</v>
      </c>
      <c r="W2128" s="13">
        <v>0</v>
      </c>
      <c r="X2128" s="19">
        <v>0</v>
      </c>
      <c r="Y2128" s="19">
        <v>0</v>
      </c>
      <c r="Z2128" s="19">
        <v>0</v>
      </c>
      <c r="AA2128" s="14">
        <v>0</v>
      </c>
      <c r="AB2128" s="13">
        <v>1</v>
      </c>
      <c r="AC2128" s="22" t="s">
        <v>782</v>
      </c>
      <c r="AD2128" s="19">
        <v>0</v>
      </c>
      <c r="AE2128" s="19">
        <v>0</v>
      </c>
      <c r="AF2128" s="19">
        <v>0.2244816</v>
      </c>
      <c r="AG2128" s="14">
        <v>0.2667613314084854</v>
      </c>
      <c r="AH2128" s="22" t="s">
        <v>782</v>
      </c>
      <c r="AI2128" s="23" t="s">
        <v>782</v>
      </c>
      <c r="AJ2128" s="23" t="s">
        <v>782</v>
      </c>
      <c r="AK2128" s="23" t="s">
        <v>782</v>
      </c>
      <c r="AL2128" s="14" t="s">
        <v>782</v>
      </c>
      <c r="AM2128" s="22" t="s">
        <v>782</v>
      </c>
      <c r="AN2128" s="23" t="s">
        <v>782</v>
      </c>
      <c r="AO2128" s="23" t="s">
        <v>782</v>
      </c>
      <c r="AP2128" s="23" t="s">
        <v>782</v>
      </c>
      <c r="AQ2128" s="14" t="s">
        <v>782</v>
      </c>
      <c r="AR2128" s="13">
        <v>439</v>
      </c>
      <c r="AS2128" s="19">
        <v>7588.4250000000038</v>
      </c>
      <c r="AT2128" s="19">
        <v>7.5884249999999929</v>
      </c>
      <c r="AU2128" s="19">
        <v>6.7385214000000069</v>
      </c>
      <c r="AV2128" s="14">
        <v>8.007680542140525</v>
      </c>
      <c r="AW2128" s="13">
        <v>0</v>
      </c>
      <c r="AX2128" s="22" t="s">
        <v>782</v>
      </c>
      <c r="AY2128" s="19">
        <v>0</v>
      </c>
      <c r="AZ2128" s="19">
        <v>0</v>
      </c>
      <c r="BA2128" s="19">
        <v>0</v>
      </c>
      <c r="BB2128" s="14">
        <v>0</v>
      </c>
      <c r="BC2128" s="13">
        <v>4</v>
      </c>
      <c r="BD2128" s="19">
        <v>6500</v>
      </c>
      <c r="BE2128" s="19">
        <v>6.5</v>
      </c>
      <c r="BF2128" s="19">
        <v>8.2395115695164201</v>
      </c>
      <c r="BG2128" s="14">
        <v>9.7913729964496827</v>
      </c>
      <c r="BH2128" s="22">
        <v>447</v>
      </c>
      <c r="BI2128" s="23">
        <v>15.563424999999993</v>
      </c>
      <c r="BJ2128" s="23">
        <v>24.024489569516426</v>
      </c>
      <c r="BK2128" s="14">
        <v>28.549354708686465</v>
      </c>
      <c r="BL2128" t="s">
        <v>100</v>
      </c>
    </row>
    <row r="2129" spans="1:64">
      <c r="A2129" t="s">
        <v>3108</v>
      </c>
      <c r="B2129" t="s">
        <v>3104</v>
      </c>
      <c r="C2129" t="s">
        <v>100</v>
      </c>
      <c r="D2129" t="s">
        <v>942</v>
      </c>
      <c r="E2129">
        <v>2018</v>
      </c>
      <c r="F2129" s="23">
        <v>42.8</v>
      </c>
      <c r="G2129" s="23">
        <v>8.5</v>
      </c>
      <c r="H2129" s="22">
        <v>10692</v>
      </c>
      <c r="I2129" s="34">
        <v>84.156707961206635</v>
      </c>
      <c r="J2129" s="13">
        <v>3</v>
      </c>
      <c r="K2129" s="13">
        <v>4</v>
      </c>
      <c r="L2129" s="19">
        <v>1475</v>
      </c>
      <c r="M2129" s="19">
        <v>1.4750000000000001</v>
      </c>
      <c r="N2129" s="19">
        <v>8.8219750000000001</v>
      </c>
      <c r="O2129" s="17">
        <v>10.482794792860279</v>
      </c>
      <c r="P2129" s="13">
        <v>0</v>
      </c>
      <c r="Q2129" s="13">
        <v>0</v>
      </c>
      <c r="R2129" s="19">
        <v>0</v>
      </c>
      <c r="S2129" s="19">
        <v>0</v>
      </c>
      <c r="T2129" s="19">
        <v>0</v>
      </c>
      <c r="U2129" s="17">
        <v>0</v>
      </c>
      <c r="V2129" s="13">
        <v>0</v>
      </c>
      <c r="W2129" s="13">
        <v>0</v>
      </c>
      <c r="X2129" s="19">
        <v>0</v>
      </c>
      <c r="Y2129" s="19">
        <v>0</v>
      </c>
      <c r="Z2129" s="19">
        <v>0</v>
      </c>
      <c r="AA2129" s="14">
        <v>0</v>
      </c>
      <c r="AB2129" s="13">
        <v>1</v>
      </c>
      <c r="AC2129" s="22" t="s">
        <v>782</v>
      </c>
      <c r="AD2129" s="19">
        <v>0</v>
      </c>
      <c r="AE2129" s="19">
        <v>0</v>
      </c>
      <c r="AF2129" s="19">
        <v>0.23663009999999998</v>
      </c>
      <c r="AG2129" s="14">
        <v>0.28117794259380768</v>
      </c>
      <c r="AH2129" s="22" t="s">
        <v>782</v>
      </c>
      <c r="AI2129" s="23" t="s">
        <v>782</v>
      </c>
      <c r="AJ2129" s="23" t="s">
        <v>782</v>
      </c>
      <c r="AK2129" s="23" t="s">
        <v>782</v>
      </c>
      <c r="AL2129" s="14" t="s">
        <v>782</v>
      </c>
      <c r="AM2129" s="22" t="s">
        <v>782</v>
      </c>
      <c r="AN2129" s="23" t="s">
        <v>782</v>
      </c>
      <c r="AO2129" s="23" t="s">
        <v>782</v>
      </c>
      <c r="AP2129" s="23" t="s">
        <v>782</v>
      </c>
      <c r="AQ2129" s="14" t="s">
        <v>782</v>
      </c>
      <c r="AR2129" s="13">
        <v>464</v>
      </c>
      <c r="AS2129" s="19">
        <v>8063.3750000000045</v>
      </c>
      <c r="AT2129" s="19">
        <v>8.0633749999999953</v>
      </c>
      <c r="AU2129" s="19">
        <v>7.1602770000000078</v>
      </c>
      <c r="AV2129" s="14">
        <v>8.5082665107345345</v>
      </c>
      <c r="AW2129" s="13">
        <v>0</v>
      </c>
      <c r="AX2129" s="22" t="s">
        <v>782</v>
      </c>
      <c r="AY2129" s="19">
        <v>0</v>
      </c>
      <c r="AZ2129" s="19">
        <v>0</v>
      </c>
      <c r="BA2129" s="19">
        <v>0</v>
      </c>
      <c r="BB2129" s="14">
        <v>0</v>
      </c>
      <c r="BC2129" s="13">
        <v>4</v>
      </c>
      <c r="BD2129" s="19">
        <v>6500</v>
      </c>
      <c r="BE2129" s="19">
        <v>6.5</v>
      </c>
      <c r="BF2129" s="19">
        <v>8.0507793673691843</v>
      </c>
      <c r="BG2129" s="14">
        <v>9.5664143268060311</v>
      </c>
      <c r="BH2129" s="22">
        <v>472</v>
      </c>
      <c r="BI2129" s="23">
        <v>16.038374999999995</v>
      </c>
      <c r="BJ2129" s="23">
        <v>24.26966146736919</v>
      </c>
      <c r="BK2129" s="14">
        <v>28.838653572994652</v>
      </c>
      <c r="BL2129" t="s">
        <v>100</v>
      </c>
    </row>
    <row r="2130" spans="1:64">
      <c r="A2130" t="s">
        <v>3109</v>
      </c>
      <c r="B2130" t="s">
        <v>3104</v>
      </c>
      <c r="C2130" t="s">
        <v>100</v>
      </c>
      <c r="D2130" t="s">
        <v>942</v>
      </c>
      <c r="E2130">
        <v>2019</v>
      </c>
      <c r="F2130" s="23">
        <v>42.8</v>
      </c>
      <c r="G2130" s="23">
        <v>8.49</v>
      </c>
      <c r="H2130" s="22">
        <v>10636</v>
      </c>
      <c r="I2130" s="34">
        <v>85.73799824688497</v>
      </c>
      <c r="J2130" s="22">
        <v>3</v>
      </c>
      <c r="K2130" s="22">
        <v>5</v>
      </c>
      <c r="L2130" s="23">
        <v>1470</v>
      </c>
      <c r="M2130" s="23">
        <v>1.4700000000000002</v>
      </c>
      <c r="N2130" s="23">
        <v>8.7920700000000007</v>
      </c>
      <c r="O2130" s="14">
        <v>10.254578109793266</v>
      </c>
      <c r="P2130" s="22">
        <v>0</v>
      </c>
      <c r="Q2130" s="22">
        <v>0</v>
      </c>
      <c r="R2130" s="23">
        <v>0</v>
      </c>
      <c r="S2130" s="23">
        <v>0</v>
      </c>
      <c r="T2130" s="23">
        <v>0</v>
      </c>
      <c r="U2130" s="14">
        <v>0</v>
      </c>
      <c r="V2130" s="22">
        <v>0</v>
      </c>
      <c r="W2130" s="22">
        <v>0</v>
      </c>
      <c r="X2130" s="23">
        <v>0</v>
      </c>
      <c r="Y2130" s="23">
        <v>0</v>
      </c>
      <c r="Z2130" s="23">
        <v>0</v>
      </c>
      <c r="AA2130" s="14">
        <v>0</v>
      </c>
      <c r="AB2130" s="22">
        <v>1</v>
      </c>
      <c r="AC2130" s="22">
        <v>1</v>
      </c>
      <c r="AD2130" s="23">
        <v>166.53240343347639</v>
      </c>
      <c r="AE2130" s="23">
        <v>0.16653240343347639</v>
      </c>
      <c r="AF2130" s="23">
        <v>0.2328123</v>
      </c>
      <c r="AG2130" s="14">
        <v>0.27153922970024386</v>
      </c>
      <c r="AH2130" s="22">
        <v>0</v>
      </c>
      <c r="AI2130" s="23">
        <v>0</v>
      </c>
      <c r="AJ2130" s="23">
        <v>0</v>
      </c>
      <c r="AK2130" s="23">
        <v>0</v>
      </c>
      <c r="AL2130" s="14">
        <v>0</v>
      </c>
      <c r="AM2130" s="22">
        <v>489</v>
      </c>
      <c r="AN2130" s="23">
        <v>8372.5510000000049</v>
      </c>
      <c r="AO2130" s="23">
        <v>8.3725509999999925</v>
      </c>
      <c r="AP2130" s="23">
        <v>7.434825288000007</v>
      </c>
      <c r="AQ2130" s="14">
        <v>8.6715638806859232</v>
      </c>
      <c r="AR2130" s="22">
        <v>489</v>
      </c>
      <c r="AS2130" s="23">
        <v>8372.5510000000049</v>
      </c>
      <c r="AT2130" s="23">
        <v>8.3725509999999925</v>
      </c>
      <c r="AU2130" s="23">
        <v>7.434825288000007</v>
      </c>
      <c r="AV2130" s="14">
        <v>8.6715638806859232</v>
      </c>
      <c r="AW2130" s="22">
        <v>0</v>
      </c>
      <c r="AX2130" s="22" t="s">
        <v>782</v>
      </c>
      <c r="AY2130" s="23">
        <v>0</v>
      </c>
      <c r="AZ2130" s="23">
        <v>0</v>
      </c>
      <c r="BA2130" s="23">
        <v>0</v>
      </c>
      <c r="BB2130" s="14">
        <v>0</v>
      </c>
      <c r="BC2130" s="22">
        <v>4</v>
      </c>
      <c r="BD2130" s="23">
        <v>6500</v>
      </c>
      <c r="BE2130" s="23">
        <v>6.5</v>
      </c>
      <c r="BF2130" s="23">
        <v>8.0507793833589485</v>
      </c>
      <c r="BG2130" s="14">
        <v>9.3899782453242064</v>
      </c>
      <c r="BH2130" s="22">
        <v>497</v>
      </c>
      <c r="BI2130" s="23">
        <v>16.509083403433468</v>
      </c>
      <c r="BJ2130" s="23">
        <v>24.510486971358958</v>
      </c>
      <c r="BK2130" s="14">
        <v>28.587659465503641</v>
      </c>
      <c r="BL2130" t="s">
        <v>100</v>
      </c>
    </row>
    <row r="2131" spans="1:64">
      <c r="A2131" t="s">
        <v>3110</v>
      </c>
      <c r="B2131" t="s">
        <v>3104</v>
      </c>
      <c r="C2131" t="s">
        <v>100</v>
      </c>
      <c r="D2131" t="s">
        <v>942</v>
      </c>
      <c r="E2131">
        <v>2020</v>
      </c>
      <c r="F2131" s="23">
        <v>42.8</v>
      </c>
      <c r="G2131" s="23">
        <v>8.5500000000000007</v>
      </c>
      <c r="H2131" s="22">
        <v>10758</v>
      </c>
      <c r="I2131" s="34">
        <v>85.643707711405568</v>
      </c>
      <c r="J2131" s="22">
        <v>3</v>
      </c>
      <c r="K2131" s="22">
        <v>5</v>
      </c>
      <c r="L2131" s="23">
        <v>1470</v>
      </c>
      <c r="M2131" s="23">
        <v>1.4700000000000002</v>
      </c>
      <c r="N2131" s="23">
        <v>8.7920700000000007</v>
      </c>
      <c r="O2131" s="14">
        <v>10.265868018730254</v>
      </c>
      <c r="P2131" s="22">
        <v>0</v>
      </c>
      <c r="Q2131" s="22">
        <v>0</v>
      </c>
      <c r="R2131" s="23">
        <v>0</v>
      </c>
      <c r="S2131" s="23">
        <v>0</v>
      </c>
      <c r="T2131" s="23">
        <v>0</v>
      </c>
      <c r="U2131" s="14">
        <v>0</v>
      </c>
      <c r="V2131" s="22">
        <v>0</v>
      </c>
      <c r="W2131" s="22">
        <v>0</v>
      </c>
      <c r="X2131" s="23">
        <v>0</v>
      </c>
      <c r="Y2131" s="23">
        <v>0</v>
      </c>
      <c r="Z2131" s="23">
        <v>0</v>
      </c>
      <c r="AA2131" s="14">
        <v>0</v>
      </c>
      <c r="AB2131" s="22">
        <v>1</v>
      </c>
      <c r="AC2131" s="22">
        <v>1</v>
      </c>
      <c r="AD2131" s="23">
        <v>164.83347639484978</v>
      </c>
      <c r="AE2131" s="23">
        <v>0.16483347639484977</v>
      </c>
      <c r="AF2131" s="23">
        <v>0.23043720000000001</v>
      </c>
      <c r="AG2131" s="14">
        <v>0.26906495078016296</v>
      </c>
      <c r="AH2131" s="22">
        <v>0</v>
      </c>
      <c r="AI2131" s="23">
        <v>0</v>
      </c>
      <c r="AJ2131" s="23">
        <v>0</v>
      </c>
      <c r="AK2131" s="23">
        <v>0</v>
      </c>
      <c r="AL2131" s="14">
        <v>0</v>
      </c>
      <c r="AM2131" s="22">
        <v>538</v>
      </c>
      <c r="AN2131" s="23">
        <v>9190.1910000000044</v>
      </c>
      <c r="AO2131" s="23">
        <v>9.1901909999999969</v>
      </c>
      <c r="AP2131" s="23">
        <v>8.1608896080000086</v>
      </c>
      <c r="AQ2131" s="14">
        <v>9.5288840547397093</v>
      </c>
      <c r="AR2131" s="22">
        <v>538</v>
      </c>
      <c r="AS2131" s="23">
        <v>9190.1910000000044</v>
      </c>
      <c r="AT2131" s="23">
        <v>9.1901909999999969</v>
      </c>
      <c r="AU2131" s="23">
        <v>8.1608896080000086</v>
      </c>
      <c r="AV2131" s="14">
        <v>9.5288840547397093</v>
      </c>
      <c r="AW2131" s="22">
        <v>0</v>
      </c>
      <c r="AX2131" s="22">
        <v>0</v>
      </c>
      <c r="AY2131" s="23">
        <v>0</v>
      </c>
      <c r="AZ2131" s="23">
        <v>0</v>
      </c>
      <c r="BA2131" s="23">
        <v>0</v>
      </c>
      <c r="BB2131" s="14">
        <v>0</v>
      </c>
      <c r="BC2131" s="22">
        <v>4</v>
      </c>
      <c r="BD2131" s="23">
        <v>6500</v>
      </c>
      <c r="BE2131" s="23">
        <v>6.5</v>
      </c>
      <c r="BF2131" s="23">
        <v>7.478380552940008</v>
      </c>
      <c r="BG2131" s="14">
        <v>8.7319673012522756</v>
      </c>
      <c r="BH2131" s="22">
        <v>546</v>
      </c>
      <c r="BI2131" s="23">
        <v>17.325024476394848</v>
      </c>
      <c r="BJ2131" s="23">
        <v>24.661777360940018</v>
      </c>
      <c r="BK2131" s="14">
        <v>28.795784325502403</v>
      </c>
      <c r="BL2131" t="s">
        <v>100</v>
      </c>
    </row>
    <row r="2132" spans="1:64">
      <c r="A2132" t="s">
        <v>3111</v>
      </c>
      <c r="B2132" t="s">
        <v>3104</v>
      </c>
      <c r="C2132" t="s">
        <v>100</v>
      </c>
      <c r="D2132" t="s">
        <v>942</v>
      </c>
      <c r="E2132">
        <v>2021</v>
      </c>
      <c r="F2132" s="23">
        <v>42.8</v>
      </c>
      <c r="G2132" s="23">
        <v>8.57</v>
      </c>
      <c r="H2132" s="22">
        <v>10928</v>
      </c>
      <c r="I2132" s="34">
        <v>80.66</v>
      </c>
      <c r="J2132" s="22">
        <v>3</v>
      </c>
      <c r="K2132" s="22">
        <v>5</v>
      </c>
      <c r="L2132" s="23">
        <v>1470</v>
      </c>
      <c r="M2132" s="23">
        <v>1.47</v>
      </c>
      <c r="N2132" s="23">
        <v>8.7920700000000007</v>
      </c>
      <c r="O2132" s="14">
        <v>10.9</v>
      </c>
      <c r="P2132" s="22">
        <v>0</v>
      </c>
      <c r="Q2132" s="22">
        <v>0</v>
      </c>
      <c r="R2132" s="23">
        <v>0</v>
      </c>
      <c r="S2132" s="23">
        <v>0</v>
      </c>
      <c r="T2132" s="23">
        <v>0</v>
      </c>
      <c r="U2132" s="14">
        <v>0</v>
      </c>
      <c r="V2132" s="22">
        <v>0</v>
      </c>
      <c r="W2132" s="22">
        <v>0</v>
      </c>
      <c r="X2132" s="23">
        <v>0</v>
      </c>
      <c r="Y2132" s="23">
        <v>0</v>
      </c>
      <c r="Z2132" s="23">
        <v>0</v>
      </c>
      <c r="AA2132" s="14">
        <v>0</v>
      </c>
      <c r="AB2132" s="22">
        <v>1</v>
      </c>
      <c r="AC2132" s="22">
        <v>1</v>
      </c>
      <c r="AD2132" s="23">
        <v>169.88068670000001</v>
      </c>
      <c r="AE2132" s="23">
        <v>0.169880687</v>
      </c>
      <c r="AF2132" s="23">
        <v>0.23749319999999999</v>
      </c>
      <c r="AG2132" s="14">
        <v>0.28999999999999998</v>
      </c>
      <c r="AH2132" s="22">
        <v>0</v>
      </c>
      <c r="AI2132" s="23">
        <v>0</v>
      </c>
      <c r="AJ2132" s="23">
        <v>0</v>
      </c>
      <c r="AK2132" s="23">
        <v>0</v>
      </c>
      <c r="AL2132" s="14">
        <v>0</v>
      </c>
      <c r="AM2132" s="22">
        <v>612</v>
      </c>
      <c r="AN2132" s="23">
        <v>10595.686</v>
      </c>
      <c r="AO2132" s="23">
        <v>10.595686000000001</v>
      </c>
      <c r="AP2132" s="23">
        <v>9.4812626059999996</v>
      </c>
      <c r="AQ2132" s="14">
        <v>11.75</v>
      </c>
      <c r="AR2132" s="22">
        <v>612</v>
      </c>
      <c r="AS2132" s="23">
        <v>10595.686</v>
      </c>
      <c r="AT2132" s="23">
        <v>10.595686000000001</v>
      </c>
      <c r="AU2132" s="23">
        <v>9.4812626059999996</v>
      </c>
      <c r="AV2132" s="14">
        <v>11.75</v>
      </c>
      <c r="AW2132" s="22">
        <v>0</v>
      </c>
      <c r="AX2132" s="22">
        <v>0</v>
      </c>
      <c r="AY2132" s="23">
        <v>0</v>
      </c>
      <c r="AZ2132" s="23">
        <v>0</v>
      </c>
      <c r="BA2132" s="23">
        <v>0</v>
      </c>
      <c r="BB2132" s="14">
        <v>0</v>
      </c>
      <c r="BC2132" s="22">
        <v>4</v>
      </c>
      <c r="BD2132" s="23">
        <v>6500</v>
      </c>
      <c r="BE2132" s="23">
        <v>6.5</v>
      </c>
      <c r="BF2132" s="23">
        <v>6.5211478420000004</v>
      </c>
      <c r="BG2132" s="14">
        <v>8.08</v>
      </c>
      <c r="BH2132" s="22">
        <v>620</v>
      </c>
      <c r="BI2132" s="23">
        <v>18.739999999999998</v>
      </c>
      <c r="BJ2132" s="23">
        <v>25.03</v>
      </c>
      <c r="BK2132" s="14">
        <v>31.03</v>
      </c>
      <c r="BL2132" t="s">
        <v>100</v>
      </c>
    </row>
    <row r="2133" spans="1:64">
      <c r="A2133" t="s">
        <v>3112</v>
      </c>
      <c r="B2133" t="s">
        <v>3104</v>
      </c>
      <c r="C2133" t="s">
        <v>100</v>
      </c>
      <c r="D2133" s="111" t="s">
        <v>942</v>
      </c>
      <c r="E2133" s="110">
        <v>2022</v>
      </c>
      <c r="F2133" s="23"/>
      <c r="G2133" s="23"/>
      <c r="H2133" s="22">
        <v>11208</v>
      </c>
      <c r="I2133" s="34">
        <v>81.230407821682149</v>
      </c>
      <c r="J2133" s="22">
        <v>3</v>
      </c>
      <c r="K2133" s="22">
        <v>5</v>
      </c>
      <c r="L2133" s="23">
        <v>1470</v>
      </c>
      <c r="M2133" s="23">
        <v>1.47</v>
      </c>
      <c r="N2133" s="23">
        <v>8.6994600000000002</v>
      </c>
      <c r="O2133" s="14">
        <v>10.709610148821543</v>
      </c>
      <c r="P2133" s="22">
        <v>0</v>
      </c>
      <c r="Q2133" s="22">
        <v>0</v>
      </c>
      <c r="R2133" s="23">
        <v>0</v>
      </c>
      <c r="S2133" s="23">
        <v>0</v>
      </c>
      <c r="T2133" s="23">
        <v>0</v>
      </c>
      <c r="U2133" s="14">
        <v>0</v>
      </c>
      <c r="V2133" s="22">
        <v>0</v>
      </c>
      <c r="W2133" s="22">
        <v>0</v>
      </c>
      <c r="X2133" s="23">
        <v>0</v>
      </c>
      <c r="Y2133" s="23">
        <v>0</v>
      </c>
      <c r="Z2133" s="23">
        <v>0</v>
      </c>
      <c r="AA2133" s="14">
        <v>0</v>
      </c>
      <c r="AB2133" s="22">
        <v>1</v>
      </c>
      <c r="AC2133" s="22">
        <v>1</v>
      </c>
      <c r="AD2133" s="23">
        <v>171.26716738197399</v>
      </c>
      <c r="AE2133" s="23">
        <v>0.17126716738197401</v>
      </c>
      <c r="AF2133" s="23">
        <v>0.23943149999999999</v>
      </c>
      <c r="AG2133" s="14">
        <v>0.29475599891804377</v>
      </c>
      <c r="AH2133" s="22">
        <v>0</v>
      </c>
      <c r="AI2133" s="23">
        <v>0</v>
      </c>
      <c r="AJ2133" s="23">
        <v>0</v>
      </c>
      <c r="AK2133" s="23">
        <v>0</v>
      </c>
      <c r="AL2133" s="14">
        <v>0</v>
      </c>
      <c r="AM2133" s="22">
        <v>685</v>
      </c>
      <c r="AN2133" s="23">
        <v>11352.281000000001</v>
      </c>
      <c r="AO2133" s="23">
        <v>11.352281000000003</v>
      </c>
      <c r="AP2133" s="23">
        <v>11.628867046212314</v>
      </c>
      <c r="AQ2133" s="14">
        <v>14.315903807525041</v>
      </c>
      <c r="AR2133" s="22">
        <v>685</v>
      </c>
      <c r="AS2133" s="23">
        <v>11352.281000000001</v>
      </c>
      <c r="AT2133" s="23">
        <v>11.352281</v>
      </c>
      <c r="AU2133" s="23">
        <v>11.628867046212299</v>
      </c>
      <c r="AV2133" s="14">
        <v>14.315903807525023</v>
      </c>
      <c r="AW2133" s="22">
        <v>0</v>
      </c>
      <c r="AX2133" s="22">
        <v>0</v>
      </c>
      <c r="AY2133" s="23">
        <v>0</v>
      </c>
      <c r="AZ2133" s="23">
        <v>0</v>
      </c>
      <c r="BA2133" s="23">
        <v>0</v>
      </c>
      <c r="BB2133" s="14">
        <v>0</v>
      </c>
      <c r="BC2133" s="22">
        <v>4</v>
      </c>
      <c r="BD2133" s="23">
        <v>6500</v>
      </c>
      <c r="BE2133" s="23">
        <v>6.5</v>
      </c>
      <c r="BF2133" s="23">
        <v>7.2839426585635607</v>
      </c>
      <c r="BG2133" s="14">
        <v>8.9670147594892651</v>
      </c>
      <c r="BH2133" s="22">
        <v>693</v>
      </c>
      <c r="BI2133" s="23">
        <v>19.49354816738197</v>
      </c>
      <c r="BJ2133" s="23">
        <v>27.851701204775857</v>
      </c>
      <c r="BK2133" s="14">
        <v>34.287284714753881</v>
      </c>
      <c r="BL2133" t="s">
        <v>100</v>
      </c>
    </row>
    <row r="2134" spans="1:64">
      <c r="A2134" t="s">
        <v>3113</v>
      </c>
      <c r="B2134" t="s">
        <v>3104</v>
      </c>
      <c r="C2134" t="s">
        <v>100</v>
      </c>
      <c r="D2134" t="s">
        <v>942</v>
      </c>
      <c r="E2134">
        <v>2023</v>
      </c>
      <c r="F2134">
        <v>42.8</v>
      </c>
      <c r="G2134">
        <v>8.81</v>
      </c>
      <c r="H2134">
        <v>11204</v>
      </c>
      <c r="I2134">
        <v>81.230407821682149</v>
      </c>
      <c r="J2134">
        <v>3</v>
      </c>
      <c r="K2134">
        <v>5</v>
      </c>
      <c r="L2134">
        <v>1470</v>
      </c>
      <c r="M2134">
        <v>1.47</v>
      </c>
      <c r="N2134">
        <v>8.6994600000000002</v>
      </c>
      <c r="O2134">
        <v>10.709610148821543</v>
      </c>
      <c r="P2134">
        <v>0</v>
      </c>
      <c r="Q2134">
        <v>0</v>
      </c>
      <c r="R2134">
        <v>0</v>
      </c>
      <c r="S2134">
        <v>0</v>
      </c>
      <c r="T2134">
        <v>0</v>
      </c>
      <c r="U2134">
        <v>0</v>
      </c>
      <c r="V2134">
        <v>0</v>
      </c>
      <c r="W2134">
        <v>0</v>
      </c>
      <c r="X2134">
        <v>0</v>
      </c>
      <c r="Y2134">
        <v>0</v>
      </c>
      <c r="Z2134">
        <v>0</v>
      </c>
      <c r="AA2134">
        <v>0</v>
      </c>
      <c r="AB2134">
        <v>1</v>
      </c>
      <c r="AC2134">
        <v>1</v>
      </c>
      <c r="AD2134">
        <v>155.74248927038599</v>
      </c>
      <c r="AE2134">
        <v>0.155742489270386</v>
      </c>
      <c r="AF2134">
        <v>0.217728</v>
      </c>
      <c r="AG2134">
        <v>0.26803755617964986</v>
      </c>
      <c r="AL2134">
        <v>0</v>
      </c>
      <c r="AM2134">
        <v>825</v>
      </c>
      <c r="AN2134">
        <v>12898.674000000001</v>
      </c>
      <c r="AO2134">
        <v>12.898674</v>
      </c>
      <c r="AP2134">
        <v>12.098792</v>
      </c>
      <c r="AQ2134">
        <v>14.89441247981839</v>
      </c>
      <c r="AR2134">
        <v>864</v>
      </c>
      <c r="AS2134">
        <v>12927.4629999999</v>
      </c>
      <c r="AT2134">
        <v>12.9274629999999</v>
      </c>
      <c r="AU2134">
        <v>12.1257952828981</v>
      </c>
      <c r="AV2134">
        <v>14.927655305531365</v>
      </c>
      <c r="AW2134">
        <v>0</v>
      </c>
      <c r="AX2134">
        <v>0</v>
      </c>
      <c r="AY2134">
        <v>0</v>
      </c>
      <c r="AZ2134">
        <v>0</v>
      </c>
      <c r="BA2134">
        <v>0</v>
      </c>
      <c r="BB2134">
        <v>0</v>
      </c>
      <c r="BC2134">
        <v>4</v>
      </c>
      <c r="BD2134">
        <v>6500</v>
      </c>
      <c r="BE2134">
        <v>6.5</v>
      </c>
      <c r="BF2134">
        <v>8.6973570000000002</v>
      </c>
      <c r="BG2134">
        <v>10.707021216848412</v>
      </c>
      <c r="BH2134">
        <v>872</v>
      </c>
      <c r="BI2134">
        <v>21.053205489270283</v>
      </c>
      <c r="BJ2134">
        <v>29.740340282898103</v>
      </c>
      <c r="BK2134">
        <v>36.612324227380974</v>
      </c>
      <c r="BL2134" t="s">
        <v>100</v>
      </c>
    </row>
    <row r="2135" spans="1:64">
      <c r="A2135" t="s">
        <v>3114</v>
      </c>
      <c r="B2135" t="s">
        <v>3104</v>
      </c>
      <c r="C2135" t="s">
        <v>100</v>
      </c>
      <c r="D2135" t="s">
        <v>942</v>
      </c>
      <c r="E2135">
        <v>2024</v>
      </c>
      <c r="F2135">
        <v>42.8</v>
      </c>
      <c r="G2135">
        <v>8.85</v>
      </c>
      <c r="H2135">
        <v>11251</v>
      </c>
      <c r="I2135">
        <v>77.149211264321153</v>
      </c>
      <c r="J2135">
        <v>3</v>
      </c>
      <c r="K2135">
        <v>5</v>
      </c>
      <c r="L2135">
        <v>1470</v>
      </c>
      <c r="M2135">
        <v>1.47</v>
      </c>
      <c r="N2135">
        <v>8.6994600000000002</v>
      </c>
      <c r="O2135">
        <v>11.276148981218684</v>
      </c>
      <c r="P2135">
        <v>0</v>
      </c>
      <c r="Q2135">
        <v>0</v>
      </c>
      <c r="R2135">
        <v>0</v>
      </c>
      <c r="S2135">
        <v>0</v>
      </c>
      <c r="T2135">
        <v>0</v>
      </c>
      <c r="U2135">
        <v>0</v>
      </c>
      <c r="V2135">
        <v>0</v>
      </c>
      <c r="W2135">
        <v>0</v>
      </c>
      <c r="X2135">
        <v>0</v>
      </c>
      <c r="Y2135">
        <v>0</v>
      </c>
      <c r="Z2135">
        <v>0</v>
      </c>
      <c r="AA2135">
        <v>0</v>
      </c>
      <c r="AB2135">
        <v>1</v>
      </c>
      <c r="AC2135">
        <v>1</v>
      </c>
      <c r="AD2135">
        <v>160.60193133047213</v>
      </c>
      <c r="AE2135">
        <v>0.16060193133047213</v>
      </c>
      <c r="AF2135">
        <v>0.22452150000000001</v>
      </c>
      <c r="AG2135">
        <v>0.29102241788417799</v>
      </c>
      <c r="AH2135">
        <v>1</v>
      </c>
      <c r="AI2135">
        <v>0.8</v>
      </c>
      <c r="AJ2135">
        <v>8.0000000000000004E-4</v>
      </c>
      <c r="AK2135">
        <v>7.2155504818559996E-4</v>
      </c>
      <c r="AL2135">
        <v>9.3527209981898317E-4</v>
      </c>
      <c r="AM2135">
        <v>965</v>
      </c>
      <c r="AN2135">
        <v>16260.520999999992</v>
      </c>
      <c r="AO2135">
        <v>16.260521000000018</v>
      </c>
      <c r="AP2135">
        <v>14.666076267097429</v>
      </c>
      <c r="AQ2135">
        <v>19.010014524775816</v>
      </c>
      <c r="AR2135">
        <v>1080</v>
      </c>
      <c r="AS2135">
        <v>16372.359999999986</v>
      </c>
      <c r="AT2135">
        <v>16.372360000000025</v>
      </c>
      <c r="AU2135">
        <v>14.766948760889957</v>
      </c>
      <c r="AV2135">
        <v>19.140764395240371</v>
      </c>
      <c r="AW2135">
        <v>0</v>
      </c>
      <c r="AX2135">
        <v>0</v>
      </c>
      <c r="AY2135">
        <v>0</v>
      </c>
      <c r="AZ2135">
        <v>0</v>
      </c>
      <c r="BA2135">
        <v>0</v>
      </c>
      <c r="BB2135">
        <v>0</v>
      </c>
      <c r="BC2135">
        <v>4</v>
      </c>
      <c r="BD2135">
        <v>6500</v>
      </c>
      <c r="BE2135">
        <v>6.5</v>
      </c>
      <c r="BF2135">
        <v>7.6279481639988074</v>
      </c>
      <c r="BG2135">
        <v>9.8872665565752449</v>
      </c>
      <c r="BH2135">
        <v>1088</v>
      </c>
      <c r="BI2135">
        <v>24.502961931330496</v>
      </c>
      <c r="BJ2135">
        <v>31.318878424888766</v>
      </c>
      <c r="BK2135">
        <v>40.595202350918477</v>
      </c>
      <c r="BL2135" t="s">
        <v>100</v>
      </c>
    </row>
    <row r="2136" spans="1:64">
      <c r="A2136" t="s">
        <v>3115</v>
      </c>
      <c r="B2136" t="s">
        <v>3116</v>
      </c>
      <c r="C2136" t="s">
        <v>102</v>
      </c>
      <c r="D2136" t="s">
        <v>942</v>
      </c>
      <c r="E2136">
        <v>2012</v>
      </c>
      <c r="F2136" s="23">
        <v>56.28</v>
      </c>
      <c r="G2136" s="23">
        <v>6.89</v>
      </c>
      <c r="H2136" s="22">
        <v>6936</v>
      </c>
      <c r="I2136" s="34">
        <v>55.079295999999999</v>
      </c>
      <c r="J2136" s="22">
        <v>1</v>
      </c>
      <c r="K2136" s="22" t="s">
        <v>782</v>
      </c>
      <c r="L2136" s="23">
        <v>500</v>
      </c>
      <c r="M2136" s="23">
        <v>0.5</v>
      </c>
      <c r="N2136" s="23">
        <v>3.5974599999999999</v>
      </c>
      <c r="O2136" s="14">
        <v>6.5314197189448464</v>
      </c>
      <c r="P2136" s="22">
        <v>0</v>
      </c>
      <c r="Q2136" s="22" t="s">
        <v>782</v>
      </c>
      <c r="R2136" s="23">
        <v>0</v>
      </c>
      <c r="S2136" s="23">
        <v>0</v>
      </c>
      <c r="T2136" s="23">
        <v>0</v>
      </c>
      <c r="U2136" s="14">
        <v>0</v>
      </c>
      <c r="V2136" s="22">
        <v>0</v>
      </c>
      <c r="W2136" s="22" t="s">
        <v>782</v>
      </c>
      <c r="X2136" s="23">
        <v>0</v>
      </c>
      <c r="Y2136" s="23">
        <v>0</v>
      </c>
      <c r="Z2136" s="23">
        <v>0</v>
      </c>
      <c r="AA2136" s="14">
        <v>0</v>
      </c>
      <c r="AB2136" s="22">
        <v>0</v>
      </c>
      <c r="AC2136" s="22" t="s">
        <v>782</v>
      </c>
      <c r="AD2136" s="23">
        <v>0</v>
      </c>
      <c r="AE2136" s="23">
        <v>0</v>
      </c>
      <c r="AF2136" s="23">
        <v>0</v>
      </c>
      <c r="AG2136" s="14">
        <v>0</v>
      </c>
      <c r="AH2136" s="22" t="s">
        <v>782</v>
      </c>
      <c r="AI2136" s="23" t="s">
        <v>782</v>
      </c>
      <c r="AJ2136" s="23" t="s">
        <v>782</v>
      </c>
      <c r="AK2136" s="23" t="s">
        <v>782</v>
      </c>
      <c r="AL2136" s="14" t="s">
        <v>782</v>
      </c>
      <c r="AM2136" s="22" t="s">
        <v>782</v>
      </c>
      <c r="AN2136" s="23" t="s">
        <v>782</v>
      </c>
      <c r="AO2136" s="23" t="s">
        <v>782</v>
      </c>
      <c r="AP2136" s="23" t="s">
        <v>782</v>
      </c>
      <c r="AQ2136" s="14" t="s">
        <v>782</v>
      </c>
      <c r="AR2136" s="22">
        <v>349</v>
      </c>
      <c r="AS2136" s="23">
        <v>10314.692999999999</v>
      </c>
      <c r="AT2136" s="23">
        <v>10.314693</v>
      </c>
      <c r="AU2136" s="23">
        <v>8.0993810000000011</v>
      </c>
      <c r="AV2136" s="14">
        <v>14.704946482976109</v>
      </c>
      <c r="AW2136" s="22">
        <v>1</v>
      </c>
      <c r="AX2136" s="22" t="s">
        <v>782</v>
      </c>
      <c r="AY2136" s="23">
        <v>26</v>
      </c>
      <c r="AZ2136" s="23">
        <v>2.5999999999999999E-2</v>
      </c>
      <c r="BA2136" s="23">
        <v>3.2937000000000001E-2</v>
      </c>
      <c r="BB2136" s="14">
        <v>5.9799239264060305E-2</v>
      </c>
      <c r="BC2136" s="22">
        <v>12</v>
      </c>
      <c r="BD2136" s="23">
        <v>11430</v>
      </c>
      <c r="BE2136" s="23">
        <v>11.43</v>
      </c>
      <c r="BF2136" s="23">
        <v>18.253709999999998</v>
      </c>
      <c r="BG2136" s="14">
        <v>33.140783063022447</v>
      </c>
      <c r="BH2136" s="22">
        <v>363</v>
      </c>
      <c r="BI2136" s="23">
        <v>22.270693000000001</v>
      </c>
      <c r="BJ2136" s="23">
        <v>29.983488000000001</v>
      </c>
      <c r="BK2136" s="14">
        <v>54.436948504207464</v>
      </c>
      <c r="BL2136" t="s">
        <v>102</v>
      </c>
    </row>
    <row r="2137" spans="1:64">
      <c r="A2137" t="s">
        <v>3117</v>
      </c>
      <c r="B2137" t="s">
        <v>3116</v>
      </c>
      <c r="C2137" t="s">
        <v>102</v>
      </c>
      <c r="D2137" t="s">
        <v>942</v>
      </c>
      <c r="E2137">
        <v>2015</v>
      </c>
      <c r="F2137" s="23">
        <v>56.28</v>
      </c>
      <c r="G2137" s="23">
        <v>7.39</v>
      </c>
      <c r="H2137" s="22">
        <v>7254</v>
      </c>
      <c r="I2137" s="34">
        <v>57.176607137572312</v>
      </c>
      <c r="J2137" s="13">
        <v>1</v>
      </c>
      <c r="K2137" s="13">
        <v>1</v>
      </c>
      <c r="L2137" s="19">
        <v>500</v>
      </c>
      <c r="M2137" s="35">
        <v>0.5</v>
      </c>
      <c r="N2137" s="19">
        <v>2.990677490924833</v>
      </c>
      <c r="O2137" s="17">
        <v>5.2305962886692123</v>
      </c>
      <c r="P2137" s="36">
        <v>0</v>
      </c>
      <c r="Q2137" s="37">
        <v>0</v>
      </c>
      <c r="R2137" s="38">
        <v>0</v>
      </c>
      <c r="S2137" s="27">
        <v>0</v>
      </c>
      <c r="T2137" s="23">
        <v>0</v>
      </c>
      <c r="U2137" s="17">
        <v>0</v>
      </c>
      <c r="V2137" s="22">
        <v>0</v>
      </c>
      <c r="W2137" s="22">
        <v>0</v>
      </c>
      <c r="X2137" s="23">
        <v>0</v>
      </c>
      <c r="Y2137" s="27">
        <v>0</v>
      </c>
      <c r="Z2137" s="27">
        <v>0</v>
      </c>
      <c r="AA2137" s="14">
        <v>0</v>
      </c>
      <c r="AB2137" s="39">
        <v>1</v>
      </c>
      <c r="AC2137" s="22" t="s">
        <v>782</v>
      </c>
      <c r="AD2137" s="23">
        <v>0</v>
      </c>
      <c r="AE2137" s="23">
        <v>0</v>
      </c>
      <c r="AF2137" s="23">
        <v>0.40887485099999998</v>
      </c>
      <c r="AG2137" s="14">
        <v>0.71510862828255717</v>
      </c>
      <c r="AH2137" s="22" t="s">
        <v>782</v>
      </c>
      <c r="AI2137" s="23" t="s">
        <v>782</v>
      </c>
      <c r="AJ2137" s="23" t="s">
        <v>782</v>
      </c>
      <c r="AK2137" s="23" t="s">
        <v>782</v>
      </c>
      <c r="AL2137" s="14" t="s">
        <v>782</v>
      </c>
      <c r="AM2137" s="22" t="s">
        <v>782</v>
      </c>
      <c r="AN2137" s="23" t="s">
        <v>782</v>
      </c>
      <c r="AO2137" s="23" t="s">
        <v>782</v>
      </c>
      <c r="AP2137" s="23" t="s">
        <v>782</v>
      </c>
      <c r="AQ2137" s="14" t="s">
        <v>782</v>
      </c>
      <c r="AR2137" s="40">
        <v>419</v>
      </c>
      <c r="AS2137" s="41">
        <v>11561.413</v>
      </c>
      <c r="AT2137" s="23">
        <v>11.561413</v>
      </c>
      <c r="AU2137" s="23">
        <v>10.268416623623382</v>
      </c>
      <c r="AV2137" s="14">
        <v>17.959121986578538</v>
      </c>
      <c r="AW2137" s="22">
        <v>1</v>
      </c>
      <c r="AX2137" s="22" t="s">
        <v>782</v>
      </c>
      <c r="AY2137" s="23">
        <v>26</v>
      </c>
      <c r="AZ2137" s="23">
        <v>2.5999999999999999E-2</v>
      </c>
      <c r="BA2137" s="23">
        <v>6.774934800349619E-2</v>
      </c>
      <c r="BB2137" s="14">
        <v>0.11849137504868883</v>
      </c>
      <c r="BC2137" s="42">
        <v>12</v>
      </c>
      <c r="BD2137" s="43">
        <v>11430</v>
      </c>
      <c r="BE2137" s="44">
        <v>11.43</v>
      </c>
      <c r="BF2137" s="23">
        <v>16.805003054551289</v>
      </c>
      <c r="BG2137" s="14">
        <v>29.391396054888087</v>
      </c>
      <c r="BH2137" s="22">
        <v>434</v>
      </c>
      <c r="BI2137" s="23">
        <v>23.517412999999998</v>
      </c>
      <c r="BJ2137" s="23">
        <v>30.540721368103</v>
      </c>
      <c r="BK2137" s="14">
        <v>53.414714333467082</v>
      </c>
      <c r="BL2137" t="s">
        <v>102</v>
      </c>
    </row>
    <row r="2138" spans="1:64">
      <c r="A2138" t="s">
        <v>3118</v>
      </c>
      <c r="B2138" t="s">
        <v>3116</v>
      </c>
      <c r="C2138" t="s">
        <v>102</v>
      </c>
      <c r="D2138" t="s">
        <v>942</v>
      </c>
      <c r="E2138">
        <v>2016</v>
      </c>
      <c r="F2138" s="23">
        <v>56.28</v>
      </c>
      <c r="G2138" s="23">
        <v>7.21</v>
      </c>
      <c r="H2138" s="22">
        <v>7318</v>
      </c>
      <c r="I2138" s="34">
        <v>61.676505733167744</v>
      </c>
      <c r="J2138" s="13">
        <v>1</v>
      </c>
      <c r="K2138" s="13">
        <v>1</v>
      </c>
      <c r="L2138" s="19">
        <v>500</v>
      </c>
      <c r="M2138" s="35">
        <v>0.5</v>
      </c>
      <c r="N2138" s="19">
        <v>2.9904999999999999</v>
      </c>
      <c r="O2138" s="17">
        <v>4.8486858398526307</v>
      </c>
      <c r="P2138" s="13">
        <v>0</v>
      </c>
      <c r="Q2138" s="13">
        <v>0</v>
      </c>
      <c r="R2138" s="19">
        <v>0</v>
      </c>
      <c r="S2138" s="27">
        <v>0</v>
      </c>
      <c r="T2138" s="19">
        <v>0</v>
      </c>
      <c r="U2138" s="17">
        <v>0</v>
      </c>
      <c r="V2138" s="13">
        <v>0</v>
      </c>
      <c r="W2138" s="13">
        <v>0</v>
      </c>
      <c r="X2138" s="19">
        <v>0</v>
      </c>
      <c r="Y2138" s="27">
        <v>0</v>
      </c>
      <c r="Z2138" s="19">
        <v>0</v>
      </c>
      <c r="AA2138" s="14">
        <v>0</v>
      </c>
      <c r="AB2138" s="13">
        <v>1</v>
      </c>
      <c r="AC2138" s="22" t="s">
        <v>782</v>
      </c>
      <c r="AD2138" s="19">
        <v>0</v>
      </c>
      <c r="AE2138" s="23">
        <v>0</v>
      </c>
      <c r="AF2138" s="19">
        <v>0.41456798459999988</v>
      </c>
      <c r="AG2138" s="14">
        <v>0.67216516187469078</v>
      </c>
      <c r="AH2138" s="22" t="s">
        <v>782</v>
      </c>
      <c r="AI2138" s="23" t="s">
        <v>782</v>
      </c>
      <c r="AJ2138" s="23" t="s">
        <v>782</v>
      </c>
      <c r="AK2138" s="23" t="s">
        <v>782</v>
      </c>
      <c r="AL2138" s="14" t="s">
        <v>782</v>
      </c>
      <c r="AM2138" s="22" t="s">
        <v>782</v>
      </c>
      <c r="AN2138" s="23" t="s">
        <v>782</v>
      </c>
      <c r="AO2138" s="23" t="s">
        <v>782</v>
      </c>
      <c r="AP2138" s="23" t="s">
        <v>782</v>
      </c>
      <c r="AQ2138" s="14" t="s">
        <v>782</v>
      </c>
      <c r="AR2138" s="13">
        <v>426</v>
      </c>
      <c r="AS2138" s="19">
        <v>11632.759</v>
      </c>
      <c r="AT2138" s="23">
        <v>11.632759</v>
      </c>
      <c r="AU2138" s="19">
        <v>10.329889992000014</v>
      </c>
      <c r="AV2138" s="14">
        <v>16.748500696019349</v>
      </c>
      <c r="AW2138" s="13">
        <v>1</v>
      </c>
      <c r="AX2138" s="22" t="s">
        <v>782</v>
      </c>
      <c r="AY2138" s="19">
        <v>26</v>
      </c>
      <c r="AZ2138" s="23">
        <v>2.5999999999999999E-2</v>
      </c>
      <c r="BA2138" s="19">
        <v>3.5077999999999998E-2</v>
      </c>
      <c r="BB2138" s="14">
        <v>5.6874168831416334E-2</v>
      </c>
      <c r="BC2138" s="13">
        <v>12</v>
      </c>
      <c r="BD2138" s="19">
        <v>11430.000000000002</v>
      </c>
      <c r="BE2138" s="44">
        <v>11.430000000000001</v>
      </c>
      <c r="BF2138" s="19">
        <v>16.806683054551293</v>
      </c>
      <c r="BG2138" s="14">
        <v>27.249732867913057</v>
      </c>
      <c r="BH2138" s="22">
        <v>441</v>
      </c>
      <c r="BI2138" s="23">
        <v>23.588759000000003</v>
      </c>
      <c r="BJ2138" s="23">
        <v>30.576719031151306</v>
      </c>
      <c r="BK2138" s="14">
        <v>49.575958734491138</v>
      </c>
      <c r="BL2138" t="s">
        <v>102</v>
      </c>
    </row>
    <row r="2139" spans="1:64">
      <c r="A2139" t="s">
        <v>3119</v>
      </c>
      <c r="B2139" t="s">
        <v>3116</v>
      </c>
      <c r="C2139" t="s">
        <v>102</v>
      </c>
      <c r="D2139" t="s">
        <v>942</v>
      </c>
      <c r="E2139">
        <v>2017</v>
      </c>
      <c r="F2139" s="23">
        <v>56.28</v>
      </c>
      <c r="G2139" s="23">
        <v>7.22</v>
      </c>
      <c r="H2139" s="22">
        <v>7295</v>
      </c>
      <c r="I2139" s="34">
        <v>57.302301333833263</v>
      </c>
      <c r="J2139" s="13">
        <v>1</v>
      </c>
      <c r="K2139" s="13">
        <v>1</v>
      </c>
      <c r="L2139" s="19">
        <v>500</v>
      </c>
      <c r="M2139" s="19">
        <v>0.5</v>
      </c>
      <c r="N2139" s="19">
        <v>2.9904999999999999</v>
      </c>
      <c r="O2139" s="17">
        <v>5.2188130849716945</v>
      </c>
      <c r="P2139" s="13">
        <v>0</v>
      </c>
      <c r="Q2139" s="13">
        <v>0</v>
      </c>
      <c r="R2139" s="19">
        <v>0</v>
      </c>
      <c r="S2139" s="19">
        <v>0</v>
      </c>
      <c r="T2139" s="19">
        <v>0</v>
      </c>
      <c r="U2139" s="17">
        <v>0</v>
      </c>
      <c r="V2139" s="13">
        <v>0</v>
      </c>
      <c r="W2139" s="13">
        <v>0</v>
      </c>
      <c r="X2139" s="19">
        <v>0</v>
      </c>
      <c r="Y2139" s="19">
        <v>0</v>
      </c>
      <c r="Z2139" s="19">
        <v>0</v>
      </c>
      <c r="AA2139" s="14">
        <v>0</v>
      </c>
      <c r="AB2139" s="13">
        <v>1</v>
      </c>
      <c r="AC2139" s="22" t="s">
        <v>782</v>
      </c>
      <c r="AD2139" s="19">
        <v>0</v>
      </c>
      <c r="AE2139" s="19">
        <v>0</v>
      </c>
      <c r="AF2139" s="19">
        <v>0.416230353</v>
      </c>
      <c r="AG2139" s="14">
        <v>0.72637632924219597</v>
      </c>
      <c r="AH2139" s="22" t="s">
        <v>782</v>
      </c>
      <c r="AI2139" s="23" t="s">
        <v>782</v>
      </c>
      <c r="AJ2139" s="23" t="s">
        <v>782</v>
      </c>
      <c r="AK2139" s="23" t="s">
        <v>782</v>
      </c>
      <c r="AL2139" s="14" t="s">
        <v>782</v>
      </c>
      <c r="AM2139" s="22" t="s">
        <v>782</v>
      </c>
      <c r="AN2139" s="23" t="s">
        <v>782</v>
      </c>
      <c r="AO2139" s="23" t="s">
        <v>782</v>
      </c>
      <c r="AP2139" s="23" t="s">
        <v>782</v>
      </c>
      <c r="AQ2139" s="14" t="s">
        <v>782</v>
      </c>
      <c r="AR2139" s="13">
        <v>449</v>
      </c>
      <c r="AS2139" s="19">
        <v>12888.574000000001</v>
      </c>
      <c r="AT2139" s="19">
        <v>12.888573999999995</v>
      </c>
      <c r="AU2139" s="19">
        <v>11.445053712000016</v>
      </c>
      <c r="AV2139" s="14">
        <v>19.973113549703911</v>
      </c>
      <c r="AW2139" s="13">
        <v>1</v>
      </c>
      <c r="AX2139" s="22" t="s">
        <v>782</v>
      </c>
      <c r="AY2139" s="19">
        <v>0</v>
      </c>
      <c r="AZ2139" s="19">
        <v>0</v>
      </c>
      <c r="BA2139" s="19">
        <v>0</v>
      </c>
      <c r="BB2139" s="14">
        <v>0</v>
      </c>
      <c r="BC2139" s="13">
        <v>14</v>
      </c>
      <c r="BD2139" s="19">
        <v>19620</v>
      </c>
      <c r="BE2139" s="19">
        <v>19.62</v>
      </c>
      <c r="BF2139" s="19">
        <v>40.176907115701724</v>
      </c>
      <c r="BG2139" s="14">
        <v>70.113950365864071</v>
      </c>
      <c r="BH2139" s="22">
        <v>466</v>
      </c>
      <c r="BI2139" s="23">
        <v>33.008573999999996</v>
      </c>
      <c r="BJ2139" s="23">
        <v>55.028691180701742</v>
      </c>
      <c r="BK2139" s="14">
        <v>96.032253329781881</v>
      </c>
      <c r="BL2139" t="s">
        <v>102</v>
      </c>
    </row>
    <row r="2140" spans="1:64">
      <c r="A2140" t="s">
        <v>3120</v>
      </c>
      <c r="B2140" t="s">
        <v>3116</v>
      </c>
      <c r="C2140" t="s">
        <v>102</v>
      </c>
      <c r="D2140" t="s">
        <v>942</v>
      </c>
      <c r="E2140">
        <v>2018</v>
      </c>
      <c r="F2140" s="23">
        <v>56.28</v>
      </c>
      <c r="G2140" s="23">
        <v>7.33</v>
      </c>
      <c r="H2140" s="22">
        <v>7314</v>
      </c>
      <c r="I2140" s="34">
        <v>57.306373992065943</v>
      </c>
      <c r="J2140" s="13">
        <v>1</v>
      </c>
      <c r="K2140" s="13">
        <v>1</v>
      </c>
      <c r="L2140" s="19">
        <v>500</v>
      </c>
      <c r="M2140" s="19">
        <v>0.5</v>
      </c>
      <c r="N2140" s="19">
        <v>2.9904999999999999</v>
      </c>
      <c r="O2140" s="17">
        <v>5.218442193557796</v>
      </c>
      <c r="P2140" s="13">
        <v>0</v>
      </c>
      <c r="Q2140" s="13">
        <v>0</v>
      </c>
      <c r="R2140" s="19">
        <v>0</v>
      </c>
      <c r="S2140" s="19">
        <v>0</v>
      </c>
      <c r="T2140" s="19">
        <v>0</v>
      </c>
      <c r="U2140" s="17">
        <v>0</v>
      </c>
      <c r="V2140" s="13">
        <v>0</v>
      </c>
      <c r="W2140" s="13">
        <v>0</v>
      </c>
      <c r="X2140" s="19">
        <v>0</v>
      </c>
      <c r="Y2140" s="19">
        <v>0</v>
      </c>
      <c r="Z2140" s="19">
        <v>0</v>
      </c>
      <c r="AA2140" s="14">
        <v>0</v>
      </c>
      <c r="AB2140" s="13">
        <v>1</v>
      </c>
      <c r="AC2140" s="22" t="s">
        <v>782</v>
      </c>
      <c r="AD2140" s="19">
        <v>0</v>
      </c>
      <c r="AE2140" s="19">
        <v>0</v>
      </c>
      <c r="AF2140" s="19">
        <v>0.40385368799999999</v>
      </c>
      <c r="AG2140" s="14">
        <v>0.70472734508715118</v>
      </c>
      <c r="AH2140" s="22" t="s">
        <v>782</v>
      </c>
      <c r="AI2140" s="23" t="s">
        <v>782</v>
      </c>
      <c r="AJ2140" s="23" t="s">
        <v>782</v>
      </c>
      <c r="AK2140" s="23" t="s">
        <v>782</v>
      </c>
      <c r="AL2140" s="14" t="s">
        <v>782</v>
      </c>
      <c r="AM2140" s="22" t="s">
        <v>782</v>
      </c>
      <c r="AN2140" s="23" t="s">
        <v>782</v>
      </c>
      <c r="AO2140" s="23" t="s">
        <v>782</v>
      </c>
      <c r="AP2140" s="23" t="s">
        <v>782</v>
      </c>
      <c r="AQ2140" s="14" t="s">
        <v>782</v>
      </c>
      <c r="AR2140" s="13">
        <v>472</v>
      </c>
      <c r="AS2140" s="19">
        <v>13980.253999999999</v>
      </c>
      <c r="AT2140" s="19">
        <v>13.980253999999997</v>
      </c>
      <c r="AU2140" s="19">
        <v>12.414465552000019</v>
      </c>
      <c r="AV2140" s="14">
        <v>21.663324142125621</v>
      </c>
      <c r="AW2140" s="13">
        <v>1</v>
      </c>
      <c r="AX2140" s="22" t="s">
        <v>782</v>
      </c>
      <c r="AY2140" s="19">
        <v>26</v>
      </c>
      <c r="AZ2140" s="19">
        <v>2.5999999999999999E-2</v>
      </c>
      <c r="BA2140" s="19">
        <v>3.5077999999999998E-2</v>
      </c>
      <c r="BB2140" s="14">
        <v>6.1211341001712202E-2</v>
      </c>
      <c r="BC2140" s="13">
        <v>14</v>
      </c>
      <c r="BD2140" s="19">
        <v>19620</v>
      </c>
      <c r="BE2140" s="19">
        <v>19.62</v>
      </c>
      <c r="BF2140" s="19">
        <v>39.652049925112621</v>
      </c>
      <c r="BG2140" s="14">
        <v>69.193088242858352</v>
      </c>
      <c r="BH2140" s="22">
        <v>489</v>
      </c>
      <c r="BI2140" s="23">
        <v>34.126253999999996</v>
      </c>
      <c r="BJ2140" s="23">
        <v>55.495947165112632</v>
      </c>
      <c r="BK2140" s="14">
        <v>96.840793264630619</v>
      </c>
      <c r="BL2140" t="s">
        <v>102</v>
      </c>
    </row>
    <row r="2141" spans="1:64">
      <c r="A2141" t="s">
        <v>3121</v>
      </c>
      <c r="B2141" t="s">
        <v>3116</v>
      </c>
      <c r="C2141" t="s">
        <v>102</v>
      </c>
      <c r="D2141" t="s">
        <v>942</v>
      </c>
      <c r="E2141">
        <v>2019</v>
      </c>
      <c r="F2141" s="23">
        <v>56.28</v>
      </c>
      <c r="G2141" s="23">
        <v>7.39</v>
      </c>
      <c r="H2141" s="22">
        <v>7326</v>
      </c>
      <c r="I2141" s="34">
        <v>58.650179496606498</v>
      </c>
      <c r="J2141" s="22">
        <v>2</v>
      </c>
      <c r="K2141" s="22">
        <v>2</v>
      </c>
      <c r="L2141" s="23">
        <v>580</v>
      </c>
      <c r="M2141" s="23">
        <v>0.57999999999999996</v>
      </c>
      <c r="N2141" s="23">
        <v>3.4689800000000002</v>
      </c>
      <c r="O2141" s="14">
        <v>5.9146963057473938</v>
      </c>
      <c r="P2141" s="22">
        <v>0</v>
      </c>
      <c r="Q2141" s="22">
        <v>0</v>
      </c>
      <c r="R2141" s="23">
        <v>0</v>
      </c>
      <c r="S2141" s="23">
        <v>0</v>
      </c>
      <c r="T2141" s="23">
        <v>0</v>
      </c>
      <c r="U2141" s="14">
        <v>0</v>
      </c>
      <c r="V2141" s="22">
        <v>0</v>
      </c>
      <c r="W2141" s="22">
        <v>0</v>
      </c>
      <c r="X2141" s="23">
        <v>0</v>
      </c>
      <c r="Y2141" s="23">
        <v>0</v>
      </c>
      <c r="Z2141" s="23">
        <v>0</v>
      </c>
      <c r="AA2141" s="14">
        <v>0</v>
      </c>
      <c r="AB2141" s="22">
        <v>1</v>
      </c>
      <c r="AC2141" s="22">
        <v>1</v>
      </c>
      <c r="AD2141" s="23">
        <v>230.61086909871241</v>
      </c>
      <c r="AE2141" s="23">
        <v>0.23061086909871242</v>
      </c>
      <c r="AF2141" s="23">
        <v>0.32239399499999993</v>
      </c>
      <c r="AG2141" s="14">
        <v>0.54968969876495211</v>
      </c>
      <c r="AH2141" s="22">
        <v>0</v>
      </c>
      <c r="AI2141" s="23">
        <v>0</v>
      </c>
      <c r="AJ2141" s="23">
        <v>0</v>
      </c>
      <c r="AK2141" s="23">
        <v>0</v>
      </c>
      <c r="AL2141" s="14">
        <v>0</v>
      </c>
      <c r="AM2141" s="22">
        <v>506</v>
      </c>
      <c r="AN2141" s="23">
        <v>15141.818999999998</v>
      </c>
      <c r="AO2141" s="23">
        <v>15.141818999999998</v>
      </c>
      <c r="AP2141" s="23">
        <v>13.445935272000021</v>
      </c>
      <c r="AQ2141" s="14">
        <v>22.925650675592568</v>
      </c>
      <c r="AR2141" s="22">
        <v>506</v>
      </c>
      <c r="AS2141" s="23">
        <v>15141.818999999998</v>
      </c>
      <c r="AT2141" s="23">
        <v>15.141818999999998</v>
      </c>
      <c r="AU2141" s="23">
        <v>13.445935272000021</v>
      </c>
      <c r="AV2141" s="14">
        <v>22.925650675592568</v>
      </c>
      <c r="AW2141" s="22">
        <v>1</v>
      </c>
      <c r="AX2141" s="22" t="s">
        <v>782</v>
      </c>
      <c r="AY2141" s="23">
        <v>26</v>
      </c>
      <c r="AZ2141" s="23">
        <v>2.5999999999999999E-2</v>
      </c>
      <c r="BA2141" s="23">
        <v>3.5077999999999998E-2</v>
      </c>
      <c r="BB2141" s="14">
        <v>5.9808853614897482E-2</v>
      </c>
      <c r="BC2141" s="22">
        <v>14</v>
      </c>
      <c r="BD2141" s="23">
        <v>19620</v>
      </c>
      <c r="BE2141" s="23">
        <v>19.62</v>
      </c>
      <c r="BF2141" s="23">
        <v>38.935996661447319</v>
      </c>
      <c r="BG2141" s="14">
        <v>66.386832905942185</v>
      </c>
      <c r="BH2141" s="22">
        <v>524</v>
      </c>
      <c r="BI2141" s="23">
        <v>35.598429869098709</v>
      </c>
      <c r="BJ2141" s="23">
        <v>56.20838392844734</v>
      </c>
      <c r="BK2141" s="14">
        <v>95.836678439661995</v>
      </c>
      <c r="BL2141" t="s">
        <v>102</v>
      </c>
    </row>
    <row r="2142" spans="1:64">
      <c r="A2142" t="s">
        <v>3122</v>
      </c>
      <c r="B2142" t="s">
        <v>3116</v>
      </c>
      <c r="C2142" t="s">
        <v>102</v>
      </c>
      <c r="D2142" t="s">
        <v>942</v>
      </c>
      <c r="E2142">
        <v>2020</v>
      </c>
      <c r="F2142" s="23">
        <v>56.28</v>
      </c>
      <c r="G2142" s="23">
        <v>7.39</v>
      </c>
      <c r="H2142" s="22">
        <v>7342</v>
      </c>
      <c r="I2142" s="34">
        <v>58.990767458984315</v>
      </c>
      <c r="J2142" s="22">
        <v>2</v>
      </c>
      <c r="K2142" s="22">
        <v>2</v>
      </c>
      <c r="L2142" s="23">
        <v>580</v>
      </c>
      <c r="M2142" s="23">
        <v>0.57999999999999996</v>
      </c>
      <c r="N2142" s="23">
        <v>3.4689800000000002</v>
      </c>
      <c r="O2142" s="14">
        <v>5.8805473287187642</v>
      </c>
      <c r="P2142" s="22">
        <v>0</v>
      </c>
      <c r="Q2142" s="22">
        <v>0</v>
      </c>
      <c r="R2142" s="23">
        <v>0</v>
      </c>
      <c r="S2142" s="23">
        <v>0</v>
      </c>
      <c r="T2142" s="23">
        <v>0</v>
      </c>
      <c r="U2142" s="14">
        <v>0</v>
      </c>
      <c r="V2142" s="22">
        <v>0</v>
      </c>
      <c r="W2142" s="22">
        <v>0</v>
      </c>
      <c r="X2142" s="23">
        <v>0</v>
      </c>
      <c r="Y2142" s="23">
        <v>0</v>
      </c>
      <c r="Z2142" s="23">
        <v>0</v>
      </c>
      <c r="AA2142" s="14">
        <v>0</v>
      </c>
      <c r="AB2142" s="22">
        <v>1</v>
      </c>
      <c r="AC2142" s="22">
        <v>1</v>
      </c>
      <c r="AD2142" s="23">
        <v>221.71069957081548</v>
      </c>
      <c r="AE2142" s="23">
        <v>0.22171069957081549</v>
      </c>
      <c r="AF2142" s="23">
        <v>0.30995155800000002</v>
      </c>
      <c r="AG2142" s="14">
        <v>0.52542384402017861</v>
      </c>
      <c r="AH2142" s="22">
        <v>0</v>
      </c>
      <c r="AI2142" s="23">
        <v>0</v>
      </c>
      <c r="AJ2142" s="23">
        <v>0</v>
      </c>
      <c r="AK2142" s="23">
        <v>0</v>
      </c>
      <c r="AL2142" s="14">
        <v>0</v>
      </c>
      <c r="AM2142" s="22">
        <v>568</v>
      </c>
      <c r="AN2142" s="23">
        <v>17569.758999999995</v>
      </c>
      <c r="AO2142" s="23">
        <v>17.569758999999994</v>
      </c>
      <c r="AP2142" s="23">
        <v>15.601945992000013</v>
      </c>
      <c r="AQ2142" s="14">
        <v>26.448114957731121</v>
      </c>
      <c r="AR2142" s="22">
        <v>568</v>
      </c>
      <c r="AS2142" s="23">
        <v>17569.758999999995</v>
      </c>
      <c r="AT2142" s="23">
        <v>17.569758999999994</v>
      </c>
      <c r="AU2142" s="23">
        <v>15.601945992000013</v>
      </c>
      <c r="AV2142" s="14">
        <v>26.448114957731121</v>
      </c>
      <c r="AW2142" s="22">
        <v>1</v>
      </c>
      <c r="AX2142" s="22">
        <v>1</v>
      </c>
      <c r="AY2142" s="23">
        <v>26</v>
      </c>
      <c r="AZ2142" s="23">
        <v>2.5999999999999999E-2</v>
      </c>
      <c r="BA2142" s="23">
        <v>3.5077999999999998E-2</v>
      </c>
      <c r="BB2142" s="14">
        <v>5.946354236599715E-2</v>
      </c>
      <c r="BC2142" s="22">
        <v>15</v>
      </c>
      <c r="BD2142" s="23">
        <v>21620</v>
      </c>
      <c r="BE2142" s="23">
        <v>21.62</v>
      </c>
      <c r="BF2142" s="23">
        <v>43.621199762766572</v>
      </c>
      <c r="BG2142" s="14">
        <v>73.945808203115774</v>
      </c>
      <c r="BH2142" s="22">
        <v>587</v>
      </c>
      <c r="BI2142" s="23">
        <v>40.017469699570803</v>
      </c>
      <c r="BJ2142" s="23">
        <v>63.037155312766586</v>
      </c>
      <c r="BK2142" s="14">
        <v>106.85935787595184</v>
      </c>
      <c r="BL2142" t="s">
        <v>102</v>
      </c>
    </row>
    <row r="2143" spans="1:64">
      <c r="A2143" t="s">
        <v>3123</v>
      </c>
      <c r="B2143" t="s">
        <v>3116</v>
      </c>
      <c r="C2143" t="s">
        <v>102</v>
      </c>
      <c r="D2143" t="s">
        <v>942</v>
      </c>
      <c r="E2143">
        <v>2021</v>
      </c>
      <c r="F2143" s="23">
        <v>56.28</v>
      </c>
      <c r="G2143" s="23">
        <v>7.43</v>
      </c>
      <c r="H2143" s="22">
        <v>7409</v>
      </c>
      <c r="I2143" s="34">
        <v>55.05</v>
      </c>
      <c r="J2143" s="22">
        <v>2</v>
      </c>
      <c r="K2143" s="22">
        <v>5</v>
      </c>
      <c r="L2143" s="23">
        <v>1060</v>
      </c>
      <c r="M2143" s="23">
        <v>1.06</v>
      </c>
      <c r="N2143" s="23">
        <v>6.3398599999999998</v>
      </c>
      <c r="O2143" s="14">
        <v>11.52</v>
      </c>
      <c r="P2143" s="22">
        <v>0</v>
      </c>
      <c r="Q2143" s="22">
        <v>0</v>
      </c>
      <c r="R2143" s="23">
        <v>0</v>
      </c>
      <c r="S2143" s="23">
        <v>0</v>
      </c>
      <c r="T2143" s="23">
        <v>0</v>
      </c>
      <c r="U2143" s="14">
        <v>0</v>
      </c>
      <c r="V2143" s="22">
        <v>0</v>
      </c>
      <c r="W2143" s="22">
        <v>0</v>
      </c>
      <c r="X2143" s="23">
        <v>0</v>
      </c>
      <c r="Y2143" s="23">
        <v>0</v>
      </c>
      <c r="Z2143" s="23">
        <v>0</v>
      </c>
      <c r="AA2143" s="14">
        <v>0</v>
      </c>
      <c r="AB2143" s="22">
        <v>1</v>
      </c>
      <c r="AC2143" s="22">
        <v>1</v>
      </c>
      <c r="AD2143" s="23">
        <v>210.2394721</v>
      </c>
      <c r="AE2143" s="23">
        <v>0.21023947200000001</v>
      </c>
      <c r="AF2143" s="23">
        <v>0.29391478199999999</v>
      </c>
      <c r="AG2143" s="14">
        <v>0.53</v>
      </c>
      <c r="AH2143" s="22">
        <v>0</v>
      </c>
      <c r="AI2143" s="23">
        <v>0</v>
      </c>
      <c r="AJ2143" s="23">
        <v>0</v>
      </c>
      <c r="AK2143" s="23">
        <v>0</v>
      </c>
      <c r="AL2143" s="14">
        <v>0</v>
      </c>
      <c r="AM2143" s="22">
        <v>652</v>
      </c>
      <c r="AN2143" s="23">
        <v>19480.587</v>
      </c>
      <c r="AO2143" s="23">
        <v>19.480587</v>
      </c>
      <c r="AP2143" s="23">
        <v>17.431675599999998</v>
      </c>
      <c r="AQ2143" s="14">
        <v>31.67</v>
      </c>
      <c r="AR2143" s="22">
        <v>652</v>
      </c>
      <c r="AS2143" s="23">
        <v>19480.587</v>
      </c>
      <c r="AT2143" s="23">
        <v>19.480587</v>
      </c>
      <c r="AU2143" s="23">
        <v>17.431675599999998</v>
      </c>
      <c r="AV2143" s="14">
        <v>31.67</v>
      </c>
      <c r="AW2143" s="22">
        <v>1</v>
      </c>
      <c r="AX2143" s="22">
        <v>1</v>
      </c>
      <c r="AY2143" s="23">
        <v>26</v>
      </c>
      <c r="AZ2143" s="23">
        <v>2.5999999999999999E-2</v>
      </c>
      <c r="BA2143" s="23">
        <v>3.5077999999999998E-2</v>
      </c>
      <c r="BB2143" s="14">
        <v>0.06</v>
      </c>
      <c r="BC2143" s="22">
        <v>15</v>
      </c>
      <c r="BD2143" s="23">
        <v>21620</v>
      </c>
      <c r="BE2143" s="23">
        <v>21.62</v>
      </c>
      <c r="BF2143" s="23">
        <v>38.037686190000002</v>
      </c>
      <c r="BG2143" s="14">
        <v>69.099999999999994</v>
      </c>
      <c r="BH2143" s="22">
        <v>671</v>
      </c>
      <c r="BI2143" s="23">
        <v>42.4</v>
      </c>
      <c r="BJ2143" s="23">
        <v>62.14</v>
      </c>
      <c r="BK2143" s="14">
        <v>112.88</v>
      </c>
      <c r="BL2143" t="s">
        <v>102</v>
      </c>
    </row>
    <row r="2144" spans="1:64">
      <c r="A2144" t="s">
        <v>3124</v>
      </c>
      <c r="B2144" t="s">
        <v>3116</v>
      </c>
      <c r="C2144" t="s">
        <v>102</v>
      </c>
      <c r="D2144" s="111" t="s">
        <v>942</v>
      </c>
      <c r="E2144" s="110">
        <v>2022</v>
      </c>
      <c r="F2144" s="23"/>
      <c r="G2144" s="23"/>
      <c r="H2144" s="22">
        <v>7564</v>
      </c>
      <c r="I2144" s="34">
        <v>54.820378726195912</v>
      </c>
      <c r="J2144" s="22">
        <v>2</v>
      </c>
      <c r="K2144" s="22">
        <v>5</v>
      </c>
      <c r="L2144" s="23">
        <v>1060</v>
      </c>
      <c r="M2144" s="23">
        <v>1.06</v>
      </c>
      <c r="N2144" s="23">
        <v>6.2730800000000002</v>
      </c>
      <c r="O2144" s="14">
        <v>11.442970927529199</v>
      </c>
      <c r="P2144" s="22">
        <v>0</v>
      </c>
      <c r="Q2144" s="22">
        <v>0</v>
      </c>
      <c r="R2144" s="23">
        <v>0</v>
      </c>
      <c r="S2144" s="23">
        <v>0</v>
      </c>
      <c r="T2144" s="23">
        <v>0</v>
      </c>
      <c r="U2144" s="14">
        <v>0</v>
      </c>
      <c r="V2144" s="22">
        <v>0</v>
      </c>
      <c r="W2144" s="22">
        <v>0</v>
      </c>
      <c r="X2144" s="23">
        <v>0</v>
      </c>
      <c r="Y2144" s="23">
        <v>0</v>
      </c>
      <c r="Z2144" s="23">
        <v>0</v>
      </c>
      <c r="AA2144" s="14">
        <v>0</v>
      </c>
      <c r="AB2144" s="22">
        <v>1</v>
      </c>
      <c r="AC2144" s="22">
        <v>1</v>
      </c>
      <c r="AD2144" s="23">
        <v>228.14616309012899</v>
      </c>
      <c r="AE2144" s="23">
        <v>0.228146163090129</v>
      </c>
      <c r="AF2144" s="23">
        <v>0.318948336</v>
      </c>
      <c r="AG2144" s="14">
        <v>0.58180615203884134</v>
      </c>
      <c r="AH2144" s="22">
        <v>0</v>
      </c>
      <c r="AI2144" s="23">
        <v>0</v>
      </c>
      <c r="AJ2144" s="23">
        <v>0</v>
      </c>
      <c r="AK2144" s="23">
        <v>0</v>
      </c>
      <c r="AL2144" s="14">
        <v>0</v>
      </c>
      <c r="AM2144" s="22">
        <v>747</v>
      </c>
      <c r="AN2144" s="23">
        <v>20710.692000000017</v>
      </c>
      <c r="AO2144" s="23">
        <v>20.710691999999977</v>
      </c>
      <c r="AP2144" s="23">
        <v>21.215285606747546</v>
      </c>
      <c r="AQ2144" s="14">
        <v>38.699633420463449</v>
      </c>
      <c r="AR2144" s="22">
        <v>747</v>
      </c>
      <c r="AS2144" s="23">
        <v>20710.691999999999</v>
      </c>
      <c r="AT2144" s="23">
        <v>20.710692000000002</v>
      </c>
      <c r="AU2144" s="23">
        <v>21.2152856067475</v>
      </c>
      <c r="AV2144" s="14">
        <v>38.699633420463364</v>
      </c>
      <c r="AW2144" s="22">
        <v>1</v>
      </c>
      <c r="AX2144" s="22">
        <v>1</v>
      </c>
      <c r="AY2144" s="23">
        <v>26</v>
      </c>
      <c r="AZ2144" s="23">
        <v>2.5999999999999999E-2</v>
      </c>
      <c r="BA2144" s="23">
        <v>3.5077999999999998E-2</v>
      </c>
      <c r="BB2144" s="14">
        <v>6.3987153710118344E-2</v>
      </c>
      <c r="BC2144" s="22">
        <v>15</v>
      </c>
      <c r="BD2144" s="23">
        <v>21620</v>
      </c>
      <c r="BE2144" s="23">
        <v>21.62</v>
      </c>
      <c r="BF2144" s="23">
        <v>42.48704856893464</v>
      </c>
      <c r="BG2144" s="14">
        <v>77.502289397048997</v>
      </c>
      <c r="BH2144" s="22">
        <v>766</v>
      </c>
      <c r="BI2144" s="23">
        <v>43.644838163090135</v>
      </c>
      <c r="BJ2144" s="23">
        <v>70.329440511682151</v>
      </c>
      <c r="BK2144" s="14">
        <v>128.2906870507905</v>
      </c>
      <c r="BL2144" t="s">
        <v>102</v>
      </c>
    </row>
    <row r="2145" spans="1:64">
      <c r="A2145" t="s">
        <v>3125</v>
      </c>
      <c r="B2145" t="s">
        <v>3116</v>
      </c>
      <c r="C2145" t="s">
        <v>102</v>
      </c>
      <c r="D2145" t="s">
        <v>942</v>
      </c>
      <c r="E2145">
        <v>2023</v>
      </c>
      <c r="F2145">
        <v>56.28</v>
      </c>
      <c r="G2145">
        <v>7.59</v>
      </c>
      <c r="H2145">
        <v>7537</v>
      </c>
      <c r="I2145">
        <v>54.820378726195912</v>
      </c>
      <c r="J2145">
        <v>2</v>
      </c>
      <c r="K2145">
        <v>5</v>
      </c>
      <c r="L2145">
        <v>1060</v>
      </c>
      <c r="M2145">
        <v>1.06</v>
      </c>
      <c r="N2145">
        <v>6.2730800000000002</v>
      </c>
      <c r="O2145">
        <v>11.442970927529197</v>
      </c>
      <c r="P2145">
        <v>0</v>
      </c>
      <c r="Q2145">
        <v>0</v>
      </c>
      <c r="R2145">
        <v>0</v>
      </c>
      <c r="S2145">
        <v>0</v>
      </c>
      <c r="T2145">
        <v>0</v>
      </c>
      <c r="U2145">
        <v>0</v>
      </c>
      <c r="V2145">
        <v>0</v>
      </c>
      <c r="W2145">
        <v>0</v>
      </c>
      <c r="X2145">
        <v>0</v>
      </c>
      <c r="Y2145">
        <v>0</v>
      </c>
      <c r="Z2145">
        <v>0</v>
      </c>
      <c r="AA2145">
        <v>0</v>
      </c>
      <c r="AB2145">
        <v>1</v>
      </c>
      <c r="AC2145">
        <v>1</v>
      </c>
      <c r="AD2145">
        <v>172.23818454935599</v>
      </c>
      <c r="AE2145">
        <v>0.17223818454935599</v>
      </c>
      <c r="AF2145">
        <v>0.24078898200000001</v>
      </c>
      <c r="AG2145">
        <v>0.43923261311753581</v>
      </c>
      <c r="AL2145">
        <v>0</v>
      </c>
      <c r="AM2145">
        <v>917</v>
      </c>
      <c r="AN2145">
        <v>23543.644</v>
      </c>
      <c r="AO2145">
        <v>23.543644</v>
      </c>
      <c r="AP2145">
        <v>22.083638000000001</v>
      </c>
      <c r="AQ2145">
        <v>40.283629032003269</v>
      </c>
      <c r="AR2145">
        <v>933</v>
      </c>
      <c r="AS2145">
        <v>23554.743999999901</v>
      </c>
      <c r="AT2145">
        <v>23.5547439999999</v>
      </c>
      <c r="AU2145">
        <v>22.0940492102024</v>
      </c>
      <c r="AV2145">
        <v>40.302620528312332</v>
      </c>
      <c r="AW2145">
        <v>1</v>
      </c>
      <c r="AX2145">
        <v>1</v>
      </c>
      <c r="AY2145">
        <v>26</v>
      </c>
      <c r="AZ2145">
        <v>2.5999999999999999E-2</v>
      </c>
      <c r="BA2145">
        <v>3.5077999999999998E-2</v>
      </c>
      <c r="BB2145">
        <v>6.3987153710118344E-2</v>
      </c>
      <c r="BC2145">
        <v>17</v>
      </c>
      <c r="BD2145">
        <v>30020</v>
      </c>
      <c r="BE2145">
        <v>30.02</v>
      </c>
      <c r="BF2145">
        <v>74.860502999999994</v>
      </c>
      <c r="BG2145">
        <v>136.55597560515923</v>
      </c>
      <c r="BH2145">
        <v>954</v>
      </c>
      <c r="BI2145">
        <v>54.832982184549259</v>
      </c>
      <c r="BJ2145">
        <v>103.50349919220238</v>
      </c>
      <c r="BK2145">
        <v>188.80478682782839</v>
      </c>
      <c r="BL2145" t="s">
        <v>102</v>
      </c>
    </row>
    <row r="2146" spans="1:64">
      <c r="A2146" t="s">
        <v>3126</v>
      </c>
      <c r="B2146" t="s">
        <v>3116</v>
      </c>
      <c r="C2146" t="s">
        <v>102</v>
      </c>
      <c r="D2146" t="s">
        <v>942</v>
      </c>
      <c r="E2146">
        <v>2024</v>
      </c>
      <c r="F2146">
        <v>56.28</v>
      </c>
      <c r="G2146">
        <v>7.59</v>
      </c>
      <c r="H2146">
        <v>7511</v>
      </c>
      <c r="I2146">
        <v>51.503664190411179</v>
      </c>
      <c r="J2146">
        <v>2</v>
      </c>
      <c r="K2146">
        <v>5</v>
      </c>
      <c r="L2146">
        <v>1060</v>
      </c>
      <c r="M2146">
        <v>1.06</v>
      </c>
      <c r="N2146">
        <v>6.2730800000000002</v>
      </c>
      <c r="O2146">
        <v>12.179871274416833</v>
      </c>
      <c r="P2146">
        <v>0</v>
      </c>
      <c r="Q2146">
        <v>0</v>
      </c>
      <c r="R2146">
        <v>0</v>
      </c>
      <c r="S2146">
        <v>0</v>
      </c>
      <c r="T2146">
        <v>0</v>
      </c>
      <c r="U2146">
        <v>0</v>
      </c>
      <c r="V2146">
        <v>0</v>
      </c>
      <c r="W2146">
        <v>0</v>
      </c>
      <c r="X2146">
        <v>0</v>
      </c>
      <c r="Y2146">
        <v>0</v>
      </c>
      <c r="Z2146">
        <v>0</v>
      </c>
      <c r="AA2146">
        <v>0</v>
      </c>
      <c r="AB2146">
        <v>1</v>
      </c>
      <c r="AC2146">
        <v>1</v>
      </c>
      <c r="AD2146">
        <v>35</v>
      </c>
      <c r="AE2146">
        <v>3.5000000000000003E-2</v>
      </c>
      <c r="AF2146">
        <v>0.25630441199999998</v>
      </c>
      <c r="AG2146">
        <v>0.4976430629332157</v>
      </c>
      <c r="AH2146">
        <v>1</v>
      </c>
      <c r="AI2146">
        <v>0.6</v>
      </c>
      <c r="AJ2146">
        <v>5.9999999999999995E-4</v>
      </c>
      <c r="AK2146">
        <v>5.4116628613920005E-4</v>
      </c>
      <c r="AL2146">
        <v>1.0507335636130391E-3</v>
      </c>
      <c r="AM2146">
        <v>1019</v>
      </c>
      <c r="AN2146">
        <v>25257.841999999986</v>
      </c>
      <c r="AO2146">
        <v>25.257841999999965</v>
      </c>
      <c r="AP2146">
        <v>22.781154251717815</v>
      </c>
      <c r="AQ2146">
        <v>44.232103889725103</v>
      </c>
      <c r="AR2146">
        <v>1066</v>
      </c>
      <c r="AS2146">
        <v>25295.716999999964</v>
      </c>
      <c r="AT2146">
        <v>25.295716999999964</v>
      </c>
      <c r="AU2146">
        <v>22.815315373530353</v>
      </c>
      <c r="AV2146">
        <v>44.298431445928173</v>
      </c>
      <c r="AW2146">
        <v>1</v>
      </c>
      <c r="AX2146">
        <v>1</v>
      </c>
      <c r="AY2146">
        <v>26</v>
      </c>
      <c r="AZ2146">
        <v>2.5999999999999999E-2</v>
      </c>
      <c r="BA2146">
        <v>3.5077999999999998E-2</v>
      </c>
      <c r="BB2146">
        <v>6.8107775536736928E-2</v>
      </c>
      <c r="BC2146">
        <v>17</v>
      </c>
      <c r="BD2146">
        <v>30020</v>
      </c>
      <c r="BE2146">
        <v>30.020000000000007</v>
      </c>
      <c r="BF2146">
        <v>62.79162827679361</v>
      </c>
      <c r="BG2146">
        <v>121.91681749991683</v>
      </c>
      <c r="BH2146">
        <v>1087</v>
      </c>
      <c r="BI2146">
        <v>56.436716999999973</v>
      </c>
      <c r="BJ2146">
        <v>92.171406062323967</v>
      </c>
      <c r="BK2146">
        <v>178.96087105873178</v>
      </c>
      <c r="BL2146" t="s">
        <v>102</v>
      </c>
    </row>
    <row r="2147" spans="1:64">
      <c r="A2147" t="s">
        <v>3127</v>
      </c>
      <c r="B2147" t="s">
        <v>3128</v>
      </c>
      <c r="C2147" t="s">
        <v>105</v>
      </c>
      <c r="D2147" t="s">
        <v>942</v>
      </c>
      <c r="E2147">
        <v>2012</v>
      </c>
      <c r="F2147" s="23">
        <v>57.95</v>
      </c>
      <c r="G2147" s="23">
        <v>7.79</v>
      </c>
      <c r="H2147" s="22">
        <v>11102</v>
      </c>
      <c r="I2147" s="34">
        <v>88.797502999999992</v>
      </c>
      <c r="J2147" s="22">
        <v>7</v>
      </c>
      <c r="K2147" s="22" t="s">
        <v>782</v>
      </c>
      <c r="L2147" s="23">
        <v>1005</v>
      </c>
      <c r="M2147" s="23">
        <v>1.0049999999999999</v>
      </c>
      <c r="N2147" s="23">
        <v>7.2535510000000007</v>
      </c>
      <c r="O2147" s="14">
        <v>8.168642985377641</v>
      </c>
      <c r="P2147" s="22">
        <v>0</v>
      </c>
      <c r="Q2147" s="22" t="s">
        <v>782</v>
      </c>
      <c r="R2147" s="23">
        <v>0</v>
      </c>
      <c r="S2147" s="23">
        <v>0</v>
      </c>
      <c r="T2147" s="23">
        <v>0</v>
      </c>
      <c r="U2147" s="14">
        <v>0</v>
      </c>
      <c r="V2147" s="22">
        <v>0</v>
      </c>
      <c r="W2147" s="22" t="s">
        <v>782</v>
      </c>
      <c r="X2147" s="23">
        <v>0</v>
      </c>
      <c r="Y2147" s="23">
        <v>0</v>
      </c>
      <c r="Z2147" s="23">
        <v>0</v>
      </c>
      <c r="AA2147" s="14">
        <v>0</v>
      </c>
      <c r="AB2147" s="22">
        <v>0</v>
      </c>
      <c r="AC2147" s="22" t="s">
        <v>782</v>
      </c>
      <c r="AD2147" s="23">
        <v>0</v>
      </c>
      <c r="AE2147" s="23">
        <v>0</v>
      </c>
      <c r="AF2147" s="23">
        <v>0</v>
      </c>
      <c r="AG2147" s="14">
        <v>0</v>
      </c>
      <c r="AH2147" s="22" t="s">
        <v>782</v>
      </c>
      <c r="AI2147" s="23" t="s">
        <v>782</v>
      </c>
      <c r="AJ2147" s="23" t="s">
        <v>782</v>
      </c>
      <c r="AK2147" s="23" t="s">
        <v>782</v>
      </c>
      <c r="AL2147" s="14" t="s">
        <v>782</v>
      </c>
      <c r="AM2147" s="22" t="s">
        <v>782</v>
      </c>
      <c r="AN2147" s="23" t="s">
        <v>782</v>
      </c>
      <c r="AO2147" s="23" t="s">
        <v>782</v>
      </c>
      <c r="AP2147" s="23" t="s">
        <v>782</v>
      </c>
      <c r="AQ2147" s="14" t="s">
        <v>782</v>
      </c>
      <c r="AR2147" s="22">
        <v>487</v>
      </c>
      <c r="AS2147" s="23">
        <v>13034.94499999998</v>
      </c>
      <c r="AT2147" s="23">
        <v>13.034944999999979</v>
      </c>
      <c r="AU2147" s="23">
        <v>10.575657999999999</v>
      </c>
      <c r="AV2147" s="14">
        <v>11.909859672518044</v>
      </c>
      <c r="AW2147" s="22">
        <v>0</v>
      </c>
      <c r="AX2147" s="22" t="s">
        <v>782</v>
      </c>
      <c r="AY2147" s="23">
        <v>0</v>
      </c>
      <c r="AZ2147" s="23">
        <v>0</v>
      </c>
      <c r="BA2147" s="23">
        <v>0</v>
      </c>
      <c r="BB2147" s="14">
        <v>0</v>
      </c>
      <c r="BC2147" s="22">
        <v>7</v>
      </c>
      <c r="BD2147" s="23">
        <v>8700</v>
      </c>
      <c r="BE2147" s="23">
        <v>8.6999999999999993</v>
      </c>
      <c r="BF2147" s="23">
        <v>13.8939</v>
      </c>
      <c r="BG2147" s="14">
        <v>15.646723759788605</v>
      </c>
      <c r="BH2147" s="22">
        <v>501</v>
      </c>
      <c r="BI2147" s="23">
        <v>22.739944999999977</v>
      </c>
      <c r="BJ2147" s="23">
        <v>31.723108999999997</v>
      </c>
      <c r="BK2147" s="14">
        <v>35.72522641768429</v>
      </c>
      <c r="BL2147" t="s">
        <v>105</v>
      </c>
    </row>
    <row r="2148" spans="1:64">
      <c r="A2148" t="s">
        <v>3129</v>
      </c>
      <c r="B2148" t="s">
        <v>3128</v>
      </c>
      <c r="C2148" t="s">
        <v>105</v>
      </c>
      <c r="D2148" t="s">
        <v>942</v>
      </c>
      <c r="E2148">
        <v>2015</v>
      </c>
      <c r="F2148" s="23">
        <v>57.95</v>
      </c>
      <c r="G2148" s="23">
        <v>8.0399999999999991</v>
      </c>
      <c r="H2148" s="22">
        <v>11378</v>
      </c>
      <c r="I2148" s="34">
        <v>90.767252795624557</v>
      </c>
      <c r="J2148" s="13">
        <v>5</v>
      </c>
      <c r="K2148" s="13">
        <v>11</v>
      </c>
      <c r="L2148" s="19">
        <v>1430</v>
      </c>
      <c r="M2148" s="35">
        <v>1.43</v>
      </c>
      <c r="N2148" s="19">
        <v>8.5533376240450227</v>
      </c>
      <c r="O2148" s="17">
        <v>9.4233739158153043</v>
      </c>
      <c r="P2148" s="36">
        <v>0</v>
      </c>
      <c r="Q2148" s="37">
        <v>0</v>
      </c>
      <c r="R2148" s="38">
        <v>0</v>
      </c>
      <c r="S2148" s="27">
        <v>0</v>
      </c>
      <c r="T2148" s="23">
        <v>0</v>
      </c>
      <c r="U2148" s="17">
        <v>0</v>
      </c>
      <c r="V2148" s="22">
        <v>0</v>
      </c>
      <c r="W2148" s="22">
        <v>0</v>
      </c>
      <c r="X2148" s="23">
        <v>0</v>
      </c>
      <c r="Y2148" s="27">
        <v>0</v>
      </c>
      <c r="Z2148" s="27">
        <v>0</v>
      </c>
      <c r="AA2148" s="14">
        <v>0</v>
      </c>
      <c r="AB2148" s="39">
        <v>0</v>
      </c>
      <c r="AC2148" s="22" t="s">
        <v>782</v>
      </c>
      <c r="AD2148" s="23">
        <v>0</v>
      </c>
      <c r="AE2148" s="23">
        <v>0</v>
      </c>
      <c r="AF2148" s="23">
        <v>0</v>
      </c>
      <c r="AG2148" s="14">
        <v>0</v>
      </c>
      <c r="AH2148" s="22" t="s">
        <v>782</v>
      </c>
      <c r="AI2148" s="23" t="s">
        <v>782</v>
      </c>
      <c r="AJ2148" s="23" t="s">
        <v>782</v>
      </c>
      <c r="AK2148" s="23" t="s">
        <v>782</v>
      </c>
      <c r="AL2148" s="14" t="s">
        <v>782</v>
      </c>
      <c r="AM2148" s="22" t="s">
        <v>782</v>
      </c>
      <c r="AN2148" s="23" t="s">
        <v>782</v>
      </c>
      <c r="AO2148" s="23" t="s">
        <v>782</v>
      </c>
      <c r="AP2148" s="23" t="s">
        <v>782</v>
      </c>
      <c r="AQ2148" s="14" t="s">
        <v>782</v>
      </c>
      <c r="AR2148" s="40">
        <v>566</v>
      </c>
      <c r="AS2148" s="41">
        <v>14341.829999999985</v>
      </c>
      <c r="AT2148" s="23">
        <v>14.341829999999986</v>
      </c>
      <c r="AU2148" s="23">
        <v>12.73787949493547</v>
      </c>
      <c r="AV2148" s="14">
        <v>14.033562879353227</v>
      </c>
      <c r="AW2148" s="22">
        <v>0</v>
      </c>
      <c r="AX2148" s="22" t="s">
        <v>782</v>
      </c>
      <c r="AY2148" s="23">
        <v>0</v>
      </c>
      <c r="AZ2148" s="23">
        <v>0</v>
      </c>
      <c r="BA2148" s="23">
        <v>0</v>
      </c>
      <c r="BB2148" s="14">
        <v>0</v>
      </c>
      <c r="BC2148" s="42">
        <v>7</v>
      </c>
      <c r="BD2148" s="43">
        <v>8700</v>
      </c>
      <c r="BE2148" s="44">
        <v>8.6999999999999993</v>
      </c>
      <c r="BF2148" s="23">
        <v>14.472591640410455</v>
      </c>
      <c r="BG2148" s="14">
        <v>15.944728076102033</v>
      </c>
      <c r="BH2148" s="22">
        <v>578</v>
      </c>
      <c r="BI2148" s="23">
        <v>24.471829999999983</v>
      </c>
      <c r="BJ2148" s="23">
        <v>35.763808759390948</v>
      </c>
      <c r="BK2148" s="14">
        <v>39.401664871270562</v>
      </c>
      <c r="BL2148" t="s">
        <v>105</v>
      </c>
    </row>
    <row r="2149" spans="1:64">
      <c r="A2149" t="s">
        <v>3130</v>
      </c>
      <c r="B2149" t="s">
        <v>3128</v>
      </c>
      <c r="C2149" t="s">
        <v>105</v>
      </c>
      <c r="D2149" t="s">
        <v>942</v>
      </c>
      <c r="E2149">
        <v>2016</v>
      </c>
      <c r="F2149" s="23">
        <v>57.95</v>
      </c>
      <c r="G2149" s="23">
        <v>8.0299999999999994</v>
      </c>
      <c r="H2149" s="22">
        <v>11362</v>
      </c>
      <c r="I2149" s="34">
        <v>96.740457986212107</v>
      </c>
      <c r="J2149" s="13">
        <v>5</v>
      </c>
      <c r="K2149" s="13">
        <v>11</v>
      </c>
      <c r="L2149" s="19">
        <v>1430</v>
      </c>
      <c r="M2149" s="35">
        <v>1.43</v>
      </c>
      <c r="N2149" s="19">
        <v>8.5528300000000002</v>
      </c>
      <c r="O2149" s="17">
        <v>8.8410063152884693</v>
      </c>
      <c r="P2149" s="13">
        <v>0</v>
      </c>
      <c r="Q2149" s="13">
        <v>0</v>
      </c>
      <c r="R2149" s="19">
        <v>0</v>
      </c>
      <c r="S2149" s="27">
        <v>0</v>
      </c>
      <c r="T2149" s="19">
        <v>0</v>
      </c>
      <c r="U2149" s="17">
        <v>0</v>
      </c>
      <c r="V2149" s="13">
        <v>0</v>
      </c>
      <c r="W2149" s="13">
        <v>0</v>
      </c>
      <c r="X2149" s="19">
        <v>0</v>
      </c>
      <c r="Y2149" s="27">
        <v>0</v>
      </c>
      <c r="Z2149" s="19">
        <v>0</v>
      </c>
      <c r="AA2149" s="14">
        <v>0</v>
      </c>
      <c r="AB2149" s="13">
        <v>0</v>
      </c>
      <c r="AC2149" s="22" t="s">
        <v>782</v>
      </c>
      <c r="AD2149" s="19">
        <v>0</v>
      </c>
      <c r="AE2149" s="23">
        <v>0</v>
      </c>
      <c r="AF2149" s="19">
        <v>0</v>
      </c>
      <c r="AG2149" s="14">
        <v>0</v>
      </c>
      <c r="AH2149" s="22" t="s">
        <v>782</v>
      </c>
      <c r="AI2149" s="23" t="s">
        <v>782</v>
      </c>
      <c r="AJ2149" s="23" t="s">
        <v>782</v>
      </c>
      <c r="AK2149" s="23" t="s">
        <v>782</v>
      </c>
      <c r="AL2149" s="14" t="s">
        <v>782</v>
      </c>
      <c r="AM2149" s="22" t="s">
        <v>782</v>
      </c>
      <c r="AN2149" s="23" t="s">
        <v>782</v>
      </c>
      <c r="AO2149" s="23" t="s">
        <v>782</v>
      </c>
      <c r="AP2149" s="23" t="s">
        <v>782</v>
      </c>
      <c r="AQ2149" s="14" t="s">
        <v>782</v>
      </c>
      <c r="AR2149" s="13">
        <v>583</v>
      </c>
      <c r="AS2149" s="19">
        <v>14550.049999999996</v>
      </c>
      <c r="AT2149" s="23">
        <v>14.550049999999995</v>
      </c>
      <c r="AU2149" s="19">
        <v>12.920444400000019</v>
      </c>
      <c r="AV2149" s="14">
        <v>13.355781716313045</v>
      </c>
      <c r="AW2149" s="13">
        <v>0</v>
      </c>
      <c r="AX2149" s="22" t="s">
        <v>782</v>
      </c>
      <c r="AY2149" s="19">
        <v>0</v>
      </c>
      <c r="AZ2149" s="23">
        <v>0</v>
      </c>
      <c r="BA2149" s="19">
        <v>0</v>
      </c>
      <c r="BB2149" s="14">
        <v>0</v>
      </c>
      <c r="BC2149" s="13">
        <v>7</v>
      </c>
      <c r="BD2149" s="19">
        <v>8700</v>
      </c>
      <c r="BE2149" s="44">
        <v>8.6999999999999993</v>
      </c>
      <c r="BF2149" s="19">
        <v>14.514591640410458</v>
      </c>
      <c r="BG2149" s="14">
        <v>15.003641643374424</v>
      </c>
      <c r="BH2149" s="22">
        <v>595</v>
      </c>
      <c r="BI2149" s="23">
        <v>24.680049999999994</v>
      </c>
      <c r="BJ2149" s="23">
        <v>35.987866040410481</v>
      </c>
      <c r="BK2149" s="14">
        <v>37.200429674975936</v>
      </c>
      <c r="BL2149" t="s">
        <v>105</v>
      </c>
    </row>
    <row r="2150" spans="1:64">
      <c r="A2150" t="s">
        <v>3131</v>
      </c>
      <c r="B2150" t="s">
        <v>3128</v>
      </c>
      <c r="C2150" t="s">
        <v>105</v>
      </c>
      <c r="D2150" t="s">
        <v>942</v>
      </c>
      <c r="E2150">
        <v>2017</v>
      </c>
      <c r="F2150" s="23">
        <v>57.95</v>
      </c>
      <c r="G2150" s="23">
        <v>8.06</v>
      </c>
      <c r="H2150" s="22">
        <v>11350</v>
      </c>
      <c r="I2150" s="34">
        <v>89.154368764771419</v>
      </c>
      <c r="J2150" s="13">
        <v>6</v>
      </c>
      <c r="K2150" s="13">
        <v>12</v>
      </c>
      <c r="L2150" s="19">
        <v>1505</v>
      </c>
      <c r="M2150" s="19">
        <v>1.5049999999999999</v>
      </c>
      <c r="N2150" s="19">
        <v>9.0014050000000001</v>
      </c>
      <c r="O2150" s="17">
        <v>10.096426147943104</v>
      </c>
      <c r="P2150" s="13">
        <v>0</v>
      </c>
      <c r="Q2150" s="13">
        <v>0</v>
      </c>
      <c r="R2150" s="19">
        <v>0</v>
      </c>
      <c r="S2150" s="19">
        <v>0</v>
      </c>
      <c r="T2150" s="19">
        <v>0</v>
      </c>
      <c r="U2150" s="17">
        <v>0</v>
      </c>
      <c r="V2150" s="13">
        <v>0</v>
      </c>
      <c r="W2150" s="13">
        <v>0</v>
      </c>
      <c r="X2150" s="19">
        <v>0</v>
      </c>
      <c r="Y2150" s="19">
        <v>0</v>
      </c>
      <c r="Z2150" s="19">
        <v>0</v>
      </c>
      <c r="AA2150" s="14">
        <v>0</v>
      </c>
      <c r="AB2150" s="13">
        <v>0</v>
      </c>
      <c r="AC2150" s="22" t="s">
        <v>782</v>
      </c>
      <c r="AD2150" s="19">
        <v>0</v>
      </c>
      <c r="AE2150" s="19">
        <v>0</v>
      </c>
      <c r="AF2150" s="19">
        <v>0</v>
      </c>
      <c r="AG2150" s="14">
        <v>0</v>
      </c>
      <c r="AH2150" s="22" t="s">
        <v>782</v>
      </c>
      <c r="AI2150" s="23" t="s">
        <v>782</v>
      </c>
      <c r="AJ2150" s="23" t="s">
        <v>782</v>
      </c>
      <c r="AK2150" s="23" t="s">
        <v>782</v>
      </c>
      <c r="AL2150" s="14" t="s">
        <v>782</v>
      </c>
      <c r="AM2150" s="22" t="s">
        <v>782</v>
      </c>
      <c r="AN2150" s="23" t="s">
        <v>782</v>
      </c>
      <c r="AO2150" s="23" t="s">
        <v>782</v>
      </c>
      <c r="AP2150" s="23" t="s">
        <v>782</v>
      </c>
      <c r="AQ2150" s="14" t="s">
        <v>782</v>
      </c>
      <c r="AR2150" s="13">
        <v>589</v>
      </c>
      <c r="AS2150" s="19">
        <v>14743.039999999995</v>
      </c>
      <c r="AT2150" s="19">
        <v>14.743040000000002</v>
      </c>
      <c r="AU2150" s="19">
        <v>13.091819520000017</v>
      </c>
      <c r="AV2150" s="14">
        <v>14.684439698678162</v>
      </c>
      <c r="AW2150" s="13">
        <v>0</v>
      </c>
      <c r="AX2150" s="22" t="s">
        <v>782</v>
      </c>
      <c r="AY2150" s="19">
        <v>0</v>
      </c>
      <c r="AZ2150" s="19">
        <v>0</v>
      </c>
      <c r="BA2150" s="19">
        <v>0</v>
      </c>
      <c r="BB2150" s="14">
        <v>0</v>
      </c>
      <c r="BC2150" s="13">
        <v>7</v>
      </c>
      <c r="BD2150" s="19">
        <v>8700</v>
      </c>
      <c r="BE2150" s="19">
        <v>8.6999999999999993</v>
      </c>
      <c r="BF2150" s="19">
        <v>14.514591640410458</v>
      </c>
      <c r="BG2150" s="14">
        <v>16.280292083842081</v>
      </c>
      <c r="BH2150" s="22">
        <v>602</v>
      </c>
      <c r="BI2150" s="23">
        <v>24.948040000000002</v>
      </c>
      <c r="BJ2150" s="23">
        <v>36.607816160410472</v>
      </c>
      <c r="BK2150" s="14">
        <v>41.061157930463345</v>
      </c>
      <c r="BL2150" t="s">
        <v>105</v>
      </c>
    </row>
    <row r="2151" spans="1:64">
      <c r="A2151" t="s">
        <v>3132</v>
      </c>
      <c r="B2151" t="s">
        <v>3128</v>
      </c>
      <c r="C2151" t="s">
        <v>105</v>
      </c>
      <c r="D2151" t="s">
        <v>942</v>
      </c>
      <c r="E2151">
        <v>2018</v>
      </c>
      <c r="F2151" s="23">
        <v>57.95</v>
      </c>
      <c r="G2151" s="23">
        <v>8.07</v>
      </c>
      <c r="H2151" s="22">
        <v>11368</v>
      </c>
      <c r="I2151" s="34">
        <v>89.160705251535092</v>
      </c>
      <c r="J2151" s="13">
        <v>7</v>
      </c>
      <c r="K2151" s="13">
        <v>13</v>
      </c>
      <c r="L2151" s="19">
        <v>1580</v>
      </c>
      <c r="M2151" s="19">
        <v>1.5799999999999998</v>
      </c>
      <c r="N2151" s="19">
        <v>9.44998</v>
      </c>
      <c r="O2151" s="17">
        <v>10.598817016240794</v>
      </c>
      <c r="P2151" s="13">
        <v>0</v>
      </c>
      <c r="Q2151" s="13">
        <v>0</v>
      </c>
      <c r="R2151" s="19">
        <v>0</v>
      </c>
      <c r="S2151" s="19">
        <v>0</v>
      </c>
      <c r="T2151" s="19">
        <v>0</v>
      </c>
      <c r="U2151" s="17">
        <v>0</v>
      </c>
      <c r="V2151" s="13">
        <v>0</v>
      </c>
      <c r="W2151" s="13">
        <v>0</v>
      </c>
      <c r="X2151" s="19">
        <v>0</v>
      </c>
      <c r="Y2151" s="19">
        <v>0</v>
      </c>
      <c r="Z2151" s="19">
        <v>0</v>
      </c>
      <c r="AA2151" s="14">
        <v>0</v>
      </c>
      <c r="AB2151" s="13">
        <v>0</v>
      </c>
      <c r="AC2151" s="22" t="s">
        <v>782</v>
      </c>
      <c r="AD2151" s="19">
        <v>0</v>
      </c>
      <c r="AE2151" s="19">
        <v>0</v>
      </c>
      <c r="AF2151" s="19">
        <v>0</v>
      </c>
      <c r="AG2151" s="14">
        <v>0</v>
      </c>
      <c r="AH2151" s="22" t="s">
        <v>782</v>
      </c>
      <c r="AI2151" s="23" t="s">
        <v>782</v>
      </c>
      <c r="AJ2151" s="23" t="s">
        <v>782</v>
      </c>
      <c r="AK2151" s="23" t="s">
        <v>782</v>
      </c>
      <c r="AL2151" s="14" t="s">
        <v>782</v>
      </c>
      <c r="AM2151" s="22" t="s">
        <v>782</v>
      </c>
      <c r="AN2151" s="23" t="s">
        <v>782</v>
      </c>
      <c r="AO2151" s="23" t="s">
        <v>782</v>
      </c>
      <c r="AP2151" s="23" t="s">
        <v>782</v>
      </c>
      <c r="AQ2151" s="14" t="s">
        <v>782</v>
      </c>
      <c r="AR2151" s="13">
        <v>607</v>
      </c>
      <c r="AS2151" s="19">
        <v>16154.909999999993</v>
      </c>
      <c r="AT2151" s="19">
        <v>16.154910000000001</v>
      </c>
      <c r="AU2151" s="19">
        <v>14.345560080000016</v>
      </c>
      <c r="AV2151" s="14">
        <v>16.08955429359732</v>
      </c>
      <c r="AW2151" s="13">
        <v>0</v>
      </c>
      <c r="AX2151" s="22" t="s">
        <v>782</v>
      </c>
      <c r="AY2151" s="19">
        <v>0</v>
      </c>
      <c r="AZ2151" s="19">
        <v>0</v>
      </c>
      <c r="BA2151" s="19">
        <v>0</v>
      </c>
      <c r="BB2151" s="14">
        <v>0</v>
      </c>
      <c r="BC2151" s="13">
        <v>7</v>
      </c>
      <c r="BD2151" s="19">
        <v>8700</v>
      </c>
      <c r="BE2151" s="19">
        <v>8.6999999999999993</v>
      </c>
      <c r="BF2151" s="19">
        <v>14.34317929993604</v>
      </c>
      <c r="BG2151" s="14">
        <v>16.086884081358352</v>
      </c>
      <c r="BH2151" s="22">
        <v>621</v>
      </c>
      <c r="BI2151" s="23">
        <v>26.434909999999999</v>
      </c>
      <c r="BJ2151" s="23">
        <v>38.138719379936056</v>
      </c>
      <c r="BK2151" s="14">
        <v>42.775255391196467</v>
      </c>
      <c r="BL2151" t="s">
        <v>105</v>
      </c>
    </row>
    <row r="2152" spans="1:64">
      <c r="A2152" t="s">
        <v>3133</v>
      </c>
      <c r="B2152" t="s">
        <v>3128</v>
      </c>
      <c r="C2152" t="s">
        <v>105</v>
      </c>
      <c r="D2152" t="s">
        <v>942</v>
      </c>
      <c r="E2152">
        <v>2019</v>
      </c>
      <c r="F2152" s="23">
        <v>57.95</v>
      </c>
      <c r="G2152" s="23">
        <v>8.14</v>
      </c>
      <c r="H2152" s="22">
        <v>11431</v>
      </c>
      <c r="I2152" s="34">
        <v>91.158769553927073</v>
      </c>
      <c r="J2152" s="22">
        <v>8</v>
      </c>
      <c r="K2152" s="22">
        <v>16</v>
      </c>
      <c r="L2152" s="23">
        <v>2740</v>
      </c>
      <c r="M2152" s="23">
        <v>2.7400000000000007</v>
      </c>
      <c r="N2152" s="23">
        <v>16.38794</v>
      </c>
      <c r="O2152" s="14">
        <v>17.977359808817226</v>
      </c>
      <c r="P2152" s="22">
        <v>0</v>
      </c>
      <c r="Q2152" s="22">
        <v>0</v>
      </c>
      <c r="R2152" s="23">
        <v>0</v>
      </c>
      <c r="S2152" s="23">
        <v>0</v>
      </c>
      <c r="T2152" s="23">
        <v>0</v>
      </c>
      <c r="U2152" s="14">
        <v>0</v>
      </c>
      <c r="V2152" s="22">
        <v>0</v>
      </c>
      <c r="W2152" s="22">
        <v>0</v>
      </c>
      <c r="X2152" s="23">
        <v>0</v>
      </c>
      <c r="Y2152" s="23">
        <v>0</v>
      </c>
      <c r="Z2152" s="23">
        <v>0</v>
      </c>
      <c r="AA2152" s="14">
        <v>0</v>
      </c>
      <c r="AB2152" s="22">
        <v>0</v>
      </c>
      <c r="AC2152" s="22">
        <v>0</v>
      </c>
      <c r="AD2152" s="23">
        <v>0</v>
      </c>
      <c r="AE2152" s="23">
        <v>0</v>
      </c>
      <c r="AF2152" s="23">
        <v>0</v>
      </c>
      <c r="AG2152" s="14">
        <v>0</v>
      </c>
      <c r="AH2152" s="22">
        <v>0</v>
      </c>
      <c r="AI2152" s="23">
        <v>0</v>
      </c>
      <c r="AJ2152" s="23">
        <v>0</v>
      </c>
      <c r="AK2152" s="23">
        <v>0</v>
      </c>
      <c r="AL2152" s="14">
        <v>0</v>
      </c>
      <c r="AM2152" s="22">
        <v>649</v>
      </c>
      <c r="AN2152" s="23">
        <v>18481.68499999999</v>
      </c>
      <c r="AO2152" s="23">
        <v>18.481685000000002</v>
      </c>
      <c r="AP2152" s="23">
        <v>16.411736280000017</v>
      </c>
      <c r="AQ2152" s="14">
        <v>18.003464022505565</v>
      </c>
      <c r="AR2152" s="22">
        <v>649</v>
      </c>
      <c r="AS2152" s="23">
        <v>18481.68499999999</v>
      </c>
      <c r="AT2152" s="23">
        <v>18.481685000000002</v>
      </c>
      <c r="AU2152" s="23">
        <v>16.411736280000017</v>
      </c>
      <c r="AV2152" s="14">
        <v>18.003464022505565</v>
      </c>
      <c r="AW2152" s="22">
        <v>0</v>
      </c>
      <c r="AX2152" s="22" t="s">
        <v>782</v>
      </c>
      <c r="AY2152" s="23">
        <v>0</v>
      </c>
      <c r="AZ2152" s="23">
        <v>0</v>
      </c>
      <c r="BA2152" s="23">
        <v>0</v>
      </c>
      <c r="BB2152" s="14">
        <v>0</v>
      </c>
      <c r="BC2152" s="22">
        <v>7</v>
      </c>
      <c r="BD2152" s="23">
        <v>8700</v>
      </c>
      <c r="BE2152" s="23">
        <v>8.6999999999999993</v>
      </c>
      <c r="BF2152" s="23">
        <v>14.095447736240597</v>
      </c>
      <c r="BG2152" s="14">
        <v>15.46252522408402</v>
      </c>
      <c r="BH2152" s="22">
        <v>664</v>
      </c>
      <c r="BI2152" s="23">
        <v>29.921685000000004</v>
      </c>
      <c r="BJ2152" s="23">
        <v>46.895124016240615</v>
      </c>
      <c r="BK2152" s="14">
        <v>51.443349055406813</v>
      </c>
      <c r="BL2152" t="s">
        <v>105</v>
      </c>
    </row>
    <row r="2153" spans="1:64">
      <c r="A2153" t="s">
        <v>3134</v>
      </c>
      <c r="B2153" t="s">
        <v>3128</v>
      </c>
      <c r="C2153" t="s">
        <v>105</v>
      </c>
      <c r="D2153" t="s">
        <v>942</v>
      </c>
      <c r="E2153">
        <v>2020</v>
      </c>
      <c r="F2153" s="23">
        <v>57.95</v>
      </c>
      <c r="G2153" s="23">
        <v>8.18</v>
      </c>
      <c r="H2153" s="22">
        <v>11515</v>
      </c>
      <c r="I2153" s="34">
        <v>92.045244720672912</v>
      </c>
      <c r="J2153" s="22">
        <v>7</v>
      </c>
      <c r="K2153" s="22">
        <v>14</v>
      </c>
      <c r="L2153" s="23">
        <v>1590</v>
      </c>
      <c r="M2153" s="23">
        <v>1.5899999999999999</v>
      </c>
      <c r="N2153" s="23">
        <v>9.5097899999999989</v>
      </c>
      <c r="O2153" s="14">
        <v>10.331647255498194</v>
      </c>
      <c r="P2153" s="22">
        <v>0</v>
      </c>
      <c r="Q2153" s="22">
        <v>0</v>
      </c>
      <c r="R2153" s="23">
        <v>0</v>
      </c>
      <c r="S2153" s="23">
        <v>0</v>
      </c>
      <c r="T2153" s="23">
        <v>0</v>
      </c>
      <c r="U2153" s="14">
        <v>0</v>
      </c>
      <c r="V2153" s="22">
        <v>0</v>
      </c>
      <c r="W2153" s="22">
        <v>0</v>
      </c>
      <c r="X2153" s="23">
        <v>0</v>
      </c>
      <c r="Y2153" s="23">
        <v>0</v>
      </c>
      <c r="Z2153" s="23">
        <v>0</v>
      </c>
      <c r="AA2153" s="14">
        <v>0</v>
      </c>
      <c r="AB2153" s="22">
        <v>0</v>
      </c>
      <c r="AC2153" s="22">
        <v>0</v>
      </c>
      <c r="AD2153" s="23">
        <v>0</v>
      </c>
      <c r="AE2153" s="23">
        <v>0</v>
      </c>
      <c r="AF2153" s="23">
        <v>0</v>
      </c>
      <c r="AG2153" s="14">
        <v>0</v>
      </c>
      <c r="AH2153" s="22">
        <v>0</v>
      </c>
      <c r="AI2153" s="23">
        <v>0</v>
      </c>
      <c r="AJ2153" s="23">
        <v>0</v>
      </c>
      <c r="AK2153" s="23">
        <v>0</v>
      </c>
      <c r="AL2153" s="14">
        <v>0</v>
      </c>
      <c r="AM2153" s="22">
        <v>730</v>
      </c>
      <c r="AN2153" s="23">
        <v>20912.619999999966</v>
      </c>
      <c r="AO2153" s="23">
        <v>20.912620000000004</v>
      </c>
      <c r="AP2153" s="23">
        <v>18.570406560000009</v>
      </c>
      <c r="AQ2153" s="14">
        <v>20.175302500802832</v>
      </c>
      <c r="AR2153" s="22">
        <v>730</v>
      </c>
      <c r="AS2153" s="23">
        <v>20912.619999999966</v>
      </c>
      <c r="AT2153" s="23">
        <v>20.912620000000004</v>
      </c>
      <c r="AU2153" s="23">
        <v>18.570406560000009</v>
      </c>
      <c r="AV2153" s="14">
        <v>20.175302500802832</v>
      </c>
      <c r="AW2153" s="22">
        <v>0</v>
      </c>
      <c r="AX2153" s="22">
        <v>0</v>
      </c>
      <c r="AY2153" s="23">
        <v>0</v>
      </c>
      <c r="AZ2153" s="23">
        <v>0</v>
      </c>
      <c r="BA2153" s="23">
        <v>0</v>
      </c>
      <c r="BB2153" s="14">
        <v>0</v>
      </c>
      <c r="BC2153" s="22">
        <v>7</v>
      </c>
      <c r="BD2153" s="23">
        <v>8700</v>
      </c>
      <c r="BE2153" s="23">
        <v>8.6999999999999993</v>
      </c>
      <c r="BF2153" s="23">
        <v>14.770593004625919</v>
      </c>
      <c r="BG2153" s="14">
        <v>16.047100585641136</v>
      </c>
      <c r="BH2153" s="22">
        <v>744</v>
      </c>
      <c r="BI2153" s="23">
        <v>31.202620000000003</v>
      </c>
      <c r="BJ2153" s="23">
        <v>42.850789564625927</v>
      </c>
      <c r="BK2153" s="14">
        <v>46.554050341942158</v>
      </c>
      <c r="BL2153" t="s">
        <v>105</v>
      </c>
    </row>
    <row r="2154" spans="1:64">
      <c r="A2154" t="s">
        <v>3135</v>
      </c>
      <c r="B2154" t="s">
        <v>3128</v>
      </c>
      <c r="C2154" t="s">
        <v>105</v>
      </c>
      <c r="D2154" t="s">
        <v>942</v>
      </c>
      <c r="E2154">
        <v>2021</v>
      </c>
      <c r="F2154" s="23">
        <v>57.95</v>
      </c>
      <c r="G2154" s="23">
        <v>8.3000000000000007</v>
      </c>
      <c r="H2154" s="22">
        <v>11574</v>
      </c>
      <c r="I2154" s="34">
        <v>86.34</v>
      </c>
      <c r="J2154" s="22">
        <v>5</v>
      </c>
      <c r="K2154" s="22">
        <v>11</v>
      </c>
      <c r="L2154" s="23">
        <v>1250</v>
      </c>
      <c r="M2154" s="23">
        <v>1.25</v>
      </c>
      <c r="N2154" s="23">
        <v>7.4762500000000003</v>
      </c>
      <c r="O2154" s="14">
        <v>8.66</v>
      </c>
      <c r="P2154" s="22">
        <v>0</v>
      </c>
      <c r="Q2154" s="22">
        <v>0</v>
      </c>
      <c r="R2154" s="23">
        <v>0</v>
      </c>
      <c r="S2154" s="23">
        <v>0</v>
      </c>
      <c r="T2154" s="23">
        <v>0</v>
      </c>
      <c r="U2154" s="14">
        <v>0</v>
      </c>
      <c r="V2154" s="22">
        <v>0</v>
      </c>
      <c r="W2154" s="22">
        <v>0</v>
      </c>
      <c r="X2154" s="23">
        <v>0</v>
      </c>
      <c r="Y2154" s="23">
        <v>0</v>
      </c>
      <c r="Z2154" s="23">
        <v>0</v>
      </c>
      <c r="AA2154" s="14">
        <v>0</v>
      </c>
      <c r="AB2154" s="22">
        <v>0</v>
      </c>
      <c r="AC2154" s="22">
        <v>0</v>
      </c>
      <c r="AD2154" s="23">
        <v>0</v>
      </c>
      <c r="AE2154" s="23">
        <v>0</v>
      </c>
      <c r="AF2154" s="23">
        <v>0</v>
      </c>
      <c r="AG2154" s="14">
        <v>0</v>
      </c>
      <c r="AH2154" s="22">
        <v>0</v>
      </c>
      <c r="AI2154" s="23">
        <v>0</v>
      </c>
      <c r="AJ2154" s="23">
        <v>0</v>
      </c>
      <c r="AK2154" s="23">
        <v>0</v>
      </c>
      <c r="AL2154" s="14">
        <v>0</v>
      </c>
      <c r="AM2154" s="22">
        <v>799</v>
      </c>
      <c r="AN2154" s="23">
        <v>22043.435000000001</v>
      </c>
      <c r="AO2154" s="23">
        <v>22.043434999999999</v>
      </c>
      <c r="AP2154" s="23">
        <v>19.724970710000001</v>
      </c>
      <c r="AQ2154" s="14">
        <v>22.85</v>
      </c>
      <c r="AR2154" s="22">
        <v>799</v>
      </c>
      <c r="AS2154" s="23">
        <v>22043.435000000001</v>
      </c>
      <c r="AT2154" s="23">
        <v>22.043434999999999</v>
      </c>
      <c r="AU2154" s="23">
        <v>19.724970710000001</v>
      </c>
      <c r="AV2154" s="14">
        <v>22.85</v>
      </c>
      <c r="AW2154" s="22">
        <v>0</v>
      </c>
      <c r="AX2154" s="22">
        <v>0</v>
      </c>
      <c r="AY2154" s="23">
        <v>0</v>
      </c>
      <c r="AZ2154" s="23">
        <v>0</v>
      </c>
      <c r="BA2154" s="23">
        <v>0</v>
      </c>
      <c r="BB2154" s="14">
        <v>0</v>
      </c>
      <c r="BC2154" s="22">
        <v>7</v>
      </c>
      <c r="BD2154" s="23">
        <v>8700</v>
      </c>
      <c r="BE2154" s="23">
        <v>8.6999999999999993</v>
      </c>
      <c r="BF2154" s="23">
        <v>12.879023999999999</v>
      </c>
      <c r="BG2154" s="14">
        <v>14.92</v>
      </c>
      <c r="BH2154" s="22">
        <v>811</v>
      </c>
      <c r="BI2154" s="23">
        <v>31.99</v>
      </c>
      <c r="BJ2154" s="23">
        <v>40.08</v>
      </c>
      <c r="BK2154" s="14">
        <v>46.42</v>
      </c>
      <c r="BL2154" t="s">
        <v>105</v>
      </c>
    </row>
    <row r="2155" spans="1:64">
      <c r="A2155" t="s">
        <v>3136</v>
      </c>
      <c r="B2155" t="s">
        <v>3128</v>
      </c>
      <c r="C2155" t="s">
        <v>105</v>
      </c>
      <c r="D2155" s="111" t="s">
        <v>942</v>
      </c>
      <c r="E2155" s="110">
        <v>2022</v>
      </c>
      <c r="F2155" s="23"/>
      <c r="G2155" s="23"/>
      <c r="H2155" s="22">
        <v>11832</v>
      </c>
      <c r="I2155" s="34">
        <v>85.752871640448177</v>
      </c>
      <c r="J2155" s="22">
        <v>5</v>
      </c>
      <c r="K2155" s="22">
        <v>11</v>
      </c>
      <c r="L2155" s="23">
        <v>1675</v>
      </c>
      <c r="M2155" s="23">
        <v>1.6749999999999998</v>
      </c>
      <c r="N2155" s="23">
        <v>9.9126499999999993</v>
      </c>
      <c r="O2155" s="14">
        <v>11.559554578606521</v>
      </c>
      <c r="P2155" s="22">
        <v>0</v>
      </c>
      <c r="Q2155" s="22">
        <v>0</v>
      </c>
      <c r="R2155" s="23">
        <v>0</v>
      </c>
      <c r="S2155" s="23">
        <v>0</v>
      </c>
      <c r="T2155" s="23">
        <v>0</v>
      </c>
      <c r="U2155" s="14">
        <v>0</v>
      </c>
      <c r="V2155" s="22">
        <v>0</v>
      </c>
      <c r="W2155" s="22">
        <v>0</v>
      </c>
      <c r="X2155" s="23">
        <v>0</v>
      </c>
      <c r="Y2155" s="23">
        <v>0</v>
      </c>
      <c r="Z2155" s="23">
        <v>0</v>
      </c>
      <c r="AA2155" s="14">
        <v>0</v>
      </c>
      <c r="AB2155" s="22">
        <v>0</v>
      </c>
      <c r="AC2155" s="22">
        <v>0</v>
      </c>
      <c r="AD2155" s="23">
        <v>0</v>
      </c>
      <c r="AE2155" s="23">
        <v>0</v>
      </c>
      <c r="AF2155" s="23">
        <v>0</v>
      </c>
      <c r="AG2155" s="14">
        <v>0</v>
      </c>
      <c r="AH2155" s="22">
        <v>0</v>
      </c>
      <c r="AI2155" s="23">
        <v>0</v>
      </c>
      <c r="AJ2155" s="23">
        <v>0</v>
      </c>
      <c r="AK2155" s="23">
        <v>0</v>
      </c>
      <c r="AL2155" s="14">
        <v>0</v>
      </c>
      <c r="AM2155" s="22">
        <v>917</v>
      </c>
      <c r="AN2155" s="23">
        <v>23426.639999999938</v>
      </c>
      <c r="AO2155" s="23">
        <v>23.426639999999974</v>
      </c>
      <c r="AP2155" s="23">
        <v>23.997404741785289</v>
      </c>
      <c r="AQ2155" s="14">
        <v>27.984374496988995</v>
      </c>
      <c r="AR2155" s="22">
        <v>917</v>
      </c>
      <c r="AS2155" s="23">
        <v>23426.639999999901</v>
      </c>
      <c r="AT2155" s="23">
        <v>23.426639999999999</v>
      </c>
      <c r="AU2155" s="23">
        <v>23.997404741785299</v>
      </c>
      <c r="AV2155" s="14">
        <v>27.984374496989005</v>
      </c>
      <c r="AW2155" s="22">
        <v>0</v>
      </c>
      <c r="AX2155" s="22">
        <v>0</v>
      </c>
      <c r="AY2155" s="23">
        <v>0</v>
      </c>
      <c r="AZ2155" s="23">
        <v>0</v>
      </c>
      <c r="BA2155" s="23">
        <v>0</v>
      </c>
      <c r="BB2155" s="14">
        <v>0</v>
      </c>
      <c r="BC2155" s="22">
        <v>7</v>
      </c>
      <c r="BD2155" s="23">
        <v>8700</v>
      </c>
      <c r="BE2155" s="23">
        <v>8.6999999999999993</v>
      </c>
      <c r="BF2155" s="23">
        <v>14.385515336424859</v>
      </c>
      <c r="BG2155" s="14">
        <v>16.775549391210657</v>
      </c>
      <c r="BH2155" s="22">
        <v>929</v>
      </c>
      <c r="BI2155" s="23">
        <v>33.801639999999992</v>
      </c>
      <c r="BJ2155" s="23">
        <v>48.295570078210162</v>
      </c>
      <c r="BK2155" s="14">
        <v>56.319478466806189</v>
      </c>
      <c r="BL2155" t="s">
        <v>105</v>
      </c>
    </row>
    <row r="2156" spans="1:64">
      <c r="A2156" t="s">
        <v>3137</v>
      </c>
      <c r="B2156" t="s">
        <v>3128</v>
      </c>
      <c r="C2156" t="s">
        <v>105</v>
      </c>
      <c r="D2156" t="s">
        <v>942</v>
      </c>
      <c r="E2156">
        <v>2023</v>
      </c>
      <c r="F2156">
        <v>57.95</v>
      </c>
      <c r="G2156">
        <v>8.44</v>
      </c>
      <c r="H2156">
        <v>11646</v>
      </c>
      <c r="I2156">
        <v>85.752871640448177</v>
      </c>
      <c r="J2156">
        <v>5</v>
      </c>
      <c r="K2156">
        <v>9</v>
      </c>
      <c r="L2156">
        <v>1774</v>
      </c>
      <c r="M2156">
        <v>1.774</v>
      </c>
      <c r="N2156">
        <v>10.498532000000001</v>
      </c>
      <c r="O2156">
        <v>12.242776013401773</v>
      </c>
      <c r="P2156">
        <v>0</v>
      </c>
      <c r="Q2156">
        <v>0</v>
      </c>
      <c r="R2156">
        <v>0</v>
      </c>
      <c r="S2156">
        <v>0</v>
      </c>
      <c r="T2156">
        <v>0</v>
      </c>
      <c r="U2156">
        <v>0</v>
      </c>
      <c r="V2156">
        <v>0</v>
      </c>
      <c r="W2156">
        <v>0</v>
      </c>
      <c r="X2156">
        <v>0</v>
      </c>
      <c r="Y2156">
        <v>0</v>
      </c>
      <c r="Z2156">
        <v>0</v>
      </c>
      <c r="AA2156">
        <v>0</v>
      </c>
      <c r="AG2156">
        <v>0</v>
      </c>
      <c r="AL2156">
        <v>0</v>
      </c>
      <c r="AM2156">
        <v>1103</v>
      </c>
      <c r="AN2156">
        <v>26261.35</v>
      </c>
      <c r="AO2156">
        <v>26.26135</v>
      </c>
      <c r="AP2156">
        <v>24.632811</v>
      </c>
      <c r="AQ2156">
        <v>28.725348234730276</v>
      </c>
      <c r="AR2156">
        <v>1163</v>
      </c>
      <c r="AS2156">
        <v>26304.2599999999</v>
      </c>
      <c r="AT2156">
        <v>26.3042599999999</v>
      </c>
      <c r="AU2156">
        <v>24.673060122324401</v>
      </c>
      <c r="AV2156">
        <v>28.772284414888954</v>
      </c>
      <c r="AW2156">
        <v>0</v>
      </c>
      <c r="AX2156">
        <v>0</v>
      </c>
      <c r="AY2156">
        <v>0</v>
      </c>
      <c r="AZ2156">
        <v>0</v>
      </c>
      <c r="BA2156">
        <v>0</v>
      </c>
      <c r="BB2156">
        <v>0</v>
      </c>
      <c r="BC2156">
        <v>7</v>
      </c>
      <c r="BD2156">
        <v>8700</v>
      </c>
      <c r="BE2156">
        <v>8.6999999999999993</v>
      </c>
      <c r="BF2156">
        <v>17.176955</v>
      </c>
      <c r="BG2156">
        <v>20.030763601737998</v>
      </c>
      <c r="BH2156">
        <v>1175</v>
      </c>
      <c r="BI2156">
        <v>36.778259999999904</v>
      </c>
      <c r="BJ2156">
        <v>52.348547122324405</v>
      </c>
      <c r="BK2156">
        <v>61.045824030028726</v>
      </c>
      <c r="BL2156" t="s">
        <v>105</v>
      </c>
    </row>
    <row r="2157" spans="1:64">
      <c r="A2157" t="s">
        <v>3138</v>
      </c>
      <c r="B2157" t="s">
        <v>3128</v>
      </c>
      <c r="C2157" t="s">
        <v>105</v>
      </c>
      <c r="D2157" t="s">
        <v>942</v>
      </c>
      <c r="E2157">
        <v>2024</v>
      </c>
      <c r="F2157">
        <v>57.95</v>
      </c>
      <c r="G2157">
        <v>8.58</v>
      </c>
      <c r="H2157">
        <v>11709</v>
      </c>
      <c r="I2157">
        <v>80.289762216152894</v>
      </c>
      <c r="J2157">
        <v>4</v>
      </c>
      <c r="K2157">
        <v>8</v>
      </c>
      <c r="L2157">
        <v>1699</v>
      </c>
      <c r="M2157">
        <v>1.6989999999999998</v>
      </c>
      <c r="N2157">
        <v>10.054682</v>
      </c>
      <c r="O2157">
        <v>12.522993869294552</v>
      </c>
      <c r="P2157">
        <v>0</v>
      </c>
      <c r="Q2157">
        <v>0</v>
      </c>
      <c r="R2157">
        <v>0</v>
      </c>
      <c r="S2157">
        <v>0</v>
      </c>
      <c r="T2157">
        <v>0</v>
      </c>
      <c r="U2157">
        <v>0</v>
      </c>
      <c r="V2157">
        <v>0</v>
      </c>
      <c r="W2157">
        <v>0</v>
      </c>
      <c r="X2157">
        <v>0</v>
      </c>
      <c r="Y2157">
        <v>0</v>
      </c>
      <c r="Z2157">
        <v>0</v>
      </c>
      <c r="AA2157">
        <v>0</v>
      </c>
      <c r="AB2157">
        <v>0</v>
      </c>
      <c r="AC2157">
        <v>0</v>
      </c>
      <c r="AD2157">
        <v>0</v>
      </c>
      <c r="AE2157">
        <v>0</v>
      </c>
      <c r="AF2157">
        <v>0</v>
      </c>
      <c r="AG2157">
        <v>0</v>
      </c>
      <c r="AH2157">
        <v>0</v>
      </c>
      <c r="AI2157">
        <v>0</v>
      </c>
      <c r="AJ2157">
        <v>0</v>
      </c>
      <c r="AK2157">
        <v>0</v>
      </c>
      <c r="AL2157">
        <v>0</v>
      </c>
      <c r="AM2157">
        <v>1301</v>
      </c>
      <c r="AN2157">
        <v>29794.718999999994</v>
      </c>
      <c r="AO2157">
        <v>29.794718999999979</v>
      </c>
      <c r="AP2157">
        <v>26.873162379651784</v>
      </c>
      <c r="AQ2157">
        <v>33.470222900031679</v>
      </c>
      <c r="AR2157">
        <v>1406</v>
      </c>
      <c r="AS2157">
        <v>29882.466999999975</v>
      </c>
      <c r="AT2157">
        <v>29.882466999999977</v>
      </c>
      <c r="AU2157">
        <v>26.952306145112022</v>
      </c>
      <c r="AV2157">
        <v>33.568795573901561</v>
      </c>
      <c r="AW2157">
        <v>0</v>
      </c>
      <c r="AX2157">
        <v>0</v>
      </c>
      <c r="AY2157">
        <v>0</v>
      </c>
      <c r="AZ2157">
        <v>0</v>
      </c>
      <c r="BA2157">
        <v>0</v>
      </c>
      <c r="BB2157">
        <v>0</v>
      </c>
      <c r="BC2157">
        <v>7</v>
      </c>
      <c r="BD2157">
        <v>8700</v>
      </c>
      <c r="BE2157">
        <v>8.6999999999999993</v>
      </c>
      <c r="BF2157">
        <v>15.034834415872057</v>
      </c>
      <c r="BG2157">
        <v>18.725717950684519</v>
      </c>
      <c r="BH2157">
        <v>1417</v>
      </c>
      <c r="BI2157">
        <v>40.281466999999978</v>
      </c>
      <c r="BJ2157">
        <v>52.041822560984073</v>
      </c>
      <c r="BK2157">
        <v>64.817507393880618</v>
      </c>
      <c r="BL2157" t="s">
        <v>105</v>
      </c>
    </row>
    <row r="2158" spans="1:64">
      <c r="A2158" t="s">
        <v>3139</v>
      </c>
      <c r="B2158" t="s">
        <v>3140</v>
      </c>
      <c r="C2158" t="s">
        <v>107</v>
      </c>
      <c r="D2158" t="s">
        <v>942</v>
      </c>
      <c r="E2158">
        <v>2012</v>
      </c>
      <c r="F2158" s="23">
        <v>78.739999999999995</v>
      </c>
      <c r="G2158" s="23">
        <v>11.94</v>
      </c>
      <c r="H2158" s="22">
        <v>14320</v>
      </c>
      <c r="I2158" s="34">
        <v>114.06383099999999</v>
      </c>
      <c r="J2158" s="22">
        <v>16</v>
      </c>
      <c r="K2158" s="22" t="s">
        <v>782</v>
      </c>
      <c r="L2158" s="23">
        <v>3360</v>
      </c>
      <c r="M2158" s="23">
        <v>3.36</v>
      </c>
      <c r="N2158" s="23">
        <v>21.800636999999998</v>
      </c>
      <c r="O2158" s="14">
        <v>19.112664206412635</v>
      </c>
      <c r="P2158" s="22">
        <v>0</v>
      </c>
      <c r="Q2158" s="22" t="s">
        <v>782</v>
      </c>
      <c r="R2158" s="23">
        <v>0</v>
      </c>
      <c r="S2158" s="23">
        <v>0</v>
      </c>
      <c r="T2158" s="23">
        <v>0</v>
      </c>
      <c r="U2158" s="14">
        <v>0</v>
      </c>
      <c r="V2158" s="22">
        <v>0</v>
      </c>
      <c r="W2158" s="22" t="s">
        <v>782</v>
      </c>
      <c r="X2158" s="23">
        <v>0</v>
      </c>
      <c r="Y2158" s="23">
        <v>0</v>
      </c>
      <c r="Z2158" s="23">
        <v>0</v>
      </c>
      <c r="AA2158" s="14">
        <v>0</v>
      </c>
      <c r="AB2158" s="22">
        <v>0</v>
      </c>
      <c r="AC2158" s="22" t="s">
        <v>782</v>
      </c>
      <c r="AD2158" s="23">
        <v>0</v>
      </c>
      <c r="AE2158" s="23">
        <v>0</v>
      </c>
      <c r="AF2158" s="23">
        <v>0</v>
      </c>
      <c r="AG2158" s="14">
        <v>0</v>
      </c>
      <c r="AH2158" s="22" t="s">
        <v>782</v>
      </c>
      <c r="AI2158" s="23" t="s">
        <v>782</v>
      </c>
      <c r="AJ2158" s="23" t="s">
        <v>782</v>
      </c>
      <c r="AK2158" s="23" t="s">
        <v>782</v>
      </c>
      <c r="AL2158" s="14" t="s">
        <v>782</v>
      </c>
      <c r="AM2158" s="22" t="s">
        <v>782</v>
      </c>
      <c r="AN2158" s="23" t="s">
        <v>782</v>
      </c>
      <c r="AO2158" s="23" t="s">
        <v>782</v>
      </c>
      <c r="AP2158" s="23" t="s">
        <v>782</v>
      </c>
      <c r="AQ2158" s="14" t="s">
        <v>782</v>
      </c>
      <c r="AR2158" s="22">
        <v>667</v>
      </c>
      <c r="AS2158" s="23">
        <v>15451.734999999982</v>
      </c>
      <c r="AT2158" s="23">
        <v>15.451734999999982</v>
      </c>
      <c r="AU2158" s="23">
        <v>13.203284</v>
      </c>
      <c r="AV2158" s="14">
        <v>11.57534678981631</v>
      </c>
      <c r="AW2158" s="22">
        <v>0</v>
      </c>
      <c r="AX2158" s="22" t="s">
        <v>782</v>
      </c>
      <c r="AY2158" s="23">
        <v>0</v>
      </c>
      <c r="AZ2158" s="23">
        <v>0</v>
      </c>
      <c r="BA2158" s="23">
        <v>0</v>
      </c>
      <c r="BB2158" s="14">
        <v>0</v>
      </c>
      <c r="BC2158" s="22">
        <v>9</v>
      </c>
      <c r="BD2158" s="23">
        <v>6080</v>
      </c>
      <c r="BE2158" s="23">
        <v>6.08</v>
      </c>
      <c r="BF2158" s="23">
        <v>9.7097600000000011</v>
      </c>
      <c r="BG2158" s="14">
        <v>8.5125669678760847</v>
      </c>
      <c r="BH2158" s="22">
        <v>692</v>
      </c>
      <c r="BI2158" s="23">
        <v>24.891734999999983</v>
      </c>
      <c r="BJ2158" s="23">
        <v>44.713680999999994</v>
      </c>
      <c r="BK2158" s="14">
        <v>39.20057796410503</v>
      </c>
      <c r="BL2158" t="s">
        <v>107</v>
      </c>
    </row>
    <row r="2159" spans="1:64">
      <c r="A2159" t="s">
        <v>3141</v>
      </c>
      <c r="B2159" t="s">
        <v>3140</v>
      </c>
      <c r="C2159" t="s">
        <v>107</v>
      </c>
      <c r="D2159" t="s">
        <v>942</v>
      </c>
      <c r="E2159">
        <v>2015</v>
      </c>
      <c r="F2159" s="23">
        <v>78.739999999999995</v>
      </c>
      <c r="G2159" s="23">
        <v>11.87</v>
      </c>
      <c r="H2159" s="22">
        <v>14532</v>
      </c>
      <c r="I2159" s="34">
        <v>117.25359503048458</v>
      </c>
      <c r="J2159" s="13">
        <v>14</v>
      </c>
      <c r="K2159" s="13">
        <v>18</v>
      </c>
      <c r="L2159" s="19">
        <v>4240</v>
      </c>
      <c r="M2159" s="35">
        <v>4.24</v>
      </c>
      <c r="N2159" s="19">
        <v>25.360945123042587</v>
      </c>
      <c r="O2159" s="17">
        <v>21.629140766599981</v>
      </c>
      <c r="P2159" s="36">
        <v>0</v>
      </c>
      <c r="Q2159" s="37">
        <v>0</v>
      </c>
      <c r="R2159" s="38">
        <v>0</v>
      </c>
      <c r="S2159" s="27">
        <v>0</v>
      </c>
      <c r="T2159" s="23">
        <v>0</v>
      </c>
      <c r="U2159" s="17">
        <v>0</v>
      </c>
      <c r="V2159" s="22">
        <v>0</v>
      </c>
      <c r="W2159" s="22">
        <v>0</v>
      </c>
      <c r="X2159" s="23">
        <v>0</v>
      </c>
      <c r="Y2159" s="27">
        <v>0</v>
      </c>
      <c r="Z2159" s="27">
        <v>0</v>
      </c>
      <c r="AA2159" s="14">
        <v>0</v>
      </c>
      <c r="AB2159" s="39">
        <v>0</v>
      </c>
      <c r="AC2159" s="22" t="s">
        <v>782</v>
      </c>
      <c r="AD2159" s="23">
        <v>0</v>
      </c>
      <c r="AE2159" s="23">
        <v>0</v>
      </c>
      <c r="AF2159" s="23">
        <v>0</v>
      </c>
      <c r="AG2159" s="14">
        <v>0</v>
      </c>
      <c r="AH2159" s="22" t="s">
        <v>782</v>
      </c>
      <c r="AI2159" s="23" t="s">
        <v>782</v>
      </c>
      <c r="AJ2159" s="23" t="s">
        <v>782</v>
      </c>
      <c r="AK2159" s="23" t="s">
        <v>782</v>
      </c>
      <c r="AL2159" s="14" t="s">
        <v>782</v>
      </c>
      <c r="AM2159" s="22" t="s">
        <v>782</v>
      </c>
      <c r="AN2159" s="23" t="s">
        <v>782</v>
      </c>
      <c r="AO2159" s="23" t="s">
        <v>782</v>
      </c>
      <c r="AP2159" s="23" t="s">
        <v>782</v>
      </c>
      <c r="AQ2159" s="14" t="s">
        <v>782</v>
      </c>
      <c r="AR2159" s="40">
        <v>744</v>
      </c>
      <c r="AS2159" s="41">
        <v>17560.234999999997</v>
      </c>
      <c r="AT2159" s="23">
        <v>17.560234999999999</v>
      </c>
      <c r="AU2159" s="23">
        <v>15.596347002631351</v>
      </c>
      <c r="AV2159" s="14">
        <v>13.30138065154973</v>
      </c>
      <c r="AW2159" s="22">
        <v>0</v>
      </c>
      <c r="AX2159" s="22" t="s">
        <v>782</v>
      </c>
      <c r="AY2159" s="23">
        <v>0</v>
      </c>
      <c r="AZ2159" s="23">
        <v>0</v>
      </c>
      <c r="BA2159" s="23">
        <v>0</v>
      </c>
      <c r="BB2159" s="14">
        <v>0</v>
      </c>
      <c r="BC2159" s="42">
        <v>10</v>
      </c>
      <c r="BD2159" s="43">
        <v>8480</v>
      </c>
      <c r="BE2159" s="44">
        <v>8.48</v>
      </c>
      <c r="BF2159" s="23">
        <v>16.02069087108913</v>
      </c>
      <c r="BG2159" s="14">
        <v>13.663283302250933</v>
      </c>
      <c r="BH2159" s="22">
        <v>768</v>
      </c>
      <c r="BI2159" s="23">
        <v>30.280234999999998</v>
      </c>
      <c r="BJ2159" s="23">
        <v>56.977982996763068</v>
      </c>
      <c r="BK2159" s="14">
        <v>48.593804720400641</v>
      </c>
      <c r="BL2159" t="s">
        <v>107</v>
      </c>
    </row>
    <row r="2160" spans="1:64">
      <c r="A2160" t="s">
        <v>3142</v>
      </c>
      <c r="B2160" t="s">
        <v>3140</v>
      </c>
      <c r="C2160" t="s">
        <v>107</v>
      </c>
      <c r="D2160" t="s">
        <v>942</v>
      </c>
      <c r="E2160">
        <v>2016</v>
      </c>
      <c r="F2160" s="23">
        <v>78.739999999999995</v>
      </c>
      <c r="G2160" s="23">
        <v>11.94</v>
      </c>
      <c r="H2160" s="22">
        <v>14639</v>
      </c>
      <c r="I2160" s="34">
        <v>123.55706938439394</v>
      </c>
      <c r="J2160" s="13">
        <v>14</v>
      </c>
      <c r="K2160" s="13">
        <v>18</v>
      </c>
      <c r="L2160" s="19">
        <v>4240</v>
      </c>
      <c r="M2160" s="35">
        <v>4.24</v>
      </c>
      <c r="N2160" s="19">
        <v>25.359440000000003</v>
      </c>
      <c r="O2160" s="17">
        <v>20.524475148487994</v>
      </c>
      <c r="P2160" s="13">
        <v>0</v>
      </c>
      <c r="Q2160" s="13">
        <v>0</v>
      </c>
      <c r="R2160" s="19">
        <v>0</v>
      </c>
      <c r="S2160" s="27">
        <v>0</v>
      </c>
      <c r="T2160" s="19">
        <v>0</v>
      </c>
      <c r="U2160" s="17">
        <v>0</v>
      </c>
      <c r="V2160" s="13">
        <v>0</v>
      </c>
      <c r="W2160" s="13">
        <v>0</v>
      </c>
      <c r="X2160" s="19">
        <v>0</v>
      </c>
      <c r="Y2160" s="27">
        <v>0</v>
      </c>
      <c r="Z2160" s="19">
        <v>0</v>
      </c>
      <c r="AA2160" s="14">
        <v>0</v>
      </c>
      <c r="AB2160" s="13">
        <v>0</v>
      </c>
      <c r="AC2160" s="22" t="s">
        <v>782</v>
      </c>
      <c r="AD2160" s="19">
        <v>0</v>
      </c>
      <c r="AE2160" s="23">
        <v>0</v>
      </c>
      <c r="AF2160" s="19">
        <v>0</v>
      </c>
      <c r="AG2160" s="14">
        <v>0</v>
      </c>
      <c r="AH2160" s="22" t="s">
        <v>782</v>
      </c>
      <c r="AI2160" s="23" t="s">
        <v>782</v>
      </c>
      <c r="AJ2160" s="23" t="s">
        <v>782</v>
      </c>
      <c r="AK2160" s="23" t="s">
        <v>782</v>
      </c>
      <c r="AL2160" s="14" t="s">
        <v>782</v>
      </c>
      <c r="AM2160" s="22" t="s">
        <v>782</v>
      </c>
      <c r="AN2160" s="23" t="s">
        <v>782</v>
      </c>
      <c r="AO2160" s="23" t="s">
        <v>782</v>
      </c>
      <c r="AP2160" s="23" t="s">
        <v>782</v>
      </c>
      <c r="AQ2160" s="14" t="s">
        <v>782</v>
      </c>
      <c r="AR2160" s="13">
        <v>773</v>
      </c>
      <c r="AS2160" s="19">
        <v>17988.125</v>
      </c>
      <c r="AT2160" s="23">
        <v>17.988125</v>
      </c>
      <c r="AU2160" s="19">
        <v>15.973455000000014</v>
      </c>
      <c r="AV2160" s="14">
        <v>12.927997628614493</v>
      </c>
      <c r="AW2160" s="13">
        <v>0</v>
      </c>
      <c r="AX2160" s="22" t="s">
        <v>782</v>
      </c>
      <c r="AY2160" s="19">
        <v>0</v>
      </c>
      <c r="AZ2160" s="23">
        <v>0</v>
      </c>
      <c r="BA2160" s="19">
        <v>0</v>
      </c>
      <c r="BB2160" s="14">
        <v>0</v>
      </c>
      <c r="BC2160" s="13">
        <v>8</v>
      </c>
      <c r="BD2160" s="19">
        <v>6900</v>
      </c>
      <c r="BE2160" s="44">
        <v>6.9</v>
      </c>
      <c r="BF2160" s="19">
        <v>13.129771124725085</v>
      </c>
      <c r="BG2160" s="14">
        <v>10.626483122448889</v>
      </c>
      <c r="BH2160" s="22">
        <v>795</v>
      </c>
      <c r="BI2160" s="23">
        <v>29.128125000000004</v>
      </c>
      <c r="BJ2160" s="23">
        <v>54.462666124725104</v>
      </c>
      <c r="BK2160" s="14">
        <v>44.078955899551374</v>
      </c>
      <c r="BL2160" t="s">
        <v>107</v>
      </c>
    </row>
    <row r="2161" spans="1:64">
      <c r="A2161" t="s">
        <v>3143</v>
      </c>
      <c r="B2161" t="s">
        <v>3140</v>
      </c>
      <c r="C2161" t="s">
        <v>107</v>
      </c>
      <c r="D2161" t="s">
        <v>942</v>
      </c>
      <c r="E2161">
        <v>2017</v>
      </c>
      <c r="F2161" s="23">
        <v>78.739999999999995</v>
      </c>
      <c r="G2161" s="23">
        <v>12.37</v>
      </c>
      <c r="H2161" s="22">
        <v>14670</v>
      </c>
      <c r="I2161" s="34">
        <v>115.23300350477504</v>
      </c>
      <c r="J2161" s="13">
        <v>14</v>
      </c>
      <c r="K2161" s="13">
        <v>18</v>
      </c>
      <c r="L2161" s="19">
        <v>4240</v>
      </c>
      <c r="M2161" s="19">
        <v>4.24</v>
      </c>
      <c r="N2161" s="19">
        <v>25.359440000000003</v>
      </c>
      <c r="O2161" s="17">
        <v>22.007097991634968</v>
      </c>
      <c r="P2161" s="13">
        <v>0</v>
      </c>
      <c r="Q2161" s="13">
        <v>0</v>
      </c>
      <c r="R2161" s="19">
        <v>0</v>
      </c>
      <c r="S2161" s="19">
        <v>0</v>
      </c>
      <c r="T2161" s="19">
        <v>0</v>
      </c>
      <c r="U2161" s="17">
        <v>0</v>
      </c>
      <c r="V2161" s="13">
        <v>0</v>
      </c>
      <c r="W2161" s="13">
        <v>0</v>
      </c>
      <c r="X2161" s="19">
        <v>0</v>
      </c>
      <c r="Y2161" s="19">
        <v>0</v>
      </c>
      <c r="Z2161" s="19">
        <v>0</v>
      </c>
      <c r="AA2161" s="14">
        <v>0</v>
      </c>
      <c r="AB2161" s="13">
        <v>0</v>
      </c>
      <c r="AC2161" s="22" t="s">
        <v>782</v>
      </c>
      <c r="AD2161" s="19">
        <v>0</v>
      </c>
      <c r="AE2161" s="19">
        <v>0</v>
      </c>
      <c r="AF2161" s="19">
        <v>0</v>
      </c>
      <c r="AG2161" s="14">
        <v>0</v>
      </c>
      <c r="AH2161" s="22" t="s">
        <v>782</v>
      </c>
      <c r="AI2161" s="23" t="s">
        <v>782</v>
      </c>
      <c r="AJ2161" s="23" t="s">
        <v>782</v>
      </c>
      <c r="AK2161" s="23" t="s">
        <v>782</v>
      </c>
      <c r="AL2161" s="14" t="s">
        <v>782</v>
      </c>
      <c r="AM2161" s="22" t="s">
        <v>782</v>
      </c>
      <c r="AN2161" s="23" t="s">
        <v>782</v>
      </c>
      <c r="AO2161" s="23" t="s">
        <v>782</v>
      </c>
      <c r="AP2161" s="23" t="s">
        <v>782</v>
      </c>
      <c r="AQ2161" s="14" t="s">
        <v>782</v>
      </c>
      <c r="AR2161" s="13">
        <v>800</v>
      </c>
      <c r="AS2161" s="19">
        <v>19897.715000000011</v>
      </c>
      <c r="AT2161" s="19">
        <v>19.897715000000009</v>
      </c>
      <c r="AU2161" s="19">
        <v>17.669170920000006</v>
      </c>
      <c r="AV2161" s="14">
        <v>15.33342912412053</v>
      </c>
      <c r="AW2161" s="13">
        <v>0</v>
      </c>
      <c r="AX2161" s="22" t="s">
        <v>782</v>
      </c>
      <c r="AY2161" s="19">
        <v>0</v>
      </c>
      <c r="AZ2161" s="19">
        <v>0</v>
      </c>
      <c r="BA2161" s="19">
        <v>0</v>
      </c>
      <c r="BB2161" s="14">
        <v>0</v>
      </c>
      <c r="BC2161" s="13">
        <v>8</v>
      </c>
      <c r="BD2161" s="19">
        <v>6900</v>
      </c>
      <c r="BE2161" s="19">
        <v>6.9</v>
      </c>
      <c r="BF2161" s="19">
        <v>13.129771124725085</v>
      </c>
      <c r="BG2161" s="14">
        <v>11.394106484589731</v>
      </c>
      <c r="BH2161" s="22">
        <v>822</v>
      </c>
      <c r="BI2161" s="23">
        <v>31.037715000000013</v>
      </c>
      <c r="BJ2161" s="23">
        <v>56.158382044725094</v>
      </c>
      <c r="BK2161" s="14">
        <v>48.734633600345234</v>
      </c>
      <c r="BL2161" t="s">
        <v>107</v>
      </c>
    </row>
    <row r="2162" spans="1:64">
      <c r="A2162" t="s">
        <v>3144</v>
      </c>
      <c r="B2162" t="s">
        <v>3140</v>
      </c>
      <c r="C2162" t="s">
        <v>107</v>
      </c>
      <c r="D2162" t="s">
        <v>942</v>
      </c>
      <c r="E2162">
        <v>2018</v>
      </c>
      <c r="F2162" s="23">
        <v>78.739999999999995</v>
      </c>
      <c r="G2162" s="23">
        <v>12.4</v>
      </c>
      <c r="H2162" s="22">
        <v>14815</v>
      </c>
      <c r="I2162" s="34">
        <v>115.24119348370218</v>
      </c>
      <c r="J2162" s="13">
        <v>15</v>
      </c>
      <c r="K2162" s="13">
        <v>19</v>
      </c>
      <c r="L2162" s="19">
        <v>5975</v>
      </c>
      <c r="M2162" s="19">
        <v>5.9750000000000005</v>
      </c>
      <c r="N2162" s="19">
        <v>35.736474999999999</v>
      </c>
      <c r="O2162" s="17">
        <v>31.010156975729323</v>
      </c>
      <c r="P2162" s="13">
        <v>0</v>
      </c>
      <c r="Q2162" s="13">
        <v>0</v>
      </c>
      <c r="R2162" s="19">
        <v>0</v>
      </c>
      <c r="S2162" s="19">
        <v>0</v>
      </c>
      <c r="T2162" s="19">
        <v>0</v>
      </c>
      <c r="U2162" s="17">
        <v>0</v>
      </c>
      <c r="V2162" s="13">
        <v>0</v>
      </c>
      <c r="W2162" s="13">
        <v>0</v>
      </c>
      <c r="X2162" s="19">
        <v>0</v>
      </c>
      <c r="Y2162" s="19">
        <v>0</v>
      </c>
      <c r="Z2162" s="19">
        <v>0</v>
      </c>
      <c r="AA2162" s="14">
        <v>0</v>
      </c>
      <c r="AB2162" s="13">
        <v>0</v>
      </c>
      <c r="AC2162" s="22" t="s">
        <v>782</v>
      </c>
      <c r="AD2162" s="19">
        <v>0</v>
      </c>
      <c r="AE2162" s="19">
        <v>0</v>
      </c>
      <c r="AF2162" s="19">
        <v>0</v>
      </c>
      <c r="AG2162" s="14">
        <v>0</v>
      </c>
      <c r="AH2162" s="22" t="s">
        <v>782</v>
      </c>
      <c r="AI2162" s="23" t="s">
        <v>782</v>
      </c>
      <c r="AJ2162" s="23" t="s">
        <v>782</v>
      </c>
      <c r="AK2162" s="23" t="s">
        <v>782</v>
      </c>
      <c r="AL2162" s="14" t="s">
        <v>782</v>
      </c>
      <c r="AM2162" s="22" t="s">
        <v>782</v>
      </c>
      <c r="AN2162" s="23" t="s">
        <v>782</v>
      </c>
      <c r="AO2162" s="23" t="s">
        <v>782</v>
      </c>
      <c r="AP2162" s="23" t="s">
        <v>782</v>
      </c>
      <c r="AQ2162" s="14" t="s">
        <v>782</v>
      </c>
      <c r="AR2162" s="13">
        <v>839</v>
      </c>
      <c r="AS2162" s="19">
        <v>23186.590000000004</v>
      </c>
      <c r="AT2162" s="19">
        <v>23.186590000000006</v>
      </c>
      <c r="AU2162" s="19">
        <v>20.589691920000003</v>
      </c>
      <c r="AV2162" s="14">
        <v>17.866607675242335</v>
      </c>
      <c r="AW2162" s="13">
        <v>0</v>
      </c>
      <c r="AX2162" s="22" t="s">
        <v>782</v>
      </c>
      <c r="AY2162" s="19">
        <v>0</v>
      </c>
      <c r="AZ2162" s="19">
        <v>0</v>
      </c>
      <c r="BA2162" s="19">
        <v>0</v>
      </c>
      <c r="BB2162" s="14">
        <v>0</v>
      </c>
      <c r="BC2162" s="13">
        <v>8</v>
      </c>
      <c r="BD2162" s="19">
        <v>6900</v>
      </c>
      <c r="BE2162" s="19">
        <v>6.9</v>
      </c>
      <c r="BF2162" s="19">
        <v>12.747227175478105</v>
      </c>
      <c r="BG2162" s="14">
        <v>11.061346025786225</v>
      </c>
      <c r="BH2162" s="22">
        <v>862</v>
      </c>
      <c r="BI2162" s="23">
        <v>36.06159000000001</v>
      </c>
      <c r="BJ2162" s="23">
        <v>69.073394095478108</v>
      </c>
      <c r="BK2162" s="14">
        <v>59.938110676757887</v>
      </c>
      <c r="BL2162" t="s">
        <v>107</v>
      </c>
    </row>
    <row r="2163" spans="1:64">
      <c r="A2163" t="s">
        <v>3145</v>
      </c>
      <c r="B2163" t="s">
        <v>3140</v>
      </c>
      <c r="C2163" t="s">
        <v>107</v>
      </c>
      <c r="D2163" t="s">
        <v>942</v>
      </c>
      <c r="E2163">
        <v>2019</v>
      </c>
      <c r="F2163" s="23">
        <v>78.739999999999995</v>
      </c>
      <c r="G2163" s="23">
        <v>12.44</v>
      </c>
      <c r="H2163" s="22">
        <v>14888</v>
      </c>
      <c r="I2163" s="34">
        <v>118.79989188436221</v>
      </c>
      <c r="J2163" s="22">
        <v>15</v>
      </c>
      <c r="K2163" s="22">
        <v>20</v>
      </c>
      <c r="L2163" s="23">
        <v>6445</v>
      </c>
      <c r="M2163" s="23">
        <v>6.4450000000000003</v>
      </c>
      <c r="N2163" s="23">
        <v>38.547545000000007</v>
      </c>
      <c r="O2163" s="14">
        <v>32.447457980451304</v>
      </c>
      <c r="P2163" s="22">
        <v>0</v>
      </c>
      <c r="Q2163" s="22">
        <v>0</v>
      </c>
      <c r="R2163" s="23">
        <v>0</v>
      </c>
      <c r="S2163" s="23">
        <v>0</v>
      </c>
      <c r="T2163" s="23">
        <v>0</v>
      </c>
      <c r="U2163" s="14">
        <v>0</v>
      </c>
      <c r="V2163" s="22">
        <v>0</v>
      </c>
      <c r="W2163" s="22">
        <v>0</v>
      </c>
      <c r="X2163" s="23">
        <v>0</v>
      </c>
      <c r="Y2163" s="23">
        <v>0</v>
      </c>
      <c r="Z2163" s="23">
        <v>0</v>
      </c>
      <c r="AA2163" s="14">
        <v>0</v>
      </c>
      <c r="AB2163" s="22">
        <v>0</v>
      </c>
      <c r="AC2163" s="22">
        <v>0</v>
      </c>
      <c r="AD2163" s="23">
        <v>0</v>
      </c>
      <c r="AE2163" s="23">
        <v>0</v>
      </c>
      <c r="AF2163" s="23">
        <v>0</v>
      </c>
      <c r="AG2163" s="14">
        <v>0</v>
      </c>
      <c r="AH2163" s="22">
        <v>0</v>
      </c>
      <c r="AI2163" s="23">
        <v>0</v>
      </c>
      <c r="AJ2163" s="23">
        <v>0</v>
      </c>
      <c r="AK2163" s="23">
        <v>0</v>
      </c>
      <c r="AL2163" s="14">
        <v>0</v>
      </c>
      <c r="AM2163" s="22">
        <v>874</v>
      </c>
      <c r="AN2163" s="23">
        <v>24609.405000000002</v>
      </c>
      <c r="AO2163" s="23">
        <v>24.60940500000001</v>
      </c>
      <c r="AP2163" s="23">
        <v>21.853151639999997</v>
      </c>
      <c r="AQ2163" s="14">
        <v>18.394925528443647</v>
      </c>
      <c r="AR2163" s="22">
        <v>874</v>
      </c>
      <c r="AS2163" s="23">
        <v>24609.405000000002</v>
      </c>
      <c r="AT2163" s="23">
        <v>24.60940500000001</v>
      </c>
      <c r="AU2163" s="23">
        <v>21.853151639999997</v>
      </c>
      <c r="AV2163" s="14">
        <v>18.394925528443647</v>
      </c>
      <c r="AW2163" s="22">
        <v>0</v>
      </c>
      <c r="AX2163" s="22" t="s">
        <v>782</v>
      </c>
      <c r="AY2163" s="23">
        <v>0</v>
      </c>
      <c r="AZ2163" s="23">
        <v>0</v>
      </c>
      <c r="BA2163" s="23">
        <v>0</v>
      </c>
      <c r="BB2163" s="14">
        <v>0</v>
      </c>
      <c r="BC2163" s="22">
        <v>8</v>
      </c>
      <c r="BD2163" s="23">
        <v>6900</v>
      </c>
      <c r="BE2163" s="23">
        <v>6.9</v>
      </c>
      <c r="BF2163" s="23">
        <v>12.313886082338735</v>
      </c>
      <c r="BG2163" s="14">
        <v>10.3652334080614</v>
      </c>
      <c r="BH2163" s="22">
        <v>897</v>
      </c>
      <c r="BI2163" s="23">
        <v>37.954405000000008</v>
      </c>
      <c r="BJ2163" s="23">
        <v>72.714582722338747</v>
      </c>
      <c r="BK2163" s="14">
        <v>61.207616916956354</v>
      </c>
      <c r="BL2163" t="s">
        <v>107</v>
      </c>
    </row>
    <row r="2164" spans="1:64">
      <c r="A2164" t="s">
        <v>3146</v>
      </c>
      <c r="B2164" t="s">
        <v>3140</v>
      </c>
      <c r="C2164" t="s">
        <v>107</v>
      </c>
      <c r="D2164" t="s">
        <v>942</v>
      </c>
      <c r="E2164">
        <v>2020</v>
      </c>
      <c r="F2164" s="23">
        <v>78.739999999999995</v>
      </c>
      <c r="G2164" s="23">
        <v>12.47</v>
      </c>
      <c r="H2164" s="22">
        <v>14965</v>
      </c>
      <c r="I2164" s="34">
        <v>119.88186540122284</v>
      </c>
      <c r="J2164" s="22">
        <v>17</v>
      </c>
      <c r="K2164" s="22">
        <v>22</v>
      </c>
      <c r="L2164" s="23">
        <v>7240</v>
      </c>
      <c r="M2164" s="23">
        <v>7.2400000000000011</v>
      </c>
      <c r="N2164" s="23">
        <v>44.07997000000001</v>
      </c>
      <c r="O2164" s="14">
        <v>36.769506257241119</v>
      </c>
      <c r="P2164" s="22">
        <v>0</v>
      </c>
      <c r="Q2164" s="22">
        <v>0</v>
      </c>
      <c r="R2164" s="23">
        <v>0</v>
      </c>
      <c r="S2164" s="23">
        <v>0</v>
      </c>
      <c r="T2164" s="23">
        <v>0</v>
      </c>
      <c r="U2164" s="14">
        <v>0</v>
      </c>
      <c r="V2164" s="22">
        <v>0</v>
      </c>
      <c r="W2164" s="22">
        <v>0</v>
      </c>
      <c r="X2164" s="23">
        <v>0</v>
      </c>
      <c r="Y2164" s="23">
        <v>0</v>
      </c>
      <c r="Z2164" s="23">
        <v>0</v>
      </c>
      <c r="AA2164" s="14">
        <v>0</v>
      </c>
      <c r="AB2164" s="22">
        <v>0</v>
      </c>
      <c r="AC2164" s="22">
        <v>0</v>
      </c>
      <c r="AD2164" s="23">
        <v>0</v>
      </c>
      <c r="AE2164" s="23">
        <v>0</v>
      </c>
      <c r="AF2164" s="23">
        <v>0</v>
      </c>
      <c r="AG2164" s="14">
        <v>0</v>
      </c>
      <c r="AH2164" s="22">
        <v>0</v>
      </c>
      <c r="AI2164" s="23">
        <v>0</v>
      </c>
      <c r="AJ2164" s="23">
        <v>0</v>
      </c>
      <c r="AK2164" s="23">
        <v>0</v>
      </c>
      <c r="AL2164" s="14">
        <v>0</v>
      </c>
      <c r="AM2164" s="22">
        <v>946</v>
      </c>
      <c r="AN2164" s="23">
        <v>26596.645000000008</v>
      </c>
      <c r="AO2164" s="23">
        <v>26.596644999999995</v>
      </c>
      <c r="AP2164" s="23">
        <v>23.617820760000008</v>
      </c>
      <c r="AQ2164" s="14">
        <v>19.700911961083897</v>
      </c>
      <c r="AR2164" s="22">
        <v>946</v>
      </c>
      <c r="AS2164" s="23">
        <v>26596.645000000008</v>
      </c>
      <c r="AT2164" s="23">
        <v>26.596644999999995</v>
      </c>
      <c r="AU2164" s="23">
        <v>23.617820760000008</v>
      </c>
      <c r="AV2164" s="14">
        <v>19.700911961083897</v>
      </c>
      <c r="AW2164" s="22">
        <v>0</v>
      </c>
      <c r="AX2164" s="22">
        <v>0</v>
      </c>
      <c r="AY2164" s="23">
        <v>0</v>
      </c>
      <c r="AZ2164" s="23">
        <v>0</v>
      </c>
      <c r="BA2164" s="23">
        <v>0</v>
      </c>
      <c r="BB2164" s="14">
        <v>0</v>
      </c>
      <c r="BC2164" s="22">
        <v>8</v>
      </c>
      <c r="BD2164" s="23">
        <v>6900</v>
      </c>
      <c r="BE2164" s="23">
        <v>6.8999999999999995</v>
      </c>
      <c r="BF2164" s="23">
        <v>12.31305444311368</v>
      </c>
      <c r="BG2164" s="14">
        <v>10.270990029980034</v>
      </c>
      <c r="BH2164" s="22">
        <v>971</v>
      </c>
      <c r="BI2164" s="23">
        <v>40.736644999999996</v>
      </c>
      <c r="BJ2164" s="23">
        <v>80.010845203113689</v>
      </c>
      <c r="BK2164" s="14">
        <v>66.741408248305049</v>
      </c>
      <c r="BL2164" t="s">
        <v>107</v>
      </c>
    </row>
    <row r="2165" spans="1:64">
      <c r="A2165" t="s">
        <v>3147</v>
      </c>
      <c r="B2165" t="s">
        <v>3140</v>
      </c>
      <c r="C2165" t="s">
        <v>107</v>
      </c>
      <c r="D2165" t="s">
        <v>942</v>
      </c>
      <c r="E2165">
        <v>2021</v>
      </c>
      <c r="F2165" s="23">
        <v>78.739999999999995</v>
      </c>
      <c r="G2165" s="23">
        <v>12.54</v>
      </c>
      <c r="H2165" s="22">
        <v>15092</v>
      </c>
      <c r="I2165" s="34">
        <v>112.2</v>
      </c>
      <c r="J2165" s="22">
        <v>17</v>
      </c>
      <c r="K2165" s="22">
        <v>24</v>
      </c>
      <c r="L2165" s="23">
        <v>6680</v>
      </c>
      <c r="M2165" s="23">
        <v>6.68</v>
      </c>
      <c r="N2165" s="23">
        <v>40.730609999999999</v>
      </c>
      <c r="O2165" s="14">
        <v>36.299999999999997</v>
      </c>
      <c r="P2165" s="22">
        <v>0</v>
      </c>
      <c r="Q2165" s="22">
        <v>0</v>
      </c>
      <c r="R2165" s="23">
        <v>0</v>
      </c>
      <c r="S2165" s="23">
        <v>0</v>
      </c>
      <c r="T2165" s="23">
        <v>0</v>
      </c>
      <c r="U2165" s="14">
        <v>0</v>
      </c>
      <c r="V2165" s="22">
        <v>0</v>
      </c>
      <c r="W2165" s="22">
        <v>0</v>
      </c>
      <c r="X2165" s="23">
        <v>0</v>
      </c>
      <c r="Y2165" s="23">
        <v>0</v>
      </c>
      <c r="Z2165" s="23">
        <v>0</v>
      </c>
      <c r="AA2165" s="14">
        <v>0</v>
      </c>
      <c r="AB2165" s="22">
        <v>0</v>
      </c>
      <c r="AC2165" s="22">
        <v>0</v>
      </c>
      <c r="AD2165" s="23">
        <v>0</v>
      </c>
      <c r="AE2165" s="23">
        <v>0</v>
      </c>
      <c r="AF2165" s="23">
        <v>0</v>
      </c>
      <c r="AG2165" s="14">
        <v>0</v>
      </c>
      <c r="AH2165" s="22">
        <v>0</v>
      </c>
      <c r="AI2165" s="23">
        <v>0</v>
      </c>
      <c r="AJ2165" s="23">
        <v>0</v>
      </c>
      <c r="AK2165" s="23">
        <v>0</v>
      </c>
      <c r="AL2165" s="14">
        <v>0</v>
      </c>
      <c r="AM2165" s="22">
        <v>1018</v>
      </c>
      <c r="AN2165" s="23">
        <v>27745.865000000002</v>
      </c>
      <c r="AO2165" s="23">
        <v>27.745864999999998</v>
      </c>
      <c r="AP2165" s="23">
        <v>24.827635730000001</v>
      </c>
      <c r="AQ2165" s="14">
        <v>22.13</v>
      </c>
      <c r="AR2165" s="22">
        <v>1018</v>
      </c>
      <c r="AS2165" s="23">
        <v>27745.865000000002</v>
      </c>
      <c r="AT2165" s="23">
        <v>27.745864999999998</v>
      </c>
      <c r="AU2165" s="23">
        <v>24.827635730000001</v>
      </c>
      <c r="AV2165" s="14">
        <v>22.13</v>
      </c>
      <c r="AW2165" s="22">
        <v>0</v>
      </c>
      <c r="AX2165" s="22">
        <v>0</v>
      </c>
      <c r="AY2165" s="23">
        <v>0</v>
      </c>
      <c r="AZ2165" s="23">
        <v>0</v>
      </c>
      <c r="BA2165" s="23">
        <v>0</v>
      </c>
      <c r="BB2165" s="14">
        <v>0</v>
      </c>
      <c r="BC2165" s="22">
        <v>8</v>
      </c>
      <c r="BD2165" s="23">
        <v>6900</v>
      </c>
      <c r="BE2165" s="23">
        <v>6.9</v>
      </c>
      <c r="BF2165" s="23">
        <v>10.73698347</v>
      </c>
      <c r="BG2165" s="14">
        <v>9.57</v>
      </c>
      <c r="BH2165" s="22">
        <v>1043</v>
      </c>
      <c r="BI2165" s="23">
        <v>41.33</v>
      </c>
      <c r="BJ2165" s="23">
        <v>76.3</v>
      </c>
      <c r="BK2165" s="14">
        <v>68</v>
      </c>
      <c r="BL2165" t="s">
        <v>107</v>
      </c>
    </row>
    <row r="2166" spans="1:64">
      <c r="A2166" t="s">
        <v>3148</v>
      </c>
      <c r="B2166" t="s">
        <v>3140</v>
      </c>
      <c r="C2166" t="s">
        <v>107</v>
      </c>
      <c r="D2166" s="111" t="s">
        <v>942</v>
      </c>
      <c r="E2166" s="110">
        <v>2022</v>
      </c>
      <c r="F2166" s="23"/>
      <c r="G2166" s="23"/>
      <c r="H2166" s="22">
        <v>15336</v>
      </c>
      <c r="I2166" s="34">
        <v>111.1482453919805</v>
      </c>
      <c r="J2166" s="22">
        <v>14</v>
      </c>
      <c r="K2166" s="22">
        <v>21</v>
      </c>
      <c r="L2166" s="23">
        <v>5575</v>
      </c>
      <c r="M2166" s="23">
        <v>5.5750000000000002</v>
      </c>
      <c r="N2166" s="23">
        <v>32.992850000000004</v>
      </c>
      <c r="O2166" s="14">
        <v>29.68364447288026</v>
      </c>
      <c r="P2166" s="22">
        <v>0</v>
      </c>
      <c r="Q2166" s="22">
        <v>0</v>
      </c>
      <c r="R2166" s="23">
        <v>0</v>
      </c>
      <c r="S2166" s="23">
        <v>0</v>
      </c>
      <c r="T2166" s="23">
        <v>0</v>
      </c>
      <c r="U2166" s="14">
        <v>0</v>
      </c>
      <c r="V2166" s="22">
        <v>0</v>
      </c>
      <c r="W2166" s="22">
        <v>0</v>
      </c>
      <c r="X2166" s="23">
        <v>0</v>
      </c>
      <c r="Y2166" s="23">
        <v>0</v>
      </c>
      <c r="Z2166" s="23">
        <v>0</v>
      </c>
      <c r="AA2166" s="14">
        <v>0</v>
      </c>
      <c r="AB2166" s="22">
        <v>0</v>
      </c>
      <c r="AC2166" s="22">
        <v>0</v>
      </c>
      <c r="AD2166" s="23">
        <v>0</v>
      </c>
      <c r="AE2166" s="23">
        <v>0</v>
      </c>
      <c r="AF2166" s="23">
        <v>0</v>
      </c>
      <c r="AG2166" s="14">
        <v>0</v>
      </c>
      <c r="AH2166" s="22">
        <v>0</v>
      </c>
      <c r="AI2166" s="23">
        <v>0</v>
      </c>
      <c r="AJ2166" s="23">
        <v>0</v>
      </c>
      <c r="AK2166" s="23">
        <v>0</v>
      </c>
      <c r="AL2166" s="14">
        <v>0</v>
      </c>
      <c r="AM2166" s="22">
        <v>1112</v>
      </c>
      <c r="AN2166" s="23">
        <v>28922.540000000041</v>
      </c>
      <c r="AO2166" s="23">
        <v>28.922539999999998</v>
      </c>
      <c r="AP2166" s="23">
        <v>29.627206400084582</v>
      </c>
      <c r="AQ2166" s="14">
        <v>26.655577238848814</v>
      </c>
      <c r="AR2166" s="22">
        <v>1112</v>
      </c>
      <c r="AS2166" s="23">
        <v>28922.54</v>
      </c>
      <c r="AT2166" s="23">
        <v>28.922540000000001</v>
      </c>
      <c r="AU2166" s="23">
        <v>29.627206400084599</v>
      </c>
      <c r="AV2166" s="14">
        <v>26.655577238848831</v>
      </c>
      <c r="AW2166" s="22">
        <v>0</v>
      </c>
      <c r="AX2166" s="22">
        <v>0</v>
      </c>
      <c r="AY2166" s="23">
        <v>0</v>
      </c>
      <c r="AZ2166" s="23">
        <v>0</v>
      </c>
      <c r="BA2166" s="23">
        <v>0</v>
      </c>
      <c r="BB2166" s="14">
        <v>0</v>
      </c>
      <c r="BC2166" s="22">
        <v>8</v>
      </c>
      <c r="BD2166" s="23">
        <v>6900</v>
      </c>
      <c r="BE2166" s="23">
        <v>6.8999999999999986</v>
      </c>
      <c r="BF2166" s="23">
        <v>11.992915027592723</v>
      </c>
      <c r="BG2166" s="14">
        <v>10.790017408999988</v>
      </c>
      <c r="BH2166" s="22">
        <v>1134</v>
      </c>
      <c r="BI2166" s="23">
        <v>41.397540000000006</v>
      </c>
      <c r="BJ2166" s="23">
        <v>74.612971427677323</v>
      </c>
      <c r="BK2166" s="14">
        <v>67.129239120729082</v>
      </c>
      <c r="BL2166" t="s">
        <v>107</v>
      </c>
    </row>
    <row r="2167" spans="1:64">
      <c r="A2167" t="s">
        <v>3149</v>
      </c>
      <c r="B2167" t="s">
        <v>3140</v>
      </c>
      <c r="C2167" t="s">
        <v>107</v>
      </c>
      <c r="D2167" t="s">
        <v>942</v>
      </c>
      <c r="E2167">
        <v>2023</v>
      </c>
      <c r="F2167">
        <v>78.739999999999995</v>
      </c>
      <c r="G2167">
        <v>12.58</v>
      </c>
      <c r="H2167">
        <v>15170</v>
      </c>
      <c r="I2167">
        <v>111.1482453919805</v>
      </c>
      <c r="J2167">
        <v>14</v>
      </c>
      <c r="K2167">
        <v>21</v>
      </c>
      <c r="L2167">
        <v>5575</v>
      </c>
      <c r="M2167">
        <v>5.5750000000000002</v>
      </c>
      <c r="N2167">
        <v>32.992849999999997</v>
      </c>
      <c r="O2167">
        <v>29.683644472880253</v>
      </c>
      <c r="P2167">
        <v>0</v>
      </c>
      <c r="Q2167">
        <v>0</v>
      </c>
      <c r="R2167">
        <v>0</v>
      </c>
      <c r="S2167">
        <v>0</v>
      </c>
      <c r="T2167">
        <v>0</v>
      </c>
      <c r="U2167">
        <v>0</v>
      </c>
      <c r="V2167">
        <v>0</v>
      </c>
      <c r="W2167">
        <v>0</v>
      </c>
      <c r="X2167">
        <v>0</v>
      </c>
      <c r="Y2167">
        <v>0</v>
      </c>
      <c r="Z2167">
        <v>0</v>
      </c>
      <c r="AA2167">
        <v>0</v>
      </c>
      <c r="AG2167">
        <v>0</v>
      </c>
      <c r="AL2167">
        <v>0</v>
      </c>
      <c r="AM2167">
        <v>1352</v>
      </c>
      <c r="AN2167">
        <v>33811.879000000001</v>
      </c>
      <c r="AO2167">
        <v>33.811878999999998</v>
      </c>
      <c r="AP2167">
        <v>31.715111</v>
      </c>
      <c r="AQ2167">
        <v>28.534063572620546</v>
      </c>
      <c r="AR2167">
        <v>1395</v>
      </c>
      <c r="AS2167">
        <v>33848.148999999903</v>
      </c>
      <c r="AT2167">
        <v>33.8481489999999</v>
      </c>
      <c r="AU2167">
        <v>31.749131711228401</v>
      </c>
      <c r="AV2167">
        <v>28.564671983134289</v>
      </c>
      <c r="AW2167">
        <v>0</v>
      </c>
      <c r="AX2167">
        <v>0</v>
      </c>
      <c r="AY2167">
        <v>0</v>
      </c>
      <c r="AZ2167">
        <v>0</v>
      </c>
      <c r="BA2167">
        <v>0</v>
      </c>
      <c r="BB2167">
        <v>0</v>
      </c>
      <c r="BC2167">
        <v>9</v>
      </c>
      <c r="BD2167">
        <v>12400</v>
      </c>
      <c r="BE2167">
        <v>12.4</v>
      </c>
      <c r="BF2167">
        <v>31.128688</v>
      </c>
      <c r="BG2167">
        <v>28.006459202500359</v>
      </c>
      <c r="BH2167">
        <v>1418</v>
      </c>
      <c r="BI2167">
        <v>51.823148999999901</v>
      </c>
      <c r="BJ2167">
        <v>95.870669711228402</v>
      </c>
      <c r="BK2167">
        <v>86.254775658514902</v>
      </c>
      <c r="BL2167" t="s">
        <v>107</v>
      </c>
    </row>
    <row r="2168" spans="1:64">
      <c r="A2168" t="s">
        <v>3150</v>
      </c>
      <c r="B2168" t="s">
        <v>3140</v>
      </c>
      <c r="C2168" t="s">
        <v>107</v>
      </c>
      <c r="D2168" t="s">
        <v>942</v>
      </c>
      <c r="E2168">
        <v>2024</v>
      </c>
      <c r="F2168">
        <v>78.739999999999995</v>
      </c>
      <c r="G2168">
        <v>12.59</v>
      </c>
      <c r="H2168">
        <v>15109</v>
      </c>
      <c r="I2168">
        <v>103.60389591970743</v>
      </c>
      <c r="J2168">
        <v>14</v>
      </c>
      <c r="K2168">
        <v>21</v>
      </c>
      <c r="L2168">
        <v>5575</v>
      </c>
      <c r="M2168">
        <v>5.5750000000000002</v>
      </c>
      <c r="N2168">
        <v>32.992850000000004</v>
      </c>
      <c r="O2168">
        <v>31.845182757962426</v>
      </c>
      <c r="P2168">
        <v>0</v>
      </c>
      <c r="Q2168">
        <v>0</v>
      </c>
      <c r="R2168">
        <v>0</v>
      </c>
      <c r="S2168">
        <v>0</v>
      </c>
      <c r="T2168">
        <v>0</v>
      </c>
      <c r="U2168">
        <v>0</v>
      </c>
      <c r="V2168">
        <v>0</v>
      </c>
      <c r="W2168">
        <v>0</v>
      </c>
      <c r="X2168">
        <v>0</v>
      </c>
      <c r="Y2168">
        <v>0</v>
      </c>
      <c r="Z2168">
        <v>0</v>
      </c>
      <c r="AA2168">
        <v>0</v>
      </c>
      <c r="AB2168">
        <v>0</v>
      </c>
      <c r="AC2168">
        <v>0</v>
      </c>
      <c r="AD2168">
        <v>0</v>
      </c>
      <c r="AE2168">
        <v>0</v>
      </c>
      <c r="AF2168">
        <v>0</v>
      </c>
      <c r="AG2168">
        <v>0</v>
      </c>
      <c r="AH2168">
        <v>1</v>
      </c>
      <c r="AI2168">
        <v>10.66</v>
      </c>
      <c r="AJ2168">
        <v>1.0659999999999999E-2</v>
      </c>
      <c r="AK2168">
        <v>9.6147210170731204E-3</v>
      </c>
      <c r="AL2168">
        <v>9.2802697540684057E-3</v>
      </c>
      <c r="AM2168">
        <v>1565</v>
      </c>
      <c r="AN2168">
        <v>39675.681000000113</v>
      </c>
      <c r="AO2168">
        <v>39.675681000000026</v>
      </c>
      <c r="AP2168">
        <v>35.785234894689403</v>
      </c>
      <c r="AQ2168">
        <v>34.540433616919969</v>
      </c>
      <c r="AR2168">
        <v>1698</v>
      </c>
      <c r="AS2168">
        <v>39815.193000000167</v>
      </c>
      <c r="AT2168">
        <v>39.815192999999944</v>
      </c>
      <c r="AU2168">
        <v>35.911066879542567</v>
      </c>
      <c r="AV2168">
        <v>34.661888494399371</v>
      </c>
      <c r="AW2168">
        <v>0</v>
      </c>
      <c r="AX2168">
        <v>0</v>
      </c>
      <c r="AY2168">
        <v>0</v>
      </c>
      <c r="AZ2168">
        <v>0</v>
      </c>
      <c r="BA2168">
        <v>0</v>
      </c>
      <c r="BB2168">
        <v>0</v>
      </c>
      <c r="BC2168">
        <v>9</v>
      </c>
      <c r="BD2168">
        <v>12400</v>
      </c>
      <c r="BE2168">
        <v>12.4</v>
      </c>
      <c r="BF2168">
        <v>26.032955508858507</v>
      </c>
      <c r="BG2168">
        <v>25.127390507625247</v>
      </c>
      <c r="BH2168">
        <v>1721</v>
      </c>
      <c r="BI2168">
        <v>57.790192999999945</v>
      </c>
      <c r="BJ2168">
        <v>94.936872388401085</v>
      </c>
      <c r="BK2168">
        <v>91.634461759987047</v>
      </c>
      <c r="BL2168" t="s">
        <v>107</v>
      </c>
    </row>
    <row r="2169" spans="1:64">
      <c r="A2169" t="s">
        <v>3151</v>
      </c>
      <c r="B2169" t="s">
        <v>3152</v>
      </c>
      <c r="C2169" t="s">
        <v>115</v>
      </c>
      <c r="D2169" t="s">
        <v>942</v>
      </c>
      <c r="E2169">
        <v>2012</v>
      </c>
      <c r="F2169" s="23">
        <v>78.900000000000006</v>
      </c>
      <c r="G2169" s="23">
        <v>11.76</v>
      </c>
      <c r="H2169" s="22">
        <v>19052</v>
      </c>
      <c r="I2169" s="34">
        <v>156.87531799999999</v>
      </c>
      <c r="J2169" s="22">
        <v>15</v>
      </c>
      <c r="K2169" s="22" t="s">
        <v>782</v>
      </c>
      <c r="L2169" s="23">
        <v>2729.7</v>
      </c>
      <c r="M2169" s="23">
        <v>2.7296999999999998</v>
      </c>
      <c r="N2169" s="23">
        <v>14.602708</v>
      </c>
      <c r="O2169" s="14">
        <v>9.3084802543635323</v>
      </c>
      <c r="P2169" s="22">
        <v>0</v>
      </c>
      <c r="Q2169" s="22" t="s">
        <v>782</v>
      </c>
      <c r="R2169" s="23">
        <v>0</v>
      </c>
      <c r="S2169" s="23">
        <v>0</v>
      </c>
      <c r="T2169" s="23">
        <v>0</v>
      </c>
      <c r="U2169" s="14">
        <v>0</v>
      </c>
      <c r="V2169" s="22">
        <v>0</v>
      </c>
      <c r="W2169" s="22" t="s">
        <v>782</v>
      </c>
      <c r="X2169" s="23">
        <v>0</v>
      </c>
      <c r="Y2169" s="23">
        <v>0</v>
      </c>
      <c r="Z2169" s="23">
        <v>0</v>
      </c>
      <c r="AA2169" s="14">
        <v>0</v>
      </c>
      <c r="AB2169" s="22">
        <v>0</v>
      </c>
      <c r="AC2169" s="22" t="s">
        <v>782</v>
      </c>
      <c r="AD2169" s="23">
        <v>0</v>
      </c>
      <c r="AE2169" s="23">
        <v>0</v>
      </c>
      <c r="AF2169" s="23">
        <v>0</v>
      </c>
      <c r="AG2169" s="14">
        <v>0</v>
      </c>
      <c r="AH2169" s="22" t="s">
        <v>782</v>
      </c>
      <c r="AI2169" s="23" t="s">
        <v>782</v>
      </c>
      <c r="AJ2169" s="23" t="s">
        <v>782</v>
      </c>
      <c r="AK2169" s="23" t="s">
        <v>782</v>
      </c>
      <c r="AL2169" s="14" t="s">
        <v>782</v>
      </c>
      <c r="AM2169" s="22" t="s">
        <v>782</v>
      </c>
      <c r="AN2169" s="23" t="s">
        <v>782</v>
      </c>
      <c r="AO2169" s="23" t="s">
        <v>782</v>
      </c>
      <c r="AP2169" s="23" t="s">
        <v>782</v>
      </c>
      <c r="AQ2169" s="14" t="s">
        <v>782</v>
      </c>
      <c r="AR2169" s="22">
        <v>836</v>
      </c>
      <c r="AS2169" s="23">
        <v>17812.103000000003</v>
      </c>
      <c r="AT2169" s="23">
        <v>17.812103000000004</v>
      </c>
      <c r="AU2169" s="23">
        <v>14.525926999999999</v>
      </c>
      <c r="AV2169" s="14">
        <v>9.2595362898324129</v>
      </c>
      <c r="AW2169" s="22">
        <v>1</v>
      </c>
      <c r="AX2169" s="22" t="s">
        <v>782</v>
      </c>
      <c r="AY2169" s="23">
        <v>48.6</v>
      </c>
      <c r="AZ2169" s="23">
        <v>4.8600000000000004E-2</v>
      </c>
      <c r="BA2169" s="23">
        <v>0.2084</v>
      </c>
      <c r="BB2169" s="14">
        <v>0.13284435222626928</v>
      </c>
      <c r="BC2169" s="22">
        <v>11</v>
      </c>
      <c r="BD2169" s="23">
        <v>14460</v>
      </c>
      <c r="BE2169" s="23">
        <v>14.46</v>
      </c>
      <c r="BF2169" s="23">
        <v>23.092620000000004</v>
      </c>
      <c r="BG2169" s="14">
        <v>14.720365379594005</v>
      </c>
      <c r="BH2169" s="22">
        <v>863</v>
      </c>
      <c r="BI2169" s="23">
        <v>35.05040300000001</v>
      </c>
      <c r="BJ2169" s="23">
        <v>52.429654999999997</v>
      </c>
      <c r="BK2169" s="14">
        <v>33.42122627601622</v>
      </c>
      <c r="BL2169" t="s">
        <v>115</v>
      </c>
    </row>
    <row r="2170" spans="1:64">
      <c r="A2170" t="s">
        <v>3153</v>
      </c>
      <c r="B2170" t="s">
        <v>3152</v>
      </c>
      <c r="C2170" t="s">
        <v>115</v>
      </c>
      <c r="D2170" t="s">
        <v>942</v>
      </c>
      <c r="E2170">
        <v>2015</v>
      </c>
      <c r="F2170" s="23">
        <v>78.900000000000006</v>
      </c>
      <c r="G2170" s="23">
        <v>11.84</v>
      </c>
      <c r="H2170" s="22">
        <v>19284</v>
      </c>
      <c r="I2170" s="34">
        <v>155.14592899982753</v>
      </c>
      <c r="J2170" s="13">
        <v>15</v>
      </c>
      <c r="K2170" s="13">
        <v>15</v>
      </c>
      <c r="L2170" s="19">
        <v>3059.7</v>
      </c>
      <c r="M2170" s="35">
        <v>3.0596999999999999</v>
      </c>
      <c r="N2170" s="19">
        <v>18.301151837965424</v>
      </c>
      <c r="O2170" s="17">
        <v>11.796088982770387</v>
      </c>
      <c r="P2170" s="36">
        <v>0</v>
      </c>
      <c r="Q2170" s="37">
        <v>0</v>
      </c>
      <c r="R2170" s="38">
        <v>0</v>
      </c>
      <c r="S2170" s="27">
        <v>0</v>
      </c>
      <c r="T2170" s="23">
        <v>0</v>
      </c>
      <c r="U2170" s="17">
        <v>0</v>
      </c>
      <c r="V2170" s="22">
        <v>0</v>
      </c>
      <c r="W2170" s="22">
        <v>0</v>
      </c>
      <c r="X2170" s="23">
        <v>0</v>
      </c>
      <c r="Y2170" s="27">
        <v>0</v>
      </c>
      <c r="Z2170" s="27">
        <v>0</v>
      </c>
      <c r="AA2170" s="14">
        <v>0</v>
      </c>
      <c r="AB2170" s="39">
        <v>1</v>
      </c>
      <c r="AC2170" s="22" t="s">
        <v>782</v>
      </c>
      <c r="AD2170" s="23">
        <v>0</v>
      </c>
      <c r="AE2170" s="23">
        <v>0</v>
      </c>
      <c r="AF2170" s="23">
        <v>0</v>
      </c>
      <c r="AG2170" s="14">
        <v>0</v>
      </c>
      <c r="AH2170" s="22" t="s">
        <v>782</v>
      </c>
      <c r="AI2170" s="23" t="s">
        <v>782</v>
      </c>
      <c r="AJ2170" s="23" t="s">
        <v>782</v>
      </c>
      <c r="AK2170" s="23" t="s">
        <v>782</v>
      </c>
      <c r="AL2170" s="14" t="s">
        <v>782</v>
      </c>
      <c r="AM2170" s="22" t="s">
        <v>782</v>
      </c>
      <c r="AN2170" s="23" t="s">
        <v>782</v>
      </c>
      <c r="AO2170" s="23" t="s">
        <v>782</v>
      </c>
      <c r="AP2170" s="23" t="s">
        <v>782</v>
      </c>
      <c r="AQ2170" s="14" t="s">
        <v>782</v>
      </c>
      <c r="AR2170" s="40">
        <v>963</v>
      </c>
      <c r="AS2170" s="41">
        <v>19653.698000000004</v>
      </c>
      <c r="AT2170" s="23">
        <v>19.653698000000006</v>
      </c>
      <c r="AU2170" s="23">
        <v>17.455682904751665</v>
      </c>
      <c r="AV2170" s="14">
        <v>11.251138213733645</v>
      </c>
      <c r="AW2170" s="22">
        <v>1</v>
      </c>
      <c r="AX2170" s="22" t="s">
        <v>782</v>
      </c>
      <c r="AY2170" s="23">
        <v>48.6</v>
      </c>
      <c r="AZ2170" s="23">
        <v>4.8600000000000004E-2</v>
      </c>
      <c r="BA2170" s="23">
        <v>0.12663916588345828</v>
      </c>
      <c r="BB2170" s="14">
        <v>8.1625838782788201E-2</v>
      </c>
      <c r="BC2170" s="42">
        <v>12</v>
      </c>
      <c r="BD2170" s="43">
        <v>14462.2</v>
      </c>
      <c r="BE2170" s="44">
        <v>14.462200000000001</v>
      </c>
      <c r="BF2170" s="23">
        <v>22.410231600995157</v>
      </c>
      <c r="BG2170" s="14">
        <v>14.444614657610558</v>
      </c>
      <c r="BH2170" s="22">
        <v>992</v>
      </c>
      <c r="BI2170" s="23">
        <v>37.224198000000008</v>
      </c>
      <c r="BJ2170" s="23">
        <v>58.293705509595696</v>
      </c>
      <c r="BK2170" s="14">
        <v>37.573467692897374</v>
      </c>
      <c r="BL2170" t="s">
        <v>115</v>
      </c>
    </row>
    <row r="2171" spans="1:64">
      <c r="A2171" t="s">
        <v>3154</v>
      </c>
      <c r="B2171" t="s">
        <v>3152</v>
      </c>
      <c r="C2171" t="s">
        <v>115</v>
      </c>
      <c r="D2171" t="s">
        <v>942</v>
      </c>
      <c r="E2171">
        <v>2016</v>
      </c>
      <c r="F2171" s="23">
        <v>78.900000000000006</v>
      </c>
      <c r="G2171" s="23">
        <v>11.81</v>
      </c>
      <c r="H2171" s="22">
        <v>19215</v>
      </c>
      <c r="I2171" s="34">
        <v>163.96053715996786</v>
      </c>
      <c r="J2171" s="13">
        <v>15</v>
      </c>
      <c r="K2171" s="13">
        <v>15</v>
      </c>
      <c r="L2171" s="19">
        <v>3059.7</v>
      </c>
      <c r="M2171" s="35">
        <v>3.0596999999999999</v>
      </c>
      <c r="N2171" s="19">
        <v>18.300066999999999</v>
      </c>
      <c r="O2171" s="17">
        <v>11.16126314110911</v>
      </c>
      <c r="P2171" s="13">
        <v>0</v>
      </c>
      <c r="Q2171" s="13">
        <v>0</v>
      </c>
      <c r="R2171" s="19">
        <v>0</v>
      </c>
      <c r="S2171" s="27">
        <v>0</v>
      </c>
      <c r="T2171" s="19">
        <v>0</v>
      </c>
      <c r="U2171" s="17">
        <v>0</v>
      </c>
      <c r="V2171" s="13">
        <v>0</v>
      </c>
      <c r="W2171" s="13">
        <v>0</v>
      </c>
      <c r="X2171" s="19">
        <v>0</v>
      </c>
      <c r="Y2171" s="27">
        <v>0</v>
      </c>
      <c r="Z2171" s="19">
        <v>0</v>
      </c>
      <c r="AA2171" s="14">
        <v>0</v>
      </c>
      <c r="AB2171" s="13">
        <v>1</v>
      </c>
      <c r="AC2171" s="22" t="s">
        <v>782</v>
      </c>
      <c r="AD2171" s="19">
        <v>0</v>
      </c>
      <c r="AE2171" s="23">
        <v>0</v>
      </c>
      <c r="AF2171" s="19">
        <v>0</v>
      </c>
      <c r="AG2171" s="14">
        <v>0</v>
      </c>
      <c r="AH2171" s="22" t="s">
        <v>782</v>
      </c>
      <c r="AI2171" s="23" t="s">
        <v>782</v>
      </c>
      <c r="AJ2171" s="23" t="s">
        <v>782</v>
      </c>
      <c r="AK2171" s="23" t="s">
        <v>782</v>
      </c>
      <c r="AL2171" s="14" t="s">
        <v>782</v>
      </c>
      <c r="AM2171" s="22" t="s">
        <v>782</v>
      </c>
      <c r="AN2171" s="23" t="s">
        <v>782</v>
      </c>
      <c r="AO2171" s="23" t="s">
        <v>782</v>
      </c>
      <c r="AP2171" s="23" t="s">
        <v>782</v>
      </c>
      <c r="AQ2171" s="14" t="s">
        <v>782</v>
      </c>
      <c r="AR2171" s="13">
        <v>994</v>
      </c>
      <c r="AS2171" s="19">
        <v>20071.732999999964</v>
      </c>
      <c r="AT2171" s="23">
        <v>20.071732999999963</v>
      </c>
      <c r="AU2171" s="19">
        <v>17.823698904000029</v>
      </c>
      <c r="AV2171" s="14">
        <v>10.870724878517789</v>
      </c>
      <c r="AW2171" s="13">
        <v>1</v>
      </c>
      <c r="AX2171" s="22" t="s">
        <v>782</v>
      </c>
      <c r="AY2171" s="19">
        <v>48.6</v>
      </c>
      <c r="AZ2171" s="23">
        <v>4.8600000000000004E-2</v>
      </c>
      <c r="BA2171" s="19">
        <v>0.16442300000000001</v>
      </c>
      <c r="BB2171" s="14">
        <v>0.10028205740725341</v>
      </c>
      <c r="BC2171" s="13">
        <v>12</v>
      </c>
      <c r="BD2171" s="19">
        <v>14462.2</v>
      </c>
      <c r="BE2171" s="44">
        <v>14.462200000000001</v>
      </c>
      <c r="BF2171" s="19">
        <v>22.413637800995154</v>
      </c>
      <c r="BG2171" s="14">
        <v>13.670141723875497</v>
      </c>
      <c r="BH2171" s="22">
        <v>1023</v>
      </c>
      <c r="BI2171" s="23">
        <v>37.642232999999962</v>
      </c>
      <c r="BJ2171" s="23">
        <v>58.701826704995185</v>
      </c>
      <c r="BK2171" s="14">
        <v>35.802411800909653</v>
      </c>
      <c r="BL2171" t="s">
        <v>115</v>
      </c>
    </row>
    <row r="2172" spans="1:64">
      <c r="A2172" t="s">
        <v>3155</v>
      </c>
      <c r="B2172" t="s">
        <v>3152</v>
      </c>
      <c r="C2172" t="s">
        <v>115</v>
      </c>
      <c r="D2172" t="s">
        <v>942</v>
      </c>
      <c r="E2172">
        <v>2017</v>
      </c>
      <c r="F2172" s="23">
        <v>78.900000000000006</v>
      </c>
      <c r="G2172" s="23">
        <v>11.85</v>
      </c>
      <c r="H2172" s="22">
        <v>19165</v>
      </c>
      <c r="I2172" s="34">
        <v>150.54127553981007</v>
      </c>
      <c r="J2172" s="13">
        <v>15</v>
      </c>
      <c r="K2172" s="13">
        <v>15</v>
      </c>
      <c r="L2172" s="19">
        <v>3059.7</v>
      </c>
      <c r="M2172" s="19">
        <v>3.0597000000000003</v>
      </c>
      <c r="N2172" s="19">
        <v>18.300066999999999</v>
      </c>
      <c r="O2172" s="17">
        <v>12.156179050814947</v>
      </c>
      <c r="P2172" s="13">
        <v>0</v>
      </c>
      <c r="Q2172" s="13">
        <v>0</v>
      </c>
      <c r="R2172" s="19">
        <v>0</v>
      </c>
      <c r="S2172" s="19">
        <v>0</v>
      </c>
      <c r="T2172" s="19">
        <v>0</v>
      </c>
      <c r="U2172" s="17">
        <v>0</v>
      </c>
      <c r="V2172" s="13">
        <v>0</v>
      </c>
      <c r="W2172" s="13">
        <v>0</v>
      </c>
      <c r="X2172" s="19">
        <v>0</v>
      </c>
      <c r="Y2172" s="19">
        <v>0</v>
      </c>
      <c r="Z2172" s="19">
        <v>0</v>
      </c>
      <c r="AA2172" s="14">
        <v>0</v>
      </c>
      <c r="AB2172" s="13">
        <v>1</v>
      </c>
      <c r="AC2172" s="22" t="s">
        <v>782</v>
      </c>
      <c r="AD2172" s="19">
        <v>0</v>
      </c>
      <c r="AE2172" s="19">
        <v>0</v>
      </c>
      <c r="AF2172" s="19">
        <v>0.2665131</v>
      </c>
      <c r="AG2172" s="14">
        <v>0.1770365629255756</v>
      </c>
      <c r="AH2172" s="22" t="s">
        <v>782</v>
      </c>
      <c r="AI2172" s="23" t="s">
        <v>782</v>
      </c>
      <c r="AJ2172" s="23" t="s">
        <v>782</v>
      </c>
      <c r="AK2172" s="23" t="s">
        <v>782</v>
      </c>
      <c r="AL2172" s="14" t="s">
        <v>782</v>
      </c>
      <c r="AM2172" s="22" t="s">
        <v>782</v>
      </c>
      <c r="AN2172" s="23" t="s">
        <v>782</v>
      </c>
      <c r="AO2172" s="23" t="s">
        <v>782</v>
      </c>
      <c r="AP2172" s="23" t="s">
        <v>782</v>
      </c>
      <c r="AQ2172" s="14" t="s">
        <v>782</v>
      </c>
      <c r="AR2172" s="13">
        <v>1023</v>
      </c>
      <c r="AS2172" s="19">
        <v>20686.127999999964</v>
      </c>
      <c r="AT2172" s="19">
        <v>20.686128</v>
      </c>
      <c r="AU2172" s="19">
        <v>18.369281664000031</v>
      </c>
      <c r="AV2172" s="14">
        <v>12.202156251255055</v>
      </c>
      <c r="AW2172" s="13">
        <v>1</v>
      </c>
      <c r="AX2172" s="22" t="s">
        <v>782</v>
      </c>
      <c r="AY2172" s="19">
        <v>0</v>
      </c>
      <c r="AZ2172" s="19">
        <v>0</v>
      </c>
      <c r="BA2172" s="19">
        <v>0</v>
      </c>
      <c r="BB2172" s="14">
        <v>0</v>
      </c>
      <c r="BC2172" s="13">
        <v>12</v>
      </c>
      <c r="BD2172" s="19">
        <v>14462.2</v>
      </c>
      <c r="BE2172" s="19">
        <v>14.462200000000001</v>
      </c>
      <c r="BF2172" s="19">
        <v>22.413637800995154</v>
      </c>
      <c r="BG2172" s="14">
        <v>14.88869927574644</v>
      </c>
      <c r="BH2172" s="22">
        <v>1052</v>
      </c>
      <c r="BI2172" s="23">
        <v>38.208027999999999</v>
      </c>
      <c r="BJ2172" s="23">
        <v>59.349499564995185</v>
      </c>
      <c r="BK2172" s="14">
        <v>39.424071140742015</v>
      </c>
      <c r="BL2172" t="s">
        <v>115</v>
      </c>
    </row>
    <row r="2173" spans="1:64">
      <c r="A2173" t="s">
        <v>3156</v>
      </c>
      <c r="B2173" t="s">
        <v>3152</v>
      </c>
      <c r="C2173" t="s">
        <v>115</v>
      </c>
      <c r="D2173" t="s">
        <v>942</v>
      </c>
      <c r="E2173">
        <v>2018</v>
      </c>
      <c r="F2173" s="23">
        <v>78.900000000000006</v>
      </c>
      <c r="G2173" s="23">
        <v>11.76</v>
      </c>
      <c r="H2173" s="22">
        <v>19328</v>
      </c>
      <c r="I2173" s="34">
        <v>150.55197499080793</v>
      </c>
      <c r="J2173" s="13">
        <v>15</v>
      </c>
      <c r="K2173" s="13">
        <v>15</v>
      </c>
      <c r="L2173" s="19">
        <v>3059.7</v>
      </c>
      <c r="M2173" s="19">
        <v>3.0597000000000003</v>
      </c>
      <c r="N2173" s="19">
        <v>18.300065699999998</v>
      </c>
      <c r="O2173" s="17">
        <v>12.155314270116564</v>
      </c>
      <c r="P2173" s="13">
        <v>0</v>
      </c>
      <c r="Q2173" s="13">
        <v>0</v>
      </c>
      <c r="R2173" s="19">
        <v>0</v>
      </c>
      <c r="S2173" s="19">
        <v>0</v>
      </c>
      <c r="T2173" s="19">
        <v>0</v>
      </c>
      <c r="U2173" s="17">
        <v>0</v>
      </c>
      <c r="V2173" s="13">
        <v>0</v>
      </c>
      <c r="W2173" s="13">
        <v>0</v>
      </c>
      <c r="X2173" s="19">
        <v>0</v>
      </c>
      <c r="Y2173" s="19">
        <v>0</v>
      </c>
      <c r="Z2173" s="19">
        <v>0</v>
      </c>
      <c r="AA2173" s="14">
        <v>0</v>
      </c>
      <c r="AB2173" s="13">
        <v>1</v>
      </c>
      <c r="AC2173" s="22" t="s">
        <v>782</v>
      </c>
      <c r="AD2173" s="19">
        <v>0</v>
      </c>
      <c r="AE2173" s="19">
        <v>0</v>
      </c>
      <c r="AF2173" s="19">
        <v>0.24917759999999997</v>
      </c>
      <c r="AG2173" s="14">
        <v>0.16550935317534937</v>
      </c>
      <c r="AH2173" s="22" t="s">
        <v>782</v>
      </c>
      <c r="AI2173" s="23" t="s">
        <v>782</v>
      </c>
      <c r="AJ2173" s="23" t="s">
        <v>782</v>
      </c>
      <c r="AK2173" s="23" t="s">
        <v>782</v>
      </c>
      <c r="AL2173" s="14" t="s">
        <v>782</v>
      </c>
      <c r="AM2173" s="22" t="s">
        <v>782</v>
      </c>
      <c r="AN2173" s="23" t="s">
        <v>782</v>
      </c>
      <c r="AO2173" s="23" t="s">
        <v>782</v>
      </c>
      <c r="AP2173" s="23" t="s">
        <v>782</v>
      </c>
      <c r="AQ2173" s="14" t="s">
        <v>782</v>
      </c>
      <c r="AR2173" s="13">
        <v>1062</v>
      </c>
      <c r="AS2173" s="19">
        <v>21452.437999999976</v>
      </c>
      <c r="AT2173" s="19">
        <v>21.45243799999999</v>
      </c>
      <c r="AU2173" s="19">
        <v>19.049764944000032</v>
      </c>
      <c r="AV2173" s="14">
        <v>12.653281330359917</v>
      </c>
      <c r="AW2173" s="13">
        <v>1</v>
      </c>
      <c r="AX2173" s="22" t="s">
        <v>782</v>
      </c>
      <c r="AY2173" s="19">
        <v>48.6</v>
      </c>
      <c r="AZ2173" s="19">
        <v>4.8600000000000004E-2</v>
      </c>
      <c r="BA2173" s="19">
        <v>0.16442300000000001</v>
      </c>
      <c r="BB2173" s="14">
        <v>0.10921344606076339</v>
      </c>
      <c r="BC2173" s="13">
        <v>12</v>
      </c>
      <c r="BD2173" s="19">
        <v>14462.2</v>
      </c>
      <c r="BE2173" s="19">
        <v>14.462200000000001</v>
      </c>
      <c r="BF2173" s="19">
        <v>21.814665438928358</v>
      </c>
      <c r="BG2173" s="14">
        <v>14.489790280240609</v>
      </c>
      <c r="BH2173" s="22">
        <v>1091</v>
      </c>
      <c r="BI2173" s="23">
        <v>39.022937999999989</v>
      </c>
      <c r="BJ2173" s="23">
        <v>59.57809668292839</v>
      </c>
      <c r="BK2173" s="14">
        <v>39.573108679953201</v>
      </c>
      <c r="BL2173" t="s">
        <v>115</v>
      </c>
    </row>
    <row r="2174" spans="1:64">
      <c r="A2174" t="s">
        <v>3157</v>
      </c>
      <c r="B2174" t="s">
        <v>3152</v>
      </c>
      <c r="C2174" t="s">
        <v>115</v>
      </c>
      <c r="D2174" t="s">
        <v>942</v>
      </c>
      <c r="E2174">
        <v>2019</v>
      </c>
      <c r="F2174" s="23">
        <v>78.900000000000006</v>
      </c>
      <c r="G2174" s="23">
        <v>11.82</v>
      </c>
      <c r="H2174" s="22">
        <v>19299</v>
      </c>
      <c r="I2174" s="34">
        <v>154.98915358359451</v>
      </c>
      <c r="J2174" s="22">
        <v>15</v>
      </c>
      <c r="K2174" s="22">
        <v>15</v>
      </c>
      <c r="L2174" s="23">
        <v>3059.7</v>
      </c>
      <c r="M2174" s="23">
        <v>3.0597000000000003</v>
      </c>
      <c r="N2174" s="23">
        <v>18.300065699999998</v>
      </c>
      <c r="O2174" s="14">
        <v>11.807320239431933</v>
      </c>
      <c r="P2174" s="22">
        <v>0</v>
      </c>
      <c r="Q2174" s="22">
        <v>0</v>
      </c>
      <c r="R2174" s="23">
        <v>0</v>
      </c>
      <c r="S2174" s="23">
        <v>0</v>
      </c>
      <c r="T2174" s="23">
        <v>0</v>
      </c>
      <c r="U2174" s="14">
        <v>0</v>
      </c>
      <c r="V2174" s="22">
        <v>0</v>
      </c>
      <c r="W2174" s="22">
        <v>0</v>
      </c>
      <c r="X2174" s="23">
        <v>0</v>
      </c>
      <c r="Y2174" s="23">
        <v>0</v>
      </c>
      <c r="Z2174" s="23">
        <v>0</v>
      </c>
      <c r="AA2174" s="14">
        <v>0</v>
      </c>
      <c r="AB2174" s="22">
        <v>1</v>
      </c>
      <c r="AC2174" s="22">
        <v>1</v>
      </c>
      <c r="AD2174" s="23" t="s">
        <v>984</v>
      </c>
      <c r="AE2174" s="23" t="s">
        <v>984</v>
      </c>
      <c r="AF2174" s="23">
        <v>0</v>
      </c>
      <c r="AG2174" s="14">
        <v>0</v>
      </c>
      <c r="AH2174" s="22">
        <v>2</v>
      </c>
      <c r="AI2174" s="23">
        <v>16.380000000000003</v>
      </c>
      <c r="AJ2174" s="23">
        <v>1.6379999999999999E-2</v>
      </c>
      <c r="AK2174" s="23">
        <v>1.454544E-2</v>
      </c>
      <c r="AL2174" s="14">
        <v>9.3848115585422644E-3</v>
      </c>
      <c r="AM2174" s="22">
        <v>1113</v>
      </c>
      <c r="AN2174" s="23">
        <v>23521.042999999958</v>
      </c>
      <c r="AO2174" s="23">
        <v>23.521042999999988</v>
      </c>
      <c r="AP2174" s="23">
        <v>20.886686184000034</v>
      </c>
      <c r="AQ2174" s="14">
        <v>13.476224433172771</v>
      </c>
      <c r="AR2174" s="22">
        <v>1115</v>
      </c>
      <c r="AS2174" s="23">
        <v>23537.422999999959</v>
      </c>
      <c r="AT2174" s="23">
        <v>23.53742299999999</v>
      </c>
      <c r="AU2174" s="23">
        <v>20.901231624000033</v>
      </c>
      <c r="AV2174" s="14">
        <v>13.485609244731311</v>
      </c>
      <c r="AW2174" s="22">
        <v>1</v>
      </c>
      <c r="AX2174" s="22" t="s">
        <v>782</v>
      </c>
      <c r="AY2174" s="23">
        <v>48.6</v>
      </c>
      <c r="AZ2174" s="23">
        <v>4.8600000000000004E-2</v>
      </c>
      <c r="BA2174" s="23">
        <v>0.16442300000000001</v>
      </c>
      <c r="BB2174" s="14">
        <v>0.10608677846047936</v>
      </c>
      <c r="BC2174" s="22">
        <v>12</v>
      </c>
      <c r="BD2174" s="23">
        <v>14462.2</v>
      </c>
      <c r="BE2174" s="23">
        <v>14.462200000000001</v>
      </c>
      <c r="BF2174" s="23">
        <v>21.814667139988462</v>
      </c>
      <c r="BG2174" s="14">
        <v>14.074963722040435</v>
      </c>
      <c r="BH2174" s="22">
        <v>1144</v>
      </c>
      <c r="BI2174" s="23">
        <v>41.107922999999992</v>
      </c>
      <c r="BJ2174" s="23">
        <v>61.180387463988488</v>
      </c>
      <c r="BK2174" s="14">
        <v>39.473979984664155</v>
      </c>
      <c r="BL2174" t="s">
        <v>115</v>
      </c>
    </row>
    <row r="2175" spans="1:64">
      <c r="A2175" t="s">
        <v>3158</v>
      </c>
      <c r="B2175" t="s">
        <v>3152</v>
      </c>
      <c r="C2175" t="s">
        <v>115</v>
      </c>
      <c r="D2175" t="s">
        <v>942</v>
      </c>
      <c r="E2175">
        <v>2020</v>
      </c>
      <c r="F2175" s="23">
        <v>78.900000000000006</v>
      </c>
      <c r="G2175" s="23">
        <v>11.89</v>
      </c>
      <c r="H2175" s="22">
        <v>19319</v>
      </c>
      <c r="I2175" s="34">
        <v>155.40033049289357</v>
      </c>
      <c r="J2175" s="22">
        <v>15</v>
      </c>
      <c r="K2175" s="22">
        <v>17</v>
      </c>
      <c r="L2175" s="23">
        <v>3894.7</v>
      </c>
      <c r="M2175" s="23">
        <v>3.8947000000000003</v>
      </c>
      <c r="N2175" s="23">
        <v>23.294200699999998</v>
      </c>
      <c r="O2175" s="14">
        <v>14.989801261114588</v>
      </c>
      <c r="P2175" s="22">
        <v>0</v>
      </c>
      <c r="Q2175" s="22">
        <v>0</v>
      </c>
      <c r="R2175" s="23">
        <v>0</v>
      </c>
      <c r="S2175" s="23">
        <v>0</v>
      </c>
      <c r="T2175" s="23">
        <v>0</v>
      </c>
      <c r="U2175" s="14">
        <v>0</v>
      </c>
      <c r="V2175" s="22">
        <v>0</v>
      </c>
      <c r="W2175" s="22">
        <v>0</v>
      </c>
      <c r="X2175" s="23">
        <v>0</v>
      </c>
      <c r="Y2175" s="23">
        <v>0</v>
      </c>
      <c r="Z2175" s="23">
        <v>0</v>
      </c>
      <c r="AA2175" s="14">
        <v>0</v>
      </c>
      <c r="AB2175" s="22">
        <v>1</v>
      </c>
      <c r="AC2175" s="22">
        <v>1</v>
      </c>
      <c r="AD2175" s="23" t="s">
        <v>984</v>
      </c>
      <c r="AE2175" s="23" t="s">
        <v>984</v>
      </c>
      <c r="AF2175" s="23">
        <v>0</v>
      </c>
      <c r="AG2175" s="14">
        <v>0</v>
      </c>
      <c r="AH2175" s="22">
        <v>2</v>
      </c>
      <c r="AI2175" s="23">
        <v>16.380000000000003</v>
      </c>
      <c r="AJ2175" s="23">
        <v>1.6379999999999999E-2</v>
      </c>
      <c r="AK2175" s="23">
        <v>1.454544E-2</v>
      </c>
      <c r="AL2175" s="14">
        <v>9.3599800939066606E-3</v>
      </c>
      <c r="AM2175" s="22">
        <v>1209</v>
      </c>
      <c r="AN2175" s="23">
        <v>25163.892999999927</v>
      </c>
      <c r="AO2175" s="23">
        <v>25.16389299999998</v>
      </c>
      <c r="AP2175" s="23">
        <v>22.345536984000027</v>
      </c>
      <c r="AQ2175" s="14">
        <v>14.379336847692151</v>
      </c>
      <c r="AR2175" s="22">
        <v>1211</v>
      </c>
      <c r="AS2175" s="23">
        <v>25180.272999999928</v>
      </c>
      <c r="AT2175" s="23">
        <v>25.180272999999982</v>
      </c>
      <c r="AU2175" s="23">
        <v>22.360082424000026</v>
      </c>
      <c r="AV2175" s="14">
        <v>14.388696827786058</v>
      </c>
      <c r="AW2175" s="22">
        <v>1</v>
      </c>
      <c r="AX2175" s="22">
        <v>1</v>
      </c>
      <c r="AY2175" s="23">
        <v>48.6</v>
      </c>
      <c r="AZ2175" s="23">
        <v>4.8600000000000004E-2</v>
      </c>
      <c r="BA2175" s="23">
        <v>0.16442300000000001</v>
      </c>
      <c r="BB2175" s="14">
        <v>0.1058060812859848</v>
      </c>
      <c r="BC2175" s="22">
        <v>12</v>
      </c>
      <c r="BD2175" s="23">
        <v>14462.2</v>
      </c>
      <c r="BE2175" s="23">
        <v>14.462200000000001</v>
      </c>
      <c r="BF2175" s="23">
        <v>21.891008127856278</v>
      </c>
      <c r="BG2175" s="14">
        <v>14.086847858317361</v>
      </c>
      <c r="BH2175" s="22">
        <v>1240</v>
      </c>
      <c r="BI2175" s="23">
        <v>43.585772999999982</v>
      </c>
      <c r="BJ2175" s="23">
        <v>67.709714251856298</v>
      </c>
      <c r="BK2175" s="14">
        <v>43.571152028503988</v>
      </c>
      <c r="BL2175" t="s">
        <v>115</v>
      </c>
    </row>
    <row r="2176" spans="1:64">
      <c r="A2176" t="s">
        <v>3159</v>
      </c>
      <c r="B2176" t="s">
        <v>3152</v>
      </c>
      <c r="C2176" t="s">
        <v>115</v>
      </c>
      <c r="D2176" t="s">
        <v>942</v>
      </c>
      <c r="E2176">
        <v>2021</v>
      </c>
      <c r="F2176" s="23">
        <v>78.900000000000006</v>
      </c>
      <c r="G2176" s="23">
        <v>11.91</v>
      </c>
      <c r="H2176" s="22">
        <v>19336</v>
      </c>
      <c r="I2176" s="34">
        <v>144.85</v>
      </c>
      <c r="J2176" s="22">
        <v>7</v>
      </c>
      <c r="K2176" s="22">
        <v>21</v>
      </c>
      <c r="L2176" s="23">
        <v>4268.7</v>
      </c>
      <c r="M2176" s="23">
        <v>4.2686999999999999</v>
      </c>
      <c r="N2176" s="23">
        <v>25.531094700000001</v>
      </c>
      <c r="O2176" s="14">
        <v>17.63</v>
      </c>
      <c r="P2176" s="22">
        <v>0</v>
      </c>
      <c r="Q2176" s="22">
        <v>0</v>
      </c>
      <c r="R2176" s="23">
        <v>0</v>
      </c>
      <c r="S2176" s="23">
        <v>0</v>
      </c>
      <c r="T2176" s="23">
        <v>0</v>
      </c>
      <c r="U2176" s="14">
        <v>0</v>
      </c>
      <c r="V2176" s="22">
        <v>0</v>
      </c>
      <c r="W2176" s="22">
        <v>0</v>
      </c>
      <c r="X2176" s="23">
        <v>0</v>
      </c>
      <c r="Y2176" s="23">
        <v>0</v>
      </c>
      <c r="Z2176" s="23">
        <v>0</v>
      </c>
      <c r="AA2176" s="14">
        <v>0</v>
      </c>
      <c r="AB2176" s="22">
        <v>1</v>
      </c>
      <c r="AC2176" s="22">
        <v>1</v>
      </c>
      <c r="AD2176" s="23">
        <v>0</v>
      </c>
      <c r="AE2176" s="23">
        <v>0</v>
      </c>
      <c r="AF2176" s="23">
        <v>0</v>
      </c>
      <c r="AG2176" s="14">
        <v>0</v>
      </c>
      <c r="AH2176" s="22">
        <v>3</v>
      </c>
      <c r="AI2176" s="23">
        <v>765.74</v>
      </c>
      <c r="AJ2176" s="23">
        <v>0.76573999999999998</v>
      </c>
      <c r="AK2176" s="23">
        <v>0.685201697</v>
      </c>
      <c r="AL2176" s="14">
        <v>0.47</v>
      </c>
      <c r="AM2176" s="22">
        <v>1356</v>
      </c>
      <c r="AN2176" s="23">
        <v>27727.788</v>
      </c>
      <c r="AO2176" s="23">
        <v>27.727788</v>
      </c>
      <c r="AP2176" s="23">
        <v>24.811460010000001</v>
      </c>
      <c r="AQ2176" s="14">
        <v>17.13</v>
      </c>
      <c r="AR2176" s="22">
        <v>1359</v>
      </c>
      <c r="AS2176" s="23">
        <v>28493.527999999998</v>
      </c>
      <c r="AT2176" s="23">
        <v>28.493528000000001</v>
      </c>
      <c r="AU2176" s="23">
        <v>25.496661710000001</v>
      </c>
      <c r="AV2176" s="14">
        <v>17.600000000000001</v>
      </c>
      <c r="AW2176" s="22">
        <v>1</v>
      </c>
      <c r="AX2176" s="22">
        <v>1</v>
      </c>
      <c r="AY2176" s="23">
        <v>48.6</v>
      </c>
      <c r="AZ2176" s="23">
        <v>4.8599999999999997E-2</v>
      </c>
      <c r="BA2176" s="23">
        <v>0.16442300000000001</v>
      </c>
      <c r="BB2176" s="14">
        <v>0.11</v>
      </c>
      <c r="BC2176" s="22">
        <v>12</v>
      </c>
      <c r="BD2176" s="23">
        <v>14462.2</v>
      </c>
      <c r="BE2176" s="23">
        <v>14.462199999999999</v>
      </c>
      <c r="BF2176" s="23">
        <v>19.107255259999999</v>
      </c>
      <c r="BG2176" s="14">
        <v>13.19</v>
      </c>
      <c r="BH2176" s="22">
        <v>1380</v>
      </c>
      <c r="BI2176" s="23">
        <v>47.27</v>
      </c>
      <c r="BJ2176" s="23">
        <v>70.3</v>
      </c>
      <c r="BK2176" s="14">
        <v>48.53</v>
      </c>
      <c r="BL2176" t="s">
        <v>115</v>
      </c>
    </row>
    <row r="2177" spans="1:64">
      <c r="A2177" t="s">
        <v>3160</v>
      </c>
      <c r="B2177" t="s">
        <v>3152</v>
      </c>
      <c r="C2177" t="s">
        <v>115</v>
      </c>
      <c r="D2177" s="111" t="s">
        <v>942</v>
      </c>
      <c r="E2177" s="110">
        <v>2022</v>
      </c>
      <c r="F2177" s="23"/>
      <c r="G2177" s="23"/>
      <c r="H2177" s="22">
        <v>19595</v>
      </c>
      <c r="I2177" s="34">
        <v>142.01551046269287</v>
      </c>
      <c r="J2177" s="22">
        <v>7</v>
      </c>
      <c r="K2177" s="22">
        <v>21</v>
      </c>
      <c r="L2177" s="23">
        <v>4014.2</v>
      </c>
      <c r="M2177" s="23">
        <v>4.0141999999999998</v>
      </c>
      <c r="N2177" s="23">
        <v>23.756035599999997</v>
      </c>
      <c r="O2177" s="57">
        <v>16.727775383549144</v>
      </c>
      <c r="P2177" s="22">
        <v>0</v>
      </c>
      <c r="Q2177" s="22">
        <v>0</v>
      </c>
      <c r="R2177" s="23">
        <v>0</v>
      </c>
      <c r="S2177" s="58">
        <v>0</v>
      </c>
      <c r="T2177" s="23">
        <v>0</v>
      </c>
      <c r="U2177" s="57">
        <v>0</v>
      </c>
      <c r="V2177" s="49">
        <v>0</v>
      </c>
      <c r="W2177" s="49">
        <v>0</v>
      </c>
      <c r="X2177" s="23">
        <v>0</v>
      </c>
      <c r="Y2177" s="58">
        <v>0</v>
      </c>
      <c r="Z2177" s="23">
        <v>0</v>
      </c>
      <c r="AA2177" s="57">
        <v>0</v>
      </c>
      <c r="AB2177" s="22">
        <v>1</v>
      </c>
      <c r="AC2177" s="22">
        <v>1</v>
      </c>
      <c r="AD2177" s="23">
        <v>0</v>
      </c>
      <c r="AE2177" s="58">
        <v>0</v>
      </c>
      <c r="AF2177" s="23">
        <v>0</v>
      </c>
      <c r="AG2177" s="57">
        <v>0</v>
      </c>
      <c r="AH2177" s="22">
        <v>5</v>
      </c>
      <c r="AI2177" s="23">
        <v>1686.78</v>
      </c>
      <c r="AJ2177" s="23">
        <v>1.6867799999999999</v>
      </c>
      <c r="AK2177" s="23">
        <v>1.7278765700223611</v>
      </c>
      <c r="AL2177" s="14">
        <v>1.2166815894917831</v>
      </c>
      <c r="AM2177" s="22">
        <v>1539</v>
      </c>
      <c r="AN2177" s="23">
        <v>29489.387999999937</v>
      </c>
      <c r="AO2177" s="23">
        <v>29.489387999999952</v>
      </c>
      <c r="AP2177" s="23">
        <v>30.207865038415616</v>
      </c>
      <c r="AQ2177" s="14">
        <v>21.270821011026925</v>
      </c>
      <c r="AR2177" s="49">
        <v>1544</v>
      </c>
      <c r="AS2177" s="23">
        <v>31176.1679999999</v>
      </c>
      <c r="AT2177" s="58">
        <v>31.176168000000001</v>
      </c>
      <c r="AU2177" s="23">
        <v>31.935741608437962</v>
      </c>
      <c r="AV2177" s="57">
        <v>22.487502600518695</v>
      </c>
      <c r="AW2177" s="22">
        <v>1</v>
      </c>
      <c r="AX2177" s="22">
        <v>1</v>
      </c>
      <c r="AY2177" s="23">
        <v>48.6</v>
      </c>
      <c r="AZ2177" s="58">
        <v>4.8599999999999997E-2</v>
      </c>
      <c r="BA2177" s="23">
        <v>0.16442300000000001</v>
      </c>
      <c r="BB2177" s="57">
        <v>0.11577819877864225</v>
      </c>
      <c r="BC2177" s="22">
        <v>12</v>
      </c>
      <c r="BD2177" s="59">
        <v>14464.5</v>
      </c>
      <c r="BE2177" s="59">
        <v>14.464500000000001</v>
      </c>
      <c r="BF2177" s="23">
        <v>21.34588048266993</v>
      </c>
      <c r="BG2177" s="60">
        <v>15.030668420036724</v>
      </c>
      <c r="BH2177" s="61">
        <v>1565</v>
      </c>
      <c r="BI2177" s="62">
        <v>49.703468000000001</v>
      </c>
      <c r="BJ2177" s="62">
        <v>77.202080691107881</v>
      </c>
      <c r="BK2177" s="14">
        <v>54.361724602883207</v>
      </c>
      <c r="BL2177" t="s">
        <v>115</v>
      </c>
    </row>
    <row r="2178" spans="1:64">
      <c r="A2178" t="s">
        <v>3161</v>
      </c>
      <c r="B2178" t="s">
        <v>3152</v>
      </c>
      <c r="C2178" t="s">
        <v>115</v>
      </c>
      <c r="D2178" t="s">
        <v>942</v>
      </c>
      <c r="E2178">
        <v>2023</v>
      </c>
      <c r="F2178">
        <v>78.900000000000006</v>
      </c>
      <c r="G2178">
        <v>12.08</v>
      </c>
      <c r="H2178">
        <v>19592</v>
      </c>
      <c r="I2178" s="139">
        <v>142.01551046269287</v>
      </c>
      <c r="J2178" s="140">
        <v>6</v>
      </c>
      <c r="K2178" s="140">
        <v>20</v>
      </c>
      <c r="L2178" s="140">
        <v>3804.2</v>
      </c>
      <c r="M2178">
        <v>3.8041999999999998</v>
      </c>
      <c r="N2178" s="140">
        <v>22.513255999999998</v>
      </c>
      <c r="O2178">
        <v>15.852674068241424</v>
      </c>
      <c r="P2178" s="140">
        <v>0</v>
      </c>
      <c r="Q2178" s="140">
        <v>0</v>
      </c>
      <c r="R2178" s="140">
        <v>0</v>
      </c>
      <c r="S2178">
        <v>0</v>
      </c>
      <c r="T2178" s="140">
        <v>0</v>
      </c>
      <c r="U2178">
        <v>0</v>
      </c>
      <c r="V2178" s="140">
        <v>0</v>
      </c>
      <c r="W2178" s="140">
        <v>0</v>
      </c>
      <c r="X2178" s="140">
        <v>0</v>
      </c>
      <c r="Y2178">
        <v>0</v>
      </c>
      <c r="Z2178" s="140">
        <v>0</v>
      </c>
      <c r="AA2178">
        <v>0</v>
      </c>
      <c r="AB2178" s="140">
        <v>1</v>
      </c>
      <c r="AC2178">
        <v>1</v>
      </c>
      <c r="AD2178" s="140">
        <v>130.126364806867</v>
      </c>
      <c r="AE2178">
        <v>0.13012636480686701</v>
      </c>
      <c r="AF2178" s="140">
        <v>0.18191665800000001</v>
      </c>
      <c r="AG2178" s="141">
        <v>0.1280963307509915</v>
      </c>
      <c r="AH2178">
        <v>5</v>
      </c>
      <c r="AI2178">
        <v>1686.78</v>
      </c>
      <c r="AJ2178">
        <v>1.6867799999999999</v>
      </c>
      <c r="AK2178">
        <v>1.5821780000000001</v>
      </c>
      <c r="AL2178">
        <v>1.2034</v>
      </c>
      <c r="AM2178">
        <v>1892</v>
      </c>
      <c r="AN2178">
        <v>34885.25</v>
      </c>
      <c r="AO2178">
        <v>34.885249999999999</v>
      </c>
      <c r="AP2178">
        <v>32.721919</v>
      </c>
      <c r="AQ2178">
        <v>23.041088183530466</v>
      </c>
      <c r="AR2178" s="140">
        <v>1999</v>
      </c>
      <c r="AS2178" s="140">
        <v>36651.436000000002</v>
      </c>
      <c r="AT2178" s="141">
        <v>36.651435999999698</v>
      </c>
      <c r="AU2178" s="140">
        <v>34.3785791349965</v>
      </c>
      <c r="AV2178" s="140">
        <v>24.207622831470697</v>
      </c>
      <c r="AW2178" s="140">
        <v>1</v>
      </c>
      <c r="AX2178">
        <v>1</v>
      </c>
      <c r="AY2178" s="140">
        <v>48.6</v>
      </c>
      <c r="AZ2178" s="140">
        <v>4.8599999999999997E-2</v>
      </c>
      <c r="BA2178" s="140">
        <v>0.16442300000000001</v>
      </c>
      <c r="BB2178" s="142">
        <v>0.11577819877864223</v>
      </c>
      <c r="BC2178" s="140">
        <v>12</v>
      </c>
      <c r="BD2178" s="140">
        <v>14464.5</v>
      </c>
      <c r="BE2178" s="140">
        <v>14.464499999999999</v>
      </c>
      <c r="BF2178" s="140">
        <v>25.487946000000001</v>
      </c>
      <c r="BG2178">
        <v>17.947297388122703</v>
      </c>
      <c r="BH2178">
        <v>2019</v>
      </c>
      <c r="BI2178">
        <v>55.098862364806571</v>
      </c>
      <c r="BJ2178">
        <v>82.726120792996497</v>
      </c>
      <c r="BK2178">
        <v>58.251468817364454</v>
      </c>
      <c r="BL2178" t="s">
        <v>115</v>
      </c>
    </row>
    <row r="2179" spans="1:64">
      <c r="A2179" t="s">
        <v>3162</v>
      </c>
      <c r="B2179" t="s">
        <v>3152</v>
      </c>
      <c r="C2179" t="s">
        <v>115</v>
      </c>
      <c r="D2179" t="s">
        <v>942</v>
      </c>
      <c r="E2179">
        <v>2024</v>
      </c>
      <c r="F2179">
        <v>78.900000000000006</v>
      </c>
      <c r="G2179">
        <v>12.18</v>
      </c>
      <c r="H2179">
        <v>19674</v>
      </c>
      <c r="I2179" s="139">
        <v>134.90654896580341</v>
      </c>
      <c r="J2179" s="140">
        <v>6</v>
      </c>
      <c r="K2179" s="140">
        <v>19</v>
      </c>
      <c r="L2179" s="140">
        <v>3798.7</v>
      </c>
      <c r="M2179">
        <v>3.7987000000000002</v>
      </c>
      <c r="N2179" s="140">
        <v>22.480706599999998</v>
      </c>
      <c r="O2179">
        <v>16.663910516085092</v>
      </c>
      <c r="P2179" s="140">
        <v>0</v>
      </c>
      <c r="Q2179" s="140">
        <v>0</v>
      </c>
      <c r="R2179" s="140">
        <v>0</v>
      </c>
      <c r="S2179">
        <v>0</v>
      </c>
      <c r="T2179" s="140">
        <v>0</v>
      </c>
      <c r="U2179">
        <v>0</v>
      </c>
      <c r="V2179" s="140">
        <v>0</v>
      </c>
      <c r="W2179" s="140">
        <v>0</v>
      </c>
      <c r="X2179" s="140">
        <v>0</v>
      </c>
      <c r="Y2179">
        <v>0</v>
      </c>
      <c r="Z2179" s="140">
        <v>0</v>
      </c>
      <c r="AA2179">
        <v>0</v>
      </c>
      <c r="AB2179" s="140">
        <v>1</v>
      </c>
      <c r="AC2179">
        <v>1</v>
      </c>
      <c r="AD2179" s="140">
        <v>159.71270600858369</v>
      </c>
      <c r="AE2179">
        <v>0.1597127060085837</v>
      </c>
      <c r="AF2179" s="140">
        <v>0.22327836300000001</v>
      </c>
      <c r="AG2179" s="141">
        <v>0.16550594816312247</v>
      </c>
      <c r="AH2179">
        <v>5</v>
      </c>
      <c r="AI2179">
        <v>1686.7800000000002</v>
      </c>
      <c r="AJ2179">
        <v>1.6867799999999999</v>
      </c>
      <c r="AK2179">
        <v>1.5213807802231327</v>
      </c>
      <c r="AL2179">
        <v>1.127729374063803</v>
      </c>
      <c r="AM2179">
        <v>2264</v>
      </c>
      <c r="AN2179">
        <v>42360.749000000003</v>
      </c>
      <c r="AO2179">
        <v>42.360748999999942</v>
      </c>
      <c r="AP2179">
        <v>38.207015357341369</v>
      </c>
      <c r="AQ2179">
        <v>28.32109756734361</v>
      </c>
      <c r="AR2179" s="140">
        <v>2527</v>
      </c>
      <c r="AS2179" s="140">
        <v>44288.02900000009</v>
      </c>
      <c r="AT2179" s="141">
        <v>44.288028999999781</v>
      </c>
      <c r="AU2179" s="140">
        <v>39.945313623925394</v>
      </c>
      <c r="AV2179" s="140">
        <v>29.609617865216372</v>
      </c>
      <c r="AW2179" s="140">
        <v>1</v>
      </c>
      <c r="AX2179">
        <v>1</v>
      </c>
      <c r="AY2179" s="140">
        <v>48.6</v>
      </c>
      <c r="AZ2179" s="140">
        <v>4.8600000000000004E-2</v>
      </c>
      <c r="BA2179" s="140">
        <v>0.16442300000000001</v>
      </c>
      <c r="BB2179" s="142">
        <v>0.12187918322755298</v>
      </c>
      <c r="BC2179" s="140">
        <v>12</v>
      </c>
      <c r="BD2179" s="140">
        <v>14464.5</v>
      </c>
      <c r="BE2179" s="140">
        <v>14.464500000000001</v>
      </c>
      <c r="BF2179" s="140">
        <v>22.424986595162423</v>
      </c>
      <c r="BG2179">
        <v>16.622607847486179</v>
      </c>
      <c r="BH2179">
        <v>2547</v>
      </c>
      <c r="BI2179">
        <v>62.75954170600837</v>
      </c>
      <c r="BJ2179">
        <v>85.238708182087805</v>
      </c>
      <c r="BK2179">
        <v>63.183521360178304</v>
      </c>
      <c r="BL2179" t="s">
        <v>115</v>
      </c>
    </row>
    <row r="2180" spans="1:64">
      <c r="A2180" t="s">
        <v>3163</v>
      </c>
      <c r="B2180" t="s">
        <v>3164</v>
      </c>
      <c r="C2180" t="s">
        <v>117</v>
      </c>
      <c r="D2180" t="s">
        <v>942</v>
      </c>
      <c r="E2180">
        <v>2012</v>
      </c>
      <c r="F2180" s="23">
        <v>68.81</v>
      </c>
      <c r="G2180" s="23">
        <v>7.53</v>
      </c>
      <c r="H2180" s="22">
        <v>7136</v>
      </c>
      <c r="I2180" s="84">
        <v>69.750328999999994</v>
      </c>
      <c r="J2180" s="48">
        <v>7</v>
      </c>
      <c r="K2180" s="48" t="s">
        <v>782</v>
      </c>
      <c r="L2180" s="50">
        <v>2595</v>
      </c>
      <c r="M2180" s="23">
        <v>2.5950000000000002</v>
      </c>
      <c r="N2180" s="50">
        <v>18.540488</v>
      </c>
      <c r="O2180" s="14">
        <v>26.581219423352113</v>
      </c>
      <c r="P2180" s="48">
        <v>0</v>
      </c>
      <c r="Q2180" s="48" t="s">
        <v>782</v>
      </c>
      <c r="R2180" s="50">
        <v>0</v>
      </c>
      <c r="S2180" s="23">
        <v>0</v>
      </c>
      <c r="T2180" s="50">
        <v>0</v>
      </c>
      <c r="U2180" s="14">
        <v>0</v>
      </c>
      <c r="V2180" s="48">
        <v>0</v>
      </c>
      <c r="W2180" s="48" t="s">
        <v>782</v>
      </c>
      <c r="X2180" s="50">
        <v>0</v>
      </c>
      <c r="Y2180" s="23">
        <v>0</v>
      </c>
      <c r="Z2180" s="50">
        <v>0</v>
      </c>
      <c r="AA2180" s="14">
        <v>0</v>
      </c>
      <c r="AB2180" s="48">
        <v>0</v>
      </c>
      <c r="AC2180" s="22" t="s">
        <v>782</v>
      </c>
      <c r="AD2180" s="50">
        <v>0</v>
      </c>
      <c r="AE2180" s="23">
        <v>0</v>
      </c>
      <c r="AF2180" s="50">
        <v>0</v>
      </c>
      <c r="AG2180" s="51">
        <v>0</v>
      </c>
      <c r="AH2180" s="22" t="s">
        <v>782</v>
      </c>
      <c r="AI2180" s="23" t="s">
        <v>782</v>
      </c>
      <c r="AJ2180" s="23" t="s">
        <v>782</v>
      </c>
      <c r="AK2180" s="23" t="s">
        <v>782</v>
      </c>
      <c r="AL2180" s="14" t="s">
        <v>782</v>
      </c>
      <c r="AM2180" s="22" t="s">
        <v>782</v>
      </c>
      <c r="AN2180" s="23" t="s">
        <v>782</v>
      </c>
      <c r="AO2180" s="23" t="s">
        <v>782</v>
      </c>
      <c r="AP2180" s="23" t="s">
        <v>782</v>
      </c>
      <c r="AQ2180" s="14" t="s">
        <v>782</v>
      </c>
      <c r="AR2180" s="48">
        <v>368</v>
      </c>
      <c r="AS2180" s="50">
        <v>11537.432999999994</v>
      </c>
      <c r="AT2180" s="52">
        <v>11.537432999999993</v>
      </c>
      <c r="AU2180" s="50">
        <v>8.85642</v>
      </c>
      <c r="AV2180" s="53">
        <v>12.69731645280125</v>
      </c>
      <c r="AW2180" s="48">
        <v>0</v>
      </c>
      <c r="AX2180" s="22" t="s">
        <v>782</v>
      </c>
      <c r="AY2180" s="50">
        <v>0</v>
      </c>
      <c r="AZ2180" s="50">
        <v>0</v>
      </c>
      <c r="BA2180" s="50">
        <v>0</v>
      </c>
      <c r="BB2180" s="54">
        <v>0</v>
      </c>
      <c r="BC2180" s="48">
        <v>32</v>
      </c>
      <c r="BD2180" s="50">
        <v>44100</v>
      </c>
      <c r="BE2180" s="50">
        <v>44.1</v>
      </c>
      <c r="BF2180" s="50">
        <v>70.427700000000002</v>
      </c>
      <c r="BG2180" s="14">
        <v>100.97113663793616</v>
      </c>
      <c r="BH2180" s="22">
        <v>407</v>
      </c>
      <c r="BI2180" s="23">
        <v>58.232432999999993</v>
      </c>
      <c r="BJ2180" s="23">
        <v>97.824607999999998</v>
      </c>
      <c r="BK2180" s="14">
        <v>140.24967251408953</v>
      </c>
      <c r="BL2180" t="s">
        <v>117</v>
      </c>
    </row>
    <row r="2181" spans="1:64">
      <c r="A2181" t="s">
        <v>3165</v>
      </c>
      <c r="B2181" t="s">
        <v>3164</v>
      </c>
      <c r="C2181" t="s">
        <v>117</v>
      </c>
      <c r="D2181" t="s">
        <v>942</v>
      </c>
      <c r="E2181">
        <v>2015</v>
      </c>
      <c r="F2181" s="23">
        <v>68.81</v>
      </c>
      <c r="G2181" s="23">
        <v>7.78</v>
      </c>
      <c r="H2181" s="22">
        <v>7280</v>
      </c>
      <c r="I2181" s="84">
        <v>60.394726234087138</v>
      </c>
      <c r="J2181" s="55">
        <v>7</v>
      </c>
      <c r="K2181" s="55">
        <v>8</v>
      </c>
      <c r="L2181" s="56">
        <v>2433</v>
      </c>
      <c r="M2181" s="35">
        <v>2.4329999999999998</v>
      </c>
      <c r="N2181" s="56">
        <v>14.552636670840236</v>
      </c>
      <c r="O2181" s="17">
        <v>24.095873229783173</v>
      </c>
      <c r="P2181" s="112">
        <v>0</v>
      </c>
      <c r="Q2181" s="113">
        <v>0</v>
      </c>
      <c r="R2181" s="114">
        <v>0</v>
      </c>
      <c r="S2181" s="27">
        <v>0</v>
      </c>
      <c r="T2181" s="50">
        <v>0</v>
      </c>
      <c r="U2181" s="17">
        <v>0</v>
      </c>
      <c r="V2181" s="48">
        <v>0</v>
      </c>
      <c r="W2181" s="48">
        <v>0</v>
      </c>
      <c r="X2181" s="50">
        <v>0</v>
      </c>
      <c r="Y2181" s="27">
        <v>0</v>
      </c>
      <c r="Z2181" s="115">
        <v>0</v>
      </c>
      <c r="AA2181" s="14">
        <v>0</v>
      </c>
      <c r="AB2181" s="116">
        <v>0</v>
      </c>
      <c r="AC2181" s="22" t="s">
        <v>782</v>
      </c>
      <c r="AD2181" s="50">
        <v>0</v>
      </c>
      <c r="AE2181" s="23">
        <v>0</v>
      </c>
      <c r="AF2181" s="50">
        <v>0</v>
      </c>
      <c r="AG2181" s="51">
        <v>0</v>
      </c>
      <c r="AH2181" s="22" t="s">
        <v>782</v>
      </c>
      <c r="AI2181" s="23" t="s">
        <v>782</v>
      </c>
      <c r="AJ2181" s="23" t="s">
        <v>782</v>
      </c>
      <c r="AK2181" s="23" t="s">
        <v>782</v>
      </c>
      <c r="AL2181" s="14" t="s">
        <v>782</v>
      </c>
      <c r="AM2181" s="22" t="s">
        <v>782</v>
      </c>
      <c r="AN2181" s="23" t="s">
        <v>782</v>
      </c>
      <c r="AO2181" s="23" t="s">
        <v>782</v>
      </c>
      <c r="AP2181" s="23" t="s">
        <v>782</v>
      </c>
      <c r="AQ2181" s="14" t="s">
        <v>782</v>
      </c>
      <c r="AR2181" s="117">
        <v>451</v>
      </c>
      <c r="AS2181" s="118">
        <v>14352.668000000011</v>
      </c>
      <c r="AT2181" s="52">
        <v>14.35266800000001</v>
      </c>
      <c r="AU2181" s="50">
        <v>12.747505403063403</v>
      </c>
      <c r="AV2181" s="53">
        <v>21.106984331139557</v>
      </c>
      <c r="AW2181" s="48">
        <v>0</v>
      </c>
      <c r="AX2181" s="22" t="s">
        <v>782</v>
      </c>
      <c r="AY2181" s="50">
        <v>0</v>
      </c>
      <c r="AZ2181" s="50">
        <v>0</v>
      </c>
      <c r="BA2181" s="50">
        <v>0</v>
      </c>
      <c r="BB2181" s="54">
        <v>0</v>
      </c>
      <c r="BC2181" s="120">
        <v>32</v>
      </c>
      <c r="BD2181" s="121">
        <v>47300</v>
      </c>
      <c r="BE2181" s="123">
        <v>47.3</v>
      </c>
      <c r="BF2181" s="50">
        <v>80.602661482139069</v>
      </c>
      <c r="BG2181" s="14">
        <v>133.45976794352362</v>
      </c>
      <c r="BH2181" s="22">
        <v>490</v>
      </c>
      <c r="BI2181" s="23">
        <v>64.085667999999998</v>
      </c>
      <c r="BJ2181" s="23">
        <v>107.9028035560427</v>
      </c>
      <c r="BK2181" s="14">
        <v>178.66262550444634</v>
      </c>
      <c r="BL2181" t="s">
        <v>117</v>
      </c>
    </row>
    <row r="2182" spans="1:64">
      <c r="A2182" t="s">
        <v>3166</v>
      </c>
      <c r="B2182" t="s">
        <v>3164</v>
      </c>
      <c r="C2182" t="s">
        <v>117</v>
      </c>
      <c r="D2182" t="s">
        <v>942</v>
      </c>
      <c r="E2182">
        <v>2016</v>
      </c>
      <c r="F2182" s="23">
        <v>68.81</v>
      </c>
      <c r="G2182" s="23">
        <v>7.81</v>
      </c>
      <c r="H2182" s="22" t="e">
        <v>#N/A</v>
      </c>
      <c r="I2182" s="84">
        <v>61.89756847773107</v>
      </c>
      <c r="J2182" s="55">
        <v>7</v>
      </c>
      <c r="K2182" s="55">
        <v>8</v>
      </c>
      <c r="L2182" s="56">
        <v>2433</v>
      </c>
      <c r="M2182" s="35">
        <v>2.4329999999999998</v>
      </c>
      <c r="N2182" s="56">
        <v>14.551773000000001</v>
      </c>
      <c r="O2182" s="17">
        <v>23.509442063520318</v>
      </c>
      <c r="P2182" s="55">
        <v>0</v>
      </c>
      <c r="Q2182" s="55">
        <v>0</v>
      </c>
      <c r="R2182" s="56">
        <v>0</v>
      </c>
      <c r="S2182" s="27">
        <v>0</v>
      </c>
      <c r="T2182" s="56">
        <v>0</v>
      </c>
      <c r="U2182" s="17">
        <v>0</v>
      </c>
      <c r="V2182" s="55">
        <v>0</v>
      </c>
      <c r="W2182" s="55">
        <v>0</v>
      </c>
      <c r="X2182" s="56">
        <v>0</v>
      </c>
      <c r="Y2182" s="27">
        <v>0</v>
      </c>
      <c r="Z2182" s="56">
        <v>0</v>
      </c>
      <c r="AA2182" s="14">
        <v>0</v>
      </c>
      <c r="AB2182" s="55">
        <v>0</v>
      </c>
      <c r="AC2182" s="22" t="s">
        <v>782</v>
      </c>
      <c r="AD2182" s="56">
        <v>0</v>
      </c>
      <c r="AE2182" s="23">
        <v>0</v>
      </c>
      <c r="AF2182" s="56">
        <v>0</v>
      </c>
      <c r="AG2182" s="51">
        <v>0</v>
      </c>
      <c r="AH2182" s="22" t="s">
        <v>782</v>
      </c>
      <c r="AI2182" s="23" t="s">
        <v>782</v>
      </c>
      <c r="AJ2182" s="23" t="s">
        <v>782</v>
      </c>
      <c r="AK2182" s="23" t="s">
        <v>782</v>
      </c>
      <c r="AL2182" s="14" t="s">
        <v>782</v>
      </c>
      <c r="AM2182" s="22" t="s">
        <v>782</v>
      </c>
      <c r="AN2182" s="23" t="s">
        <v>782</v>
      </c>
      <c r="AO2182" s="23" t="s">
        <v>782</v>
      </c>
      <c r="AP2182" s="23" t="s">
        <v>782</v>
      </c>
      <c r="AQ2182" s="14" t="s">
        <v>782</v>
      </c>
      <c r="AR2182" s="55">
        <v>456</v>
      </c>
      <c r="AS2182" s="56">
        <v>14430.238000000007</v>
      </c>
      <c r="AT2182" s="52">
        <v>14.430238000000006</v>
      </c>
      <c r="AU2182" s="56">
        <v>12.814051344000006</v>
      </c>
      <c r="AV2182" s="53">
        <v>20.702027008718648</v>
      </c>
      <c r="AW2182" s="55">
        <v>0</v>
      </c>
      <c r="AX2182" s="22" t="s">
        <v>782</v>
      </c>
      <c r="AY2182" s="56">
        <v>0</v>
      </c>
      <c r="AZ2182" s="50">
        <v>0</v>
      </c>
      <c r="BA2182" s="56">
        <v>0</v>
      </c>
      <c r="BB2182" s="54">
        <v>0</v>
      </c>
      <c r="BC2182" s="55">
        <v>32</v>
      </c>
      <c r="BD2182" s="56">
        <v>47299.999999999993</v>
      </c>
      <c r="BE2182" s="123">
        <v>47.29999999999999</v>
      </c>
      <c r="BF2182" s="56">
        <v>83.383026179125153</v>
      </c>
      <c r="BG2182" s="14">
        <v>134.71131133224387</v>
      </c>
      <c r="BH2182" s="22">
        <v>495</v>
      </c>
      <c r="BI2182" s="23">
        <v>64.163238000000007</v>
      </c>
      <c r="BJ2182" s="23">
        <v>110.74885052312516</v>
      </c>
      <c r="BK2182" s="14">
        <v>178.92278040448284</v>
      </c>
      <c r="BL2182" t="s">
        <v>117</v>
      </c>
    </row>
    <row r="2183" spans="1:64">
      <c r="A2183" t="s">
        <v>3167</v>
      </c>
      <c r="B2183" t="s">
        <v>3164</v>
      </c>
      <c r="C2183" t="s">
        <v>117</v>
      </c>
      <c r="D2183" t="s">
        <v>942</v>
      </c>
      <c r="E2183">
        <v>2017</v>
      </c>
      <c r="F2183" s="23">
        <v>68.81</v>
      </c>
      <c r="G2183" s="23">
        <v>7.82</v>
      </c>
      <c r="H2183" s="22">
        <v>7066</v>
      </c>
      <c r="I2183" s="34">
        <v>55.50350393761012</v>
      </c>
      <c r="J2183" s="55">
        <v>7</v>
      </c>
      <c r="K2183" s="55">
        <v>8</v>
      </c>
      <c r="L2183" s="56">
        <v>3662</v>
      </c>
      <c r="M2183" s="19">
        <v>3.6620000000000004</v>
      </c>
      <c r="N2183" s="56">
        <v>21.902421999999998</v>
      </c>
      <c r="O2183" s="17">
        <v>39.461332071250624</v>
      </c>
      <c r="P2183" s="55">
        <v>0</v>
      </c>
      <c r="Q2183" s="55">
        <v>0</v>
      </c>
      <c r="R2183" s="56">
        <v>0</v>
      </c>
      <c r="S2183" s="19">
        <v>0</v>
      </c>
      <c r="T2183" s="56">
        <v>0</v>
      </c>
      <c r="U2183" s="17">
        <v>0</v>
      </c>
      <c r="V2183" s="55">
        <v>0</v>
      </c>
      <c r="W2183" s="55">
        <v>0</v>
      </c>
      <c r="X2183" s="56">
        <v>0</v>
      </c>
      <c r="Y2183" s="19">
        <v>0</v>
      </c>
      <c r="Z2183" s="56">
        <v>0</v>
      </c>
      <c r="AA2183" s="14">
        <v>0</v>
      </c>
      <c r="AB2183" s="55">
        <v>0</v>
      </c>
      <c r="AC2183" s="22" t="s">
        <v>782</v>
      </c>
      <c r="AD2183" s="56">
        <v>0</v>
      </c>
      <c r="AE2183" s="19">
        <v>0</v>
      </c>
      <c r="AF2183" s="56">
        <v>0</v>
      </c>
      <c r="AG2183" s="14">
        <v>0</v>
      </c>
      <c r="AH2183" s="22" t="s">
        <v>782</v>
      </c>
      <c r="AI2183" s="23" t="s">
        <v>782</v>
      </c>
      <c r="AJ2183" s="23" t="s">
        <v>782</v>
      </c>
      <c r="AK2183" s="23" t="s">
        <v>782</v>
      </c>
      <c r="AL2183" s="14" t="s">
        <v>782</v>
      </c>
      <c r="AM2183" s="22" t="s">
        <v>782</v>
      </c>
      <c r="AN2183" s="23" t="s">
        <v>782</v>
      </c>
      <c r="AO2183" s="23" t="s">
        <v>782</v>
      </c>
      <c r="AP2183" s="23" t="s">
        <v>782</v>
      </c>
      <c r="AQ2183" s="14" t="s">
        <v>782</v>
      </c>
      <c r="AR2183" s="55">
        <v>475</v>
      </c>
      <c r="AS2183" s="56">
        <v>15128.873000000003</v>
      </c>
      <c r="AT2183" s="19">
        <v>15.128873000000006</v>
      </c>
      <c r="AU2183" s="56">
        <v>13.434439224000004</v>
      </c>
      <c r="AV2183" s="14">
        <v>24.204668662182602</v>
      </c>
      <c r="AW2183" s="55">
        <v>0</v>
      </c>
      <c r="AX2183" s="22" t="s">
        <v>782</v>
      </c>
      <c r="AY2183" s="56">
        <v>0</v>
      </c>
      <c r="AZ2183" s="19">
        <v>0</v>
      </c>
      <c r="BA2183" s="56">
        <v>0</v>
      </c>
      <c r="BB2183" s="14">
        <v>0</v>
      </c>
      <c r="BC2183" s="55">
        <v>35</v>
      </c>
      <c r="BD2183" s="56">
        <v>58500</v>
      </c>
      <c r="BE2183" s="19">
        <v>58.5</v>
      </c>
      <c r="BF2183" s="56">
        <v>110.65837878747685</v>
      </c>
      <c r="BG2183" s="14">
        <v>199.37187913733288</v>
      </c>
      <c r="BH2183" s="22">
        <v>517</v>
      </c>
      <c r="BI2183" s="23">
        <v>77.290873000000005</v>
      </c>
      <c r="BJ2183" s="23">
        <v>145.99524001147685</v>
      </c>
      <c r="BK2183" s="14">
        <v>263.03787987076612</v>
      </c>
      <c r="BL2183" t="s">
        <v>117</v>
      </c>
    </row>
    <row r="2184" spans="1:64">
      <c r="A2184" t="s">
        <v>3168</v>
      </c>
      <c r="B2184" t="s">
        <v>3164</v>
      </c>
      <c r="C2184" t="s">
        <v>117</v>
      </c>
      <c r="D2184" t="s">
        <v>942</v>
      </c>
      <c r="E2184">
        <v>2018</v>
      </c>
      <c r="F2184" s="23">
        <v>68.81</v>
      </c>
      <c r="G2184" s="23">
        <v>7.83</v>
      </c>
      <c r="H2184" s="22">
        <v>6820</v>
      </c>
      <c r="I2184" s="34">
        <v>55.507448749545986</v>
      </c>
      <c r="J2184" s="55">
        <v>8</v>
      </c>
      <c r="K2184" s="55">
        <v>9</v>
      </c>
      <c r="L2184" s="56">
        <v>5391</v>
      </c>
      <c r="M2184" s="19">
        <v>5.391</v>
      </c>
      <c r="N2184" s="56">
        <v>32.243570999999996</v>
      </c>
      <c r="O2184" s="17">
        <v>58.088728137165056</v>
      </c>
      <c r="P2184" s="55">
        <v>0</v>
      </c>
      <c r="Q2184" s="55">
        <v>0</v>
      </c>
      <c r="R2184" s="56">
        <v>0</v>
      </c>
      <c r="S2184" s="19">
        <v>0</v>
      </c>
      <c r="T2184" s="56">
        <v>0</v>
      </c>
      <c r="U2184" s="17">
        <v>0</v>
      </c>
      <c r="V2184" s="55">
        <v>0</v>
      </c>
      <c r="W2184" s="55">
        <v>0</v>
      </c>
      <c r="X2184" s="56">
        <v>0</v>
      </c>
      <c r="Y2184" s="19">
        <v>0</v>
      </c>
      <c r="Z2184" s="56">
        <v>0</v>
      </c>
      <c r="AA2184" s="14">
        <v>0</v>
      </c>
      <c r="AB2184" s="55">
        <v>0</v>
      </c>
      <c r="AC2184" s="22" t="s">
        <v>782</v>
      </c>
      <c r="AD2184" s="56">
        <v>0</v>
      </c>
      <c r="AE2184" s="19">
        <v>0</v>
      </c>
      <c r="AF2184" s="56">
        <v>0</v>
      </c>
      <c r="AG2184" s="14">
        <v>0</v>
      </c>
      <c r="AH2184" s="22" t="s">
        <v>782</v>
      </c>
      <c r="AI2184" s="23" t="s">
        <v>782</v>
      </c>
      <c r="AJ2184" s="23" t="s">
        <v>782</v>
      </c>
      <c r="AK2184" s="23" t="s">
        <v>782</v>
      </c>
      <c r="AL2184" s="14" t="s">
        <v>782</v>
      </c>
      <c r="AM2184" s="22" t="s">
        <v>782</v>
      </c>
      <c r="AN2184" s="23" t="s">
        <v>782</v>
      </c>
      <c r="AO2184" s="23" t="s">
        <v>782</v>
      </c>
      <c r="AP2184" s="23" t="s">
        <v>782</v>
      </c>
      <c r="AQ2184" s="14" t="s">
        <v>782</v>
      </c>
      <c r="AR2184" s="55">
        <v>493</v>
      </c>
      <c r="AS2184" s="56">
        <v>16637.442999999999</v>
      </c>
      <c r="AT2184" s="19">
        <v>16.637443000000005</v>
      </c>
      <c r="AU2184" s="56">
        <v>14.774049384000005</v>
      </c>
      <c r="AV2184" s="14">
        <v>26.616336576126365</v>
      </c>
      <c r="AW2184" s="55">
        <v>0</v>
      </c>
      <c r="AX2184" s="22" t="s">
        <v>782</v>
      </c>
      <c r="AY2184" s="56">
        <v>0</v>
      </c>
      <c r="AZ2184" s="19">
        <v>0</v>
      </c>
      <c r="BA2184" s="56">
        <v>0</v>
      </c>
      <c r="BB2184" s="14">
        <v>0</v>
      </c>
      <c r="BC2184" s="55">
        <v>36</v>
      </c>
      <c r="BD2184" s="56">
        <v>59250</v>
      </c>
      <c r="BE2184" s="19">
        <v>59.25</v>
      </c>
      <c r="BF2184" s="56">
        <v>123.10471646768623</v>
      </c>
      <c r="BG2184" s="14">
        <v>221.78053439844533</v>
      </c>
      <c r="BH2184" s="22">
        <v>537</v>
      </c>
      <c r="BI2184" s="23">
        <v>81.27844300000001</v>
      </c>
      <c r="BJ2184" s="23">
        <v>170.12233685168624</v>
      </c>
      <c r="BK2184" s="14">
        <v>306.48559911173675</v>
      </c>
      <c r="BL2184" t="s">
        <v>117</v>
      </c>
    </row>
    <row r="2185" spans="1:64">
      <c r="A2185" t="s">
        <v>3169</v>
      </c>
      <c r="B2185" t="s">
        <v>3164</v>
      </c>
      <c r="C2185" t="s">
        <v>117</v>
      </c>
      <c r="D2185" t="s">
        <v>942</v>
      </c>
      <c r="E2185">
        <v>2019</v>
      </c>
      <c r="F2185" s="23">
        <v>68.81</v>
      </c>
      <c r="G2185" s="23">
        <v>7.81</v>
      </c>
      <c r="H2185" s="22">
        <v>6868</v>
      </c>
      <c r="I2185" s="34">
        <v>54.688846618383415</v>
      </c>
      <c r="J2185" s="48">
        <v>8</v>
      </c>
      <c r="K2185" s="48">
        <v>9</v>
      </c>
      <c r="L2185" s="50">
        <v>5391</v>
      </c>
      <c r="M2185" s="23">
        <v>5.391</v>
      </c>
      <c r="N2185" s="50">
        <v>32.243570999999996</v>
      </c>
      <c r="O2185" s="14">
        <v>58.958220905615988</v>
      </c>
      <c r="P2185" s="48">
        <v>0</v>
      </c>
      <c r="Q2185" s="48">
        <v>0</v>
      </c>
      <c r="R2185" s="50">
        <v>0</v>
      </c>
      <c r="S2185" s="23">
        <v>0</v>
      </c>
      <c r="T2185" s="50">
        <v>0</v>
      </c>
      <c r="U2185" s="14">
        <v>0</v>
      </c>
      <c r="V2185" s="48">
        <v>0</v>
      </c>
      <c r="W2185" s="48">
        <v>0</v>
      </c>
      <c r="X2185" s="50">
        <v>0</v>
      </c>
      <c r="Y2185" s="23">
        <v>0</v>
      </c>
      <c r="Z2185" s="50">
        <v>0</v>
      </c>
      <c r="AA2185" s="14">
        <v>0</v>
      </c>
      <c r="AB2185" s="48">
        <v>0</v>
      </c>
      <c r="AC2185" s="22">
        <v>0</v>
      </c>
      <c r="AD2185" s="50">
        <v>0</v>
      </c>
      <c r="AE2185" s="23">
        <v>0</v>
      </c>
      <c r="AF2185" s="50">
        <v>0</v>
      </c>
      <c r="AG2185" s="14">
        <v>0</v>
      </c>
      <c r="AH2185" s="22">
        <v>1</v>
      </c>
      <c r="AI2185" s="23">
        <v>443.52</v>
      </c>
      <c r="AJ2185" s="23">
        <v>0.44351999999999997</v>
      </c>
      <c r="AK2185" s="23">
        <v>0.39384575999999999</v>
      </c>
      <c r="AL2185" s="14">
        <v>0.72015737093202925</v>
      </c>
      <c r="AM2185" s="22">
        <v>535</v>
      </c>
      <c r="AN2185" s="23">
        <v>17092.692999999992</v>
      </c>
      <c r="AO2185" s="23">
        <v>17.092693000000001</v>
      </c>
      <c r="AP2185" s="23">
        <v>15.178311383999999</v>
      </c>
      <c r="AQ2185" s="14">
        <v>27.753943121005364</v>
      </c>
      <c r="AR2185" s="48">
        <v>536</v>
      </c>
      <c r="AS2185" s="50">
        <v>17536.212999999992</v>
      </c>
      <c r="AT2185" s="23">
        <v>17.536213</v>
      </c>
      <c r="AU2185" s="50">
        <v>15.572157143999998</v>
      </c>
      <c r="AV2185" s="14">
        <v>28.474100491937392</v>
      </c>
      <c r="AW2185" s="48">
        <v>0</v>
      </c>
      <c r="AX2185" s="22" t="s">
        <v>782</v>
      </c>
      <c r="AY2185" s="50">
        <v>0</v>
      </c>
      <c r="AZ2185" s="23">
        <v>0</v>
      </c>
      <c r="BA2185" s="50">
        <v>0</v>
      </c>
      <c r="BB2185" s="14">
        <v>0</v>
      </c>
      <c r="BC2185" s="48">
        <v>45</v>
      </c>
      <c r="BD2185" s="50">
        <v>97050</v>
      </c>
      <c r="BE2185" s="23">
        <v>97.05</v>
      </c>
      <c r="BF2185" s="50">
        <v>223.28534256420198</v>
      </c>
      <c r="BG2185" s="14">
        <v>408.2831443169357</v>
      </c>
      <c r="BH2185" s="22">
        <v>589</v>
      </c>
      <c r="BI2185" s="23">
        <v>119.97721300000001</v>
      </c>
      <c r="BJ2185" s="23">
        <v>271.10107070820197</v>
      </c>
      <c r="BK2185" s="14">
        <v>495.71546571448908</v>
      </c>
      <c r="BL2185" t="s">
        <v>117</v>
      </c>
    </row>
    <row r="2186" spans="1:64">
      <c r="A2186" t="s">
        <v>3170</v>
      </c>
      <c r="B2186" t="s">
        <v>3164</v>
      </c>
      <c r="C2186" t="s">
        <v>117</v>
      </c>
      <c r="D2186" t="s">
        <v>942</v>
      </c>
      <c r="E2186">
        <v>2020</v>
      </c>
      <c r="F2186" s="23">
        <v>68.81</v>
      </c>
      <c r="G2186" s="23">
        <v>7.83</v>
      </c>
      <c r="H2186" s="22">
        <v>6759</v>
      </c>
      <c r="I2186" s="34">
        <v>55.302837961821496</v>
      </c>
      <c r="J2186" s="48">
        <v>8</v>
      </c>
      <c r="K2186" s="48">
        <v>14</v>
      </c>
      <c r="L2186" s="50">
        <v>7583</v>
      </c>
      <c r="M2186" s="23">
        <v>7.5830000000000011</v>
      </c>
      <c r="N2186" s="50">
        <v>45.353922999999995</v>
      </c>
      <c r="O2186" s="14">
        <v>82.010118597006226</v>
      </c>
      <c r="P2186" s="48">
        <v>0</v>
      </c>
      <c r="Q2186" s="48">
        <v>0</v>
      </c>
      <c r="R2186" s="50">
        <v>0</v>
      </c>
      <c r="S2186" s="23">
        <v>0</v>
      </c>
      <c r="T2186" s="50">
        <v>0</v>
      </c>
      <c r="U2186" s="14">
        <v>0</v>
      </c>
      <c r="V2186" s="48">
        <v>0</v>
      </c>
      <c r="W2186" s="48">
        <v>0</v>
      </c>
      <c r="X2186" s="50">
        <v>0</v>
      </c>
      <c r="Y2186" s="23">
        <v>0</v>
      </c>
      <c r="Z2186" s="50">
        <v>0</v>
      </c>
      <c r="AA2186" s="14">
        <v>0</v>
      </c>
      <c r="AB2186" s="48">
        <v>0</v>
      </c>
      <c r="AC2186" s="22">
        <v>0</v>
      </c>
      <c r="AD2186" s="50">
        <v>0</v>
      </c>
      <c r="AE2186" s="23">
        <v>0</v>
      </c>
      <c r="AF2186" s="50">
        <v>0</v>
      </c>
      <c r="AG2186" s="14">
        <v>0</v>
      </c>
      <c r="AH2186" s="22">
        <v>1</v>
      </c>
      <c r="AI2186" s="23">
        <v>443.52</v>
      </c>
      <c r="AJ2186" s="23">
        <v>0.44351999999999997</v>
      </c>
      <c r="AK2186" s="23">
        <v>0.39384575999999999</v>
      </c>
      <c r="AL2186" s="14">
        <v>0.71216193330239719</v>
      </c>
      <c r="AM2186" s="22">
        <v>589</v>
      </c>
      <c r="AN2186" s="23">
        <v>18563.27299999999</v>
      </c>
      <c r="AO2186" s="23">
        <v>18.563272999999981</v>
      </c>
      <c r="AP2186" s="23">
        <v>16.484186423999997</v>
      </c>
      <c r="AQ2186" s="14">
        <v>29.80712569467034</v>
      </c>
      <c r="AR2186" s="48">
        <v>590</v>
      </c>
      <c r="AS2186" s="50">
        <v>19006.792999999991</v>
      </c>
      <c r="AT2186" s="23">
        <v>19.006792999999981</v>
      </c>
      <c r="AU2186" s="50">
        <v>16.878032183999998</v>
      </c>
      <c r="AV2186" s="14">
        <v>30.519287627972737</v>
      </c>
      <c r="AW2186" s="48">
        <v>0</v>
      </c>
      <c r="AX2186" s="22">
        <v>0</v>
      </c>
      <c r="AY2186" s="50">
        <v>0</v>
      </c>
      <c r="AZ2186" s="23">
        <v>0</v>
      </c>
      <c r="BA2186" s="50">
        <v>0</v>
      </c>
      <c r="BB2186" s="14">
        <v>0</v>
      </c>
      <c r="BC2186" s="48">
        <v>44</v>
      </c>
      <c r="BD2186" s="50">
        <v>95550</v>
      </c>
      <c r="BE2186" s="23">
        <v>95.549999999999969</v>
      </c>
      <c r="BF2186" s="50">
        <v>219.49896589984672</v>
      </c>
      <c r="BG2186" s="14">
        <v>396.90362012050554</v>
      </c>
      <c r="BH2186" s="22">
        <v>642</v>
      </c>
      <c r="BI2186" s="23">
        <v>122.13979299999994</v>
      </c>
      <c r="BJ2186" s="23">
        <v>281.73092108384674</v>
      </c>
      <c r="BK2186" s="14">
        <v>509.43302634548451</v>
      </c>
      <c r="BL2186" t="s">
        <v>117</v>
      </c>
    </row>
    <row r="2187" spans="1:64">
      <c r="A2187" t="s">
        <v>3171</v>
      </c>
      <c r="B2187" t="s">
        <v>3164</v>
      </c>
      <c r="C2187" t="s">
        <v>117</v>
      </c>
      <c r="D2187" t="s">
        <v>942</v>
      </c>
      <c r="E2187">
        <v>2021</v>
      </c>
      <c r="F2187" s="23">
        <v>68.81</v>
      </c>
      <c r="G2187" s="23">
        <v>7.84</v>
      </c>
      <c r="H2187" s="22">
        <v>6623</v>
      </c>
      <c r="I2187" s="34">
        <v>50.68</v>
      </c>
      <c r="J2187" s="48">
        <v>8</v>
      </c>
      <c r="K2187" s="48">
        <v>13</v>
      </c>
      <c r="L2187" s="50">
        <v>7478</v>
      </c>
      <c r="M2187" s="23">
        <v>7.4779999999999998</v>
      </c>
      <c r="N2187" s="50">
        <v>44.725918</v>
      </c>
      <c r="O2187" s="14">
        <v>88.26</v>
      </c>
      <c r="P2187" s="48">
        <v>0</v>
      </c>
      <c r="Q2187" s="48">
        <v>0</v>
      </c>
      <c r="R2187" s="50">
        <v>0</v>
      </c>
      <c r="S2187" s="23">
        <v>0</v>
      </c>
      <c r="T2187" s="50">
        <v>0</v>
      </c>
      <c r="U2187" s="14">
        <v>0</v>
      </c>
      <c r="V2187" s="48">
        <v>0</v>
      </c>
      <c r="W2187" s="48">
        <v>0</v>
      </c>
      <c r="X2187" s="50">
        <v>0</v>
      </c>
      <c r="Y2187" s="23">
        <v>0</v>
      </c>
      <c r="Z2187" s="50">
        <v>0</v>
      </c>
      <c r="AA2187" s="14">
        <v>0</v>
      </c>
      <c r="AB2187" s="48">
        <v>0</v>
      </c>
      <c r="AC2187" s="22">
        <v>0</v>
      </c>
      <c r="AD2187" s="50">
        <v>0</v>
      </c>
      <c r="AE2187" s="23">
        <v>0</v>
      </c>
      <c r="AF2187" s="50">
        <v>0</v>
      </c>
      <c r="AG2187" s="14">
        <v>0</v>
      </c>
      <c r="AH2187" s="22">
        <v>1</v>
      </c>
      <c r="AI2187" s="23">
        <v>443.52</v>
      </c>
      <c r="AJ2187" s="23">
        <v>0.44352000000000003</v>
      </c>
      <c r="AK2187" s="23">
        <v>0.39687185800000002</v>
      </c>
      <c r="AL2187" s="14">
        <v>0.78</v>
      </c>
      <c r="AM2187" s="22">
        <v>658</v>
      </c>
      <c r="AN2187" s="23">
        <v>19795.797999999999</v>
      </c>
      <c r="AO2187" s="23">
        <v>19.795798000000001</v>
      </c>
      <c r="AP2187" s="23">
        <v>17.713733619999999</v>
      </c>
      <c r="AQ2187" s="14">
        <v>34.950000000000003</v>
      </c>
      <c r="AR2187" s="48">
        <v>659</v>
      </c>
      <c r="AS2187" s="50">
        <v>20239.317999999999</v>
      </c>
      <c r="AT2187" s="23">
        <v>20.239318000000001</v>
      </c>
      <c r="AU2187" s="50">
        <v>18.11060548</v>
      </c>
      <c r="AV2187" s="14">
        <v>35.74</v>
      </c>
      <c r="AW2187" s="48">
        <v>0</v>
      </c>
      <c r="AX2187" s="22">
        <v>0</v>
      </c>
      <c r="AY2187" s="50">
        <v>0</v>
      </c>
      <c r="AZ2187" s="23">
        <v>0</v>
      </c>
      <c r="BA2187" s="50">
        <v>0</v>
      </c>
      <c r="BB2187" s="14">
        <v>0</v>
      </c>
      <c r="BC2187" s="48">
        <v>44</v>
      </c>
      <c r="BD2187" s="50">
        <v>95550</v>
      </c>
      <c r="BE2187" s="23">
        <v>95.55</v>
      </c>
      <c r="BF2187" s="50">
        <v>191.40309830000001</v>
      </c>
      <c r="BG2187" s="14">
        <v>377.69</v>
      </c>
      <c r="BH2187" s="22">
        <v>711</v>
      </c>
      <c r="BI2187" s="23">
        <v>123.27</v>
      </c>
      <c r="BJ2187" s="23">
        <v>254.24</v>
      </c>
      <c r="BK2187" s="14">
        <v>501.69</v>
      </c>
      <c r="BL2187" t="s">
        <v>117</v>
      </c>
    </row>
    <row r="2188" spans="1:64">
      <c r="A2188" t="s">
        <v>3172</v>
      </c>
      <c r="B2188" t="s">
        <v>3164</v>
      </c>
      <c r="C2188" t="s">
        <v>117</v>
      </c>
      <c r="D2188" s="111" t="s">
        <v>942</v>
      </c>
      <c r="E2188" s="110">
        <v>2022</v>
      </c>
      <c r="F2188" s="23"/>
      <c r="G2188" s="23"/>
      <c r="H2188" s="22">
        <v>6651</v>
      </c>
      <c r="I2188" s="34">
        <v>48.203376375982153</v>
      </c>
      <c r="J2188" s="48">
        <v>8</v>
      </c>
      <c r="K2188" s="48">
        <v>12</v>
      </c>
      <c r="L2188" s="50">
        <v>6965</v>
      </c>
      <c r="M2188" s="23">
        <v>6.9649999999999999</v>
      </c>
      <c r="N2188" s="50">
        <v>41.218870000000003</v>
      </c>
      <c r="O2188" s="14">
        <v>85.510337862012804</v>
      </c>
      <c r="P2188" s="48">
        <v>0</v>
      </c>
      <c r="Q2188" s="48">
        <v>0</v>
      </c>
      <c r="R2188" s="50">
        <v>0</v>
      </c>
      <c r="S2188" s="23">
        <v>0</v>
      </c>
      <c r="T2188" s="50">
        <v>0</v>
      </c>
      <c r="U2188" s="14">
        <v>0</v>
      </c>
      <c r="V2188" s="48">
        <v>0</v>
      </c>
      <c r="W2188" s="48">
        <v>0</v>
      </c>
      <c r="X2188" s="50">
        <v>0</v>
      </c>
      <c r="Y2188" s="23">
        <v>0</v>
      </c>
      <c r="Z2188" s="50">
        <v>0</v>
      </c>
      <c r="AA2188" s="14">
        <v>0</v>
      </c>
      <c r="AB2188" s="48">
        <v>0</v>
      </c>
      <c r="AC2188" s="22">
        <v>0</v>
      </c>
      <c r="AD2188" s="50">
        <v>0</v>
      </c>
      <c r="AE2188" s="23">
        <v>0</v>
      </c>
      <c r="AF2188" s="50">
        <v>0</v>
      </c>
      <c r="AG2188" s="14">
        <v>0</v>
      </c>
      <c r="AH2188" s="22">
        <v>1</v>
      </c>
      <c r="AI2188" s="23">
        <v>443.52</v>
      </c>
      <c r="AJ2188" s="23">
        <v>0.44352000000000003</v>
      </c>
      <c r="AK2188" s="23">
        <v>0.45432588502135302</v>
      </c>
      <c r="AL2188" s="14">
        <v>0.94251880091894502</v>
      </c>
      <c r="AM2188" s="22">
        <v>740</v>
      </c>
      <c r="AN2188" s="23">
        <v>20823.427000000014</v>
      </c>
      <c r="AO2188" s="23">
        <v>20.82342699999996</v>
      </c>
      <c r="AP2188" s="23">
        <v>21.330767273071213</v>
      </c>
      <c r="AQ2188" s="14">
        <v>44.251604092404399</v>
      </c>
      <c r="AR2188" s="48">
        <v>741</v>
      </c>
      <c r="AS2188" s="50">
        <v>21266.947</v>
      </c>
      <c r="AT2188" s="23">
        <v>21.266946999999998</v>
      </c>
      <c r="AU2188" s="50">
        <v>21.785093158092554</v>
      </c>
      <c r="AV2188" s="14">
        <v>45.194122893323318</v>
      </c>
      <c r="AW2188" s="48">
        <v>0</v>
      </c>
      <c r="AX2188" s="22">
        <v>0</v>
      </c>
      <c r="AY2188" s="50">
        <v>0</v>
      </c>
      <c r="AZ2188" s="23">
        <v>0</v>
      </c>
      <c r="BA2188" s="50">
        <v>0</v>
      </c>
      <c r="BB2188" s="14">
        <v>0</v>
      </c>
      <c r="BC2188" s="48">
        <v>43</v>
      </c>
      <c r="BD2188" s="50">
        <v>93550</v>
      </c>
      <c r="BE2188" s="23">
        <v>93.550000000000026</v>
      </c>
      <c r="BF2188" s="50">
        <v>209.48972535203345</v>
      </c>
      <c r="BG2188" s="14">
        <v>434.59554309646649</v>
      </c>
      <c r="BH2188" s="22">
        <v>792</v>
      </c>
      <c r="BI2188" s="23">
        <v>121.78194700000003</v>
      </c>
      <c r="BJ2188" s="23">
        <v>272.49368851012599</v>
      </c>
      <c r="BK2188" s="14">
        <v>565.30000385180256</v>
      </c>
      <c r="BL2188" t="s">
        <v>117</v>
      </c>
    </row>
    <row r="2189" spans="1:64">
      <c r="A2189" t="s">
        <v>3173</v>
      </c>
      <c r="B2189" t="s">
        <v>3164</v>
      </c>
      <c r="C2189" t="s">
        <v>117</v>
      </c>
      <c r="D2189" t="s">
        <v>942</v>
      </c>
      <c r="E2189">
        <v>2023</v>
      </c>
      <c r="F2189">
        <v>68.81</v>
      </c>
      <c r="G2189">
        <v>7.94</v>
      </c>
      <c r="H2189">
        <v>7092</v>
      </c>
      <c r="I2189">
        <v>48.203376375982153</v>
      </c>
      <c r="J2189" s="140">
        <v>7</v>
      </c>
      <c r="K2189" s="140">
        <v>12</v>
      </c>
      <c r="L2189" s="140">
        <v>6845</v>
      </c>
      <c r="M2189">
        <v>6.8449999999999998</v>
      </c>
      <c r="N2189" s="140">
        <v>40.508710000000001</v>
      </c>
      <c r="O2189">
        <v>84.037080066830953</v>
      </c>
      <c r="P2189" s="140">
        <v>0</v>
      </c>
      <c r="Q2189" s="140">
        <v>0</v>
      </c>
      <c r="R2189" s="140">
        <v>0</v>
      </c>
      <c r="S2189">
        <v>0</v>
      </c>
      <c r="T2189" s="140">
        <v>0</v>
      </c>
      <c r="U2189">
        <v>0</v>
      </c>
      <c r="V2189" s="140">
        <v>0</v>
      </c>
      <c r="W2189" s="140">
        <v>0</v>
      </c>
      <c r="X2189" s="140">
        <v>0</v>
      </c>
      <c r="Y2189">
        <v>0</v>
      </c>
      <c r="Z2189" s="140">
        <v>0</v>
      </c>
      <c r="AA2189">
        <v>0</v>
      </c>
      <c r="AB2189" s="140"/>
      <c r="AD2189" s="140"/>
      <c r="AF2189" s="140"/>
      <c r="AG2189">
        <v>0</v>
      </c>
      <c r="AH2189">
        <v>1</v>
      </c>
      <c r="AI2189">
        <v>443.52</v>
      </c>
      <c r="AJ2189">
        <v>0.44352000000000003</v>
      </c>
      <c r="AK2189">
        <v>0.416016</v>
      </c>
      <c r="AL2189">
        <v>0.93223</v>
      </c>
      <c r="AM2189">
        <v>884</v>
      </c>
      <c r="AN2189">
        <v>23781.388999999999</v>
      </c>
      <c r="AO2189">
        <v>23.781389000000001</v>
      </c>
      <c r="AP2189">
        <v>22.306639000000001</v>
      </c>
      <c r="AQ2189">
        <v>46.276092417282456</v>
      </c>
      <c r="AR2189" s="140">
        <v>899</v>
      </c>
      <c r="AS2189" s="140">
        <v>24234.5289999999</v>
      </c>
      <c r="AT2189">
        <v>24.234528999999899</v>
      </c>
      <c r="AU2189" s="140">
        <v>22.731678863165701</v>
      </c>
      <c r="AV2189">
        <v>47.157856092611809</v>
      </c>
      <c r="AW2189" s="140">
        <v>0</v>
      </c>
      <c r="AX2189">
        <v>0</v>
      </c>
      <c r="AY2189" s="140">
        <v>0</v>
      </c>
      <c r="AZ2189">
        <v>0</v>
      </c>
      <c r="BA2189" s="140">
        <v>0</v>
      </c>
      <c r="BB2189">
        <v>0</v>
      </c>
      <c r="BC2189" s="140">
        <v>43</v>
      </c>
      <c r="BD2189" s="140">
        <v>110150</v>
      </c>
      <c r="BE2189">
        <v>110.15</v>
      </c>
      <c r="BF2189" s="140">
        <v>307.66905000000003</v>
      </c>
      <c r="BG2189">
        <v>638.27282055972205</v>
      </c>
      <c r="BH2189">
        <v>949</v>
      </c>
      <c r="BI2189">
        <v>141.2295289999999</v>
      </c>
      <c r="BJ2189">
        <v>370.90943886316575</v>
      </c>
      <c r="BK2189">
        <v>769.46775671916487</v>
      </c>
      <c r="BL2189" t="s">
        <v>117</v>
      </c>
    </row>
    <row r="2190" spans="1:64">
      <c r="A2190" t="s">
        <v>3174</v>
      </c>
      <c r="B2190" t="s">
        <v>3164</v>
      </c>
      <c r="C2190" t="s">
        <v>117</v>
      </c>
      <c r="D2190" t="s">
        <v>942</v>
      </c>
      <c r="E2190">
        <v>2024</v>
      </c>
      <c r="F2190">
        <v>68.81</v>
      </c>
      <c r="G2190">
        <v>7.95</v>
      </c>
      <c r="H2190">
        <v>7033</v>
      </c>
      <c r="I2190">
        <v>48.225971275617333</v>
      </c>
      <c r="J2190" s="140">
        <v>7</v>
      </c>
      <c r="K2190" s="140">
        <v>12</v>
      </c>
      <c r="L2190" s="140">
        <v>6845</v>
      </c>
      <c r="M2190">
        <v>6.8450000000000006</v>
      </c>
      <c r="N2190" s="140">
        <v>40.508710000000001</v>
      </c>
      <c r="O2190">
        <v>83.997706896327202</v>
      </c>
      <c r="P2190" s="140">
        <v>0</v>
      </c>
      <c r="Q2190" s="140">
        <v>0</v>
      </c>
      <c r="R2190" s="140">
        <v>0</v>
      </c>
      <c r="S2190">
        <v>0</v>
      </c>
      <c r="T2190" s="140">
        <v>0</v>
      </c>
      <c r="U2190">
        <v>0</v>
      </c>
      <c r="V2190" s="140">
        <v>0</v>
      </c>
      <c r="W2190" s="140">
        <v>0</v>
      </c>
      <c r="X2190" s="140">
        <v>0</v>
      </c>
      <c r="Y2190">
        <v>0</v>
      </c>
      <c r="Z2190" s="140">
        <v>0</v>
      </c>
      <c r="AA2190">
        <v>0</v>
      </c>
      <c r="AB2190" s="140">
        <v>0</v>
      </c>
      <c r="AC2190">
        <v>0</v>
      </c>
      <c r="AD2190" s="140">
        <v>0</v>
      </c>
      <c r="AE2190">
        <v>0</v>
      </c>
      <c r="AF2190" s="140">
        <v>0</v>
      </c>
      <c r="AG2190">
        <v>0</v>
      </c>
      <c r="AH2190">
        <v>1</v>
      </c>
      <c r="AI2190">
        <v>443.52</v>
      </c>
      <c r="AJ2190">
        <v>0.44351999999999997</v>
      </c>
      <c r="AK2190">
        <v>0.40003011871409661</v>
      </c>
      <c r="AL2190">
        <v>0.82949105665052447</v>
      </c>
      <c r="AM2190">
        <v>993</v>
      </c>
      <c r="AN2190">
        <v>26141.714999999967</v>
      </c>
      <c r="AO2190">
        <v>26.141714999999994</v>
      </c>
      <c r="AP2190">
        <v>23.578358033099011</v>
      </c>
      <c r="AQ2190">
        <v>48.891411431292504</v>
      </c>
      <c r="AR2190" s="140">
        <v>1035</v>
      </c>
      <c r="AS2190" s="140">
        <v>26621.439999999955</v>
      </c>
      <c r="AT2190">
        <v>26.62144000000001</v>
      </c>
      <c r="AU2190" s="140">
        <v>24.011043027462552</v>
      </c>
      <c r="AV2190">
        <v>49.788614707698677</v>
      </c>
      <c r="AW2190" s="140">
        <v>0</v>
      </c>
      <c r="AX2190">
        <v>0</v>
      </c>
      <c r="AY2190" s="140">
        <v>0</v>
      </c>
      <c r="AZ2190">
        <v>0</v>
      </c>
      <c r="BA2190" s="140">
        <v>0</v>
      </c>
      <c r="BB2190">
        <v>0</v>
      </c>
      <c r="BC2190" s="140">
        <v>46</v>
      </c>
      <c r="BD2190" s="140">
        <v>122870</v>
      </c>
      <c r="BE2190">
        <v>122.86999999999999</v>
      </c>
      <c r="BF2190" s="140">
        <v>289.71207663463827</v>
      </c>
      <c r="BG2190">
        <v>600.73870773674673</v>
      </c>
      <c r="BH2190">
        <v>1088</v>
      </c>
      <c r="BI2190">
        <v>156.33644000000001</v>
      </c>
      <c r="BJ2190">
        <v>354.23182966210084</v>
      </c>
      <c r="BK2190">
        <v>734.52502934077279</v>
      </c>
      <c r="BL2190" t="s">
        <v>117</v>
      </c>
    </row>
    <row r="2191" spans="1:64">
      <c r="A2191" t="s">
        <v>3175</v>
      </c>
      <c r="B2191" t="s">
        <v>3176</v>
      </c>
      <c r="C2191" t="s">
        <v>119</v>
      </c>
      <c r="D2191" t="s">
        <v>942</v>
      </c>
      <c r="E2191">
        <v>2012</v>
      </c>
      <c r="F2191" s="23">
        <v>79.25</v>
      </c>
      <c r="G2191" s="23">
        <v>12.25</v>
      </c>
      <c r="H2191" s="22">
        <v>20069</v>
      </c>
      <c r="I2191" s="34">
        <v>166.02543099999997</v>
      </c>
      <c r="J2191" s="48">
        <v>9</v>
      </c>
      <c r="K2191" s="48" t="s">
        <v>782</v>
      </c>
      <c r="L2191" s="50">
        <v>2420</v>
      </c>
      <c r="M2191" s="23">
        <v>2.42</v>
      </c>
      <c r="N2191" s="50">
        <v>17.451651000000002</v>
      </c>
      <c r="O2191" s="14">
        <v>10.511432432300087</v>
      </c>
      <c r="P2191" s="48">
        <v>0</v>
      </c>
      <c r="Q2191" s="48" t="s">
        <v>782</v>
      </c>
      <c r="R2191" s="50">
        <v>0</v>
      </c>
      <c r="S2191" s="23">
        <v>0</v>
      </c>
      <c r="T2191" s="50">
        <v>0</v>
      </c>
      <c r="U2191" s="14">
        <v>0</v>
      </c>
      <c r="V2191" s="48">
        <v>0</v>
      </c>
      <c r="W2191" s="48" t="s">
        <v>782</v>
      </c>
      <c r="X2191" s="50">
        <v>0</v>
      </c>
      <c r="Y2191" s="23">
        <v>0</v>
      </c>
      <c r="Z2191" s="50">
        <v>0</v>
      </c>
      <c r="AA2191" s="14">
        <v>0</v>
      </c>
      <c r="AB2191" s="48">
        <v>0</v>
      </c>
      <c r="AC2191" s="22" t="s">
        <v>782</v>
      </c>
      <c r="AD2191" s="50">
        <v>0</v>
      </c>
      <c r="AE2191" s="23">
        <v>0</v>
      </c>
      <c r="AF2191" s="50">
        <v>0</v>
      </c>
      <c r="AG2191" s="14">
        <v>0</v>
      </c>
      <c r="AH2191" s="22" t="s">
        <v>782</v>
      </c>
      <c r="AI2191" s="23" t="s">
        <v>782</v>
      </c>
      <c r="AJ2191" s="23" t="s">
        <v>782</v>
      </c>
      <c r="AK2191" s="23" t="s">
        <v>782</v>
      </c>
      <c r="AL2191" s="14" t="s">
        <v>782</v>
      </c>
      <c r="AM2191" s="22" t="s">
        <v>782</v>
      </c>
      <c r="AN2191" s="23" t="s">
        <v>782</v>
      </c>
      <c r="AO2191" s="23" t="s">
        <v>782</v>
      </c>
      <c r="AP2191" s="23" t="s">
        <v>782</v>
      </c>
      <c r="AQ2191" s="14" t="s">
        <v>782</v>
      </c>
      <c r="AR2191" s="48">
        <v>964</v>
      </c>
      <c r="AS2191" s="50">
        <v>22086.666000000001</v>
      </c>
      <c r="AT2191" s="23">
        <v>22.086666000000001</v>
      </c>
      <c r="AU2191" s="50">
        <v>17.870820999999999</v>
      </c>
      <c r="AV2191" s="14">
        <v>10.763905801876824</v>
      </c>
      <c r="AW2191" s="48">
        <v>1</v>
      </c>
      <c r="AX2191" s="22" t="s">
        <v>782</v>
      </c>
      <c r="AY2191" s="50">
        <v>40</v>
      </c>
      <c r="AZ2191" s="23">
        <v>0.04</v>
      </c>
      <c r="BA2191" s="50">
        <v>0.1037</v>
      </c>
      <c r="BB2191" s="14">
        <v>6.2460310673730472E-2</v>
      </c>
      <c r="BC2191" s="48">
        <v>8</v>
      </c>
      <c r="BD2191" s="50">
        <v>14060</v>
      </c>
      <c r="BE2191" s="23">
        <v>14.06</v>
      </c>
      <c r="BF2191" s="50">
        <v>22.45382</v>
      </c>
      <c r="BG2191" s="14">
        <v>13.524325679961645</v>
      </c>
      <c r="BH2191" s="22">
        <v>982</v>
      </c>
      <c r="BI2191" s="23">
        <v>38.606666000000004</v>
      </c>
      <c r="BJ2191" s="23">
        <v>57.879992000000001</v>
      </c>
      <c r="BK2191" s="14">
        <v>34.862124224812291</v>
      </c>
      <c r="BL2191" t="s">
        <v>119</v>
      </c>
    </row>
    <row r="2192" spans="1:64">
      <c r="A2192" t="s">
        <v>3177</v>
      </c>
      <c r="B2192" t="s">
        <v>3176</v>
      </c>
      <c r="C2192" t="s">
        <v>119</v>
      </c>
      <c r="D2192" t="s">
        <v>942</v>
      </c>
      <c r="E2192">
        <v>2015</v>
      </c>
      <c r="F2192" s="23">
        <v>79.25</v>
      </c>
      <c r="G2192" s="23">
        <v>12.52</v>
      </c>
      <c r="H2192" s="22">
        <v>20411</v>
      </c>
      <c r="I2192" s="34">
        <v>164.09148537444344</v>
      </c>
      <c r="J2192" s="55">
        <v>7</v>
      </c>
      <c r="K2192" s="55">
        <v>9</v>
      </c>
      <c r="L2192" s="56">
        <v>2980</v>
      </c>
      <c r="M2192" s="35">
        <v>2.98</v>
      </c>
      <c r="N2192" s="56">
        <v>17.824437845912005</v>
      </c>
      <c r="O2192" s="17">
        <v>10.862500150594704</v>
      </c>
      <c r="P2192" s="112">
        <v>0</v>
      </c>
      <c r="Q2192" s="113">
        <v>0</v>
      </c>
      <c r="R2192" s="114">
        <v>0</v>
      </c>
      <c r="S2192" s="27">
        <v>0</v>
      </c>
      <c r="T2192" s="50">
        <v>0</v>
      </c>
      <c r="U2192" s="17">
        <v>0</v>
      </c>
      <c r="V2192" s="48">
        <v>0</v>
      </c>
      <c r="W2192" s="48">
        <v>0</v>
      </c>
      <c r="X2192" s="50">
        <v>0</v>
      </c>
      <c r="Y2192" s="27">
        <v>0</v>
      </c>
      <c r="Z2192" s="115">
        <v>0</v>
      </c>
      <c r="AA2192" s="14">
        <v>0</v>
      </c>
      <c r="AB2192" s="116">
        <v>1</v>
      </c>
      <c r="AC2192" s="22" t="s">
        <v>782</v>
      </c>
      <c r="AD2192" s="50">
        <v>0</v>
      </c>
      <c r="AE2192" s="23">
        <v>0</v>
      </c>
      <c r="AF2192" s="50">
        <v>0.46942769999999995</v>
      </c>
      <c r="AG2192" s="14">
        <v>0.28607681801941404</v>
      </c>
      <c r="AH2192" s="22" t="s">
        <v>782</v>
      </c>
      <c r="AI2192" s="23" t="s">
        <v>782</v>
      </c>
      <c r="AJ2192" s="23" t="s">
        <v>782</v>
      </c>
      <c r="AK2192" s="23" t="s">
        <v>782</v>
      </c>
      <c r="AL2192" s="14" t="s">
        <v>782</v>
      </c>
      <c r="AM2192" s="22" t="s">
        <v>782</v>
      </c>
      <c r="AN2192" s="23" t="s">
        <v>782</v>
      </c>
      <c r="AO2192" s="23" t="s">
        <v>782</v>
      </c>
      <c r="AP2192" s="23" t="s">
        <v>782</v>
      </c>
      <c r="AQ2192" s="14" t="s">
        <v>782</v>
      </c>
      <c r="AR2192" s="117">
        <v>1201</v>
      </c>
      <c r="AS2192" s="118">
        <v>25542.980000000018</v>
      </c>
      <c r="AT2192" s="23">
        <v>25.542980000000018</v>
      </c>
      <c r="AU2192" s="50">
        <v>22.68632393366449</v>
      </c>
      <c r="AV2192" s="14">
        <v>13.82541201446019</v>
      </c>
      <c r="AW2192" s="48">
        <v>1</v>
      </c>
      <c r="AX2192" s="22" t="s">
        <v>782</v>
      </c>
      <c r="AY2192" s="50">
        <v>40</v>
      </c>
      <c r="AZ2192" s="23">
        <v>0.04</v>
      </c>
      <c r="BA2192" s="50">
        <v>0.10422976615922493</v>
      </c>
      <c r="BB2192" s="14">
        <v>6.3519302004842654E-2</v>
      </c>
      <c r="BC2192" s="120">
        <v>7</v>
      </c>
      <c r="BD2192" s="121">
        <v>14000</v>
      </c>
      <c r="BE2192" s="44">
        <v>14</v>
      </c>
      <c r="BF2192" s="50">
        <v>21.949469670785888</v>
      </c>
      <c r="BG2192" s="14">
        <v>13.376361132144657</v>
      </c>
      <c r="BH2192" s="22">
        <v>1217</v>
      </c>
      <c r="BI2192" s="23">
        <v>42.562980000000017</v>
      </c>
      <c r="BJ2192" s="23">
        <v>63.033888916521605</v>
      </c>
      <c r="BK2192" s="14">
        <v>38.413869417223808</v>
      </c>
      <c r="BL2192" t="s">
        <v>119</v>
      </c>
    </row>
    <row r="2193" spans="1:64">
      <c r="A2193" t="s">
        <v>3178</v>
      </c>
      <c r="B2193" t="s">
        <v>3176</v>
      </c>
      <c r="C2193" t="s">
        <v>119</v>
      </c>
      <c r="D2193" t="s">
        <v>942</v>
      </c>
      <c r="E2193">
        <v>2016</v>
      </c>
      <c r="F2193" s="23">
        <v>79.25</v>
      </c>
      <c r="G2193" s="23">
        <v>12.6</v>
      </c>
      <c r="H2193" s="22">
        <v>20389</v>
      </c>
      <c r="I2193" s="34">
        <v>173.54275689546276</v>
      </c>
      <c r="J2193" s="55">
        <v>7</v>
      </c>
      <c r="K2193" s="55">
        <v>9</v>
      </c>
      <c r="L2193" s="56">
        <v>2980</v>
      </c>
      <c r="M2193" s="35">
        <v>2.98</v>
      </c>
      <c r="N2193" s="56">
        <v>17.82338</v>
      </c>
      <c r="O2193" s="17">
        <v>10.270310509551429</v>
      </c>
      <c r="P2193" s="55">
        <v>0</v>
      </c>
      <c r="Q2193" s="55">
        <v>0</v>
      </c>
      <c r="R2193" s="56">
        <v>0</v>
      </c>
      <c r="S2193" s="27">
        <v>0</v>
      </c>
      <c r="T2193" s="56">
        <v>0</v>
      </c>
      <c r="U2193" s="17">
        <v>0</v>
      </c>
      <c r="V2193" s="55">
        <v>0</v>
      </c>
      <c r="W2193" s="55">
        <v>0</v>
      </c>
      <c r="X2193" s="56">
        <v>0</v>
      </c>
      <c r="Y2193" s="27">
        <v>0</v>
      </c>
      <c r="Z2193" s="56">
        <v>0</v>
      </c>
      <c r="AA2193" s="14">
        <v>0</v>
      </c>
      <c r="AB2193" s="55">
        <v>1</v>
      </c>
      <c r="AC2193" s="22" t="s">
        <v>782</v>
      </c>
      <c r="AD2193" s="56">
        <v>0</v>
      </c>
      <c r="AE2193" s="23">
        <v>0</v>
      </c>
      <c r="AF2193" s="56">
        <v>0.46036619999999995</v>
      </c>
      <c r="AG2193" s="14">
        <v>0.26527537549568347</v>
      </c>
      <c r="AH2193" s="22" t="s">
        <v>782</v>
      </c>
      <c r="AI2193" s="23" t="s">
        <v>782</v>
      </c>
      <c r="AJ2193" s="23" t="s">
        <v>782</v>
      </c>
      <c r="AK2193" s="23" t="s">
        <v>782</v>
      </c>
      <c r="AL2193" s="14" t="s">
        <v>782</v>
      </c>
      <c r="AM2193" s="22" t="s">
        <v>782</v>
      </c>
      <c r="AN2193" s="23" t="s">
        <v>782</v>
      </c>
      <c r="AO2193" s="23" t="s">
        <v>782</v>
      </c>
      <c r="AP2193" s="23" t="s">
        <v>782</v>
      </c>
      <c r="AQ2193" s="14" t="s">
        <v>782</v>
      </c>
      <c r="AR2193" s="55">
        <v>1233</v>
      </c>
      <c r="AS2193" s="56">
        <v>25784.452000000019</v>
      </c>
      <c r="AT2193" s="23">
        <v>25.784452000000019</v>
      </c>
      <c r="AU2193" s="56">
        <v>22.896593376000066</v>
      </c>
      <c r="AV2193" s="14">
        <v>13.193632385241132</v>
      </c>
      <c r="AW2193" s="55">
        <v>1</v>
      </c>
      <c r="AX2193" s="22" t="s">
        <v>782</v>
      </c>
      <c r="AY2193" s="56">
        <v>40</v>
      </c>
      <c r="AZ2193" s="23">
        <v>0.04</v>
      </c>
      <c r="BA2193" s="56">
        <v>0.1186</v>
      </c>
      <c r="BB2193" s="14">
        <v>6.8340507043714457E-2</v>
      </c>
      <c r="BC2193" s="55">
        <v>3</v>
      </c>
      <c r="BD2193" s="56">
        <v>6000</v>
      </c>
      <c r="BE2193" s="44">
        <v>6</v>
      </c>
      <c r="BF2193" s="56">
        <v>9.4881142766810083</v>
      </c>
      <c r="BG2193" s="14">
        <v>5.4673064127916202</v>
      </c>
      <c r="BH2193" s="22">
        <v>1245</v>
      </c>
      <c r="BI2193" s="23">
        <v>34.804452000000019</v>
      </c>
      <c r="BJ2193" s="23">
        <v>50.787053852681076</v>
      </c>
      <c r="BK2193" s="14">
        <v>29.264865190123579</v>
      </c>
      <c r="BL2193" t="s">
        <v>119</v>
      </c>
    </row>
    <row r="2194" spans="1:64">
      <c r="A2194" t="s">
        <v>3179</v>
      </c>
      <c r="B2194" t="s">
        <v>3176</v>
      </c>
      <c r="C2194" t="s">
        <v>119</v>
      </c>
      <c r="D2194" t="s">
        <v>942</v>
      </c>
      <c r="E2194">
        <v>2017</v>
      </c>
      <c r="F2194" s="23">
        <v>79.25</v>
      </c>
      <c r="G2194" s="23">
        <v>12.63</v>
      </c>
      <c r="H2194" s="22">
        <v>20367</v>
      </c>
      <c r="I2194" s="34">
        <v>159.98299811736561</v>
      </c>
      <c r="J2194" s="55">
        <v>7</v>
      </c>
      <c r="K2194" s="55">
        <v>9</v>
      </c>
      <c r="L2194" s="56">
        <v>2980</v>
      </c>
      <c r="M2194" s="19">
        <v>2.98</v>
      </c>
      <c r="N2194" s="56">
        <v>17.82338</v>
      </c>
      <c r="O2194" s="17">
        <v>11.140796340698989</v>
      </c>
      <c r="P2194" s="55">
        <v>0</v>
      </c>
      <c r="Q2194" s="55">
        <v>0</v>
      </c>
      <c r="R2194" s="56">
        <v>0</v>
      </c>
      <c r="S2194" s="19">
        <v>0</v>
      </c>
      <c r="T2194" s="56">
        <v>0</v>
      </c>
      <c r="U2194" s="17">
        <v>0</v>
      </c>
      <c r="V2194" s="55">
        <v>0</v>
      </c>
      <c r="W2194" s="55">
        <v>0</v>
      </c>
      <c r="X2194" s="56">
        <v>0</v>
      </c>
      <c r="Y2194" s="19">
        <v>0</v>
      </c>
      <c r="Z2194" s="56">
        <v>0</v>
      </c>
      <c r="AA2194" s="14">
        <v>0</v>
      </c>
      <c r="AB2194" s="55">
        <v>1</v>
      </c>
      <c r="AC2194" s="22" t="s">
        <v>782</v>
      </c>
      <c r="AD2194" s="56">
        <v>0</v>
      </c>
      <c r="AE2194" s="19">
        <v>0</v>
      </c>
      <c r="AF2194" s="56">
        <v>0.49226729999999996</v>
      </c>
      <c r="AG2194" s="14">
        <v>0.30769975921995552</v>
      </c>
      <c r="AH2194" s="22" t="s">
        <v>782</v>
      </c>
      <c r="AI2194" s="23" t="s">
        <v>782</v>
      </c>
      <c r="AJ2194" s="23" t="s">
        <v>782</v>
      </c>
      <c r="AK2194" s="23" t="s">
        <v>782</v>
      </c>
      <c r="AL2194" s="14" t="s">
        <v>782</v>
      </c>
      <c r="AM2194" s="22" t="s">
        <v>782</v>
      </c>
      <c r="AN2194" s="23" t="s">
        <v>782</v>
      </c>
      <c r="AO2194" s="23" t="s">
        <v>782</v>
      </c>
      <c r="AP2194" s="23" t="s">
        <v>782</v>
      </c>
      <c r="AQ2194" s="14" t="s">
        <v>782</v>
      </c>
      <c r="AR2194" s="55">
        <v>1265</v>
      </c>
      <c r="AS2194" s="56">
        <v>26226.352000000017</v>
      </c>
      <c r="AT2194" s="19">
        <v>26.226351999999991</v>
      </c>
      <c r="AU2194" s="56">
        <v>23.289000576000063</v>
      </c>
      <c r="AV2194" s="14">
        <v>14.557172230836022</v>
      </c>
      <c r="AW2194" s="55">
        <v>1</v>
      </c>
      <c r="AX2194" s="22" t="s">
        <v>782</v>
      </c>
      <c r="AY2194" s="56">
        <v>0</v>
      </c>
      <c r="AZ2194" s="19">
        <v>0</v>
      </c>
      <c r="BA2194" s="56">
        <v>0</v>
      </c>
      <c r="BB2194" s="14">
        <v>0</v>
      </c>
      <c r="BC2194" s="55">
        <v>13</v>
      </c>
      <c r="BD2194" s="56">
        <v>39000</v>
      </c>
      <c r="BE2194" s="19">
        <v>39</v>
      </c>
      <c r="BF2194" s="56">
        <v>97.83503195467722</v>
      </c>
      <c r="BG2194" s="14">
        <v>61.15339323926419</v>
      </c>
      <c r="BH2194" s="22">
        <v>1287</v>
      </c>
      <c r="BI2194" s="23">
        <v>68.206351999999995</v>
      </c>
      <c r="BJ2194" s="23">
        <v>139.43967983067728</v>
      </c>
      <c r="BK2194" s="14">
        <v>87.159061570019148</v>
      </c>
      <c r="BL2194" t="s">
        <v>119</v>
      </c>
    </row>
    <row r="2195" spans="1:64">
      <c r="A2195" t="s">
        <v>3180</v>
      </c>
      <c r="B2195" t="s">
        <v>3176</v>
      </c>
      <c r="C2195" t="s">
        <v>119</v>
      </c>
      <c r="D2195" t="s">
        <v>942</v>
      </c>
      <c r="E2195">
        <v>2018</v>
      </c>
      <c r="F2195" s="23">
        <v>79.25</v>
      </c>
      <c r="G2195" s="23">
        <v>12.74</v>
      </c>
      <c r="H2195" s="22">
        <v>20322</v>
      </c>
      <c r="I2195" s="34">
        <v>159.99436862185155</v>
      </c>
      <c r="J2195" s="55">
        <v>7</v>
      </c>
      <c r="K2195" s="55">
        <v>9</v>
      </c>
      <c r="L2195" s="56">
        <v>3530</v>
      </c>
      <c r="M2195" s="19">
        <v>3.53</v>
      </c>
      <c r="N2195" s="56">
        <v>21.112929999999999</v>
      </c>
      <c r="O2195" s="17">
        <v>13.196045699521239</v>
      </c>
      <c r="P2195" s="55">
        <v>0</v>
      </c>
      <c r="Q2195" s="55">
        <v>0</v>
      </c>
      <c r="R2195" s="56">
        <v>0</v>
      </c>
      <c r="S2195" s="19">
        <v>0</v>
      </c>
      <c r="T2195" s="56">
        <v>0</v>
      </c>
      <c r="U2195" s="17">
        <v>0</v>
      </c>
      <c r="V2195" s="55">
        <v>0</v>
      </c>
      <c r="W2195" s="55">
        <v>0</v>
      </c>
      <c r="X2195" s="56">
        <v>0</v>
      </c>
      <c r="Y2195" s="19">
        <v>0</v>
      </c>
      <c r="Z2195" s="56">
        <v>0</v>
      </c>
      <c r="AA2195" s="14">
        <v>0</v>
      </c>
      <c r="AB2195" s="55">
        <v>1</v>
      </c>
      <c r="AC2195" s="22" t="s">
        <v>782</v>
      </c>
      <c r="AD2195" s="56">
        <v>0</v>
      </c>
      <c r="AE2195" s="19">
        <v>0</v>
      </c>
      <c r="AF2195" s="56">
        <v>0.47659499999999994</v>
      </c>
      <c r="AG2195" s="14">
        <v>0.29788235930130608</v>
      </c>
      <c r="AH2195" s="22" t="s">
        <v>782</v>
      </c>
      <c r="AI2195" s="23" t="s">
        <v>782</v>
      </c>
      <c r="AJ2195" s="23" t="s">
        <v>782</v>
      </c>
      <c r="AK2195" s="23" t="s">
        <v>782</v>
      </c>
      <c r="AL2195" s="14" t="s">
        <v>782</v>
      </c>
      <c r="AM2195" s="22" t="s">
        <v>782</v>
      </c>
      <c r="AN2195" s="23" t="s">
        <v>782</v>
      </c>
      <c r="AO2195" s="23" t="s">
        <v>782</v>
      </c>
      <c r="AP2195" s="23" t="s">
        <v>782</v>
      </c>
      <c r="AQ2195" s="14" t="s">
        <v>782</v>
      </c>
      <c r="AR2195" s="55">
        <v>1300</v>
      </c>
      <c r="AS2195" s="56">
        <v>27838.317000000014</v>
      </c>
      <c r="AT2195" s="19">
        <v>27.838316999999989</v>
      </c>
      <c r="AU2195" s="56">
        <v>24.720425496000072</v>
      </c>
      <c r="AV2195" s="14">
        <v>15.450809743452327</v>
      </c>
      <c r="AW2195" s="55">
        <v>1</v>
      </c>
      <c r="AX2195" s="22" t="s">
        <v>782</v>
      </c>
      <c r="AY2195" s="56">
        <v>40</v>
      </c>
      <c r="AZ2195" s="19">
        <v>0.04</v>
      </c>
      <c r="BA2195" s="56">
        <v>0.1186</v>
      </c>
      <c r="BB2195" s="14">
        <v>7.4127609003734635E-2</v>
      </c>
      <c r="BC2195" s="55">
        <v>14</v>
      </c>
      <c r="BD2195" s="56">
        <v>43200</v>
      </c>
      <c r="BE2195" s="19">
        <v>43.2</v>
      </c>
      <c r="BF2195" s="56">
        <v>109.19052790277607</v>
      </c>
      <c r="BG2195" s="14">
        <v>68.246481950154816</v>
      </c>
      <c r="BH2195" s="22">
        <v>1323</v>
      </c>
      <c r="BI2195" s="23">
        <v>74.608317</v>
      </c>
      <c r="BJ2195" s="23">
        <v>155.61907839877614</v>
      </c>
      <c r="BK2195" s="14">
        <v>97.265347361433427</v>
      </c>
      <c r="BL2195" t="s">
        <v>119</v>
      </c>
    </row>
    <row r="2196" spans="1:64">
      <c r="A2196" t="s">
        <v>3181</v>
      </c>
      <c r="B2196" t="s">
        <v>3176</v>
      </c>
      <c r="C2196" t="s">
        <v>119</v>
      </c>
      <c r="D2196" t="s">
        <v>942</v>
      </c>
      <c r="E2196">
        <v>2019</v>
      </c>
      <c r="F2196" s="23">
        <v>79.25</v>
      </c>
      <c r="G2196" s="23">
        <v>12.73</v>
      </c>
      <c r="H2196" s="22">
        <v>20283</v>
      </c>
      <c r="I2196" s="34">
        <v>162.95993269483691</v>
      </c>
      <c r="J2196" s="48">
        <v>7</v>
      </c>
      <c r="K2196" s="48">
        <v>11</v>
      </c>
      <c r="L2196" s="50">
        <v>4600</v>
      </c>
      <c r="M2196" s="23">
        <v>4.6000000000000005</v>
      </c>
      <c r="N2196" s="50">
        <v>27.512599999999996</v>
      </c>
      <c r="O2196" s="14">
        <v>16.883045755499186</v>
      </c>
      <c r="P2196" s="48">
        <v>0</v>
      </c>
      <c r="Q2196" s="48">
        <v>0</v>
      </c>
      <c r="R2196" s="50">
        <v>0</v>
      </c>
      <c r="S2196" s="23">
        <v>0</v>
      </c>
      <c r="T2196" s="50">
        <v>0</v>
      </c>
      <c r="U2196" s="14">
        <v>0</v>
      </c>
      <c r="V2196" s="48">
        <v>0</v>
      </c>
      <c r="W2196" s="48">
        <v>0</v>
      </c>
      <c r="X2196" s="50">
        <v>0</v>
      </c>
      <c r="Y2196" s="23">
        <v>0</v>
      </c>
      <c r="Z2196" s="50">
        <v>0</v>
      </c>
      <c r="AA2196" s="14">
        <v>0</v>
      </c>
      <c r="AB2196" s="48">
        <v>1</v>
      </c>
      <c r="AC2196" s="22">
        <v>1</v>
      </c>
      <c r="AD2196" s="50">
        <v>330.48156652360507</v>
      </c>
      <c r="AE2196" s="23">
        <v>0.33048156652360505</v>
      </c>
      <c r="AF2196" s="50">
        <v>0.46201322999999994</v>
      </c>
      <c r="AG2196" s="14">
        <v>0.28351339029157441</v>
      </c>
      <c r="AH2196" s="22">
        <v>1</v>
      </c>
      <c r="AI2196" s="23">
        <v>8.69</v>
      </c>
      <c r="AJ2196" s="23">
        <v>8.6899999999999998E-3</v>
      </c>
      <c r="AK2196" s="23">
        <v>7.716719999999999E-3</v>
      </c>
      <c r="AL2196" s="14">
        <v>4.7353480529784787E-3</v>
      </c>
      <c r="AM2196" s="22">
        <v>1364</v>
      </c>
      <c r="AN2196" s="23">
        <v>39574.837000000007</v>
      </c>
      <c r="AO2196" s="23">
        <v>39.574837000000002</v>
      </c>
      <c r="AP2196" s="23">
        <v>35.142455256000076</v>
      </c>
      <c r="AQ2196" s="14">
        <v>21.565089451656053</v>
      </c>
      <c r="AR2196" s="48">
        <v>1365</v>
      </c>
      <c r="AS2196" s="50">
        <v>39583.527000000009</v>
      </c>
      <c r="AT2196" s="23">
        <v>39.583527000000004</v>
      </c>
      <c r="AU2196" s="50">
        <v>35.150171976000074</v>
      </c>
      <c r="AV2196" s="14">
        <v>21.569824799709028</v>
      </c>
      <c r="AW2196" s="48">
        <v>1</v>
      </c>
      <c r="AX2196" s="22" t="s">
        <v>782</v>
      </c>
      <c r="AY2196" s="50">
        <v>40</v>
      </c>
      <c r="AZ2196" s="23">
        <v>0.04</v>
      </c>
      <c r="BA2196" s="50">
        <v>0.1186</v>
      </c>
      <c r="BB2196" s="14">
        <v>7.2778626033243102E-2</v>
      </c>
      <c r="BC2196" s="48">
        <v>18</v>
      </c>
      <c r="BD2196" s="50">
        <v>59100</v>
      </c>
      <c r="BE2196" s="23">
        <v>59.1</v>
      </c>
      <c r="BF2196" s="50">
        <v>150.20138540428118</v>
      </c>
      <c r="BG2196" s="14">
        <v>92.170745851713306</v>
      </c>
      <c r="BH2196" s="22">
        <v>1392</v>
      </c>
      <c r="BI2196" s="23">
        <v>103.6540085665236</v>
      </c>
      <c r="BJ2196" s="23">
        <v>213.44477061028124</v>
      </c>
      <c r="BK2196" s="14">
        <v>130.97990842324634</v>
      </c>
      <c r="BL2196" t="s">
        <v>119</v>
      </c>
    </row>
    <row r="2197" spans="1:64">
      <c r="A2197" t="s">
        <v>3182</v>
      </c>
      <c r="B2197" t="s">
        <v>3176</v>
      </c>
      <c r="C2197" t="s">
        <v>119</v>
      </c>
      <c r="D2197" t="s">
        <v>942</v>
      </c>
      <c r="E2197">
        <v>2020</v>
      </c>
      <c r="F2197" s="23">
        <v>79.25</v>
      </c>
      <c r="G2197" s="23">
        <v>12.76</v>
      </c>
      <c r="H2197" s="22">
        <v>20290</v>
      </c>
      <c r="I2197" s="34">
        <v>163.32374233832635</v>
      </c>
      <c r="J2197" s="48">
        <v>7</v>
      </c>
      <c r="K2197" s="48">
        <v>11</v>
      </c>
      <c r="L2197" s="50">
        <v>4600</v>
      </c>
      <c r="M2197" s="23">
        <v>4.6000000000000005</v>
      </c>
      <c r="N2197" s="50">
        <v>27.512599999999996</v>
      </c>
      <c r="O2197" s="14">
        <v>16.845438150080739</v>
      </c>
      <c r="P2197" s="48">
        <v>0</v>
      </c>
      <c r="Q2197" s="48">
        <v>0</v>
      </c>
      <c r="R2197" s="50">
        <v>0</v>
      </c>
      <c r="S2197" s="23">
        <v>0</v>
      </c>
      <c r="T2197" s="50">
        <v>0</v>
      </c>
      <c r="U2197" s="14">
        <v>0</v>
      </c>
      <c r="V2197" s="48">
        <v>0</v>
      </c>
      <c r="W2197" s="48">
        <v>0</v>
      </c>
      <c r="X2197" s="50">
        <v>0</v>
      </c>
      <c r="Y2197" s="23">
        <v>0</v>
      </c>
      <c r="Z2197" s="50">
        <v>0</v>
      </c>
      <c r="AA2197" s="14">
        <v>0</v>
      </c>
      <c r="AB2197" s="48">
        <v>1</v>
      </c>
      <c r="AC2197" s="22">
        <v>1</v>
      </c>
      <c r="AD2197" s="50">
        <v>326.65515021459231</v>
      </c>
      <c r="AE2197" s="23">
        <v>0.32665515021459229</v>
      </c>
      <c r="AF2197" s="50">
        <v>0.45666390000000001</v>
      </c>
      <c r="AG2197" s="14">
        <v>0.27960656146000945</v>
      </c>
      <c r="AH2197" s="22">
        <v>1</v>
      </c>
      <c r="AI2197" s="23">
        <v>8.69</v>
      </c>
      <c r="AJ2197" s="23">
        <v>8.6899999999999998E-3</v>
      </c>
      <c r="AK2197" s="23">
        <v>7.716719999999999E-3</v>
      </c>
      <c r="AL2197" s="14">
        <v>4.7247998910132467E-3</v>
      </c>
      <c r="AM2197" s="22">
        <v>1508</v>
      </c>
      <c r="AN2197" s="23">
        <v>33336.015000000021</v>
      </c>
      <c r="AO2197" s="23">
        <v>33.336014999999989</v>
      </c>
      <c r="AP2197" s="23">
        <v>29.602381320000095</v>
      </c>
      <c r="AQ2197" s="14">
        <v>18.124971235767141</v>
      </c>
      <c r="AR2197" s="48">
        <v>1509</v>
      </c>
      <c r="AS2197" s="50">
        <v>33344.705000000024</v>
      </c>
      <c r="AT2197" s="23">
        <v>33.34470499999999</v>
      </c>
      <c r="AU2197" s="50">
        <v>29.610098040000096</v>
      </c>
      <c r="AV2197" s="14">
        <v>18.129696035658156</v>
      </c>
      <c r="AW2197" s="48">
        <v>1</v>
      </c>
      <c r="AX2197" s="22">
        <v>1</v>
      </c>
      <c r="AY2197" s="50">
        <v>40</v>
      </c>
      <c r="AZ2197" s="23">
        <v>0.04</v>
      </c>
      <c r="BA2197" s="50">
        <v>0.1186</v>
      </c>
      <c r="BB2197" s="14">
        <v>7.2616508966785259E-2</v>
      </c>
      <c r="BC2197" s="48">
        <v>20</v>
      </c>
      <c r="BD2197" s="50">
        <v>65700</v>
      </c>
      <c r="BE2197" s="23">
        <v>65.699999999999974</v>
      </c>
      <c r="BF2197" s="50">
        <v>168.2288389981764</v>
      </c>
      <c r="BG2197" s="14">
        <v>103.00329675870952</v>
      </c>
      <c r="BH2197" s="22">
        <v>1538</v>
      </c>
      <c r="BI2197" s="23">
        <v>104.01136015021456</v>
      </c>
      <c r="BJ2197" s="23">
        <v>225.92680093817648</v>
      </c>
      <c r="BK2197" s="14">
        <v>138.33065401487522</v>
      </c>
      <c r="BL2197" t="s">
        <v>119</v>
      </c>
    </row>
    <row r="2198" spans="1:64">
      <c r="A2198" t="s">
        <v>3183</v>
      </c>
      <c r="B2198" t="s">
        <v>3176</v>
      </c>
      <c r="C2198" t="s">
        <v>119</v>
      </c>
      <c r="D2198" t="s">
        <v>942</v>
      </c>
      <c r="E2198">
        <v>2021</v>
      </c>
      <c r="F2198" s="23">
        <v>79.25</v>
      </c>
      <c r="G2198" s="23">
        <v>12.88</v>
      </c>
      <c r="H2198" s="22">
        <v>20458</v>
      </c>
      <c r="I2198" s="34">
        <v>152.13</v>
      </c>
      <c r="J2198" s="22">
        <v>6</v>
      </c>
      <c r="K2198" s="22">
        <v>12</v>
      </c>
      <c r="L2198" s="23">
        <v>4970</v>
      </c>
      <c r="M2198" s="23">
        <v>4.97</v>
      </c>
      <c r="N2198" s="23">
        <v>29.725570000000001</v>
      </c>
      <c r="O2198" s="14">
        <v>19.54</v>
      </c>
      <c r="P2198" s="22">
        <v>0</v>
      </c>
      <c r="Q2198" s="22">
        <v>0</v>
      </c>
      <c r="R2198" s="23">
        <v>0</v>
      </c>
      <c r="S2198" s="23">
        <v>0</v>
      </c>
      <c r="T2198" s="23">
        <v>0</v>
      </c>
      <c r="U2198" s="14">
        <v>0</v>
      </c>
      <c r="V2198" s="22">
        <v>0</v>
      </c>
      <c r="W2198" s="22">
        <v>0</v>
      </c>
      <c r="X2198" s="23">
        <v>0</v>
      </c>
      <c r="Y2198" s="23">
        <v>0</v>
      </c>
      <c r="Z2198" s="23">
        <v>0</v>
      </c>
      <c r="AA2198" s="14">
        <v>0</v>
      </c>
      <c r="AB2198" s="22">
        <v>1</v>
      </c>
      <c r="AC2198" s="22">
        <v>1</v>
      </c>
      <c r="AD2198" s="23">
        <v>326.65515019999998</v>
      </c>
      <c r="AE2198" s="23">
        <v>0.32665515000000001</v>
      </c>
      <c r="AF2198" s="23">
        <v>0.45666390000000001</v>
      </c>
      <c r="AG2198" s="14">
        <v>0.3</v>
      </c>
      <c r="AH2198" s="22">
        <v>2</v>
      </c>
      <c r="AI2198" s="23">
        <v>18.68</v>
      </c>
      <c r="AJ2198" s="23">
        <v>1.8679999999999999E-2</v>
      </c>
      <c r="AK2198" s="23">
        <v>1.6715292E-2</v>
      </c>
      <c r="AL2198" s="14">
        <v>0.01</v>
      </c>
      <c r="AM2198" s="22">
        <v>1702</v>
      </c>
      <c r="AN2198" s="23">
        <v>36156.521999999997</v>
      </c>
      <c r="AO2198" s="23">
        <v>36.156522000000002</v>
      </c>
      <c r="AP2198" s="23">
        <v>32.353684319999999</v>
      </c>
      <c r="AQ2198" s="14">
        <v>21.27</v>
      </c>
      <c r="AR2198" s="22">
        <v>1704</v>
      </c>
      <c r="AS2198" s="23">
        <v>36175.201999999997</v>
      </c>
      <c r="AT2198" s="23">
        <v>36.175201999999999</v>
      </c>
      <c r="AU2198" s="23">
        <v>32.37039961</v>
      </c>
      <c r="AV2198" s="14">
        <v>21.28</v>
      </c>
      <c r="AW2198" s="22">
        <v>1</v>
      </c>
      <c r="AX2198" s="22">
        <v>1</v>
      </c>
      <c r="AY2198" s="23">
        <v>40</v>
      </c>
      <c r="AZ2198" s="23">
        <v>0.04</v>
      </c>
      <c r="BA2198" s="23">
        <v>0.1186</v>
      </c>
      <c r="BB2198" s="14">
        <v>0.08</v>
      </c>
      <c r="BC2198" s="22">
        <v>21</v>
      </c>
      <c r="BD2198" s="23">
        <v>69000</v>
      </c>
      <c r="BE2198" s="23">
        <v>69</v>
      </c>
      <c r="BF2198" s="23">
        <v>151.32272839999999</v>
      </c>
      <c r="BG2198" s="14">
        <v>99.47</v>
      </c>
      <c r="BH2198" s="22">
        <v>1733</v>
      </c>
      <c r="BI2198" s="23">
        <v>110.51</v>
      </c>
      <c r="BJ2198" s="23">
        <v>213.99</v>
      </c>
      <c r="BK2198" s="14">
        <v>140.66999999999999</v>
      </c>
      <c r="BL2198" t="s">
        <v>119</v>
      </c>
    </row>
    <row r="2199" spans="1:64">
      <c r="A2199" t="s">
        <v>3184</v>
      </c>
      <c r="B2199" t="s">
        <v>3176</v>
      </c>
      <c r="C2199" t="s">
        <v>119</v>
      </c>
      <c r="D2199" s="111" t="s">
        <v>942</v>
      </c>
      <c r="E2199" s="110">
        <v>2022</v>
      </c>
      <c r="F2199" s="23"/>
      <c r="G2199" s="23"/>
      <c r="H2199" s="22">
        <v>20807</v>
      </c>
      <c r="I2199" s="34">
        <v>150.79952672606535</v>
      </c>
      <c r="J2199" s="22">
        <v>7</v>
      </c>
      <c r="K2199" s="22">
        <v>14</v>
      </c>
      <c r="L2199" s="23">
        <v>4970</v>
      </c>
      <c r="M2199" s="23">
        <v>4.97</v>
      </c>
      <c r="N2199" s="23">
        <v>29.412460000000003</v>
      </c>
      <c r="O2199" s="14">
        <v>19.504345032480881</v>
      </c>
      <c r="P2199" s="22">
        <v>0</v>
      </c>
      <c r="Q2199" s="22">
        <v>0</v>
      </c>
      <c r="R2199" s="23">
        <v>0</v>
      </c>
      <c r="S2199" s="23">
        <v>0</v>
      </c>
      <c r="T2199" s="23">
        <v>0</v>
      </c>
      <c r="U2199" s="14">
        <v>0</v>
      </c>
      <c r="V2199" s="22">
        <v>0</v>
      </c>
      <c r="W2199" s="22">
        <v>0</v>
      </c>
      <c r="X2199" s="23">
        <v>0</v>
      </c>
      <c r="Y2199" s="23">
        <v>0</v>
      </c>
      <c r="Z2199" s="23">
        <v>0</v>
      </c>
      <c r="AA2199" s="14">
        <v>0</v>
      </c>
      <c r="AB2199" s="22">
        <v>1</v>
      </c>
      <c r="AC2199" s="22">
        <v>1</v>
      </c>
      <c r="AD2199" s="23">
        <v>338.04892703862703</v>
      </c>
      <c r="AE2199" s="23">
        <v>0.33804892703862699</v>
      </c>
      <c r="AF2199" s="23">
        <v>0.47259240000000002</v>
      </c>
      <c r="AG2199" s="14">
        <v>0.31339116922991878</v>
      </c>
      <c r="AH2199" s="22">
        <v>2</v>
      </c>
      <c r="AI2199" s="23">
        <v>18.68</v>
      </c>
      <c r="AJ2199" s="23">
        <v>1.8680000000000002E-2</v>
      </c>
      <c r="AK2199" s="23">
        <v>1.9135117992872618E-2</v>
      </c>
      <c r="AL2199" s="14">
        <v>1.2689110110824476E-2</v>
      </c>
      <c r="AM2199" s="22">
        <v>1933</v>
      </c>
      <c r="AN2199" s="23">
        <v>39790.783999999978</v>
      </c>
      <c r="AO2199" s="23">
        <v>39.79078399999991</v>
      </c>
      <c r="AP2199" s="23">
        <v>40.76024340839988</v>
      </c>
      <c r="AQ2199" s="14">
        <v>27.029423959958997</v>
      </c>
      <c r="AR2199" s="22">
        <v>1935</v>
      </c>
      <c r="AS2199" s="23">
        <v>39809.464</v>
      </c>
      <c r="AT2199" s="23">
        <v>39.809463999999906</v>
      </c>
      <c r="AU2199" s="23">
        <v>40.779378526392776</v>
      </c>
      <c r="AV2199" s="14">
        <v>27.042113070069838</v>
      </c>
      <c r="AW2199" s="22">
        <v>1</v>
      </c>
      <c r="AX2199" s="22">
        <v>1</v>
      </c>
      <c r="AY2199" s="23">
        <v>40</v>
      </c>
      <c r="AZ2199" s="23">
        <v>0.04</v>
      </c>
      <c r="BA2199" s="23">
        <v>0.1186</v>
      </c>
      <c r="BB2199" s="14">
        <v>7.8647461682981701E-2</v>
      </c>
      <c r="BC2199" s="22">
        <v>21</v>
      </c>
      <c r="BD2199" s="23">
        <v>69000</v>
      </c>
      <c r="BE2199" s="23">
        <v>68.999999999999986</v>
      </c>
      <c r="BF2199" s="23">
        <v>173.58219943061619</v>
      </c>
      <c r="BG2199" s="14">
        <v>115.10792056127381</v>
      </c>
      <c r="BH2199" s="22">
        <v>1965</v>
      </c>
      <c r="BI2199" s="23">
        <v>114.15751292703852</v>
      </c>
      <c r="BJ2199" s="23">
        <v>244.36523035700895</v>
      </c>
      <c r="BK2199" s="14">
        <v>162.04641729473744</v>
      </c>
      <c r="BL2199" t="s">
        <v>119</v>
      </c>
    </row>
    <row r="2200" spans="1:64">
      <c r="A2200" t="s">
        <v>3185</v>
      </c>
      <c r="B2200" t="s">
        <v>3176</v>
      </c>
      <c r="C2200" t="s">
        <v>119</v>
      </c>
      <c r="D2200" t="s">
        <v>942</v>
      </c>
      <c r="E2200">
        <v>2023</v>
      </c>
      <c r="F2200">
        <v>79.25</v>
      </c>
      <c r="G2200">
        <v>12.93</v>
      </c>
      <c r="H2200">
        <v>20907</v>
      </c>
      <c r="I2200">
        <v>150.79952672606535</v>
      </c>
      <c r="J2200">
        <v>7</v>
      </c>
      <c r="K2200">
        <v>14</v>
      </c>
      <c r="L2200">
        <v>4970</v>
      </c>
      <c r="M2200">
        <v>4.97</v>
      </c>
      <c r="N2200">
        <v>29.412459999999999</v>
      </c>
      <c r="O2200">
        <v>19.504345032480877</v>
      </c>
      <c r="P2200">
        <v>0</v>
      </c>
      <c r="Q2200">
        <v>0</v>
      </c>
      <c r="R2200">
        <v>0</v>
      </c>
      <c r="S2200">
        <v>0</v>
      </c>
      <c r="T2200">
        <v>0</v>
      </c>
      <c r="U2200">
        <v>0</v>
      </c>
      <c r="V2200">
        <v>0</v>
      </c>
      <c r="W2200">
        <v>0</v>
      </c>
      <c r="X2200">
        <v>0</v>
      </c>
      <c r="Y2200">
        <v>0</v>
      </c>
      <c r="Z2200">
        <v>0</v>
      </c>
      <c r="AA2200">
        <v>0</v>
      </c>
      <c r="AB2200">
        <v>1</v>
      </c>
      <c r="AC2200">
        <v>1</v>
      </c>
      <c r="AD2200">
        <v>322.32145922746798</v>
      </c>
      <c r="AE2200">
        <v>0.32232145922746802</v>
      </c>
      <c r="AF2200">
        <v>0.45060539999999999</v>
      </c>
      <c r="AG2200">
        <v>0.2988108847440526</v>
      </c>
      <c r="AH2200">
        <v>2</v>
      </c>
      <c r="AI2200">
        <v>18.68</v>
      </c>
      <c r="AJ2200">
        <v>1.8680000000000002E-2</v>
      </c>
      <c r="AK2200">
        <v>1.7521999999999999E-2</v>
      </c>
      <c r="AL2200">
        <v>1.2551E-2</v>
      </c>
      <c r="AM2200">
        <v>2357</v>
      </c>
      <c r="AN2200">
        <v>47277.544000000002</v>
      </c>
      <c r="AO2200">
        <v>47.277543999999999</v>
      </c>
      <c r="AP2200">
        <v>44.345733000000003</v>
      </c>
      <c r="AQ2200">
        <v>29.407077039808073</v>
      </c>
      <c r="AR2200">
        <v>2428</v>
      </c>
      <c r="AS2200">
        <v>47346.436000000002</v>
      </c>
      <c r="AT2200">
        <v>47.346435999999798</v>
      </c>
      <c r="AU2200">
        <v>44.410352619910199</v>
      </c>
      <c r="AV2200">
        <v>29.449928381130636</v>
      </c>
      <c r="AW2200">
        <v>1</v>
      </c>
      <c r="AX2200">
        <v>1</v>
      </c>
      <c r="AY2200">
        <v>40</v>
      </c>
      <c r="AZ2200">
        <v>0.04</v>
      </c>
      <c r="BA2200">
        <v>0.1186</v>
      </c>
      <c r="BB2200">
        <v>7.8647461682981701E-2</v>
      </c>
      <c r="BC2200">
        <v>21</v>
      </c>
      <c r="BD2200">
        <v>69000</v>
      </c>
      <c r="BE2200">
        <v>69</v>
      </c>
      <c r="BF2200">
        <v>207.26498799999999</v>
      </c>
      <c r="BG2200">
        <v>137.44405735205447</v>
      </c>
      <c r="BH2200">
        <v>2458</v>
      </c>
      <c r="BI2200">
        <v>121.67875745922727</v>
      </c>
      <c r="BJ2200">
        <v>281.65700601991017</v>
      </c>
      <c r="BK2200">
        <v>186.77578911209301</v>
      </c>
      <c r="BL2200" t="s">
        <v>119</v>
      </c>
    </row>
    <row r="2201" spans="1:64">
      <c r="A2201" t="s">
        <v>3186</v>
      </c>
      <c r="B2201" t="s">
        <v>3176</v>
      </c>
      <c r="C2201" t="s">
        <v>119</v>
      </c>
      <c r="D2201" t="s">
        <v>942</v>
      </c>
      <c r="E2201">
        <v>2024</v>
      </c>
      <c r="F2201">
        <v>79.25</v>
      </c>
      <c r="G2201">
        <v>12.94</v>
      </c>
      <c r="H2201">
        <v>20946</v>
      </c>
      <c r="I2201">
        <v>143.62877781019208</v>
      </c>
      <c r="J2201" s="140">
        <v>7</v>
      </c>
      <c r="K2201" s="140">
        <v>14</v>
      </c>
      <c r="L2201" s="140">
        <v>4955</v>
      </c>
      <c r="M2201">
        <v>4.9550000000000001</v>
      </c>
      <c r="N2201" s="140">
        <v>29.323690000000003</v>
      </c>
      <c r="O2201">
        <v>20.416305455687834</v>
      </c>
      <c r="P2201" s="140">
        <v>0</v>
      </c>
      <c r="Q2201" s="140">
        <v>0</v>
      </c>
      <c r="R2201" s="140">
        <v>0</v>
      </c>
      <c r="S2201">
        <v>0</v>
      </c>
      <c r="T2201" s="140">
        <v>0</v>
      </c>
      <c r="U2201">
        <v>0</v>
      </c>
      <c r="V2201" s="140">
        <v>0</v>
      </c>
      <c r="W2201" s="140">
        <v>0</v>
      </c>
      <c r="X2201" s="140">
        <v>0</v>
      </c>
      <c r="Y2201">
        <v>0</v>
      </c>
      <c r="Z2201" s="140">
        <v>0</v>
      </c>
      <c r="AA2201">
        <v>0</v>
      </c>
      <c r="AB2201" s="140">
        <v>1</v>
      </c>
      <c r="AC2201">
        <v>1</v>
      </c>
      <c r="AD2201" s="140">
        <v>306.43175965665233</v>
      </c>
      <c r="AE2201">
        <v>0.30643175965665231</v>
      </c>
      <c r="AF2201" s="140">
        <v>0.42839159999999998</v>
      </c>
      <c r="AG2201">
        <v>0.29826306853778767</v>
      </c>
      <c r="AH2201">
        <v>2</v>
      </c>
      <c r="AI2201">
        <v>18.68</v>
      </c>
      <c r="AJ2201">
        <v>1.8680000000000002E-2</v>
      </c>
      <c r="AK2201">
        <v>1.6848310375133756E-2</v>
      </c>
      <c r="AL2201">
        <v>1.1730455854326834E-2</v>
      </c>
      <c r="AM2201">
        <v>2601</v>
      </c>
      <c r="AN2201">
        <v>51524.387999999999</v>
      </c>
      <c r="AO2201">
        <v>51.524387999999924</v>
      </c>
      <c r="AP2201">
        <v>46.472102832591794</v>
      </c>
      <c r="AQ2201">
        <v>32.355704435503505</v>
      </c>
      <c r="AR2201" s="140">
        <v>2769</v>
      </c>
      <c r="AS2201" s="140">
        <v>51688.865000000027</v>
      </c>
      <c r="AT2201">
        <v>51.688864999999801</v>
      </c>
      <c r="AU2201" s="140">
        <v>46.620451844667393</v>
      </c>
      <c r="AV2201">
        <v>32.458990848113409</v>
      </c>
      <c r="AW2201" s="140">
        <v>1</v>
      </c>
      <c r="AX2201">
        <v>1</v>
      </c>
      <c r="AY2201" s="140">
        <v>40</v>
      </c>
      <c r="AZ2201">
        <v>0.04</v>
      </c>
      <c r="BA2201" s="140">
        <v>0.1186</v>
      </c>
      <c r="BB2201">
        <v>8.2573981209205838E-2</v>
      </c>
      <c r="BC2201" s="140">
        <v>21</v>
      </c>
      <c r="BD2201" s="140">
        <v>69000</v>
      </c>
      <c r="BE2201">
        <v>68.999999999999972</v>
      </c>
      <c r="BF2201" s="140">
        <v>170.86928461790879</v>
      </c>
      <c r="BG2201">
        <v>118.96591144409481</v>
      </c>
      <c r="BH2201">
        <v>2799</v>
      </c>
      <c r="BI2201">
        <v>125.99029675965642</v>
      </c>
      <c r="BJ2201">
        <v>247.36041806257617</v>
      </c>
      <c r="BK2201">
        <v>172.22204479764304</v>
      </c>
      <c r="BL2201" t="s">
        <v>119</v>
      </c>
    </row>
    <row r="2202" spans="1:64">
      <c r="A2202" t="s">
        <v>3187</v>
      </c>
      <c r="B2202" t="s">
        <v>3188</v>
      </c>
      <c r="C2202" t="s">
        <v>121</v>
      </c>
      <c r="D2202" t="s">
        <v>942</v>
      </c>
      <c r="E2202">
        <v>2012</v>
      </c>
      <c r="F2202" s="23">
        <v>45.56</v>
      </c>
      <c r="G2202" s="23">
        <v>7.13</v>
      </c>
      <c r="H2202" s="22">
        <v>8902</v>
      </c>
      <c r="I2202" s="34">
        <v>73.184665999999993</v>
      </c>
      <c r="J2202" s="48">
        <v>1</v>
      </c>
      <c r="K2202" s="48" t="s">
        <v>782</v>
      </c>
      <c r="L2202" s="50">
        <v>85</v>
      </c>
      <c r="M2202" s="23">
        <v>8.5000000000000006E-2</v>
      </c>
      <c r="N2202" s="50">
        <v>0.49758999999999998</v>
      </c>
      <c r="O2202" s="14">
        <v>0.67991018774342704</v>
      </c>
      <c r="P2202" s="48">
        <v>0</v>
      </c>
      <c r="Q2202" s="48" t="s">
        <v>782</v>
      </c>
      <c r="R2202" s="50">
        <v>0</v>
      </c>
      <c r="S2202" s="23">
        <v>0</v>
      </c>
      <c r="T2202" s="50">
        <v>0</v>
      </c>
      <c r="U2202" s="14">
        <v>0</v>
      </c>
      <c r="V2202" s="48">
        <v>0</v>
      </c>
      <c r="W2202" s="48" t="s">
        <v>782</v>
      </c>
      <c r="X2202" s="50">
        <v>0</v>
      </c>
      <c r="Y2202" s="23">
        <v>0</v>
      </c>
      <c r="Z2202" s="50">
        <v>0</v>
      </c>
      <c r="AA2202" s="14">
        <v>0</v>
      </c>
      <c r="AB2202" s="48">
        <v>0</v>
      </c>
      <c r="AC2202" s="22" t="s">
        <v>782</v>
      </c>
      <c r="AD2202" s="50">
        <v>0</v>
      </c>
      <c r="AE2202" s="23">
        <v>0</v>
      </c>
      <c r="AF2202" s="50">
        <v>0</v>
      </c>
      <c r="AG2202" s="14">
        <v>0</v>
      </c>
      <c r="AH2202" s="22" t="s">
        <v>782</v>
      </c>
      <c r="AI2202" s="23" t="s">
        <v>782</v>
      </c>
      <c r="AJ2202" s="23" t="s">
        <v>782</v>
      </c>
      <c r="AK2202" s="23" t="s">
        <v>782</v>
      </c>
      <c r="AL2202" s="14" t="s">
        <v>782</v>
      </c>
      <c r="AM2202" s="22" t="s">
        <v>782</v>
      </c>
      <c r="AN2202" s="23" t="s">
        <v>782</v>
      </c>
      <c r="AO2202" s="23" t="s">
        <v>782</v>
      </c>
      <c r="AP2202" s="23" t="s">
        <v>782</v>
      </c>
      <c r="AQ2202" s="14" t="s">
        <v>782</v>
      </c>
      <c r="AR2202" s="48">
        <v>442</v>
      </c>
      <c r="AS2202" s="50">
        <v>11553.713999999996</v>
      </c>
      <c r="AT2202" s="23">
        <v>11.553713999999996</v>
      </c>
      <c r="AU2202" s="50">
        <v>10.187184999999999</v>
      </c>
      <c r="AV2202" s="14">
        <v>13.919835338184095</v>
      </c>
      <c r="AW2202" s="48">
        <v>0</v>
      </c>
      <c r="AX2202" s="22" t="s">
        <v>782</v>
      </c>
      <c r="AY2202" s="50">
        <v>0</v>
      </c>
      <c r="AZ2202" s="23">
        <v>0</v>
      </c>
      <c r="BA2202" s="50">
        <v>0</v>
      </c>
      <c r="BB2202" s="14">
        <v>0</v>
      </c>
      <c r="BC2202" s="48">
        <v>5</v>
      </c>
      <c r="BD2202" s="50">
        <v>5900</v>
      </c>
      <c r="BE2202" s="23">
        <v>5.9</v>
      </c>
      <c r="BF2202" s="50">
        <v>9.4223000000000017</v>
      </c>
      <c r="BG2202" s="14">
        <v>12.874691537158892</v>
      </c>
      <c r="BH2202" s="22">
        <v>448</v>
      </c>
      <c r="BI2202" s="23">
        <v>17.538713999999999</v>
      </c>
      <c r="BJ2202" s="23">
        <v>20.107075000000002</v>
      </c>
      <c r="BK2202" s="14">
        <v>27.474437063086416</v>
      </c>
      <c r="BL2202" t="s">
        <v>121</v>
      </c>
    </row>
    <row r="2203" spans="1:64">
      <c r="A2203" t="s">
        <v>3189</v>
      </c>
      <c r="B2203" t="s">
        <v>3188</v>
      </c>
      <c r="C2203" t="s">
        <v>121</v>
      </c>
      <c r="D2203" t="s">
        <v>942</v>
      </c>
      <c r="E2203">
        <v>2015</v>
      </c>
      <c r="F2203" s="23">
        <v>45.56</v>
      </c>
      <c r="G2203" s="23">
        <v>7.36</v>
      </c>
      <c r="H2203" s="22">
        <v>9134</v>
      </c>
      <c r="I2203" s="34">
        <v>72.982052826784383</v>
      </c>
      <c r="J2203" s="55">
        <v>2</v>
      </c>
      <c r="K2203" s="55">
        <v>2</v>
      </c>
      <c r="L2203" s="56">
        <v>86</v>
      </c>
      <c r="M2203" s="35">
        <v>8.5999999999999993E-2</v>
      </c>
      <c r="N2203" s="56">
        <v>0.51439652843907124</v>
      </c>
      <c r="O2203" s="17">
        <v>0.70482606136051018</v>
      </c>
      <c r="P2203" s="112">
        <v>0</v>
      </c>
      <c r="Q2203" s="113">
        <v>0</v>
      </c>
      <c r="R2203" s="114">
        <v>0</v>
      </c>
      <c r="S2203" s="27">
        <v>0</v>
      </c>
      <c r="T2203" s="50">
        <v>0</v>
      </c>
      <c r="U2203" s="17">
        <v>0</v>
      </c>
      <c r="V2203" s="48">
        <v>0</v>
      </c>
      <c r="W2203" s="48">
        <v>0</v>
      </c>
      <c r="X2203" s="50">
        <v>0</v>
      </c>
      <c r="Y2203" s="27">
        <v>0</v>
      </c>
      <c r="Z2203" s="115">
        <v>0</v>
      </c>
      <c r="AA2203" s="14">
        <v>0</v>
      </c>
      <c r="AB2203" s="116">
        <v>0</v>
      </c>
      <c r="AC2203" s="22" t="s">
        <v>782</v>
      </c>
      <c r="AD2203" s="50">
        <v>0</v>
      </c>
      <c r="AE2203" s="23">
        <v>0</v>
      </c>
      <c r="AF2203" s="50">
        <v>0</v>
      </c>
      <c r="AG2203" s="14">
        <v>0</v>
      </c>
      <c r="AH2203" s="22" t="s">
        <v>782</v>
      </c>
      <c r="AI2203" s="23" t="s">
        <v>782</v>
      </c>
      <c r="AJ2203" s="23" t="s">
        <v>782</v>
      </c>
      <c r="AK2203" s="23" t="s">
        <v>782</v>
      </c>
      <c r="AL2203" s="14" t="s">
        <v>782</v>
      </c>
      <c r="AM2203" s="22" t="s">
        <v>782</v>
      </c>
      <c r="AN2203" s="23" t="s">
        <v>782</v>
      </c>
      <c r="AO2203" s="23" t="s">
        <v>782</v>
      </c>
      <c r="AP2203" s="23" t="s">
        <v>782</v>
      </c>
      <c r="AQ2203" s="14" t="s">
        <v>782</v>
      </c>
      <c r="AR2203" s="117">
        <v>526</v>
      </c>
      <c r="AS2203" s="118">
        <v>13056.765000000007</v>
      </c>
      <c r="AT2203" s="23">
        <v>13.056765000000008</v>
      </c>
      <c r="AU2203" s="50">
        <v>11.59653260174548</v>
      </c>
      <c r="AV2203" s="14">
        <v>15.889567575289629</v>
      </c>
      <c r="AW2203" s="48">
        <v>1</v>
      </c>
      <c r="AX2203" s="22" t="s">
        <v>782</v>
      </c>
      <c r="AY2203" s="50">
        <v>10</v>
      </c>
      <c r="AZ2203" s="23">
        <v>0.01</v>
      </c>
      <c r="BA2203" s="50">
        <v>2.6057441539806232E-2</v>
      </c>
      <c r="BB2203" s="14">
        <v>3.5703903261875856E-2</v>
      </c>
      <c r="BC2203" s="120">
        <v>5</v>
      </c>
      <c r="BD2203" s="121">
        <v>5900</v>
      </c>
      <c r="BE2203" s="44">
        <v>5.9</v>
      </c>
      <c r="BF2203" s="50">
        <v>7.7251240700302271</v>
      </c>
      <c r="BG2203" s="14">
        <v>10.584964071050507</v>
      </c>
      <c r="BH2203" s="22">
        <v>534</v>
      </c>
      <c r="BI2203" s="23">
        <v>19.052765000000008</v>
      </c>
      <c r="BJ2203" s="23">
        <v>19.862110641754583</v>
      </c>
      <c r="BK2203" s="14">
        <v>27.215061610962522</v>
      </c>
      <c r="BL2203" t="s">
        <v>121</v>
      </c>
    </row>
    <row r="2204" spans="1:64">
      <c r="A2204" t="s">
        <v>3190</v>
      </c>
      <c r="B2204" t="s">
        <v>3188</v>
      </c>
      <c r="C2204" t="s">
        <v>121</v>
      </c>
      <c r="D2204" t="s">
        <v>942</v>
      </c>
      <c r="E2204">
        <v>2016</v>
      </c>
      <c r="F2204" s="23">
        <v>45.56</v>
      </c>
      <c r="G2204" s="23">
        <v>7.2</v>
      </c>
      <c r="H2204" s="22">
        <v>9170</v>
      </c>
      <c r="I2204" s="34">
        <v>77.661042647746655</v>
      </c>
      <c r="J2204" s="55">
        <v>2</v>
      </c>
      <c r="K2204" s="55">
        <v>2</v>
      </c>
      <c r="L2204" s="56">
        <v>86</v>
      </c>
      <c r="M2204" s="35">
        <v>8.5999999999999993E-2</v>
      </c>
      <c r="N2204" s="56">
        <v>0.51436599999999999</v>
      </c>
      <c r="O2204" s="17">
        <v>0.66232177995993513</v>
      </c>
      <c r="P2204" s="55">
        <v>0</v>
      </c>
      <c r="Q2204" s="55">
        <v>0</v>
      </c>
      <c r="R2204" s="56">
        <v>0</v>
      </c>
      <c r="S2204" s="27">
        <v>0</v>
      </c>
      <c r="T2204" s="56">
        <v>0</v>
      </c>
      <c r="U2204" s="17">
        <v>0</v>
      </c>
      <c r="V2204" s="55">
        <v>0</v>
      </c>
      <c r="W2204" s="55">
        <v>0</v>
      </c>
      <c r="X2204" s="56">
        <v>0</v>
      </c>
      <c r="Y2204" s="27">
        <v>0</v>
      </c>
      <c r="Z2204" s="56">
        <v>0</v>
      </c>
      <c r="AA2204" s="14">
        <v>0</v>
      </c>
      <c r="AB2204" s="55">
        <v>0</v>
      </c>
      <c r="AC2204" s="22" t="s">
        <v>782</v>
      </c>
      <c r="AD2204" s="56">
        <v>0</v>
      </c>
      <c r="AE2204" s="23">
        <v>0</v>
      </c>
      <c r="AF2204" s="56">
        <v>0</v>
      </c>
      <c r="AG2204" s="14">
        <v>0</v>
      </c>
      <c r="AH2204" s="22" t="s">
        <v>782</v>
      </c>
      <c r="AI2204" s="23" t="s">
        <v>782</v>
      </c>
      <c r="AJ2204" s="23" t="s">
        <v>782</v>
      </c>
      <c r="AK2204" s="23" t="s">
        <v>782</v>
      </c>
      <c r="AL2204" s="14" t="s">
        <v>782</v>
      </c>
      <c r="AM2204" s="22" t="s">
        <v>782</v>
      </c>
      <c r="AN2204" s="23" t="s">
        <v>782</v>
      </c>
      <c r="AO2204" s="23" t="s">
        <v>782</v>
      </c>
      <c r="AP2204" s="23" t="s">
        <v>782</v>
      </c>
      <c r="AQ2204" s="14" t="s">
        <v>782</v>
      </c>
      <c r="AR2204" s="55">
        <v>538</v>
      </c>
      <c r="AS2204" s="56">
        <v>13181.669999999996</v>
      </c>
      <c r="AT2204" s="23">
        <v>13.181669999999997</v>
      </c>
      <c r="AU2204" s="56">
        <v>11.70532296</v>
      </c>
      <c r="AV2204" s="14">
        <v>15.072322699931757</v>
      </c>
      <c r="AW2204" s="55">
        <v>1</v>
      </c>
      <c r="AX2204" s="22" t="s">
        <v>782</v>
      </c>
      <c r="AY2204" s="56">
        <v>10</v>
      </c>
      <c r="AZ2204" s="23">
        <v>0.01</v>
      </c>
      <c r="BA2204" s="56">
        <v>3.7999999999999999E-2</v>
      </c>
      <c r="BB2204" s="14">
        <v>4.8930581800658554E-2</v>
      </c>
      <c r="BC2204" s="55">
        <v>5</v>
      </c>
      <c r="BD2204" s="56">
        <v>5899.9999999999991</v>
      </c>
      <c r="BE2204" s="44">
        <v>5.8999999999999995</v>
      </c>
      <c r="BF2204" s="56">
        <v>7.7251240700302279</v>
      </c>
      <c r="BG2204" s="14">
        <v>9.9472319797065882</v>
      </c>
      <c r="BH2204" s="22">
        <v>546</v>
      </c>
      <c r="BI2204" s="23">
        <v>19.177669999999996</v>
      </c>
      <c r="BJ2204" s="23">
        <v>19.982813030030226</v>
      </c>
      <c r="BK2204" s="14">
        <v>25.730807041398936</v>
      </c>
      <c r="BL2204" t="s">
        <v>121</v>
      </c>
    </row>
    <row r="2205" spans="1:64">
      <c r="A2205" t="s">
        <v>3191</v>
      </c>
      <c r="B2205" t="s">
        <v>3188</v>
      </c>
      <c r="C2205" t="s">
        <v>121</v>
      </c>
      <c r="D2205" t="s">
        <v>942</v>
      </c>
      <c r="E2205">
        <v>2017</v>
      </c>
      <c r="F2205" s="23">
        <v>45.56</v>
      </c>
      <c r="G2205" s="23">
        <v>7.23</v>
      </c>
      <c r="H2205" s="22">
        <v>9143</v>
      </c>
      <c r="I2205" s="34">
        <v>71.818360671040097</v>
      </c>
      <c r="J2205" s="55">
        <v>2</v>
      </c>
      <c r="K2205" s="55">
        <v>2</v>
      </c>
      <c r="L2205" s="56">
        <v>86</v>
      </c>
      <c r="M2205" s="19">
        <v>8.6000000000000007E-2</v>
      </c>
      <c r="N2205" s="56">
        <v>0.51436599999999999</v>
      </c>
      <c r="O2205" s="17">
        <v>0.71620403918160158</v>
      </c>
      <c r="P2205" s="55">
        <v>0</v>
      </c>
      <c r="Q2205" s="55">
        <v>0</v>
      </c>
      <c r="R2205" s="56">
        <v>0</v>
      </c>
      <c r="S2205" s="19">
        <v>0</v>
      </c>
      <c r="T2205" s="56">
        <v>0</v>
      </c>
      <c r="U2205" s="17">
        <v>0</v>
      </c>
      <c r="V2205" s="55">
        <v>0</v>
      </c>
      <c r="W2205" s="55">
        <v>0</v>
      </c>
      <c r="X2205" s="56">
        <v>0</v>
      </c>
      <c r="Y2205" s="19">
        <v>0</v>
      </c>
      <c r="Z2205" s="56">
        <v>0</v>
      </c>
      <c r="AA2205" s="14">
        <v>0</v>
      </c>
      <c r="AB2205" s="55">
        <v>0</v>
      </c>
      <c r="AC2205" s="22" t="s">
        <v>782</v>
      </c>
      <c r="AD2205" s="56">
        <v>0</v>
      </c>
      <c r="AE2205" s="19">
        <v>0</v>
      </c>
      <c r="AF2205" s="56">
        <v>0</v>
      </c>
      <c r="AG2205" s="14">
        <v>0</v>
      </c>
      <c r="AH2205" s="22" t="s">
        <v>782</v>
      </c>
      <c r="AI2205" s="23" t="s">
        <v>782</v>
      </c>
      <c r="AJ2205" s="23" t="s">
        <v>782</v>
      </c>
      <c r="AK2205" s="23" t="s">
        <v>782</v>
      </c>
      <c r="AL2205" s="14" t="s">
        <v>782</v>
      </c>
      <c r="AM2205" s="22" t="s">
        <v>782</v>
      </c>
      <c r="AN2205" s="23" t="s">
        <v>782</v>
      </c>
      <c r="AO2205" s="23" t="s">
        <v>782</v>
      </c>
      <c r="AP2205" s="23" t="s">
        <v>782</v>
      </c>
      <c r="AQ2205" s="14" t="s">
        <v>782</v>
      </c>
      <c r="AR2205" s="55">
        <v>553</v>
      </c>
      <c r="AS2205" s="56">
        <v>13564.734999999997</v>
      </c>
      <c r="AT2205" s="19">
        <v>13.564734999999979</v>
      </c>
      <c r="AU2205" s="56">
        <v>12.045484680000001</v>
      </c>
      <c r="AV2205" s="14">
        <v>16.772152089593991</v>
      </c>
      <c r="AW2205" s="55">
        <v>1</v>
      </c>
      <c r="AX2205" s="22" t="s">
        <v>782</v>
      </c>
      <c r="AY2205" s="56">
        <v>26</v>
      </c>
      <c r="AZ2205" s="19">
        <v>2.5999999999999999E-2</v>
      </c>
      <c r="BA2205" s="56">
        <v>4.1807999999999998E-2</v>
      </c>
      <c r="BB2205" s="14">
        <v>5.8213525913657589E-2</v>
      </c>
      <c r="BC2205" s="55">
        <v>5</v>
      </c>
      <c r="BD2205" s="56">
        <v>5900</v>
      </c>
      <c r="BE2205" s="19">
        <v>5.8999999999999995</v>
      </c>
      <c r="BF2205" s="56">
        <v>7.7251240700302279</v>
      </c>
      <c r="BG2205" s="14">
        <v>10.756475082207345</v>
      </c>
      <c r="BH2205" s="22">
        <v>561</v>
      </c>
      <c r="BI2205" s="23">
        <v>19.576734999999978</v>
      </c>
      <c r="BJ2205" s="23">
        <v>20.32678275003023</v>
      </c>
      <c r="BK2205" s="14">
        <v>28.303044736896595</v>
      </c>
      <c r="BL2205" t="s">
        <v>121</v>
      </c>
    </row>
    <row r="2206" spans="1:64">
      <c r="A2206" t="s">
        <v>3192</v>
      </c>
      <c r="B2206" t="s">
        <v>3188</v>
      </c>
      <c r="C2206" t="s">
        <v>121</v>
      </c>
      <c r="D2206" t="s">
        <v>942</v>
      </c>
      <c r="E2206">
        <v>2018</v>
      </c>
      <c r="F2206" s="23">
        <v>45.56</v>
      </c>
      <c r="G2206" s="23">
        <v>7.24</v>
      </c>
      <c r="H2206" s="22">
        <v>9249</v>
      </c>
      <c r="I2206" s="34">
        <v>71.82346503213968</v>
      </c>
      <c r="J2206" s="55">
        <v>2</v>
      </c>
      <c r="K2206" s="55">
        <v>2</v>
      </c>
      <c r="L2206" s="56">
        <v>86</v>
      </c>
      <c r="M2206" s="19">
        <v>8.6000000000000007E-2</v>
      </c>
      <c r="N2206" s="56">
        <v>0.51436599999999999</v>
      </c>
      <c r="O2206" s="17">
        <v>0.71615313988239171</v>
      </c>
      <c r="P2206" s="55">
        <v>0</v>
      </c>
      <c r="Q2206" s="55">
        <v>0</v>
      </c>
      <c r="R2206" s="56">
        <v>0</v>
      </c>
      <c r="S2206" s="19">
        <v>0</v>
      </c>
      <c r="T2206" s="56">
        <v>0</v>
      </c>
      <c r="U2206" s="17">
        <v>0</v>
      </c>
      <c r="V2206" s="55">
        <v>0</v>
      </c>
      <c r="W2206" s="55">
        <v>0</v>
      </c>
      <c r="X2206" s="56">
        <v>0</v>
      </c>
      <c r="Y2206" s="19">
        <v>0</v>
      </c>
      <c r="Z2206" s="56">
        <v>0</v>
      </c>
      <c r="AA2206" s="14">
        <v>0</v>
      </c>
      <c r="AB2206" s="55">
        <v>0</v>
      </c>
      <c r="AC2206" s="22" t="s">
        <v>782</v>
      </c>
      <c r="AD2206" s="56">
        <v>0</v>
      </c>
      <c r="AE2206" s="19">
        <v>0</v>
      </c>
      <c r="AF2206" s="56">
        <v>0</v>
      </c>
      <c r="AG2206" s="14">
        <v>0</v>
      </c>
      <c r="AH2206" s="22" t="s">
        <v>782</v>
      </c>
      <c r="AI2206" s="23" t="s">
        <v>782</v>
      </c>
      <c r="AJ2206" s="23" t="s">
        <v>782</v>
      </c>
      <c r="AK2206" s="23" t="s">
        <v>782</v>
      </c>
      <c r="AL2206" s="14" t="s">
        <v>782</v>
      </c>
      <c r="AM2206" s="22" t="s">
        <v>782</v>
      </c>
      <c r="AN2206" s="23" t="s">
        <v>782</v>
      </c>
      <c r="AO2206" s="23" t="s">
        <v>782</v>
      </c>
      <c r="AP2206" s="23" t="s">
        <v>782</v>
      </c>
      <c r="AQ2206" s="14" t="s">
        <v>782</v>
      </c>
      <c r="AR2206" s="55">
        <v>574</v>
      </c>
      <c r="AS2206" s="56">
        <v>16402.314999999995</v>
      </c>
      <c r="AT2206" s="19">
        <v>16.40231499999998</v>
      </c>
      <c r="AU2206" s="56">
        <v>14.565255720000001</v>
      </c>
      <c r="AV2206" s="14">
        <v>20.279243995652838</v>
      </c>
      <c r="AW2206" s="55">
        <v>1</v>
      </c>
      <c r="AX2206" s="22" t="s">
        <v>782</v>
      </c>
      <c r="AY2206" s="56">
        <v>10</v>
      </c>
      <c r="AZ2206" s="19">
        <v>0.01</v>
      </c>
      <c r="BA2206" s="56">
        <v>3.7999999999999999E-2</v>
      </c>
      <c r="BB2206" s="14">
        <v>5.2907500331536073E-2</v>
      </c>
      <c r="BC2206" s="55">
        <v>5</v>
      </c>
      <c r="BD2206" s="56">
        <v>5900</v>
      </c>
      <c r="BE2206" s="19">
        <v>5.8999999999999995</v>
      </c>
      <c r="BF2206" s="56">
        <v>7.4819762320859162</v>
      </c>
      <c r="BG2206" s="14">
        <v>10.417175262621861</v>
      </c>
      <c r="BH2206" s="22">
        <v>582</v>
      </c>
      <c r="BI2206" s="23">
        <v>22.398314999999979</v>
      </c>
      <c r="BJ2206" s="23">
        <v>22.599597952085919</v>
      </c>
      <c r="BK2206" s="14">
        <v>31.465479898488624</v>
      </c>
      <c r="BL2206" t="s">
        <v>121</v>
      </c>
    </row>
    <row r="2207" spans="1:64">
      <c r="A2207" t="s">
        <v>3193</v>
      </c>
      <c r="B2207" t="s">
        <v>3188</v>
      </c>
      <c r="C2207" t="s">
        <v>121</v>
      </c>
      <c r="D2207" t="s">
        <v>942</v>
      </c>
      <c r="E2207">
        <v>2019</v>
      </c>
      <c r="F2207" s="23">
        <v>45.56</v>
      </c>
      <c r="G2207" s="23">
        <v>7.25</v>
      </c>
      <c r="H2207" s="22">
        <v>9262</v>
      </c>
      <c r="I2207" s="34">
        <v>74.166736418391238</v>
      </c>
      <c r="J2207" s="48">
        <v>3</v>
      </c>
      <c r="K2207" s="48">
        <v>3</v>
      </c>
      <c r="L2207" s="50">
        <v>161</v>
      </c>
      <c r="M2207" s="23">
        <v>0.161</v>
      </c>
      <c r="N2207" s="50">
        <v>0.96294100000000005</v>
      </c>
      <c r="O2207" s="14">
        <v>1.2983461946711978</v>
      </c>
      <c r="P2207" s="48">
        <v>0</v>
      </c>
      <c r="Q2207" s="48">
        <v>0</v>
      </c>
      <c r="R2207" s="50">
        <v>0</v>
      </c>
      <c r="S2207" s="23">
        <v>0</v>
      </c>
      <c r="T2207" s="50">
        <v>0</v>
      </c>
      <c r="U2207" s="14">
        <v>0</v>
      </c>
      <c r="V2207" s="48">
        <v>0</v>
      </c>
      <c r="W2207" s="48">
        <v>0</v>
      </c>
      <c r="X2207" s="50">
        <v>0</v>
      </c>
      <c r="Y2207" s="23">
        <v>0</v>
      </c>
      <c r="Z2207" s="50">
        <v>0</v>
      </c>
      <c r="AA2207" s="14">
        <v>0</v>
      </c>
      <c r="AB2207" s="48">
        <v>0</v>
      </c>
      <c r="AC2207" s="22">
        <v>0</v>
      </c>
      <c r="AD2207" s="50">
        <v>0</v>
      </c>
      <c r="AE2207" s="23">
        <v>0</v>
      </c>
      <c r="AF2207" s="50">
        <v>0</v>
      </c>
      <c r="AG2207" s="14">
        <v>0</v>
      </c>
      <c r="AH2207" s="22">
        <v>0</v>
      </c>
      <c r="AI2207" s="23">
        <v>0</v>
      </c>
      <c r="AJ2207" s="23">
        <v>0</v>
      </c>
      <c r="AK2207" s="23">
        <v>0</v>
      </c>
      <c r="AL2207" s="14">
        <v>0</v>
      </c>
      <c r="AM2207" s="22">
        <v>613</v>
      </c>
      <c r="AN2207" s="23">
        <v>19066.714999999993</v>
      </c>
      <c r="AO2207" s="23">
        <v>19.06671499999997</v>
      </c>
      <c r="AP2207" s="23">
        <v>16.931242920000006</v>
      </c>
      <c r="AQ2207" s="14">
        <v>22.82862066963154</v>
      </c>
      <c r="AR2207" s="48">
        <v>613</v>
      </c>
      <c r="AS2207" s="50">
        <v>19066.714999999993</v>
      </c>
      <c r="AT2207" s="23">
        <v>19.06671499999997</v>
      </c>
      <c r="AU2207" s="50">
        <v>16.931242920000006</v>
      </c>
      <c r="AV2207" s="14">
        <v>22.82862066963154</v>
      </c>
      <c r="AW2207" s="48">
        <v>1</v>
      </c>
      <c r="AX2207" s="22" t="s">
        <v>782</v>
      </c>
      <c r="AY2207" s="50">
        <v>10</v>
      </c>
      <c r="AZ2207" s="23">
        <v>0.01</v>
      </c>
      <c r="BA2207" s="50">
        <v>3.7999999999999999E-2</v>
      </c>
      <c r="BB2207" s="14">
        <v>5.123590687020857E-2</v>
      </c>
      <c r="BC2207" s="48">
        <v>5</v>
      </c>
      <c r="BD2207" s="50">
        <v>5900</v>
      </c>
      <c r="BE2207" s="23">
        <v>5.9</v>
      </c>
      <c r="BF2207" s="50">
        <v>7.4552277003678125</v>
      </c>
      <c r="BG2207" s="14">
        <v>10.051982951374855</v>
      </c>
      <c r="BH2207" s="22">
        <v>622</v>
      </c>
      <c r="BI2207" s="23">
        <v>25.137714999999972</v>
      </c>
      <c r="BJ2207" s="23">
        <v>25.387411620367821</v>
      </c>
      <c r="BK2207" s="14">
        <v>34.230185722547802</v>
      </c>
      <c r="BL2207" t="s">
        <v>121</v>
      </c>
    </row>
    <row r="2208" spans="1:64">
      <c r="A2208" t="s">
        <v>3194</v>
      </c>
      <c r="B2208" t="s">
        <v>3188</v>
      </c>
      <c r="C2208" t="s">
        <v>121</v>
      </c>
      <c r="D2208" t="s">
        <v>942</v>
      </c>
      <c r="E2208">
        <v>2020</v>
      </c>
      <c r="F2208" s="23">
        <v>45.56</v>
      </c>
      <c r="G2208" s="23">
        <v>7.3</v>
      </c>
      <c r="H2208" s="22">
        <v>9370</v>
      </c>
      <c r="I2208" s="34">
        <v>74.579919219917116</v>
      </c>
      <c r="J2208" s="48">
        <v>4</v>
      </c>
      <c r="K2208" s="48">
        <v>8</v>
      </c>
      <c r="L2208" s="50">
        <v>2261</v>
      </c>
      <c r="M2208" s="23">
        <v>2.2610000000000001</v>
      </c>
      <c r="N2208" s="50">
        <v>13.523041000000001</v>
      </c>
      <c r="O2208" s="14">
        <v>18.132281640214721</v>
      </c>
      <c r="P2208" s="48">
        <v>0</v>
      </c>
      <c r="Q2208" s="48">
        <v>0</v>
      </c>
      <c r="R2208" s="50">
        <v>0</v>
      </c>
      <c r="S2208" s="23">
        <v>0</v>
      </c>
      <c r="T2208" s="50">
        <v>0</v>
      </c>
      <c r="U2208" s="14">
        <v>0</v>
      </c>
      <c r="V2208" s="48">
        <v>0</v>
      </c>
      <c r="W2208" s="48">
        <v>0</v>
      </c>
      <c r="X2208" s="50">
        <v>0</v>
      </c>
      <c r="Y2208" s="23">
        <v>0</v>
      </c>
      <c r="Z2208" s="50">
        <v>0</v>
      </c>
      <c r="AA2208" s="14">
        <v>0</v>
      </c>
      <c r="AB2208" s="48">
        <v>0</v>
      </c>
      <c r="AC2208" s="22">
        <v>0</v>
      </c>
      <c r="AD2208" s="50">
        <v>0</v>
      </c>
      <c r="AE2208" s="23">
        <v>0</v>
      </c>
      <c r="AF2208" s="50">
        <v>0</v>
      </c>
      <c r="AG2208" s="14">
        <v>0</v>
      </c>
      <c r="AH2208" s="22">
        <v>0</v>
      </c>
      <c r="AI2208" s="23">
        <v>0</v>
      </c>
      <c r="AJ2208" s="23">
        <v>0</v>
      </c>
      <c r="AK2208" s="23">
        <v>0</v>
      </c>
      <c r="AL2208" s="14">
        <v>0</v>
      </c>
      <c r="AM2208" s="22">
        <v>696</v>
      </c>
      <c r="AN2208" s="23">
        <v>20971.474999999984</v>
      </c>
      <c r="AO2208" s="23">
        <v>20.97147499999997</v>
      </c>
      <c r="AP2208" s="23">
        <v>18.622669800000018</v>
      </c>
      <c r="AQ2208" s="14">
        <v>24.970085774813626</v>
      </c>
      <c r="AR2208" s="48">
        <v>696</v>
      </c>
      <c r="AS2208" s="50">
        <v>20971.474999999984</v>
      </c>
      <c r="AT2208" s="23">
        <v>20.97147499999997</v>
      </c>
      <c r="AU2208" s="50">
        <v>18.622669800000018</v>
      </c>
      <c r="AV2208" s="14">
        <v>24.970085774813626</v>
      </c>
      <c r="AW2208" s="48">
        <v>1</v>
      </c>
      <c r="AX2208" s="22">
        <v>1</v>
      </c>
      <c r="AY2208" s="50">
        <v>10</v>
      </c>
      <c r="AZ2208" s="23">
        <v>0.01</v>
      </c>
      <c r="BA2208" s="50">
        <v>3.7999999999999999E-2</v>
      </c>
      <c r="BB2208" s="14">
        <v>5.0952053042519006E-2</v>
      </c>
      <c r="BC2208" s="48">
        <v>5</v>
      </c>
      <c r="BD2208" s="50">
        <v>5900</v>
      </c>
      <c r="BE2208" s="23">
        <v>5.8999999999999995</v>
      </c>
      <c r="BF2208" s="50">
        <v>7.4552277003678142</v>
      </c>
      <c r="BG2208" s="14">
        <v>9.9962936113999454</v>
      </c>
      <c r="BH2208" s="22">
        <v>706</v>
      </c>
      <c r="BI2208" s="23">
        <v>29.142474999999969</v>
      </c>
      <c r="BJ2208" s="23">
        <v>39.638938500367836</v>
      </c>
      <c r="BK2208" s="14">
        <v>53.149613079470811</v>
      </c>
      <c r="BL2208" t="s">
        <v>121</v>
      </c>
    </row>
    <row r="2209" spans="1:64">
      <c r="A2209" t="s">
        <v>3195</v>
      </c>
      <c r="B2209" t="s">
        <v>3188</v>
      </c>
      <c r="C2209" t="s">
        <v>121</v>
      </c>
      <c r="D2209" t="s">
        <v>942</v>
      </c>
      <c r="E2209">
        <v>2021</v>
      </c>
      <c r="F2209" s="23">
        <v>45.29</v>
      </c>
      <c r="G2209" s="23">
        <v>7.23</v>
      </c>
      <c r="H2209" s="22">
        <v>9461</v>
      </c>
      <c r="I2209" s="34">
        <v>70.25</v>
      </c>
      <c r="J2209" s="48">
        <v>4</v>
      </c>
      <c r="K2209" s="48">
        <v>8</v>
      </c>
      <c r="L2209" s="50">
        <v>2261</v>
      </c>
      <c r="M2209" s="23">
        <v>2.2610000000000001</v>
      </c>
      <c r="N2209" s="50">
        <v>13.523040999999999</v>
      </c>
      <c r="O2209" s="14">
        <v>19.25</v>
      </c>
      <c r="P2209" s="48">
        <v>0</v>
      </c>
      <c r="Q2209" s="48">
        <v>0</v>
      </c>
      <c r="R2209" s="50">
        <v>0</v>
      </c>
      <c r="S2209" s="23">
        <v>0</v>
      </c>
      <c r="T2209" s="50">
        <v>0</v>
      </c>
      <c r="U2209" s="14">
        <v>0</v>
      </c>
      <c r="V2209" s="48">
        <v>0</v>
      </c>
      <c r="W2209" s="48">
        <v>0</v>
      </c>
      <c r="X2209" s="50">
        <v>0</v>
      </c>
      <c r="Y2209" s="23">
        <v>0</v>
      </c>
      <c r="Z2209" s="50">
        <v>0</v>
      </c>
      <c r="AA2209" s="14">
        <v>0</v>
      </c>
      <c r="AB2209" s="48">
        <v>0</v>
      </c>
      <c r="AC2209" s="22">
        <v>0</v>
      </c>
      <c r="AD2209" s="50">
        <v>0</v>
      </c>
      <c r="AE2209" s="23">
        <v>0</v>
      </c>
      <c r="AF2209" s="50">
        <v>0</v>
      </c>
      <c r="AG2209" s="14">
        <v>0</v>
      </c>
      <c r="AH2209" s="22">
        <v>0</v>
      </c>
      <c r="AI2209" s="23">
        <v>0</v>
      </c>
      <c r="AJ2209" s="23">
        <v>0</v>
      </c>
      <c r="AK2209" s="23">
        <v>0</v>
      </c>
      <c r="AL2209" s="14">
        <v>0</v>
      </c>
      <c r="AM2209" s="22">
        <v>771</v>
      </c>
      <c r="AN2209" s="23">
        <v>22690.41</v>
      </c>
      <c r="AO2209" s="23">
        <v>22.69041</v>
      </c>
      <c r="AP2209" s="23">
        <v>20.303898759999999</v>
      </c>
      <c r="AQ2209" s="14">
        <v>28.9</v>
      </c>
      <c r="AR2209" s="48">
        <v>771</v>
      </c>
      <c r="AS2209" s="50">
        <v>22690.41</v>
      </c>
      <c r="AT2209" s="23">
        <v>22.69041</v>
      </c>
      <c r="AU2209" s="50">
        <v>20.303898759999999</v>
      </c>
      <c r="AV2209" s="14">
        <v>28.9</v>
      </c>
      <c r="AW2209" s="48">
        <v>1</v>
      </c>
      <c r="AX2209" s="22">
        <v>1</v>
      </c>
      <c r="AY2209" s="50">
        <v>10</v>
      </c>
      <c r="AZ2209" s="23">
        <v>0.01</v>
      </c>
      <c r="BA2209" s="50">
        <v>3.7999999999999999E-2</v>
      </c>
      <c r="BB2209" s="14">
        <v>0.05</v>
      </c>
      <c r="BC2209" s="48">
        <v>5</v>
      </c>
      <c r="BD2209" s="50">
        <v>5900</v>
      </c>
      <c r="BE2209" s="23">
        <v>5.9</v>
      </c>
      <c r="BF2209" s="50">
        <v>6.5335535800000004</v>
      </c>
      <c r="BG2209" s="14">
        <v>9.3000000000000007</v>
      </c>
      <c r="BH2209" s="22">
        <v>781</v>
      </c>
      <c r="BI2209" s="23">
        <v>30.86</v>
      </c>
      <c r="BJ2209" s="23">
        <v>40.4</v>
      </c>
      <c r="BK2209" s="14">
        <v>57.5</v>
      </c>
      <c r="BL2209" t="s">
        <v>121</v>
      </c>
    </row>
    <row r="2210" spans="1:64">
      <c r="A2210" t="s">
        <v>3196</v>
      </c>
      <c r="B2210" t="s">
        <v>3188</v>
      </c>
      <c r="C2210" t="s">
        <v>121</v>
      </c>
      <c r="D2210" s="111" t="s">
        <v>942</v>
      </c>
      <c r="E2210" s="110">
        <v>2022</v>
      </c>
      <c r="F2210" s="23"/>
      <c r="G2210" s="23"/>
      <c r="H2210" s="22">
        <v>9616</v>
      </c>
      <c r="I2210" s="34">
        <v>69.692327053291891</v>
      </c>
      <c r="J2210" s="48">
        <v>4</v>
      </c>
      <c r="K2210" s="48">
        <v>8</v>
      </c>
      <c r="L2210" s="50">
        <v>2261</v>
      </c>
      <c r="M2210" s="23">
        <v>2.2610000000000001</v>
      </c>
      <c r="N2210" s="50">
        <v>13.380597999999999</v>
      </c>
      <c r="O2210" s="14">
        <v>19.19952822032791</v>
      </c>
      <c r="P2210" s="48">
        <v>0</v>
      </c>
      <c r="Q2210" s="48">
        <v>0</v>
      </c>
      <c r="R2210" s="50">
        <v>0</v>
      </c>
      <c r="S2210" s="23">
        <v>0</v>
      </c>
      <c r="T2210" s="50">
        <v>0</v>
      </c>
      <c r="U2210" s="14">
        <v>0</v>
      </c>
      <c r="V2210" s="48">
        <v>0</v>
      </c>
      <c r="W2210" s="48">
        <v>0</v>
      </c>
      <c r="X2210" s="50">
        <v>0</v>
      </c>
      <c r="Y2210" s="23">
        <v>0</v>
      </c>
      <c r="Z2210" s="50">
        <v>0</v>
      </c>
      <c r="AA2210" s="14">
        <v>0</v>
      </c>
      <c r="AB2210" s="48">
        <v>0</v>
      </c>
      <c r="AC2210" s="22">
        <v>0</v>
      </c>
      <c r="AD2210" s="50">
        <v>0</v>
      </c>
      <c r="AE2210" s="23">
        <v>0</v>
      </c>
      <c r="AF2210" s="50">
        <v>0</v>
      </c>
      <c r="AG2210" s="14">
        <v>0</v>
      </c>
      <c r="AH2210" s="22">
        <v>0</v>
      </c>
      <c r="AI2210" s="23">
        <v>0</v>
      </c>
      <c r="AJ2210" s="23">
        <v>0</v>
      </c>
      <c r="AK2210" s="23">
        <v>0</v>
      </c>
      <c r="AL2210" s="14">
        <v>0</v>
      </c>
      <c r="AM2210" s="22">
        <v>887</v>
      </c>
      <c r="AN2210" s="23">
        <v>24340.904999999995</v>
      </c>
      <c r="AO2210" s="23">
        <v>24.340904999999978</v>
      </c>
      <c r="AP2210" s="23">
        <v>24.933944819502333</v>
      </c>
      <c r="AQ2210" s="14">
        <v>35.777173576706659</v>
      </c>
      <c r="AR2210" s="48">
        <v>887</v>
      </c>
      <c r="AS2210" s="50">
        <v>24340.904999999999</v>
      </c>
      <c r="AT2210" s="23">
        <v>24.340904999999999</v>
      </c>
      <c r="AU2210" s="50">
        <v>24.933944819502301</v>
      </c>
      <c r="AV2210" s="14">
        <v>35.777173576706609</v>
      </c>
      <c r="AW2210" s="48">
        <v>1</v>
      </c>
      <c r="AX2210" s="22">
        <v>1</v>
      </c>
      <c r="AY2210" s="50">
        <v>10</v>
      </c>
      <c r="AZ2210" s="23">
        <v>0.01</v>
      </c>
      <c r="BA2210" s="50">
        <v>3.7999999999999999E-2</v>
      </c>
      <c r="BB2210" s="14">
        <v>5.4525371165956904E-2</v>
      </c>
      <c r="BC2210" s="48">
        <v>5</v>
      </c>
      <c r="BD2210" s="50">
        <v>5900</v>
      </c>
      <c r="BE2210" s="23">
        <v>5.8999999999999995</v>
      </c>
      <c r="BF2210" s="50">
        <v>7.2977995266844662</v>
      </c>
      <c r="BG2210" s="14">
        <v>10.47145336545303</v>
      </c>
      <c r="BH2210" s="22">
        <v>897</v>
      </c>
      <c r="BI2210" s="23">
        <v>32.511904999999999</v>
      </c>
      <c r="BJ2210" s="23">
        <v>45.650342346186768</v>
      </c>
      <c r="BK2210" s="14">
        <v>65.502680533653503</v>
      </c>
      <c r="BL2210" t="s">
        <v>121</v>
      </c>
    </row>
    <row r="2211" spans="1:64">
      <c r="A2211" t="s">
        <v>3197</v>
      </c>
      <c r="B2211" t="s">
        <v>3188</v>
      </c>
      <c r="C2211" t="s">
        <v>121</v>
      </c>
      <c r="D2211" t="s">
        <v>942</v>
      </c>
      <c r="E2211">
        <v>2023</v>
      </c>
      <c r="F2211">
        <v>45.29</v>
      </c>
      <c r="G2211">
        <v>7.23</v>
      </c>
      <c r="H2211">
        <v>9854</v>
      </c>
      <c r="I2211">
        <v>69.692327053291891</v>
      </c>
      <c r="J2211" s="140">
        <v>4</v>
      </c>
      <c r="K2211" s="140">
        <v>8</v>
      </c>
      <c r="L2211" s="140">
        <v>2261</v>
      </c>
      <c r="M2211">
        <v>2.2610000000000001</v>
      </c>
      <c r="N2211" s="140">
        <v>13.380598000000001</v>
      </c>
      <c r="O2211">
        <v>19.199528220327913</v>
      </c>
      <c r="P2211" s="140">
        <v>0</v>
      </c>
      <c r="Q2211" s="140">
        <v>0</v>
      </c>
      <c r="R2211" s="140">
        <v>0</v>
      </c>
      <c r="S2211">
        <v>0</v>
      </c>
      <c r="T2211" s="140">
        <v>0</v>
      </c>
      <c r="U2211">
        <v>0</v>
      </c>
      <c r="V2211" s="140">
        <v>0</v>
      </c>
      <c r="W2211" s="140">
        <v>0</v>
      </c>
      <c r="X2211" s="140">
        <v>0</v>
      </c>
      <c r="Y2211">
        <v>0</v>
      </c>
      <c r="Z2211" s="140">
        <v>0</v>
      </c>
      <c r="AA2211">
        <v>0</v>
      </c>
      <c r="AB2211" s="140"/>
      <c r="AD2211" s="140"/>
      <c r="AF2211" s="140"/>
      <c r="AG2211">
        <v>0</v>
      </c>
      <c r="AL2211">
        <v>0</v>
      </c>
      <c r="AM2211">
        <v>1108</v>
      </c>
      <c r="AN2211">
        <v>27935.129000000001</v>
      </c>
      <c r="AO2211">
        <v>27.935129</v>
      </c>
      <c r="AP2211">
        <v>26.202794000000001</v>
      </c>
      <c r="AQ2211">
        <v>37.597817590397597</v>
      </c>
      <c r="AR2211" s="140">
        <v>1152</v>
      </c>
      <c r="AS2211" s="140">
        <v>27965.493999999901</v>
      </c>
      <c r="AT2211">
        <v>27.9654939999999</v>
      </c>
      <c r="AU2211" s="140">
        <v>26.231276409695699</v>
      </c>
      <c r="AV2211">
        <v>37.638686378828091</v>
      </c>
      <c r="AW2211" s="140">
        <v>1</v>
      </c>
      <c r="AX2211">
        <v>1</v>
      </c>
      <c r="AY2211" s="140">
        <v>10</v>
      </c>
      <c r="AZ2211">
        <v>0.01</v>
      </c>
      <c r="BA2211" s="140">
        <v>3.7999999999999999E-2</v>
      </c>
      <c r="BB2211">
        <v>5.4525371165956904E-2</v>
      </c>
      <c r="BC2211" s="140">
        <v>7</v>
      </c>
      <c r="BD2211" s="140">
        <v>17100</v>
      </c>
      <c r="BE2211">
        <v>17.100000000000001</v>
      </c>
      <c r="BF2211" s="140">
        <v>46.166334999999997</v>
      </c>
      <c r="BG2211">
        <v>66.243067138076498</v>
      </c>
      <c r="BH2211">
        <v>1164</v>
      </c>
      <c r="BI2211">
        <v>47.336493999999909</v>
      </c>
      <c r="BJ2211">
        <v>85.816209409695702</v>
      </c>
      <c r="BK2211">
        <v>123.13580710839847</v>
      </c>
      <c r="BL2211" t="s">
        <v>121</v>
      </c>
    </row>
    <row r="2212" spans="1:64">
      <c r="A2212" t="s">
        <v>3198</v>
      </c>
      <c r="B2212" t="s">
        <v>3188</v>
      </c>
      <c r="C2212" t="s">
        <v>121</v>
      </c>
      <c r="D2212" t="s">
        <v>942</v>
      </c>
      <c r="E2212">
        <v>2024</v>
      </c>
      <c r="F2212">
        <v>45.29</v>
      </c>
      <c r="G2212">
        <v>7.25</v>
      </c>
      <c r="H2212">
        <v>9861</v>
      </c>
      <c r="I2212">
        <v>67.617844838456222</v>
      </c>
      <c r="J2212" s="140">
        <v>4</v>
      </c>
      <c r="K2212" s="140">
        <v>8</v>
      </c>
      <c r="L2212" s="140">
        <v>2261</v>
      </c>
      <c r="M2212">
        <v>2.2610000000000001</v>
      </c>
      <c r="N2212" s="140">
        <v>13.380597999999999</v>
      </c>
      <c r="O2212">
        <v>19.788560300860205</v>
      </c>
      <c r="P2212" s="140">
        <v>0</v>
      </c>
      <c r="Q2212" s="140">
        <v>0</v>
      </c>
      <c r="R2212" s="140">
        <v>0</v>
      </c>
      <c r="S2212">
        <v>0</v>
      </c>
      <c r="T2212" s="140">
        <v>0</v>
      </c>
      <c r="U2212">
        <v>0</v>
      </c>
      <c r="V2212" s="140">
        <v>0</v>
      </c>
      <c r="W2212" s="140">
        <v>0</v>
      </c>
      <c r="X2212" s="140">
        <v>0</v>
      </c>
      <c r="Y2212">
        <v>0</v>
      </c>
      <c r="Z2212" s="140">
        <v>0</v>
      </c>
      <c r="AA2212">
        <v>0</v>
      </c>
      <c r="AB2212" s="140">
        <v>0</v>
      </c>
      <c r="AC2212">
        <v>0</v>
      </c>
      <c r="AD2212" s="140">
        <v>0</v>
      </c>
      <c r="AE2212">
        <v>0</v>
      </c>
      <c r="AF2212" s="140">
        <v>0</v>
      </c>
      <c r="AG2212">
        <v>0</v>
      </c>
      <c r="AH2212">
        <v>0</v>
      </c>
      <c r="AI2212">
        <v>0</v>
      </c>
      <c r="AJ2212">
        <v>0</v>
      </c>
      <c r="AK2212">
        <v>0</v>
      </c>
      <c r="AL2212">
        <v>0</v>
      </c>
      <c r="AM2212">
        <v>1229</v>
      </c>
      <c r="AN2212">
        <v>31853.352000000028</v>
      </c>
      <c r="AO2212">
        <v>31.853351999999997</v>
      </c>
      <c r="AP2212">
        <v>28.729933671541122</v>
      </c>
      <c r="AQ2212">
        <v>42.488685849392198</v>
      </c>
      <c r="AR2212" s="140">
        <v>1321</v>
      </c>
      <c r="AS2212" s="140">
        <v>31932.021999999979</v>
      </c>
      <c r="AT2212">
        <v>31.932021999999964</v>
      </c>
      <c r="AU2212" s="140">
        <v>28.800889591092105</v>
      </c>
      <c r="AV2212">
        <v>42.593622526567437</v>
      </c>
      <c r="AW2212" s="140">
        <v>1</v>
      </c>
      <c r="AX2212">
        <v>1</v>
      </c>
      <c r="AY2212" s="140">
        <v>10</v>
      </c>
      <c r="AZ2212">
        <v>0.01</v>
      </c>
      <c r="BA2212" s="140">
        <v>3.7999999999999999E-2</v>
      </c>
      <c r="BB2212">
        <v>5.6198182729403259E-2</v>
      </c>
      <c r="BC2212" s="140">
        <v>9</v>
      </c>
      <c r="BD2212" s="140">
        <v>28100</v>
      </c>
      <c r="BE2212">
        <v>28.1</v>
      </c>
      <c r="BF2212" s="140">
        <v>66.552645462328385</v>
      </c>
      <c r="BG2212">
        <v>98.424677126766355</v>
      </c>
      <c r="BH2212">
        <v>1335</v>
      </c>
      <c r="BI2212">
        <v>62.303021999999963</v>
      </c>
      <c r="BJ2212">
        <v>108.77213305342049</v>
      </c>
      <c r="BK2212">
        <v>160.8630581369234</v>
      </c>
      <c r="BL2212" t="s">
        <v>121</v>
      </c>
    </row>
    <row r="2213" spans="1:64">
      <c r="A2213" t="s">
        <v>3199</v>
      </c>
      <c r="B2213" t="s">
        <v>3200</v>
      </c>
      <c r="C2213" t="s">
        <v>123</v>
      </c>
      <c r="D2213" t="s">
        <v>942</v>
      </c>
      <c r="E2213">
        <v>2012</v>
      </c>
      <c r="F2213" s="23">
        <v>70.75</v>
      </c>
      <c r="G2213" s="23">
        <v>9.3000000000000007</v>
      </c>
      <c r="H2213" s="22">
        <v>12987</v>
      </c>
      <c r="I2213" s="34">
        <v>104.881242</v>
      </c>
      <c r="J2213" s="48">
        <v>10</v>
      </c>
      <c r="K2213" s="48" t="s">
        <v>782</v>
      </c>
      <c r="L2213" s="50">
        <v>2160</v>
      </c>
      <c r="M2213" s="23">
        <v>2.16</v>
      </c>
      <c r="N2213" s="50">
        <v>13.199854</v>
      </c>
      <c r="O2213" s="14">
        <v>12.585524111165656</v>
      </c>
      <c r="P2213" s="48">
        <v>0</v>
      </c>
      <c r="Q2213" s="48" t="s">
        <v>782</v>
      </c>
      <c r="R2213" s="50">
        <v>0</v>
      </c>
      <c r="S2213" s="23">
        <v>0</v>
      </c>
      <c r="T2213" s="50">
        <v>0</v>
      </c>
      <c r="U2213" s="14">
        <v>0</v>
      </c>
      <c r="V2213" s="48">
        <v>0</v>
      </c>
      <c r="W2213" s="48" t="s">
        <v>782</v>
      </c>
      <c r="X2213" s="50">
        <v>0</v>
      </c>
      <c r="Y2213" s="23">
        <v>0</v>
      </c>
      <c r="Z2213" s="50">
        <v>0</v>
      </c>
      <c r="AA2213" s="14">
        <v>0</v>
      </c>
      <c r="AB2213" s="48">
        <v>0</v>
      </c>
      <c r="AC2213" s="22" t="s">
        <v>782</v>
      </c>
      <c r="AD2213" s="50">
        <v>0</v>
      </c>
      <c r="AE2213" s="23">
        <v>0</v>
      </c>
      <c r="AF2213" s="50">
        <v>0</v>
      </c>
      <c r="AG2213" s="14">
        <v>0</v>
      </c>
      <c r="AH2213" s="22" t="s">
        <v>782</v>
      </c>
      <c r="AI2213" s="23" t="s">
        <v>782</v>
      </c>
      <c r="AJ2213" s="23" t="s">
        <v>782</v>
      </c>
      <c r="AK2213" s="23" t="s">
        <v>782</v>
      </c>
      <c r="AL2213" s="14" t="s">
        <v>782</v>
      </c>
      <c r="AM2213" s="22" t="s">
        <v>782</v>
      </c>
      <c r="AN2213" s="23" t="s">
        <v>782</v>
      </c>
      <c r="AO2213" s="23" t="s">
        <v>782</v>
      </c>
      <c r="AP2213" s="23" t="s">
        <v>782</v>
      </c>
      <c r="AQ2213" s="14" t="s">
        <v>782</v>
      </c>
      <c r="AR2213" s="48">
        <v>585</v>
      </c>
      <c r="AS2213" s="50">
        <v>14107.022999999999</v>
      </c>
      <c r="AT2213" s="23">
        <v>14.107023</v>
      </c>
      <c r="AU2213" s="50">
        <v>11.992239</v>
      </c>
      <c r="AV2213" s="14">
        <v>11.434112307708942</v>
      </c>
      <c r="AW2213" s="48">
        <v>0</v>
      </c>
      <c r="AX2213" s="22" t="s">
        <v>782</v>
      </c>
      <c r="AY2213" s="50">
        <v>0</v>
      </c>
      <c r="AZ2213" s="23">
        <v>0</v>
      </c>
      <c r="BA2213" s="50">
        <v>0</v>
      </c>
      <c r="BB2213" s="14">
        <v>0</v>
      </c>
      <c r="BC2213" s="48">
        <v>14</v>
      </c>
      <c r="BD2213" s="50">
        <v>11620</v>
      </c>
      <c r="BE2213" s="23">
        <v>11.62</v>
      </c>
      <c r="BF2213" s="50">
        <v>18.55714</v>
      </c>
      <c r="BG2213" s="14">
        <v>17.693478496374023</v>
      </c>
      <c r="BH2213" s="22">
        <v>609</v>
      </c>
      <c r="BI2213" s="23">
        <v>27.887022999999999</v>
      </c>
      <c r="BJ2213" s="23">
        <v>43.749232999999997</v>
      </c>
      <c r="BK2213" s="14">
        <v>41.713114915248617</v>
      </c>
      <c r="BL2213" t="s">
        <v>123</v>
      </c>
    </row>
    <row r="2214" spans="1:64">
      <c r="A2214" t="s">
        <v>3201</v>
      </c>
      <c r="B2214" t="s">
        <v>3200</v>
      </c>
      <c r="C2214" t="s">
        <v>123</v>
      </c>
      <c r="D2214" t="s">
        <v>942</v>
      </c>
      <c r="E2214">
        <v>2015</v>
      </c>
      <c r="F2214" s="23">
        <v>70.75</v>
      </c>
      <c r="G2214" s="23">
        <v>9.6</v>
      </c>
      <c r="H2214" s="22">
        <v>13192</v>
      </c>
      <c r="I2214" s="34">
        <v>105.79872047428242</v>
      </c>
      <c r="J2214" s="55">
        <v>7</v>
      </c>
      <c r="K2214" s="55">
        <v>13</v>
      </c>
      <c r="L2214" s="56">
        <v>3581</v>
      </c>
      <c r="M2214" s="35">
        <v>3.581</v>
      </c>
      <c r="N2214" s="56">
        <v>21.419232190003655</v>
      </c>
      <c r="O2214" s="17">
        <v>20.245265816055163</v>
      </c>
      <c r="P2214" s="112">
        <v>0</v>
      </c>
      <c r="Q2214" s="113">
        <v>0</v>
      </c>
      <c r="R2214" s="114">
        <v>0</v>
      </c>
      <c r="S2214" s="27">
        <v>0</v>
      </c>
      <c r="T2214" s="50">
        <v>0</v>
      </c>
      <c r="U2214" s="17">
        <v>0</v>
      </c>
      <c r="V2214" s="48">
        <v>0</v>
      </c>
      <c r="W2214" s="48">
        <v>0</v>
      </c>
      <c r="X2214" s="50">
        <v>0</v>
      </c>
      <c r="Y2214" s="27">
        <v>0</v>
      </c>
      <c r="Z2214" s="115">
        <v>0</v>
      </c>
      <c r="AA2214" s="14">
        <v>0</v>
      </c>
      <c r="AB2214" s="116">
        <v>0</v>
      </c>
      <c r="AC2214" s="22" t="s">
        <v>782</v>
      </c>
      <c r="AD2214" s="50">
        <v>0</v>
      </c>
      <c r="AE2214" s="23">
        <v>0</v>
      </c>
      <c r="AF2214" s="50">
        <v>0</v>
      </c>
      <c r="AG2214" s="14">
        <v>0</v>
      </c>
      <c r="AH2214" s="22" t="s">
        <v>782</v>
      </c>
      <c r="AI2214" s="23" t="s">
        <v>782</v>
      </c>
      <c r="AJ2214" s="23" t="s">
        <v>782</v>
      </c>
      <c r="AK2214" s="23" t="s">
        <v>782</v>
      </c>
      <c r="AL2214" s="14" t="s">
        <v>782</v>
      </c>
      <c r="AM2214" s="22" t="s">
        <v>782</v>
      </c>
      <c r="AN2214" s="23" t="s">
        <v>782</v>
      </c>
      <c r="AO2214" s="23" t="s">
        <v>782</v>
      </c>
      <c r="AP2214" s="23" t="s">
        <v>782</v>
      </c>
      <c r="AQ2214" s="14" t="s">
        <v>782</v>
      </c>
      <c r="AR2214" s="117">
        <v>712</v>
      </c>
      <c r="AS2214" s="118">
        <v>16299.497999999996</v>
      </c>
      <c r="AT2214" s="23">
        <v>16.299497999999996</v>
      </c>
      <c r="AU2214" s="50">
        <v>14.476607333369721</v>
      </c>
      <c r="AV2214" s="14">
        <v>13.683159180444623</v>
      </c>
      <c r="AW2214" s="48">
        <v>0</v>
      </c>
      <c r="AX2214" s="22" t="s">
        <v>782</v>
      </c>
      <c r="AY2214" s="50">
        <v>0</v>
      </c>
      <c r="AZ2214" s="23">
        <v>0</v>
      </c>
      <c r="BA2214" s="50">
        <v>0</v>
      </c>
      <c r="BB2214" s="14">
        <v>0</v>
      </c>
      <c r="BC2214" s="120">
        <v>18</v>
      </c>
      <c r="BD2214" s="121">
        <v>15560</v>
      </c>
      <c r="BE2214" s="44">
        <v>15.56</v>
      </c>
      <c r="BF2214" s="50">
        <v>24.364200639415866</v>
      </c>
      <c r="BG2214" s="14">
        <v>23.028823534154483</v>
      </c>
      <c r="BH2214" s="22">
        <v>737</v>
      </c>
      <c r="BI2214" s="23">
        <v>35.440497999999998</v>
      </c>
      <c r="BJ2214" s="23">
        <v>60.260040162789238</v>
      </c>
      <c r="BK2214" s="14">
        <v>56.957248530654269</v>
      </c>
      <c r="BL2214" t="s">
        <v>123</v>
      </c>
    </row>
    <row r="2215" spans="1:64">
      <c r="A2215" t="s">
        <v>3202</v>
      </c>
      <c r="B2215" t="s">
        <v>3200</v>
      </c>
      <c r="C2215" t="s">
        <v>123</v>
      </c>
      <c r="D2215" t="s">
        <v>942</v>
      </c>
      <c r="E2215">
        <v>2016</v>
      </c>
      <c r="F2215" s="23">
        <v>70.75</v>
      </c>
      <c r="G2215" s="23">
        <v>9.8000000000000007</v>
      </c>
      <c r="H2215" s="22">
        <v>13044</v>
      </c>
      <c r="I2215" s="34">
        <v>112.16383562613026</v>
      </c>
      <c r="J2215" s="55">
        <v>7</v>
      </c>
      <c r="K2215" s="55">
        <v>13</v>
      </c>
      <c r="L2215" s="56">
        <v>3581</v>
      </c>
      <c r="M2215" s="35">
        <v>3.581</v>
      </c>
      <c r="N2215" s="56">
        <v>21.417960999999998</v>
      </c>
      <c r="O2215" s="17">
        <v>19.095246592129165</v>
      </c>
      <c r="P2215" s="55">
        <v>0</v>
      </c>
      <c r="Q2215" s="55">
        <v>0</v>
      </c>
      <c r="R2215" s="56">
        <v>0</v>
      </c>
      <c r="S2215" s="27">
        <v>0</v>
      </c>
      <c r="T2215" s="56">
        <v>0</v>
      </c>
      <c r="U2215" s="17">
        <v>0</v>
      </c>
      <c r="V2215" s="55">
        <v>0</v>
      </c>
      <c r="W2215" s="55">
        <v>0</v>
      </c>
      <c r="X2215" s="56">
        <v>0</v>
      </c>
      <c r="Y2215" s="27">
        <v>0</v>
      </c>
      <c r="Z2215" s="56">
        <v>0</v>
      </c>
      <c r="AA2215" s="14">
        <v>0</v>
      </c>
      <c r="AB2215" s="55">
        <v>0</v>
      </c>
      <c r="AC2215" s="22" t="s">
        <v>782</v>
      </c>
      <c r="AD2215" s="56">
        <v>0</v>
      </c>
      <c r="AE2215" s="23">
        <v>0</v>
      </c>
      <c r="AF2215" s="56">
        <v>0</v>
      </c>
      <c r="AG2215" s="14">
        <v>0</v>
      </c>
      <c r="AH2215" s="22" t="s">
        <v>782</v>
      </c>
      <c r="AI2215" s="23" t="s">
        <v>782</v>
      </c>
      <c r="AJ2215" s="23" t="s">
        <v>782</v>
      </c>
      <c r="AK2215" s="23" t="s">
        <v>782</v>
      </c>
      <c r="AL2215" s="14" t="s">
        <v>782</v>
      </c>
      <c r="AM2215" s="22" t="s">
        <v>782</v>
      </c>
      <c r="AN2215" s="23" t="s">
        <v>782</v>
      </c>
      <c r="AO2215" s="23" t="s">
        <v>782</v>
      </c>
      <c r="AP2215" s="23" t="s">
        <v>782</v>
      </c>
      <c r="AQ2215" s="14" t="s">
        <v>782</v>
      </c>
      <c r="AR2215" s="55">
        <v>728</v>
      </c>
      <c r="AS2215" s="56">
        <v>16605.708000000006</v>
      </c>
      <c r="AT2215" s="23">
        <v>16.605708000000007</v>
      </c>
      <c r="AU2215" s="56">
        <v>14.745868704000019</v>
      </c>
      <c r="AV2215" s="14">
        <v>13.146722935859323</v>
      </c>
      <c r="AW2215" s="55">
        <v>0</v>
      </c>
      <c r="AX2215" s="22" t="s">
        <v>782</v>
      </c>
      <c r="AY2215" s="56">
        <v>0</v>
      </c>
      <c r="AZ2215" s="23">
        <v>0</v>
      </c>
      <c r="BA2215" s="56">
        <v>0</v>
      </c>
      <c r="BB2215" s="14">
        <v>0</v>
      </c>
      <c r="BC2215" s="55">
        <v>18</v>
      </c>
      <c r="BD2215" s="56">
        <v>15560.000000000002</v>
      </c>
      <c r="BE2215" s="44">
        <v>15.560000000000002</v>
      </c>
      <c r="BF2215" s="56">
        <v>24.449460639415868</v>
      </c>
      <c r="BG2215" s="14">
        <v>21.797989078148106</v>
      </c>
      <c r="BH2215" s="22">
        <v>753</v>
      </c>
      <c r="BI2215" s="23">
        <v>35.746708000000012</v>
      </c>
      <c r="BJ2215" s="23">
        <v>60.613290343415883</v>
      </c>
      <c r="BK2215" s="14">
        <v>54.039958606136594</v>
      </c>
      <c r="BL2215" t="s">
        <v>123</v>
      </c>
    </row>
    <row r="2216" spans="1:64">
      <c r="A2216" t="s">
        <v>3203</v>
      </c>
      <c r="B2216" t="s">
        <v>3200</v>
      </c>
      <c r="C2216" t="s">
        <v>123</v>
      </c>
      <c r="D2216" t="s">
        <v>942</v>
      </c>
      <c r="E2216">
        <v>2017</v>
      </c>
      <c r="F2216" s="23">
        <v>70.75</v>
      </c>
      <c r="G2216" s="23">
        <v>9.74</v>
      </c>
      <c r="H2216" s="22">
        <v>12989</v>
      </c>
      <c r="I2216" s="34">
        <v>102.02873091503224</v>
      </c>
      <c r="J2216" s="55">
        <v>7</v>
      </c>
      <c r="K2216" s="55">
        <v>14</v>
      </c>
      <c r="L2216" s="56">
        <v>4271</v>
      </c>
      <c r="M2216" s="19">
        <v>4.2709999999999999</v>
      </c>
      <c r="N2216" s="56">
        <v>25.544851000000001</v>
      </c>
      <c r="O2216" s="17">
        <v>25.03691927842689</v>
      </c>
      <c r="P2216" s="55">
        <v>0</v>
      </c>
      <c r="Q2216" s="55">
        <v>0</v>
      </c>
      <c r="R2216" s="56">
        <v>0</v>
      </c>
      <c r="S2216" s="19">
        <v>0</v>
      </c>
      <c r="T2216" s="56">
        <v>0</v>
      </c>
      <c r="U2216" s="17">
        <v>0</v>
      </c>
      <c r="V2216" s="55">
        <v>0</v>
      </c>
      <c r="W2216" s="55">
        <v>0</v>
      </c>
      <c r="X2216" s="56">
        <v>0</v>
      </c>
      <c r="Y2216" s="19">
        <v>0</v>
      </c>
      <c r="Z2216" s="56">
        <v>0</v>
      </c>
      <c r="AA2216" s="14">
        <v>0</v>
      </c>
      <c r="AB2216" s="55">
        <v>0</v>
      </c>
      <c r="AC2216" s="22" t="s">
        <v>782</v>
      </c>
      <c r="AD2216" s="56">
        <v>0</v>
      </c>
      <c r="AE2216" s="19">
        <v>0</v>
      </c>
      <c r="AF2216" s="56">
        <v>0</v>
      </c>
      <c r="AG2216" s="14">
        <v>0</v>
      </c>
      <c r="AH2216" s="22" t="s">
        <v>782</v>
      </c>
      <c r="AI2216" s="23" t="s">
        <v>782</v>
      </c>
      <c r="AJ2216" s="23" t="s">
        <v>782</v>
      </c>
      <c r="AK2216" s="23" t="s">
        <v>782</v>
      </c>
      <c r="AL2216" s="14" t="s">
        <v>782</v>
      </c>
      <c r="AM2216" s="22" t="s">
        <v>782</v>
      </c>
      <c r="AN2216" s="23" t="s">
        <v>782</v>
      </c>
      <c r="AO2216" s="23" t="s">
        <v>782</v>
      </c>
      <c r="AP2216" s="23" t="s">
        <v>782</v>
      </c>
      <c r="AQ2216" s="14" t="s">
        <v>782</v>
      </c>
      <c r="AR2216" s="55">
        <v>747</v>
      </c>
      <c r="AS2216" s="56">
        <v>17054.698000000004</v>
      </c>
      <c r="AT2216" s="19">
        <v>17.054697999999984</v>
      </c>
      <c r="AU2216" s="56">
        <v>15.144571824000016</v>
      </c>
      <c r="AV2216" s="14">
        <v>14.843438400318979</v>
      </c>
      <c r="AW2216" s="55">
        <v>0</v>
      </c>
      <c r="AX2216" s="22" t="s">
        <v>782</v>
      </c>
      <c r="AY2216" s="56">
        <v>0</v>
      </c>
      <c r="AZ2216" s="19">
        <v>0</v>
      </c>
      <c r="BA2216" s="56">
        <v>0</v>
      </c>
      <c r="BB2216" s="14">
        <v>0</v>
      </c>
      <c r="BC2216" s="55">
        <v>21</v>
      </c>
      <c r="BD2216" s="56">
        <v>17960</v>
      </c>
      <c r="BE2216" s="19">
        <v>17.960000000000004</v>
      </c>
      <c r="BF2216" s="56">
        <v>28.378693807204979</v>
      </c>
      <c r="BG2216" s="14">
        <v>27.814414187743118</v>
      </c>
      <c r="BH2216" s="22">
        <v>775</v>
      </c>
      <c r="BI2216" s="23">
        <v>39.285697999999989</v>
      </c>
      <c r="BJ2216" s="23">
        <v>69.068116631204987</v>
      </c>
      <c r="BK2216" s="14">
        <v>67.694771866488992</v>
      </c>
      <c r="BL2216" t="s">
        <v>123</v>
      </c>
    </row>
    <row r="2217" spans="1:64">
      <c r="A2217" t="s">
        <v>3204</v>
      </c>
      <c r="B2217" t="s">
        <v>3200</v>
      </c>
      <c r="C2217" t="s">
        <v>123</v>
      </c>
      <c r="D2217" t="s">
        <v>942</v>
      </c>
      <c r="E2217">
        <v>2018</v>
      </c>
      <c r="F2217" s="23">
        <v>70.75</v>
      </c>
      <c r="G2217" s="23">
        <v>9.81</v>
      </c>
      <c r="H2217" s="22">
        <v>13130</v>
      </c>
      <c r="I2217" s="34">
        <v>102.03598242398144</v>
      </c>
      <c r="J2217" s="55">
        <v>7</v>
      </c>
      <c r="K2217" s="55">
        <v>13</v>
      </c>
      <c r="L2217" s="56">
        <v>3760</v>
      </c>
      <c r="M2217" s="19">
        <v>3.76</v>
      </c>
      <c r="N2217" s="56">
        <v>22.48856</v>
      </c>
      <c r="O2217" s="17">
        <v>22.039832876362379</v>
      </c>
      <c r="P2217" s="55">
        <v>0</v>
      </c>
      <c r="Q2217" s="55">
        <v>0</v>
      </c>
      <c r="R2217" s="56">
        <v>0</v>
      </c>
      <c r="S2217" s="19">
        <v>0</v>
      </c>
      <c r="T2217" s="56">
        <v>0</v>
      </c>
      <c r="U2217" s="17">
        <v>0</v>
      </c>
      <c r="V2217" s="55">
        <v>0</v>
      </c>
      <c r="W2217" s="55">
        <v>0</v>
      </c>
      <c r="X2217" s="56">
        <v>0</v>
      </c>
      <c r="Y2217" s="19">
        <v>0</v>
      </c>
      <c r="Z2217" s="56">
        <v>0</v>
      </c>
      <c r="AA2217" s="14">
        <v>0</v>
      </c>
      <c r="AB2217" s="55">
        <v>0</v>
      </c>
      <c r="AC2217" s="22" t="s">
        <v>782</v>
      </c>
      <c r="AD2217" s="56">
        <v>0</v>
      </c>
      <c r="AE2217" s="19">
        <v>0</v>
      </c>
      <c r="AF2217" s="56">
        <v>0</v>
      </c>
      <c r="AG2217" s="14">
        <v>0</v>
      </c>
      <c r="AH2217" s="22" t="s">
        <v>782</v>
      </c>
      <c r="AI2217" s="23" t="s">
        <v>782</v>
      </c>
      <c r="AJ2217" s="23" t="s">
        <v>782</v>
      </c>
      <c r="AK2217" s="23" t="s">
        <v>782</v>
      </c>
      <c r="AL2217" s="14" t="s">
        <v>782</v>
      </c>
      <c r="AM2217" s="22" t="s">
        <v>782</v>
      </c>
      <c r="AN2217" s="23" t="s">
        <v>782</v>
      </c>
      <c r="AO2217" s="23" t="s">
        <v>782</v>
      </c>
      <c r="AP2217" s="23" t="s">
        <v>782</v>
      </c>
      <c r="AQ2217" s="14" t="s">
        <v>782</v>
      </c>
      <c r="AR2217" s="55">
        <v>776</v>
      </c>
      <c r="AS2217" s="56">
        <v>17869.208000000017</v>
      </c>
      <c r="AT2217" s="19">
        <v>17.869207999999983</v>
      </c>
      <c r="AU2217" s="56">
        <v>15.867856704000014</v>
      </c>
      <c r="AV2217" s="14">
        <v>15.55123626689422</v>
      </c>
      <c r="AW2217" s="55">
        <v>0</v>
      </c>
      <c r="AX2217" s="22" t="s">
        <v>782</v>
      </c>
      <c r="AY2217" s="56">
        <v>0</v>
      </c>
      <c r="AZ2217" s="19">
        <v>0</v>
      </c>
      <c r="BA2217" s="56">
        <v>0</v>
      </c>
      <c r="BB2217" s="14">
        <v>0</v>
      </c>
      <c r="BC2217" s="55">
        <v>21</v>
      </c>
      <c r="BD2217" s="56">
        <v>17960</v>
      </c>
      <c r="BE2217" s="19">
        <v>17.960000000000004</v>
      </c>
      <c r="BF2217" s="56">
        <v>25.933684173172576</v>
      </c>
      <c r="BG2217" s="14">
        <v>25.416214512849539</v>
      </c>
      <c r="BH2217" s="22">
        <v>804</v>
      </c>
      <c r="BI2217" s="23">
        <v>39.589207999999985</v>
      </c>
      <c r="BJ2217" s="23">
        <v>64.290100877172591</v>
      </c>
      <c r="BK2217" s="14">
        <v>63.007283656106139</v>
      </c>
      <c r="BL2217" t="s">
        <v>123</v>
      </c>
    </row>
    <row r="2218" spans="1:64">
      <c r="A2218" t="s">
        <v>3205</v>
      </c>
      <c r="B2218" t="s">
        <v>3200</v>
      </c>
      <c r="C2218" t="s">
        <v>123</v>
      </c>
      <c r="D2218" t="s">
        <v>942</v>
      </c>
      <c r="E2218">
        <v>2019</v>
      </c>
      <c r="F2218" s="23">
        <v>70.75</v>
      </c>
      <c r="G2218" s="23">
        <v>9.81</v>
      </c>
      <c r="H2218" s="22">
        <v>13107</v>
      </c>
      <c r="I2218" s="34">
        <v>105.28805807908714</v>
      </c>
      <c r="J2218" s="48">
        <v>8</v>
      </c>
      <c r="K2218" s="48">
        <v>15</v>
      </c>
      <c r="L2218" s="50">
        <v>6760</v>
      </c>
      <c r="M2218" s="23">
        <v>6.76</v>
      </c>
      <c r="N2218" s="50">
        <v>40.431560000000005</v>
      </c>
      <c r="O2218" s="14">
        <v>38.400898200278164</v>
      </c>
      <c r="P2218" s="48">
        <v>0</v>
      </c>
      <c r="Q2218" s="48">
        <v>0</v>
      </c>
      <c r="R2218" s="50">
        <v>0</v>
      </c>
      <c r="S2218" s="23">
        <v>0</v>
      </c>
      <c r="T2218" s="50">
        <v>0</v>
      </c>
      <c r="U2218" s="14">
        <v>0</v>
      </c>
      <c r="V2218" s="48">
        <v>0</v>
      </c>
      <c r="W2218" s="48">
        <v>0</v>
      </c>
      <c r="X2218" s="50">
        <v>0</v>
      </c>
      <c r="Y2218" s="23">
        <v>0</v>
      </c>
      <c r="Z2218" s="50">
        <v>0</v>
      </c>
      <c r="AA2218" s="14">
        <v>0</v>
      </c>
      <c r="AB2218" s="48">
        <v>0</v>
      </c>
      <c r="AC2218" s="22">
        <v>0</v>
      </c>
      <c r="AD2218" s="50">
        <v>0</v>
      </c>
      <c r="AE2218" s="23">
        <v>0</v>
      </c>
      <c r="AF2218" s="50">
        <v>0</v>
      </c>
      <c r="AG2218" s="14">
        <v>0</v>
      </c>
      <c r="AH2218" s="22">
        <v>0</v>
      </c>
      <c r="AI2218" s="23">
        <v>0</v>
      </c>
      <c r="AJ2218" s="23">
        <v>0</v>
      </c>
      <c r="AK2218" s="23">
        <v>0</v>
      </c>
      <c r="AL2218" s="14">
        <v>0</v>
      </c>
      <c r="AM2218" s="22">
        <v>829</v>
      </c>
      <c r="AN2218" s="23">
        <v>21316.113000000016</v>
      </c>
      <c r="AO2218" s="23">
        <v>21.316112999999991</v>
      </c>
      <c r="AP2218" s="23">
        <v>18.928708344000015</v>
      </c>
      <c r="AQ2218" s="14">
        <v>17.978020194637566</v>
      </c>
      <c r="AR2218" s="48">
        <v>829</v>
      </c>
      <c r="AS2218" s="50">
        <v>21316.113000000016</v>
      </c>
      <c r="AT2218" s="23">
        <v>21.316112999999991</v>
      </c>
      <c r="AU2218" s="50">
        <v>18.928708344000015</v>
      </c>
      <c r="AV2218" s="14">
        <v>17.978020194637566</v>
      </c>
      <c r="AW2218" s="48">
        <v>0</v>
      </c>
      <c r="AX2218" s="22" t="s">
        <v>782</v>
      </c>
      <c r="AY2218" s="50">
        <v>0</v>
      </c>
      <c r="AZ2218" s="23">
        <v>0</v>
      </c>
      <c r="BA2218" s="50">
        <v>0</v>
      </c>
      <c r="BB2218" s="14">
        <v>0</v>
      </c>
      <c r="BC2218" s="48">
        <v>21</v>
      </c>
      <c r="BD2218" s="50">
        <v>17960</v>
      </c>
      <c r="BE2218" s="23">
        <v>17.96</v>
      </c>
      <c r="BF2218" s="50">
        <v>25.948267556348412</v>
      </c>
      <c r="BG2218" s="14">
        <v>24.645024354858332</v>
      </c>
      <c r="BH2218" s="22">
        <v>858</v>
      </c>
      <c r="BI2218" s="23">
        <v>46.036112999999993</v>
      </c>
      <c r="BJ2218" s="23">
        <v>85.308535900348431</v>
      </c>
      <c r="BK2218" s="14">
        <v>81.023942749774065</v>
      </c>
      <c r="BL2218" t="s">
        <v>123</v>
      </c>
    </row>
    <row r="2219" spans="1:64">
      <c r="A2219" t="s">
        <v>3206</v>
      </c>
      <c r="B2219" t="s">
        <v>3200</v>
      </c>
      <c r="C2219" t="s">
        <v>123</v>
      </c>
      <c r="D2219" t="s">
        <v>942</v>
      </c>
      <c r="E2219">
        <v>2020</v>
      </c>
      <c r="F2219" s="23">
        <v>70.75</v>
      </c>
      <c r="G2219" s="23">
        <v>9.85</v>
      </c>
      <c r="H2219" s="22">
        <v>13112</v>
      </c>
      <c r="I2219" s="34">
        <v>105.54081205090192</v>
      </c>
      <c r="J2219" s="48">
        <v>7</v>
      </c>
      <c r="K2219" s="48">
        <v>15</v>
      </c>
      <c r="L2219" s="50">
        <v>6470</v>
      </c>
      <c r="M2219" s="23">
        <v>6.47</v>
      </c>
      <c r="N2219" s="50">
        <v>38.697069999999997</v>
      </c>
      <c r="O2219" s="14">
        <v>36.665503370711747</v>
      </c>
      <c r="P2219" s="48">
        <v>0</v>
      </c>
      <c r="Q2219" s="48">
        <v>0</v>
      </c>
      <c r="R2219" s="50">
        <v>0</v>
      </c>
      <c r="S2219" s="23">
        <v>0</v>
      </c>
      <c r="T2219" s="50">
        <v>0</v>
      </c>
      <c r="U2219" s="14">
        <v>0</v>
      </c>
      <c r="V2219" s="48">
        <v>0</v>
      </c>
      <c r="W2219" s="48">
        <v>0</v>
      </c>
      <c r="X2219" s="50">
        <v>0</v>
      </c>
      <c r="Y2219" s="23">
        <v>0</v>
      </c>
      <c r="Z2219" s="50">
        <v>0</v>
      </c>
      <c r="AA2219" s="14">
        <v>0</v>
      </c>
      <c r="AB2219" s="48">
        <v>0</v>
      </c>
      <c r="AC2219" s="22">
        <v>0</v>
      </c>
      <c r="AD2219" s="50">
        <v>0</v>
      </c>
      <c r="AE2219" s="23">
        <v>0</v>
      </c>
      <c r="AF2219" s="50">
        <v>0</v>
      </c>
      <c r="AG2219" s="14">
        <v>0</v>
      </c>
      <c r="AH2219" s="22">
        <v>0</v>
      </c>
      <c r="AI2219" s="23">
        <v>0</v>
      </c>
      <c r="AJ2219" s="23">
        <v>0</v>
      </c>
      <c r="AK2219" s="23">
        <v>0</v>
      </c>
      <c r="AL2219" s="14">
        <v>0</v>
      </c>
      <c r="AM2219" s="22">
        <v>884</v>
      </c>
      <c r="AN2219" s="23">
        <v>23096.750000000022</v>
      </c>
      <c r="AO2219" s="23">
        <v>23.096749999999968</v>
      </c>
      <c r="AP2219" s="23">
        <v>20.509914000000027</v>
      </c>
      <c r="AQ2219" s="14">
        <v>19.433159174583739</v>
      </c>
      <c r="AR2219" s="48">
        <v>884</v>
      </c>
      <c r="AS2219" s="50">
        <v>23096.750000000022</v>
      </c>
      <c r="AT2219" s="23">
        <v>23.096749999999968</v>
      </c>
      <c r="AU2219" s="50">
        <v>20.509914000000027</v>
      </c>
      <c r="AV2219" s="14">
        <v>19.433159174583739</v>
      </c>
      <c r="AW2219" s="48">
        <v>0</v>
      </c>
      <c r="AX2219" s="22">
        <v>0</v>
      </c>
      <c r="AY2219" s="50">
        <v>0</v>
      </c>
      <c r="AZ2219" s="23">
        <v>0</v>
      </c>
      <c r="BA2219" s="50">
        <v>0</v>
      </c>
      <c r="BB2219" s="14">
        <v>0</v>
      </c>
      <c r="BC2219" s="48">
        <v>18</v>
      </c>
      <c r="BD2219" s="50">
        <v>15560</v>
      </c>
      <c r="BE2219" s="23">
        <v>15.560000000000004</v>
      </c>
      <c r="BF2219" s="50">
        <v>22.381186183593957</v>
      </c>
      <c r="BG2219" s="14">
        <v>21.206190997279421</v>
      </c>
      <c r="BH2219" s="22">
        <v>909</v>
      </c>
      <c r="BI2219" s="23">
        <v>45.126749999999973</v>
      </c>
      <c r="BJ2219" s="23">
        <v>81.588170183593974</v>
      </c>
      <c r="BK2219" s="14">
        <v>77.304853542574904</v>
      </c>
      <c r="BL2219" t="s">
        <v>123</v>
      </c>
    </row>
    <row r="2220" spans="1:64">
      <c r="A2220" t="s">
        <v>3207</v>
      </c>
      <c r="B2220" t="s">
        <v>3200</v>
      </c>
      <c r="C2220" t="s">
        <v>123</v>
      </c>
      <c r="D2220" t="s">
        <v>942</v>
      </c>
      <c r="E2220">
        <v>2021</v>
      </c>
      <c r="F2220" s="23">
        <v>70.75</v>
      </c>
      <c r="G2220" s="23">
        <v>9.8699999999999992</v>
      </c>
      <c r="H2220" s="22">
        <v>13198</v>
      </c>
      <c r="I2220" s="34">
        <v>98.31</v>
      </c>
      <c r="J2220" s="48">
        <v>8</v>
      </c>
      <c r="K2220" s="48">
        <v>15</v>
      </c>
      <c r="L2220" s="50">
        <v>6910</v>
      </c>
      <c r="M2220" s="23">
        <v>6.91</v>
      </c>
      <c r="N2220" s="50">
        <v>41.328710000000001</v>
      </c>
      <c r="O2220" s="14">
        <v>42.04</v>
      </c>
      <c r="P2220" s="48">
        <v>0</v>
      </c>
      <c r="Q2220" s="48">
        <v>0</v>
      </c>
      <c r="R2220" s="50">
        <v>0</v>
      </c>
      <c r="S2220" s="23">
        <v>0</v>
      </c>
      <c r="T2220" s="50">
        <v>0</v>
      </c>
      <c r="U2220" s="14">
        <v>0</v>
      </c>
      <c r="V2220" s="48">
        <v>0</v>
      </c>
      <c r="W2220" s="48">
        <v>0</v>
      </c>
      <c r="X2220" s="50">
        <v>0</v>
      </c>
      <c r="Y2220" s="23">
        <v>0</v>
      </c>
      <c r="Z2220" s="50">
        <v>0</v>
      </c>
      <c r="AA2220" s="14">
        <v>0</v>
      </c>
      <c r="AB2220" s="48">
        <v>0</v>
      </c>
      <c r="AC2220" s="22">
        <v>0</v>
      </c>
      <c r="AD2220" s="50">
        <v>0</v>
      </c>
      <c r="AE2220" s="23">
        <v>0</v>
      </c>
      <c r="AF2220" s="50">
        <v>0</v>
      </c>
      <c r="AG2220" s="14">
        <v>0</v>
      </c>
      <c r="AH2220" s="22">
        <v>0</v>
      </c>
      <c r="AI2220" s="23">
        <v>0</v>
      </c>
      <c r="AJ2220" s="23">
        <v>0</v>
      </c>
      <c r="AK2220" s="23">
        <v>0</v>
      </c>
      <c r="AL2220" s="14">
        <v>0</v>
      </c>
      <c r="AM2220" s="22">
        <v>967</v>
      </c>
      <c r="AN2220" s="23">
        <v>24674.244999999999</v>
      </c>
      <c r="AO2220" s="23">
        <v>24.674244999999999</v>
      </c>
      <c r="AP2220" s="23">
        <v>22.07907977</v>
      </c>
      <c r="AQ2220" s="14">
        <v>22.46</v>
      </c>
      <c r="AR2220" s="48">
        <v>967</v>
      </c>
      <c r="AS2220" s="50">
        <v>24674.244999999999</v>
      </c>
      <c r="AT2220" s="23">
        <v>24.674244999999999</v>
      </c>
      <c r="AU2220" s="50">
        <v>22.07907977</v>
      </c>
      <c r="AV2220" s="14">
        <v>22.46</v>
      </c>
      <c r="AW2220" s="48">
        <v>0</v>
      </c>
      <c r="AX2220" s="22">
        <v>0</v>
      </c>
      <c r="AY2220" s="50">
        <v>0</v>
      </c>
      <c r="AZ2220" s="23">
        <v>0</v>
      </c>
      <c r="BA2220" s="50">
        <v>0</v>
      </c>
      <c r="BB2220" s="14">
        <v>0</v>
      </c>
      <c r="BC2220" s="48">
        <v>18</v>
      </c>
      <c r="BD2220" s="50">
        <v>15560</v>
      </c>
      <c r="BE2220" s="23">
        <v>15.56</v>
      </c>
      <c r="BF2220" s="50">
        <v>19.546033990000002</v>
      </c>
      <c r="BG2220" s="14">
        <v>19.88</v>
      </c>
      <c r="BH2220" s="22">
        <v>993</v>
      </c>
      <c r="BI2220" s="23">
        <v>47.14</v>
      </c>
      <c r="BJ2220" s="23">
        <v>82.95</v>
      </c>
      <c r="BK2220" s="14">
        <v>84.38</v>
      </c>
      <c r="BL2220" t="s">
        <v>123</v>
      </c>
    </row>
    <row r="2221" spans="1:64">
      <c r="A2221" t="s">
        <v>3208</v>
      </c>
      <c r="B2221" t="s">
        <v>3200</v>
      </c>
      <c r="C2221" t="s">
        <v>123</v>
      </c>
      <c r="D2221" s="111" t="s">
        <v>942</v>
      </c>
      <c r="E2221" s="110">
        <v>2022</v>
      </c>
      <c r="F2221" s="23"/>
      <c r="G2221" s="23"/>
      <c r="H2221" s="22">
        <v>13304</v>
      </c>
      <c r="I2221" s="34">
        <v>96.421247828306505</v>
      </c>
      <c r="J2221" s="48">
        <v>8</v>
      </c>
      <c r="K2221" s="48">
        <v>13</v>
      </c>
      <c r="L2221" s="50">
        <v>5600</v>
      </c>
      <c r="M2221" s="23">
        <v>5.6</v>
      </c>
      <c r="N2221" s="50">
        <v>33.140799999999999</v>
      </c>
      <c r="O2221" s="14">
        <v>34.370847449529492</v>
      </c>
      <c r="P2221" s="48">
        <v>0</v>
      </c>
      <c r="Q2221" s="48">
        <v>0</v>
      </c>
      <c r="R2221" s="50">
        <v>0</v>
      </c>
      <c r="S2221" s="23">
        <v>0</v>
      </c>
      <c r="T2221" s="50">
        <v>0</v>
      </c>
      <c r="U2221" s="14">
        <v>0</v>
      </c>
      <c r="V2221" s="48">
        <v>0</v>
      </c>
      <c r="W2221" s="48">
        <v>0</v>
      </c>
      <c r="X2221" s="50">
        <v>0</v>
      </c>
      <c r="Y2221" s="23">
        <v>0</v>
      </c>
      <c r="Z2221" s="50">
        <v>0</v>
      </c>
      <c r="AA2221" s="14">
        <v>0</v>
      </c>
      <c r="AB2221" s="48">
        <v>0</v>
      </c>
      <c r="AC2221" s="22">
        <v>0</v>
      </c>
      <c r="AD2221" s="50">
        <v>0</v>
      </c>
      <c r="AE2221" s="23">
        <v>0</v>
      </c>
      <c r="AF2221" s="50">
        <v>0</v>
      </c>
      <c r="AG2221" s="14">
        <v>0</v>
      </c>
      <c r="AH2221" s="22">
        <v>0</v>
      </c>
      <c r="AI2221" s="23">
        <v>0</v>
      </c>
      <c r="AJ2221" s="23">
        <v>0</v>
      </c>
      <c r="AK2221" s="23">
        <v>0</v>
      </c>
      <c r="AL2221" s="14">
        <v>0</v>
      </c>
      <c r="AM2221" s="22">
        <v>1143</v>
      </c>
      <c r="AN2221" s="23">
        <v>26892.62500000004</v>
      </c>
      <c r="AO2221" s="23">
        <v>26.892624999999938</v>
      </c>
      <c r="AP2221" s="23">
        <v>27.54783471697418</v>
      </c>
      <c r="AQ2221" s="14">
        <v>28.57029476119985</v>
      </c>
      <c r="AR2221" s="48">
        <v>1143</v>
      </c>
      <c r="AS2221" s="50">
        <v>26892.625</v>
      </c>
      <c r="AT2221" s="23">
        <v>26.892624999999899</v>
      </c>
      <c r="AU2221" s="50">
        <v>27.547834716974201</v>
      </c>
      <c r="AV2221" s="14">
        <v>28.570294761199872</v>
      </c>
      <c r="AW2221" s="48">
        <v>0</v>
      </c>
      <c r="AX2221" s="22">
        <v>0</v>
      </c>
      <c r="AY2221" s="50">
        <v>0</v>
      </c>
      <c r="AZ2221" s="23">
        <v>0</v>
      </c>
      <c r="BA2221" s="50">
        <v>0</v>
      </c>
      <c r="BB2221" s="14">
        <v>0</v>
      </c>
      <c r="BC2221" s="48">
        <v>18</v>
      </c>
      <c r="BD2221" s="50">
        <v>17000</v>
      </c>
      <c r="BE2221" s="23">
        <v>17.000000000000004</v>
      </c>
      <c r="BF2221" s="50">
        <v>24.439165157253314</v>
      </c>
      <c r="BG2221" s="14">
        <v>25.346244430243392</v>
      </c>
      <c r="BH2221" s="22">
        <v>1169</v>
      </c>
      <c r="BI2221" s="23">
        <v>49.492624999999904</v>
      </c>
      <c r="BJ2221" s="23">
        <v>85.12779987422752</v>
      </c>
      <c r="BK2221" s="14">
        <v>88.287386640972755</v>
      </c>
      <c r="BL2221" t="s">
        <v>123</v>
      </c>
    </row>
    <row r="2222" spans="1:64">
      <c r="A2222" t="s">
        <v>3209</v>
      </c>
      <c r="B2222" t="s">
        <v>3200</v>
      </c>
      <c r="C2222" t="s">
        <v>123</v>
      </c>
      <c r="D2222" t="s">
        <v>942</v>
      </c>
      <c r="E2222">
        <v>2023</v>
      </c>
      <c r="F2222">
        <v>70.75</v>
      </c>
      <c r="G2222">
        <v>9.99</v>
      </c>
      <c r="H2222">
        <v>12748</v>
      </c>
      <c r="I2222">
        <v>96.421247828306505</v>
      </c>
      <c r="J2222" s="140">
        <v>8</v>
      </c>
      <c r="K2222" s="140">
        <v>13</v>
      </c>
      <c r="L2222" s="140">
        <v>5600</v>
      </c>
      <c r="M2222">
        <v>5.6</v>
      </c>
      <c r="N2222" s="140">
        <v>33.140799999999999</v>
      </c>
      <c r="O2222">
        <v>34.370847449529492</v>
      </c>
      <c r="P2222" s="140">
        <v>0</v>
      </c>
      <c r="Q2222" s="140">
        <v>0</v>
      </c>
      <c r="R2222" s="140">
        <v>0</v>
      </c>
      <c r="S2222">
        <v>0</v>
      </c>
      <c r="T2222" s="140">
        <v>0</v>
      </c>
      <c r="U2222">
        <v>0</v>
      </c>
      <c r="V2222" s="140">
        <v>0</v>
      </c>
      <c r="W2222" s="140">
        <v>0</v>
      </c>
      <c r="X2222" s="140">
        <v>0</v>
      </c>
      <c r="Y2222">
        <v>0</v>
      </c>
      <c r="Z2222" s="140">
        <v>0</v>
      </c>
      <c r="AA2222">
        <v>0</v>
      </c>
      <c r="AB2222" s="140"/>
      <c r="AD2222" s="140"/>
      <c r="AF2222" s="140"/>
      <c r="AG2222">
        <v>0</v>
      </c>
      <c r="AL2222">
        <v>0</v>
      </c>
      <c r="AM2222">
        <v>1415</v>
      </c>
      <c r="AN2222">
        <v>31878.475999999999</v>
      </c>
      <c r="AO2222">
        <v>31.878475999999999</v>
      </c>
      <c r="AP2222">
        <v>29.901603999999999</v>
      </c>
      <c r="AQ2222">
        <v>31.011426084471132</v>
      </c>
      <c r="AR2222" s="140">
        <v>1553</v>
      </c>
      <c r="AS2222" s="140">
        <v>31990.440999999901</v>
      </c>
      <c r="AT2222">
        <v>31.990441000000001</v>
      </c>
      <c r="AU2222" s="140">
        <v>30.006625319726702</v>
      </c>
      <c r="AV2222">
        <v>31.120345354955692</v>
      </c>
      <c r="AW2222" s="140">
        <v>0</v>
      </c>
      <c r="AX2222">
        <v>0</v>
      </c>
      <c r="AY2222" s="140">
        <v>0</v>
      </c>
      <c r="AZ2222">
        <v>0</v>
      </c>
      <c r="BA2222" s="140">
        <v>0</v>
      </c>
      <c r="BB2222">
        <v>0</v>
      </c>
      <c r="BC2222" s="140">
        <v>19</v>
      </c>
      <c r="BD2222" s="140">
        <v>17000.8</v>
      </c>
      <c r="BE2222">
        <v>17.000800000000002</v>
      </c>
      <c r="BF2222" s="140">
        <v>29.182963000000001</v>
      </c>
      <c r="BG2222">
        <v>30.266112145701484</v>
      </c>
      <c r="BH2222">
        <v>1580</v>
      </c>
      <c r="BI2222">
        <v>54.591241000000004</v>
      </c>
      <c r="BJ2222">
        <v>92.330388319726694</v>
      </c>
      <c r="BK2222">
        <v>95.757304950186665</v>
      </c>
      <c r="BL2222" t="s">
        <v>123</v>
      </c>
    </row>
    <row r="2223" spans="1:64">
      <c r="A2223" t="s">
        <v>3210</v>
      </c>
      <c r="B2223" t="s">
        <v>3200</v>
      </c>
      <c r="C2223" t="s">
        <v>123</v>
      </c>
      <c r="D2223" t="s">
        <v>942</v>
      </c>
      <c r="E2223">
        <v>2024</v>
      </c>
      <c r="F2223">
        <v>70.75</v>
      </c>
      <c r="G2223">
        <v>9.99</v>
      </c>
      <c r="H2223">
        <v>12678</v>
      </c>
      <c r="I2223">
        <v>86.934290321665941</v>
      </c>
      <c r="J2223" s="140">
        <v>8</v>
      </c>
      <c r="K2223" s="140">
        <v>13</v>
      </c>
      <c r="L2223" s="140">
        <v>5600</v>
      </c>
      <c r="M2223">
        <v>5.6000000000000005</v>
      </c>
      <c r="N2223" s="140">
        <v>33.140799999999999</v>
      </c>
      <c r="O2223">
        <v>38.121666234779831</v>
      </c>
      <c r="P2223" s="140">
        <v>0</v>
      </c>
      <c r="Q2223" s="140">
        <v>0</v>
      </c>
      <c r="R2223" s="140">
        <v>0</v>
      </c>
      <c r="S2223">
        <v>0</v>
      </c>
      <c r="T2223" s="140">
        <v>0</v>
      </c>
      <c r="U2223">
        <v>0</v>
      </c>
      <c r="V2223" s="140">
        <v>0</v>
      </c>
      <c r="W2223" s="140">
        <v>0</v>
      </c>
      <c r="X2223" s="140">
        <v>0</v>
      </c>
      <c r="Y2223">
        <v>0</v>
      </c>
      <c r="Z2223" s="140">
        <v>0</v>
      </c>
      <c r="AA2223">
        <v>0</v>
      </c>
      <c r="AB2223" s="140">
        <v>0</v>
      </c>
      <c r="AC2223">
        <v>0</v>
      </c>
      <c r="AD2223" s="140">
        <v>0</v>
      </c>
      <c r="AE2223">
        <v>0</v>
      </c>
      <c r="AF2223" s="140">
        <v>0</v>
      </c>
      <c r="AG2223">
        <v>0</v>
      </c>
      <c r="AH2223">
        <v>0</v>
      </c>
      <c r="AI2223">
        <v>0</v>
      </c>
      <c r="AJ2223">
        <v>0</v>
      </c>
      <c r="AK2223">
        <v>0</v>
      </c>
      <c r="AL2223">
        <v>0</v>
      </c>
      <c r="AM2223">
        <v>1626</v>
      </c>
      <c r="AN2223">
        <v>36095.763000000086</v>
      </c>
      <c r="AO2223">
        <v>36.095763000000005</v>
      </c>
      <c r="AP2223">
        <v>32.556350013451294</v>
      </c>
      <c r="AQ2223">
        <v>37.449376871875764</v>
      </c>
      <c r="AR2223" s="140">
        <v>1864</v>
      </c>
      <c r="AS2223" s="140">
        <v>36313.873000000072</v>
      </c>
      <c r="AT2223">
        <v>36.313872999999909</v>
      </c>
      <c r="AU2223" s="140">
        <v>32.753072977901098</v>
      </c>
      <c r="AV2223">
        <v>37.675666134400259</v>
      </c>
      <c r="AW2223" s="140">
        <v>0</v>
      </c>
      <c r="AX2223">
        <v>0</v>
      </c>
      <c r="AY2223" s="140">
        <v>0</v>
      </c>
      <c r="AZ2223">
        <v>0</v>
      </c>
      <c r="BA2223" s="140">
        <v>0</v>
      </c>
      <c r="BB2223">
        <v>0</v>
      </c>
      <c r="BC2223" s="140">
        <v>18</v>
      </c>
      <c r="BD2223" s="140">
        <v>15500.8</v>
      </c>
      <c r="BE2223">
        <v>15.500800000000003</v>
      </c>
      <c r="BF2223" s="140">
        <v>22.766382659192391</v>
      </c>
      <c r="BG2223">
        <v>26.188035325248993</v>
      </c>
      <c r="BH2223">
        <v>1890</v>
      </c>
      <c r="BI2223">
        <v>57.414672999999915</v>
      </c>
      <c r="BJ2223">
        <v>88.660255637093485</v>
      </c>
      <c r="BK2223">
        <v>101.98536769442907</v>
      </c>
      <c r="BL2223" t="s">
        <v>123</v>
      </c>
    </row>
    <row r="2224" spans="1:64">
      <c r="A2224" t="s">
        <v>3211</v>
      </c>
      <c r="B2224" t="s">
        <v>3212</v>
      </c>
      <c r="C2224" t="s">
        <v>126</v>
      </c>
      <c r="D2224" t="s">
        <v>942</v>
      </c>
      <c r="E2224">
        <v>2012</v>
      </c>
      <c r="F2224" s="23">
        <v>135.83000000000001</v>
      </c>
      <c r="G2224" s="23">
        <v>19.05</v>
      </c>
      <c r="H2224" s="22">
        <v>22395</v>
      </c>
      <c r="I2224" s="34">
        <v>183.24582999999998</v>
      </c>
      <c r="J2224" s="48">
        <v>27</v>
      </c>
      <c r="K2224" s="48" t="s">
        <v>782</v>
      </c>
      <c r="L2224" s="50">
        <v>6446</v>
      </c>
      <c r="M2224" s="23">
        <v>6.4459999999999997</v>
      </c>
      <c r="N2224" s="50">
        <v>46.433506999999999</v>
      </c>
      <c r="O2224" s="14">
        <v>25.339461749279639</v>
      </c>
      <c r="P2224" s="48">
        <v>0</v>
      </c>
      <c r="Q2224" s="48" t="s">
        <v>782</v>
      </c>
      <c r="R2224" s="50">
        <v>0</v>
      </c>
      <c r="S2224" s="23">
        <v>0</v>
      </c>
      <c r="T2224" s="50">
        <v>0</v>
      </c>
      <c r="U2224" s="14">
        <v>0</v>
      </c>
      <c r="V2224" s="48">
        <v>0</v>
      </c>
      <c r="W2224" s="48" t="s">
        <v>782</v>
      </c>
      <c r="X2224" s="50">
        <v>0</v>
      </c>
      <c r="Y2224" s="23">
        <v>0</v>
      </c>
      <c r="Z2224" s="50">
        <v>0</v>
      </c>
      <c r="AA2224" s="14">
        <v>0</v>
      </c>
      <c r="AB2224" s="48">
        <v>0</v>
      </c>
      <c r="AC2224" s="22" t="s">
        <v>782</v>
      </c>
      <c r="AD2224" s="50">
        <v>0</v>
      </c>
      <c r="AE2224" s="23">
        <v>0</v>
      </c>
      <c r="AF2224" s="50">
        <v>0</v>
      </c>
      <c r="AG2224" s="14">
        <v>0</v>
      </c>
      <c r="AH2224" s="22" t="s">
        <v>782</v>
      </c>
      <c r="AI2224" s="23" t="s">
        <v>782</v>
      </c>
      <c r="AJ2224" s="23" t="s">
        <v>782</v>
      </c>
      <c r="AK2224" s="23" t="s">
        <v>782</v>
      </c>
      <c r="AL2224" s="14" t="s">
        <v>782</v>
      </c>
      <c r="AM2224" s="22" t="s">
        <v>782</v>
      </c>
      <c r="AN2224" s="23" t="s">
        <v>782</v>
      </c>
      <c r="AO2224" s="23" t="s">
        <v>782</v>
      </c>
      <c r="AP2224" s="23" t="s">
        <v>782</v>
      </c>
      <c r="AQ2224" s="14" t="s">
        <v>782</v>
      </c>
      <c r="AR2224" s="48">
        <v>1232</v>
      </c>
      <c r="AS2224" s="50">
        <v>28679.479000000028</v>
      </c>
      <c r="AT2224" s="23">
        <v>28.679479000000029</v>
      </c>
      <c r="AU2224" s="50">
        <v>23.103785999999999</v>
      </c>
      <c r="AV2224" s="14">
        <v>12.608082814217383</v>
      </c>
      <c r="AW2224" s="48">
        <v>1</v>
      </c>
      <c r="AX2224" s="22" t="s">
        <v>782</v>
      </c>
      <c r="AY2224" s="50">
        <v>140</v>
      </c>
      <c r="AZ2224" s="23">
        <v>0.14000000000000001</v>
      </c>
      <c r="BA2224" s="50">
        <v>0.34875900000000004</v>
      </c>
      <c r="BB2224" s="14">
        <v>0.19032302126602282</v>
      </c>
      <c r="BC2224" s="48">
        <v>15</v>
      </c>
      <c r="BD2224" s="50">
        <v>12725</v>
      </c>
      <c r="BE2224" s="23">
        <v>12.725</v>
      </c>
      <c r="BF2224" s="50">
        <v>20.321825</v>
      </c>
      <c r="BG2224" s="14">
        <v>11.089924938537484</v>
      </c>
      <c r="BH2224" s="22">
        <v>1275</v>
      </c>
      <c r="BI2224" s="23">
        <v>47.990479000000029</v>
      </c>
      <c r="BJ2224" s="23">
        <v>90.207877000000011</v>
      </c>
      <c r="BK2224" s="14">
        <v>49.227792523300529</v>
      </c>
      <c r="BL2224" t="s">
        <v>126</v>
      </c>
    </row>
    <row r="2225" spans="1:64">
      <c r="A2225" t="s">
        <v>3213</v>
      </c>
      <c r="B2225" t="s">
        <v>3212</v>
      </c>
      <c r="C2225" t="s">
        <v>126</v>
      </c>
      <c r="D2225" t="s">
        <v>942</v>
      </c>
      <c r="E2225">
        <v>2015</v>
      </c>
      <c r="F2225" s="23">
        <v>135.83000000000001</v>
      </c>
      <c r="G2225" s="23">
        <v>18.22</v>
      </c>
      <c r="H2225" s="22">
        <v>22688</v>
      </c>
      <c r="I2225" s="34">
        <v>183.00099024282548</v>
      </c>
      <c r="J2225" s="55">
        <v>26</v>
      </c>
      <c r="K2225" s="55">
        <v>31</v>
      </c>
      <c r="L2225" s="56">
        <v>9960</v>
      </c>
      <c r="M2225" s="35">
        <v>9.9600000000000009</v>
      </c>
      <c r="N2225" s="56">
        <v>59.574295619222681</v>
      </c>
      <c r="O2225" s="17">
        <v>32.554083745761744</v>
      </c>
      <c r="P2225" s="112">
        <v>0</v>
      </c>
      <c r="Q2225" s="113">
        <v>0</v>
      </c>
      <c r="R2225" s="114">
        <v>0</v>
      </c>
      <c r="S2225" s="27">
        <v>0</v>
      </c>
      <c r="T2225" s="50">
        <v>0</v>
      </c>
      <c r="U2225" s="17">
        <v>0</v>
      </c>
      <c r="V2225" s="48">
        <v>0</v>
      </c>
      <c r="W2225" s="48">
        <v>0</v>
      </c>
      <c r="X2225" s="50">
        <v>0</v>
      </c>
      <c r="Y2225" s="27">
        <v>0</v>
      </c>
      <c r="Z2225" s="115">
        <v>0</v>
      </c>
      <c r="AA2225" s="14">
        <v>0</v>
      </c>
      <c r="AB2225" s="116">
        <v>1</v>
      </c>
      <c r="AC2225" s="22" t="s">
        <v>782</v>
      </c>
      <c r="AD2225" s="50">
        <v>0</v>
      </c>
      <c r="AE2225" s="23">
        <v>0</v>
      </c>
      <c r="AF2225" s="50">
        <v>0.4505151</v>
      </c>
      <c r="AG2225" s="14">
        <v>0.2461817826243497</v>
      </c>
      <c r="AH2225" s="22" t="s">
        <v>782</v>
      </c>
      <c r="AI2225" s="23" t="s">
        <v>782</v>
      </c>
      <c r="AJ2225" s="23" t="s">
        <v>782</v>
      </c>
      <c r="AK2225" s="23" t="s">
        <v>782</v>
      </c>
      <c r="AL2225" s="14" t="s">
        <v>782</v>
      </c>
      <c r="AM2225" s="22" t="s">
        <v>782</v>
      </c>
      <c r="AN2225" s="23" t="s">
        <v>782</v>
      </c>
      <c r="AO2225" s="23" t="s">
        <v>782</v>
      </c>
      <c r="AP2225" s="23" t="s">
        <v>782</v>
      </c>
      <c r="AQ2225" s="14" t="s">
        <v>782</v>
      </c>
      <c r="AR2225" s="117">
        <v>1474</v>
      </c>
      <c r="AS2225" s="118">
        <v>32698.290000000045</v>
      </c>
      <c r="AT2225" s="23">
        <v>32.698290000000043</v>
      </c>
      <c r="AU2225" s="50">
        <v>29.04140390106803</v>
      </c>
      <c r="AV2225" s="14">
        <v>15.869533745436437</v>
      </c>
      <c r="AW2225" s="48">
        <v>1</v>
      </c>
      <c r="AX2225" s="22" t="s">
        <v>782</v>
      </c>
      <c r="AY2225" s="50">
        <v>140</v>
      </c>
      <c r="AZ2225" s="23">
        <v>0.14000000000000001</v>
      </c>
      <c r="BA2225" s="50">
        <v>0.36480418155728728</v>
      </c>
      <c r="BB2225" s="14">
        <v>0.19934546860824395</v>
      </c>
      <c r="BC2225" s="120">
        <v>13</v>
      </c>
      <c r="BD2225" s="121">
        <v>12450</v>
      </c>
      <c r="BE2225" s="44">
        <v>12.45</v>
      </c>
      <c r="BF2225" s="50">
        <v>18.978252093740441</v>
      </c>
      <c r="BG2225" s="14">
        <v>10.370573442557903</v>
      </c>
      <c r="BH2225" s="22">
        <v>1515</v>
      </c>
      <c r="BI2225" s="23">
        <v>55.248290000000047</v>
      </c>
      <c r="BJ2225" s="23">
        <v>108.40927089558843</v>
      </c>
      <c r="BK2225" s="14">
        <v>59.239718184988675</v>
      </c>
      <c r="BL2225" t="s">
        <v>126</v>
      </c>
    </row>
    <row r="2226" spans="1:64">
      <c r="A2226" t="s">
        <v>3214</v>
      </c>
      <c r="B2226" t="s">
        <v>3212</v>
      </c>
      <c r="C2226" t="s">
        <v>126</v>
      </c>
      <c r="D2226" t="s">
        <v>942</v>
      </c>
      <c r="E2226">
        <v>2016</v>
      </c>
      <c r="F2226" s="23">
        <v>135.83000000000001</v>
      </c>
      <c r="G2226" s="23">
        <v>18.600000000000001</v>
      </c>
      <c r="H2226" s="22">
        <v>22611</v>
      </c>
      <c r="I2226" s="34">
        <v>192.9027518712586</v>
      </c>
      <c r="J2226" s="55">
        <v>26</v>
      </c>
      <c r="K2226" s="55">
        <v>31</v>
      </c>
      <c r="L2226" s="56">
        <v>9960</v>
      </c>
      <c r="M2226" s="35">
        <v>9.9600000000000009</v>
      </c>
      <c r="N2226" s="56">
        <v>59.570760000000007</v>
      </c>
      <c r="O2226" s="17">
        <v>30.881239081419093</v>
      </c>
      <c r="P2226" s="55">
        <v>0</v>
      </c>
      <c r="Q2226" s="55">
        <v>0</v>
      </c>
      <c r="R2226" s="56">
        <v>0</v>
      </c>
      <c r="S2226" s="27">
        <v>0</v>
      </c>
      <c r="T2226" s="56">
        <v>0</v>
      </c>
      <c r="U2226" s="17">
        <v>0</v>
      </c>
      <c r="V2226" s="55">
        <v>0</v>
      </c>
      <c r="W2226" s="55">
        <v>0</v>
      </c>
      <c r="X2226" s="56">
        <v>0</v>
      </c>
      <c r="Y2226" s="27">
        <v>0</v>
      </c>
      <c r="Z2226" s="56">
        <v>0</v>
      </c>
      <c r="AA2226" s="14">
        <v>0</v>
      </c>
      <c r="AB2226" s="55">
        <v>1</v>
      </c>
      <c r="AC2226" s="22" t="s">
        <v>782</v>
      </c>
      <c r="AD2226" s="56">
        <v>0</v>
      </c>
      <c r="AE2226" s="23">
        <v>0</v>
      </c>
      <c r="AF2226" s="56">
        <v>0.4478376</v>
      </c>
      <c r="AG2226" s="14">
        <v>0.23215718576108363</v>
      </c>
      <c r="AH2226" s="22" t="s">
        <v>782</v>
      </c>
      <c r="AI2226" s="23" t="s">
        <v>782</v>
      </c>
      <c r="AJ2226" s="23" t="s">
        <v>782</v>
      </c>
      <c r="AK2226" s="23" t="s">
        <v>782</v>
      </c>
      <c r="AL2226" s="14" t="s">
        <v>782</v>
      </c>
      <c r="AM2226" s="22" t="s">
        <v>782</v>
      </c>
      <c r="AN2226" s="23" t="s">
        <v>782</v>
      </c>
      <c r="AO2226" s="23" t="s">
        <v>782</v>
      </c>
      <c r="AP2226" s="23" t="s">
        <v>782</v>
      </c>
      <c r="AQ2226" s="14" t="s">
        <v>782</v>
      </c>
      <c r="AR2226" s="55">
        <v>1500</v>
      </c>
      <c r="AS2226" s="56">
        <v>33214.31500000001</v>
      </c>
      <c r="AT2226" s="23">
        <v>33.214315000000006</v>
      </c>
      <c r="AU2226" s="56">
        <v>29.494311720000059</v>
      </c>
      <c r="AV2226" s="14">
        <v>15.2897309312022</v>
      </c>
      <c r="AW2226" s="55">
        <v>1</v>
      </c>
      <c r="AX2226" s="22" t="s">
        <v>782</v>
      </c>
      <c r="AY2226" s="56">
        <v>140</v>
      </c>
      <c r="AZ2226" s="23">
        <v>0.14000000000000001</v>
      </c>
      <c r="BA2226" s="56">
        <v>0.32331300000000002</v>
      </c>
      <c r="BB2226" s="14">
        <v>0.16760414087600781</v>
      </c>
      <c r="BC2226" s="55">
        <v>13</v>
      </c>
      <c r="BD2226" s="56">
        <v>12450</v>
      </c>
      <c r="BE2226" s="44">
        <v>12.45</v>
      </c>
      <c r="BF2226" s="56">
        <v>18.982032093740436</v>
      </c>
      <c r="BG2226" s="14">
        <v>9.840208037264734</v>
      </c>
      <c r="BH2226" s="22">
        <v>1541</v>
      </c>
      <c r="BI2226" s="23">
        <v>55.764315000000003</v>
      </c>
      <c r="BJ2226" s="23">
        <v>108.8182544137405</v>
      </c>
      <c r="BK2226" s="14">
        <v>56.410939376523118</v>
      </c>
      <c r="BL2226" t="s">
        <v>126</v>
      </c>
    </row>
    <row r="2227" spans="1:64">
      <c r="A2227" t="s">
        <v>3215</v>
      </c>
      <c r="B2227" t="s">
        <v>3212</v>
      </c>
      <c r="C2227" t="s">
        <v>126</v>
      </c>
      <c r="D2227" t="s">
        <v>942</v>
      </c>
      <c r="E2227">
        <v>2017</v>
      </c>
      <c r="F2227" s="23">
        <v>135.83000000000001</v>
      </c>
      <c r="G2227" s="23">
        <v>18.690000000000001</v>
      </c>
      <c r="H2227" s="22">
        <v>22561</v>
      </c>
      <c r="I2227" s="34">
        <v>177.2168910750668</v>
      </c>
      <c r="J2227" s="55">
        <v>27</v>
      </c>
      <c r="K2227" s="55">
        <v>33</v>
      </c>
      <c r="L2227" s="56">
        <v>11175</v>
      </c>
      <c r="M2227" s="19">
        <v>11.174999999999999</v>
      </c>
      <c r="N2227" s="56">
        <v>66.837675000000004</v>
      </c>
      <c r="O2227" s="17">
        <v>37.715183126470954</v>
      </c>
      <c r="P2227" s="55">
        <v>0</v>
      </c>
      <c r="Q2227" s="55">
        <v>0</v>
      </c>
      <c r="R2227" s="56">
        <v>0</v>
      </c>
      <c r="S2227" s="19">
        <v>0</v>
      </c>
      <c r="T2227" s="56">
        <v>0</v>
      </c>
      <c r="U2227" s="17">
        <v>0</v>
      </c>
      <c r="V2227" s="55">
        <v>0</v>
      </c>
      <c r="W2227" s="55">
        <v>0</v>
      </c>
      <c r="X2227" s="56">
        <v>0</v>
      </c>
      <c r="Y2227" s="19">
        <v>0</v>
      </c>
      <c r="Z2227" s="56">
        <v>0</v>
      </c>
      <c r="AA2227" s="14">
        <v>0</v>
      </c>
      <c r="AB2227" s="55">
        <v>1</v>
      </c>
      <c r="AC2227" s="22" t="s">
        <v>782</v>
      </c>
      <c r="AD2227" s="56">
        <v>0</v>
      </c>
      <c r="AE2227" s="19">
        <v>0</v>
      </c>
      <c r="AF2227" s="56">
        <v>0.42783300000000002</v>
      </c>
      <c r="AG2227" s="14">
        <v>0.24141773247719117</v>
      </c>
      <c r="AH2227" s="22" t="s">
        <v>782</v>
      </c>
      <c r="AI2227" s="23" t="s">
        <v>782</v>
      </c>
      <c r="AJ2227" s="23" t="s">
        <v>782</v>
      </c>
      <c r="AK2227" s="23" t="s">
        <v>782</v>
      </c>
      <c r="AL2227" s="14" t="s">
        <v>782</v>
      </c>
      <c r="AM2227" s="22" t="s">
        <v>782</v>
      </c>
      <c r="AN2227" s="23" t="s">
        <v>782</v>
      </c>
      <c r="AO2227" s="23" t="s">
        <v>782</v>
      </c>
      <c r="AP2227" s="23" t="s">
        <v>782</v>
      </c>
      <c r="AQ2227" s="14" t="s">
        <v>782</v>
      </c>
      <c r="AR2227" s="55">
        <v>1565</v>
      </c>
      <c r="AS2227" s="56">
        <v>35657.450000000012</v>
      </c>
      <c r="AT2227" s="19">
        <v>35.657450000000097</v>
      </c>
      <c r="AU2227" s="56">
        <v>31.663815600000049</v>
      </c>
      <c r="AV2227" s="14">
        <v>17.867267283561397</v>
      </c>
      <c r="AW2227" s="55">
        <v>1</v>
      </c>
      <c r="AX2227" s="22" t="s">
        <v>782</v>
      </c>
      <c r="AY2227" s="56">
        <v>0</v>
      </c>
      <c r="AZ2227" s="19">
        <v>0</v>
      </c>
      <c r="BA2227" s="56">
        <v>0</v>
      </c>
      <c r="BB2227" s="14">
        <v>0</v>
      </c>
      <c r="BC2227" s="55">
        <v>25</v>
      </c>
      <c r="BD2227" s="56">
        <v>50110</v>
      </c>
      <c r="BE2227" s="19">
        <v>50.11</v>
      </c>
      <c r="BF2227" s="56">
        <v>114.46234151334733</v>
      </c>
      <c r="BG2227" s="14">
        <v>64.58884411016021</v>
      </c>
      <c r="BH2227" s="22">
        <v>1619</v>
      </c>
      <c r="BI2227" s="23">
        <v>96.942450000000093</v>
      </c>
      <c r="BJ2227" s="23">
        <v>213.39166511334736</v>
      </c>
      <c r="BK2227" s="14">
        <v>120.41271225266976</v>
      </c>
      <c r="BL2227" t="s">
        <v>126</v>
      </c>
    </row>
    <row r="2228" spans="1:64">
      <c r="A2228" t="s">
        <v>3216</v>
      </c>
      <c r="B2228" t="s">
        <v>3212</v>
      </c>
      <c r="C2228" t="s">
        <v>126</v>
      </c>
      <c r="D2228" t="s">
        <v>942</v>
      </c>
      <c r="E2228">
        <v>2018</v>
      </c>
      <c r="F2228" s="23">
        <v>135.83000000000001</v>
      </c>
      <c r="G2228" s="23">
        <v>18.8</v>
      </c>
      <c r="H2228" s="22">
        <v>22641</v>
      </c>
      <c r="I2228" s="34">
        <v>177.22948644756679</v>
      </c>
      <c r="J2228" s="55">
        <v>27</v>
      </c>
      <c r="K2228" s="55">
        <v>32</v>
      </c>
      <c r="L2228" s="56">
        <v>11640</v>
      </c>
      <c r="M2228" s="19">
        <v>11.64</v>
      </c>
      <c r="N2228" s="56">
        <v>69.618839999999992</v>
      </c>
      <c r="O2228" s="17">
        <v>39.281747860053002</v>
      </c>
      <c r="P2228" s="55">
        <v>0</v>
      </c>
      <c r="Q2228" s="55">
        <v>0</v>
      </c>
      <c r="R2228" s="56">
        <v>0</v>
      </c>
      <c r="S2228" s="19">
        <v>0</v>
      </c>
      <c r="T2228" s="56">
        <v>0</v>
      </c>
      <c r="U2228" s="17">
        <v>0</v>
      </c>
      <c r="V2228" s="55">
        <v>0</v>
      </c>
      <c r="W2228" s="55">
        <v>0</v>
      </c>
      <c r="X2228" s="56">
        <v>0</v>
      </c>
      <c r="Y2228" s="19">
        <v>0</v>
      </c>
      <c r="Z2228" s="56">
        <v>0</v>
      </c>
      <c r="AA2228" s="14">
        <v>0</v>
      </c>
      <c r="AB2228" s="55">
        <v>1</v>
      </c>
      <c r="AC2228" s="22" t="s">
        <v>782</v>
      </c>
      <c r="AD2228" s="56">
        <v>0</v>
      </c>
      <c r="AE2228" s="19">
        <v>0</v>
      </c>
      <c r="AF2228" s="56">
        <v>0.47844929999999997</v>
      </c>
      <c r="AG2228" s="14">
        <v>0.26996032634871331</v>
      </c>
      <c r="AH2228" s="22" t="s">
        <v>782</v>
      </c>
      <c r="AI2228" s="23" t="s">
        <v>782</v>
      </c>
      <c r="AJ2228" s="23" t="s">
        <v>782</v>
      </c>
      <c r="AK2228" s="23" t="s">
        <v>782</v>
      </c>
      <c r="AL2228" s="14" t="s">
        <v>782</v>
      </c>
      <c r="AM2228" s="22" t="s">
        <v>782</v>
      </c>
      <c r="AN2228" s="23" t="s">
        <v>782</v>
      </c>
      <c r="AO2228" s="23" t="s">
        <v>782</v>
      </c>
      <c r="AP2228" s="23" t="s">
        <v>782</v>
      </c>
      <c r="AQ2228" s="14" t="s">
        <v>782</v>
      </c>
      <c r="AR2228" s="55">
        <v>1620</v>
      </c>
      <c r="AS2228" s="56">
        <v>38242.210000000043</v>
      </c>
      <c r="AT2228" s="19">
        <v>38.242210000000092</v>
      </c>
      <c r="AU2228" s="56">
        <v>33.959082480000035</v>
      </c>
      <c r="AV2228" s="14">
        <v>19.161079321891961</v>
      </c>
      <c r="AW2228" s="55">
        <v>1</v>
      </c>
      <c r="AX2228" s="22" t="s">
        <v>782</v>
      </c>
      <c r="AY2228" s="56">
        <v>140</v>
      </c>
      <c r="AZ2228" s="19">
        <v>0.14000000000000001</v>
      </c>
      <c r="BA2228" s="56">
        <v>0.32331300000000002</v>
      </c>
      <c r="BB2228" s="14">
        <v>0.18242619017894177</v>
      </c>
      <c r="BC2228" s="55">
        <v>27</v>
      </c>
      <c r="BD2228" s="56">
        <v>56110</v>
      </c>
      <c r="BE2228" s="19">
        <v>56.11</v>
      </c>
      <c r="BF2228" s="56">
        <v>134.11943072124632</v>
      </c>
      <c r="BG2228" s="14">
        <v>75.67557374879911</v>
      </c>
      <c r="BH2228" s="22">
        <v>1676</v>
      </c>
      <c r="BI2228" s="23">
        <v>106.13221000000009</v>
      </c>
      <c r="BJ2228" s="23">
        <v>238.49911550124637</v>
      </c>
      <c r="BK2228" s="14">
        <v>134.57078744727173</v>
      </c>
      <c r="BL2228" t="s">
        <v>126</v>
      </c>
    </row>
    <row r="2229" spans="1:64">
      <c r="A2229" t="s">
        <v>3217</v>
      </c>
      <c r="B2229" t="s">
        <v>3212</v>
      </c>
      <c r="C2229" t="s">
        <v>126</v>
      </c>
      <c r="D2229" t="s">
        <v>942</v>
      </c>
      <c r="E2229">
        <v>2019</v>
      </c>
      <c r="F2229" s="23">
        <v>135.83000000000001</v>
      </c>
      <c r="G2229" s="23">
        <v>18.91</v>
      </c>
      <c r="H2229" s="22">
        <v>22670</v>
      </c>
      <c r="I2229" s="34">
        <v>181.55574432358048</v>
      </c>
      <c r="J2229" s="48">
        <v>28</v>
      </c>
      <c r="K2229" s="48">
        <v>40</v>
      </c>
      <c r="L2229" s="50">
        <v>11875</v>
      </c>
      <c r="M2229" s="23">
        <v>11.875</v>
      </c>
      <c r="N2229" s="50">
        <v>71.024374999999992</v>
      </c>
      <c r="O2229" s="14">
        <v>39.11987211675094</v>
      </c>
      <c r="P2229" s="48">
        <v>0</v>
      </c>
      <c r="Q2229" s="48">
        <v>0</v>
      </c>
      <c r="R2229" s="50">
        <v>0</v>
      </c>
      <c r="S2229" s="23">
        <v>0</v>
      </c>
      <c r="T2229" s="50">
        <v>0</v>
      </c>
      <c r="U2229" s="14">
        <v>0</v>
      </c>
      <c r="V2229" s="48">
        <v>0</v>
      </c>
      <c r="W2229" s="48">
        <v>0</v>
      </c>
      <c r="X2229" s="50">
        <v>0</v>
      </c>
      <c r="Y2229" s="23">
        <v>0</v>
      </c>
      <c r="Z2229" s="50">
        <v>0</v>
      </c>
      <c r="AA2229" s="14">
        <v>0</v>
      </c>
      <c r="AB2229" s="48">
        <v>1</v>
      </c>
      <c r="AC2229" s="22">
        <v>1</v>
      </c>
      <c r="AD2229" s="50">
        <v>108.83648068669528</v>
      </c>
      <c r="AE2229" s="23">
        <v>0.10883648068669528</v>
      </c>
      <c r="AF2229" s="50">
        <v>0.15215339999999999</v>
      </c>
      <c r="AG2229" s="14">
        <v>8.3805335142038959E-2</v>
      </c>
      <c r="AH2229" s="22">
        <v>2</v>
      </c>
      <c r="AI2229" s="23">
        <v>211.58</v>
      </c>
      <c r="AJ2229" s="23">
        <v>0.21157999999999999</v>
      </c>
      <c r="AK2229" s="23">
        <v>0.18788304</v>
      </c>
      <c r="AL2229" s="14">
        <v>0.10348504295470959</v>
      </c>
      <c r="AM2229" s="22">
        <v>1677</v>
      </c>
      <c r="AN2229" s="23">
        <v>40011.115000000063</v>
      </c>
      <c r="AO2229" s="23">
        <v>40.011115000000117</v>
      </c>
      <c r="AP2229" s="23">
        <v>35.529870120000034</v>
      </c>
      <c r="AQ2229" s="14">
        <v>19.569675557429008</v>
      </c>
      <c r="AR2229" s="48">
        <v>1679</v>
      </c>
      <c r="AS2229" s="50">
        <v>40222.695000000065</v>
      </c>
      <c r="AT2229" s="23">
        <v>40.222695000000115</v>
      </c>
      <c r="AU2229" s="50">
        <v>35.717753160000036</v>
      </c>
      <c r="AV2229" s="14">
        <v>19.673160600383717</v>
      </c>
      <c r="AW2229" s="48">
        <v>1</v>
      </c>
      <c r="AX2229" s="22" t="s">
        <v>782</v>
      </c>
      <c r="AY2229" s="50">
        <v>140</v>
      </c>
      <c r="AZ2229" s="23">
        <v>0.14000000000000001</v>
      </c>
      <c r="BA2229" s="50">
        <v>0.32331300000000002</v>
      </c>
      <c r="BB2229" s="14">
        <v>0.17807919061143584</v>
      </c>
      <c r="BC2229" s="48">
        <v>26</v>
      </c>
      <c r="BD2229" s="50">
        <v>51910</v>
      </c>
      <c r="BE2229" s="23">
        <v>51.91</v>
      </c>
      <c r="BF2229" s="50">
        <v>122.69778014538414</v>
      </c>
      <c r="BG2229" s="14">
        <v>67.58132638684468</v>
      </c>
      <c r="BH2229" s="22">
        <v>1735</v>
      </c>
      <c r="BI2229" s="23">
        <v>104.2565314806868</v>
      </c>
      <c r="BJ2229" s="23">
        <v>229.91537470538418</v>
      </c>
      <c r="BK2229" s="14">
        <v>126.63624362973283</v>
      </c>
      <c r="BL2229" t="s">
        <v>126</v>
      </c>
    </row>
    <row r="2230" spans="1:64">
      <c r="A2230" t="s">
        <v>3218</v>
      </c>
      <c r="B2230" t="s">
        <v>3212</v>
      </c>
      <c r="C2230" t="s">
        <v>126</v>
      </c>
      <c r="D2230" t="s">
        <v>942</v>
      </c>
      <c r="E2230">
        <v>2020</v>
      </c>
      <c r="F2230" s="23">
        <v>135.83000000000001</v>
      </c>
      <c r="G2230" s="23">
        <v>18.98</v>
      </c>
      <c r="H2230" s="22">
        <v>22676</v>
      </c>
      <c r="I2230" s="34">
        <v>182.54445786174918</v>
      </c>
      <c r="J2230" s="48">
        <v>29</v>
      </c>
      <c r="K2230" s="48">
        <v>42</v>
      </c>
      <c r="L2230" s="50">
        <v>13074</v>
      </c>
      <c r="M2230" s="23">
        <v>13.074</v>
      </c>
      <c r="N2230" s="50">
        <v>78.195593999999986</v>
      </c>
      <c r="O2230" s="14">
        <v>42.836465656613768</v>
      </c>
      <c r="P2230" s="48">
        <v>0</v>
      </c>
      <c r="Q2230" s="48">
        <v>0</v>
      </c>
      <c r="R2230" s="50">
        <v>0</v>
      </c>
      <c r="S2230" s="23">
        <v>0</v>
      </c>
      <c r="T2230" s="50">
        <v>0</v>
      </c>
      <c r="U2230" s="14">
        <v>0</v>
      </c>
      <c r="V2230" s="48">
        <v>0</v>
      </c>
      <c r="W2230" s="48">
        <v>0</v>
      </c>
      <c r="X2230" s="50">
        <v>0</v>
      </c>
      <c r="Y2230" s="23">
        <v>0</v>
      </c>
      <c r="Z2230" s="50">
        <v>0</v>
      </c>
      <c r="AA2230" s="14">
        <v>0</v>
      </c>
      <c r="AB2230" s="48">
        <v>1</v>
      </c>
      <c r="AC2230" s="22">
        <v>1</v>
      </c>
      <c r="AD2230" s="50">
        <v>119.49871244635193</v>
      </c>
      <c r="AE2230" s="23">
        <v>0.11949871244635193</v>
      </c>
      <c r="AF2230" s="50">
        <v>0.16705919999999999</v>
      </c>
      <c r="AG2230" s="14">
        <v>9.1516993699432378E-2</v>
      </c>
      <c r="AH2230" s="22">
        <v>3</v>
      </c>
      <c r="AI2230" s="23">
        <v>241.28</v>
      </c>
      <c r="AJ2230" s="23">
        <v>0.24127999999999999</v>
      </c>
      <c r="AK2230" s="23">
        <v>0.21425664</v>
      </c>
      <c r="AL2230" s="14">
        <v>0.11737230618212915</v>
      </c>
      <c r="AM2230" s="22">
        <v>1841</v>
      </c>
      <c r="AN2230" s="23">
        <v>43278.020000000099</v>
      </c>
      <c r="AO2230" s="23">
        <v>43.278020000000112</v>
      </c>
      <c r="AP2230" s="23">
        <v>38.430881760000005</v>
      </c>
      <c r="AQ2230" s="14">
        <v>21.052888819613354</v>
      </c>
      <c r="AR2230" s="48">
        <v>1844</v>
      </c>
      <c r="AS2230" s="50">
        <v>43519.300000000097</v>
      </c>
      <c r="AT2230" s="23">
        <v>43.519300000000115</v>
      </c>
      <c r="AU2230" s="50">
        <v>38.645138400000008</v>
      </c>
      <c r="AV2230" s="14">
        <v>21.170261125795488</v>
      </c>
      <c r="AW2230" s="48">
        <v>1</v>
      </c>
      <c r="AX2230" s="22">
        <v>1</v>
      </c>
      <c r="AY2230" s="50">
        <v>140</v>
      </c>
      <c r="AZ2230" s="23">
        <v>0.14000000000000001</v>
      </c>
      <c r="BA2230" s="50">
        <v>0.32331300000000002</v>
      </c>
      <c r="BB2230" s="14">
        <v>0.17711466225113362</v>
      </c>
      <c r="BC2230" s="48">
        <v>26</v>
      </c>
      <c r="BD2230" s="50">
        <v>51910</v>
      </c>
      <c r="BE2230" s="23">
        <v>51.910000000000004</v>
      </c>
      <c r="BF2230" s="50">
        <v>122.69778014538414</v>
      </c>
      <c r="BG2230" s="14">
        <v>67.215286392485183</v>
      </c>
      <c r="BH2230" s="22">
        <v>1901</v>
      </c>
      <c r="BI2230" s="23">
        <v>108.76279871244647</v>
      </c>
      <c r="BJ2230" s="23">
        <v>240.02888474538418</v>
      </c>
      <c r="BK2230" s="14">
        <v>131.49064483084499</v>
      </c>
      <c r="BL2230" t="s">
        <v>126</v>
      </c>
    </row>
    <row r="2231" spans="1:64">
      <c r="A2231" t="s">
        <v>3219</v>
      </c>
      <c r="B2231" t="s">
        <v>3212</v>
      </c>
      <c r="C2231" t="s">
        <v>126</v>
      </c>
      <c r="D2231" t="s">
        <v>942</v>
      </c>
      <c r="E2231">
        <v>2021</v>
      </c>
      <c r="F2231" s="23">
        <v>135.83000000000001</v>
      </c>
      <c r="G2231" s="23">
        <v>19.02</v>
      </c>
      <c r="H2231" s="22">
        <v>22758</v>
      </c>
      <c r="I2231" s="34">
        <v>170.02</v>
      </c>
      <c r="J2231" s="48">
        <v>28</v>
      </c>
      <c r="K2231" s="48">
        <v>43</v>
      </c>
      <c r="L2231" s="50">
        <v>11914</v>
      </c>
      <c r="M2231" s="23">
        <v>11.914</v>
      </c>
      <c r="N2231" s="50">
        <v>71.257633999999996</v>
      </c>
      <c r="O2231" s="14">
        <v>41.91</v>
      </c>
      <c r="P2231" s="48">
        <v>0</v>
      </c>
      <c r="Q2231" s="48">
        <v>0</v>
      </c>
      <c r="R2231" s="50">
        <v>0</v>
      </c>
      <c r="S2231" s="23">
        <v>0</v>
      </c>
      <c r="T2231" s="50">
        <v>0</v>
      </c>
      <c r="U2231" s="14">
        <v>0</v>
      </c>
      <c r="V2231" s="48">
        <v>0</v>
      </c>
      <c r="W2231" s="48">
        <v>0</v>
      </c>
      <c r="X2231" s="50">
        <v>0</v>
      </c>
      <c r="Y2231" s="23">
        <v>0</v>
      </c>
      <c r="Z2231" s="50">
        <v>0</v>
      </c>
      <c r="AA2231" s="14">
        <v>0</v>
      </c>
      <c r="AB2231" s="48">
        <v>1</v>
      </c>
      <c r="AC2231" s="22">
        <v>1</v>
      </c>
      <c r="AD2231" s="50">
        <v>0</v>
      </c>
      <c r="AE2231" s="23">
        <v>0</v>
      </c>
      <c r="AF2231" s="50">
        <v>0</v>
      </c>
      <c r="AG2231" s="14">
        <v>0</v>
      </c>
      <c r="AH2231" s="22">
        <v>3</v>
      </c>
      <c r="AI2231" s="23">
        <v>241.24</v>
      </c>
      <c r="AJ2231" s="23">
        <v>0.24124000000000001</v>
      </c>
      <c r="AK2231" s="23">
        <v>0.21586667600000001</v>
      </c>
      <c r="AL2231" s="14">
        <v>0.13</v>
      </c>
      <c r="AM2231" s="22">
        <v>2085</v>
      </c>
      <c r="AN2231" s="23">
        <v>47485.51</v>
      </c>
      <c r="AO2231" s="23">
        <v>47.485509999999998</v>
      </c>
      <c r="AP2231" s="23">
        <v>42.491122359999999</v>
      </c>
      <c r="AQ2231" s="14">
        <v>24.99</v>
      </c>
      <c r="AR2231" s="48">
        <v>2088</v>
      </c>
      <c r="AS2231" s="50">
        <v>47726.75</v>
      </c>
      <c r="AT2231" s="23">
        <v>47.726750000000003</v>
      </c>
      <c r="AU2231" s="50">
        <v>42.706989040000003</v>
      </c>
      <c r="AV2231" s="14">
        <v>25.12</v>
      </c>
      <c r="AW2231" s="48">
        <v>1</v>
      </c>
      <c r="AX2231" s="22">
        <v>1</v>
      </c>
      <c r="AY2231" s="50">
        <v>140</v>
      </c>
      <c r="AZ2231" s="23">
        <v>0.14000000000000001</v>
      </c>
      <c r="BA2231" s="50">
        <v>0.32331300000000002</v>
      </c>
      <c r="BB2231" s="14">
        <v>0.19</v>
      </c>
      <c r="BC2231" s="48">
        <v>26</v>
      </c>
      <c r="BD2231" s="50">
        <v>51910</v>
      </c>
      <c r="BE2231" s="23">
        <v>51.91</v>
      </c>
      <c r="BF2231" s="50">
        <v>106.99246429999999</v>
      </c>
      <c r="BG2231" s="14">
        <v>62.93</v>
      </c>
      <c r="BH2231" s="22">
        <v>2144</v>
      </c>
      <c r="BI2231" s="23">
        <v>111.69</v>
      </c>
      <c r="BJ2231" s="23">
        <v>221.28</v>
      </c>
      <c r="BK2231" s="14">
        <v>130.15</v>
      </c>
      <c r="BL2231" t="s">
        <v>126</v>
      </c>
    </row>
    <row r="2232" spans="1:64">
      <c r="A2232" t="s">
        <v>3220</v>
      </c>
      <c r="B2232" t="s">
        <v>3212</v>
      </c>
      <c r="C2232" t="s">
        <v>126</v>
      </c>
      <c r="D2232" s="111" t="s">
        <v>942</v>
      </c>
      <c r="E2232" s="110">
        <v>2022</v>
      </c>
      <c r="F2232" s="23"/>
      <c r="G2232" s="23"/>
      <c r="H2232" s="22">
        <v>23161</v>
      </c>
      <c r="I2232" s="34">
        <v>167.86023158083336</v>
      </c>
      <c r="J2232" s="48">
        <v>27</v>
      </c>
      <c r="K2232" s="48">
        <v>51</v>
      </c>
      <c r="L2232" s="50">
        <v>12374</v>
      </c>
      <c r="M2232" s="23">
        <v>12.373999999999999</v>
      </c>
      <c r="N2232" s="50">
        <v>73.229331999999999</v>
      </c>
      <c r="O2232" s="14">
        <v>43.625182278350607</v>
      </c>
      <c r="P2232" s="48">
        <v>0</v>
      </c>
      <c r="Q2232" s="48">
        <v>0</v>
      </c>
      <c r="R2232" s="50">
        <v>0</v>
      </c>
      <c r="S2232" s="23">
        <v>0</v>
      </c>
      <c r="T2232" s="50">
        <v>0</v>
      </c>
      <c r="U2232" s="14">
        <v>0</v>
      </c>
      <c r="V2232" s="48">
        <v>0</v>
      </c>
      <c r="W2232" s="48">
        <v>0</v>
      </c>
      <c r="X2232" s="50">
        <v>0</v>
      </c>
      <c r="Y2232" s="23">
        <v>0</v>
      </c>
      <c r="Z2232" s="50">
        <v>0</v>
      </c>
      <c r="AA2232" s="14">
        <v>0</v>
      </c>
      <c r="AB2232" s="48">
        <v>1</v>
      </c>
      <c r="AC2232" s="22">
        <v>1</v>
      </c>
      <c r="AD2232" s="50">
        <v>0</v>
      </c>
      <c r="AE2232" s="23">
        <v>0</v>
      </c>
      <c r="AF2232" s="50">
        <v>0</v>
      </c>
      <c r="AG2232" s="14">
        <v>0</v>
      </c>
      <c r="AH2232" s="22">
        <v>3</v>
      </c>
      <c r="AI2232" s="23">
        <v>241.24</v>
      </c>
      <c r="AJ2232" s="23">
        <v>0.24124000000000001</v>
      </c>
      <c r="AK2232" s="23">
        <v>0.247117551638148</v>
      </c>
      <c r="AL2232" s="14">
        <v>0.14721625802067845</v>
      </c>
      <c r="AM2232" s="22">
        <v>2369</v>
      </c>
      <c r="AN2232" s="23">
        <v>52561.575000000135</v>
      </c>
      <c r="AO2232" s="23">
        <v>52.561575000000147</v>
      </c>
      <c r="AP2232" s="23">
        <v>53.842180916285876</v>
      </c>
      <c r="AQ2232" s="14">
        <v>32.075602666113376</v>
      </c>
      <c r="AR2232" s="48">
        <v>2372</v>
      </c>
      <c r="AS2232" s="50">
        <v>52802.815000000097</v>
      </c>
      <c r="AT2232" s="23">
        <v>52.802815000000194</v>
      </c>
      <c r="AU2232" s="50">
        <v>54.089298467924046</v>
      </c>
      <c r="AV2232" s="14">
        <v>32.222818924134074</v>
      </c>
      <c r="AW2232" s="48">
        <v>1</v>
      </c>
      <c r="AX2232" s="22">
        <v>1</v>
      </c>
      <c r="AY2232" s="50">
        <v>140</v>
      </c>
      <c r="AZ2232" s="23">
        <v>0.14000000000000001</v>
      </c>
      <c r="BA2232" s="50">
        <v>0.32331300000000002</v>
      </c>
      <c r="BB2232" s="14">
        <v>0.1926084558296991</v>
      </c>
      <c r="BC2232" s="48">
        <v>25</v>
      </c>
      <c r="BD2232" s="50">
        <v>51880</v>
      </c>
      <c r="BE2232" s="23">
        <v>51.88000000000001</v>
      </c>
      <c r="BF2232" s="50">
        <v>119.49165778883489</v>
      </c>
      <c r="BG2232" s="14">
        <v>71.185209661344658</v>
      </c>
      <c r="BH2232" s="22">
        <v>2426</v>
      </c>
      <c r="BI2232" s="23">
        <v>117.1968150000002</v>
      </c>
      <c r="BJ2232" s="23">
        <v>247.13360125675894</v>
      </c>
      <c r="BK2232" s="14">
        <v>147.22581931965902</v>
      </c>
      <c r="BL2232" t="s">
        <v>126</v>
      </c>
    </row>
    <row r="2233" spans="1:64">
      <c r="A2233" t="s">
        <v>3221</v>
      </c>
      <c r="B2233" t="s">
        <v>3212</v>
      </c>
      <c r="C2233" t="s">
        <v>126</v>
      </c>
      <c r="D2233" t="s">
        <v>942</v>
      </c>
      <c r="E2233">
        <v>2023</v>
      </c>
      <c r="F2233">
        <v>135.83000000000001</v>
      </c>
      <c r="G2233">
        <v>19.309999999999999</v>
      </c>
      <c r="H2233">
        <v>23108</v>
      </c>
      <c r="I2233">
        <v>167.86023158083336</v>
      </c>
      <c r="J2233" s="140">
        <v>26</v>
      </c>
      <c r="K2233" s="140">
        <v>51</v>
      </c>
      <c r="L2233" s="140">
        <v>12330</v>
      </c>
      <c r="M2233">
        <v>12.33</v>
      </c>
      <c r="N2233" s="140">
        <v>72.968940000000003</v>
      </c>
      <c r="O2233">
        <v>43.470057983842167</v>
      </c>
      <c r="P2233" s="140">
        <v>0</v>
      </c>
      <c r="Q2233" s="140">
        <v>0</v>
      </c>
      <c r="R2233" s="140">
        <v>0</v>
      </c>
      <c r="S2233">
        <v>0</v>
      </c>
      <c r="T2233" s="140">
        <v>0</v>
      </c>
      <c r="U2233">
        <v>0</v>
      </c>
      <c r="V2233" s="140">
        <v>0</v>
      </c>
      <c r="W2233" s="140">
        <v>0</v>
      </c>
      <c r="X2233" s="140">
        <v>0</v>
      </c>
      <c r="Y2233">
        <v>0</v>
      </c>
      <c r="Z2233" s="140">
        <v>0</v>
      </c>
      <c r="AA2233">
        <v>0</v>
      </c>
      <c r="AB2233" s="140">
        <v>1</v>
      </c>
      <c r="AC2233">
        <v>1</v>
      </c>
      <c r="AD2233" s="140">
        <v>327.661587982833</v>
      </c>
      <c r="AE2233">
        <v>0.32766158798283301</v>
      </c>
      <c r="AF2233" s="140">
        <v>0.4580709</v>
      </c>
      <c r="AG2233">
        <v>0.27288828073575916</v>
      </c>
      <c r="AH2233">
        <v>4</v>
      </c>
      <c r="AI2233">
        <v>250.96</v>
      </c>
      <c r="AJ2233">
        <v>0.25096000000000002</v>
      </c>
      <c r="AK2233">
        <v>0.235397</v>
      </c>
      <c r="AL2233">
        <v>0.151476</v>
      </c>
      <c r="AM2233">
        <v>2970</v>
      </c>
      <c r="AN2233">
        <v>61394.826000000001</v>
      </c>
      <c r="AO2233">
        <v>61.394826000000002</v>
      </c>
      <c r="AP2233">
        <v>57.587563000000003</v>
      </c>
      <c r="AQ2233">
        <v>34.306853063209687</v>
      </c>
      <c r="AR2233" s="140">
        <v>3070</v>
      </c>
      <c r="AS2233" s="140">
        <v>61715.686000000002</v>
      </c>
      <c r="AT2233">
        <v>61.715685999999899</v>
      </c>
      <c r="AU2233" s="140">
        <v>57.888525705286099</v>
      </c>
      <c r="AV2233">
        <v>34.486146694852962</v>
      </c>
      <c r="AW2233" s="140">
        <v>1</v>
      </c>
      <c r="AX2233">
        <v>1</v>
      </c>
      <c r="AY2233" s="140">
        <v>140</v>
      </c>
      <c r="AZ2233">
        <v>0.14000000000000001</v>
      </c>
      <c r="BA2233" s="140">
        <v>0.32331300000000002</v>
      </c>
      <c r="BB2233">
        <v>0.19260845582969907</v>
      </c>
      <c r="BC2233" s="140">
        <v>25</v>
      </c>
      <c r="BD2233" s="140">
        <v>55810</v>
      </c>
      <c r="BE2233">
        <v>55.81</v>
      </c>
      <c r="BF2233" s="140">
        <v>154.40580700000001</v>
      </c>
      <c r="BG2233">
        <v>91.984745610008076</v>
      </c>
      <c r="BH2233">
        <v>3123</v>
      </c>
      <c r="BI2233">
        <v>130.32334758798274</v>
      </c>
      <c r="BJ2233">
        <v>286.04465660528615</v>
      </c>
      <c r="BK2233">
        <v>170.4064470252687</v>
      </c>
      <c r="BL2233" t="s">
        <v>126</v>
      </c>
    </row>
    <row r="2234" spans="1:64">
      <c r="A2234" t="s">
        <v>3222</v>
      </c>
      <c r="B2234" t="s">
        <v>3212</v>
      </c>
      <c r="C2234" t="s">
        <v>126</v>
      </c>
      <c r="D2234" t="s">
        <v>942</v>
      </c>
      <c r="E2234">
        <v>2024</v>
      </c>
      <c r="F2234">
        <v>135.83000000000001</v>
      </c>
      <c r="G2234">
        <v>19.34</v>
      </c>
      <c r="H2234">
        <v>23099</v>
      </c>
      <c r="I2234">
        <v>158.39211012306055</v>
      </c>
      <c r="J2234" s="140">
        <v>26</v>
      </c>
      <c r="K2234" s="140">
        <v>50</v>
      </c>
      <c r="L2234" s="140">
        <v>12125</v>
      </c>
      <c r="M2234">
        <v>12.125</v>
      </c>
      <c r="N2234" s="140">
        <v>71.755750000000006</v>
      </c>
      <c r="O2234">
        <v>45.302603737175026</v>
      </c>
      <c r="P2234" s="140">
        <v>0</v>
      </c>
      <c r="Q2234" s="140">
        <v>0</v>
      </c>
      <c r="R2234" s="140">
        <v>0</v>
      </c>
      <c r="S2234">
        <v>0</v>
      </c>
      <c r="T2234" s="140">
        <v>0</v>
      </c>
      <c r="U2234">
        <v>0</v>
      </c>
      <c r="V2234" s="140">
        <v>0</v>
      </c>
      <c r="W2234" s="140">
        <v>0</v>
      </c>
      <c r="X2234" s="140">
        <v>0</v>
      </c>
      <c r="Y2234">
        <v>0</v>
      </c>
      <c r="Z2234" s="140">
        <v>0</v>
      </c>
      <c r="AA2234">
        <v>0</v>
      </c>
      <c r="AB2234" s="140">
        <v>1</v>
      </c>
      <c r="AC2234">
        <v>1</v>
      </c>
      <c r="AD2234" s="140">
        <v>342.83476394849788</v>
      </c>
      <c r="AE2234">
        <v>0.34283476394849788</v>
      </c>
      <c r="AF2234" s="140">
        <v>0.47928300000000001</v>
      </c>
      <c r="AG2234">
        <v>0.30259272360702039</v>
      </c>
      <c r="AH2234">
        <v>4</v>
      </c>
      <c r="AI2234">
        <v>250.96</v>
      </c>
      <c r="AJ2234">
        <v>0.25096000000000002</v>
      </c>
      <c r="AK2234">
        <v>0.22635181861582271</v>
      </c>
      <c r="AL2234">
        <v>0.1429059935119002</v>
      </c>
      <c r="AM2234">
        <v>3310</v>
      </c>
      <c r="AN2234">
        <v>73935.462999999887</v>
      </c>
      <c r="AO2234">
        <v>73.935463000000027</v>
      </c>
      <c r="AP2234">
        <v>66.685633209487165</v>
      </c>
      <c r="AQ2234">
        <v>42.101612989230766</v>
      </c>
      <c r="AR2234" s="140">
        <v>3534</v>
      </c>
      <c r="AS2234" s="140">
        <v>74389.213000000353</v>
      </c>
      <c r="AT2234">
        <v>74.389213000000112</v>
      </c>
      <c r="AU2234" s="140">
        <v>67.094890213380154</v>
      </c>
      <c r="AV2234">
        <v>42.359995179843054</v>
      </c>
      <c r="AW2234" s="140">
        <v>1</v>
      </c>
      <c r="AX2234">
        <v>1</v>
      </c>
      <c r="AY2234" s="140">
        <v>140</v>
      </c>
      <c r="AZ2234">
        <v>0.14000000000000001</v>
      </c>
      <c r="BA2234" s="140">
        <v>0.32331300000000002</v>
      </c>
      <c r="BB2234">
        <v>0.20412190970169314</v>
      </c>
      <c r="BC2234" s="140">
        <v>26</v>
      </c>
      <c r="BD2234" s="140">
        <v>60010</v>
      </c>
      <c r="BE2234">
        <v>60.01</v>
      </c>
      <c r="BF2234" s="140">
        <v>142.64861896738884</v>
      </c>
      <c r="BG2234">
        <v>90.060432212538856</v>
      </c>
      <c r="BH2234">
        <v>3588</v>
      </c>
      <c r="BI2234">
        <v>147.00704776394861</v>
      </c>
      <c r="BJ2234">
        <v>282.301855180769</v>
      </c>
      <c r="BK2234">
        <v>178.22974576286566</v>
      </c>
      <c r="BL2234" t="s">
        <v>126</v>
      </c>
    </row>
    <row r="2235" spans="1:64">
      <c r="A2235" t="s">
        <v>3223</v>
      </c>
      <c r="B2235" t="s">
        <v>3224</v>
      </c>
      <c r="C2235" t="s">
        <v>128</v>
      </c>
      <c r="D2235" t="s">
        <v>929</v>
      </c>
      <c r="E2235">
        <v>2012</v>
      </c>
      <c r="F2235" s="23">
        <v>1112.04</v>
      </c>
      <c r="G2235" s="23">
        <v>151.71</v>
      </c>
      <c r="H2235" s="22">
        <v>215087</v>
      </c>
      <c r="I2235" s="34">
        <v>1776.7457219999999</v>
      </c>
      <c r="J2235" s="48">
        <v>68</v>
      </c>
      <c r="K2235" s="48" t="s">
        <v>782</v>
      </c>
      <c r="L2235" s="50">
        <v>20222.7</v>
      </c>
      <c r="M2235" s="23">
        <v>20.2227</v>
      </c>
      <c r="N2235" s="50">
        <v>134.78888999999998</v>
      </c>
      <c r="O2235" s="14">
        <v>7.5862791355576986</v>
      </c>
      <c r="P2235" s="48">
        <v>2</v>
      </c>
      <c r="Q2235" s="48" t="s">
        <v>782</v>
      </c>
      <c r="R2235" s="50">
        <v>846</v>
      </c>
      <c r="S2235" s="23">
        <v>0.84599999999999997</v>
      </c>
      <c r="T2235" s="50">
        <v>0.95721699999999998</v>
      </c>
      <c r="U2235" s="14">
        <v>5.3874732222374815E-2</v>
      </c>
      <c r="V2235" s="48">
        <v>0</v>
      </c>
      <c r="W2235" s="48" t="s">
        <v>782</v>
      </c>
      <c r="X2235" s="50">
        <v>0</v>
      </c>
      <c r="Y2235" s="23">
        <v>0</v>
      </c>
      <c r="Z2235" s="50">
        <v>0</v>
      </c>
      <c r="AA2235" s="14">
        <v>0</v>
      </c>
      <c r="AB2235" s="48">
        <v>0</v>
      </c>
      <c r="AC2235" s="22" t="s">
        <v>782</v>
      </c>
      <c r="AD2235" s="50">
        <v>0</v>
      </c>
      <c r="AE2235" s="23">
        <v>0</v>
      </c>
      <c r="AF2235" s="50">
        <v>0</v>
      </c>
      <c r="AG2235" s="14">
        <v>0</v>
      </c>
      <c r="AH2235" s="22" t="s">
        <v>782</v>
      </c>
      <c r="AI2235" s="23" t="s">
        <v>782</v>
      </c>
      <c r="AJ2235" s="23" t="s">
        <v>782</v>
      </c>
      <c r="AK2235" s="23" t="s">
        <v>782</v>
      </c>
      <c r="AL2235" s="14" t="s">
        <v>782</v>
      </c>
      <c r="AM2235" s="22" t="s">
        <v>782</v>
      </c>
      <c r="AN2235" s="23" t="s">
        <v>782</v>
      </c>
      <c r="AO2235" s="23" t="s">
        <v>782</v>
      </c>
      <c r="AP2235" s="23" t="s">
        <v>782</v>
      </c>
      <c r="AQ2235" s="14" t="s">
        <v>782</v>
      </c>
      <c r="AR2235" s="48">
        <v>6495</v>
      </c>
      <c r="AS2235" s="50">
        <v>153507.962</v>
      </c>
      <c r="AT2235" s="23">
        <v>153.50796199999999</v>
      </c>
      <c r="AU2235" s="50">
        <v>125.982951</v>
      </c>
      <c r="AV2235" s="14">
        <v>7.0906573428068747</v>
      </c>
      <c r="AW2235" s="48">
        <v>7</v>
      </c>
      <c r="AX2235" s="22" t="s">
        <v>782</v>
      </c>
      <c r="AY2235" s="50">
        <v>215.5</v>
      </c>
      <c r="AZ2235" s="23">
        <v>0.2155</v>
      </c>
      <c r="BA2235" s="50">
        <v>1.07918</v>
      </c>
      <c r="BB2235" s="14">
        <v>6.0739135974123372E-2</v>
      </c>
      <c r="BC2235" s="48">
        <v>75</v>
      </c>
      <c r="BD2235" s="50">
        <v>84750</v>
      </c>
      <c r="BE2235" s="23">
        <v>84.75</v>
      </c>
      <c r="BF2235" s="50">
        <v>135.34575000000001</v>
      </c>
      <c r="BG2235" s="14">
        <v>7.6176207053222891</v>
      </c>
      <c r="BH2235" s="22">
        <v>6647</v>
      </c>
      <c r="BI2235" s="23">
        <v>259.54216199999996</v>
      </c>
      <c r="BJ2235" s="23">
        <v>398.15398800000003</v>
      </c>
      <c r="BK2235" s="14">
        <v>22.409171051883362</v>
      </c>
      <c r="BL2235" t="s">
        <v>128</v>
      </c>
    </row>
    <row r="2236" spans="1:64">
      <c r="A2236" t="s">
        <v>3225</v>
      </c>
      <c r="B2236" t="s">
        <v>3224</v>
      </c>
      <c r="C2236" t="s">
        <v>128</v>
      </c>
      <c r="D2236" t="s">
        <v>929</v>
      </c>
      <c r="E2236">
        <v>2015</v>
      </c>
      <c r="F2236" s="23">
        <v>1112.04</v>
      </c>
      <c r="G2236" s="23">
        <v>154.12</v>
      </c>
      <c r="H2236" s="22">
        <v>218401</v>
      </c>
      <c r="I2236" s="29">
        <v>1759.7489933438401</v>
      </c>
      <c r="J2236" s="28">
        <v>56</v>
      </c>
      <c r="K2236" s="28">
        <v>75</v>
      </c>
      <c r="L2236" s="30">
        <v>24303.200000000001</v>
      </c>
      <c r="M2236" s="31">
        <v>24.3032</v>
      </c>
      <c r="N2236" s="30">
        <v>145.3660663948888</v>
      </c>
      <c r="O2236" s="32">
        <v>8.2606136980176412</v>
      </c>
      <c r="P2236" s="63">
        <v>1</v>
      </c>
      <c r="Q2236" s="28">
        <v>1</v>
      </c>
      <c r="R2236" s="30">
        <v>622</v>
      </c>
      <c r="S2236" s="31">
        <v>0.622</v>
      </c>
      <c r="T2236" s="30">
        <v>0.87500875</v>
      </c>
      <c r="U2236" s="32">
        <v>4.9723497686867582E-2</v>
      </c>
      <c r="V2236" s="28">
        <v>0</v>
      </c>
      <c r="W2236" s="28">
        <v>0</v>
      </c>
      <c r="X2236" s="30">
        <v>0</v>
      </c>
      <c r="Y2236" s="31">
        <v>0</v>
      </c>
      <c r="Z2236" s="30">
        <v>0</v>
      </c>
      <c r="AA2236" s="18">
        <v>0</v>
      </c>
      <c r="AB2236" s="63">
        <v>9</v>
      </c>
      <c r="AC2236" s="22" t="s">
        <v>782</v>
      </c>
      <c r="AD2236" s="30">
        <v>224</v>
      </c>
      <c r="AE2236" s="19">
        <v>0.224</v>
      </c>
      <c r="AF2236" s="30">
        <v>5.7975026549999988</v>
      </c>
      <c r="AG2236" s="18">
        <v>0.32945054532940515</v>
      </c>
      <c r="AH2236" s="22" t="s">
        <v>782</v>
      </c>
      <c r="AI2236" s="23" t="s">
        <v>782</v>
      </c>
      <c r="AJ2236" s="23" t="s">
        <v>782</v>
      </c>
      <c r="AK2236" s="23" t="s">
        <v>782</v>
      </c>
      <c r="AL2236" s="14" t="s">
        <v>782</v>
      </c>
      <c r="AM2236" s="22" t="s">
        <v>782</v>
      </c>
      <c r="AN2236" s="23" t="s">
        <v>782</v>
      </c>
      <c r="AO2236" s="23" t="s">
        <v>782</v>
      </c>
      <c r="AP2236" s="23" t="s">
        <v>782</v>
      </c>
      <c r="AQ2236" s="14" t="s">
        <v>782</v>
      </c>
      <c r="AR2236" s="63">
        <v>7911</v>
      </c>
      <c r="AS2236" s="64">
        <v>179995.07000000007</v>
      </c>
      <c r="AT2236" s="33">
        <v>179.99507000000006</v>
      </c>
      <c r="AU2236" s="30">
        <v>159.86492040014963</v>
      </c>
      <c r="AV2236" s="18">
        <v>9.0845297258205839</v>
      </c>
      <c r="AW2236" s="28">
        <v>6</v>
      </c>
      <c r="AX2236" s="22" t="s">
        <v>782</v>
      </c>
      <c r="AY2236" s="30">
        <v>215.5</v>
      </c>
      <c r="AZ2236" s="19">
        <v>0.2155</v>
      </c>
      <c r="BA2236" s="30">
        <v>0.56153786518282423</v>
      </c>
      <c r="BB2236" s="18">
        <v>3.191011145946452E-2</v>
      </c>
      <c r="BC2236" s="63">
        <v>75</v>
      </c>
      <c r="BD2236" s="30">
        <v>86210</v>
      </c>
      <c r="BE2236" s="19">
        <v>86.21</v>
      </c>
      <c r="BF2236" s="30">
        <v>133.06115652202027</v>
      </c>
      <c r="BG2236" s="18">
        <v>7.561371367468726</v>
      </c>
      <c r="BH2236" s="13">
        <v>8058</v>
      </c>
      <c r="BI2236" s="19">
        <v>291.56977000000006</v>
      </c>
      <c r="BJ2236" s="19">
        <v>445.5261925872415</v>
      </c>
      <c r="BK2236" s="18">
        <v>25.317598945782688</v>
      </c>
      <c r="BL2236" t="s">
        <v>128</v>
      </c>
    </row>
    <row r="2237" spans="1:64">
      <c r="A2237" t="s">
        <v>3226</v>
      </c>
      <c r="B2237" t="s">
        <v>3224</v>
      </c>
      <c r="C2237" t="s">
        <v>128</v>
      </c>
      <c r="D2237" t="s">
        <v>929</v>
      </c>
      <c r="E2237">
        <v>2016</v>
      </c>
      <c r="F2237" s="23">
        <v>1112.05</v>
      </c>
      <c r="G2237" s="23">
        <v>152.18</v>
      </c>
      <c r="H2237" s="22">
        <v>219019</v>
      </c>
      <c r="I2237" s="29">
        <v>1856.9355567451846</v>
      </c>
      <c r="J2237" s="28">
        <v>58</v>
      </c>
      <c r="K2237" s="28">
        <v>77</v>
      </c>
      <c r="L2237" s="30">
        <v>24453.200000000001</v>
      </c>
      <c r="M2237" s="31">
        <v>24.453200000000002</v>
      </c>
      <c r="N2237" s="30">
        <v>146.25459000000001</v>
      </c>
      <c r="O2237" s="32">
        <v>7.8761263129859707</v>
      </c>
      <c r="P2237" s="63">
        <v>1</v>
      </c>
      <c r="Q2237" s="28">
        <v>1</v>
      </c>
      <c r="R2237" s="30">
        <v>622</v>
      </c>
      <c r="S2237" s="31">
        <v>0.622</v>
      </c>
      <c r="T2237" s="30">
        <v>1.11932275</v>
      </c>
      <c r="U2237" s="32">
        <v>6.0277953423539164E-2</v>
      </c>
      <c r="V2237" s="28">
        <v>0</v>
      </c>
      <c r="W2237" s="28">
        <v>0</v>
      </c>
      <c r="X2237" s="30">
        <v>0</v>
      </c>
      <c r="Y2237" s="31">
        <v>0</v>
      </c>
      <c r="Z2237" s="30">
        <v>0</v>
      </c>
      <c r="AA2237" s="18">
        <v>0</v>
      </c>
      <c r="AB2237" s="63">
        <v>9</v>
      </c>
      <c r="AC2237" s="22" t="s">
        <v>782</v>
      </c>
      <c r="AD2237" s="30">
        <v>224</v>
      </c>
      <c r="AE2237" s="19">
        <v>0.224</v>
      </c>
      <c r="AF2237" s="30">
        <v>5.5436448269999996</v>
      </c>
      <c r="AG2237" s="18">
        <v>0.29853727593631935</v>
      </c>
      <c r="AH2237" s="22" t="s">
        <v>782</v>
      </c>
      <c r="AI2237" s="23" t="s">
        <v>782</v>
      </c>
      <c r="AJ2237" s="23" t="s">
        <v>782</v>
      </c>
      <c r="AK2237" s="23" t="s">
        <v>782</v>
      </c>
      <c r="AL2237" s="14" t="s">
        <v>782</v>
      </c>
      <c r="AM2237" s="22" t="s">
        <v>782</v>
      </c>
      <c r="AN2237" s="23" t="s">
        <v>782</v>
      </c>
      <c r="AO2237" s="23" t="s">
        <v>782</v>
      </c>
      <c r="AP2237" s="23" t="s">
        <v>782</v>
      </c>
      <c r="AQ2237" s="14" t="s">
        <v>782</v>
      </c>
      <c r="AR2237" s="63">
        <v>8115</v>
      </c>
      <c r="AS2237" s="64">
        <v>183985.23699999996</v>
      </c>
      <c r="AT2237" s="33">
        <v>183.98523699999996</v>
      </c>
      <c r="AU2237" s="30">
        <v>163.37889045600014</v>
      </c>
      <c r="AV2237" s="18">
        <v>8.7983069666870275</v>
      </c>
      <c r="AW2237" s="28">
        <v>6</v>
      </c>
      <c r="AX2237" s="22" t="s">
        <v>782</v>
      </c>
      <c r="AY2237" s="30">
        <v>215.5</v>
      </c>
      <c r="AZ2237" s="19">
        <v>0.2155</v>
      </c>
      <c r="BA2237" s="30">
        <v>0.67153599999999991</v>
      </c>
      <c r="BB2237" s="18">
        <v>3.6163667476811129E-2</v>
      </c>
      <c r="BC2237" s="63">
        <v>76</v>
      </c>
      <c r="BD2237" s="30">
        <v>92410.000000000015</v>
      </c>
      <c r="BE2237" s="19">
        <v>92.410000000000011</v>
      </c>
      <c r="BF2237" s="30">
        <v>154.79463642358442</v>
      </c>
      <c r="BG2237" s="18">
        <v>8.3360263021139342</v>
      </c>
      <c r="BH2237" s="13">
        <v>8265</v>
      </c>
      <c r="BI2237" s="19">
        <v>301.90993699999996</v>
      </c>
      <c r="BJ2237" s="19">
        <v>471.76262045658461</v>
      </c>
      <c r="BK2237" s="18">
        <v>25.405438478623605</v>
      </c>
      <c r="BL2237" t="s">
        <v>128</v>
      </c>
    </row>
    <row r="2238" spans="1:64">
      <c r="A2238" t="s">
        <v>3227</v>
      </c>
      <c r="B2238" t="s">
        <v>3224</v>
      </c>
      <c r="C2238" t="s">
        <v>128</v>
      </c>
      <c r="D2238" t="s">
        <v>929</v>
      </c>
      <c r="E2238">
        <v>2017</v>
      </c>
      <c r="F2238" s="23">
        <v>1112.05</v>
      </c>
      <c r="G2238" s="23">
        <v>153.06</v>
      </c>
      <c r="H2238" s="22">
        <v>219360</v>
      </c>
      <c r="I2238" s="29">
        <v>1723.0750953515646</v>
      </c>
      <c r="J2238" s="28">
        <v>58</v>
      </c>
      <c r="K2238" s="28">
        <v>80</v>
      </c>
      <c r="L2238" s="30">
        <v>25468.2</v>
      </c>
      <c r="M2238" s="31">
        <v>25.4682</v>
      </c>
      <c r="N2238" s="30">
        <v>152.32530499999999</v>
      </c>
      <c r="O2238" s="32">
        <v>8.8403172566846564</v>
      </c>
      <c r="P2238" s="63">
        <v>1</v>
      </c>
      <c r="Q2238" s="28">
        <v>1</v>
      </c>
      <c r="R2238" s="30">
        <v>622</v>
      </c>
      <c r="S2238" s="31">
        <v>0.622</v>
      </c>
      <c r="T2238" s="30">
        <v>1.4623219999999999</v>
      </c>
      <c r="U2238" s="32">
        <v>8.4866991806972727E-2</v>
      </c>
      <c r="V2238" s="28">
        <v>0</v>
      </c>
      <c r="W2238" s="28">
        <v>0</v>
      </c>
      <c r="X2238" s="30">
        <v>0</v>
      </c>
      <c r="Y2238" s="31">
        <v>0</v>
      </c>
      <c r="Z2238" s="30">
        <v>0</v>
      </c>
      <c r="AA2238" s="18">
        <v>0</v>
      </c>
      <c r="AB2238" s="63">
        <v>9</v>
      </c>
      <c r="AC2238" s="22" t="s">
        <v>782</v>
      </c>
      <c r="AD2238" s="30">
        <v>323</v>
      </c>
      <c r="AE2238" s="19">
        <v>0.32300000000000001</v>
      </c>
      <c r="AF2238" s="30">
        <v>5.6663259870000005</v>
      </c>
      <c r="AG2238" s="18">
        <v>0.32884962485305269</v>
      </c>
      <c r="AH2238" s="22" t="s">
        <v>782</v>
      </c>
      <c r="AI2238" s="23" t="s">
        <v>782</v>
      </c>
      <c r="AJ2238" s="23" t="s">
        <v>782</v>
      </c>
      <c r="AK2238" s="23" t="s">
        <v>782</v>
      </c>
      <c r="AL2238" s="14" t="s">
        <v>782</v>
      </c>
      <c r="AM2238" s="22" t="s">
        <v>782</v>
      </c>
      <c r="AN2238" s="23" t="s">
        <v>782</v>
      </c>
      <c r="AO2238" s="23" t="s">
        <v>782</v>
      </c>
      <c r="AP2238" s="23" t="s">
        <v>782</v>
      </c>
      <c r="AQ2238" s="14" t="s">
        <v>782</v>
      </c>
      <c r="AR2238" s="63">
        <v>8378</v>
      </c>
      <c r="AS2238" s="64">
        <v>191536.155</v>
      </c>
      <c r="AT2238" s="33">
        <v>191.53615500000001</v>
      </c>
      <c r="AU2238" s="30">
        <v>170.08410564000016</v>
      </c>
      <c r="AV2238" s="18">
        <v>9.8709630299251323</v>
      </c>
      <c r="AW2238" s="28">
        <v>6</v>
      </c>
      <c r="AX2238" s="22" t="s">
        <v>782</v>
      </c>
      <c r="AY2238" s="30">
        <v>140000</v>
      </c>
      <c r="AZ2238" s="19">
        <v>140</v>
      </c>
      <c r="BA2238" s="30">
        <v>225.12</v>
      </c>
      <c r="BB2238" s="18">
        <v>13.065013858497446</v>
      </c>
      <c r="BC2238" s="63">
        <v>90</v>
      </c>
      <c r="BD2238" s="30">
        <v>137110</v>
      </c>
      <c r="BE2238" s="19">
        <v>137.11000000000001</v>
      </c>
      <c r="BF2238" s="30">
        <v>280.06538371970925</v>
      </c>
      <c r="BG2238" s="18">
        <v>16.253811831838156</v>
      </c>
      <c r="BH2238" s="13">
        <v>8542</v>
      </c>
      <c r="BI2238" s="19">
        <v>495.05935499999998</v>
      </c>
      <c r="BJ2238" s="19">
        <v>834.72344234670936</v>
      </c>
      <c r="BK2238" s="18">
        <v>48.443822593605418</v>
      </c>
      <c r="BL2238" t="s">
        <v>128</v>
      </c>
    </row>
    <row r="2239" spans="1:64">
      <c r="A2239" t="s">
        <v>3228</v>
      </c>
      <c r="B2239" t="s">
        <v>3224</v>
      </c>
      <c r="C2239" t="s">
        <v>128</v>
      </c>
      <c r="D2239" t="s">
        <v>929</v>
      </c>
      <c r="E2239">
        <v>2018</v>
      </c>
      <c r="F2239" s="23">
        <v>1112.05</v>
      </c>
      <c r="G2239" s="23">
        <v>153.58000000000001</v>
      </c>
      <c r="H2239" s="22">
        <v>219929</v>
      </c>
      <c r="I2239" s="29">
        <v>1723.1975598217389</v>
      </c>
      <c r="J2239" s="28">
        <v>58</v>
      </c>
      <c r="K2239" s="28">
        <v>78</v>
      </c>
      <c r="L2239" s="30">
        <v>27223.200000000001</v>
      </c>
      <c r="M2239" s="31">
        <v>27.223200000000002</v>
      </c>
      <c r="N2239" s="30">
        <v>162.82195969999998</v>
      </c>
      <c r="O2239" s="32">
        <v>9.4488271975526459</v>
      </c>
      <c r="P2239" s="63">
        <v>1</v>
      </c>
      <c r="Q2239" s="28">
        <v>1</v>
      </c>
      <c r="R2239" s="30">
        <v>622</v>
      </c>
      <c r="S2239" s="31">
        <v>0.622</v>
      </c>
      <c r="T2239" s="30">
        <v>0.89006574999999999</v>
      </c>
      <c r="U2239" s="32">
        <v>5.1651985283224018E-2</v>
      </c>
      <c r="V2239" s="28">
        <v>0</v>
      </c>
      <c r="W2239" s="28">
        <v>0</v>
      </c>
      <c r="X2239" s="30">
        <v>0</v>
      </c>
      <c r="Y2239" s="31">
        <v>0</v>
      </c>
      <c r="Z2239" s="30">
        <v>0</v>
      </c>
      <c r="AA2239" s="18">
        <v>0</v>
      </c>
      <c r="AB2239" s="63">
        <v>9</v>
      </c>
      <c r="AC2239" s="22" t="s">
        <v>782</v>
      </c>
      <c r="AD2239" s="30">
        <v>323</v>
      </c>
      <c r="AE2239" s="19">
        <v>0.32300000000000001</v>
      </c>
      <c r="AF2239" s="30">
        <v>5.447526923999999</v>
      </c>
      <c r="AG2239" s="18">
        <v>0.3161289831772704</v>
      </c>
      <c r="AH2239" s="22" t="s">
        <v>782</v>
      </c>
      <c r="AI2239" s="23" t="s">
        <v>782</v>
      </c>
      <c r="AJ2239" s="23" t="s">
        <v>782</v>
      </c>
      <c r="AK2239" s="23" t="s">
        <v>782</v>
      </c>
      <c r="AL2239" s="14" t="s">
        <v>782</v>
      </c>
      <c r="AM2239" s="22" t="s">
        <v>782</v>
      </c>
      <c r="AN2239" s="23" t="s">
        <v>782</v>
      </c>
      <c r="AO2239" s="23" t="s">
        <v>782</v>
      </c>
      <c r="AP2239" s="23" t="s">
        <v>782</v>
      </c>
      <c r="AQ2239" s="14" t="s">
        <v>782</v>
      </c>
      <c r="AR2239" s="63">
        <v>8708</v>
      </c>
      <c r="AS2239" s="64">
        <v>201342.31500000006</v>
      </c>
      <c r="AT2239" s="33">
        <v>201.34231500000007</v>
      </c>
      <c r="AU2239" s="30">
        <v>178.79197572000007</v>
      </c>
      <c r="AV2239" s="18">
        <v>10.375593599290827</v>
      </c>
      <c r="AW2239" s="28">
        <v>6</v>
      </c>
      <c r="AX2239" s="22" t="s">
        <v>782</v>
      </c>
      <c r="AY2239" s="30">
        <v>215.5</v>
      </c>
      <c r="AZ2239" s="19">
        <v>0.2155</v>
      </c>
      <c r="BA2239" s="30">
        <v>0.67153599999999991</v>
      </c>
      <c r="BB2239" s="18">
        <v>3.8970343021462316E-2</v>
      </c>
      <c r="BC2239" s="63">
        <v>94</v>
      </c>
      <c r="BD2239" s="64">
        <v>149110</v>
      </c>
      <c r="BE2239" s="19">
        <v>149.11000000000001</v>
      </c>
      <c r="BF2239" s="30">
        <v>307.24750226306168</v>
      </c>
      <c r="BG2239" s="18">
        <v>17.830079929711935</v>
      </c>
      <c r="BH2239" s="13">
        <v>8876</v>
      </c>
      <c r="BI2239" s="19">
        <v>378.83601500000009</v>
      </c>
      <c r="BJ2239" s="19">
        <v>655.87056635706176</v>
      </c>
      <c r="BK2239" s="18">
        <v>38.061252038037367</v>
      </c>
      <c r="BL2239" t="s">
        <v>128</v>
      </c>
    </row>
    <row r="2240" spans="1:64">
      <c r="A2240" t="s">
        <v>3229</v>
      </c>
      <c r="B2240" t="s">
        <v>3224</v>
      </c>
      <c r="C2240" t="s">
        <v>128</v>
      </c>
      <c r="D2240" t="s">
        <v>929</v>
      </c>
      <c r="E2240">
        <v>2019</v>
      </c>
      <c r="F2240" s="23">
        <v>1112.04</v>
      </c>
      <c r="G2240" s="23">
        <v>154.27000000000001</v>
      </c>
      <c r="H2240" s="22">
        <v>220586</v>
      </c>
      <c r="I2240" s="34">
        <v>1763.5870011634086</v>
      </c>
      <c r="J2240" s="22">
        <v>60</v>
      </c>
      <c r="K2240" s="22">
        <v>78</v>
      </c>
      <c r="L2240" s="23">
        <v>27252.2</v>
      </c>
      <c r="M2240" s="23">
        <v>27.252200000000002</v>
      </c>
      <c r="N2240" s="23">
        <v>162.99540819999999</v>
      </c>
      <c r="O2240" s="14">
        <v>9.2422663635235835</v>
      </c>
      <c r="P2240" s="48">
        <v>1</v>
      </c>
      <c r="Q2240" s="22">
        <v>1</v>
      </c>
      <c r="R2240" s="23">
        <v>622</v>
      </c>
      <c r="S2240" s="23">
        <v>0.622</v>
      </c>
      <c r="T2240" s="23">
        <v>0.71899999999999997</v>
      </c>
      <c r="U2240" s="14">
        <v>4.0769182327023722E-2</v>
      </c>
      <c r="V2240" s="22">
        <v>0</v>
      </c>
      <c r="W2240" s="22">
        <v>0</v>
      </c>
      <c r="X2240" s="23">
        <v>0</v>
      </c>
      <c r="Y2240" s="23">
        <v>0</v>
      </c>
      <c r="Z2240" s="23">
        <v>0</v>
      </c>
      <c r="AA2240" s="14">
        <v>0</v>
      </c>
      <c r="AB2240" s="48">
        <v>9</v>
      </c>
      <c r="AC2240" s="22">
        <v>9</v>
      </c>
      <c r="AD2240" s="23">
        <v>1354.3649935622316</v>
      </c>
      <c r="AE2240" s="23">
        <v>1.3543649935622315</v>
      </c>
      <c r="AF2240" s="23">
        <v>5.4461171309999994</v>
      </c>
      <c r="AG2240" s="14">
        <v>0.30880909914891003</v>
      </c>
      <c r="AH2240" s="22">
        <v>8</v>
      </c>
      <c r="AI2240" s="23">
        <v>7976.76</v>
      </c>
      <c r="AJ2240" s="23">
        <v>7.9767600000000005</v>
      </c>
      <c r="AK2240" s="23">
        <v>7.0833628800000001</v>
      </c>
      <c r="AL2240" s="14">
        <v>0.40164521939247827</v>
      </c>
      <c r="AM2240" s="22">
        <v>9250</v>
      </c>
      <c r="AN2240" s="23">
        <v>211122.52499999999</v>
      </c>
      <c r="AO2240" s="23">
        <v>211.122525</v>
      </c>
      <c r="AP2240" s="23">
        <v>187.47680220000009</v>
      </c>
      <c r="AQ2240" s="14">
        <v>10.630425495103152</v>
      </c>
      <c r="AR2240" s="48">
        <v>9258</v>
      </c>
      <c r="AS2240" s="50">
        <v>219099.285</v>
      </c>
      <c r="AT2240" s="23">
        <v>219.09928500000001</v>
      </c>
      <c r="AU2240" s="23">
        <v>194.5601650800001</v>
      </c>
      <c r="AV2240" s="14">
        <v>11.03207071449563</v>
      </c>
      <c r="AW2240" s="22">
        <v>6</v>
      </c>
      <c r="AX2240" s="22" t="s">
        <v>782</v>
      </c>
      <c r="AY2240" s="23">
        <v>215.5</v>
      </c>
      <c r="AZ2240" s="23">
        <v>0.2155</v>
      </c>
      <c r="BA2240" s="23">
        <v>0.67153599999999991</v>
      </c>
      <c r="BB2240" s="14">
        <v>3.8077849267260357E-2</v>
      </c>
      <c r="BC2240" s="48">
        <v>94</v>
      </c>
      <c r="BD2240" s="50">
        <v>149110</v>
      </c>
      <c r="BE2240" s="23">
        <v>149.11000000000001</v>
      </c>
      <c r="BF2240" s="23">
        <v>302.73995038089197</v>
      </c>
      <c r="BG2240" s="14">
        <v>17.166147753480807</v>
      </c>
      <c r="BH2240" s="22">
        <v>9428</v>
      </c>
      <c r="BI2240" s="23">
        <v>397.65334999356224</v>
      </c>
      <c r="BJ2240" s="23">
        <v>667.13217679189211</v>
      </c>
      <c r="BK2240" s="14">
        <v>37.828140962243218</v>
      </c>
      <c r="BL2240" t="s">
        <v>128</v>
      </c>
    </row>
    <row r="2241" spans="1:64">
      <c r="A2241" t="s">
        <v>3230</v>
      </c>
      <c r="B2241" t="s">
        <v>3224</v>
      </c>
      <c r="C2241" t="s">
        <v>128</v>
      </c>
      <c r="D2241" t="s">
        <v>929</v>
      </c>
      <c r="E2241">
        <v>2020</v>
      </c>
      <c r="F2241" s="23">
        <v>1112.04</v>
      </c>
      <c r="G2241" s="23">
        <v>154.76</v>
      </c>
      <c r="H2241" s="22">
        <v>220712</v>
      </c>
      <c r="I2241" s="34">
        <v>1776.2131355047113</v>
      </c>
      <c r="J2241" s="22">
        <v>60</v>
      </c>
      <c r="K2241" s="22">
        <v>93</v>
      </c>
      <c r="L2241" s="23">
        <v>32088.2</v>
      </c>
      <c r="M2241" s="23">
        <v>32.088200000000001</v>
      </c>
      <c r="N2241" s="23">
        <v>191.88952469999998</v>
      </c>
      <c r="O2241" s="14">
        <v>10.803293865151748</v>
      </c>
      <c r="P2241" s="48">
        <v>1</v>
      </c>
      <c r="Q2241" s="22">
        <v>1</v>
      </c>
      <c r="R2241" s="23">
        <v>622</v>
      </c>
      <c r="S2241" s="23">
        <v>0.622</v>
      </c>
      <c r="T2241" s="23">
        <v>0.50560000000000005</v>
      </c>
      <c r="U2241" s="14">
        <v>2.8465052413675213E-2</v>
      </c>
      <c r="V2241" s="22">
        <v>0</v>
      </c>
      <c r="W2241" s="22">
        <v>0</v>
      </c>
      <c r="X2241" s="23">
        <v>0</v>
      </c>
      <c r="Y2241" s="23">
        <v>0</v>
      </c>
      <c r="Z2241" s="23">
        <v>0</v>
      </c>
      <c r="AA2241" s="14">
        <v>0</v>
      </c>
      <c r="AB2241" s="48">
        <v>9</v>
      </c>
      <c r="AC2241" s="22">
        <v>9</v>
      </c>
      <c r="AD2241" s="23">
        <v>1418.6264055793993</v>
      </c>
      <c r="AE2241" s="23">
        <v>1.4186264055793993</v>
      </c>
      <c r="AF2241" s="23">
        <v>5.7540549569999992</v>
      </c>
      <c r="AG2241" s="14">
        <v>0.32395070399955034</v>
      </c>
      <c r="AH2241" s="22">
        <v>8</v>
      </c>
      <c r="AI2241" s="23">
        <v>7976.76</v>
      </c>
      <c r="AJ2241" s="23">
        <v>7.9767600000000005</v>
      </c>
      <c r="AK2241" s="23">
        <v>7.0833628800000001</v>
      </c>
      <c r="AL2241" s="14">
        <v>0.3987901417015059</v>
      </c>
      <c r="AM2241" s="22">
        <v>10219</v>
      </c>
      <c r="AN2241" s="23">
        <v>232254.80499999993</v>
      </c>
      <c r="AO2241" s="23">
        <v>232.25480499999995</v>
      </c>
      <c r="AP2241" s="23">
        <v>206.24226684000024</v>
      </c>
      <c r="AQ2241" s="14">
        <v>11.611346787017002</v>
      </c>
      <c r="AR2241" s="48">
        <v>10227</v>
      </c>
      <c r="AS2241" s="50">
        <v>240231.56499999994</v>
      </c>
      <c r="AT2241" s="23">
        <v>240.23156499999993</v>
      </c>
      <c r="AU2241" s="23">
        <v>213.32562972000017</v>
      </c>
      <c r="AV2241" s="14">
        <v>12.010136928718504</v>
      </c>
      <c r="AW2241" s="22">
        <v>6</v>
      </c>
      <c r="AX2241" s="22">
        <v>6</v>
      </c>
      <c r="AY2241" s="23">
        <v>215.5</v>
      </c>
      <c r="AZ2241" s="23">
        <v>0.2155</v>
      </c>
      <c r="BA2241" s="23">
        <v>0.67153599999999991</v>
      </c>
      <c r="BB2241" s="14">
        <v>3.7807174520707663E-2</v>
      </c>
      <c r="BC2241" s="48">
        <v>98</v>
      </c>
      <c r="BD2241" s="23">
        <v>167030</v>
      </c>
      <c r="BE2241" s="23">
        <v>167.03</v>
      </c>
      <c r="BF2241" s="23">
        <v>346.4382335265941</v>
      </c>
      <c r="BG2241" s="14">
        <v>19.504316604896271</v>
      </c>
      <c r="BH2241" s="22">
        <v>10401</v>
      </c>
      <c r="BI2241" s="23">
        <v>441.60589140557931</v>
      </c>
      <c r="BJ2241" s="23">
        <v>758.58457890359432</v>
      </c>
      <c r="BK2241" s="14">
        <v>42.707970329700458</v>
      </c>
      <c r="BL2241" t="s">
        <v>128</v>
      </c>
    </row>
    <row r="2242" spans="1:64">
      <c r="A2242" t="s">
        <v>3231</v>
      </c>
      <c r="B2242" t="s">
        <v>3224</v>
      </c>
      <c r="C2242" t="s">
        <v>128</v>
      </c>
      <c r="D2242" t="s">
        <v>929</v>
      </c>
      <c r="E2242">
        <v>2021</v>
      </c>
      <c r="F2242" s="23">
        <v>1112.04</v>
      </c>
      <c r="G2242" s="23">
        <v>155.59</v>
      </c>
      <c r="H2242" s="22">
        <v>221352</v>
      </c>
      <c r="I2242" s="34">
        <v>1654.83</v>
      </c>
      <c r="J2242" s="22">
        <v>61</v>
      </c>
      <c r="K2242" s="22">
        <v>97</v>
      </c>
      <c r="L2242" s="23">
        <v>30644.2</v>
      </c>
      <c r="M2242" s="23">
        <v>30.64</v>
      </c>
      <c r="N2242" s="23">
        <v>183.28</v>
      </c>
      <c r="O2242" s="14">
        <v>11.08</v>
      </c>
      <c r="P2242" s="48">
        <v>1</v>
      </c>
      <c r="Q2242" s="22">
        <v>2</v>
      </c>
      <c r="R2242" s="23">
        <v>702</v>
      </c>
      <c r="S2242" s="23">
        <v>0.7</v>
      </c>
      <c r="T2242" s="23">
        <v>0.35370000000000001</v>
      </c>
      <c r="U2242" s="14">
        <v>0.02</v>
      </c>
      <c r="V2242" s="22">
        <v>0</v>
      </c>
      <c r="W2242" s="22">
        <v>0</v>
      </c>
      <c r="X2242" s="23">
        <v>0</v>
      </c>
      <c r="Y2242" s="23">
        <v>0</v>
      </c>
      <c r="Z2242" s="23">
        <v>0</v>
      </c>
      <c r="AA2242" s="14">
        <v>0</v>
      </c>
      <c r="AB2242" s="48">
        <v>8</v>
      </c>
      <c r="AC2242" s="22">
        <v>0</v>
      </c>
      <c r="AD2242" s="23">
        <v>1397.9840469999999</v>
      </c>
      <c r="AE2242" s="23">
        <v>1.4</v>
      </c>
      <c r="AF2242" s="23">
        <v>5.65</v>
      </c>
      <c r="AG2242" s="14">
        <v>0.34</v>
      </c>
      <c r="AH2242" s="22">
        <v>10</v>
      </c>
      <c r="AI2242" s="23">
        <v>8825.4500000000007</v>
      </c>
      <c r="AJ2242" s="23">
        <v>9</v>
      </c>
      <c r="AK2242" s="23">
        <v>7.9</v>
      </c>
      <c r="AL2242" s="14">
        <v>0.48</v>
      </c>
      <c r="AM2242" s="22">
        <v>11487</v>
      </c>
      <c r="AN2242" s="23">
        <v>253392.23499999999</v>
      </c>
      <c r="AO2242" s="23">
        <v>253</v>
      </c>
      <c r="AP2242" s="23">
        <v>226.74</v>
      </c>
      <c r="AQ2242" s="14">
        <v>13.7</v>
      </c>
      <c r="AR2242" s="48">
        <v>11497</v>
      </c>
      <c r="AS2242" s="50">
        <v>262217.685</v>
      </c>
      <c r="AT2242" s="23">
        <v>262</v>
      </c>
      <c r="AU2242" s="23">
        <v>234.64</v>
      </c>
      <c r="AV2242" s="14">
        <v>14.18</v>
      </c>
      <c r="AW2242" s="22">
        <v>6</v>
      </c>
      <c r="AX2242" s="22">
        <v>7</v>
      </c>
      <c r="AY2242" s="23">
        <v>223</v>
      </c>
      <c r="AZ2242" s="23">
        <v>0.22</v>
      </c>
      <c r="BA2242" s="23">
        <v>0.68</v>
      </c>
      <c r="BB2242" s="14">
        <v>0.04</v>
      </c>
      <c r="BC2242" s="48">
        <v>117</v>
      </c>
      <c r="BD2242" s="23">
        <v>244760</v>
      </c>
      <c r="BE2242" s="23">
        <v>244.76</v>
      </c>
      <c r="BF2242" s="23">
        <v>490.15</v>
      </c>
      <c r="BG2242" s="14">
        <v>29.62</v>
      </c>
      <c r="BH2242" s="22">
        <v>11690</v>
      </c>
      <c r="BI2242" s="23">
        <v>539.94000000000005</v>
      </c>
      <c r="BJ2242" s="23">
        <v>914.76</v>
      </c>
      <c r="BK2242" s="14">
        <v>55.28</v>
      </c>
      <c r="BL2242" t="s">
        <v>128</v>
      </c>
    </row>
    <row r="2243" spans="1:64">
      <c r="A2243" t="s">
        <v>3232</v>
      </c>
      <c r="B2243" t="s">
        <v>3224</v>
      </c>
      <c r="C2243" t="s">
        <v>128</v>
      </c>
      <c r="D2243" s="111" t="s">
        <v>929</v>
      </c>
      <c r="E2243" s="110">
        <v>2022</v>
      </c>
      <c r="F2243" s="23"/>
      <c r="G2243" s="23"/>
      <c r="H2243" s="22">
        <v>224692</v>
      </c>
      <c r="I2243" s="34">
        <v>1628.4638467406678</v>
      </c>
      <c r="J2243" s="22">
        <v>62</v>
      </c>
      <c r="K2243" s="22">
        <v>98</v>
      </c>
      <c r="L2243" s="23">
        <v>30404.2</v>
      </c>
      <c r="M2243" s="23">
        <v>30.404199999999999</v>
      </c>
      <c r="N2243" s="23">
        <v>179.93205560000001</v>
      </c>
      <c r="O2243" s="14">
        <v>11.049189453000741</v>
      </c>
      <c r="P2243" s="48">
        <v>1</v>
      </c>
      <c r="Q2243" s="22">
        <v>2</v>
      </c>
      <c r="R2243" s="23">
        <v>702</v>
      </c>
      <c r="S2243" s="23">
        <v>0.70199999999999996</v>
      </c>
      <c r="T2243" s="23">
        <v>1.6504019999999999</v>
      </c>
      <c r="U2243" s="14">
        <v>0.10134716857873392</v>
      </c>
      <c r="V2243" s="22">
        <v>0</v>
      </c>
      <c r="W2243" s="22">
        <v>0</v>
      </c>
      <c r="X2243" s="23">
        <v>0</v>
      </c>
      <c r="Y2243" s="23">
        <v>0</v>
      </c>
      <c r="Z2243" s="23">
        <v>0</v>
      </c>
      <c r="AA2243" s="14">
        <v>0</v>
      </c>
      <c r="AB2243" s="48">
        <v>9</v>
      </c>
      <c r="AC2243" s="22">
        <v>0</v>
      </c>
      <c r="AD2243" s="23">
        <v>1520.1800257510731</v>
      </c>
      <c r="AE2243" s="23">
        <v>1.5201800257510731</v>
      </c>
      <c r="AF2243" s="23">
        <v>5.7721647899999997</v>
      </c>
      <c r="AG2243" s="14">
        <v>0.35445458623799675</v>
      </c>
      <c r="AH2243" s="22">
        <v>11</v>
      </c>
      <c r="AI2243" s="23">
        <v>9025.7000000000025</v>
      </c>
      <c r="AJ2243" s="23">
        <v>9.0257000000000023</v>
      </c>
      <c r="AK2243" s="23">
        <v>9.2456014169309775</v>
      </c>
      <c r="AL2243" s="14">
        <v>0.56774987270585298</v>
      </c>
      <c r="AM2243" s="22">
        <v>13794</v>
      </c>
      <c r="AN2243" s="23">
        <v>281438.35000000003</v>
      </c>
      <c r="AO2243" s="23">
        <v>281.43835000000001</v>
      </c>
      <c r="AP2243" s="23">
        <v>288.29529095125213</v>
      </c>
      <c r="AQ2243" s="14">
        <v>17.703511903458487</v>
      </c>
      <c r="AR2243" s="48">
        <v>13805</v>
      </c>
      <c r="AS2243" s="50">
        <v>290464.05000000005</v>
      </c>
      <c r="AT2243" s="23">
        <v>290.46405000000004</v>
      </c>
      <c r="AU2243" s="23">
        <v>297.54089236818328</v>
      </c>
      <c r="AV2243" s="14">
        <v>18.271261776164351</v>
      </c>
      <c r="AW2243" s="22">
        <v>6</v>
      </c>
      <c r="AX2243" s="22">
        <v>8</v>
      </c>
      <c r="AY2243" s="23">
        <v>255</v>
      </c>
      <c r="AZ2243" s="23">
        <v>0.255</v>
      </c>
      <c r="BA2243" s="23">
        <v>0.67694500000000002</v>
      </c>
      <c r="BB2243" s="14">
        <v>4.156954428892539E-2</v>
      </c>
      <c r="BC2243" s="48">
        <v>117</v>
      </c>
      <c r="BD2243" s="50">
        <v>262290</v>
      </c>
      <c r="BE2243" s="23">
        <v>262.29000000000002</v>
      </c>
      <c r="BF2243" s="23">
        <v>589.45040314220353</v>
      </c>
      <c r="BG2243" s="14">
        <v>36.196714119381568</v>
      </c>
      <c r="BH2243" s="22">
        <v>14000</v>
      </c>
      <c r="BI2243" s="23">
        <v>585.63543002575113</v>
      </c>
      <c r="BJ2243" s="23">
        <v>1075.0228629003868</v>
      </c>
      <c r="BK2243" s="14">
        <v>66.014536647652321</v>
      </c>
      <c r="BL2243" t="s">
        <v>128</v>
      </c>
    </row>
    <row r="2244" spans="1:64">
      <c r="A2244" t="s">
        <v>3233</v>
      </c>
      <c r="B2244" t="s">
        <v>3224</v>
      </c>
      <c r="C2244" t="s">
        <v>128</v>
      </c>
      <c r="D2244" t="s">
        <v>929</v>
      </c>
      <c r="E2244">
        <v>2023</v>
      </c>
      <c r="F2244">
        <v>1112.04</v>
      </c>
      <c r="G2244">
        <v>157.41999999999999</v>
      </c>
      <c r="H2244">
        <v>226217</v>
      </c>
      <c r="I2244">
        <v>1628.4638467406678</v>
      </c>
      <c r="J2244">
        <v>62</v>
      </c>
      <c r="K2244">
        <v>99</v>
      </c>
      <c r="L2244">
        <v>30977.7</v>
      </c>
      <c r="M2244">
        <v>30.977699999999999</v>
      </c>
      <c r="N2244">
        <v>183.32602900000001</v>
      </c>
      <c r="O2244">
        <v>11.257605096172245</v>
      </c>
      <c r="P2244" s="140">
        <v>1</v>
      </c>
      <c r="Q2244">
        <v>1</v>
      </c>
      <c r="R2244">
        <v>80</v>
      </c>
      <c r="S2244">
        <v>0.08</v>
      </c>
      <c r="T2244">
        <v>0.146865</v>
      </c>
      <c r="U2244">
        <v>9.0186220771156095E-3</v>
      </c>
      <c r="V2244">
        <v>0</v>
      </c>
      <c r="W2244">
        <v>0</v>
      </c>
      <c r="X2244">
        <v>0</v>
      </c>
      <c r="Y2244">
        <v>0</v>
      </c>
      <c r="Z2244">
        <v>0</v>
      </c>
      <c r="AA2244">
        <v>0</v>
      </c>
      <c r="AB2244" s="140">
        <v>9</v>
      </c>
      <c r="AC2244">
        <v>9</v>
      </c>
      <c r="AD2244">
        <v>1499.3264399141631</v>
      </c>
      <c r="AE2244">
        <v>1.499326439914163</v>
      </c>
      <c r="AF2244">
        <v>6.8419848210000014</v>
      </c>
      <c r="AG2244">
        <v>0.42014962964600489</v>
      </c>
      <c r="AH2244">
        <v>14</v>
      </c>
      <c r="AI2244">
        <v>10282.07</v>
      </c>
      <c r="AJ2244">
        <v>10.282069999999999</v>
      </c>
      <c r="AK2244">
        <v>9.6444500000000009</v>
      </c>
      <c r="AL2244">
        <v>0.59224219311365989</v>
      </c>
      <c r="AM2244">
        <v>17259</v>
      </c>
      <c r="AN2244">
        <v>341907.77299999999</v>
      </c>
      <c r="AO2244">
        <v>341.90777300000002</v>
      </c>
      <c r="AP2244">
        <v>320.705127</v>
      </c>
      <c r="AQ2244">
        <v>19.693721026836656</v>
      </c>
      <c r="AR2244" s="140">
        <v>18579</v>
      </c>
      <c r="AS2244" s="140">
        <v>353162.138999991</v>
      </c>
      <c r="AT2244">
        <v>353.162139000004</v>
      </c>
      <c r="AU2244">
        <v>331.26157848484303</v>
      </c>
      <c r="AV2244">
        <v>20.341967010680357</v>
      </c>
      <c r="AW2244">
        <v>5</v>
      </c>
      <c r="AX2244">
        <v>6</v>
      </c>
      <c r="AY2244">
        <v>222.5</v>
      </c>
      <c r="AZ2244">
        <v>0.2225</v>
      </c>
      <c r="BA2244">
        <v>0.63780599999999998</v>
      </c>
      <c r="BB2244">
        <v>3.9166113590826945E-2</v>
      </c>
      <c r="BC2244" s="140">
        <v>117</v>
      </c>
      <c r="BD2244">
        <v>262290</v>
      </c>
      <c r="BE2244">
        <v>262.29000000000002</v>
      </c>
      <c r="BF2244">
        <v>703.83041000000003</v>
      </c>
      <c r="BG2244">
        <v>43.220511858995209</v>
      </c>
      <c r="BH2244">
        <v>18773</v>
      </c>
      <c r="BI2244">
        <v>648.23166543991829</v>
      </c>
      <c r="BJ2244">
        <v>1226.0446733058432</v>
      </c>
      <c r="BK2244">
        <v>75.288418331161765</v>
      </c>
      <c r="BL2244" t="s">
        <v>128</v>
      </c>
    </row>
    <row r="2245" spans="1:64">
      <c r="A2245" t="s">
        <v>3234</v>
      </c>
      <c r="B2245" t="s">
        <v>3224</v>
      </c>
      <c r="C2245" t="s">
        <v>128</v>
      </c>
      <c r="D2245" t="s">
        <v>929</v>
      </c>
      <c r="E2245">
        <v>2024</v>
      </c>
      <c r="F2245">
        <v>1112.04</v>
      </c>
      <c r="G2245">
        <v>157.97</v>
      </c>
      <c r="H2245">
        <v>227859</v>
      </c>
      <c r="I2245">
        <v>1562.4515269288911</v>
      </c>
      <c r="J2245">
        <v>64</v>
      </c>
      <c r="K2245">
        <v>101</v>
      </c>
      <c r="L2245">
        <v>31595.7</v>
      </c>
      <c r="M2245">
        <v>31.595700000000001</v>
      </c>
      <c r="N2245">
        <v>186.98335259999999</v>
      </c>
      <c r="O2245">
        <v>11.9673058253224</v>
      </c>
      <c r="P2245" s="140">
        <v>1</v>
      </c>
      <c r="Q2245">
        <v>1</v>
      </c>
      <c r="R2245">
        <v>80</v>
      </c>
      <c r="S2245">
        <v>0.08</v>
      </c>
      <c r="T2245">
        <v>0.45800000000000002</v>
      </c>
      <c r="U2245">
        <v>2.9312909367513719E-2</v>
      </c>
      <c r="V2245">
        <v>0</v>
      </c>
      <c r="W2245">
        <v>0</v>
      </c>
      <c r="X2245">
        <v>0</v>
      </c>
      <c r="Y2245">
        <v>0</v>
      </c>
      <c r="Z2245">
        <v>0</v>
      </c>
      <c r="AA2245">
        <v>0</v>
      </c>
      <c r="AB2245" s="140">
        <v>9</v>
      </c>
      <c r="AC2245">
        <v>9</v>
      </c>
      <c r="AD2245">
        <v>1072.8486223175967</v>
      </c>
      <c r="AE2245">
        <v>1.0728486223175964</v>
      </c>
      <c r="AF2245">
        <v>6.4981662479999995</v>
      </c>
      <c r="AG2245">
        <v>0.41589554210187918</v>
      </c>
      <c r="AH2245">
        <v>21</v>
      </c>
      <c r="AI2245">
        <v>22479.58</v>
      </c>
      <c r="AJ2245">
        <v>22.479580000000002</v>
      </c>
      <c r="AK2245">
        <v>20.275318037615058</v>
      </c>
      <c r="AL2245">
        <v>1.2976606114282232</v>
      </c>
      <c r="AM2245">
        <v>20315</v>
      </c>
      <c r="AN2245">
        <v>408864.29599999735</v>
      </c>
      <c r="AO2245">
        <v>408.86429600000088</v>
      </c>
      <c r="AP2245">
        <v>368.77262100206696</v>
      </c>
      <c r="AQ2245">
        <v>23.602179949026361</v>
      </c>
      <c r="AR2245" s="140">
        <v>23258</v>
      </c>
      <c r="AS2245" s="140">
        <v>433907.48699998058</v>
      </c>
      <c r="AT2245">
        <v>433.90748700002177</v>
      </c>
      <c r="AU2245">
        <v>391.36017211297826</v>
      </c>
      <c r="AV2245">
        <v>25.047828068127291</v>
      </c>
      <c r="AW2245">
        <v>5</v>
      </c>
      <c r="AX2245">
        <v>6</v>
      </c>
      <c r="AY2245">
        <v>222.5</v>
      </c>
      <c r="AZ2245">
        <v>0.22249999999999998</v>
      </c>
      <c r="BA2245">
        <v>0.63780599999999998</v>
      </c>
      <c r="BB2245">
        <v>4.0820850375669113E-2</v>
      </c>
      <c r="BC2245" s="140">
        <v>124</v>
      </c>
      <c r="BD2245" s="140">
        <v>293760</v>
      </c>
      <c r="BE2245">
        <v>293.76000000000033</v>
      </c>
      <c r="BF2245">
        <v>680.05725735771273</v>
      </c>
      <c r="BG2245">
        <v>43.525014737219614</v>
      </c>
      <c r="BH2245">
        <v>23461</v>
      </c>
      <c r="BI2245">
        <v>760.63853562233976</v>
      </c>
      <c r="BJ2245">
        <v>1265.9947543186909</v>
      </c>
      <c r="BK2245">
        <v>81.026177932514372</v>
      </c>
      <c r="BL2245" t="s">
        <v>128</v>
      </c>
    </row>
    <row r="2246" spans="1:64">
      <c r="A2246" t="s">
        <v>3235</v>
      </c>
      <c r="B2246" t="s">
        <v>3236</v>
      </c>
      <c r="C2246" t="s">
        <v>130</v>
      </c>
      <c r="D2246" t="s">
        <v>942</v>
      </c>
      <c r="E2246">
        <v>2012</v>
      </c>
      <c r="F2246" s="23">
        <v>106.32</v>
      </c>
      <c r="G2246" s="23">
        <v>13.19</v>
      </c>
      <c r="H2246" s="22">
        <v>15059</v>
      </c>
      <c r="I2246" s="34">
        <v>120.867553</v>
      </c>
      <c r="J2246" s="22">
        <v>1</v>
      </c>
      <c r="K2246" s="22" t="s">
        <v>782</v>
      </c>
      <c r="L2246" s="23">
        <v>180</v>
      </c>
      <c r="M2246" s="23">
        <v>0.18</v>
      </c>
      <c r="N2246" s="23">
        <v>2.125251</v>
      </c>
      <c r="O2246" s="14">
        <v>1.7583304594575522</v>
      </c>
      <c r="P2246" s="48">
        <v>0</v>
      </c>
      <c r="Q2246" s="22" t="s">
        <v>782</v>
      </c>
      <c r="R2246" s="23">
        <v>0</v>
      </c>
      <c r="S2246" s="23">
        <v>0</v>
      </c>
      <c r="T2246" s="23">
        <v>0</v>
      </c>
      <c r="U2246" s="14">
        <v>0</v>
      </c>
      <c r="V2246" s="22">
        <v>0</v>
      </c>
      <c r="W2246" s="22" t="s">
        <v>782</v>
      </c>
      <c r="X2246" s="23">
        <v>0</v>
      </c>
      <c r="Y2246" s="23">
        <v>0</v>
      </c>
      <c r="Z2246" s="23">
        <v>0</v>
      </c>
      <c r="AA2246" s="14">
        <v>0</v>
      </c>
      <c r="AB2246" s="48">
        <v>0</v>
      </c>
      <c r="AC2246" s="22" t="s">
        <v>782</v>
      </c>
      <c r="AD2246" s="23">
        <v>0</v>
      </c>
      <c r="AE2246" s="23">
        <v>0</v>
      </c>
      <c r="AF2246" s="23">
        <v>0</v>
      </c>
      <c r="AG2246" s="14">
        <v>0</v>
      </c>
      <c r="AH2246" s="22" t="s">
        <v>782</v>
      </c>
      <c r="AI2246" s="23" t="s">
        <v>782</v>
      </c>
      <c r="AJ2246" s="23" t="s">
        <v>782</v>
      </c>
      <c r="AK2246" s="23" t="s">
        <v>782</v>
      </c>
      <c r="AL2246" s="14" t="s">
        <v>782</v>
      </c>
      <c r="AM2246" s="22" t="s">
        <v>782</v>
      </c>
      <c r="AN2246" s="23" t="s">
        <v>782</v>
      </c>
      <c r="AO2246" s="23" t="s">
        <v>782</v>
      </c>
      <c r="AP2246" s="23" t="s">
        <v>782</v>
      </c>
      <c r="AQ2246" s="14" t="s">
        <v>782</v>
      </c>
      <c r="AR2246" s="48">
        <v>573</v>
      </c>
      <c r="AS2246" s="50">
        <v>14152.818000000001</v>
      </c>
      <c r="AT2246" s="23">
        <v>14.152818000000002</v>
      </c>
      <c r="AU2246" s="23">
        <v>11.947194999999999</v>
      </c>
      <c r="AV2246" s="14">
        <v>9.8845345201950092</v>
      </c>
      <c r="AW2246" s="22">
        <v>0</v>
      </c>
      <c r="AX2246" s="22" t="s">
        <v>782</v>
      </c>
      <c r="AY2246" s="23">
        <v>0</v>
      </c>
      <c r="AZ2246" s="23">
        <v>0</v>
      </c>
      <c r="BA2246" s="23">
        <v>0</v>
      </c>
      <c r="BB2246" s="14">
        <v>0</v>
      </c>
      <c r="BC2246" s="48">
        <v>1</v>
      </c>
      <c r="BD2246" s="50">
        <v>600</v>
      </c>
      <c r="BE2246" s="23">
        <v>0.6</v>
      </c>
      <c r="BF2246" s="23">
        <v>0.95819999999999994</v>
      </c>
      <c r="BG2246" s="14">
        <v>0.79276859356952478</v>
      </c>
      <c r="BH2246" s="22">
        <v>575</v>
      </c>
      <c r="BI2246" s="23">
        <v>14.932818000000001</v>
      </c>
      <c r="BJ2246" s="23">
        <v>15.030646000000001</v>
      </c>
      <c r="BK2246" s="14">
        <v>12.435633573222086</v>
      </c>
      <c r="BL2246" t="s">
        <v>130</v>
      </c>
    </row>
    <row r="2247" spans="1:64">
      <c r="A2247" t="s">
        <v>3237</v>
      </c>
      <c r="B2247" t="s">
        <v>3236</v>
      </c>
      <c r="C2247" t="s">
        <v>130</v>
      </c>
      <c r="D2247" t="s">
        <v>942</v>
      </c>
      <c r="E2247">
        <v>2015</v>
      </c>
      <c r="F2247" s="23">
        <v>106.32</v>
      </c>
      <c r="G2247" s="23">
        <v>13.34</v>
      </c>
      <c r="H2247" s="22">
        <v>15253</v>
      </c>
      <c r="I2247" s="34">
        <v>122.56552832397234</v>
      </c>
      <c r="J2247" s="13">
        <v>1</v>
      </c>
      <c r="K2247" s="13">
        <v>2</v>
      </c>
      <c r="L2247" s="19">
        <v>530</v>
      </c>
      <c r="M2247" s="35">
        <v>0.53</v>
      </c>
      <c r="N2247" s="19">
        <v>3.1701181403803234</v>
      </c>
      <c r="O2247" s="17">
        <v>2.5864679765430312</v>
      </c>
      <c r="P2247" s="112">
        <v>0</v>
      </c>
      <c r="Q2247" s="37">
        <v>0</v>
      </c>
      <c r="R2247" s="38">
        <v>0</v>
      </c>
      <c r="S2247" s="27">
        <v>0</v>
      </c>
      <c r="T2247" s="23">
        <v>0</v>
      </c>
      <c r="U2247" s="17">
        <v>0</v>
      </c>
      <c r="V2247" s="22">
        <v>0</v>
      </c>
      <c r="W2247" s="22">
        <v>0</v>
      </c>
      <c r="X2247" s="23">
        <v>0</v>
      </c>
      <c r="Y2247" s="27">
        <v>0</v>
      </c>
      <c r="Z2247" s="27">
        <v>0</v>
      </c>
      <c r="AA2247" s="14">
        <v>0</v>
      </c>
      <c r="AB2247" s="116">
        <v>0</v>
      </c>
      <c r="AC2247" s="22" t="s">
        <v>782</v>
      </c>
      <c r="AD2247" s="23">
        <v>0</v>
      </c>
      <c r="AE2247" s="23">
        <v>0</v>
      </c>
      <c r="AF2247" s="23">
        <v>0</v>
      </c>
      <c r="AG2247" s="14">
        <v>0</v>
      </c>
      <c r="AH2247" s="22" t="s">
        <v>782</v>
      </c>
      <c r="AI2247" s="23" t="s">
        <v>782</v>
      </c>
      <c r="AJ2247" s="23" t="s">
        <v>782</v>
      </c>
      <c r="AK2247" s="23" t="s">
        <v>782</v>
      </c>
      <c r="AL2247" s="14" t="s">
        <v>782</v>
      </c>
      <c r="AM2247" s="22" t="s">
        <v>782</v>
      </c>
      <c r="AN2247" s="23" t="s">
        <v>782</v>
      </c>
      <c r="AO2247" s="23" t="s">
        <v>782</v>
      </c>
      <c r="AP2247" s="23" t="s">
        <v>782</v>
      </c>
      <c r="AQ2247" s="14" t="s">
        <v>782</v>
      </c>
      <c r="AR2247" s="117">
        <v>736</v>
      </c>
      <c r="AS2247" s="118">
        <v>17347.607999999989</v>
      </c>
      <c r="AT2247" s="23">
        <v>17.34760799999999</v>
      </c>
      <c r="AU2247" s="23">
        <v>15.407499616811705</v>
      </c>
      <c r="AV2247" s="14">
        <v>12.570826257188486</v>
      </c>
      <c r="AW2247" s="22">
        <v>0</v>
      </c>
      <c r="AX2247" s="22" t="s">
        <v>782</v>
      </c>
      <c r="AY2247" s="23">
        <v>0</v>
      </c>
      <c r="AZ2247" s="23">
        <v>0</v>
      </c>
      <c r="BA2247" s="23">
        <v>0</v>
      </c>
      <c r="BB2247" s="14">
        <v>0</v>
      </c>
      <c r="BC2247" s="120">
        <v>1</v>
      </c>
      <c r="BD2247" s="121">
        <v>600</v>
      </c>
      <c r="BE2247" s="44">
        <v>0.6</v>
      </c>
      <c r="BF2247" s="23">
        <v>0.84253204840545415</v>
      </c>
      <c r="BG2247" s="14">
        <v>0.68741354924724374</v>
      </c>
      <c r="BH2247" s="22">
        <v>738</v>
      </c>
      <c r="BI2247" s="23">
        <v>18.477607999999993</v>
      </c>
      <c r="BJ2247" s="23">
        <v>19.420149805597482</v>
      </c>
      <c r="BK2247" s="14">
        <v>15.844707782978762</v>
      </c>
      <c r="BL2247" t="s">
        <v>130</v>
      </c>
    </row>
    <row r="2248" spans="1:64">
      <c r="A2248" t="s">
        <v>3238</v>
      </c>
      <c r="B2248" t="s">
        <v>3236</v>
      </c>
      <c r="C2248" t="s">
        <v>130</v>
      </c>
      <c r="D2248" t="s">
        <v>942</v>
      </c>
      <c r="E2248">
        <v>2016</v>
      </c>
      <c r="F2248" s="23">
        <v>106.32</v>
      </c>
      <c r="G2248" s="23">
        <v>13.39</v>
      </c>
      <c r="H2248" s="22">
        <v>15325</v>
      </c>
      <c r="I2248" s="34">
        <v>129.6873093394</v>
      </c>
      <c r="J2248" s="13">
        <v>2</v>
      </c>
      <c r="K2248" s="13">
        <v>3</v>
      </c>
      <c r="L2248" s="19">
        <v>605</v>
      </c>
      <c r="M2248" s="35">
        <v>0.60499999999999998</v>
      </c>
      <c r="N2248" s="19">
        <v>3.6185049999999999</v>
      </c>
      <c r="O2248" s="17">
        <v>2.7901766321098855</v>
      </c>
      <c r="P2248" s="55">
        <v>0</v>
      </c>
      <c r="Q2248" s="13">
        <v>0</v>
      </c>
      <c r="R2248" s="19">
        <v>0</v>
      </c>
      <c r="S2248" s="27">
        <v>0</v>
      </c>
      <c r="T2248" s="19">
        <v>0</v>
      </c>
      <c r="U2248" s="17">
        <v>0</v>
      </c>
      <c r="V2248" s="13">
        <v>0</v>
      </c>
      <c r="W2248" s="13">
        <v>0</v>
      </c>
      <c r="X2248" s="19">
        <v>0</v>
      </c>
      <c r="Y2248" s="27">
        <v>0</v>
      </c>
      <c r="Z2248" s="19">
        <v>0</v>
      </c>
      <c r="AA2248" s="14">
        <v>0</v>
      </c>
      <c r="AB2248" s="55">
        <v>0</v>
      </c>
      <c r="AC2248" s="22" t="s">
        <v>782</v>
      </c>
      <c r="AD2248" s="19">
        <v>0</v>
      </c>
      <c r="AE2248" s="23">
        <v>0</v>
      </c>
      <c r="AF2248" s="19">
        <v>0</v>
      </c>
      <c r="AG2248" s="14">
        <v>0</v>
      </c>
      <c r="AH2248" s="22" t="s">
        <v>782</v>
      </c>
      <c r="AI2248" s="23" t="s">
        <v>782</v>
      </c>
      <c r="AJ2248" s="23" t="s">
        <v>782</v>
      </c>
      <c r="AK2248" s="23" t="s">
        <v>782</v>
      </c>
      <c r="AL2248" s="14" t="s">
        <v>782</v>
      </c>
      <c r="AM2248" s="22" t="s">
        <v>782</v>
      </c>
      <c r="AN2248" s="23" t="s">
        <v>782</v>
      </c>
      <c r="AO2248" s="23" t="s">
        <v>782</v>
      </c>
      <c r="AP2248" s="23" t="s">
        <v>782</v>
      </c>
      <c r="AQ2248" s="14" t="s">
        <v>782</v>
      </c>
      <c r="AR2248" s="55">
        <v>755</v>
      </c>
      <c r="AS2248" s="56">
        <v>17902.362999999998</v>
      </c>
      <c r="AT2248" s="23">
        <v>17.902362999999998</v>
      </c>
      <c r="AU2248" s="19">
        <v>15.897298344000019</v>
      </c>
      <c r="AV2248" s="14">
        <v>12.258175780635382</v>
      </c>
      <c r="AW2248" s="13">
        <v>0</v>
      </c>
      <c r="AX2248" s="22" t="s">
        <v>782</v>
      </c>
      <c r="AY2248" s="19">
        <v>0</v>
      </c>
      <c r="AZ2248" s="23">
        <v>0</v>
      </c>
      <c r="BA2248" s="19">
        <v>0</v>
      </c>
      <c r="BB2248" s="14">
        <v>0</v>
      </c>
      <c r="BC2248" s="55">
        <v>1</v>
      </c>
      <c r="BD2248" s="56">
        <v>600</v>
      </c>
      <c r="BE2248" s="44">
        <v>0.6</v>
      </c>
      <c r="BF2248" s="19">
        <v>0.84253204840545415</v>
      </c>
      <c r="BG2248" s="14">
        <v>0.64966422134681945</v>
      </c>
      <c r="BH2248" s="22">
        <v>758</v>
      </c>
      <c r="BI2248" s="23">
        <v>19.107362999999999</v>
      </c>
      <c r="BJ2248" s="23">
        <v>20.358335392405472</v>
      </c>
      <c r="BK2248" s="14">
        <v>15.698016634092086</v>
      </c>
      <c r="BL2248" t="s">
        <v>130</v>
      </c>
    </row>
    <row r="2249" spans="1:64">
      <c r="A2249" t="s">
        <v>3239</v>
      </c>
      <c r="B2249" t="s">
        <v>3236</v>
      </c>
      <c r="C2249" t="s">
        <v>130</v>
      </c>
      <c r="D2249" t="s">
        <v>942</v>
      </c>
      <c r="E2249">
        <v>2017</v>
      </c>
      <c r="F2249" s="23">
        <v>106.32</v>
      </c>
      <c r="G2249" s="23">
        <v>13.53</v>
      </c>
      <c r="H2249" s="22">
        <v>15283</v>
      </c>
      <c r="I2249" s="34">
        <v>120.04812491911909</v>
      </c>
      <c r="J2249" s="13">
        <v>2</v>
      </c>
      <c r="K2249" s="13">
        <v>3</v>
      </c>
      <c r="L2249" s="19">
        <v>605</v>
      </c>
      <c r="M2249" s="19">
        <v>0.60499999999999998</v>
      </c>
      <c r="N2249" s="19">
        <v>3.6185049999999999</v>
      </c>
      <c r="O2249" s="17">
        <v>3.0142120107564545</v>
      </c>
      <c r="P2249" s="55">
        <v>0</v>
      </c>
      <c r="Q2249" s="13">
        <v>0</v>
      </c>
      <c r="R2249" s="19">
        <v>0</v>
      </c>
      <c r="S2249" s="19">
        <v>0</v>
      </c>
      <c r="T2249" s="19">
        <v>0</v>
      </c>
      <c r="U2249" s="17">
        <v>0</v>
      </c>
      <c r="V2249" s="13">
        <v>0</v>
      </c>
      <c r="W2249" s="13">
        <v>0</v>
      </c>
      <c r="X2249" s="19">
        <v>0</v>
      </c>
      <c r="Y2249" s="19">
        <v>0</v>
      </c>
      <c r="Z2249" s="19">
        <v>0</v>
      </c>
      <c r="AA2249" s="14">
        <v>0</v>
      </c>
      <c r="AB2249" s="55">
        <v>0</v>
      </c>
      <c r="AC2249" s="22" t="s">
        <v>782</v>
      </c>
      <c r="AD2249" s="19">
        <v>0</v>
      </c>
      <c r="AE2249" s="19">
        <v>0</v>
      </c>
      <c r="AF2249" s="19">
        <v>0</v>
      </c>
      <c r="AG2249" s="14">
        <v>0</v>
      </c>
      <c r="AH2249" s="22" t="s">
        <v>782</v>
      </c>
      <c r="AI2249" s="23" t="s">
        <v>782</v>
      </c>
      <c r="AJ2249" s="23" t="s">
        <v>782</v>
      </c>
      <c r="AK2249" s="23" t="s">
        <v>782</v>
      </c>
      <c r="AL2249" s="14" t="s">
        <v>782</v>
      </c>
      <c r="AM2249" s="22" t="s">
        <v>782</v>
      </c>
      <c r="AN2249" s="23" t="s">
        <v>782</v>
      </c>
      <c r="AO2249" s="23" t="s">
        <v>782</v>
      </c>
      <c r="AP2249" s="23" t="s">
        <v>782</v>
      </c>
      <c r="AQ2249" s="14" t="s">
        <v>782</v>
      </c>
      <c r="AR2249" s="55">
        <v>773</v>
      </c>
      <c r="AS2249" s="56">
        <v>18281.322999999997</v>
      </c>
      <c r="AT2249" s="19">
        <v>18.281322999999983</v>
      </c>
      <c r="AU2249" s="19">
        <v>16.233814824000024</v>
      </c>
      <c r="AV2249" s="14">
        <v>13.522755840574231</v>
      </c>
      <c r="AW2249" s="13">
        <v>0</v>
      </c>
      <c r="AX2249" s="22" t="s">
        <v>782</v>
      </c>
      <c r="AY2249" s="19">
        <v>0</v>
      </c>
      <c r="AZ2249" s="19">
        <v>0</v>
      </c>
      <c r="BA2249" s="19">
        <v>0</v>
      </c>
      <c r="BB2249" s="14">
        <v>0</v>
      </c>
      <c r="BC2249" s="55">
        <v>1</v>
      </c>
      <c r="BD2249" s="56">
        <v>600</v>
      </c>
      <c r="BE2249" s="19">
        <v>0.6</v>
      </c>
      <c r="BF2249" s="19">
        <v>0.84253204840545415</v>
      </c>
      <c r="BG2249" s="14">
        <v>0.70182857830815726</v>
      </c>
      <c r="BH2249" s="22">
        <v>776</v>
      </c>
      <c r="BI2249" s="23">
        <v>19.486322999999985</v>
      </c>
      <c r="BJ2249" s="23">
        <v>20.694851872405479</v>
      </c>
      <c r="BK2249" s="14">
        <v>17.238796429638843</v>
      </c>
      <c r="BL2249" t="s">
        <v>130</v>
      </c>
    </row>
    <row r="2250" spans="1:64">
      <c r="A2250" t="s">
        <v>3240</v>
      </c>
      <c r="B2250" t="s">
        <v>3236</v>
      </c>
      <c r="C2250" t="s">
        <v>130</v>
      </c>
      <c r="D2250" t="s">
        <v>942</v>
      </c>
      <c r="E2250">
        <v>2018</v>
      </c>
      <c r="F2250" s="23">
        <v>106.32</v>
      </c>
      <c r="G2250" s="23">
        <v>13.44</v>
      </c>
      <c r="H2250" s="22">
        <v>15372</v>
      </c>
      <c r="I2250" s="34">
        <v>120.05665712415954</v>
      </c>
      <c r="J2250" s="13">
        <v>2</v>
      </c>
      <c r="K2250" s="13">
        <v>3</v>
      </c>
      <c r="L2250" s="19">
        <v>605</v>
      </c>
      <c r="M2250" s="19">
        <v>0.60499999999999998</v>
      </c>
      <c r="N2250" s="19">
        <v>3.6185049999999999</v>
      </c>
      <c r="O2250" s="17">
        <v>3.0139977962720002</v>
      </c>
      <c r="P2250" s="55">
        <v>0</v>
      </c>
      <c r="Q2250" s="13">
        <v>0</v>
      </c>
      <c r="R2250" s="19">
        <v>0</v>
      </c>
      <c r="S2250" s="19">
        <v>0</v>
      </c>
      <c r="T2250" s="19">
        <v>0</v>
      </c>
      <c r="U2250" s="17">
        <v>0</v>
      </c>
      <c r="V2250" s="13">
        <v>0</v>
      </c>
      <c r="W2250" s="13">
        <v>0</v>
      </c>
      <c r="X2250" s="19">
        <v>0</v>
      </c>
      <c r="Y2250" s="19">
        <v>0</v>
      </c>
      <c r="Z2250" s="19">
        <v>0</v>
      </c>
      <c r="AA2250" s="14">
        <v>0</v>
      </c>
      <c r="AB2250" s="55">
        <v>0</v>
      </c>
      <c r="AC2250" s="22" t="s">
        <v>782</v>
      </c>
      <c r="AD2250" s="19">
        <v>0</v>
      </c>
      <c r="AE2250" s="19">
        <v>0</v>
      </c>
      <c r="AF2250" s="19">
        <v>0</v>
      </c>
      <c r="AG2250" s="14">
        <v>0</v>
      </c>
      <c r="AH2250" s="22" t="s">
        <v>782</v>
      </c>
      <c r="AI2250" s="23" t="s">
        <v>782</v>
      </c>
      <c r="AJ2250" s="23" t="s">
        <v>782</v>
      </c>
      <c r="AK2250" s="23" t="s">
        <v>782</v>
      </c>
      <c r="AL2250" s="14" t="s">
        <v>782</v>
      </c>
      <c r="AM2250" s="22" t="s">
        <v>782</v>
      </c>
      <c r="AN2250" s="23" t="s">
        <v>782</v>
      </c>
      <c r="AO2250" s="23" t="s">
        <v>782</v>
      </c>
      <c r="AP2250" s="23" t="s">
        <v>782</v>
      </c>
      <c r="AQ2250" s="14" t="s">
        <v>782</v>
      </c>
      <c r="AR2250" s="55">
        <v>791</v>
      </c>
      <c r="AS2250" s="56">
        <v>19152.903000000002</v>
      </c>
      <c r="AT2250" s="19">
        <v>19.152902999999981</v>
      </c>
      <c r="AU2250" s="19">
        <v>17.007777864000019</v>
      </c>
      <c r="AV2250" s="14">
        <v>14.166459629482276</v>
      </c>
      <c r="AW2250" s="13">
        <v>0</v>
      </c>
      <c r="AX2250" s="22" t="s">
        <v>782</v>
      </c>
      <c r="AY2250" s="19">
        <v>0</v>
      </c>
      <c r="AZ2250" s="19">
        <v>0</v>
      </c>
      <c r="BA2250" s="19">
        <v>0</v>
      </c>
      <c r="BB2250" s="14">
        <v>0</v>
      </c>
      <c r="BC2250" s="55">
        <v>1</v>
      </c>
      <c r="BD2250" s="56">
        <v>600</v>
      </c>
      <c r="BE2250" s="19">
        <v>0.6</v>
      </c>
      <c r="BF2250" s="19">
        <v>0.78506334488732732</v>
      </c>
      <c r="BG2250" s="14">
        <v>0.65391071490141095</v>
      </c>
      <c r="BH2250" s="22">
        <v>794</v>
      </c>
      <c r="BI2250" s="23">
        <v>20.357902999999983</v>
      </c>
      <c r="BJ2250" s="23">
        <v>21.411346208887345</v>
      </c>
      <c r="BK2250" s="14">
        <v>17.834368140655688</v>
      </c>
      <c r="BL2250" t="s">
        <v>130</v>
      </c>
    </row>
    <row r="2251" spans="1:64">
      <c r="A2251" t="s">
        <v>3241</v>
      </c>
      <c r="B2251" t="s">
        <v>3236</v>
      </c>
      <c r="C2251" t="s">
        <v>130</v>
      </c>
      <c r="D2251" t="s">
        <v>942</v>
      </c>
      <c r="E2251">
        <v>2019</v>
      </c>
      <c r="F2251" s="23">
        <v>106.32</v>
      </c>
      <c r="G2251" s="23">
        <v>13.51</v>
      </c>
      <c r="H2251" s="22">
        <v>15494</v>
      </c>
      <c r="I2251" s="34">
        <v>123.26641498794572</v>
      </c>
      <c r="J2251" s="22">
        <v>2</v>
      </c>
      <c r="K2251" s="22">
        <v>3</v>
      </c>
      <c r="L2251" s="23">
        <v>605</v>
      </c>
      <c r="M2251" s="23">
        <v>0.60499999999999998</v>
      </c>
      <c r="N2251" s="23">
        <v>3.6185049999999999</v>
      </c>
      <c r="O2251" s="14">
        <v>2.9355157285574136</v>
      </c>
      <c r="P2251" s="48">
        <v>0</v>
      </c>
      <c r="Q2251" s="22">
        <v>0</v>
      </c>
      <c r="R2251" s="23">
        <v>0</v>
      </c>
      <c r="S2251" s="23">
        <v>0</v>
      </c>
      <c r="T2251" s="23">
        <v>0</v>
      </c>
      <c r="U2251" s="14">
        <v>0</v>
      </c>
      <c r="V2251" s="22">
        <v>0</v>
      </c>
      <c r="W2251" s="22">
        <v>0</v>
      </c>
      <c r="X2251" s="23">
        <v>0</v>
      </c>
      <c r="Y2251" s="23">
        <v>0</v>
      </c>
      <c r="Z2251" s="23">
        <v>0</v>
      </c>
      <c r="AA2251" s="14">
        <v>0</v>
      </c>
      <c r="AB2251" s="48">
        <v>0</v>
      </c>
      <c r="AC2251" s="22">
        <v>0</v>
      </c>
      <c r="AD2251" s="23">
        <v>0</v>
      </c>
      <c r="AE2251" s="23">
        <v>0</v>
      </c>
      <c r="AF2251" s="23">
        <v>0</v>
      </c>
      <c r="AG2251" s="14">
        <v>0</v>
      </c>
      <c r="AH2251" s="22">
        <v>0</v>
      </c>
      <c r="AI2251" s="23">
        <v>0</v>
      </c>
      <c r="AJ2251" s="23">
        <v>0</v>
      </c>
      <c r="AK2251" s="23">
        <v>0</v>
      </c>
      <c r="AL2251" s="14">
        <v>0</v>
      </c>
      <c r="AM2251" s="22">
        <v>838</v>
      </c>
      <c r="AN2251" s="23">
        <v>20663.823000000008</v>
      </c>
      <c r="AO2251" s="23">
        <v>20.663822999999983</v>
      </c>
      <c r="AP2251" s="23">
        <v>18.349474824000023</v>
      </c>
      <c r="AQ2251" s="14">
        <v>14.886029439401174</v>
      </c>
      <c r="AR2251" s="48">
        <v>838</v>
      </c>
      <c r="AS2251" s="50">
        <v>20663.823000000008</v>
      </c>
      <c r="AT2251" s="23">
        <v>20.663822999999983</v>
      </c>
      <c r="AU2251" s="23">
        <v>18.349474824000023</v>
      </c>
      <c r="AV2251" s="14">
        <v>14.886029439401174</v>
      </c>
      <c r="AW2251" s="22">
        <v>0</v>
      </c>
      <c r="AX2251" s="22" t="s">
        <v>782</v>
      </c>
      <c r="AY2251" s="23">
        <v>0</v>
      </c>
      <c r="AZ2251" s="23">
        <v>0</v>
      </c>
      <c r="BA2251" s="23">
        <v>0</v>
      </c>
      <c r="BB2251" s="14">
        <v>0</v>
      </c>
      <c r="BC2251" s="48">
        <v>1</v>
      </c>
      <c r="BD2251" s="50">
        <v>600</v>
      </c>
      <c r="BE2251" s="23">
        <v>0.6</v>
      </c>
      <c r="BF2251" s="23">
        <v>0.78506341093069376</v>
      </c>
      <c r="BG2251" s="14">
        <v>0.63688346173405419</v>
      </c>
      <c r="BH2251" s="22">
        <v>841</v>
      </c>
      <c r="BI2251" s="23">
        <v>21.868822999999985</v>
      </c>
      <c r="BJ2251" s="23">
        <v>22.753043234930715</v>
      </c>
      <c r="BK2251" s="14">
        <v>18.458428629692641</v>
      </c>
      <c r="BL2251" t="s">
        <v>130</v>
      </c>
    </row>
    <row r="2252" spans="1:64">
      <c r="A2252" t="s">
        <v>3242</v>
      </c>
      <c r="B2252" t="s">
        <v>3236</v>
      </c>
      <c r="C2252" t="s">
        <v>130</v>
      </c>
      <c r="D2252" t="s">
        <v>942</v>
      </c>
      <c r="E2252">
        <v>2020</v>
      </c>
      <c r="F2252" s="23">
        <v>106.32</v>
      </c>
      <c r="G2252" s="23">
        <v>13.54</v>
      </c>
      <c r="H2252" s="22">
        <v>15580</v>
      </c>
      <c r="I2252" s="34">
        <v>124.76152757432473</v>
      </c>
      <c r="J2252" s="22">
        <v>2</v>
      </c>
      <c r="K2252" s="22">
        <v>5</v>
      </c>
      <c r="L2252" s="23">
        <v>1105</v>
      </c>
      <c r="M2252" s="23">
        <v>1.105</v>
      </c>
      <c r="N2252" s="23">
        <v>6.6090049999999998</v>
      </c>
      <c r="O2252" s="14">
        <v>5.2973100991111126</v>
      </c>
      <c r="P2252" s="48">
        <v>0</v>
      </c>
      <c r="Q2252" s="22">
        <v>0</v>
      </c>
      <c r="R2252" s="23">
        <v>0</v>
      </c>
      <c r="S2252" s="23">
        <v>0</v>
      </c>
      <c r="T2252" s="23">
        <v>0</v>
      </c>
      <c r="U2252" s="14">
        <v>0</v>
      </c>
      <c r="V2252" s="22">
        <v>0</v>
      </c>
      <c r="W2252" s="22">
        <v>0</v>
      </c>
      <c r="X2252" s="23">
        <v>0</v>
      </c>
      <c r="Y2252" s="23">
        <v>0</v>
      </c>
      <c r="Z2252" s="23">
        <v>0</v>
      </c>
      <c r="AA2252" s="14">
        <v>0</v>
      </c>
      <c r="AB2252" s="48">
        <v>0</v>
      </c>
      <c r="AC2252" s="22">
        <v>0</v>
      </c>
      <c r="AD2252" s="23">
        <v>0</v>
      </c>
      <c r="AE2252" s="23">
        <v>0</v>
      </c>
      <c r="AF2252" s="23">
        <v>0</v>
      </c>
      <c r="AG2252" s="14">
        <v>0</v>
      </c>
      <c r="AH2252" s="22">
        <v>0</v>
      </c>
      <c r="AI2252" s="23">
        <v>0</v>
      </c>
      <c r="AJ2252" s="23">
        <v>0</v>
      </c>
      <c r="AK2252" s="23">
        <v>0</v>
      </c>
      <c r="AL2252" s="14">
        <v>0</v>
      </c>
      <c r="AM2252" s="22">
        <v>903</v>
      </c>
      <c r="AN2252" s="23">
        <v>21631.966000000004</v>
      </c>
      <c r="AO2252" s="23">
        <v>21.631965999999977</v>
      </c>
      <c r="AP2252" s="23">
        <v>19.209185808000026</v>
      </c>
      <c r="AQ2252" s="14">
        <v>15.396722195916087</v>
      </c>
      <c r="AR2252" s="48">
        <v>903</v>
      </c>
      <c r="AS2252" s="50">
        <v>21631.966000000004</v>
      </c>
      <c r="AT2252" s="23">
        <v>21.631965999999977</v>
      </c>
      <c r="AU2252" s="23">
        <v>19.209185808000026</v>
      </c>
      <c r="AV2252" s="14">
        <v>15.396722195916087</v>
      </c>
      <c r="AW2252" s="22">
        <v>0</v>
      </c>
      <c r="AX2252" s="22">
        <v>0</v>
      </c>
      <c r="AY2252" s="23">
        <v>0</v>
      </c>
      <c r="AZ2252" s="23">
        <v>0</v>
      </c>
      <c r="BA2252" s="23">
        <v>0</v>
      </c>
      <c r="BB2252" s="14">
        <v>0</v>
      </c>
      <c r="BC2252" s="48">
        <v>1</v>
      </c>
      <c r="BD2252" s="50">
        <v>600</v>
      </c>
      <c r="BE2252" s="23">
        <v>0.6</v>
      </c>
      <c r="BF2252" s="23">
        <v>0.62560518504984874</v>
      </c>
      <c r="BG2252" s="14">
        <v>0.501440786445288</v>
      </c>
      <c r="BH2252" s="22">
        <v>906</v>
      </c>
      <c r="BI2252" s="23">
        <v>23.336965999999979</v>
      </c>
      <c r="BJ2252" s="23">
        <v>26.443795993049875</v>
      </c>
      <c r="BK2252" s="14">
        <v>21.195473081472489</v>
      </c>
      <c r="BL2252" t="s">
        <v>130</v>
      </c>
    </row>
    <row r="2253" spans="1:64">
      <c r="A2253" t="s">
        <v>3243</v>
      </c>
      <c r="B2253" t="s">
        <v>3236</v>
      </c>
      <c r="C2253" t="s">
        <v>130</v>
      </c>
      <c r="D2253" t="s">
        <v>942</v>
      </c>
      <c r="E2253">
        <v>2021</v>
      </c>
      <c r="F2253" s="23">
        <v>106.32</v>
      </c>
      <c r="G2253" s="23">
        <v>13.58</v>
      </c>
      <c r="H2253" s="22">
        <v>15602</v>
      </c>
      <c r="I2253" s="34">
        <v>116.81</v>
      </c>
      <c r="J2253" s="22">
        <v>3</v>
      </c>
      <c r="K2253" s="22">
        <v>5</v>
      </c>
      <c r="L2253" s="23">
        <v>985</v>
      </c>
      <c r="M2253" s="23">
        <v>0.98499999999999999</v>
      </c>
      <c r="N2253" s="23">
        <v>5.8912849999999999</v>
      </c>
      <c r="O2253" s="14">
        <v>5.04</v>
      </c>
      <c r="P2253" s="48">
        <v>0</v>
      </c>
      <c r="Q2253" s="22">
        <v>0</v>
      </c>
      <c r="R2253" s="23">
        <v>0</v>
      </c>
      <c r="S2253" s="23">
        <v>0</v>
      </c>
      <c r="T2253" s="23">
        <v>0</v>
      </c>
      <c r="U2253" s="14">
        <v>0</v>
      </c>
      <c r="V2253" s="22">
        <v>0</v>
      </c>
      <c r="W2253" s="22">
        <v>0</v>
      </c>
      <c r="X2253" s="23">
        <v>0</v>
      </c>
      <c r="Y2253" s="23">
        <v>0</v>
      </c>
      <c r="Z2253" s="23">
        <v>0</v>
      </c>
      <c r="AA2253" s="14">
        <v>0</v>
      </c>
      <c r="AB2253" s="48">
        <v>0</v>
      </c>
      <c r="AC2253" s="22">
        <v>0</v>
      </c>
      <c r="AD2253" s="23">
        <v>0</v>
      </c>
      <c r="AE2253" s="23">
        <v>0</v>
      </c>
      <c r="AF2253" s="23">
        <v>0</v>
      </c>
      <c r="AG2253" s="14">
        <v>0</v>
      </c>
      <c r="AH2253" s="22">
        <v>0</v>
      </c>
      <c r="AI2253" s="23">
        <v>0</v>
      </c>
      <c r="AJ2253" s="23">
        <v>0</v>
      </c>
      <c r="AK2253" s="23">
        <v>0</v>
      </c>
      <c r="AL2253" s="14">
        <v>0</v>
      </c>
      <c r="AM2253" s="22">
        <v>986</v>
      </c>
      <c r="AN2253" s="23">
        <v>23064.225999999999</v>
      </c>
      <c r="AO2253" s="23">
        <v>23.064226000000001</v>
      </c>
      <c r="AP2253" s="23">
        <v>20.638397879999999</v>
      </c>
      <c r="AQ2253" s="14">
        <v>17.670000000000002</v>
      </c>
      <c r="AR2253" s="48">
        <v>986</v>
      </c>
      <c r="AS2253" s="50">
        <v>23064.225999999999</v>
      </c>
      <c r="AT2253" s="23">
        <v>23.064226000000001</v>
      </c>
      <c r="AU2253" s="23">
        <v>20.638397879999999</v>
      </c>
      <c r="AV2253" s="14">
        <v>17.670000000000002</v>
      </c>
      <c r="AW2253" s="22">
        <v>0</v>
      </c>
      <c r="AX2253" s="22">
        <v>0</v>
      </c>
      <c r="AY2253" s="23">
        <v>0</v>
      </c>
      <c r="AZ2253" s="23">
        <v>0</v>
      </c>
      <c r="BA2253" s="23">
        <v>0</v>
      </c>
      <c r="BB2253" s="14">
        <v>0</v>
      </c>
      <c r="BC2253" s="48">
        <v>1</v>
      </c>
      <c r="BD2253" s="50">
        <v>600</v>
      </c>
      <c r="BE2253" s="23">
        <v>0.6</v>
      </c>
      <c r="BF2253" s="23">
        <v>0.54552772100000002</v>
      </c>
      <c r="BG2253" s="14">
        <v>0.47</v>
      </c>
      <c r="BH2253" s="22">
        <v>990</v>
      </c>
      <c r="BI2253" s="23">
        <v>24.65</v>
      </c>
      <c r="BJ2253" s="23">
        <v>27.08</v>
      </c>
      <c r="BK2253" s="14">
        <v>23.18</v>
      </c>
      <c r="BL2253" t="s">
        <v>130</v>
      </c>
    </row>
    <row r="2254" spans="1:64">
      <c r="A2254" t="s">
        <v>3244</v>
      </c>
      <c r="B2254" t="s">
        <v>3236</v>
      </c>
      <c r="C2254" t="s">
        <v>130</v>
      </c>
      <c r="D2254" s="111" t="s">
        <v>942</v>
      </c>
      <c r="E2254" s="110">
        <v>2022</v>
      </c>
      <c r="F2254" s="23"/>
      <c r="G2254" s="23"/>
      <c r="H2254" s="22">
        <v>15822</v>
      </c>
      <c r="I2254" s="34">
        <v>114.67054894313482</v>
      </c>
      <c r="J2254" s="22">
        <v>3</v>
      </c>
      <c r="K2254" s="22">
        <v>5</v>
      </c>
      <c r="L2254" s="23">
        <v>985</v>
      </c>
      <c r="M2254" s="23">
        <v>0.98499999999999999</v>
      </c>
      <c r="N2254" s="23">
        <v>5.8292300000000008</v>
      </c>
      <c r="O2254" s="14">
        <v>5.0834587029758778</v>
      </c>
      <c r="P2254" s="48">
        <v>0</v>
      </c>
      <c r="Q2254" s="22">
        <v>0</v>
      </c>
      <c r="R2254" s="23">
        <v>0</v>
      </c>
      <c r="S2254" s="23">
        <v>0</v>
      </c>
      <c r="T2254" s="23">
        <v>0</v>
      </c>
      <c r="U2254" s="14">
        <v>0</v>
      </c>
      <c r="V2254" s="22">
        <v>0</v>
      </c>
      <c r="W2254" s="22">
        <v>0</v>
      </c>
      <c r="X2254" s="23">
        <v>0</v>
      </c>
      <c r="Y2254" s="23">
        <v>0</v>
      </c>
      <c r="Z2254" s="23">
        <v>0</v>
      </c>
      <c r="AA2254" s="14">
        <v>0</v>
      </c>
      <c r="AB2254" s="48">
        <v>0</v>
      </c>
      <c r="AC2254" s="22">
        <v>0</v>
      </c>
      <c r="AD2254" s="23">
        <v>0</v>
      </c>
      <c r="AE2254" s="23">
        <v>0</v>
      </c>
      <c r="AF2254" s="23">
        <v>0</v>
      </c>
      <c r="AG2254" s="14">
        <v>0</v>
      </c>
      <c r="AH2254" s="22">
        <v>0</v>
      </c>
      <c r="AI2254" s="23">
        <v>0</v>
      </c>
      <c r="AJ2254" s="23">
        <v>0</v>
      </c>
      <c r="AK2254" s="23">
        <v>0</v>
      </c>
      <c r="AL2254" s="14">
        <v>0</v>
      </c>
      <c r="AM2254" s="22">
        <v>1182</v>
      </c>
      <c r="AN2254" s="23">
        <v>26050.086000000036</v>
      </c>
      <c r="AO2254" s="23">
        <v>26.050085999999951</v>
      </c>
      <c r="AP2254" s="23">
        <v>26.684768165657395</v>
      </c>
      <c r="AQ2254" s="14">
        <v>23.270812263129905</v>
      </c>
      <c r="AR2254" s="48">
        <v>1182</v>
      </c>
      <c r="AS2254" s="50">
        <v>26050.085999999999</v>
      </c>
      <c r="AT2254" s="23">
        <v>26.050086</v>
      </c>
      <c r="AU2254" s="23">
        <v>26.684768165657399</v>
      </c>
      <c r="AV2254" s="14">
        <v>23.270812263129905</v>
      </c>
      <c r="AW2254" s="22">
        <v>0</v>
      </c>
      <c r="AX2254" s="22">
        <v>0</v>
      </c>
      <c r="AY2254" s="23">
        <v>0</v>
      </c>
      <c r="AZ2254" s="23">
        <v>0</v>
      </c>
      <c r="BA2254" s="23">
        <v>0</v>
      </c>
      <c r="BB2254" s="14">
        <v>0</v>
      </c>
      <c r="BC2254" s="48">
        <v>1</v>
      </c>
      <c r="BD2254" s="50">
        <v>600</v>
      </c>
      <c r="BE2254" s="23">
        <v>0.6</v>
      </c>
      <c r="BF2254" s="23">
        <v>0.60933945023855296</v>
      </c>
      <c r="BG2254" s="14">
        <v>0.53138269229069846</v>
      </c>
      <c r="BH2254" s="22">
        <v>1186</v>
      </c>
      <c r="BI2254" s="23">
        <v>27.635086000000001</v>
      </c>
      <c r="BJ2254" s="23">
        <v>33.123337615895956</v>
      </c>
      <c r="BK2254" s="14">
        <v>28.885653658396482</v>
      </c>
      <c r="BL2254" t="s">
        <v>130</v>
      </c>
    </row>
    <row r="2255" spans="1:64">
      <c r="A2255" t="s">
        <v>3245</v>
      </c>
      <c r="B2255" t="s">
        <v>3236</v>
      </c>
      <c r="C2255" t="s">
        <v>130</v>
      </c>
      <c r="D2255" t="s">
        <v>942</v>
      </c>
      <c r="E2255">
        <v>2023</v>
      </c>
      <c r="F2255">
        <v>106.32</v>
      </c>
      <c r="G2255">
        <v>13.71</v>
      </c>
      <c r="H2255">
        <v>15757</v>
      </c>
      <c r="I2255">
        <v>114.67054894313482</v>
      </c>
      <c r="J2255">
        <v>4</v>
      </c>
      <c r="K2255">
        <v>6</v>
      </c>
      <c r="L2255">
        <v>1084</v>
      </c>
      <c r="M2255">
        <v>1.0840000000000001</v>
      </c>
      <c r="N2255">
        <v>6.4151119999999997</v>
      </c>
      <c r="O2255">
        <v>5.5943850091633003</v>
      </c>
      <c r="P2255" s="140">
        <v>0</v>
      </c>
      <c r="Q2255">
        <v>0</v>
      </c>
      <c r="R2255">
        <v>0</v>
      </c>
      <c r="S2255">
        <v>0</v>
      </c>
      <c r="T2255">
        <v>0</v>
      </c>
      <c r="U2255">
        <v>0</v>
      </c>
      <c r="V2255">
        <v>0</v>
      </c>
      <c r="W2255">
        <v>0</v>
      </c>
      <c r="X2255">
        <v>0</v>
      </c>
      <c r="Y2255">
        <v>0</v>
      </c>
      <c r="Z2255">
        <v>0</v>
      </c>
      <c r="AA2255">
        <v>0</v>
      </c>
      <c r="AB2255" s="140"/>
      <c r="AG2255">
        <v>0</v>
      </c>
      <c r="AL2255">
        <v>0</v>
      </c>
      <c r="AM2255">
        <v>1404</v>
      </c>
      <c r="AN2255">
        <v>29564.370999999999</v>
      </c>
      <c r="AO2255">
        <v>29.564371000000001</v>
      </c>
      <c r="AP2255">
        <v>27.731003000000001</v>
      </c>
      <c r="AQ2255">
        <v>24.18319547223221</v>
      </c>
      <c r="AR2255" s="140">
        <v>1454</v>
      </c>
      <c r="AS2255" s="140">
        <v>29603.265999999901</v>
      </c>
      <c r="AT2255">
        <v>29.603265999999799</v>
      </c>
      <c r="AU2255">
        <v>27.767485640545001</v>
      </c>
      <c r="AV2255">
        <v>24.215010651352955</v>
      </c>
      <c r="AW2255">
        <v>0</v>
      </c>
      <c r="AX2255">
        <v>0</v>
      </c>
      <c r="AY2255">
        <v>0</v>
      </c>
      <c r="AZ2255">
        <v>0</v>
      </c>
      <c r="BA2255">
        <v>0</v>
      </c>
      <c r="BB2255">
        <v>0</v>
      </c>
      <c r="BC2255" s="140">
        <v>1</v>
      </c>
      <c r="BD2255" s="140">
        <v>600</v>
      </c>
      <c r="BE2255">
        <v>0.6</v>
      </c>
      <c r="BF2255">
        <v>0.72757899999999998</v>
      </c>
      <c r="BG2255">
        <v>0.63449508762778029</v>
      </c>
      <c r="BH2255">
        <v>1459</v>
      </c>
      <c r="BI2255">
        <v>31.2872659999998</v>
      </c>
      <c r="BJ2255">
        <v>34.910176640544996</v>
      </c>
      <c r="BK2255">
        <v>30.443890748144032</v>
      </c>
      <c r="BL2255" t="s">
        <v>130</v>
      </c>
    </row>
    <row r="2256" spans="1:64">
      <c r="A2256" t="s">
        <v>3246</v>
      </c>
      <c r="B2256" t="s">
        <v>3236</v>
      </c>
      <c r="C2256" t="s">
        <v>130</v>
      </c>
      <c r="D2256" t="s">
        <v>942</v>
      </c>
      <c r="E2256">
        <v>2024</v>
      </c>
      <c r="F2256">
        <v>106.32</v>
      </c>
      <c r="G2256">
        <v>13.79</v>
      </c>
      <c r="H2256">
        <v>15831</v>
      </c>
      <c r="I2256">
        <v>108.55472078263871</v>
      </c>
      <c r="J2256">
        <v>4</v>
      </c>
      <c r="K2256">
        <v>6</v>
      </c>
      <c r="L2256">
        <v>1095</v>
      </c>
      <c r="M2256">
        <v>1.095</v>
      </c>
      <c r="N2256">
        <v>6.4802100000000005</v>
      </c>
      <c r="O2256">
        <v>5.9695331103798379</v>
      </c>
      <c r="P2256" s="140">
        <v>0</v>
      </c>
      <c r="Q2256">
        <v>0</v>
      </c>
      <c r="R2256">
        <v>0</v>
      </c>
      <c r="S2256">
        <v>0</v>
      </c>
      <c r="T2256">
        <v>0</v>
      </c>
      <c r="U2256">
        <v>0</v>
      </c>
      <c r="V2256">
        <v>0</v>
      </c>
      <c r="W2256">
        <v>0</v>
      </c>
      <c r="X2256">
        <v>0</v>
      </c>
      <c r="Y2256">
        <v>0</v>
      </c>
      <c r="Z2256">
        <v>0</v>
      </c>
      <c r="AA2256">
        <v>0</v>
      </c>
      <c r="AB2256" s="140">
        <v>0</v>
      </c>
      <c r="AC2256">
        <v>0</v>
      </c>
      <c r="AD2256">
        <v>0</v>
      </c>
      <c r="AE2256">
        <v>0</v>
      </c>
      <c r="AF2256">
        <v>0</v>
      </c>
      <c r="AG2256">
        <v>0</v>
      </c>
      <c r="AH2256">
        <v>0</v>
      </c>
      <c r="AI2256">
        <v>0</v>
      </c>
      <c r="AJ2256">
        <v>0</v>
      </c>
      <c r="AK2256">
        <v>0</v>
      </c>
      <c r="AL2256">
        <v>0</v>
      </c>
      <c r="AM2256">
        <v>1607</v>
      </c>
      <c r="AN2256">
        <v>33154.383000000038</v>
      </c>
      <c r="AO2256">
        <v>33.154382999999996</v>
      </c>
      <c r="AP2256">
        <v>29.903390528911061</v>
      </c>
      <c r="AQ2256">
        <v>27.546835654238581</v>
      </c>
      <c r="AR2256" s="140">
        <v>1742</v>
      </c>
      <c r="AS2256" s="140">
        <v>33274.159000000065</v>
      </c>
      <c r="AT2256">
        <v>33.274158999999884</v>
      </c>
      <c r="AU2256">
        <v>30.011421750725393</v>
      </c>
      <c r="AV2256">
        <v>27.646353409924814</v>
      </c>
      <c r="AW2256">
        <v>0</v>
      </c>
      <c r="AX2256">
        <v>0</v>
      </c>
      <c r="AY2256">
        <v>0</v>
      </c>
      <c r="AZ2256">
        <v>0</v>
      </c>
      <c r="BA2256">
        <v>0</v>
      </c>
      <c r="BB2256">
        <v>0</v>
      </c>
      <c r="BC2256" s="140">
        <v>1</v>
      </c>
      <c r="BD2256" s="140">
        <v>600</v>
      </c>
      <c r="BE2256">
        <v>0.6</v>
      </c>
      <c r="BF2256">
        <v>0.63811728875084572</v>
      </c>
      <c r="BG2256">
        <v>0.58783006777619629</v>
      </c>
      <c r="BH2256">
        <v>1747</v>
      </c>
      <c r="BI2256">
        <v>34.969158999999884</v>
      </c>
      <c r="BJ2256">
        <v>37.129749039476245</v>
      </c>
      <c r="BK2256">
        <v>34.203716588080844</v>
      </c>
      <c r="BL2256" t="s">
        <v>130</v>
      </c>
    </row>
    <row r="2257" spans="1:64">
      <c r="A2257" t="s">
        <v>3247</v>
      </c>
      <c r="B2257" t="s">
        <v>3248</v>
      </c>
      <c r="C2257" t="s">
        <v>133</v>
      </c>
      <c r="D2257" t="s">
        <v>942</v>
      </c>
      <c r="E2257">
        <v>2012</v>
      </c>
      <c r="F2257" s="23">
        <v>91.36</v>
      </c>
      <c r="G2257" s="23">
        <v>10.54</v>
      </c>
      <c r="H2257" s="22">
        <v>11460</v>
      </c>
      <c r="I2257" s="34">
        <v>93.392857000000006</v>
      </c>
      <c r="J2257" s="22">
        <v>15</v>
      </c>
      <c r="K2257" s="22" t="s">
        <v>782</v>
      </c>
      <c r="L2257" s="23">
        <v>4771.8</v>
      </c>
      <c r="M2257" s="23">
        <v>4.7717999999999998</v>
      </c>
      <c r="N2257" s="23">
        <v>31.885679</v>
      </c>
      <c r="O2257" s="14">
        <v>34.141453665990753</v>
      </c>
      <c r="P2257" s="48">
        <v>0</v>
      </c>
      <c r="Q2257" s="22" t="s">
        <v>782</v>
      </c>
      <c r="R2257" s="23">
        <v>0</v>
      </c>
      <c r="S2257" s="23">
        <v>0</v>
      </c>
      <c r="T2257" s="23">
        <v>0</v>
      </c>
      <c r="U2257" s="14">
        <v>0</v>
      </c>
      <c r="V2257" s="22">
        <v>0</v>
      </c>
      <c r="W2257" s="22" t="s">
        <v>782</v>
      </c>
      <c r="X2257" s="23">
        <v>0</v>
      </c>
      <c r="Y2257" s="23">
        <v>0</v>
      </c>
      <c r="Z2257" s="23">
        <v>0</v>
      </c>
      <c r="AA2257" s="14">
        <v>0</v>
      </c>
      <c r="AB2257" s="48">
        <v>0</v>
      </c>
      <c r="AC2257" s="22" t="s">
        <v>782</v>
      </c>
      <c r="AD2257" s="23">
        <v>0</v>
      </c>
      <c r="AE2257" s="23">
        <v>0</v>
      </c>
      <c r="AF2257" s="23">
        <v>0</v>
      </c>
      <c r="AG2257" s="14">
        <v>0</v>
      </c>
      <c r="AH2257" s="22" t="s">
        <v>782</v>
      </c>
      <c r="AI2257" s="23" t="s">
        <v>782</v>
      </c>
      <c r="AJ2257" s="23" t="s">
        <v>782</v>
      </c>
      <c r="AK2257" s="23" t="s">
        <v>782</v>
      </c>
      <c r="AL2257" s="14" t="s">
        <v>782</v>
      </c>
      <c r="AM2257" s="22" t="s">
        <v>782</v>
      </c>
      <c r="AN2257" s="23" t="s">
        <v>782</v>
      </c>
      <c r="AO2257" s="23" t="s">
        <v>782</v>
      </c>
      <c r="AP2257" s="23" t="s">
        <v>782</v>
      </c>
      <c r="AQ2257" s="14" t="s">
        <v>782</v>
      </c>
      <c r="AR2257" s="48">
        <v>614</v>
      </c>
      <c r="AS2257" s="50">
        <v>16123.10800000002</v>
      </c>
      <c r="AT2257" s="23">
        <v>16.12310800000002</v>
      </c>
      <c r="AU2257" s="23">
        <v>14.255788000000001</v>
      </c>
      <c r="AV2257" s="14">
        <v>15.264323694476978</v>
      </c>
      <c r="AW2257" s="22">
        <v>0</v>
      </c>
      <c r="AX2257" s="22" t="s">
        <v>782</v>
      </c>
      <c r="AY2257" s="23">
        <v>0</v>
      </c>
      <c r="AZ2257" s="23">
        <v>0</v>
      </c>
      <c r="BA2257" s="23">
        <v>0</v>
      </c>
      <c r="BB2257" s="14">
        <v>0</v>
      </c>
      <c r="BC2257" s="48">
        <v>5</v>
      </c>
      <c r="BD2257" s="50">
        <v>4900</v>
      </c>
      <c r="BE2257" s="23">
        <v>4.9000000000000004</v>
      </c>
      <c r="BF2257" s="23">
        <v>7.8253000000000004</v>
      </c>
      <c r="BG2257" s="14">
        <v>8.3789063225681168</v>
      </c>
      <c r="BH2257" s="22">
        <v>634</v>
      </c>
      <c r="BI2257" s="23">
        <v>25.794908000000021</v>
      </c>
      <c r="BJ2257" s="23">
        <v>53.966766999999997</v>
      </c>
      <c r="BK2257" s="14">
        <v>57.784683683035851</v>
      </c>
      <c r="BL2257" t="s">
        <v>133</v>
      </c>
    </row>
    <row r="2258" spans="1:64">
      <c r="A2258" t="s">
        <v>3249</v>
      </c>
      <c r="B2258" t="s">
        <v>3248</v>
      </c>
      <c r="C2258" t="s">
        <v>133</v>
      </c>
      <c r="D2258" t="s">
        <v>942</v>
      </c>
      <c r="E2258">
        <v>2015</v>
      </c>
      <c r="F2258" s="23">
        <v>91.36</v>
      </c>
      <c r="G2258" s="23">
        <v>10.66</v>
      </c>
      <c r="H2258" s="22">
        <v>11593</v>
      </c>
      <c r="I2258" s="34">
        <v>93.260276703304399</v>
      </c>
      <c r="J2258" s="13">
        <v>10</v>
      </c>
      <c r="K2258" s="13">
        <v>15</v>
      </c>
      <c r="L2258" s="19">
        <v>6169.8</v>
      </c>
      <c r="M2258" s="35">
        <v>6.1698000000000004</v>
      </c>
      <c r="N2258" s="19">
        <v>36.903763967016069</v>
      </c>
      <c r="O2258" s="17">
        <v>39.570721073904444</v>
      </c>
      <c r="P2258" s="112">
        <v>0</v>
      </c>
      <c r="Q2258" s="113">
        <v>0</v>
      </c>
      <c r="R2258" s="114">
        <v>0</v>
      </c>
      <c r="S2258" s="27">
        <v>0</v>
      </c>
      <c r="T2258" s="23">
        <v>0</v>
      </c>
      <c r="U2258" s="17">
        <v>0</v>
      </c>
      <c r="V2258" s="22">
        <v>0</v>
      </c>
      <c r="W2258" s="22">
        <v>0</v>
      </c>
      <c r="X2258" s="23">
        <v>0</v>
      </c>
      <c r="Y2258" s="27">
        <v>0</v>
      </c>
      <c r="Z2258" s="27">
        <v>0</v>
      </c>
      <c r="AA2258" s="14">
        <v>0</v>
      </c>
      <c r="AB2258" s="116">
        <v>1</v>
      </c>
      <c r="AC2258" s="22" t="s">
        <v>782</v>
      </c>
      <c r="AD2258" s="23">
        <v>0</v>
      </c>
      <c r="AE2258" s="23">
        <v>0</v>
      </c>
      <c r="AF2258" s="23">
        <v>0.13690319999999997</v>
      </c>
      <c r="AG2258" s="14">
        <v>0.14679690521993619</v>
      </c>
      <c r="AH2258" s="22" t="s">
        <v>782</v>
      </c>
      <c r="AI2258" s="23" t="s">
        <v>782</v>
      </c>
      <c r="AJ2258" s="23" t="s">
        <v>782</v>
      </c>
      <c r="AK2258" s="23" t="s">
        <v>782</v>
      </c>
      <c r="AL2258" s="14" t="s">
        <v>782</v>
      </c>
      <c r="AM2258" s="22" t="s">
        <v>782</v>
      </c>
      <c r="AN2258" s="23" t="s">
        <v>782</v>
      </c>
      <c r="AO2258" s="23" t="s">
        <v>782</v>
      </c>
      <c r="AP2258" s="23" t="s">
        <v>782</v>
      </c>
      <c r="AQ2258" s="14" t="s">
        <v>782</v>
      </c>
      <c r="AR2258" s="117">
        <v>721</v>
      </c>
      <c r="AS2258" s="118">
        <v>18690.99500000001</v>
      </c>
      <c r="AT2258" s="23">
        <v>18.690995000000012</v>
      </c>
      <c r="AU2258" s="23">
        <v>16.600645939217088</v>
      </c>
      <c r="AV2258" s="14">
        <v>17.800339572259595</v>
      </c>
      <c r="AW2258" s="22">
        <v>0</v>
      </c>
      <c r="AX2258" s="22" t="s">
        <v>782</v>
      </c>
      <c r="AY2258" s="23">
        <v>0</v>
      </c>
      <c r="AZ2258" s="23">
        <v>0</v>
      </c>
      <c r="BA2258" s="23">
        <v>0</v>
      </c>
      <c r="BB2258" s="14">
        <v>0</v>
      </c>
      <c r="BC2258" s="120">
        <v>5</v>
      </c>
      <c r="BD2258" s="121">
        <v>4900</v>
      </c>
      <c r="BE2258" s="44">
        <v>4.9000000000000004</v>
      </c>
      <c r="BF2258" s="23">
        <v>8.579621095241782</v>
      </c>
      <c r="BG2258" s="14">
        <v>9.1996521976197272</v>
      </c>
      <c r="BH2258" s="22">
        <v>737</v>
      </c>
      <c r="BI2258" s="23">
        <v>29.760795000000016</v>
      </c>
      <c r="BJ2258" s="23">
        <v>62.22093420147494</v>
      </c>
      <c r="BK2258" s="14">
        <v>66.71750974900371</v>
      </c>
      <c r="BL2258" t="s">
        <v>133</v>
      </c>
    </row>
    <row r="2259" spans="1:64">
      <c r="A2259" t="s">
        <v>3250</v>
      </c>
      <c r="B2259" t="s">
        <v>3248</v>
      </c>
      <c r="C2259" t="s">
        <v>133</v>
      </c>
      <c r="D2259" t="s">
        <v>942</v>
      </c>
      <c r="E2259">
        <v>2016</v>
      </c>
      <c r="F2259" s="23">
        <v>91.37</v>
      </c>
      <c r="G2259" s="23">
        <v>10.76</v>
      </c>
      <c r="H2259" s="22">
        <v>11594</v>
      </c>
      <c r="I2259" s="34">
        <v>98.568476835485754</v>
      </c>
      <c r="J2259" s="13">
        <v>10</v>
      </c>
      <c r="K2259" s="13">
        <v>15</v>
      </c>
      <c r="L2259" s="19">
        <v>6169.8</v>
      </c>
      <c r="M2259" s="35">
        <v>6.1698000000000004</v>
      </c>
      <c r="N2259" s="19">
        <v>36.901573999999997</v>
      </c>
      <c r="O2259" s="17">
        <v>37.437500491754598</v>
      </c>
      <c r="P2259" s="55">
        <v>0</v>
      </c>
      <c r="Q2259" s="13">
        <v>0</v>
      </c>
      <c r="R2259" s="19">
        <v>0</v>
      </c>
      <c r="S2259" s="27">
        <v>0</v>
      </c>
      <c r="T2259" s="19">
        <v>0</v>
      </c>
      <c r="U2259" s="17">
        <v>0</v>
      </c>
      <c r="V2259" s="13">
        <v>0</v>
      </c>
      <c r="W2259" s="13">
        <v>0</v>
      </c>
      <c r="X2259" s="19">
        <v>0</v>
      </c>
      <c r="Y2259" s="27">
        <v>0</v>
      </c>
      <c r="Z2259" s="19">
        <v>0</v>
      </c>
      <c r="AA2259" s="14">
        <v>0</v>
      </c>
      <c r="AB2259" s="55">
        <v>1</v>
      </c>
      <c r="AC2259" s="22" t="s">
        <v>782</v>
      </c>
      <c r="AD2259" s="19">
        <v>0</v>
      </c>
      <c r="AE2259" s="23">
        <v>0</v>
      </c>
      <c r="AF2259" s="19">
        <v>0.13098571499999997</v>
      </c>
      <c r="AG2259" s="14">
        <v>0.1328880380475187</v>
      </c>
      <c r="AH2259" s="22" t="s">
        <v>782</v>
      </c>
      <c r="AI2259" s="23" t="s">
        <v>782</v>
      </c>
      <c r="AJ2259" s="23" t="s">
        <v>782</v>
      </c>
      <c r="AK2259" s="23" t="s">
        <v>782</v>
      </c>
      <c r="AL2259" s="14" t="s">
        <v>782</v>
      </c>
      <c r="AM2259" s="22" t="s">
        <v>782</v>
      </c>
      <c r="AN2259" s="23" t="s">
        <v>782</v>
      </c>
      <c r="AO2259" s="23" t="s">
        <v>782</v>
      </c>
      <c r="AP2259" s="23" t="s">
        <v>782</v>
      </c>
      <c r="AQ2259" s="14" t="s">
        <v>782</v>
      </c>
      <c r="AR2259" s="55">
        <v>733</v>
      </c>
      <c r="AS2259" s="56">
        <v>18825.614999999994</v>
      </c>
      <c r="AT2259" s="23">
        <v>18.825614999999996</v>
      </c>
      <c r="AU2259" s="19">
        <v>16.717146120000013</v>
      </c>
      <c r="AV2259" s="14">
        <v>16.959931467645092</v>
      </c>
      <c r="AW2259" s="13">
        <v>0</v>
      </c>
      <c r="AX2259" s="22" t="s">
        <v>782</v>
      </c>
      <c r="AY2259" s="19">
        <v>0</v>
      </c>
      <c r="AZ2259" s="23">
        <v>0</v>
      </c>
      <c r="BA2259" s="19">
        <v>0</v>
      </c>
      <c r="BB2259" s="14">
        <v>0</v>
      </c>
      <c r="BC2259" s="55">
        <v>5</v>
      </c>
      <c r="BD2259" s="56">
        <v>4899.9999999999991</v>
      </c>
      <c r="BE2259" s="44">
        <v>4.8999999999999995</v>
      </c>
      <c r="BF2259" s="19">
        <v>8.592221095241781</v>
      </c>
      <c r="BG2259" s="14">
        <v>8.7170070707113592</v>
      </c>
      <c r="BH2259" s="22">
        <v>749</v>
      </c>
      <c r="BI2259" s="23">
        <v>29.895414999999993</v>
      </c>
      <c r="BJ2259" s="23">
        <v>62.34192693024179</v>
      </c>
      <c r="BK2259" s="14">
        <v>63.247327068158569</v>
      </c>
      <c r="BL2259" t="s">
        <v>133</v>
      </c>
    </row>
    <row r="2260" spans="1:64">
      <c r="A2260" t="s">
        <v>3251</v>
      </c>
      <c r="B2260" t="s">
        <v>3248</v>
      </c>
      <c r="C2260" t="s">
        <v>133</v>
      </c>
      <c r="D2260" t="s">
        <v>942</v>
      </c>
      <c r="E2260">
        <v>2017</v>
      </c>
      <c r="F2260" s="23">
        <v>91.37</v>
      </c>
      <c r="G2260" s="23">
        <v>10.8</v>
      </c>
      <c r="H2260" s="22">
        <v>11544</v>
      </c>
      <c r="I2260" s="34">
        <v>90.678240794759589</v>
      </c>
      <c r="J2260" s="13">
        <v>10</v>
      </c>
      <c r="K2260" s="13">
        <v>17</v>
      </c>
      <c r="L2260" s="19">
        <v>6934.8</v>
      </c>
      <c r="M2260" s="19">
        <v>6.9347999999999992</v>
      </c>
      <c r="N2260" s="19">
        <v>41.477038999999998</v>
      </c>
      <c r="O2260" s="17">
        <v>45.74089509949669</v>
      </c>
      <c r="P2260" s="55">
        <v>0</v>
      </c>
      <c r="Q2260" s="13">
        <v>0</v>
      </c>
      <c r="R2260" s="19">
        <v>0</v>
      </c>
      <c r="S2260" s="19">
        <v>0</v>
      </c>
      <c r="T2260" s="19">
        <v>0</v>
      </c>
      <c r="U2260" s="17">
        <v>0</v>
      </c>
      <c r="V2260" s="13">
        <v>0</v>
      </c>
      <c r="W2260" s="13">
        <v>0</v>
      </c>
      <c r="X2260" s="19">
        <v>0</v>
      </c>
      <c r="Y2260" s="19">
        <v>0</v>
      </c>
      <c r="Z2260" s="19">
        <v>0</v>
      </c>
      <c r="AA2260" s="14">
        <v>0</v>
      </c>
      <c r="AB2260" s="55">
        <v>1</v>
      </c>
      <c r="AC2260" s="22" t="s">
        <v>782</v>
      </c>
      <c r="AD2260" s="19">
        <v>0</v>
      </c>
      <c r="AE2260" s="19">
        <v>0</v>
      </c>
      <c r="AF2260" s="19">
        <v>0.12960691800000002</v>
      </c>
      <c r="AG2260" s="14">
        <v>0.14293056069906704</v>
      </c>
      <c r="AH2260" s="22" t="s">
        <v>782</v>
      </c>
      <c r="AI2260" s="23" t="s">
        <v>782</v>
      </c>
      <c r="AJ2260" s="23" t="s">
        <v>782</v>
      </c>
      <c r="AK2260" s="23" t="s">
        <v>782</v>
      </c>
      <c r="AL2260" s="14" t="s">
        <v>782</v>
      </c>
      <c r="AM2260" s="22" t="s">
        <v>782</v>
      </c>
      <c r="AN2260" s="23" t="s">
        <v>782</v>
      </c>
      <c r="AO2260" s="23" t="s">
        <v>782</v>
      </c>
      <c r="AP2260" s="23" t="s">
        <v>782</v>
      </c>
      <c r="AQ2260" s="14" t="s">
        <v>782</v>
      </c>
      <c r="AR2260" s="55">
        <v>748</v>
      </c>
      <c r="AS2260" s="56">
        <v>19109.959999999988</v>
      </c>
      <c r="AT2260" s="19">
        <v>19.109960000000008</v>
      </c>
      <c r="AU2260" s="19">
        <v>16.96964448000001</v>
      </c>
      <c r="AV2260" s="14">
        <v>18.714130679276156</v>
      </c>
      <c r="AW2260" s="13">
        <v>0</v>
      </c>
      <c r="AX2260" s="22" t="s">
        <v>782</v>
      </c>
      <c r="AY2260" s="19">
        <v>0</v>
      </c>
      <c r="AZ2260" s="19">
        <v>0</v>
      </c>
      <c r="BA2260" s="19">
        <v>0</v>
      </c>
      <c r="BB2260" s="14">
        <v>0</v>
      </c>
      <c r="BC2260" s="55">
        <v>7</v>
      </c>
      <c r="BD2260" s="56">
        <v>10900</v>
      </c>
      <c r="BE2260" s="19">
        <v>10.899999999999999</v>
      </c>
      <c r="BF2260" s="19">
        <v>25.630871564166103</v>
      </c>
      <c r="BG2260" s="14">
        <v>28.265735351195019</v>
      </c>
      <c r="BH2260" s="22">
        <v>766</v>
      </c>
      <c r="BI2260" s="23">
        <v>36.944760000000002</v>
      </c>
      <c r="BJ2260" s="23">
        <v>84.207161962166111</v>
      </c>
      <c r="BK2260" s="14">
        <v>92.863691690666926</v>
      </c>
      <c r="BL2260" t="s">
        <v>133</v>
      </c>
    </row>
    <row r="2261" spans="1:64">
      <c r="A2261" t="s">
        <v>3252</v>
      </c>
      <c r="B2261" t="s">
        <v>3248</v>
      </c>
      <c r="C2261" t="s">
        <v>133</v>
      </c>
      <c r="D2261" t="s">
        <v>942</v>
      </c>
      <c r="E2261">
        <v>2018</v>
      </c>
      <c r="F2261" s="23">
        <v>91.37</v>
      </c>
      <c r="G2261" s="23">
        <v>10.84</v>
      </c>
      <c r="H2261" s="22">
        <v>11566</v>
      </c>
      <c r="I2261" s="34">
        <v>90.684685587993044</v>
      </c>
      <c r="J2261" s="13">
        <v>10</v>
      </c>
      <c r="K2261" s="13">
        <v>15</v>
      </c>
      <c r="L2261" s="19">
        <v>6419.8</v>
      </c>
      <c r="M2261" s="19">
        <v>6.4198000000000004</v>
      </c>
      <c r="N2261" s="19">
        <v>38.3968238</v>
      </c>
      <c r="O2261" s="17">
        <v>42.34102324007381</v>
      </c>
      <c r="P2261" s="55">
        <v>0</v>
      </c>
      <c r="Q2261" s="13">
        <v>0</v>
      </c>
      <c r="R2261" s="19">
        <v>0</v>
      </c>
      <c r="S2261" s="19">
        <v>0</v>
      </c>
      <c r="T2261" s="19">
        <v>0</v>
      </c>
      <c r="U2261" s="17">
        <v>0</v>
      </c>
      <c r="V2261" s="13">
        <v>0</v>
      </c>
      <c r="W2261" s="13">
        <v>0</v>
      </c>
      <c r="X2261" s="19">
        <v>0</v>
      </c>
      <c r="Y2261" s="19">
        <v>0</v>
      </c>
      <c r="Z2261" s="19">
        <v>0</v>
      </c>
      <c r="AA2261" s="14">
        <v>0</v>
      </c>
      <c r="AB2261" s="55">
        <v>1</v>
      </c>
      <c r="AC2261" s="22" t="s">
        <v>782</v>
      </c>
      <c r="AD2261" s="19">
        <v>0</v>
      </c>
      <c r="AE2261" s="19">
        <v>0</v>
      </c>
      <c r="AF2261" s="19">
        <v>0.16823309999999997</v>
      </c>
      <c r="AG2261" s="14">
        <v>0.18551434446642068</v>
      </c>
      <c r="AH2261" s="22" t="s">
        <v>782</v>
      </c>
      <c r="AI2261" s="23" t="s">
        <v>782</v>
      </c>
      <c r="AJ2261" s="23" t="s">
        <v>782</v>
      </c>
      <c r="AK2261" s="23" t="s">
        <v>782</v>
      </c>
      <c r="AL2261" s="14" t="s">
        <v>782</v>
      </c>
      <c r="AM2261" s="22" t="s">
        <v>782</v>
      </c>
      <c r="AN2261" s="23" t="s">
        <v>782</v>
      </c>
      <c r="AO2261" s="23" t="s">
        <v>782</v>
      </c>
      <c r="AP2261" s="23" t="s">
        <v>782</v>
      </c>
      <c r="AQ2261" s="14" t="s">
        <v>782</v>
      </c>
      <c r="AR2261" s="55">
        <v>769</v>
      </c>
      <c r="AS2261" s="56">
        <v>20406.604999999978</v>
      </c>
      <c r="AT2261" s="19">
        <v>20.406605000000006</v>
      </c>
      <c r="AU2261" s="19">
        <v>18.121065240000011</v>
      </c>
      <c r="AV2261" s="14">
        <v>19.982497731016338</v>
      </c>
      <c r="AW2261" s="13">
        <v>0</v>
      </c>
      <c r="AX2261" s="22" t="s">
        <v>782</v>
      </c>
      <c r="AY2261" s="19">
        <v>0</v>
      </c>
      <c r="AZ2261" s="19">
        <v>0</v>
      </c>
      <c r="BA2261" s="19">
        <v>0</v>
      </c>
      <c r="BB2261" s="14">
        <v>0</v>
      </c>
      <c r="BC2261" s="55">
        <v>7</v>
      </c>
      <c r="BD2261" s="56">
        <v>10900</v>
      </c>
      <c r="BE2261" s="19">
        <v>10.899999999999999</v>
      </c>
      <c r="BF2261" s="19">
        <v>24.930055864293408</v>
      </c>
      <c r="BG2261" s="14">
        <v>27.490921650826376</v>
      </c>
      <c r="BH2261" s="22">
        <v>787</v>
      </c>
      <c r="BI2261" s="23">
        <v>37.726405000000007</v>
      </c>
      <c r="BJ2261" s="23">
        <v>81.616178004293417</v>
      </c>
      <c r="BK2261" s="14">
        <v>89.999956966382939</v>
      </c>
      <c r="BL2261" t="s">
        <v>133</v>
      </c>
    </row>
    <row r="2262" spans="1:64">
      <c r="A2262" t="s">
        <v>3253</v>
      </c>
      <c r="B2262" t="s">
        <v>3248</v>
      </c>
      <c r="C2262" t="s">
        <v>133</v>
      </c>
      <c r="D2262" t="s">
        <v>942</v>
      </c>
      <c r="E2262">
        <v>2019</v>
      </c>
      <c r="F2262" s="23">
        <v>91.36</v>
      </c>
      <c r="G2262" s="23">
        <v>11.01</v>
      </c>
      <c r="H2262" s="22">
        <v>11597</v>
      </c>
      <c r="I2262" s="34">
        <v>92.746510262202719</v>
      </c>
      <c r="J2262" s="22">
        <v>10</v>
      </c>
      <c r="K2262" s="22">
        <v>15</v>
      </c>
      <c r="L2262" s="23">
        <v>6169.8</v>
      </c>
      <c r="M2262" s="23">
        <v>6.1698000000000004</v>
      </c>
      <c r="N2262" s="23">
        <v>36.901573800000001</v>
      </c>
      <c r="O2262" s="14">
        <v>39.787560411357724</v>
      </c>
      <c r="P2262" s="48">
        <v>0</v>
      </c>
      <c r="Q2262" s="22">
        <v>0</v>
      </c>
      <c r="R2262" s="23">
        <v>0</v>
      </c>
      <c r="S2262" s="23">
        <v>0</v>
      </c>
      <c r="T2262" s="23">
        <v>0</v>
      </c>
      <c r="U2262" s="14">
        <v>0</v>
      </c>
      <c r="V2262" s="22">
        <v>0</v>
      </c>
      <c r="W2262" s="22">
        <v>0</v>
      </c>
      <c r="X2262" s="23">
        <v>0</v>
      </c>
      <c r="Y2262" s="23">
        <v>0</v>
      </c>
      <c r="Z2262" s="23">
        <v>0</v>
      </c>
      <c r="AA2262" s="14">
        <v>0</v>
      </c>
      <c r="AB2262" s="48">
        <v>1</v>
      </c>
      <c r="AC2262" s="22">
        <v>1</v>
      </c>
      <c r="AD2262" s="23">
        <v>119.21180257510728</v>
      </c>
      <c r="AE2262" s="23">
        <v>0.11921180257510729</v>
      </c>
      <c r="AF2262" s="23">
        <v>0.16665809999999998</v>
      </c>
      <c r="AG2262" s="14">
        <v>0.17969204396892405</v>
      </c>
      <c r="AH2262" s="22">
        <v>2</v>
      </c>
      <c r="AI2262" s="23">
        <v>2813.58</v>
      </c>
      <c r="AJ2262" s="23">
        <v>2.81358</v>
      </c>
      <c r="AK2262" s="23">
        <v>2.4984590400000002</v>
      </c>
      <c r="AL2262" s="14">
        <v>2.6938577343089589</v>
      </c>
      <c r="AM2262" s="22">
        <v>791</v>
      </c>
      <c r="AN2262" s="23">
        <v>18755.604999999978</v>
      </c>
      <c r="AO2262" s="23">
        <v>18.755605000000006</v>
      </c>
      <c r="AP2262" s="23">
        <v>16.654977240000004</v>
      </c>
      <c r="AQ2262" s="14">
        <v>17.957524431824858</v>
      </c>
      <c r="AR2262" s="48">
        <v>793</v>
      </c>
      <c r="AS2262" s="50">
        <v>21569.184999999976</v>
      </c>
      <c r="AT2262" s="23">
        <v>21.569185000000004</v>
      </c>
      <c r="AU2262" s="23">
        <v>19.153436280000005</v>
      </c>
      <c r="AV2262" s="14">
        <v>20.651382166133818</v>
      </c>
      <c r="AW2262" s="22">
        <v>0</v>
      </c>
      <c r="AX2262" s="22" t="s">
        <v>782</v>
      </c>
      <c r="AY2262" s="23">
        <v>0</v>
      </c>
      <c r="AZ2262" s="23">
        <v>0</v>
      </c>
      <c r="BA2262" s="23">
        <v>0</v>
      </c>
      <c r="BB2262" s="14">
        <v>0</v>
      </c>
      <c r="BC2262" s="48">
        <v>7</v>
      </c>
      <c r="BD2262" s="23">
        <v>10900</v>
      </c>
      <c r="BE2262" s="23">
        <v>10.9</v>
      </c>
      <c r="BF2262" s="23">
        <v>24.380453106534414</v>
      </c>
      <c r="BG2262" s="14">
        <v>26.287191871272224</v>
      </c>
      <c r="BH2262" s="22">
        <v>811</v>
      </c>
      <c r="BI2262" s="23">
        <v>38.758196802575114</v>
      </c>
      <c r="BJ2262" s="23">
        <v>80.602121286534413</v>
      </c>
      <c r="BK2262" s="14">
        <v>86.9058264927327</v>
      </c>
      <c r="BL2262" t="s">
        <v>133</v>
      </c>
    </row>
    <row r="2263" spans="1:64">
      <c r="A2263" t="s">
        <v>3254</v>
      </c>
      <c r="B2263" t="s">
        <v>3248</v>
      </c>
      <c r="C2263" t="s">
        <v>133</v>
      </c>
      <c r="D2263" t="s">
        <v>942</v>
      </c>
      <c r="E2263">
        <v>2020</v>
      </c>
      <c r="F2263" s="23">
        <v>91.36</v>
      </c>
      <c r="G2263" s="23">
        <v>11.07</v>
      </c>
      <c r="H2263" s="22">
        <v>11538</v>
      </c>
      <c r="I2263" s="34">
        <v>93.38191785719917</v>
      </c>
      <c r="J2263" s="22">
        <v>10</v>
      </c>
      <c r="K2263" s="22">
        <v>15</v>
      </c>
      <c r="L2263" s="23">
        <v>6438.8</v>
      </c>
      <c r="M2263" s="23">
        <v>6.4388000000000005</v>
      </c>
      <c r="N2263" s="23">
        <v>38.510463299999998</v>
      </c>
      <c r="O2263" s="14">
        <v>41.239743393245249</v>
      </c>
      <c r="P2263" s="48">
        <v>0</v>
      </c>
      <c r="Q2263" s="22">
        <v>0</v>
      </c>
      <c r="R2263" s="23">
        <v>0</v>
      </c>
      <c r="S2263" s="23">
        <v>0</v>
      </c>
      <c r="T2263" s="23">
        <v>0</v>
      </c>
      <c r="U2263" s="14">
        <v>0</v>
      </c>
      <c r="V2263" s="22">
        <v>0</v>
      </c>
      <c r="W2263" s="22">
        <v>0</v>
      </c>
      <c r="X2263" s="23">
        <v>0</v>
      </c>
      <c r="Y2263" s="23">
        <v>0</v>
      </c>
      <c r="Z2263" s="23">
        <v>0</v>
      </c>
      <c r="AA2263" s="14">
        <v>0</v>
      </c>
      <c r="AB2263" s="48">
        <v>1</v>
      </c>
      <c r="AC2263" s="22">
        <v>1</v>
      </c>
      <c r="AD2263" s="23">
        <v>119.7315450643777</v>
      </c>
      <c r="AE2263" s="23">
        <v>0.11973154506437769</v>
      </c>
      <c r="AF2263" s="23">
        <v>0.16738470000000003</v>
      </c>
      <c r="AG2263" s="14">
        <v>0.17924744301778731</v>
      </c>
      <c r="AH2263" s="22">
        <v>2</v>
      </c>
      <c r="AI2263" s="23">
        <v>2813.58</v>
      </c>
      <c r="AJ2263" s="23">
        <v>2.81358</v>
      </c>
      <c r="AK2263" s="23">
        <v>2.4984590400000002</v>
      </c>
      <c r="AL2263" s="14">
        <v>2.6755276581711205</v>
      </c>
      <c r="AM2263" s="22">
        <v>853</v>
      </c>
      <c r="AN2263" s="23">
        <v>21210.129999999965</v>
      </c>
      <c r="AO2263" s="23">
        <v>21.21013000000001</v>
      </c>
      <c r="AP2263" s="23">
        <v>18.834595440000015</v>
      </c>
      <c r="AQ2263" s="14">
        <v>20.16942452263844</v>
      </c>
      <c r="AR2263" s="48">
        <v>855</v>
      </c>
      <c r="AS2263" s="50">
        <v>24023.709999999963</v>
      </c>
      <c r="AT2263" s="23">
        <v>24.023710000000008</v>
      </c>
      <c r="AU2263" s="23">
        <v>21.333054480000015</v>
      </c>
      <c r="AV2263" s="14">
        <v>22.84495218080956</v>
      </c>
      <c r="AW2263" s="22">
        <v>0</v>
      </c>
      <c r="AX2263" s="22">
        <v>0</v>
      </c>
      <c r="AY2263" s="23">
        <v>0</v>
      </c>
      <c r="AZ2263" s="23">
        <v>0</v>
      </c>
      <c r="BA2263" s="23">
        <v>0</v>
      </c>
      <c r="BB2263" s="14">
        <v>0</v>
      </c>
      <c r="BC2263" s="48">
        <v>8</v>
      </c>
      <c r="BD2263" s="23">
        <v>13900</v>
      </c>
      <c r="BE2263" s="23">
        <v>13.9</v>
      </c>
      <c r="BF2263" s="23">
        <v>32.655958832085624</v>
      </c>
      <c r="BG2263" s="14">
        <v>34.970323571661417</v>
      </c>
      <c r="BH2263" s="22">
        <v>874</v>
      </c>
      <c r="BI2263" s="23">
        <v>44.482241545064383</v>
      </c>
      <c r="BJ2263" s="23">
        <v>92.666861312085643</v>
      </c>
      <c r="BK2263" s="14">
        <v>99.234266588734016</v>
      </c>
      <c r="BL2263" t="s">
        <v>133</v>
      </c>
    </row>
    <row r="2264" spans="1:64">
      <c r="A2264" t="s">
        <v>3255</v>
      </c>
      <c r="B2264" t="s">
        <v>3248</v>
      </c>
      <c r="C2264" t="s">
        <v>133</v>
      </c>
      <c r="D2264" t="s">
        <v>942</v>
      </c>
      <c r="E2264">
        <v>2021</v>
      </c>
      <c r="F2264" s="23">
        <v>91.36</v>
      </c>
      <c r="G2264" s="23">
        <v>11.07</v>
      </c>
      <c r="H2264" s="22">
        <v>11525</v>
      </c>
      <c r="I2264" s="34">
        <v>86.51</v>
      </c>
      <c r="J2264" s="22">
        <v>10</v>
      </c>
      <c r="K2264" s="22">
        <v>17</v>
      </c>
      <c r="L2264" s="23">
        <v>7082.8</v>
      </c>
      <c r="M2264" s="23">
        <v>7.0827999999999998</v>
      </c>
      <c r="N2264" s="23">
        <v>42.362226800000002</v>
      </c>
      <c r="O2264" s="14">
        <v>48.97</v>
      </c>
      <c r="P2264" s="48">
        <v>0</v>
      </c>
      <c r="Q2264" s="22">
        <v>0</v>
      </c>
      <c r="R2264" s="23">
        <v>0</v>
      </c>
      <c r="S2264" s="23">
        <v>0</v>
      </c>
      <c r="T2264" s="23">
        <v>0</v>
      </c>
      <c r="U2264" s="14">
        <v>0</v>
      </c>
      <c r="V2264" s="22">
        <v>0</v>
      </c>
      <c r="W2264" s="22">
        <v>0</v>
      </c>
      <c r="X2264" s="23">
        <v>0</v>
      </c>
      <c r="Y2264" s="23">
        <v>0</v>
      </c>
      <c r="Z2264" s="23">
        <v>0</v>
      </c>
      <c r="AA2264" s="14">
        <v>0</v>
      </c>
      <c r="AB2264" s="48">
        <v>1</v>
      </c>
      <c r="AC2264" s="22">
        <v>1</v>
      </c>
      <c r="AD2264" s="23">
        <v>100.89914159999999</v>
      </c>
      <c r="AE2264" s="23">
        <v>0.100899142</v>
      </c>
      <c r="AF2264" s="23">
        <v>0.14105699999999999</v>
      </c>
      <c r="AG2264" s="14">
        <v>0.16</v>
      </c>
      <c r="AH2264" s="22">
        <v>2</v>
      </c>
      <c r="AI2264" s="23">
        <v>2813.58</v>
      </c>
      <c r="AJ2264" s="23">
        <v>2.81358</v>
      </c>
      <c r="AK2264" s="23">
        <v>2.5176558500000001</v>
      </c>
      <c r="AL2264" s="14">
        <v>2.91</v>
      </c>
      <c r="AM2264" s="22">
        <v>945</v>
      </c>
      <c r="AN2264" s="23">
        <v>22590.525000000001</v>
      </c>
      <c r="AO2264" s="23">
        <v>22.590525</v>
      </c>
      <c r="AP2264" s="23">
        <v>20.214519370000001</v>
      </c>
      <c r="AQ2264" s="14">
        <v>23.37</v>
      </c>
      <c r="AR2264" s="48">
        <v>947</v>
      </c>
      <c r="AS2264" s="50">
        <v>25404.105</v>
      </c>
      <c r="AT2264" s="23">
        <v>25.404105000000001</v>
      </c>
      <c r="AU2264" s="23">
        <v>22.732175229999999</v>
      </c>
      <c r="AV2264" s="14">
        <v>26.28</v>
      </c>
      <c r="AW2264" s="22">
        <v>0</v>
      </c>
      <c r="AX2264" s="22">
        <v>0</v>
      </c>
      <c r="AY2264" s="23">
        <v>0</v>
      </c>
      <c r="AZ2264" s="23">
        <v>0</v>
      </c>
      <c r="BA2264" s="23">
        <v>0</v>
      </c>
      <c r="BB2264" s="14">
        <v>0</v>
      </c>
      <c r="BC2264" s="48">
        <v>9</v>
      </c>
      <c r="BD2264" s="23">
        <v>16900</v>
      </c>
      <c r="BE2264" s="23">
        <v>16.899999999999999</v>
      </c>
      <c r="BF2264" s="23">
        <v>36.195089719999999</v>
      </c>
      <c r="BG2264" s="14">
        <v>41.84</v>
      </c>
      <c r="BH2264" s="22">
        <v>967</v>
      </c>
      <c r="BI2264" s="23">
        <v>49.49</v>
      </c>
      <c r="BJ2264" s="23">
        <v>101.43</v>
      </c>
      <c r="BK2264" s="14">
        <v>117.25</v>
      </c>
      <c r="BL2264" t="s">
        <v>133</v>
      </c>
    </row>
    <row r="2265" spans="1:64">
      <c r="A2265" t="s">
        <v>3256</v>
      </c>
      <c r="B2265" t="s">
        <v>3248</v>
      </c>
      <c r="C2265" t="s">
        <v>133</v>
      </c>
      <c r="D2265" s="111" t="s">
        <v>942</v>
      </c>
      <c r="E2265" s="110">
        <v>2022</v>
      </c>
      <c r="F2265" s="23"/>
      <c r="G2265" s="23"/>
      <c r="H2265" s="22">
        <v>11681</v>
      </c>
      <c r="I2265" s="34">
        <v>84.658493376612171</v>
      </c>
      <c r="J2265" s="22">
        <v>10</v>
      </c>
      <c r="K2265" s="22">
        <v>16</v>
      </c>
      <c r="L2265" s="23">
        <v>6193.8</v>
      </c>
      <c r="M2265" s="23">
        <v>6.1938000000000004</v>
      </c>
      <c r="N2265" s="23">
        <v>36.654908399999997</v>
      </c>
      <c r="O2265" s="14">
        <v>43.297378606700214</v>
      </c>
      <c r="P2265" s="48">
        <v>0</v>
      </c>
      <c r="Q2265" s="22">
        <v>0</v>
      </c>
      <c r="R2265" s="23">
        <v>0</v>
      </c>
      <c r="S2265" s="23">
        <v>0</v>
      </c>
      <c r="T2265" s="23">
        <v>0</v>
      </c>
      <c r="U2265" s="14">
        <v>0</v>
      </c>
      <c r="V2265" s="22">
        <v>0</v>
      </c>
      <c r="W2265" s="22">
        <v>0</v>
      </c>
      <c r="X2265" s="23">
        <v>0</v>
      </c>
      <c r="Y2265" s="23">
        <v>0</v>
      </c>
      <c r="Z2265" s="23">
        <v>0</v>
      </c>
      <c r="AA2265" s="14">
        <v>0</v>
      </c>
      <c r="AB2265" s="48">
        <v>1</v>
      </c>
      <c r="AC2265" s="22">
        <v>1</v>
      </c>
      <c r="AD2265" s="23">
        <v>104.72961373390601</v>
      </c>
      <c r="AE2265" s="23">
        <v>0.104729613733906</v>
      </c>
      <c r="AF2265" s="23">
        <v>0.14641199999999999</v>
      </c>
      <c r="AG2265" s="14">
        <v>0.17294425421519241</v>
      </c>
      <c r="AH2265" s="22">
        <v>2</v>
      </c>
      <c r="AI2265" s="23">
        <v>2813.58</v>
      </c>
      <c r="AJ2265" s="23">
        <v>2.81358</v>
      </c>
      <c r="AK2265" s="23">
        <v>2.8821298331042069</v>
      </c>
      <c r="AL2265" s="14">
        <v>3.4044189993823193</v>
      </c>
      <c r="AM2265" s="22">
        <v>1109</v>
      </c>
      <c r="AN2265" s="23">
        <v>25266.774999999961</v>
      </c>
      <c r="AO2265" s="23">
        <v>25.266775000000013</v>
      </c>
      <c r="AP2265" s="23">
        <v>25.882372640490658</v>
      </c>
      <c r="AQ2265" s="14">
        <v>30.572682796692607</v>
      </c>
      <c r="AR2265" s="48">
        <v>1111</v>
      </c>
      <c r="AS2265" s="50">
        <v>28080.355000000003</v>
      </c>
      <c r="AT2265" s="23">
        <v>28.080354999999997</v>
      </c>
      <c r="AU2265" s="23">
        <v>28.764502473594909</v>
      </c>
      <c r="AV2265" s="14">
        <v>33.977101796074976</v>
      </c>
      <c r="AW2265" s="22">
        <v>0</v>
      </c>
      <c r="AX2265" s="22">
        <v>0</v>
      </c>
      <c r="AY2265" s="23">
        <v>0</v>
      </c>
      <c r="AZ2265" s="23">
        <v>0</v>
      </c>
      <c r="BA2265" s="23">
        <v>0</v>
      </c>
      <c r="BB2265" s="14">
        <v>0</v>
      </c>
      <c r="BC2265" s="48">
        <v>9</v>
      </c>
      <c r="BD2265" s="23">
        <v>16900</v>
      </c>
      <c r="BE2265" s="23">
        <v>16.899999999999999</v>
      </c>
      <c r="BF2265" s="23">
        <v>40.428919023415361</v>
      </c>
      <c r="BG2265" s="14">
        <v>47.755301814270524</v>
      </c>
      <c r="BH2265" s="22">
        <v>1131</v>
      </c>
      <c r="BI2265" s="23">
        <v>51.278884613733908</v>
      </c>
      <c r="BJ2265" s="23">
        <v>105.99474189701026</v>
      </c>
      <c r="BK2265" s="14">
        <v>125.20272647126092</v>
      </c>
      <c r="BL2265" t="s">
        <v>133</v>
      </c>
    </row>
    <row r="2266" spans="1:64">
      <c r="A2266" t="s">
        <v>3257</v>
      </c>
      <c r="B2266" t="s">
        <v>3248</v>
      </c>
      <c r="C2266" t="s">
        <v>133</v>
      </c>
      <c r="D2266" t="s">
        <v>942</v>
      </c>
      <c r="E2266">
        <v>2023</v>
      </c>
      <c r="F2266">
        <v>91.36</v>
      </c>
      <c r="G2266">
        <v>11.12</v>
      </c>
      <c r="H2266">
        <v>11826</v>
      </c>
      <c r="I2266">
        <v>84.658493376612171</v>
      </c>
      <c r="J2266">
        <v>9</v>
      </c>
      <c r="K2266">
        <v>15</v>
      </c>
      <c r="L2266">
        <v>6183.3</v>
      </c>
      <c r="M2266">
        <v>6.1833</v>
      </c>
      <c r="N2266">
        <v>36.592768999999997</v>
      </c>
      <c r="O2266">
        <v>43.223978528903451</v>
      </c>
      <c r="P2266" s="140">
        <v>0</v>
      </c>
      <c r="Q2266">
        <v>0</v>
      </c>
      <c r="R2266">
        <v>0</v>
      </c>
      <c r="S2266">
        <v>0</v>
      </c>
      <c r="T2266">
        <v>0</v>
      </c>
      <c r="U2266">
        <v>0</v>
      </c>
      <c r="V2266">
        <v>0</v>
      </c>
      <c r="W2266">
        <v>0</v>
      </c>
      <c r="X2266">
        <v>0</v>
      </c>
      <c r="Y2266">
        <v>0</v>
      </c>
      <c r="Z2266">
        <v>0</v>
      </c>
      <c r="AA2266">
        <v>0</v>
      </c>
      <c r="AB2266" s="140">
        <v>1</v>
      </c>
      <c r="AC2266">
        <v>1</v>
      </c>
      <c r="AD2266">
        <v>98.177253218884104</v>
      </c>
      <c r="AE2266">
        <v>9.8177253218884097E-2</v>
      </c>
      <c r="AF2266">
        <v>0.13725180000000001</v>
      </c>
      <c r="AG2266">
        <v>0.16212407583184948</v>
      </c>
      <c r="AH2266">
        <v>2</v>
      </c>
      <c r="AI2266">
        <v>2813.58</v>
      </c>
      <c r="AJ2266">
        <v>2.81358</v>
      </c>
      <c r="AK2266">
        <v>2.6391019999999998</v>
      </c>
      <c r="AL2266">
        <v>3.3672559999999998</v>
      </c>
      <c r="AM2266">
        <v>1320</v>
      </c>
      <c r="AN2266">
        <v>29490.006000000001</v>
      </c>
      <c r="AO2266">
        <v>29.490006000000001</v>
      </c>
      <c r="AP2266">
        <v>27.661249000000002</v>
      </c>
      <c r="AQ2266">
        <v>32.673920709817075</v>
      </c>
      <c r="AR2266" s="140">
        <v>1395</v>
      </c>
      <c r="AS2266" s="140">
        <v>32354.285</v>
      </c>
      <c r="AT2266">
        <v>32.354284999999898</v>
      </c>
      <c r="AU2266">
        <v>30.347906347482098</v>
      </c>
      <c r="AV2266">
        <v>35.847444405224955</v>
      </c>
      <c r="AW2266">
        <v>0</v>
      </c>
      <c r="AX2266">
        <v>0</v>
      </c>
      <c r="AY2266">
        <v>0</v>
      </c>
      <c r="AZ2266">
        <v>0</v>
      </c>
      <c r="BA2266">
        <v>0</v>
      </c>
      <c r="BB2266">
        <v>0</v>
      </c>
      <c r="BC2266" s="140">
        <v>9</v>
      </c>
      <c r="BD2266">
        <v>16900</v>
      </c>
      <c r="BE2266">
        <v>16.899999999999999</v>
      </c>
      <c r="BF2266">
        <v>48.273955999999998</v>
      </c>
      <c r="BG2266">
        <v>57.021988077732793</v>
      </c>
      <c r="BH2266">
        <v>1414</v>
      </c>
      <c r="BI2266">
        <v>55.535762253218785</v>
      </c>
      <c r="BJ2266">
        <v>115.35188314748208</v>
      </c>
      <c r="BK2266">
        <v>136.25553508769303</v>
      </c>
      <c r="BL2266" t="s">
        <v>133</v>
      </c>
    </row>
    <row r="2267" spans="1:64">
      <c r="A2267" t="s">
        <v>3258</v>
      </c>
      <c r="B2267" t="s">
        <v>3248</v>
      </c>
      <c r="C2267" t="s">
        <v>133</v>
      </c>
      <c r="D2267" t="s">
        <v>942</v>
      </c>
      <c r="E2267">
        <v>2024</v>
      </c>
      <c r="F2267">
        <v>91.36</v>
      </c>
      <c r="G2267">
        <v>11.13</v>
      </c>
      <c r="H2267">
        <v>11945</v>
      </c>
      <c r="I2267">
        <v>81.908037379105522</v>
      </c>
      <c r="J2267">
        <v>9</v>
      </c>
      <c r="K2267">
        <v>15</v>
      </c>
      <c r="L2267">
        <v>6183.3</v>
      </c>
      <c r="M2267">
        <v>6.1833000000000009</v>
      </c>
      <c r="N2267">
        <v>36.592769399999995</v>
      </c>
      <c r="O2267">
        <v>44.675431826833993</v>
      </c>
      <c r="P2267" s="140">
        <v>0</v>
      </c>
      <c r="Q2267">
        <v>0</v>
      </c>
      <c r="R2267">
        <v>0</v>
      </c>
      <c r="S2267">
        <v>0</v>
      </c>
      <c r="T2267">
        <v>0</v>
      </c>
      <c r="U2267">
        <v>0</v>
      </c>
      <c r="V2267">
        <v>0</v>
      </c>
      <c r="W2267">
        <v>0</v>
      </c>
      <c r="X2267">
        <v>0</v>
      </c>
      <c r="Y2267">
        <v>0</v>
      </c>
      <c r="Z2267">
        <v>0</v>
      </c>
      <c r="AA2267">
        <v>0</v>
      </c>
      <c r="AB2267" s="140">
        <v>1</v>
      </c>
      <c r="AC2267">
        <v>1</v>
      </c>
      <c r="AD2267">
        <v>50</v>
      </c>
      <c r="AE2267">
        <v>0.05</v>
      </c>
      <c r="AF2267">
        <v>0.13044149999999999</v>
      </c>
      <c r="AG2267">
        <v>0.15925360217857595</v>
      </c>
      <c r="AH2267">
        <v>2</v>
      </c>
      <c r="AI2267">
        <v>2813.58</v>
      </c>
      <c r="AJ2267">
        <v>2.81358</v>
      </c>
      <c r="AK2267">
        <v>2.5376910655925502</v>
      </c>
      <c r="AL2267">
        <v>3.0982198411701987</v>
      </c>
      <c r="AM2267">
        <v>1522</v>
      </c>
      <c r="AN2267">
        <v>35564.720999999969</v>
      </c>
      <c r="AO2267">
        <v>35.564720999999963</v>
      </c>
      <c r="AP2267">
        <v>32.077379968578029</v>
      </c>
      <c r="AQ2267">
        <v>39.16267682023701</v>
      </c>
      <c r="AR2267" s="140">
        <v>1689</v>
      </c>
      <c r="AS2267" s="140">
        <v>38526.265000000007</v>
      </c>
      <c r="AT2267">
        <v>38.52626499999991</v>
      </c>
      <c r="AU2267">
        <v>34.74852624810778</v>
      </c>
      <c r="AV2267">
        <v>42.423829650900679</v>
      </c>
      <c r="AW2267">
        <v>0</v>
      </c>
      <c r="AX2267">
        <v>0</v>
      </c>
      <c r="AY2267">
        <v>0</v>
      </c>
      <c r="AZ2267">
        <v>0</v>
      </c>
      <c r="BA2267">
        <v>0</v>
      </c>
      <c r="BB2267">
        <v>0</v>
      </c>
      <c r="BC2267" s="140">
        <v>12</v>
      </c>
      <c r="BD2267" s="140">
        <v>23950</v>
      </c>
      <c r="BE2267">
        <v>23.950000000000003</v>
      </c>
      <c r="BF2267">
        <v>57.942996539585231</v>
      </c>
      <c r="BG2267">
        <v>70.741527197630433</v>
      </c>
      <c r="BH2267">
        <v>1711</v>
      </c>
      <c r="BI2267">
        <v>68.709564999999913</v>
      </c>
      <c r="BJ2267">
        <v>129.414733687693</v>
      </c>
      <c r="BK2267">
        <v>158.00004227754368</v>
      </c>
      <c r="BL2267" t="s">
        <v>133</v>
      </c>
    </row>
    <row r="2268" spans="1:64">
      <c r="A2268" t="s">
        <v>3259</v>
      </c>
      <c r="B2268" t="s">
        <v>3260</v>
      </c>
      <c r="C2268" t="s">
        <v>135</v>
      </c>
      <c r="D2268" t="s">
        <v>942</v>
      </c>
      <c r="E2268">
        <v>2012</v>
      </c>
      <c r="F2268" s="23">
        <v>141.36000000000001</v>
      </c>
      <c r="G2268" s="23">
        <v>24.03</v>
      </c>
      <c r="H2268" s="22">
        <v>35693</v>
      </c>
      <c r="I2268" s="34">
        <v>293.13649499999997</v>
      </c>
      <c r="J2268" s="22">
        <v>10</v>
      </c>
      <c r="K2268" s="22" t="s">
        <v>782</v>
      </c>
      <c r="L2268" s="23">
        <v>5534</v>
      </c>
      <c r="M2268" s="23">
        <v>5.5339999999999998</v>
      </c>
      <c r="N2268" s="23">
        <v>34.581408000000003</v>
      </c>
      <c r="O2268" s="14">
        <v>11.797032641739134</v>
      </c>
      <c r="P2268" s="48">
        <v>2</v>
      </c>
      <c r="Q2268" s="22" t="s">
        <v>782</v>
      </c>
      <c r="R2268" s="23">
        <v>846</v>
      </c>
      <c r="S2268" s="23">
        <v>0.84599999999999997</v>
      </c>
      <c r="T2268" s="23">
        <v>0.95721699999999998</v>
      </c>
      <c r="U2268" s="14">
        <v>0.32654310068079373</v>
      </c>
      <c r="V2268" s="22">
        <v>0</v>
      </c>
      <c r="W2268" s="22" t="s">
        <v>782</v>
      </c>
      <c r="X2268" s="23">
        <v>0</v>
      </c>
      <c r="Y2268" s="23">
        <v>0</v>
      </c>
      <c r="Z2268" s="23">
        <v>0</v>
      </c>
      <c r="AA2268" s="14">
        <v>0</v>
      </c>
      <c r="AB2268" s="48">
        <v>0</v>
      </c>
      <c r="AC2268" s="22" t="s">
        <v>782</v>
      </c>
      <c r="AD2268" s="23">
        <v>0</v>
      </c>
      <c r="AE2268" s="23">
        <v>0</v>
      </c>
      <c r="AF2268" s="23">
        <v>0</v>
      </c>
      <c r="AG2268" s="14">
        <v>0</v>
      </c>
      <c r="AH2268" s="22" t="s">
        <v>782</v>
      </c>
      <c r="AI2268" s="23" t="s">
        <v>782</v>
      </c>
      <c r="AJ2268" s="23" t="s">
        <v>782</v>
      </c>
      <c r="AK2268" s="23" t="s">
        <v>782</v>
      </c>
      <c r="AL2268" s="14" t="s">
        <v>782</v>
      </c>
      <c r="AM2268" s="22" t="s">
        <v>782</v>
      </c>
      <c r="AN2268" s="23" t="s">
        <v>782</v>
      </c>
      <c r="AO2268" s="23" t="s">
        <v>782</v>
      </c>
      <c r="AP2268" s="23" t="s">
        <v>782</v>
      </c>
      <c r="AQ2268" s="14" t="s">
        <v>782</v>
      </c>
      <c r="AR2268" s="48">
        <v>793</v>
      </c>
      <c r="AS2268" s="50">
        <v>21661.330000000038</v>
      </c>
      <c r="AT2268" s="23">
        <v>21.661330000000039</v>
      </c>
      <c r="AU2268" s="23">
        <v>18.851226999999998</v>
      </c>
      <c r="AV2268" s="14">
        <v>6.4308700286533753</v>
      </c>
      <c r="AW2268" s="22">
        <v>4</v>
      </c>
      <c r="AX2268" s="22" t="s">
        <v>782</v>
      </c>
      <c r="AY2268" s="23">
        <v>106.5</v>
      </c>
      <c r="AZ2268" s="23">
        <v>0.1065</v>
      </c>
      <c r="BA2268" s="23">
        <v>0.19014400000000001</v>
      </c>
      <c r="BB2268" s="14">
        <v>6.4865345408458952E-2</v>
      </c>
      <c r="BC2268" s="48">
        <v>28</v>
      </c>
      <c r="BD2268" s="23">
        <v>35235</v>
      </c>
      <c r="BE2268" s="23">
        <v>35.234999999999999</v>
      </c>
      <c r="BF2268" s="23">
        <v>56.270294999999997</v>
      </c>
      <c r="BG2268" s="14">
        <v>19.195936350402224</v>
      </c>
      <c r="BH2268" s="22">
        <v>837</v>
      </c>
      <c r="BI2268" s="23">
        <v>63.382830000000027</v>
      </c>
      <c r="BJ2268" s="23">
        <v>110.850291</v>
      </c>
      <c r="BK2268" s="14">
        <v>37.815247466883989</v>
      </c>
      <c r="BL2268" t="s">
        <v>135</v>
      </c>
    </row>
    <row r="2269" spans="1:64">
      <c r="A2269" t="s">
        <v>3261</v>
      </c>
      <c r="B2269" t="s">
        <v>3260</v>
      </c>
      <c r="C2269" t="s">
        <v>135</v>
      </c>
      <c r="D2269" t="s">
        <v>942</v>
      </c>
      <c r="E2269">
        <v>2015</v>
      </c>
      <c r="F2269" s="23">
        <v>141.36000000000001</v>
      </c>
      <c r="G2269" s="23">
        <v>23.7</v>
      </c>
      <c r="H2269" s="22">
        <v>36116</v>
      </c>
      <c r="I2269" s="34">
        <v>292.66960076987891</v>
      </c>
      <c r="J2269" s="13">
        <v>10</v>
      </c>
      <c r="K2269" s="13">
        <v>11</v>
      </c>
      <c r="L2269" s="19">
        <v>6419</v>
      </c>
      <c r="M2269" s="35">
        <v>6.4189999999999996</v>
      </c>
      <c r="N2269" s="19">
        <v>38.394317628493006</v>
      </c>
      <c r="O2269" s="17">
        <v>13.118655824689426</v>
      </c>
      <c r="P2269" s="112">
        <v>1</v>
      </c>
      <c r="Q2269" s="36">
        <v>1</v>
      </c>
      <c r="R2269" s="45">
        <v>622</v>
      </c>
      <c r="S2269" s="27">
        <v>0.622</v>
      </c>
      <c r="T2269" s="23">
        <v>0.87500875</v>
      </c>
      <c r="U2269" s="17">
        <v>0.29897493545563159</v>
      </c>
      <c r="V2269" s="22">
        <v>0</v>
      </c>
      <c r="W2269" s="22">
        <v>0</v>
      </c>
      <c r="X2269" s="23">
        <v>0</v>
      </c>
      <c r="Y2269" s="27">
        <v>0</v>
      </c>
      <c r="Z2269" s="27">
        <v>0</v>
      </c>
      <c r="AA2269" s="14">
        <v>0</v>
      </c>
      <c r="AB2269" s="116">
        <v>1</v>
      </c>
      <c r="AC2269" s="22" t="s">
        <v>782</v>
      </c>
      <c r="AD2269" s="23">
        <v>224</v>
      </c>
      <c r="AE2269" s="23">
        <v>0.224</v>
      </c>
      <c r="AF2269" s="23">
        <v>2.9613944429999997</v>
      </c>
      <c r="AG2269" s="14">
        <v>1.0118558385325755</v>
      </c>
      <c r="AH2269" s="22" t="s">
        <v>782</v>
      </c>
      <c r="AI2269" s="23" t="s">
        <v>782</v>
      </c>
      <c r="AJ2269" s="23" t="s">
        <v>782</v>
      </c>
      <c r="AK2269" s="23" t="s">
        <v>782</v>
      </c>
      <c r="AL2269" s="14" t="s">
        <v>782</v>
      </c>
      <c r="AM2269" s="22" t="s">
        <v>782</v>
      </c>
      <c r="AN2269" s="23" t="s">
        <v>782</v>
      </c>
      <c r="AO2269" s="23" t="s">
        <v>782</v>
      </c>
      <c r="AP2269" s="23" t="s">
        <v>782</v>
      </c>
      <c r="AQ2269" s="14" t="s">
        <v>782</v>
      </c>
      <c r="AR2269" s="117">
        <v>1020</v>
      </c>
      <c r="AS2269" s="118">
        <v>26661.72000000007</v>
      </c>
      <c r="AT2269" s="23">
        <v>26.66172000000007</v>
      </c>
      <c r="AU2269" s="23">
        <v>23.679947153725301</v>
      </c>
      <c r="AV2269" s="14">
        <v>8.0910170005474669</v>
      </c>
      <c r="AW2269" s="22">
        <v>4</v>
      </c>
      <c r="AX2269" s="22" t="s">
        <v>782</v>
      </c>
      <c r="AY2269" s="23">
        <v>106.5</v>
      </c>
      <c r="AZ2269" s="23">
        <v>0.1065</v>
      </c>
      <c r="BA2269" s="23">
        <v>0.27751175239893633</v>
      </c>
      <c r="BB2269" s="14">
        <v>9.4820832662131885E-2</v>
      </c>
      <c r="BC2269" s="120">
        <v>28</v>
      </c>
      <c r="BD2269" s="121">
        <v>35235</v>
      </c>
      <c r="BE2269" s="44">
        <v>35.234999999999999</v>
      </c>
      <c r="BF2269" s="23">
        <v>51.525040813948614</v>
      </c>
      <c r="BG2269" s="14">
        <v>17.605190521465151</v>
      </c>
      <c r="BH2269" s="22">
        <v>1064</v>
      </c>
      <c r="BI2269" s="23">
        <v>69.268220000000071</v>
      </c>
      <c r="BJ2269" s="23">
        <v>117.71322054156587</v>
      </c>
      <c r="BK2269" s="14">
        <v>40.220514953352385</v>
      </c>
      <c r="BL2269" t="s">
        <v>135</v>
      </c>
    </row>
    <row r="2270" spans="1:64">
      <c r="A2270" t="s">
        <v>3262</v>
      </c>
      <c r="B2270" t="s">
        <v>3260</v>
      </c>
      <c r="C2270" t="s">
        <v>135</v>
      </c>
      <c r="D2270" t="s">
        <v>942</v>
      </c>
      <c r="E2270">
        <v>2016</v>
      </c>
      <c r="F2270" s="23">
        <v>141.36000000000001</v>
      </c>
      <c r="G2270" s="23">
        <v>23.52</v>
      </c>
      <c r="H2270" s="22">
        <v>36374</v>
      </c>
      <c r="I2270" s="34">
        <v>307.07315702496362</v>
      </c>
      <c r="J2270" s="13">
        <v>10</v>
      </c>
      <c r="K2270" s="13">
        <v>11</v>
      </c>
      <c r="L2270" s="19">
        <v>6419</v>
      </c>
      <c r="M2270" s="35">
        <v>6.4189999999999996</v>
      </c>
      <c r="N2270" s="19">
        <v>38.39203899999999</v>
      </c>
      <c r="O2270" s="17">
        <v>12.50257084401516</v>
      </c>
      <c r="P2270" s="55">
        <v>1</v>
      </c>
      <c r="Q2270" s="13">
        <v>1</v>
      </c>
      <c r="R2270" s="19">
        <v>622</v>
      </c>
      <c r="S2270" s="27">
        <v>0.622</v>
      </c>
      <c r="T2270" s="19">
        <v>1.11932275</v>
      </c>
      <c r="U2270" s="17">
        <v>0.36451338203716849</v>
      </c>
      <c r="V2270" s="13">
        <v>0</v>
      </c>
      <c r="W2270" s="13">
        <v>0</v>
      </c>
      <c r="X2270" s="19">
        <v>0</v>
      </c>
      <c r="Y2270" s="27">
        <v>0</v>
      </c>
      <c r="Z2270" s="19">
        <v>0</v>
      </c>
      <c r="AA2270" s="14">
        <v>0</v>
      </c>
      <c r="AB2270" s="55">
        <v>1</v>
      </c>
      <c r="AC2270" s="22" t="s">
        <v>782</v>
      </c>
      <c r="AD2270" s="19">
        <v>224</v>
      </c>
      <c r="AE2270" s="23">
        <v>0.224</v>
      </c>
      <c r="AF2270" s="19">
        <v>2.82252999</v>
      </c>
      <c r="AG2270" s="14">
        <v>0.91917184079054537</v>
      </c>
      <c r="AH2270" s="22" t="s">
        <v>782</v>
      </c>
      <c r="AI2270" s="23" t="s">
        <v>782</v>
      </c>
      <c r="AJ2270" s="23" t="s">
        <v>782</v>
      </c>
      <c r="AK2270" s="23" t="s">
        <v>782</v>
      </c>
      <c r="AL2270" s="14" t="s">
        <v>782</v>
      </c>
      <c r="AM2270" s="22" t="s">
        <v>782</v>
      </c>
      <c r="AN2270" s="23" t="s">
        <v>782</v>
      </c>
      <c r="AO2270" s="23" t="s">
        <v>782</v>
      </c>
      <c r="AP2270" s="23" t="s">
        <v>782</v>
      </c>
      <c r="AQ2270" s="14" t="s">
        <v>782</v>
      </c>
      <c r="AR2270" s="55">
        <v>1051</v>
      </c>
      <c r="AS2270" s="56">
        <v>27852.227000000035</v>
      </c>
      <c r="AT2270" s="23">
        <v>27.852227000000035</v>
      </c>
      <c r="AU2270" s="19">
        <v>24.732777576000025</v>
      </c>
      <c r="AV2270" s="14">
        <v>8.0543600149293937</v>
      </c>
      <c r="AW2270" s="13">
        <v>4</v>
      </c>
      <c r="AX2270" s="22" t="s">
        <v>782</v>
      </c>
      <c r="AY2270" s="19">
        <v>106.5</v>
      </c>
      <c r="AZ2270" s="23">
        <v>0.1065</v>
      </c>
      <c r="BA2270" s="19">
        <v>0.19807999999999998</v>
      </c>
      <c r="BB2270" s="14">
        <v>6.4505801131909749E-2</v>
      </c>
      <c r="BC2270" s="55">
        <v>28</v>
      </c>
      <c r="BD2270" s="56">
        <v>35435.000000000007</v>
      </c>
      <c r="BE2270" s="44">
        <v>35.435000000000009</v>
      </c>
      <c r="BF2270" s="19">
        <v>52.298096468497981</v>
      </c>
      <c r="BG2270" s="14">
        <v>17.031152112148437</v>
      </c>
      <c r="BH2270" s="22">
        <v>1095</v>
      </c>
      <c r="BI2270" s="23">
        <v>70.658727000000042</v>
      </c>
      <c r="BJ2270" s="23">
        <v>119.56284578449799</v>
      </c>
      <c r="BK2270" s="14">
        <v>38.936273995052616</v>
      </c>
      <c r="BL2270" t="s">
        <v>135</v>
      </c>
    </row>
    <row r="2271" spans="1:64">
      <c r="A2271" t="s">
        <v>3263</v>
      </c>
      <c r="B2271" t="s">
        <v>3260</v>
      </c>
      <c r="C2271" t="s">
        <v>135</v>
      </c>
      <c r="D2271" t="s">
        <v>942</v>
      </c>
      <c r="E2271">
        <v>2017</v>
      </c>
      <c r="F2271" s="23">
        <v>141.36000000000001</v>
      </c>
      <c r="G2271" s="23">
        <v>23.64</v>
      </c>
      <c r="H2271" s="22">
        <v>36302</v>
      </c>
      <c r="I2271" s="34">
        <v>285.15258985891916</v>
      </c>
      <c r="J2271" s="13">
        <v>10</v>
      </c>
      <c r="K2271" s="13">
        <v>11</v>
      </c>
      <c r="L2271" s="19">
        <v>6419</v>
      </c>
      <c r="M2271" s="19">
        <v>6.4190000000000005</v>
      </c>
      <c r="N2271" s="19">
        <v>38.39203899999999</v>
      </c>
      <c r="O2271" s="17">
        <v>13.46368238106996</v>
      </c>
      <c r="P2271" s="55">
        <v>1</v>
      </c>
      <c r="Q2271" s="13">
        <v>1</v>
      </c>
      <c r="R2271" s="19">
        <v>622</v>
      </c>
      <c r="S2271" s="19">
        <v>0.622</v>
      </c>
      <c r="T2271" s="19">
        <v>1.4623219999999999</v>
      </c>
      <c r="U2271" s="17">
        <v>0.51282087275570321</v>
      </c>
      <c r="V2271" s="13">
        <v>0</v>
      </c>
      <c r="W2271" s="13">
        <v>0</v>
      </c>
      <c r="X2271" s="19">
        <v>0</v>
      </c>
      <c r="Y2271" s="19">
        <v>0</v>
      </c>
      <c r="Z2271" s="19">
        <v>0</v>
      </c>
      <c r="AA2271" s="14">
        <v>0</v>
      </c>
      <c r="AB2271" s="55">
        <v>1</v>
      </c>
      <c r="AC2271" s="22" t="s">
        <v>782</v>
      </c>
      <c r="AD2271" s="19">
        <v>224</v>
      </c>
      <c r="AE2271" s="19">
        <v>0.224</v>
      </c>
      <c r="AF2271" s="19">
        <v>3.01575813</v>
      </c>
      <c r="AG2271" s="14">
        <v>1.0575945080814673</v>
      </c>
      <c r="AH2271" s="22" t="s">
        <v>782</v>
      </c>
      <c r="AI2271" s="23" t="s">
        <v>782</v>
      </c>
      <c r="AJ2271" s="23" t="s">
        <v>782</v>
      </c>
      <c r="AK2271" s="23" t="s">
        <v>782</v>
      </c>
      <c r="AL2271" s="14" t="s">
        <v>782</v>
      </c>
      <c r="AM2271" s="22" t="s">
        <v>782</v>
      </c>
      <c r="AN2271" s="23" t="s">
        <v>782</v>
      </c>
      <c r="AO2271" s="23" t="s">
        <v>782</v>
      </c>
      <c r="AP2271" s="23" t="s">
        <v>782</v>
      </c>
      <c r="AQ2271" s="14" t="s">
        <v>782</v>
      </c>
      <c r="AR2271" s="55">
        <v>1094</v>
      </c>
      <c r="AS2271" s="56">
        <v>29436.435000000049</v>
      </c>
      <c r="AT2271" s="19">
        <v>29.436434999999978</v>
      </c>
      <c r="AU2271" s="19">
        <v>26.13955428000002</v>
      </c>
      <c r="AV2271" s="14">
        <v>9.1668654641827771</v>
      </c>
      <c r="AW2271" s="13">
        <v>4</v>
      </c>
      <c r="AX2271" s="22" t="s">
        <v>782</v>
      </c>
      <c r="AY2271" s="19">
        <v>140000</v>
      </c>
      <c r="AZ2271" s="19">
        <v>140</v>
      </c>
      <c r="BA2271" s="19">
        <v>225.12</v>
      </c>
      <c r="BB2271" s="14">
        <v>78.947205112665955</v>
      </c>
      <c r="BC2271" s="55">
        <v>28</v>
      </c>
      <c r="BD2271" s="19">
        <v>35435</v>
      </c>
      <c r="BE2271" s="19">
        <v>35.435000000000009</v>
      </c>
      <c r="BF2271" s="19">
        <v>52.298096468497981</v>
      </c>
      <c r="BG2271" s="14">
        <v>18.340389787226815</v>
      </c>
      <c r="BH2271" s="22">
        <v>1138</v>
      </c>
      <c r="BI2271" s="23">
        <v>212.13643500000001</v>
      </c>
      <c r="BJ2271" s="23">
        <v>346.427769878498</v>
      </c>
      <c r="BK2271" s="14">
        <v>121.48855812598266</v>
      </c>
      <c r="BL2271" t="s">
        <v>135</v>
      </c>
    </row>
    <row r="2272" spans="1:64">
      <c r="A2272" t="s">
        <v>3264</v>
      </c>
      <c r="B2272" t="s">
        <v>3260</v>
      </c>
      <c r="C2272" t="s">
        <v>135</v>
      </c>
      <c r="D2272" t="s">
        <v>942</v>
      </c>
      <c r="E2272">
        <v>2018</v>
      </c>
      <c r="F2272" s="23">
        <v>141.36000000000001</v>
      </c>
      <c r="G2272" s="23">
        <v>23.63</v>
      </c>
      <c r="H2272" s="22">
        <v>36217</v>
      </c>
      <c r="I2272" s="34">
        <v>285.17285656750897</v>
      </c>
      <c r="J2272" s="13">
        <v>10</v>
      </c>
      <c r="K2272" s="13">
        <v>11</v>
      </c>
      <c r="L2272" s="19">
        <v>6419</v>
      </c>
      <c r="M2272" s="19">
        <v>6.4190000000000005</v>
      </c>
      <c r="N2272" s="19">
        <v>38.39203899999999</v>
      </c>
      <c r="O2272" s="17">
        <v>13.462725542012249</v>
      </c>
      <c r="P2272" s="55">
        <v>1</v>
      </c>
      <c r="Q2272" s="55">
        <v>1</v>
      </c>
      <c r="R2272" s="56">
        <v>622</v>
      </c>
      <c r="S2272" s="19">
        <v>0.622</v>
      </c>
      <c r="T2272" s="19">
        <v>0.89006574999999999</v>
      </c>
      <c r="U2272" s="17">
        <v>0.31211447004925402</v>
      </c>
      <c r="V2272" s="13">
        <v>0</v>
      </c>
      <c r="W2272" s="13">
        <v>0</v>
      </c>
      <c r="X2272" s="19">
        <v>0</v>
      </c>
      <c r="Y2272" s="19">
        <v>0</v>
      </c>
      <c r="Z2272" s="19">
        <v>0</v>
      </c>
      <c r="AA2272" s="14">
        <v>0</v>
      </c>
      <c r="AB2272" s="55">
        <v>1</v>
      </c>
      <c r="AC2272" s="22" t="s">
        <v>782</v>
      </c>
      <c r="AD2272" s="19">
        <v>224</v>
      </c>
      <c r="AE2272" s="19">
        <v>0.224</v>
      </c>
      <c r="AF2272" s="19">
        <v>2.9879114159999998</v>
      </c>
      <c r="AG2272" s="14">
        <v>1.047754492473119</v>
      </c>
      <c r="AH2272" s="22" t="s">
        <v>782</v>
      </c>
      <c r="AI2272" s="23" t="s">
        <v>782</v>
      </c>
      <c r="AJ2272" s="23" t="s">
        <v>782</v>
      </c>
      <c r="AK2272" s="23" t="s">
        <v>782</v>
      </c>
      <c r="AL2272" s="14" t="s">
        <v>782</v>
      </c>
      <c r="AM2272" s="22" t="s">
        <v>782</v>
      </c>
      <c r="AN2272" s="23" t="s">
        <v>782</v>
      </c>
      <c r="AO2272" s="23" t="s">
        <v>782</v>
      </c>
      <c r="AP2272" s="23" t="s">
        <v>782</v>
      </c>
      <c r="AQ2272" s="14" t="s">
        <v>782</v>
      </c>
      <c r="AR2272" s="55">
        <v>1142</v>
      </c>
      <c r="AS2272" s="56">
        <v>31003.785000000054</v>
      </c>
      <c r="AT2272" s="19">
        <v>31.003784999999986</v>
      </c>
      <c r="AU2272" s="19">
        <v>27.531361080000018</v>
      </c>
      <c r="AV2272" s="14">
        <v>9.6542712414435261</v>
      </c>
      <c r="AW2272" s="13">
        <v>4</v>
      </c>
      <c r="AX2272" s="22" t="s">
        <v>782</v>
      </c>
      <c r="AY2272" s="19">
        <v>106.5</v>
      </c>
      <c r="AZ2272" s="19">
        <v>0.1065</v>
      </c>
      <c r="BA2272" s="19">
        <v>0.19807999999999998</v>
      </c>
      <c r="BB2272" s="14">
        <v>6.9459626131391117E-2</v>
      </c>
      <c r="BC2272" s="55">
        <v>28</v>
      </c>
      <c r="BD2272" s="56">
        <v>35435</v>
      </c>
      <c r="BE2272" s="19">
        <v>35.435000000000009</v>
      </c>
      <c r="BF2272" s="19">
        <v>51.290720363641121</v>
      </c>
      <c r="BG2272" s="14">
        <v>17.985835321426908</v>
      </c>
      <c r="BH2272" s="22">
        <v>1186</v>
      </c>
      <c r="BI2272" s="23">
        <v>73.810284999999993</v>
      </c>
      <c r="BJ2272" s="23">
        <v>121.29017760964115</v>
      </c>
      <c r="BK2272" s="14">
        <v>42.532160693536447</v>
      </c>
      <c r="BL2272" t="s">
        <v>135</v>
      </c>
    </row>
    <row r="2273" spans="1:64">
      <c r="A2273" t="s">
        <v>3265</v>
      </c>
      <c r="B2273" t="s">
        <v>3260</v>
      </c>
      <c r="C2273" t="s">
        <v>135</v>
      </c>
      <c r="D2273" t="s">
        <v>942</v>
      </c>
      <c r="E2273">
        <v>2019</v>
      </c>
      <c r="F2273" s="23">
        <v>141.36000000000001</v>
      </c>
      <c r="G2273" s="23">
        <v>23.64</v>
      </c>
      <c r="H2273" s="22">
        <v>36257</v>
      </c>
      <c r="I2273" s="34">
        <v>290.42022844252085</v>
      </c>
      <c r="J2273" s="22">
        <v>10</v>
      </c>
      <c r="K2273" s="22">
        <v>11</v>
      </c>
      <c r="L2273" s="23">
        <v>6419</v>
      </c>
      <c r="M2273" s="23">
        <v>6.4190000000000005</v>
      </c>
      <c r="N2273" s="23">
        <v>38.39203899999999</v>
      </c>
      <c r="O2273" s="14">
        <v>13.219478273221741</v>
      </c>
      <c r="P2273" s="48">
        <v>1</v>
      </c>
      <c r="Q2273" s="22">
        <v>1</v>
      </c>
      <c r="R2273" s="23">
        <v>622</v>
      </c>
      <c r="S2273" s="23">
        <v>0.622</v>
      </c>
      <c r="T2273" s="23">
        <v>0.71899999999999997</v>
      </c>
      <c r="U2273" s="14">
        <v>0.24757228649529228</v>
      </c>
      <c r="V2273" s="22">
        <v>0</v>
      </c>
      <c r="W2273" s="22">
        <v>0</v>
      </c>
      <c r="X2273" s="23">
        <v>0</v>
      </c>
      <c r="Y2273" s="23">
        <v>0</v>
      </c>
      <c r="Z2273" s="23">
        <v>0</v>
      </c>
      <c r="AA2273" s="14">
        <v>0</v>
      </c>
      <c r="AB2273" s="48">
        <v>1</v>
      </c>
      <c r="AC2273" s="22">
        <v>1</v>
      </c>
      <c r="AD2273" s="23">
        <v>224</v>
      </c>
      <c r="AE2273" s="23">
        <v>0.224</v>
      </c>
      <c r="AF2273" s="23">
        <v>3.2213398139999998</v>
      </c>
      <c r="AG2273" s="14">
        <v>1.1091995317528505</v>
      </c>
      <c r="AH2273" s="22">
        <v>2</v>
      </c>
      <c r="AI2273" s="23">
        <v>1710.2</v>
      </c>
      <c r="AJ2273" s="23">
        <v>1.7102000000000002</v>
      </c>
      <c r="AK2273" s="23">
        <v>1.5186576000000001</v>
      </c>
      <c r="AL2273" s="14">
        <v>0.52291729406878018</v>
      </c>
      <c r="AM2273" s="22">
        <v>1227</v>
      </c>
      <c r="AN2273" s="23">
        <v>33957.915000000059</v>
      </c>
      <c r="AO2273" s="23">
        <v>33.957915000000035</v>
      </c>
      <c r="AP2273" s="23">
        <v>30.154628520000013</v>
      </c>
      <c r="AQ2273" s="14">
        <v>10.383101990420798</v>
      </c>
      <c r="AR2273" s="48">
        <v>1229</v>
      </c>
      <c r="AS2273" s="50">
        <v>35668.115000000056</v>
      </c>
      <c r="AT2273" s="23">
        <v>35.668115000000036</v>
      </c>
      <c r="AU2273" s="23">
        <v>31.673286120000014</v>
      </c>
      <c r="AV2273" s="14">
        <v>10.906019284489579</v>
      </c>
      <c r="AW2273" s="22">
        <v>4</v>
      </c>
      <c r="AX2273" s="22" t="s">
        <v>782</v>
      </c>
      <c r="AY2273" s="23">
        <v>106.5</v>
      </c>
      <c r="AZ2273" s="23">
        <v>0.1065</v>
      </c>
      <c r="BA2273" s="23">
        <v>0.19807999999999998</v>
      </c>
      <c r="BB2273" s="14">
        <v>6.8204615450608463E-2</v>
      </c>
      <c r="BC2273" s="48">
        <v>28</v>
      </c>
      <c r="BD2273" s="50">
        <v>35435</v>
      </c>
      <c r="BE2273" s="23">
        <v>35.435000000000002</v>
      </c>
      <c r="BF2273" s="23">
        <v>49.068064631184185</v>
      </c>
      <c r="BG2273" s="14">
        <v>16.895539575300486</v>
      </c>
      <c r="BH2273" s="22">
        <v>1273</v>
      </c>
      <c r="BI2273" s="23">
        <v>78.474615000000043</v>
      </c>
      <c r="BJ2273" s="23">
        <v>123.27180956518418</v>
      </c>
      <c r="BK2273" s="14">
        <v>42.446013566710555</v>
      </c>
      <c r="BL2273" t="s">
        <v>135</v>
      </c>
    </row>
    <row r="2274" spans="1:64">
      <c r="A2274" t="s">
        <v>3266</v>
      </c>
      <c r="B2274" t="s">
        <v>3260</v>
      </c>
      <c r="C2274" t="s">
        <v>135</v>
      </c>
      <c r="D2274" t="s">
        <v>942</v>
      </c>
      <c r="E2274">
        <v>2020</v>
      </c>
      <c r="F2274" s="23">
        <v>141.36000000000001</v>
      </c>
      <c r="G2274" s="23">
        <v>23.78</v>
      </c>
      <c r="H2274" s="22">
        <v>36182</v>
      </c>
      <c r="I2274" s="34">
        <v>291.95034886164268</v>
      </c>
      <c r="J2274" s="22">
        <v>10</v>
      </c>
      <c r="K2274" s="22">
        <v>11</v>
      </c>
      <c r="L2274" s="23">
        <v>6419</v>
      </c>
      <c r="M2274" s="23">
        <v>6.4190000000000005</v>
      </c>
      <c r="N2274" s="23">
        <v>38.39203899999999</v>
      </c>
      <c r="O2274" s="14">
        <v>13.150194596340162</v>
      </c>
      <c r="P2274" s="48">
        <v>1</v>
      </c>
      <c r="Q2274" s="22">
        <v>1</v>
      </c>
      <c r="R2274" s="23">
        <v>622</v>
      </c>
      <c r="S2274" s="23">
        <v>0.622</v>
      </c>
      <c r="T2274" s="23">
        <v>0.50560000000000005</v>
      </c>
      <c r="U2274" s="14">
        <v>0.17318013215994046</v>
      </c>
      <c r="V2274" s="22">
        <v>0</v>
      </c>
      <c r="W2274" s="22">
        <v>0</v>
      </c>
      <c r="X2274" s="23">
        <v>0</v>
      </c>
      <c r="Y2274" s="23">
        <v>0</v>
      </c>
      <c r="Z2274" s="23">
        <v>0</v>
      </c>
      <c r="AA2274" s="14">
        <v>0</v>
      </c>
      <c r="AB2274" s="48">
        <v>1</v>
      </c>
      <c r="AC2274" s="22">
        <v>1</v>
      </c>
      <c r="AD2274" s="23">
        <v>224</v>
      </c>
      <c r="AE2274" s="23">
        <v>0.224</v>
      </c>
      <c r="AF2274" s="23">
        <v>3.4142689349999999</v>
      </c>
      <c r="AG2274" s="14">
        <v>1.1694690375650301</v>
      </c>
      <c r="AH2274" s="22">
        <v>2</v>
      </c>
      <c r="AI2274" s="23">
        <v>1710.2</v>
      </c>
      <c r="AJ2274" s="23">
        <v>1.7102000000000002</v>
      </c>
      <c r="AK2274" s="23">
        <v>1.5186576000000001</v>
      </c>
      <c r="AL2274" s="14">
        <v>0.52017666905399129</v>
      </c>
      <c r="AM2274" s="22">
        <v>1352</v>
      </c>
      <c r="AN2274" s="23">
        <v>36614.695000000072</v>
      </c>
      <c r="AO2274" s="23">
        <v>36.614695000000012</v>
      </c>
      <c r="AP2274" s="23">
        <v>32.513849159999999</v>
      </c>
      <c r="AQ2274" s="14">
        <v>11.136773525627312</v>
      </c>
      <c r="AR2274" s="48">
        <v>1354</v>
      </c>
      <c r="AS2274" s="50">
        <v>38324.89500000007</v>
      </c>
      <c r="AT2274" s="23">
        <v>38.324895000000012</v>
      </c>
      <c r="AU2274" s="23">
        <v>34.032506759999997</v>
      </c>
      <c r="AV2274" s="14">
        <v>11.656950194681302</v>
      </c>
      <c r="AW2274" s="22">
        <v>4</v>
      </c>
      <c r="AX2274" s="22">
        <v>4</v>
      </c>
      <c r="AY2274" s="23">
        <v>106.5</v>
      </c>
      <c r="AZ2274" s="23">
        <v>0.1065</v>
      </c>
      <c r="BA2274" s="23">
        <v>0.19807999999999998</v>
      </c>
      <c r="BB2274" s="14">
        <v>6.7847153042407043E-2</v>
      </c>
      <c r="BC2274" s="48">
        <v>33</v>
      </c>
      <c r="BD2274" s="50">
        <v>53435</v>
      </c>
      <c r="BE2274" s="23">
        <v>53.435000000000024</v>
      </c>
      <c r="BF2274" s="23">
        <v>91.794150582850875</v>
      </c>
      <c r="BG2274" s="14">
        <v>31.441699227546653</v>
      </c>
      <c r="BH2274" s="22">
        <v>1403</v>
      </c>
      <c r="BI2274" s="23">
        <v>99.13139500000004</v>
      </c>
      <c r="BJ2274" s="23">
        <v>168.33664527785083</v>
      </c>
      <c r="BK2274" s="14">
        <v>57.659340341335501</v>
      </c>
      <c r="BL2274" t="s">
        <v>135</v>
      </c>
    </row>
    <row r="2275" spans="1:64">
      <c r="A2275" t="s">
        <v>3267</v>
      </c>
      <c r="B2275" t="s">
        <v>3260</v>
      </c>
      <c r="C2275" t="s">
        <v>135</v>
      </c>
      <c r="D2275" t="s">
        <v>942</v>
      </c>
      <c r="E2275">
        <v>2021</v>
      </c>
      <c r="F2275" s="23">
        <v>141.36000000000001</v>
      </c>
      <c r="G2275" s="23">
        <v>23.94</v>
      </c>
      <c r="H2275" s="22">
        <v>36382</v>
      </c>
      <c r="I2275" s="34">
        <v>271.27999999999997</v>
      </c>
      <c r="J2275" s="22">
        <v>10</v>
      </c>
      <c r="K2275" s="22">
        <v>15</v>
      </c>
      <c r="L2275" s="23">
        <v>7096</v>
      </c>
      <c r="M2275" s="23">
        <v>7.0960000000000001</v>
      </c>
      <c r="N2275" s="23">
        <v>42.441175999999999</v>
      </c>
      <c r="O2275" s="14">
        <v>15.64</v>
      </c>
      <c r="P2275" s="48">
        <v>1</v>
      </c>
      <c r="Q2275" s="22">
        <v>2</v>
      </c>
      <c r="R2275" s="23">
        <v>702</v>
      </c>
      <c r="S2275" s="23">
        <v>0.70199999999999996</v>
      </c>
      <c r="T2275" s="23">
        <v>0.35370000000000001</v>
      </c>
      <c r="U2275" s="14">
        <v>0.13</v>
      </c>
      <c r="V2275" s="22">
        <v>0</v>
      </c>
      <c r="W2275" s="22">
        <v>0</v>
      </c>
      <c r="X2275" s="23">
        <v>0</v>
      </c>
      <c r="Y2275" s="23">
        <v>0</v>
      </c>
      <c r="Z2275" s="23">
        <v>0</v>
      </c>
      <c r="AA2275" s="14">
        <v>0</v>
      </c>
      <c r="AB2275" s="48">
        <v>1</v>
      </c>
      <c r="AC2275" s="22">
        <v>1</v>
      </c>
      <c r="AD2275" s="23">
        <v>200</v>
      </c>
      <c r="AE2275" s="23">
        <v>0.2</v>
      </c>
      <c r="AF2275" s="23">
        <v>3.2142545820000001</v>
      </c>
      <c r="AG2275" s="14">
        <v>1.18</v>
      </c>
      <c r="AH2275" s="22">
        <v>3</v>
      </c>
      <c r="AI2275" s="23">
        <v>2460.19</v>
      </c>
      <c r="AJ2275" s="23">
        <v>2.4601899999999999</v>
      </c>
      <c r="AK2275" s="23">
        <v>2.2014343809999999</v>
      </c>
      <c r="AL2275" s="14">
        <v>0.81</v>
      </c>
      <c r="AM2275" s="22">
        <v>1545</v>
      </c>
      <c r="AN2275" s="23">
        <v>39896.980000000003</v>
      </c>
      <c r="AO2275" s="23">
        <v>39.896979999999999</v>
      </c>
      <c r="AP2275" s="23">
        <v>35.700731840000003</v>
      </c>
      <c r="AQ2275" s="14">
        <v>13.16</v>
      </c>
      <c r="AR2275" s="48">
        <v>1548</v>
      </c>
      <c r="AS2275" s="50">
        <v>42357.17</v>
      </c>
      <c r="AT2275" s="23">
        <v>42.357170000000004</v>
      </c>
      <c r="AU2275" s="23">
        <v>37.902166219999998</v>
      </c>
      <c r="AV2275" s="14">
        <v>13.97</v>
      </c>
      <c r="AW2275" s="22">
        <v>4</v>
      </c>
      <c r="AX2275" s="22">
        <v>5</v>
      </c>
      <c r="AY2275" s="23">
        <v>114</v>
      </c>
      <c r="AZ2275" s="23">
        <v>0.114</v>
      </c>
      <c r="BA2275" s="23">
        <v>0.203489</v>
      </c>
      <c r="BB2275" s="14">
        <v>0.08</v>
      </c>
      <c r="BC2275" s="48">
        <v>49</v>
      </c>
      <c r="BD2275" s="50">
        <v>117135</v>
      </c>
      <c r="BE2275" s="23">
        <v>117.13500000000001</v>
      </c>
      <c r="BF2275" s="23">
        <v>232.7674547</v>
      </c>
      <c r="BG2275" s="14">
        <v>85.8</v>
      </c>
      <c r="BH2275" s="22">
        <v>1613</v>
      </c>
      <c r="BI2275" s="23">
        <v>167.6</v>
      </c>
      <c r="BJ2275" s="23">
        <v>316.88</v>
      </c>
      <c r="BK2275" s="14">
        <v>116.81</v>
      </c>
      <c r="BL2275" t="s">
        <v>135</v>
      </c>
    </row>
    <row r="2276" spans="1:64">
      <c r="A2276" t="s">
        <v>3268</v>
      </c>
      <c r="B2276" t="s">
        <v>3260</v>
      </c>
      <c r="C2276" t="s">
        <v>135</v>
      </c>
      <c r="D2276" s="111" t="s">
        <v>942</v>
      </c>
      <c r="E2276" s="110">
        <v>2022</v>
      </c>
      <c r="F2276" s="23"/>
      <c r="G2276" s="23"/>
      <c r="H2276" s="22">
        <v>37030</v>
      </c>
      <c r="I2276" s="34">
        <v>268.37633847581105</v>
      </c>
      <c r="J2276" s="22">
        <v>10</v>
      </c>
      <c r="K2276" s="22">
        <v>16</v>
      </c>
      <c r="L2276" s="23">
        <v>7646</v>
      </c>
      <c r="M2276" s="23">
        <v>7.6459999999999999</v>
      </c>
      <c r="N2276" s="23">
        <v>45.249028000000003</v>
      </c>
      <c r="O2276" s="14">
        <v>16.860289642888294</v>
      </c>
      <c r="P2276" s="48">
        <v>1</v>
      </c>
      <c r="Q2276" s="22">
        <v>2</v>
      </c>
      <c r="R2276" s="23">
        <v>702</v>
      </c>
      <c r="S2276" s="23">
        <v>0.70199999999999996</v>
      </c>
      <c r="T2276" s="23">
        <v>1.6504019999999999</v>
      </c>
      <c r="U2276" s="14">
        <v>0.61495808809864649</v>
      </c>
      <c r="V2276" s="22">
        <v>0</v>
      </c>
      <c r="W2276" s="22">
        <v>0</v>
      </c>
      <c r="X2276" s="23">
        <v>0</v>
      </c>
      <c r="Y2276" s="23">
        <v>0</v>
      </c>
      <c r="Z2276" s="23">
        <v>0</v>
      </c>
      <c r="AA2276" s="14">
        <v>0</v>
      </c>
      <c r="AB2276" s="48">
        <v>1</v>
      </c>
      <c r="AC2276" s="22">
        <v>1</v>
      </c>
      <c r="AD2276" s="23">
        <v>200</v>
      </c>
      <c r="AE2276" s="23">
        <v>0.2</v>
      </c>
      <c r="AF2276" s="23">
        <v>3.323388054</v>
      </c>
      <c r="AG2276" s="14">
        <v>1.2383312451740374</v>
      </c>
      <c r="AH2276" s="22">
        <v>3</v>
      </c>
      <c r="AI2276" s="23">
        <v>2460.19</v>
      </c>
      <c r="AJ2276" s="23">
        <v>2.4601899999999999</v>
      </c>
      <c r="AK2276" s="23">
        <v>2.5201298680345472</v>
      </c>
      <c r="AL2276" s="14">
        <v>0.93902833697900245</v>
      </c>
      <c r="AM2276" s="22">
        <v>1907</v>
      </c>
      <c r="AN2276" s="23">
        <v>43788.225000000108</v>
      </c>
      <c r="AO2276" s="23">
        <v>43.788224999999905</v>
      </c>
      <c r="AP2276" s="23">
        <v>44.855077734125011</v>
      </c>
      <c r="AQ2276" s="14">
        <v>16.713499404929031</v>
      </c>
      <c r="AR2276" s="48">
        <v>1910</v>
      </c>
      <c r="AS2276" s="50">
        <v>46248.415000000103</v>
      </c>
      <c r="AT2276" s="23">
        <v>46.248414999999895</v>
      </c>
      <c r="AU2276" s="23">
        <v>47.375207602159549</v>
      </c>
      <c r="AV2276" s="14">
        <v>17.652527741908035</v>
      </c>
      <c r="AW2276" s="22">
        <v>4</v>
      </c>
      <c r="AX2276" s="22">
        <v>5</v>
      </c>
      <c r="AY2276" s="23">
        <v>114</v>
      </c>
      <c r="AZ2276" s="23">
        <v>0.11399999999999999</v>
      </c>
      <c r="BA2276" s="23">
        <v>0.203489</v>
      </c>
      <c r="BB2276" s="14">
        <v>7.5822258085669725E-2</v>
      </c>
      <c r="BC2276" s="48">
        <v>52</v>
      </c>
      <c r="BD2276" s="50">
        <v>134680</v>
      </c>
      <c r="BE2276" s="23">
        <v>134.67999999999992</v>
      </c>
      <c r="BF2276" s="23">
        <v>302.51390921190773</v>
      </c>
      <c r="BG2276" s="14">
        <v>112.72003744069767</v>
      </c>
      <c r="BH2276" s="22">
        <v>1978</v>
      </c>
      <c r="BI2276" s="23">
        <v>189.59041499999981</v>
      </c>
      <c r="BJ2276" s="23">
        <v>400.31542386806728</v>
      </c>
      <c r="BK2276" s="14">
        <v>149.16196641685235</v>
      </c>
      <c r="BL2276" t="s">
        <v>135</v>
      </c>
    </row>
    <row r="2277" spans="1:64">
      <c r="A2277" t="s">
        <v>3269</v>
      </c>
      <c r="B2277" t="s">
        <v>3260</v>
      </c>
      <c r="C2277" t="s">
        <v>135</v>
      </c>
      <c r="D2277" t="s">
        <v>942</v>
      </c>
      <c r="E2277">
        <v>2023</v>
      </c>
      <c r="F2277">
        <v>141.36000000000001</v>
      </c>
      <c r="G2277">
        <v>24.29</v>
      </c>
      <c r="H2277">
        <v>38007</v>
      </c>
      <c r="I2277">
        <v>268.37633847581105</v>
      </c>
      <c r="J2277">
        <v>10</v>
      </c>
      <c r="K2277">
        <v>16</v>
      </c>
      <c r="L2277">
        <v>7646</v>
      </c>
      <c r="M2277">
        <v>7.6459999999999999</v>
      </c>
      <c r="N2277">
        <v>45.249028000000003</v>
      </c>
      <c r="O2277">
        <v>16.860289642888294</v>
      </c>
      <c r="P2277" s="140">
        <v>0</v>
      </c>
      <c r="Q2277">
        <v>0</v>
      </c>
      <c r="R2277">
        <v>0</v>
      </c>
      <c r="S2277">
        <v>0</v>
      </c>
      <c r="T2277">
        <v>0</v>
      </c>
      <c r="U2277">
        <v>0</v>
      </c>
      <c r="V2277">
        <v>0</v>
      </c>
      <c r="W2277">
        <v>0</v>
      </c>
      <c r="X2277">
        <v>0</v>
      </c>
      <c r="Y2277">
        <v>0</v>
      </c>
      <c r="Z2277">
        <v>0</v>
      </c>
      <c r="AA2277">
        <v>0</v>
      </c>
      <c r="AB2277" s="140">
        <v>1</v>
      </c>
      <c r="AC2277">
        <v>1</v>
      </c>
      <c r="AD2277">
        <v>200</v>
      </c>
      <c r="AE2277">
        <v>0.2</v>
      </c>
      <c r="AF2277">
        <v>3.5476638120000001</v>
      </c>
      <c r="AG2277">
        <v>1.3218988798149034</v>
      </c>
      <c r="AH2277">
        <v>3</v>
      </c>
      <c r="AI2277">
        <v>2460.19</v>
      </c>
      <c r="AJ2277">
        <v>2.4601899999999999</v>
      </c>
      <c r="AK2277">
        <v>2.3076270000000001</v>
      </c>
      <c r="AL2277">
        <v>0.92877799999999999</v>
      </c>
      <c r="AM2277">
        <v>2431</v>
      </c>
      <c r="AN2277">
        <v>54933.067999999999</v>
      </c>
      <c r="AO2277">
        <v>54.933067999999999</v>
      </c>
      <c r="AP2277">
        <v>51.526516999999998</v>
      </c>
      <c r="AQ2277">
        <v>19.199351661414859</v>
      </c>
      <c r="AR2277" s="140">
        <v>2788</v>
      </c>
      <c r="AS2277" s="140">
        <v>57654.032999999901</v>
      </c>
      <c r="AT2277">
        <v>57.6540329999997</v>
      </c>
      <c r="AU2277">
        <v>54.078747035784197</v>
      </c>
      <c r="AV2277">
        <v>20.150340876887086</v>
      </c>
      <c r="AW2277">
        <v>3</v>
      </c>
      <c r="AX2277">
        <v>3</v>
      </c>
      <c r="AY2277">
        <v>81.5</v>
      </c>
      <c r="AZ2277">
        <v>8.1500000000000003E-2</v>
      </c>
      <c r="BA2277">
        <v>0.16435</v>
      </c>
      <c r="BB2277">
        <v>6.1238632635571548E-2</v>
      </c>
      <c r="BC2277" s="140">
        <v>52</v>
      </c>
      <c r="BD2277" s="140">
        <v>134680</v>
      </c>
      <c r="BE2277">
        <v>134.68</v>
      </c>
      <c r="BF2277">
        <v>361.21527400000002</v>
      </c>
      <c r="BG2277">
        <v>134.59281695675887</v>
      </c>
      <c r="BH2277">
        <v>2854</v>
      </c>
      <c r="BI2277">
        <v>200.26153299999967</v>
      </c>
      <c r="BJ2277">
        <v>464.25506284778425</v>
      </c>
      <c r="BK2277">
        <v>172.98658498898473</v>
      </c>
      <c r="BL2277" t="s">
        <v>135</v>
      </c>
    </row>
    <row r="2278" spans="1:64">
      <c r="A2278" t="s">
        <v>3270</v>
      </c>
      <c r="B2278" t="s">
        <v>3260</v>
      </c>
      <c r="C2278" t="s">
        <v>135</v>
      </c>
      <c r="D2278" t="s">
        <v>942</v>
      </c>
      <c r="E2278">
        <v>2024</v>
      </c>
      <c r="F2278">
        <v>141.36000000000001</v>
      </c>
      <c r="G2278">
        <v>24.35</v>
      </c>
      <c r="H2278">
        <v>38237</v>
      </c>
      <c r="I2278">
        <v>262.19486188906302</v>
      </c>
      <c r="J2278">
        <v>10</v>
      </c>
      <c r="K2278">
        <v>16</v>
      </c>
      <c r="L2278">
        <v>7646</v>
      </c>
      <c r="M2278">
        <v>7.6459999999999999</v>
      </c>
      <c r="N2278">
        <v>45.249028000000003</v>
      </c>
      <c r="O2278">
        <v>17.257785935997962</v>
      </c>
      <c r="P2278" s="140">
        <v>0</v>
      </c>
      <c r="Q2278" s="140">
        <v>0</v>
      </c>
      <c r="R2278" s="140">
        <v>0</v>
      </c>
      <c r="S2278">
        <v>0</v>
      </c>
      <c r="T2278">
        <v>0</v>
      </c>
      <c r="U2278">
        <v>0</v>
      </c>
      <c r="V2278">
        <v>0</v>
      </c>
      <c r="W2278">
        <v>0</v>
      </c>
      <c r="X2278">
        <v>0</v>
      </c>
      <c r="Y2278">
        <v>0</v>
      </c>
      <c r="Z2278">
        <v>0</v>
      </c>
      <c r="AA2278">
        <v>0</v>
      </c>
      <c r="AB2278" s="140">
        <v>1</v>
      </c>
      <c r="AC2278">
        <v>1</v>
      </c>
      <c r="AD2278">
        <v>200</v>
      </c>
      <c r="AE2278">
        <v>0.2</v>
      </c>
      <c r="AF2278">
        <v>3.5650230000000001</v>
      </c>
      <c r="AG2278">
        <v>1.3596845393211379</v>
      </c>
      <c r="AH2278">
        <v>4</v>
      </c>
      <c r="AI2278">
        <v>5299.3899999999994</v>
      </c>
      <c r="AJ2278">
        <v>5.2993900000000007</v>
      </c>
      <c r="AK2278">
        <v>4.7797520085053584</v>
      </c>
      <c r="AL2278">
        <v>1.8229769927862713</v>
      </c>
      <c r="AM2278">
        <v>2887</v>
      </c>
      <c r="AN2278">
        <v>70207.875999999902</v>
      </c>
      <c r="AO2278">
        <v>70.207875999999871</v>
      </c>
      <c r="AP2278">
        <v>63.323559187735853</v>
      </c>
      <c r="AQ2278">
        <v>24.151334900883228</v>
      </c>
      <c r="AR2278" s="140">
        <v>3597</v>
      </c>
      <c r="AS2278" s="140">
        <v>76114.757000001351</v>
      </c>
      <c r="AT2278">
        <v>76.114757000000239</v>
      </c>
      <c r="AU2278">
        <v>68.651233943463311</v>
      </c>
      <c r="AV2278">
        <v>26.183287288257485</v>
      </c>
      <c r="AW2278">
        <v>3</v>
      </c>
      <c r="AX2278">
        <v>3</v>
      </c>
      <c r="AY2278">
        <v>81.5</v>
      </c>
      <c r="AZ2278">
        <v>8.1499999999999989E-2</v>
      </c>
      <c r="BA2278">
        <v>0.16435</v>
      </c>
      <c r="BB2278">
        <v>6.2682387753859925E-2</v>
      </c>
      <c r="BC2278" s="140">
        <v>51</v>
      </c>
      <c r="BD2278" s="140">
        <v>134480</v>
      </c>
      <c r="BE2278">
        <v>134.47999999999996</v>
      </c>
      <c r="BF2278">
        <v>309.93535620020162</v>
      </c>
      <c r="BG2278">
        <v>118.20802054135524</v>
      </c>
      <c r="BH2278">
        <v>3662</v>
      </c>
      <c r="BI2278">
        <v>218.5222570000002</v>
      </c>
      <c r="BJ2278">
        <v>427.56499114366494</v>
      </c>
      <c r="BK2278">
        <v>163.07146069268569</v>
      </c>
      <c r="BL2278" t="s">
        <v>135</v>
      </c>
    </row>
    <row r="2279" spans="1:64">
      <c r="A2279" t="s">
        <v>3271</v>
      </c>
      <c r="B2279" t="s">
        <v>3272</v>
      </c>
      <c r="C2279" t="s">
        <v>138</v>
      </c>
      <c r="D2279" t="s">
        <v>942</v>
      </c>
      <c r="E2279">
        <v>2012</v>
      </c>
      <c r="F2279" s="23">
        <v>184.83</v>
      </c>
      <c r="G2279" s="23">
        <v>27.66</v>
      </c>
      <c r="H2279" s="22">
        <v>46071</v>
      </c>
      <c r="I2279" s="34">
        <v>376.15326999999996</v>
      </c>
      <c r="J2279" s="22">
        <v>14</v>
      </c>
      <c r="K2279" s="22" t="s">
        <v>782</v>
      </c>
      <c r="L2279" s="23">
        <v>3353</v>
      </c>
      <c r="M2279" s="23">
        <v>3.3530000000000002</v>
      </c>
      <c r="N2279" s="23">
        <v>23.567157999999999</v>
      </c>
      <c r="O2279" s="14">
        <v>6.2653072243662802</v>
      </c>
      <c r="P2279" s="48">
        <v>0</v>
      </c>
      <c r="Q2279" s="22" t="s">
        <v>782</v>
      </c>
      <c r="R2279" s="23">
        <v>0</v>
      </c>
      <c r="S2279" s="23">
        <v>0</v>
      </c>
      <c r="T2279" s="23">
        <v>0</v>
      </c>
      <c r="U2279" s="14">
        <v>0</v>
      </c>
      <c r="V2279" s="22">
        <v>0</v>
      </c>
      <c r="W2279" s="22" t="s">
        <v>782</v>
      </c>
      <c r="X2279" s="23">
        <v>0</v>
      </c>
      <c r="Y2279" s="23">
        <v>0</v>
      </c>
      <c r="Z2279" s="23">
        <v>0</v>
      </c>
      <c r="AA2279" s="14">
        <v>0</v>
      </c>
      <c r="AB2279" s="48">
        <v>0</v>
      </c>
      <c r="AC2279" s="22" t="s">
        <v>782</v>
      </c>
      <c r="AD2279" s="23">
        <v>0</v>
      </c>
      <c r="AE2279" s="23">
        <v>0</v>
      </c>
      <c r="AF2279" s="23">
        <v>0</v>
      </c>
      <c r="AG2279" s="14">
        <v>0</v>
      </c>
      <c r="AH2279" s="22" t="s">
        <v>782</v>
      </c>
      <c r="AI2279" s="23" t="s">
        <v>782</v>
      </c>
      <c r="AJ2279" s="23" t="s">
        <v>782</v>
      </c>
      <c r="AK2279" s="23" t="s">
        <v>782</v>
      </c>
      <c r="AL2279" s="14" t="s">
        <v>782</v>
      </c>
      <c r="AM2279" s="22" t="s">
        <v>782</v>
      </c>
      <c r="AN2279" s="23" t="s">
        <v>782</v>
      </c>
      <c r="AO2279" s="23" t="s">
        <v>782</v>
      </c>
      <c r="AP2279" s="23" t="s">
        <v>782</v>
      </c>
      <c r="AQ2279" s="14" t="s">
        <v>782</v>
      </c>
      <c r="AR2279" s="48">
        <v>1007</v>
      </c>
      <c r="AS2279" s="50">
        <v>21404.187999999976</v>
      </c>
      <c r="AT2279" s="23">
        <v>21.404187999999976</v>
      </c>
      <c r="AU2279" s="23">
        <v>16.559998</v>
      </c>
      <c r="AV2279" s="14">
        <v>4.4024601992693038</v>
      </c>
      <c r="AW2279" s="22">
        <v>0</v>
      </c>
      <c r="AX2279" s="22" t="s">
        <v>782</v>
      </c>
      <c r="AY2279" s="23">
        <v>0</v>
      </c>
      <c r="AZ2279" s="23">
        <v>0</v>
      </c>
      <c r="BA2279" s="23">
        <v>0</v>
      </c>
      <c r="BB2279" s="14">
        <v>0</v>
      </c>
      <c r="BC2279" s="48">
        <v>12</v>
      </c>
      <c r="BD2279" s="50">
        <v>9415</v>
      </c>
      <c r="BE2279" s="23">
        <v>9.4149999999999991</v>
      </c>
      <c r="BF2279" s="23">
        <v>15.035755</v>
      </c>
      <c r="BG2279" s="14">
        <v>3.997241603136934</v>
      </c>
      <c r="BH2279" s="22">
        <v>1033</v>
      </c>
      <c r="BI2279" s="23">
        <v>34.172187999999977</v>
      </c>
      <c r="BJ2279" s="23">
        <v>55.162910999999994</v>
      </c>
      <c r="BK2279" s="14">
        <v>14.665009026772518</v>
      </c>
      <c r="BL2279" t="s">
        <v>138</v>
      </c>
    </row>
    <row r="2280" spans="1:64">
      <c r="A2280" t="s">
        <v>3273</v>
      </c>
      <c r="B2280" t="s">
        <v>3272</v>
      </c>
      <c r="C2280" t="s">
        <v>138</v>
      </c>
      <c r="D2280" t="s">
        <v>942</v>
      </c>
      <c r="E2280">
        <v>2015</v>
      </c>
      <c r="F2280" s="23">
        <v>184.83</v>
      </c>
      <c r="G2280" s="23">
        <v>28.14</v>
      </c>
      <c r="H2280" s="22">
        <v>46613</v>
      </c>
      <c r="I2280" s="34">
        <v>373.97802756283585</v>
      </c>
      <c r="J2280" s="13">
        <v>8</v>
      </c>
      <c r="K2280" s="13">
        <v>16</v>
      </c>
      <c r="L2280" s="19">
        <v>3895</v>
      </c>
      <c r="M2280" s="35">
        <v>3.895</v>
      </c>
      <c r="N2280" s="19">
        <v>23.297377654304448</v>
      </c>
      <c r="O2280" s="17">
        <v>6.2296113507337054</v>
      </c>
      <c r="P2280" s="112">
        <v>0</v>
      </c>
      <c r="Q2280" s="37">
        <v>0</v>
      </c>
      <c r="R2280" s="38">
        <v>0</v>
      </c>
      <c r="S2280" s="27">
        <v>0</v>
      </c>
      <c r="T2280" s="23">
        <v>0</v>
      </c>
      <c r="U2280" s="17">
        <v>0</v>
      </c>
      <c r="V2280" s="22">
        <v>0</v>
      </c>
      <c r="W2280" s="22">
        <v>0</v>
      </c>
      <c r="X2280" s="23">
        <v>0</v>
      </c>
      <c r="Y2280" s="27">
        <v>0</v>
      </c>
      <c r="Z2280" s="27">
        <v>0</v>
      </c>
      <c r="AA2280" s="14">
        <v>0</v>
      </c>
      <c r="AB2280" s="116">
        <v>1</v>
      </c>
      <c r="AC2280" s="22" t="s">
        <v>782</v>
      </c>
      <c r="AD2280" s="23">
        <v>0</v>
      </c>
      <c r="AE2280" s="23">
        <v>0</v>
      </c>
      <c r="AF2280" s="23">
        <v>0.95752649999999984</v>
      </c>
      <c r="AG2280" s="14">
        <v>0.25603817054174821</v>
      </c>
      <c r="AH2280" s="22" t="s">
        <v>782</v>
      </c>
      <c r="AI2280" s="23" t="s">
        <v>782</v>
      </c>
      <c r="AJ2280" s="23" t="s">
        <v>782</v>
      </c>
      <c r="AK2280" s="23" t="s">
        <v>782</v>
      </c>
      <c r="AL2280" s="14" t="s">
        <v>782</v>
      </c>
      <c r="AM2280" s="22" t="s">
        <v>782</v>
      </c>
      <c r="AN2280" s="23" t="s">
        <v>782</v>
      </c>
      <c r="AO2280" s="23" t="s">
        <v>782</v>
      </c>
      <c r="AP2280" s="23" t="s">
        <v>782</v>
      </c>
      <c r="AQ2280" s="14" t="s">
        <v>782</v>
      </c>
      <c r="AR2280" s="117">
        <v>1167</v>
      </c>
      <c r="AS2280" s="118">
        <v>23270.543999999998</v>
      </c>
      <c r="AT2280" s="23">
        <v>23.270543999999997</v>
      </c>
      <c r="AU2280" s="23">
        <v>20.668030875668858</v>
      </c>
      <c r="AV2280" s="14">
        <v>5.5265361471527132</v>
      </c>
      <c r="AW2280" s="22">
        <v>0</v>
      </c>
      <c r="AX2280" s="22" t="s">
        <v>782</v>
      </c>
      <c r="AY2280" s="23">
        <v>0</v>
      </c>
      <c r="AZ2280" s="23">
        <v>0</v>
      </c>
      <c r="BA2280" s="23">
        <v>0</v>
      </c>
      <c r="BB2280" s="14">
        <v>0</v>
      </c>
      <c r="BC2280" s="120">
        <v>12</v>
      </c>
      <c r="BD2280" s="121">
        <v>9415</v>
      </c>
      <c r="BE2280" s="44">
        <v>9.4149999999999991</v>
      </c>
      <c r="BF2280" s="23">
        <v>16.593043255209405</v>
      </c>
      <c r="BG2280" s="14">
        <v>4.436903248927222</v>
      </c>
      <c r="BH2280" s="22">
        <v>1188</v>
      </c>
      <c r="BI2280" s="23">
        <v>36.580543999999996</v>
      </c>
      <c r="BJ2280" s="23">
        <v>61.515978285182712</v>
      </c>
      <c r="BK2280" s="14">
        <v>16.44908891735539</v>
      </c>
      <c r="BL2280" t="s">
        <v>138</v>
      </c>
    </row>
    <row r="2281" spans="1:64">
      <c r="A2281" t="s">
        <v>3274</v>
      </c>
      <c r="B2281" t="s">
        <v>3272</v>
      </c>
      <c r="C2281" t="s">
        <v>138</v>
      </c>
      <c r="D2281" t="s">
        <v>942</v>
      </c>
      <c r="E2281">
        <v>2016</v>
      </c>
      <c r="F2281" s="23">
        <v>184.83</v>
      </c>
      <c r="G2281" s="23">
        <v>27.99</v>
      </c>
      <c r="H2281" s="22">
        <v>46523</v>
      </c>
      <c r="I2281" s="34">
        <v>396.32298893578002</v>
      </c>
      <c r="J2281" s="13">
        <v>8</v>
      </c>
      <c r="K2281" s="13">
        <v>16</v>
      </c>
      <c r="L2281" s="19">
        <v>3895</v>
      </c>
      <c r="M2281" s="35">
        <v>3.895</v>
      </c>
      <c r="N2281" s="19">
        <v>23.295994999999998</v>
      </c>
      <c r="O2281" s="17">
        <v>5.8780327284458558</v>
      </c>
      <c r="P2281" s="55">
        <v>0</v>
      </c>
      <c r="Q2281" s="13">
        <v>0</v>
      </c>
      <c r="R2281" s="19">
        <v>0</v>
      </c>
      <c r="S2281" s="27">
        <v>0</v>
      </c>
      <c r="T2281" s="19">
        <v>0</v>
      </c>
      <c r="U2281" s="17">
        <v>0</v>
      </c>
      <c r="V2281" s="13">
        <v>0</v>
      </c>
      <c r="W2281" s="13">
        <v>0</v>
      </c>
      <c r="X2281" s="19">
        <v>0</v>
      </c>
      <c r="Y2281" s="27">
        <v>0</v>
      </c>
      <c r="Z2281" s="19">
        <v>0</v>
      </c>
      <c r="AA2281" s="14">
        <v>0</v>
      </c>
      <c r="AB2281" s="55">
        <v>1</v>
      </c>
      <c r="AC2281" s="22" t="s">
        <v>782</v>
      </c>
      <c r="AD2281" s="19">
        <v>0</v>
      </c>
      <c r="AE2281" s="23">
        <v>0</v>
      </c>
      <c r="AF2281" s="19">
        <v>1.17190752</v>
      </c>
      <c r="AG2281" s="14">
        <v>0.29569506506469534</v>
      </c>
      <c r="AH2281" s="22" t="s">
        <v>782</v>
      </c>
      <c r="AI2281" s="23" t="s">
        <v>782</v>
      </c>
      <c r="AJ2281" s="23" t="s">
        <v>782</v>
      </c>
      <c r="AK2281" s="23" t="s">
        <v>782</v>
      </c>
      <c r="AL2281" s="14" t="s">
        <v>782</v>
      </c>
      <c r="AM2281" s="22" t="s">
        <v>782</v>
      </c>
      <c r="AN2281" s="23" t="s">
        <v>782</v>
      </c>
      <c r="AO2281" s="23" t="s">
        <v>782</v>
      </c>
      <c r="AP2281" s="23" t="s">
        <v>782</v>
      </c>
      <c r="AQ2281" s="14" t="s">
        <v>782</v>
      </c>
      <c r="AR2281" s="55">
        <v>1202</v>
      </c>
      <c r="AS2281" s="56">
        <v>24066.048999999988</v>
      </c>
      <c r="AT2281" s="23">
        <v>24.066048999999989</v>
      </c>
      <c r="AU2281" s="19">
        <v>21.370651511999988</v>
      </c>
      <c r="AV2281" s="14">
        <v>5.3922311116458799</v>
      </c>
      <c r="AW2281" s="13">
        <v>0</v>
      </c>
      <c r="AX2281" s="22" t="s">
        <v>782</v>
      </c>
      <c r="AY2281" s="19">
        <v>0</v>
      </c>
      <c r="AZ2281" s="23">
        <v>0</v>
      </c>
      <c r="BA2281" s="19">
        <v>0</v>
      </c>
      <c r="BB2281" s="14">
        <v>0</v>
      </c>
      <c r="BC2281" s="55">
        <v>12</v>
      </c>
      <c r="BD2281" s="56">
        <v>9415.0000000000018</v>
      </c>
      <c r="BE2281" s="44">
        <v>9.4150000000000027</v>
      </c>
      <c r="BF2281" s="19">
        <v>16.608058255209407</v>
      </c>
      <c r="BG2281" s="14">
        <v>4.190536183582469</v>
      </c>
      <c r="BH2281" s="22">
        <v>1223</v>
      </c>
      <c r="BI2281" s="23">
        <v>37.376048999999995</v>
      </c>
      <c r="BJ2281" s="23">
        <v>62.446612287209391</v>
      </c>
      <c r="BK2281" s="14">
        <v>15.7564950887389</v>
      </c>
      <c r="BL2281" t="s">
        <v>138</v>
      </c>
    </row>
    <row r="2282" spans="1:64">
      <c r="A2282" t="s">
        <v>3275</v>
      </c>
      <c r="B2282" t="s">
        <v>3272</v>
      </c>
      <c r="C2282" t="s">
        <v>138</v>
      </c>
      <c r="D2282" t="s">
        <v>942</v>
      </c>
      <c r="E2282">
        <v>2017</v>
      </c>
      <c r="F2282" s="23">
        <v>184.83</v>
      </c>
      <c r="G2282" s="23">
        <v>28.02</v>
      </c>
      <c r="H2282" s="22">
        <v>46507</v>
      </c>
      <c r="I2282" s="34">
        <v>365.31297164257484</v>
      </c>
      <c r="J2282" s="13">
        <v>8</v>
      </c>
      <c r="K2282" s="13">
        <v>16</v>
      </c>
      <c r="L2282" s="19">
        <v>3895</v>
      </c>
      <c r="M2282" s="19">
        <v>3.895</v>
      </c>
      <c r="N2282" s="19">
        <v>23.295994999999998</v>
      </c>
      <c r="O2282" s="17">
        <v>6.3769963862090799</v>
      </c>
      <c r="P2282" s="55">
        <v>0</v>
      </c>
      <c r="Q2282" s="13">
        <v>0</v>
      </c>
      <c r="R2282" s="19">
        <v>0</v>
      </c>
      <c r="S2282" s="19">
        <v>0</v>
      </c>
      <c r="T2282" s="19">
        <v>0</v>
      </c>
      <c r="U2282" s="17">
        <v>0</v>
      </c>
      <c r="V2282" s="13">
        <v>0</v>
      </c>
      <c r="W2282" s="13">
        <v>0</v>
      </c>
      <c r="X2282" s="19">
        <v>0</v>
      </c>
      <c r="Y2282" s="19">
        <v>0</v>
      </c>
      <c r="Z2282" s="19">
        <v>0</v>
      </c>
      <c r="AA2282" s="14">
        <v>0</v>
      </c>
      <c r="AB2282" s="55">
        <v>1</v>
      </c>
      <c r="AC2282" s="22" t="s">
        <v>782</v>
      </c>
      <c r="AD2282" s="19">
        <v>99</v>
      </c>
      <c r="AE2282" s="19">
        <v>9.9000000000000005E-2</v>
      </c>
      <c r="AF2282" s="19">
        <v>1.033901253</v>
      </c>
      <c r="AG2282" s="14">
        <v>0.28301794167100569</v>
      </c>
      <c r="AH2282" s="22" t="s">
        <v>782</v>
      </c>
      <c r="AI2282" s="23" t="s">
        <v>782</v>
      </c>
      <c r="AJ2282" s="23" t="s">
        <v>782</v>
      </c>
      <c r="AK2282" s="23" t="s">
        <v>782</v>
      </c>
      <c r="AL2282" s="14" t="s">
        <v>782</v>
      </c>
      <c r="AM2282" s="22" t="s">
        <v>782</v>
      </c>
      <c r="AN2282" s="23" t="s">
        <v>782</v>
      </c>
      <c r="AO2282" s="23" t="s">
        <v>782</v>
      </c>
      <c r="AP2282" s="23" t="s">
        <v>782</v>
      </c>
      <c r="AQ2282" s="14" t="s">
        <v>782</v>
      </c>
      <c r="AR2282" s="55">
        <v>1244</v>
      </c>
      <c r="AS2282" s="56">
        <v>25325.643999999993</v>
      </c>
      <c r="AT2282" s="19">
        <v>25.325643999999986</v>
      </c>
      <c r="AU2282" s="19">
        <v>22.489171871999989</v>
      </c>
      <c r="AV2282" s="14">
        <v>6.1561383300682726</v>
      </c>
      <c r="AW2282" s="13">
        <v>0</v>
      </c>
      <c r="AX2282" s="22" t="s">
        <v>782</v>
      </c>
      <c r="AY2282" s="19">
        <v>0</v>
      </c>
      <c r="AZ2282" s="19">
        <v>0</v>
      </c>
      <c r="BA2282" s="19">
        <v>0</v>
      </c>
      <c r="BB2282" s="14">
        <v>0</v>
      </c>
      <c r="BC2282" s="55">
        <v>12</v>
      </c>
      <c r="BD2282" s="56">
        <v>9415</v>
      </c>
      <c r="BE2282" s="19">
        <v>9.4150000000000009</v>
      </c>
      <c r="BF2282" s="19">
        <v>16.608058255209407</v>
      </c>
      <c r="BG2282" s="14">
        <v>4.5462547307131667</v>
      </c>
      <c r="BH2282" s="22">
        <v>1265</v>
      </c>
      <c r="BI2282" s="23">
        <v>38.734643999999989</v>
      </c>
      <c r="BJ2282" s="23">
        <v>63.427126380209401</v>
      </c>
      <c r="BK2282" s="14">
        <v>17.362407388661524</v>
      </c>
      <c r="BL2282" t="s">
        <v>138</v>
      </c>
    </row>
    <row r="2283" spans="1:64">
      <c r="A2283" t="s">
        <v>3276</v>
      </c>
      <c r="B2283" t="s">
        <v>3272</v>
      </c>
      <c r="C2283" t="s">
        <v>138</v>
      </c>
      <c r="D2283" t="s">
        <v>942</v>
      </c>
      <c r="E2283">
        <v>2018</v>
      </c>
      <c r="F2283" s="23">
        <v>184.83</v>
      </c>
      <c r="G2283" s="23">
        <v>28.08</v>
      </c>
      <c r="H2283" s="22">
        <v>46590</v>
      </c>
      <c r="I2283" s="34">
        <v>365.33893560644424</v>
      </c>
      <c r="J2283" s="13">
        <v>8</v>
      </c>
      <c r="K2283" s="13">
        <v>16</v>
      </c>
      <c r="L2283" s="19">
        <v>4415</v>
      </c>
      <c r="M2283" s="19">
        <v>4.4150000000000009</v>
      </c>
      <c r="N2283" s="19">
        <v>26.406115499999999</v>
      </c>
      <c r="O2283" s="17">
        <v>7.2278404863054559</v>
      </c>
      <c r="P2283" s="55">
        <v>0</v>
      </c>
      <c r="Q2283" s="55">
        <v>0</v>
      </c>
      <c r="R2283" s="56">
        <v>0</v>
      </c>
      <c r="S2283" s="19">
        <v>0</v>
      </c>
      <c r="T2283" s="19">
        <v>0</v>
      </c>
      <c r="U2283" s="17">
        <v>0</v>
      </c>
      <c r="V2283" s="13">
        <v>0</v>
      </c>
      <c r="W2283" s="13">
        <v>0</v>
      </c>
      <c r="X2283" s="19">
        <v>0</v>
      </c>
      <c r="Y2283" s="19">
        <v>0</v>
      </c>
      <c r="Z2283" s="19">
        <v>0</v>
      </c>
      <c r="AA2283" s="14">
        <v>0</v>
      </c>
      <c r="AB2283" s="55">
        <v>1</v>
      </c>
      <c r="AC2283" s="22" t="s">
        <v>782</v>
      </c>
      <c r="AD2283" s="19">
        <v>99</v>
      </c>
      <c r="AE2283" s="19">
        <v>9.9000000000000005E-2</v>
      </c>
      <c r="AF2283" s="19">
        <v>0.97912079999999979</v>
      </c>
      <c r="AG2283" s="14">
        <v>0.26800340849920873</v>
      </c>
      <c r="AH2283" s="22" t="s">
        <v>782</v>
      </c>
      <c r="AI2283" s="23" t="s">
        <v>782</v>
      </c>
      <c r="AJ2283" s="23" t="s">
        <v>782</v>
      </c>
      <c r="AK2283" s="23" t="s">
        <v>782</v>
      </c>
      <c r="AL2283" s="14" t="s">
        <v>782</v>
      </c>
      <c r="AM2283" s="22" t="s">
        <v>782</v>
      </c>
      <c r="AN2283" s="23" t="s">
        <v>782</v>
      </c>
      <c r="AO2283" s="23" t="s">
        <v>782</v>
      </c>
      <c r="AP2283" s="23" t="s">
        <v>782</v>
      </c>
      <c r="AQ2283" s="14" t="s">
        <v>782</v>
      </c>
      <c r="AR2283" s="55">
        <v>1307</v>
      </c>
      <c r="AS2283" s="56">
        <v>26968.814000000009</v>
      </c>
      <c r="AT2283" s="19">
        <v>26.968813999999984</v>
      </c>
      <c r="AU2283" s="19">
        <v>23.948306831999989</v>
      </c>
      <c r="AV2283" s="14">
        <v>6.5550929555994371</v>
      </c>
      <c r="AW2283" s="13">
        <v>0</v>
      </c>
      <c r="AX2283" s="22" t="s">
        <v>782</v>
      </c>
      <c r="AY2283" s="19">
        <v>0</v>
      </c>
      <c r="AZ2283" s="19">
        <v>0</v>
      </c>
      <c r="BA2283" s="19">
        <v>0</v>
      </c>
      <c r="BB2283" s="14">
        <v>0</v>
      </c>
      <c r="BC2283" s="55">
        <v>12</v>
      </c>
      <c r="BD2283" s="56">
        <v>9415</v>
      </c>
      <c r="BE2283" s="19">
        <v>9.4150000000000009</v>
      </c>
      <c r="BF2283" s="19">
        <v>16.567890871993541</v>
      </c>
      <c r="BG2283" s="14">
        <v>4.5349370836950831</v>
      </c>
      <c r="BH2283" s="22">
        <v>1328</v>
      </c>
      <c r="BI2283" s="23">
        <v>40.897813999999983</v>
      </c>
      <c r="BJ2283" s="23">
        <v>67.901434003993529</v>
      </c>
      <c r="BK2283" s="14">
        <v>18.585873934099183</v>
      </c>
      <c r="BL2283" t="s">
        <v>138</v>
      </c>
    </row>
    <row r="2284" spans="1:64">
      <c r="A2284" t="s">
        <v>3277</v>
      </c>
      <c r="B2284" t="s">
        <v>3272</v>
      </c>
      <c r="C2284" t="s">
        <v>138</v>
      </c>
      <c r="D2284" t="s">
        <v>942</v>
      </c>
      <c r="E2284">
        <v>2019</v>
      </c>
      <c r="F2284" s="23">
        <v>184.83</v>
      </c>
      <c r="G2284" s="23">
        <v>28.24</v>
      </c>
      <c r="H2284" s="22">
        <v>46657</v>
      </c>
      <c r="I2284" s="34">
        <v>373.60019999273948</v>
      </c>
      <c r="J2284" s="22">
        <v>8</v>
      </c>
      <c r="K2284" s="22">
        <v>13</v>
      </c>
      <c r="L2284" s="23">
        <v>4415</v>
      </c>
      <c r="M2284" s="23">
        <v>4.4150000000000009</v>
      </c>
      <c r="N2284" s="23">
        <v>26.406115</v>
      </c>
      <c r="O2284" s="14">
        <v>7.0680141500227185</v>
      </c>
      <c r="P2284" s="48">
        <v>0</v>
      </c>
      <c r="Q2284" s="22">
        <v>0</v>
      </c>
      <c r="R2284" s="23">
        <v>0</v>
      </c>
      <c r="S2284" s="23">
        <v>0</v>
      </c>
      <c r="T2284" s="23">
        <v>0</v>
      </c>
      <c r="U2284" s="14">
        <v>0</v>
      </c>
      <c r="V2284" s="22">
        <v>0</v>
      </c>
      <c r="W2284" s="22">
        <v>0</v>
      </c>
      <c r="X2284" s="23">
        <v>0</v>
      </c>
      <c r="Y2284" s="23">
        <v>0</v>
      </c>
      <c r="Z2284" s="23">
        <v>0</v>
      </c>
      <c r="AA2284" s="14">
        <v>0</v>
      </c>
      <c r="AB2284" s="48">
        <v>1</v>
      </c>
      <c r="AC2284" s="22">
        <v>1</v>
      </c>
      <c r="AD2284" s="23">
        <v>99</v>
      </c>
      <c r="AE2284" s="23">
        <v>9.9000000000000005E-2</v>
      </c>
      <c r="AF2284" s="23">
        <v>0.78292905599999996</v>
      </c>
      <c r="AG2284" s="14">
        <v>0.20956333963825913</v>
      </c>
      <c r="AH2284" s="22">
        <v>2</v>
      </c>
      <c r="AI2284" s="23">
        <v>2236.86</v>
      </c>
      <c r="AJ2284" s="23">
        <v>2.2368600000000001</v>
      </c>
      <c r="AK2284" s="23">
        <v>1.9863316800000002</v>
      </c>
      <c r="AL2284" s="14">
        <v>0.53167307727313917</v>
      </c>
      <c r="AM2284" s="22">
        <v>1391</v>
      </c>
      <c r="AN2284" s="23">
        <v>28226.644</v>
      </c>
      <c r="AO2284" s="23">
        <v>28.226643999999993</v>
      </c>
      <c r="AP2284" s="23">
        <v>25.065259871999988</v>
      </c>
      <c r="AQ2284" s="14">
        <v>6.7091130766223097</v>
      </c>
      <c r="AR2284" s="48">
        <v>1393</v>
      </c>
      <c r="AS2284" s="50">
        <v>30463.504000000001</v>
      </c>
      <c r="AT2284" s="23">
        <v>30.463503999999993</v>
      </c>
      <c r="AU2284" s="23">
        <v>27.051591551999987</v>
      </c>
      <c r="AV2284" s="14">
        <v>7.2407861538954492</v>
      </c>
      <c r="AW2284" s="22">
        <v>0</v>
      </c>
      <c r="AX2284" s="22" t="s">
        <v>782</v>
      </c>
      <c r="AY2284" s="23">
        <v>0</v>
      </c>
      <c r="AZ2284" s="23">
        <v>0</v>
      </c>
      <c r="BA2284" s="23">
        <v>0</v>
      </c>
      <c r="BB2284" s="14">
        <v>0</v>
      </c>
      <c r="BC2284" s="48">
        <v>12</v>
      </c>
      <c r="BD2284" s="50">
        <v>9415</v>
      </c>
      <c r="BE2284" s="23">
        <v>9.4149999999999991</v>
      </c>
      <c r="BF2284" s="23">
        <v>16.567891418018487</v>
      </c>
      <c r="BG2284" s="14">
        <v>4.434658069867325</v>
      </c>
      <c r="BH2284" s="22">
        <v>1414</v>
      </c>
      <c r="BI2284" s="23">
        <v>44.392503999999988</v>
      </c>
      <c r="BJ2284" s="23">
        <v>70.808527026018481</v>
      </c>
      <c r="BK2284" s="14">
        <v>18.953021713423752</v>
      </c>
      <c r="BL2284" t="s">
        <v>138</v>
      </c>
    </row>
    <row r="2285" spans="1:64">
      <c r="A2285" t="s">
        <v>3278</v>
      </c>
      <c r="B2285" t="s">
        <v>3272</v>
      </c>
      <c r="C2285" t="s">
        <v>138</v>
      </c>
      <c r="D2285" t="s">
        <v>942</v>
      </c>
      <c r="E2285">
        <v>2020</v>
      </c>
      <c r="F2285" s="23">
        <v>184.83</v>
      </c>
      <c r="G2285" s="23">
        <v>28.28</v>
      </c>
      <c r="H2285" s="22">
        <v>46706</v>
      </c>
      <c r="I2285" s="34">
        <v>375.69372608979404</v>
      </c>
      <c r="J2285" s="22">
        <v>7</v>
      </c>
      <c r="K2285" s="22">
        <v>14</v>
      </c>
      <c r="L2285" s="23">
        <v>4969</v>
      </c>
      <c r="M2285" s="23">
        <v>4.9690000000000003</v>
      </c>
      <c r="N2285" s="23">
        <v>29.719588999999999</v>
      </c>
      <c r="O2285" s="14">
        <v>7.9105896468701644</v>
      </c>
      <c r="P2285" s="48">
        <v>0</v>
      </c>
      <c r="Q2285" s="22">
        <v>0</v>
      </c>
      <c r="R2285" s="23">
        <v>0</v>
      </c>
      <c r="S2285" s="23">
        <v>0</v>
      </c>
      <c r="T2285" s="23">
        <v>0</v>
      </c>
      <c r="U2285" s="14">
        <v>0</v>
      </c>
      <c r="V2285" s="22">
        <v>0</v>
      </c>
      <c r="W2285" s="22">
        <v>0</v>
      </c>
      <c r="X2285" s="23">
        <v>0</v>
      </c>
      <c r="Y2285" s="23">
        <v>0</v>
      </c>
      <c r="Z2285" s="23">
        <v>0</v>
      </c>
      <c r="AA2285" s="14">
        <v>0</v>
      </c>
      <c r="AB2285" s="48">
        <v>1</v>
      </c>
      <c r="AC2285" s="22">
        <v>1</v>
      </c>
      <c r="AD2285" s="23">
        <v>99</v>
      </c>
      <c r="AE2285" s="23">
        <v>9.9000000000000005E-2</v>
      </c>
      <c r="AF2285" s="23">
        <v>0.80810030700000002</v>
      </c>
      <c r="AG2285" s="14">
        <v>0.21509550223547175</v>
      </c>
      <c r="AH2285" s="22">
        <v>2</v>
      </c>
      <c r="AI2285" s="23">
        <v>2236.86</v>
      </c>
      <c r="AJ2285" s="23">
        <v>2.2368600000000001</v>
      </c>
      <c r="AK2285" s="23">
        <v>1.9863316800000002</v>
      </c>
      <c r="AL2285" s="14">
        <v>0.52871036753093126</v>
      </c>
      <c r="AM2285" s="22">
        <v>1563</v>
      </c>
      <c r="AN2285" s="23">
        <v>33835.093999999997</v>
      </c>
      <c r="AO2285" s="23">
        <v>33.835093999999948</v>
      </c>
      <c r="AP2285" s="23">
        <v>30.045563472000008</v>
      </c>
      <c r="AQ2285" s="14">
        <v>7.9973556611426773</v>
      </c>
      <c r="AR2285" s="48">
        <v>1565</v>
      </c>
      <c r="AS2285" s="50">
        <v>36071.953999999998</v>
      </c>
      <c r="AT2285" s="23">
        <v>36.071953999999948</v>
      </c>
      <c r="AU2285" s="23">
        <v>32.031895152000011</v>
      </c>
      <c r="AV2285" s="14">
        <v>8.5260660286736094</v>
      </c>
      <c r="AW2285" s="22">
        <v>0</v>
      </c>
      <c r="AX2285" s="22">
        <v>0</v>
      </c>
      <c r="AY2285" s="23">
        <v>0</v>
      </c>
      <c r="AZ2285" s="23">
        <v>0</v>
      </c>
      <c r="BA2285" s="23">
        <v>0</v>
      </c>
      <c r="BB2285" s="14">
        <v>0</v>
      </c>
      <c r="BC2285" s="48">
        <v>12</v>
      </c>
      <c r="BD2285" s="50">
        <v>9415</v>
      </c>
      <c r="BE2285" s="23">
        <v>9.4149999999999991</v>
      </c>
      <c r="BF2285" s="23">
        <v>16.571061753510527</v>
      </c>
      <c r="BG2285" s="14">
        <v>4.4107901204477127</v>
      </c>
      <c r="BH2285" s="22">
        <v>1585</v>
      </c>
      <c r="BI2285" s="23">
        <v>50.554953999999945</v>
      </c>
      <c r="BJ2285" s="23">
        <v>79.130646212510527</v>
      </c>
      <c r="BK2285" s="14">
        <v>21.062541298226961</v>
      </c>
      <c r="BL2285" t="s">
        <v>138</v>
      </c>
    </row>
    <row r="2286" spans="1:64">
      <c r="A2286" t="s">
        <v>3279</v>
      </c>
      <c r="B2286" t="s">
        <v>3272</v>
      </c>
      <c r="C2286" t="s">
        <v>138</v>
      </c>
      <c r="D2286" t="s">
        <v>942</v>
      </c>
      <c r="E2286">
        <v>2021</v>
      </c>
      <c r="F2286" s="23">
        <v>184.83</v>
      </c>
      <c r="G2286" s="23">
        <v>28.44</v>
      </c>
      <c r="H2286" s="22">
        <v>46877</v>
      </c>
      <c r="I2286" s="34">
        <v>350.19</v>
      </c>
      <c r="J2286" s="22">
        <v>7</v>
      </c>
      <c r="K2286" s="22">
        <v>15</v>
      </c>
      <c r="L2286" s="23">
        <v>4969</v>
      </c>
      <c r="M2286" s="23">
        <v>4.9690000000000003</v>
      </c>
      <c r="N2286" s="23">
        <v>29.719588999999999</v>
      </c>
      <c r="O2286" s="14">
        <v>8.49</v>
      </c>
      <c r="P2286" s="48">
        <v>0</v>
      </c>
      <c r="Q2286" s="22">
        <v>0</v>
      </c>
      <c r="R2286" s="23">
        <v>0</v>
      </c>
      <c r="S2286" s="23">
        <v>0</v>
      </c>
      <c r="T2286" s="23">
        <v>0</v>
      </c>
      <c r="U2286" s="14">
        <v>0</v>
      </c>
      <c r="V2286" s="22">
        <v>0</v>
      </c>
      <c r="W2286" s="22">
        <v>0</v>
      </c>
      <c r="X2286" s="23">
        <v>0</v>
      </c>
      <c r="Y2286" s="23">
        <v>0</v>
      </c>
      <c r="Z2286" s="23">
        <v>0</v>
      </c>
      <c r="AA2286" s="14">
        <v>0</v>
      </c>
      <c r="AB2286" s="48">
        <v>1</v>
      </c>
      <c r="AC2286" s="22">
        <v>1</v>
      </c>
      <c r="AD2286" s="23">
        <v>99</v>
      </c>
      <c r="AE2286" s="23">
        <v>9.9000000000000005E-2</v>
      </c>
      <c r="AF2286" s="23">
        <v>0.89939203199999995</v>
      </c>
      <c r="AG2286" s="14">
        <v>0.26</v>
      </c>
      <c r="AH2286" s="22">
        <v>2</v>
      </c>
      <c r="AI2286" s="23">
        <v>2236.86</v>
      </c>
      <c r="AJ2286" s="23">
        <v>2.2368600000000001</v>
      </c>
      <c r="AK2286" s="23">
        <v>2.0015935800000002</v>
      </c>
      <c r="AL2286" s="14">
        <v>0.56999999999999995</v>
      </c>
      <c r="AM2286" s="22">
        <v>1770</v>
      </c>
      <c r="AN2286" s="23">
        <v>38424.904000000002</v>
      </c>
      <c r="AO2286" s="23">
        <v>38.424903999999998</v>
      </c>
      <c r="AP2286" s="23">
        <v>34.383484510000002</v>
      </c>
      <c r="AQ2286" s="14">
        <v>9.82</v>
      </c>
      <c r="AR2286" s="48">
        <v>1772</v>
      </c>
      <c r="AS2286" s="50">
        <v>40661.764000000003</v>
      </c>
      <c r="AT2286" s="23">
        <v>40.661763999999998</v>
      </c>
      <c r="AU2286" s="23">
        <v>36.38507809</v>
      </c>
      <c r="AV2286" s="14">
        <v>10.39</v>
      </c>
      <c r="AW2286" s="22">
        <v>0</v>
      </c>
      <c r="AX2286" s="22">
        <v>0</v>
      </c>
      <c r="AY2286" s="23">
        <v>0</v>
      </c>
      <c r="AZ2286" s="23">
        <v>0</v>
      </c>
      <c r="BA2286" s="23">
        <v>0</v>
      </c>
      <c r="BB2286" s="14">
        <v>0</v>
      </c>
      <c r="BC2286" s="48">
        <v>12</v>
      </c>
      <c r="BD2286" s="50">
        <v>9415</v>
      </c>
      <c r="BE2286" s="23">
        <v>9.4149999999999991</v>
      </c>
      <c r="BF2286" s="23">
        <v>14.452677639999999</v>
      </c>
      <c r="BG2286" s="14">
        <v>4.13</v>
      </c>
      <c r="BH2286" s="22">
        <v>1792</v>
      </c>
      <c r="BI2286" s="23">
        <v>55.14</v>
      </c>
      <c r="BJ2286" s="23">
        <v>81.459999999999994</v>
      </c>
      <c r="BK2286" s="14">
        <v>23.26</v>
      </c>
      <c r="BL2286" t="s">
        <v>138</v>
      </c>
    </row>
    <row r="2287" spans="1:64">
      <c r="A2287" t="s">
        <v>3280</v>
      </c>
      <c r="B2287" t="s">
        <v>3272</v>
      </c>
      <c r="C2287" t="s">
        <v>138</v>
      </c>
      <c r="D2287" s="111" t="s">
        <v>942</v>
      </c>
      <c r="E2287" s="110">
        <v>2022</v>
      </c>
      <c r="F2287" s="23"/>
      <c r="G2287" s="23"/>
      <c r="H2287" s="22">
        <v>47468</v>
      </c>
      <c r="I2287" s="34">
        <v>344.02614190574661</v>
      </c>
      <c r="J2287" s="22">
        <v>7</v>
      </c>
      <c r="K2287" s="22">
        <v>15</v>
      </c>
      <c r="L2287" s="23">
        <v>4969</v>
      </c>
      <c r="M2287" s="23">
        <v>4.9690000000000003</v>
      </c>
      <c r="N2287" s="23">
        <v>29.406542000000002</v>
      </c>
      <c r="O2287" s="14">
        <v>8.5477637940829965</v>
      </c>
      <c r="P2287" s="48">
        <v>0</v>
      </c>
      <c r="Q2287" s="48">
        <v>0</v>
      </c>
      <c r="R2287" s="50">
        <v>0</v>
      </c>
      <c r="S2287" s="23">
        <v>0</v>
      </c>
      <c r="T2287" s="23">
        <v>0</v>
      </c>
      <c r="U2287" s="14">
        <v>0</v>
      </c>
      <c r="V2287" s="22">
        <v>0</v>
      </c>
      <c r="W2287" s="22">
        <v>0</v>
      </c>
      <c r="X2287" s="23">
        <v>0</v>
      </c>
      <c r="Y2287" s="23">
        <v>0</v>
      </c>
      <c r="Z2287" s="23">
        <v>0</v>
      </c>
      <c r="AA2287" s="14">
        <v>0</v>
      </c>
      <c r="AB2287" s="48">
        <v>1</v>
      </c>
      <c r="AC2287" s="22">
        <v>1</v>
      </c>
      <c r="AD2287" s="23">
        <v>99</v>
      </c>
      <c r="AE2287" s="23">
        <v>9.9000000000000005E-2</v>
      </c>
      <c r="AF2287" s="23">
        <v>0.88136705999999998</v>
      </c>
      <c r="AG2287" s="14">
        <v>0.25619188562753742</v>
      </c>
      <c r="AH2287" s="22">
        <v>2</v>
      </c>
      <c r="AI2287" s="23">
        <v>2236.86</v>
      </c>
      <c r="AJ2287" s="23">
        <v>2.2368600000000001</v>
      </c>
      <c r="AK2287" s="23">
        <v>2.2913586741722218</v>
      </c>
      <c r="AL2287" s="14">
        <v>0.66604202270186463</v>
      </c>
      <c r="AM2287" s="22">
        <v>2197</v>
      </c>
      <c r="AN2287" s="23">
        <v>43159.87399999996</v>
      </c>
      <c r="AO2287" s="23">
        <v>43.159873999999853</v>
      </c>
      <c r="AP2287" s="23">
        <v>44.211417641729959</v>
      </c>
      <c r="AQ2287" s="14">
        <v>12.851179679782193</v>
      </c>
      <c r="AR2287" s="48">
        <v>2199</v>
      </c>
      <c r="AS2287" s="50">
        <v>45396.734000000004</v>
      </c>
      <c r="AT2287" s="23">
        <v>45.396733999999903</v>
      </c>
      <c r="AU2287" s="23">
        <v>46.502776315902224</v>
      </c>
      <c r="AV2287" s="14">
        <v>13.51722170248407</v>
      </c>
      <c r="AW2287" s="22">
        <v>0</v>
      </c>
      <c r="AX2287" s="22">
        <v>0</v>
      </c>
      <c r="AY2287" s="23">
        <v>0</v>
      </c>
      <c r="AZ2287" s="23">
        <v>0</v>
      </c>
      <c r="BA2287" s="23">
        <v>0</v>
      </c>
      <c r="BB2287" s="14">
        <v>0</v>
      </c>
      <c r="BC2287" s="48">
        <v>10</v>
      </c>
      <c r="BD2287" s="50">
        <v>9280</v>
      </c>
      <c r="BE2287" s="23">
        <v>9.2800000000000011</v>
      </c>
      <c r="BF2287" s="23">
        <v>15.777635742888609</v>
      </c>
      <c r="BG2287" s="14">
        <v>4.5861734970161754</v>
      </c>
      <c r="BH2287" s="22">
        <v>2217</v>
      </c>
      <c r="BI2287" s="23">
        <v>59.744733999999902</v>
      </c>
      <c r="BJ2287" s="23">
        <v>92.568321118790834</v>
      </c>
      <c r="BK2287" s="14">
        <v>26.907350879210778</v>
      </c>
      <c r="BL2287" t="s">
        <v>138</v>
      </c>
    </row>
    <row r="2288" spans="1:64">
      <c r="A2288" t="s">
        <v>3281</v>
      </c>
      <c r="B2288" t="s">
        <v>3272</v>
      </c>
      <c r="C2288" t="s">
        <v>138</v>
      </c>
      <c r="D2288" t="s">
        <v>942</v>
      </c>
      <c r="E2288">
        <v>2023</v>
      </c>
      <c r="F2288">
        <v>184.83</v>
      </c>
      <c r="G2288">
        <v>28.84</v>
      </c>
      <c r="H2288">
        <v>47738</v>
      </c>
      <c r="I2288">
        <v>344.02614190574661</v>
      </c>
      <c r="J2288">
        <v>7</v>
      </c>
      <c r="K2288">
        <v>15</v>
      </c>
      <c r="L2288">
        <v>4939</v>
      </c>
      <c r="M2288">
        <v>4.9390000000000001</v>
      </c>
      <c r="N2288">
        <v>29.229002000000001</v>
      </c>
      <c r="O2288">
        <v>8.4961572507498335</v>
      </c>
      <c r="P2288" s="140">
        <v>0</v>
      </c>
      <c r="Q2288">
        <v>0</v>
      </c>
      <c r="R2288">
        <v>0</v>
      </c>
      <c r="S2288">
        <v>0</v>
      </c>
      <c r="T2288">
        <v>0</v>
      </c>
      <c r="U2288">
        <v>0</v>
      </c>
      <c r="V2288">
        <v>0</v>
      </c>
      <c r="W2288">
        <v>0</v>
      </c>
      <c r="X2288">
        <v>0</v>
      </c>
      <c r="Y2288">
        <v>0</v>
      </c>
      <c r="Z2288">
        <v>0</v>
      </c>
      <c r="AA2288">
        <v>0</v>
      </c>
      <c r="AB2288" s="140">
        <v>1</v>
      </c>
      <c r="AC2288">
        <v>1</v>
      </c>
      <c r="AD2288">
        <v>99</v>
      </c>
      <c r="AE2288">
        <v>9.9000000000000005E-2</v>
      </c>
      <c r="AF2288">
        <v>0.87167824800000004</v>
      </c>
      <c r="AG2288">
        <v>0.25337558453299608</v>
      </c>
      <c r="AH2288">
        <v>2</v>
      </c>
      <c r="AI2288">
        <v>2236.86</v>
      </c>
      <c r="AJ2288">
        <v>2.2368600000000001</v>
      </c>
      <c r="AK2288">
        <v>2.0981459999999998</v>
      </c>
      <c r="AL2288">
        <v>0.658771</v>
      </c>
      <c r="AM2288">
        <v>2969</v>
      </c>
      <c r="AN2288">
        <v>56375.101000000002</v>
      </c>
      <c r="AO2288">
        <v>56.375101000000001</v>
      </c>
      <c r="AP2288">
        <v>52.879125000000002</v>
      </c>
      <c r="AQ2288">
        <v>15.370670585402019</v>
      </c>
      <c r="AR2288" s="140">
        <v>3255</v>
      </c>
      <c r="AS2288" s="140">
        <v>58819.450999999703</v>
      </c>
      <c r="AT2288">
        <v>58.819450999999603</v>
      </c>
      <c r="AU2288">
        <v>55.171894243941502</v>
      </c>
      <c r="AV2288">
        <v>16.037122626296533</v>
      </c>
      <c r="AW2288">
        <v>0</v>
      </c>
      <c r="AX2288">
        <v>0</v>
      </c>
      <c r="AY2288">
        <v>0</v>
      </c>
      <c r="AZ2288">
        <v>0</v>
      </c>
      <c r="BA2288">
        <v>0</v>
      </c>
      <c r="BB2288">
        <v>0</v>
      </c>
      <c r="BC2288" s="140">
        <v>10</v>
      </c>
      <c r="BD2288" s="140">
        <v>9280</v>
      </c>
      <c r="BE2288">
        <v>9.2799999999999994</v>
      </c>
      <c r="BF2288">
        <v>18.839210000000001</v>
      </c>
      <c r="BG2288">
        <v>5.4760983847446711</v>
      </c>
      <c r="BH2288">
        <v>3273</v>
      </c>
      <c r="BI2288">
        <v>73.137450999999601</v>
      </c>
      <c r="BJ2288">
        <v>104.11178449194151</v>
      </c>
      <c r="BK2288">
        <v>30.262753846324031</v>
      </c>
      <c r="BL2288" t="s">
        <v>138</v>
      </c>
    </row>
    <row r="2289" spans="1:64">
      <c r="A2289" t="s">
        <v>3282</v>
      </c>
      <c r="B2289" t="s">
        <v>3272</v>
      </c>
      <c r="C2289" t="s">
        <v>138</v>
      </c>
      <c r="D2289" t="s">
        <v>942</v>
      </c>
      <c r="E2289">
        <v>2024</v>
      </c>
      <c r="F2289">
        <v>184.83</v>
      </c>
      <c r="G2289">
        <v>29</v>
      </c>
      <c r="H2289">
        <v>47989</v>
      </c>
      <c r="I2289">
        <v>329.06528302937585</v>
      </c>
      <c r="J2289">
        <v>7</v>
      </c>
      <c r="K2289">
        <v>15</v>
      </c>
      <c r="L2289">
        <v>4939</v>
      </c>
      <c r="M2289">
        <v>4.9390000000000001</v>
      </c>
      <c r="N2289">
        <v>29.229002000000001</v>
      </c>
      <c r="O2289">
        <v>8.8824326075718876</v>
      </c>
      <c r="P2289" s="140">
        <v>0</v>
      </c>
      <c r="Q2289">
        <v>0</v>
      </c>
      <c r="R2289">
        <v>0</v>
      </c>
      <c r="S2289">
        <v>0</v>
      </c>
      <c r="T2289">
        <v>0</v>
      </c>
      <c r="U2289">
        <v>0</v>
      </c>
      <c r="V2289">
        <v>0</v>
      </c>
      <c r="W2289">
        <v>0</v>
      </c>
      <c r="X2289">
        <v>0</v>
      </c>
      <c r="Y2289">
        <v>0</v>
      </c>
      <c r="Z2289">
        <v>0</v>
      </c>
      <c r="AA2289">
        <v>0</v>
      </c>
      <c r="AB2289" s="140">
        <v>1</v>
      </c>
      <c r="AC2289">
        <v>1</v>
      </c>
      <c r="AD2289">
        <v>99</v>
      </c>
      <c r="AE2289">
        <v>9.9000000000000005E-2</v>
      </c>
      <c r="AF2289">
        <v>0.94367265300000003</v>
      </c>
      <c r="AG2289">
        <v>0.28677368949788534</v>
      </c>
      <c r="AH2289">
        <v>4</v>
      </c>
      <c r="AI2289">
        <v>11462.62</v>
      </c>
      <c r="AJ2289">
        <v>11.462620000000001</v>
      </c>
      <c r="AK2289">
        <v>10.338639158041527</v>
      </c>
      <c r="AL2289">
        <v>3.1418200859306666</v>
      </c>
      <c r="AM2289">
        <v>3554</v>
      </c>
      <c r="AN2289">
        <v>67163.63</v>
      </c>
      <c r="AO2289">
        <v>67.163629999999856</v>
      </c>
      <c r="AP2289">
        <v>60.577820351212075</v>
      </c>
      <c r="AQ2289">
        <v>18.409058468135107</v>
      </c>
      <c r="AR2289" s="140">
        <v>4167</v>
      </c>
      <c r="AS2289" s="140">
        <v>79144.983000001332</v>
      </c>
      <c r="AT2289">
        <v>79.144983000000138</v>
      </c>
      <c r="AU2289">
        <v>71.384327527766956</v>
      </c>
      <c r="AV2289">
        <v>21.693059465466138</v>
      </c>
      <c r="AW2289">
        <v>0</v>
      </c>
      <c r="AX2289">
        <v>0</v>
      </c>
      <c r="AY2289">
        <v>0</v>
      </c>
      <c r="AZ2289">
        <v>0</v>
      </c>
      <c r="BA2289">
        <v>0</v>
      </c>
      <c r="BB2289">
        <v>0</v>
      </c>
      <c r="BC2289" s="140">
        <v>10</v>
      </c>
      <c r="BD2289" s="140">
        <v>9280</v>
      </c>
      <c r="BE2289">
        <v>9.2799999999999994</v>
      </c>
      <c r="BF2289">
        <v>16.504295472438681</v>
      </c>
      <c r="BG2289">
        <v>5.0155079625842305</v>
      </c>
      <c r="BH2289">
        <v>4185</v>
      </c>
      <c r="BI2289">
        <v>93.462983000000136</v>
      </c>
      <c r="BJ2289">
        <v>118.06129765320564</v>
      </c>
      <c r="BK2289">
        <v>35.877773725120143</v>
      </c>
      <c r="BL2289" t="s">
        <v>138</v>
      </c>
    </row>
    <row r="2290" spans="1:64">
      <c r="A2290" t="s">
        <v>3283</v>
      </c>
      <c r="B2290" t="s">
        <v>3284</v>
      </c>
      <c r="C2290" t="s">
        <v>140</v>
      </c>
      <c r="D2290" t="s">
        <v>942</v>
      </c>
      <c r="E2290">
        <v>2012</v>
      </c>
      <c r="F2290" s="23">
        <v>53.18</v>
      </c>
      <c r="G2290" s="23">
        <v>6.84</v>
      </c>
      <c r="H2290" s="22">
        <v>11574</v>
      </c>
      <c r="I2290" s="34">
        <v>95.893508999999995</v>
      </c>
      <c r="J2290" s="22">
        <v>2</v>
      </c>
      <c r="K2290" s="22" t="s">
        <v>782</v>
      </c>
      <c r="L2290" s="23">
        <v>440</v>
      </c>
      <c r="M2290" s="23">
        <v>0.44</v>
      </c>
      <c r="N2290" s="23">
        <v>3.0080529999999999</v>
      </c>
      <c r="O2290" s="14">
        <v>3.13686821075658</v>
      </c>
      <c r="P2290" s="48">
        <v>0</v>
      </c>
      <c r="Q2290" s="22" t="s">
        <v>782</v>
      </c>
      <c r="R2290" s="23">
        <v>0</v>
      </c>
      <c r="S2290" s="23">
        <v>0</v>
      </c>
      <c r="T2290" s="23">
        <v>0</v>
      </c>
      <c r="U2290" s="14">
        <v>0</v>
      </c>
      <c r="V2290" s="22">
        <v>0</v>
      </c>
      <c r="W2290" s="22" t="s">
        <v>782</v>
      </c>
      <c r="X2290" s="23">
        <v>0</v>
      </c>
      <c r="Y2290" s="23">
        <v>0</v>
      </c>
      <c r="Z2290" s="23">
        <v>0</v>
      </c>
      <c r="AA2290" s="14">
        <v>0</v>
      </c>
      <c r="AB2290" s="48">
        <v>0</v>
      </c>
      <c r="AC2290" s="22" t="s">
        <v>782</v>
      </c>
      <c r="AD2290" s="23">
        <v>0</v>
      </c>
      <c r="AE2290" s="23">
        <v>0</v>
      </c>
      <c r="AF2290" s="23">
        <v>0</v>
      </c>
      <c r="AG2290" s="14">
        <v>0</v>
      </c>
      <c r="AH2290" s="22" t="s">
        <v>782</v>
      </c>
      <c r="AI2290" s="23" t="s">
        <v>782</v>
      </c>
      <c r="AJ2290" s="23" t="s">
        <v>782</v>
      </c>
      <c r="AK2290" s="23" t="s">
        <v>782</v>
      </c>
      <c r="AL2290" s="14" t="s">
        <v>782</v>
      </c>
      <c r="AM2290" s="22" t="s">
        <v>782</v>
      </c>
      <c r="AN2290" s="23" t="s">
        <v>782</v>
      </c>
      <c r="AO2290" s="23" t="s">
        <v>782</v>
      </c>
      <c r="AP2290" s="23" t="s">
        <v>782</v>
      </c>
      <c r="AQ2290" s="14" t="s">
        <v>782</v>
      </c>
      <c r="AR2290" s="48">
        <v>285</v>
      </c>
      <c r="AS2290" s="50">
        <v>5084.5679999999993</v>
      </c>
      <c r="AT2290" s="23">
        <v>5.0845679999999991</v>
      </c>
      <c r="AU2290" s="23">
        <v>4.3889260000000005</v>
      </c>
      <c r="AV2290" s="14">
        <v>4.5768749582414392</v>
      </c>
      <c r="AW2290" s="22">
        <v>0</v>
      </c>
      <c r="AX2290" s="22" t="s">
        <v>782</v>
      </c>
      <c r="AY2290" s="23">
        <v>0</v>
      </c>
      <c r="AZ2290" s="23">
        <v>0</v>
      </c>
      <c r="BA2290" s="23">
        <v>0</v>
      </c>
      <c r="BB2290" s="14">
        <v>0</v>
      </c>
      <c r="BC2290" s="48">
        <v>2</v>
      </c>
      <c r="BD2290" s="23">
        <v>160</v>
      </c>
      <c r="BE2290" s="23">
        <v>0.16</v>
      </c>
      <c r="BF2290" s="23">
        <v>0.25552000000000002</v>
      </c>
      <c r="BG2290" s="14">
        <v>0.26646224824247494</v>
      </c>
      <c r="BH2290" s="22">
        <v>289</v>
      </c>
      <c r="BI2290" s="23">
        <v>5.6845679999999996</v>
      </c>
      <c r="BJ2290" s="23">
        <v>7.6524990000000006</v>
      </c>
      <c r="BK2290" s="14">
        <v>7.9802054172404944</v>
      </c>
      <c r="BL2290" t="s">
        <v>140</v>
      </c>
    </row>
    <row r="2291" spans="1:64">
      <c r="A2291" t="s">
        <v>3285</v>
      </c>
      <c r="B2291" t="s">
        <v>3284</v>
      </c>
      <c r="C2291" t="s">
        <v>140</v>
      </c>
      <c r="D2291" t="s">
        <v>942</v>
      </c>
      <c r="E2291">
        <v>2015</v>
      </c>
      <c r="F2291" s="23">
        <v>53.17</v>
      </c>
      <c r="G2291" s="23">
        <v>7</v>
      </c>
      <c r="H2291" s="22">
        <v>11689</v>
      </c>
      <c r="I2291" s="34">
        <v>94.335698781127078</v>
      </c>
      <c r="J2291" s="13">
        <v>3</v>
      </c>
      <c r="K2291" s="13">
        <v>3</v>
      </c>
      <c r="L2291" s="19">
        <v>445.5</v>
      </c>
      <c r="M2291" s="35">
        <v>0.44550000000000001</v>
      </c>
      <c r="N2291" s="19">
        <v>2.6646936444140263</v>
      </c>
      <c r="O2291" s="17">
        <v>2.8246927502986052</v>
      </c>
      <c r="P2291" s="112">
        <v>0</v>
      </c>
      <c r="Q2291" s="37">
        <v>0</v>
      </c>
      <c r="R2291" s="38">
        <v>0</v>
      </c>
      <c r="S2291" s="27">
        <v>0</v>
      </c>
      <c r="T2291" s="23">
        <v>0</v>
      </c>
      <c r="U2291" s="17">
        <v>0</v>
      </c>
      <c r="V2291" s="22">
        <v>0</v>
      </c>
      <c r="W2291" s="22">
        <v>0</v>
      </c>
      <c r="X2291" s="23">
        <v>0</v>
      </c>
      <c r="Y2291" s="27">
        <v>0</v>
      </c>
      <c r="Z2291" s="27">
        <v>0</v>
      </c>
      <c r="AA2291" s="14">
        <v>0</v>
      </c>
      <c r="AB2291" s="116">
        <v>1</v>
      </c>
      <c r="AC2291" s="22" t="s">
        <v>782</v>
      </c>
      <c r="AD2291" s="23">
        <v>0</v>
      </c>
      <c r="AE2291" s="23">
        <v>0</v>
      </c>
      <c r="AF2291" s="23">
        <v>0.13695872399999998</v>
      </c>
      <c r="AG2291" s="14">
        <v>0.14518228599521449</v>
      </c>
      <c r="AH2291" s="22" t="s">
        <v>782</v>
      </c>
      <c r="AI2291" s="23" t="s">
        <v>782</v>
      </c>
      <c r="AJ2291" s="23" t="s">
        <v>782</v>
      </c>
      <c r="AK2291" s="23" t="s">
        <v>782</v>
      </c>
      <c r="AL2291" s="14" t="s">
        <v>782</v>
      </c>
      <c r="AM2291" s="22" t="s">
        <v>782</v>
      </c>
      <c r="AN2291" s="23" t="s">
        <v>782</v>
      </c>
      <c r="AO2291" s="23" t="s">
        <v>782</v>
      </c>
      <c r="AP2291" s="23" t="s">
        <v>782</v>
      </c>
      <c r="AQ2291" s="14" t="s">
        <v>782</v>
      </c>
      <c r="AR2291" s="117">
        <v>347</v>
      </c>
      <c r="AS2291" s="118">
        <v>5976.5180000000018</v>
      </c>
      <c r="AT2291" s="23">
        <v>5.9765180000000022</v>
      </c>
      <c r="AU2291" s="23">
        <v>5.3081207965310462</v>
      </c>
      <c r="AV2291" s="14">
        <v>5.6268420811157398</v>
      </c>
      <c r="AW2291" s="22">
        <v>0</v>
      </c>
      <c r="AX2291" s="22" t="s">
        <v>782</v>
      </c>
      <c r="AY2291" s="23">
        <v>0</v>
      </c>
      <c r="AZ2291" s="23">
        <v>0</v>
      </c>
      <c r="BA2291" s="23">
        <v>0</v>
      </c>
      <c r="BB2291" s="14">
        <v>0</v>
      </c>
      <c r="BC2291" s="120">
        <v>1</v>
      </c>
      <c r="BD2291" s="121">
        <v>80</v>
      </c>
      <c r="BE2291" s="44">
        <v>0.08</v>
      </c>
      <c r="BF2291" s="23">
        <v>6.2621652683117424E-2</v>
      </c>
      <c r="BG2291" s="14">
        <v>6.6381712853380154E-2</v>
      </c>
      <c r="BH2291" s="22">
        <v>352</v>
      </c>
      <c r="BI2291" s="23">
        <v>6.5020180000000023</v>
      </c>
      <c r="BJ2291" s="23">
        <v>8.1723948176281898</v>
      </c>
      <c r="BK2291" s="14">
        <v>8.663098830262939</v>
      </c>
      <c r="BL2291" t="s">
        <v>140</v>
      </c>
    </row>
    <row r="2292" spans="1:64">
      <c r="A2292" t="s">
        <v>3286</v>
      </c>
      <c r="B2292" t="s">
        <v>3284</v>
      </c>
      <c r="C2292" t="s">
        <v>140</v>
      </c>
      <c r="D2292" t="s">
        <v>942</v>
      </c>
      <c r="E2292">
        <v>2016</v>
      </c>
      <c r="F2292" s="23">
        <v>53.17</v>
      </c>
      <c r="G2292" s="23">
        <v>6.87</v>
      </c>
      <c r="H2292" s="22">
        <v>11669</v>
      </c>
      <c r="I2292" s="34">
        <v>99.384708507719566</v>
      </c>
      <c r="J2292" s="13">
        <v>3</v>
      </c>
      <c r="K2292" s="13">
        <v>3</v>
      </c>
      <c r="L2292" s="19">
        <v>445.5</v>
      </c>
      <c r="M2292" s="35">
        <v>0.44550000000000001</v>
      </c>
      <c r="N2292" s="19">
        <v>2.664536</v>
      </c>
      <c r="O2292" s="17">
        <v>2.6810321628030294</v>
      </c>
      <c r="P2292" s="55">
        <v>0</v>
      </c>
      <c r="Q2292" s="13">
        <v>0</v>
      </c>
      <c r="R2292" s="19">
        <v>0</v>
      </c>
      <c r="S2292" s="27">
        <v>0</v>
      </c>
      <c r="T2292" s="19">
        <v>0</v>
      </c>
      <c r="U2292" s="17">
        <v>0</v>
      </c>
      <c r="V2292" s="13">
        <v>0</v>
      </c>
      <c r="W2292" s="13">
        <v>0</v>
      </c>
      <c r="X2292" s="19">
        <v>0</v>
      </c>
      <c r="Y2292" s="27">
        <v>0</v>
      </c>
      <c r="Z2292" s="19">
        <v>0</v>
      </c>
      <c r="AA2292" s="14">
        <v>0</v>
      </c>
      <c r="AB2292" s="55">
        <v>1</v>
      </c>
      <c r="AC2292" s="22" t="s">
        <v>782</v>
      </c>
      <c r="AD2292" s="19">
        <v>0</v>
      </c>
      <c r="AE2292" s="23">
        <v>0</v>
      </c>
      <c r="AF2292" s="19">
        <v>0.24762553200000001</v>
      </c>
      <c r="AG2292" s="14">
        <v>0.24915858356697401</v>
      </c>
      <c r="AH2292" s="22" t="s">
        <v>782</v>
      </c>
      <c r="AI2292" s="23" t="s">
        <v>782</v>
      </c>
      <c r="AJ2292" s="23" t="s">
        <v>782</v>
      </c>
      <c r="AK2292" s="23" t="s">
        <v>782</v>
      </c>
      <c r="AL2292" s="14" t="s">
        <v>782</v>
      </c>
      <c r="AM2292" s="22" t="s">
        <v>782</v>
      </c>
      <c r="AN2292" s="23" t="s">
        <v>782</v>
      </c>
      <c r="AO2292" s="23" t="s">
        <v>782</v>
      </c>
      <c r="AP2292" s="23" t="s">
        <v>782</v>
      </c>
      <c r="AQ2292" s="14" t="s">
        <v>782</v>
      </c>
      <c r="AR2292" s="55">
        <v>357</v>
      </c>
      <c r="AS2292" s="56">
        <v>6066.853000000001</v>
      </c>
      <c r="AT2292" s="23">
        <v>6.0668530000000009</v>
      </c>
      <c r="AU2292" s="19">
        <v>5.3873654640000028</v>
      </c>
      <c r="AV2292" s="14">
        <v>5.4207186848885778</v>
      </c>
      <c r="AW2292" s="13">
        <v>0</v>
      </c>
      <c r="AX2292" s="22" t="s">
        <v>782</v>
      </c>
      <c r="AY2292" s="19">
        <v>0</v>
      </c>
      <c r="AZ2292" s="23">
        <v>0</v>
      </c>
      <c r="BA2292" s="19">
        <v>0</v>
      </c>
      <c r="BB2292" s="14">
        <v>0</v>
      </c>
      <c r="BC2292" s="55">
        <v>1</v>
      </c>
      <c r="BD2292" s="19">
        <v>80</v>
      </c>
      <c r="BE2292" s="44">
        <v>0.08</v>
      </c>
      <c r="BF2292" s="19">
        <v>6.2621652683117424E-2</v>
      </c>
      <c r="BG2292" s="14">
        <v>6.3009343814952559E-2</v>
      </c>
      <c r="BH2292" s="22">
        <v>362</v>
      </c>
      <c r="BI2292" s="23">
        <v>6.592353000000001</v>
      </c>
      <c r="BJ2292" s="23">
        <v>8.3621486486831209</v>
      </c>
      <c r="BK2292" s="14">
        <v>8.4139187750735331</v>
      </c>
      <c r="BL2292" t="s">
        <v>140</v>
      </c>
    </row>
    <row r="2293" spans="1:64">
      <c r="A2293" t="s">
        <v>3287</v>
      </c>
      <c r="B2293" t="s">
        <v>3284</v>
      </c>
      <c r="C2293" t="s">
        <v>140</v>
      </c>
      <c r="D2293" t="s">
        <v>942</v>
      </c>
      <c r="E2293">
        <v>2017</v>
      </c>
      <c r="F2293" s="23">
        <v>53.17</v>
      </c>
      <c r="G2293" s="23">
        <v>6.94</v>
      </c>
      <c r="H2293" s="22">
        <v>11732</v>
      </c>
      <c r="I2293" s="34">
        <v>92.154982761964618</v>
      </c>
      <c r="J2293" s="13">
        <v>3</v>
      </c>
      <c r="K2293" s="13">
        <v>3</v>
      </c>
      <c r="L2293" s="19">
        <v>445.5</v>
      </c>
      <c r="M2293" s="19">
        <v>0.44550000000000001</v>
      </c>
      <c r="N2293" s="19">
        <v>2.664536</v>
      </c>
      <c r="O2293" s="17">
        <v>2.8913640045731106</v>
      </c>
      <c r="P2293" s="55">
        <v>0</v>
      </c>
      <c r="Q2293" s="13">
        <v>0</v>
      </c>
      <c r="R2293" s="19">
        <v>0</v>
      </c>
      <c r="S2293" s="19">
        <v>0</v>
      </c>
      <c r="T2293" s="19">
        <v>0</v>
      </c>
      <c r="U2293" s="17">
        <v>0</v>
      </c>
      <c r="V2293" s="13">
        <v>0</v>
      </c>
      <c r="W2293" s="13">
        <v>0</v>
      </c>
      <c r="X2293" s="19">
        <v>0</v>
      </c>
      <c r="Y2293" s="19">
        <v>0</v>
      </c>
      <c r="Z2293" s="19">
        <v>0</v>
      </c>
      <c r="AA2293" s="14">
        <v>0</v>
      </c>
      <c r="AB2293" s="55">
        <v>1</v>
      </c>
      <c r="AC2293" s="22" t="s">
        <v>782</v>
      </c>
      <c r="AD2293" s="19">
        <v>0</v>
      </c>
      <c r="AE2293" s="19">
        <v>0</v>
      </c>
      <c r="AF2293" s="19">
        <v>0.182151648</v>
      </c>
      <c r="AG2293" s="14">
        <v>0.19765794810085946</v>
      </c>
      <c r="AH2293" s="22" t="s">
        <v>782</v>
      </c>
      <c r="AI2293" s="23" t="s">
        <v>782</v>
      </c>
      <c r="AJ2293" s="23" t="s">
        <v>782</v>
      </c>
      <c r="AK2293" s="23" t="s">
        <v>782</v>
      </c>
      <c r="AL2293" s="14" t="s">
        <v>782</v>
      </c>
      <c r="AM2293" s="22" t="s">
        <v>782</v>
      </c>
      <c r="AN2293" s="23" t="s">
        <v>782</v>
      </c>
      <c r="AO2293" s="23" t="s">
        <v>782</v>
      </c>
      <c r="AP2293" s="23" t="s">
        <v>782</v>
      </c>
      <c r="AQ2293" s="14" t="s">
        <v>782</v>
      </c>
      <c r="AR2293" s="55">
        <v>372</v>
      </c>
      <c r="AS2293" s="56">
        <v>6171.9580000000014</v>
      </c>
      <c r="AT2293" s="19">
        <v>6.1719579999999983</v>
      </c>
      <c r="AU2293" s="19">
        <v>5.4806987040000026</v>
      </c>
      <c r="AV2293" s="14">
        <v>5.9472624699595373</v>
      </c>
      <c r="AW2293" s="13">
        <v>0</v>
      </c>
      <c r="AX2293" s="22" t="s">
        <v>782</v>
      </c>
      <c r="AY2293" s="19">
        <v>0</v>
      </c>
      <c r="AZ2293" s="19">
        <v>0</v>
      </c>
      <c r="BA2293" s="19">
        <v>0</v>
      </c>
      <c r="BB2293" s="14">
        <v>0</v>
      </c>
      <c r="BC2293" s="55">
        <v>1</v>
      </c>
      <c r="BD2293" s="56">
        <v>80</v>
      </c>
      <c r="BE2293" s="19">
        <v>0.08</v>
      </c>
      <c r="BF2293" s="19">
        <v>6.2621652683117424E-2</v>
      </c>
      <c r="BG2293" s="14">
        <v>6.7952541258532395E-2</v>
      </c>
      <c r="BH2293" s="22">
        <v>377</v>
      </c>
      <c r="BI2293" s="23">
        <v>6.6974579999999984</v>
      </c>
      <c r="BJ2293" s="23">
        <v>8.3900080046831196</v>
      </c>
      <c r="BK2293" s="14">
        <v>9.1042369638920402</v>
      </c>
      <c r="BL2293" t="s">
        <v>140</v>
      </c>
    </row>
    <row r="2294" spans="1:64">
      <c r="A2294" t="s">
        <v>3288</v>
      </c>
      <c r="B2294" t="s">
        <v>3284</v>
      </c>
      <c r="C2294" t="s">
        <v>140</v>
      </c>
      <c r="D2294" t="s">
        <v>942</v>
      </c>
      <c r="E2294">
        <v>2018</v>
      </c>
      <c r="F2294" s="23">
        <v>53.17</v>
      </c>
      <c r="G2294" s="23">
        <v>7</v>
      </c>
      <c r="H2294" s="22">
        <v>11829</v>
      </c>
      <c r="I2294" s="34">
        <v>92.161532511983225</v>
      </c>
      <c r="J2294" s="13">
        <v>3</v>
      </c>
      <c r="K2294" s="13">
        <v>3</v>
      </c>
      <c r="L2294" s="19">
        <v>445.5</v>
      </c>
      <c r="M2294" s="19">
        <v>0.44550000000000001</v>
      </c>
      <c r="N2294" s="19">
        <v>2.6645354999999999</v>
      </c>
      <c r="O2294" s="17">
        <v>2.891157978144022</v>
      </c>
      <c r="P2294" s="55">
        <v>0</v>
      </c>
      <c r="Q2294" s="13">
        <v>0</v>
      </c>
      <c r="R2294" s="19">
        <v>0</v>
      </c>
      <c r="S2294" s="19">
        <v>0</v>
      </c>
      <c r="T2294" s="19">
        <v>0</v>
      </c>
      <c r="U2294" s="17">
        <v>0</v>
      </c>
      <c r="V2294" s="13">
        <v>0</v>
      </c>
      <c r="W2294" s="13">
        <v>0</v>
      </c>
      <c r="X2294" s="19">
        <v>0</v>
      </c>
      <c r="Y2294" s="19">
        <v>0</v>
      </c>
      <c r="Z2294" s="19">
        <v>0</v>
      </c>
      <c r="AA2294" s="14">
        <v>0</v>
      </c>
      <c r="AB2294" s="55">
        <v>1</v>
      </c>
      <c r="AC2294" s="22" t="s">
        <v>782</v>
      </c>
      <c r="AD2294" s="19">
        <v>0</v>
      </c>
      <c r="AE2294" s="19">
        <v>0</v>
      </c>
      <c r="AF2294" s="19">
        <v>0.20119259999999997</v>
      </c>
      <c r="AG2294" s="14">
        <v>0.21830431256537544</v>
      </c>
      <c r="AH2294" s="22" t="s">
        <v>782</v>
      </c>
      <c r="AI2294" s="23" t="s">
        <v>782</v>
      </c>
      <c r="AJ2294" s="23" t="s">
        <v>782</v>
      </c>
      <c r="AK2294" s="23" t="s">
        <v>782</v>
      </c>
      <c r="AL2294" s="14" t="s">
        <v>782</v>
      </c>
      <c r="AM2294" s="22" t="s">
        <v>782</v>
      </c>
      <c r="AN2294" s="23" t="s">
        <v>782</v>
      </c>
      <c r="AO2294" s="23" t="s">
        <v>782</v>
      </c>
      <c r="AP2294" s="23" t="s">
        <v>782</v>
      </c>
      <c r="AQ2294" s="14" t="s">
        <v>782</v>
      </c>
      <c r="AR2294" s="55">
        <v>388</v>
      </c>
      <c r="AS2294" s="56">
        <v>6356.5929999999998</v>
      </c>
      <c r="AT2294" s="19">
        <v>6.3565929999999975</v>
      </c>
      <c r="AU2294" s="19">
        <v>5.6446545840000031</v>
      </c>
      <c r="AV2294" s="14">
        <v>6.1247403663410891</v>
      </c>
      <c r="AW2294" s="13">
        <v>0</v>
      </c>
      <c r="AX2294" s="22" t="s">
        <v>782</v>
      </c>
      <c r="AY2294" s="19">
        <v>0</v>
      </c>
      <c r="AZ2294" s="19">
        <v>0</v>
      </c>
      <c r="BA2294" s="19">
        <v>0</v>
      </c>
      <c r="BB2294" s="14">
        <v>0</v>
      </c>
      <c r="BC2294" s="55">
        <v>1</v>
      </c>
      <c r="BD2294" s="56">
        <v>80</v>
      </c>
      <c r="BE2294" s="19">
        <v>0.08</v>
      </c>
      <c r="BF2294" s="19">
        <v>4.0006989875049692E-2</v>
      </c>
      <c r="BG2294" s="14">
        <v>4.3409640426549781E-2</v>
      </c>
      <c r="BH2294" s="22">
        <v>393</v>
      </c>
      <c r="BI2294" s="23">
        <v>6.8820929999999976</v>
      </c>
      <c r="BJ2294" s="23">
        <v>8.5503896738750527</v>
      </c>
      <c r="BK2294" s="14">
        <v>9.2776122974770363</v>
      </c>
      <c r="BL2294" t="s">
        <v>140</v>
      </c>
    </row>
    <row r="2295" spans="1:64">
      <c r="A2295" t="s">
        <v>3289</v>
      </c>
      <c r="B2295" t="s">
        <v>3284</v>
      </c>
      <c r="C2295" t="s">
        <v>140</v>
      </c>
      <c r="D2295" t="s">
        <v>942</v>
      </c>
      <c r="E2295">
        <v>2019</v>
      </c>
      <c r="F2295" s="23">
        <v>53.17</v>
      </c>
      <c r="G2295" s="23">
        <v>7.05</v>
      </c>
      <c r="H2295" s="22">
        <v>11943</v>
      </c>
      <c r="I2295" s="34">
        <v>94.855478980770883</v>
      </c>
      <c r="J2295" s="22">
        <v>3</v>
      </c>
      <c r="K2295" s="22">
        <v>3</v>
      </c>
      <c r="L2295" s="23">
        <v>445.5</v>
      </c>
      <c r="M2295" s="23">
        <v>0.44550000000000001</v>
      </c>
      <c r="N2295" s="23">
        <v>2.6645354999999999</v>
      </c>
      <c r="O2295" s="14">
        <v>2.8090475411970193</v>
      </c>
      <c r="P2295" s="48">
        <v>0</v>
      </c>
      <c r="Q2295" s="22">
        <v>0</v>
      </c>
      <c r="R2295" s="23">
        <v>0</v>
      </c>
      <c r="S2295" s="23">
        <v>0</v>
      </c>
      <c r="T2295" s="23">
        <v>0</v>
      </c>
      <c r="U2295" s="14">
        <v>0</v>
      </c>
      <c r="V2295" s="22">
        <v>0</v>
      </c>
      <c r="W2295" s="22">
        <v>0</v>
      </c>
      <c r="X2295" s="23">
        <v>0</v>
      </c>
      <c r="Y2295" s="23">
        <v>0</v>
      </c>
      <c r="Z2295" s="23">
        <v>0</v>
      </c>
      <c r="AA2295" s="14">
        <v>0</v>
      </c>
      <c r="AB2295" s="48">
        <v>1</v>
      </c>
      <c r="AC2295" s="22">
        <v>1</v>
      </c>
      <c r="AD2295" s="23">
        <v>133.23769957081544</v>
      </c>
      <c r="AE2295" s="23">
        <v>0.13323769957081544</v>
      </c>
      <c r="AF2295" s="23">
        <v>0.18626630399999997</v>
      </c>
      <c r="AG2295" s="14">
        <v>0.19636852399191393</v>
      </c>
      <c r="AH2295" s="22">
        <v>1</v>
      </c>
      <c r="AI2295" s="23">
        <v>9.7200000000000006</v>
      </c>
      <c r="AJ2295" s="23">
        <v>9.7200000000000012E-3</v>
      </c>
      <c r="AK2295" s="23">
        <v>8.6313600000000011E-3</v>
      </c>
      <c r="AL2295" s="14">
        <v>9.0994849140446088E-3</v>
      </c>
      <c r="AM2295" s="22">
        <v>422</v>
      </c>
      <c r="AN2295" s="23">
        <v>6895.1629999999996</v>
      </c>
      <c r="AO2295" s="23">
        <v>6.8951630000000002</v>
      </c>
      <c r="AP2295" s="23">
        <v>6.1229047440000013</v>
      </c>
      <c r="AQ2295" s="14">
        <v>6.454982685018372</v>
      </c>
      <c r="AR2295" s="48">
        <v>423</v>
      </c>
      <c r="AS2295" s="50">
        <v>6904.8829999999998</v>
      </c>
      <c r="AT2295" s="23">
        <v>6.9048829999999999</v>
      </c>
      <c r="AU2295" s="23">
        <v>6.1315361040000012</v>
      </c>
      <c r="AV2295" s="14">
        <v>6.4640821699324151</v>
      </c>
      <c r="AW2295" s="22">
        <v>0</v>
      </c>
      <c r="AX2295" s="22" t="s">
        <v>782</v>
      </c>
      <c r="AY2295" s="23">
        <v>0</v>
      </c>
      <c r="AZ2295" s="23">
        <v>0</v>
      </c>
      <c r="BA2295" s="23">
        <v>0</v>
      </c>
      <c r="BB2295" s="14">
        <v>0</v>
      </c>
      <c r="BC2295" s="48">
        <v>1</v>
      </c>
      <c r="BD2295" s="50">
        <v>80</v>
      </c>
      <c r="BE2295" s="23">
        <v>0.08</v>
      </c>
      <c r="BF2295" s="23">
        <v>4.0006794955805815E-2</v>
      </c>
      <c r="BG2295" s="14">
        <v>4.2176577869493442E-2</v>
      </c>
      <c r="BH2295" s="22">
        <v>428</v>
      </c>
      <c r="BI2295" s="23">
        <v>7.5636206995708157</v>
      </c>
      <c r="BJ2295" s="23">
        <v>9.0223447029558077</v>
      </c>
      <c r="BK2295" s="14">
        <v>9.5116748129908402</v>
      </c>
      <c r="BL2295" t="s">
        <v>140</v>
      </c>
    </row>
    <row r="2296" spans="1:64">
      <c r="A2296" t="s">
        <v>3290</v>
      </c>
      <c r="B2296" t="s">
        <v>3284</v>
      </c>
      <c r="C2296" t="s">
        <v>140</v>
      </c>
      <c r="D2296" t="s">
        <v>942</v>
      </c>
      <c r="E2296">
        <v>2020</v>
      </c>
      <c r="F2296" s="23">
        <v>53.17</v>
      </c>
      <c r="G2296" s="23">
        <v>7.05</v>
      </c>
      <c r="H2296" s="22">
        <v>11961</v>
      </c>
      <c r="I2296" s="34">
        <v>96.16799559959729</v>
      </c>
      <c r="J2296" s="22">
        <v>3</v>
      </c>
      <c r="K2296" s="22">
        <v>3</v>
      </c>
      <c r="L2296" s="23">
        <v>445.5</v>
      </c>
      <c r="M2296" s="23">
        <v>0.44550000000000001</v>
      </c>
      <c r="N2296" s="23">
        <v>2.6645354999999999</v>
      </c>
      <c r="O2296" s="14">
        <v>2.7707091984052519</v>
      </c>
      <c r="P2296" s="48">
        <v>0</v>
      </c>
      <c r="Q2296" s="48">
        <v>0</v>
      </c>
      <c r="R2296" s="50">
        <v>0</v>
      </c>
      <c r="S2296" s="23">
        <v>0</v>
      </c>
      <c r="T2296" s="23">
        <v>0</v>
      </c>
      <c r="U2296" s="14">
        <v>0</v>
      </c>
      <c r="V2296" s="22">
        <v>0</v>
      </c>
      <c r="W2296" s="22">
        <v>0</v>
      </c>
      <c r="X2296" s="23">
        <v>0</v>
      </c>
      <c r="Y2296" s="23">
        <v>0</v>
      </c>
      <c r="Z2296" s="23">
        <v>0</v>
      </c>
      <c r="AA2296" s="14">
        <v>0</v>
      </c>
      <c r="AB2296" s="48">
        <v>1</v>
      </c>
      <c r="AC2296" s="22">
        <v>1</v>
      </c>
      <c r="AD2296" s="23">
        <v>148.59401716738196</v>
      </c>
      <c r="AE2296" s="23">
        <v>0.14859401716738196</v>
      </c>
      <c r="AF2296" s="23">
        <v>0.20773443599999999</v>
      </c>
      <c r="AG2296" s="14">
        <v>0.21601202635533551</v>
      </c>
      <c r="AH2296" s="22">
        <v>1</v>
      </c>
      <c r="AI2296" s="23">
        <v>9.7200000000000006</v>
      </c>
      <c r="AJ2296" s="23">
        <v>9.7200000000000012E-3</v>
      </c>
      <c r="AK2296" s="23">
        <v>8.6313600000000011E-3</v>
      </c>
      <c r="AL2296" s="14">
        <v>8.9752936475221128E-3</v>
      </c>
      <c r="AM2296" s="22">
        <v>480</v>
      </c>
      <c r="AN2296" s="23">
        <v>7755.5679999999975</v>
      </c>
      <c r="AO2296" s="23">
        <v>7.7555680000000011</v>
      </c>
      <c r="AP2296" s="23">
        <v>6.8869443840000004</v>
      </c>
      <c r="AQ2296" s="14">
        <v>7.1613683336754912</v>
      </c>
      <c r="AR2296" s="48">
        <v>481</v>
      </c>
      <c r="AS2296" s="50">
        <v>7765.2879999999977</v>
      </c>
      <c r="AT2296" s="23">
        <v>7.7652880000000009</v>
      </c>
      <c r="AU2296" s="23">
        <v>6.8955757440000003</v>
      </c>
      <c r="AV2296" s="14">
        <v>7.170343627323013</v>
      </c>
      <c r="AW2296" s="22">
        <v>0</v>
      </c>
      <c r="AX2296" s="22">
        <v>0</v>
      </c>
      <c r="AY2296" s="23">
        <v>0</v>
      </c>
      <c r="AZ2296" s="23">
        <v>0</v>
      </c>
      <c r="BA2296" s="23">
        <v>0</v>
      </c>
      <c r="BB2296" s="14">
        <v>0</v>
      </c>
      <c r="BC2296" s="48">
        <v>0</v>
      </c>
      <c r="BD2296" s="50">
        <v>0</v>
      </c>
      <c r="BE2296" s="23">
        <v>0</v>
      </c>
      <c r="BF2296" s="23">
        <v>0</v>
      </c>
      <c r="BG2296" s="14">
        <v>0</v>
      </c>
      <c r="BH2296" s="22">
        <v>485</v>
      </c>
      <c r="BI2296" s="23">
        <v>8.359382017167384</v>
      </c>
      <c r="BJ2296" s="23">
        <v>9.7678456800000006</v>
      </c>
      <c r="BK2296" s="14">
        <v>10.1570648520836</v>
      </c>
      <c r="BL2296" t="s">
        <v>140</v>
      </c>
    </row>
    <row r="2297" spans="1:64">
      <c r="A2297" t="s">
        <v>3291</v>
      </c>
      <c r="B2297" t="s">
        <v>3284</v>
      </c>
      <c r="C2297" t="s">
        <v>140</v>
      </c>
      <c r="D2297" t="s">
        <v>942</v>
      </c>
      <c r="E2297">
        <v>2021</v>
      </c>
      <c r="F2297" s="23">
        <v>53.17</v>
      </c>
      <c r="G2297" s="23">
        <v>7.06</v>
      </c>
      <c r="H2297" s="22">
        <v>11940</v>
      </c>
      <c r="I2297" s="34">
        <v>89.68</v>
      </c>
      <c r="J2297" s="22">
        <v>3</v>
      </c>
      <c r="K2297" s="22">
        <v>3</v>
      </c>
      <c r="L2297" s="23">
        <v>475.5</v>
      </c>
      <c r="M2297" s="23">
        <v>0.47549999999999998</v>
      </c>
      <c r="N2297" s="23">
        <v>2.8439654999999999</v>
      </c>
      <c r="O2297" s="14">
        <v>3.17</v>
      </c>
      <c r="P2297" s="48">
        <v>0</v>
      </c>
      <c r="Q2297" s="48">
        <v>0</v>
      </c>
      <c r="R2297" s="50">
        <v>0</v>
      </c>
      <c r="S2297" s="23">
        <v>0</v>
      </c>
      <c r="T2297" s="23">
        <v>0</v>
      </c>
      <c r="U2297" s="14">
        <v>0</v>
      </c>
      <c r="V2297" s="22">
        <v>0</v>
      </c>
      <c r="W2297" s="22">
        <v>0</v>
      </c>
      <c r="X2297" s="23">
        <v>0</v>
      </c>
      <c r="Y2297" s="23">
        <v>0</v>
      </c>
      <c r="Z2297" s="23">
        <v>0</v>
      </c>
      <c r="AA2297" s="14">
        <v>0</v>
      </c>
      <c r="AB2297" s="48">
        <v>1</v>
      </c>
      <c r="AC2297" s="22">
        <v>1</v>
      </c>
      <c r="AD2297" s="23">
        <v>152.4173691</v>
      </c>
      <c r="AE2297" s="23">
        <v>0.152417369</v>
      </c>
      <c r="AF2297" s="23">
        <v>0.21307948199999999</v>
      </c>
      <c r="AG2297" s="14">
        <v>0.24</v>
      </c>
      <c r="AH2297" s="22">
        <v>1</v>
      </c>
      <c r="AI2297" s="23">
        <v>9.7200000000000006</v>
      </c>
      <c r="AJ2297" s="23">
        <v>9.7199999999999995E-3</v>
      </c>
      <c r="AK2297" s="23">
        <v>8.6976789999999998E-3</v>
      </c>
      <c r="AL2297" s="14">
        <v>0.01</v>
      </c>
      <c r="AM2297" s="22">
        <v>545</v>
      </c>
      <c r="AN2297" s="23">
        <v>8565.3979999999992</v>
      </c>
      <c r="AO2297" s="23">
        <v>8.5653980000000001</v>
      </c>
      <c r="AP2297" s="23">
        <v>7.6645143850000004</v>
      </c>
      <c r="AQ2297" s="14">
        <v>8.5500000000000007</v>
      </c>
      <c r="AR2297" s="48">
        <v>546</v>
      </c>
      <c r="AS2297" s="50">
        <v>8575.1180000000004</v>
      </c>
      <c r="AT2297" s="23">
        <v>8.5751179999999998</v>
      </c>
      <c r="AU2297" s="23">
        <v>7.6732120640000003</v>
      </c>
      <c r="AV2297" s="14">
        <v>8.56</v>
      </c>
      <c r="AW2297" s="22">
        <v>0</v>
      </c>
      <c r="AX2297" s="22">
        <v>0</v>
      </c>
      <c r="AY2297" s="23">
        <v>0</v>
      </c>
      <c r="AZ2297" s="23">
        <v>0</v>
      </c>
      <c r="BA2297" s="23">
        <v>0</v>
      </c>
      <c r="BB2297" s="14">
        <v>0</v>
      </c>
      <c r="BC2297" s="48">
        <v>0</v>
      </c>
      <c r="BD2297" s="50">
        <v>0</v>
      </c>
      <c r="BE2297" s="23">
        <v>0</v>
      </c>
      <c r="BF2297" s="23">
        <v>0</v>
      </c>
      <c r="BG2297" s="14">
        <v>0</v>
      </c>
      <c r="BH2297" s="22">
        <v>550</v>
      </c>
      <c r="BI2297" s="23">
        <v>9.1999999999999993</v>
      </c>
      <c r="BJ2297" s="23">
        <v>10.73</v>
      </c>
      <c r="BK2297" s="14">
        <v>11.97</v>
      </c>
      <c r="BL2297" t="s">
        <v>140</v>
      </c>
    </row>
    <row r="2298" spans="1:64">
      <c r="A2298" t="s">
        <v>3292</v>
      </c>
      <c r="B2298" t="s">
        <v>3284</v>
      </c>
      <c r="C2298" t="s">
        <v>140</v>
      </c>
      <c r="D2298" s="111" t="s">
        <v>942</v>
      </c>
      <c r="E2298" s="110">
        <v>2022</v>
      </c>
      <c r="F2298" s="23"/>
      <c r="G2298" s="23"/>
      <c r="H2298" s="22">
        <v>12141</v>
      </c>
      <c r="I2298" s="34">
        <v>87.992360935317905</v>
      </c>
      <c r="J2298" s="22">
        <v>3</v>
      </c>
      <c r="K2298" s="22">
        <v>3</v>
      </c>
      <c r="L2298" s="23">
        <v>475.5</v>
      </c>
      <c r="M2298" s="23">
        <v>0.47549999999999998</v>
      </c>
      <c r="N2298" s="23">
        <v>2.814009</v>
      </c>
      <c r="O2298" s="14">
        <v>3.198015111866976</v>
      </c>
      <c r="P2298" s="48">
        <v>0</v>
      </c>
      <c r="Q2298" s="22">
        <v>0</v>
      </c>
      <c r="R2298" s="23">
        <v>0</v>
      </c>
      <c r="S2298" s="23">
        <v>0</v>
      </c>
      <c r="T2298" s="23">
        <v>0</v>
      </c>
      <c r="U2298" s="14">
        <v>0</v>
      </c>
      <c r="V2298" s="22">
        <v>0</v>
      </c>
      <c r="W2298" s="22">
        <v>0</v>
      </c>
      <c r="X2298" s="23">
        <v>0</v>
      </c>
      <c r="Y2298" s="23">
        <v>0</v>
      </c>
      <c r="Z2298" s="23">
        <v>0</v>
      </c>
      <c r="AA2298" s="14">
        <v>0</v>
      </c>
      <c r="AB2298" s="48">
        <v>1</v>
      </c>
      <c r="AC2298" s="22">
        <v>1</v>
      </c>
      <c r="AD2298" s="23">
        <v>162.51716738197399</v>
      </c>
      <c r="AE2298" s="23">
        <v>0.162517167381974</v>
      </c>
      <c r="AF2298" s="23">
        <v>0.22719900000000001</v>
      </c>
      <c r="AG2298" s="14">
        <v>0.25820309579715811</v>
      </c>
      <c r="AH2298" s="22">
        <v>1</v>
      </c>
      <c r="AI2298" s="23">
        <v>9.7200000000000006</v>
      </c>
      <c r="AJ2298" s="23">
        <v>9.7199999999999995E-3</v>
      </c>
      <c r="AK2298" s="23">
        <v>9.9568172853705603E-3</v>
      </c>
      <c r="AL2298" s="14">
        <v>1.1315547371992545E-2</v>
      </c>
      <c r="AM2298" s="22">
        <v>668</v>
      </c>
      <c r="AN2298" s="23">
        <v>9761.2479999999796</v>
      </c>
      <c r="AO2298" s="23">
        <v>9.7612480000000161</v>
      </c>
      <c r="AP2298" s="23">
        <v>9.999070248270451</v>
      </c>
      <c r="AQ2298" s="14">
        <v>11.36356627096373</v>
      </c>
      <c r="AR2298" s="48">
        <v>669</v>
      </c>
      <c r="AS2298" s="50">
        <v>9770.9679999999789</v>
      </c>
      <c r="AT2298" s="23">
        <v>9.7709680000000194</v>
      </c>
      <c r="AU2298" s="23">
        <v>10.00902706555582</v>
      </c>
      <c r="AV2298" s="14">
        <v>11.374881818335721</v>
      </c>
      <c r="AW2298" s="22">
        <v>0</v>
      </c>
      <c r="AX2298" s="22">
        <v>0</v>
      </c>
      <c r="AY2298" s="23">
        <v>0</v>
      </c>
      <c r="AZ2298" s="23">
        <v>0</v>
      </c>
      <c r="BA2298" s="23">
        <v>0</v>
      </c>
      <c r="BB2298" s="14">
        <v>0</v>
      </c>
      <c r="BC2298" s="48">
        <v>0</v>
      </c>
      <c r="BD2298" s="50">
        <v>0</v>
      </c>
      <c r="BE2298" s="23">
        <v>0</v>
      </c>
      <c r="BF2298" s="23">
        <v>0</v>
      </c>
      <c r="BG2298" s="14">
        <v>0</v>
      </c>
      <c r="BH2298" s="22">
        <v>673</v>
      </c>
      <c r="BI2298" s="23">
        <v>10.408985167381994</v>
      </c>
      <c r="BJ2298" s="23">
        <v>13.050235065555821</v>
      </c>
      <c r="BK2298" s="14">
        <v>14.831100025999856</v>
      </c>
      <c r="BL2298" t="s">
        <v>140</v>
      </c>
    </row>
    <row r="2299" spans="1:64">
      <c r="A2299" t="s">
        <v>3293</v>
      </c>
      <c r="B2299" t="s">
        <v>3284</v>
      </c>
      <c r="C2299" t="s">
        <v>140</v>
      </c>
      <c r="D2299" t="s">
        <v>942</v>
      </c>
      <c r="E2299">
        <v>2023</v>
      </c>
      <c r="F2299">
        <v>53.17</v>
      </c>
      <c r="G2299">
        <v>7.1</v>
      </c>
      <c r="H2299">
        <v>12226</v>
      </c>
      <c r="I2299">
        <v>87.992360935317905</v>
      </c>
      <c r="J2299">
        <v>3</v>
      </c>
      <c r="K2299">
        <v>3</v>
      </c>
      <c r="L2299">
        <v>475.5</v>
      </c>
      <c r="M2299">
        <v>0.47549999999999998</v>
      </c>
      <c r="N2299">
        <v>2.814009</v>
      </c>
      <c r="O2299">
        <v>3.198015111866976</v>
      </c>
      <c r="P2299" s="140">
        <v>0</v>
      </c>
      <c r="Q2299">
        <v>0</v>
      </c>
      <c r="R2299">
        <v>0</v>
      </c>
      <c r="S2299">
        <v>0</v>
      </c>
      <c r="T2299">
        <v>0</v>
      </c>
      <c r="U2299">
        <v>0</v>
      </c>
      <c r="V2299">
        <v>0</v>
      </c>
      <c r="W2299">
        <v>0</v>
      </c>
      <c r="X2299">
        <v>0</v>
      </c>
      <c r="Y2299">
        <v>0</v>
      </c>
      <c r="Z2299">
        <v>0</v>
      </c>
      <c r="AA2299">
        <v>0</v>
      </c>
      <c r="AB2299" s="140">
        <v>1</v>
      </c>
      <c r="AC2299">
        <v>1</v>
      </c>
      <c r="AD2299">
        <v>158.90450643776799</v>
      </c>
      <c r="AE2299">
        <v>0.15890450643776799</v>
      </c>
      <c r="AF2299">
        <v>0.2221485</v>
      </c>
      <c r="AG2299">
        <v>0.25246339300214776</v>
      </c>
      <c r="AH2299">
        <v>2</v>
      </c>
      <c r="AI2299">
        <v>106.92</v>
      </c>
      <c r="AJ2299">
        <v>0.10692</v>
      </c>
      <c r="AK2299">
        <v>0.10029</v>
      </c>
      <c r="AL2299">
        <v>0.123112</v>
      </c>
      <c r="AM2299">
        <v>867</v>
      </c>
      <c r="AN2299">
        <v>12297.704</v>
      </c>
      <c r="AO2299">
        <v>12.297704</v>
      </c>
      <c r="AP2299">
        <v>11.535088999999999</v>
      </c>
      <c r="AQ2299">
        <v>13.109193658844204</v>
      </c>
      <c r="AR2299" s="140">
        <v>923</v>
      </c>
      <c r="AS2299" s="140">
        <v>12448.2839999999</v>
      </c>
      <c r="AT2299">
        <v>12.448283999999999</v>
      </c>
      <c r="AU2299">
        <v>11.676331497322799</v>
      </c>
      <c r="AV2299">
        <v>13.269710430779242</v>
      </c>
      <c r="AW2299">
        <v>0</v>
      </c>
      <c r="AX2299">
        <v>0</v>
      </c>
      <c r="AY2299">
        <v>0</v>
      </c>
      <c r="AZ2299">
        <v>0</v>
      </c>
      <c r="BA2299">
        <v>0</v>
      </c>
      <c r="BB2299">
        <v>0</v>
      </c>
      <c r="BC2299" s="140">
        <v>0</v>
      </c>
      <c r="BD2299" s="140">
        <v>0</v>
      </c>
      <c r="BE2299">
        <v>0</v>
      </c>
      <c r="BF2299">
        <v>0</v>
      </c>
      <c r="BG2299">
        <v>0</v>
      </c>
      <c r="BH2299">
        <v>927</v>
      </c>
      <c r="BI2299">
        <v>13.082688506437767</v>
      </c>
      <c r="BJ2299">
        <v>14.712488997322799</v>
      </c>
      <c r="BK2299">
        <v>16.720188935648366</v>
      </c>
      <c r="BL2299" t="s">
        <v>140</v>
      </c>
    </row>
    <row r="2300" spans="1:64">
      <c r="A2300" t="s">
        <v>3294</v>
      </c>
      <c r="B2300" t="s">
        <v>3284</v>
      </c>
      <c r="C2300" t="s">
        <v>140</v>
      </c>
      <c r="D2300" t="s">
        <v>942</v>
      </c>
      <c r="E2300">
        <v>2024</v>
      </c>
      <c r="F2300">
        <v>53.17</v>
      </c>
      <c r="G2300">
        <v>7.17</v>
      </c>
      <c r="H2300">
        <v>12357</v>
      </c>
      <c r="I2300">
        <v>84.733161816124479</v>
      </c>
      <c r="J2300">
        <v>4</v>
      </c>
      <c r="K2300">
        <v>4</v>
      </c>
      <c r="L2300">
        <v>625.5</v>
      </c>
      <c r="M2300">
        <v>0.62549999999999994</v>
      </c>
      <c r="N2300">
        <v>3.7017089999999997</v>
      </c>
      <c r="O2300">
        <v>4.3686661994661629</v>
      </c>
      <c r="P2300" s="140">
        <v>0</v>
      </c>
      <c r="Q2300">
        <v>0</v>
      </c>
      <c r="R2300">
        <v>0</v>
      </c>
      <c r="S2300">
        <v>0</v>
      </c>
      <c r="T2300">
        <v>0</v>
      </c>
      <c r="U2300">
        <v>0</v>
      </c>
      <c r="V2300">
        <v>0</v>
      </c>
      <c r="W2300">
        <v>0</v>
      </c>
      <c r="X2300">
        <v>0</v>
      </c>
      <c r="Y2300">
        <v>0</v>
      </c>
      <c r="Z2300">
        <v>0</v>
      </c>
      <c r="AA2300">
        <v>0</v>
      </c>
      <c r="AB2300" s="140">
        <v>1</v>
      </c>
      <c r="AC2300">
        <v>1</v>
      </c>
      <c r="AD2300">
        <v>10.330257510729615</v>
      </c>
      <c r="AE2300">
        <v>1.0330257510729614E-2</v>
      </c>
      <c r="AF2300">
        <v>1.44417E-2</v>
      </c>
      <c r="AG2300">
        <v>1.7043740243447146E-2</v>
      </c>
      <c r="AH2300">
        <v>4</v>
      </c>
      <c r="AI2300">
        <v>208.17000000000002</v>
      </c>
      <c r="AJ2300">
        <v>0.20817000000000002</v>
      </c>
      <c r="AK2300">
        <v>0.18775764297599543</v>
      </c>
      <c r="AL2300">
        <v>0.22158696660398391</v>
      </c>
      <c r="AM2300">
        <v>1047</v>
      </c>
      <c r="AN2300">
        <v>14991.400999999971</v>
      </c>
      <c r="AO2300">
        <v>14.991401000000028</v>
      </c>
      <c r="AP2300">
        <v>13.521401338655801</v>
      </c>
      <c r="AQ2300">
        <v>15.957626328164137</v>
      </c>
      <c r="AR2300" s="140">
        <v>1186</v>
      </c>
      <c r="AS2300" s="140">
        <v>15323.300999999959</v>
      </c>
      <c r="AT2300">
        <v>15.323301000000031</v>
      </c>
      <c r="AU2300">
        <v>13.820756489271787</v>
      </c>
      <c r="AV2300">
        <v>16.310917937021603</v>
      </c>
      <c r="AW2300">
        <v>0</v>
      </c>
      <c r="AX2300">
        <v>0</v>
      </c>
      <c r="AY2300">
        <v>0</v>
      </c>
      <c r="AZ2300">
        <v>0</v>
      </c>
      <c r="BA2300">
        <v>0</v>
      </c>
      <c r="BB2300">
        <v>0</v>
      </c>
      <c r="BC2300" s="140">
        <v>3</v>
      </c>
      <c r="BD2300" s="140">
        <v>13500</v>
      </c>
      <c r="BE2300">
        <v>13.5</v>
      </c>
      <c r="BF2300">
        <v>33.584467828311411</v>
      </c>
      <c r="BG2300">
        <v>39.635565472219149</v>
      </c>
      <c r="BH2300">
        <v>1194</v>
      </c>
      <c r="BI2300">
        <v>29.459131257510762</v>
      </c>
      <c r="BJ2300">
        <v>51.121375017583198</v>
      </c>
      <c r="BK2300">
        <v>60.332193348950355</v>
      </c>
      <c r="BL2300" t="s">
        <v>140</v>
      </c>
    </row>
    <row r="2301" spans="1:64">
      <c r="A2301" t="s">
        <v>3295</v>
      </c>
      <c r="B2301" t="s">
        <v>3296</v>
      </c>
      <c r="C2301" t="s">
        <v>142</v>
      </c>
      <c r="D2301" t="s">
        <v>942</v>
      </c>
      <c r="E2301">
        <v>2012</v>
      </c>
      <c r="F2301" s="23">
        <v>140.54</v>
      </c>
      <c r="G2301" s="23">
        <v>17.64</v>
      </c>
      <c r="H2301" s="22">
        <v>23569</v>
      </c>
      <c r="I2301" s="34">
        <v>195.87087500000001</v>
      </c>
      <c r="J2301" s="22">
        <v>7</v>
      </c>
      <c r="K2301" s="22" t="s">
        <v>782</v>
      </c>
      <c r="L2301" s="23">
        <v>1930</v>
      </c>
      <c r="M2301" s="23">
        <v>1.93</v>
      </c>
      <c r="N2301" s="23">
        <v>12.083482999999999</v>
      </c>
      <c r="O2301" s="14">
        <v>6.169106560635929</v>
      </c>
      <c r="P2301" s="48">
        <v>0</v>
      </c>
      <c r="Q2301" s="22" t="s">
        <v>782</v>
      </c>
      <c r="R2301" s="23">
        <v>0</v>
      </c>
      <c r="S2301" s="23">
        <v>0</v>
      </c>
      <c r="T2301" s="23">
        <v>0</v>
      </c>
      <c r="U2301" s="14">
        <v>0</v>
      </c>
      <c r="V2301" s="22">
        <v>0</v>
      </c>
      <c r="W2301" s="22" t="s">
        <v>782</v>
      </c>
      <c r="X2301" s="23">
        <v>0</v>
      </c>
      <c r="Y2301" s="23">
        <v>0</v>
      </c>
      <c r="Z2301" s="23">
        <v>0</v>
      </c>
      <c r="AA2301" s="14">
        <v>0</v>
      </c>
      <c r="AB2301" s="48">
        <v>0</v>
      </c>
      <c r="AC2301" s="22" t="s">
        <v>782</v>
      </c>
      <c r="AD2301" s="23">
        <v>0</v>
      </c>
      <c r="AE2301" s="23">
        <v>0</v>
      </c>
      <c r="AF2301" s="23">
        <v>0</v>
      </c>
      <c r="AG2301" s="14">
        <v>0</v>
      </c>
      <c r="AH2301" s="22" t="s">
        <v>782</v>
      </c>
      <c r="AI2301" s="23" t="s">
        <v>782</v>
      </c>
      <c r="AJ2301" s="23" t="s">
        <v>782</v>
      </c>
      <c r="AK2301" s="23" t="s">
        <v>782</v>
      </c>
      <c r="AL2301" s="14" t="s">
        <v>782</v>
      </c>
      <c r="AM2301" s="22" t="s">
        <v>782</v>
      </c>
      <c r="AN2301" s="23" t="s">
        <v>782</v>
      </c>
      <c r="AO2301" s="23" t="s">
        <v>782</v>
      </c>
      <c r="AP2301" s="23" t="s">
        <v>782</v>
      </c>
      <c r="AQ2301" s="14" t="s">
        <v>782</v>
      </c>
      <c r="AR2301" s="48">
        <v>708</v>
      </c>
      <c r="AS2301" s="50">
        <v>17736.284999999989</v>
      </c>
      <c r="AT2301" s="23">
        <v>17.736284999999988</v>
      </c>
      <c r="AU2301" s="23">
        <v>14.961506999999999</v>
      </c>
      <c r="AV2301" s="14">
        <v>7.6384541601705713</v>
      </c>
      <c r="AW2301" s="22">
        <v>0</v>
      </c>
      <c r="AX2301" s="22" t="s">
        <v>782</v>
      </c>
      <c r="AY2301" s="23">
        <v>0</v>
      </c>
      <c r="AZ2301" s="23">
        <v>0</v>
      </c>
      <c r="BA2301" s="23">
        <v>0</v>
      </c>
      <c r="BB2301" s="14">
        <v>0</v>
      </c>
      <c r="BC2301" s="48">
        <v>0</v>
      </c>
      <c r="BD2301" s="50">
        <v>0</v>
      </c>
      <c r="BE2301" s="23">
        <v>0</v>
      </c>
      <c r="BF2301" s="23">
        <v>0</v>
      </c>
      <c r="BG2301" s="14">
        <v>0</v>
      </c>
      <c r="BH2301" s="22">
        <v>715</v>
      </c>
      <c r="BI2301" s="23">
        <v>19.666284999999988</v>
      </c>
      <c r="BJ2301" s="23">
        <v>27.044989999999999</v>
      </c>
      <c r="BK2301" s="14">
        <v>13.807560720806499</v>
      </c>
      <c r="BL2301" t="s">
        <v>142</v>
      </c>
    </row>
    <row r="2302" spans="1:64">
      <c r="A2302" t="s">
        <v>3297</v>
      </c>
      <c r="B2302" t="s">
        <v>3296</v>
      </c>
      <c r="C2302" t="s">
        <v>142</v>
      </c>
      <c r="D2302" t="s">
        <v>942</v>
      </c>
      <c r="E2302">
        <v>2015</v>
      </c>
      <c r="F2302" s="23">
        <v>140.54</v>
      </c>
      <c r="G2302" s="23">
        <v>18.37</v>
      </c>
      <c r="H2302" s="22">
        <v>24263</v>
      </c>
      <c r="I2302" s="34">
        <v>194.88766305754734</v>
      </c>
      <c r="J2302" s="13">
        <v>6</v>
      </c>
      <c r="K2302" s="13">
        <v>7</v>
      </c>
      <c r="L2302" s="19">
        <v>2110</v>
      </c>
      <c r="M2302" s="35">
        <v>2.11</v>
      </c>
      <c r="N2302" s="19">
        <v>12.620659011702795</v>
      </c>
      <c r="O2302" s="17">
        <v>6.475863486533834</v>
      </c>
      <c r="P2302" s="112">
        <v>0</v>
      </c>
      <c r="Q2302" s="37">
        <v>0</v>
      </c>
      <c r="R2302" s="38">
        <v>0</v>
      </c>
      <c r="S2302" s="27">
        <v>0</v>
      </c>
      <c r="T2302" s="23">
        <v>0</v>
      </c>
      <c r="U2302" s="17">
        <v>0</v>
      </c>
      <c r="V2302" s="22">
        <v>0</v>
      </c>
      <c r="W2302" s="22">
        <v>0</v>
      </c>
      <c r="X2302" s="23">
        <v>0</v>
      </c>
      <c r="Y2302" s="27">
        <v>0</v>
      </c>
      <c r="Z2302" s="27">
        <v>0</v>
      </c>
      <c r="AA2302" s="14">
        <v>0</v>
      </c>
      <c r="AB2302" s="116">
        <v>1</v>
      </c>
      <c r="AC2302" s="22" t="s">
        <v>782</v>
      </c>
      <c r="AD2302" s="23">
        <v>0</v>
      </c>
      <c r="AE2302" s="23">
        <v>0</v>
      </c>
      <c r="AF2302" s="23">
        <v>0.63767203500000003</v>
      </c>
      <c r="AG2302" s="14">
        <v>0.32719979551076317</v>
      </c>
      <c r="AH2302" s="22" t="s">
        <v>782</v>
      </c>
      <c r="AI2302" s="23" t="s">
        <v>782</v>
      </c>
      <c r="AJ2302" s="23" t="s">
        <v>782</v>
      </c>
      <c r="AK2302" s="23" t="s">
        <v>782</v>
      </c>
      <c r="AL2302" s="14" t="s">
        <v>782</v>
      </c>
      <c r="AM2302" s="22" t="s">
        <v>782</v>
      </c>
      <c r="AN2302" s="23" t="s">
        <v>782</v>
      </c>
      <c r="AO2302" s="23" t="s">
        <v>782</v>
      </c>
      <c r="AP2302" s="23" t="s">
        <v>782</v>
      </c>
      <c r="AQ2302" s="14" t="s">
        <v>782</v>
      </c>
      <c r="AR2302" s="117">
        <v>865</v>
      </c>
      <c r="AS2302" s="118">
        <v>20622.645000000008</v>
      </c>
      <c r="AT2302" s="23">
        <v>20.622645000000009</v>
      </c>
      <c r="AU2302" s="23">
        <v>18.31626555863749</v>
      </c>
      <c r="AV2302" s="14">
        <v>9.3983709749903355</v>
      </c>
      <c r="AW2302" s="22">
        <v>0</v>
      </c>
      <c r="AX2302" s="22" t="s">
        <v>782</v>
      </c>
      <c r="AY2302" s="23">
        <v>0</v>
      </c>
      <c r="AZ2302" s="23">
        <v>0</v>
      </c>
      <c r="BA2302" s="23">
        <v>0</v>
      </c>
      <c r="BB2302" s="14">
        <v>0</v>
      </c>
      <c r="BC2302" s="120">
        <v>0</v>
      </c>
      <c r="BD2302" s="46">
        <v>0</v>
      </c>
      <c r="BE2302" s="44">
        <v>0</v>
      </c>
      <c r="BF2302" s="23">
        <v>0</v>
      </c>
      <c r="BG2302" s="14">
        <v>0</v>
      </c>
      <c r="BH2302" s="22">
        <v>872</v>
      </c>
      <c r="BI2302" s="23">
        <v>22.732645000000009</v>
      </c>
      <c r="BJ2302" s="23">
        <v>31.574596605340286</v>
      </c>
      <c r="BK2302" s="14">
        <v>16.201434257034933</v>
      </c>
      <c r="BL2302" t="s">
        <v>142</v>
      </c>
    </row>
    <row r="2303" spans="1:64">
      <c r="A2303" t="s">
        <v>3298</v>
      </c>
      <c r="B2303" t="s">
        <v>3296</v>
      </c>
      <c r="C2303" t="s">
        <v>142</v>
      </c>
      <c r="D2303" t="s">
        <v>942</v>
      </c>
      <c r="E2303">
        <v>2016</v>
      </c>
      <c r="F2303" s="23">
        <v>140.54</v>
      </c>
      <c r="G2303" s="23">
        <v>17.850000000000001</v>
      </c>
      <c r="H2303" s="22">
        <v>24556</v>
      </c>
      <c r="I2303" s="34">
        <v>206.29405274384465</v>
      </c>
      <c r="J2303" s="13">
        <v>6</v>
      </c>
      <c r="K2303" s="13">
        <v>7</v>
      </c>
      <c r="L2303" s="19">
        <v>2110</v>
      </c>
      <c r="M2303" s="35">
        <v>2.11</v>
      </c>
      <c r="N2303" s="19">
        <v>12.619910000000003</v>
      </c>
      <c r="O2303" s="17">
        <v>6.1174376246658682</v>
      </c>
      <c r="P2303" s="55">
        <v>0</v>
      </c>
      <c r="Q2303" s="13">
        <v>0</v>
      </c>
      <c r="R2303" s="19">
        <v>0</v>
      </c>
      <c r="S2303" s="27">
        <v>0</v>
      </c>
      <c r="T2303" s="19">
        <v>0</v>
      </c>
      <c r="U2303" s="17">
        <v>0</v>
      </c>
      <c r="V2303" s="13">
        <v>0</v>
      </c>
      <c r="W2303" s="13">
        <v>0</v>
      </c>
      <c r="X2303" s="19">
        <v>0</v>
      </c>
      <c r="Y2303" s="27">
        <v>0</v>
      </c>
      <c r="Z2303" s="19">
        <v>0</v>
      </c>
      <c r="AA2303" s="14">
        <v>0</v>
      </c>
      <c r="AB2303" s="55">
        <v>1</v>
      </c>
      <c r="AC2303" s="22" t="s">
        <v>782</v>
      </c>
      <c r="AD2303" s="19">
        <v>0</v>
      </c>
      <c r="AE2303" s="23">
        <v>0</v>
      </c>
      <c r="AF2303" s="19">
        <v>0</v>
      </c>
      <c r="AG2303" s="14">
        <v>0</v>
      </c>
      <c r="AH2303" s="22" t="s">
        <v>782</v>
      </c>
      <c r="AI2303" s="23" t="s">
        <v>782</v>
      </c>
      <c r="AJ2303" s="23" t="s">
        <v>782</v>
      </c>
      <c r="AK2303" s="23" t="s">
        <v>782</v>
      </c>
      <c r="AL2303" s="14" t="s">
        <v>782</v>
      </c>
      <c r="AM2303" s="22" t="s">
        <v>782</v>
      </c>
      <c r="AN2303" s="23" t="s">
        <v>782</v>
      </c>
      <c r="AO2303" s="23" t="s">
        <v>782</v>
      </c>
      <c r="AP2303" s="23" t="s">
        <v>782</v>
      </c>
      <c r="AQ2303" s="14" t="s">
        <v>782</v>
      </c>
      <c r="AR2303" s="55">
        <v>887</v>
      </c>
      <c r="AS2303" s="56">
        <v>20923.733999999986</v>
      </c>
      <c r="AT2303" s="23">
        <v>20.923733999999985</v>
      </c>
      <c r="AU2303" s="19">
        <v>18.580275792000013</v>
      </c>
      <c r="AV2303" s="14">
        <v>9.0066948343252253</v>
      </c>
      <c r="AW2303" s="13">
        <v>0</v>
      </c>
      <c r="AX2303" s="22" t="s">
        <v>782</v>
      </c>
      <c r="AY2303" s="19">
        <v>0</v>
      </c>
      <c r="AZ2303" s="23">
        <v>0</v>
      </c>
      <c r="BA2303" s="19">
        <v>0</v>
      </c>
      <c r="BB2303" s="14">
        <v>0</v>
      </c>
      <c r="BC2303" s="55">
        <v>0</v>
      </c>
      <c r="BD2303" s="56">
        <v>0</v>
      </c>
      <c r="BE2303" s="44">
        <v>0</v>
      </c>
      <c r="BF2303" s="19">
        <v>0</v>
      </c>
      <c r="BG2303" s="14">
        <v>0</v>
      </c>
      <c r="BH2303" s="22">
        <v>894</v>
      </c>
      <c r="BI2303" s="23">
        <v>23.033733999999985</v>
      </c>
      <c r="BJ2303" s="23">
        <v>31.200185792000013</v>
      </c>
      <c r="BK2303" s="14">
        <v>15.124132458991093</v>
      </c>
      <c r="BL2303" t="s">
        <v>142</v>
      </c>
    </row>
    <row r="2304" spans="1:64">
      <c r="A2304" t="s">
        <v>3299</v>
      </c>
      <c r="B2304" t="s">
        <v>3296</v>
      </c>
      <c r="C2304" t="s">
        <v>142</v>
      </c>
      <c r="D2304" t="s">
        <v>942</v>
      </c>
      <c r="E2304">
        <v>2017</v>
      </c>
      <c r="F2304" s="23">
        <v>140.54</v>
      </c>
      <c r="G2304" s="23">
        <v>17.98</v>
      </c>
      <c r="H2304" s="22">
        <v>24550</v>
      </c>
      <c r="I2304" s="34">
        <v>192.84050688767741</v>
      </c>
      <c r="J2304" s="13">
        <v>6</v>
      </c>
      <c r="K2304" s="13">
        <v>7</v>
      </c>
      <c r="L2304" s="19">
        <v>2110</v>
      </c>
      <c r="M2304" s="19">
        <v>2.11</v>
      </c>
      <c r="N2304" s="19">
        <v>12.619910000000003</v>
      </c>
      <c r="O2304" s="17">
        <v>6.5442215453989867</v>
      </c>
      <c r="P2304" s="55">
        <v>0</v>
      </c>
      <c r="Q2304" s="13">
        <v>0</v>
      </c>
      <c r="R2304" s="19">
        <v>0</v>
      </c>
      <c r="S2304" s="19">
        <v>0</v>
      </c>
      <c r="T2304" s="19">
        <v>0</v>
      </c>
      <c r="U2304" s="17">
        <v>0</v>
      </c>
      <c r="V2304" s="13">
        <v>0</v>
      </c>
      <c r="W2304" s="13">
        <v>0</v>
      </c>
      <c r="X2304" s="19">
        <v>0</v>
      </c>
      <c r="Y2304" s="19">
        <v>0</v>
      </c>
      <c r="Z2304" s="19">
        <v>0</v>
      </c>
      <c r="AA2304" s="14">
        <v>0</v>
      </c>
      <c r="AB2304" s="55">
        <v>1</v>
      </c>
      <c r="AC2304" s="22" t="s">
        <v>782</v>
      </c>
      <c r="AD2304" s="19">
        <v>0</v>
      </c>
      <c r="AE2304" s="19">
        <v>0</v>
      </c>
      <c r="AF2304" s="19">
        <v>0.35365848</v>
      </c>
      <c r="AG2304" s="14">
        <v>0.18339429080944764</v>
      </c>
      <c r="AH2304" s="22" t="s">
        <v>782</v>
      </c>
      <c r="AI2304" s="23" t="s">
        <v>782</v>
      </c>
      <c r="AJ2304" s="23" t="s">
        <v>782</v>
      </c>
      <c r="AK2304" s="23" t="s">
        <v>782</v>
      </c>
      <c r="AL2304" s="14" t="s">
        <v>782</v>
      </c>
      <c r="AM2304" s="22" t="s">
        <v>782</v>
      </c>
      <c r="AN2304" s="23" t="s">
        <v>782</v>
      </c>
      <c r="AO2304" s="23" t="s">
        <v>782</v>
      </c>
      <c r="AP2304" s="23" t="s">
        <v>782</v>
      </c>
      <c r="AQ2304" s="14" t="s">
        <v>782</v>
      </c>
      <c r="AR2304" s="55">
        <v>918</v>
      </c>
      <c r="AS2304" s="56">
        <v>21514.848999999984</v>
      </c>
      <c r="AT2304" s="19">
        <v>21.514849000000012</v>
      </c>
      <c r="AU2304" s="19">
        <v>19.10518591200001</v>
      </c>
      <c r="AV2304" s="14">
        <v>9.9072473000333314</v>
      </c>
      <c r="AW2304" s="13">
        <v>0</v>
      </c>
      <c r="AX2304" s="22" t="s">
        <v>782</v>
      </c>
      <c r="AY2304" s="19">
        <v>0</v>
      </c>
      <c r="AZ2304" s="19">
        <v>0</v>
      </c>
      <c r="BA2304" s="19">
        <v>0</v>
      </c>
      <c r="BB2304" s="14">
        <v>0</v>
      </c>
      <c r="BC2304" s="55">
        <v>1</v>
      </c>
      <c r="BD2304" s="19">
        <v>3000</v>
      </c>
      <c r="BE2304" s="19">
        <v>3</v>
      </c>
      <c r="BF2304" s="19">
        <v>8.0822780701079679</v>
      </c>
      <c r="BG2304" s="14">
        <v>4.1911723841379454</v>
      </c>
      <c r="BH2304" s="22">
        <v>926</v>
      </c>
      <c r="BI2304" s="23">
        <v>26.624849000000012</v>
      </c>
      <c r="BJ2304" s="23">
        <v>40.161032462107983</v>
      </c>
      <c r="BK2304" s="14">
        <v>20.826035520379712</v>
      </c>
      <c r="BL2304" t="s">
        <v>142</v>
      </c>
    </row>
    <row r="2305" spans="1:64">
      <c r="A2305" t="s">
        <v>3300</v>
      </c>
      <c r="B2305" t="s">
        <v>3296</v>
      </c>
      <c r="C2305" t="s">
        <v>142</v>
      </c>
      <c r="D2305" t="s">
        <v>942</v>
      </c>
      <c r="E2305">
        <v>2018</v>
      </c>
      <c r="F2305" s="23">
        <v>140.54</v>
      </c>
      <c r="G2305" s="23">
        <v>18.059999999999999</v>
      </c>
      <c r="H2305" s="22">
        <v>24590</v>
      </c>
      <c r="I2305" s="34">
        <v>192.85421268063317</v>
      </c>
      <c r="J2305" s="13">
        <v>6</v>
      </c>
      <c r="K2305" s="13">
        <v>7</v>
      </c>
      <c r="L2305" s="19">
        <v>2630</v>
      </c>
      <c r="M2305" s="19">
        <v>2.6300000000000003</v>
      </c>
      <c r="N2305" s="19">
        <v>15.730030000000001</v>
      </c>
      <c r="O2305" s="17">
        <v>8.1564357767226738</v>
      </c>
      <c r="P2305" s="55">
        <v>0</v>
      </c>
      <c r="Q2305" s="13">
        <v>0</v>
      </c>
      <c r="R2305" s="19">
        <v>0</v>
      </c>
      <c r="S2305" s="19">
        <v>0</v>
      </c>
      <c r="T2305" s="19">
        <v>0</v>
      </c>
      <c r="U2305" s="17">
        <v>0</v>
      </c>
      <c r="V2305" s="13">
        <v>0</v>
      </c>
      <c r="W2305" s="13">
        <v>0</v>
      </c>
      <c r="X2305" s="19">
        <v>0</v>
      </c>
      <c r="Y2305" s="19">
        <v>0</v>
      </c>
      <c r="Z2305" s="19">
        <v>0</v>
      </c>
      <c r="AA2305" s="14">
        <v>0</v>
      </c>
      <c r="AB2305" s="55">
        <v>1</v>
      </c>
      <c r="AC2305" s="22" t="s">
        <v>782</v>
      </c>
      <c r="AD2305" s="19">
        <v>0</v>
      </c>
      <c r="AE2305" s="19">
        <v>0</v>
      </c>
      <c r="AF2305" s="19">
        <v>0</v>
      </c>
      <c r="AG2305" s="14">
        <v>0</v>
      </c>
      <c r="AH2305" s="22" t="s">
        <v>782</v>
      </c>
      <c r="AI2305" s="23" t="s">
        <v>782</v>
      </c>
      <c r="AJ2305" s="23" t="s">
        <v>782</v>
      </c>
      <c r="AK2305" s="23" t="s">
        <v>782</v>
      </c>
      <c r="AL2305" s="14" t="s">
        <v>782</v>
      </c>
      <c r="AM2305" s="22" t="s">
        <v>782</v>
      </c>
      <c r="AN2305" s="23" t="s">
        <v>782</v>
      </c>
      <c r="AO2305" s="23" t="s">
        <v>782</v>
      </c>
      <c r="AP2305" s="23" t="s">
        <v>782</v>
      </c>
      <c r="AQ2305" s="14" t="s">
        <v>782</v>
      </c>
      <c r="AR2305" s="55">
        <v>960</v>
      </c>
      <c r="AS2305" s="56">
        <v>22841.418999999987</v>
      </c>
      <c r="AT2305" s="19">
        <v>22.841419000000009</v>
      </c>
      <c r="AU2305" s="19">
        <v>20.283180072000011</v>
      </c>
      <c r="AV2305" s="14">
        <v>10.517364277434263</v>
      </c>
      <c r="AW2305" s="13">
        <v>0</v>
      </c>
      <c r="AX2305" s="22" t="s">
        <v>782</v>
      </c>
      <c r="AY2305" s="19">
        <v>0</v>
      </c>
      <c r="AZ2305" s="19">
        <v>0</v>
      </c>
      <c r="BA2305" s="19">
        <v>0</v>
      </c>
      <c r="BB2305" s="14">
        <v>0</v>
      </c>
      <c r="BC2305" s="55">
        <v>3</v>
      </c>
      <c r="BD2305" s="56">
        <v>9000</v>
      </c>
      <c r="BE2305" s="19">
        <v>9</v>
      </c>
      <c r="BF2305" s="19">
        <v>23.857301080196535</v>
      </c>
      <c r="BG2305" s="14">
        <v>12.370640365374989</v>
      </c>
      <c r="BH2305" s="22">
        <v>970</v>
      </c>
      <c r="BI2305" s="23">
        <v>34.471419000000012</v>
      </c>
      <c r="BJ2305" s="23">
        <v>59.870511152196542</v>
      </c>
      <c r="BK2305" s="14">
        <v>31.044440419531924</v>
      </c>
      <c r="BL2305" t="s">
        <v>142</v>
      </c>
    </row>
    <row r="2306" spans="1:64">
      <c r="A2306" t="s">
        <v>3301</v>
      </c>
      <c r="B2306" t="s">
        <v>3296</v>
      </c>
      <c r="C2306" t="s">
        <v>142</v>
      </c>
      <c r="D2306" t="s">
        <v>942</v>
      </c>
      <c r="E2306">
        <v>2019</v>
      </c>
      <c r="F2306" s="23">
        <v>140.54</v>
      </c>
      <c r="G2306" s="23">
        <v>18.11</v>
      </c>
      <c r="H2306" s="22">
        <v>24822</v>
      </c>
      <c r="I2306" s="34">
        <v>197.18456573988976</v>
      </c>
      <c r="J2306" s="22">
        <v>7</v>
      </c>
      <c r="K2306" s="22">
        <v>9</v>
      </c>
      <c r="L2306" s="23">
        <v>2810</v>
      </c>
      <c r="M2306" s="23">
        <v>2.8100000000000005</v>
      </c>
      <c r="N2306" s="23">
        <v>16.806610000000003</v>
      </c>
      <c r="O2306" s="14">
        <v>8.5232887964314354</v>
      </c>
      <c r="P2306" s="48">
        <v>0</v>
      </c>
      <c r="Q2306" s="22">
        <v>0</v>
      </c>
      <c r="R2306" s="23">
        <v>0</v>
      </c>
      <c r="S2306" s="23">
        <v>0</v>
      </c>
      <c r="T2306" s="23">
        <v>0</v>
      </c>
      <c r="U2306" s="14">
        <v>0</v>
      </c>
      <c r="V2306" s="22">
        <v>0</v>
      </c>
      <c r="W2306" s="22">
        <v>0</v>
      </c>
      <c r="X2306" s="23">
        <v>0</v>
      </c>
      <c r="Y2306" s="23">
        <v>0</v>
      </c>
      <c r="Z2306" s="23">
        <v>0</v>
      </c>
      <c r="AA2306" s="14">
        <v>0</v>
      </c>
      <c r="AB2306" s="48">
        <v>1</v>
      </c>
      <c r="AC2306" s="22">
        <v>1</v>
      </c>
      <c r="AD2306" s="23" t="s">
        <v>984</v>
      </c>
      <c r="AE2306" s="23" t="s">
        <v>984</v>
      </c>
      <c r="AF2306" s="23">
        <v>0</v>
      </c>
      <c r="AG2306" s="14">
        <v>0</v>
      </c>
      <c r="AH2306" s="22">
        <v>0</v>
      </c>
      <c r="AI2306" s="23">
        <v>0</v>
      </c>
      <c r="AJ2306" s="23">
        <v>0</v>
      </c>
      <c r="AK2306" s="23">
        <v>0</v>
      </c>
      <c r="AL2306" s="14">
        <v>0</v>
      </c>
      <c r="AM2306" s="22">
        <v>1024</v>
      </c>
      <c r="AN2306" s="23">
        <v>23810.168999999969</v>
      </c>
      <c r="AO2306" s="23">
        <v>23.810168999999988</v>
      </c>
      <c r="AP2306" s="23">
        <v>21.143430072000015</v>
      </c>
      <c r="AQ2306" s="14">
        <v>10.722659754156799</v>
      </c>
      <c r="AR2306" s="48">
        <v>1024</v>
      </c>
      <c r="AS2306" s="50">
        <v>23810.168999999969</v>
      </c>
      <c r="AT2306" s="23">
        <v>23.810168999999988</v>
      </c>
      <c r="AU2306" s="23">
        <v>21.143430072000015</v>
      </c>
      <c r="AV2306" s="14">
        <v>10.722659754156799</v>
      </c>
      <c r="AW2306" s="22">
        <v>0</v>
      </c>
      <c r="AX2306" s="22" t="s">
        <v>782</v>
      </c>
      <c r="AY2306" s="23">
        <v>0</v>
      </c>
      <c r="AZ2306" s="23">
        <v>0</v>
      </c>
      <c r="BA2306" s="23">
        <v>0</v>
      </c>
      <c r="BB2306" s="14">
        <v>0</v>
      </c>
      <c r="BC2306" s="48">
        <v>3</v>
      </c>
      <c r="BD2306" s="23">
        <v>9000</v>
      </c>
      <c r="BE2306" s="23">
        <v>9</v>
      </c>
      <c r="BF2306" s="23">
        <v>23.857301346884491</v>
      </c>
      <c r="BG2306" s="14">
        <v>12.098969945931341</v>
      </c>
      <c r="BH2306" s="22">
        <v>1035</v>
      </c>
      <c r="BI2306" s="23">
        <v>35.62016899999999</v>
      </c>
      <c r="BJ2306" s="23">
        <v>61.807341418884505</v>
      </c>
      <c r="BK2306" s="14">
        <v>31.344918496519576</v>
      </c>
      <c r="BL2306" t="s">
        <v>142</v>
      </c>
    </row>
    <row r="2307" spans="1:64">
      <c r="A2307" t="s">
        <v>3302</v>
      </c>
      <c r="B2307" t="s">
        <v>3296</v>
      </c>
      <c r="C2307" t="s">
        <v>142</v>
      </c>
      <c r="D2307" t="s">
        <v>942</v>
      </c>
      <c r="E2307">
        <v>2020</v>
      </c>
      <c r="F2307" s="23">
        <v>140.54</v>
      </c>
      <c r="G2307" s="23">
        <v>18.190000000000001</v>
      </c>
      <c r="H2307" s="22">
        <v>24810</v>
      </c>
      <c r="I2307" s="34">
        <v>199.87289514972821</v>
      </c>
      <c r="J2307" s="22">
        <v>7</v>
      </c>
      <c r="K2307" s="22">
        <v>10</v>
      </c>
      <c r="L2307" s="23">
        <v>2825</v>
      </c>
      <c r="M2307" s="23">
        <v>2.8250000000000006</v>
      </c>
      <c r="N2307" s="23">
        <v>16.896325000000001</v>
      </c>
      <c r="O2307" s="14">
        <v>8.4535349264554736</v>
      </c>
      <c r="P2307" s="48">
        <v>0</v>
      </c>
      <c r="Q2307" s="22">
        <v>0</v>
      </c>
      <c r="R2307" s="23">
        <v>0</v>
      </c>
      <c r="S2307" s="23">
        <v>0</v>
      </c>
      <c r="T2307" s="23">
        <v>0</v>
      </c>
      <c r="U2307" s="14">
        <v>0</v>
      </c>
      <c r="V2307" s="22">
        <v>0</v>
      </c>
      <c r="W2307" s="22">
        <v>0</v>
      </c>
      <c r="X2307" s="23">
        <v>0</v>
      </c>
      <c r="Y2307" s="23">
        <v>0</v>
      </c>
      <c r="Z2307" s="23">
        <v>0</v>
      </c>
      <c r="AA2307" s="14">
        <v>0</v>
      </c>
      <c r="AB2307" s="48">
        <v>1</v>
      </c>
      <c r="AC2307" s="22">
        <v>1</v>
      </c>
      <c r="AD2307" s="23" t="s">
        <v>984</v>
      </c>
      <c r="AE2307" s="23" t="s">
        <v>984</v>
      </c>
      <c r="AF2307" s="23">
        <v>0</v>
      </c>
      <c r="AG2307" s="14">
        <v>0</v>
      </c>
      <c r="AH2307" s="22">
        <v>0</v>
      </c>
      <c r="AI2307" s="23">
        <v>0</v>
      </c>
      <c r="AJ2307" s="23">
        <v>0</v>
      </c>
      <c r="AK2307" s="23">
        <v>0</v>
      </c>
      <c r="AL2307" s="14">
        <v>0</v>
      </c>
      <c r="AM2307" s="22">
        <v>1154</v>
      </c>
      <c r="AN2307" s="23">
        <v>26103.913999999935</v>
      </c>
      <c r="AO2307" s="23">
        <v>26.103913999999996</v>
      </c>
      <c r="AP2307" s="23">
        <v>23.180275632000026</v>
      </c>
      <c r="AQ2307" s="14">
        <v>11.597508313788762</v>
      </c>
      <c r="AR2307" s="48">
        <v>1154</v>
      </c>
      <c r="AS2307" s="50">
        <v>26103.913999999935</v>
      </c>
      <c r="AT2307" s="23">
        <v>26.103913999999996</v>
      </c>
      <c r="AU2307" s="23">
        <v>23.180275632000026</v>
      </c>
      <c r="AV2307" s="14">
        <v>11.597508313788762</v>
      </c>
      <c r="AW2307" s="22">
        <v>0</v>
      </c>
      <c r="AX2307" s="22">
        <v>0</v>
      </c>
      <c r="AY2307" s="23">
        <v>0</v>
      </c>
      <c r="AZ2307" s="23">
        <v>0</v>
      </c>
      <c r="BA2307" s="23">
        <v>0</v>
      </c>
      <c r="BB2307" s="14">
        <v>0</v>
      </c>
      <c r="BC2307" s="48">
        <v>3</v>
      </c>
      <c r="BD2307" s="50">
        <v>9000</v>
      </c>
      <c r="BE2307" s="23">
        <v>9</v>
      </c>
      <c r="BF2307" s="23">
        <v>23.857301346884491</v>
      </c>
      <c r="BG2307" s="14">
        <v>11.936236441170564</v>
      </c>
      <c r="BH2307" s="22">
        <v>1165</v>
      </c>
      <c r="BI2307" s="23">
        <v>37.928913999999999</v>
      </c>
      <c r="BJ2307" s="23">
        <v>63.933901978884521</v>
      </c>
      <c r="BK2307" s="14">
        <v>31.987279681414797</v>
      </c>
      <c r="BL2307" t="s">
        <v>142</v>
      </c>
    </row>
    <row r="2308" spans="1:64">
      <c r="A2308" t="s">
        <v>3303</v>
      </c>
      <c r="B2308" t="s">
        <v>3296</v>
      </c>
      <c r="C2308" t="s">
        <v>142</v>
      </c>
      <c r="D2308" t="s">
        <v>942</v>
      </c>
      <c r="E2308">
        <v>2021</v>
      </c>
      <c r="F2308" s="23">
        <v>140.54</v>
      </c>
      <c r="G2308" s="23">
        <v>18.2</v>
      </c>
      <c r="H2308" s="22">
        <v>24847</v>
      </c>
      <c r="I2308" s="34">
        <v>186.02</v>
      </c>
      <c r="J2308" s="22">
        <v>6</v>
      </c>
      <c r="K2308" s="22">
        <v>11</v>
      </c>
      <c r="L2308" s="23">
        <v>2852</v>
      </c>
      <c r="M2308" s="23">
        <v>2.8519999999999999</v>
      </c>
      <c r="N2308" s="23">
        <v>17.057811999999998</v>
      </c>
      <c r="O2308" s="14">
        <v>9.17</v>
      </c>
      <c r="P2308" s="48">
        <v>0</v>
      </c>
      <c r="Q2308" s="48">
        <v>0</v>
      </c>
      <c r="R2308" s="50">
        <v>0</v>
      </c>
      <c r="S2308" s="23">
        <v>0</v>
      </c>
      <c r="T2308" s="23">
        <v>0</v>
      </c>
      <c r="U2308" s="14">
        <v>0</v>
      </c>
      <c r="V2308" s="22">
        <v>0</v>
      </c>
      <c r="W2308" s="22">
        <v>0</v>
      </c>
      <c r="X2308" s="23">
        <v>0</v>
      </c>
      <c r="Y2308" s="23">
        <v>0</v>
      </c>
      <c r="Z2308" s="23">
        <v>0</v>
      </c>
      <c r="AA2308" s="14">
        <v>0</v>
      </c>
      <c r="AB2308" s="48">
        <v>0</v>
      </c>
      <c r="AC2308" s="22">
        <v>0</v>
      </c>
      <c r="AD2308" s="23">
        <v>0</v>
      </c>
      <c r="AE2308" s="23">
        <v>0</v>
      </c>
      <c r="AF2308" s="23">
        <v>0</v>
      </c>
      <c r="AG2308" s="14">
        <v>0</v>
      </c>
      <c r="AH2308" s="22">
        <v>0</v>
      </c>
      <c r="AI2308" s="23">
        <v>0</v>
      </c>
      <c r="AJ2308" s="23">
        <v>0</v>
      </c>
      <c r="AK2308" s="23">
        <v>0</v>
      </c>
      <c r="AL2308" s="14">
        <v>0</v>
      </c>
      <c r="AM2308" s="22">
        <v>1320</v>
      </c>
      <c r="AN2308" s="23">
        <v>28059.513999999999</v>
      </c>
      <c r="AO2308" s="23">
        <v>28.059514</v>
      </c>
      <c r="AP2308" s="23">
        <v>25.108296039999999</v>
      </c>
      <c r="AQ2308" s="14">
        <v>13.5</v>
      </c>
      <c r="AR2308" s="48">
        <v>1320</v>
      </c>
      <c r="AS2308" s="50">
        <v>28059.513999999999</v>
      </c>
      <c r="AT2308" s="23">
        <v>28.059514</v>
      </c>
      <c r="AU2308" s="23">
        <v>25.108296039999999</v>
      </c>
      <c r="AV2308" s="14">
        <v>13.5</v>
      </c>
      <c r="AW2308" s="22">
        <v>0</v>
      </c>
      <c r="AX2308" s="22">
        <v>0</v>
      </c>
      <c r="AY2308" s="23">
        <v>0</v>
      </c>
      <c r="AZ2308" s="23">
        <v>0</v>
      </c>
      <c r="BA2308" s="23">
        <v>0</v>
      </c>
      <c r="BB2308" s="14">
        <v>0</v>
      </c>
      <c r="BC2308" s="48">
        <v>3</v>
      </c>
      <c r="BD2308" s="50">
        <v>9000</v>
      </c>
      <c r="BE2308" s="23">
        <v>9</v>
      </c>
      <c r="BF2308" s="23">
        <v>20.80356677</v>
      </c>
      <c r="BG2308" s="14">
        <v>11.18</v>
      </c>
      <c r="BH2308" s="22">
        <v>1329</v>
      </c>
      <c r="BI2308" s="23">
        <v>39.909999999999997</v>
      </c>
      <c r="BJ2308" s="23">
        <v>62.97</v>
      </c>
      <c r="BK2308" s="14">
        <v>33.85</v>
      </c>
      <c r="BL2308" t="s">
        <v>142</v>
      </c>
    </row>
    <row r="2309" spans="1:64">
      <c r="A2309" t="s">
        <v>3304</v>
      </c>
      <c r="B2309" t="s">
        <v>3296</v>
      </c>
      <c r="C2309" t="s">
        <v>142</v>
      </c>
      <c r="D2309" s="111" t="s">
        <v>942</v>
      </c>
      <c r="E2309" s="110">
        <v>2022</v>
      </c>
      <c r="F2309" s="23"/>
      <c r="G2309" s="23"/>
      <c r="H2309" s="22">
        <v>25259</v>
      </c>
      <c r="I2309" s="34">
        <v>183.06556666379993</v>
      </c>
      <c r="J2309" s="22">
        <v>6</v>
      </c>
      <c r="K2309" s="22">
        <v>11</v>
      </c>
      <c r="L2309" s="23">
        <v>2852</v>
      </c>
      <c r="M2309" s="23">
        <v>2.8519999999999999</v>
      </c>
      <c r="N2309" s="23">
        <v>16.878136000000001</v>
      </c>
      <c r="O2309" s="14">
        <v>9.2197218229448428</v>
      </c>
      <c r="P2309" s="48">
        <v>0</v>
      </c>
      <c r="Q2309" s="22">
        <v>0</v>
      </c>
      <c r="R2309" s="23">
        <v>0</v>
      </c>
      <c r="S2309" s="23">
        <v>0</v>
      </c>
      <c r="T2309" s="23">
        <v>0</v>
      </c>
      <c r="U2309" s="14">
        <v>0</v>
      </c>
      <c r="V2309" s="22">
        <v>0</v>
      </c>
      <c r="W2309" s="22">
        <v>0</v>
      </c>
      <c r="X2309" s="23">
        <v>0</v>
      </c>
      <c r="Y2309" s="23">
        <v>0</v>
      </c>
      <c r="Z2309" s="23">
        <v>0</v>
      </c>
      <c r="AA2309" s="14">
        <v>0</v>
      </c>
      <c r="AB2309" s="48">
        <v>1</v>
      </c>
      <c r="AC2309" s="22">
        <v>1</v>
      </c>
      <c r="AD2309" s="23">
        <v>100</v>
      </c>
      <c r="AE2309" s="23">
        <v>0.1</v>
      </c>
      <c r="AF2309" s="23">
        <v>0</v>
      </c>
      <c r="AG2309" s="14">
        <v>0</v>
      </c>
      <c r="AH2309" s="22">
        <v>0</v>
      </c>
      <c r="AI2309" s="23">
        <v>0</v>
      </c>
      <c r="AJ2309" s="23">
        <v>0</v>
      </c>
      <c r="AK2309" s="23">
        <v>0</v>
      </c>
      <c r="AL2309" s="14">
        <v>0</v>
      </c>
      <c r="AM2309" s="22">
        <v>1567</v>
      </c>
      <c r="AN2309" s="23">
        <v>31345.818999999981</v>
      </c>
      <c r="AO2309" s="23">
        <v>31.345818999999967</v>
      </c>
      <c r="AP2309" s="23">
        <v>32.109525971532598</v>
      </c>
      <c r="AQ2309" s="14">
        <v>17.539904721952311</v>
      </c>
      <c r="AR2309" s="48">
        <v>1567</v>
      </c>
      <c r="AS2309" s="50">
        <v>31345.819</v>
      </c>
      <c r="AT2309" s="23">
        <v>31.345818999999999</v>
      </c>
      <c r="AU2309" s="23">
        <v>32.109525971532598</v>
      </c>
      <c r="AV2309" s="14">
        <v>17.539904721952311</v>
      </c>
      <c r="AW2309" s="22">
        <v>0</v>
      </c>
      <c r="AX2309" s="22">
        <v>0</v>
      </c>
      <c r="AY2309" s="23">
        <v>0</v>
      </c>
      <c r="AZ2309" s="23">
        <v>0</v>
      </c>
      <c r="BA2309" s="23">
        <v>0</v>
      </c>
      <c r="BB2309" s="14">
        <v>0</v>
      </c>
      <c r="BC2309" s="48">
        <v>3</v>
      </c>
      <c r="BD2309" s="50">
        <v>9000</v>
      </c>
      <c r="BE2309" s="23">
        <v>9</v>
      </c>
      <c r="BF2309" s="23">
        <v>23.237011511865489</v>
      </c>
      <c r="BG2309" s="14">
        <v>12.69327265380293</v>
      </c>
      <c r="BH2309" s="22">
        <v>1577</v>
      </c>
      <c r="BI2309" s="23">
        <v>43.297818999999997</v>
      </c>
      <c r="BJ2309" s="23">
        <v>72.224673483398092</v>
      </c>
      <c r="BK2309" s="14">
        <v>39.452899198700081</v>
      </c>
      <c r="BL2309" t="s">
        <v>142</v>
      </c>
    </row>
    <row r="2310" spans="1:64">
      <c r="A2310" t="s">
        <v>3305</v>
      </c>
      <c r="B2310" t="s">
        <v>3296</v>
      </c>
      <c r="C2310" t="s">
        <v>142</v>
      </c>
      <c r="D2310" t="s">
        <v>942</v>
      </c>
      <c r="E2310">
        <v>2023</v>
      </c>
      <c r="F2310">
        <v>140.54</v>
      </c>
      <c r="G2310">
        <v>18.37</v>
      </c>
      <c r="H2310">
        <v>25008</v>
      </c>
      <c r="I2310">
        <v>183.06556666379993</v>
      </c>
      <c r="J2310">
        <v>7</v>
      </c>
      <c r="K2310">
        <v>12</v>
      </c>
      <c r="L2310">
        <v>3277</v>
      </c>
      <c r="M2310">
        <v>3.2770000000000001</v>
      </c>
      <c r="N2310">
        <v>19.393286</v>
      </c>
      <c r="O2310">
        <v>10.593628476083538</v>
      </c>
      <c r="P2310" s="140">
        <v>0</v>
      </c>
      <c r="Q2310">
        <v>0</v>
      </c>
      <c r="R2310">
        <v>0</v>
      </c>
      <c r="S2310">
        <v>0</v>
      </c>
      <c r="T2310">
        <v>0</v>
      </c>
      <c r="U2310">
        <v>0</v>
      </c>
      <c r="V2310">
        <v>0</v>
      </c>
      <c r="W2310">
        <v>0</v>
      </c>
      <c r="X2310">
        <v>0</v>
      </c>
      <c r="Y2310">
        <v>0</v>
      </c>
      <c r="Z2310">
        <v>0</v>
      </c>
      <c r="AA2310">
        <v>0</v>
      </c>
      <c r="AB2310" s="140">
        <v>1</v>
      </c>
      <c r="AC2310">
        <v>1</v>
      </c>
      <c r="AD2310">
        <v>100</v>
      </c>
      <c r="AE2310">
        <v>0.1</v>
      </c>
      <c r="AF2310">
        <v>0.88438639799999996</v>
      </c>
      <c r="AG2310">
        <v>0.48309816756756685</v>
      </c>
      <c r="AL2310">
        <v>0</v>
      </c>
      <c r="AM2310">
        <v>1940</v>
      </c>
      <c r="AN2310">
        <v>36156.654999999999</v>
      </c>
      <c r="AO2310">
        <v>36.156655000000001</v>
      </c>
      <c r="AP2310">
        <v>33.914481000000002</v>
      </c>
      <c r="AQ2310">
        <v>18.525865687392745</v>
      </c>
      <c r="AR2310" s="140">
        <v>2035</v>
      </c>
      <c r="AS2310" s="140">
        <v>36229.244999999901</v>
      </c>
      <c r="AT2310">
        <v>36.2292449999998</v>
      </c>
      <c r="AU2310">
        <v>33.982569366004498</v>
      </c>
      <c r="AV2310">
        <v>18.563059118820259</v>
      </c>
      <c r="AW2310">
        <v>0</v>
      </c>
      <c r="AX2310">
        <v>0</v>
      </c>
      <c r="AY2310">
        <v>0</v>
      </c>
      <c r="AZ2310">
        <v>0</v>
      </c>
      <c r="BA2310">
        <v>0</v>
      </c>
      <c r="BB2310">
        <v>0</v>
      </c>
      <c r="BC2310" s="140">
        <v>3</v>
      </c>
      <c r="BD2310" s="140">
        <v>9000</v>
      </c>
      <c r="BE2310">
        <v>9</v>
      </c>
      <c r="BF2310">
        <v>27.746041000000002</v>
      </c>
      <c r="BG2310">
        <v>15.15634070658172</v>
      </c>
      <c r="BH2310">
        <v>2046</v>
      </c>
      <c r="BI2310">
        <v>48.606244999999802</v>
      </c>
      <c r="BJ2310">
        <v>82.006282764004496</v>
      </c>
      <c r="BK2310">
        <v>44.796126469053085</v>
      </c>
      <c r="BL2310" t="s">
        <v>142</v>
      </c>
    </row>
    <row r="2311" spans="1:64">
      <c r="A2311" t="s">
        <v>3306</v>
      </c>
      <c r="B2311" t="s">
        <v>3296</v>
      </c>
      <c r="C2311" t="s">
        <v>142</v>
      </c>
      <c r="D2311" t="s">
        <v>942</v>
      </c>
      <c r="E2311">
        <v>2024</v>
      </c>
      <c r="F2311">
        <v>140.54</v>
      </c>
      <c r="G2311">
        <v>18.38</v>
      </c>
      <c r="H2311">
        <v>25265</v>
      </c>
      <c r="I2311">
        <v>173.2445847118544</v>
      </c>
      <c r="J2311">
        <v>7</v>
      </c>
      <c r="K2311">
        <v>12</v>
      </c>
      <c r="L2311">
        <v>3277</v>
      </c>
      <c r="M2311">
        <v>3.2770000000000001</v>
      </c>
      <c r="N2311">
        <v>19.393286</v>
      </c>
      <c r="O2311">
        <v>11.194165769888563</v>
      </c>
      <c r="P2311" s="140">
        <v>0</v>
      </c>
      <c r="Q2311">
        <v>0</v>
      </c>
      <c r="R2311">
        <v>0</v>
      </c>
      <c r="S2311">
        <v>0</v>
      </c>
      <c r="T2311">
        <v>0</v>
      </c>
      <c r="U2311">
        <v>0</v>
      </c>
      <c r="V2311">
        <v>0</v>
      </c>
      <c r="W2311">
        <v>0</v>
      </c>
      <c r="X2311">
        <v>0</v>
      </c>
      <c r="Y2311">
        <v>0</v>
      </c>
      <c r="Z2311">
        <v>0</v>
      </c>
      <c r="AA2311">
        <v>0</v>
      </c>
      <c r="AB2311" s="140">
        <v>1</v>
      </c>
      <c r="AC2311">
        <v>1</v>
      </c>
      <c r="AD2311">
        <v>100</v>
      </c>
      <c r="AE2311">
        <v>0.1</v>
      </c>
      <c r="AF2311">
        <v>0.63058558499999995</v>
      </c>
      <c r="AG2311">
        <v>0.36398574076575541</v>
      </c>
      <c r="AH2311">
        <v>0</v>
      </c>
      <c r="AI2311">
        <v>0</v>
      </c>
      <c r="AJ2311">
        <v>0</v>
      </c>
      <c r="AK2311">
        <v>0</v>
      </c>
      <c r="AL2311">
        <v>0</v>
      </c>
      <c r="AM2311">
        <v>2218</v>
      </c>
      <c r="AN2311">
        <v>40482.55199999996</v>
      </c>
      <c r="AO2311">
        <v>40.482551999999934</v>
      </c>
      <c r="AP2311">
        <v>36.512987198795052</v>
      </c>
      <c r="AQ2311">
        <v>21.075976059814248</v>
      </c>
      <c r="AR2311" s="140">
        <v>2454</v>
      </c>
      <c r="AS2311" s="140">
        <v>40690.878999999994</v>
      </c>
      <c r="AT2311">
        <v>40.69087899999974</v>
      </c>
      <c r="AU2311">
        <v>36.700886446949397</v>
      </c>
      <c r="AV2311">
        <v>21.184435004413796</v>
      </c>
      <c r="AW2311">
        <v>0</v>
      </c>
      <c r="AX2311">
        <v>0</v>
      </c>
      <c r="AY2311">
        <v>0</v>
      </c>
      <c r="AZ2311">
        <v>0</v>
      </c>
      <c r="BA2311">
        <v>0</v>
      </c>
      <c r="BB2311">
        <v>0</v>
      </c>
      <c r="BC2311" s="140">
        <v>3</v>
      </c>
      <c r="BD2311">
        <v>9000</v>
      </c>
      <c r="BE2311">
        <v>9</v>
      </c>
      <c r="BF2311">
        <v>24.334447373822179</v>
      </c>
      <c r="BG2311">
        <v>14.046296116150451</v>
      </c>
      <c r="BH2311">
        <v>2465</v>
      </c>
      <c r="BI2311">
        <v>53.067878999999742</v>
      </c>
      <c r="BJ2311">
        <v>81.059205405771564</v>
      </c>
      <c r="BK2311">
        <v>46.788882631218556</v>
      </c>
      <c r="BL2311" t="s">
        <v>142</v>
      </c>
    </row>
    <row r="2312" spans="1:64">
      <c r="A2312" t="s">
        <v>3307</v>
      </c>
      <c r="B2312" t="s">
        <v>3308</v>
      </c>
      <c r="C2312" t="s">
        <v>144</v>
      </c>
      <c r="D2312" t="s">
        <v>942</v>
      </c>
      <c r="E2312">
        <v>2012</v>
      </c>
      <c r="F2312" s="23">
        <v>52.41</v>
      </c>
      <c r="G2312" s="23">
        <v>6.94</v>
      </c>
      <c r="H2312" s="22">
        <v>9483</v>
      </c>
      <c r="I2312" s="34">
        <v>82.318540999999996</v>
      </c>
      <c r="J2312" s="22">
        <v>4</v>
      </c>
      <c r="K2312" s="22" t="s">
        <v>782</v>
      </c>
      <c r="L2312" s="23">
        <v>534.9</v>
      </c>
      <c r="M2312" s="23">
        <v>0.53489999999999993</v>
      </c>
      <c r="N2312" s="23">
        <v>3.7740179999999999</v>
      </c>
      <c r="O2312" s="14">
        <v>4.5846512269939286</v>
      </c>
      <c r="P2312" s="48">
        <v>0</v>
      </c>
      <c r="Q2312" s="22" t="s">
        <v>782</v>
      </c>
      <c r="R2312" s="23">
        <v>0</v>
      </c>
      <c r="S2312" s="23">
        <v>0</v>
      </c>
      <c r="T2312" s="23">
        <v>0</v>
      </c>
      <c r="U2312" s="14">
        <v>0</v>
      </c>
      <c r="V2312" s="22">
        <v>0</v>
      </c>
      <c r="W2312" s="22" t="s">
        <v>782</v>
      </c>
      <c r="X2312" s="23">
        <v>0</v>
      </c>
      <c r="Y2312" s="23">
        <v>0</v>
      </c>
      <c r="Z2312" s="23">
        <v>0</v>
      </c>
      <c r="AA2312" s="14">
        <v>0</v>
      </c>
      <c r="AB2312" s="48">
        <v>0</v>
      </c>
      <c r="AC2312" s="22" t="s">
        <v>782</v>
      </c>
      <c r="AD2312" s="23">
        <v>0</v>
      </c>
      <c r="AE2312" s="23">
        <v>0</v>
      </c>
      <c r="AF2312" s="23">
        <v>0</v>
      </c>
      <c r="AG2312" s="14">
        <v>0</v>
      </c>
      <c r="AH2312" s="22" t="s">
        <v>782</v>
      </c>
      <c r="AI2312" s="23" t="s">
        <v>782</v>
      </c>
      <c r="AJ2312" s="23" t="s">
        <v>782</v>
      </c>
      <c r="AK2312" s="23" t="s">
        <v>782</v>
      </c>
      <c r="AL2312" s="14" t="s">
        <v>782</v>
      </c>
      <c r="AM2312" s="22" t="s">
        <v>782</v>
      </c>
      <c r="AN2312" s="23" t="s">
        <v>782</v>
      </c>
      <c r="AO2312" s="23" t="s">
        <v>782</v>
      </c>
      <c r="AP2312" s="23" t="s">
        <v>782</v>
      </c>
      <c r="AQ2312" s="14" t="s">
        <v>782</v>
      </c>
      <c r="AR2312" s="48">
        <v>491</v>
      </c>
      <c r="AS2312" s="50">
        <v>12353.888999999996</v>
      </c>
      <c r="AT2312" s="23">
        <v>12.353888999999995</v>
      </c>
      <c r="AU2312" s="23">
        <v>7.8331869999999997</v>
      </c>
      <c r="AV2312" s="14">
        <v>9.5157019364568196</v>
      </c>
      <c r="AW2312" s="22">
        <v>0</v>
      </c>
      <c r="AX2312" s="22" t="s">
        <v>782</v>
      </c>
      <c r="AY2312" s="23">
        <v>0</v>
      </c>
      <c r="AZ2312" s="23">
        <v>0</v>
      </c>
      <c r="BA2312" s="23">
        <v>0</v>
      </c>
      <c r="BB2312" s="14">
        <v>0</v>
      </c>
      <c r="BC2312" s="48">
        <v>0</v>
      </c>
      <c r="BD2312" s="50">
        <v>0</v>
      </c>
      <c r="BE2312" s="23">
        <v>0</v>
      </c>
      <c r="BF2312" s="23">
        <v>0</v>
      </c>
      <c r="BG2312" s="14">
        <v>0</v>
      </c>
      <c r="BH2312" s="22">
        <v>495</v>
      </c>
      <c r="BI2312" s="23">
        <v>12.888788999999996</v>
      </c>
      <c r="BJ2312" s="23">
        <v>11.607205</v>
      </c>
      <c r="BK2312" s="14">
        <v>14.100353163450748</v>
      </c>
      <c r="BL2312" t="s">
        <v>144</v>
      </c>
    </row>
    <row r="2313" spans="1:64">
      <c r="A2313" t="s">
        <v>3309</v>
      </c>
      <c r="B2313" t="s">
        <v>3308</v>
      </c>
      <c r="C2313" t="s">
        <v>144</v>
      </c>
      <c r="D2313" t="s">
        <v>942</v>
      </c>
      <c r="E2313">
        <v>2015</v>
      </c>
      <c r="F2313" s="23">
        <v>52.41</v>
      </c>
      <c r="G2313" s="23">
        <v>7.04</v>
      </c>
      <c r="H2313" s="22">
        <v>9781</v>
      </c>
      <c r="I2313" s="34">
        <v>78.83984429613669</v>
      </c>
      <c r="J2313" s="13">
        <v>4</v>
      </c>
      <c r="K2313" s="13">
        <v>4</v>
      </c>
      <c r="L2313" s="19">
        <v>594.9</v>
      </c>
      <c r="M2313" s="35">
        <v>0.59489999999999998</v>
      </c>
      <c r="N2313" s="19">
        <v>3.5583080787023662</v>
      </c>
      <c r="O2313" s="17">
        <v>4.5133372731390979</v>
      </c>
      <c r="P2313" s="112">
        <v>0</v>
      </c>
      <c r="Q2313" s="37">
        <v>0</v>
      </c>
      <c r="R2313" s="38">
        <v>0</v>
      </c>
      <c r="S2313" s="27">
        <v>0</v>
      </c>
      <c r="T2313" s="23">
        <v>0</v>
      </c>
      <c r="U2313" s="17">
        <v>0</v>
      </c>
      <c r="V2313" s="22">
        <v>0</v>
      </c>
      <c r="W2313" s="22">
        <v>0</v>
      </c>
      <c r="X2313" s="23">
        <v>0</v>
      </c>
      <c r="Y2313" s="27">
        <v>0</v>
      </c>
      <c r="Z2313" s="27">
        <v>0</v>
      </c>
      <c r="AA2313" s="14">
        <v>0</v>
      </c>
      <c r="AB2313" s="116">
        <v>1</v>
      </c>
      <c r="AC2313" s="22" t="s">
        <v>782</v>
      </c>
      <c r="AD2313" s="23">
        <v>0</v>
      </c>
      <c r="AE2313" s="23">
        <v>0</v>
      </c>
      <c r="AF2313" s="23">
        <v>0.23869607999999995</v>
      </c>
      <c r="AG2313" s="14">
        <v>0.30276071969829665</v>
      </c>
      <c r="AH2313" s="22" t="s">
        <v>782</v>
      </c>
      <c r="AI2313" s="23" t="s">
        <v>782</v>
      </c>
      <c r="AJ2313" s="23" t="s">
        <v>782</v>
      </c>
      <c r="AK2313" s="23" t="s">
        <v>782</v>
      </c>
      <c r="AL2313" s="14" t="s">
        <v>782</v>
      </c>
      <c r="AM2313" s="22" t="s">
        <v>782</v>
      </c>
      <c r="AN2313" s="23" t="s">
        <v>782</v>
      </c>
      <c r="AO2313" s="23" t="s">
        <v>782</v>
      </c>
      <c r="AP2313" s="23" t="s">
        <v>782</v>
      </c>
      <c r="AQ2313" s="14" t="s">
        <v>782</v>
      </c>
      <c r="AR2313" s="117">
        <v>588</v>
      </c>
      <c r="AS2313" s="118">
        <v>14015.248999999998</v>
      </c>
      <c r="AT2313" s="23">
        <v>14.015248999999997</v>
      </c>
      <c r="AU2313" s="23">
        <v>12.447822408543052</v>
      </c>
      <c r="AV2313" s="14">
        <v>15.78874555077352</v>
      </c>
      <c r="AW2313" s="22">
        <v>0</v>
      </c>
      <c r="AX2313" s="22" t="s">
        <v>782</v>
      </c>
      <c r="AY2313" s="23">
        <v>0</v>
      </c>
      <c r="AZ2313" s="23">
        <v>0</v>
      </c>
      <c r="BA2313" s="23">
        <v>0</v>
      </c>
      <c r="BB2313" s="14">
        <v>0</v>
      </c>
      <c r="BC2313" s="120">
        <v>0</v>
      </c>
      <c r="BD2313" s="122">
        <v>0</v>
      </c>
      <c r="BE2313" s="44">
        <v>0</v>
      </c>
      <c r="BF2313" s="23">
        <v>0</v>
      </c>
      <c r="BG2313" s="14">
        <v>0</v>
      </c>
      <c r="BH2313" s="22">
        <v>593</v>
      </c>
      <c r="BI2313" s="23">
        <v>14.610148999999996</v>
      </c>
      <c r="BJ2313" s="23">
        <v>16.244826567245418</v>
      </c>
      <c r="BK2313" s="14">
        <v>20.604843543610915</v>
      </c>
      <c r="BL2313" t="s">
        <v>144</v>
      </c>
    </row>
    <row r="2314" spans="1:64">
      <c r="A2314" t="s">
        <v>3310</v>
      </c>
      <c r="B2314" t="s">
        <v>3308</v>
      </c>
      <c r="C2314" t="s">
        <v>144</v>
      </c>
      <c r="D2314" t="s">
        <v>942</v>
      </c>
      <c r="E2314">
        <v>2016</v>
      </c>
      <c r="F2314" s="23">
        <v>52.41</v>
      </c>
      <c r="G2314" s="23">
        <v>7.06</v>
      </c>
      <c r="H2314" s="22">
        <v>9796</v>
      </c>
      <c r="I2314" s="34">
        <v>83.162104022072469</v>
      </c>
      <c r="J2314" s="13">
        <v>4</v>
      </c>
      <c r="K2314" s="13">
        <v>4</v>
      </c>
      <c r="L2314" s="19">
        <v>594.9</v>
      </c>
      <c r="M2314" s="35">
        <v>0.59489999999999998</v>
      </c>
      <c r="N2314" s="19">
        <v>3.5580970000000001</v>
      </c>
      <c r="O2314" s="17">
        <v>4.2785076710608809</v>
      </c>
      <c r="P2314" s="55">
        <v>0</v>
      </c>
      <c r="Q2314" s="13">
        <v>0</v>
      </c>
      <c r="R2314" s="19">
        <v>0</v>
      </c>
      <c r="S2314" s="27">
        <v>0</v>
      </c>
      <c r="T2314" s="19">
        <v>0</v>
      </c>
      <c r="U2314" s="17">
        <v>0</v>
      </c>
      <c r="V2314" s="13">
        <v>0</v>
      </c>
      <c r="W2314" s="13">
        <v>0</v>
      </c>
      <c r="X2314" s="19">
        <v>0</v>
      </c>
      <c r="Y2314" s="27">
        <v>0</v>
      </c>
      <c r="Z2314" s="19">
        <v>0</v>
      </c>
      <c r="AA2314" s="14">
        <v>0</v>
      </c>
      <c r="AB2314" s="55">
        <v>1</v>
      </c>
      <c r="AC2314" s="22" t="s">
        <v>782</v>
      </c>
      <c r="AD2314" s="19">
        <v>0</v>
      </c>
      <c r="AE2314" s="23">
        <v>0</v>
      </c>
      <c r="AF2314" s="19">
        <v>0.23608346999999996</v>
      </c>
      <c r="AG2314" s="14">
        <v>0.28388347406090142</v>
      </c>
      <c r="AH2314" s="22" t="s">
        <v>782</v>
      </c>
      <c r="AI2314" s="23" t="s">
        <v>782</v>
      </c>
      <c r="AJ2314" s="23" t="s">
        <v>782</v>
      </c>
      <c r="AK2314" s="23" t="s">
        <v>782</v>
      </c>
      <c r="AL2314" s="14" t="s">
        <v>782</v>
      </c>
      <c r="AM2314" s="22" t="s">
        <v>782</v>
      </c>
      <c r="AN2314" s="23" t="s">
        <v>782</v>
      </c>
      <c r="AO2314" s="23" t="s">
        <v>782</v>
      </c>
      <c r="AP2314" s="23" t="s">
        <v>782</v>
      </c>
      <c r="AQ2314" s="14" t="s">
        <v>782</v>
      </c>
      <c r="AR2314" s="55">
        <v>598</v>
      </c>
      <c r="AS2314" s="56">
        <v>14070.329000000014</v>
      </c>
      <c r="AT2314" s="23">
        <v>14.070329000000013</v>
      </c>
      <c r="AU2314" s="19">
        <v>12.494452152000008</v>
      </c>
      <c r="AV2314" s="14">
        <v>15.024213611386978</v>
      </c>
      <c r="AW2314" s="13">
        <v>0</v>
      </c>
      <c r="AX2314" s="22" t="s">
        <v>782</v>
      </c>
      <c r="AY2314" s="19">
        <v>0</v>
      </c>
      <c r="AZ2314" s="23">
        <v>0</v>
      </c>
      <c r="BA2314" s="19">
        <v>0</v>
      </c>
      <c r="BB2314" s="14">
        <v>0</v>
      </c>
      <c r="BC2314" s="55">
        <v>0</v>
      </c>
      <c r="BD2314" s="56">
        <v>0</v>
      </c>
      <c r="BE2314" s="44">
        <v>0</v>
      </c>
      <c r="BF2314" s="19">
        <v>0</v>
      </c>
      <c r="BG2314" s="14">
        <v>0</v>
      </c>
      <c r="BH2314" s="22">
        <v>603</v>
      </c>
      <c r="BI2314" s="23">
        <v>14.665229000000014</v>
      </c>
      <c r="BJ2314" s="23">
        <v>16.288632622000009</v>
      </c>
      <c r="BK2314" s="14">
        <v>19.586604756508763</v>
      </c>
      <c r="BL2314" t="s">
        <v>144</v>
      </c>
    </row>
    <row r="2315" spans="1:64">
      <c r="A2315" t="s">
        <v>3311</v>
      </c>
      <c r="B2315" t="s">
        <v>3308</v>
      </c>
      <c r="C2315" t="s">
        <v>144</v>
      </c>
      <c r="D2315" t="s">
        <v>942</v>
      </c>
      <c r="E2315">
        <v>2017</v>
      </c>
      <c r="F2315" s="23">
        <v>52.41</v>
      </c>
      <c r="G2315" s="23">
        <v>7.13</v>
      </c>
      <c r="H2315" s="22">
        <v>9941</v>
      </c>
      <c r="I2315" s="34">
        <v>78.08665902119759</v>
      </c>
      <c r="J2315" s="13">
        <v>4</v>
      </c>
      <c r="K2315" s="13">
        <v>4</v>
      </c>
      <c r="L2315" s="19">
        <v>594.9</v>
      </c>
      <c r="M2315" s="19">
        <v>0.59489999999999998</v>
      </c>
      <c r="N2315" s="19">
        <v>3.5580970000000001</v>
      </c>
      <c r="O2315" s="17">
        <v>4.5566003778367703</v>
      </c>
      <c r="P2315" s="55">
        <v>0</v>
      </c>
      <c r="Q2315" s="13">
        <v>0</v>
      </c>
      <c r="R2315" s="19">
        <v>0</v>
      </c>
      <c r="S2315" s="19">
        <v>0</v>
      </c>
      <c r="T2315" s="19">
        <v>0</v>
      </c>
      <c r="U2315" s="17">
        <v>0</v>
      </c>
      <c r="V2315" s="13">
        <v>0</v>
      </c>
      <c r="W2315" s="13">
        <v>0</v>
      </c>
      <c r="X2315" s="19">
        <v>0</v>
      </c>
      <c r="Y2315" s="19">
        <v>0</v>
      </c>
      <c r="Z2315" s="19">
        <v>0</v>
      </c>
      <c r="AA2315" s="14">
        <v>0</v>
      </c>
      <c r="AB2315" s="55">
        <v>1</v>
      </c>
      <c r="AC2315" s="22" t="s">
        <v>782</v>
      </c>
      <c r="AD2315" s="19">
        <v>0</v>
      </c>
      <c r="AE2315" s="19">
        <v>0</v>
      </c>
      <c r="AF2315" s="19">
        <v>0.25280595900000002</v>
      </c>
      <c r="AG2315" s="14">
        <v>0.3237505127878153</v>
      </c>
      <c r="AH2315" s="22" t="s">
        <v>782</v>
      </c>
      <c r="AI2315" s="23" t="s">
        <v>782</v>
      </c>
      <c r="AJ2315" s="23" t="s">
        <v>782</v>
      </c>
      <c r="AK2315" s="23" t="s">
        <v>782</v>
      </c>
      <c r="AL2315" s="14" t="s">
        <v>782</v>
      </c>
      <c r="AM2315" s="22" t="s">
        <v>782</v>
      </c>
      <c r="AN2315" s="23" t="s">
        <v>782</v>
      </c>
      <c r="AO2315" s="23" t="s">
        <v>782</v>
      </c>
      <c r="AP2315" s="23" t="s">
        <v>782</v>
      </c>
      <c r="AQ2315" s="14" t="s">
        <v>782</v>
      </c>
      <c r="AR2315" s="55">
        <v>606</v>
      </c>
      <c r="AS2315" s="56">
        <v>14243.909000000012</v>
      </c>
      <c r="AT2315" s="19">
        <v>14.243909000000009</v>
      </c>
      <c r="AU2315" s="19">
        <v>12.648591192000008</v>
      </c>
      <c r="AV2315" s="14">
        <v>16.198146201345857</v>
      </c>
      <c r="AW2315" s="13">
        <v>0</v>
      </c>
      <c r="AX2315" s="22" t="s">
        <v>782</v>
      </c>
      <c r="AY2315" s="19">
        <v>0</v>
      </c>
      <c r="AZ2315" s="19">
        <v>0</v>
      </c>
      <c r="BA2315" s="19">
        <v>0</v>
      </c>
      <c r="BB2315" s="14">
        <v>0</v>
      </c>
      <c r="BC2315" s="55">
        <v>0</v>
      </c>
      <c r="BD2315" s="56">
        <v>0</v>
      </c>
      <c r="BE2315" s="19">
        <v>0</v>
      </c>
      <c r="BF2315" s="19">
        <v>0</v>
      </c>
      <c r="BG2315" s="14">
        <v>0</v>
      </c>
      <c r="BH2315" s="22">
        <v>611</v>
      </c>
      <c r="BI2315" s="23">
        <v>14.838809000000008</v>
      </c>
      <c r="BJ2315" s="23">
        <v>16.459494151000008</v>
      </c>
      <c r="BK2315" s="14">
        <v>21.078497091970441</v>
      </c>
      <c r="BL2315" t="s">
        <v>144</v>
      </c>
    </row>
    <row r="2316" spans="1:64">
      <c r="A2316" t="s">
        <v>3312</v>
      </c>
      <c r="B2316" t="s">
        <v>3308</v>
      </c>
      <c r="C2316" t="s">
        <v>144</v>
      </c>
      <c r="D2316" t="s">
        <v>942</v>
      </c>
      <c r="E2316">
        <v>2018</v>
      </c>
      <c r="F2316" s="23">
        <v>52.41</v>
      </c>
      <c r="G2316" s="23">
        <v>7.17</v>
      </c>
      <c r="H2316" s="22">
        <v>10063</v>
      </c>
      <c r="I2316" s="34">
        <v>78.092208890353334</v>
      </c>
      <c r="J2316" s="13">
        <v>4</v>
      </c>
      <c r="K2316" s="13">
        <v>4</v>
      </c>
      <c r="L2316" s="19">
        <v>594.9</v>
      </c>
      <c r="M2316" s="19">
        <v>0.59489999999999998</v>
      </c>
      <c r="N2316" s="19">
        <v>3.5580969000000002</v>
      </c>
      <c r="O2316" s="17">
        <v>4.5562764206040134</v>
      </c>
      <c r="P2316" s="55">
        <v>0</v>
      </c>
      <c r="Q2316" s="13">
        <v>0</v>
      </c>
      <c r="R2316" s="19">
        <v>0</v>
      </c>
      <c r="S2316" s="19">
        <v>0</v>
      </c>
      <c r="T2316" s="19">
        <v>0</v>
      </c>
      <c r="U2316" s="17">
        <v>0</v>
      </c>
      <c r="V2316" s="13">
        <v>0</v>
      </c>
      <c r="W2316" s="13">
        <v>0</v>
      </c>
      <c r="X2316" s="19">
        <v>0</v>
      </c>
      <c r="Y2316" s="19">
        <v>0</v>
      </c>
      <c r="Z2316" s="19">
        <v>0</v>
      </c>
      <c r="AA2316" s="14">
        <v>0</v>
      </c>
      <c r="AB2316" s="55">
        <v>1</v>
      </c>
      <c r="AC2316" s="22" t="s">
        <v>782</v>
      </c>
      <c r="AD2316" s="19">
        <v>0</v>
      </c>
      <c r="AE2316" s="19">
        <v>0</v>
      </c>
      <c r="AF2316" s="19">
        <v>0.23829523199999997</v>
      </c>
      <c r="AG2316" s="14">
        <v>0.3051459747214762</v>
      </c>
      <c r="AH2316" s="22" t="s">
        <v>782</v>
      </c>
      <c r="AI2316" s="23" t="s">
        <v>782</v>
      </c>
      <c r="AJ2316" s="23" t="s">
        <v>782</v>
      </c>
      <c r="AK2316" s="23" t="s">
        <v>782</v>
      </c>
      <c r="AL2316" s="14" t="s">
        <v>782</v>
      </c>
      <c r="AM2316" s="22" t="s">
        <v>782</v>
      </c>
      <c r="AN2316" s="23" t="s">
        <v>782</v>
      </c>
      <c r="AO2316" s="23" t="s">
        <v>782</v>
      </c>
      <c r="AP2316" s="23" t="s">
        <v>782</v>
      </c>
      <c r="AQ2316" s="14" t="s">
        <v>782</v>
      </c>
      <c r="AR2316" s="55">
        <v>619</v>
      </c>
      <c r="AS2316" s="56">
        <v>14427.599000000009</v>
      </c>
      <c r="AT2316" s="19">
        <v>14.427599000000011</v>
      </c>
      <c r="AU2316" s="19">
        <v>12.811707912000006</v>
      </c>
      <c r="AV2316" s="14">
        <v>16.405872101772019</v>
      </c>
      <c r="AW2316" s="13">
        <v>0</v>
      </c>
      <c r="AX2316" s="22" t="s">
        <v>782</v>
      </c>
      <c r="AY2316" s="19">
        <v>0</v>
      </c>
      <c r="AZ2316" s="19">
        <v>0</v>
      </c>
      <c r="BA2316" s="19">
        <v>0</v>
      </c>
      <c r="BB2316" s="14">
        <v>0</v>
      </c>
      <c r="BC2316" s="55">
        <v>0</v>
      </c>
      <c r="BD2316" s="56">
        <v>0</v>
      </c>
      <c r="BE2316" s="19">
        <v>0</v>
      </c>
      <c r="BF2316" s="19">
        <v>0</v>
      </c>
      <c r="BG2316" s="14">
        <v>0</v>
      </c>
      <c r="BH2316" s="22">
        <v>624</v>
      </c>
      <c r="BI2316" s="23">
        <v>15.02249900000001</v>
      </c>
      <c r="BJ2316" s="23">
        <v>16.608100044000008</v>
      </c>
      <c r="BK2316" s="14">
        <v>21.26729449709751</v>
      </c>
      <c r="BL2316" t="s">
        <v>144</v>
      </c>
    </row>
    <row r="2317" spans="1:64">
      <c r="A2317" t="s">
        <v>3313</v>
      </c>
      <c r="B2317" t="s">
        <v>3308</v>
      </c>
      <c r="C2317" t="s">
        <v>144</v>
      </c>
      <c r="D2317" t="s">
        <v>942</v>
      </c>
      <c r="E2317">
        <v>2019</v>
      </c>
      <c r="F2317" s="23">
        <v>52.41</v>
      </c>
      <c r="G2317" s="23">
        <v>7.3</v>
      </c>
      <c r="H2317" s="22">
        <v>10111</v>
      </c>
      <c r="I2317" s="34">
        <v>80.694114885746671</v>
      </c>
      <c r="J2317" s="22">
        <v>4</v>
      </c>
      <c r="K2317" s="22">
        <v>4</v>
      </c>
      <c r="L2317" s="23">
        <v>594.9</v>
      </c>
      <c r="M2317" s="23">
        <v>0.59489999999999998</v>
      </c>
      <c r="N2317" s="23">
        <v>3.5580969000000002</v>
      </c>
      <c r="O2317" s="14">
        <v>4.4093635639201754</v>
      </c>
      <c r="P2317" s="48">
        <v>0</v>
      </c>
      <c r="Q2317" s="22">
        <v>0</v>
      </c>
      <c r="R2317" s="23">
        <v>0</v>
      </c>
      <c r="S2317" s="23">
        <v>0</v>
      </c>
      <c r="T2317" s="23">
        <v>0</v>
      </c>
      <c r="U2317" s="14">
        <v>0</v>
      </c>
      <c r="V2317" s="22">
        <v>0</v>
      </c>
      <c r="W2317" s="22">
        <v>0</v>
      </c>
      <c r="X2317" s="23">
        <v>0</v>
      </c>
      <c r="Y2317" s="23">
        <v>0</v>
      </c>
      <c r="Z2317" s="23">
        <v>0</v>
      </c>
      <c r="AA2317" s="14">
        <v>0</v>
      </c>
      <c r="AB2317" s="48">
        <v>1</v>
      </c>
      <c r="AC2317" s="22">
        <v>1</v>
      </c>
      <c r="AD2317" s="23">
        <v>172.09007296137335</v>
      </c>
      <c r="AE2317" s="23">
        <v>0.17209007296137335</v>
      </c>
      <c r="AF2317" s="23">
        <v>0.24058192199999998</v>
      </c>
      <c r="AG2317" s="14">
        <v>0.29814060460373792</v>
      </c>
      <c r="AH2317" s="22">
        <v>0</v>
      </c>
      <c r="AI2317" s="23">
        <v>0</v>
      </c>
      <c r="AJ2317" s="23">
        <v>0</v>
      </c>
      <c r="AK2317" s="23">
        <v>0</v>
      </c>
      <c r="AL2317" s="14">
        <v>0</v>
      </c>
      <c r="AM2317" s="22">
        <v>643</v>
      </c>
      <c r="AN2317" s="23">
        <v>14954.834000000008</v>
      </c>
      <c r="AO2317" s="23">
        <v>14.954834000000009</v>
      </c>
      <c r="AP2317" s="23">
        <v>13.279892592000007</v>
      </c>
      <c r="AQ2317" s="14">
        <v>16.457076963794403</v>
      </c>
      <c r="AR2317" s="48">
        <v>643</v>
      </c>
      <c r="AS2317" s="50">
        <v>14954.834000000008</v>
      </c>
      <c r="AT2317" s="23">
        <v>14.954834000000009</v>
      </c>
      <c r="AU2317" s="23">
        <v>13.279892592000007</v>
      </c>
      <c r="AV2317" s="14">
        <v>16.457076963794403</v>
      </c>
      <c r="AW2317" s="22">
        <v>0</v>
      </c>
      <c r="AX2317" s="22" t="s">
        <v>782</v>
      </c>
      <c r="AY2317" s="23">
        <v>0</v>
      </c>
      <c r="AZ2317" s="23">
        <v>0</v>
      </c>
      <c r="BA2317" s="23">
        <v>0</v>
      </c>
      <c r="BB2317" s="14">
        <v>0</v>
      </c>
      <c r="BC2317" s="48">
        <v>0</v>
      </c>
      <c r="BD2317" s="50">
        <v>0</v>
      </c>
      <c r="BE2317" s="23">
        <v>0</v>
      </c>
      <c r="BF2317" s="23">
        <v>0</v>
      </c>
      <c r="BG2317" s="14">
        <v>0</v>
      </c>
      <c r="BH2317" s="22">
        <v>648</v>
      </c>
      <c r="BI2317" s="23">
        <v>15.721824072961383</v>
      </c>
      <c r="BJ2317" s="23">
        <v>17.078571414000006</v>
      </c>
      <c r="BK2317" s="14">
        <v>21.164581132318318</v>
      </c>
      <c r="BL2317" t="s">
        <v>144</v>
      </c>
    </row>
    <row r="2318" spans="1:64">
      <c r="A2318" t="s">
        <v>3314</v>
      </c>
      <c r="B2318" t="s">
        <v>3308</v>
      </c>
      <c r="C2318" t="s">
        <v>144</v>
      </c>
      <c r="D2318" t="s">
        <v>942</v>
      </c>
      <c r="E2318">
        <v>2020</v>
      </c>
      <c r="F2318" s="23">
        <v>52.41</v>
      </c>
      <c r="G2318" s="23">
        <v>7.38</v>
      </c>
      <c r="H2318" s="22">
        <v>10117</v>
      </c>
      <c r="I2318" s="34">
        <v>81.416277610946011</v>
      </c>
      <c r="J2318" s="22">
        <v>4</v>
      </c>
      <c r="K2318" s="22">
        <v>4</v>
      </c>
      <c r="L2318" s="23">
        <v>594.9</v>
      </c>
      <c r="M2318" s="23">
        <v>0.59489999999999998</v>
      </c>
      <c r="N2318" s="23">
        <v>3.5580969000000002</v>
      </c>
      <c r="O2318" s="14">
        <v>4.3702524905432822</v>
      </c>
      <c r="P2318" s="48">
        <v>0</v>
      </c>
      <c r="Q2318" s="48">
        <v>0</v>
      </c>
      <c r="R2318" s="50">
        <v>0</v>
      </c>
      <c r="S2318" s="23">
        <v>0</v>
      </c>
      <c r="T2318" s="23">
        <v>0</v>
      </c>
      <c r="U2318" s="14">
        <v>0</v>
      </c>
      <c r="V2318" s="22">
        <v>0</v>
      </c>
      <c r="W2318" s="22">
        <v>0</v>
      </c>
      <c r="X2318" s="23">
        <v>0</v>
      </c>
      <c r="Y2318" s="23">
        <v>0</v>
      </c>
      <c r="Z2318" s="23">
        <v>0</v>
      </c>
      <c r="AA2318" s="14">
        <v>0</v>
      </c>
      <c r="AB2318" s="48">
        <v>1</v>
      </c>
      <c r="AC2318" s="22">
        <v>1</v>
      </c>
      <c r="AD2318" s="23">
        <v>171.79147639484981</v>
      </c>
      <c r="AE2318" s="23">
        <v>0.17179147639484982</v>
      </c>
      <c r="AF2318" s="23">
        <v>0.24016448400000004</v>
      </c>
      <c r="AG2318" s="14">
        <v>0.29498337561887145</v>
      </c>
      <c r="AH2318" s="22">
        <v>0</v>
      </c>
      <c r="AI2318" s="23">
        <v>0</v>
      </c>
      <c r="AJ2318" s="23">
        <v>0</v>
      </c>
      <c r="AK2318" s="23">
        <v>0</v>
      </c>
      <c r="AL2318" s="14">
        <v>0</v>
      </c>
      <c r="AM2318" s="22">
        <v>695</v>
      </c>
      <c r="AN2318" s="23">
        <v>15492.559000000008</v>
      </c>
      <c r="AO2318" s="23">
        <v>15.492559000000014</v>
      </c>
      <c r="AP2318" s="23">
        <v>13.757392392000003</v>
      </c>
      <c r="AQ2318" s="14">
        <v>16.897594431596062</v>
      </c>
      <c r="AR2318" s="48">
        <v>695</v>
      </c>
      <c r="AS2318" s="50">
        <v>15492.559000000008</v>
      </c>
      <c r="AT2318" s="23">
        <v>15.492559000000014</v>
      </c>
      <c r="AU2318" s="23">
        <v>13.757392392000003</v>
      </c>
      <c r="AV2318" s="14">
        <v>16.897594431596062</v>
      </c>
      <c r="AW2318" s="22">
        <v>0</v>
      </c>
      <c r="AX2318" s="22">
        <v>0</v>
      </c>
      <c r="AY2318" s="23">
        <v>0</v>
      </c>
      <c r="AZ2318" s="23">
        <v>0</v>
      </c>
      <c r="BA2318" s="23">
        <v>0</v>
      </c>
      <c r="BB2318" s="14">
        <v>0</v>
      </c>
      <c r="BC2318" s="48">
        <v>0</v>
      </c>
      <c r="BD2318" s="50">
        <v>0</v>
      </c>
      <c r="BE2318" s="23">
        <v>0</v>
      </c>
      <c r="BF2318" s="23">
        <v>0</v>
      </c>
      <c r="BG2318" s="14">
        <v>0</v>
      </c>
      <c r="BH2318" s="22">
        <v>700</v>
      </c>
      <c r="BI2318" s="23">
        <v>16.259250476394865</v>
      </c>
      <c r="BJ2318" s="23">
        <v>17.555653776000003</v>
      </c>
      <c r="BK2318" s="14">
        <v>21.562830297758218</v>
      </c>
      <c r="BL2318" t="s">
        <v>144</v>
      </c>
    </row>
    <row r="2319" spans="1:64">
      <c r="A2319" t="s">
        <v>3315</v>
      </c>
      <c r="B2319" t="s">
        <v>3308</v>
      </c>
      <c r="C2319" t="s">
        <v>144</v>
      </c>
      <c r="D2319" t="s">
        <v>942</v>
      </c>
      <c r="E2319">
        <v>2021</v>
      </c>
      <c r="F2319" s="23">
        <v>52.41</v>
      </c>
      <c r="G2319" s="23">
        <v>7.45</v>
      </c>
      <c r="H2319" s="22">
        <v>10166</v>
      </c>
      <c r="I2319" s="34">
        <v>75.849999999999994</v>
      </c>
      <c r="J2319" s="22">
        <v>4</v>
      </c>
      <c r="K2319" s="22">
        <v>4</v>
      </c>
      <c r="L2319" s="23">
        <v>594.9</v>
      </c>
      <c r="M2319" s="23">
        <v>0.59489999999999998</v>
      </c>
      <c r="N2319" s="23">
        <v>3.5580968999999998</v>
      </c>
      <c r="O2319" s="14">
        <v>4.6900000000000004</v>
      </c>
      <c r="P2319" s="48">
        <v>0</v>
      </c>
      <c r="Q2319" s="22">
        <v>0</v>
      </c>
      <c r="R2319" s="23">
        <v>0</v>
      </c>
      <c r="S2319" s="23">
        <v>0</v>
      </c>
      <c r="T2319" s="23">
        <v>0</v>
      </c>
      <c r="U2319" s="14">
        <v>0</v>
      </c>
      <c r="V2319" s="22">
        <v>0</v>
      </c>
      <c r="W2319" s="22">
        <v>0</v>
      </c>
      <c r="X2319" s="23">
        <v>0</v>
      </c>
      <c r="Y2319" s="23">
        <v>0</v>
      </c>
      <c r="Z2319" s="23">
        <v>0</v>
      </c>
      <c r="AA2319" s="14">
        <v>0</v>
      </c>
      <c r="AB2319" s="48">
        <v>1</v>
      </c>
      <c r="AC2319" s="22">
        <v>1</v>
      </c>
      <c r="AD2319" s="23">
        <v>185.767382</v>
      </c>
      <c r="AE2319" s="23">
        <v>0.18576738200000001</v>
      </c>
      <c r="AF2319" s="23">
        <v>0.25970280000000001</v>
      </c>
      <c r="AG2319" s="14">
        <v>0.34</v>
      </c>
      <c r="AH2319" s="22">
        <v>0</v>
      </c>
      <c r="AI2319" s="23">
        <v>0</v>
      </c>
      <c r="AJ2319" s="23">
        <v>0</v>
      </c>
      <c r="AK2319" s="23">
        <v>0</v>
      </c>
      <c r="AL2319" s="14">
        <v>0</v>
      </c>
      <c r="AM2319" s="22">
        <v>751</v>
      </c>
      <c r="AN2319" s="23">
        <v>16001.634</v>
      </c>
      <c r="AO2319" s="23">
        <v>16.001633999999999</v>
      </c>
      <c r="AP2319" s="23">
        <v>14.318628739999999</v>
      </c>
      <c r="AQ2319" s="14">
        <v>18.88</v>
      </c>
      <c r="AR2319" s="48">
        <v>751</v>
      </c>
      <c r="AS2319" s="50">
        <v>16001.634</v>
      </c>
      <c r="AT2319" s="23">
        <v>16.001633999999999</v>
      </c>
      <c r="AU2319" s="23">
        <v>14.318628739999999</v>
      </c>
      <c r="AV2319" s="14">
        <v>18.88</v>
      </c>
      <c r="AW2319" s="22">
        <v>0</v>
      </c>
      <c r="AX2319" s="22">
        <v>0</v>
      </c>
      <c r="AY2319" s="23">
        <v>0</v>
      </c>
      <c r="AZ2319" s="23">
        <v>0</v>
      </c>
      <c r="BA2319" s="23">
        <v>0</v>
      </c>
      <c r="BB2319" s="14">
        <v>0</v>
      </c>
      <c r="BC2319" s="48">
        <v>0</v>
      </c>
      <c r="BD2319" s="23">
        <v>0</v>
      </c>
      <c r="BE2319" s="23">
        <v>0</v>
      </c>
      <c r="BF2319" s="23">
        <v>0</v>
      </c>
      <c r="BG2319" s="14">
        <v>0</v>
      </c>
      <c r="BH2319" s="22">
        <v>756</v>
      </c>
      <c r="BI2319" s="23">
        <v>16.78</v>
      </c>
      <c r="BJ2319" s="23">
        <v>18.14</v>
      </c>
      <c r="BK2319" s="14">
        <v>23.91</v>
      </c>
      <c r="BL2319" t="s">
        <v>144</v>
      </c>
    </row>
    <row r="2320" spans="1:64">
      <c r="A2320" t="s">
        <v>3316</v>
      </c>
      <c r="B2320" t="s">
        <v>3308</v>
      </c>
      <c r="C2320" t="s">
        <v>144</v>
      </c>
      <c r="D2320" s="111" t="s">
        <v>942</v>
      </c>
      <c r="E2320" s="110">
        <v>2022</v>
      </c>
      <c r="F2320" s="23"/>
      <c r="G2320" s="23"/>
      <c r="H2320" s="22">
        <v>10402</v>
      </c>
      <c r="I2320" s="34">
        <v>75.388892055776026</v>
      </c>
      <c r="J2320" s="22">
        <v>4</v>
      </c>
      <c r="K2320" s="22">
        <v>4</v>
      </c>
      <c r="L2320" s="23">
        <v>594.9</v>
      </c>
      <c r="M2320" s="23">
        <v>0.59489999999999998</v>
      </c>
      <c r="N2320" s="23">
        <v>3.5206181999999999</v>
      </c>
      <c r="O2320" s="14">
        <v>4.6699428841523378</v>
      </c>
      <c r="P2320" s="48">
        <v>0</v>
      </c>
      <c r="Q2320" s="22">
        <v>0</v>
      </c>
      <c r="R2320" s="23">
        <v>0</v>
      </c>
      <c r="S2320" s="23">
        <v>0</v>
      </c>
      <c r="T2320" s="23">
        <v>0</v>
      </c>
      <c r="U2320" s="14">
        <v>0</v>
      </c>
      <c r="V2320" s="22">
        <v>0</v>
      </c>
      <c r="W2320" s="22">
        <v>0</v>
      </c>
      <c r="X2320" s="23">
        <v>0</v>
      </c>
      <c r="Y2320" s="23">
        <v>0</v>
      </c>
      <c r="Z2320" s="23">
        <v>0</v>
      </c>
      <c r="AA2320" s="14">
        <v>0</v>
      </c>
      <c r="AB2320" s="48">
        <v>1</v>
      </c>
      <c r="AC2320" s="22">
        <v>1</v>
      </c>
      <c r="AD2320" s="23">
        <v>186.61008583691</v>
      </c>
      <c r="AE2320" s="23">
        <v>0.18661008583690999</v>
      </c>
      <c r="AF2320" s="23">
        <v>0.26088090000000003</v>
      </c>
      <c r="AG2320" s="14">
        <v>0.34604686829326103</v>
      </c>
      <c r="AH2320" s="22">
        <v>0</v>
      </c>
      <c r="AI2320" s="23">
        <v>0</v>
      </c>
      <c r="AJ2320" s="23">
        <v>0</v>
      </c>
      <c r="AK2320" s="23">
        <v>0</v>
      </c>
      <c r="AL2320" s="14">
        <v>0</v>
      </c>
      <c r="AM2320" s="22">
        <v>862</v>
      </c>
      <c r="AN2320" s="23">
        <v>17290.129000000026</v>
      </c>
      <c r="AO2320" s="23">
        <v>17.290129000000007</v>
      </c>
      <c r="AP2320" s="23">
        <v>17.711384289453392</v>
      </c>
      <c r="AQ2320" s="14">
        <v>23.493360635078346</v>
      </c>
      <c r="AR2320" s="48">
        <v>862</v>
      </c>
      <c r="AS2320" s="50">
        <v>17290.129000000001</v>
      </c>
      <c r="AT2320" s="23">
        <v>17.290129</v>
      </c>
      <c r="AU2320" s="23">
        <v>17.711384289453399</v>
      </c>
      <c r="AV2320" s="14">
        <v>23.493360635078357</v>
      </c>
      <c r="AW2320" s="22">
        <v>0</v>
      </c>
      <c r="AX2320" s="22">
        <v>0</v>
      </c>
      <c r="AY2320" s="23">
        <v>0</v>
      </c>
      <c r="AZ2320" s="23">
        <v>0</v>
      </c>
      <c r="BA2320" s="23">
        <v>0</v>
      </c>
      <c r="BB2320" s="14">
        <v>0</v>
      </c>
      <c r="BC2320" s="48">
        <v>0</v>
      </c>
      <c r="BD2320" s="50">
        <v>0</v>
      </c>
      <c r="BE2320" s="23">
        <v>0</v>
      </c>
      <c r="BF2320" s="23">
        <v>0</v>
      </c>
      <c r="BG2320" s="14">
        <v>0</v>
      </c>
      <c r="BH2320" s="22">
        <v>867</v>
      </c>
      <c r="BI2320" s="23">
        <v>18.07163908583691</v>
      </c>
      <c r="BJ2320" s="23">
        <v>21.4928833894534</v>
      </c>
      <c r="BK2320" s="14">
        <v>28.509350387523956</v>
      </c>
      <c r="BL2320" t="s">
        <v>144</v>
      </c>
    </row>
    <row r="2321" spans="1:64">
      <c r="A2321" t="s">
        <v>3317</v>
      </c>
      <c r="B2321" t="s">
        <v>3308</v>
      </c>
      <c r="C2321" t="s">
        <v>144</v>
      </c>
      <c r="D2321" t="s">
        <v>942</v>
      </c>
      <c r="E2321">
        <v>2023</v>
      </c>
      <c r="F2321">
        <v>52.41</v>
      </c>
      <c r="G2321">
        <v>7.52</v>
      </c>
      <c r="H2321">
        <v>10597</v>
      </c>
      <c r="I2321">
        <v>75.388892055776026</v>
      </c>
      <c r="J2321">
        <v>4</v>
      </c>
      <c r="K2321">
        <v>4</v>
      </c>
      <c r="L2321">
        <v>594.9</v>
      </c>
      <c r="M2321">
        <v>0.59489999999999998</v>
      </c>
      <c r="N2321">
        <v>3.5206179999999998</v>
      </c>
      <c r="O2321">
        <v>4.669942618861266</v>
      </c>
      <c r="P2321" s="140">
        <v>0</v>
      </c>
      <c r="Q2321">
        <v>0</v>
      </c>
      <c r="R2321">
        <v>0</v>
      </c>
      <c r="S2321">
        <v>0</v>
      </c>
      <c r="T2321">
        <v>0</v>
      </c>
      <c r="U2321">
        <v>0</v>
      </c>
      <c r="V2321">
        <v>0</v>
      </c>
      <c r="W2321">
        <v>0</v>
      </c>
      <c r="X2321">
        <v>0</v>
      </c>
      <c r="Y2321">
        <v>0</v>
      </c>
      <c r="Z2321">
        <v>0</v>
      </c>
      <c r="AA2321">
        <v>0</v>
      </c>
      <c r="AB2321" s="140">
        <v>1</v>
      </c>
      <c r="AC2321">
        <v>1</v>
      </c>
      <c r="AD2321">
        <v>153.703175965665</v>
      </c>
      <c r="AE2321">
        <v>0.15370317596566499</v>
      </c>
      <c r="AF2321">
        <v>0.21487703999999999</v>
      </c>
      <c r="AG2321">
        <v>0.28502480158618659</v>
      </c>
      <c r="AL2321">
        <v>0</v>
      </c>
      <c r="AM2321">
        <v>987</v>
      </c>
      <c r="AN2321">
        <v>19189.017</v>
      </c>
      <c r="AO2321">
        <v>19.189017</v>
      </c>
      <c r="AP2321">
        <v>17.999053</v>
      </c>
      <c r="AQ2321">
        <v>23.874940338270932</v>
      </c>
      <c r="AR2321" s="140">
        <v>1030</v>
      </c>
      <c r="AS2321" s="140">
        <v>19219.972000000002</v>
      </c>
      <c r="AT2321">
        <v>19.219971999999899</v>
      </c>
      <c r="AU2321">
        <v>18.028088404896799</v>
      </c>
      <c r="AV2321">
        <v>23.913454506744607</v>
      </c>
      <c r="AW2321">
        <v>0</v>
      </c>
      <c r="AX2321">
        <v>0</v>
      </c>
      <c r="AY2321">
        <v>0</v>
      </c>
      <c r="AZ2321">
        <v>0</v>
      </c>
      <c r="BA2321">
        <v>0</v>
      </c>
      <c r="BB2321">
        <v>0</v>
      </c>
      <c r="BC2321" s="140">
        <v>0</v>
      </c>
      <c r="BD2321" s="140">
        <v>0</v>
      </c>
      <c r="BE2321">
        <v>0</v>
      </c>
      <c r="BF2321">
        <v>0</v>
      </c>
      <c r="BG2321">
        <v>0</v>
      </c>
      <c r="BH2321">
        <v>1035</v>
      </c>
      <c r="BI2321">
        <v>19.968575175965562</v>
      </c>
      <c r="BJ2321">
        <v>21.763583444896799</v>
      </c>
      <c r="BK2321">
        <v>28.86842192719206</v>
      </c>
      <c r="BL2321" t="s">
        <v>144</v>
      </c>
    </row>
    <row r="2322" spans="1:64">
      <c r="A2322" t="s">
        <v>3318</v>
      </c>
      <c r="B2322" t="s">
        <v>3308</v>
      </c>
      <c r="C2322" t="s">
        <v>144</v>
      </c>
      <c r="D2322" t="s">
        <v>942</v>
      </c>
      <c r="E2322">
        <v>2024</v>
      </c>
      <c r="F2322">
        <v>52.41</v>
      </c>
      <c r="G2322">
        <v>7.56</v>
      </c>
      <c r="H2322">
        <v>10762</v>
      </c>
      <c r="I2322">
        <v>73.796090269898158</v>
      </c>
      <c r="J2322">
        <v>4</v>
      </c>
      <c r="K2322">
        <v>4</v>
      </c>
      <c r="L2322">
        <v>594.9</v>
      </c>
      <c r="M2322">
        <v>0.59489999999999998</v>
      </c>
      <c r="N2322">
        <v>3.5206181999999999</v>
      </c>
      <c r="O2322">
        <v>4.7707381070241874</v>
      </c>
      <c r="P2322" s="140">
        <v>0</v>
      </c>
      <c r="Q2322">
        <v>0</v>
      </c>
      <c r="R2322">
        <v>0</v>
      </c>
      <c r="S2322">
        <v>0</v>
      </c>
      <c r="T2322">
        <v>0</v>
      </c>
      <c r="U2322">
        <v>0</v>
      </c>
      <c r="V2322">
        <v>0</v>
      </c>
      <c r="W2322">
        <v>0</v>
      </c>
      <c r="X2322">
        <v>0</v>
      </c>
      <c r="Y2322">
        <v>0</v>
      </c>
      <c r="Z2322">
        <v>0</v>
      </c>
      <c r="AA2322">
        <v>0</v>
      </c>
      <c r="AB2322" s="140">
        <v>1</v>
      </c>
      <c r="AC2322">
        <v>1</v>
      </c>
      <c r="AD2322">
        <v>170.42536480686695</v>
      </c>
      <c r="AE2322">
        <v>0.17042536480686696</v>
      </c>
      <c r="AF2322">
        <v>0.23825466000000001</v>
      </c>
      <c r="AG2322">
        <v>0.32285539671359176</v>
      </c>
      <c r="AH2322">
        <v>1</v>
      </c>
      <c r="AI2322">
        <v>1.6</v>
      </c>
      <c r="AJ2322">
        <v>1.6000000000000001E-3</v>
      </c>
      <c r="AK2322">
        <v>1.4431100963711999E-3</v>
      </c>
      <c r="AL2322">
        <v>1.9555373341504146E-3</v>
      </c>
      <c r="AM2322">
        <v>1139</v>
      </c>
      <c r="AN2322">
        <v>21854.223999999998</v>
      </c>
      <c r="AO2322">
        <v>21.854223999999995</v>
      </c>
      <c r="AP2322">
        <v>19.711282064223649</v>
      </c>
      <c r="AQ2322">
        <v>26.710469338053798</v>
      </c>
      <c r="AR2322" s="140">
        <v>1233</v>
      </c>
      <c r="AS2322" s="140">
        <v>21934.235999999975</v>
      </c>
      <c r="AT2322">
        <v>21.93423600000002</v>
      </c>
      <c r="AU2322">
        <v>19.783448392367923</v>
      </c>
      <c r="AV2322">
        <v>26.80826087129131</v>
      </c>
      <c r="AW2322">
        <v>0</v>
      </c>
      <c r="AX2322">
        <v>0</v>
      </c>
      <c r="AY2322">
        <v>0</v>
      </c>
      <c r="AZ2322">
        <v>0</v>
      </c>
      <c r="BA2322">
        <v>0</v>
      </c>
      <c r="BB2322">
        <v>0</v>
      </c>
      <c r="BC2322" s="140">
        <v>0</v>
      </c>
      <c r="BD2322" s="140">
        <v>0</v>
      </c>
      <c r="BE2322">
        <v>0</v>
      </c>
      <c r="BF2322">
        <v>0</v>
      </c>
      <c r="BG2322">
        <v>0</v>
      </c>
      <c r="BH2322">
        <v>1238</v>
      </c>
      <c r="BI2322">
        <v>22.699561364806886</v>
      </c>
      <c r="BJ2322">
        <v>23.542321252367923</v>
      </c>
      <c r="BK2322">
        <v>31.901854375029092</v>
      </c>
      <c r="BL2322" t="s">
        <v>144</v>
      </c>
    </row>
    <row r="2323" spans="1:64">
      <c r="A2323" t="s">
        <v>3319</v>
      </c>
      <c r="B2323" t="s">
        <v>3320</v>
      </c>
      <c r="C2323" t="s">
        <v>146</v>
      </c>
      <c r="D2323" t="s">
        <v>942</v>
      </c>
      <c r="E2323">
        <v>2012</v>
      </c>
      <c r="F2323" s="23">
        <v>85.67</v>
      </c>
      <c r="G2323" s="23">
        <v>12.12</v>
      </c>
      <c r="H2323" s="22">
        <v>19295</v>
      </c>
      <c r="I2323" s="34">
        <v>161.803551</v>
      </c>
      <c r="J2323" s="22">
        <v>2</v>
      </c>
      <c r="K2323" s="22" t="s">
        <v>782</v>
      </c>
      <c r="L2323" s="23">
        <v>150</v>
      </c>
      <c r="M2323" s="23">
        <v>0.15</v>
      </c>
      <c r="N2323" s="23">
        <v>0.89824699999999991</v>
      </c>
      <c r="O2323" s="14">
        <v>0.55514665435247457</v>
      </c>
      <c r="P2323" s="48">
        <v>0</v>
      </c>
      <c r="Q2323" s="22" t="s">
        <v>782</v>
      </c>
      <c r="R2323" s="23">
        <v>0</v>
      </c>
      <c r="S2323" s="23">
        <v>0</v>
      </c>
      <c r="T2323" s="23">
        <v>0</v>
      </c>
      <c r="U2323" s="14">
        <v>0</v>
      </c>
      <c r="V2323" s="22">
        <v>0</v>
      </c>
      <c r="W2323" s="22" t="s">
        <v>782</v>
      </c>
      <c r="X2323" s="23">
        <v>0</v>
      </c>
      <c r="Y2323" s="23">
        <v>0</v>
      </c>
      <c r="Z2323" s="23">
        <v>0</v>
      </c>
      <c r="AA2323" s="14">
        <v>0</v>
      </c>
      <c r="AB2323" s="48">
        <v>0</v>
      </c>
      <c r="AC2323" s="22" t="s">
        <v>782</v>
      </c>
      <c r="AD2323" s="23">
        <v>0</v>
      </c>
      <c r="AE2323" s="23">
        <v>0</v>
      </c>
      <c r="AF2323" s="23">
        <v>0</v>
      </c>
      <c r="AG2323" s="14">
        <v>0</v>
      </c>
      <c r="AH2323" s="22" t="s">
        <v>782</v>
      </c>
      <c r="AI2323" s="23" t="s">
        <v>782</v>
      </c>
      <c r="AJ2323" s="23" t="s">
        <v>782</v>
      </c>
      <c r="AK2323" s="23" t="s">
        <v>782</v>
      </c>
      <c r="AL2323" s="14" t="s">
        <v>782</v>
      </c>
      <c r="AM2323" s="22" t="s">
        <v>782</v>
      </c>
      <c r="AN2323" s="23" t="s">
        <v>782</v>
      </c>
      <c r="AO2323" s="23" t="s">
        <v>782</v>
      </c>
      <c r="AP2323" s="23" t="s">
        <v>782</v>
      </c>
      <c r="AQ2323" s="14" t="s">
        <v>782</v>
      </c>
      <c r="AR2323" s="48">
        <v>592</v>
      </c>
      <c r="AS2323" s="50">
        <v>12322.735999999994</v>
      </c>
      <c r="AT2323" s="23">
        <v>12.322735999999994</v>
      </c>
      <c r="AU2323" s="23">
        <v>10.385635000000001</v>
      </c>
      <c r="AV2323" s="14">
        <v>6.4186693900185166</v>
      </c>
      <c r="AW2323" s="22">
        <v>1</v>
      </c>
      <c r="AX2323" s="22" t="s">
        <v>782</v>
      </c>
      <c r="AY2323" s="23">
        <v>11</v>
      </c>
      <c r="AZ2323" s="23">
        <v>1.0999999999999999E-2</v>
      </c>
      <c r="BA2323" s="23">
        <v>2.8885999999999998E-2</v>
      </c>
      <c r="BB2323" s="14">
        <v>1.7852513014377538E-2</v>
      </c>
      <c r="BC2323" s="48">
        <v>10</v>
      </c>
      <c r="BD2323" s="50">
        <v>9660</v>
      </c>
      <c r="BE2323" s="23">
        <v>9.66</v>
      </c>
      <c r="BF2323" s="23">
        <v>15.427020000000001</v>
      </c>
      <c r="BG2323" s="14">
        <v>9.5344137410185752</v>
      </c>
      <c r="BH2323" s="22">
        <v>605</v>
      </c>
      <c r="BI2323" s="23">
        <v>22.14373599999999</v>
      </c>
      <c r="BJ2323" s="23">
        <v>26.739788000000001</v>
      </c>
      <c r="BK2323" s="14">
        <v>16.526082298403942</v>
      </c>
      <c r="BL2323" t="s">
        <v>146</v>
      </c>
    </row>
    <row r="2324" spans="1:64">
      <c r="A2324" t="s">
        <v>3321</v>
      </c>
      <c r="B2324" t="s">
        <v>3320</v>
      </c>
      <c r="C2324" t="s">
        <v>146</v>
      </c>
      <c r="D2324" t="s">
        <v>942</v>
      </c>
      <c r="E2324">
        <v>2015</v>
      </c>
      <c r="F2324" s="23">
        <v>85.67</v>
      </c>
      <c r="G2324" s="23">
        <v>12.29</v>
      </c>
      <c r="H2324" s="22">
        <v>19436</v>
      </c>
      <c r="I2324" s="34">
        <v>157.97298552258866</v>
      </c>
      <c r="J2324" s="13">
        <v>2</v>
      </c>
      <c r="K2324" s="13">
        <v>2</v>
      </c>
      <c r="L2324" s="19">
        <v>280</v>
      </c>
      <c r="M2324" s="35">
        <v>0.28000000000000003</v>
      </c>
      <c r="N2324" s="19">
        <v>1.6747793949179066</v>
      </c>
      <c r="O2324" s="17">
        <v>1.060168223938788</v>
      </c>
      <c r="P2324" s="112">
        <v>0</v>
      </c>
      <c r="Q2324" s="37">
        <v>0</v>
      </c>
      <c r="R2324" s="38">
        <v>0</v>
      </c>
      <c r="S2324" s="27">
        <v>0</v>
      </c>
      <c r="T2324" s="23">
        <v>0</v>
      </c>
      <c r="U2324" s="17">
        <v>0</v>
      </c>
      <c r="V2324" s="22">
        <v>0</v>
      </c>
      <c r="W2324" s="22">
        <v>0</v>
      </c>
      <c r="X2324" s="23">
        <v>0</v>
      </c>
      <c r="Y2324" s="27">
        <v>0</v>
      </c>
      <c r="Z2324" s="27">
        <v>0</v>
      </c>
      <c r="AA2324" s="14">
        <v>0</v>
      </c>
      <c r="AB2324" s="116">
        <v>1</v>
      </c>
      <c r="AC2324" s="22" t="s">
        <v>782</v>
      </c>
      <c r="AD2324" s="23">
        <v>0</v>
      </c>
      <c r="AE2324" s="23">
        <v>0</v>
      </c>
      <c r="AF2324" s="23">
        <v>7.9870664999999993E-2</v>
      </c>
      <c r="AG2324" s="14">
        <v>5.0559698378669457E-2</v>
      </c>
      <c r="AH2324" s="22" t="s">
        <v>782</v>
      </c>
      <c r="AI2324" s="23" t="s">
        <v>782</v>
      </c>
      <c r="AJ2324" s="23" t="s">
        <v>782</v>
      </c>
      <c r="AK2324" s="23" t="s">
        <v>782</v>
      </c>
      <c r="AL2324" s="14" t="s">
        <v>782</v>
      </c>
      <c r="AM2324" s="22" t="s">
        <v>782</v>
      </c>
      <c r="AN2324" s="23" t="s">
        <v>782</v>
      </c>
      <c r="AO2324" s="23" t="s">
        <v>782</v>
      </c>
      <c r="AP2324" s="23" t="s">
        <v>782</v>
      </c>
      <c r="AQ2324" s="14" t="s">
        <v>782</v>
      </c>
      <c r="AR2324" s="117">
        <v>695</v>
      </c>
      <c r="AS2324" s="118">
        <v>14606.870999999992</v>
      </c>
      <c r="AT2324" s="23">
        <v>14.606870999999991</v>
      </c>
      <c r="AU2324" s="23">
        <v>12.973279044310777</v>
      </c>
      <c r="AV2324" s="14">
        <v>8.2123402310806615</v>
      </c>
      <c r="AW2324" s="22">
        <v>1</v>
      </c>
      <c r="AX2324" s="22" t="s">
        <v>782</v>
      </c>
      <c r="AY2324" s="23">
        <v>11</v>
      </c>
      <c r="AZ2324" s="23">
        <v>1.0999999999999999E-2</v>
      </c>
      <c r="BA2324" s="23">
        <v>2.8663185693786852E-2</v>
      </c>
      <c r="BB2324" s="14">
        <v>1.8144359049090886E-2</v>
      </c>
      <c r="BC2324" s="120">
        <v>9</v>
      </c>
      <c r="BD2324" s="121">
        <v>9600</v>
      </c>
      <c r="BE2324" s="44">
        <v>9.6</v>
      </c>
      <c r="BF2324" s="23">
        <v>16.61905779785717</v>
      </c>
      <c r="BG2324" s="14">
        <v>10.52018972919949</v>
      </c>
      <c r="BH2324" s="22">
        <v>708</v>
      </c>
      <c r="BI2324" s="23">
        <v>24.497870999999989</v>
      </c>
      <c r="BJ2324" s="23">
        <v>31.37565008777964</v>
      </c>
      <c r="BK2324" s="14">
        <v>19.861402241646701</v>
      </c>
      <c r="BL2324" t="s">
        <v>146</v>
      </c>
    </row>
    <row r="2325" spans="1:64">
      <c r="A2325" t="s">
        <v>3322</v>
      </c>
      <c r="B2325" t="s">
        <v>3320</v>
      </c>
      <c r="C2325" t="s">
        <v>146</v>
      </c>
      <c r="D2325" t="s">
        <v>942</v>
      </c>
      <c r="E2325">
        <v>2016</v>
      </c>
      <c r="F2325" s="23">
        <v>85.67</v>
      </c>
      <c r="G2325" s="23">
        <v>12.45</v>
      </c>
      <c r="H2325" s="22">
        <v>19525</v>
      </c>
      <c r="I2325" s="34">
        <v>165.25290397433807</v>
      </c>
      <c r="J2325" s="13">
        <v>2</v>
      </c>
      <c r="K2325" s="13">
        <v>2</v>
      </c>
      <c r="L2325" s="19">
        <v>280</v>
      </c>
      <c r="M2325" s="35">
        <v>0.28000000000000003</v>
      </c>
      <c r="N2325" s="19">
        <v>1.6746799999999999</v>
      </c>
      <c r="O2325" s="17">
        <v>1.0134042789711333</v>
      </c>
      <c r="P2325" s="55">
        <v>0</v>
      </c>
      <c r="Q2325" s="13">
        <v>0</v>
      </c>
      <c r="R2325" s="19">
        <v>0</v>
      </c>
      <c r="S2325" s="27">
        <v>0</v>
      </c>
      <c r="T2325" s="19">
        <v>0</v>
      </c>
      <c r="U2325" s="17">
        <v>0</v>
      </c>
      <c r="V2325" s="13">
        <v>0</v>
      </c>
      <c r="W2325" s="13">
        <v>0</v>
      </c>
      <c r="X2325" s="19">
        <v>0</v>
      </c>
      <c r="Y2325" s="27">
        <v>0</v>
      </c>
      <c r="Z2325" s="19">
        <v>0</v>
      </c>
      <c r="AA2325" s="14">
        <v>0</v>
      </c>
      <c r="AB2325" s="55">
        <v>1</v>
      </c>
      <c r="AC2325" s="22" t="s">
        <v>782</v>
      </c>
      <c r="AD2325" s="19">
        <v>0</v>
      </c>
      <c r="AE2325" s="23">
        <v>0</v>
      </c>
      <c r="AF2325" s="19">
        <v>0.30572219999999994</v>
      </c>
      <c r="AG2325" s="14">
        <v>0.18500261880267788</v>
      </c>
      <c r="AH2325" s="22" t="s">
        <v>782</v>
      </c>
      <c r="AI2325" s="23" t="s">
        <v>782</v>
      </c>
      <c r="AJ2325" s="23" t="s">
        <v>782</v>
      </c>
      <c r="AK2325" s="23" t="s">
        <v>782</v>
      </c>
      <c r="AL2325" s="14" t="s">
        <v>782</v>
      </c>
      <c r="AM2325" s="22" t="s">
        <v>782</v>
      </c>
      <c r="AN2325" s="23" t="s">
        <v>782</v>
      </c>
      <c r="AO2325" s="23" t="s">
        <v>782</v>
      </c>
      <c r="AP2325" s="23" t="s">
        <v>782</v>
      </c>
      <c r="AQ2325" s="14" t="s">
        <v>782</v>
      </c>
      <c r="AR2325" s="55">
        <v>710</v>
      </c>
      <c r="AS2325" s="56">
        <v>14962.075999999983</v>
      </c>
      <c r="AT2325" s="23">
        <v>14.962075999999982</v>
      </c>
      <c r="AU2325" s="19">
        <v>13.286323488000019</v>
      </c>
      <c r="AV2325" s="14">
        <v>8.0399939537905105</v>
      </c>
      <c r="AW2325" s="13">
        <v>1</v>
      </c>
      <c r="AX2325" s="22" t="s">
        <v>782</v>
      </c>
      <c r="AY2325" s="19">
        <v>11</v>
      </c>
      <c r="AZ2325" s="23">
        <v>1.0999999999999999E-2</v>
      </c>
      <c r="BA2325" s="19">
        <v>3.0560000000000001E-3</v>
      </c>
      <c r="BB2325" s="14">
        <v>1.8492867153938565E-3</v>
      </c>
      <c r="BC2325" s="55">
        <v>9</v>
      </c>
      <c r="BD2325" s="56">
        <v>9600</v>
      </c>
      <c r="BE2325" s="44">
        <v>9.6</v>
      </c>
      <c r="BF2325" s="19">
        <v>16.631657797857169</v>
      </c>
      <c r="BG2325" s="14">
        <v>10.064366433427324</v>
      </c>
      <c r="BH2325" s="22">
        <v>723</v>
      </c>
      <c r="BI2325" s="23">
        <v>24.85307599999998</v>
      </c>
      <c r="BJ2325" s="23">
        <v>31.901439485857185</v>
      </c>
      <c r="BK2325" s="14">
        <v>19.30461657170704</v>
      </c>
      <c r="BL2325" t="s">
        <v>146</v>
      </c>
    </row>
    <row r="2326" spans="1:64">
      <c r="A2326" t="s">
        <v>3323</v>
      </c>
      <c r="B2326" t="s">
        <v>3320</v>
      </c>
      <c r="C2326" t="s">
        <v>146</v>
      </c>
      <c r="D2326" t="s">
        <v>942</v>
      </c>
      <c r="E2326">
        <v>2017</v>
      </c>
      <c r="F2326" s="23">
        <v>85.67</v>
      </c>
      <c r="G2326" s="23">
        <v>12.54</v>
      </c>
      <c r="H2326" s="22">
        <v>19590</v>
      </c>
      <c r="I2326" s="34">
        <v>153.87965498694908</v>
      </c>
      <c r="J2326" s="13">
        <v>2</v>
      </c>
      <c r="K2326" s="13">
        <v>3</v>
      </c>
      <c r="L2326" s="19">
        <v>530</v>
      </c>
      <c r="M2326" s="19">
        <v>0.53</v>
      </c>
      <c r="N2326" s="19">
        <v>3.1699299999999999</v>
      </c>
      <c r="O2326" s="17">
        <v>2.0600059184359685</v>
      </c>
      <c r="P2326" s="55">
        <v>0</v>
      </c>
      <c r="Q2326" s="13">
        <v>0</v>
      </c>
      <c r="R2326" s="19">
        <v>0</v>
      </c>
      <c r="S2326" s="19">
        <v>0</v>
      </c>
      <c r="T2326" s="19">
        <v>0</v>
      </c>
      <c r="U2326" s="17">
        <v>0</v>
      </c>
      <c r="V2326" s="13">
        <v>0</v>
      </c>
      <c r="W2326" s="13">
        <v>0</v>
      </c>
      <c r="X2326" s="19">
        <v>0</v>
      </c>
      <c r="Y2326" s="19">
        <v>0</v>
      </c>
      <c r="Z2326" s="19">
        <v>0</v>
      </c>
      <c r="AA2326" s="14">
        <v>0</v>
      </c>
      <c r="AB2326" s="55">
        <v>1</v>
      </c>
      <c r="AC2326" s="22" t="s">
        <v>782</v>
      </c>
      <c r="AD2326" s="19">
        <v>0</v>
      </c>
      <c r="AE2326" s="19">
        <v>0</v>
      </c>
      <c r="AF2326" s="19">
        <v>0.21271950000000001</v>
      </c>
      <c r="AG2326" s="14">
        <v>0.13823757274348014</v>
      </c>
      <c r="AH2326" s="22" t="s">
        <v>782</v>
      </c>
      <c r="AI2326" s="23" t="s">
        <v>782</v>
      </c>
      <c r="AJ2326" s="23" t="s">
        <v>782</v>
      </c>
      <c r="AK2326" s="23" t="s">
        <v>782</v>
      </c>
      <c r="AL2326" s="14" t="s">
        <v>782</v>
      </c>
      <c r="AM2326" s="22" t="s">
        <v>782</v>
      </c>
      <c r="AN2326" s="23" t="s">
        <v>782</v>
      </c>
      <c r="AO2326" s="23" t="s">
        <v>782</v>
      </c>
      <c r="AP2326" s="23" t="s">
        <v>782</v>
      </c>
      <c r="AQ2326" s="14" t="s">
        <v>782</v>
      </c>
      <c r="AR2326" s="55">
        <v>725</v>
      </c>
      <c r="AS2326" s="56">
        <v>15553.26099999999</v>
      </c>
      <c r="AT2326" s="19">
        <v>15.553261000000015</v>
      </c>
      <c r="AU2326" s="19">
        <v>13.81129576800001</v>
      </c>
      <c r="AV2326" s="14">
        <v>8.9753877919542902</v>
      </c>
      <c r="AW2326" s="13">
        <v>1</v>
      </c>
      <c r="AX2326" s="22" t="s">
        <v>782</v>
      </c>
      <c r="AY2326" s="19">
        <v>0</v>
      </c>
      <c r="AZ2326" s="19">
        <v>0</v>
      </c>
      <c r="BA2326" s="19">
        <v>0</v>
      </c>
      <c r="BB2326" s="14">
        <v>0</v>
      </c>
      <c r="BC2326" s="55">
        <v>9</v>
      </c>
      <c r="BD2326" s="56">
        <v>9600</v>
      </c>
      <c r="BE2326" s="19">
        <v>9.6</v>
      </c>
      <c r="BF2326" s="19">
        <v>16.631657797857169</v>
      </c>
      <c r="BG2326" s="14">
        <v>10.808223997686857</v>
      </c>
      <c r="BH2326" s="22">
        <v>738</v>
      </c>
      <c r="BI2326" s="23">
        <v>25.683261000000016</v>
      </c>
      <c r="BJ2326" s="23">
        <v>33.82560306585718</v>
      </c>
      <c r="BK2326" s="14">
        <v>21.9818552808206</v>
      </c>
      <c r="BL2326" t="s">
        <v>146</v>
      </c>
    </row>
    <row r="2327" spans="1:64">
      <c r="A2327" t="s">
        <v>3324</v>
      </c>
      <c r="B2327" t="s">
        <v>3320</v>
      </c>
      <c r="C2327" t="s">
        <v>146</v>
      </c>
      <c r="D2327" t="s">
        <v>942</v>
      </c>
      <c r="E2327">
        <v>2018</v>
      </c>
      <c r="F2327" s="23">
        <v>85.67</v>
      </c>
      <c r="G2327" s="23">
        <v>12.74</v>
      </c>
      <c r="H2327" s="22">
        <v>19557</v>
      </c>
      <c r="I2327" s="34">
        <v>153.89059170727509</v>
      </c>
      <c r="J2327" s="13">
        <v>2</v>
      </c>
      <c r="K2327" s="13">
        <v>3</v>
      </c>
      <c r="L2327" s="19">
        <v>530</v>
      </c>
      <c r="M2327" s="19">
        <v>0.53</v>
      </c>
      <c r="N2327" s="19">
        <v>3.1699299999999999</v>
      </c>
      <c r="O2327" s="17">
        <v>2.0598595176173742</v>
      </c>
      <c r="P2327" s="55">
        <v>0</v>
      </c>
      <c r="Q2327" s="13">
        <v>0</v>
      </c>
      <c r="R2327" s="19">
        <v>0</v>
      </c>
      <c r="S2327" s="19">
        <v>0</v>
      </c>
      <c r="T2327" s="19">
        <v>0</v>
      </c>
      <c r="U2327" s="17">
        <v>0</v>
      </c>
      <c r="V2327" s="13">
        <v>0</v>
      </c>
      <c r="W2327" s="13">
        <v>0</v>
      </c>
      <c r="X2327" s="19">
        <v>0</v>
      </c>
      <c r="Y2327" s="19">
        <v>0</v>
      </c>
      <c r="Z2327" s="19">
        <v>0</v>
      </c>
      <c r="AA2327" s="14">
        <v>0</v>
      </c>
      <c r="AB2327" s="55">
        <v>1</v>
      </c>
      <c r="AC2327" s="22" t="s">
        <v>782</v>
      </c>
      <c r="AD2327" s="19">
        <v>0</v>
      </c>
      <c r="AE2327" s="19">
        <v>0</v>
      </c>
      <c r="AF2327" s="19">
        <v>0.24480959999999999</v>
      </c>
      <c r="AG2327" s="14">
        <v>0.15908029027899745</v>
      </c>
      <c r="AH2327" s="22" t="s">
        <v>782</v>
      </c>
      <c r="AI2327" s="23" t="s">
        <v>782</v>
      </c>
      <c r="AJ2327" s="23" t="s">
        <v>782</v>
      </c>
      <c r="AK2327" s="23" t="s">
        <v>782</v>
      </c>
      <c r="AL2327" s="14" t="s">
        <v>782</v>
      </c>
      <c r="AM2327" s="22" t="s">
        <v>782</v>
      </c>
      <c r="AN2327" s="23" t="s">
        <v>782</v>
      </c>
      <c r="AO2327" s="23" t="s">
        <v>782</v>
      </c>
      <c r="AP2327" s="23" t="s">
        <v>782</v>
      </c>
      <c r="AQ2327" s="14" t="s">
        <v>782</v>
      </c>
      <c r="AR2327" s="55">
        <v>756</v>
      </c>
      <c r="AS2327" s="56">
        <v>16090.085999999988</v>
      </c>
      <c r="AT2327" s="19">
        <v>16.090086000000017</v>
      </c>
      <c r="AU2327" s="19">
        <v>14.287996368000005</v>
      </c>
      <c r="AV2327" s="14">
        <v>9.2845158430335335</v>
      </c>
      <c r="AW2327" s="13">
        <v>1</v>
      </c>
      <c r="AX2327" s="22" t="s">
        <v>782</v>
      </c>
      <c r="AY2327" s="19">
        <v>11</v>
      </c>
      <c r="AZ2327" s="19">
        <v>1.0999999999999999E-2</v>
      </c>
      <c r="BA2327" s="19">
        <v>3.0560000000000001E-3</v>
      </c>
      <c r="BB2327" s="14">
        <v>1.9858264017939501E-3</v>
      </c>
      <c r="BC2327" s="55">
        <v>9</v>
      </c>
      <c r="BD2327" s="56">
        <v>9600</v>
      </c>
      <c r="BE2327" s="19">
        <v>9.6</v>
      </c>
      <c r="BF2327" s="19">
        <v>16.107492556652147</v>
      </c>
      <c r="BG2327" s="14">
        <v>10.466846853959218</v>
      </c>
      <c r="BH2327" s="22">
        <v>769</v>
      </c>
      <c r="BI2327" s="23">
        <v>26.231086000000019</v>
      </c>
      <c r="BJ2327" s="23">
        <v>33.813284524652154</v>
      </c>
      <c r="BK2327" s="14">
        <v>21.972288331290919</v>
      </c>
      <c r="BL2327" t="s">
        <v>146</v>
      </c>
    </row>
    <row r="2328" spans="1:64">
      <c r="A2328" t="s">
        <v>3325</v>
      </c>
      <c r="B2328" t="s">
        <v>3320</v>
      </c>
      <c r="C2328" t="s">
        <v>146</v>
      </c>
      <c r="D2328" t="s">
        <v>942</v>
      </c>
      <c r="E2328">
        <v>2019</v>
      </c>
      <c r="F2328" s="23">
        <v>85.67</v>
      </c>
      <c r="G2328" s="23">
        <v>12.74</v>
      </c>
      <c r="H2328" s="22">
        <v>19619</v>
      </c>
      <c r="I2328" s="34">
        <v>156.82547995831737</v>
      </c>
      <c r="J2328" s="22">
        <v>2</v>
      </c>
      <c r="K2328" s="22">
        <v>3</v>
      </c>
      <c r="L2328" s="23">
        <v>530</v>
      </c>
      <c r="M2328" s="23">
        <v>0.53</v>
      </c>
      <c r="N2328" s="23">
        <v>3.1699299999999999</v>
      </c>
      <c r="O2328" s="14">
        <v>2.0213105681822463</v>
      </c>
      <c r="P2328" s="48">
        <v>0</v>
      </c>
      <c r="Q2328" s="22">
        <v>0</v>
      </c>
      <c r="R2328" s="23">
        <v>0</v>
      </c>
      <c r="S2328" s="23">
        <v>0</v>
      </c>
      <c r="T2328" s="23">
        <v>0</v>
      </c>
      <c r="U2328" s="14">
        <v>0</v>
      </c>
      <c r="V2328" s="22">
        <v>0</v>
      </c>
      <c r="W2328" s="22">
        <v>0</v>
      </c>
      <c r="X2328" s="23">
        <v>0</v>
      </c>
      <c r="Y2328" s="23">
        <v>0</v>
      </c>
      <c r="Z2328" s="23">
        <v>0</v>
      </c>
      <c r="AA2328" s="14">
        <v>0</v>
      </c>
      <c r="AB2328" s="48">
        <v>1</v>
      </c>
      <c r="AC2328" s="22">
        <v>1</v>
      </c>
      <c r="AD2328" s="23">
        <v>175.29742489270384</v>
      </c>
      <c r="AE2328" s="23">
        <v>0.17529742489270383</v>
      </c>
      <c r="AF2328" s="23">
        <v>0.2450658</v>
      </c>
      <c r="AG2328" s="14">
        <v>0.15626657100946609</v>
      </c>
      <c r="AH2328" s="22">
        <v>1</v>
      </c>
      <c r="AI2328" s="23">
        <v>1206.4000000000001</v>
      </c>
      <c r="AJ2328" s="23">
        <v>1.2064000000000001</v>
      </c>
      <c r="AK2328" s="23">
        <v>1.0712832000000001</v>
      </c>
      <c r="AL2328" s="14">
        <v>0.68310532209736341</v>
      </c>
      <c r="AM2328" s="22">
        <v>808</v>
      </c>
      <c r="AN2328" s="23">
        <v>15883.150999999991</v>
      </c>
      <c r="AO2328" s="23">
        <v>15.883151000000025</v>
      </c>
      <c r="AP2328" s="23">
        <v>14.104238088000008</v>
      </c>
      <c r="AQ2328" s="14">
        <v>8.9935883453050938</v>
      </c>
      <c r="AR2328" s="48">
        <v>809</v>
      </c>
      <c r="AS2328" s="50">
        <v>17089.550999999992</v>
      </c>
      <c r="AT2328" s="23">
        <v>17.089551000000025</v>
      </c>
      <c r="AU2328" s="23">
        <v>15.175521288000008</v>
      </c>
      <c r="AV2328" s="14">
        <v>9.6766936674024571</v>
      </c>
      <c r="AW2328" s="22">
        <v>1</v>
      </c>
      <c r="AX2328" s="22" t="s">
        <v>782</v>
      </c>
      <c r="AY2328" s="23">
        <v>11</v>
      </c>
      <c r="AZ2328" s="23">
        <v>1.0999999999999999E-2</v>
      </c>
      <c r="BA2328" s="23">
        <v>3.0560000000000001E-3</v>
      </c>
      <c r="BB2328" s="14">
        <v>1.9486629346278767E-3</v>
      </c>
      <c r="BC2328" s="48">
        <v>9</v>
      </c>
      <c r="BD2328" s="50">
        <v>9600</v>
      </c>
      <c r="BE2328" s="23">
        <v>9.6</v>
      </c>
      <c r="BF2328" s="23">
        <v>16.045411009640468</v>
      </c>
      <c r="BG2328" s="14">
        <v>10.231380139187316</v>
      </c>
      <c r="BH2328" s="22">
        <v>822</v>
      </c>
      <c r="BI2328" s="23">
        <v>27.405848424892731</v>
      </c>
      <c r="BJ2328" s="23">
        <v>34.638984097640474</v>
      </c>
      <c r="BK2328" s="14">
        <v>22.087599608716115</v>
      </c>
      <c r="BL2328" t="s">
        <v>146</v>
      </c>
    </row>
    <row r="2329" spans="1:64">
      <c r="A2329" t="s">
        <v>3326</v>
      </c>
      <c r="B2329" t="s">
        <v>3320</v>
      </c>
      <c r="C2329" t="s">
        <v>146</v>
      </c>
      <c r="D2329" t="s">
        <v>942</v>
      </c>
      <c r="E2329">
        <v>2020</v>
      </c>
      <c r="F2329" s="23">
        <v>85.67</v>
      </c>
      <c r="G2329" s="23">
        <v>12.74</v>
      </c>
      <c r="H2329" s="22">
        <v>19636</v>
      </c>
      <c r="I2329" s="34">
        <v>157.97704979222132</v>
      </c>
      <c r="J2329" s="22">
        <v>2</v>
      </c>
      <c r="K2329" s="22">
        <v>3</v>
      </c>
      <c r="L2329" s="23">
        <v>530</v>
      </c>
      <c r="M2329" s="23">
        <v>0.53</v>
      </c>
      <c r="N2329" s="23">
        <v>3.1699299999999999</v>
      </c>
      <c r="O2329" s="14">
        <v>2.00657627431911</v>
      </c>
      <c r="P2329" s="48">
        <v>0</v>
      </c>
      <c r="Q2329" s="22">
        <v>0</v>
      </c>
      <c r="R2329" s="23">
        <v>0</v>
      </c>
      <c r="S2329" s="23">
        <v>0</v>
      </c>
      <c r="T2329" s="23">
        <v>0</v>
      </c>
      <c r="U2329" s="14">
        <v>0</v>
      </c>
      <c r="V2329" s="22">
        <v>0</v>
      </c>
      <c r="W2329" s="22">
        <v>0</v>
      </c>
      <c r="X2329" s="23">
        <v>0</v>
      </c>
      <c r="Y2329" s="23">
        <v>0</v>
      </c>
      <c r="Z2329" s="23">
        <v>0</v>
      </c>
      <c r="AA2329" s="14">
        <v>0</v>
      </c>
      <c r="AB2329" s="48">
        <v>1</v>
      </c>
      <c r="AC2329" s="22">
        <v>1</v>
      </c>
      <c r="AD2329" s="23">
        <v>217.4776824034335</v>
      </c>
      <c r="AE2329" s="23">
        <v>0.21747768240343351</v>
      </c>
      <c r="AF2329" s="23">
        <v>0.30403380000000002</v>
      </c>
      <c r="AG2329" s="14">
        <v>0.19245441056145765</v>
      </c>
      <c r="AH2329" s="22">
        <v>1</v>
      </c>
      <c r="AI2329" s="23">
        <v>1206.4000000000001</v>
      </c>
      <c r="AJ2329" s="23">
        <v>1.2064000000000001</v>
      </c>
      <c r="AK2329" s="23">
        <v>1.0712832000000001</v>
      </c>
      <c r="AL2329" s="14">
        <v>0.67812584258852859</v>
      </c>
      <c r="AM2329" s="22">
        <v>906</v>
      </c>
      <c r="AN2329" s="23">
        <v>17737.290999999987</v>
      </c>
      <c r="AO2329" s="23">
        <v>17.737290999999995</v>
      </c>
      <c r="AP2329" s="23">
        <v>15.750714408000011</v>
      </c>
      <c r="AQ2329" s="14">
        <v>9.9702548115160248</v>
      </c>
      <c r="AR2329" s="48">
        <v>907</v>
      </c>
      <c r="AS2329" s="50">
        <v>18943.690999999988</v>
      </c>
      <c r="AT2329" s="23">
        <v>18.943690999999994</v>
      </c>
      <c r="AU2329" s="23">
        <v>16.821997608000011</v>
      </c>
      <c r="AV2329" s="14">
        <v>10.648380654104553</v>
      </c>
      <c r="AW2329" s="22">
        <v>1</v>
      </c>
      <c r="AX2329" s="22">
        <v>1</v>
      </c>
      <c r="AY2329" s="23">
        <v>11</v>
      </c>
      <c r="AZ2329" s="23">
        <v>1.0999999999999999E-2</v>
      </c>
      <c r="BA2329" s="23">
        <v>3.0560000000000001E-3</v>
      </c>
      <c r="BB2329" s="14">
        <v>1.9344582039096132E-3</v>
      </c>
      <c r="BC2329" s="48">
        <v>9</v>
      </c>
      <c r="BD2329" s="50">
        <v>9600</v>
      </c>
      <c r="BE2329" s="23">
        <v>9.6</v>
      </c>
      <c r="BF2329" s="23">
        <v>16.044302699820911</v>
      </c>
      <c r="BG2329" s="14">
        <v>10.156097180522814</v>
      </c>
      <c r="BH2329" s="22">
        <v>920</v>
      </c>
      <c r="BI2329" s="23">
        <v>29.302168682403426</v>
      </c>
      <c r="BJ2329" s="23">
        <v>36.343320107820922</v>
      </c>
      <c r="BK2329" s="14">
        <v>23.005442977711841</v>
      </c>
      <c r="BL2329" t="s">
        <v>146</v>
      </c>
    </row>
    <row r="2330" spans="1:64">
      <c r="A2330" t="s">
        <v>3327</v>
      </c>
      <c r="B2330" t="s">
        <v>3320</v>
      </c>
      <c r="C2330" t="s">
        <v>146</v>
      </c>
      <c r="D2330" t="s">
        <v>942</v>
      </c>
      <c r="E2330">
        <v>2021</v>
      </c>
      <c r="F2330" s="23">
        <v>85.67</v>
      </c>
      <c r="G2330" s="23">
        <v>12.78</v>
      </c>
      <c r="H2330" s="22">
        <v>19672</v>
      </c>
      <c r="I2330" s="34">
        <v>147.22</v>
      </c>
      <c r="J2330" s="22">
        <v>2</v>
      </c>
      <c r="K2330" s="22">
        <v>2</v>
      </c>
      <c r="L2330" s="23">
        <v>280</v>
      </c>
      <c r="M2330" s="23">
        <v>0.28000000000000003</v>
      </c>
      <c r="N2330" s="23">
        <v>1.6746799999999999</v>
      </c>
      <c r="O2330" s="14">
        <v>1.1399999999999999</v>
      </c>
      <c r="P2330" s="48">
        <v>0</v>
      </c>
      <c r="Q2330" s="22">
        <v>0</v>
      </c>
      <c r="R2330" s="23">
        <v>0</v>
      </c>
      <c r="S2330" s="23">
        <v>0</v>
      </c>
      <c r="T2330" s="23">
        <v>0</v>
      </c>
      <c r="U2330" s="14">
        <v>0</v>
      </c>
      <c r="V2330" s="22">
        <v>0</v>
      </c>
      <c r="W2330" s="22">
        <v>0</v>
      </c>
      <c r="X2330" s="23">
        <v>0</v>
      </c>
      <c r="Y2330" s="23">
        <v>0</v>
      </c>
      <c r="Z2330" s="23">
        <v>0</v>
      </c>
      <c r="AA2330" s="14">
        <v>0</v>
      </c>
      <c r="AB2330" s="48">
        <v>1</v>
      </c>
      <c r="AC2330" s="22">
        <v>1</v>
      </c>
      <c r="AD2330" s="23">
        <v>212.3914163</v>
      </c>
      <c r="AE2330" s="23">
        <v>0.212391416</v>
      </c>
      <c r="AF2330" s="23">
        <v>0.2969232</v>
      </c>
      <c r="AG2330" s="14">
        <v>0.2</v>
      </c>
      <c r="AH2330" s="22">
        <v>1</v>
      </c>
      <c r="AI2330" s="23">
        <v>1206.4000000000001</v>
      </c>
      <c r="AJ2330" s="23">
        <v>1.2063999999999999</v>
      </c>
      <c r="AK2330" s="23">
        <v>1.0795143620000001</v>
      </c>
      <c r="AL2330" s="14">
        <v>0.73</v>
      </c>
      <c r="AM2330" s="22">
        <v>1027</v>
      </c>
      <c r="AN2330" s="23">
        <v>19205.361000000001</v>
      </c>
      <c r="AO2330" s="23">
        <v>19.205361</v>
      </c>
      <c r="AP2330" s="23">
        <v>17.18539707</v>
      </c>
      <c r="AQ2330" s="14">
        <v>11.67</v>
      </c>
      <c r="AR2330" s="48">
        <v>1028</v>
      </c>
      <c r="AS2330" s="50">
        <v>20411.760999999999</v>
      </c>
      <c r="AT2330" s="23">
        <v>20.411760999999998</v>
      </c>
      <c r="AU2330" s="23">
        <v>18.264911430000002</v>
      </c>
      <c r="AV2330" s="14">
        <v>12.41</v>
      </c>
      <c r="AW2330" s="22">
        <v>1</v>
      </c>
      <c r="AX2330" s="22">
        <v>1</v>
      </c>
      <c r="AY2330" s="23">
        <v>11</v>
      </c>
      <c r="AZ2330" s="23">
        <v>1.0999999999999999E-2</v>
      </c>
      <c r="BA2330" s="23">
        <v>3.0560000000000001E-3</v>
      </c>
      <c r="BB2330" s="14">
        <v>0</v>
      </c>
      <c r="BC2330" s="48">
        <v>9</v>
      </c>
      <c r="BD2330" s="50">
        <v>9600</v>
      </c>
      <c r="BE2330" s="23">
        <v>9.6</v>
      </c>
      <c r="BF2330" s="23">
        <v>14.015915250000001</v>
      </c>
      <c r="BG2330" s="14">
        <v>9.52</v>
      </c>
      <c r="BH2330" s="22">
        <v>1041</v>
      </c>
      <c r="BI2330" s="23">
        <v>30.52</v>
      </c>
      <c r="BJ2330" s="23">
        <v>34.26</v>
      </c>
      <c r="BK2330" s="14">
        <v>23.27</v>
      </c>
      <c r="BL2330" t="s">
        <v>146</v>
      </c>
    </row>
    <row r="2331" spans="1:64">
      <c r="A2331" t="s">
        <v>3328</v>
      </c>
      <c r="B2331" t="s">
        <v>3320</v>
      </c>
      <c r="C2331" t="s">
        <v>146</v>
      </c>
      <c r="D2331" s="111" t="s">
        <v>942</v>
      </c>
      <c r="E2331" s="110">
        <v>2022</v>
      </c>
      <c r="F2331" s="23"/>
      <c r="G2331" s="23"/>
      <c r="H2331" s="22">
        <v>19901</v>
      </c>
      <c r="I2331" s="34">
        <v>144.23325714304929</v>
      </c>
      <c r="J2331" s="22">
        <v>2</v>
      </c>
      <c r="K2331" s="22">
        <v>2</v>
      </c>
      <c r="L2331" s="23">
        <v>280</v>
      </c>
      <c r="M2331" s="23">
        <v>0.28000000000000003</v>
      </c>
      <c r="N2331" s="23">
        <v>1.6570400000000001</v>
      </c>
      <c r="O2331" s="14">
        <v>1.1488612493556616</v>
      </c>
      <c r="P2331" s="48">
        <v>0</v>
      </c>
      <c r="Q2331" s="22">
        <v>0</v>
      </c>
      <c r="R2331" s="23">
        <v>0</v>
      </c>
      <c r="S2331" s="23">
        <v>0</v>
      </c>
      <c r="T2331" s="23">
        <v>0</v>
      </c>
      <c r="U2331" s="14">
        <v>0</v>
      </c>
      <c r="V2331" s="22">
        <v>0</v>
      </c>
      <c r="W2331" s="22">
        <v>0</v>
      </c>
      <c r="X2331" s="23">
        <v>0</v>
      </c>
      <c r="Y2331" s="23">
        <v>0</v>
      </c>
      <c r="Z2331" s="23">
        <v>0</v>
      </c>
      <c r="AA2331" s="14">
        <v>0</v>
      </c>
      <c r="AB2331" s="48">
        <v>1</v>
      </c>
      <c r="AC2331" s="22">
        <v>1</v>
      </c>
      <c r="AD2331" s="23">
        <v>210.29442060085799</v>
      </c>
      <c r="AE2331" s="23">
        <v>0.21029442060085801</v>
      </c>
      <c r="AF2331" s="23">
        <v>0.29399160000000002</v>
      </c>
      <c r="AG2331" s="14">
        <v>0.20383066001790537</v>
      </c>
      <c r="AH2331" s="22">
        <v>1</v>
      </c>
      <c r="AI2331" s="23">
        <v>1206.4000000000001</v>
      </c>
      <c r="AJ2331" s="23">
        <v>1.2063999999999999</v>
      </c>
      <c r="AK2331" s="23">
        <v>1.2357926309743901</v>
      </c>
      <c r="AL2331" s="14">
        <v>0.85680144472418152</v>
      </c>
      <c r="AM2331" s="22">
        <v>1213</v>
      </c>
      <c r="AN2331" s="23">
        <v>21214.101999999973</v>
      </c>
      <c r="AO2331" s="23">
        <v>21.214101999999972</v>
      </c>
      <c r="AP2331" s="23">
        <v>21.730960646832749</v>
      </c>
      <c r="AQ2331" s="14">
        <v>15.066539491152287</v>
      </c>
      <c r="AR2331" s="48">
        <v>1214</v>
      </c>
      <c r="AS2331" s="50">
        <v>22420.502</v>
      </c>
      <c r="AT2331" s="23">
        <v>22.420501999999999</v>
      </c>
      <c r="AU2331" s="23">
        <v>22.966753277807189</v>
      </c>
      <c r="AV2331" s="14">
        <v>15.923340935876503</v>
      </c>
      <c r="AW2331" s="22">
        <v>1</v>
      </c>
      <c r="AX2331" s="22">
        <v>1</v>
      </c>
      <c r="AY2331" s="23">
        <v>11</v>
      </c>
      <c r="AZ2331" s="23">
        <v>1.0999999999999999E-2</v>
      </c>
      <c r="BA2331" s="23">
        <v>3.0560000000000001E-3</v>
      </c>
      <c r="BB2331" s="14">
        <v>2.118790118543247E-3</v>
      </c>
      <c r="BC2331" s="48">
        <v>9</v>
      </c>
      <c r="BD2331" s="50">
        <v>9600</v>
      </c>
      <c r="BE2331" s="23">
        <v>9.6</v>
      </c>
      <c r="BF2331" s="23">
        <v>15.655391574664527</v>
      </c>
      <c r="BG2331" s="14">
        <v>10.85421759500144</v>
      </c>
      <c r="BH2331" s="22">
        <v>1227</v>
      </c>
      <c r="BI2331" s="23">
        <v>32.521796420600857</v>
      </c>
      <c r="BJ2331" s="23">
        <v>40.576232452471722</v>
      </c>
      <c r="BK2331" s="14">
        <v>28.132369230370053</v>
      </c>
      <c r="BL2331" t="s">
        <v>146</v>
      </c>
    </row>
    <row r="2332" spans="1:64">
      <c r="A2332" t="s">
        <v>3329</v>
      </c>
      <c r="B2332" t="s">
        <v>3320</v>
      </c>
      <c r="C2332" t="s">
        <v>146</v>
      </c>
      <c r="D2332" t="s">
        <v>942</v>
      </c>
      <c r="E2332">
        <v>2023</v>
      </c>
      <c r="F2332">
        <v>85.67</v>
      </c>
      <c r="G2332">
        <v>12.95</v>
      </c>
      <c r="H2332">
        <v>20208</v>
      </c>
      <c r="I2332">
        <v>144.23325714304929</v>
      </c>
      <c r="J2332">
        <v>2</v>
      </c>
      <c r="K2332">
        <v>2</v>
      </c>
      <c r="L2332">
        <v>280</v>
      </c>
      <c r="M2332">
        <v>0.28000000000000003</v>
      </c>
      <c r="N2332">
        <v>1.6570400000000001</v>
      </c>
      <c r="O2332">
        <v>1.1488612493556616</v>
      </c>
      <c r="P2332" s="140">
        <v>0</v>
      </c>
      <c r="Q2332">
        <v>0</v>
      </c>
      <c r="R2332">
        <v>0</v>
      </c>
      <c r="S2332">
        <v>0</v>
      </c>
      <c r="T2332">
        <v>0</v>
      </c>
      <c r="U2332">
        <v>0</v>
      </c>
      <c r="V2332">
        <v>0</v>
      </c>
      <c r="W2332">
        <v>0</v>
      </c>
      <c r="X2332">
        <v>0</v>
      </c>
      <c r="Y2332">
        <v>0</v>
      </c>
      <c r="Z2332">
        <v>0</v>
      </c>
      <c r="AA2332">
        <v>0</v>
      </c>
      <c r="AB2332" s="140">
        <v>1</v>
      </c>
      <c r="AC2332">
        <v>1</v>
      </c>
      <c r="AD2332">
        <v>198.179613733906</v>
      </c>
      <c r="AE2332">
        <v>0.198179613733906</v>
      </c>
      <c r="AF2332">
        <v>0.2770551</v>
      </c>
      <c r="AG2332">
        <v>0.19208822256937536</v>
      </c>
      <c r="AH2332">
        <v>1</v>
      </c>
      <c r="AI2332">
        <v>1206.4000000000001</v>
      </c>
      <c r="AJ2332">
        <v>1.2063999999999999</v>
      </c>
      <c r="AK2332">
        <v>1.131588</v>
      </c>
      <c r="AL2332">
        <v>0.84744900000000001</v>
      </c>
      <c r="AM2332">
        <v>1550</v>
      </c>
      <c r="AN2332">
        <v>25438.846000000001</v>
      </c>
      <c r="AO2332">
        <v>25.438846000000002</v>
      </c>
      <c r="AP2332">
        <v>23.861312999999999</v>
      </c>
      <c r="AQ2332">
        <v>16.543558311474971</v>
      </c>
      <c r="AR2332" s="140">
        <v>1644</v>
      </c>
      <c r="AS2332" s="140">
        <v>26718.990999999802</v>
      </c>
      <c r="AT2332">
        <v>26.7189909999999</v>
      </c>
      <c r="AU2332">
        <v>25.062072506538598</v>
      </c>
      <c r="AV2332">
        <v>17.376070542234412</v>
      </c>
      <c r="AW2332">
        <v>1</v>
      </c>
      <c r="AX2332">
        <v>1</v>
      </c>
      <c r="AY2332">
        <v>11</v>
      </c>
      <c r="AZ2332">
        <v>1.0999999999999999E-2</v>
      </c>
      <c r="BA2332">
        <v>3.0560000000000001E-3</v>
      </c>
      <c r="BB2332">
        <v>2.118790118543247E-3</v>
      </c>
      <c r="BC2332" s="140">
        <v>9</v>
      </c>
      <c r="BD2332">
        <v>9600</v>
      </c>
      <c r="BE2332">
        <v>9.6</v>
      </c>
      <c r="BF2332">
        <v>18.693245000000001</v>
      </c>
      <c r="BG2332">
        <v>12.960426305467264</v>
      </c>
      <c r="BH2332">
        <v>1657</v>
      </c>
      <c r="BI2332">
        <v>36.808170613733807</v>
      </c>
      <c r="BJ2332">
        <v>45.692468606538604</v>
      </c>
      <c r="BK2332">
        <v>31.679565109745258</v>
      </c>
      <c r="BL2332" t="s">
        <v>146</v>
      </c>
    </row>
    <row r="2333" spans="1:64">
      <c r="A2333" t="s">
        <v>3330</v>
      </c>
      <c r="B2333" t="s">
        <v>3320</v>
      </c>
      <c r="C2333" t="s">
        <v>146</v>
      </c>
      <c r="D2333" t="s">
        <v>942</v>
      </c>
      <c r="E2333">
        <v>2024</v>
      </c>
      <c r="F2333">
        <v>85.67</v>
      </c>
      <c r="G2333">
        <v>12.98</v>
      </c>
      <c r="H2333">
        <v>20205</v>
      </c>
      <c r="I2333">
        <v>138.54766808244679</v>
      </c>
      <c r="J2333">
        <v>2</v>
      </c>
      <c r="K2333">
        <v>2</v>
      </c>
      <c r="L2333">
        <v>280</v>
      </c>
      <c r="M2333">
        <v>0.28000000000000003</v>
      </c>
      <c r="N2333">
        <v>1.6570400000000001</v>
      </c>
      <c r="O2333">
        <v>1.196007138145357</v>
      </c>
      <c r="P2333" s="140">
        <v>0</v>
      </c>
      <c r="Q2333">
        <v>0</v>
      </c>
      <c r="R2333">
        <v>0</v>
      </c>
      <c r="S2333">
        <v>0</v>
      </c>
      <c r="T2333">
        <v>0</v>
      </c>
      <c r="U2333">
        <v>0</v>
      </c>
      <c r="V2333">
        <v>0</v>
      </c>
      <c r="W2333">
        <v>0</v>
      </c>
      <c r="X2333">
        <v>0</v>
      </c>
      <c r="Y2333">
        <v>0</v>
      </c>
      <c r="Z2333">
        <v>0</v>
      </c>
      <c r="AA2333">
        <v>0</v>
      </c>
      <c r="AB2333" s="140">
        <v>1</v>
      </c>
      <c r="AC2333">
        <v>1</v>
      </c>
      <c r="AD2333">
        <v>202.05339270386267</v>
      </c>
      <c r="AE2333">
        <v>0.20205339270386266</v>
      </c>
      <c r="AF2333">
        <v>0.28247064300000002</v>
      </c>
      <c r="AG2333">
        <v>0.20387975265805822</v>
      </c>
      <c r="AH2333">
        <v>1</v>
      </c>
      <c r="AI2333">
        <v>1206.4000000000001</v>
      </c>
      <c r="AJ2333">
        <v>1.2064000000000001</v>
      </c>
      <c r="AK2333">
        <v>1.0881050126638847</v>
      </c>
      <c r="AL2333">
        <v>0.78536508605570787</v>
      </c>
      <c r="AM2333">
        <v>1845</v>
      </c>
      <c r="AN2333">
        <v>34579.959000000017</v>
      </c>
      <c r="AO2333">
        <v>34.579959000000017</v>
      </c>
      <c r="AP2333">
        <v>31.189179978126347</v>
      </c>
      <c r="AQ2333">
        <v>22.511515646417323</v>
      </c>
      <c r="AR2333" s="140">
        <v>2051</v>
      </c>
      <c r="AS2333" s="140">
        <v>35975.339000000029</v>
      </c>
      <c r="AT2333">
        <v>35.975338999999856</v>
      </c>
      <c r="AU2333">
        <v>32.447734332047872</v>
      </c>
      <c r="AV2333">
        <v>23.419906506646441</v>
      </c>
      <c r="AW2333">
        <v>1</v>
      </c>
      <c r="AX2333">
        <v>1</v>
      </c>
      <c r="AY2333">
        <v>11</v>
      </c>
      <c r="AZ2333">
        <v>1.0999999999999999E-2</v>
      </c>
      <c r="BA2333">
        <v>3.0560000000000001E-3</v>
      </c>
      <c r="BB2333">
        <v>2.2057390371820903E-3</v>
      </c>
      <c r="BC2333" s="140">
        <v>9</v>
      </c>
      <c r="BD2333" s="140">
        <v>9600</v>
      </c>
      <c r="BE2333">
        <v>9.6</v>
      </c>
      <c r="BF2333">
        <v>16.404222435757838</v>
      </c>
      <c r="BG2333">
        <v>11.840128861639181</v>
      </c>
      <c r="BH2333">
        <v>2064</v>
      </c>
      <c r="BI2333">
        <v>46.068392392703721</v>
      </c>
      <c r="BJ2333">
        <v>50.794523410805709</v>
      </c>
      <c r="BK2333">
        <v>36.662127998126223</v>
      </c>
      <c r="BL2333" t="s">
        <v>146</v>
      </c>
    </row>
    <row r="2334" spans="1:64">
      <c r="A2334" t="s">
        <v>3331</v>
      </c>
      <c r="B2334" t="s">
        <v>3332</v>
      </c>
      <c r="C2334" t="s">
        <v>149</v>
      </c>
      <c r="D2334" t="s">
        <v>942</v>
      </c>
      <c r="E2334">
        <v>2012</v>
      </c>
      <c r="F2334" s="23">
        <v>52.43</v>
      </c>
      <c r="G2334" s="23">
        <v>8.4499999999999993</v>
      </c>
      <c r="H2334" s="22">
        <v>12134</v>
      </c>
      <c r="I2334" s="34">
        <v>99.197941999999998</v>
      </c>
      <c r="J2334" s="22">
        <v>3</v>
      </c>
      <c r="K2334" s="22" t="s">
        <v>782</v>
      </c>
      <c r="L2334" s="23">
        <v>650</v>
      </c>
      <c r="M2334" s="23">
        <v>0.65</v>
      </c>
      <c r="N2334" s="23">
        <v>5.4593059999999998</v>
      </c>
      <c r="O2334" s="14">
        <v>5.503446835620843</v>
      </c>
      <c r="P2334" s="48">
        <v>0</v>
      </c>
      <c r="Q2334" s="48" t="s">
        <v>782</v>
      </c>
      <c r="R2334" s="50">
        <v>0</v>
      </c>
      <c r="S2334" s="23">
        <v>0</v>
      </c>
      <c r="T2334" s="23">
        <v>0</v>
      </c>
      <c r="U2334" s="14">
        <v>0</v>
      </c>
      <c r="V2334" s="22">
        <v>0</v>
      </c>
      <c r="W2334" s="22" t="s">
        <v>782</v>
      </c>
      <c r="X2334" s="23">
        <v>0</v>
      </c>
      <c r="Y2334" s="23">
        <v>0</v>
      </c>
      <c r="Z2334" s="23">
        <v>0</v>
      </c>
      <c r="AA2334" s="14">
        <v>0</v>
      </c>
      <c r="AB2334" s="48">
        <v>0</v>
      </c>
      <c r="AC2334" s="22" t="s">
        <v>782</v>
      </c>
      <c r="AD2334" s="23">
        <v>0</v>
      </c>
      <c r="AE2334" s="23">
        <v>0</v>
      </c>
      <c r="AF2334" s="23">
        <v>0</v>
      </c>
      <c r="AG2334" s="14">
        <v>0</v>
      </c>
      <c r="AH2334" s="22" t="s">
        <v>782</v>
      </c>
      <c r="AI2334" s="23" t="s">
        <v>782</v>
      </c>
      <c r="AJ2334" s="23" t="s">
        <v>782</v>
      </c>
      <c r="AK2334" s="23" t="s">
        <v>782</v>
      </c>
      <c r="AL2334" s="14" t="s">
        <v>782</v>
      </c>
      <c r="AM2334" s="22" t="s">
        <v>782</v>
      </c>
      <c r="AN2334" s="23" t="s">
        <v>782</v>
      </c>
      <c r="AO2334" s="23" t="s">
        <v>782</v>
      </c>
      <c r="AP2334" s="23" t="s">
        <v>782</v>
      </c>
      <c r="AQ2334" s="14" t="s">
        <v>782</v>
      </c>
      <c r="AR2334" s="48">
        <v>341</v>
      </c>
      <c r="AS2334" s="50">
        <v>5707.7819999999983</v>
      </c>
      <c r="AT2334" s="23">
        <v>5.7077819999999981</v>
      </c>
      <c r="AU2334" s="23">
        <v>4.5823549999999997</v>
      </c>
      <c r="AV2334" s="14">
        <v>4.6194053098399959</v>
      </c>
      <c r="AW2334" s="22">
        <v>2</v>
      </c>
      <c r="AX2334" s="22" t="s">
        <v>782</v>
      </c>
      <c r="AY2334" s="23">
        <v>98</v>
      </c>
      <c r="AZ2334" s="23">
        <v>9.8000000000000004E-2</v>
      </c>
      <c r="BA2334" s="23">
        <v>0.86014999999999997</v>
      </c>
      <c r="BB2334" s="14">
        <v>0.86710468247415862</v>
      </c>
      <c r="BC2334" s="48">
        <v>1</v>
      </c>
      <c r="BD2334" s="50">
        <v>800</v>
      </c>
      <c r="BE2334" s="23">
        <v>0.8</v>
      </c>
      <c r="BF2334" s="23">
        <v>1.2776000000000001</v>
      </c>
      <c r="BG2334" s="14">
        <v>1.2879299451595481</v>
      </c>
      <c r="BH2334" s="22">
        <v>347</v>
      </c>
      <c r="BI2334" s="23">
        <v>7.2557819999999982</v>
      </c>
      <c r="BJ2334" s="23">
        <v>12.179411</v>
      </c>
      <c r="BK2334" s="14">
        <v>12.277886773094545</v>
      </c>
      <c r="BL2334" t="s">
        <v>149</v>
      </c>
    </row>
    <row r="2335" spans="1:64">
      <c r="A2335" t="s">
        <v>3333</v>
      </c>
      <c r="B2335" t="s">
        <v>3332</v>
      </c>
      <c r="C2335" t="s">
        <v>149</v>
      </c>
      <c r="D2335" t="s">
        <v>942</v>
      </c>
      <c r="E2335">
        <v>2015</v>
      </c>
      <c r="F2335" s="23">
        <v>52.43</v>
      </c>
      <c r="G2335" s="23">
        <v>8.86</v>
      </c>
      <c r="H2335" s="22">
        <v>12490</v>
      </c>
      <c r="I2335" s="34">
        <v>99.98981182664933</v>
      </c>
      <c r="J2335" s="13">
        <v>3</v>
      </c>
      <c r="K2335" s="13">
        <v>3</v>
      </c>
      <c r="L2335" s="19">
        <v>900</v>
      </c>
      <c r="M2335" s="35">
        <v>0.9</v>
      </c>
      <c r="N2335" s="19">
        <v>5.3832194836646998</v>
      </c>
      <c r="O2335" s="17">
        <v>5.3837679912804495</v>
      </c>
      <c r="P2335" s="112">
        <v>0</v>
      </c>
      <c r="Q2335" s="37">
        <v>0</v>
      </c>
      <c r="R2335" s="38">
        <v>0</v>
      </c>
      <c r="S2335" s="27">
        <v>0</v>
      </c>
      <c r="T2335" s="23">
        <v>0</v>
      </c>
      <c r="U2335" s="17">
        <v>0</v>
      </c>
      <c r="V2335" s="22">
        <v>0</v>
      </c>
      <c r="W2335" s="22">
        <v>0</v>
      </c>
      <c r="X2335" s="23">
        <v>0</v>
      </c>
      <c r="Y2335" s="27">
        <v>0</v>
      </c>
      <c r="Z2335" s="27">
        <v>0</v>
      </c>
      <c r="AA2335" s="14">
        <v>0</v>
      </c>
      <c r="AB2335" s="116">
        <v>1</v>
      </c>
      <c r="AC2335" s="22" t="s">
        <v>782</v>
      </c>
      <c r="AD2335" s="23">
        <v>0</v>
      </c>
      <c r="AE2335" s="23">
        <v>0</v>
      </c>
      <c r="AF2335" s="23">
        <v>0.25892932799999996</v>
      </c>
      <c r="AG2335" s="14">
        <v>0.25895571085672353</v>
      </c>
      <c r="AH2335" s="22" t="s">
        <v>782</v>
      </c>
      <c r="AI2335" s="23" t="s">
        <v>782</v>
      </c>
      <c r="AJ2335" s="23" t="s">
        <v>782</v>
      </c>
      <c r="AK2335" s="23" t="s">
        <v>782</v>
      </c>
      <c r="AL2335" s="14" t="s">
        <v>782</v>
      </c>
      <c r="AM2335" s="22" t="s">
        <v>782</v>
      </c>
      <c r="AN2335" s="23" t="s">
        <v>782</v>
      </c>
      <c r="AO2335" s="23" t="s">
        <v>782</v>
      </c>
      <c r="AP2335" s="23" t="s">
        <v>782</v>
      </c>
      <c r="AQ2335" s="14" t="s">
        <v>782</v>
      </c>
      <c r="AR2335" s="117">
        <v>403</v>
      </c>
      <c r="AS2335" s="118">
        <v>6754.7619999999961</v>
      </c>
      <c r="AT2335" s="23">
        <v>6.7547619999999959</v>
      </c>
      <c r="AU2335" s="23">
        <v>5.9993281452206126</v>
      </c>
      <c r="AV2335" s="14">
        <v>5.9999394294506203</v>
      </c>
      <c r="AW2335" s="22">
        <v>1</v>
      </c>
      <c r="AX2335" s="22" t="s">
        <v>782</v>
      </c>
      <c r="AY2335" s="23">
        <v>98</v>
      </c>
      <c r="AZ2335" s="23">
        <v>9.8000000000000004E-2</v>
      </c>
      <c r="BA2335" s="23">
        <v>0.25536292709010106</v>
      </c>
      <c r="BB2335" s="14">
        <v>0.25538894655869487</v>
      </c>
      <c r="BC2335" s="120">
        <v>3</v>
      </c>
      <c r="BD2335" s="121">
        <v>2400</v>
      </c>
      <c r="BE2335" s="44">
        <v>2.4</v>
      </c>
      <c r="BF2335" s="23">
        <v>3.8088000000000002</v>
      </c>
      <c r="BG2335" s="14">
        <v>3.8091880866855248</v>
      </c>
      <c r="BH2335" s="22">
        <v>411</v>
      </c>
      <c r="BI2335" s="23">
        <v>10.152761999999996</v>
      </c>
      <c r="BJ2335" s="23">
        <v>15.705639883975415</v>
      </c>
      <c r="BK2335" s="14">
        <v>15.707240164832012</v>
      </c>
      <c r="BL2335" t="s">
        <v>149</v>
      </c>
    </row>
    <row r="2336" spans="1:64">
      <c r="A2336" t="s">
        <v>3334</v>
      </c>
      <c r="B2336" t="s">
        <v>3332</v>
      </c>
      <c r="C2336" t="s">
        <v>149</v>
      </c>
      <c r="D2336" t="s">
        <v>942</v>
      </c>
      <c r="E2336">
        <v>2016</v>
      </c>
      <c r="F2336" s="23">
        <v>52.43</v>
      </c>
      <c r="G2336" s="23">
        <v>8.06</v>
      </c>
      <c r="H2336" s="22">
        <v>12470</v>
      </c>
      <c r="I2336" s="34">
        <v>106.19514152292048</v>
      </c>
      <c r="J2336" s="13">
        <v>3</v>
      </c>
      <c r="K2336" s="13">
        <v>3</v>
      </c>
      <c r="L2336" s="19">
        <v>900</v>
      </c>
      <c r="M2336" s="35">
        <v>0.9</v>
      </c>
      <c r="N2336" s="19">
        <v>5.3828999999999994</v>
      </c>
      <c r="O2336" s="17">
        <v>5.0688759606183948</v>
      </c>
      <c r="P2336" s="55">
        <v>0</v>
      </c>
      <c r="Q2336" s="13">
        <v>0</v>
      </c>
      <c r="R2336" s="19">
        <v>0</v>
      </c>
      <c r="S2336" s="27">
        <v>0</v>
      </c>
      <c r="T2336" s="19">
        <v>0</v>
      </c>
      <c r="U2336" s="17">
        <v>0</v>
      </c>
      <c r="V2336" s="13">
        <v>0</v>
      </c>
      <c r="W2336" s="13">
        <v>0</v>
      </c>
      <c r="X2336" s="19">
        <v>0</v>
      </c>
      <c r="Y2336" s="27">
        <v>0</v>
      </c>
      <c r="Z2336" s="19">
        <v>0</v>
      </c>
      <c r="AA2336" s="14">
        <v>0</v>
      </c>
      <c r="AB2336" s="55">
        <v>1</v>
      </c>
      <c r="AC2336" s="22" t="s">
        <v>782</v>
      </c>
      <c r="AD2336" s="19">
        <v>0</v>
      </c>
      <c r="AE2336" s="23">
        <v>0</v>
      </c>
      <c r="AF2336" s="19">
        <v>0.196443072</v>
      </c>
      <c r="AG2336" s="14">
        <v>0.18498310674373081</v>
      </c>
      <c r="AH2336" s="22" t="s">
        <v>782</v>
      </c>
      <c r="AI2336" s="23" t="s">
        <v>782</v>
      </c>
      <c r="AJ2336" s="23" t="s">
        <v>782</v>
      </c>
      <c r="AK2336" s="23" t="s">
        <v>782</v>
      </c>
      <c r="AL2336" s="14" t="s">
        <v>782</v>
      </c>
      <c r="AM2336" s="22" t="s">
        <v>782</v>
      </c>
      <c r="AN2336" s="23" t="s">
        <v>782</v>
      </c>
      <c r="AO2336" s="23" t="s">
        <v>782</v>
      </c>
      <c r="AP2336" s="23" t="s">
        <v>782</v>
      </c>
      <c r="AQ2336" s="14" t="s">
        <v>782</v>
      </c>
      <c r="AR2336" s="55">
        <v>421</v>
      </c>
      <c r="AS2336" s="56">
        <v>6901.0030000000061</v>
      </c>
      <c r="AT2336" s="23">
        <v>6.9010030000000064</v>
      </c>
      <c r="AU2336" s="19">
        <v>6.1280906639999992</v>
      </c>
      <c r="AV2336" s="14">
        <v>5.770594187378479</v>
      </c>
      <c r="AW2336" s="13">
        <v>1</v>
      </c>
      <c r="AX2336" s="22" t="s">
        <v>782</v>
      </c>
      <c r="AY2336" s="19">
        <v>98</v>
      </c>
      <c r="AZ2336" s="23">
        <v>9.8000000000000004E-2</v>
      </c>
      <c r="BA2336" s="19">
        <v>0.47039999999999998</v>
      </c>
      <c r="BB2336" s="14">
        <v>0.44295811771998234</v>
      </c>
      <c r="BC2336" s="55">
        <v>3</v>
      </c>
      <c r="BD2336" s="19">
        <v>2400.0000000000005</v>
      </c>
      <c r="BE2336" s="44">
        <v>2.4000000000000004</v>
      </c>
      <c r="BF2336" s="19">
        <v>3.8592</v>
      </c>
      <c r="BG2336" s="14">
        <v>3.6340645576210799</v>
      </c>
      <c r="BH2336" s="22">
        <v>429</v>
      </c>
      <c r="BI2336" s="23">
        <v>10.299003000000008</v>
      </c>
      <c r="BJ2336" s="23">
        <v>16.037033735999998</v>
      </c>
      <c r="BK2336" s="14">
        <v>15.101475930081666</v>
      </c>
      <c r="BL2336" t="s">
        <v>149</v>
      </c>
    </row>
    <row r="2337" spans="1:64">
      <c r="A2337" t="s">
        <v>3335</v>
      </c>
      <c r="B2337" t="s">
        <v>3332</v>
      </c>
      <c r="C2337" t="s">
        <v>149</v>
      </c>
      <c r="D2337" t="s">
        <v>942</v>
      </c>
      <c r="E2337">
        <v>2017</v>
      </c>
      <c r="F2337" s="23">
        <v>52.43</v>
      </c>
      <c r="G2337" s="23">
        <v>8.07</v>
      </c>
      <c r="H2337" s="22">
        <v>12674</v>
      </c>
      <c r="I2337" s="34">
        <v>99.55440261891745</v>
      </c>
      <c r="J2337" s="13">
        <v>3</v>
      </c>
      <c r="K2337" s="13">
        <v>3</v>
      </c>
      <c r="L2337" s="19">
        <v>900</v>
      </c>
      <c r="M2337" s="19">
        <v>0.89999999999999991</v>
      </c>
      <c r="N2337" s="19">
        <v>5.3828999999999994</v>
      </c>
      <c r="O2337" s="17">
        <v>5.406993421079636</v>
      </c>
      <c r="P2337" s="55">
        <v>0</v>
      </c>
      <c r="Q2337" s="55">
        <v>0</v>
      </c>
      <c r="R2337" s="56">
        <v>0</v>
      </c>
      <c r="S2337" s="19">
        <v>0</v>
      </c>
      <c r="T2337" s="19">
        <v>0</v>
      </c>
      <c r="U2337" s="17">
        <v>0</v>
      </c>
      <c r="V2337" s="13">
        <v>0</v>
      </c>
      <c r="W2337" s="13">
        <v>0</v>
      </c>
      <c r="X2337" s="19">
        <v>0</v>
      </c>
      <c r="Y2337" s="19">
        <v>0</v>
      </c>
      <c r="Z2337" s="19">
        <v>0</v>
      </c>
      <c r="AA2337" s="14">
        <v>0</v>
      </c>
      <c r="AB2337" s="55">
        <v>1</v>
      </c>
      <c r="AC2337" s="22" t="s">
        <v>782</v>
      </c>
      <c r="AD2337" s="19">
        <v>0</v>
      </c>
      <c r="AE2337" s="19">
        <v>0</v>
      </c>
      <c r="AF2337" s="19">
        <v>0.24273857999999998</v>
      </c>
      <c r="AG2337" s="14">
        <v>0.24382505807319715</v>
      </c>
      <c r="AH2337" s="22" t="s">
        <v>782</v>
      </c>
      <c r="AI2337" s="23" t="s">
        <v>782</v>
      </c>
      <c r="AJ2337" s="23" t="s">
        <v>782</v>
      </c>
      <c r="AK2337" s="23" t="s">
        <v>782</v>
      </c>
      <c r="AL2337" s="14" t="s">
        <v>782</v>
      </c>
      <c r="AM2337" s="22" t="s">
        <v>782</v>
      </c>
      <c r="AN2337" s="23" t="s">
        <v>782</v>
      </c>
      <c r="AO2337" s="23" t="s">
        <v>782</v>
      </c>
      <c r="AP2337" s="23" t="s">
        <v>782</v>
      </c>
      <c r="AQ2337" s="14" t="s">
        <v>782</v>
      </c>
      <c r="AR2337" s="55">
        <v>443</v>
      </c>
      <c r="AS2337" s="56">
        <v>7406.8280000000068</v>
      </c>
      <c r="AT2337" s="19">
        <v>7.406828</v>
      </c>
      <c r="AU2337" s="19">
        <v>6.5772632639999991</v>
      </c>
      <c r="AV2337" s="14">
        <v>6.6067025575724552</v>
      </c>
      <c r="AW2337" s="13">
        <v>1</v>
      </c>
      <c r="AX2337" s="22" t="s">
        <v>782</v>
      </c>
      <c r="AY2337" s="19">
        <v>0</v>
      </c>
      <c r="AZ2337" s="19">
        <v>0</v>
      </c>
      <c r="BA2337" s="19">
        <v>0</v>
      </c>
      <c r="BB2337" s="14">
        <v>0</v>
      </c>
      <c r="BC2337" s="55">
        <v>3</v>
      </c>
      <c r="BD2337" s="56">
        <v>2400</v>
      </c>
      <c r="BE2337" s="19">
        <v>2.4000000000000004</v>
      </c>
      <c r="BF2337" s="19">
        <v>3.8592</v>
      </c>
      <c r="BG2337" s="14">
        <v>3.8764734642349912</v>
      </c>
      <c r="BH2337" s="22">
        <v>451</v>
      </c>
      <c r="BI2337" s="23">
        <v>10.706828</v>
      </c>
      <c r="BJ2337" s="23">
        <v>16.062101843999997</v>
      </c>
      <c r="BK2337" s="14">
        <v>16.133994500960281</v>
      </c>
      <c r="BL2337" t="s">
        <v>149</v>
      </c>
    </row>
    <row r="2338" spans="1:64">
      <c r="A2338" t="s">
        <v>3336</v>
      </c>
      <c r="B2338" t="s">
        <v>3332</v>
      </c>
      <c r="C2338" t="s">
        <v>149</v>
      </c>
      <c r="D2338" t="s">
        <v>942</v>
      </c>
      <c r="E2338">
        <v>2018</v>
      </c>
      <c r="F2338" s="23">
        <v>52.43</v>
      </c>
      <c r="G2338" s="23">
        <v>8.09</v>
      </c>
      <c r="H2338" s="22">
        <v>12846</v>
      </c>
      <c r="I2338" s="34">
        <v>99.561478269423404</v>
      </c>
      <c r="J2338" s="13">
        <v>3</v>
      </c>
      <c r="K2338" s="13">
        <v>3</v>
      </c>
      <c r="L2338" s="19">
        <v>900</v>
      </c>
      <c r="M2338" s="19">
        <v>0.89999999999999991</v>
      </c>
      <c r="N2338" s="19">
        <v>5.3828999999999994</v>
      </c>
      <c r="O2338" s="17">
        <v>5.4066091560365637</v>
      </c>
      <c r="P2338" s="55">
        <v>0</v>
      </c>
      <c r="Q2338" s="13">
        <v>0</v>
      </c>
      <c r="R2338" s="19">
        <v>0</v>
      </c>
      <c r="S2338" s="19">
        <v>0</v>
      </c>
      <c r="T2338" s="19">
        <v>0</v>
      </c>
      <c r="U2338" s="17">
        <v>0</v>
      </c>
      <c r="V2338" s="13">
        <v>0</v>
      </c>
      <c r="W2338" s="13">
        <v>0</v>
      </c>
      <c r="X2338" s="19">
        <v>0</v>
      </c>
      <c r="Y2338" s="19">
        <v>0</v>
      </c>
      <c r="Z2338" s="19">
        <v>0</v>
      </c>
      <c r="AA2338" s="14">
        <v>0</v>
      </c>
      <c r="AB2338" s="55">
        <v>1</v>
      </c>
      <c r="AC2338" s="22" t="s">
        <v>782</v>
      </c>
      <c r="AD2338" s="19">
        <v>0</v>
      </c>
      <c r="AE2338" s="19">
        <v>0</v>
      </c>
      <c r="AF2338" s="19">
        <v>0.23177985600000001</v>
      </c>
      <c r="AG2338" s="14">
        <v>0.23280073782430225</v>
      </c>
      <c r="AH2338" s="22" t="s">
        <v>782</v>
      </c>
      <c r="AI2338" s="23" t="s">
        <v>782</v>
      </c>
      <c r="AJ2338" s="23" t="s">
        <v>782</v>
      </c>
      <c r="AK2338" s="23" t="s">
        <v>782</v>
      </c>
      <c r="AL2338" s="14" t="s">
        <v>782</v>
      </c>
      <c r="AM2338" s="22" t="s">
        <v>782</v>
      </c>
      <c r="AN2338" s="23" t="s">
        <v>782</v>
      </c>
      <c r="AO2338" s="23" t="s">
        <v>782</v>
      </c>
      <c r="AP2338" s="23" t="s">
        <v>782</v>
      </c>
      <c r="AQ2338" s="14" t="s">
        <v>782</v>
      </c>
      <c r="AR2338" s="55">
        <v>460</v>
      </c>
      <c r="AS2338" s="56">
        <v>7677.9980000000078</v>
      </c>
      <c r="AT2338" s="19">
        <v>7.6779979999999997</v>
      </c>
      <c r="AU2338" s="19">
        <v>6.8180622239999984</v>
      </c>
      <c r="AV2338" s="14">
        <v>6.848092598172995</v>
      </c>
      <c r="AW2338" s="13">
        <v>1</v>
      </c>
      <c r="AX2338" s="22" t="s">
        <v>782</v>
      </c>
      <c r="AY2338" s="19">
        <v>98</v>
      </c>
      <c r="AZ2338" s="19">
        <v>9.8000000000000004E-2</v>
      </c>
      <c r="BA2338" s="19">
        <v>0.47039999999999998</v>
      </c>
      <c r="BB2338" s="14">
        <v>0.47247189191692207</v>
      </c>
      <c r="BC2338" s="55">
        <v>5</v>
      </c>
      <c r="BD2338" s="56">
        <v>8400</v>
      </c>
      <c r="BE2338" s="19">
        <v>8.4</v>
      </c>
      <c r="BF2338" s="19">
        <v>18.550240328935864</v>
      </c>
      <c r="BG2338" s="14">
        <v>18.63194545860101</v>
      </c>
      <c r="BH2338" s="22">
        <v>470</v>
      </c>
      <c r="BI2338" s="23">
        <v>17.075997999999998</v>
      </c>
      <c r="BJ2338" s="23">
        <v>31.453382408935862</v>
      </c>
      <c r="BK2338" s="14">
        <v>31.591919842551789</v>
      </c>
      <c r="BL2338" t="s">
        <v>149</v>
      </c>
    </row>
    <row r="2339" spans="1:64">
      <c r="A2339" t="s">
        <v>3337</v>
      </c>
      <c r="B2339" t="s">
        <v>3332</v>
      </c>
      <c r="C2339" t="s">
        <v>149</v>
      </c>
      <c r="D2339" t="s">
        <v>942</v>
      </c>
      <c r="E2339">
        <v>2019</v>
      </c>
      <c r="F2339" s="23">
        <v>52.43</v>
      </c>
      <c r="G2339" s="23">
        <v>8.11</v>
      </c>
      <c r="H2339" s="22">
        <v>12923</v>
      </c>
      <c r="I2339" s="34">
        <v>103.01069261873216</v>
      </c>
      <c r="J2339" s="22">
        <v>3</v>
      </c>
      <c r="K2339" s="22">
        <v>3</v>
      </c>
      <c r="L2339" s="23">
        <v>900</v>
      </c>
      <c r="M2339" s="23">
        <v>0.89999999999999991</v>
      </c>
      <c r="N2339" s="23">
        <v>5.3828999999999994</v>
      </c>
      <c r="O2339" s="14">
        <v>5.2255740284393903</v>
      </c>
      <c r="P2339" s="48">
        <v>0</v>
      </c>
      <c r="Q2339" s="22">
        <v>0</v>
      </c>
      <c r="R2339" s="23">
        <v>0</v>
      </c>
      <c r="S2339" s="23">
        <v>0</v>
      </c>
      <c r="T2339" s="23">
        <v>0</v>
      </c>
      <c r="U2339" s="14">
        <v>0</v>
      </c>
      <c r="V2339" s="22">
        <v>0</v>
      </c>
      <c r="W2339" s="22">
        <v>0</v>
      </c>
      <c r="X2339" s="23">
        <v>0</v>
      </c>
      <c r="Y2339" s="23">
        <v>0</v>
      </c>
      <c r="Z2339" s="23">
        <v>0</v>
      </c>
      <c r="AA2339" s="14">
        <v>0</v>
      </c>
      <c r="AB2339" s="48">
        <v>1</v>
      </c>
      <c r="AC2339" s="22">
        <v>1</v>
      </c>
      <c r="AD2339" s="23">
        <v>152.83709871244633</v>
      </c>
      <c r="AE2339" s="23">
        <v>0.15283709871244633</v>
      </c>
      <c r="AF2339" s="23">
        <v>0.21366626399999997</v>
      </c>
      <c r="AG2339" s="14">
        <v>0.20742144195732304</v>
      </c>
      <c r="AH2339" s="22">
        <v>0</v>
      </c>
      <c r="AI2339" s="23">
        <v>0</v>
      </c>
      <c r="AJ2339" s="23">
        <v>0</v>
      </c>
      <c r="AK2339" s="23">
        <v>0</v>
      </c>
      <c r="AL2339" s="14">
        <v>0</v>
      </c>
      <c r="AM2339" s="22">
        <v>484</v>
      </c>
      <c r="AN2339" s="23">
        <v>8241.9180000000088</v>
      </c>
      <c r="AO2339" s="23">
        <v>8.2419179999999983</v>
      </c>
      <c r="AP2339" s="23">
        <v>7.3188231839999975</v>
      </c>
      <c r="AQ2339" s="14">
        <v>7.1049160023501212</v>
      </c>
      <c r="AR2339" s="48">
        <v>484</v>
      </c>
      <c r="AS2339" s="50">
        <v>8241.9180000000088</v>
      </c>
      <c r="AT2339" s="23">
        <v>8.2419179999999983</v>
      </c>
      <c r="AU2339" s="23">
        <v>7.3188231839999975</v>
      </c>
      <c r="AV2339" s="14">
        <v>7.1049160023501212</v>
      </c>
      <c r="AW2339" s="22">
        <v>1</v>
      </c>
      <c r="AX2339" s="22" t="s">
        <v>782</v>
      </c>
      <c r="AY2339" s="23">
        <v>98</v>
      </c>
      <c r="AZ2339" s="23">
        <v>9.8000000000000004E-2</v>
      </c>
      <c r="BA2339" s="23">
        <v>0.47039999999999998</v>
      </c>
      <c r="BB2339" s="14">
        <v>0.4566516232844543</v>
      </c>
      <c r="BC2339" s="48">
        <v>5</v>
      </c>
      <c r="BD2339" s="50">
        <v>8400</v>
      </c>
      <c r="BE2339" s="23">
        <v>8.4</v>
      </c>
      <c r="BF2339" s="23">
        <v>18.550241028033952</v>
      </c>
      <c r="BG2339" s="14">
        <v>18.00807329457821</v>
      </c>
      <c r="BH2339" s="22">
        <v>494</v>
      </c>
      <c r="BI2339" s="23">
        <v>17.792755098712444</v>
      </c>
      <c r="BJ2339" s="23">
        <v>31.936030476033952</v>
      </c>
      <c r="BK2339" s="14">
        <v>31.002636390609496</v>
      </c>
      <c r="BL2339" t="s">
        <v>149</v>
      </c>
    </row>
    <row r="2340" spans="1:64">
      <c r="A2340" t="s">
        <v>3338</v>
      </c>
      <c r="B2340" t="s">
        <v>3332</v>
      </c>
      <c r="C2340" t="s">
        <v>149</v>
      </c>
      <c r="D2340" t="s">
        <v>942</v>
      </c>
      <c r="E2340">
        <v>2020</v>
      </c>
      <c r="F2340" s="23">
        <v>52.43</v>
      </c>
      <c r="G2340" s="23">
        <v>8.1199999999999992</v>
      </c>
      <c r="H2340" s="22">
        <v>13014</v>
      </c>
      <c r="I2340" s="34">
        <v>104.05919845378847</v>
      </c>
      <c r="J2340" s="22">
        <v>3</v>
      </c>
      <c r="K2340" s="22">
        <v>4</v>
      </c>
      <c r="L2340" s="23">
        <v>1300</v>
      </c>
      <c r="M2340" s="23">
        <v>1.3</v>
      </c>
      <c r="N2340" s="23">
        <v>7.7752999999999997</v>
      </c>
      <c r="O2340" s="14">
        <v>7.4719968205914284</v>
      </c>
      <c r="P2340" s="48">
        <v>0</v>
      </c>
      <c r="Q2340" s="22">
        <v>0</v>
      </c>
      <c r="R2340" s="23">
        <v>0</v>
      </c>
      <c r="S2340" s="23">
        <v>0</v>
      </c>
      <c r="T2340" s="23">
        <v>0</v>
      </c>
      <c r="U2340" s="14">
        <v>0</v>
      </c>
      <c r="V2340" s="22">
        <v>0</v>
      </c>
      <c r="W2340" s="22">
        <v>0</v>
      </c>
      <c r="X2340" s="23">
        <v>0</v>
      </c>
      <c r="Y2340" s="23">
        <v>0</v>
      </c>
      <c r="Z2340" s="23">
        <v>0</v>
      </c>
      <c r="AA2340" s="14">
        <v>0</v>
      </c>
      <c r="AB2340" s="48">
        <v>1</v>
      </c>
      <c r="AC2340" s="22">
        <v>1</v>
      </c>
      <c r="AD2340" s="23">
        <v>156.00243562231759</v>
      </c>
      <c r="AE2340" s="23">
        <v>0.15600243562231758</v>
      </c>
      <c r="AF2340" s="23">
        <v>0.21809140499999999</v>
      </c>
      <c r="AG2340" s="14">
        <v>0.20958397550683802</v>
      </c>
      <c r="AH2340" s="22">
        <v>0</v>
      </c>
      <c r="AI2340" s="23">
        <v>0</v>
      </c>
      <c r="AJ2340" s="23">
        <v>0</v>
      </c>
      <c r="AK2340" s="23">
        <v>0</v>
      </c>
      <c r="AL2340" s="14">
        <v>0</v>
      </c>
      <c r="AM2340" s="22">
        <v>538</v>
      </c>
      <c r="AN2340" s="23">
        <v>9607.1680000000124</v>
      </c>
      <c r="AO2340" s="23">
        <v>9.6071679999999962</v>
      </c>
      <c r="AP2340" s="23">
        <v>8.5311651839999971</v>
      </c>
      <c r="AQ2340" s="14">
        <v>8.1983767997103989</v>
      </c>
      <c r="AR2340" s="48">
        <v>538</v>
      </c>
      <c r="AS2340" s="50">
        <v>9607.1680000000124</v>
      </c>
      <c r="AT2340" s="23">
        <v>9.6071679999999962</v>
      </c>
      <c r="AU2340" s="23">
        <v>8.5311651839999971</v>
      </c>
      <c r="AV2340" s="14">
        <v>8.1983767997103989</v>
      </c>
      <c r="AW2340" s="22">
        <v>1</v>
      </c>
      <c r="AX2340" s="22">
        <v>1</v>
      </c>
      <c r="AY2340" s="23">
        <v>98</v>
      </c>
      <c r="AZ2340" s="23">
        <v>9.8000000000000004E-2</v>
      </c>
      <c r="BA2340" s="23">
        <v>0.47039999999999998</v>
      </c>
      <c r="BB2340" s="14">
        <v>0.45205037804408937</v>
      </c>
      <c r="BC2340" s="48">
        <v>5</v>
      </c>
      <c r="BD2340" s="23">
        <v>8400</v>
      </c>
      <c r="BE2340" s="23">
        <v>8.4</v>
      </c>
      <c r="BF2340" s="23">
        <v>18.234491504699221</v>
      </c>
      <c r="BG2340" s="14">
        <v>17.523190429721556</v>
      </c>
      <c r="BH2340" s="22">
        <v>548</v>
      </c>
      <c r="BI2340" s="23">
        <v>19.561170435622316</v>
      </c>
      <c r="BJ2340" s="23">
        <v>35.229448093699219</v>
      </c>
      <c r="BK2340" s="14">
        <v>33.855198403574306</v>
      </c>
      <c r="BL2340" t="s">
        <v>149</v>
      </c>
    </row>
    <row r="2341" spans="1:64">
      <c r="A2341" t="s">
        <v>3339</v>
      </c>
      <c r="B2341" t="s">
        <v>3332</v>
      </c>
      <c r="C2341" t="s">
        <v>149</v>
      </c>
      <c r="D2341" t="s">
        <v>942</v>
      </c>
      <c r="E2341">
        <v>2021</v>
      </c>
      <c r="F2341" s="23">
        <v>52.43</v>
      </c>
      <c r="G2341" s="23">
        <v>8.1199999999999992</v>
      </c>
      <c r="H2341" s="22">
        <v>13040</v>
      </c>
      <c r="I2341" s="34">
        <v>97.57</v>
      </c>
      <c r="J2341" s="22">
        <v>3</v>
      </c>
      <c r="K2341" s="22">
        <v>5</v>
      </c>
      <c r="L2341" s="23">
        <v>1300</v>
      </c>
      <c r="M2341" s="23">
        <v>1.3</v>
      </c>
      <c r="N2341" s="23">
        <v>7.7752999999999997</v>
      </c>
      <c r="O2341" s="14">
        <v>7.97</v>
      </c>
      <c r="P2341" s="48">
        <v>0</v>
      </c>
      <c r="Q2341" s="22">
        <v>0</v>
      </c>
      <c r="R2341" s="23">
        <v>0</v>
      </c>
      <c r="S2341" s="23">
        <v>0</v>
      </c>
      <c r="T2341" s="23">
        <v>0</v>
      </c>
      <c r="U2341" s="14">
        <v>0</v>
      </c>
      <c r="V2341" s="22">
        <v>0</v>
      </c>
      <c r="W2341" s="22">
        <v>0</v>
      </c>
      <c r="X2341" s="23">
        <v>0</v>
      </c>
      <c r="Y2341" s="23">
        <v>0</v>
      </c>
      <c r="Z2341" s="23">
        <v>0</v>
      </c>
      <c r="AA2341" s="14">
        <v>0</v>
      </c>
      <c r="AB2341" s="48">
        <v>1</v>
      </c>
      <c r="AC2341" s="22">
        <v>1</v>
      </c>
      <c r="AD2341" s="23">
        <v>166.67186269999999</v>
      </c>
      <c r="AE2341" s="23">
        <v>0.166671863</v>
      </c>
      <c r="AF2341" s="23">
        <v>0.23300726399999999</v>
      </c>
      <c r="AG2341" s="14">
        <v>0.24</v>
      </c>
      <c r="AH2341" s="22">
        <v>0</v>
      </c>
      <c r="AI2341" s="23">
        <v>0</v>
      </c>
      <c r="AJ2341" s="23">
        <v>0</v>
      </c>
      <c r="AK2341" s="23">
        <v>0</v>
      </c>
      <c r="AL2341" s="14">
        <v>0</v>
      </c>
      <c r="AM2341" s="22">
        <v>582</v>
      </c>
      <c r="AN2341" s="23">
        <v>10251.388000000001</v>
      </c>
      <c r="AO2341" s="23">
        <v>10.251388</v>
      </c>
      <c r="AP2341" s="23">
        <v>9.1731768670000005</v>
      </c>
      <c r="AQ2341" s="14">
        <v>9.4</v>
      </c>
      <c r="AR2341" s="48">
        <v>582</v>
      </c>
      <c r="AS2341" s="50">
        <v>10251.388000000001</v>
      </c>
      <c r="AT2341" s="23">
        <v>10.251388</v>
      </c>
      <c r="AU2341" s="23">
        <v>9.1731768670000005</v>
      </c>
      <c r="AV2341" s="14">
        <v>9.4</v>
      </c>
      <c r="AW2341" s="22">
        <v>1</v>
      </c>
      <c r="AX2341" s="22">
        <v>1</v>
      </c>
      <c r="AY2341" s="23">
        <v>98</v>
      </c>
      <c r="AZ2341" s="23">
        <v>9.8000000000000004E-2</v>
      </c>
      <c r="BA2341" s="23">
        <v>0.47039999999999998</v>
      </c>
      <c r="BB2341" s="14">
        <v>0.48</v>
      </c>
      <c r="BC2341" s="48">
        <v>5</v>
      </c>
      <c r="BD2341" s="50">
        <v>8400</v>
      </c>
      <c r="BE2341" s="23">
        <v>8.4</v>
      </c>
      <c r="BF2341" s="23">
        <v>15.90047659</v>
      </c>
      <c r="BG2341" s="14">
        <v>16.3</v>
      </c>
      <c r="BH2341" s="22">
        <v>592</v>
      </c>
      <c r="BI2341" s="23">
        <v>20.22</v>
      </c>
      <c r="BJ2341" s="23">
        <v>33.549999999999997</v>
      </c>
      <c r="BK2341" s="14">
        <v>34.39</v>
      </c>
      <c r="BL2341" t="s">
        <v>149</v>
      </c>
    </row>
    <row r="2342" spans="1:64">
      <c r="A2342" t="s">
        <v>3340</v>
      </c>
      <c r="B2342" t="s">
        <v>3332</v>
      </c>
      <c r="C2342" t="s">
        <v>149</v>
      </c>
      <c r="D2342" s="111" t="s">
        <v>942</v>
      </c>
      <c r="E2342" s="110">
        <v>2022</v>
      </c>
      <c r="F2342" s="23"/>
      <c r="G2342" s="23"/>
      <c r="H2342" s="22">
        <v>13253</v>
      </c>
      <c r="I2342" s="34">
        <v>96.051623381580441</v>
      </c>
      <c r="J2342" s="22">
        <v>4</v>
      </c>
      <c r="K2342" s="22">
        <v>6</v>
      </c>
      <c r="L2342" s="23">
        <v>1399</v>
      </c>
      <c r="M2342" s="23">
        <v>1.399</v>
      </c>
      <c r="N2342" s="23">
        <v>8.2792820000000003</v>
      </c>
      <c r="O2342" s="14">
        <v>8.6196169398503848</v>
      </c>
      <c r="P2342" s="48">
        <v>0</v>
      </c>
      <c r="Q2342" s="22">
        <v>0</v>
      </c>
      <c r="R2342" s="23">
        <v>0</v>
      </c>
      <c r="S2342" s="23">
        <v>0</v>
      </c>
      <c r="T2342" s="23">
        <v>0</v>
      </c>
      <c r="U2342" s="14">
        <v>0</v>
      </c>
      <c r="V2342" s="22">
        <v>0</v>
      </c>
      <c r="W2342" s="22">
        <v>0</v>
      </c>
      <c r="X2342" s="23">
        <v>0</v>
      </c>
      <c r="Y2342" s="23">
        <v>0</v>
      </c>
      <c r="Z2342" s="23">
        <v>0</v>
      </c>
      <c r="AA2342" s="14">
        <v>0</v>
      </c>
      <c r="AB2342" s="48">
        <v>1</v>
      </c>
      <c r="AC2342" s="22">
        <v>1</v>
      </c>
      <c r="AD2342" s="23">
        <v>167.174645922747</v>
      </c>
      <c r="AE2342" s="23">
        <v>0.167174645922747</v>
      </c>
      <c r="AF2342" s="23">
        <v>0.233710155</v>
      </c>
      <c r="AG2342" s="14">
        <v>0.24331723584884038</v>
      </c>
      <c r="AH2342" s="22">
        <v>0</v>
      </c>
      <c r="AI2342" s="23">
        <v>0</v>
      </c>
      <c r="AJ2342" s="23">
        <v>0</v>
      </c>
      <c r="AK2342" s="23">
        <v>0</v>
      </c>
      <c r="AL2342" s="14">
        <v>0</v>
      </c>
      <c r="AM2342" s="22">
        <v>694</v>
      </c>
      <c r="AN2342" s="23">
        <v>11480.098000000005</v>
      </c>
      <c r="AO2342" s="23">
        <v>11.480097999999995</v>
      </c>
      <c r="AP2342" s="23">
        <v>11.75979816915101</v>
      </c>
      <c r="AQ2342" s="14">
        <v>12.243206054345725</v>
      </c>
      <c r="AR2342" s="48">
        <v>694</v>
      </c>
      <c r="AS2342" s="50">
        <v>11480.098</v>
      </c>
      <c r="AT2342" s="23">
        <v>11.480098</v>
      </c>
      <c r="AU2342" s="23">
        <v>11.759798169151001</v>
      </c>
      <c r="AV2342" s="14">
        <v>12.243206054345714</v>
      </c>
      <c r="AW2342" s="22">
        <v>1</v>
      </c>
      <c r="AX2342" s="22">
        <v>2</v>
      </c>
      <c r="AY2342" s="23">
        <v>130</v>
      </c>
      <c r="AZ2342" s="23">
        <v>0.13</v>
      </c>
      <c r="BA2342" s="23">
        <v>0.47039999999999998</v>
      </c>
      <c r="BB2342" s="14">
        <v>0.48973664727274913</v>
      </c>
      <c r="BC2342" s="48">
        <v>5</v>
      </c>
      <c r="BD2342" s="50">
        <v>8400</v>
      </c>
      <c r="BE2342" s="23">
        <v>8.4</v>
      </c>
      <c r="BF2342" s="23">
        <v>17.760394725577036</v>
      </c>
      <c r="BG2342" s="14">
        <v>18.490468042399478</v>
      </c>
      <c r="BH2342" s="22">
        <v>705</v>
      </c>
      <c r="BI2342" s="23">
        <v>21.576272645922746</v>
      </c>
      <c r="BJ2342" s="23">
        <v>38.503585049728038</v>
      </c>
      <c r="BK2342" s="14">
        <v>40.086344919717163</v>
      </c>
      <c r="BL2342" t="s">
        <v>149</v>
      </c>
    </row>
    <row r="2343" spans="1:64">
      <c r="A2343" t="s">
        <v>3341</v>
      </c>
      <c r="B2343" t="s">
        <v>3332</v>
      </c>
      <c r="C2343" t="s">
        <v>149</v>
      </c>
      <c r="D2343" t="s">
        <v>942</v>
      </c>
      <c r="E2343">
        <v>2023</v>
      </c>
      <c r="F2343">
        <v>52.43</v>
      </c>
      <c r="G2343">
        <v>8.25</v>
      </c>
      <c r="H2343">
        <v>13041</v>
      </c>
      <c r="I2343">
        <v>96.051623381580441</v>
      </c>
      <c r="J2343">
        <v>4</v>
      </c>
      <c r="K2343">
        <v>6</v>
      </c>
      <c r="L2343">
        <v>1399</v>
      </c>
      <c r="M2343">
        <v>1.399</v>
      </c>
      <c r="N2343">
        <v>8.2792820000000003</v>
      </c>
      <c r="O2343">
        <v>8.6196169398503848</v>
      </c>
      <c r="P2343" s="140">
        <v>0</v>
      </c>
      <c r="Q2343">
        <v>0</v>
      </c>
      <c r="R2343">
        <v>0</v>
      </c>
      <c r="S2343">
        <v>0</v>
      </c>
      <c r="T2343">
        <v>0</v>
      </c>
      <c r="U2343">
        <v>0</v>
      </c>
      <c r="V2343">
        <v>0</v>
      </c>
      <c r="W2343">
        <v>0</v>
      </c>
      <c r="X2343">
        <v>0</v>
      </c>
      <c r="Y2343">
        <v>0</v>
      </c>
      <c r="Z2343">
        <v>0</v>
      </c>
      <c r="AA2343">
        <v>0</v>
      </c>
      <c r="AB2343" s="140">
        <v>1</v>
      </c>
      <c r="AC2343">
        <v>1</v>
      </c>
      <c r="AD2343">
        <v>198.05072961373401</v>
      </c>
      <c r="AE2343">
        <v>0.19805072961373399</v>
      </c>
      <c r="AF2343">
        <v>0.27687492000000002</v>
      </c>
      <c r="AG2343">
        <v>0.28825636699555834</v>
      </c>
      <c r="AL2343">
        <v>0</v>
      </c>
      <c r="AM2343">
        <v>843</v>
      </c>
      <c r="AN2343">
        <v>14867.442999999999</v>
      </c>
      <c r="AO2343">
        <v>14.867443</v>
      </c>
      <c r="AP2343">
        <v>13.945472000000001</v>
      </c>
      <c r="AQ2343">
        <v>14.518725981964284</v>
      </c>
      <c r="AR2343" s="140">
        <v>928</v>
      </c>
      <c r="AS2343" s="140">
        <v>14932.3379999999</v>
      </c>
      <c r="AT2343">
        <v>14.932338</v>
      </c>
      <c r="AU2343">
        <v>14.006342441903801</v>
      </c>
      <c r="AV2343">
        <v>14.582098614056074</v>
      </c>
      <c r="AW2343">
        <v>1</v>
      </c>
      <c r="AX2343">
        <v>2</v>
      </c>
      <c r="AY2343">
        <v>130</v>
      </c>
      <c r="AZ2343">
        <v>0.13</v>
      </c>
      <c r="BA2343">
        <v>0.47039999999999998</v>
      </c>
      <c r="BB2343">
        <v>0.48973664727274907</v>
      </c>
      <c r="BC2343" s="140">
        <v>5</v>
      </c>
      <c r="BD2343">
        <v>8400</v>
      </c>
      <c r="BE2343">
        <v>8.4</v>
      </c>
      <c r="BF2343">
        <v>21.206714000000002</v>
      </c>
      <c r="BG2343">
        <v>22.078454536632805</v>
      </c>
      <c r="BH2343">
        <v>939</v>
      </c>
      <c r="BI2343">
        <v>25.059388729613737</v>
      </c>
      <c r="BJ2343">
        <v>44.2396133619038</v>
      </c>
      <c r="BK2343">
        <v>46.058163104807562</v>
      </c>
      <c r="BL2343" t="s">
        <v>149</v>
      </c>
    </row>
    <row r="2344" spans="1:64">
      <c r="A2344" t="s">
        <v>3342</v>
      </c>
      <c r="B2344" t="s">
        <v>3332</v>
      </c>
      <c r="C2344" t="s">
        <v>149</v>
      </c>
      <c r="D2344" t="s">
        <v>942</v>
      </c>
      <c r="E2344">
        <v>2024</v>
      </c>
      <c r="F2344">
        <v>52.43</v>
      </c>
      <c r="G2344">
        <v>8.25</v>
      </c>
      <c r="H2344">
        <v>13175</v>
      </c>
      <c r="I2344">
        <v>90.342268101273774</v>
      </c>
      <c r="J2344">
        <v>4</v>
      </c>
      <c r="K2344">
        <v>6</v>
      </c>
      <c r="L2344">
        <v>1399</v>
      </c>
      <c r="M2344">
        <v>1.399</v>
      </c>
      <c r="N2344">
        <v>8.2792820000000003</v>
      </c>
      <c r="O2344">
        <v>9.164350391025069</v>
      </c>
      <c r="P2344" s="140">
        <v>0</v>
      </c>
      <c r="Q2344">
        <v>0</v>
      </c>
      <c r="R2344">
        <v>0</v>
      </c>
      <c r="S2344">
        <v>0</v>
      </c>
      <c r="T2344">
        <v>0</v>
      </c>
      <c r="U2344">
        <v>0</v>
      </c>
      <c r="V2344">
        <v>0</v>
      </c>
      <c r="W2344">
        <v>0</v>
      </c>
      <c r="X2344">
        <v>0</v>
      </c>
      <c r="Y2344">
        <v>0</v>
      </c>
      <c r="Z2344">
        <v>0</v>
      </c>
      <c r="AA2344">
        <v>0</v>
      </c>
      <c r="AB2344" s="140">
        <v>1</v>
      </c>
      <c r="AC2344">
        <v>1</v>
      </c>
      <c r="AD2344">
        <v>206.03960729613732</v>
      </c>
      <c r="AE2344">
        <v>0.20603960729613732</v>
      </c>
      <c r="AF2344">
        <v>0.28804337099999999</v>
      </c>
      <c r="AG2344">
        <v>0.31883566469363278</v>
      </c>
      <c r="AH2344">
        <v>0</v>
      </c>
      <c r="AI2344">
        <v>0</v>
      </c>
      <c r="AJ2344">
        <v>0</v>
      </c>
      <c r="AK2344">
        <v>0</v>
      </c>
      <c r="AL2344">
        <v>0</v>
      </c>
      <c r="AM2344">
        <v>1004</v>
      </c>
      <c r="AN2344">
        <v>16627.093999999983</v>
      </c>
      <c r="AO2344">
        <v>16.627094000000021</v>
      </c>
      <c r="AP2344">
        <v>14.996704515445623</v>
      </c>
      <c r="AQ2344">
        <v>16.599876038793163</v>
      </c>
      <c r="AR2344" s="140">
        <v>1244</v>
      </c>
      <c r="AS2344" s="140">
        <v>16842.473999999907</v>
      </c>
      <c r="AT2344">
        <v>16.842474000000067</v>
      </c>
      <c r="AU2344">
        <v>15.190965173293376</v>
      </c>
      <c r="AV2344">
        <v>16.81490346939739</v>
      </c>
      <c r="AW2344">
        <v>1</v>
      </c>
      <c r="AX2344">
        <v>2</v>
      </c>
      <c r="AY2344">
        <v>130</v>
      </c>
      <c r="AZ2344">
        <v>0.13</v>
      </c>
      <c r="BA2344">
        <v>0.47039999999999998</v>
      </c>
      <c r="BB2344">
        <v>0.52068650686595686</v>
      </c>
      <c r="BC2344" s="140">
        <v>5</v>
      </c>
      <c r="BD2344" s="140">
        <v>8400</v>
      </c>
      <c r="BE2344">
        <v>8.4</v>
      </c>
      <c r="BF2344">
        <v>18.599181334793208</v>
      </c>
      <c r="BG2344">
        <v>20.587463349872408</v>
      </c>
      <c r="BH2344">
        <v>1255</v>
      </c>
      <c r="BI2344">
        <v>26.977513607296203</v>
      </c>
      <c r="BJ2344">
        <v>42.827871879086587</v>
      </c>
      <c r="BK2344">
        <v>47.406239381854462</v>
      </c>
      <c r="BL2344" t="s">
        <v>149</v>
      </c>
    </row>
    <row r="2345" spans="1:64">
      <c r="A2345" t="s">
        <v>3343</v>
      </c>
      <c r="B2345" t="s">
        <v>3344</v>
      </c>
      <c r="C2345" t="s">
        <v>153</v>
      </c>
      <c r="D2345" t="s">
        <v>942</v>
      </c>
      <c r="E2345">
        <v>2012</v>
      </c>
      <c r="F2345" s="23">
        <v>94.48</v>
      </c>
      <c r="G2345" s="23">
        <v>10.24</v>
      </c>
      <c r="H2345" s="22">
        <v>10716</v>
      </c>
      <c r="I2345" s="34">
        <v>89.812377999999995</v>
      </c>
      <c r="J2345" s="22">
        <v>4</v>
      </c>
      <c r="K2345" s="22" t="s">
        <v>782</v>
      </c>
      <c r="L2345" s="23">
        <v>1334</v>
      </c>
      <c r="M2345" s="23">
        <v>1.3340000000000001</v>
      </c>
      <c r="N2345" s="23">
        <v>9.7978510000000014</v>
      </c>
      <c r="O2345" s="14">
        <v>10.909243489800483</v>
      </c>
      <c r="P2345" s="48">
        <v>0</v>
      </c>
      <c r="Q2345" s="22" t="s">
        <v>782</v>
      </c>
      <c r="R2345" s="23">
        <v>0</v>
      </c>
      <c r="S2345" s="23">
        <v>0</v>
      </c>
      <c r="T2345" s="23">
        <v>0</v>
      </c>
      <c r="U2345" s="14">
        <v>0</v>
      </c>
      <c r="V2345" s="22">
        <v>0</v>
      </c>
      <c r="W2345" s="22" t="s">
        <v>782</v>
      </c>
      <c r="X2345" s="23">
        <v>0</v>
      </c>
      <c r="Y2345" s="23">
        <v>0</v>
      </c>
      <c r="Z2345" s="23">
        <v>0</v>
      </c>
      <c r="AA2345" s="14">
        <v>0</v>
      </c>
      <c r="AB2345" s="48">
        <v>0</v>
      </c>
      <c r="AC2345" s="22" t="s">
        <v>782</v>
      </c>
      <c r="AD2345" s="23">
        <v>0</v>
      </c>
      <c r="AE2345" s="23">
        <v>0</v>
      </c>
      <c r="AF2345" s="23">
        <v>0</v>
      </c>
      <c r="AG2345" s="14">
        <v>0</v>
      </c>
      <c r="AH2345" s="22" t="s">
        <v>782</v>
      </c>
      <c r="AI2345" s="23" t="s">
        <v>782</v>
      </c>
      <c r="AJ2345" s="23" t="s">
        <v>782</v>
      </c>
      <c r="AK2345" s="23" t="s">
        <v>782</v>
      </c>
      <c r="AL2345" s="14" t="s">
        <v>782</v>
      </c>
      <c r="AM2345" s="22" t="s">
        <v>782</v>
      </c>
      <c r="AN2345" s="23" t="s">
        <v>782</v>
      </c>
      <c r="AO2345" s="23" t="s">
        <v>782</v>
      </c>
      <c r="AP2345" s="23" t="s">
        <v>782</v>
      </c>
      <c r="AQ2345" s="14" t="s">
        <v>782</v>
      </c>
      <c r="AR2345" s="48">
        <v>565</v>
      </c>
      <c r="AS2345" s="50">
        <v>12301.966</v>
      </c>
      <c r="AT2345" s="23">
        <v>12.301966</v>
      </c>
      <c r="AU2345" s="23">
        <v>10.438325000000001</v>
      </c>
      <c r="AV2345" s="14">
        <v>11.622367910133724</v>
      </c>
      <c r="AW2345" s="22">
        <v>0</v>
      </c>
      <c r="AX2345" s="22" t="s">
        <v>782</v>
      </c>
      <c r="AY2345" s="23">
        <v>0</v>
      </c>
      <c r="AZ2345" s="23">
        <v>0</v>
      </c>
      <c r="BA2345" s="23">
        <v>0</v>
      </c>
      <c r="BB2345" s="14">
        <v>0</v>
      </c>
      <c r="BC2345" s="48">
        <v>16</v>
      </c>
      <c r="BD2345" s="50">
        <v>23980</v>
      </c>
      <c r="BE2345" s="23">
        <v>23.98</v>
      </c>
      <c r="BF2345" s="23">
        <v>38.296059999999997</v>
      </c>
      <c r="BG2345" s="14">
        <v>42.64006905596019</v>
      </c>
      <c r="BH2345" s="22">
        <v>585</v>
      </c>
      <c r="BI2345" s="23">
        <v>37.615966</v>
      </c>
      <c r="BJ2345" s="23">
        <v>58.532235999999997</v>
      </c>
      <c r="BK2345" s="14">
        <v>65.171680455894403</v>
      </c>
      <c r="BL2345" t="s">
        <v>153</v>
      </c>
    </row>
    <row r="2346" spans="1:64">
      <c r="A2346" t="s">
        <v>3345</v>
      </c>
      <c r="B2346" t="s">
        <v>3344</v>
      </c>
      <c r="C2346" t="s">
        <v>153</v>
      </c>
      <c r="D2346" t="s">
        <v>942</v>
      </c>
      <c r="E2346">
        <v>2015</v>
      </c>
      <c r="F2346" s="23">
        <v>94.48</v>
      </c>
      <c r="G2346" s="23">
        <v>10.38</v>
      </c>
      <c r="H2346" s="22">
        <v>10712</v>
      </c>
      <c r="I2346" s="34">
        <v>86.881068468947163</v>
      </c>
      <c r="J2346" s="13">
        <v>4</v>
      </c>
      <c r="K2346" s="13">
        <v>4</v>
      </c>
      <c r="L2346" s="19">
        <v>1334</v>
      </c>
      <c r="M2346" s="35">
        <v>1.3340000000000001</v>
      </c>
      <c r="N2346" s="19">
        <v>7.9791275457874553</v>
      </c>
      <c r="O2346" s="17">
        <v>9.1839657204944913</v>
      </c>
      <c r="P2346" s="112">
        <v>0</v>
      </c>
      <c r="Q2346" s="113">
        <v>0</v>
      </c>
      <c r="R2346" s="114">
        <v>0</v>
      </c>
      <c r="S2346" s="27">
        <v>0</v>
      </c>
      <c r="T2346" s="23">
        <v>0</v>
      </c>
      <c r="U2346" s="17">
        <v>0</v>
      </c>
      <c r="V2346" s="22">
        <v>0</v>
      </c>
      <c r="W2346" s="22">
        <v>0</v>
      </c>
      <c r="X2346" s="23">
        <v>0</v>
      </c>
      <c r="Y2346" s="27">
        <v>0</v>
      </c>
      <c r="Z2346" s="27">
        <v>0</v>
      </c>
      <c r="AA2346" s="14">
        <v>0</v>
      </c>
      <c r="AB2346" s="116">
        <v>0</v>
      </c>
      <c r="AC2346" s="22" t="s">
        <v>782</v>
      </c>
      <c r="AD2346" s="23">
        <v>0</v>
      </c>
      <c r="AE2346" s="23">
        <v>0</v>
      </c>
      <c r="AF2346" s="23">
        <v>0</v>
      </c>
      <c r="AG2346" s="14">
        <v>0</v>
      </c>
      <c r="AH2346" s="22" t="s">
        <v>782</v>
      </c>
      <c r="AI2346" s="23" t="s">
        <v>782</v>
      </c>
      <c r="AJ2346" s="23" t="s">
        <v>782</v>
      </c>
      <c r="AK2346" s="23" t="s">
        <v>782</v>
      </c>
      <c r="AL2346" s="14" t="s">
        <v>782</v>
      </c>
      <c r="AM2346" s="22" t="s">
        <v>782</v>
      </c>
      <c r="AN2346" s="23" t="s">
        <v>782</v>
      </c>
      <c r="AO2346" s="23" t="s">
        <v>782</v>
      </c>
      <c r="AP2346" s="23" t="s">
        <v>782</v>
      </c>
      <c r="AQ2346" s="14" t="s">
        <v>782</v>
      </c>
      <c r="AR2346" s="117">
        <v>709</v>
      </c>
      <c r="AS2346" s="118">
        <v>14817.921000000004</v>
      </c>
      <c r="AT2346" s="23">
        <v>14.817921000000004</v>
      </c>
      <c r="AU2346" s="23">
        <v>13.160725797438259</v>
      </c>
      <c r="AV2346" s="14">
        <v>15.147978759195549</v>
      </c>
      <c r="AW2346" s="22">
        <v>0</v>
      </c>
      <c r="AX2346" s="22" t="s">
        <v>782</v>
      </c>
      <c r="AY2346" s="23">
        <v>0</v>
      </c>
      <c r="AZ2346" s="23">
        <v>0</v>
      </c>
      <c r="BA2346" s="23">
        <v>0</v>
      </c>
      <c r="BB2346" s="14">
        <v>0</v>
      </c>
      <c r="BC2346" s="120">
        <v>16</v>
      </c>
      <c r="BD2346" s="121">
        <v>23980</v>
      </c>
      <c r="BE2346" s="44">
        <v>23.98</v>
      </c>
      <c r="BF2346" s="23">
        <v>35.030439858674733</v>
      </c>
      <c r="BG2346" s="14">
        <v>40.319992002855301</v>
      </c>
      <c r="BH2346" s="22">
        <v>729</v>
      </c>
      <c r="BI2346" s="23">
        <v>40.131921000000006</v>
      </c>
      <c r="BJ2346" s="23">
        <v>56.170293201900449</v>
      </c>
      <c r="BK2346" s="14">
        <v>64.651936482545352</v>
      </c>
      <c r="BL2346" t="s">
        <v>153</v>
      </c>
    </row>
    <row r="2347" spans="1:64">
      <c r="A2347" t="s">
        <v>3346</v>
      </c>
      <c r="B2347" t="s">
        <v>3344</v>
      </c>
      <c r="C2347" t="s">
        <v>153</v>
      </c>
      <c r="D2347" t="s">
        <v>942</v>
      </c>
      <c r="E2347">
        <v>2016</v>
      </c>
      <c r="F2347" s="23">
        <v>94.48</v>
      </c>
      <c r="G2347" s="23">
        <v>10.42</v>
      </c>
      <c r="H2347" s="22">
        <v>10656</v>
      </c>
      <c r="I2347" s="34">
        <v>91.077850760090001</v>
      </c>
      <c r="J2347" s="13">
        <v>4</v>
      </c>
      <c r="K2347" s="13">
        <v>4</v>
      </c>
      <c r="L2347" s="19">
        <v>1334</v>
      </c>
      <c r="M2347" s="35">
        <v>1.3340000000000001</v>
      </c>
      <c r="N2347" s="19">
        <v>7.9786540000000006</v>
      </c>
      <c r="O2347" s="17">
        <v>8.7602572232591793</v>
      </c>
      <c r="P2347" s="55">
        <v>0</v>
      </c>
      <c r="Q2347" s="13">
        <v>0</v>
      </c>
      <c r="R2347" s="19">
        <v>0</v>
      </c>
      <c r="S2347" s="27">
        <v>0</v>
      </c>
      <c r="T2347" s="19">
        <v>0</v>
      </c>
      <c r="U2347" s="17">
        <v>0</v>
      </c>
      <c r="V2347" s="13">
        <v>0</v>
      </c>
      <c r="W2347" s="13">
        <v>0</v>
      </c>
      <c r="X2347" s="19">
        <v>0</v>
      </c>
      <c r="Y2347" s="27">
        <v>0</v>
      </c>
      <c r="Z2347" s="19">
        <v>0</v>
      </c>
      <c r="AA2347" s="14">
        <v>0</v>
      </c>
      <c r="AB2347" s="55">
        <v>0</v>
      </c>
      <c r="AC2347" s="22" t="s">
        <v>782</v>
      </c>
      <c r="AD2347" s="19">
        <v>0</v>
      </c>
      <c r="AE2347" s="23">
        <v>0</v>
      </c>
      <c r="AF2347" s="19">
        <v>0</v>
      </c>
      <c r="AG2347" s="14">
        <v>0</v>
      </c>
      <c r="AH2347" s="22" t="s">
        <v>782</v>
      </c>
      <c r="AI2347" s="23" t="s">
        <v>782</v>
      </c>
      <c r="AJ2347" s="23" t="s">
        <v>782</v>
      </c>
      <c r="AK2347" s="23" t="s">
        <v>782</v>
      </c>
      <c r="AL2347" s="14" t="s">
        <v>782</v>
      </c>
      <c r="AM2347" s="22" t="s">
        <v>782</v>
      </c>
      <c r="AN2347" s="23" t="s">
        <v>782</v>
      </c>
      <c r="AO2347" s="23" t="s">
        <v>782</v>
      </c>
      <c r="AP2347" s="23" t="s">
        <v>782</v>
      </c>
      <c r="AQ2347" s="14" t="s">
        <v>782</v>
      </c>
      <c r="AR2347" s="55">
        <v>720</v>
      </c>
      <c r="AS2347" s="56">
        <v>15011.87099999999</v>
      </c>
      <c r="AT2347" s="23">
        <v>15.01187099999999</v>
      </c>
      <c r="AU2347" s="19">
        <v>13.330541448000009</v>
      </c>
      <c r="AV2347" s="14">
        <v>14.636425142611516</v>
      </c>
      <c r="AW2347" s="13">
        <v>0</v>
      </c>
      <c r="AX2347" s="22" t="s">
        <v>782</v>
      </c>
      <c r="AY2347" s="19">
        <v>0</v>
      </c>
      <c r="AZ2347" s="23">
        <v>0</v>
      </c>
      <c r="BA2347" s="19">
        <v>0</v>
      </c>
      <c r="BB2347" s="14">
        <v>0</v>
      </c>
      <c r="BC2347" s="55">
        <v>17</v>
      </c>
      <c r="BD2347" s="56">
        <v>29980.000000000004</v>
      </c>
      <c r="BE2347" s="44">
        <v>29.980000000000004</v>
      </c>
      <c r="BF2347" s="19">
        <v>55.900249105689518</v>
      </c>
      <c r="BG2347" s="14">
        <v>61.376337538901183</v>
      </c>
      <c r="BH2347" s="22">
        <v>741</v>
      </c>
      <c r="BI2347" s="23">
        <v>46.325870999999999</v>
      </c>
      <c r="BJ2347" s="23">
        <v>77.209444553689536</v>
      </c>
      <c r="BK2347" s="14">
        <v>84.773019904771871</v>
      </c>
      <c r="BL2347" t="s">
        <v>153</v>
      </c>
    </row>
    <row r="2348" spans="1:64">
      <c r="A2348" t="s">
        <v>3347</v>
      </c>
      <c r="B2348" t="s">
        <v>3344</v>
      </c>
      <c r="C2348" t="s">
        <v>153</v>
      </c>
      <c r="D2348" t="s">
        <v>942</v>
      </c>
      <c r="E2348">
        <v>2017</v>
      </c>
      <c r="F2348" s="23">
        <v>94.49</v>
      </c>
      <c r="G2348" s="23">
        <v>10.56</v>
      </c>
      <c r="H2348" s="22">
        <v>10716</v>
      </c>
      <c r="I2348" s="34">
        <v>84.174292130686396</v>
      </c>
      <c r="J2348" s="13">
        <v>4</v>
      </c>
      <c r="K2348" s="13">
        <v>4</v>
      </c>
      <c r="L2348" s="19">
        <v>1334</v>
      </c>
      <c r="M2348" s="19">
        <v>1.3340000000000001</v>
      </c>
      <c r="N2348" s="19">
        <v>7.9786540000000006</v>
      </c>
      <c r="O2348" s="17">
        <v>9.4787301419922727</v>
      </c>
      <c r="P2348" s="55">
        <v>0</v>
      </c>
      <c r="Q2348" s="13">
        <v>0</v>
      </c>
      <c r="R2348" s="19">
        <v>0</v>
      </c>
      <c r="S2348" s="19">
        <v>0</v>
      </c>
      <c r="T2348" s="19">
        <v>0</v>
      </c>
      <c r="U2348" s="17">
        <v>0</v>
      </c>
      <c r="V2348" s="13">
        <v>0</v>
      </c>
      <c r="W2348" s="13">
        <v>0</v>
      </c>
      <c r="X2348" s="19">
        <v>0</v>
      </c>
      <c r="Y2348" s="19">
        <v>0</v>
      </c>
      <c r="Z2348" s="19">
        <v>0</v>
      </c>
      <c r="AA2348" s="14">
        <v>0</v>
      </c>
      <c r="AB2348" s="55">
        <v>0</v>
      </c>
      <c r="AC2348" s="22" t="s">
        <v>782</v>
      </c>
      <c r="AD2348" s="19">
        <v>0</v>
      </c>
      <c r="AE2348" s="19">
        <v>0</v>
      </c>
      <c r="AF2348" s="19">
        <v>0</v>
      </c>
      <c r="AG2348" s="14">
        <v>0</v>
      </c>
      <c r="AH2348" s="22" t="s">
        <v>782</v>
      </c>
      <c r="AI2348" s="23" t="s">
        <v>782</v>
      </c>
      <c r="AJ2348" s="23" t="s">
        <v>782</v>
      </c>
      <c r="AK2348" s="23" t="s">
        <v>782</v>
      </c>
      <c r="AL2348" s="14" t="s">
        <v>782</v>
      </c>
      <c r="AM2348" s="22" t="s">
        <v>782</v>
      </c>
      <c r="AN2348" s="23" t="s">
        <v>782</v>
      </c>
      <c r="AO2348" s="23" t="s">
        <v>782</v>
      </c>
      <c r="AP2348" s="23" t="s">
        <v>782</v>
      </c>
      <c r="AQ2348" s="14" t="s">
        <v>782</v>
      </c>
      <c r="AR2348" s="55">
        <v>740</v>
      </c>
      <c r="AS2348" s="56">
        <v>16095.655999999995</v>
      </c>
      <c r="AT2348" s="19">
        <v>16.09565599999998</v>
      </c>
      <c r="AU2348" s="19">
        <v>14.292942528000015</v>
      </c>
      <c r="AV2348" s="14">
        <v>16.980175498012191</v>
      </c>
      <c r="AW2348" s="13">
        <v>0</v>
      </c>
      <c r="AX2348" s="22" t="s">
        <v>782</v>
      </c>
      <c r="AY2348" s="19">
        <v>0</v>
      </c>
      <c r="AZ2348" s="19">
        <v>0</v>
      </c>
      <c r="BA2348" s="19">
        <v>0</v>
      </c>
      <c r="BB2348" s="14">
        <v>0</v>
      </c>
      <c r="BC2348" s="55">
        <v>28</v>
      </c>
      <c r="BD2348" s="56">
        <v>65680</v>
      </c>
      <c r="BE2348" s="19">
        <v>65.679999999999978</v>
      </c>
      <c r="BF2348" s="19">
        <v>156.05006786278204</v>
      </c>
      <c r="BG2348" s="14">
        <v>185.38922503857063</v>
      </c>
      <c r="BH2348" s="22">
        <v>772</v>
      </c>
      <c r="BI2348" s="23">
        <v>83.109655999999958</v>
      </c>
      <c r="BJ2348" s="23">
        <v>178.32166439078208</v>
      </c>
      <c r="BK2348" s="14">
        <v>211.8481306785751</v>
      </c>
      <c r="BL2348" t="s">
        <v>153</v>
      </c>
    </row>
    <row r="2349" spans="1:64">
      <c r="A2349" t="s">
        <v>3348</v>
      </c>
      <c r="B2349" t="s">
        <v>3344</v>
      </c>
      <c r="C2349" t="s">
        <v>153</v>
      </c>
      <c r="D2349" t="s">
        <v>942</v>
      </c>
      <c r="E2349">
        <v>2018</v>
      </c>
      <c r="F2349" s="23">
        <v>94.49</v>
      </c>
      <c r="G2349" s="23">
        <v>10.63</v>
      </c>
      <c r="H2349" s="22">
        <v>10806</v>
      </c>
      <c r="I2349" s="34">
        <v>84.180274667440528</v>
      </c>
      <c r="J2349" s="13">
        <v>4</v>
      </c>
      <c r="K2349" s="13">
        <v>4</v>
      </c>
      <c r="L2349" s="19">
        <v>2564</v>
      </c>
      <c r="M2349" s="19">
        <v>2.5640000000000001</v>
      </c>
      <c r="N2349" s="19">
        <v>15.335284</v>
      </c>
      <c r="O2349" s="17">
        <v>18.217194064266248</v>
      </c>
      <c r="P2349" s="55">
        <v>0</v>
      </c>
      <c r="Q2349" s="13">
        <v>0</v>
      </c>
      <c r="R2349" s="19">
        <v>0</v>
      </c>
      <c r="S2349" s="19">
        <v>0</v>
      </c>
      <c r="T2349" s="19">
        <v>0</v>
      </c>
      <c r="U2349" s="17">
        <v>0</v>
      </c>
      <c r="V2349" s="13">
        <v>0</v>
      </c>
      <c r="W2349" s="13">
        <v>0</v>
      </c>
      <c r="X2349" s="19">
        <v>0</v>
      </c>
      <c r="Y2349" s="19">
        <v>0</v>
      </c>
      <c r="Z2349" s="19">
        <v>0</v>
      </c>
      <c r="AA2349" s="14">
        <v>0</v>
      </c>
      <c r="AB2349" s="55">
        <v>0</v>
      </c>
      <c r="AC2349" s="22" t="s">
        <v>782</v>
      </c>
      <c r="AD2349" s="19">
        <v>0</v>
      </c>
      <c r="AE2349" s="19">
        <v>0</v>
      </c>
      <c r="AF2349" s="19">
        <v>0</v>
      </c>
      <c r="AG2349" s="14">
        <v>0</v>
      </c>
      <c r="AH2349" s="22" t="s">
        <v>782</v>
      </c>
      <c r="AI2349" s="23" t="s">
        <v>782</v>
      </c>
      <c r="AJ2349" s="23" t="s">
        <v>782</v>
      </c>
      <c r="AK2349" s="23" t="s">
        <v>782</v>
      </c>
      <c r="AL2349" s="14" t="s">
        <v>782</v>
      </c>
      <c r="AM2349" s="22" t="s">
        <v>782</v>
      </c>
      <c r="AN2349" s="23" t="s">
        <v>782</v>
      </c>
      <c r="AO2349" s="23" t="s">
        <v>782</v>
      </c>
      <c r="AP2349" s="23" t="s">
        <v>782</v>
      </c>
      <c r="AQ2349" s="14" t="s">
        <v>782</v>
      </c>
      <c r="AR2349" s="55">
        <v>768</v>
      </c>
      <c r="AS2349" s="56">
        <v>17119.300999999996</v>
      </c>
      <c r="AT2349" s="19">
        <v>17.119300999999975</v>
      </c>
      <c r="AU2349" s="19">
        <v>15.201939288000016</v>
      </c>
      <c r="AV2349" s="14">
        <v>18.058790314068506</v>
      </c>
      <c r="AW2349" s="13">
        <v>0</v>
      </c>
      <c r="AX2349" s="22" t="s">
        <v>782</v>
      </c>
      <c r="AY2349" s="19">
        <v>0</v>
      </c>
      <c r="AZ2349" s="19">
        <v>0</v>
      </c>
      <c r="BA2349" s="19">
        <v>0</v>
      </c>
      <c r="BB2349" s="14">
        <v>0</v>
      </c>
      <c r="BC2349" s="55">
        <v>28</v>
      </c>
      <c r="BD2349" s="56">
        <v>65680</v>
      </c>
      <c r="BE2349" s="19">
        <v>65.679999999999978</v>
      </c>
      <c r="BF2349" s="19">
        <v>155.11873086258666</v>
      </c>
      <c r="BG2349" s="14">
        <v>184.2696896338162</v>
      </c>
      <c r="BH2349" s="22">
        <v>800</v>
      </c>
      <c r="BI2349" s="23">
        <v>85.36330099999995</v>
      </c>
      <c r="BJ2349" s="23">
        <v>185.65595415058667</v>
      </c>
      <c r="BK2349" s="14">
        <v>220.54567401215095</v>
      </c>
      <c r="BL2349" t="s">
        <v>153</v>
      </c>
    </row>
    <row r="2350" spans="1:64">
      <c r="A2350" t="s">
        <v>3349</v>
      </c>
      <c r="B2350" t="s">
        <v>3344</v>
      </c>
      <c r="C2350" t="s">
        <v>153</v>
      </c>
      <c r="D2350" t="s">
        <v>942</v>
      </c>
      <c r="E2350">
        <v>2019</v>
      </c>
      <c r="F2350" s="23">
        <v>94.49</v>
      </c>
      <c r="G2350" s="23">
        <v>10.68</v>
      </c>
      <c r="H2350" s="22">
        <v>10754</v>
      </c>
      <c r="I2350" s="34">
        <v>86.652151988013372</v>
      </c>
      <c r="J2350" s="22">
        <v>5</v>
      </c>
      <c r="K2350" s="22">
        <v>5</v>
      </c>
      <c r="L2350" s="23">
        <v>2663</v>
      </c>
      <c r="M2350" s="23">
        <v>2.6630000000000003</v>
      </c>
      <c r="N2350" s="23">
        <v>15.927403</v>
      </c>
      <c r="O2350" s="14">
        <v>18.380851063229503</v>
      </c>
      <c r="P2350" s="48">
        <v>0</v>
      </c>
      <c r="Q2350" s="22">
        <v>0</v>
      </c>
      <c r="R2350" s="23">
        <v>0</v>
      </c>
      <c r="S2350" s="23">
        <v>0</v>
      </c>
      <c r="T2350" s="23">
        <v>0</v>
      </c>
      <c r="U2350" s="14">
        <v>0</v>
      </c>
      <c r="V2350" s="22">
        <v>0</v>
      </c>
      <c r="W2350" s="22">
        <v>0</v>
      </c>
      <c r="X2350" s="23">
        <v>0</v>
      </c>
      <c r="Y2350" s="23">
        <v>0</v>
      </c>
      <c r="Z2350" s="23">
        <v>0</v>
      </c>
      <c r="AA2350" s="14">
        <v>0</v>
      </c>
      <c r="AB2350" s="48">
        <v>0</v>
      </c>
      <c r="AC2350" s="22">
        <v>0</v>
      </c>
      <c r="AD2350" s="23">
        <v>0</v>
      </c>
      <c r="AE2350" s="23">
        <v>0</v>
      </c>
      <c r="AF2350" s="23">
        <v>0</v>
      </c>
      <c r="AG2350" s="14">
        <v>0</v>
      </c>
      <c r="AH2350" s="22">
        <v>0</v>
      </c>
      <c r="AI2350" s="23">
        <v>0</v>
      </c>
      <c r="AJ2350" s="23">
        <v>0</v>
      </c>
      <c r="AK2350" s="23">
        <v>0</v>
      </c>
      <c r="AL2350" s="14">
        <v>0</v>
      </c>
      <c r="AM2350" s="22">
        <v>818</v>
      </c>
      <c r="AN2350" s="23">
        <v>18868.59599999999</v>
      </c>
      <c r="AO2350" s="23">
        <v>18.868595999999982</v>
      </c>
      <c r="AP2350" s="23">
        <v>16.755313248000014</v>
      </c>
      <c r="AQ2350" s="14">
        <v>19.336292133076839</v>
      </c>
      <c r="AR2350" s="48">
        <v>818</v>
      </c>
      <c r="AS2350" s="50">
        <v>18868.59599999999</v>
      </c>
      <c r="AT2350" s="23">
        <v>18.868595999999982</v>
      </c>
      <c r="AU2350" s="23">
        <v>16.755313248000014</v>
      </c>
      <c r="AV2350" s="14">
        <v>19.336292133076839</v>
      </c>
      <c r="AW2350" s="22">
        <v>0</v>
      </c>
      <c r="AX2350" s="22" t="s">
        <v>782</v>
      </c>
      <c r="AY2350" s="23">
        <v>0</v>
      </c>
      <c r="AZ2350" s="23">
        <v>0</v>
      </c>
      <c r="BA2350" s="23">
        <v>0</v>
      </c>
      <c r="BB2350" s="14">
        <v>0</v>
      </c>
      <c r="BC2350" s="48">
        <v>28</v>
      </c>
      <c r="BD2350" s="50">
        <v>65680</v>
      </c>
      <c r="BE2350" s="23">
        <v>65.680000000000007</v>
      </c>
      <c r="BF2350" s="23">
        <v>153.44551763470949</v>
      </c>
      <c r="BG2350" s="14">
        <v>177.08217755046138</v>
      </c>
      <c r="BH2350" s="22">
        <v>851</v>
      </c>
      <c r="BI2350" s="23">
        <v>87.211595999999986</v>
      </c>
      <c r="BJ2350" s="23">
        <v>186.12823388270951</v>
      </c>
      <c r="BK2350" s="14">
        <v>214.79932074676771</v>
      </c>
      <c r="BL2350" t="s">
        <v>153</v>
      </c>
    </row>
    <row r="2351" spans="1:64">
      <c r="A2351" t="s">
        <v>3350</v>
      </c>
      <c r="B2351" t="s">
        <v>3344</v>
      </c>
      <c r="C2351" t="s">
        <v>153</v>
      </c>
      <c r="D2351" t="s">
        <v>942</v>
      </c>
      <c r="E2351">
        <v>2020</v>
      </c>
      <c r="F2351" s="23">
        <v>94.49</v>
      </c>
      <c r="G2351" s="23">
        <v>10.69</v>
      </c>
      <c r="H2351" s="22">
        <v>10810</v>
      </c>
      <c r="I2351" s="34">
        <v>86.593872953032673</v>
      </c>
      <c r="J2351" s="22">
        <v>6</v>
      </c>
      <c r="K2351" s="22">
        <v>10</v>
      </c>
      <c r="L2351" s="23">
        <v>4861</v>
      </c>
      <c r="M2351" s="23">
        <v>4.8610000000000007</v>
      </c>
      <c r="N2351" s="23">
        <v>29.043640999999997</v>
      </c>
      <c r="O2351" s="14">
        <v>33.54006468304388</v>
      </c>
      <c r="P2351" s="48">
        <v>0</v>
      </c>
      <c r="Q2351" s="22">
        <v>0</v>
      </c>
      <c r="R2351" s="23">
        <v>0</v>
      </c>
      <c r="S2351" s="23">
        <v>0</v>
      </c>
      <c r="T2351" s="23">
        <v>0</v>
      </c>
      <c r="U2351" s="14">
        <v>0</v>
      </c>
      <c r="V2351" s="22">
        <v>0</v>
      </c>
      <c r="W2351" s="22">
        <v>0</v>
      </c>
      <c r="X2351" s="23">
        <v>0</v>
      </c>
      <c r="Y2351" s="23">
        <v>0</v>
      </c>
      <c r="Z2351" s="23">
        <v>0</v>
      </c>
      <c r="AA2351" s="14">
        <v>0</v>
      </c>
      <c r="AB2351" s="48">
        <v>0</v>
      </c>
      <c r="AC2351" s="22">
        <v>0</v>
      </c>
      <c r="AD2351" s="23">
        <v>0</v>
      </c>
      <c r="AE2351" s="23">
        <v>0</v>
      </c>
      <c r="AF2351" s="23">
        <v>0</v>
      </c>
      <c r="AG2351" s="14">
        <v>0</v>
      </c>
      <c r="AH2351" s="22">
        <v>0</v>
      </c>
      <c r="AI2351" s="23">
        <v>0</v>
      </c>
      <c r="AJ2351" s="23">
        <v>0</v>
      </c>
      <c r="AK2351" s="23">
        <v>0</v>
      </c>
      <c r="AL2351" s="14">
        <v>0</v>
      </c>
      <c r="AM2351" s="22">
        <v>882</v>
      </c>
      <c r="AN2351" s="23">
        <v>19963.630999999979</v>
      </c>
      <c r="AO2351" s="23">
        <v>19.963630999999971</v>
      </c>
      <c r="AP2351" s="23">
        <v>17.72770432800003</v>
      </c>
      <c r="AQ2351" s="14">
        <v>20.472238650897729</v>
      </c>
      <c r="AR2351" s="48">
        <v>882</v>
      </c>
      <c r="AS2351" s="50">
        <v>19963.630999999979</v>
      </c>
      <c r="AT2351" s="23">
        <v>19.963630999999971</v>
      </c>
      <c r="AU2351" s="23">
        <v>17.72770432800003</v>
      </c>
      <c r="AV2351" s="14">
        <v>20.472238650897729</v>
      </c>
      <c r="AW2351" s="22">
        <v>0</v>
      </c>
      <c r="AX2351" s="22">
        <v>0</v>
      </c>
      <c r="AY2351" s="23">
        <v>0</v>
      </c>
      <c r="AZ2351" s="23">
        <v>0</v>
      </c>
      <c r="BA2351" s="23">
        <v>0</v>
      </c>
      <c r="BB2351" s="14">
        <v>0</v>
      </c>
      <c r="BC2351" s="48">
        <v>27</v>
      </c>
      <c r="BD2351" s="50">
        <v>62680</v>
      </c>
      <c r="BE2351" s="23">
        <v>62.679999999999986</v>
      </c>
      <c r="BF2351" s="23">
        <v>146.65536162169261</v>
      </c>
      <c r="BG2351" s="14">
        <v>169.35997504261815</v>
      </c>
      <c r="BH2351" s="22">
        <v>915</v>
      </c>
      <c r="BI2351" s="23">
        <v>87.504630999999961</v>
      </c>
      <c r="BJ2351" s="23">
        <v>193.42670694969266</v>
      </c>
      <c r="BK2351" s="14">
        <v>223.37227837655976</v>
      </c>
      <c r="BL2351" t="s">
        <v>153</v>
      </c>
    </row>
    <row r="2352" spans="1:64">
      <c r="A2352" t="s">
        <v>3351</v>
      </c>
      <c r="B2352" t="s">
        <v>3344</v>
      </c>
      <c r="C2352" t="s">
        <v>153</v>
      </c>
      <c r="D2352" t="s">
        <v>942</v>
      </c>
      <c r="E2352">
        <v>2021</v>
      </c>
      <c r="F2352" s="23">
        <v>94.49</v>
      </c>
      <c r="G2352" s="23">
        <v>10.73</v>
      </c>
      <c r="H2352" s="22">
        <v>10806</v>
      </c>
      <c r="I2352" s="34">
        <v>81.05</v>
      </c>
      <c r="J2352" s="22">
        <v>7</v>
      </c>
      <c r="K2352" s="22">
        <v>9</v>
      </c>
      <c r="L2352" s="23">
        <v>3194</v>
      </c>
      <c r="M2352" s="23">
        <v>3.194</v>
      </c>
      <c r="N2352" s="23">
        <v>19.103314000000001</v>
      </c>
      <c r="O2352" s="14">
        <v>23.57</v>
      </c>
      <c r="P2352" s="48">
        <v>0</v>
      </c>
      <c r="Q2352" s="48">
        <v>0</v>
      </c>
      <c r="R2352" s="50">
        <v>0</v>
      </c>
      <c r="S2352" s="23">
        <v>0</v>
      </c>
      <c r="T2352" s="23">
        <v>0</v>
      </c>
      <c r="U2352" s="14">
        <v>0</v>
      </c>
      <c r="V2352" s="22">
        <v>0</v>
      </c>
      <c r="W2352" s="22">
        <v>0</v>
      </c>
      <c r="X2352" s="23">
        <v>0</v>
      </c>
      <c r="Y2352" s="23">
        <v>0</v>
      </c>
      <c r="Z2352" s="23">
        <v>0</v>
      </c>
      <c r="AA2352" s="14">
        <v>0</v>
      </c>
      <c r="AB2352" s="48">
        <v>0</v>
      </c>
      <c r="AC2352" s="22">
        <v>0</v>
      </c>
      <c r="AD2352" s="23">
        <v>0</v>
      </c>
      <c r="AE2352" s="23">
        <v>0</v>
      </c>
      <c r="AF2352" s="23">
        <v>0</v>
      </c>
      <c r="AG2352" s="14">
        <v>0</v>
      </c>
      <c r="AH2352" s="22">
        <v>1</v>
      </c>
      <c r="AI2352" s="23">
        <v>98.7</v>
      </c>
      <c r="AJ2352" s="23">
        <v>9.8699999999999996E-2</v>
      </c>
      <c r="AK2352" s="23">
        <v>8.8319020999999998E-2</v>
      </c>
      <c r="AL2352" s="14">
        <v>0.11</v>
      </c>
      <c r="AM2352" s="22">
        <v>960</v>
      </c>
      <c r="AN2352" s="23">
        <v>21653.641</v>
      </c>
      <c r="AO2352" s="23">
        <v>21.653641</v>
      </c>
      <c r="AP2352" s="23">
        <v>19.376174110000001</v>
      </c>
      <c r="AQ2352" s="14">
        <v>23.91</v>
      </c>
      <c r="AR2352" s="48">
        <v>961</v>
      </c>
      <c r="AS2352" s="50">
        <v>21752.341</v>
      </c>
      <c r="AT2352" s="23">
        <v>21.752341000000001</v>
      </c>
      <c r="AU2352" s="23">
        <v>19.464493130000001</v>
      </c>
      <c r="AV2352" s="14">
        <v>24.02</v>
      </c>
      <c r="AW2352" s="22">
        <v>0</v>
      </c>
      <c r="AX2352" s="22">
        <v>0</v>
      </c>
      <c r="AY2352" s="23">
        <v>0</v>
      </c>
      <c r="AZ2352" s="23">
        <v>0</v>
      </c>
      <c r="BA2352" s="23">
        <v>0</v>
      </c>
      <c r="BB2352" s="14">
        <v>0</v>
      </c>
      <c r="BC2352" s="48">
        <v>29</v>
      </c>
      <c r="BD2352" s="50">
        <v>73710</v>
      </c>
      <c r="BE2352" s="23">
        <v>73.709999999999994</v>
      </c>
      <c r="BF2352" s="23">
        <v>155.47342599999999</v>
      </c>
      <c r="BG2352" s="14">
        <v>191.82</v>
      </c>
      <c r="BH2352" s="22">
        <v>997</v>
      </c>
      <c r="BI2352" s="23">
        <v>98.66</v>
      </c>
      <c r="BJ2352" s="23">
        <v>194.04</v>
      </c>
      <c r="BK2352" s="14">
        <v>239.41</v>
      </c>
      <c r="BL2352" t="s">
        <v>153</v>
      </c>
    </row>
    <row r="2353" spans="1:64">
      <c r="A2353" t="s">
        <v>3352</v>
      </c>
      <c r="B2353" t="s">
        <v>3344</v>
      </c>
      <c r="C2353" t="s">
        <v>153</v>
      </c>
      <c r="D2353" s="111" t="s">
        <v>942</v>
      </c>
      <c r="E2353" s="110">
        <v>2022</v>
      </c>
      <c r="F2353" s="23"/>
      <c r="G2353" s="23"/>
      <c r="H2353" s="22">
        <v>10840</v>
      </c>
      <c r="I2353" s="34">
        <v>78.563313774717571</v>
      </c>
      <c r="J2353" s="22">
        <v>7</v>
      </c>
      <c r="K2353" s="22">
        <v>9</v>
      </c>
      <c r="L2353" s="23">
        <v>3194</v>
      </c>
      <c r="M2353" s="23">
        <v>3.194</v>
      </c>
      <c r="N2353" s="23">
        <v>18.902092</v>
      </c>
      <c r="O2353" s="14">
        <v>24.05969286657416</v>
      </c>
      <c r="P2353" s="48">
        <v>0</v>
      </c>
      <c r="Q2353" s="22">
        <v>0</v>
      </c>
      <c r="R2353" s="23">
        <v>0</v>
      </c>
      <c r="S2353" s="23">
        <v>0</v>
      </c>
      <c r="T2353" s="23">
        <v>0</v>
      </c>
      <c r="U2353" s="14">
        <v>0</v>
      </c>
      <c r="V2353" s="22">
        <v>0</v>
      </c>
      <c r="W2353" s="22">
        <v>0</v>
      </c>
      <c r="X2353" s="23">
        <v>0</v>
      </c>
      <c r="Y2353" s="23">
        <v>0</v>
      </c>
      <c r="Z2353" s="23">
        <v>0</v>
      </c>
      <c r="AA2353" s="14">
        <v>0</v>
      </c>
      <c r="AB2353" s="48">
        <v>0</v>
      </c>
      <c r="AC2353" s="22">
        <v>0</v>
      </c>
      <c r="AD2353" s="23">
        <v>0</v>
      </c>
      <c r="AE2353" s="23">
        <v>0</v>
      </c>
      <c r="AF2353" s="23">
        <v>0</v>
      </c>
      <c r="AG2353" s="14">
        <v>0</v>
      </c>
      <c r="AH2353" s="22">
        <v>2</v>
      </c>
      <c r="AI2353" s="23">
        <v>298.95</v>
      </c>
      <c r="AJ2353" s="23">
        <v>0.29894999999999999</v>
      </c>
      <c r="AK2353" s="23">
        <v>0.30623359336023998</v>
      </c>
      <c r="AL2353" s="14">
        <v>0.38979210352350091</v>
      </c>
      <c r="AM2353" s="22">
        <v>1093</v>
      </c>
      <c r="AN2353" s="23">
        <v>23586.532999999996</v>
      </c>
      <c r="AO2353" s="23">
        <v>23.586532999999957</v>
      </c>
      <c r="AP2353" s="23">
        <v>24.161193361765779</v>
      </c>
      <c r="AQ2353" s="14">
        <v>30.753785960516705</v>
      </c>
      <c r="AR2353" s="48">
        <v>1095</v>
      </c>
      <c r="AS2353" s="50">
        <v>23885.483</v>
      </c>
      <c r="AT2353" s="23">
        <v>23.885483000000001</v>
      </c>
      <c r="AU2353" s="23">
        <v>24.46742695512604</v>
      </c>
      <c r="AV2353" s="14">
        <v>31.143578064040234</v>
      </c>
      <c r="AW2353" s="22">
        <v>0</v>
      </c>
      <c r="AX2353" s="22">
        <v>0</v>
      </c>
      <c r="AY2353" s="23">
        <v>0</v>
      </c>
      <c r="AZ2353" s="23">
        <v>0</v>
      </c>
      <c r="BA2353" s="23">
        <v>0</v>
      </c>
      <c r="BB2353" s="14">
        <v>0</v>
      </c>
      <c r="BC2353" s="48">
        <v>28</v>
      </c>
      <c r="BD2353" s="50">
        <v>73830</v>
      </c>
      <c r="BE2353" s="23">
        <v>73.82999999999997</v>
      </c>
      <c r="BF2353" s="23">
        <v>173.46780190164623</v>
      </c>
      <c r="BG2353" s="14">
        <v>220.80000647512125</v>
      </c>
      <c r="BH2353" s="22">
        <v>1130</v>
      </c>
      <c r="BI2353" s="23">
        <v>100.90948299999998</v>
      </c>
      <c r="BJ2353" s="23">
        <v>216.83732085677227</v>
      </c>
      <c r="BK2353" s="14">
        <v>276.00327740573567</v>
      </c>
      <c r="BL2353" t="s">
        <v>153</v>
      </c>
    </row>
    <row r="2354" spans="1:64">
      <c r="A2354" t="s">
        <v>3353</v>
      </c>
      <c r="B2354" t="s">
        <v>3344</v>
      </c>
      <c r="C2354" t="s">
        <v>153</v>
      </c>
      <c r="D2354" t="s">
        <v>942</v>
      </c>
      <c r="E2354">
        <v>2023</v>
      </c>
      <c r="F2354">
        <v>94.49</v>
      </c>
      <c r="G2354">
        <v>10.83</v>
      </c>
      <c r="H2354">
        <v>11173</v>
      </c>
      <c r="I2354">
        <v>78.563313774717571</v>
      </c>
      <c r="J2354">
        <v>7</v>
      </c>
      <c r="K2354">
        <v>10</v>
      </c>
      <c r="L2354">
        <v>3444</v>
      </c>
      <c r="M2354">
        <v>3.444</v>
      </c>
      <c r="N2354">
        <v>20.381592000000001</v>
      </c>
      <c r="O2354">
        <v>25.94288736145317</v>
      </c>
      <c r="P2354" s="140">
        <v>1</v>
      </c>
      <c r="Q2354">
        <v>1</v>
      </c>
      <c r="R2354">
        <v>80</v>
      </c>
      <c r="S2354">
        <v>0.08</v>
      </c>
      <c r="T2354">
        <v>0.146865</v>
      </c>
      <c r="U2354">
        <v>0.18693839776303142</v>
      </c>
      <c r="V2354">
        <v>0</v>
      </c>
      <c r="W2354">
        <v>0</v>
      </c>
      <c r="X2354">
        <v>0</v>
      </c>
      <c r="Y2354">
        <v>0</v>
      </c>
      <c r="Z2354">
        <v>0</v>
      </c>
      <c r="AA2354">
        <v>0</v>
      </c>
      <c r="AB2354" s="140"/>
      <c r="AG2354">
        <v>0</v>
      </c>
      <c r="AH2354">
        <v>3</v>
      </c>
      <c r="AI2354">
        <v>499.59</v>
      </c>
      <c r="AJ2354">
        <v>0.49958999999999998</v>
      </c>
      <c r="AK2354">
        <v>0.468609</v>
      </c>
      <c r="AL2354">
        <v>0.64429000000000003</v>
      </c>
      <c r="AM2354">
        <v>1308</v>
      </c>
      <c r="AN2354">
        <v>26508.280999999999</v>
      </c>
      <c r="AO2354">
        <v>26.508281</v>
      </c>
      <c r="AP2354">
        <v>24.864429000000001</v>
      </c>
      <c r="AQ2354">
        <v>31.64890558371739</v>
      </c>
      <c r="AR2354" s="140">
        <v>1354</v>
      </c>
      <c r="AS2354" s="140">
        <v>27037.512999999901</v>
      </c>
      <c r="AT2354">
        <v>27.037512999999901</v>
      </c>
      <c r="AU2354">
        <v>25.3608420768015</v>
      </c>
      <c r="AV2354">
        <v>32.280769303500108</v>
      </c>
      <c r="AW2354">
        <v>0</v>
      </c>
      <c r="AX2354">
        <v>0</v>
      </c>
      <c r="AY2354">
        <v>0</v>
      </c>
      <c r="AZ2354">
        <v>0</v>
      </c>
      <c r="BA2354">
        <v>0</v>
      </c>
      <c r="BB2354">
        <v>0</v>
      </c>
      <c r="BC2354" s="140">
        <v>28</v>
      </c>
      <c r="BD2354" s="140">
        <v>73830</v>
      </c>
      <c r="BE2354">
        <v>73.83</v>
      </c>
      <c r="BF2354">
        <v>207.12839199999999</v>
      </c>
      <c r="BG2354">
        <v>263.6451825262186</v>
      </c>
      <c r="BH2354">
        <v>1390</v>
      </c>
      <c r="BI2354">
        <v>104.3915129999999</v>
      </c>
      <c r="BJ2354">
        <v>253.0176910768015</v>
      </c>
      <c r="BK2354">
        <v>322.05577758893492</v>
      </c>
      <c r="BL2354" t="s">
        <v>153</v>
      </c>
    </row>
    <row r="2355" spans="1:64">
      <c r="A2355" t="s">
        <v>3354</v>
      </c>
      <c r="B2355" t="s">
        <v>3344</v>
      </c>
      <c r="C2355" t="s">
        <v>153</v>
      </c>
      <c r="D2355" t="s">
        <v>942</v>
      </c>
      <c r="E2355">
        <v>2024</v>
      </c>
      <c r="F2355">
        <v>94.49</v>
      </c>
      <c r="G2355">
        <v>10.87</v>
      </c>
      <c r="H2355">
        <v>11249</v>
      </c>
      <c r="I2355">
        <v>77.135497068024947</v>
      </c>
      <c r="J2355">
        <v>7</v>
      </c>
      <c r="K2355">
        <v>10</v>
      </c>
      <c r="L2355">
        <v>3444</v>
      </c>
      <c r="M2355">
        <v>3.444</v>
      </c>
      <c r="N2355">
        <v>20.381592000000001</v>
      </c>
      <c r="O2355">
        <v>26.423103207626575</v>
      </c>
      <c r="P2355" s="140">
        <v>1</v>
      </c>
      <c r="Q2355">
        <v>1</v>
      </c>
      <c r="R2355">
        <v>80</v>
      </c>
      <c r="S2355">
        <v>0.08</v>
      </c>
      <c r="T2355">
        <v>0.45800000000000002</v>
      </c>
      <c r="U2355">
        <v>0.59376035341561995</v>
      </c>
      <c r="V2355">
        <v>0</v>
      </c>
      <c r="W2355">
        <v>0</v>
      </c>
      <c r="X2355">
        <v>0</v>
      </c>
      <c r="Y2355">
        <v>0</v>
      </c>
      <c r="Z2355">
        <v>0</v>
      </c>
      <c r="AA2355">
        <v>0</v>
      </c>
      <c r="AB2355" s="140">
        <v>0</v>
      </c>
      <c r="AC2355">
        <v>0</v>
      </c>
      <c r="AD2355">
        <v>0</v>
      </c>
      <c r="AE2355">
        <v>0</v>
      </c>
      <c r="AF2355">
        <v>0</v>
      </c>
      <c r="AG2355">
        <v>0</v>
      </c>
      <c r="AH2355">
        <v>3</v>
      </c>
      <c r="AI2355">
        <v>499.59</v>
      </c>
      <c r="AJ2355">
        <v>0.49958999999999998</v>
      </c>
      <c r="AK2355">
        <v>0.4506021081538048</v>
      </c>
      <c r="AL2355">
        <v>0.58416957857473029</v>
      </c>
      <c r="AM2355">
        <v>1531</v>
      </c>
      <c r="AN2355">
        <v>31073.765000000014</v>
      </c>
      <c r="AO2355">
        <v>31.073764999999973</v>
      </c>
      <c r="AP2355">
        <v>28.026790002353735</v>
      </c>
      <c r="AQ2355">
        <v>36.334490691927762</v>
      </c>
      <c r="AR2355" s="140">
        <v>1652</v>
      </c>
      <c r="AS2355" s="140">
        <v>31683.92199999998</v>
      </c>
      <c r="AT2355">
        <v>31.683921999999981</v>
      </c>
      <c r="AU2355">
        <v>28.577117331773461</v>
      </c>
      <c r="AV2355">
        <v>37.047946040422367</v>
      </c>
      <c r="AW2355">
        <v>0</v>
      </c>
      <c r="AX2355">
        <v>0</v>
      </c>
      <c r="AY2355">
        <v>0</v>
      </c>
      <c r="AZ2355">
        <v>0</v>
      </c>
      <c r="BA2355">
        <v>0</v>
      </c>
      <c r="BB2355">
        <v>0</v>
      </c>
      <c r="BC2355" s="140">
        <v>28</v>
      </c>
      <c r="BD2355" s="140">
        <v>73830</v>
      </c>
      <c r="BE2355">
        <v>73.829999999999984</v>
      </c>
      <c r="BF2355">
        <v>174.40671658793684</v>
      </c>
      <c r="BG2355">
        <v>226.10435301159657</v>
      </c>
      <c r="BH2355">
        <v>1688</v>
      </c>
      <c r="BI2355">
        <v>109.03792199999997</v>
      </c>
      <c r="BJ2355">
        <v>223.8234259197103</v>
      </c>
      <c r="BK2355">
        <v>290.16916261306113</v>
      </c>
      <c r="BL2355" t="s">
        <v>153</v>
      </c>
    </row>
    <row r="2356" spans="1:64">
      <c r="A2356" t="s">
        <v>3355</v>
      </c>
      <c r="B2356" t="s">
        <v>3356</v>
      </c>
      <c r="C2356" t="s">
        <v>155</v>
      </c>
      <c r="D2356" t="s">
        <v>942</v>
      </c>
      <c r="E2356">
        <v>2012</v>
      </c>
      <c r="F2356" s="23">
        <v>109.45</v>
      </c>
      <c r="G2356" s="23">
        <v>14.05</v>
      </c>
      <c r="H2356" s="22">
        <v>20033</v>
      </c>
      <c r="I2356" s="34">
        <v>168.29875099999998</v>
      </c>
      <c r="J2356" s="22">
        <v>6</v>
      </c>
      <c r="K2356" s="22" t="s">
        <v>782</v>
      </c>
      <c r="L2356" s="23">
        <v>1345</v>
      </c>
      <c r="M2356" s="23">
        <v>1.345</v>
      </c>
      <c r="N2356" s="23">
        <v>7.6084359999999993</v>
      </c>
      <c r="O2356" s="14">
        <v>4.5207917199575656</v>
      </c>
      <c r="P2356" s="48">
        <v>0</v>
      </c>
      <c r="Q2356" s="22" t="s">
        <v>782</v>
      </c>
      <c r="R2356" s="23">
        <v>0</v>
      </c>
      <c r="S2356" s="23">
        <v>0</v>
      </c>
      <c r="T2356" s="23">
        <v>0</v>
      </c>
      <c r="U2356" s="14">
        <v>0</v>
      </c>
      <c r="V2356" s="22">
        <v>0</v>
      </c>
      <c r="W2356" s="22" t="s">
        <v>782</v>
      </c>
      <c r="X2356" s="23">
        <v>0</v>
      </c>
      <c r="Y2356" s="23">
        <v>0</v>
      </c>
      <c r="Z2356" s="23">
        <v>0</v>
      </c>
      <c r="AA2356" s="14">
        <v>0</v>
      </c>
      <c r="AB2356" s="48">
        <v>0</v>
      </c>
      <c r="AC2356" s="22" t="s">
        <v>782</v>
      </c>
      <c r="AD2356" s="23">
        <v>0</v>
      </c>
      <c r="AE2356" s="23">
        <v>0</v>
      </c>
      <c r="AF2356" s="23">
        <v>0</v>
      </c>
      <c r="AG2356" s="14">
        <v>0</v>
      </c>
      <c r="AH2356" s="22" t="s">
        <v>782</v>
      </c>
      <c r="AI2356" s="23" t="s">
        <v>782</v>
      </c>
      <c r="AJ2356" s="23" t="s">
        <v>782</v>
      </c>
      <c r="AK2356" s="23" t="s">
        <v>782</v>
      </c>
      <c r="AL2356" s="14" t="s">
        <v>782</v>
      </c>
      <c r="AM2356" s="22" t="s">
        <v>782</v>
      </c>
      <c r="AN2356" s="23" t="s">
        <v>782</v>
      </c>
      <c r="AO2356" s="23" t="s">
        <v>782</v>
      </c>
      <c r="AP2356" s="23" t="s">
        <v>782</v>
      </c>
      <c r="AQ2356" s="14" t="s">
        <v>782</v>
      </c>
      <c r="AR2356" s="48">
        <v>526</v>
      </c>
      <c r="AS2356" s="50">
        <v>14659.292000000005</v>
      </c>
      <c r="AT2356" s="23">
        <v>14.659292000000004</v>
      </c>
      <c r="AU2356" s="23">
        <v>11.778808000000001</v>
      </c>
      <c r="AV2356" s="14">
        <v>6.9987495034945333</v>
      </c>
      <c r="AW2356" s="22">
        <v>0</v>
      </c>
      <c r="AX2356" s="22" t="s">
        <v>782</v>
      </c>
      <c r="AY2356" s="23">
        <v>0</v>
      </c>
      <c r="AZ2356" s="23">
        <v>0</v>
      </c>
      <c r="BA2356" s="23">
        <v>0</v>
      </c>
      <c r="BB2356" s="14">
        <v>0</v>
      </c>
      <c r="BC2356" s="48">
        <v>0</v>
      </c>
      <c r="BD2356" s="50">
        <v>0</v>
      </c>
      <c r="BE2356" s="23">
        <v>0</v>
      </c>
      <c r="BF2356" s="23">
        <v>0</v>
      </c>
      <c r="BG2356" s="14">
        <v>0</v>
      </c>
      <c r="BH2356" s="22">
        <v>532</v>
      </c>
      <c r="BI2356" s="23">
        <v>16.004292000000003</v>
      </c>
      <c r="BJ2356" s="23">
        <v>19.387243999999999</v>
      </c>
      <c r="BK2356" s="14">
        <v>11.519541223452098</v>
      </c>
      <c r="BL2356" t="s">
        <v>155</v>
      </c>
    </row>
    <row r="2357" spans="1:64">
      <c r="A2357" t="s">
        <v>3357</v>
      </c>
      <c r="B2357" t="s">
        <v>3356</v>
      </c>
      <c r="C2357" t="s">
        <v>155</v>
      </c>
      <c r="D2357" t="s">
        <v>942</v>
      </c>
      <c r="E2357">
        <v>2015</v>
      </c>
      <c r="F2357" s="23">
        <v>109.45</v>
      </c>
      <c r="G2357" s="23">
        <v>14.33</v>
      </c>
      <c r="H2357" s="22">
        <v>20455</v>
      </c>
      <c r="I2357" s="34">
        <v>164.36848803085229</v>
      </c>
      <c r="J2357" s="13">
        <v>5</v>
      </c>
      <c r="K2357" s="13">
        <v>8</v>
      </c>
      <c r="L2357" s="19">
        <v>1625</v>
      </c>
      <c r="M2357" s="35">
        <v>1.625</v>
      </c>
      <c r="N2357" s="19">
        <v>9.7197018455057069</v>
      </c>
      <c r="O2357" s="17">
        <v>5.9133608649373839</v>
      </c>
      <c r="P2357" s="112">
        <v>0</v>
      </c>
      <c r="Q2357" s="37">
        <v>0</v>
      </c>
      <c r="R2357" s="38">
        <v>0</v>
      </c>
      <c r="S2357" s="27">
        <v>0</v>
      </c>
      <c r="T2357" s="23">
        <v>0</v>
      </c>
      <c r="U2357" s="17">
        <v>0</v>
      </c>
      <c r="V2357" s="22">
        <v>0</v>
      </c>
      <c r="W2357" s="22">
        <v>0</v>
      </c>
      <c r="X2357" s="23">
        <v>0</v>
      </c>
      <c r="Y2357" s="27">
        <v>0</v>
      </c>
      <c r="Z2357" s="27">
        <v>0</v>
      </c>
      <c r="AA2357" s="14">
        <v>0</v>
      </c>
      <c r="AB2357" s="116">
        <v>1</v>
      </c>
      <c r="AC2357" s="22" t="s">
        <v>782</v>
      </c>
      <c r="AD2357" s="23">
        <v>0</v>
      </c>
      <c r="AE2357" s="23">
        <v>0</v>
      </c>
      <c r="AF2357" s="23">
        <v>0.38955168000000001</v>
      </c>
      <c r="AG2357" s="14">
        <v>0.23699900429021431</v>
      </c>
      <c r="AH2357" s="22" t="s">
        <v>782</v>
      </c>
      <c r="AI2357" s="23" t="s">
        <v>782</v>
      </c>
      <c r="AJ2357" s="23" t="s">
        <v>782</v>
      </c>
      <c r="AK2357" s="23" t="s">
        <v>782</v>
      </c>
      <c r="AL2357" s="14" t="s">
        <v>782</v>
      </c>
      <c r="AM2357" s="22" t="s">
        <v>782</v>
      </c>
      <c r="AN2357" s="23" t="s">
        <v>782</v>
      </c>
      <c r="AO2357" s="23" t="s">
        <v>782</v>
      </c>
      <c r="AP2357" s="23" t="s">
        <v>782</v>
      </c>
      <c r="AQ2357" s="14" t="s">
        <v>782</v>
      </c>
      <c r="AR2357" s="117">
        <v>660</v>
      </c>
      <c r="AS2357" s="118">
        <v>17230.237000000019</v>
      </c>
      <c r="AT2357" s="23">
        <v>17.23023700000002</v>
      </c>
      <c r="AU2357" s="23">
        <v>15.303255064045448</v>
      </c>
      <c r="AV2357" s="14">
        <v>9.3103339012116475</v>
      </c>
      <c r="AW2357" s="22">
        <v>0</v>
      </c>
      <c r="AX2357" s="22" t="s">
        <v>782</v>
      </c>
      <c r="AY2357" s="23">
        <v>0</v>
      </c>
      <c r="AZ2357" s="23">
        <v>0</v>
      </c>
      <c r="BA2357" s="23">
        <v>0</v>
      </c>
      <c r="BB2357" s="14">
        <v>0</v>
      </c>
      <c r="BC2357" s="120">
        <v>0</v>
      </c>
      <c r="BD2357" s="122">
        <v>0</v>
      </c>
      <c r="BE2357" s="44">
        <v>0</v>
      </c>
      <c r="BF2357" s="23">
        <v>0</v>
      </c>
      <c r="BG2357" s="14">
        <v>0</v>
      </c>
      <c r="BH2357" s="22">
        <v>666</v>
      </c>
      <c r="BI2357" s="23">
        <v>18.85523700000002</v>
      </c>
      <c r="BJ2357" s="23">
        <v>25.412508589551155</v>
      </c>
      <c r="BK2357" s="14">
        <v>15.460693770439246</v>
      </c>
      <c r="BL2357" t="s">
        <v>155</v>
      </c>
    </row>
    <row r="2358" spans="1:64">
      <c r="A2358" t="s">
        <v>3358</v>
      </c>
      <c r="B2358" t="s">
        <v>3356</v>
      </c>
      <c r="C2358" t="s">
        <v>155</v>
      </c>
      <c r="D2358" t="s">
        <v>942</v>
      </c>
      <c r="E2358">
        <v>2016</v>
      </c>
      <c r="F2358" s="23">
        <v>109.45</v>
      </c>
      <c r="G2358" s="23">
        <v>13.8</v>
      </c>
      <c r="H2358" s="22">
        <v>20531</v>
      </c>
      <c r="I2358" s="34">
        <v>173.91686307856992</v>
      </c>
      <c r="J2358" s="13">
        <v>6</v>
      </c>
      <c r="K2358" s="13">
        <v>9</v>
      </c>
      <c r="L2358" s="19">
        <v>1700</v>
      </c>
      <c r="M2358" s="35">
        <v>1.7</v>
      </c>
      <c r="N2358" s="19">
        <v>10.1677</v>
      </c>
      <c r="O2358" s="17">
        <v>5.8462990994763793</v>
      </c>
      <c r="P2358" s="55">
        <v>0</v>
      </c>
      <c r="Q2358" s="13">
        <v>0</v>
      </c>
      <c r="R2358" s="19">
        <v>0</v>
      </c>
      <c r="S2358" s="27">
        <v>0</v>
      </c>
      <c r="T2358" s="19">
        <v>0</v>
      </c>
      <c r="U2358" s="17">
        <v>0</v>
      </c>
      <c r="V2358" s="13">
        <v>0</v>
      </c>
      <c r="W2358" s="13">
        <v>0</v>
      </c>
      <c r="X2358" s="19">
        <v>0</v>
      </c>
      <c r="Y2358" s="27">
        <v>0</v>
      </c>
      <c r="Z2358" s="19">
        <v>0</v>
      </c>
      <c r="AA2358" s="14">
        <v>0</v>
      </c>
      <c r="AB2358" s="55">
        <v>1</v>
      </c>
      <c r="AC2358" s="22" t="s">
        <v>782</v>
      </c>
      <c r="AD2358" s="19">
        <v>0</v>
      </c>
      <c r="AE2358" s="23">
        <v>0</v>
      </c>
      <c r="AF2358" s="19">
        <v>0.43234732799999998</v>
      </c>
      <c r="AG2358" s="14">
        <v>0.24859425379854033</v>
      </c>
      <c r="AH2358" s="22" t="s">
        <v>782</v>
      </c>
      <c r="AI2358" s="23" t="s">
        <v>782</v>
      </c>
      <c r="AJ2358" s="23" t="s">
        <v>782</v>
      </c>
      <c r="AK2358" s="23" t="s">
        <v>782</v>
      </c>
      <c r="AL2358" s="14" t="s">
        <v>782</v>
      </c>
      <c r="AM2358" s="22" t="s">
        <v>782</v>
      </c>
      <c r="AN2358" s="23" t="s">
        <v>782</v>
      </c>
      <c r="AO2358" s="23" t="s">
        <v>782</v>
      </c>
      <c r="AP2358" s="23" t="s">
        <v>782</v>
      </c>
      <c r="AQ2358" s="14" t="s">
        <v>782</v>
      </c>
      <c r="AR2358" s="55">
        <v>681</v>
      </c>
      <c r="AS2358" s="56">
        <v>17403.116999999995</v>
      </c>
      <c r="AT2358" s="23">
        <v>17.403116999999995</v>
      </c>
      <c r="AU2358" s="19">
        <v>15.453967896000023</v>
      </c>
      <c r="AV2358" s="14">
        <v>8.8858363832254881</v>
      </c>
      <c r="AW2358" s="13">
        <v>0</v>
      </c>
      <c r="AX2358" s="22" t="s">
        <v>782</v>
      </c>
      <c r="AY2358" s="19">
        <v>0</v>
      </c>
      <c r="AZ2358" s="23">
        <v>0</v>
      </c>
      <c r="BA2358" s="19">
        <v>0</v>
      </c>
      <c r="BB2358" s="14">
        <v>0</v>
      </c>
      <c r="BC2358" s="55">
        <v>0</v>
      </c>
      <c r="BD2358" s="56">
        <v>0</v>
      </c>
      <c r="BE2358" s="44">
        <v>0</v>
      </c>
      <c r="BF2358" s="19">
        <v>0</v>
      </c>
      <c r="BG2358" s="14">
        <v>0</v>
      </c>
      <c r="BH2358" s="22">
        <v>688</v>
      </c>
      <c r="BI2358" s="23">
        <v>19.103116999999994</v>
      </c>
      <c r="BJ2358" s="23">
        <v>26.054015224000025</v>
      </c>
      <c r="BK2358" s="14">
        <v>14.980729736500408</v>
      </c>
      <c r="BL2358" t="s">
        <v>155</v>
      </c>
    </row>
    <row r="2359" spans="1:64">
      <c r="A2359" t="s">
        <v>3359</v>
      </c>
      <c r="B2359" t="s">
        <v>3356</v>
      </c>
      <c r="C2359" t="s">
        <v>155</v>
      </c>
      <c r="D2359" t="s">
        <v>942</v>
      </c>
      <c r="E2359">
        <v>2017</v>
      </c>
      <c r="F2359" s="23">
        <v>109.45</v>
      </c>
      <c r="G2359" s="23">
        <v>13.88</v>
      </c>
      <c r="H2359" s="22">
        <v>20521</v>
      </c>
      <c r="I2359" s="34">
        <v>161.1926697287995</v>
      </c>
      <c r="J2359" s="13">
        <v>6</v>
      </c>
      <c r="K2359" s="13">
        <v>9</v>
      </c>
      <c r="L2359" s="19">
        <v>1700</v>
      </c>
      <c r="M2359" s="19">
        <v>1.7</v>
      </c>
      <c r="N2359" s="19">
        <v>10.167700000000002</v>
      </c>
      <c r="O2359" s="17">
        <v>6.3077930386702867</v>
      </c>
      <c r="P2359" s="55">
        <v>0</v>
      </c>
      <c r="Q2359" s="55">
        <v>0</v>
      </c>
      <c r="R2359" s="56">
        <v>0</v>
      </c>
      <c r="S2359" s="19">
        <v>0</v>
      </c>
      <c r="T2359" s="19">
        <v>0</v>
      </c>
      <c r="U2359" s="17">
        <v>0</v>
      </c>
      <c r="V2359" s="13">
        <v>0</v>
      </c>
      <c r="W2359" s="13">
        <v>0</v>
      </c>
      <c r="X2359" s="19">
        <v>0</v>
      </c>
      <c r="Y2359" s="19">
        <v>0</v>
      </c>
      <c r="Z2359" s="19">
        <v>0</v>
      </c>
      <c r="AA2359" s="14">
        <v>0</v>
      </c>
      <c r="AB2359" s="55">
        <v>1</v>
      </c>
      <c r="AC2359" s="22" t="s">
        <v>782</v>
      </c>
      <c r="AD2359" s="19">
        <v>0</v>
      </c>
      <c r="AE2359" s="19">
        <v>0</v>
      </c>
      <c r="AF2359" s="19">
        <v>0.24298551900000001</v>
      </c>
      <c r="AG2359" s="14">
        <v>0.15074228834897632</v>
      </c>
      <c r="AH2359" s="22" t="s">
        <v>782</v>
      </c>
      <c r="AI2359" s="23" t="s">
        <v>782</v>
      </c>
      <c r="AJ2359" s="23" t="s">
        <v>782</v>
      </c>
      <c r="AK2359" s="23" t="s">
        <v>782</v>
      </c>
      <c r="AL2359" s="14" t="s">
        <v>782</v>
      </c>
      <c r="AM2359" s="22" t="s">
        <v>782</v>
      </c>
      <c r="AN2359" s="23" t="s">
        <v>782</v>
      </c>
      <c r="AO2359" s="23" t="s">
        <v>782</v>
      </c>
      <c r="AP2359" s="23" t="s">
        <v>782</v>
      </c>
      <c r="AQ2359" s="14" t="s">
        <v>782</v>
      </c>
      <c r="AR2359" s="55">
        <v>715</v>
      </c>
      <c r="AS2359" s="56">
        <v>18396.332000000006</v>
      </c>
      <c r="AT2359" s="19">
        <v>18.396331999999994</v>
      </c>
      <c r="AU2359" s="19">
        <v>16.335942816000024</v>
      </c>
      <c r="AV2359" s="14">
        <v>10.134420407258359</v>
      </c>
      <c r="AW2359" s="13">
        <v>0</v>
      </c>
      <c r="AX2359" s="22" t="s">
        <v>782</v>
      </c>
      <c r="AY2359" s="19">
        <v>0</v>
      </c>
      <c r="AZ2359" s="19">
        <v>0</v>
      </c>
      <c r="BA2359" s="19">
        <v>0</v>
      </c>
      <c r="BB2359" s="14">
        <v>0</v>
      </c>
      <c r="BC2359" s="55">
        <v>0</v>
      </c>
      <c r="BD2359" s="56">
        <v>0</v>
      </c>
      <c r="BE2359" s="19">
        <v>0</v>
      </c>
      <c r="BF2359" s="19">
        <v>0</v>
      </c>
      <c r="BG2359" s="14">
        <v>0</v>
      </c>
      <c r="BH2359" s="22">
        <v>722</v>
      </c>
      <c r="BI2359" s="23">
        <v>20.096331999999993</v>
      </c>
      <c r="BJ2359" s="23">
        <v>26.746628335000025</v>
      </c>
      <c r="BK2359" s="14">
        <v>16.592955734277623</v>
      </c>
      <c r="BL2359" t="s">
        <v>155</v>
      </c>
    </row>
    <row r="2360" spans="1:64">
      <c r="A2360" t="s">
        <v>3360</v>
      </c>
      <c r="B2360" t="s">
        <v>3356</v>
      </c>
      <c r="C2360" t="s">
        <v>155</v>
      </c>
      <c r="D2360" t="s">
        <v>942</v>
      </c>
      <c r="E2360">
        <v>2018</v>
      </c>
      <c r="F2360" s="23">
        <v>109.45</v>
      </c>
      <c r="G2360" s="23">
        <v>13.92</v>
      </c>
      <c r="H2360" s="22">
        <v>20493</v>
      </c>
      <c r="I2360" s="34">
        <v>161.20412620852437</v>
      </c>
      <c r="J2360" s="13">
        <v>6</v>
      </c>
      <c r="K2360" s="13">
        <v>9</v>
      </c>
      <c r="L2360" s="19">
        <v>1700</v>
      </c>
      <c r="M2360" s="19">
        <v>1.7</v>
      </c>
      <c r="N2360" s="19">
        <v>10.1677</v>
      </c>
      <c r="O2360" s="17">
        <v>6.3073447554609423</v>
      </c>
      <c r="P2360" s="55">
        <v>0</v>
      </c>
      <c r="Q2360" s="13">
        <v>0</v>
      </c>
      <c r="R2360" s="19">
        <v>0</v>
      </c>
      <c r="S2360" s="19">
        <v>0</v>
      </c>
      <c r="T2360" s="19">
        <v>0</v>
      </c>
      <c r="U2360" s="17">
        <v>0</v>
      </c>
      <c r="V2360" s="13">
        <v>0</v>
      </c>
      <c r="W2360" s="13">
        <v>0</v>
      </c>
      <c r="X2360" s="19">
        <v>0</v>
      </c>
      <c r="Y2360" s="19">
        <v>0</v>
      </c>
      <c r="Z2360" s="19">
        <v>0</v>
      </c>
      <c r="AA2360" s="14">
        <v>0</v>
      </c>
      <c r="AB2360" s="55">
        <v>1</v>
      </c>
      <c r="AC2360" s="22" t="s">
        <v>782</v>
      </c>
      <c r="AD2360" s="19">
        <v>0</v>
      </c>
      <c r="AE2360" s="19">
        <v>0</v>
      </c>
      <c r="AF2360" s="19">
        <v>0.39618432000000003</v>
      </c>
      <c r="AG2360" s="14">
        <v>0.24576561984990308</v>
      </c>
      <c r="AH2360" s="22" t="s">
        <v>782</v>
      </c>
      <c r="AI2360" s="23" t="s">
        <v>782</v>
      </c>
      <c r="AJ2360" s="23" t="s">
        <v>782</v>
      </c>
      <c r="AK2360" s="23" t="s">
        <v>782</v>
      </c>
      <c r="AL2360" s="14" t="s">
        <v>782</v>
      </c>
      <c r="AM2360" s="22" t="s">
        <v>782</v>
      </c>
      <c r="AN2360" s="23" t="s">
        <v>782</v>
      </c>
      <c r="AO2360" s="23" t="s">
        <v>782</v>
      </c>
      <c r="AP2360" s="23" t="s">
        <v>782</v>
      </c>
      <c r="AQ2360" s="14" t="s">
        <v>782</v>
      </c>
      <c r="AR2360" s="55">
        <v>748</v>
      </c>
      <c r="AS2360" s="56">
        <v>19297.212000000007</v>
      </c>
      <c r="AT2360" s="19">
        <v>19.297211999999988</v>
      </c>
      <c r="AU2360" s="19">
        <v>17.13592425600002</v>
      </c>
      <c r="AV2360" s="14">
        <v>10.629953872169486</v>
      </c>
      <c r="AW2360" s="13">
        <v>0</v>
      </c>
      <c r="AX2360" s="22" t="s">
        <v>782</v>
      </c>
      <c r="AY2360" s="19">
        <v>0</v>
      </c>
      <c r="AZ2360" s="19">
        <v>0</v>
      </c>
      <c r="BA2360" s="19">
        <v>0</v>
      </c>
      <c r="BB2360" s="14">
        <v>0</v>
      </c>
      <c r="BC2360" s="55">
        <v>0</v>
      </c>
      <c r="BD2360" s="56">
        <v>0</v>
      </c>
      <c r="BE2360" s="19">
        <v>0</v>
      </c>
      <c r="BF2360" s="19">
        <v>0</v>
      </c>
      <c r="BG2360" s="14">
        <v>0</v>
      </c>
      <c r="BH2360" s="22">
        <v>755</v>
      </c>
      <c r="BI2360" s="23">
        <v>20.997211999999987</v>
      </c>
      <c r="BJ2360" s="23">
        <v>27.69980857600002</v>
      </c>
      <c r="BK2360" s="14">
        <v>17.183064247480331</v>
      </c>
      <c r="BL2360" t="s">
        <v>155</v>
      </c>
    </row>
    <row r="2361" spans="1:64">
      <c r="A2361" t="s">
        <v>3361</v>
      </c>
      <c r="B2361" t="s">
        <v>3356</v>
      </c>
      <c r="C2361" t="s">
        <v>155</v>
      </c>
      <c r="D2361" t="s">
        <v>942</v>
      </c>
      <c r="E2361">
        <v>2019</v>
      </c>
      <c r="F2361" s="23">
        <v>109.45</v>
      </c>
      <c r="G2361" s="23">
        <v>13.91</v>
      </c>
      <c r="H2361" s="22">
        <v>20409</v>
      </c>
      <c r="I2361" s="34">
        <v>164.33116330652953</v>
      </c>
      <c r="J2361" s="22">
        <v>6</v>
      </c>
      <c r="K2361" s="22">
        <v>9</v>
      </c>
      <c r="L2361" s="23">
        <v>1700</v>
      </c>
      <c r="M2361" s="23">
        <v>1.7</v>
      </c>
      <c r="N2361" s="23">
        <v>10.167700000000002</v>
      </c>
      <c r="O2361" s="14">
        <v>6.1873230831050767</v>
      </c>
      <c r="P2361" s="48">
        <v>0</v>
      </c>
      <c r="Q2361" s="22">
        <v>0</v>
      </c>
      <c r="R2361" s="23">
        <v>0</v>
      </c>
      <c r="S2361" s="23">
        <v>0</v>
      </c>
      <c r="T2361" s="23">
        <v>0</v>
      </c>
      <c r="U2361" s="14">
        <v>0</v>
      </c>
      <c r="V2361" s="22">
        <v>0</v>
      </c>
      <c r="W2361" s="22">
        <v>0</v>
      </c>
      <c r="X2361" s="23">
        <v>0</v>
      </c>
      <c r="Y2361" s="23">
        <v>0</v>
      </c>
      <c r="Z2361" s="23">
        <v>0</v>
      </c>
      <c r="AA2361" s="14">
        <v>0</v>
      </c>
      <c r="AB2361" s="48">
        <v>1</v>
      </c>
      <c r="AC2361" s="22">
        <v>1</v>
      </c>
      <c r="AD2361" s="23">
        <v>278.69089484978542</v>
      </c>
      <c r="AE2361" s="23">
        <v>0.27869089484978543</v>
      </c>
      <c r="AF2361" s="23">
        <v>0.389609871</v>
      </c>
      <c r="AG2361" s="14">
        <v>0.2370882449564691</v>
      </c>
      <c r="AH2361" s="22">
        <v>0</v>
      </c>
      <c r="AI2361" s="23">
        <v>0</v>
      </c>
      <c r="AJ2361" s="23">
        <v>0</v>
      </c>
      <c r="AK2361" s="23">
        <v>0</v>
      </c>
      <c r="AL2361" s="14">
        <v>0</v>
      </c>
      <c r="AM2361" s="22">
        <v>804</v>
      </c>
      <c r="AN2361" s="23">
        <v>20864.707000000002</v>
      </c>
      <c r="AO2361" s="23">
        <v>20.864706999999989</v>
      </c>
      <c r="AP2361" s="23">
        <v>18.527859816000024</v>
      </c>
      <c r="AQ2361" s="14">
        <v>11.274708608640294</v>
      </c>
      <c r="AR2361" s="48">
        <v>804</v>
      </c>
      <c r="AS2361" s="50">
        <v>20864.707000000002</v>
      </c>
      <c r="AT2361" s="23">
        <v>20.864706999999989</v>
      </c>
      <c r="AU2361" s="23">
        <v>18.527859816000024</v>
      </c>
      <c r="AV2361" s="14">
        <v>11.274708608640294</v>
      </c>
      <c r="AW2361" s="22">
        <v>0</v>
      </c>
      <c r="AX2361" s="22" t="s">
        <v>782</v>
      </c>
      <c r="AY2361" s="23">
        <v>0</v>
      </c>
      <c r="AZ2361" s="23">
        <v>0</v>
      </c>
      <c r="BA2361" s="23">
        <v>0</v>
      </c>
      <c r="BB2361" s="14">
        <v>0</v>
      </c>
      <c r="BC2361" s="48">
        <v>0</v>
      </c>
      <c r="BD2361" s="50">
        <v>0</v>
      </c>
      <c r="BE2361" s="23">
        <v>0</v>
      </c>
      <c r="BF2361" s="23">
        <v>0</v>
      </c>
      <c r="BG2361" s="14">
        <v>0</v>
      </c>
      <c r="BH2361" s="22">
        <v>811</v>
      </c>
      <c r="BI2361" s="23">
        <v>22.843397894849772</v>
      </c>
      <c r="BJ2361" s="23">
        <v>29.085169687000025</v>
      </c>
      <c r="BK2361" s="14">
        <v>17.699119936701841</v>
      </c>
      <c r="BL2361" t="s">
        <v>155</v>
      </c>
    </row>
    <row r="2362" spans="1:64">
      <c r="A2362" t="s">
        <v>3362</v>
      </c>
      <c r="B2362" t="s">
        <v>3356</v>
      </c>
      <c r="C2362" t="s">
        <v>155</v>
      </c>
      <c r="D2362" t="s">
        <v>942</v>
      </c>
      <c r="E2362">
        <v>2020</v>
      </c>
      <c r="F2362" s="23">
        <v>109.45</v>
      </c>
      <c r="G2362" s="23">
        <v>13.96</v>
      </c>
      <c r="H2362" s="22">
        <v>20358</v>
      </c>
      <c r="I2362" s="34">
        <v>164.33832556243667</v>
      </c>
      <c r="J2362" s="22">
        <v>6</v>
      </c>
      <c r="K2362" s="22">
        <v>14</v>
      </c>
      <c r="L2362" s="23">
        <v>2600</v>
      </c>
      <c r="M2362" s="23">
        <v>2.6000000000000005</v>
      </c>
      <c r="N2362" s="23">
        <v>15.550600000000003</v>
      </c>
      <c r="O2362" s="14">
        <v>9.46255229678113</v>
      </c>
      <c r="P2362" s="48">
        <v>0</v>
      </c>
      <c r="Q2362" s="22">
        <v>0</v>
      </c>
      <c r="R2362" s="23">
        <v>0</v>
      </c>
      <c r="S2362" s="23">
        <v>0</v>
      </c>
      <c r="T2362" s="23">
        <v>0</v>
      </c>
      <c r="U2362" s="14">
        <v>0</v>
      </c>
      <c r="V2362" s="22">
        <v>0</v>
      </c>
      <c r="W2362" s="22">
        <v>0</v>
      </c>
      <c r="X2362" s="23">
        <v>0</v>
      </c>
      <c r="Y2362" s="23">
        <v>0</v>
      </c>
      <c r="Z2362" s="23">
        <v>0</v>
      </c>
      <c r="AA2362" s="14">
        <v>0</v>
      </c>
      <c r="AB2362" s="48">
        <v>1</v>
      </c>
      <c r="AC2362" s="22">
        <v>1</v>
      </c>
      <c r="AD2362" s="23">
        <v>282.02924892703862</v>
      </c>
      <c r="AE2362" s="23">
        <v>0.28202924892703862</v>
      </c>
      <c r="AF2362" s="23">
        <v>0.39427688999999999</v>
      </c>
      <c r="AG2362" s="14">
        <v>0.23991779680766148</v>
      </c>
      <c r="AH2362" s="22">
        <v>0</v>
      </c>
      <c r="AI2362" s="23">
        <v>0</v>
      </c>
      <c r="AJ2362" s="23">
        <v>0</v>
      </c>
      <c r="AK2362" s="23">
        <v>0</v>
      </c>
      <c r="AL2362" s="14">
        <v>0</v>
      </c>
      <c r="AM2362" s="22">
        <v>893</v>
      </c>
      <c r="AN2362" s="23">
        <v>22302.788999999997</v>
      </c>
      <c r="AO2362" s="23">
        <v>22.302788999999969</v>
      </c>
      <c r="AP2362" s="23">
        <v>19.804876632000052</v>
      </c>
      <c r="AQ2362" s="14">
        <v>12.051282964104216</v>
      </c>
      <c r="AR2362" s="48">
        <v>893</v>
      </c>
      <c r="AS2362" s="50">
        <v>22302.788999999997</v>
      </c>
      <c r="AT2362" s="23">
        <v>22.302788999999969</v>
      </c>
      <c r="AU2362" s="23">
        <v>19.804876632000052</v>
      </c>
      <c r="AV2362" s="14">
        <v>12.051282964104216</v>
      </c>
      <c r="AW2362" s="22">
        <v>0</v>
      </c>
      <c r="AX2362" s="22">
        <v>0</v>
      </c>
      <c r="AY2362" s="23">
        <v>0</v>
      </c>
      <c r="AZ2362" s="23">
        <v>0</v>
      </c>
      <c r="BA2362" s="23">
        <v>0</v>
      </c>
      <c r="BB2362" s="14">
        <v>0</v>
      </c>
      <c r="BC2362" s="48">
        <v>0</v>
      </c>
      <c r="BD2362" s="50">
        <v>0</v>
      </c>
      <c r="BE2362" s="23">
        <v>0</v>
      </c>
      <c r="BF2362" s="23">
        <v>0</v>
      </c>
      <c r="BG2362" s="14">
        <v>0</v>
      </c>
      <c r="BH2362" s="22">
        <v>900</v>
      </c>
      <c r="BI2362" s="23">
        <v>25.184818248927009</v>
      </c>
      <c r="BJ2362" s="23">
        <v>35.749753522000056</v>
      </c>
      <c r="BK2362" s="14">
        <v>21.753753057693007</v>
      </c>
      <c r="BL2362" t="s">
        <v>155</v>
      </c>
    </row>
    <row r="2363" spans="1:64">
      <c r="A2363" t="s">
        <v>3363</v>
      </c>
      <c r="B2363" t="s">
        <v>3356</v>
      </c>
      <c r="C2363" t="s">
        <v>155</v>
      </c>
      <c r="D2363" t="s">
        <v>942</v>
      </c>
      <c r="E2363">
        <v>2021</v>
      </c>
      <c r="F2363" s="23">
        <v>109.45</v>
      </c>
      <c r="G2363" s="23">
        <v>14.22</v>
      </c>
      <c r="H2363" s="22">
        <v>20495</v>
      </c>
      <c r="I2363" s="34">
        <v>152.63999999999999</v>
      </c>
      <c r="J2363" s="22">
        <v>6</v>
      </c>
      <c r="K2363" s="22">
        <v>11</v>
      </c>
      <c r="L2363" s="23">
        <v>1815</v>
      </c>
      <c r="M2363" s="23">
        <v>1.8149999999999999</v>
      </c>
      <c r="N2363" s="23">
        <v>10.855515</v>
      </c>
      <c r="O2363" s="14">
        <v>7.11</v>
      </c>
      <c r="P2363" s="48">
        <v>0</v>
      </c>
      <c r="Q2363" s="22">
        <v>0</v>
      </c>
      <c r="R2363" s="23">
        <v>0</v>
      </c>
      <c r="S2363" s="23">
        <v>0</v>
      </c>
      <c r="T2363" s="23">
        <v>0</v>
      </c>
      <c r="U2363" s="14">
        <v>0</v>
      </c>
      <c r="V2363" s="22">
        <v>0</v>
      </c>
      <c r="W2363" s="22">
        <v>0</v>
      </c>
      <c r="X2363" s="23">
        <v>0</v>
      </c>
      <c r="Y2363" s="23">
        <v>0</v>
      </c>
      <c r="Z2363" s="23">
        <v>0</v>
      </c>
      <c r="AA2363" s="14">
        <v>0</v>
      </c>
      <c r="AB2363" s="48">
        <v>1</v>
      </c>
      <c r="AC2363" s="22">
        <v>1</v>
      </c>
      <c r="AD2363" s="23">
        <v>280.83687550000002</v>
      </c>
      <c r="AE2363" s="23">
        <v>0.28083687600000001</v>
      </c>
      <c r="AF2363" s="23">
        <v>0.39260995199999998</v>
      </c>
      <c r="AG2363" s="14">
        <v>0.26</v>
      </c>
      <c r="AH2363" s="22">
        <v>0</v>
      </c>
      <c r="AI2363" s="23">
        <v>0</v>
      </c>
      <c r="AJ2363" s="23">
        <v>0</v>
      </c>
      <c r="AK2363" s="23">
        <v>0</v>
      </c>
      <c r="AL2363" s="14">
        <v>0</v>
      </c>
      <c r="AM2363" s="22">
        <v>1056</v>
      </c>
      <c r="AN2363" s="23">
        <v>25678.664000000001</v>
      </c>
      <c r="AO2363" s="23">
        <v>25.678664000000001</v>
      </c>
      <c r="AP2363" s="23">
        <v>22.97785691</v>
      </c>
      <c r="AQ2363" s="14">
        <v>15.05</v>
      </c>
      <c r="AR2363" s="48">
        <v>1056</v>
      </c>
      <c r="AS2363" s="50">
        <v>25678.664000000001</v>
      </c>
      <c r="AT2363" s="23">
        <v>25.678664000000001</v>
      </c>
      <c r="AU2363" s="23">
        <v>22.97785691</v>
      </c>
      <c r="AV2363" s="14">
        <v>15.05</v>
      </c>
      <c r="AW2363" s="22">
        <v>0</v>
      </c>
      <c r="AX2363" s="22">
        <v>0</v>
      </c>
      <c r="AY2363" s="23">
        <v>0</v>
      </c>
      <c r="AZ2363" s="23">
        <v>0</v>
      </c>
      <c r="BA2363" s="23">
        <v>0</v>
      </c>
      <c r="BB2363" s="14">
        <v>0</v>
      </c>
      <c r="BC2363" s="48">
        <v>0</v>
      </c>
      <c r="BD2363" s="50">
        <v>0</v>
      </c>
      <c r="BE2363" s="23">
        <v>0</v>
      </c>
      <c r="BF2363" s="23">
        <v>0</v>
      </c>
      <c r="BG2363" s="14">
        <v>0</v>
      </c>
      <c r="BH2363" s="22">
        <v>1063</v>
      </c>
      <c r="BI2363" s="23">
        <v>27.77</v>
      </c>
      <c r="BJ2363" s="23">
        <v>34.229999999999997</v>
      </c>
      <c r="BK2363" s="14">
        <v>22.42</v>
      </c>
      <c r="BL2363" t="s">
        <v>155</v>
      </c>
    </row>
    <row r="2364" spans="1:64">
      <c r="A2364" t="s">
        <v>3364</v>
      </c>
      <c r="B2364" t="s">
        <v>3356</v>
      </c>
      <c r="C2364" t="s">
        <v>155</v>
      </c>
      <c r="D2364" s="111" t="s">
        <v>942</v>
      </c>
      <c r="E2364" s="110">
        <v>2022</v>
      </c>
      <c r="F2364" s="23"/>
      <c r="G2364" s="23"/>
      <c r="H2364" s="22">
        <v>20895</v>
      </c>
      <c r="I2364" s="34">
        <v>151.43731008512211</v>
      </c>
      <c r="J2364" s="22">
        <v>6</v>
      </c>
      <c r="K2364" s="22">
        <v>11</v>
      </c>
      <c r="L2364" s="23">
        <v>1815</v>
      </c>
      <c r="M2364" s="23">
        <v>1.8149999999999999</v>
      </c>
      <c r="N2364" s="23">
        <v>10.74117</v>
      </c>
      <c r="O2364" s="14">
        <v>7.092816158688005</v>
      </c>
      <c r="P2364" s="48">
        <v>0</v>
      </c>
      <c r="Q2364" s="22">
        <v>0</v>
      </c>
      <c r="R2364" s="23">
        <v>0</v>
      </c>
      <c r="S2364" s="23">
        <v>0</v>
      </c>
      <c r="T2364" s="23">
        <v>0</v>
      </c>
      <c r="U2364" s="14">
        <v>0</v>
      </c>
      <c r="V2364" s="22">
        <v>0</v>
      </c>
      <c r="W2364" s="22">
        <v>0</v>
      </c>
      <c r="X2364" s="23">
        <v>0</v>
      </c>
      <c r="Y2364" s="23">
        <v>0</v>
      </c>
      <c r="Z2364" s="23">
        <v>0</v>
      </c>
      <c r="AA2364" s="14">
        <v>0</v>
      </c>
      <c r="AB2364" s="48">
        <v>1</v>
      </c>
      <c r="AC2364" s="22">
        <v>1</v>
      </c>
      <c r="AD2364" s="23">
        <v>289.85409227467801</v>
      </c>
      <c r="AE2364" s="23">
        <v>0.28985409227467801</v>
      </c>
      <c r="AF2364" s="23">
        <v>0.40521602099999998</v>
      </c>
      <c r="AG2364" s="14">
        <v>0.26758004402761132</v>
      </c>
      <c r="AH2364" s="22">
        <v>0</v>
      </c>
      <c r="AI2364" s="23">
        <v>0</v>
      </c>
      <c r="AJ2364" s="23">
        <v>0</v>
      </c>
      <c r="AK2364" s="23">
        <v>0</v>
      </c>
      <c r="AL2364" s="14">
        <v>0</v>
      </c>
      <c r="AM2364" s="22">
        <v>1302</v>
      </c>
      <c r="AN2364" s="23">
        <v>28495.461000000032</v>
      </c>
      <c r="AO2364" s="23">
        <v>28.495460999999906</v>
      </c>
      <c r="AP2364" s="23">
        <v>29.189722082243151</v>
      </c>
      <c r="AQ2364" s="14">
        <v>19.275119233058064</v>
      </c>
      <c r="AR2364" s="48">
        <v>1302</v>
      </c>
      <c r="AS2364" s="50">
        <v>28495.460999999999</v>
      </c>
      <c r="AT2364" s="23">
        <v>28.495460999999899</v>
      </c>
      <c r="AU2364" s="23">
        <v>29.1897220822432</v>
      </c>
      <c r="AV2364" s="14">
        <v>19.275119233058096</v>
      </c>
      <c r="AW2364" s="22">
        <v>0</v>
      </c>
      <c r="AX2364" s="22">
        <v>0</v>
      </c>
      <c r="AY2364" s="23">
        <v>0</v>
      </c>
      <c r="AZ2364" s="23">
        <v>0</v>
      </c>
      <c r="BA2364" s="23">
        <v>0</v>
      </c>
      <c r="BB2364" s="14">
        <v>0</v>
      </c>
      <c r="BC2364" s="48">
        <v>0</v>
      </c>
      <c r="BD2364" s="50">
        <v>0</v>
      </c>
      <c r="BE2364" s="23">
        <v>0</v>
      </c>
      <c r="BF2364" s="23">
        <v>0</v>
      </c>
      <c r="BG2364" s="14">
        <v>0</v>
      </c>
      <c r="BH2364" s="22">
        <v>1309</v>
      </c>
      <c r="BI2364" s="23">
        <v>30.600315092274577</v>
      </c>
      <c r="BJ2364" s="23">
        <v>40.336108103243205</v>
      </c>
      <c r="BK2364" s="14">
        <v>26.635515435773712</v>
      </c>
      <c r="BL2364" t="s">
        <v>155</v>
      </c>
    </row>
    <row r="2365" spans="1:64">
      <c r="A2365" t="s">
        <v>3365</v>
      </c>
      <c r="B2365" t="s">
        <v>3356</v>
      </c>
      <c r="C2365" t="s">
        <v>155</v>
      </c>
      <c r="D2365" t="s">
        <v>942</v>
      </c>
      <c r="E2365">
        <v>2023</v>
      </c>
      <c r="F2365">
        <v>109.45</v>
      </c>
      <c r="G2365">
        <v>14.42</v>
      </c>
      <c r="H2365">
        <v>20636</v>
      </c>
      <c r="I2365">
        <v>151.43731008512211</v>
      </c>
      <c r="J2365">
        <v>6</v>
      </c>
      <c r="K2365">
        <v>11</v>
      </c>
      <c r="L2365">
        <v>1815</v>
      </c>
      <c r="M2365">
        <v>1.8149999999999999</v>
      </c>
      <c r="N2365">
        <v>10.74117</v>
      </c>
      <c r="O2365">
        <v>7.092816158688005</v>
      </c>
      <c r="P2365" s="140">
        <v>0</v>
      </c>
      <c r="Q2365" s="140">
        <v>0</v>
      </c>
      <c r="R2365" s="140">
        <v>0</v>
      </c>
      <c r="S2365">
        <v>0</v>
      </c>
      <c r="T2365">
        <v>0</v>
      </c>
      <c r="U2365">
        <v>0</v>
      </c>
      <c r="V2365">
        <v>0</v>
      </c>
      <c r="W2365">
        <v>0</v>
      </c>
      <c r="X2365">
        <v>0</v>
      </c>
      <c r="Y2365">
        <v>0</v>
      </c>
      <c r="Z2365">
        <v>0</v>
      </c>
      <c r="AA2365">
        <v>0</v>
      </c>
      <c r="AB2365" s="140">
        <v>1</v>
      </c>
      <c r="AC2365">
        <v>1</v>
      </c>
      <c r="AD2365">
        <v>293.31116094420599</v>
      </c>
      <c r="AE2365">
        <v>0.29331116094420601</v>
      </c>
      <c r="AF2365">
        <v>0.41004900300000002</v>
      </c>
      <c r="AG2365">
        <v>0.27077145174429845</v>
      </c>
      <c r="AH2365">
        <v>1</v>
      </c>
      <c r="AI2365">
        <v>958.53</v>
      </c>
      <c r="AJ2365">
        <v>0.95852999999999999</v>
      </c>
      <c r="AK2365">
        <v>0.89908900000000003</v>
      </c>
      <c r="AL2365">
        <v>0.64129899999999995</v>
      </c>
      <c r="AM2365">
        <v>1640</v>
      </c>
      <c r="AN2365">
        <v>37087.281000000003</v>
      </c>
      <c r="AO2365">
        <v>37.087280999999997</v>
      </c>
      <c r="AP2365">
        <v>34.787396000000001</v>
      </c>
      <c r="AQ2365">
        <v>22.971483038391391</v>
      </c>
      <c r="AR2365" s="140">
        <v>1773</v>
      </c>
      <c r="AS2365" s="140">
        <v>38144.760999999897</v>
      </c>
      <c r="AT2365">
        <v>38.144760999999903</v>
      </c>
      <c r="AU2365">
        <v>35.779298923622903</v>
      </c>
      <c r="AV2365">
        <v>23.626475472597573</v>
      </c>
      <c r="AW2365">
        <v>0</v>
      </c>
      <c r="AX2365">
        <v>0</v>
      </c>
      <c r="AY2365">
        <v>0</v>
      </c>
      <c r="AZ2365">
        <v>0</v>
      </c>
      <c r="BA2365">
        <v>0</v>
      </c>
      <c r="BB2365">
        <v>0</v>
      </c>
      <c r="BC2365" s="140">
        <v>0</v>
      </c>
      <c r="BD2365">
        <v>0</v>
      </c>
      <c r="BE2365">
        <v>0</v>
      </c>
      <c r="BF2365">
        <v>0</v>
      </c>
      <c r="BG2365">
        <v>0</v>
      </c>
      <c r="BH2365">
        <v>1780</v>
      </c>
      <c r="BI2365">
        <v>40.253072160944107</v>
      </c>
      <c r="BJ2365">
        <v>46.930517926622898</v>
      </c>
      <c r="BK2365">
        <v>30.99006308302987</v>
      </c>
      <c r="BL2365" t="s">
        <v>155</v>
      </c>
    </row>
    <row r="2366" spans="1:64">
      <c r="A2366" t="s">
        <v>3366</v>
      </c>
      <c r="B2366" t="s">
        <v>3356</v>
      </c>
      <c r="C2366" t="s">
        <v>155</v>
      </c>
      <c r="D2366" t="s">
        <v>942</v>
      </c>
      <c r="E2366">
        <v>2024</v>
      </c>
      <c r="F2366">
        <v>109.45</v>
      </c>
      <c r="G2366">
        <v>14.5</v>
      </c>
      <c r="H2366">
        <v>20844</v>
      </c>
      <c r="I2366">
        <v>142.92935379908545</v>
      </c>
      <c r="J2366">
        <v>7</v>
      </c>
      <c r="K2366">
        <v>12</v>
      </c>
      <c r="L2366">
        <v>2272</v>
      </c>
      <c r="M2366">
        <v>2.2720000000000002</v>
      </c>
      <c r="N2366">
        <v>13.445696</v>
      </c>
      <c r="O2366">
        <v>9.4072320643809082</v>
      </c>
      <c r="P2366" s="140">
        <v>0</v>
      </c>
      <c r="Q2366">
        <v>0</v>
      </c>
      <c r="R2366">
        <v>0</v>
      </c>
      <c r="S2366">
        <v>0</v>
      </c>
      <c r="T2366">
        <v>0</v>
      </c>
      <c r="U2366">
        <v>0</v>
      </c>
      <c r="V2366">
        <v>0</v>
      </c>
      <c r="W2366">
        <v>0</v>
      </c>
      <c r="X2366">
        <v>0</v>
      </c>
      <c r="Y2366">
        <v>0</v>
      </c>
      <c r="Z2366">
        <v>0</v>
      </c>
      <c r="AA2366">
        <v>0</v>
      </c>
      <c r="AB2366" s="140">
        <v>1</v>
      </c>
      <c r="AC2366">
        <v>1</v>
      </c>
      <c r="AD2366">
        <v>35</v>
      </c>
      <c r="AE2366">
        <v>3.5000000000000003E-2</v>
      </c>
      <c r="AF2366">
        <v>0.40523313599999999</v>
      </c>
      <c r="AG2366">
        <v>0.28351988253555854</v>
      </c>
      <c r="AH2366">
        <v>2</v>
      </c>
      <c r="AI2366">
        <v>988.23</v>
      </c>
      <c r="AJ2366">
        <v>0.98822999999999994</v>
      </c>
      <c r="AK2366">
        <v>0.89132793158556933</v>
      </c>
      <c r="AL2366">
        <v>0.6236143296628216</v>
      </c>
      <c r="AM2366">
        <v>1961</v>
      </c>
      <c r="AN2366">
        <v>43164.691000000006</v>
      </c>
      <c r="AO2366">
        <v>43.164691000000012</v>
      </c>
      <c r="AP2366">
        <v>38.932125868026894</v>
      </c>
      <c r="AQ2366">
        <v>27.238719572435379</v>
      </c>
      <c r="AR2366" s="140">
        <v>2243</v>
      </c>
      <c r="AS2366" s="140">
        <v>44397.17200000005</v>
      </c>
      <c r="AT2366">
        <v>44.397171999999742</v>
      </c>
      <c r="AU2366">
        <v>40.043754477205624</v>
      </c>
      <c r="AV2366">
        <v>28.016466466010044</v>
      </c>
      <c r="AW2366">
        <v>0</v>
      </c>
      <c r="AX2366">
        <v>0</v>
      </c>
      <c r="AY2366">
        <v>0</v>
      </c>
      <c r="AZ2366">
        <v>0</v>
      </c>
      <c r="BA2366">
        <v>0</v>
      </c>
      <c r="BB2366">
        <v>0</v>
      </c>
      <c r="BC2366" s="140">
        <v>2</v>
      </c>
      <c r="BD2366" s="140">
        <v>11120</v>
      </c>
      <c r="BE2366">
        <v>11.12</v>
      </c>
      <c r="BF2366">
        <v>27.707456296115105</v>
      </c>
      <c r="BG2366">
        <v>19.385420530945126</v>
      </c>
      <c r="BH2366">
        <v>2253</v>
      </c>
      <c r="BI2366">
        <v>57.824171999999741</v>
      </c>
      <c r="BJ2366">
        <v>81.602139909320726</v>
      </c>
      <c r="BK2366">
        <v>57.092638943871634</v>
      </c>
      <c r="BL2366" t="s">
        <v>155</v>
      </c>
    </row>
    <row r="2367" spans="1:64">
      <c r="A2367" t="s">
        <v>3367</v>
      </c>
      <c r="B2367" t="s">
        <v>3368</v>
      </c>
      <c r="C2367" t="s">
        <v>157</v>
      </c>
      <c r="D2367" t="s">
        <v>929</v>
      </c>
      <c r="E2367">
        <v>2012</v>
      </c>
      <c r="F2367" s="23">
        <v>760.45</v>
      </c>
      <c r="G2367" s="23">
        <v>248.23</v>
      </c>
      <c r="H2367" s="22">
        <v>615778</v>
      </c>
      <c r="I2367" s="34">
        <v>5061.4576710000001</v>
      </c>
      <c r="J2367" s="22">
        <v>23</v>
      </c>
      <c r="K2367" s="22" t="s">
        <v>782</v>
      </c>
      <c r="L2367" s="23">
        <v>23743</v>
      </c>
      <c r="M2367" s="23">
        <v>23.742999999999999</v>
      </c>
      <c r="N2367" s="23">
        <v>126.28713099999999</v>
      </c>
      <c r="O2367" s="14">
        <v>2.4950743285589749</v>
      </c>
      <c r="P2367" s="48">
        <v>1</v>
      </c>
      <c r="Q2367" s="22" t="s">
        <v>782</v>
      </c>
      <c r="R2367" s="23">
        <v>250</v>
      </c>
      <c r="S2367" s="23">
        <v>0.25</v>
      </c>
      <c r="T2367" s="23">
        <v>0.59999099999999994</v>
      </c>
      <c r="U2367" s="14">
        <v>1.1854114743222949E-2</v>
      </c>
      <c r="V2367" s="22">
        <v>28</v>
      </c>
      <c r="W2367" s="22" t="s">
        <v>782</v>
      </c>
      <c r="X2367" s="23">
        <v>40369</v>
      </c>
      <c r="Y2367" s="23">
        <v>40.369</v>
      </c>
      <c r="Z2367" s="23">
        <v>188.72489199999998</v>
      </c>
      <c r="AA2367" s="14">
        <v>3.728666804452665</v>
      </c>
      <c r="AB2367" s="48">
        <v>2</v>
      </c>
      <c r="AC2367" s="22" t="s">
        <v>782</v>
      </c>
      <c r="AD2367" s="23">
        <v>100</v>
      </c>
      <c r="AE2367" s="23">
        <v>0.1</v>
      </c>
      <c r="AF2367" s="23">
        <v>5.6420000000000003E-3</v>
      </c>
      <c r="AG2367" s="14">
        <v>1.1146986435007173E-4</v>
      </c>
      <c r="AH2367" s="22" t="s">
        <v>782</v>
      </c>
      <c r="AI2367" s="23" t="s">
        <v>782</v>
      </c>
      <c r="AJ2367" s="23" t="s">
        <v>782</v>
      </c>
      <c r="AK2367" s="23" t="s">
        <v>782</v>
      </c>
      <c r="AL2367" s="14" t="s">
        <v>782</v>
      </c>
      <c r="AM2367" s="22" t="s">
        <v>782</v>
      </c>
      <c r="AN2367" s="23" t="s">
        <v>782</v>
      </c>
      <c r="AO2367" s="23" t="s">
        <v>782</v>
      </c>
      <c r="AP2367" s="23" t="s">
        <v>782</v>
      </c>
      <c r="AQ2367" s="14" t="s">
        <v>782</v>
      </c>
      <c r="AR2367" s="48">
        <v>4855</v>
      </c>
      <c r="AS2367" s="50">
        <v>83407.610000000088</v>
      </c>
      <c r="AT2367" s="23">
        <v>83.407610000000091</v>
      </c>
      <c r="AU2367" s="23">
        <v>67.653644999999997</v>
      </c>
      <c r="AV2367" s="14">
        <v>1.3366435006979633</v>
      </c>
      <c r="AW2367" s="22">
        <v>1</v>
      </c>
      <c r="AX2367" s="22" t="s">
        <v>782</v>
      </c>
      <c r="AY2367" s="23">
        <v>22</v>
      </c>
      <c r="AZ2367" s="23">
        <v>2.1999999999999999E-2</v>
      </c>
      <c r="BA2367" s="23">
        <v>7.8720999999999999E-2</v>
      </c>
      <c r="BB2367" s="14">
        <v>1.5553029407128674E-3</v>
      </c>
      <c r="BC2367" s="48">
        <v>40</v>
      </c>
      <c r="BD2367" s="50">
        <v>32910</v>
      </c>
      <c r="BE2367" s="23">
        <v>32.909999999999997</v>
      </c>
      <c r="BF2367" s="23">
        <v>52.557269999999995</v>
      </c>
      <c r="BG2367" s="14">
        <v>1.0383820910156141</v>
      </c>
      <c r="BH2367" s="22">
        <v>4950</v>
      </c>
      <c r="BI2367" s="23">
        <v>180.80161000000007</v>
      </c>
      <c r="BJ2367" s="23">
        <v>435.90729199999998</v>
      </c>
      <c r="BK2367" s="14">
        <v>8.6122876122735033</v>
      </c>
      <c r="BL2367" t="s">
        <v>157</v>
      </c>
    </row>
    <row r="2368" spans="1:64">
      <c r="A2368" t="s">
        <v>3369</v>
      </c>
      <c r="B2368" t="s">
        <v>3368</v>
      </c>
      <c r="C2368" t="s">
        <v>157</v>
      </c>
      <c r="D2368" t="s">
        <v>929</v>
      </c>
      <c r="E2368">
        <v>2015</v>
      </c>
      <c r="F2368" s="23">
        <v>761.31</v>
      </c>
      <c r="G2368" s="23">
        <v>249.22</v>
      </c>
      <c r="H2368" s="22">
        <v>617807</v>
      </c>
      <c r="I2368" s="29">
        <v>4994.9444889125798</v>
      </c>
      <c r="J2368" s="28">
        <v>22</v>
      </c>
      <c r="K2368" s="28">
        <v>30</v>
      </c>
      <c r="L2368" s="30">
        <v>29895</v>
      </c>
      <c r="M2368" s="31">
        <v>29.895</v>
      </c>
      <c r="N2368" s="30">
        <v>178.81260718239579</v>
      </c>
      <c r="O2368" s="32">
        <v>3.5798717599226824</v>
      </c>
      <c r="P2368" s="63">
        <v>2</v>
      </c>
      <c r="Q2368" s="28">
        <v>2</v>
      </c>
      <c r="R2368" s="30">
        <v>80</v>
      </c>
      <c r="S2368" s="31">
        <v>0.08</v>
      </c>
      <c r="T2368" s="30">
        <v>1.2327997499999999</v>
      </c>
      <c r="U2368" s="32">
        <v>2.4680949963237438E-2</v>
      </c>
      <c r="V2368" s="28">
        <v>7</v>
      </c>
      <c r="W2368" s="28">
        <v>19</v>
      </c>
      <c r="X2368" s="30">
        <v>29300</v>
      </c>
      <c r="Y2368" s="31">
        <v>29.3</v>
      </c>
      <c r="Z2368" s="30">
        <v>97.574803000000003</v>
      </c>
      <c r="AA2368" s="18">
        <v>1.9534712190814045</v>
      </c>
      <c r="AB2368" s="63">
        <v>9</v>
      </c>
      <c r="AC2368" s="22" t="s">
        <v>782</v>
      </c>
      <c r="AD2368" s="30">
        <v>100</v>
      </c>
      <c r="AE2368" s="19">
        <v>0.1</v>
      </c>
      <c r="AF2368" s="30">
        <v>5.4491637479999993</v>
      </c>
      <c r="AG2368" s="18">
        <v>0.10909357972036851</v>
      </c>
      <c r="AH2368" s="22" t="s">
        <v>782</v>
      </c>
      <c r="AI2368" s="23" t="s">
        <v>782</v>
      </c>
      <c r="AJ2368" s="23" t="s">
        <v>782</v>
      </c>
      <c r="AK2368" s="23" t="s">
        <v>782</v>
      </c>
      <c r="AL2368" s="14" t="s">
        <v>782</v>
      </c>
      <c r="AM2368" s="22" t="s">
        <v>782</v>
      </c>
      <c r="AN2368" s="23" t="s">
        <v>782</v>
      </c>
      <c r="AO2368" s="23" t="s">
        <v>782</v>
      </c>
      <c r="AP2368" s="23" t="s">
        <v>782</v>
      </c>
      <c r="AQ2368" s="14" t="s">
        <v>782</v>
      </c>
      <c r="AR2368" s="63">
        <v>6152</v>
      </c>
      <c r="AS2368" s="64">
        <v>102951.22199999995</v>
      </c>
      <c r="AT2368" s="33">
        <v>102.95122199999994</v>
      </c>
      <c r="AU2368" s="30">
        <v>91.437442759560696</v>
      </c>
      <c r="AV2368" s="18">
        <v>1.83059977868677</v>
      </c>
      <c r="AW2368" s="28">
        <v>1</v>
      </c>
      <c r="AX2368" s="22" t="s">
        <v>782</v>
      </c>
      <c r="AY2368" s="30">
        <v>22</v>
      </c>
      <c r="AZ2368" s="19">
        <v>2.1999999999999999E-2</v>
      </c>
      <c r="BA2368" s="30">
        <v>5.7326371387573703E-2</v>
      </c>
      <c r="BB2368" s="18">
        <v>1.1476878574891609E-3</v>
      </c>
      <c r="BC2368" s="63">
        <v>49</v>
      </c>
      <c r="BD2368" s="64">
        <v>60820</v>
      </c>
      <c r="BE2368" s="19">
        <v>60.82</v>
      </c>
      <c r="BF2368" s="30">
        <v>109.11355113861099</v>
      </c>
      <c r="BG2368" s="18">
        <v>2.184479755096647</v>
      </c>
      <c r="BH2368" s="13">
        <v>6242</v>
      </c>
      <c r="BI2368" s="19">
        <v>223.16822199999993</v>
      </c>
      <c r="BJ2368" s="19">
        <v>483.67769394995508</v>
      </c>
      <c r="BK2368" s="18">
        <v>9.6833447303285993</v>
      </c>
      <c r="BL2368" t="s">
        <v>157</v>
      </c>
    </row>
    <row r="2369" spans="1:64">
      <c r="A2369" t="s">
        <v>3370</v>
      </c>
      <c r="B2369" t="s">
        <v>3368</v>
      </c>
      <c r="C2369" t="s">
        <v>157</v>
      </c>
      <c r="D2369" t="s">
        <v>929</v>
      </c>
      <c r="E2369">
        <v>2016</v>
      </c>
      <c r="F2369" s="23">
        <v>761.31</v>
      </c>
      <c r="G2369" s="23">
        <v>249.1</v>
      </c>
      <c r="H2369" s="22">
        <v>617195</v>
      </c>
      <c r="I2369" s="29">
        <v>5252.8504242474728</v>
      </c>
      <c r="J2369" s="28">
        <v>22</v>
      </c>
      <c r="K2369" s="28">
        <v>30</v>
      </c>
      <c r="L2369" s="30">
        <v>29895</v>
      </c>
      <c r="M2369" s="31">
        <v>29.895</v>
      </c>
      <c r="N2369" s="30">
        <v>178.80199499999998</v>
      </c>
      <c r="O2369" s="32">
        <v>3.4039041769519884</v>
      </c>
      <c r="P2369" s="63">
        <v>2</v>
      </c>
      <c r="Q2369" s="28">
        <v>2</v>
      </c>
      <c r="R2369" s="30">
        <v>80</v>
      </c>
      <c r="S2369" s="31">
        <v>0.08</v>
      </c>
      <c r="T2369" s="30">
        <v>0.70908075000000004</v>
      </c>
      <c r="U2369" s="32">
        <v>1.3498970896388764E-2</v>
      </c>
      <c r="V2369" s="28">
        <v>7</v>
      </c>
      <c r="W2369" s="28">
        <v>25</v>
      </c>
      <c r="X2369" s="30">
        <v>31461</v>
      </c>
      <c r="Y2369" s="31">
        <v>31.460999999999999</v>
      </c>
      <c r="Z2369" s="30">
        <v>98.35387399999999</v>
      </c>
      <c r="AA2369" s="18">
        <v>1.8723905319289618</v>
      </c>
      <c r="AB2369" s="63">
        <v>9</v>
      </c>
      <c r="AC2369" s="22" t="s">
        <v>782</v>
      </c>
      <c r="AD2369" s="30">
        <v>100</v>
      </c>
      <c r="AE2369" s="19">
        <v>0.1</v>
      </c>
      <c r="AF2369" s="30">
        <v>5.9071278839999994</v>
      </c>
      <c r="AG2369" s="18">
        <v>0.11245566515148313</v>
      </c>
      <c r="AH2369" s="22" t="s">
        <v>782</v>
      </c>
      <c r="AI2369" s="23" t="s">
        <v>782</v>
      </c>
      <c r="AJ2369" s="23" t="s">
        <v>782</v>
      </c>
      <c r="AK2369" s="23" t="s">
        <v>782</v>
      </c>
      <c r="AL2369" s="14" t="s">
        <v>782</v>
      </c>
      <c r="AM2369" s="22" t="s">
        <v>782</v>
      </c>
      <c r="AN2369" s="23" t="s">
        <v>782</v>
      </c>
      <c r="AO2369" s="23" t="s">
        <v>782</v>
      </c>
      <c r="AP2369" s="23" t="s">
        <v>782</v>
      </c>
      <c r="AQ2369" s="14" t="s">
        <v>782</v>
      </c>
      <c r="AR2369" s="63">
        <v>6378</v>
      </c>
      <c r="AS2369" s="64">
        <v>105942.73600000002</v>
      </c>
      <c r="AT2369" s="33">
        <v>105.94273600000002</v>
      </c>
      <c r="AU2369" s="30">
        <v>94.077149568000138</v>
      </c>
      <c r="AV2369" s="18">
        <v>1.790973318671599</v>
      </c>
      <c r="AW2369" s="28">
        <v>1</v>
      </c>
      <c r="AX2369" s="22" t="s">
        <v>782</v>
      </c>
      <c r="AY2369" s="30">
        <v>22</v>
      </c>
      <c r="AZ2369" s="19">
        <v>2.1999999999999999E-2</v>
      </c>
      <c r="BA2369" s="30">
        <v>1.5039999999999999E-3</v>
      </c>
      <c r="BB2369" s="18">
        <v>2.8632073608215565E-5</v>
      </c>
      <c r="BC2369" s="63">
        <v>57</v>
      </c>
      <c r="BD2369" s="64">
        <v>90770</v>
      </c>
      <c r="BE2369" s="19">
        <v>90.77</v>
      </c>
      <c r="BF2369" s="30">
        <v>189.56188959852895</v>
      </c>
      <c r="BG2369" s="18">
        <v>3.6087433353041978</v>
      </c>
      <c r="BH2369" s="13">
        <v>6476</v>
      </c>
      <c r="BI2369" s="19">
        <v>258.270736</v>
      </c>
      <c r="BJ2369" s="19">
        <v>567.412620800529</v>
      </c>
      <c r="BK2369" s="18">
        <v>10.801994630978227</v>
      </c>
      <c r="BL2369" t="s">
        <v>157</v>
      </c>
    </row>
    <row r="2370" spans="1:64">
      <c r="A2370" t="s">
        <v>3371</v>
      </c>
      <c r="B2370" t="s">
        <v>3368</v>
      </c>
      <c r="C2370" t="s">
        <v>157</v>
      </c>
      <c r="D2370" t="s">
        <v>929</v>
      </c>
      <c r="E2370">
        <v>2017</v>
      </c>
      <c r="F2370" s="23">
        <v>761.31</v>
      </c>
      <c r="G2370" s="23">
        <v>248.29</v>
      </c>
      <c r="H2370" s="22">
        <v>616824</v>
      </c>
      <c r="I2370" s="29">
        <v>4845.1589743578297</v>
      </c>
      <c r="J2370" s="28">
        <v>22</v>
      </c>
      <c r="K2370" s="28">
        <v>31</v>
      </c>
      <c r="L2370" s="30">
        <v>30505</v>
      </c>
      <c r="M2370" s="31">
        <v>30.504999999999999</v>
      </c>
      <c r="N2370" s="30">
        <v>182.45040499999999</v>
      </c>
      <c r="O2370" s="32">
        <v>3.7656226754496056</v>
      </c>
      <c r="P2370" s="63">
        <v>2</v>
      </c>
      <c r="Q2370" s="28">
        <v>2</v>
      </c>
      <c r="R2370" s="30">
        <v>80</v>
      </c>
      <c r="S2370" s="31">
        <v>0.08</v>
      </c>
      <c r="T2370" s="30">
        <v>0.18808</v>
      </c>
      <c r="U2370" s="32">
        <v>3.8818127742635696E-3</v>
      </c>
      <c r="V2370" s="28">
        <v>6</v>
      </c>
      <c r="W2370" s="28">
        <v>17</v>
      </c>
      <c r="X2370" s="30">
        <v>22410</v>
      </c>
      <c r="Y2370" s="31">
        <v>22.41</v>
      </c>
      <c r="Z2370" s="30">
        <v>80.851335999999989</v>
      </c>
      <c r="AA2370" s="18">
        <v>1.6687034714008719</v>
      </c>
      <c r="AB2370" s="63">
        <v>9</v>
      </c>
      <c r="AC2370" s="22" t="s">
        <v>782</v>
      </c>
      <c r="AD2370" s="30">
        <v>298</v>
      </c>
      <c r="AE2370" s="19">
        <v>0.29799999999999999</v>
      </c>
      <c r="AF2370" s="30">
        <v>4.5273519618</v>
      </c>
      <c r="AG2370" s="18">
        <v>9.3440730959711157E-2</v>
      </c>
      <c r="AH2370" s="22" t="s">
        <v>782</v>
      </c>
      <c r="AI2370" s="23" t="s">
        <v>782</v>
      </c>
      <c r="AJ2370" s="23" t="s">
        <v>782</v>
      </c>
      <c r="AK2370" s="23" t="s">
        <v>782</v>
      </c>
      <c r="AL2370" s="14" t="s">
        <v>782</v>
      </c>
      <c r="AM2370" s="22" t="s">
        <v>782</v>
      </c>
      <c r="AN2370" s="23" t="s">
        <v>782</v>
      </c>
      <c r="AO2370" s="23" t="s">
        <v>782</v>
      </c>
      <c r="AP2370" s="23" t="s">
        <v>782</v>
      </c>
      <c r="AQ2370" s="14" t="s">
        <v>782</v>
      </c>
      <c r="AR2370" s="63">
        <v>6730</v>
      </c>
      <c r="AS2370" s="64">
        <v>114040.26100000001</v>
      </c>
      <c r="AT2370" s="33">
        <v>114.04026100000002</v>
      </c>
      <c r="AU2370" s="30">
        <v>101.26775176800014</v>
      </c>
      <c r="AV2370" s="18">
        <v>2.0900810954592468</v>
      </c>
      <c r="AW2370" s="28">
        <v>1</v>
      </c>
      <c r="AX2370" s="22" t="s">
        <v>782</v>
      </c>
      <c r="AY2370" s="30">
        <v>0</v>
      </c>
      <c r="AZ2370" s="19">
        <v>0</v>
      </c>
      <c r="BA2370" s="30">
        <v>0</v>
      </c>
      <c r="BB2370" s="18">
        <v>0</v>
      </c>
      <c r="BC2370" s="63">
        <v>64</v>
      </c>
      <c r="BD2370" s="64">
        <v>112200</v>
      </c>
      <c r="BE2370" s="19">
        <v>112.2</v>
      </c>
      <c r="BF2370" s="30">
        <v>240.22472701891866</v>
      </c>
      <c r="BG2370" s="18">
        <v>4.958036016780186</v>
      </c>
      <c r="BH2370" s="13">
        <v>6834</v>
      </c>
      <c r="BI2370" s="19">
        <v>279.53326100000004</v>
      </c>
      <c r="BJ2370" s="19">
        <v>609.50965174871885</v>
      </c>
      <c r="BK2370" s="18">
        <v>12.579765802823886</v>
      </c>
      <c r="BL2370" t="s">
        <v>157</v>
      </c>
    </row>
    <row r="2371" spans="1:64">
      <c r="A2371" t="s">
        <v>3372</v>
      </c>
      <c r="B2371" t="s">
        <v>3368</v>
      </c>
      <c r="C2371" t="s">
        <v>157</v>
      </c>
      <c r="D2371" t="s">
        <v>929</v>
      </c>
      <c r="E2371">
        <v>2018</v>
      </c>
      <c r="F2371" s="23">
        <v>761.31</v>
      </c>
      <c r="G2371" s="23">
        <v>248.59</v>
      </c>
      <c r="H2371" s="22">
        <v>615261</v>
      </c>
      <c r="I2371" s="29">
        <v>4845.5033353368171</v>
      </c>
      <c r="J2371" s="28">
        <v>22</v>
      </c>
      <c r="K2371" s="28">
        <v>30</v>
      </c>
      <c r="L2371" s="30">
        <v>31916</v>
      </c>
      <c r="M2371" s="31">
        <v>31.916</v>
      </c>
      <c r="N2371" s="30">
        <v>190.88959599999998</v>
      </c>
      <c r="O2371" s="32">
        <v>3.9395204747440551</v>
      </c>
      <c r="P2371" s="63">
        <v>1</v>
      </c>
      <c r="Q2371" s="28">
        <v>1</v>
      </c>
      <c r="R2371" s="30">
        <v>80</v>
      </c>
      <c r="S2371" s="31">
        <v>0.08</v>
      </c>
      <c r="T2371" s="30">
        <v>0.84803600000000001</v>
      </c>
      <c r="U2371" s="32">
        <v>1.7501504824391001E-2</v>
      </c>
      <c r="V2371" s="28">
        <v>6</v>
      </c>
      <c r="W2371" s="28">
        <v>16</v>
      </c>
      <c r="X2371" s="30">
        <v>22410</v>
      </c>
      <c r="Y2371" s="31">
        <v>22.41</v>
      </c>
      <c r="Z2371" s="30">
        <v>88.469268</v>
      </c>
      <c r="AA2371" s="18">
        <v>1.8258014054973379</v>
      </c>
      <c r="AB2371" s="63">
        <v>9</v>
      </c>
      <c r="AC2371" s="22" t="s">
        <v>782</v>
      </c>
      <c r="AD2371" s="30">
        <v>298</v>
      </c>
      <c r="AE2371" s="19">
        <v>0.29799999999999999</v>
      </c>
      <c r="AF2371" s="30">
        <v>5.2267388879999999</v>
      </c>
      <c r="AG2371" s="18">
        <v>0.10786782148890384</v>
      </c>
      <c r="AH2371" s="22" t="s">
        <v>782</v>
      </c>
      <c r="AI2371" s="23" t="s">
        <v>782</v>
      </c>
      <c r="AJ2371" s="23" t="s">
        <v>782</v>
      </c>
      <c r="AK2371" s="23" t="s">
        <v>782</v>
      </c>
      <c r="AL2371" s="14" t="s">
        <v>782</v>
      </c>
      <c r="AM2371" s="22" t="s">
        <v>782</v>
      </c>
      <c r="AN2371" s="23" t="s">
        <v>782</v>
      </c>
      <c r="AO2371" s="23" t="s">
        <v>782</v>
      </c>
      <c r="AP2371" s="23" t="s">
        <v>782</v>
      </c>
      <c r="AQ2371" s="14" t="s">
        <v>782</v>
      </c>
      <c r="AR2371" s="63">
        <v>7062</v>
      </c>
      <c r="AS2371" s="64">
        <v>122197.77600000001</v>
      </c>
      <c r="AT2371" s="33">
        <v>122.19777600000002</v>
      </c>
      <c r="AU2371" s="30">
        <v>108.51162508800012</v>
      </c>
      <c r="AV2371" s="18">
        <v>2.2394293756162966</v>
      </c>
      <c r="AW2371" s="28">
        <v>1</v>
      </c>
      <c r="AX2371" s="22" t="s">
        <v>782</v>
      </c>
      <c r="AY2371" s="30">
        <v>22</v>
      </c>
      <c r="AZ2371" s="19">
        <v>2.1999999999999999E-2</v>
      </c>
      <c r="BA2371" s="30">
        <v>1.5039999999999999E-3</v>
      </c>
      <c r="BB2371" s="18">
        <v>3.103908708578889E-5</v>
      </c>
      <c r="BC2371" s="63">
        <v>62</v>
      </c>
      <c r="BD2371" s="64">
        <v>105530</v>
      </c>
      <c r="BE2371" s="19">
        <v>105.53</v>
      </c>
      <c r="BF2371" s="30">
        <v>224.63559720190804</v>
      </c>
      <c r="BG2371" s="18">
        <v>4.6359600160360497</v>
      </c>
      <c r="BH2371" s="13">
        <v>7163</v>
      </c>
      <c r="BI2371" s="19">
        <v>282.453776</v>
      </c>
      <c r="BJ2371" s="19">
        <v>618.58236517790817</v>
      </c>
      <c r="BK2371" s="18">
        <v>12.76611163729412</v>
      </c>
      <c r="BL2371" t="s">
        <v>157</v>
      </c>
    </row>
    <row r="2372" spans="1:64">
      <c r="A2372" t="s">
        <v>3373</v>
      </c>
      <c r="B2372" t="s">
        <v>3368</v>
      </c>
      <c r="C2372" t="s">
        <v>157</v>
      </c>
      <c r="D2372" t="s">
        <v>929</v>
      </c>
      <c r="E2372">
        <v>2019</v>
      </c>
      <c r="F2372" s="23">
        <v>761.31</v>
      </c>
      <c r="G2372" s="23">
        <v>248.77</v>
      </c>
      <c r="H2372" s="22">
        <v>614137</v>
      </c>
      <c r="I2372" s="34">
        <v>4933.7117975473902</v>
      </c>
      <c r="J2372" s="22">
        <v>22</v>
      </c>
      <c r="K2372" s="22">
        <v>31</v>
      </c>
      <c r="L2372" s="23">
        <v>31353.5</v>
      </c>
      <c r="M2372" s="23">
        <v>31.3535</v>
      </c>
      <c r="N2372" s="23">
        <v>187.5252835</v>
      </c>
      <c r="O2372" s="14">
        <v>3.8008965905390171</v>
      </c>
      <c r="P2372" s="48">
        <v>2</v>
      </c>
      <c r="Q2372" s="22">
        <v>2</v>
      </c>
      <c r="R2372" s="23">
        <v>108.22405359421523</v>
      </c>
      <c r="S2372" s="23">
        <v>0.10822405359421523</v>
      </c>
      <c r="T2372" s="23">
        <v>1.06404375</v>
      </c>
      <c r="U2372" s="14">
        <v>2.1566799879331203E-2</v>
      </c>
      <c r="V2372" s="22">
        <v>6</v>
      </c>
      <c r="W2372" s="22">
        <v>16</v>
      </c>
      <c r="X2372" s="23">
        <v>21060</v>
      </c>
      <c r="Y2372" s="23">
        <v>21.06</v>
      </c>
      <c r="Z2372" s="23">
        <v>92.785979999999995</v>
      </c>
      <c r="AA2372" s="14">
        <v>1.8806526162741217</v>
      </c>
      <c r="AB2372" s="48">
        <v>9</v>
      </c>
      <c r="AC2372" s="22">
        <v>10</v>
      </c>
      <c r="AD2372" s="23">
        <v>3036.8066008583687</v>
      </c>
      <c r="AE2372" s="23">
        <v>3.0368066008583687</v>
      </c>
      <c r="AF2372" s="23">
        <v>5.3263550339999997</v>
      </c>
      <c r="AG2372" s="14">
        <v>0.10795837399030478</v>
      </c>
      <c r="AH2372" s="22">
        <v>2</v>
      </c>
      <c r="AI2372" s="23">
        <v>1002.5799999999999</v>
      </c>
      <c r="AJ2372" s="23">
        <v>1.00258</v>
      </c>
      <c r="AK2372" s="23">
        <v>0.89029103999999992</v>
      </c>
      <c r="AL2372" s="14">
        <v>1.8045055660579418E-2</v>
      </c>
      <c r="AM2372" s="22">
        <v>7576</v>
      </c>
      <c r="AN2372" s="23">
        <v>131340.05099999998</v>
      </c>
      <c r="AO2372" s="23">
        <v>131.34005099999999</v>
      </c>
      <c r="AP2372" s="23">
        <v>116.62996528800011</v>
      </c>
      <c r="AQ2372" s="14">
        <v>2.3639395666763168</v>
      </c>
      <c r="AR2372" s="48">
        <v>7578</v>
      </c>
      <c r="AS2372" s="50">
        <v>132342.63099999999</v>
      </c>
      <c r="AT2372" s="23">
        <v>132.34263099999998</v>
      </c>
      <c r="AU2372" s="23">
        <v>117.5202563280001</v>
      </c>
      <c r="AV2372" s="14">
        <v>2.3819846223368963</v>
      </c>
      <c r="AW2372" s="22">
        <v>1</v>
      </c>
      <c r="AX2372" s="22" t="s">
        <v>782</v>
      </c>
      <c r="AY2372" s="23">
        <v>22</v>
      </c>
      <c r="AZ2372" s="23">
        <v>2.1999999999999999E-2</v>
      </c>
      <c r="BA2372" s="23">
        <v>1.5039999999999999E-3</v>
      </c>
      <c r="BB2372" s="14">
        <v>3.0484147873162294E-5</v>
      </c>
      <c r="BC2372" s="48">
        <v>64</v>
      </c>
      <c r="BD2372" s="23">
        <v>111550</v>
      </c>
      <c r="BE2372" s="23">
        <v>111.55</v>
      </c>
      <c r="BF2372" s="23">
        <v>239.75880658177812</v>
      </c>
      <c r="BG2372" s="14">
        <v>4.8596030011514904</v>
      </c>
      <c r="BH2372" s="22">
        <v>7682</v>
      </c>
      <c r="BI2372" s="23">
        <v>299.47316165445255</v>
      </c>
      <c r="BJ2372" s="23">
        <v>643.98222919377827</v>
      </c>
      <c r="BK2372" s="14">
        <v>13.052692488319034</v>
      </c>
      <c r="BL2372" t="s">
        <v>157</v>
      </c>
    </row>
    <row r="2373" spans="1:64">
      <c r="A2373" t="s">
        <v>3374</v>
      </c>
      <c r="B2373" t="s">
        <v>3368</v>
      </c>
      <c r="C2373" t="s">
        <v>157</v>
      </c>
      <c r="D2373" t="s">
        <v>929</v>
      </c>
      <c r="E2373">
        <v>2020</v>
      </c>
      <c r="F2373" s="23">
        <v>761.31</v>
      </c>
      <c r="G2373" s="23">
        <v>249.07</v>
      </c>
      <c r="H2373" s="22">
        <v>613599</v>
      </c>
      <c r="I2373" s="34">
        <v>4945.1833135351153</v>
      </c>
      <c r="J2373" s="22">
        <v>22</v>
      </c>
      <c r="K2373" s="22">
        <v>36</v>
      </c>
      <c r="L2373" s="23">
        <v>34079.5</v>
      </c>
      <c r="M2373" s="23">
        <v>34.079500000000003</v>
      </c>
      <c r="N2373" s="23">
        <v>203.82948949999997</v>
      </c>
      <c r="O2373" s="14">
        <v>4.1217782350375671</v>
      </c>
      <c r="P2373" s="48">
        <v>2</v>
      </c>
      <c r="Q2373" s="22">
        <v>2</v>
      </c>
      <c r="R2373" s="23">
        <v>139.00127605274352</v>
      </c>
      <c r="S2373" s="23">
        <v>0.13900127605274351</v>
      </c>
      <c r="T2373" s="23">
        <v>1.0971502500000001</v>
      </c>
      <c r="U2373" s="14">
        <v>2.2186240234958875E-2</v>
      </c>
      <c r="V2373" s="22">
        <v>7</v>
      </c>
      <c r="W2373" s="22">
        <v>20</v>
      </c>
      <c r="X2373" s="23">
        <v>25710</v>
      </c>
      <c r="Y2373" s="23">
        <v>25.71</v>
      </c>
      <c r="Z2373" s="23">
        <v>114.68427399999999</v>
      </c>
      <c r="AA2373" s="14">
        <v>2.3191106725226076</v>
      </c>
      <c r="AB2373" s="48">
        <v>9</v>
      </c>
      <c r="AC2373" s="22">
        <v>10</v>
      </c>
      <c r="AD2373" s="23">
        <v>3038.3303626609445</v>
      </c>
      <c r="AE2373" s="23">
        <v>3.0383303626609446</v>
      </c>
      <c r="AF2373" s="23">
        <v>5.3315897039999998</v>
      </c>
      <c r="AG2373" s="14">
        <v>0.10781379305813149</v>
      </c>
      <c r="AH2373" s="22">
        <v>3</v>
      </c>
      <c r="AI2373" s="23">
        <v>1006.0799999999999</v>
      </c>
      <c r="AJ2373" s="23">
        <v>1.0060799999999999</v>
      </c>
      <c r="AK2373" s="23">
        <v>0.89339903999999992</v>
      </c>
      <c r="AL2373" s="14">
        <v>1.8066044944274155E-2</v>
      </c>
      <c r="AM2373" s="22">
        <v>8501</v>
      </c>
      <c r="AN2373" s="23">
        <v>143368.524</v>
      </c>
      <c r="AO2373" s="23">
        <v>143.36852400000001</v>
      </c>
      <c r="AP2373" s="23">
        <v>127.31124931200003</v>
      </c>
      <c r="AQ2373" s="14">
        <v>2.5744495449449833</v>
      </c>
      <c r="AR2373" s="48">
        <v>8504</v>
      </c>
      <c r="AS2373" s="50">
        <v>144374.60399999999</v>
      </c>
      <c r="AT2373" s="23">
        <v>144.37460400000001</v>
      </c>
      <c r="AU2373" s="23">
        <v>128.20464835200002</v>
      </c>
      <c r="AV2373" s="14">
        <v>2.5925155898892571</v>
      </c>
      <c r="AW2373" s="22">
        <v>2</v>
      </c>
      <c r="AX2373" s="22">
        <v>2</v>
      </c>
      <c r="AY2373" s="23">
        <v>33</v>
      </c>
      <c r="AZ2373" s="23">
        <v>3.3000000000000002E-2</v>
      </c>
      <c r="BA2373" s="23">
        <v>3.0169999999999999E-2</v>
      </c>
      <c r="BB2373" s="14">
        <v>6.1008860717910707E-4</v>
      </c>
      <c r="BC2373" s="48">
        <v>67</v>
      </c>
      <c r="BD2373" s="50">
        <v>122850</v>
      </c>
      <c r="BE2373" s="23">
        <v>122.85</v>
      </c>
      <c r="BF2373" s="23">
        <v>275.07156332481429</v>
      </c>
      <c r="BG2373" s="14">
        <v>5.5624138860926582</v>
      </c>
      <c r="BH2373" s="22">
        <v>8613</v>
      </c>
      <c r="BI2373" s="23">
        <v>330.22443563871366</v>
      </c>
      <c r="BJ2373" s="23">
        <v>728.2488851308143</v>
      </c>
      <c r="BK2373" s="14">
        <v>14.72642850544236</v>
      </c>
      <c r="BL2373" t="s">
        <v>157</v>
      </c>
    </row>
    <row r="2374" spans="1:64">
      <c r="A2374" t="s">
        <v>3375</v>
      </c>
      <c r="B2374" t="s">
        <v>3368</v>
      </c>
      <c r="C2374" t="s">
        <v>157</v>
      </c>
      <c r="D2374" t="s">
        <v>929</v>
      </c>
      <c r="E2374">
        <v>2021</v>
      </c>
      <c r="F2374" s="23">
        <v>761.31</v>
      </c>
      <c r="G2374" s="23">
        <v>251.52</v>
      </c>
      <c r="H2374" s="22">
        <v>612801</v>
      </c>
      <c r="I2374" s="34">
        <v>4600.5600000000004</v>
      </c>
      <c r="J2374" s="22">
        <v>22</v>
      </c>
      <c r="K2374" s="22">
        <v>35</v>
      </c>
      <c r="L2374" s="23">
        <v>38687.5</v>
      </c>
      <c r="M2374" s="23">
        <v>38.69</v>
      </c>
      <c r="N2374" s="23">
        <v>231.39</v>
      </c>
      <c r="O2374" s="14">
        <v>5.03</v>
      </c>
      <c r="P2374" s="48">
        <v>2</v>
      </c>
      <c r="Q2374" s="22">
        <v>2</v>
      </c>
      <c r="R2374" s="23">
        <v>162.27722249999999</v>
      </c>
      <c r="S2374" s="23">
        <v>0.16</v>
      </c>
      <c r="T2374" s="23">
        <v>1.137829</v>
      </c>
      <c r="U2374" s="14">
        <v>0.02</v>
      </c>
      <c r="V2374" s="22">
        <v>7</v>
      </c>
      <c r="W2374" s="22">
        <v>19</v>
      </c>
      <c r="X2374" s="23">
        <v>24310</v>
      </c>
      <c r="Y2374" s="23">
        <v>24.31</v>
      </c>
      <c r="Z2374" s="23">
        <v>95.89</v>
      </c>
      <c r="AA2374" s="14">
        <v>2.08</v>
      </c>
      <c r="AB2374" s="48">
        <v>9</v>
      </c>
      <c r="AC2374" s="22">
        <v>0</v>
      </c>
      <c r="AD2374" s="23">
        <v>3115.0892079999999</v>
      </c>
      <c r="AE2374" s="23">
        <v>3.12</v>
      </c>
      <c r="AF2374" s="23">
        <v>5.37</v>
      </c>
      <c r="AG2374" s="14">
        <v>0.12</v>
      </c>
      <c r="AH2374" s="22">
        <v>5</v>
      </c>
      <c r="AI2374" s="23">
        <v>1009.38</v>
      </c>
      <c r="AJ2374" s="23">
        <v>1</v>
      </c>
      <c r="AK2374" s="23">
        <v>0.9</v>
      </c>
      <c r="AL2374" s="14">
        <v>0.02</v>
      </c>
      <c r="AM2374" s="22">
        <v>9789</v>
      </c>
      <c r="AN2374" s="23">
        <v>159759.25200000001</v>
      </c>
      <c r="AO2374" s="23">
        <v>160</v>
      </c>
      <c r="AP2374" s="23">
        <v>142.96</v>
      </c>
      <c r="AQ2374" s="14">
        <v>3.11</v>
      </c>
      <c r="AR2374" s="48">
        <v>9794</v>
      </c>
      <c r="AS2374" s="50">
        <v>160768.63200000001</v>
      </c>
      <c r="AT2374" s="23">
        <v>161</v>
      </c>
      <c r="AU2374" s="23">
        <v>143.86000000000001</v>
      </c>
      <c r="AV2374" s="14">
        <v>3.13</v>
      </c>
      <c r="AW2374" s="22">
        <v>2</v>
      </c>
      <c r="AX2374" s="22">
        <v>2</v>
      </c>
      <c r="AY2374" s="23">
        <v>33</v>
      </c>
      <c r="AZ2374" s="23">
        <v>0.03</v>
      </c>
      <c r="BA2374" s="23">
        <v>0.03</v>
      </c>
      <c r="BB2374" s="14">
        <v>0</v>
      </c>
      <c r="BC2374" s="48">
        <v>69</v>
      </c>
      <c r="BD2374" s="23">
        <v>128871</v>
      </c>
      <c r="BE2374" s="23">
        <v>128.87</v>
      </c>
      <c r="BF2374" s="23">
        <v>257.64999999999998</v>
      </c>
      <c r="BG2374" s="14">
        <v>5.6</v>
      </c>
      <c r="BH2374" s="22">
        <v>9905</v>
      </c>
      <c r="BI2374" s="23">
        <v>355.95</v>
      </c>
      <c r="BJ2374" s="23">
        <v>735.33</v>
      </c>
      <c r="BK2374" s="14">
        <v>15.98</v>
      </c>
      <c r="BL2374" t="s">
        <v>157</v>
      </c>
    </row>
    <row r="2375" spans="1:64">
      <c r="A2375" t="s">
        <v>3376</v>
      </c>
      <c r="B2375" t="s">
        <v>3368</v>
      </c>
      <c r="C2375" t="s">
        <v>157</v>
      </c>
      <c r="D2375" s="111" t="s">
        <v>929</v>
      </c>
      <c r="E2375" s="110">
        <v>2022</v>
      </c>
      <c r="F2375" s="23"/>
      <c r="G2375" s="23"/>
      <c r="H2375" s="22">
        <v>619732</v>
      </c>
      <c r="I2375" s="34">
        <v>4491.5313258517772</v>
      </c>
      <c r="J2375" s="22">
        <v>22</v>
      </c>
      <c r="K2375" s="22">
        <v>35</v>
      </c>
      <c r="L2375" s="23">
        <v>37599</v>
      </c>
      <c r="M2375" s="23">
        <v>37.598999999999997</v>
      </c>
      <c r="N2375" s="23">
        <v>222.51088200000001</v>
      </c>
      <c r="O2375" s="14">
        <v>4.9540093535427561</v>
      </c>
      <c r="P2375" s="48">
        <v>2</v>
      </c>
      <c r="Q2375" s="22">
        <v>2</v>
      </c>
      <c r="R2375" s="23">
        <v>100</v>
      </c>
      <c r="S2375" s="23">
        <v>0.1</v>
      </c>
      <c r="T2375" s="23">
        <v>0.2351</v>
      </c>
      <c r="U2375" s="14">
        <v>5.2342950086274971E-3</v>
      </c>
      <c r="V2375" s="22">
        <v>7</v>
      </c>
      <c r="W2375" s="22">
        <v>19</v>
      </c>
      <c r="X2375" s="23">
        <v>24310</v>
      </c>
      <c r="Y2375" s="23">
        <v>24.31</v>
      </c>
      <c r="Z2375" s="23">
        <v>93.162423000000004</v>
      </c>
      <c r="AA2375" s="14">
        <v>2.0741795223332349</v>
      </c>
      <c r="AB2375" s="48">
        <v>9</v>
      </c>
      <c r="AC2375" s="22">
        <v>0</v>
      </c>
      <c r="AD2375" s="23">
        <v>3005.6603261802579</v>
      </c>
      <c r="AE2375" s="23">
        <v>3.0056603261802581</v>
      </c>
      <c r="AF2375" s="23">
        <v>5.3232159540000001</v>
      </c>
      <c r="AG2375" s="14">
        <v>0.11851672776634818</v>
      </c>
      <c r="AH2375" s="22">
        <v>7</v>
      </c>
      <c r="AI2375" s="23">
        <v>4910.2800000000007</v>
      </c>
      <c r="AJ2375" s="23">
        <v>4.9102800000000011</v>
      </c>
      <c r="AK2375" s="23">
        <v>5.0299136604947883</v>
      </c>
      <c r="AL2375" s="14">
        <v>0.11198660981265474</v>
      </c>
      <c r="AM2375" s="22">
        <v>12211</v>
      </c>
      <c r="AN2375" s="23">
        <v>181804.10100000002</v>
      </c>
      <c r="AO2375" s="23">
        <v>181.80410100000003</v>
      </c>
      <c r="AP2375" s="23">
        <v>186.23356125391504</v>
      </c>
      <c r="AQ2375" s="14">
        <v>4.1463266699714616</v>
      </c>
      <c r="AR2375" s="48">
        <v>12218</v>
      </c>
      <c r="AS2375" s="50">
        <v>186714.38099999999</v>
      </c>
      <c r="AT2375" s="23">
        <v>186.714381</v>
      </c>
      <c r="AU2375" s="23">
        <v>191.26347491440995</v>
      </c>
      <c r="AV2375" s="14">
        <v>4.2583132797841188</v>
      </c>
      <c r="AW2375" s="22">
        <v>2</v>
      </c>
      <c r="AX2375" s="22">
        <v>2</v>
      </c>
      <c r="AY2375" s="23">
        <v>33</v>
      </c>
      <c r="AZ2375" s="23">
        <v>3.3000000000000002E-2</v>
      </c>
      <c r="BA2375" s="23">
        <v>3.0169999999999999E-2</v>
      </c>
      <c r="BB2375" s="14">
        <v>6.7170855129856043E-4</v>
      </c>
      <c r="BC2375" s="48">
        <v>72</v>
      </c>
      <c r="BD2375" s="23">
        <v>155361</v>
      </c>
      <c r="BE2375" s="23">
        <v>155.36099999999999</v>
      </c>
      <c r="BF2375" s="23">
        <v>358.63521472862976</v>
      </c>
      <c r="BG2375" s="14">
        <v>7.984698061982634</v>
      </c>
      <c r="BH2375" s="22">
        <v>12332</v>
      </c>
      <c r="BI2375" s="23">
        <v>407.12304132618021</v>
      </c>
      <c r="BJ2375" s="23">
        <v>871.16048059703974</v>
      </c>
      <c r="BK2375" s="14">
        <v>19.39562294896902</v>
      </c>
      <c r="BL2375" t="s">
        <v>157</v>
      </c>
    </row>
    <row r="2376" spans="1:64">
      <c r="A2376" t="s">
        <v>3377</v>
      </c>
      <c r="B2376" t="s">
        <v>3368</v>
      </c>
      <c r="C2376" t="s">
        <v>157</v>
      </c>
      <c r="D2376" t="s">
        <v>929</v>
      </c>
      <c r="E2376">
        <v>2023</v>
      </c>
      <c r="F2376">
        <v>761.31</v>
      </c>
      <c r="G2376">
        <v>254.76</v>
      </c>
      <c r="H2376">
        <v>622855</v>
      </c>
      <c r="I2376">
        <v>4491.5313258517772</v>
      </c>
      <c r="J2376">
        <v>22</v>
      </c>
      <c r="K2376">
        <v>35</v>
      </c>
      <c r="L2376">
        <v>37599</v>
      </c>
      <c r="M2376">
        <v>37.598999999999997</v>
      </c>
      <c r="N2376">
        <v>222.51088200000001</v>
      </c>
      <c r="O2376">
        <v>4.9540093535427561</v>
      </c>
      <c r="P2376" s="140">
        <v>2</v>
      </c>
      <c r="Q2376">
        <v>2</v>
      </c>
      <c r="R2376">
        <v>100</v>
      </c>
      <c r="S2376">
        <v>0.1</v>
      </c>
      <c r="T2376">
        <v>0.97650300000000001</v>
      </c>
      <c r="U2376">
        <v>2.1740981619777867E-2</v>
      </c>
      <c r="V2376">
        <v>7</v>
      </c>
      <c r="W2376">
        <v>15</v>
      </c>
      <c r="X2376">
        <v>22465</v>
      </c>
      <c r="Y2376">
        <v>22.465</v>
      </c>
      <c r="Z2376">
        <v>76.976072000000002</v>
      </c>
      <c r="AA2376">
        <v>5.3846171218723651</v>
      </c>
      <c r="AB2376" s="140">
        <v>9</v>
      </c>
      <c r="AC2376">
        <v>10</v>
      </c>
      <c r="AD2376">
        <v>2827.3454957081535</v>
      </c>
      <c r="AE2376">
        <v>2.827345495708153</v>
      </c>
      <c r="AF2376">
        <v>5.4157096139999998</v>
      </c>
      <c r="AG2376">
        <v>0.12057601786786962</v>
      </c>
      <c r="AH2376">
        <v>9</v>
      </c>
      <c r="AI2376">
        <v>4930.92</v>
      </c>
      <c r="AJ2376">
        <v>4.9309200000000004</v>
      </c>
      <c r="AK2376">
        <v>4.62514</v>
      </c>
      <c r="AL2376">
        <v>0.10297467977968261</v>
      </c>
      <c r="AM2376">
        <v>16128</v>
      </c>
      <c r="AN2376">
        <v>248267.554</v>
      </c>
      <c r="AO2376">
        <v>248.26755399999999</v>
      </c>
      <c r="AP2376">
        <v>232.87179699999999</v>
      </c>
      <c r="AQ2376">
        <v>5.1846860258920273</v>
      </c>
      <c r="AR2376" s="140">
        <v>19059</v>
      </c>
      <c r="AS2376" s="140">
        <v>255406.39600000199</v>
      </c>
      <c r="AT2376">
        <v>255.40639599999699</v>
      </c>
      <c r="AU2376">
        <v>239.567939342671</v>
      </c>
      <c r="AV2376">
        <v>5.3337697538431206</v>
      </c>
      <c r="AW2376">
        <v>2</v>
      </c>
      <c r="AX2376">
        <v>2</v>
      </c>
      <c r="AY2376">
        <v>33</v>
      </c>
      <c r="AZ2376">
        <v>3.3000000000000002E-2</v>
      </c>
      <c r="BA2376">
        <v>3.0169999999999999E-2</v>
      </c>
      <c r="BB2376">
        <v>6.7170855129856054E-4</v>
      </c>
      <c r="BC2376" s="140">
        <v>79</v>
      </c>
      <c r="BD2376">
        <v>192762</v>
      </c>
      <c r="BE2376">
        <v>192.762</v>
      </c>
      <c r="BF2376">
        <v>540.22224400000005</v>
      </c>
      <c r="BG2376">
        <v>12.027573778471909</v>
      </c>
      <c r="BH2376">
        <v>19180</v>
      </c>
      <c r="BI2376">
        <v>511.19274149570515</v>
      </c>
      <c r="BJ2376">
        <v>1085.6995199566711</v>
      </c>
      <c r="BK2376">
        <v>24.172146227896526</v>
      </c>
      <c r="BL2376" t="s">
        <v>157</v>
      </c>
    </row>
    <row r="2377" spans="1:64">
      <c r="A2377" t="s">
        <v>3378</v>
      </c>
      <c r="B2377" t="s">
        <v>3368</v>
      </c>
      <c r="C2377" t="s">
        <v>157</v>
      </c>
      <c r="D2377" t="s">
        <v>929</v>
      </c>
      <c r="E2377">
        <v>2024</v>
      </c>
      <c r="F2377">
        <v>761.31</v>
      </c>
      <c r="G2377">
        <v>255.33</v>
      </c>
      <c r="H2377">
        <v>621305</v>
      </c>
      <c r="I2377">
        <v>4260.3493649079237</v>
      </c>
      <c r="J2377">
        <v>22</v>
      </c>
      <c r="K2377">
        <v>35</v>
      </c>
      <c r="L2377">
        <v>37599</v>
      </c>
      <c r="M2377">
        <v>37.599000000000004</v>
      </c>
      <c r="N2377">
        <v>222.51088199999998</v>
      </c>
      <c r="O2377">
        <v>5.2228318135784848</v>
      </c>
      <c r="P2377" s="140">
        <v>2</v>
      </c>
      <c r="Q2377">
        <v>2</v>
      </c>
      <c r="R2377">
        <v>100</v>
      </c>
      <c r="S2377">
        <v>0.1</v>
      </c>
      <c r="T2377">
        <v>0.95826325000000001</v>
      </c>
      <c r="U2377">
        <v>2.2492597858126837E-2</v>
      </c>
      <c r="V2377">
        <v>7</v>
      </c>
      <c r="W2377">
        <v>19</v>
      </c>
      <c r="X2377">
        <v>24310</v>
      </c>
      <c r="Y2377">
        <v>24.310000000000002</v>
      </c>
      <c r="Z2377">
        <v>62.517090619999998</v>
      </c>
      <c r="AA2377">
        <v>1.4674169948349092</v>
      </c>
      <c r="AB2377" s="140">
        <v>9</v>
      </c>
      <c r="AC2377">
        <v>10</v>
      </c>
      <c r="AD2377">
        <v>2995.2104227467812</v>
      </c>
      <c r="AE2377">
        <v>2.9952104227467817</v>
      </c>
      <c r="AF2377">
        <v>5.6125668270000002</v>
      </c>
      <c r="AG2377">
        <v>0.13173959096477295</v>
      </c>
      <c r="AH2377">
        <v>20</v>
      </c>
      <c r="AI2377">
        <v>5712.010000000002</v>
      </c>
      <c r="AJ2377">
        <v>5.7120099999999994</v>
      </c>
      <c r="AK2377">
        <v>5.1519120634832856</v>
      </c>
      <c r="AL2377">
        <v>0.12092698561106457</v>
      </c>
      <c r="AM2377">
        <v>19794</v>
      </c>
      <c r="AN2377">
        <v>316492.81100000005</v>
      </c>
      <c r="AO2377">
        <v>316.49281099999882</v>
      </c>
      <c r="AP2377">
        <v>285.45873186437944</v>
      </c>
      <c r="AQ2377">
        <v>6.7003596985654461</v>
      </c>
      <c r="AR2377" s="140">
        <v>26119</v>
      </c>
      <c r="AS2377" s="140">
        <v>327956.68199996656</v>
      </c>
      <c r="AT2377">
        <v>327.9566820000386</v>
      </c>
      <c r="AU2377">
        <v>295.7984993541337</v>
      </c>
      <c r="AV2377">
        <v>6.9430573415081094</v>
      </c>
      <c r="AW2377">
        <v>2</v>
      </c>
      <c r="AX2377">
        <v>2</v>
      </c>
      <c r="AY2377">
        <v>33</v>
      </c>
      <c r="AZ2377">
        <v>3.3000000000000002E-2</v>
      </c>
      <c r="BA2377">
        <v>3.0169999999999999E-2</v>
      </c>
      <c r="BB2377">
        <v>7.0815788602942534E-4</v>
      </c>
      <c r="BC2377" s="140">
        <v>84</v>
      </c>
      <c r="BD2377" s="140">
        <v>215262.4</v>
      </c>
      <c r="BE2377">
        <v>215.26240000000004</v>
      </c>
      <c r="BF2377">
        <v>505.31547429104785</v>
      </c>
      <c r="BG2377">
        <v>11.860892875436024</v>
      </c>
      <c r="BH2377">
        <v>26245</v>
      </c>
      <c r="BI2377">
        <v>608.25629242278546</v>
      </c>
      <c r="BJ2377">
        <v>1092.7429463421815</v>
      </c>
      <c r="BK2377">
        <v>25.649139372066461</v>
      </c>
      <c r="BL2377" t="s">
        <v>157</v>
      </c>
    </row>
    <row r="2378" spans="1:64">
      <c r="A2378" t="s">
        <v>3379</v>
      </c>
      <c r="B2378" t="s">
        <v>3380</v>
      </c>
      <c r="C2378" t="s">
        <v>159</v>
      </c>
      <c r="D2378" t="s">
        <v>942</v>
      </c>
      <c r="E2378">
        <v>2012</v>
      </c>
      <c r="F2378" s="23">
        <v>51.67</v>
      </c>
      <c r="G2378" s="23">
        <v>27.28</v>
      </c>
      <c r="H2378" s="22">
        <v>74123</v>
      </c>
      <c r="I2378" s="34">
        <v>606.692275</v>
      </c>
      <c r="J2378" s="22">
        <v>3</v>
      </c>
      <c r="K2378" s="22" t="s">
        <v>782</v>
      </c>
      <c r="L2378" s="23">
        <v>535</v>
      </c>
      <c r="M2378" s="23">
        <v>0.53500000000000003</v>
      </c>
      <c r="N2378" s="23">
        <v>3.0776560000000002</v>
      </c>
      <c r="O2378" s="14">
        <v>0.50728452080587316</v>
      </c>
      <c r="P2378" s="48">
        <v>0</v>
      </c>
      <c r="Q2378" s="22" t="s">
        <v>782</v>
      </c>
      <c r="R2378" s="23">
        <v>0</v>
      </c>
      <c r="S2378" s="23">
        <v>0</v>
      </c>
      <c r="T2378" s="23">
        <v>0</v>
      </c>
      <c r="U2378" s="14">
        <v>0</v>
      </c>
      <c r="V2378" s="22">
        <v>5</v>
      </c>
      <c r="W2378" s="22" t="s">
        <v>782</v>
      </c>
      <c r="X2378" s="23">
        <v>6811</v>
      </c>
      <c r="Y2378" s="23">
        <v>6.8109999999999999</v>
      </c>
      <c r="Z2378" s="23">
        <v>20.533441</v>
      </c>
      <c r="AA2378" s="14">
        <v>3.3844902673270392</v>
      </c>
      <c r="AB2378" s="48">
        <v>0</v>
      </c>
      <c r="AC2378" s="22" t="s">
        <v>782</v>
      </c>
      <c r="AD2378" s="23">
        <v>0</v>
      </c>
      <c r="AE2378" s="23">
        <v>0</v>
      </c>
      <c r="AF2378" s="23">
        <v>0</v>
      </c>
      <c r="AG2378" s="14">
        <v>0</v>
      </c>
      <c r="AH2378" s="22" t="s">
        <v>782</v>
      </c>
      <c r="AI2378" s="23" t="s">
        <v>782</v>
      </c>
      <c r="AJ2378" s="23" t="s">
        <v>782</v>
      </c>
      <c r="AK2378" s="23" t="s">
        <v>782</v>
      </c>
      <c r="AL2378" s="14" t="s">
        <v>782</v>
      </c>
      <c r="AM2378" s="22" t="s">
        <v>782</v>
      </c>
      <c r="AN2378" s="23" t="s">
        <v>782</v>
      </c>
      <c r="AO2378" s="23" t="s">
        <v>782</v>
      </c>
      <c r="AP2378" s="23" t="s">
        <v>782</v>
      </c>
      <c r="AQ2378" s="14" t="s">
        <v>782</v>
      </c>
      <c r="AR2378" s="48">
        <v>520</v>
      </c>
      <c r="AS2378" s="50">
        <v>8801.4580000000005</v>
      </c>
      <c r="AT2378" s="23">
        <v>8.8014580000000002</v>
      </c>
      <c r="AU2378" s="23">
        <v>7.2902820000000004</v>
      </c>
      <c r="AV2378" s="14">
        <v>1.201644111918188</v>
      </c>
      <c r="AW2378" s="22">
        <v>0</v>
      </c>
      <c r="AX2378" s="22" t="s">
        <v>782</v>
      </c>
      <c r="AY2378" s="23">
        <v>0</v>
      </c>
      <c r="AZ2378" s="23">
        <v>0</v>
      </c>
      <c r="BA2378" s="23">
        <v>0</v>
      </c>
      <c r="BB2378" s="14">
        <v>0</v>
      </c>
      <c r="BC2378" s="48">
        <v>6</v>
      </c>
      <c r="BD2378" s="23">
        <v>3380</v>
      </c>
      <c r="BE2378" s="23">
        <v>3.38</v>
      </c>
      <c r="BF2378" s="23">
        <v>5.3978599999999997</v>
      </c>
      <c r="BG2378" s="14">
        <v>0.88971958642460047</v>
      </c>
      <c r="BH2378" s="22">
        <v>534</v>
      </c>
      <c r="BI2378" s="23">
        <v>19.527457999999999</v>
      </c>
      <c r="BJ2378" s="23">
        <v>36.299239</v>
      </c>
      <c r="BK2378" s="14">
        <v>5.9831384864757009</v>
      </c>
      <c r="BL2378" t="s">
        <v>159</v>
      </c>
    </row>
    <row r="2379" spans="1:64">
      <c r="A2379" t="s">
        <v>3381</v>
      </c>
      <c r="B2379" t="s">
        <v>3380</v>
      </c>
      <c r="C2379" t="s">
        <v>159</v>
      </c>
      <c r="D2379" t="s">
        <v>942</v>
      </c>
      <c r="E2379">
        <v>2015</v>
      </c>
      <c r="F2379" s="23">
        <v>51.68</v>
      </c>
      <c r="G2379" s="23">
        <v>27.34</v>
      </c>
      <c r="H2379" s="22">
        <v>74220</v>
      </c>
      <c r="I2379" s="34">
        <v>598.96121452551176</v>
      </c>
      <c r="J2379" s="13">
        <v>2</v>
      </c>
      <c r="K2379" s="13">
        <v>3</v>
      </c>
      <c r="L2379" s="19">
        <v>535</v>
      </c>
      <c r="M2379" s="35">
        <v>0.53500000000000003</v>
      </c>
      <c r="N2379" s="19">
        <v>3.2000249152895717</v>
      </c>
      <c r="O2379" s="17">
        <v>0.53426245935216088</v>
      </c>
      <c r="P2379" s="112">
        <v>1</v>
      </c>
      <c r="Q2379" s="37">
        <v>1</v>
      </c>
      <c r="R2379" s="38">
        <v>0</v>
      </c>
      <c r="S2379" s="27">
        <v>0</v>
      </c>
      <c r="T2379" s="23">
        <v>0.48204624999999995</v>
      </c>
      <c r="U2379" s="17">
        <v>8.0480378079550594E-2</v>
      </c>
      <c r="V2379" s="22">
        <v>1</v>
      </c>
      <c r="W2379" s="22">
        <v>2</v>
      </c>
      <c r="X2379" s="23">
        <v>6700</v>
      </c>
      <c r="Y2379" s="27">
        <v>6.7</v>
      </c>
      <c r="Z2379" s="27">
        <v>8.7127320000000008</v>
      </c>
      <c r="AA2379" s="14">
        <v>1.4546404322527124</v>
      </c>
      <c r="AB2379" s="116">
        <v>0</v>
      </c>
      <c r="AC2379" s="22" t="s">
        <v>782</v>
      </c>
      <c r="AD2379" s="23">
        <v>0</v>
      </c>
      <c r="AE2379" s="23">
        <v>0</v>
      </c>
      <c r="AF2379" s="23">
        <v>0</v>
      </c>
      <c r="AG2379" s="14">
        <v>0</v>
      </c>
      <c r="AH2379" s="22" t="s">
        <v>782</v>
      </c>
      <c r="AI2379" s="23" t="s">
        <v>782</v>
      </c>
      <c r="AJ2379" s="23" t="s">
        <v>782</v>
      </c>
      <c r="AK2379" s="23" t="s">
        <v>782</v>
      </c>
      <c r="AL2379" s="14" t="s">
        <v>782</v>
      </c>
      <c r="AM2379" s="22" t="s">
        <v>782</v>
      </c>
      <c r="AN2379" s="23" t="s">
        <v>782</v>
      </c>
      <c r="AO2379" s="23" t="s">
        <v>782</v>
      </c>
      <c r="AP2379" s="23" t="s">
        <v>782</v>
      </c>
      <c r="AQ2379" s="14" t="s">
        <v>782</v>
      </c>
      <c r="AR2379" s="117">
        <v>652</v>
      </c>
      <c r="AS2379" s="118">
        <v>11103.497999999989</v>
      </c>
      <c r="AT2379" s="23">
        <v>11.103497999999989</v>
      </c>
      <c r="AU2379" s="23">
        <v>9.8617135676728154</v>
      </c>
      <c r="AV2379" s="14">
        <v>1.6464694755711551</v>
      </c>
      <c r="AW2379" s="22">
        <v>0</v>
      </c>
      <c r="AX2379" s="22" t="s">
        <v>782</v>
      </c>
      <c r="AY2379" s="23">
        <v>0</v>
      </c>
      <c r="AZ2379" s="23">
        <v>0</v>
      </c>
      <c r="BA2379" s="23">
        <v>0</v>
      </c>
      <c r="BB2379" s="14">
        <v>0</v>
      </c>
      <c r="BC2379" s="120">
        <v>7</v>
      </c>
      <c r="BD2379" s="43">
        <v>5780</v>
      </c>
      <c r="BE2379" s="44">
        <v>5.78</v>
      </c>
      <c r="BF2379" s="23">
        <v>11.052050864160357</v>
      </c>
      <c r="BG2379" s="14">
        <v>1.8452030943131483</v>
      </c>
      <c r="BH2379" s="22">
        <v>663</v>
      </c>
      <c r="BI2379" s="23">
        <v>24.118497999999988</v>
      </c>
      <c r="BJ2379" s="23">
        <v>33.308567597122746</v>
      </c>
      <c r="BK2379" s="14">
        <v>5.5610558395687271</v>
      </c>
      <c r="BL2379" t="s">
        <v>159</v>
      </c>
    </row>
    <row r="2380" spans="1:64">
      <c r="A2380" t="s">
        <v>3382</v>
      </c>
      <c r="B2380" t="s">
        <v>3380</v>
      </c>
      <c r="C2380" t="s">
        <v>159</v>
      </c>
      <c r="D2380" t="s">
        <v>942</v>
      </c>
      <c r="E2380">
        <v>2016</v>
      </c>
      <c r="F2380" s="23">
        <v>51.68</v>
      </c>
      <c r="G2380" s="23">
        <v>27.44</v>
      </c>
      <c r="H2380" s="22">
        <v>74004</v>
      </c>
      <c r="I2380" s="34">
        <v>631.0491115957692</v>
      </c>
      <c r="J2380" s="13">
        <v>2</v>
      </c>
      <c r="K2380" s="13">
        <v>3</v>
      </c>
      <c r="L2380" s="19">
        <v>535</v>
      </c>
      <c r="M2380" s="35">
        <v>0.53500000000000003</v>
      </c>
      <c r="N2380" s="19">
        <v>3.1998350000000002</v>
      </c>
      <c r="O2380" s="17">
        <v>0.50706592263610006</v>
      </c>
      <c r="P2380" s="55">
        <v>1</v>
      </c>
      <c r="Q2380" s="13">
        <v>1</v>
      </c>
      <c r="R2380" s="19">
        <v>0</v>
      </c>
      <c r="S2380" s="27">
        <v>0</v>
      </c>
      <c r="T2380" s="19">
        <v>0</v>
      </c>
      <c r="U2380" s="17">
        <v>0</v>
      </c>
      <c r="V2380" s="13">
        <v>1</v>
      </c>
      <c r="W2380" s="13">
        <v>3</v>
      </c>
      <c r="X2380" s="19">
        <v>3973</v>
      </c>
      <c r="Y2380" s="27">
        <v>3.9729999999999999</v>
      </c>
      <c r="Z2380" s="19">
        <v>9.1710209999999996</v>
      </c>
      <c r="AA2380" s="14">
        <v>1.4532975059276647</v>
      </c>
      <c r="AB2380" s="55">
        <v>0</v>
      </c>
      <c r="AC2380" s="22" t="s">
        <v>782</v>
      </c>
      <c r="AD2380" s="19">
        <v>0</v>
      </c>
      <c r="AE2380" s="23">
        <v>0</v>
      </c>
      <c r="AF2380" s="19">
        <v>0</v>
      </c>
      <c r="AG2380" s="14">
        <v>0</v>
      </c>
      <c r="AH2380" s="22" t="s">
        <v>782</v>
      </c>
      <c r="AI2380" s="23" t="s">
        <v>782</v>
      </c>
      <c r="AJ2380" s="23" t="s">
        <v>782</v>
      </c>
      <c r="AK2380" s="23" t="s">
        <v>782</v>
      </c>
      <c r="AL2380" s="14" t="s">
        <v>782</v>
      </c>
      <c r="AM2380" s="22" t="s">
        <v>782</v>
      </c>
      <c r="AN2380" s="23" t="s">
        <v>782</v>
      </c>
      <c r="AO2380" s="23" t="s">
        <v>782</v>
      </c>
      <c r="AP2380" s="23" t="s">
        <v>782</v>
      </c>
      <c r="AQ2380" s="14" t="s">
        <v>782</v>
      </c>
      <c r="AR2380" s="55">
        <v>678</v>
      </c>
      <c r="AS2380" s="56">
        <v>11376.863000000019</v>
      </c>
      <c r="AT2380" s="23">
        <v>11.37686300000002</v>
      </c>
      <c r="AU2380" s="19">
        <v>10.102654344000005</v>
      </c>
      <c r="AV2380" s="14">
        <v>1.6009299685808696</v>
      </c>
      <c r="AW2380" s="13">
        <v>0</v>
      </c>
      <c r="AX2380" s="22" t="s">
        <v>782</v>
      </c>
      <c r="AY2380" s="19">
        <v>0</v>
      </c>
      <c r="AZ2380" s="23">
        <v>0</v>
      </c>
      <c r="BA2380" s="19">
        <v>0</v>
      </c>
      <c r="BB2380" s="14">
        <v>0</v>
      </c>
      <c r="BC2380" s="55">
        <v>8</v>
      </c>
      <c r="BD2380" s="19">
        <v>8080</v>
      </c>
      <c r="BE2380" s="44">
        <v>8.08</v>
      </c>
      <c r="BF2380" s="19">
        <v>15.794327025587702</v>
      </c>
      <c r="BG2380" s="14">
        <v>2.5028681184017043</v>
      </c>
      <c r="BH2380" s="22">
        <v>690</v>
      </c>
      <c r="BI2380" s="23">
        <v>23.964863000000019</v>
      </c>
      <c r="BJ2380" s="23">
        <v>38.267837369587703</v>
      </c>
      <c r="BK2380" s="14">
        <v>6.0641615155463384</v>
      </c>
      <c r="BL2380" t="s">
        <v>159</v>
      </c>
    </row>
    <row r="2381" spans="1:64">
      <c r="A2381" t="s">
        <v>3383</v>
      </c>
      <c r="B2381" t="s">
        <v>3380</v>
      </c>
      <c r="C2381" t="s">
        <v>159</v>
      </c>
      <c r="D2381" t="s">
        <v>942</v>
      </c>
      <c r="E2381">
        <v>2017</v>
      </c>
      <c r="F2381" s="23">
        <v>51.68</v>
      </c>
      <c r="G2381" s="23">
        <v>27.12</v>
      </c>
      <c r="H2381" s="22">
        <v>73989</v>
      </c>
      <c r="I2381" s="34">
        <v>581.18436921027956</v>
      </c>
      <c r="J2381" s="13">
        <v>2</v>
      </c>
      <c r="K2381" s="13">
        <v>3</v>
      </c>
      <c r="L2381" s="19">
        <v>535</v>
      </c>
      <c r="M2381" s="19">
        <v>0.53499999999999992</v>
      </c>
      <c r="N2381" s="19">
        <v>3.1998350000000002</v>
      </c>
      <c r="O2381" s="17">
        <v>0.55057141408465182</v>
      </c>
      <c r="P2381" s="55">
        <v>1</v>
      </c>
      <c r="Q2381" s="13">
        <v>1</v>
      </c>
      <c r="R2381" s="19">
        <v>0</v>
      </c>
      <c r="S2381" s="19">
        <v>0</v>
      </c>
      <c r="T2381" s="19">
        <v>0</v>
      </c>
      <c r="U2381" s="17">
        <v>0</v>
      </c>
      <c r="V2381" s="13">
        <v>1</v>
      </c>
      <c r="W2381" s="13">
        <v>2</v>
      </c>
      <c r="X2381" s="19">
        <v>2700</v>
      </c>
      <c r="Y2381" s="19">
        <v>2.7</v>
      </c>
      <c r="Z2381" s="19">
        <v>8.6949290000000001</v>
      </c>
      <c r="AA2381" s="14">
        <v>1.4960706895498199</v>
      </c>
      <c r="AB2381" s="55">
        <v>0</v>
      </c>
      <c r="AC2381" s="22" t="s">
        <v>782</v>
      </c>
      <c r="AD2381" s="19">
        <v>0</v>
      </c>
      <c r="AE2381" s="19">
        <v>0</v>
      </c>
      <c r="AF2381" s="19">
        <v>0</v>
      </c>
      <c r="AG2381" s="14">
        <v>0</v>
      </c>
      <c r="AH2381" s="22" t="s">
        <v>782</v>
      </c>
      <c r="AI2381" s="23" t="s">
        <v>782</v>
      </c>
      <c r="AJ2381" s="23" t="s">
        <v>782</v>
      </c>
      <c r="AK2381" s="23" t="s">
        <v>782</v>
      </c>
      <c r="AL2381" s="14" t="s">
        <v>782</v>
      </c>
      <c r="AM2381" s="22" t="s">
        <v>782</v>
      </c>
      <c r="AN2381" s="23" t="s">
        <v>782</v>
      </c>
      <c r="AO2381" s="23" t="s">
        <v>782</v>
      </c>
      <c r="AP2381" s="23" t="s">
        <v>782</v>
      </c>
      <c r="AQ2381" s="14" t="s">
        <v>782</v>
      </c>
      <c r="AR2381" s="55">
        <v>707</v>
      </c>
      <c r="AS2381" s="56">
        <v>11668.493000000019</v>
      </c>
      <c r="AT2381" s="19">
        <v>11.668493000000005</v>
      </c>
      <c r="AU2381" s="19">
        <v>10.361621784</v>
      </c>
      <c r="AV2381" s="14">
        <v>1.7828459148134868</v>
      </c>
      <c r="AW2381" s="13">
        <v>0</v>
      </c>
      <c r="AX2381" s="22" t="s">
        <v>782</v>
      </c>
      <c r="AY2381" s="19">
        <v>0</v>
      </c>
      <c r="AZ2381" s="19">
        <v>0</v>
      </c>
      <c r="BA2381" s="19">
        <v>0</v>
      </c>
      <c r="BB2381" s="14">
        <v>0</v>
      </c>
      <c r="BC2381" s="55">
        <v>12</v>
      </c>
      <c r="BD2381" s="56">
        <v>21120</v>
      </c>
      <c r="BE2381" s="19">
        <v>21.119999999999997</v>
      </c>
      <c r="BF2381" s="19">
        <v>44.035238714657254</v>
      </c>
      <c r="BG2381" s="14">
        <v>7.5768105695087558</v>
      </c>
      <c r="BH2381" s="22">
        <v>723</v>
      </c>
      <c r="BI2381" s="23">
        <v>36.023493000000002</v>
      </c>
      <c r="BJ2381" s="23">
        <v>66.291624498657256</v>
      </c>
      <c r="BK2381" s="14">
        <v>11.406298587956714</v>
      </c>
      <c r="BL2381" t="s">
        <v>159</v>
      </c>
    </row>
    <row r="2382" spans="1:64">
      <c r="A2382" t="s">
        <v>3384</v>
      </c>
      <c r="B2382" t="s">
        <v>3380</v>
      </c>
      <c r="C2382" t="s">
        <v>159</v>
      </c>
      <c r="D2382" t="s">
        <v>942</v>
      </c>
      <c r="E2382">
        <v>2018</v>
      </c>
      <c r="F2382" s="23">
        <v>51.68</v>
      </c>
      <c r="G2382" s="23">
        <v>27.07</v>
      </c>
      <c r="H2382" s="22">
        <v>73425</v>
      </c>
      <c r="I2382" s="34">
        <v>581.22567584632861</v>
      </c>
      <c r="J2382" s="13">
        <v>2</v>
      </c>
      <c r="K2382" s="13">
        <v>3</v>
      </c>
      <c r="L2382" s="19">
        <v>695</v>
      </c>
      <c r="M2382" s="19">
        <v>0.69499999999999995</v>
      </c>
      <c r="N2382" s="19">
        <v>4.1567950000000007</v>
      </c>
      <c r="O2382" s="17">
        <v>0.7151774556324012</v>
      </c>
      <c r="P2382" s="55">
        <v>0</v>
      </c>
      <c r="Q2382" s="13">
        <v>0</v>
      </c>
      <c r="R2382" s="19">
        <v>0</v>
      </c>
      <c r="S2382" s="19">
        <v>0</v>
      </c>
      <c r="T2382" s="19">
        <v>0</v>
      </c>
      <c r="U2382" s="17">
        <v>0</v>
      </c>
      <c r="V2382" s="13">
        <v>1</v>
      </c>
      <c r="W2382" s="13">
        <v>2</v>
      </c>
      <c r="X2382" s="19">
        <v>2700</v>
      </c>
      <c r="Y2382" s="19">
        <v>2.7</v>
      </c>
      <c r="Z2382" s="19">
        <v>5.6748459999999996</v>
      </c>
      <c r="AA2382" s="14">
        <v>0.97635845005243427</v>
      </c>
      <c r="AB2382" s="55">
        <v>0</v>
      </c>
      <c r="AC2382" s="22" t="s">
        <v>782</v>
      </c>
      <c r="AD2382" s="19">
        <v>0</v>
      </c>
      <c r="AE2382" s="19">
        <v>0</v>
      </c>
      <c r="AF2382" s="19">
        <v>0</v>
      </c>
      <c r="AG2382" s="14">
        <v>0</v>
      </c>
      <c r="AH2382" s="22" t="s">
        <v>782</v>
      </c>
      <c r="AI2382" s="23" t="s">
        <v>782</v>
      </c>
      <c r="AJ2382" s="23" t="s">
        <v>782</v>
      </c>
      <c r="AK2382" s="23" t="s">
        <v>782</v>
      </c>
      <c r="AL2382" s="14" t="s">
        <v>782</v>
      </c>
      <c r="AM2382" s="22" t="s">
        <v>782</v>
      </c>
      <c r="AN2382" s="23" t="s">
        <v>782</v>
      </c>
      <c r="AO2382" s="23" t="s">
        <v>782</v>
      </c>
      <c r="AP2382" s="23" t="s">
        <v>782</v>
      </c>
      <c r="AQ2382" s="14" t="s">
        <v>782</v>
      </c>
      <c r="AR2382" s="55">
        <v>743</v>
      </c>
      <c r="AS2382" s="56">
        <v>12321.613000000019</v>
      </c>
      <c r="AT2382" s="19">
        <v>12.321613000000006</v>
      </c>
      <c r="AU2382" s="19">
        <v>10.941592343999996</v>
      </c>
      <c r="AV2382" s="14">
        <v>1.8825032682989844</v>
      </c>
      <c r="AW2382" s="13">
        <v>0</v>
      </c>
      <c r="AX2382" s="22" t="s">
        <v>782</v>
      </c>
      <c r="AY2382" s="19">
        <v>0</v>
      </c>
      <c r="AZ2382" s="19">
        <v>0</v>
      </c>
      <c r="BA2382" s="19">
        <v>0</v>
      </c>
      <c r="BB2382" s="14">
        <v>0</v>
      </c>
      <c r="BC2382" s="55">
        <v>8</v>
      </c>
      <c r="BD2382" s="19">
        <v>8080</v>
      </c>
      <c r="BE2382" s="19">
        <v>8.08</v>
      </c>
      <c r="BF2382" s="19">
        <v>15.480624218259724</v>
      </c>
      <c r="BG2382" s="14">
        <v>2.6634446586892828</v>
      </c>
      <c r="BH2382" s="22">
        <v>754</v>
      </c>
      <c r="BI2382" s="23">
        <v>23.796613000000004</v>
      </c>
      <c r="BJ2382" s="23">
        <v>36.253857562259725</v>
      </c>
      <c r="BK2382" s="14">
        <v>6.2374838326731021</v>
      </c>
      <c r="BL2382" t="s">
        <v>159</v>
      </c>
    </row>
    <row r="2383" spans="1:64">
      <c r="A2383" t="s">
        <v>3385</v>
      </c>
      <c r="B2383" t="s">
        <v>3380</v>
      </c>
      <c r="C2383" t="s">
        <v>159</v>
      </c>
      <c r="D2383" t="s">
        <v>942</v>
      </c>
      <c r="E2383">
        <v>2019</v>
      </c>
      <c r="F2383" s="23">
        <v>51.68</v>
      </c>
      <c r="G2383" s="23">
        <v>26.94</v>
      </c>
      <c r="H2383" s="22">
        <v>73343</v>
      </c>
      <c r="I2383" s="34">
        <v>588.78717931888593</v>
      </c>
      <c r="J2383" s="22">
        <v>2</v>
      </c>
      <c r="K2383" s="22">
        <v>3</v>
      </c>
      <c r="L2383" s="23">
        <v>695</v>
      </c>
      <c r="M2383" s="23">
        <v>0.69499999999999995</v>
      </c>
      <c r="N2383" s="23">
        <v>4.1567950000000007</v>
      </c>
      <c r="O2383" s="14">
        <v>0.70599278415141731</v>
      </c>
      <c r="P2383" s="48">
        <v>1</v>
      </c>
      <c r="Q2383" s="22">
        <v>1</v>
      </c>
      <c r="R2383" s="23">
        <v>28.224053594215228</v>
      </c>
      <c r="S2383" s="23">
        <v>2.8224053594215228E-2</v>
      </c>
      <c r="T2383" s="23">
        <v>6.6354750000000004E-2</v>
      </c>
      <c r="U2383" s="14">
        <v>1.1269734180822305E-2</v>
      </c>
      <c r="V2383" s="22">
        <v>1</v>
      </c>
      <c r="W2383" s="22">
        <v>2</v>
      </c>
      <c r="X2383" s="23">
        <v>2700</v>
      </c>
      <c r="Y2383" s="23">
        <v>2.7</v>
      </c>
      <c r="Z2383" s="23">
        <v>5.6012139999999997</v>
      </c>
      <c r="AA2383" s="14">
        <v>0.95131385273699953</v>
      </c>
      <c r="AB2383" s="48">
        <v>0</v>
      </c>
      <c r="AC2383" s="22">
        <v>0</v>
      </c>
      <c r="AD2383" s="23">
        <v>0</v>
      </c>
      <c r="AE2383" s="23">
        <v>0</v>
      </c>
      <c r="AF2383" s="23">
        <v>0</v>
      </c>
      <c r="AG2383" s="14">
        <v>0</v>
      </c>
      <c r="AH2383" s="22">
        <v>0</v>
      </c>
      <c r="AI2383" s="23">
        <v>0</v>
      </c>
      <c r="AJ2383" s="23">
        <v>0</v>
      </c>
      <c r="AK2383" s="23">
        <v>0</v>
      </c>
      <c r="AL2383" s="14">
        <v>0</v>
      </c>
      <c r="AM2383" s="22">
        <v>794</v>
      </c>
      <c r="AN2383" s="23">
        <v>12893.233000000024</v>
      </c>
      <c r="AO2383" s="23">
        <v>12.893233000000009</v>
      </c>
      <c r="AP2383" s="23">
        <v>11.449190903999993</v>
      </c>
      <c r="AQ2383" s="14">
        <v>1.9445380786389601</v>
      </c>
      <c r="AR2383" s="48">
        <v>794</v>
      </c>
      <c r="AS2383" s="50">
        <v>12893.233000000024</v>
      </c>
      <c r="AT2383" s="23">
        <v>12.893233000000009</v>
      </c>
      <c r="AU2383" s="23">
        <v>11.449190903999993</v>
      </c>
      <c r="AV2383" s="14">
        <v>1.9445380786389601</v>
      </c>
      <c r="AW2383" s="22">
        <v>0</v>
      </c>
      <c r="AX2383" s="22" t="s">
        <v>782</v>
      </c>
      <c r="AY2383" s="23">
        <v>0</v>
      </c>
      <c r="AZ2383" s="23">
        <v>0</v>
      </c>
      <c r="BA2383" s="23">
        <v>0</v>
      </c>
      <c r="BB2383" s="14">
        <v>0</v>
      </c>
      <c r="BC2383" s="48">
        <v>8</v>
      </c>
      <c r="BD2383" s="23">
        <v>8080</v>
      </c>
      <c r="BE2383" s="23">
        <v>8.08</v>
      </c>
      <c r="BF2383" s="23">
        <v>15.459794367566845</v>
      </c>
      <c r="BG2383" s="14">
        <v>2.6257015965345696</v>
      </c>
      <c r="BH2383" s="22">
        <v>806</v>
      </c>
      <c r="BI2383" s="23">
        <v>24.396457053594222</v>
      </c>
      <c r="BJ2383" s="23">
        <v>36.733349021566845</v>
      </c>
      <c r="BK2383" s="14">
        <v>6.2388160462427678</v>
      </c>
      <c r="BL2383" t="s">
        <v>159</v>
      </c>
    </row>
    <row r="2384" spans="1:64">
      <c r="A2384" t="s">
        <v>3386</v>
      </c>
      <c r="B2384" t="s">
        <v>3380</v>
      </c>
      <c r="C2384" t="s">
        <v>159</v>
      </c>
      <c r="D2384" t="s">
        <v>942</v>
      </c>
      <c r="E2384">
        <v>2020</v>
      </c>
      <c r="F2384" s="23">
        <v>51.68</v>
      </c>
      <c r="G2384" s="23">
        <v>26.97</v>
      </c>
      <c r="H2384" s="22">
        <v>73126</v>
      </c>
      <c r="I2384" s="34">
        <v>590.57601115810633</v>
      </c>
      <c r="J2384" s="22">
        <v>2</v>
      </c>
      <c r="K2384" s="22">
        <v>5</v>
      </c>
      <c r="L2384" s="23">
        <v>1420</v>
      </c>
      <c r="M2384" s="23">
        <v>1.42</v>
      </c>
      <c r="N2384" s="23">
        <v>8.4930200000000013</v>
      </c>
      <c r="O2384" s="14">
        <v>1.4380909213270243</v>
      </c>
      <c r="P2384" s="48">
        <v>1</v>
      </c>
      <c r="Q2384" s="22">
        <v>1</v>
      </c>
      <c r="R2384" s="23">
        <v>59.001276052743513</v>
      </c>
      <c r="S2384" s="23">
        <v>5.9001276052743516E-2</v>
      </c>
      <c r="T2384" s="23">
        <v>0.138712</v>
      </c>
      <c r="U2384" s="14">
        <v>2.3487577784947422E-2</v>
      </c>
      <c r="V2384" s="22">
        <v>1</v>
      </c>
      <c r="W2384" s="22">
        <v>2</v>
      </c>
      <c r="X2384" s="23">
        <v>2700</v>
      </c>
      <c r="Y2384" s="23">
        <v>2.7</v>
      </c>
      <c r="Z2384" s="23">
        <v>4.6987930000000002</v>
      </c>
      <c r="AA2384" s="14">
        <v>0.79562882867283624</v>
      </c>
      <c r="AB2384" s="48">
        <v>0</v>
      </c>
      <c r="AC2384" s="22">
        <v>0</v>
      </c>
      <c r="AD2384" s="23">
        <v>0</v>
      </c>
      <c r="AE2384" s="23">
        <v>0</v>
      </c>
      <c r="AF2384" s="23">
        <v>0</v>
      </c>
      <c r="AG2384" s="14">
        <v>0</v>
      </c>
      <c r="AH2384" s="22">
        <v>0</v>
      </c>
      <c r="AI2384" s="23">
        <v>0</v>
      </c>
      <c r="AJ2384" s="23">
        <v>0</v>
      </c>
      <c r="AK2384" s="23">
        <v>0</v>
      </c>
      <c r="AL2384" s="14">
        <v>0</v>
      </c>
      <c r="AM2384" s="22">
        <v>879</v>
      </c>
      <c r="AN2384" s="23">
        <v>13862.168000000018</v>
      </c>
      <c r="AO2384" s="23">
        <v>13.862168000000004</v>
      </c>
      <c r="AP2384" s="23">
        <v>12.309605183999992</v>
      </c>
      <c r="AQ2384" s="14">
        <v>2.0843388406280052</v>
      </c>
      <c r="AR2384" s="48">
        <v>879</v>
      </c>
      <c r="AS2384" s="50">
        <v>13862.168000000018</v>
      </c>
      <c r="AT2384" s="23">
        <v>13.862168000000004</v>
      </c>
      <c r="AU2384" s="23">
        <v>12.309605183999992</v>
      </c>
      <c r="AV2384" s="14">
        <v>2.0843388406280052</v>
      </c>
      <c r="AW2384" s="22">
        <v>0</v>
      </c>
      <c r="AX2384" s="22">
        <v>0</v>
      </c>
      <c r="AY2384" s="23">
        <v>0</v>
      </c>
      <c r="AZ2384" s="23">
        <v>0</v>
      </c>
      <c r="BA2384" s="23">
        <v>0</v>
      </c>
      <c r="BB2384" s="14">
        <v>0</v>
      </c>
      <c r="BC2384" s="48">
        <v>9</v>
      </c>
      <c r="BD2384" s="23">
        <v>11380</v>
      </c>
      <c r="BE2384" s="23">
        <v>11.379999999999999</v>
      </c>
      <c r="BF2384" s="23">
        <v>24.318786579161973</v>
      </c>
      <c r="BG2384" s="14">
        <v>4.1178080585212689</v>
      </c>
      <c r="BH2384" s="22">
        <v>892</v>
      </c>
      <c r="BI2384" s="23">
        <v>29.421169276052744</v>
      </c>
      <c r="BJ2384" s="23">
        <v>49.958916763161966</v>
      </c>
      <c r="BK2384" s="14">
        <v>8.4593542269340816</v>
      </c>
      <c r="BL2384" t="s">
        <v>159</v>
      </c>
    </row>
    <row r="2385" spans="1:64">
      <c r="A2385" t="s">
        <v>3387</v>
      </c>
      <c r="B2385" t="s">
        <v>3380</v>
      </c>
      <c r="C2385" t="s">
        <v>159</v>
      </c>
      <c r="D2385" t="s">
        <v>942</v>
      </c>
      <c r="E2385">
        <v>2021</v>
      </c>
      <c r="F2385" s="23">
        <v>51.68</v>
      </c>
      <c r="G2385" s="23">
        <v>26.98</v>
      </c>
      <c r="H2385" s="22">
        <v>73078</v>
      </c>
      <c r="I2385" s="34">
        <v>548.27</v>
      </c>
      <c r="J2385" s="22">
        <v>2</v>
      </c>
      <c r="K2385" s="22">
        <v>5</v>
      </c>
      <c r="L2385" s="23">
        <v>1420</v>
      </c>
      <c r="M2385" s="23">
        <v>1.42</v>
      </c>
      <c r="N2385" s="23">
        <v>8.4930199999999996</v>
      </c>
      <c r="O2385" s="14">
        <v>1.55</v>
      </c>
      <c r="P2385" s="48">
        <v>1</v>
      </c>
      <c r="Q2385" s="22">
        <v>1</v>
      </c>
      <c r="R2385" s="23">
        <v>62.277222459999997</v>
      </c>
      <c r="S2385" s="23">
        <v>6.2277222E-2</v>
      </c>
      <c r="T2385" s="23">
        <v>0.14641375000000001</v>
      </c>
      <c r="U2385" s="14">
        <v>0.03</v>
      </c>
      <c r="V2385" s="22">
        <v>1</v>
      </c>
      <c r="W2385" s="22">
        <v>1</v>
      </c>
      <c r="X2385" s="23">
        <v>1300</v>
      </c>
      <c r="Y2385" s="23">
        <v>1.3</v>
      </c>
      <c r="Z2385" s="23">
        <v>3.639599</v>
      </c>
      <c r="AA2385" s="14">
        <v>0.66</v>
      </c>
      <c r="AB2385" s="48">
        <v>0</v>
      </c>
      <c r="AC2385" s="22">
        <v>0</v>
      </c>
      <c r="AD2385" s="23">
        <v>0</v>
      </c>
      <c r="AE2385" s="23">
        <v>0</v>
      </c>
      <c r="AF2385" s="23">
        <v>0</v>
      </c>
      <c r="AG2385" s="14">
        <v>0</v>
      </c>
      <c r="AH2385" s="22">
        <v>0</v>
      </c>
      <c r="AI2385" s="23">
        <v>0</v>
      </c>
      <c r="AJ2385" s="23">
        <v>0</v>
      </c>
      <c r="AK2385" s="23">
        <v>0</v>
      </c>
      <c r="AL2385" s="14">
        <v>0</v>
      </c>
      <c r="AM2385" s="22">
        <v>1004</v>
      </c>
      <c r="AN2385" s="23">
        <v>14843.33</v>
      </c>
      <c r="AO2385" s="23">
        <v>14.84333</v>
      </c>
      <c r="AP2385" s="23">
        <v>13.28215178</v>
      </c>
      <c r="AQ2385" s="14">
        <v>2.42</v>
      </c>
      <c r="AR2385" s="48">
        <v>1004</v>
      </c>
      <c r="AS2385" s="50">
        <v>14843.33</v>
      </c>
      <c r="AT2385" s="23">
        <v>14.84333</v>
      </c>
      <c r="AU2385" s="23">
        <v>13.28215178</v>
      </c>
      <c r="AV2385" s="14">
        <v>2.42</v>
      </c>
      <c r="AW2385" s="22">
        <v>0</v>
      </c>
      <c r="AX2385" s="22">
        <v>0</v>
      </c>
      <c r="AY2385" s="23">
        <v>0</v>
      </c>
      <c r="AZ2385" s="23">
        <v>0</v>
      </c>
      <c r="BA2385" s="23">
        <v>0</v>
      </c>
      <c r="BB2385" s="14">
        <v>0</v>
      </c>
      <c r="BC2385" s="48">
        <v>9</v>
      </c>
      <c r="BD2385" s="23">
        <v>11380</v>
      </c>
      <c r="BE2385" s="23">
        <v>11.38</v>
      </c>
      <c r="BF2385" s="23">
        <v>21.205981900000001</v>
      </c>
      <c r="BG2385" s="14">
        <v>3.87</v>
      </c>
      <c r="BH2385" s="22">
        <v>1017</v>
      </c>
      <c r="BI2385" s="23">
        <v>29.01</v>
      </c>
      <c r="BJ2385" s="23">
        <v>46.77</v>
      </c>
      <c r="BK2385" s="14">
        <v>8.5299999999999994</v>
      </c>
      <c r="BL2385" t="s">
        <v>159</v>
      </c>
    </row>
    <row r="2386" spans="1:64">
      <c r="A2386" t="s">
        <v>3388</v>
      </c>
      <c r="B2386" t="s">
        <v>3380</v>
      </c>
      <c r="C2386" t="s">
        <v>159</v>
      </c>
      <c r="D2386" s="111" t="s">
        <v>942</v>
      </c>
      <c r="E2386" s="110">
        <v>2022</v>
      </c>
      <c r="F2386" s="23"/>
      <c r="G2386" s="23"/>
      <c r="H2386" s="22">
        <v>73795</v>
      </c>
      <c r="I2386" s="34">
        <v>534.83207933628069</v>
      </c>
      <c r="J2386" s="22">
        <v>2</v>
      </c>
      <c r="K2386" s="22">
        <v>5</v>
      </c>
      <c r="L2386" s="23">
        <v>1420</v>
      </c>
      <c r="M2386" s="23">
        <v>1.42</v>
      </c>
      <c r="N2386" s="23">
        <v>8.4035600000000006</v>
      </c>
      <c r="O2386" s="14">
        <v>1.5712520480126593</v>
      </c>
      <c r="P2386" s="48">
        <v>1</v>
      </c>
      <c r="Q2386" s="22">
        <v>1</v>
      </c>
      <c r="R2386" s="23">
        <v>0</v>
      </c>
      <c r="S2386" s="23">
        <v>0</v>
      </c>
      <c r="T2386" s="23">
        <v>0</v>
      </c>
      <c r="U2386" s="14">
        <v>0</v>
      </c>
      <c r="V2386" s="22">
        <v>1</v>
      </c>
      <c r="W2386" s="22">
        <v>1</v>
      </c>
      <c r="X2386" s="23">
        <v>1300</v>
      </c>
      <c r="Y2386" s="23">
        <v>1.3</v>
      </c>
      <c r="Z2386" s="23">
        <v>2.4181750000000002</v>
      </c>
      <c r="AA2386" s="14">
        <v>0.45213723959881436</v>
      </c>
      <c r="AB2386" s="48">
        <v>0</v>
      </c>
      <c r="AC2386" s="22">
        <v>0</v>
      </c>
      <c r="AD2386" s="23">
        <v>0</v>
      </c>
      <c r="AE2386" s="23">
        <v>0</v>
      </c>
      <c r="AF2386" s="23">
        <v>0</v>
      </c>
      <c r="AG2386" s="14">
        <v>0</v>
      </c>
      <c r="AH2386" s="22">
        <v>0</v>
      </c>
      <c r="AI2386" s="23">
        <v>0</v>
      </c>
      <c r="AJ2386" s="23">
        <v>0</v>
      </c>
      <c r="AK2386" s="23">
        <v>0</v>
      </c>
      <c r="AL2386" s="14">
        <v>0</v>
      </c>
      <c r="AM2386" s="22">
        <v>1244</v>
      </c>
      <c r="AN2386" s="23">
        <v>18294.851000000017</v>
      </c>
      <c r="AO2386" s="23">
        <v>18.294851000000001</v>
      </c>
      <c r="AP2386" s="23">
        <v>18.740585254123339</v>
      </c>
      <c r="AQ2386" s="14">
        <v>3.5040129375523152</v>
      </c>
      <c r="AR2386" s="48">
        <v>1244</v>
      </c>
      <c r="AS2386" s="50">
        <v>18294.850999999999</v>
      </c>
      <c r="AT2386" s="23">
        <v>18.294851000000001</v>
      </c>
      <c r="AU2386" s="23">
        <v>18.7405852541233</v>
      </c>
      <c r="AV2386" s="14">
        <v>3.5040129375523081</v>
      </c>
      <c r="AW2386" s="22">
        <v>0</v>
      </c>
      <c r="AX2386" s="22">
        <v>0</v>
      </c>
      <c r="AY2386" s="23">
        <v>0</v>
      </c>
      <c r="AZ2386" s="23">
        <v>0</v>
      </c>
      <c r="BA2386" s="23">
        <v>0</v>
      </c>
      <c r="BB2386" s="14">
        <v>0</v>
      </c>
      <c r="BC2386" s="48">
        <v>8</v>
      </c>
      <c r="BD2386" s="23">
        <v>11300</v>
      </c>
      <c r="BE2386" s="23">
        <v>11.299999999999999</v>
      </c>
      <c r="BF2386" s="23">
        <v>23.605750569706977</v>
      </c>
      <c r="BG2386" s="14">
        <v>4.4136751480953409</v>
      </c>
      <c r="BH2386" s="22">
        <v>1256</v>
      </c>
      <c r="BI2386" s="23">
        <v>32.314850999999997</v>
      </c>
      <c r="BJ2386" s="23">
        <v>53.16807082383027</v>
      </c>
      <c r="BK2386" s="14">
        <v>9.9410773732591231</v>
      </c>
      <c r="BL2386" t="s">
        <v>159</v>
      </c>
    </row>
    <row r="2387" spans="1:64">
      <c r="A2387" t="s">
        <v>3389</v>
      </c>
      <c r="B2387" t="s">
        <v>3380</v>
      </c>
      <c r="C2387" t="s">
        <v>159</v>
      </c>
      <c r="D2387" t="s">
        <v>942</v>
      </c>
      <c r="E2387">
        <v>2023</v>
      </c>
      <c r="F2387">
        <v>51.68</v>
      </c>
      <c r="G2387">
        <v>27.12</v>
      </c>
      <c r="H2387">
        <v>73747</v>
      </c>
      <c r="I2387">
        <v>534.83207933628069</v>
      </c>
      <c r="J2387">
        <v>2</v>
      </c>
      <c r="K2387">
        <v>5</v>
      </c>
      <c r="L2387">
        <v>1420</v>
      </c>
      <c r="M2387">
        <v>1.42</v>
      </c>
      <c r="N2387">
        <v>8.4035600000000006</v>
      </c>
      <c r="O2387">
        <v>1.5712520480126593</v>
      </c>
      <c r="P2387" s="140">
        <v>1</v>
      </c>
      <c r="Q2387">
        <v>1</v>
      </c>
      <c r="R2387">
        <v>0</v>
      </c>
      <c r="S2387">
        <v>0</v>
      </c>
      <c r="T2387">
        <v>0</v>
      </c>
      <c r="U2387">
        <v>0</v>
      </c>
      <c r="V2387">
        <v>1</v>
      </c>
      <c r="W2387">
        <v>1</v>
      </c>
      <c r="X2387">
        <v>600</v>
      </c>
      <c r="Y2387">
        <v>0.6</v>
      </c>
      <c r="Z2387">
        <v>1.3689210000000001</v>
      </c>
      <c r="AA2387">
        <v>0.25595342031443075</v>
      </c>
      <c r="AB2387" s="140"/>
      <c r="AG2387">
        <v>0</v>
      </c>
      <c r="AL2387">
        <v>0</v>
      </c>
      <c r="AM2387">
        <v>1700</v>
      </c>
      <c r="AN2387">
        <v>24380.495999999999</v>
      </c>
      <c r="AO2387">
        <v>24.380496000000001</v>
      </c>
      <c r="AP2387">
        <v>22.868594000000002</v>
      </c>
      <c r="AQ2387">
        <v>4.2758456127724456</v>
      </c>
      <c r="AR2387" s="140">
        <v>2043</v>
      </c>
      <c r="AS2387" s="140">
        <v>24636.475999999901</v>
      </c>
      <c r="AT2387">
        <v>24.636475999999899</v>
      </c>
      <c r="AU2387">
        <v>23.108700018559901</v>
      </c>
      <c r="AV2387">
        <v>4.3207393332197803</v>
      </c>
      <c r="AW2387">
        <v>0</v>
      </c>
      <c r="AX2387">
        <v>0</v>
      </c>
      <c r="AY2387">
        <v>0</v>
      </c>
      <c r="AZ2387">
        <v>0</v>
      </c>
      <c r="BA2387">
        <v>0</v>
      </c>
      <c r="BB2387">
        <v>0</v>
      </c>
      <c r="BC2387" s="140">
        <v>8</v>
      </c>
      <c r="BD2387">
        <v>11300</v>
      </c>
      <c r="BE2387">
        <v>11.3</v>
      </c>
      <c r="BF2387">
        <v>28.186333000000001</v>
      </c>
      <c r="BG2387">
        <v>5.2701275949974535</v>
      </c>
      <c r="BH2387">
        <v>2055</v>
      </c>
      <c r="BI2387">
        <v>37.956475999999903</v>
      </c>
      <c r="BJ2387">
        <v>61.067514018559905</v>
      </c>
      <c r="BK2387">
        <v>11.418072396544325</v>
      </c>
      <c r="BL2387" t="s">
        <v>159</v>
      </c>
    </row>
    <row r="2388" spans="1:64">
      <c r="A2388" t="s">
        <v>3390</v>
      </c>
      <c r="B2388" t="s">
        <v>3380</v>
      </c>
      <c r="C2388" t="s">
        <v>159</v>
      </c>
      <c r="D2388" t="s">
        <v>942</v>
      </c>
      <c r="E2388">
        <v>2024</v>
      </c>
      <c r="F2388">
        <v>51.68</v>
      </c>
      <c r="G2388">
        <v>27.12</v>
      </c>
      <c r="H2388">
        <v>73282</v>
      </c>
      <c r="I2388">
        <v>502.50186648937716</v>
      </c>
      <c r="J2388">
        <v>2</v>
      </c>
      <c r="K2388">
        <v>5</v>
      </c>
      <c r="L2388">
        <v>1420</v>
      </c>
      <c r="M2388">
        <v>1.42</v>
      </c>
      <c r="N2388">
        <v>8.4035600000000006</v>
      </c>
      <c r="O2388">
        <v>1.6723440369902884</v>
      </c>
      <c r="P2388" s="140">
        <v>1</v>
      </c>
      <c r="Q2388">
        <v>1</v>
      </c>
      <c r="R2388">
        <v>0</v>
      </c>
      <c r="S2388">
        <v>0</v>
      </c>
      <c r="T2388">
        <v>0</v>
      </c>
      <c r="U2388">
        <v>0</v>
      </c>
      <c r="V2388">
        <v>1</v>
      </c>
      <c r="W2388">
        <v>1</v>
      </c>
      <c r="X2388">
        <v>1300</v>
      </c>
      <c r="Y2388">
        <v>1.3</v>
      </c>
      <c r="Z2388">
        <v>3.0960960000000002</v>
      </c>
      <c r="AA2388">
        <v>0.61613621888217429</v>
      </c>
      <c r="AB2388" s="140">
        <v>0</v>
      </c>
      <c r="AC2388">
        <v>0</v>
      </c>
      <c r="AD2388">
        <v>0</v>
      </c>
      <c r="AE2388">
        <v>0</v>
      </c>
      <c r="AF2388">
        <v>0</v>
      </c>
      <c r="AG2388">
        <v>0</v>
      </c>
      <c r="AH2388">
        <v>1</v>
      </c>
      <c r="AI2388">
        <v>2.0099999999999998</v>
      </c>
      <c r="AJ2388">
        <v>2.0099999999999996E-3</v>
      </c>
      <c r="AK2388">
        <v>1.8129070585663196E-3</v>
      </c>
      <c r="AL2388">
        <v>3.607761840233173E-4</v>
      </c>
      <c r="AM2388">
        <v>2124</v>
      </c>
      <c r="AN2388">
        <v>29291.381000000023</v>
      </c>
      <c r="AO2388">
        <v>29.291381000000015</v>
      </c>
      <c r="AP2388">
        <v>26.419179786097207</v>
      </c>
      <c r="AQ2388">
        <v>5.2575286875388558</v>
      </c>
      <c r="AR2388" s="140">
        <v>2866</v>
      </c>
      <c r="AS2388" s="140">
        <v>29968.77299999987</v>
      </c>
      <c r="AT2388">
        <v>29.968773000000184</v>
      </c>
      <c r="AU2388">
        <v>27.030149307597764</v>
      </c>
      <c r="AV2388">
        <v>5.379114210348745</v>
      </c>
      <c r="AW2388">
        <v>0</v>
      </c>
      <c r="AX2388">
        <v>0</v>
      </c>
      <c r="AY2388">
        <v>0</v>
      </c>
      <c r="AZ2388">
        <v>0</v>
      </c>
      <c r="BA2388">
        <v>0</v>
      </c>
      <c r="BB2388">
        <v>0</v>
      </c>
      <c r="BC2388" s="140">
        <v>8</v>
      </c>
      <c r="BD2388">
        <v>11300</v>
      </c>
      <c r="BE2388">
        <v>11.299999999999997</v>
      </c>
      <c r="BF2388">
        <v>23.750055938801726</v>
      </c>
      <c r="BG2388">
        <v>4.7263617356740308</v>
      </c>
      <c r="BH2388">
        <v>2878</v>
      </c>
      <c r="BI2388">
        <v>43.98877300000018</v>
      </c>
      <c r="BJ2388">
        <v>62.279861246399491</v>
      </c>
      <c r="BK2388">
        <v>12.393956201895238</v>
      </c>
      <c r="BL2388" t="s">
        <v>159</v>
      </c>
    </row>
    <row r="2389" spans="1:64">
      <c r="A2389" t="s">
        <v>3391</v>
      </c>
      <c r="B2389" t="s">
        <v>3392</v>
      </c>
      <c r="C2389" t="s">
        <v>161</v>
      </c>
      <c r="D2389" t="s">
        <v>942</v>
      </c>
      <c r="E2389">
        <v>2012</v>
      </c>
      <c r="F2389" s="23">
        <v>66.09</v>
      </c>
      <c r="G2389" s="23">
        <v>15.65</v>
      </c>
      <c r="H2389" s="22">
        <v>34507</v>
      </c>
      <c r="I2389" s="34">
        <v>287.98093</v>
      </c>
      <c r="J2389" s="22">
        <v>1</v>
      </c>
      <c r="K2389" s="22" t="s">
        <v>782</v>
      </c>
      <c r="L2389" s="23">
        <v>37</v>
      </c>
      <c r="M2389" s="23">
        <v>3.6999999999999998E-2</v>
      </c>
      <c r="N2389" s="23">
        <v>2.6589999999999999E-3</v>
      </c>
      <c r="O2389" s="14">
        <v>9.2332502711203832E-4</v>
      </c>
      <c r="P2389" s="48">
        <v>1</v>
      </c>
      <c r="Q2389" s="22" t="s">
        <v>782</v>
      </c>
      <c r="R2389" s="23">
        <v>250</v>
      </c>
      <c r="S2389" s="23">
        <v>0.25</v>
      </c>
      <c r="T2389" s="23">
        <v>0.59999099999999994</v>
      </c>
      <c r="U2389" s="14">
        <v>0.20834400388942423</v>
      </c>
      <c r="V2389" s="22">
        <v>2</v>
      </c>
      <c r="W2389" s="22" t="s">
        <v>782</v>
      </c>
      <c r="X2389" s="23">
        <v>2716</v>
      </c>
      <c r="Y2389" s="23">
        <v>2.7160000000000002</v>
      </c>
      <c r="Z2389" s="23">
        <v>18.697029999999998</v>
      </c>
      <c r="AA2389" s="14">
        <v>6.4924542052142122</v>
      </c>
      <c r="AB2389" s="48">
        <v>0</v>
      </c>
      <c r="AC2389" s="22" t="s">
        <v>782</v>
      </c>
      <c r="AD2389" s="23">
        <v>0</v>
      </c>
      <c r="AE2389" s="23">
        <v>0</v>
      </c>
      <c r="AF2389" s="23">
        <v>0</v>
      </c>
      <c r="AG2389" s="14">
        <v>0</v>
      </c>
      <c r="AH2389" s="22" t="s">
        <v>782</v>
      </c>
      <c r="AI2389" s="23" t="s">
        <v>782</v>
      </c>
      <c r="AJ2389" s="23" t="s">
        <v>782</v>
      </c>
      <c r="AK2389" s="23" t="s">
        <v>782</v>
      </c>
      <c r="AL2389" s="14" t="s">
        <v>782</v>
      </c>
      <c r="AM2389" s="22" t="s">
        <v>782</v>
      </c>
      <c r="AN2389" s="23" t="s">
        <v>782</v>
      </c>
      <c r="AO2389" s="23" t="s">
        <v>782</v>
      </c>
      <c r="AP2389" s="23" t="s">
        <v>782</v>
      </c>
      <c r="AQ2389" s="14" t="s">
        <v>782</v>
      </c>
      <c r="AR2389" s="48">
        <v>232</v>
      </c>
      <c r="AS2389" s="50">
        <v>3800.0620000000013</v>
      </c>
      <c r="AT2389" s="23">
        <v>3.8000620000000014</v>
      </c>
      <c r="AU2389" s="23">
        <v>3.11198</v>
      </c>
      <c r="AV2389" s="14">
        <v>1.0806201646754874</v>
      </c>
      <c r="AW2389" s="22">
        <v>0</v>
      </c>
      <c r="AX2389" s="22" t="s">
        <v>782</v>
      </c>
      <c r="AY2389" s="23">
        <v>0</v>
      </c>
      <c r="AZ2389" s="23">
        <v>0</v>
      </c>
      <c r="BA2389" s="23">
        <v>0</v>
      </c>
      <c r="BB2389" s="14">
        <v>0</v>
      </c>
      <c r="BC2389" s="48">
        <v>2</v>
      </c>
      <c r="BD2389" s="23">
        <v>3000</v>
      </c>
      <c r="BE2389" s="23">
        <v>3</v>
      </c>
      <c r="BF2389" s="23">
        <v>4.7910000000000004</v>
      </c>
      <c r="BG2389" s="14">
        <v>1.6636518258344397</v>
      </c>
      <c r="BH2389" s="22">
        <v>238</v>
      </c>
      <c r="BI2389" s="23">
        <v>9.8030620000000024</v>
      </c>
      <c r="BJ2389" s="23">
        <v>27.202659999999995</v>
      </c>
      <c r="BK2389" s="14">
        <v>9.4459935246406737</v>
      </c>
      <c r="BL2389" t="s">
        <v>161</v>
      </c>
    </row>
    <row r="2390" spans="1:64">
      <c r="A2390" t="s">
        <v>3393</v>
      </c>
      <c r="B2390" t="s">
        <v>3392</v>
      </c>
      <c r="C2390" t="s">
        <v>161</v>
      </c>
      <c r="D2390" t="s">
        <v>942</v>
      </c>
      <c r="E2390">
        <v>2015</v>
      </c>
      <c r="F2390" s="23">
        <v>66.099999999999994</v>
      </c>
      <c r="G2390" s="23">
        <v>15.91</v>
      </c>
      <c r="H2390" s="22">
        <v>34521</v>
      </c>
      <c r="I2390" s="34">
        <v>279.86230147944519</v>
      </c>
      <c r="J2390" s="13">
        <v>1</v>
      </c>
      <c r="K2390" s="13">
        <v>1</v>
      </c>
      <c r="L2390" s="19">
        <v>75</v>
      </c>
      <c r="M2390" s="35">
        <v>7.4999999999999997E-2</v>
      </c>
      <c r="N2390" s="19">
        <v>0.44860162363872497</v>
      </c>
      <c r="O2390" s="17">
        <v>0.16029369488754561</v>
      </c>
      <c r="P2390" s="112">
        <v>1</v>
      </c>
      <c r="Q2390" s="36">
        <v>1</v>
      </c>
      <c r="R2390" s="45">
        <v>80</v>
      </c>
      <c r="S2390" s="27">
        <v>0.08</v>
      </c>
      <c r="T2390" s="23">
        <v>0.75075349999999996</v>
      </c>
      <c r="U2390" s="17">
        <v>0.26825817412036823</v>
      </c>
      <c r="V2390" s="22">
        <v>1</v>
      </c>
      <c r="W2390" s="22">
        <v>2</v>
      </c>
      <c r="X2390" s="23">
        <v>2700</v>
      </c>
      <c r="Y2390" s="27">
        <v>2.7</v>
      </c>
      <c r="Z2390" s="27">
        <v>15.772295</v>
      </c>
      <c r="AA2390" s="14">
        <v>5.6357340437144989</v>
      </c>
      <c r="AB2390" s="116">
        <v>1</v>
      </c>
      <c r="AC2390" s="22" t="s">
        <v>782</v>
      </c>
      <c r="AD2390" s="23">
        <v>0</v>
      </c>
      <c r="AE2390" s="23">
        <v>0</v>
      </c>
      <c r="AF2390" s="23">
        <v>0.89399855999999978</v>
      </c>
      <c r="AG2390" s="14">
        <v>0.31944229546960279</v>
      </c>
      <c r="AH2390" s="22" t="s">
        <v>782</v>
      </c>
      <c r="AI2390" s="23" t="s">
        <v>782</v>
      </c>
      <c r="AJ2390" s="23" t="s">
        <v>782</v>
      </c>
      <c r="AK2390" s="23" t="s">
        <v>782</v>
      </c>
      <c r="AL2390" s="14" t="s">
        <v>782</v>
      </c>
      <c r="AM2390" s="22" t="s">
        <v>782</v>
      </c>
      <c r="AN2390" s="23" t="s">
        <v>782</v>
      </c>
      <c r="AO2390" s="23" t="s">
        <v>782</v>
      </c>
      <c r="AP2390" s="23" t="s">
        <v>782</v>
      </c>
      <c r="AQ2390" s="14" t="s">
        <v>782</v>
      </c>
      <c r="AR2390" s="117">
        <v>298</v>
      </c>
      <c r="AS2390" s="118">
        <v>4729.9020000000019</v>
      </c>
      <c r="AT2390" s="23">
        <v>4.7299020000000018</v>
      </c>
      <c r="AU2390" s="23">
        <v>4.2009228737793123</v>
      </c>
      <c r="AV2390" s="14">
        <v>1.5010677935441241</v>
      </c>
      <c r="AW2390" s="22">
        <v>0</v>
      </c>
      <c r="AX2390" s="22" t="s">
        <v>782</v>
      </c>
      <c r="AY2390" s="23">
        <v>0</v>
      </c>
      <c r="AZ2390" s="23">
        <v>0</v>
      </c>
      <c r="BA2390" s="23">
        <v>0</v>
      </c>
      <c r="BB2390" s="14">
        <v>0</v>
      </c>
      <c r="BC2390" s="120">
        <v>2</v>
      </c>
      <c r="BD2390" s="43">
        <v>3000</v>
      </c>
      <c r="BE2390" s="44">
        <v>3</v>
      </c>
      <c r="BF2390" s="23">
        <v>5.1682329309706363</v>
      </c>
      <c r="BG2390" s="14">
        <v>1.8467056490458482</v>
      </c>
      <c r="BH2390" s="22">
        <v>304</v>
      </c>
      <c r="BI2390" s="23">
        <v>10.584902000000001</v>
      </c>
      <c r="BJ2390" s="23">
        <v>27.234804488388672</v>
      </c>
      <c r="BK2390" s="14">
        <v>9.7315016507819898</v>
      </c>
      <c r="BL2390" t="s">
        <v>161</v>
      </c>
    </row>
    <row r="2391" spans="1:64">
      <c r="A2391" t="s">
        <v>3394</v>
      </c>
      <c r="B2391" t="s">
        <v>3392</v>
      </c>
      <c r="C2391" t="s">
        <v>161</v>
      </c>
      <c r="D2391" t="s">
        <v>942</v>
      </c>
      <c r="E2391">
        <v>2016</v>
      </c>
      <c r="F2391" s="23">
        <v>66.099999999999994</v>
      </c>
      <c r="G2391" s="23">
        <v>15.67</v>
      </c>
      <c r="H2391" s="22">
        <v>34555</v>
      </c>
      <c r="I2391" s="34">
        <v>293.51180788732887</v>
      </c>
      <c r="J2391" s="13">
        <v>1</v>
      </c>
      <c r="K2391" s="13">
        <v>1</v>
      </c>
      <c r="L2391" s="19">
        <v>75</v>
      </c>
      <c r="M2391" s="35">
        <v>7.4999999999999997E-2</v>
      </c>
      <c r="N2391" s="19">
        <v>0.448575</v>
      </c>
      <c r="O2391" s="17">
        <v>0.15283030799639777</v>
      </c>
      <c r="P2391" s="55">
        <v>1</v>
      </c>
      <c r="Q2391" s="13">
        <v>1</v>
      </c>
      <c r="R2391" s="19">
        <v>80</v>
      </c>
      <c r="S2391" s="27">
        <v>0.08</v>
      </c>
      <c r="T2391" s="19">
        <v>0.70908075000000004</v>
      </c>
      <c r="U2391" s="17">
        <v>0.24158508480592258</v>
      </c>
      <c r="V2391" s="13">
        <v>1</v>
      </c>
      <c r="W2391" s="13">
        <v>2</v>
      </c>
      <c r="X2391" s="19">
        <v>2716</v>
      </c>
      <c r="Y2391" s="27">
        <v>2.7160000000000002</v>
      </c>
      <c r="Z2391" s="19">
        <v>14.962344999999999</v>
      </c>
      <c r="AA2391" s="14">
        <v>5.0976978090583778</v>
      </c>
      <c r="AB2391" s="55">
        <v>1</v>
      </c>
      <c r="AC2391" s="22" t="s">
        <v>782</v>
      </c>
      <c r="AD2391" s="19">
        <v>0</v>
      </c>
      <c r="AE2391" s="23">
        <v>0</v>
      </c>
      <c r="AF2391" s="19">
        <v>0.92337428399999988</v>
      </c>
      <c r="AG2391" s="14">
        <v>0.31459527664197345</v>
      </c>
      <c r="AH2391" s="22" t="s">
        <v>782</v>
      </c>
      <c r="AI2391" s="23" t="s">
        <v>782</v>
      </c>
      <c r="AJ2391" s="23" t="s">
        <v>782</v>
      </c>
      <c r="AK2391" s="23" t="s">
        <v>782</v>
      </c>
      <c r="AL2391" s="14" t="s">
        <v>782</v>
      </c>
      <c r="AM2391" s="22" t="s">
        <v>782</v>
      </c>
      <c r="AN2391" s="23" t="s">
        <v>782</v>
      </c>
      <c r="AO2391" s="23" t="s">
        <v>782</v>
      </c>
      <c r="AP2391" s="23" t="s">
        <v>782</v>
      </c>
      <c r="AQ2391" s="14" t="s">
        <v>782</v>
      </c>
      <c r="AR2391" s="55">
        <v>313</v>
      </c>
      <c r="AS2391" s="56">
        <v>4818.6469999999972</v>
      </c>
      <c r="AT2391" s="23">
        <v>4.8186469999999968</v>
      </c>
      <c r="AU2391" s="19">
        <v>4.2789585360000082</v>
      </c>
      <c r="AV2391" s="14">
        <v>1.4578488568482337</v>
      </c>
      <c r="AW2391" s="13">
        <v>0</v>
      </c>
      <c r="AX2391" s="22" t="s">
        <v>782</v>
      </c>
      <c r="AY2391" s="19">
        <v>0</v>
      </c>
      <c r="AZ2391" s="23">
        <v>0</v>
      </c>
      <c r="BA2391" s="19">
        <v>0</v>
      </c>
      <c r="BB2391" s="14">
        <v>0</v>
      </c>
      <c r="BC2391" s="55">
        <v>2</v>
      </c>
      <c r="BD2391" s="19">
        <v>3000</v>
      </c>
      <c r="BE2391" s="44">
        <v>3</v>
      </c>
      <c r="BF2391" s="19">
        <v>5.1682329309706363</v>
      </c>
      <c r="BG2391" s="14">
        <v>1.7608262400654693</v>
      </c>
      <c r="BH2391" s="22">
        <v>319</v>
      </c>
      <c r="BI2391" s="23">
        <v>10.689646999999995</v>
      </c>
      <c r="BJ2391" s="23">
        <v>26.49056650097064</v>
      </c>
      <c r="BK2391" s="14">
        <v>9.0253835754163756</v>
      </c>
      <c r="BL2391" t="s">
        <v>161</v>
      </c>
    </row>
    <row r="2392" spans="1:64">
      <c r="A2392" t="s">
        <v>3395</v>
      </c>
      <c r="B2392" t="s">
        <v>3392</v>
      </c>
      <c r="C2392" t="s">
        <v>161</v>
      </c>
      <c r="D2392" t="s">
        <v>942</v>
      </c>
      <c r="E2392">
        <v>2017</v>
      </c>
      <c r="F2392" s="23">
        <v>66.099999999999994</v>
      </c>
      <c r="G2392" s="23">
        <v>15.63</v>
      </c>
      <c r="H2392" s="22">
        <v>34563</v>
      </c>
      <c r="I2392" s="34">
        <v>271.49272666227267</v>
      </c>
      <c r="J2392" s="13">
        <v>1</v>
      </c>
      <c r="K2392" s="13">
        <v>1</v>
      </c>
      <c r="L2392" s="19">
        <v>75</v>
      </c>
      <c r="M2392" s="19">
        <v>7.4999999999999997E-2</v>
      </c>
      <c r="N2392" s="19">
        <v>0.448575</v>
      </c>
      <c r="O2392" s="17">
        <v>0.16522542077453567</v>
      </c>
      <c r="P2392" s="55">
        <v>1</v>
      </c>
      <c r="Q2392" s="13">
        <v>1</v>
      </c>
      <c r="R2392" s="19">
        <v>80</v>
      </c>
      <c r="S2392" s="19">
        <v>0.08</v>
      </c>
      <c r="T2392" s="19">
        <v>0.18808</v>
      </c>
      <c r="U2392" s="17">
        <v>6.9276257346652548E-2</v>
      </c>
      <c r="V2392" s="13">
        <v>1</v>
      </c>
      <c r="W2392" s="13">
        <v>2</v>
      </c>
      <c r="X2392" s="19">
        <v>2700</v>
      </c>
      <c r="Y2392" s="19">
        <v>2.7</v>
      </c>
      <c r="Z2392" s="19">
        <v>12.356266</v>
      </c>
      <c r="AA2392" s="14">
        <v>4.5512327906193804</v>
      </c>
      <c r="AB2392" s="55">
        <v>1</v>
      </c>
      <c r="AC2392" s="22" t="s">
        <v>782</v>
      </c>
      <c r="AD2392" s="19">
        <v>0</v>
      </c>
      <c r="AE2392" s="19">
        <v>0</v>
      </c>
      <c r="AF2392" s="19">
        <v>1.0447128299999999</v>
      </c>
      <c r="AG2392" s="14">
        <v>0.38480324789679748</v>
      </c>
      <c r="AH2392" s="22" t="s">
        <v>782</v>
      </c>
      <c r="AI2392" s="23" t="s">
        <v>782</v>
      </c>
      <c r="AJ2392" s="23" t="s">
        <v>782</v>
      </c>
      <c r="AK2392" s="23" t="s">
        <v>782</v>
      </c>
      <c r="AL2392" s="14" t="s">
        <v>782</v>
      </c>
      <c r="AM2392" s="22" t="s">
        <v>782</v>
      </c>
      <c r="AN2392" s="23" t="s">
        <v>782</v>
      </c>
      <c r="AO2392" s="23" t="s">
        <v>782</v>
      </c>
      <c r="AP2392" s="23" t="s">
        <v>782</v>
      </c>
      <c r="AQ2392" s="14" t="s">
        <v>782</v>
      </c>
      <c r="AR2392" s="55">
        <v>333</v>
      </c>
      <c r="AS2392" s="56">
        <v>5208.5869999999968</v>
      </c>
      <c r="AT2392" s="19">
        <v>5.2085870000000014</v>
      </c>
      <c r="AU2392" s="19">
        <v>4.6252252560000056</v>
      </c>
      <c r="AV2392" s="14">
        <v>1.7036276856704238</v>
      </c>
      <c r="AW2392" s="13">
        <v>0</v>
      </c>
      <c r="AX2392" s="22" t="s">
        <v>782</v>
      </c>
      <c r="AY2392" s="19">
        <v>0</v>
      </c>
      <c r="AZ2392" s="19">
        <v>0</v>
      </c>
      <c r="BA2392" s="19">
        <v>0</v>
      </c>
      <c r="BB2392" s="14">
        <v>0</v>
      </c>
      <c r="BC2392" s="55">
        <v>2</v>
      </c>
      <c r="BD2392" s="19">
        <v>3000</v>
      </c>
      <c r="BE2392" s="19">
        <v>3</v>
      </c>
      <c r="BF2392" s="19">
        <v>5.1682329309706363</v>
      </c>
      <c r="BG2392" s="14">
        <v>1.903635870658051</v>
      </c>
      <c r="BH2392" s="22">
        <v>339</v>
      </c>
      <c r="BI2392" s="23">
        <v>11.063587</v>
      </c>
      <c r="BJ2392" s="23">
        <v>23.831092016970643</v>
      </c>
      <c r="BK2392" s="14">
        <v>8.7778012729658421</v>
      </c>
      <c r="BL2392" t="s">
        <v>161</v>
      </c>
    </row>
    <row r="2393" spans="1:64">
      <c r="A2393" t="s">
        <v>3396</v>
      </c>
      <c r="B2393" t="s">
        <v>3392</v>
      </c>
      <c r="C2393" t="s">
        <v>161</v>
      </c>
      <c r="D2393" t="s">
        <v>942</v>
      </c>
      <c r="E2393">
        <v>2018</v>
      </c>
      <c r="F2393" s="23">
        <v>66.099999999999994</v>
      </c>
      <c r="G2393" s="23">
        <v>15.69</v>
      </c>
      <c r="H2393" s="22">
        <v>34614</v>
      </c>
      <c r="I2393" s="34">
        <v>271.51202252059977</v>
      </c>
      <c r="J2393" s="13">
        <v>1</v>
      </c>
      <c r="K2393" s="13">
        <v>1</v>
      </c>
      <c r="L2393" s="19">
        <v>75</v>
      </c>
      <c r="M2393" s="19">
        <v>7.4999999999999997E-2</v>
      </c>
      <c r="N2393" s="19">
        <v>0.448575</v>
      </c>
      <c r="O2393" s="17">
        <v>0.16521367850882787</v>
      </c>
      <c r="P2393" s="55">
        <v>1</v>
      </c>
      <c r="Q2393" s="13">
        <v>1</v>
      </c>
      <c r="R2393" s="19">
        <v>80</v>
      </c>
      <c r="S2393" s="19">
        <v>0.08</v>
      </c>
      <c r="T2393" s="19">
        <v>0.84803600000000001</v>
      </c>
      <c r="U2393" s="17">
        <v>0.31233828694847537</v>
      </c>
      <c r="V2393" s="13">
        <v>1</v>
      </c>
      <c r="W2393" s="13">
        <v>2</v>
      </c>
      <c r="X2393" s="19">
        <v>2700</v>
      </c>
      <c r="Y2393" s="19">
        <v>2.7</v>
      </c>
      <c r="Z2393" s="19">
        <v>13.215546</v>
      </c>
      <c r="AA2393" s="14">
        <v>4.8673888829351304</v>
      </c>
      <c r="AB2393" s="55">
        <v>1</v>
      </c>
      <c r="AC2393" s="22" t="s">
        <v>782</v>
      </c>
      <c r="AD2393" s="19">
        <v>0</v>
      </c>
      <c r="AE2393" s="19">
        <v>0</v>
      </c>
      <c r="AF2393" s="19">
        <v>1.07263968</v>
      </c>
      <c r="AG2393" s="14">
        <v>0.39506157776811451</v>
      </c>
      <c r="AH2393" s="22" t="s">
        <v>782</v>
      </c>
      <c r="AI2393" s="23" t="s">
        <v>782</v>
      </c>
      <c r="AJ2393" s="23" t="s">
        <v>782</v>
      </c>
      <c r="AK2393" s="23" t="s">
        <v>782</v>
      </c>
      <c r="AL2393" s="14" t="s">
        <v>782</v>
      </c>
      <c r="AM2393" s="22" t="s">
        <v>782</v>
      </c>
      <c r="AN2393" s="23" t="s">
        <v>782</v>
      </c>
      <c r="AO2393" s="23" t="s">
        <v>782</v>
      </c>
      <c r="AP2393" s="23" t="s">
        <v>782</v>
      </c>
      <c r="AQ2393" s="14" t="s">
        <v>782</v>
      </c>
      <c r="AR2393" s="55">
        <v>353</v>
      </c>
      <c r="AS2393" s="56">
        <v>6225.9469999999937</v>
      </c>
      <c r="AT2393" s="19">
        <v>6.2259470000000015</v>
      </c>
      <c r="AU2393" s="19">
        <v>5.5286409360000057</v>
      </c>
      <c r="AV2393" s="14">
        <v>2.036241667928552</v>
      </c>
      <c r="AW2393" s="13">
        <v>0</v>
      </c>
      <c r="AX2393" s="22" t="s">
        <v>782</v>
      </c>
      <c r="AY2393" s="19">
        <v>0</v>
      </c>
      <c r="AZ2393" s="19">
        <v>0</v>
      </c>
      <c r="BA2393" s="19">
        <v>0</v>
      </c>
      <c r="BB2393" s="14">
        <v>0</v>
      </c>
      <c r="BC2393" s="55">
        <v>2</v>
      </c>
      <c r="BD2393" s="19">
        <v>3000</v>
      </c>
      <c r="BE2393" s="19">
        <v>3</v>
      </c>
      <c r="BF2393" s="19">
        <v>5.1955063096287946</v>
      </c>
      <c r="BG2393" s="14">
        <v>1.9135455812954318</v>
      </c>
      <c r="BH2393" s="22">
        <v>359</v>
      </c>
      <c r="BI2393" s="23">
        <v>12.080947</v>
      </c>
      <c r="BJ2393" s="23">
        <v>26.3089439256288</v>
      </c>
      <c r="BK2393" s="14">
        <v>9.6897896753845334</v>
      </c>
      <c r="BL2393" t="s">
        <v>161</v>
      </c>
    </row>
    <row r="2394" spans="1:64">
      <c r="A2394" t="s">
        <v>3397</v>
      </c>
      <c r="B2394" t="s">
        <v>3392</v>
      </c>
      <c r="C2394" t="s">
        <v>161</v>
      </c>
      <c r="D2394" t="s">
        <v>942</v>
      </c>
      <c r="E2394">
        <v>2019</v>
      </c>
      <c r="F2394" s="23">
        <v>66.099999999999994</v>
      </c>
      <c r="G2394" s="23">
        <v>15.92</v>
      </c>
      <c r="H2394" s="22">
        <v>34596</v>
      </c>
      <c r="I2394" s="34">
        <v>277.56594381946093</v>
      </c>
      <c r="J2394" s="22">
        <v>1</v>
      </c>
      <c r="K2394" s="22">
        <v>1</v>
      </c>
      <c r="L2394" s="23">
        <v>75</v>
      </c>
      <c r="M2394" s="23">
        <v>7.4999999999999997E-2</v>
      </c>
      <c r="N2394" s="23">
        <v>0.448575</v>
      </c>
      <c r="O2394" s="14">
        <v>0.16161024433594404</v>
      </c>
      <c r="P2394" s="48">
        <v>1</v>
      </c>
      <c r="Q2394" s="22">
        <v>1</v>
      </c>
      <c r="R2394" s="23">
        <v>80</v>
      </c>
      <c r="S2394" s="23">
        <v>0.08</v>
      </c>
      <c r="T2394" s="23">
        <v>0.99768899999999994</v>
      </c>
      <c r="U2394" s="14">
        <v>0.3594421513933761</v>
      </c>
      <c r="V2394" s="22">
        <v>1</v>
      </c>
      <c r="W2394" s="22">
        <v>2</v>
      </c>
      <c r="X2394" s="23">
        <v>2700</v>
      </c>
      <c r="Y2394" s="23">
        <v>2.7</v>
      </c>
      <c r="Z2394" s="23">
        <v>12.435974</v>
      </c>
      <c r="AA2394" s="14">
        <v>4.4803673782432085</v>
      </c>
      <c r="AB2394" s="48">
        <v>1</v>
      </c>
      <c r="AC2394" s="22">
        <v>1</v>
      </c>
      <c r="AD2394" s="23">
        <v>735.10749356223164</v>
      </c>
      <c r="AE2394" s="23">
        <v>0.7351074935622316</v>
      </c>
      <c r="AF2394" s="23">
        <v>1.0276802759999999</v>
      </c>
      <c r="AG2394" s="14">
        <v>0.37024725074645359</v>
      </c>
      <c r="AH2394" s="22">
        <v>0</v>
      </c>
      <c r="AI2394" s="23">
        <v>0</v>
      </c>
      <c r="AJ2394" s="23">
        <v>0</v>
      </c>
      <c r="AK2394" s="23">
        <v>0</v>
      </c>
      <c r="AL2394" s="14">
        <v>0</v>
      </c>
      <c r="AM2394" s="22">
        <v>387</v>
      </c>
      <c r="AN2394" s="23">
        <v>6482.1669999999922</v>
      </c>
      <c r="AO2394" s="23">
        <v>6.482167000000004</v>
      </c>
      <c r="AP2394" s="23">
        <v>5.7561642960000059</v>
      </c>
      <c r="AQ2394" s="14">
        <v>2.073800631587579</v>
      </c>
      <c r="AR2394" s="48">
        <v>387</v>
      </c>
      <c r="AS2394" s="50">
        <v>6482.1669999999922</v>
      </c>
      <c r="AT2394" s="23">
        <v>6.482167000000004</v>
      </c>
      <c r="AU2394" s="23">
        <v>5.7561642960000059</v>
      </c>
      <c r="AV2394" s="14">
        <v>2.073800631587579</v>
      </c>
      <c r="AW2394" s="22">
        <v>0</v>
      </c>
      <c r="AX2394" s="22" t="s">
        <v>782</v>
      </c>
      <c r="AY2394" s="23">
        <v>0</v>
      </c>
      <c r="AZ2394" s="23">
        <v>0</v>
      </c>
      <c r="BA2394" s="23">
        <v>0</v>
      </c>
      <c r="BB2394" s="14">
        <v>0</v>
      </c>
      <c r="BC2394" s="48">
        <v>2</v>
      </c>
      <c r="BD2394" s="23">
        <v>3000</v>
      </c>
      <c r="BE2394" s="23">
        <v>3</v>
      </c>
      <c r="BF2394" s="23">
        <v>5.1955065981075581</v>
      </c>
      <c r="BG2394" s="14">
        <v>1.8718098217002106</v>
      </c>
      <c r="BH2394" s="22">
        <v>393</v>
      </c>
      <c r="BI2394" s="23">
        <v>13.072274493562235</v>
      </c>
      <c r="BJ2394" s="23">
        <v>25.861589170107568</v>
      </c>
      <c r="BK2394" s="14">
        <v>9.3172774780067726</v>
      </c>
      <c r="BL2394" t="s">
        <v>161</v>
      </c>
    </row>
    <row r="2395" spans="1:64">
      <c r="A2395" t="s">
        <v>3398</v>
      </c>
      <c r="B2395" t="s">
        <v>3392</v>
      </c>
      <c r="C2395" t="s">
        <v>161</v>
      </c>
      <c r="D2395" t="s">
        <v>942</v>
      </c>
      <c r="E2395">
        <v>2020</v>
      </c>
      <c r="F2395" s="23">
        <v>66.099999999999994</v>
      </c>
      <c r="G2395" s="23">
        <v>15.7</v>
      </c>
      <c r="H2395" s="22">
        <v>34714</v>
      </c>
      <c r="I2395" s="34">
        <v>278.57556524856966</v>
      </c>
      <c r="J2395" s="22">
        <v>1</v>
      </c>
      <c r="K2395" s="22">
        <v>1</v>
      </c>
      <c r="L2395" s="23">
        <v>75</v>
      </c>
      <c r="M2395" s="23">
        <v>7.4999999999999997E-2</v>
      </c>
      <c r="N2395" s="23">
        <v>0.448575</v>
      </c>
      <c r="O2395" s="14">
        <v>0.1610245319253833</v>
      </c>
      <c r="P2395" s="48">
        <v>1</v>
      </c>
      <c r="Q2395" s="22">
        <v>1</v>
      </c>
      <c r="R2395" s="23">
        <v>80</v>
      </c>
      <c r="S2395" s="23">
        <v>0.08</v>
      </c>
      <c r="T2395" s="23">
        <v>0.95843825000000005</v>
      </c>
      <c r="U2395" s="14">
        <v>0.34404964740708577</v>
      </c>
      <c r="V2395" s="22">
        <v>1</v>
      </c>
      <c r="W2395" s="22">
        <v>2</v>
      </c>
      <c r="X2395" s="23">
        <v>2700</v>
      </c>
      <c r="Y2395" s="23">
        <v>2.7</v>
      </c>
      <c r="Z2395" s="23">
        <v>11.929826</v>
      </c>
      <c r="AA2395" s="14">
        <v>4.2824380484897002</v>
      </c>
      <c r="AB2395" s="48">
        <v>1</v>
      </c>
      <c r="AC2395" s="22">
        <v>1</v>
      </c>
      <c r="AD2395" s="23">
        <v>807.01353648068675</v>
      </c>
      <c r="AE2395" s="23">
        <v>0.80701353648068674</v>
      </c>
      <c r="AF2395" s="23">
        <v>1.1282049240000001</v>
      </c>
      <c r="AG2395" s="14">
        <v>0.4049906254316728</v>
      </c>
      <c r="AH2395" s="22">
        <v>0</v>
      </c>
      <c r="AI2395" s="23">
        <v>0</v>
      </c>
      <c r="AJ2395" s="23">
        <v>0</v>
      </c>
      <c r="AK2395" s="23">
        <v>0</v>
      </c>
      <c r="AL2395" s="14">
        <v>0</v>
      </c>
      <c r="AM2395" s="22">
        <v>441</v>
      </c>
      <c r="AN2395" s="23">
        <v>7714.4089999999933</v>
      </c>
      <c r="AO2395" s="23">
        <v>7.714409000000007</v>
      </c>
      <c r="AP2395" s="23">
        <v>6.8503951920000059</v>
      </c>
      <c r="AQ2395" s="14">
        <v>2.4590797063940193</v>
      </c>
      <c r="AR2395" s="48">
        <v>441</v>
      </c>
      <c r="AS2395" s="50">
        <v>7714.4089999999933</v>
      </c>
      <c r="AT2395" s="23">
        <v>7.714409000000007</v>
      </c>
      <c r="AU2395" s="23">
        <v>6.8503951920000059</v>
      </c>
      <c r="AV2395" s="14">
        <v>2.4590797063940193</v>
      </c>
      <c r="AW2395" s="22">
        <v>0</v>
      </c>
      <c r="AX2395" s="22">
        <v>0</v>
      </c>
      <c r="AY2395" s="23">
        <v>0</v>
      </c>
      <c r="AZ2395" s="23">
        <v>0</v>
      </c>
      <c r="BA2395" s="23">
        <v>0</v>
      </c>
      <c r="BB2395" s="14">
        <v>0</v>
      </c>
      <c r="BC2395" s="48">
        <v>2</v>
      </c>
      <c r="BD2395" s="23">
        <v>3000</v>
      </c>
      <c r="BE2395" s="23">
        <v>3</v>
      </c>
      <c r="BF2395" s="23">
        <v>5.1955065981075581</v>
      </c>
      <c r="BG2395" s="14">
        <v>1.8650259556941648</v>
      </c>
      <c r="BH2395" s="22">
        <v>447</v>
      </c>
      <c r="BI2395" s="23">
        <v>14.376422536480694</v>
      </c>
      <c r="BJ2395" s="23">
        <v>26.510945964107567</v>
      </c>
      <c r="BK2395" s="14">
        <v>9.5166085153420266</v>
      </c>
      <c r="BL2395" t="s">
        <v>161</v>
      </c>
    </row>
    <row r="2396" spans="1:64">
      <c r="A2396" t="s">
        <v>3399</v>
      </c>
      <c r="B2396" t="s">
        <v>3392</v>
      </c>
      <c r="C2396" t="s">
        <v>161</v>
      </c>
      <c r="D2396" t="s">
        <v>942</v>
      </c>
      <c r="E2396">
        <v>2021</v>
      </c>
      <c r="F2396" s="23">
        <v>66.099999999999994</v>
      </c>
      <c r="G2396" s="23">
        <v>15.7</v>
      </c>
      <c r="H2396" s="22">
        <v>34876</v>
      </c>
      <c r="I2396" s="34">
        <v>260.27</v>
      </c>
      <c r="J2396" s="22">
        <v>1</v>
      </c>
      <c r="K2396" s="22">
        <v>1</v>
      </c>
      <c r="L2396" s="23">
        <v>75</v>
      </c>
      <c r="M2396" s="23">
        <v>7.4999999999999997E-2</v>
      </c>
      <c r="N2396" s="23">
        <v>0.448575</v>
      </c>
      <c r="O2396" s="14">
        <v>0.17</v>
      </c>
      <c r="P2396" s="48">
        <v>1</v>
      </c>
      <c r="Q2396" s="22">
        <v>1</v>
      </c>
      <c r="R2396" s="23">
        <v>100</v>
      </c>
      <c r="S2396" s="23">
        <v>0.1</v>
      </c>
      <c r="T2396" s="23">
        <v>0.99141524999999997</v>
      </c>
      <c r="U2396" s="14">
        <v>0.38</v>
      </c>
      <c r="V2396" s="22">
        <v>1</v>
      </c>
      <c r="W2396" s="22">
        <v>2</v>
      </c>
      <c r="X2396" s="23">
        <v>2700</v>
      </c>
      <c r="Y2396" s="23">
        <v>2.7</v>
      </c>
      <c r="Z2396" s="23">
        <v>10.108071000000001</v>
      </c>
      <c r="AA2396" s="14">
        <v>3.88</v>
      </c>
      <c r="AB2396" s="48">
        <v>1</v>
      </c>
      <c r="AC2396" s="22">
        <v>1</v>
      </c>
      <c r="AD2396" s="23">
        <v>707.03866519999997</v>
      </c>
      <c r="AE2396" s="23">
        <v>0.70703866500000001</v>
      </c>
      <c r="AF2396" s="23">
        <v>0.98844005400000001</v>
      </c>
      <c r="AG2396" s="14">
        <v>0.38</v>
      </c>
      <c r="AH2396" s="22">
        <v>0</v>
      </c>
      <c r="AI2396" s="23">
        <v>0</v>
      </c>
      <c r="AJ2396" s="23">
        <v>0</v>
      </c>
      <c r="AK2396" s="23">
        <v>0</v>
      </c>
      <c r="AL2396" s="14">
        <v>0</v>
      </c>
      <c r="AM2396" s="22">
        <v>538</v>
      </c>
      <c r="AN2396" s="23">
        <v>9214.5949999999993</v>
      </c>
      <c r="AO2396" s="23">
        <v>9.2145949999999992</v>
      </c>
      <c r="AP2396" s="23">
        <v>8.2454307349999993</v>
      </c>
      <c r="AQ2396" s="14">
        <v>3.17</v>
      </c>
      <c r="AR2396" s="48">
        <v>538</v>
      </c>
      <c r="AS2396" s="50">
        <v>9214.5949999999993</v>
      </c>
      <c r="AT2396" s="23">
        <v>9.2145949999999992</v>
      </c>
      <c r="AU2396" s="23">
        <v>8.2454307349999993</v>
      </c>
      <c r="AV2396" s="14">
        <v>3.17</v>
      </c>
      <c r="AW2396" s="22">
        <v>0</v>
      </c>
      <c r="AX2396" s="22">
        <v>0</v>
      </c>
      <c r="AY2396" s="23">
        <v>0</v>
      </c>
      <c r="AZ2396" s="23">
        <v>0</v>
      </c>
      <c r="BA2396" s="23">
        <v>0</v>
      </c>
      <c r="BB2396" s="14">
        <v>0</v>
      </c>
      <c r="BC2396" s="48">
        <v>2</v>
      </c>
      <c r="BD2396" s="23">
        <v>3000</v>
      </c>
      <c r="BE2396" s="23">
        <v>3</v>
      </c>
      <c r="BF2396" s="23">
        <v>4.5304817540000002</v>
      </c>
      <c r="BG2396" s="14">
        <v>1.74</v>
      </c>
      <c r="BH2396" s="22">
        <v>544</v>
      </c>
      <c r="BI2396" s="23">
        <v>15.8</v>
      </c>
      <c r="BJ2396" s="23">
        <v>25.31</v>
      </c>
      <c r="BK2396" s="14">
        <v>9.73</v>
      </c>
      <c r="BL2396" t="s">
        <v>161</v>
      </c>
    </row>
    <row r="2397" spans="1:64">
      <c r="A2397" t="s">
        <v>3400</v>
      </c>
      <c r="B2397" t="s">
        <v>3392</v>
      </c>
      <c r="C2397" t="s">
        <v>161</v>
      </c>
      <c r="D2397" s="111" t="s">
        <v>942</v>
      </c>
      <c r="E2397" s="110">
        <v>2022</v>
      </c>
      <c r="F2397" s="23"/>
      <c r="G2397" s="23"/>
      <c r="H2397" s="22">
        <v>35191</v>
      </c>
      <c r="I2397" s="34">
        <v>255.04811577915922</v>
      </c>
      <c r="J2397" s="22">
        <v>1</v>
      </c>
      <c r="K2397" s="22">
        <v>1</v>
      </c>
      <c r="L2397" s="23">
        <v>75</v>
      </c>
      <c r="M2397" s="23">
        <v>7.4999999999999997E-2</v>
      </c>
      <c r="N2397" s="23">
        <v>0.44385000000000002</v>
      </c>
      <c r="O2397" s="14">
        <v>0.17402598668257574</v>
      </c>
      <c r="P2397" s="48">
        <v>1</v>
      </c>
      <c r="Q2397" s="22">
        <v>1</v>
      </c>
      <c r="R2397" s="23">
        <v>100</v>
      </c>
      <c r="S2397" s="23">
        <v>0.1</v>
      </c>
      <c r="T2397" s="23">
        <v>0.2351</v>
      </c>
      <c r="U2397" s="14">
        <v>9.217868529700024E-2</v>
      </c>
      <c r="V2397" s="22">
        <v>1</v>
      </c>
      <c r="W2397" s="22">
        <v>2</v>
      </c>
      <c r="X2397" s="23">
        <v>2700</v>
      </c>
      <c r="Y2397" s="23">
        <v>2.7</v>
      </c>
      <c r="Z2397" s="23">
        <v>9.1353670000000005</v>
      </c>
      <c r="AA2397" s="14">
        <v>3.581821011338159</v>
      </c>
      <c r="AB2397" s="48">
        <v>1</v>
      </c>
      <c r="AC2397" s="22">
        <v>1</v>
      </c>
      <c r="AD2397" s="23">
        <v>726.36139914163095</v>
      </c>
      <c r="AE2397" s="23">
        <v>0.726361399141631</v>
      </c>
      <c r="AF2397" s="23">
        <v>1.0154532359999999</v>
      </c>
      <c r="AG2397" s="14">
        <v>0.3981418301789218</v>
      </c>
      <c r="AH2397" s="22">
        <v>0</v>
      </c>
      <c r="AI2397" s="23">
        <v>0</v>
      </c>
      <c r="AJ2397" s="23">
        <v>0</v>
      </c>
      <c r="AK2397" s="23">
        <v>0</v>
      </c>
      <c r="AL2397" s="14">
        <v>0</v>
      </c>
      <c r="AM2397" s="22">
        <v>713</v>
      </c>
      <c r="AN2397" s="23">
        <v>10423.249999999993</v>
      </c>
      <c r="AO2397" s="23">
        <v>10.423250000000012</v>
      </c>
      <c r="AP2397" s="23">
        <v>10.677201210878456</v>
      </c>
      <c r="AQ2397" s="14">
        <v>4.1863478105925784</v>
      </c>
      <c r="AR2397" s="48">
        <v>713</v>
      </c>
      <c r="AS2397" s="50">
        <v>10423.25</v>
      </c>
      <c r="AT2397" s="23">
        <v>10.423249999999999</v>
      </c>
      <c r="AU2397" s="23">
        <v>10.677201210878501</v>
      </c>
      <c r="AV2397" s="14">
        <v>4.1863478105925962</v>
      </c>
      <c r="AW2397" s="22">
        <v>0</v>
      </c>
      <c r="AX2397" s="22">
        <v>0</v>
      </c>
      <c r="AY2397" s="23">
        <v>0</v>
      </c>
      <c r="AZ2397" s="23">
        <v>0</v>
      </c>
      <c r="BA2397" s="23">
        <v>0</v>
      </c>
      <c r="BB2397" s="14">
        <v>0</v>
      </c>
      <c r="BC2397" s="48">
        <v>2</v>
      </c>
      <c r="BD2397" s="50">
        <v>3000</v>
      </c>
      <c r="BE2397" s="23">
        <v>3</v>
      </c>
      <c r="BF2397" s="23">
        <v>5.0604234265567598</v>
      </c>
      <c r="BG2397" s="14">
        <v>1.9841053956024806</v>
      </c>
      <c r="BH2397" s="22">
        <v>719</v>
      </c>
      <c r="BI2397" s="23">
        <v>17.02461139914163</v>
      </c>
      <c r="BJ2397" s="23">
        <v>26.567394873435262</v>
      </c>
      <c r="BK2397" s="14">
        <v>10.416620719691734</v>
      </c>
      <c r="BL2397" t="s">
        <v>161</v>
      </c>
    </row>
    <row r="2398" spans="1:64">
      <c r="A2398" t="s">
        <v>3401</v>
      </c>
      <c r="B2398" t="s">
        <v>3392</v>
      </c>
      <c r="C2398" t="s">
        <v>161</v>
      </c>
      <c r="D2398" t="s">
        <v>942</v>
      </c>
      <c r="E2398">
        <v>2023</v>
      </c>
      <c r="F2398">
        <v>66.099999999999994</v>
      </c>
      <c r="G2398">
        <v>16.329999999999998</v>
      </c>
      <c r="H2398">
        <v>35480</v>
      </c>
      <c r="I2398">
        <v>255.04811577915922</v>
      </c>
      <c r="J2398">
        <v>1</v>
      </c>
      <c r="K2398">
        <v>1</v>
      </c>
      <c r="L2398">
        <v>75</v>
      </c>
      <c r="M2398">
        <v>7.4999999999999997E-2</v>
      </c>
      <c r="N2398">
        <v>0.44385000000000002</v>
      </c>
      <c r="O2398">
        <v>0.17402598668257577</v>
      </c>
      <c r="P2398" s="140">
        <v>1</v>
      </c>
      <c r="Q2398">
        <v>1</v>
      </c>
      <c r="R2398">
        <v>100</v>
      </c>
      <c r="S2398">
        <v>0.1</v>
      </c>
      <c r="T2398">
        <v>0.97650300000000001</v>
      </c>
      <c r="U2398">
        <v>0.38287010943673599</v>
      </c>
      <c r="V2398">
        <v>1</v>
      </c>
      <c r="W2398">
        <v>3</v>
      </c>
      <c r="X2398">
        <v>4050</v>
      </c>
      <c r="Y2398">
        <v>4.05</v>
      </c>
      <c r="Z2398">
        <v>24.102684</v>
      </c>
      <c r="AA2398">
        <v>9.450249779876831</v>
      </c>
      <c r="AB2398" s="140">
        <v>1</v>
      </c>
      <c r="AC2398">
        <v>1</v>
      </c>
      <c r="AD2398">
        <v>692.27650643776803</v>
      </c>
      <c r="AE2398">
        <v>0.69227650643776795</v>
      </c>
      <c r="AF2398">
        <v>0.96780255599999998</v>
      </c>
      <c r="AG2398">
        <v>0.37945881428820272</v>
      </c>
      <c r="AL2398">
        <v>0</v>
      </c>
      <c r="AM2398">
        <v>956</v>
      </c>
      <c r="AN2398">
        <v>13658.397000000001</v>
      </c>
      <c r="AO2398">
        <v>13.658397000000001</v>
      </c>
      <c r="AP2398">
        <v>12.811401999999999</v>
      </c>
      <c r="AQ2398">
        <v>5.0231314043868966</v>
      </c>
      <c r="AR2398" s="140">
        <v>1114</v>
      </c>
      <c r="AS2398" s="140">
        <v>13774.058999999899</v>
      </c>
      <c r="AT2398">
        <v>13.7740589999999</v>
      </c>
      <c r="AU2398">
        <v>12.919891524621701</v>
      </c>
      <c r="AV2398">
        <v>5.0656682897468492</v>
      </c>
      <c r="AW2398">
        <v>0</v>
      </c>
      <c r="AX2398">
        <v>0</v>
      </c>
      <c r="AY2398">
        <v>0</v>
      </c>
      <c r="AZ2398">
        <v>0</v>
      </c>
      <c r="BA2398">
        <v>0</v>
      </c>
      <c r="BB2398">
        <v>0</v>
      </c>
      <c r="BC2398" s="140">
        <v>2</v>
      </c>
      <c r="BD2398">
        <v>3000</v>
      </c>
      <c r="BE2398">
        <v>3</v>
      </c>
      <c r="BF2398">
        <v>6.0423739999999997</v>
      </c>
      <c r="BG2398">
        <v>2.3691114053286966</v>
      </c>
      <c r="BH2398">
        <v>1120</v>
      </c>
      <c r="BI2398">
        <v>21.691335506437671</v>
      </c>
      <c r="BJ2398">
        <v>45.453105080621697</v>
      </c>
      <c r="BK2398">
        <v>17.821384385359892</v>
      </c>
      <c r="BL2398" t="s">
        <v>161</v>
      </c>
    </row>
    <row r="2399" spans="1:64">
      <c r="A2399" t="s">
        <v>3402</v>
      </c>
      <c r="B2399" t="s">
        <v>3392</v>
      </c>
      <c r="C2399" t="s">
        <v>161</v>
      </c>
      <c r="D2399" t="s">
        <v>942</v>
      </c>
      <c r="E2399">
        <v>2024</v>
      </c>
      <c r="F2399">
        <v>66.099999999999994</v>
      </c>
      <c r="G2399">
        <v>16.29</v>
      </c>
      <c r="H2399">
        <v>35473</v>
      </c>
      <c r="I2399">
        <v>243.24184260770278</v>
      </c>
      <c r="J2399">
        <v>1</v>
      </c>
      <c r="K2399">
        <v>1</v>
      </c>
      <c r="L2399">
        <v>75</v>
      </c>
      <c r="M2399">
        <v>7.4999999999999997E-2</v>
      </c>
      <c r="N2399">
        <v>0.44385000000000002</v>
      </c>
      <c r="O2399">
        <v>0.1824727173752895</v>
      </c>
      <c r="P2399" s="140">
        <v>1</v>
      </c>
      <c r="Q2399">
        <v>1</v>
      </c>
      <c r="R2399">
        <v>100</v>
      </c>
      <c r="S2399">
        <v>0.1</v>
      </c>
      <c r="T2399">
        <v>0.95826325000000001</v>
      </c>
      <c r="U2399">
        <v>0.39395493790329256</v>
      </c>
      <c r="V2399">
        <v>1</v>
      </c>
      <c r="W2399">
        <v>2</v>
      </c>
      <c r="X2399">
        <v>2700</v>
      </c>
      <c r="Y2399">
        <v>2.7</v>
      </c>
      <c r="Z2399">
        <v>6.6862909999999998</v>
      </c>
      <c r="AA2399">
        <v>2.7488243504155498</v>
      </c>
      <c r="AB2399" s="140">
        <v>1</v>
      </c>
      <c r="AC2399">
        <v>1</v>
      </c>
      <c r="AD2399">
        <v>736.58863948497844</v>
      </c>
      <c r="AE2399">
        <v>0.73658863948497844</v>
      </c>
      <c r="AF2399">
        <v>1.029750918</v>
      </c>
      <c r="AG2399">
        <v>0.42334448175545547</v>
      </c>
      <c r="AH2399">
        <v>1</v>
      </c>
      <c r="AI2399">
        <v>1.6</v>
      </c>
      <c r="AJ2399">
        <v>1.6000000000000001E-3</v>
      </c>
      <c r="AK2399">
        <v>1.4431100963711999E-3</v>
      </c>
      <c r="AL2399">
        <v>5.9328201139251713E-4</v>
      </c>
      <c r="AM2399">
        <v>1126</v>
      </c>
      <c r="AN2399">
        <v>18321.65200000002</v>
      </c>
      <c r="AO2399">
        <v>18.321652000000004</v>
      </c>
      <c r="AP2399">
        <v>16.525100614624698</v>
      </c>
      <c r="AQ2399">
        <v>6.7936915941210669</v>
      </c>
      <c r="AR2399" s="140">
        <v>1504</v>
      </c>
      <c r="AS2399" s="140">
        <v>18667.501999999939</v>
      </c>
      <c r="AT2399">
        <v>18.667502000000074</v>
      </c>
      <c r="AU2399">
        <v>16.837037881393357</v>
      </c>
      <c r="AV2399">
        <v>6.9219332088960988</v>
      </c>
      <c r="AW2399">
        <v>0</v>
      </c>
      <c r="AX2399">
        <v>0</v>
      </c>
      <c r="AY2399">
        <v>0</v>
      </c>
      <c r="AZ2399">
        <v>0</v>
      </c>
      <c r="BA2399">
        <v>0</v>
      </c>
      <c r="BB2399">
        <v>0</v>
      </c>
      <c r="BC2399" s="140">
        <v>4</v>
      </c>
      <c r="BD2399">
        <v>14400</v>
      </c>
      <c r="BE2399">
        <v>14.4</v>
      </c>
      <c r="BF2399">
        <v>32.598392900710671</v>
      </c>
      <c r="BG2399">
        <v>13.401638694739262</v>
      </c>
      <c r="BH2399">
        <v>1512</v>
      </c>
      <c r="BI2399">
        <v>36.679090639485054</v>
      </c>
      <c r="BJ2399">
        <v>58.553585950104029</v>
      </c>
      <c r="BK2399">
        <v>24.072168391084951</v>
      </c>
      <c r="BL2399" t="s">
        <v>161</v>
      </c>
    </row>
    <row r="2400" spans="1:64">
      <c r="A2400" t="s">
        <v>3403</v>
      </c>
      <c r="B2400" t="s">
        <v>3404</v>
      </c>
      <c r="C2400" t="s">
        <v>163</v>
      </c>
      <c r="D2400" t="s">
        <v>942</v>
      </c>
      <c r="E2400">
        <v>2012</v>
      </c>
      <c r="F2400" s="23">
        <v>171.2</v>
      </c>
      <c r="G2400" s="23">
        <v>36.950000000000003</v>
      </c>
      <c r="H2400" s="22">
        <v>76030</v>
      </c>
      <c r="I2400" s="34">
        <v>614.88434600000005</v>
      </c>
      <c r="J2400" s="22">
        <v>9</v>
      </c>
      <c r="K2400" s="22" t="s">
        <v>782</v>
      </c>
      <c r="L2400" s="23">
        <v>2029</v>
      </c>
      <c r="M2400" s="23">
        <v>2.0289999999999999</v>
      </c>
      <c r="N2400" s="23">
        <v>10.363031999999999</v>
      </c>
      <c r="O2400" s="14">
        <v>1.6853627950385321</v>
      </c>
      <c r="P2400" s="48">
        <v>0</v>
      </c>
      <c r="Q2400" s="22" t="s">
        <v>782</v>
      </c>
      <c r="R2400" s="23">
        <v>0</v>
      </c>
      <c r="S2400" s="23">
        <v>0</v>
      </c>
      <c r="T2400" s="23">
        <v>0</v>
      </c>
      <c r="U2400" s="14">
        <v>0</v>
      </c>
      <c r="V2400" s="22">
        <v>0</v>
      </c>
      <c r="W2400" s="22" t="s">
        <v>782</v>
      </c>
      <c r="X2400" s="23">
        <v>0</v>
      </c>
      <c r="Y2400" s="23">
        <v>0</v>
      </c>
      <c r="Z2400" s="23">
        <v>0</v>
      </c>
      <c r="AA2400" s="14">
        <v>0</v>
      </c>
      <c r="AB2400" s="48">
        <v>0</v>
      </c>
      <c r="AC2400" s="22" t="s">
        <v>782</v>
      </c>
      <c r="AD2400" s="23">
        <v>0</v>
      </c>
      <c r="AE2400" s="23">
        <v>0</v>
      </c>
      <c r="AF2400" s="23">
        <v>0</v>
      </c>
      <c r="AG2400" s="14">
        <v>0</v>
      </c>
      <c r="AH2400" s="22" t="s">
        <v>782</v>
      </c>
      <c r="AI2400" s="23" t="s">
        <v>782</v>
      </c>
      <c r="AJ2400" s="23" t="s">
        <v>782</v>
      </c>
      <c r="AK2400" s="23" t="s">
        <v>782</v>
      </c>
      <c r="AL2400" s="14" t="s">
        <v>782</v>
      </c>
      <c r="AM2400" s="22" t="s">
        <v>782</v>
      </c>
      <c r="AN2400" s="23" t="s">
        <v>782</v>
      </c>
      <c r="AO2400" s="23" t="s">
        <v>782</v>
      </c>
      <c r="AP2400" s="23" t="s">
        <v>782</v>
      </c>
      <c r="AQ2400" s="14" t="s">
        <v>782</v>
      </c>
      <c r="AR2400" s="48">
        <v>1278</v>
      </c>
      <c r="AS2400" s="50">
        <v>25895.330000000071</v>
      </c>
      <c r="AT2400" s="23">
        <v>25.895330000000072</v>
      </c>
      <c r="AU2400" s="23">
        <v>21.410540000000001</v>
      </c>
      <c r="AV2400" s="14">
        <v>3.4820434345550897</v>
      </c>
      <c r="AW2400" s="22">
        <v>0</v>
      </c>
      <c r="AX2400" s="22" t="s">
        <v>782</v>
      </c>
      <c r="AY2400" s="23">
        <v>0</v>
      </c>
      <c r="AZ2400" s="23">
        <v>0</v>
      </c>
      <c r="BA2400" s="23">
        <v>0</v>
      </c>
      <c r="BB2400" s="14">
        <v>0</v>
      </c>
      <c r="BC2400" s="48">
        <v>9</v>
      </c>
      <c r="BD2400" s="23">
        <v>9500</v>
      </c>
      <c r="BE2400" s="23">
        <v>9.5</v>
      </c>
      <c r="BF2400" s="23">
        <v>15.1715</v>
      </c>
      <c r="BG2400" s="14">
        <v>2.4673745719329143</v>
      </c>
      <c r="BH2400" s="22">
        <v>1296</v>
      </c>
      <c r="BI2400" s="23">
        <v>37.424330000000069</v>
      </c>
      <c r="BJ2400" s="23">
        <v>46.945072000000003</v>
      </c>
      <c r="BK2400" s="14">
        <v>7.6347808015265368</v>
      </c>
      <c r="BL2400" t="s">
        <v>163</v>
      </c>
    </row>
    <row r="2401" spans="1:64">
      <c r="A2401" t="s">
        <v>3405</v>
      </c>
      <c r="B2401" t="s">
        <v>3404</v>
      </c>
      <c r="C2401" t="s">
        <v>163</v>
      </c>
      <c r="D2401" t="s">
        <v>942</v>
      </c>
      <c r="E2401">
        <v>2015</v>
      </c>
      <c r="F2401" s="23">
        <v>171.2</v>
      </c>
      <c r="G2401" s="23">
        <v>37.26</v>
      </c>
      <c r="H2401" s="22">
        <v>75431</v>
      </c>
      <c r="I2401" s="34">
        <v>614.61186461261298</v>
      </c>
      <c r="J2401" s="13">
        <v>8</v>
      </c>
      <c r="K2401" s="13">
        <v>14</v>
      </c>
      <c r="L2401" s="19">
        <v>3768</v>
      </c>
      <c r="M2401" s="35">
        <v>3.7679999999999998</v>
      </c>
      <c r="N2401" s="19">
        <v>22.537745571609541</v>
      </c>
      <c r="O2401" s="17">
        <v>3.6669883660340621</v>
      </c>
      <c r="P2401" s="112">
        <v>0</v>
      </c>
      <c r="Q2401" s="37">
        <v>0</v>
      </c>
      <c r="R2401" s="38">
        <v>0</v>
      </c>
      <c r="S2401" s="27">
        <v>0</v>
      </c>
      <c r="T2401" s="23">
        <v>0</v>
      </c>
      <c r="U2401" s="17">
        <v>0</v>
      </c>
      <c r="V2401" s="22">
        <v>0</v>
      </c>
      <c r="W2401" s="22">
        <v>0</v>
      </c>
      <c r="X2401" s="23">
        <v>0</v>
      </c>
      <c r="Y2401" s="27">
        <v>0</v>
      </c>
      <c r="Z2401" s="27">
        <v>0</v>
      </c>
      <c r="AA2401" s="14">
        <v>0</v>
      </c>
      <c r="AB2401" s="116">
        <v>2</v>
      </c>
      <c r="AC2401" s="22" t="s">
        <v>782</v>
      </c>
      <c r="AD2401" s="23">
        <v>0</v>
      </c>
      <c r="AE2401" s="23">
        <v>0</v>
      </c>
      <c r="AF2401" s="23">
        <v>2.0452527479999998</v>
      </c>
      <c r="AG2401" s="14">
        <v>0.33277143930326064</v>
      </c>
      <c r="AH2401" s="22" t="s">
        <v>782</v>
      </c>
      <c r="AI2401" s="23" t="s">
        <v>782</v>
      </c>
      <c r="AJ2401" s="23" t="s">
        <v>782</v>
      </c>
      <c r="AK2401" s="23" t="s">
        <v>782</v>
      </c>
      <c r="AL2401" s="14" t="s">
        <v>782</v>
      </c>
      <c r="AM2401" s="22" t="s">
        <v>782</v>
      </c>
      <c r="AN2401" s="23" t="s">
        <v>782</v>
      </c>
      <c r="AO2401" s="23" t="s">
        <v>782</v>
      </c>
      <c r="AP2401" s="23" t="s">
        <v>782</v>
      </c>
      <c r="AQ2401" s="14" t="s">
        <v>782</v>
      </c>
      <c r="AR2401" s="117">
        <v>1592</v>
      </c>
      <c r="AS2401" s="118">
        <v>31792.430000000004</v>
      </c>
      <c r="AT2401" s="23">
        <v>31.792430000000003</v>
      </c>
      <c r="AU2401" s="23">
        <v>28.236852772008294</v>
      </c>
      <c r="AV2401" s="14">
        <v>4.5942576767218535</v>
      </c>
      <c r="AW2401" s="22">
        <v>0</v>
      </c>
      <c r="AX2401" s="22" t="s">
        <v>782</v>
      </c>
      <c r="AY2401" s="23">
        <v>0</v>
      </c>
      <c r="AZ2401" s="23">
        <v>0</v>
      </c>
      <c r="BA2401" s="23">
        <v>0</v>
      </c>
      <c r="BB2401" s="14">
        <v>0</v>
      </c>
      <c r="BC2401" s="120">
        <v>10</v>
      </c>
      <c r="BD2401" s="121">
        <v>11800</v>
      </c>
      <c r="BE2401" s="44">
        <v>11.8</v>
      </c>
      <c r="BF2401" s="23">
        <v>18.759054799268217</v>
      </c>
      <c r="BG2401" s="14">
        <v>3.0521790872182337</v>
      </c>
      <c r="BH2401" s="22">
        <v>1612</v>
      </c>
      <c r="BI2401" s="23">
        <v>47.360430000000008</v>
      </c>
      <c r="BJ2401" s="23">
        <v>71.578905890886062</v>
      </c>
      <c r="BK2401" s="14">
        <v>11.646196569277411</v>
      </c>
      <c r="BL2401" t="s">
        <v>163</v>
      </c>
    </row>
    <row r="2402" spans="1:64">
      <c r="A2402" t="s">
        <v>3406</v>
      </c>
      <c r="B2402" t="s">
        <v>3404</v>
      </c>
      <c r="C2402" t="s">
        <v>163</v>
      </c>
      <c r="D2402" t="s">
        <v>942</v>
      </c>
      <c r="E2402">
        <v>2016</v>
      </c>
      <c r="F2402" s="23">
        <v>171.2</v>
      </c>
      <c r="G2402" s="23">
        <v>37.020000000000003</v>
      </c>
      <c r="H2402" s="22">
        <v>75196</v>
      </c>
      <c r="I2402" s="34">
        <v>641.34553404446876</v>
      </c>
      <c r="J2402" s="13">
        <v>8</v>
      </c>
      <c r="K2402" s="13">
        <v>14</v>
      </c>
      <c r="L2402" s="19">
        <v>3768</v>
      </c>
      <c r="M2402" s="35">
        <v>3.7679999999999998</v>
      </c>
      <c r="N2402" s="19">
        <v>22.536407999999998</v>
      </c>
      <c r="O2402" s="17">
        <v>3.5139260825409289</v>
      </c>
      <c r="P2402" s="55">
        <v>0</v>
      </c>
      <c r="Q2402" s="55">
        <v>0</v>
      </c>
      <c r="R2402" s="56">
        <v>0</v>
      </c>
      <c r="S2402" s="27">
        <v>0</v>
      </c>
      <c r="T2402" s="19">
        <v>0</v>
      </c>
      <c r="U2402" s="17">
        <v>0</v>
      </c>
      <c r="V2402" s="13">
        <v>0</v>
      </c>
      <c r="W2402" s="13">
        <v>0</v>
      </c>
      <c r="X2402" s="19">
        <v>0</v>
      </c>
      <c r="Y2402" s="27">
        <v>0</v>
      </c>
      <c r="Z2402" s="19">
        <v>0</v>
      </c>
      <c r="AA2402" s="14">
        <v>0</v>
      </c>
      <c r="AB2402" s="55">
        <v>2</v>
      </c>
      <c r="AC2402" s="22" t="s">
        <v>782</v>
      </c>
      <c r="AD2402" s="19">
        <v>0</v>
      </c>
      <c r="AE2402" s="23">
        <v>0</v>
      </c>
      <c r="AF2402" s="19">
        <v>1.5472802309999998</v>
      </c>
      <c r="AG2402" s="14">
        <v>0.24125532164268826</v>
      </c>
      <c r="AH2402" s="22" t="s">
        <v>782</v>
      </c>
      <c r="AI2402" s="23" t="s">
        <v>782</v>
      </c>
      <c r="AJ2402" s="23" t="s">
        <v>782</v>
      </c>
      <c r="AK2402" s="23" t="s">
        <v>782</v>
      </c>
      <c r="AL2402" s="14" t="s">
        <v>782</v>
      </c>
      <c r="AM2402" s="22" t="s">
        <v>782</v>
      </c>
      <c r="AN2402" s="23" t="s">
        <v>782</v>
      </c>
      <c r="AO2402" s="23" t="s">
        <v>782</v>
      </c>
      <c r="AP2402" s="23" t="s">
        <v>782</v>
      </c>
      <c r="AQ2402" s="14" t="s">
        <v>782</v>
      </c>
      <c r="AR2402" s="55">
        <v>1640</v>
      </c>
      <c r="AS2402" s="56">
        <v>33211.490000000005</v>
      </c>
      <c r="AT2402" s="23">
        <v>33.211490000000005</v>
      </c>
      <c r="AU2402" s="19">
        <v>29.491803120000061</v>
      </c>
      <c r="AV2402" s="14">
        <v>4.5984265196357006</v>
      </c>
      <c r="AW2402" s="13">
        <v>0</v>
      </c>
      <c r="AX2402" s="22" t="s">
        <v>782</v>
      </c>
      <c r="AY2402" s="19">
        <v>0</v>
      </c>
      <c r="AZ2402" s="23">
        <v>0</v>
      </c>
      <c r="BA2402" s="19">
        <v>0</v>
      </c>
      <c r="BB2402" s="14">
        <v>0</v>
      </c>
      <c r="BC2402" s="55">
        <v>10</v>
      </c>
      <c r="BD2402" s="56">
        <v>11800</v>
      </c>
      <c r="BE2402" s="44">
        <v>11.8</v>
      </c>
      <c r="BF2402" s="19">
        <v>18.75905479926822</v>
      </c>
      <c r="BG2402" s="14">
        <v>2.9249529003452186</v>
      </c>
      <c r="BH2402" s="22">
        <v>1660</v>
      </c>
      <c r="BI2402" s="23">
        <v>48.77949000000001</v>
      </c>
      <c r="BJ2402" s="23">
        <v>72.334546150268281</v>
      </c>
      <c r="BK2402" s="14">
        <v>11.278560824164536</v>
      </c>
      <c r="BL2402" t="s">
        <v>163</v>
      </c>
    </row>
    <row r="2403" spans="1:64">
      <c r="A2403" t="s">
        <v>3407</v>
      </c>
      <c r="B2403" t="s">
        <v>3404</v>
      </c>
      <c r="C2403" t="s">
        <v>163</v>
      </c>
      <c r="D2403" t="s">
        <v>942</v>
      </c>
      <c r="E2403">
        <v>2017</v>
      </c>
      <c r="F2403" s="23">
        <v>171.2</v>
      </c>
      <c r="G2403" s="23">
        <v>36.799999999999997</v>
      </c>
      <c r="H2403" s="22">
        <v>75252</v>
      </c>
      <c r="I2403" s="34">
        <v>591.10524742613029</v>
      </c>
      <c r="J2403" s="13">
        <v>8</v>
      </c>
      <c r="K2403" s="13">
        <v>15</v>
      </c>
      <c r="L2403" s="19">
        <v>4378</v>
      </c>
      <c r="M2403" s="19">
        <v>4.3780000000000001</v>
      </c>
      <c r="N2403" s="19">
        <v>26.184818</v>
      </c>
      <c r="O2403" s="17">
        <v>4.429806386259882</v>
      </c>
      <c r="P2403" s="55">
        <v>0</v>
      </c>
      <c r="Q2403" s="13">
        <v>0</v>
      </c>
      <c r="R2403" s="19">
        <v>0</v>
      </c>
      <c r="S2403" s="19">
        <v>0</v>
      </c>
      <c r="T2403" s="19">
        <v>0</v>
      </c>
      <c r="U2403" s="17">
        <v>0</v>
      </c>
      <c r="V2403" s="13">
        <v>0</v>
      </c>
      <c r="W2403" s="13">
        <v>0</v>
      </c>
      <c r="X2403" s="19">
        <v>0</v>
      </c>
      <c r="Y2403" s="19">
        <v>0</v>
      </c>
      <c r="Z2403" s="19">
        <v>0</v>
      </c>
      <c r="AA2403" s="14">
        <v>0</v>
      </c>
      <c r="AB2403" s="55">
        <v>2</v>
      </c>
      <c r="AC2403" s="22" t="s">
        <v>782</v>
      </c>
      <c r="AD2403" s="19">
        <v>0</v>
      </c>
      <c r="AE2403" s="19">
        <v>0</v>
      </c>
      <c r="AF2403" s="19">
        <v>1.6732403519999999</v>
      </c>
      <c r="AG2403" s="14">
        <v>0.28306978482864892</v>
      </c>
      <c r="AH2403" s="22" t="s">
        <v>782</v>
      </c>
      <c r="AI2403" s="23" t="s">
        <v>782</v>
      </c>
      <c r="AJ2403" s="23" t="s">
        <v>782</v>
      </c>
      <c r="AK2403" s="23" t="s">
        <v>782</v>
      </c>
      <c r="AL2403" s="14" t="s">
        <v>782</v>
      </c>
      <c r="AM2403" s="22" t="s">
        <v>782</v>
      </c>
      <c r="AN2403" s="23" t="s">
        <v>782</v>
      </c>
      <c r="AO2403" s="23" t="s">
        <v>782</v>
      </c>
      <c r="AP2403" s="23" t="s">
        <v>782</v>
      </c>
      <c r="AQ2403" s="14" t="s">
        <v>782</v>
      </c>
      <c r="AR2403" s="55">
        <v>1721</v>
      </c>
      <c r="AS2403" s="56">
        <v>36829.704999999973</v>
      </c>
      <c r="AT2403" s="19">
        <v>36.829705000000082</v>
      </c>
      <c r="AU2403" s="19">
        <v>32.704778040000079</v>
      </c>
      <c r="AV2403" s="14">
        <v>5.5328180865264871</v>
      </c>
      <c r="AW2403" s="13">
        <v>0</v>
      </c>
      <c r="AX2403" s="22" t="s">
        <v>782</v>
      </c>
      <c r="AY2403" s="19">
        <v>0</v>
      </c>
      <c r="AZ2403" s="19">
        <v>0</v>
      </c>
      <c r="BA2403" s="19">
        <v>0</v>
      </c>
      <c r="BB2403" s="14">
        <v>0</v>
      </c>
      <c r="BC2403" s="55">
        <v>10</v>
      </c>
      <c r="BD2403" s="56">
        <v>11800</v>
      </c>
      <c r="BE2403" s="19">
        <v>11.8</v>
      </c>
      <c r="BF2403" s="19">
        <v>18.75905479926822</v>
      </c>
      <c r="BG2403" s="14">
        <v>3.1735557890834856</v>
      </c>
      <c r="BH2403" s="22">
        <v>1741</v>
      </c>
      <c r="BI2403" s="23">
        <v>53.007705000000087</v>
      </c>
      <c r="BJ2403" s="23">
        <v>79.321891191268293</v>
      </c>
      <c r="BK2403" s="14">
        <v>13.419250046698505</v>
      </c>
      <c r="BL2403" t="s">
        <v>163</v>
      </c>
    </row>
    <row r="2404" spans="1:64">
      <c r="A2404" t="s">
        <v>3408</v>
      </c>
      <c r="B2404" t="s">
        <v>3404</v>
      </c>
      <c r="C2404" t="s">
        <v>163</v>
      </c>
      <c r="D2404" t="s">
        <v>942</v>
      </c>
      <c r="E2404">
        <v>2018</v>
      </c>
      <c r="F2404" s="23">
        <v>171.2</v>
      </c>
      <c r="G2404" s="23">
        <v>36.75</v>
      </c>
      <c r="H2404" s="22">
        <v>74736</v>
      </c>
      <c r="I2404" s="34">
        <v>591.14725917079454</v>
      </c>
      <c r="J2404" s="13">
        <v>8</v>
      </c>
      <c r="K2404" s="13">
        <v>14</v>
      </c>
      <c r="L2404" s="19">
        <v>5629</v>
      </c>
      <c r="M2404" s="19">
        <v>5.6290000000000004</v>
      </c>
      <c r="N2404" s="19">
        <v>33.667048999999999</v>
      </c>
      <c r="O2404" s="17">
        <v>5.695205124899835</v>
      </c>
      <c r="P2404" s="55">
        <v>0</v>
      </c>
      <c r="Q2404" s="55">
        <v>0</v>
      </c>
      <c r="R2404" s="56">
        <v>0</v>
      </c>
      <c r="S2404" s="19">
        <v>0</v>
      </c>
      <c r="T2404" s="19">
        <v>0</v>
      </c>
      <c r="U2404" s="17">
        <v>0</v>
      </c>
      <c r="V2404" s="13">
        <v>0</v>
      </c>
      <c r="W2404" s="13">
        <v>0</v>
      </c>
      <c r="X2404" s="19">
        <v>0</v>
      </c>
      <c r="Y2404" s="19">
        <v>0</v>
      </c>
      <c r="Z2404" s="19">
        <v>0</v>
      </c>
      <c r="AA2404" s="14">
        <v>0</v>
      </c>
      <c r="AB2404" s="55">
        <v>2</v>
      </c>
      <c r="AC2404" s="22" t="s">
        <v>782</v>
      </c>
      <c r="AD2404" s="19">
        <v>0</v>
      </c>
      <c r="AE2404" s="19">
        <v>0</v>
      </c>
      <c r="AF2404" s="19">
        <v>1.4323485959999998</v>
      </c>
      <c r="AG2404" s="14">
        <v>0.24229979481071484</v>
      </c>
      <c r="AH2404" s="22" t="s">
        <v>782</v>
      </c>
      <c r="AI2404" s="23" t="s">
        <v>782</v>
      </c>
      <c r="AJ2404" s="23" t="s">
        <v>782</v>
      </c>
      <c r="AK2404" s="23" t="s">
        <v>782</v>
      </c>
      <c r="AL2404" s="14" t="s">
        <v>782</v>
      </c>
      <c r="AM2404" s="22" t="s">
        <v>782</v>
      </c>
      <c r="AN2404" s="23" t="s">
        <v>782</v>
      </c>
      <c r="AO2404" s="23" t="s">
        <v>782</v>
      </c>
      <c r="AP2404" s="23" t="s">
        <v>782</v>
      </c>
      <c r="AQ2404" s="14" t="s">
        <v>782</v>
      </c>
      <c r="AR2404" s="55">
        <v>1793</v>
      </c>
      <c r="AS2404" s="56">
        <v>40063.994999999981</v>
      </c>
      <c r="AT2404" s="19">
        <v>40.063995000000112</v>
      </c>
      <c r="AU2404" s="19">
        <v>35.576827560000062</v>
      </c>
      <c r="AV2404" s="14">
        <v>6.0182682078072851</v>
      </c>
      <c r="AW2404" s="13">
        <v>0</v>
      </c>
      <c r="AX2404" s="22" t="s">
        <v>782</v>
      </c>
      <c r="AY2404" s="19">
        <v>0</v>
      </c>
      <c r="AZ2404" s="19">
        <v>0</v>
      </c>
      <c r="BA2404" s="19">
        <v>0</v>
      </c>
      <c r="BB2404" s="14">
        <v>0</v>
      </c>
      <c r="BC2404" s="55">
        <v>10</v>
      </c>
      <c r="BD2404" s="56">
        <v>11800</v>
      </c>
      <c r="BE2404" s="19">
        <v>11.8</v>
      </c>
      <c r="BF2404" s="19">
        <v>18.605960749342842</v>
      </c>
      <c r="BG2404" s="14">
        <v>3.1474324647028769</v>
      </c>
      <c r="BH2404" s="22">
        <v>1813</v>
      </c>
      <c r="BI2404" s="23">
        <v>57.492995000000114</v>
      </c>
      <c r="BJ2404" s="23">
        <v>89.282185905342899</v>
      </c>
      <c r="BK2404" s="14">
        <v>15.103205592220711</v>
      </c>
      <c r="BL2404" t="s">
        <v>163</v>
      </c>
    </row>
    <row r="2405" spans="1:64">
      <c r="A2405" t="s">
        <v>3409</v>
      </c>
      <c r="B2405" t="s">
        <v>3404</v>
      </c>
      <c r="C2405" t="s">
        <v>163</v>
      </c>
      <c r="D2405" t="s">
        <v>942</v>
      </c>
      <c r="E2405">
        <v>2019</v>
      </c>
      <c r="F2405" s="23">
        <v>171.2</v>
      </c>
      <c r="G2405" s="23">
        <v>36.78</v>
      </c>
      <c r="H2405" s="22">
        <v>74704</v>
      </c>
      <c r="I2405" s="34">
        <v>599.29994734186266</v>
      </c>
      <c r="J2405" s="22">
        <v>8</v>
      </c>
      <c r="K2405" s="22">
        <v>15</v>
      </c>
      <c r="L2405" s="23">
        <v>5066.5</v>
      </c>
      <c r="M2405" s="23">
        <v>5.0665000000000004</v>
      </c>
      <c r="N2405" s="23">
        <v>30.302736499999998</v>
      </c>
      <c r="O2405" s="14">
        <v>5.0563556086405272</v>
      </c>
      <c r="P2405" s="48">
        <v>0</v>
      </c>
      <c r="Q2405" s="48">
        <v>0</v>
      </c>
      <c r="R2405" s="50">
        <v>0</v>
      </c>
      <c r="S2405" s="23">
        <v>0</v>
      </c>
      <c r="T2405" s="23">
        <v>0</v>
      </c>
      <c r="U2405" s="14">
        <v>0</v>
      </c>
      <c r="V2405" s="22">
        <v>0</v>
      </c>
      <c r="W2405" s="22">
        <v>0</v>
      </c>
      <c r="X2405" s="23">
        <v>0</v>
      </c>
      <c r="Y2405" s="23">
        <v>0</v>
      </c>
      <c r="Z2405" s="23">
        <v>0</v>
      </c>
      <c r="AA2405" s="14">
        <v>0</v>
      </c>
      <c r="AB2405" s="48">
        <v>2</v>
      </c>
      <c r="AC2405" s="22">
        <v>2</v>
      </c>
      <c r="AD2405" s="23">
        <v>1072.0912789699569</v>
      </c>
      <c r="AE2405" s="23">
        <v>1.072091278969957</v>
      </c>
      <c r="AF2405" s="23">
        <v>1.4987836079999999</v>
      </c>
      <c r="AG2405" s="14">
        <v>0.25008906051931268</v>
      </c>
      <c r="AH2405" s="22">
        <v>2</v>
      </c>
      <c r="AI2405" s="23">
        <v>1002.5799999999999</v>
      </c>
      <c r="AJ2405" s="23">
        <v>1.0025799999999998</v>
      </c>
      <c r="AK2405" s="23">
        <v>0.89029103999999992</v>
      </c>
      <c r="AL2405" s="14">
        <v>0.14855516739969699</v>
      </c>
      <c r="AM2405" s="22">
        <v>1920</v>
      </c>
      <c r="AN2405" s="23">
        <v>42518.329999999958</v>
      </c>
      <c r="AO2405" s="23">
        <v>42.518330000000127</v>
      </c>
      <c r="AP2405" s="23">
        <v>37.756277040000036</v>
      </c>
      <c r="AQ2405" s="14">
        <v>6.3000634669608067</v>
      </c>
      <c r="AR2405" s="48">
        <v>1922</v>
      </c>
      <c r="AS2405" s="50">
        <v>43520.90999999996</v>
      </c>
      <c r="AT2405" s="23">
        <v>43.520910000000129</v>
      </c>
      <c r="AU2405" s="23">
        <v>38.646568080000037</v>
      </c>
      <c r="AV2405" s="14">
        <v>6.4486186343605034</v>
      </c>
      <c r="AW2405" s="22">
        <v>0</v>
      </c>
      <c r="AX2405" s="22" t="s">
        <v>782</v>
      </c>
      <c r="AY2405" s="23">
        <v>0</v>
      </c>
      <c r="AZ2405" s="23">
        <v>0</v>
      </c>
      <c r="BA2405" s="23">
        <v>0</v>
      </c>
      <c r="BB2405" s="14">
        <v>0</v>
      </c>
      <c r="BC2405" s="48">
        <v>10</v>
      </c>
      <c r="BD2405" s="50">
        <v>11800</v>
      </c>
      <c r="BE2405" s="23">
        <v>11.8</v>
      </c>
      <c r="BF2405" s="23">
        <v>18.669690982725921</v>
      </c>
      <c r="BG2405" s="14">
        <v>3.1152498954043866</v>
      </c>
      <c r="BH2405" s="22">
        <v>1942</v>
      </c>
      <c r="BI2405" s="23">
        <v>61.45950127897008</v>
      </c>
      <c r="BJ2405" s="23">
        <v>89.117779170725953</v>
      </c>
      <c r="BK2405" s="14">
        <v>14.87031319892473</v>
      </c>
      <c r="BL2405" t="s">
        <v>163</v>
      </c>
    </row>
    <row r="2406" spans="1:64">
      <c r="A2406" t="s">
        <v>3410</v>
      </c>
      <c r="B2406" t="s">
        <v>3404</v>
      </c>
      <c r="C2406" t="s">
        <v>163</v>
      </c>
      <c r="D2406" t="s">
        <v>942</v>
      </c>
      <c r="E2406">
        <v>2020</v>
      </c>
      <c r="F2406" s="23">
        <v>171.2</v>
      </c>
      <c r="G2406" s="23">
        <v>36.799999999999997</v>
      </c>
      <c r="H2406" s="22">
        <v>74515</v>
      </c>
      <c r="I2406" s="34">
        <v>601.5351204280596</v>
      </c>
      <c r="J2406" s="22">
        <v>8</v>
      </c>
      <c r="K2406" s="22">
        <v>18</v>
      </c>
      <c r="L2406" s="23">
        <v>7067.5</v>
      </c>
      <c r="M2406" s="23">
        <v>7.0674999999999999</v>
      </c>
      <c r="N2406" s="23">
        <v>42.270717499999996</v>
      </c>
      <c r="O2406" s="14">
        <v>7.0271404053548272</v>
      </c>
      <c r="P2406" s="48">
        <v>0</v>
      </c>
      <c r="Q2406" s="48">
        <v>0</v>
      </c>
      <c r="R2406" s="50">
        <v>0</v>
      </c>
      <c r="S2406" s="23">
        <v>0</v>
      </c>
      <c r="T2406" s="23">
        <v>0</v>
      </c>
      <c r="U2406" s="14">
        <v>0</v>
      </c>
      <c r="V2406" s="22">
        <v>0</v>
      </c>
      <c r="W2406" s="22">
        <v>0</v>
      </c>
      <c r="X2406" s="23">
        <v>0</v>
      </c>
      <c r="Y2406" s="23">
        <v>0</v>
      </c>
      <c r="Z2406" s="23">
        <v>0</v>
      </c>
      <c r="AA2406" s="14">
        <v>0</v>
      </c>
      <c r="AB2406" s="48">
        <v>2</v>
      </c>
      <c r="AC2406" s="22">
        <v>2</v>
      </c>
      <c r="AD2406" s="23">
        <v>1103.7505965665237</v>
      </c>
      <c r="AE2406" s="23">
        <v>1.1037505965665235</v>
      </c>
      <c r="AF2406" s="23">
        <v>1.543043334</v>
      </c>
      <c r="AG2406" s="14">
        <v>0.25651758003787911</v>
      </c>
      <c r="AH2406" s="22">
        <v>3</v>
      </c>
      <c r="AI2406" s="23">
        <v>1006.0799999999999</v>
      </c>
      <c r="AJ2406" s="23">
        <v>1.0060799999999999</v>
      </c>
      <c r="AK2406" s="23">
        <v>0.89339903999999992</v>
      </c>
      <c r="AL2406" s="14">
        <v>0.14851984691504735</v>
      </c>
      <c r="AM2406" s="22">
        <v>2090</v>
      </c>
      <c r="AN2406" s="23">
        <v>44855.589999999989</v>
      </c>
      <c r="AO2406" s="23">
        <v>44.855590000000113</v>
      </c>
      <c r="AP2406" s="23">
        <v>39.831763919999986</v>
      </c>
      <c r="AQ2406" s="14">
        <v>6.6216855121701332</v>
      </c>
      <c r="AR2406" s="48">
        <v>2093</v>
      </c>
      <c r="AS2406" s="50">
        <v>45861.669999999991</v>
      </c>
      <c r="AT2406" s="23">
        <v>45.86167000000011</v>
      </c>
      <c r="AU2406" s="23">
        <v>40.725162959999984</v>
      </c>
      <c r="AV2406" s="14">
        <v>6.770205359085181</v>
      </c>
      <c r="AW2406" s="22">
        <v>1</v>
      </c>
      <c r="AX2406" s="22">
        <v>1</v>
      </c>
      <c r="AY2406" s="23">
        <v>11</v>
      </c>
      <c r="AZ2406" s="23">
        <v>1.0999999999999999E-2</v>
      </c>
      <c r="BA2406" s="23">
        <v>2.8666000000000001E-2</v>
      </c>
      <c r="BB2406" s="14">
        <v>4.7654740390886789E-3</v>
      </c>
      <c r="BC2406" s="48">
        <v>10</v>
      </c>
      <c r="BD2406" s="50">
        <v>11800</v>
      </c>
      <c r="BE2406" s="23">
        <v>11.799999999999999</v>
      </c>
      <c r="BF2406" s="23">
        <v>18.876454530552671</v>
      </c>
      <c r="BG2406" s="14">
        <v>3.1380469551170944</v>
      </c>
      <c r="BH2406" s="22">
        <v>2114</v>
      </c>
      <c r="BI2406" s="23">
        <v>65.843920596566633</v>
      </c>
      <c r="BJ2406" s="23">
        <v>103.44404432455266</v>
      </c>
      <c r="BK2406" s="14">
        <v>17.19667577363407</v>
      </c>
      <c r="BL2406" t="s">
        <v>163</v>
      </c>
    </row>
    <row r="2407" spans="1:64">
      <c r="A2407" t="s">
        <v>3411</v>
      </c>
      <c r="B2407" t="s">
        <v>3404</v>
      </c>
      <c r="C2407" t="s">
        <v>163</v>
      </c>
      <c r="D2407" t="s">
        <v>942</v>
      </c>
      <c r="E2407">
        <v>2021</v>
      </c>
      <c r="F2407" s="23">
        <v>171.2</v>
      </c>
      <c r="G2407" s="23">
        <v>39.229999999999997</v>
      </c>
      <c r="H2407" s="22">
        <v>74551</v>
      </c>
      <c r="I2407" s="34">
        <v>558.69000000000005</v>
      </c>
      <c r="J2407" s="22">
        <v>8</v>
      </c>
      <c r="K2407" s="22">
        <v>17</v>
      </c>
      <c r="L2407" s="23">
        <v>6777.5</v>
      </c>
      <c r="M2407" s="23">
        <v>6.7774999999999999</v>
      </c>
      <c r="N2407" s="23">
        <v>40.536227500000003</v>
      </c>
      <c r="O2407" s="14">
        <v>7.26</v>
      </c>
      <c r="P2407" s="48">
        <v>0</v>
      </c>
      <c r="Q2407" s="22">
        <v>0</v>
      </c>
      <c r="R2407" s="23">
        <v>0</v>
      </c>
      <c r="S2407" s="23">
        <v>0</v>
      </c>
      <c r="T2407" s="23">
        <v>0</v>
      </c>
      <c r="U2407" s="14">
        <v>0</v>
      </c>
      <c r="V2407" s="22">
        <v>0</v>
      </c>
      <c r="W2407" s="22">
        <v>0</v>
      </c>
      <c r="X2407" s="23">
        <v>0</v>
      </c>
      <c r="Y2407" s="23">
        <v>0</v>
      </c>
      <c r="Z2407" s="23">
        <v>0</v>
      </c>
      <c r="AA2407" s="14">
        <v>0</v>
      </c>
      <c r="AB2407" s="48">
        <v>2</v>
      </c>
      <c r="AC2407" s="22">
        <v>2</v>
      </c>
      <c r="AD2407" s="23">
        <v>1040.4661799999999</v>
      </c>
      <c r="AE2407" s="23">
        <v>1.0404661799999999</v>
      </c>
      <c r="AF2407" s="23">
        <v>1.4545717199999999</v>
      </c>
      <c r="AG2407" s="14">
        <v>0.26</v>
      </c>
      <c r="AH2407" s="22">
        <v>3</v>
      </c>
      <c r="AI2407" s="23">
        <v>1006.08</v>
      </c>
      <c r="AJ2407" s="23">
        <v>1.0060800000000001</v>
      </c>
      <c r="AK2407" s="23">
        <v>0.90026343600000003</v>
      </c>
      <c r="AL2407" s="14">
        <v>0.16</v>
      </c>
      <c r="AM2407" s="22">
        <v>2305</v>
      </c>
      <c r="AN2407" s="23">
        <v>47791.58</v>
      </c>
      <c r="AO2407" s="23">
        <v>47.791580000000003</v>
      </c>
      <c r="AP2407" s="23">
        <v>42.765000809999997</v>
      </c>
      <c r="AQ2407" s="14">
        <v>7.65</v>
      </c>
      <c r="AR2407" s="48">
        <v>2308</v>
      </c>
      <c r="AS2407" s="50">
        <v>48797.66</v>
      </c>
      <c r="AT2407" s="23">
        <v>48.79766</v>
      </c>
      <c r="AU2407" s="23">
        <v>43.665264239999999</v>
      </c>
      <c r="AV2407" s="14">
        <v>7.82</v>
      </c>
      <c r="AW2407" s="22">
        <v>1</v>
      </c>
      <c r="AX2407" s="22">
        <v>1</v>
      </c>
      <c r="AY2407" s="23">
        <v>11</v>
      </c>
      <c r="AZ2407" s="23">
        <v>1.0999999999999999E-2</v>
      </c>
      <c r="BA2407" s="23">
        <v>2.8666000000000001E-2</v>
      </c>
      <c r="BB2407" s="14">
        <v>0.01</v>
      </c>
      <c r="BC2407" s="48">
        <v>10</v>
      </c>
      <c r="BD2407" s="50">
        <v>11800</v>
      </c>
      <c r="BE2407" s="23">
        <v>11.8</v>
      </c>
      <c r="BF2407" s="23">
        <v>16.457103360000001</v>
      </c>
      <c r="BG2407" s="14">
        <v>2.95</v>
      </c>
      <c r="BH2407" s="22">
        <v>2329</v>
      </c>
      <c r="BI2407" s="23">
        <v>68.430000000000007</v>
      </c>
      <c r="BJ2407" s="23">
        <v>102.14</v>
      </c>
      <c r="BK2407" s="14">
        <v>18.28</v>
      </c>
      <c r="BL2407" t="s">
        <v>163</v>
      </c>
    </row>
    <row r="2408" spans="1:64">
      <c r="A2408" t="s">
        <v>3412</v>
      </c>
      <c r="B2408" t="s">
        <v>3404</v>
      </c>
      <c r="C2408" t="s">
        <v>163</v>
      </c>
      <c r="D2408" s="111" t="s">
        <v>942</v>
      </c>
      <c r="E2408" s="110">
        <v>2022</v>
      </c>
      <c r="F2408" s="23"/>
      <c r="G2408" s="23"/>
      <c r="H2408" s="22">
        <v>76720</v>
      </c>
      <c r="I2408" s="34">
        <v>556.03112848674652</v>
      </c>
      <c r="J2408" s="22">
        <v>8</v>
      </c>
      <c r="K2408" s="22">
        <v>16</v>
      </c>
      <c r="L2408" s="23">
        <v>5419</v>
      </c>
      <c r="M2408" s="23">
        <v>5.4190000000000005</v>
      </c>
      <c r="N2408" s="23">
        <v>32.069642000000002</v>
      </c>
      <c r="O2408" s="14">
        <v>5.7675983154537374</v>
      </c>
      <c r="P2408" s="48">
        <v>0</v>
      </c>
      <c r="Q2408" s="22">
        <v>0</v>
      </c>
      <c r="R2408" s="23">
        <v>0</v>
      </c>
      <c r="S2408" s="23">
        <v>0</v>
      </c>
      <c r="T2408" s="23">
        <v>0</v>
      </c>
      <c r="U2408" s="14">
        <v>0</v>
      </c>
      <c r="V2408" s="22">
        <v>0</v>
      </c>
      <c r="W2408" s="22">
        <v>0</v>
      </c>
      <c r="X2408" s="23">
        <v>0</v>
      </c>
      <c r="Y2408" s="23">
        <v>0</v>
      </c>
      <c r="Z2408" s="23">
        <v>0</v>
      </c>
      <c r="AA2408" s="14">
        <v>0</v>
      </c>
      <c r="AB2408" s="48">
        <v>2</v>
      </c>
      <c r="AC2408" s="22">
        <v>2</v>
      </c>
      <c r="AD2408" s="23">
        <v>1083.9195815450651</v>
      </c>
      <c r="AE2408" s="23">
        <v>1.0839195815450651</v>
      </c>
      <c r="AF2408" s="23">
        <v>1.5153195749999999</v>
      </c>
      <c r="AG2408" s="14">
        <v>0.27252423423199024</v>
      </c>
      <c r="AH2408" s="22">
        <v>3</v>
      </c>
      <c r="AI2408" s="23">
        <v>1006.0799999999999</v>
      </c>
      <c r="AJ2408" s="23">
        <v>1.0060800000000001</v>
      </c>
      <c r="AK2408" s="23">
        <v>1.0305920508709432</v>
      </c>
      <c r="AL2408" s="14">
        <v>0.18534790555264899</v>
      </c>
      <c r="AM2408" s="22">
        <v>2618</v>
      </c>
      <c r="AN2408" s="23">
        <v>50807.196000000033</v>
      </c>
      <c r="AO2408" s="23">
        <v>50.807196000000097</v>
      </c>
      <c r="AP2408" s="23">
        <v>52.045058369754074</v>
      </c>
      <c r="AQ2408" s="14">
        <v>9.3600979699456897</v>
      </c>
      <c r="AR2408" s="48">
        <v>2621</v>
      </c>
      <c r="AS2408" s="50">
        <v>51813.276000000005</v>
      </c>
      <c r="AT2408" s="23">
        <v>51.813276000000094</v>
      </c>
      <c r="AU2408" s="23">
        <v>53.075650420625045</v>
      </c>
      <c r="AV2408" s="14">
        <v>9.5454458754983449</v>
      </c>
      <c r="AW2408" s="22">
        <v>1</v>
      </c>
      <c r="AX2408" s="22">
        <v>1</v>
      </c>
      <c r="AY2408" s="23">
        <v>11</v>
      </c>
      <c r="AZ2408" s="23">
        <v>1.0999999999999999E-2</v>
      </c>
      <c r="BA2408" s="23">
        <v>2.8666000000000001E-2</v>
      </c>
      <c r="BB2408" s="14">
        <v>5.1554667592109962E-3</v>
      </c>
      <c r="BC2408" s="48">
        <v>13</v>
      </c>
      <c r="BD2408" s="50">
        <v>24400</v>
      </c>
      <c r="BE2408" s="23">
        <v>24.4</v>
      </c>
      <c r="BF2408" s="23">
        <v>51.623880521277513</v>
      </c>
      <c r="BG2408" s="14">
        <v>9.284350799167175</v>
      </c>
      <c r="BH2408" s="22">
        <v>2645</v>
      </c>
      <c r="BI2408" s="23">
        <v>82.727195581545146</v>
      </c>
      <c r="BJ2408" s="23">
        <v>138.31315851690255</v>
      </c>
      <c r="BK2408" s="14">
        <v>24.875074691110456</v>
      </c>
      <c r="BL2408" t="s">
        <v>163</v>
      </c>
    </row>
    <row r="2409" spans="1:64">
      <c r="A2409" t="s">
        <v>3413</v>
      </c>
      <c r="B2409" t="s">
        <v>3404</v>
      </c>
      <c r="C2409" t="s">
        <v>163</v>
      </c>
      <c r="D2409" t="s">
        <v>942</v>
      </c>
      <c r="E2409">
        <v>2023</v>
      </c>
      <c r="F2409">
        <v>171.2</v>
      </c>
      <c r="G2409">
        <v>39.64</v>
      </c>
      <c r="H2409">
        <v>76103</v>
      </c>
      <c r="I2409">
        <v>556.03112848674652</v>
      </c>
      <c r="J2409">
        <v>8</v>
      </c>
      <c r="K2409">
        <v>16</v>
      </c>
      <c r="L2409">
        <v>5419</v>
      </c>
      <c r="M2409">
        <v>5.4189999999999996</v>
      </c>
      <c r="N2409">
        <v>32.069642000000002</v>
      </c>
      <c r="O2409">
        <v>5.7675983154537382</v>
      </c>
      <c r="P2409" s="140">
        <v>0</v>
      </c>
      <c r="Q2409">
        <v>0</v>
      </c>
      <c r="R2409">
        <v>0</v>
      </c>
      <c r="S2409">
        <v>0</v>
      </c>
      <c r="T2409">
        <v>0</v>
      </c>
      <c r="U2409">
        <v>0</v>
      </c>
      <c r="V2409">
        <v>0</v>
      </c>
      <c r="W2409">
        <v>0</v>
      </c>
      <c r="X2409">
        <v>0</v>
      </c>
      <c r="Y2409">
        <v>0</v>
      </c>
      <c r="Z2409">
        <v>0</v>
      </c>
      <c r="AA2409">
        <v>0</v>
      </c>
      <c r="AB2409" s="140">
        <v>2</v>
      </c>
      <c r="AC2409">
        <v>2</v>
      </c>
      <c r="AD2409">
        <v>1082.3185793991411</v>
      </c>
      <c r="AE2409">
        <v>1.082318579399141</v>
      </c>
      <c r="AF2409">
        <v>1.513081374</v>
      </c>
      <c r="AG2409">
        <v>0.27212170263162982</v>
      </c>
      <c r="AH2409">
        <v>3</v>
      </c>
      <c r="AI2409">
        <v>1006.0799999999999</v>
      </c>
      <c r="AJ2409">
        <v>1.0060800000000001</v>
      </c>
      <c r="AK2409">
        <v>0.94369000000000003</v>
      </c>
      <c r="AL2409">
        <v>0.18332499999999999</v>
      </c>
      <c r="AM2409">
        <v>3214</v>
      </c>
      <c r="AN2409">
        <v>62848.034</v>
      </c>
      <c r="AO2409">
        <v>62.848033999999998</v>
      </c>
      <c r="AP2409">
        <v>58.950654</v>
      </c>
      <c r="AQ2409">
        <v>10.602042040422408</v>
      </c>
      <c r="AR2409" s="140">
        <v>3555</v>
      </c>
      <c r="AS2409" s="140">
        <v>64117.1700000001</v>
      </c>
      <c r="AT2409">
        <v>64.117169999999703</v>
      </c>
      <c r="AU2409">
        <v>60.141087043822203</v>
      </c>
      <c r="AV2409">
        <v>10.816136716571565</v>
      </c>
      <c r="AW2409">
        <v>1</v>
      </c>
      <c r="AX2409">
        <v>1</v>
      </c>
      <c r="AY2409">
        <v>11</v>
      </c>
      <c r="AZ2409">
        <v>1.0999999999999999E-2</v>
      </c>
      <c r="BA2409">
        <v>2.8666000000000001E-2</v>
      </c>
      <c r="BB2409">
        <v>5.1554667592109962E-3</v>
      </c>
      <c r="BC2409" s="140">
        <v>17</v>
      </c>
      <c r="BD2409" s="140">
        <v>45001</v>
      </c>
      <c r="BE2409">
        <v>45.000999999999998</v>
      </c>
      <c r="BF2409">
        <v>122.050269</v>
      </c>
      <c r="BG2409">
        <v>21.950258312365182</v>
      </c>
      <c r="BH2409">
        <v>3583</v>
      </c>
      <c r="BI2409">
        <v>115.63048857939884</v>
      </c>
      <c r="BJ2409">
        <v>215.80274541782222</v>
      </c>
      <c r="BK2409">
        <v>38.811270513781331</v>
      </c>
      <c r="BL2409" t="s">
        <v>163</v>
      </c>
    </row>
    <row r="2410" spans="1:64">
      <c r="A2410" t="s">
        <v>3414</v>
      </c>
      <c r="B2410" t="s">
        <v>3404</v>
      </c>
      <c r="C2410" t="s">
        <v>163</v>
      </c>
      <c r="D2410" t="s">
        <v>942</v>
      </c>
      <c r="E2410">
        <v>2024</v>
      </c>
      <c r="F2410">
        <v>171.2</v>
      </c>
      <c r="G2410">
        <v>39.729999999999997</v>
      </c>
      <c r="H2410">
        <v>75277</v>
      </c>
      <c r="I2410">
        <v>516.18177729484523</v>
      </c>
      <c r="J2410">
        <v>8</v>
      </c>
      <c r="K2410">
        <v>16</v>
      </c>
      <c r="L2410">
        <v>5419</v>
      </c>
      <c r="M2410">
        <v>5.4189999999999996</v>
      </c>
      <c r="N2410">
        <v>32.069642000000002</v>
      </c>
      <c r="O2410">
        <v>6.2128582237186736</v>
      </c>
      <c r="P2410" s="140">
        <v>0</v>
      </c>
      <c r="Q2410">
        <v>0</v>
      </c>
      <c r="R2410">
        <v>0</v>
      </c>
      <c r="S2410">
        <v>0</v>
      </c>
      <c r="T2410">
        <v>0</v>
      </c>
      <c r="U2410">
        <v>0</v>
      </c>
      <c r="V2410">
        <v>0</v>
      </c>
      <c r="W2410">
        <v>0</v>
      </c>
      <c r="X2410">
        <v>0</v>
      </c>
      <c r="Y2410">
        <v>0</v>
      </c>
      <c r="Z2410">
        <v>0</v>
      </c>
      <c r="AA2410">
        <v>0</v>
      </c>
      <c r="AB2410" s="140">
        <v>2</v>
      </c>
      <c r="AC2410">
        <v>2</v>
      </c>
      <c r="AD2410">
        <v>1205.8979763948498</v>
      </c>
      <c r="AE2410">
        <v>1.2058979763948496</v>
      </c>
      <c r="AF2410">
        <v>1.6858453710000001</v>
      </c>
      <c r="AG2410">
        <v>0.32659916431668956</v>
      </c>
      <c r="AH2410">
        <v>6</v>
      </c>
      <c r="AI2410">
        <v>1194.6600000000001</v>
      </c>
      <c r="AJ2410">
        <v>1.1946599999999998</v>
      </c>
      <c r="AK2410">
        <v>1.0775161923317611</v>
      </c>
      <c r="AL2410">
        <v>0.20874742963199944</v>
      </c>
      <c r="AM2410">
        <v>3774</v>
      </c>
      <c r="AN2410">
        <v>70552.837000000072</v>
      </c>
      <c r="AO2410">
        <v>70.552836999999798</v>
      </c>
      <c r="AP2410">
        <v>63.634694626457083</v>
      </c>
      <c r="AQ2410">
        <v>12.327962246158233</v>
      </c>
      <c r="AR2410" s="140">
        <v>4576</v>
      </c>
      <c r="AS2410" s="140">
        <v>72508.174000001352</v>
      </c>
      <c r="AT2410">
        <v>72.508173999999954</v>
      </c>
      <c r="AU2410">
        <v>65.398298730525312</v>
      </c>
      <c r="AV2410">
        <v>12.669625625541897</v>
      </c>
      <c r="AW2410">
        <v>1</v>
      </c>
      <c r="AX2410">
        <v>1</v>
      </c>
      <c r="AY2410">
        <v>11</v>
      </c>
      <c r="AZ2410">
        <v>1.0999999999999999E-2</v>
      </c>
      <c r="BA2410">
        <v>2.8666000000000001E-2</v>
      </c>
      <c r="BB2410">
        <v>5.5534699714178135E-3</v>
      </c>
      <c r="BC2410" s="140">
        <v>18</v>
      </c>
      <c r="BD2410" s="140">
        <v>50501</v>
      </c>
      <c r="BE2410">
        <v>50.501000000000012</v>
      </c>
      <c r="BF2410">
        <v>116.12520227628029</v>
      </c>
      <c r="BG2410">
        <v>22.496958897863045</v>
      </c>
      <c r="BH2410">
        <v>4605</v>
      </c>
      <c r="BI2410">
        <v>129.6450719763948</v>
      </c>
      <c r="BJ2410">
        <v>215.30765437780559</v>
      </c>
      <c r="BK2410">
        <v>41.711595381411719</v>
      </c>
      <c r="BL2410" t="s">
        <v>163</v>
      </c>
    </row>
    <row r="2411" spans="1:64">
      <c r="A2411" t="s">
        <v>3415</v>
      </c>
      <c r="B2411" t="s">
        <v>3416</v>
      </c>
      <c r="C2411" t="s">
        <v>165</v>
      </c>
      <c r="D2411" t="s">
        <v>942</v>
      </c>
      <c r="E2411">
        <v>2012</v>
      </c>
      <c r="F2411" s="23">
        <v>35.909999999999997</v>
      </c>
      <c r="G2411" s="23">
        <v>22.74</v>
      </c>
      <c r="H2411" s="22">
        <v>74002</v>
      </c>
      <c r="I2411" s="34">
        <v>610.52444300000002</v>
      </c>
      <c r="J2411" s="22">
        <v>1</v>
      </c>
      <c r="K2411" s="22" t="s">
        <v>782</v>
      </c>
      <c r="L2411" s="23">
        <v>18</v>
      </c>
      <c r="M2411" s="23">
        <v>1.7999999999999999E-2</v>
      </c>
      <c r="N2411" s="23">
        <v>6.1783000000000005E-2</v>
      </c>
      <c r="O2411" s="14">
        <v>1.011966035240296E-2</v>
      </c>
      <c r="P2411" s="48">
        <v>0</v>
      </c>
      <c r="Q2411" s="22" t="s">
        <v>782</v>
      </c>
      <c r="R2411" s="23">
        <v>0</v>
      </c>
      <c r="S2411" s="23">
        <v>0</v>
      </c>
      <c r="T2411" s="23">
        <v>0</v>
      </c>
      <c r="U2411" s="14">
        <v>0</v>
      </c>
      <c r="V2411" s="22">
        <v>0</v>
      </c>
      <c r="W2411" s="22" t="s">
        <v>782</v>
      </c>
      <c r="X2411" s="23">
        <v>0</v>
      </c>
      <c r="Y2411" s="23">
        <v>0</v>
      </c>
      <c r="Z2411" s="23">
        <v>0</v>
      </c>
      <c r="AA2411" s="14">
        <v>0</v>
      </c>
      <c r="AB2411" s="48">
        <v>0</v>
      </c>
      <c r="AC2411" s="22" t="s">
        <v>782</v>
      </c>
      <c r="AD2411" s="23">
        <v>0</v>
      </c>
      <c r="AE2411" s="23">
        <v>0</v>
      </c>
      <c r="AF2411" s="23">
        <v>0</v>
      </c>
      <c r="AG2411" s="14">
        <v>0</v>
      </c>
      <c r="AH2411" s="22" t="s">
        <v>782</v>
      </c>
      <c r="AI2411" s="23" t="s">
        <v>782</v>
      </c>
      <c r="AJ2411" s="23" t="s">
        <v>782</v>
      </c>
      <c r="AK2411" s="23" t="s">
        <v>782</v>
      </c>
      <c r="AL2411" s="14" t="s">
        <v>782</v>
      </c>
      <c r="AM2411" s="22" t="s">
        <v>782</v>
      </c>
      <c r="AN2411" s="23" t="s">
        <v>782</v>
      </c>
      <c r="AO2411" s="23" t="s">
        <v>782</v>
      </c>
      <c r="AP2411" s="23" t="s">
        <v>782</v>
      </c>
      <c r="AQ2411" s="14" t="s">
        <v>782</v>
      </c>
      <c r="AR2411" s="48">
        <v>303</v>
      </c>
      <c r="AS2411" s="50">
        <v>4922.0840000000017</v>
      </c>
      <c r="AT2411" s="23">
        <v>4.9220840000000017</v>
      </c>
      <c r="AU2411" s="23">
        <v>3.9939879999999999</v>
      </c>
      <c r="AV2411" s="14">
        <v>0.65418969638206603</v>
      </c>
      <c r="AW2411" s="22">
        <v>0</v>
      </c>
      <c r="AX2411" s="22" t="s">
        <v>782</v>
      </c>
      <c r="AY2411" s="23">
        <v>0</v>
      </c>
      <c r="AZ2411" s="23">
        <v>0</v>
      </c>
      <c r="BA2411" s="23">
        <v>0</v>
      </c>
      <c r="BB2411" s="14">
        <v>0</v>
      </c>
      <c r="BC2411" s="48">
        <v>1</v>
      </c>
      <c r="BD2411" s="50">
        <v>2300</v>
      </c>
      <c r="BE2411" s="23">
        <v>2.2999999999999998</v>
      </c>
      <c r="BF2411" s="23">
        <v>3.6730999999999998</v>
      </c>
      <c r="BG2411" s="14">
        <v>0.60163029377678823</v>
      </c>
      <c r="BH2411" s="22">
        <v>305</v>
      </c>
      <c r="BI2411" s="23">
        <v>7.2400840000000013</v>
      </c>
      <c r="BJ2411" s="23">
        <v>7.7288709999999998</v>
      </c>
      <c r="BK2411" s="14">
        <v>1.2659396505112572</v>
      </c>
      <c r="BL2411" t="s">
        <v>165</v>
      </c>
    </row>
    <row r="2412" spans="1:64">
      <c r="A2412" t="s">
        <v>3417</v>
      </c>
      <c r="B2412" t="s">
        <v>3416</v>
      </c>
      <c r="C2412" t="s">
        <v>165</v>
      </c>
      <c r="D2412" t="s">
        <v>942</v>
      </c>
      <c r="E2412">
        <v>2015</v>
      </c>
      <c r="F2412" s="23">
        <v>35.97</v>
      </c>
      <c r="G2412" s="23">
        <v>22.78</v>
      </c>
      <c r="H2412" s="22">
        <v>75455</v>
      </c>
      <c r="I2412" s="34">
        <v>603.58878831493053</v>
      </c>
      <c r="J2412" s="13">
        <v>1</v>
      </c>
      <c r="K2412" s="13">
        <v>1</v>
      </c>
      <c r="L2412" s="19">
        <v>18</v>
      </c>
      <c r="M2412" s="35">
        <v>1.7999999999999999E-2</v>
      </c>
      <c r="N2412" s="19">
        <v>0.10766438967329398</v>
      </c>
      <c r="O2412" s="17">
        <v>1.7837374013169812E-2</v>
      </c>
      <c r="P2412" s="112">
        <v>0</v>
      </c>
      <c r="Q2412" s="37">
        <v>0</v>
      </c>
      <c r="R2412" s="38">
        <v>0</v>
      </c>
      <c r="S2412" s="27">
        <v>0</v>
      </c>
      <c r="T2412" s="23">
        <v>0</v>
      </c>
      <c r="U2412" s="17">
        <v>0</v>
      </c>
      <c r="V2412" s="22">
        <v>0</v>
      </c>
      <c r="W2412" s="22">
        <v>0</v>
      </c>
      <c r="X2412" s="23">
        <v>0</v>
      </c>
      <c r="Y2412" s="27">
        <v>0</v>
      </c>
      <c r="Z2412" s="27">
        <v>0</v>
      </c>
      <c r="AA2412" s="14">
        <v>0</v>
      </c>
      <c r="AB2412" s="116">
        <v>0</v>
      </c>
      <c r="AC2412" s="22" t="s">
        <v>782</v>
      </c>
      <c r="AD2412" s="23">
        <v>0</v>
      </c>
      <c r="AE2412" s="23">
        <v>0</v>
      </c>
      <c r="AF2412" s="23">
        <v>0</v>
      </c>
      <c r="AG2412" s="14">
        <v>0</v>
      </c>
      <c r="AH2412" s="22" t="s">
        <v>782</v>
      </c>
      <c r="AI2412" s="23" t="s">
        <v>782</v>
      </c>
      <c r="AJ2412" s="23" t="s">
        <v>782</v>
      </c>
      <c r="AK2412" s="23" t="s">
        <v>782</v>
      </c>
      <c r="AL2412" s="14" t="s">
        <v>782</v>
      </c>
      <c r="AM2412" s="22" t="s">
        <v>782</v>
      </c>
      <c r="AN2412" s="23" t="s">
        <v>782</v>
      </c>
      <c r="AO2412" s="23" t="s">
        <v>782</v>
      </c>
      <c r="AP2412" s="23" t="s">
        <v>782</v>
      </c>
      <c r="AQ2412" s="14" t="s">
        <v>782</v>
      </c>
      <c r="AR2412" s="117">
        <v>396</v>
      </c>
      <c r="AS2412" s="118">
        <v>6005.9190000000044</v>
      </c>
      <c r="AT2412" s="23">
        <v>6.005919000000004</v>
      </c>
      <c r="AU2412" s="23">
        <v>5.3342336702041147</v>
      </c>
      <c r="AV2412" s="14">
        <v>0.88375294131886795</v>
      </c>
      <c r="AW2412" s="22">
        <v>0</v>
      </c>
      <c r="AX2412" s="22" t="s">
        <v>782</v>
      </c>
      <c r="AY2412" s="23">
        <v>0</v>
      </c>
      <c r="AZ2412" s="23">
        <v>0</v>
      </c>
      <c r="BA2412" s="23">
        <v>0</v>
      </c>
      <c r="BB2412" s="14">
        <v>0</v>
      </c>
      <c r="BC2412" s="120">
        <v>2</v>
      </c>
      <c r="BD2412" s="121">
        <v>4600</v>
      </c>
      <c r="BE2412" s="44">
        <v>4.5999999999999996</v>
      </c>
      <c r="BF2412" s="23">
        <v>7.410507487139335</v>
      </c>
      <c r="BG2412" s="14">
        <v>1.2277410764748671</v>
      </c>
      <c r="BH2412" s="22">
        <v>399</v>
      </c>
      <c r="BI2412" s="23">
        <v>10.623919000000004</v>
      </c>
      <c r="BJ2412" s="23">
        <v>12.852405547016744</v>
      </c>
      <c r="BK2412" s="14">
        <v>2.1293313918069048</v>
      </c>
      <c r="BL2412" t="s">
        <v>165</v>
      </c>
    </row>
    <row r="2413" spans="1:64">
      <c r="A2413" t="s">
        <v>3418</v>
      </c>
      <c r="B2413" t="s">
        <v>3416</v>
      </c>
      <c r="C2413" t="s">
        <v>165</v>
      </c>
      <c r="D2413" t="s">
        <v>942</v>
      </c>
      <c r="E2413">
        <v>2016</v>
      </c>
      <c r="F2413" s="23">
        <v>35.97</v>
      </c>
      <c r="G2413" s="23">
        <v>22.81</v>
      </c>
      <c r="H2413" s="22">
        <v>75532</v>
      </c>
      <c r="I2413" s="34">
        <v>641.54959196252719</v>
      </c>
      <c r="J2413" s="13">
        <v>1</v>
      </c>
      <c r="K2413" s="13">
        <v>1</v>
      </c>
      <c r="L2413" s="19">
        <v>18</v>
      </c>
      <c r="M2413" s="35">
        <v>1.7999999999999999E-2</v>
      </c>
      <c r="N2413" s="19">
        <v>0.107658</v>
      </c>
      <c r="O2413" s="17">
        <v>1.6780931879431124E-2</v>
      </c>
      <c r="P2413" s="55">
        <v>0</v>
      </c>
      <c r="Q2413" s="13">
        <v>0</v>
      </c>
      <c r="R2413" s="19">
        <v>0</v>
      </c>
      <c r="S2413" s="27">
        <v>0</v>
      </c>
      <c r="T2413" s="19">
        <v>0</v>
      </c>
      <c r="U2413" s="17">
        <v>0</v>
      </c>
      <c r="V2413" s="13">
        <v>0</v>
      </c>
      <c r="W2413" s="13">
        <v>0</v>
      </c>
      <c r="X2413" s="19">
        <v>0</v>
      </c>
      <c r="Y2413" s="27">
        <v>0</v>
      </c>
      <c r="Z2413" s="19">
        <v>0</v>
      </c>
      <c r="AA2413" s="14">
        <v>0</v>
      </c>
      <c r="AB2413" s="55">
        <v>0</v>
      </c>
      <c r="AC2413" s="22" t="s">
        <v>782</v>
      </c>
      <c r="AD2413" s="19">
        <v>0</v>
      </c>
      <c r="AE2413" s="23">
        <v>0</v>
      </c>
      <c r="AF2413" s="19">
        <v>0</v>
      </c>
      <c r="AG2413" s="14">
        <v>0</v>
      </c>
      <c r="AH2413" s="22" t="s">
        <v>782</v>
      </c>
      <c r="AI2413" s="23" t="s">
        <v>782</v>
      </c>
      <c r="AJ2413" s="23" t="s">
        <v>782</v>
      </c>
      <c r="AK2413" s="23" t="s">
        <v>782</v>
      </c>
      <c r="AL2413" s="14" t="s">
        <v>782</v>
      </c>
      <c r="AM2413" s="22" t="s">
        <v>782</v>
      </c>
      <c r="AN2413" s="23" t="s">
        <v>782</v>
      </c>
      <c r="AO2413" s="23" t="s">
        <v>782</v>
      </c>
      <c r="AP2413" s="23" t="s">
        <v>782</v>
      </c>
      <c r="AQ2413" s="14" t="s">
        <v>782</v>
      </c>
      <c r="AR2413" s="55">
        <v>421</v>
      </c>
      <c r="AS2413" s="56">
        <v>6156.6530000000012</v>
      </c>
      <c r="AT2413" s="23">
        <v>6.1566530000000013</v>
      </c>
      <c r="AU2413" s="19">
        <v>5.4671078640000044</v>
      </c>
      <c r="AV2413" s="14">
        <v>0.85217229228934444</v>
      </c>
      <c r="AW2413" s="13">
        <v>0</v>
      </c>
      <c r="AX2413" s="22" t="s">
        <v>782</v>
      </c>
      <c r="AY2413" s="19">
        <v>0</v>
      </c>
      <c r="AZ2413" s="23">
        <v>0</v>
      </c>
      <c r="BA2413" s="19">
        <v>0</v>
      </c>
      <c r="BB2413" s="14">
        <v>0</v>
      </c>
      <c r="BC2413" s="55">
        <v>2</v>
      </c>
      <c r="BD2413" s="56">
        <v>4600</v>
      </c>
      <c r="BE2413" s="44">
        <v>4.5999999999999996</v>
      </c>
      <c r="BF2413" s="19">
        <v>7.4588074871393344</v>
      </c>
      <c r="BG2413" s="14">
        <v>1.1626236818766462</v>
      </c>
      <c r="BH2413" s="22">
        <v>424</v>
      </c>
      <c r="BI2413" s="23">
        <v>10.774653000000001</v>
      </c>
      <c r="BJ2413" s="23">
        <v>13.033573351139339</v>
      </c>
      <c r="BK2413" s="14">
        <v>2.0315769060454221</v>
      </c>
      <c r="BL2413" t="s">
        <v>165</v>
      </c>
    </row>
    <row r="2414" spans="1:64">
      <c r="A2414" t="s">
        <v>3419</v>
      </c>
      <c r="B2414" t="s">
        <v>3416</v>
      </c>
      <c r="C2414" t="s">
        <v>165</v>
      </c>
      <c r="D2414" t="s">
        <v>942</v>
      </c>
      <c r="E2414">
        <v>2017</v>
      </c>
      <c r="F2414" s="23">
        <v>35.97</v>
      </c>
      <c r="G2414" s="23">
        <v>22.71</v>
      </c>
      <c r="H2414" s="22">
        <v>75689</v>
      </c>
      <c r="I2414" s="34">
        <v>594.53788699883557</v>
      </c>
      <c r="J2414" s="13">
        <v>1</v>
      </c>
      <c r="K2414" s="13">
        <v>1</v>
      </c>
      <c r="L2414" s="19">
        <v>18</v>
      </c>
      <c r="M2414" s="19">
        <v>1.7999999999999999E-2</v>
      </c>
      <c r="N2414" s="19">
        <v>0.107658</v>
      </c>
      <c r="O2414" s="17">
        <v>1.8107845160793067E-2</v>
      </c>
      <c r="P2414" s="55">
        <v>0</v>
      </c>
      <c r="Q2414" s="13">
        <v>0</v>
      </c>
      <c r="R2414" s="19">
        <v>0</v>
      </c>
      <c r="S2414" s="19">
        <v>0</v>
      </c>
      <c r="T2414" s="19">
        <v>0</v>
      </c>
      <c r="U2414" s="17">
        <v>0</v>
      </c>
      <c r="V2414" s="13">
        <v>0</v>
      </c>
      <c r="W2414" s="13">
        <v>0</v>
      </c>
      <c r="X2414" s="19">
        <v>0</v>
      </c>
      <c r="Y2414" s="19">
        <v>0</v>
      </c>
      <c r="Z2414" s="19">
        <v>0</v>
      </c>
      <c r="AA2414" s="14">
        <v>0</v>
      </c>
      <c r="AB2414" s="55">
        <v>0</v>
      </c>
      <c r="AC2414" s="22" t="s">
        <v>782</v>
      </c>
      <c r="AD2414" s="19">
        <v>0</v>
      </c>
      <c r="AE2414" s="19">
        <v>0</v>
      </c>
      <c r="AF2414" s="19">
        <v>0</v>
      </c>
      <c r="AG2414" s="14">
        <v>0</v>
      </c>
      <c r="AH2414" s="22" t="s">
        <v>782</v>
      </c>
      <c r="AI2414" s="23" t="s">
        <v>782</v>
      </c>
      <c r="AJ2414" s="23" t="s">
        <v>782</v>
      </c>
      <c r="AK2414" s="23" t="s">
        <v>782</v>
      </c>
      <c r="AL2414" s="14" t="s">
        <v>782</v>
      </c>
      <c r="AM2414" s="22" t="s">
        <v>782</v>
      </c>
      <c r="AN2414" s="23" t="s">
        <v>782</v>
      </c>
      <c r="AO2414" s="23" t="s">
        <v>782</v>
      </c>
      <c r="AP2414" s="23" t="s">
        <v>782</v>
      </c>
      <c r="AQ2414" s="14" t="s">
        <v>782</v>
      </c>
      <c r="AR2414" s="55">
        <v>452</v>
      </c>
      <c r="AS2414" s="56">
        <v>7020.603000000001</v>
      </c>
      <c r="AT2414" s="19">
        <v>7.0206029999999942</v>
      </c>
      <c r="AU2414" s="19">
        <v>6.2342954640000077</v>
      </c>
      <c r="AV2414" s="14">
        <v>1.048595152694149</v>
      </c>
      <c r="AW2414" s="13">
        <v>0</v>
      </c>
      <c r="AX2414" s="22" t="s">
        <v>782</v>
      </c>
      <c r="AY2414" s="19">
        <v>0</v>
      </c>
      <c r="AZ2414" s="19">
        <v>0</v>
      </c>
      <c r="BA2414" s="19">
        <v>0</v>
      </c>
      <c r="BB2414" s="14">
        <v>0</v>
      </c>
      <c r="BC2414" s="55">
        <v>2</v>
      </c>
      <c r="BD2414" s="56">
        <v>4600</v>
      </c>
      <c r="BE2414" s="19">
        <v>4.5999999999999996</v>
      </c>
      <c r="BF2414" s="19">
        <v>7.4588074871393344</v>
      </c>
      <c r="BG2414" s="14">
        <v>1.2545554539493868</v>
      </c>
      <c r="BH2414" s="22">
        <v>455</v>
      </c>
      <c r="BI2414" s="23">
        <v>11.638602999999994</v>
      </c>
      <c r="BJ2414" s="23">
        <v>13.800760951139342</v>
      </c>
      <c r="BK2414" s="14">
        <v>2.3212584518043289</v>
      </c>
      <c r="BL2414" t="s">
        <v>165</v>
      </c>
    </row>
    <row r="2415" spans="1:64">
      <c r="A2415" t="s">
        <v>3420</v>
      </c>
      <c r="B2415" t="s">
        <v>3416</v>
      </c>
      <c r="C2415" t="s">
        <v>165</v>
      </c>
      <c r="D2415" t="s">
        <v>942</v>
      </c>
      <c r="E2415">
        <v>2018</v>
      </c>
      <c r="F2415" s="23">
        <v>35.97</v>
      </c>
      <c r="G2415" s="23">
        <v>22.68</v>
      </c>
      <c r="H2415" s="22">
        <v>75687</v>
      </c>
      <c r="I2415" s="34">
        <v>594.58014271219724</v>
      </c>
      <c r="J2415" s="13">
        <v>1</v>
      </c>
      <c r="K2415" s="13">
        <v>1</v>
      </c>
      <c r="L2415" s="19">
        <v>18</v>
      </c>
      <c r="M2415" s="19">
        <v>1.7999999999999999E-2</v>
      </c>
      <c r="N2415" s="19">
        <v>0.107658</v>
      </c>
      <c r="O2415" s="17">
        <v>1.8106558269658051E-2</v>
      </c>
      <c r="P2415" s="55">
        <v>0</v>
      </c>
      <c r="Q2415" s="13">
        <v>0</v>
      </c>
      <c r="R2415" s="19">
        <v>0</v>
      </c>
      <c r="S2415" s="19">
        <v>0</v>
      </c>
      <c r="T2415" s="19">
        <v>0</v>
      </c>
      <c r="U2415" s="17">
        <v>0</v>
      </c>
      <c r="V2415" s="13">
        <v>0</v>
      </c>
      <c r="W2415" s="13">
        <v>0</v>
      </c>
      <c r="X2415" s="19">
        <v>0</v>
      </c>
      <c r="Y2415" s="19">
        <v>0</v>
      </c>
      <c r="Z2415" s="19">
        <v>0</v>
      </c>
      <c r="AA2415" s="14">
        <v>0</v>
      </c>
      <c r="AB2415" s="55">
        <v>0</v>
      </c>
      <c r="AC2415" s="22" t="s">
        <v>782</v>
      </c>
      <c r="AD2415" s="19">
        <v>0</v>
      </c>
      <c r="AE2415" s="19">
        <v>0</v>
      </c>
      <c r="AF2415" s="19">
        <v>0</v>
      </c>
      <c r="AG2415" s="14">
        <v>0</v>
      </c>
      <c r="AH2415" s="22" t="s">
        <v>782</v>
      </c>
      <c r="AI2415" s="23" t="s">
        <v>782</v>
      </c>
      <c r="AJ2415" s="23" t="s">
        <v>782</v>
      </c>
      <c r="AK2415" s="23" t="s">
        <v>782</v>
      </c>
      <c r="AL2415" s="14" t="s">
        <v>782</v>
      </c>
      <c r="AM2415" s="22" t="s">
        <v>782</v>
      </c>
      <c r="AN2415" s="23" t="s">
        <v>782</v>
      </c>
      <c r="AO2415" s="23" t="s">
        <v>782</v>
      </c>
      <c r="AP2415" s="23" t="s">
        <v>782</v>
      </c>
      <c r="AQ2415" s="14" t="s">
        <v>782</v>
      </c>
      <c r="AR2415" s="55">
        <v>466</v>
      </c>
      <c r="AS2415" s="56">
        <v>7123.4330000000018</v>
      </c>
      <c r="AT2415" s="19">
        <v>7.123432999999995</v>
      </c>
      <c r="AU2415" s="19">
        <v>6.3256085040000078</v>
      </c>
      <c r="AV2415" s="14">
        <v>1.0638781973352713</v>
      </c>
      <c r="AW2415" s="13">
        <v>0</v>
      </c>
      <c r="AX2415" s="22" t="s">
        <v>782</v>
      </c>
      <c r="AY2415" s="19">
        <v>0</v>
      </c>
      <c r="AZ2415" s="19">
        <v>0</v>
      </c>
      <c r="BA2415" s="19">
        <v>0</v>
      </c>
      <c r="BB2415" s="14">
        <v>0</v>
      </c>
      <c r="BC2415" s="55">
        <v>2</v>
      </c>
      <c r="BD2415" s="56">
        <v>4600</v>
      </c>
      <c r="BE2415" s="19">
        <v>4.5999999999999996</v>
      </c>
      <c r="BF2415" s="19">
        <v>7.5039271019050897</v>
      </c>
      <c r="BG2415" s="14">
        <v>1.2620547782971148</v>
      </c>
      <c r="BH2415" s="22">
        <v>469</v>
      </c>
      <c r="BI2415" s="23">
        <v>11.741432999999995</v>
      </c>
      <c r="BJ2415" s="23">
        <v>13.937193605905097</v>
      </c>
      <c r="BK2415" s="14">
        <v>2.3440395339020443</v>
      </c>
      <c r="BL2415" t="s">
        <v>165</v>
      </c>
    </row>
    <row r="2416" spans="1:64">
      <c r="A2416" t="s">
        <v>3421</v>
      </c>
      <c r="B2416" t="s">
        <v>3416</v>
      </c>
      <c r="C2416" t="s">
        <v>165</v>
      </c>
      <c r="D2416" t="s">
        <v>942</v>
      </c>
      <c r="E2416">
        <v>2019</v>
      </c>
      <c r="F2416" s="23">
        <v>35.97</v>
      </c>
      <c r="G2416" s="23">
        <v>22.68</v>
      </c>
      <c r="H2416" s="22">
        <v>75610</v>
      </c>
      <c r="I2416" s="34">
        <v>606.92591407706539</v>
      </c>
      <c r="J2416" s="22">
        <v>1</v>
      </c>
      <c r="K2416" s="22">
        <v>1</v>
      </c>
      <c r="L2416" s="23">
        <v>18</v>
      </c>
      <c r="M2416" s="23">
        <v>1.7999999999999999E-2</v>
      </c>
      <c r="N2416" s="23">
        <v>0.107658</v>
      </c>
      <c r="O2416" s="14">
        <v>1.7738244076085034E-2</v>
      </c>
      <c r="P2416" s="48">
        <v>0</v>
      </c>
      <c r="Q2416" s="22">
        <v>0</v>
      </c>
      <c r="R2416" s="23">
        <v>0</v>
      </c>
      <c r="S2416" s="23">
        <v>0</v>
      </c>
      <c r="T2416" s="23">
        <v>0</v>
      </c>
      <c r="U2416" s="14">
        <v>0</v>
      </c>
      <c r="V2416" s="22">
        <v>0</v>
      </c>
      <c r="W2416" s="22">
        <v>0</v>
      </c>
      <c r="X2416" s="23">
        <v>0</v>
      </c>
      <c r="Y2416" s="23">
        <v>0</v>
      </c>
      <c r="Z2416" s="23">
        <v>0</v>
      </c>
      <c r="AA2416" s="14">
        <v>0</v>
      </c>
      <c r="AB2416" s="48">
        <v>0</v>
      </c>
      <c r="AC2416" s="22">
        <v>0</v>
      </c>
      <c r="AD2416" s="23">
        <v>0</v>
      </c>
      <c r="AE2416" s="23">
        <v>0</v>
      </c>
      <c r="AF2416" s="23">
        <v>0</v>
      </c>
      <c r="AG2416" s="14">
        <v>0</v>
      </c>
      <c r="AH2416" s="22">
        <v>0</v>
      </c>
      <c r="AI2416" s="23">
        <v>0</v>
      </c>
      <c r="AJ2416" s="23">
        <v>0</v>
      </c>
      <c r="AK2416" s="23">
        <v>0</v>
      </c>
      <c r="AL2416" s="14">
        <v>0</v>
      </c>
      <c r="AM2416" s="22">
        <v>509</v>
      </c>
      <c r="AN2416" s="23">
        <v>7483.9930000000049</v>
      </c>
      <c r="AO2416" s="23">
        <v>7.4839929999999981</v>
      </c>
      <c r="AP2416" s="23">
        <v>6.6457857840000063</v>
      </c>
      <c r="AQ2416" s="14">
        <v>1.0949912715633603</v>
      </c>
      <c r="AR2416" s="48">
        <v>509</v>
      </c>
      <c r="AS2416" s="50">
        <v>7483.9930000000049</v>
      </c>
      <c r="AT2416" s="23">
        <v>7.4839929999999981</v>
      </c>
      <c r="AU2416" s="23">
        <v>6.6457857840000063</v>
      </c>
      <c r="AV2416" s="14">
        <v>1.0949912715633603</v>
      </c>
      <c r="AW2416" s="22">
        <v>0</v>
      </c>
      <c r="AX2416" s="22" t="s">
        <v>782</v>
      </c>
      <c r="AY2416" s="23">
        <v>0</v>
      </c>
      <c r="AZ2416" s="23">
        <v>0</v>
      </c>
      <c r="BA2416" s="23">
        <v>0</v>
      </c>
      <c r="BB2416" s="14">
        <v>0</v>
      </c>
      <c r="BC2416" s="48">
        <v>2</v>
      </c>
      <c r="BD2416" s="50">
        <v>4600</v>
      </c>
      <c r="BE2416" s="23">
        <v>4.5999999999999996</v>
      </c>
      <c r="BF2416" s="23">
        <v>6.7975927945364543</v>
      </c>
      <c r="BG2416" s="14">
        <v>1.1200037165777237</v>
      </c>
      <c r="BH2416" s="22">
        <v>512</v>
      </c>
      <c r="BI2416" s="23">
        <v>12.101992999999998</v>
      </c>
      <c r="BJ2416" s="23">
        <v>13.551036578536461</v>
      </c>
      <c r="BK2416" s="14">
        <v>2.2327332322171691</v>
      </c>
      <c r="BL2416" t="s">
        <v>165</v>
      </c>
    </row>
    <row r="2417" spans="1:64">
      <c r="A2417" t="s">
        <v>3422</v>
      </c>
      <c r="B2417" t="s">
        <v>3416</v>
      </c>
      <c r="C2417" t="s">
        <v>165</v>
      </c>
      <c r="D2417" t="s">
        <v>942</v>
      </c>
      <c r="E2417">
        <v>2020</v>
      </c>
      <c r="F2417" s="23">
        <v>35.97</v>
      </c>
      <c r="G2417" s="23">
        <v>22.66</v>
      </c>
      <c r="H2417" s="22">
        <v>75518</v>
      </c>
      <c r="I2417" s="34">
        <v>608.8304569442812</v>
      </c>
      <c r="J2417" s="22">
        <v>1</v>
      </c>
      <c r="K2417" s="22">
        <v>1</v>
      </c>
      <c r="L2417" s="23">
        <v>18</v>
      </c>
      <c r="M2417" s="23">
        <v>1.7999999999999999E-2</v>
      </c>
      <c r="N2417" s="23">
        <v>0.107658</v>
      </c>
      <c r="O2417" s="14">
        <v>1.7682755317520626E-2</v>
      </c>
      <c r="P2417" s="48">
        <v>0</v>
      </c>
      <c r="Q2417" s="22">
        <v>0</v>
      </c>
      <c r="R2417" s="23">
        <v>0</v>
      </c>
      <c r="S2417" s="23">
        <v>0</v>
      </c>
      <c r="T2417" s="23">
        <v>0</v>
      </c>
      <c r="U2417" s="14">
        <v>0</v>
      </c>
      <c r="V2417" s="22">
        <v>0</v>
      </c>
      <c r="W2417" s="22">
        <v>0</v>
      </c>
      <c r="X2417" s="23">
        <v>0</v>
      </c>
      <c r="Y2417" s="23">
        <v>0</v>
      </c>
      <c r="Z2417" s="23">
        <v>0</v>
      </c>
      <c r="AA2417" s="14">
        <v>0</v>
      </c>
      <c r="AB2417" s="48">
        <v>0</v>
      </c>
      <c r="AC2417" s="22">
        <v>0</v>
      </c>
      <c r="AD2417" s="23">
        <v>0</v>
      </c>
      <c r="AE2417" s="23">
        <v>0</v>
      </c>
      <c r="AF2417" s="23">
        <v>0</v>
      </c>
      <c r="AG2417" s="14">
        <v>0</v>
      </c>
      <c r="AH2417" s="22">
        <v>0</v>
      </c>
      <c r="AI2417" s="23">
        <v>0</v>
      </c>
      <c r="AJ2417" s="23">
        <v>0</v>
      </c>
      <c r="AK2417" s="23">
        <v>0</v>
      </c>
      <c r="AL2417" s="14">
        <v>0</v>
      </c>
      <c r="AM2417" s="22">
        <v>586</v>
      </c>
      <c r="AN2417" s="23">
        <v>8342.4080000000049</v>
      </c>
      <c r="AO2417" s="23">
        <v>8.3424079999999989</v>
      </c>
      <c r="AP2417" s="23">
        <v>7.4080583040000088</v>
      </c>
      <c r="AQ2417" s="14">
        <v>1.2167686782919893</v>
      </c>
      <c r="AR2417" s="48">
        <v>586</v>
      </c>
      <c r="AS2417" s="50">
        <v>8342.4080000000049</v>
      </c>
      <c r="AT2417" s="23">
        <v>8.3424079999999989</v>
      </c>
      <c r="AU2417" s="23">
        <v>7.4080583040000088</v>
      </c>
      <c r="AV2417" s="14">
        <v>1.2167686782919893</v>
      </c>
      <c r="AW2417" s="22">
        <v>0</v>
      </c>
      <c r="AX2417" s="22">
        <v>0</v>
      </c>
      <c r="AY2417" s="23">
        <v>0</v>
      </c>
      <c r="AZ2417" s="23">
        <v>0</v>
      </c>
      <c r="BA2417" s="23">
        <v>0</v>
      </c>
      <c r="BB2417" s="14">
        <v>0</v>
      </c>
      <c r="BC2417" s="48">
        <v>2</v>
      </c>
      <c r="BD2417" s="50">
        <v>4600</v>
      </c>
      <c r="BE2417" s="23">
        <v>4.5999999999999996</v>
      </c>
      <c r="BF2417" s="23">
        <v>6.7975927945364543</v>
      </c>
      <c r="BG2417" s="14">
        <v>1.1165001219967803</v>
      </c>
      <c r="BH2417" s="22">
        <v>589</v>
      </c>
      <c r="BI2417" s="23">
        <v>12.960407999999999</v>
      </c>
      <c r="BJ2417" s="23">
        <v>14.313309098536465</v>
      </c>
      <c r="BK2417" s="14">
        <v>2.3509515556062905</v>
      </c>
      <c r="BL2417" t="s">
        <v>165</v>
      </c>
    </row>
    <row r="2418" spans="1:64">
      <c r="A2418" t="s">
        <v>3423</v>
      </c>
      <c r="B2418" t="s">
        <v>3416</v>
      </c>
      <c r="C2418" t="s">
        <v>165</v>
      </c>
      <c r="D2418" t="s">
        <v>942</v>
      </c>
      <c r="E2418">
        <v>2021</v>
      </c>
      <c r="F2418" s="23">
        <v>35.97</v>
      </c>
      <c r="G2418" s="23">
        <v>22.65</v>
      </c>
      <c r="H2418" s="22">
        <v>75343</v>
      </c>
      <c r="I2418" s="34">
        <v>566.21</v>
      </c>
      <c r="J2418" s="22">
        <v>1</v>
      </c>
      <c r="K2418" s="22">
        <v>1</v>
      </c>
      <c r="L2418" s="23">
        <v>18</v>
      </c>
      <c r="M2418" s="23">
        <v>1.7999999999999999E-2</v>
      </c>
      <c r="N2418" s="23">
        <v>0.107658</v>
      </c>
      <c r="O2418" s="14">
        <v>0.02</v>
      </c>
      <c r="P2418" s="48">
        <v>0</v>
      </c>
      <c r="Q2418" s="22">
        <v>0</v>
      </c>
      <c r="R2418" s="23">
        <v>0</v>
      </c>
      <c r="S2418" s="23">
        <v>0</v>
      </c>
      <c r="T2418" s="23">
        <v>0</v>
      </c>
      <c r="U2418" s="14">
        <v>0</v>
      </c>
      <c r="V2418" s="22">
        <v>0</v>
      </c>
      <c r="W2418" s="22">
        <v>0</v>
      </c>
      <c r="X2418" s="23">
        <v>0</v>
      </c>
      <c r="Y2418" s="23">
        <v>0</v>
      </c>
      <c r="Z2418" s="23">
        <v>0</v>
      </c>
      <c r="AA2418" s="14">
        <v>0</v>
      </c>
      <c r="AB2418" s="48">
        <v>0</v>
      </c>
      <c r="AC2418" s="22">
        <v>0</v>
      </c>
      <c r="AD2418" s="23">
        <v>0</v>
      </c>
      <c r="AE2418" s="23">
        <v>0</v>
      </c>
      <c r="AF2418" s="23">
        <v>0</v>
      </c>
      <c r="AG2418" s="14">
        <v>0</v>
      </c>
      <c r="AH2418" s="22">
        <v>0</v>
      </c>
      <c r="AI2418" s="23">
        <v>0</v>
      </c>
      <c r="AJ2418" s="23">
        <v>0</v>
      </c>
      <c r="AK2418" s="23">
        <v>0</v>
      </c>
      <c r="AL2418" s="14">
        <v>0</v>
      </c>
      <c r="AM2418" s="22">
        <v>701</v>
      </c>
      <c r="AN2418" s="23">
        <v>9221.6080000000002</v>
      </c>
      <c r="AO2418" s="23">
        <v>9.2216079999999998</v>
      </c>
      <c r="AP2418" s="23">
        <v>8.2517061280000004</v>
      </c>
      <c r="AQ2418" s="14">
        <v>1.46</v>
      </c>
      <c r="AR2418" s="48">
        <v>701</v>
      </c>
      <c r="AS2418" s="50">
        <v>9221.6080000000002</v>
      </c>
      <c r="AT2418" s="23">
        <v>9.2216079999999998</v>
      </c>
      <c r="AU2418" s="23">
        <v>8.2517061280000004</v>
      </c>
      <c r="AV2418" s="14">
        <v>1.46</v>
      </c>
      <c r="AW2418" s="22">
        <v>0</v>
      </c>
      <c r="AX2418" s="22">
        <v>0</v>
      </c>
      <c r="AY2418" s="23">
        <v>0</v>
      </c>
      <c r="AZ2418" s="23">
        <v>0</v>
      </c>
      <c r="BA2418" s="23">
        <v>0</v>
      </c>
      <c r="BB2418" s="14">
        <v>0</v>
      </c>
      <c r="BC2418" s="48">
        <v>3</v>
      </c>
      <c r="BD2418" s="50">
        <v>4601</v>
      </c>
      <c r="BE2418" s="23">
        <v>4.601</v>
      </c>
      <c r="BF2418" s="23">
        <v>6.7815788499999998</v>
      </c>
      <c r="BG2418" s="14">
        <v>1.2</v>
      </c>
      <c r="BH2418" s="22">
        <v>705</v>
      </c>
      <c r="BI2418" s="23">
        <v>13.84</v>
      </c>
      <c r="BJ2418" s="23">
        <v>15.14</v>
      </c>
      <c r="BK2418" s="14">
        <v>2.67</v>
      </c>
      <c r="BL2418" t="s">
        <v>165</v>
      </c>
    </row>
    <row r="2419" spans="1:64">
      <c r="A2419" t="s">
        <v>3424</v>
      </c>
      <c r="B2419" t="s">
        <v>3416</v>
      </c>
      <c r="C2419" t="s">
        <v>165</v>
      </c>
      <c r="D2419" s="111" t="s">
        <v>942</v>
      </c>
      <c r="E2419" s="110">
        <v>2022</v>
      </c>
      <c r="F2419" s="23"/>
      <c r="G2419" s="23"/>
      <c r="H2419" s="22">
        <v>75889</v>
      </c>
      <c r="I2419" s="34">
        <v>550.00842426656288</v>
      </c>
      <c r="J2419" s="22">
        <v>1</v>
      </c>
      <c r="K2419" s="22">
        <v>1</v>
      </c>
      <c r="L2419" s="23">
        <v>18</v>
      </c>
      <c r="M2419" s="23">
        <v>1.7999999999999999E-2</v>
      </c>
      <c r="N2419" s="23">
        <v>0.10652399999999999</v>
      </c>
      <c r="O2419" s="14">
        <v>1.9367703347825976E-2</v>
      </c>
      <c r="P2419" s="48">
        <v>0</v>
      </c>
      <c r="Q2419" s="22">
        <v>0</v>
      </c>
      <c r="R2419" s="23">
        <v>0</v>
      </c>
      <c r="S2419" s="23">
        <v>0</v>
      </c>
      <c r="T2419" s="23">
        <v>0</v>
      </c>
      <c r="U2419" s="14">
        <v>0</v>
      </c>
      <c r="V2419" s="22">
        <v>0</v>
      </c>
      <c r="W2419" s="22">
        <v>0</v>
      </c>
      <c r="X2419" s="23">
        <v>0</v>
      </c>
      <c r="Y2419" s="23">
        <v>0</v>
      </c>
      <c r="Z2419" s="23">
        <v>0</v>
      </c>
      <c r="AA2419" s="14">
        <v>0</v>
      </c>
      <c r="AB2419" s="48">
        <v>0</v>
      </c>
      <c r="AC2419" s="22">
        <v>0</v>
      </c>
      <c r="AD2419" s="23">
        <v>0</v>
      </c>
      <c r="AE2419" s="23">
        <v>0</v>
      </c>
      <c r="AF2419" s="23">
        <v>0</v>
      </c>
      <c r="AG2419" s="14">
        <v>0</v>
      </c>
      <c r="AH2419" s="22">
        <v>1</v>
      </c>
      <c r="AI2419" s="23">
        <v>52.8</v>
      </c>
      <c r="AJ2419" s="23">
        <v>5.28E-2</v>
      </c>
      <c r="AK2419" s="23">
        <v>5.4086414883494402E-2</v>
      </c>
      <c r="AL2419" s="14">
        <v>9.8337429932311895E-3</v>
      </c>
      <c r="AM2419" s="22">
        <v>901</v>
      </c>
      <c r="AN2419" s="23">
        <v>10995.09299999999</v>
      </c>
      <c r="AO2419" s="23">
        <v>10.995093000000015</v>
      </c>
      <c r="AP2419" s="23">
        <v>11.262976546981159</v>
      </c>
      <c r="AQ2419" s="14">
        <v>2.0477825520582447</v>
      </c>
      <c r="AR2419" s="48">
        <v>902</v>
      </c>
      <c r="AS2419" s="50">
        <v>11047.893</v>
      </c>
      <c r="AT2419" s="23">
        <v>11.047893</v>
      </c>
      <c r="AU2419" s="23">
        <v>11.317062961864695</v>
      </c>
      <c r="AV2419" s="14">
        <v>2.0576162950514831</v>
      </c>
      <c r="AW2419" s="22">
        <v>0</v>
      </c>
      <c r="AX2419" s="22">
        <v>0</v>
      </c>
      <c r="AY2419" s="23">
        <v>0</v>
      </c>
      <c r="AZ2419" s="23">
        <v>0</v>
      </c>
      <c r="BA2419" s="23">
        <v>0</v>
      </c>
      <c r="BB2419" s="14">
        <v>0</v>
      </c>
      <c r="BC2419" s="48">
        <v>4</v>
      </c>
      <c r="BD2419" s="50">
        <v>8101</v>
      </c>
      <c r="BE2419" s="23">
        <v>8.1009999999999991</v>
      </c>
      <c r="BF2419" s="23">
        <v>16.695735147587101</v>
      </c>
      <c r="BG2419" s="14">
        <v>3.0355417137202743</v>
      </c>
      <c r="BH2419" s="22">
        <v>907</v>
      </c>
      <c r="BI2419" s="23">
        <v>19.166893000000002</v>
      </c>
      <c r="BJ2419" s="23">
        <v>28.119322109451794</v>
      </c>
      <c r="BK2419" s="14">
        <v>5.1125257121195835</v>
      </c>
      <c r="BL2419" t="s">
        <v>165</v>
      </c>
    </row>
    <row r="2420" spans="1:64">
      <c r="A2420" t="s">
        <v>3425</v>
      </c>
      <c r="B2420" t="s">
        <v>3416</v>
      </c>
      <c r="C2420" t="s">
        <v>165</v>
      </c>
      <c r="D2420" t="s">
        <v>942</v>
      </c>
      <c r="E2420">
        <v>2023</v>
      </c>
      <c r="F2420">
        <v>35.97</v>
      </c>
      <c r="G2420">
        <v>22.67</v>
      </c>
      <c r="H2420">
        <v>75587</v>
      </c>
      <c r="I2420">
        <v>550.00842426656288</v>
      </c>
      <c r="J2420">
        <v>1</v>
      </c>
      <c r="K2420">
        <v>1</v>
      </c>
      <c r="L2420">
        <v>18</v>
      </c>
      <c r="M2420">
        <v>1.7999999999999999E-2</v>
      </c>
      <c r="N2420">
        <v>0.10652399999999999</v>
      </c>
      <c r="O2420">
        <v>1.9367703347825973E-2</v>
      </c>
      <c r="P2420" s="140">
        <v>0</v>
      </c>
      <c r="Q2420">
        <v>0</v>
      </c>
      <c r="R2420">
        <v>0</v>
      </c>
      <c r="S2420">
        <v>0</v>
      </c>
      <c r="T2420">
        <v>0</v>
      </c>
      <c r="U2420">
        <v>0</v>
      </c>
      <c r="V2420">
        <v>0</v>
      </c>
      <c r="W2420">
        <v>0</v>
      </c>
      <c r="X2420">
        <v>0</v>
      </c>
      <c r="Y2420">
        <v>0</v>
      </c>
      <c r="Z2420">
        <v>0</v>
      </c>
      <c r="AA2420">
        <v>0</v>
      </c>
      <c r="AB2420" s="140"/>
      <c r="AG2420">
        <v>0</v>
      </c>
      <c r="AH2420">
        <v>1</v>
      </c>
      <c r="AI2420">
        <v>52.8</v>
      </c>
      <c r="AJ2420">
        <v>5.28E-2</v>
      </c>
      <c r="AK2420">
        <v>4.9526000000000001E-2</v>
      </c>
      <c r="AL2420">
        <v>9.7260000000000003E-3</v>
      </c>
      <c r="AM2420">
        <v>1191</v>
      </c>
      <c r="AN2420">
        <v>14699.373</v>
      </c>
      <c r="AO2420">
        <v>14.699373</v>
      </c>
      <c r="AP2420">
        <v>13.787824000000001</v>
      </c>
      <c r="AQ2420">
        <v>2.5068386940411114</v>
      </c>
      <c r="AR2420" s="140">
        <v>1607</v>
      </c>
      <c r="AS2420" s="140">
        <v>15056.487999999899</v>
      </c>
      <c r="AT2420">
        <v>15.056488</v>
      </c>
      <c r="AU2420">
        <v>14.122793557205499</v>
      </c>
      <c r="AV2420">
        <v>2.5677413170604191</v>
      </c>
      <c r="AW2420">
        <v>0</v>
      </c>
      <c r="AX2420">
        <v>0</v>
      </c>
      <c r="AY2420">
        <v>0</v>
      </c>
      <c r="AZ2420">
        <v>0</v>
      </c>
      <c r="BA2420">
        <v>0</v>
      </c>
      <c r="BB2420">
        <v>0</v>
      </c>
      <c r="BC2420" s="140">
        <v>4</v>
      </c>
      <c r="BD2420" s="140">
        <v>8101</v>
      </c>
      <c r="BE2420">
        <v>8.1010000000000009</v>
      </c>
      <c r="BF2420">
        <v>19.935462000000001</v>
      </c>
      <c r="BG2420">
        <v>3.624573937496316</v>
      </c>
      <c r="BH2420">
        <v>1612</v>
      </c>
      <c r="BI2420">
        <v>23.175488000000001</v>
      </c>
      <c r="BJ2420">
        <v>34.164779557205499</v>
      </c>
      <c r="BK2420">
        <v>6.2116829579045607</v>
      </c>
      <c r="BL2420" t="s">
        <v>165</v>
      </c>
    </row>
    <row r="2421" spans="1:64">
      <c r="A2421" t="s">
        <v>3426</v>
      </c>
      <c r="B2421" t="s">
        <v>3416</v>
      </c>
      <c r="C2421" t="s">
        <v>165</v>
      </c>
      <c r="D2421" t="s">
        <v>942</v>
      </c>
      <c r="E2421">
        <v>2024</v>
      </c>
      <c r="F2421">
        <v>35.97</v>
      </c>
      <c r="G2421">
        <v>22.67</v>
      </c>
      <c r="H2421">
        <v>75499</v>
      </c>
      <c r="I2421">
        <v>517.70405308372438</v>
      </c>
      <c r="J2421">
        <v>1</v>
      </c>
      <c r="K2421">
        <v>1</v>
      </c>
      <c r="L2421">
        <v>18</v>
      </c>
      <c r="M2421">
        <v>1.7999999999999999E-2</v>
      </c>
      <c r="N2421">
        <v>0.10652399999999999</v>
      </c>
      <c r="O2421">
        <v>2.0576234504150706E-2</v>
      </c>
      <c r="P2421" s="140">
        <v>0</v>
      </c>
      <c r="Q2421">
        <v>0</v>
      </c>
      <c r="R2421">
        <v>0</v>
      </c>
      <c r="S2421">
        <v>0</v>
      </c>
      <c r="T2421">
        <v>0</v>
      </c>
      <c r="U2421">
        <v>0</v>
      </c>
      <c r="V2421">
        <v>0</v>
      </c>
      <c r="W2421">
        <v>0</v>
      </c>
      <c r="X2421">
        <v>0</v>
      </c>
      <c r="Y2421">
        <v>0</v>
      </c>
      <c r="Z2421">
        <v>0</v>
      </c>
      <c r="AA2421">
        <v>0</v>
      </c>
      <c r="AB2421" s="140">
        <v>0</v>
      </c>
      <c r="AC2421">
        <v>0</v>
      </c>
      <c r="AD2421">
        <v>0</v>
      </c>
      <c r="AE2421">
        <v>0</v>
      </c>
      <c r="AF2421">
        <v>0</v>
      </c>
      <c r="AG2421">
        <v>0</v>
      </c>
      <c r="AH2421">
        <v>2</v>
      </c>
      <c r="AI2421">
        <v>53.599999999999994</v>
      </c>
      <c r="AJ2421">
        <v>5.3600000000000002E-2</v>
      </c>
      <c r="AK2421">
        <v>4.8344188228435198E-2</v>
      </c>
      <c r="AL2421">
        <v>9.3381900219770657E-3</v>
      </c>
      <c r="AM2421">
        <v>1542</v>
      </c>
      <c r="AN2421">
        <v>22094.907999999992</v>
      </c>
      <c r="AO2421">
        <v>22.094907999999958</v>
      </c>
      <c r="AP2421">
        <v>19.928365508245452</v>
      </c>
      <c r="AQ2421">
        <v>3.849374056382477</v>
      </c>
      <c r="AR2421" s="140">
        <v>2267</v>
      </c>
      <c r="AS2421" s="140">
        <v>22779.539999999761</v>
      </c>
      <c r="AT2421">
        <v>22.779539999999965</v>
      </c>
      <c r="AU2421">
        <v>20.545865102932183</v>
      </c>
      <c r="AV2421">
        <v>3.968650618157215</v>
      </c>
      <c r="AW2421">
        <v>0</v>
      </c>
      <c r="AX2421">
        <v>0</v>
      </c>
      <c r="AY2421">
        <v>0</v>
      </c>
      <c r="AZ2421">
        <v>0</v>
      </c>
      <c r="BA2421">
        <v>0</v>
      </c>
      <c r="BB2421">
        <v>0</v>
      </c>
      <c r="BC2421" s="140">
        <v>4</v>
      </c>
      <c r="BD2421" s="140">
        <v>8101</v>
      </c>
      <c r="BE2421">
        <v>8.1009999999999991</v>
      </c>
      <c r="BF2421">
        <v>16.908292890069429</v>
      </c>
      <c r="BG2421">
        <v>3.2660151662623695</v>
      </c>
      <c r="BH2421">
        <v>2272</v>
      </c>
      <c r="BI2421">
        <v>30.898539999999965</v>
      </c>
      <c r="BJ2421">
        <v>37.560681993001609</v>
      </c>
      <c r="BK2421">
        <v>7.2552420189237354</v>
      </c>
      <c r="BL2421" t="s">
        <v>165</v>
      </c>
    </row>
    <row r="2422" spans="1:64">
      <c r="A2422" t="s">
        <v>3427</v>
      </c>
      <c r="B2422" t="s">
        <v>3428</v>
      </c>
      <c r="C2422" t="s">
        <v>168</v>
      </c>
      <c r="D2422" t="s">
        <v>942</v>
      </c>
      <c r="E2422">
        <v>2012</v>
      </c>
      <c r="F2422" s="23">
        <v>158.5</v>
      </c>
      <c r="G2422" s="23">
        <v>25.11</v>
      </c>
      <c r="H2422" s="22">
        <v>37246</v>
      </c>
      <c r="I2422" s="34">
        <v>305.37994699999996</v>
      </c>
      <c r="J2422" s="22">
        <v>2</v>
      </c>
      <c r="K2422" s="22" t="s">
        <v>782</v>
      </c>
      <c r="L2422" s="23">
        <v>200</v>
      </c>
      <c r="M2422" s="23">
        <v>0.2</v>
      </c>
      <c r="N2422" s="23">
        <v>1.087323</v>
      </c>
      <c r="O2422" s="14">
        <v>0.35605579563480644</v>
      </c>
      <c r="P2422" s="48">
        <v>0</v>
      </c>
      <c r="Q2422" s="22" t="s">
        <v>782</v>
      </c>
      <c r="R2422" s="23">
        <v>0</v>
      </c>
      <c r="S2422" s="23">
        <v>0</v>
      </c>
      <c r="T2422" s="23">
        <v>0</v>
      </c>
      <c r="U2422" s="14">
        <v>0</v>
      </c>
      <c r="V2422" s="22">
        <v>0</v>
      </c>
      <c r="W2422" s="22" t="s">
        <v>782</v>
      </c>
      <c r="X2422" s="23">
        <v>0</v>
      </c>
      <c r="Y2422" s="23">
        <v>0</v>
      </c>
      <c r="Z2422" s="23">
        <v>0</v>
      </c>
      <c r="AA2422" s="14">
        <v>0</v>
      </c>
      <c r="AB2422" s="48">
        <v>0</v>
      </c>
      <c r="AC2422" s="22" t="s">
        <v>782</v>
      </c>
      <c r="AD2422" s="23">
        <v>0</v>
      </c>
      <c r="AE2422" s="23">
        <v>0</v>
      </c>
      <c r="AF2422" s="23">
        <v>0</v>
      </c>
      <c r="AG2422" s="14">
        <v>0</v>
      </c>
      <c r="AH2422" s="22" t="s">
        <v>782</v>
      </c>
      <c r="AI2422" s="23" t="s">
        <v>782</v>
      </c>
      <c r="AJ2422" s="23" t="s">
        <v>782</v>
      </c>
      <c r="AK2422" s="23" t="s">
        <v>782</v>
      </c>
      <c r="AL2422" s="14" t="s">
        <v>782</v>
      </c>
      <c r="AM2422" s="22" t="s">
        <v>782</v>
      </c>
      <c r="AN2422" s="23" t="s">
        <v>782</v>
      </c>
      <c r="AO2422" s="23" t="s">
        <v>782</v>
      </c>
      <c r="AP2422" s="23" t="s">
        <v>782</v>
      </c>
      <c r="AQ2422" s="14" t="s">
        <v>782</v>
      </c>
      <c r="AR2422" s="48">
        <v>826</v>
      </c>
      <c r="AS2422" s="50">
        <v>12127.193999999992</v>
      </c>
      <c r="AT2422" s="23">
        <v>12.127193999999992</v>
      </c>
      <c r="AU2422" s="23">
        <v>9.783278000000001</v>
      </c>
      <c r="AV2422" s="14">
        <v>3.2036412659407527</v>
      </c>
      <c r="AW2422" s="22">
        <v>1</v>
      </c>
      <c r="AX2422" s="22" t="s">
        <v>782</v>
      </c>
      <c r="AY2422" s="23">
        <v>22</v>
      </c>
      <c r="AZ2422" s="23">
        <v>2.1999999999999999E-2</v>
      </c>
      <c r="BA2422" s="23">
        <v>7.8720999999999999E-2</v>
      </c>
      <c r="BB2422" s="14">
        <v>2.5778051497271366E-2</v>
      </c>
      <c r="BC2422" s="48">
        <v>4</v>
      </c>
      <c r="BD2422" s="50">
        <v>3700</v>
      </c>
      <c r="BE2422" s="23">
        <v>3.7</v>
      </c>
      <c r="BF2422" s="23">
        <v>5.9089000000000009</v>
      </c>
      <c r="BG2422" s="14">
        <v>1.9349338612597249</v>
      </c>
      <c r="BH2422" s="22">
        <v>833</v>
      </c>
      <c r="BI2422" s="23">
        <v>16.049193999999993</v>
      </c>
      <c r="BJ2422" s="23">
        <v>16.858222000000001</v>
      </c>
      <c r="BK2422" s="14">
        <v>5.5204089743325557</v>
      </c>
      <c r="BL2422" t="s">
        <v>168</v>
      </c>
    </row>
    <row r="2423" spans="1:64">
      <c r="A2423" t="s">
        <v>3429</v>
      </c>
      <c r="B2423" t="s">
        <v>3428</v>
      </c>
      <c r="C2423" t="s">
        <v>168</v>
      </c>
      <c r="D2423" t="s">
        <v>942</v>
      </c>
      <c r="E2423">
        <v>2015</v>
      </c>
      <c r="F2423" s="23">
        <v>159.03</v>
      </c>
      <c r="G2423" s="23">
        <v>25.18</v>
      </c>
      <c r="H2423" s="22">
        <v>38020</v>
      </c>
      <c r="I2423" s="34">
        <v>305.72946130586189</v>
      </c>
      <c r="J2423" s="13">
        <v>3</v>
      </c>
      <c r="K2423" s="13">
        <v>3</v>
      </c>
      <c r="L2423" s="19">
        <v>650</v>
      </c>
      <c r="M2423" s="35">
        <v>0.65</v>
      </c>
      <c r="N2423" s="19">
        <v>3.8878807382022829</v>
      </c>
      <c r="O2423" s="17">
        <v>1.2716735644631638</v>
      </c>
      <c r="P2423" s="112">
        <v>0</v>
      </c>
      <c r="Q2423" s="113">
        <v>0</v>
      </c>
      <c r="R2423" s="114">
        <v>0</v>
      </c>
      <c r="S2423" s="27">
        <v>0</v>
      </c>
      <c r="T2423" s="23">
        <v>0</v>
      </c>
      <c r="U2423" s="17">
        <v>0</v>
      </c>
      <c r="V2423" s="22">
        <v>0</v>
      </c>
      <c r="W2423" s="22">
        <v>0</v>
      </c>
      <c r="X2423" s="23">
        <v>0</v>
      </c>
      <c r="Y2423" s="27">
        <v>0</v>
      </c>
      <c r="Z2423" s="27">
        <v>0</v>
      </c>
      <c r="AA2423" s="14">
        <v>0</v>
      </c>
      <c r="AB2423" s="116">
        <v>1</v>
      </c>
      <c r="AC2423" s="22" t="s">
        <v>782</v>
      </c>
      <c r="AD2423" s="23">
        <v>0</v>
      </c>
      <c r="AE2423" s="23">
        <v>0</v>
      </c>
      <c r="AF2423" s="23">
        <v>0.48213465299999997</v>
      </c>
      <c r="AG2423" s="14">
        <v>0.15769976859300991</v>
      </c>
      <c r="AH2423" s="22" t="s">
        <v>782</v>
      </c>
      <c r="AI2423" s="23" t="s">
        <v>782</v>
      </c>
      <c r="AJ2423" s="23" t="s">
        <v>782</v>
      </c>
      <c r="AK2423" s="23" t="s">
        <v>782</v>
      </c>
      <c r="AL2423" s="14" t="s">
        <v>782</v>
      </c>
      <c r="AM2423" s="22" t="s">
        <v>782</v>
      </c>
      <c r="AN2423" s="23" t="s">
        <v>782</v>
      </c>
      <c r="AO2423" s="23" t="s">
        <v>782</v>
      </c>
      <c r="AP2423" s="23" t="s">
        <v>782</v>
      </c>
      <c r="AQ2423" s="14" t="s">
        <v>782</v>
      </c>
      <c r="AR2423" s="117">
        <v>982</v>
      </c>
      <c r="AS2423" s="118">
        <v>13864.337999999978</v>
      </c>
      <c r="AT2423" s="23">
        <v>13.864337999999979</v>
      </c>
      <c r="AU2423" s="23">
        <v>12.313788876388477</v>
      </c>
      <c r="AV2423" s="14">
        <v>4.0276749331885142</v>
      </c>
      <c r="AW2423" s="22">
        <v>1</v>
      </c>
      <c r="AX2423" s="22" t="s">
        <v>782</v>
      </c>
      <c r="AY2423" s="23">
        <v>22</v>
      </c>
      <c r="AZ2423" s="23">
        <v>2.1999999999999999E-2</v>
      </c>
      <c r="BA2423" s="23">
        <v>5.7326371387573703E-2</v>
      </c>
      <c r="BB2423" s="14">
        <v>1.8750686028986423E-2</v>
      </c>
      <c r="BC2423" s="120">
        <v>7</v>
      </c>
      <c r="BD2423" s="121">
        <v>11950</v>
      </c>
      <c r="BE2423" s="44">
        <v>11.95</v>
      </c>
      <c r="BF2423" s="23">
        <v>24.69224061525242</v>
      </c>
      <c r="BG2423" s="14">
        <v>8.0765002200914751</v>
      </c>
      <c r="BH2423" s="22">
        <v>994</v>
      </c>
      <c r="BI2423" s="23">
        <v>26.486337999999975</v>
      </c>
      <c r="BJ2423" s="23">
        <v>41.433371254230757</v>
      </c>
      <c r="BK2423" s="14">
        <v>13.552299172365151</v>
      </c>
      <c r="BL2423" t="s">
        <v>168</v>
      </c>
    </row>
    <row r="2424" spans="1:64">
      <c r="A2424" t="s">
        <v>3430</v>
      </c>
      <c r="B2424" t="s">
        <v>3428</v>
      </c>
      <c r="C2424" t="s">
        <v>168</v>
      </c>
      <c r="D2424" t="s">
        <v>942</v>
      </c>
      <c r="E2424">
        <v>2016</v>
      </c>
      <c r="F2424" s="23">
        <v>159.03</v>
      </c>
      <c r="G2424" s="23">
        <v>25.36</v>
      </c>
      <c r="H2424" s="22">
        <v>37893</v>
      </c>
      <c r="I2424" s="34">
        <v>323.26175185760098</v>
      </c>
      <c r="J2424" s="13">
        <v>3</v>
      </c>
      <c r="K2424" s="13">
        <v>3</v>
      </c>
      <c r="L2424" s="19">
        <v>650</v>
      </c>
      <c r="M2424" s="35">
        <v>0.65</v>
      </c>
      <c r="N2424" s="19">
        <v>3.8876499999999998</v>
      </c>
      <c r="O2424" s="17">
        <v>1.2026322253282029</v>
      </c>
      <c r="P2424" s="55">
        <v>0</v>
      </c>
      <c r="Q2424" s="13">
        <v>0</v>
      </c>
      <c r="R2424" s="19">
        <v>0</v>
      </c>
      <c r="S2424" s="27">
        <v>0</v>
      </c>
      <c r="T2424" s="19">
        <v>0</v>
      </c>
      <c r="U2424" s="17">
        <v>0</v>
      </c>
      <c r="V2424" s="13">
        <v>0</v>
      </c>
      <c r="W2424" s="13">
        <v>0</v>
      </c>
      <c r="X2424" s="19">
        <v>0</v>
      </c>
      <c r="Y2424" s="27">
        <v>0</v>
      </c>
      <c r="Z2424" s="19">
        <v>0</v>
      </c>
      <c r="AA2424" s="14">
        <v>0</v>
      </c>
      <c r="AB2424" s="55">
        <v>1</v>
      </c>
      <c r="AC2424" s="22" t="s">
        <v>782</v>
      </c>
      <c r="AD2424" s="19">
        <v>0</v>
      </c>
      <c r="AE2424" s="23">
        <v>0</v>
      </c>
      <c r="AF2424" s="19">
        <v>0.46715776799999997</v>
      </c>
      <c r="AG2424" s="14">
        <v>0.14451377724568731</v>
      </c>
      <c r="AH2424" s="22" t="s">
        <v>782</v>
      </c>
      <c r="AI2424" s="23" t="s">
        <v>782</v>
      </c>
      <c r="AJ2424" s="23" t="s">
        <v>782</v>
      </c>
      <c r="AK2424" s="23" t="s">
        <v>782</v>
      </c>
      <c r="AL2424" s="14" t="s">
        <v>782</v>
      </c>
      <c r="AM2424" s="22" t="s">
        <v>782</v>
      </c>
      <c r="AN2424" s="23" t="s">
        <v>782</v>
      </c>
      <c r="AO2424" s="23" t="s">
        <v>782</v>
      </c>
      <c r="AP2424" s="23" t="s">
        <v>782</v>
      </c>
      <c r="AQ2424" s="14" t="s">
        <v>782</v>
      </c>
      <c r="AR2424" s="55">
        <v>1011</v>
      </c>
      <c r="AS2424" s="56">
        <v>14095.692999999994</v>
      </c>
      <c r="AT2424" s="23">
        <v>14.095692999999994</v>
      </c>
      <c r="AU2424" s="19">
        <v>12.516975384000009</v>
      </c>
      <c r="AV2424" s="14">
        <v>3.8720867260268457</v>
      </c>
      <c r="AW2424" s="13">
        <v>1</v>
      </c>
      <c r="AX2424" s="22" t="s">
        <v>782</v>
      </c>
      <c r="AY2424" s="19">
        <v>22</v>
      </c>
      <c r="AZ2424" s="23">
        <v>2.1999999999999999E-2</v>
      </c>
      <c r="BA2424" s="19">
        <v>1.5039999999999999E-3</v>
      </c>
      <c r="BB2424" s="14">
        <v>4.6525764070675524E-4</v>
      </c>
      <c r="BC2424" s="55">
        <v>15</v>
      </c>
      <c r="BD2424" s="56">
        <v>38349.999999999993</v>
      </c>
      <c r="BE2424" s="44">
        <v>38.349999999999994</v>
      </c>
      <c r="BF2424" s="19">
        <v>96.225895347525437</v>
      </c>
      <c r="BG2424" s="14">
        <v>29.767176226253206</v>
      </c>
      <c r="BH2424" s="22">
        <v>1031</v>
      </c>
      <c r="BI2424" s="23">
        <v>53.117692999999981</v>
      </c>
      <c r="BJ2424" s="23">
        <v>113.09918249952544</v>
      </c>
      <c r="BK2424" s="14">
        <v>34.986874212494641</v>
      </c>
      <c r="BL2424" t="s">
        <v>168</v>
      </c>
    </row>
    <row r="2425" spans="1:64">
      <c r="A2425" t="s">
        <v>3431</v>
      </c>
      <c r="B2425" t="s">
        <v>3428</v>
      </c>
      <c r="C2425" t="s">
        <v>168</v>
      </c>
      <c r="D2425" t="s">
        <v>942</v>
      </c>
      <c r="E2425">
        <v>2017</v>
      </c>
      <c r="F2425" s="23">
        <v>159.03</v>
      </c>
      <c r="G2425" s="23">
        <v>24.91</v>
      </c>
      <c r="H2425" s="22">
        <v>37977</v>
      </c>
      <c r="I2425" s="34">
        <v>298.30973238587882</v>
      </c>
      <c r="J2425" s="13">
        <v>3</v>
      </c>
      <c r="K2425" s="13">
        <v>3</v>
      </c>
      <c r="L2425" s="19">
        <v>650</v>
      </c>
      <c r="M2425" s="19">
        <v>0.65</v>
      </c>
      <c r="N2425" s="19">
        <v>3.8876499999999998</v>
      </c>
      <c r="O2425" s="17">
        <v>1.3032260023521882</v>
      </c>
      <c r="P2425" s="55">
        <v>0</v>
      </c>
      <c r="Q2425" s="13">
        <v>0</v>
      </c>
      <c r="R2425" s="19">
        <v>0</v>
      </c>
      <c r="S2425" s="19">
        <v>0</v>
      </c>
      <c r="T2425" s="19">
        <v>0</v>
      </c>
      <c r="U2425" s="17">
        <v>0</v>
      </c>
      <c r="V2425" s="13">
        <v>0</v>
      </c>
      <c r="W2425" s="13">
        <v>0</v>
      </c>
      <c r="X2425" s="19">
        <v>0</v>
      </c>
      <c r="Y2425" s="19">
        <v>0</v>
      </c>
      <c r="Z2425" s="19">
        <v>0</v>
      </c>
      <c r="AA2425" s="14">
        <v>0</v>
      </c>
      <c r="AB2425" s="55">
        <v>1</v>
      </c>
      <c r="AC2425" s="22" t="s">
        <v>782</v>
      </c>
      <c r="AD2425" s="19">
        <v>0</v>
      </c>
      <c r="AE2425" s="19">
        <v>0</v>
      </c>
      <c r="AF2425" s="19">
        <v>0.45138731400000004</v>
      </c>
      <c r="AG2425" s="14">
        <v>0.15131498070472188</v>
      </c>
      <c r="AH2425" s="22" t="s">
        <v>782</v>
      </c>
      <c r="AI2425" s="23" t="s">
        <v>782</v>
      </c>
      <c r="AJ2425" s="23" t="s">
        <v>782</v>
      </c>
      <c r="AK2425" s="23" t="s">
        <v>782</v>
      </c>
      <c r="AL2425" s="14" t="s">
        <v>782</v>
      </c>
      <c r="AM2425" s="22" t="s">
        <v>782</v>
      </c>
      <c r="AN2425" s="23" t="s">
        <v>782</v>
      </c>
      <c r="AO2425" s="23" t="s">
        <v>782</v>
      </c>
      <c r="AP2425" s="23" t="s">
        <v>782</v>
      </c>
      <c r="AQ2425" s="14" t="s">
        <v>782</v>
      </c>
      <c r="AR2425" s="55">
        <v>1047</v>
      </c>
      <c r="AS2425" s="56">
        <v>14693.442999999999</v>
      </c>
      <c r="AT2425" s="19">
        <v>14.693442999999997</v>
      </c>
      <c r="AU2425" s="19">
        <v>13.047777384000005</v>
      </c>
      <c r="AV2425" s="14">
        <v>4.3739026814995228</v>
      </c>
      <c r="AW2425" s="13">
        <v>1</v>
      </c>
      <c r="AX2425" s="22" t="s">
        <v>782</v>
      </c>
      <c r="AY2425" s="19">
        <v>0</v>
      </c>
      <c r="AZ2425" s="19">
        <v>0</v>
      </c>
      <c r="BA2425" s="19">
        <v>0</v>
      </c>
      <c r="BB2425" s="14">
        <v>0</v>
      </c>
      <c r="BC2425" s="55">
        <v>17</v>
      </c>
      <c r="BD2425" s="56">
        <v>44690</v>
      </c>
      <c r="BE2425" s="19">
        <v>44.69</v>
      </c>
      <c r="BF2425" s="19">
        <v>115.03426847444564</v>
      </c>
      <c r="BG2425" s="14">
        <v>38.562023288480226</v>
      </c>
      <c r="BH2425" s="22">
        <v>1069</v>
      </c>
      <c r="BI2425" s="23">
        <v>60.033442999999991</v>
      </c>
      <c r="BJ2425" s="23">
        <v>132.42108317244563</v>
      </c>
      <c r="BK2425" s="14">
        <v>44.390466953036658</v>
      </c>
      <c r="BL2425" t="s">
        <v>168</v>
      </c>
    </row>
    <row r="2426" spans="1:64">
      <c r="A2426" t="s">
        <v>3432</v>
      </c>
      <c r="B2426" t="s">
        <v>3428</v>
      </c>
      <c r="C2426" t="s">
        <v>168</v>
      </c>
      <c r="D2426" t="s">
        <v>942</v>
      </c>
      <c r="E2426">
        <v>2018</v>
      </c>
      <c r="F2426" s="23">
        <v>159.03</v>
      </c>
      <c r="G2426" s="23">
        <v>24.89</v>
      </c>
      <c r="H2426" s="22">
        <v>38013</v>
      </c>
      <c r="I2426" s="34">
        <v>298.33093421476195</v>
      </c>
      <c r="J2426" s="13">
        <v>3</v>
      </c>
      <c r="K2426" s="13">
        <v>3</v>
      </c>
      <c r="L2426" s="19">
        <v>650</v>
      </c>
      <c r="M2426" s="19">
        <v>0.65</v>
      </c>
      <c r="N2426" s="19">
        <v>3.8876499999999998</v>
      </c>
      <c r="O2426" s="17">
        <v>1.3031333844854873</v>
      </c>
      <c r="P2426" s="55">
        <v>0</v>
      </c>
      <c r="Q2426" s="13">
        <v>0</v>
      </c>
      <c r="R2426" s="19">
        <v>0</v>
      </c>
      <c r="S2426" s="19">
        <v>0</v>
      </c>
      <c r="T2426" s="19">
        <v>0</v>
      </c>
      <c r="U2426" s="17">
        <v>0</v>
      </c>
      <c r="V2426" s="13">
        <v>0</v>
      </c>
      <c r="W2426" s="13">
        <v>0</v>
      </c>
      <c r="X2426" s="19">
        <v>0</v>
      </c>
      <c r="Y2426" s="19">
        <v>0</v>
      </c>
      <c r="Z2426" s="19">
        <v>0</v>
      </c>
      <c r="AA2426" s="14">
        <v>0</v>
      </c>
      <c r="AB2426" s="55">
        <v>1</v>
      </c>
      <c r="AC2426" s="22" t="s">
        <v>782</v>
      </c>
      <c r="AD2426" s="19">
        <v>0</v>
      </c>
      <c r="AE2426" s="19">
        <v>0</v>
      </c>
      <c r="AF2426" s="19">
        <v>0.48142483199999991</v>
      </c>
      <c r="AG2426" s="14">
        <v>0.16137274978444999</v>
      </c>
      <c r="AH2426" s="22" t="s">
        <v>782</v>
      </c>
      <c r="AI2426" s="23" t="s">
        <v>782</v>
      </c>
      <c r="AJ2426" s="23" t="s">
        <v>782</v>
      </c>
      <c r="AK2426" s="23" t="s">
        <v>782</v>
      </c>
      <c r="AL2426" s="14" t="s">
        <v>782</v>
      </c>
      <c r="AM2426" s="22" t="s">
        <v>782</v>
      </c>
      <c r="AN2426" s="23" t="s">
        <v>782</v>
      </c>
      <c r="AO2426" s="23" t="s">
        <v>782</v>
      </c>
      <c r="AP2426" s="23" t="s">
        <v>782</v>
      </c>
      <c r="AQ2426" s="14" t="s">
        <v>782</v>
      </c>
      <c r="AR2426" s="55">
        <v>1084</v>
      </c>
      <c r="AS2426" s="56">
        <v>15642.852999999999</v>
      </c>
      <c r="AT2426" s="19">
        <v>15.642853000000001</v>
      </c>
      <c r="AU2426" s="19">
        <v>13.890853464000003</v>
      </c>
      <c r="AV2426" s="14">
        <v>4.6561894429627868</v>
      </c>
      <c r="AW2426" s="13">
        <v>1</v>
      </c>
      <c r="AX2426" s="22" t="s">
        <v>782</v>
      </c>
      <c r="AY2426" s="19">
        <v>22</v>
      </c>
      <c r="AZ2426" s="19">
        <v>2.1999999999999999E-2</v>
      </c>
      <c r="BA2426" s="19">
        <v>1.5039999999999999E-3</v>
      </c>
      <c r="BB2426" s="14">
        <v>5.0413813235918167E-4</v>
      </c>
      <c r="BC2426" s="55">
        <v>17</v>
      </c>
      <c r="BD2426" s="19">
        <v>44690</v>
      </c>
      <c r="BE2426" s="19">
        <v>44.69</v>
      </c>
      <c r="BF2426" s="19">
        <v>114.31231996469552</v>
      </c>
      <c r="BG2426" s="14">
        <v>38.317286896706648</v>
      </c>
      <c r="BH2426" s="22">
        <v>1106</v>
      </c>
      <c r="BI2426" s="23">
        <v>61.004852999999997</v>
      </c>
      <c r="BJ2426" s="23">
        <v>132.5737522606955</v>
      </c>
      <c r="BK2426" s="14">
        <v>44.438486612071721</v>
      </c>
      <c r="BL2426" t="s">
        <v>168</v>
      </c>
    </row>
    <row r="2427" spans="1:64">
      <c r="A2427" t="s">
        <v>3433</v>
      </c>
      <c r="B2427" t="s">
        <v>3428</v>
      </c>
      <c r="C2427" t="s">
        <v>168</v>
      </c>
      <c r="D2427" t="s">
        <v>942</v>
      </c>
      <c r="E2427">
        <v>2019</v>
      </c>
      <c r="F2427" s="23">
        <v>159.03</v>
      </c>
      <c r="G2427" s="23">
        <v>24.87</v>
      </c>
      <c r="H2427" s="22">
        <v>37850</v>
      </c>
      <c r="I2427" s="34">
        <v>304.82215931152621</v>
      </c>
      <c r="J2427" s="22">
        <v>3</v>
      </c>
      <c r="K2427" s="22">
        <v>3</v>
      </c>
      <c r="L2427" s="23">
        <v>650</v>
      </c>
      <c r="M2427" s="23">
        <v>0.65</v>
      </c>
      <c r="N2427" s="23">
        <v>3.8876499999999998</v>
      </c>
      <c r="O2427" s="14">
        <v>1.2753829999697783</v>
      </c>
      <c r="P2427" s="48">
        <v>0</v>
      </c>
      <c r="Q2427" s="22">
        <v>0</v>
      </c>
      <c r="R2427" s="23">
        <v>0</v>
      </c>
      <c r="S2427" s="23">
        <v>0</v>
      </c>
      <c r="T2427" s="23">
        <v>0</v>
      </c>
      <c r="U2427" s="14">
        <v>0</v>
      </c>
      <c r="V2427" s="22">
        <v>0</v>
      </c>
      <c r="W2427" s="22">
        <v>0</v>
      </c>
      <c r="X2427" s="23">
        <v>0</v>
      </c>
      <c r="Y2427" s="23">
        <v>0</v>
      </c>
      <c r="Z2427" s="23">
        <v>0</v>
      </c>
      <c r="AA2427" s="14">
        <v>0</v>
      </c>
      <c r="AB2427" s="48">
        <v>1</v>
      </c>
      <c r="AC2427" s="22">
        <v>1</v>
      </c>
      <c r="AD2427" s="23">
        <v>365.42307296137341</v>
      </c>
      <c r="AE2427" s="23">
        <v>0.36542307296137339</v>
      </c>
      <c r="AF2427" s="23">
        <v>0.51086145599999999</v>
      </c>
      <c r="AG2427" s="14">
        <v>0.16759328034216273</v>
      </c>
      <c r="AH2427" s="22">
        <v>0</v>
      </c>
      <c r="AI2427" s="23">
        <v>0</v>
      </c>
      <c r="AJ2427" s="23">
        <v>0</v>
      </c>
      <c r="AK2427" s="23">
        <v>0</v>
      </c>
      <c r="AL2427" s="14">
        <v>0</v>
      </c>
      <c r="AM2427" s="22">
        <v>1131</v>
      </c>
      <c r="AN2427" s="23">
        <v>17449.55799999999</v>
      </c>
      <c r="AO2427" s="23">
        <v>17.449558000000003</v>
      </c>
      <c r="AP2427" s="23">
        <v>15.495207504000005</v>
      </c>
      <c r="AQ2427" s="14">
        <v>5.0833599299334429</v>
      </c>
      <c r="AR2427" s="48">
        <v>1131</v>
      </c>
      <c r="AS2427" s="50">
        <v>17449.55799999999</v>
      </c>
      <c r="AT2427" s="23">
        <v>17.449558000000003</v>
      </c>
      <c r="AU2427" s="23">
        <v>15.495207504000005</v>
      </c>
      <c r="AV2427" s="14">
        <v>5.0833599299334429</v>
      </c>
      <c r="AW2427" s="22">
        <v>1</v>
      </c>
      <c r="AX2427" s="22" t="s">
        <v>782</v>
      </c>
      <c r="AY2427" s="23">
        <v>22</v>
      </c>
      <c r="AZ2427" s="23">
        <v>2.1999999999999999E-2</v>
      </c>
      <c r="BA2427" s="23">
        <v>1.5039999999999999E-3</v>
      </c>
      <c r="BB2427" s="14">
        <v>4.9340244928286925E-4</v>
      </c>
      <c r="BC2427" s="48">
        <v>18</v>
      </c>
      <c r="BD2427" s="23">
        <v>47690</v>
      </c>
      <c r="BE2427" s="23">
        <v>47.69</v>
      </c>
      <c r="BF2427" s="23">
        <v>120.26220734669343</v>
      </c>
      <c r="BG2427" s="14">
        <v>39.453236476743889</v>
      </c>
      <c r="BH2427" s="22">
        <v>1154</v>
      </c>
      <c r="BI2427" s="23">
        <v>66.176981072961382</v>
      </c>
      <c r="BJ2427" s="23">
        <v>140.15743030669341</v>
      </c>
      <c r="BK2427" s="14">
        <v>45.980066089438552</v>
      </c>
      <c r="BL2427" t="s">
        <v>168</v>
      </c>
    </row>
    <row r="2428" spans="1:64">
      <c r="A2428" t="s">
        <v>3434</v>
      </c>
      <c r="B2428" t="s">
        <v>3428</v>
      </c>
      <c r="C2428" t="s">
        <v>168</v>
      </c>
      <c r="D2428" t="s">
        <v>942</v>
      </c>
      <c r="E2428">
        <v>2020</v>
      </c>
      <c r="F2428" s="23">
        <v>159.03</v>
      </c>
      <c r="G2428" s="23">
        <v>24.75</v>
      </c>
      <c r="H2428" s="22">
        <v>37845</v>
      </c>
      <c r="I2428" s="34">
        <v>304.77757962360857</v>
      </c>
      <c r="J2428" s="22">
        <v>3</v>
      </c>
      <c r="K2428" s="22">
        <v>3</v>
      </c>
      <c r="L2428" s="23">
        <v>650</v>
      </c>
      <c r="M2428" s="23">
        <v>0.65</v>
      </c>
      <c r="N2428" s="23">
        <v>3.8876499999999998</v>
      </c>
      <c r="O2428" s="14">
        <v>1.2755695497028141</v>
      </c>
      <c r="P2428" s="48">
        <v>0</v>
      </c>
      <c r="Q2428" s="22">
        <v>0</v>
      </c>
      <c r="R2428" s="23">
        <v>0</v>
      </c>
      <c r="S2428" s="23">
        <v>0</v>
      </c>
      <c r="T2428" s="23">
        <v>0</v>
      </c>
      <c r="U2428" s="14">
        <v>0</v>
      </c>
      <c r="V2428" s="22">
        <v>0</v>
      </c>
      <c r="W2428" s="22">
        <v>0</v>
      </c>
      <c r="X2428" s="23">
        <v>0</v>
      </c>
      <c r="Y2428" s="23">
        <v>0</v>
      </c>
      <c r="Z2428" s="23">
        <v>0</v>
      </c>
      <c r="AA2428" s="14">
        <v>0</v>
      </c>
      <c r="AB2428" s="48">
        <v>1</v>
      </c>
      <c r="AC2428" s="22">
        <v>1</v>
      </c>
      <c r="AD2428" s="23">
        <v>374.35076180257511</v>
      </c>
      <c r="AE2428" s="23">
        <v>0.37435076180257509</v>
      </c>
      <c r="AF2428" s="23">
        <v>0.52334236499999998</v>
      </c>
      <c r="AG2428" s="14">
        <v>0.17171288178294233</v>
      </c>
      <c r="AH2428" s="22">
        <v>0</v>
      </c>
      <c r="AI2428" s="23">
        <v>0</v>
      </c>
      <c r="AJ2428" s="23">
        <v>0</v>
      </c>
      <c r="AK2428" s="23">
        <v>0</v>
      </c>
      <c r="AL2428" s="14">
        <v>0</v>
      </c>
      <c r="AM2428" s="22">
        <v>1233</v>
      </c>
      <c r="AN2428" s="23">
        <v>18697.052999999978</v>
      </c>
      <c r="AO2428" s="23">
        <v>18.697052999999975</v>
      </c>
      <c r="AP2428" s="23">
        <v>16.602983063999996</v>
      </c>
      <c r="AQ2428" s="14">
        <v>5.4475736320579085</v>
      </c>
      <c r="AR2428" s="48">
        <v>1233</v>
      </c>
      <c r="AS2428" s="50">
        <v>18697.052999999978</v>
      </c>
      <c r="AT2428" s="23">
        <v>18.697052999999975</v>
      </c>
      <c r="AU2428" s="23">
        <v>16.602983063999996</v>
      </c>
      <c r="AV2428" s="14">
        <v>5.4475736320579085</v>
      </c>
      <c r="AW2428" s="22">
        <v>1</v>
      </c>
      <c r="AX2428" s="22">
        <v>1</v>
      </c>
      <c r="AY2428" s="23">
        <v>22</v>
      </c>
      <c r="AZ2428" s="23">
        <v>2.1999999999999999E-2</v>
      </c>
      <c r="BA2428" s="23">
        <v>1.5039999999999999E-3</v>
      </c>
      <c r="BB2428" s="14">
        <v>4.9347461905084882E-4</v>
      </c>
      <c r="BC2428" s="48">
        <v>20</v>
      </c>
      <c r="BD2428" s="50">
        <v>55690</v>
      </c>
      <c r="BE2428" s="23">
        <v>55.69</v>
      </c>
      <c r="BF2428" s="23">
        <v>146.41773102204786</v>
      </c>
      <c r="BG2428" s="14">
        <v>48.04084709999649</v>
      </c>
      <c r="BH2428" s="22">
        <v>1258</v>
      </c>
      <c r="BI2428" s="23">
        <v>75.433403761802552</v>
      </c>
      <c r="BJ2428" s="23">
        <v>167.43321045104787</v>
      </c>
      <c r="BK2428" s="14">
        <v>54.93619663815921</v>
      </c>
      <c r="BL2428" t="s">
        <v>168</v>
      </c>
    </row>
    <row r="2429" spans="1:64">
      <c r="A2429" t="s">
        <v>3435</v>
      </c>
      <c r="B2429" t="s">
        <v>3428</v>
      </c>
      <c r="C2429" t="s">
        <v>168</v>
      </c>
      <c r="D2429" t="s">
        <v>942</v>
      </c>
      <c r="E2429">
        <v>2021</v>
      </c>
      <c r="F2429" s="23">
        <v>159.03</v>
      </c>
      <c r="G2429" s="23">
        <v>24.66</v>
      </c>
      <c r="H2429" s="22">
        <v>37808</v>
      </c>
      <c r="I2429" s="34">
        <v>283.75</v>
      </c>
      <c r="J2429" s="22">
        <v>3</v>
      </c>
      <c r="K2429" s="22">
        <v>3</v>
      </c>
      <c r="L2429" s="23">
        <v>650</v>
      </c>
      <c r="M2429" s="23">
        <v>0.65</v>
      </c>
      <c r="N2429" s="23">
        <v>3.8876499999999998</v>
      </c>
      <c r="O2429" s="14">
        <v>1.37</v>
      </c>
      <c r="P2429" s="48">
        <v>0</v>
      </c>
      <c r="Q2429" s="22">
        <v>0</v>
      </c>
      <c r="R2429" s="23">
        <v>0</v>
      </c>
      <c r="S2429" s="23">
        <v>0</v>
      </c>
      <c r="T2429" s="23">
        <v>0</v>
      </c>
      <c r="U2429" s="14">
        <v>0</v>
      </c>
      <c r="V2429" s="22">
        <v>0</v>
      </c>
      <c r="W2429" s="22">
        <v>0</v>
      </c>
      <c r="X2429" s="23">
        <v>0</v>
      </c>
      <c r="Y2429" s="23">
        <v>0</v>
      </c>
      <c r="Z2429" s="23">
        <v>0</v>
      </c>
      <c r="AA2429" s="14">
        <v>0</v>
      </c>
      <c r="AB2429" s="48">
        <v>1</v>
      </c>
      <c r="AC2429" s="22">
        <v>1</v>
      </c>
      <c r="AD2429" s="23">
        <v>453.85030260000002</v>
      </c>
      <c r="AE2429" s="23">
        <v>0.45385030300000001</v>
      </c>
      <c r="AF2429" s="23">
        <v>0.63448272299999997</v>
      </c>
      <c r="AG2429" s="14">
        <v>0.22</v>
      </c>
      <c r="AH2429" s="22">
        <v>0</v>
      </c>
      <c r="AI2429" s="23">
        <v>0</v>
      </c>
      <c r="AJ2429" s="23">
        <v>0</v>
      </c>
      <c r="AK2429" s="23">
        <v>0</v>
      </c>
      <c r="AL2429" s="14">
        <v>0</v>
      </c>
      <c r="AM2429" s="22">
        <v>1388</v>
      </c>
      <c r="AN2429" s="23">
        <v>20490.617999999999</v>
      </c>
      <c r="AO2429" s="23">
        <v>20.490618000000001</v>
      </c>
      <c r="AP2429" s="23">
        <v>18.335474479999998</v>
      </c>
      <c r="AQ2429" s="14">
        <v>6.46</v>
      </c>
      <c r="AR2429" s="48">
        <v>1388</v>
      </c>
      <c r="AS2429" s="50">
        <v>20490.617999999999</v>
      </c>
      <c r="AT2429" s="23">
        <v>20.490618000000001</v>
      </c>
      <c r="AU2429" s="23">
        <v>18.335474479999998</v>
      </c>
      <c r="AV2429" s="14">
        <v>6.46</v>
      </c>
      <c r="AW2429" s="22">
        <v>1</v>
      </c>
      <c r="AX2429" s="22">
        <v>1</v>
      </c>
      <c r="AY2429" s="23">
        <v>22</v>
      </c>
      <c r="AZ2429" s="23">
        <v>2.1999999999999999E-2</v>
      </c>
      <c r="BA2429" s="23">
        <v>1.5039999999999999E-3</v>
      </c>
      <c r="BB2429" s="14">
        <v>0</v>
      </c>
      <c r="BC2429" s="48">
        <v>21</v>
      </c>
      <c r="BD2429" s="50">
        <v>61740</v>
      </c>
      <c r="BE2429" s="23">
        <v>61.74</v>
      </c>
      <c r="BF2429" s="23">
        <v>144.6194102</v>
      </c>
      <c r="BG2429" s="14">
        <v>50.97</v>
      </c>
      <c r="BH2429" s="22">
        <v>1414</v>
      </c>
      <c r="BI2429" s="23">
        <v>83.36</v>
      </c>
      <c r="BJ2429" s="23">
        <v>167.48</v>
      </c>
      <c r="BK2429" s="14">
        <v>59.02</v>
      </c>
      <c r="BL2429" t="s">
        <v>168</v>
      </c>
    </row>
    <row r="2430" spans="1:64">
      <c r="A2430" t="s">
        <v>3436</v>
      </c>
      <c r="B2430" t="s">
        <v>3428</v>
      </c>
      <c r="C2430" t="s">
        <v>168</v>
      </c>
      <c r="D2430" s="111" t="s">
        <v>942</v>
      </c>
      <c r="E2430" s="110">
        <v>2022</v>
      </c>
      <c r="F2430" s="23"/>
      <c r="G2430" s="23"/>
      <c r="H2430" s="22">
        <v>38117</v>
      </c>
      <c r="I2430" s="34">
        <v>276.2544124677961</v>
      </c>
      <c r="J2430" s="22">
        <v>3</v>
      </c>
      <c r="K2430" s="22">
        <v>3</v>
      </c>
      <c r="L2430" s="23">
        <v>650</v>
      </c>
      <c r="M2430" s="23">
        <v>0.65</v>
      </c>
      <c r="N2430" s="23">
        <v>3.8467000000000002</v>
      </c>
      <c r="O2430" s="14">
        <v>1.3924483470280942</v>
      </c>
      <c r="P2430" s="48">
        <v>0</v>
      </c>
      <c r="Q2430" s="22">
        <v>0</v>
      </c>
      <c r="R2430" s="23">
        <v>0</v>
      </c>
      <c r="S2430" s="23">
        <v>0</v>
      </c>
      <c r="T2430" s="23">
        <v>0</v>
      </c>
      <c r="U2430" s="14">
        <v>0</v>
      </c>
      <c r="V2430" s="22">
        <v>0</v>
      </c>
      <c r="W2430" s="22">
        <v>0</v>
      </c>
      <c r="X2430" s="23">
        <v>0</v>
      </c>
      <c r="Y2430" s="23">
        <v>0</v>
      </c>
      <c r="Z2430" s="23">
        <v>0</v>
      </c>
      <c r="AA2430" s="14">
        <v>0</v>
      </c>
      <c r="AB2430" s="48">
        <v>1</v>
      </c>
      <c r="AC2430" s="22">
        <v>1</v>
      </c>
      <c r="AD2430" s="23">
        <v>367.18143991416298</v>
      </c>
      <c r="AE2430" s="23">
        <v>0.36718143991416302</v>
      </c>
      <c r="AF2430" s="23">
        <v>0.51331965300000004</v>
      </c>
      <c r="AG2430" s="14">
        <v>0.18581410100004808</v>
      </c>
      <c r="AH2430" s="22">
        <v>1</v>
      </c>
      <c r="AI2430" s="23">
        <v>3101.76</v>
      </c>
      <c r="AJ2430" s="23">
        <v>3.1017600000000001</v>
      </c>
      <c r="AK2430" s="23">
        <v>3.1773310270649202</v>
      </c>
      <c r="AL2430" s="14">
        <v>1.1501467066830333</v>
      </c>
      <c r="AM2430" s="22">
        <v>1643</v>
      </c>
      <c r="AN2430" s="23">
        <v>22551.287999999986</v>
      </c>
      <c r="AO2430" s="23">
        <v>22.55128799999996</v>
      </c>
      <c r="AP2430" s="23">
        <v>23.100725737219051</v>
      </c>
      <c r="AQ2430" s="14">
        <v>8.3621200946109688</v>
      </c>
      <c r="AR2430" s="48">
        <v>1644</v>
      </c>
      <c r="AS2430" s="50">
        <v>25653.048000000003</v>
      </c>
      <c r="AT2430" s="23">
        <v>25.653047999999998</v>
      </c>
      <c r="AU2430" s="23">
        <v>26.27805676428402</v>
      </c>
      <c r="AV2430" s="14">
        <v>9.5122668012940217</v>
      </c>
      <c r="AW2430" s="22">
        <v>1</v>
      </c>
      <c r="AX2430" s="22">
        <v>1</v>
      </c>
      <c r="AY2430" s="23">
        <v>22</v>
      </c>
      <c r="AZ2430" s="23">
        <v>2.1999999999999999E-2</v>
      </c>
      <c r="BA2430" s="23">
        <v>1.5039999999999999E-3</v>
      </c>
      <c r="BB2430" s="14">
        <v>5.4442569317343528E-4</v>
      </c>
      <c r="BC2430" s="48">
        <v>22</v>
      </c>
      <c r="BD2430" s="50">
        <v>72240</v>
      </c>
      <c r="BE2430" s="23">
        <v>72.240000000000009</v>
      </c>
      <c r="BF2430" s="23">
        <v>190.14424695211329</v>
      </c>
      <c r="BG2430" s="14">
        <v>68.829397240588534</v>
      </c>
      <c r="BH2430" s="22">
        <v>1671</v>
      </c>
      <c r="BI2430" s="23">
        <v>98.932229439914181</v>
      </c>
      <c r="BJ2430" s="23">
        <v>220.78382736939733</v>
      </c>
      <c r="BK2430" s="14">
        <v>79.920470915603872</v>
      </c>
      <c r="BL2430" t="s">
        <v>168</v>
      </c>
    </row>
    <row r="2431" spans="1:64">
      <c r="A2431" t="s">
        <v>3437</v>
      </c>
      <c r="B2431" t="s">
        <v>3428</v>
      </c>
      <c r="C2431" t="s">
        <v>168</v>
      </c>
      <c r="D2431" t="s">
        <v>942</v>
      </c>
      <c r="E2431">
        <v>2023</v>
      </c>
      <c r="F2431">
        <v>159.03</v>
      </c>
      <c r="G2431">
        <v>26.59</v>
      </c>
      <c r="H2431">
        <v>38109</v>
      </c>
      <c r="I2431">
        <v>276.2544124677961</v>
      </c>
      <c r="J2431">
        <v>3</v>
      </c>
      <c r="K2431">
        <v>3</v>
      </c>
      <c r="L2431">
        <v>650</v>
      </c>
      <c r="M2431">
        <v>0.65</v>
      </c>
      <c r="N2431">
        <v>3.8466999999999998</v>
      </c>
      <c r="O2431">
        <v>1.3924483470280942</v>
      </c>
      <c r="P2431" s="140">
        <v>0</v>
      </c>
      <c r="Q2431">
        <v>0</v>
      </c>
      <c r="R2431">
        <v>0</v>
      </c>
      <c r="S2431">
        <v>0</v>
      </c>
      <c r="T2431">
        <v>0</v>
      </c>
      <c r="U2431">
        <v>0</v>
      </c>
      <c r="V2431">
        <v>0</v>
      </c>
      <c r="W2431">
        <v>0</v>
      </c>
      <c r="X2431">
        <v>0</v>
      </c>
      <c r="Y2431">
        <v>0</v>
      </c>
      <c r="Z2431">
        <v>0</v>
      </c>
      <c r="AA2431">
        <v>0</v>
      </c>
      <c r="AB2431" s="140">
        <v>1</v>
      </c>
      <c r="AC2431">
        <v>1</v>
      </c>
      <c r="AD2431">
        <v>405.335690987124</v>
      </c>
      <c r="AE2431">
        <v>0.40533569098712402</v>
      </c>
      <c r="AF2431">
        <v>0.56665929599999998</v>
      </c>
      <c r="AG2431">
        <v>0.20512226065024658</v>
      </c>
      <c r="AH2431">
        <v>1</v>
      </c>
      <c r="AI2431">
        <v>3101.76</v>
      </c>
      <c r="AJ2431">
        <v>3.1017600000000001</v>
      </c>
      <c r="AK2431">
        <v>2.909411</v>
      </c>
      <c r="AL2431">
        <v>1.1375919999999999</v>
      </c>
      <c r="AM2431">
        <v>2090</v>
      </c>
      <c r="AN2431">
        <v>29674.255000000001</v>
      </c>
      <c r="AO2431">
        <v>29.674254999999999</v>
      </c>
      <c r="AP2431">
        <v>27.834071999999999</v>
      </c>
      <c r="AQ2431">
        <v>10.075521238324008</v>
      </c>
      <c r="AR2431" s="140">
        <v>2318</v>
      </c>
      <c r="AS2431" s="140">
        <v>32945.569999999898</v>
      </c>
      <c r="AT2431">
        <v>32.945569999999996</v>
      </c>
      <c r="AU2431">
        <v>30.902524130093202</v>
      </c>
      <c r="AV2431">
        <v>11.186255399158778</v>
      </c>
      <c r="AW2431">
        <v>1</v>
      </c>
      <c r="AX2431">
        <v>1</v>
      </c>
      <c r="AY2431">
        <v>22</v>
      </c>
      <c r="AZ2431">
        <v>2.1999999999999999E-2</v>
      </c>
      <c r="BA2431">
        <v>1.5039999999999999E-3</v>
      </c>
      <c r="BB2431">
        <v>5.4442569317343528E-4</v>
      </c>
      <c r="BC2431" s="140">
        <v>25</v>
      </c>
      <c r="BD2431">
        <v>89040</v>
      </c>
      <c r="BE2431">
        <v>89.04</v>
      </c>
      <c r="BF2431">
        <v>278.62739299999998</v>
      </c>
      <c r="BG2431">
        <v>100.8589837574017</v>
      </c>
      <c r="BH2431">
        <v>2348</v>
      </c>
      <c r="BI2431">
        <v>123.06290569098715</v>
      </c>
      <c r="BJ2431">
        <v>313.94478042609319</v>
      </c>
      <c r="BK2431">
        <v>113.643354189932</v>
      </c>
      <c r="BL2431" t="s">
        <v>168</v>
      </c>
    </row>
    <row r="2432" spans="1:64">
      <c r="A2432" t="s">
        <v>3438</v>
      </c>
      <c r="B2432" t="s">
        <v>3428</v>
      </c>
      <c r="C2432" t="s">
        <v>168</v>
      </c>
      <c r="D2432" t="s">
        <v>942</v>
      </c>
      <c r="E2432">
        <v>2024</v>
      </c>
      <c r="F2432">
        <v>159.03</v>
      </c>
      <c r="G2432">
        <v>26.97</v>
      </c>
      <c r="H2432">
        <v>38142</v>
      </c>
      <c r="I2432">
        <v>261.5434375649931</v>
      </c>
      <c r="J2432">
        <v>3</v>
      </c>
      <c r="K2432">
        <v>3</v>
      </c>
      <c r="L2432">
        <v>650</v>
      </c>
      <c r="M2432">
        <v>0.65</v>
      </c>
      <c r="N2432">
        <v>3.8467000000000002</v>
      </c>
      <c r="O2432">
        <v>1.4707690759949203</v>
      </c>
      <c r="P2432" s="140">
        <v>0</v>
      </c>
      <c r="Q2432">
        <v>0</v>
      </c>
      <c r="R2432">
        <v>0</v>
      </c>
      <c r="S2432">
        <v>0</v>
      </c>
      <c r="T2432">
        <v>0</v>
      </c>
      <c r="U2432">
        <v>0</v>
      </c>
      <c r="V2432">
        <v>0</v>
      </c>
      <c r="W2432">
        <v>0</v>
      </c>
      <c r="X2432">
        <v>0</v>
      </c>
      <c r="Y2432">
        <v>0</v>
      </c>
      <c r="Z2432">
        <v>0</v>
      </c>
      <c r="AA2432">
        <v>0</v>
      </c>
      <c r="AB2432" s="140">
        <v>1</v>
      </c>
      <c r="AC2432">
        <v>1</v>
      </c>
      <c r="AD2432">
        <v>393.12636909871247</v>
      </c>
      <c r="AE2432">
        <v>0.39312636909871246</v>
      </c>
      <c r="AF2432">
        <v>0.54959066400000001</v>
      </c>
      <c r="AG2432">
        <v>0.21013360882489268</v>
      </c>
      <c r="AH2432">
        <v>1</v>
      </c>
      <c r="AI2432">
        <v>3101.76</v>
      </c>
      <c r="AJ2432">
        <v>3.1017600000000001</v>
      </c>
      <c r="AK2432">
        <v>2.7976132328252086</v>
      </c>
      <c r="AL2432">
        <v>1.069655296600591</v>
      </c>
      <c r="AM2432">
        <v>2535</v>
      </c>
      <c r="AN2432">
        <v>37281.834000000017</v>
      </c>
      <c r="AO2432">
        <v>37.281833999999925</v>
      </c>
      <c r="AP2432">
        <v>33.626119410396853</v>
      </c>
      <c r="AQ2432">
        <v>12.856801043628105</v>
      </c>
      <c r="AR2432" s="140">
        <v>3070</v>
      </c>
      <c r="AS2432" s="140">
        <v>40859.316000000137</v>
      </c>
      <c r="AT2432">
        <v>40.859315999999559</v>
      </c>
      <c r="AU2432">
        <v>36.852807156513563</v>
      </c>
      <c r="AV2432">
        <v>14.090511121065962</v>
      </c>
      <c r="AW2432">
        <v>1</v>
      </c>
      <c r="AX2432">
        <v>1</v>
      </c>
      <c r="AY2432">
        <v>22</v>
      </c>
      <c r="AZ2432">
        <v>2.1999999999999999E-2</v>
      </c>
      <c r="BA2432">
        <v>1.5039999999999999E-3</v>
      </c>
      <c r="BB2432">
        <v>5.7504788267771334E-4</v>
      </c>
      <c r="BC2432" s="140">
        <v>27</v>
      </c>
      <c r="BD2432" s="140">
        <v>94640.4</v>
      </c>
      <c r="BE2432">
        <v>94.640400000000014</v>
      </c>
      <c r="BF2432">
        <v>241.46714847933708</v>
      </c>
      <c r="BG2432">
        <v>92.323917865204677</v>
      </c>
      <c r="BH2432">
        <v>3102</v>
      </c>
      <c r="BI2432">
        <v>136.5648423690983</v>
      </c>
      <c r="BJ2432">
        <v>282.71775029985065</v>
      </c>
      <c r="BK2432">
        <v>108.09590671897314</v>
      </c>
      <c r="BL2432" t="s">
        <v>168</v>
      </c>
    </row>
    <row r="2433" spans="1:64">
      <c r="A2433" t="s">
        <v>3439</v>
      </c>
      <c r="B2433" t="s">
        <v>3440</v>
      </c>
      <c r="C2433" t="s">
        <v>170</v>
      </c>
      <c r="D2433" t="s">
        <v>942</v>
      </c>
      <c r="E2433">
        <v>2012</v>
      </c>
      <c r="F2433" s="23">
        <v>37.33</v>
      </c>
      <c r="G2433" s="23">
        <v>22.25</v>
      </c>
      <c r="H2433" s="22">
        <v>61001</v>
      </c>
      <c r="I2433" s="34">
        <v>498.99374</v>
      </c>
      <c r="J2433" s="22">
        <v>4</v>
      </c>
      <c r="K2433" s="22" t="s">
        <v>782</v>
      </c>
      <c r="L2433" s="23">
        <v>459</v>
      </c>
      <c r="M2433" s="23">
        <v>0.45900000000000002</v>
      </c>
      <c r="N2433" s="23">
        <v>1.1035219999999999</v>
      </c>
      <c r="O2433" s="14">
        <v>0.22114946772678951</v>
      </c>
      <c r="P2433" s="48">
        <v>0</v>
      </c>
      <c r="Q2433" s="48" t="s">
        <v>782</v>
      </c>
      <c r="R2433" s="50">
        <v>0</v>
      </c>
      <c r="S2433" s="23">
        <v>0</v>
      </c>
      <c r="T2433" s="23">
        <v>0</v>
      </c>
      <c r="U2433" s="14">
        <v>0</v>
      </c>
      <c r="V2433" s="22">
        <v>2</v>
      </c>
      <c r="W2433" s="22" t="s">
        <v>782</v>
      </c>
      <c r="X2433" s="23">
        <v>6782</v>
      </c>
      <c r="Y2433" s="23">
        <v>6.782</v>
      </c>
      <c r="Z2433" s="23">
        <v>53.553756</v>
      </c>
      <c r="AA2433" s="14">
        <v>10.732350269564504</v>
      </c>
      <c r="AB2433" s="48">
        <v>0</v>
      </c>
      <c r="AC2433" s="22" t="s">
        <v>782</v>
      </c>
      <c r="AD2433" s="23">
        <v>0</v>
      </c>
      <c r="AE2433" s="23">
        <v>0</v>
      </c>
      <c r="AF2433" s="23">
        <v>0</v>
      </c>
      <c r="AG2433" s="14">
        <v>0</v>
      </c>
      <c r="AH2433" s="22" t="s">
        <v>782</v>
      </c>
      <c r="AI2433" s="23" t="s">
        <v>782</v>
      </c>
      <c r="AJ2433" s="23" t="s">
        <v>782</v>
      </c>
      <c r="AK2433" s="23" t="s">
        <v>782</v>
      </c>
      <c r="AL2433" s="14" t="s">
        <v>782</v>
      </c>
      <c r="AM2433" s="22" t="s">
        <v>782</v>
      </c>
      <c r="AN2433" s="23" t="s">
        <v>782</v>
      </c>
      <c r="AO2433" s="23" t="s">
        <v>782</v>
      </c>
      <c r="AP2433" s="23" t="s">
        <v>782</v>
      </c>
      <c r="AQ2433" s="14" t="s">
        <v>782</v>
      </c>
      <c r="AR2433" s="48">
        <v>296</v>
      </c>
      <c r="AS2433" s="50">
        <v>4496.4650000000047</v>
      </c>
      <c r="AT2433" s="23">
        <v>4.496465000000005</v>
      </c>
      <c r="AU2433" s="23">
        <v>3.0968180000000003</v>
      </c>
      <c r="AV2433" s="14">
        <v>0.62061259526021317</v>
      </c>
      <c r="AW2433" s="22">
        <v>0</v>
      </c>
      <c r="AX2433" s="22" t="s">
        <v>782</v>
      </c>
      <c r="AY2433" s="23">
        <v>0</v>
      </c>
      <c r="AZ2433" s="23">
        <v>0</v>
      </c>
      <c r="BA2433" s="23">
        <v>0</v>
      </c>
      <c r="BB2433" s="14">
        <v>0</v>
      </c>
      <c r="BC2433" s="48">
        <v>2</v>
      </c>
      <c r="BD2433" s="50">
        <v>2100</v>
      </c>
      <c r="BE2433" s="23">
        <v>2.1</v>
      </c>
      <c r="BF2433" s="23">
        <v>3.3537000000000003</v>
      </c>
      <c r="BG2433" s="14">
        <v>0.67209259979894742</v>
      </c>
      <c r="BH2433" s="22">
        <v>304</v>
      </c>
      <c r="BI2433" s="23">
        <v>13.837465000000005</v>
      </c>
      <c r="BJ2433" s="23">
        <v>61.107796</v>
      </c>
      <c r="BK2433" s="14">
        <v>12.246204932350455</v>
      </c>
      <c r="BL2433" t="s">
        <v>170</v>
      </c>
    </row>
    <row r="2434" spans="1:64">
      <c r="A2434" t="s">
        <v>3441</v>
      </c>
      <c r="B2434" t="s">
        <v>3440</v>
      </c>
      <c r="C2434" t="s">
        <v>170</v>
      </c>
      <c r="D2434" t="s">
        <v>942</v>
      </c>
      <c r="E2434">
        <v>2015</v>
      </c>
      <c r="F2434" s="23">
        <v>37.33</v>
      </c>
      <c r="G2434" s="23">
        <v>22.39</v>
      </c>
      <c r="H2434" s="22">
        <v>61163</v>
      </c>
      <c r="I2434" s="34">
        <v>494.61268442889929</v>
      </c>
      <c r="J2434" s="13">
        <v>4</v>
      </c>
      <c r="K2434" s="13">
        <v>5</v>
      </c>
      <c r="L2434" s="19">
        <v>6059</v>
      </c>
      <c r="M2434" s="35">
        <v>6.0590000000000002</v>
      </c>
      <c r="N2434" s="19">
        <v>36.241029835027128</v>
      </c>
      <c r="O2434" s="17">
        <v>7.3271533415833341</v>
      </c>
      <c r="P2434" s="112">
        <v>0</v>
      </c>
      <c r="Q2434" s="37">
        <v>0</v>
      </c>
      <c r="R2434" s="38">
        <v>0</v>
      </c>
      <c r="S2434" s="27">
        <v>0</v>
      </c>
      <c r="T2434" s="23">
        <v>0</v>
      </c>
      <c r="U2434" s="17">
        <v>0</v>
      </c>
      <c r="V2434" s="22">
        <v>1</v>
      </c>
      <c r="W2434" s="22">
        <v>1</v>
      </c>
      <c r="X2434" s="23">
        <v>1350</v>
      </c>
      <c r="Y2434" s="27">
        <v>1.35</v>
      </c>
      <c r="Z2434" s="27">
        <v>0</v>
      </c>
      <c r="AA2434" s="14">
        <v>0</v>
      </c>
      <c r="AB2434" s="116">
        <v>1</v>
      </c>
      <c r="AC2434" s="22" t="s">
        <v>782</v>
      </c>
      <c r="AD2434" s="23">
        <v>0</v>
      </c>
      <c r="AE2434" s="23">
        <v>0</v>
      </c>
      <c r="AF2434" s="23">
        <v>0.44907240000000004</v>
      </c>
      <c r="AG2434" s="14">
        <v>9.0792738265197959E-2</v>
      </c>
      <c r="AH2434" s="22" t="s">
        <v>782</v>
      </c>
      <c r="AI2434" s="23" t="s">
        <v>782</v>
      </c>
      <c r="AJ2434" s="23" t="s">
        <v>782</v>
      </c>
      <c r="AK2434" s="23" t="s">
        <v>782</v>
      </c>
      <c r="AL2434" s="14" t="s">
        <v>782</v>
      </c>
      <c r="AM2434" s="22" t="s">
        <v>782</v>
      </c>
      <c r="AN2434" s="23" t="s">
        <v>782</v>
      </c>
      <c r="AO2434" s="23" t="s">
        <v>782</v>
      </c>
      <c r="AP2434" s="23" t="s">
        <v>782</v>
      </c>
      <c r="AQ2434" s="14" t="s">
        <v>782</v>
      </c>
      <c r="AR2434" s="117">
        <v>392</v>
      </c>
      <c r="AS2434" s="118">
        <v>5824.8849999999957</v>
      </c>
      <c r="AT2434" s="23">
        <v>5.8248849999999956</v>
      </c>
      <c r="AU2434" s="23">
        <v>5.1734460108547662</v>
      </c>
      <c r="AV2434" s="14">
        <v>1.0459590248536075</v>
      </c>
      <c r="AW2434" s="22">
        <v>0</v>
      </c>
      <c r="AX2434" s="22" t="s">
        <v>782</v>
      </c>
      <c r="AY2434" s="23">
        <v>0</v>
      </c>
      <c r="AZ2434" s="23">
        <v>0</v>
      </c>
      <c r="BA2434" s="23">
        <v>0</v>
      </c>
      <c r="BB2434" s="14">
        <v>0</v>
      </c>
      <c r="BC2434" s="120">
        <v>2</v>
      </c>
      <c r="BD2434" s="121">
        <v>2100</v>
      </c>
      <c r="BE2434" s="44">
        <v>2.1</v>
      </c>
      <c r="BF2434" s="23">
        <v>2.7501912218848172</v>
      </c>
      <c r="BG2434" s="14">
        <v>0.55602925449845753</v>
      </c>
      <c r="BH2434" s="22">
        <v>400</v>
      </c>
      <c r="BI2434" s="23">
        <v>15.333884999999995</v>
      </c>
      <c r="BJ2434" s="23">
        <v>44.613739467766713</v>
      </c>
      <c r="BK2434" s="14">
        <v>9.0199343592005974</v>
      </c>
      <c r="BL2434" t="s">
        <v>170</v>
      </c>
    </row>
    <row r="2435" spans="1:64">
      <c r="A2435" t="s">
        <v>3442</v>
      </c>
      <c r="B2435" t="s">
        <v>3440</v>
      </c>
      <c r="C2435" t="s">
        <v>170</v>
      </c>
      <c r="D2435" t="s">
        <v>942</v>
      </c>
      <c r="E2435">
        <v>2016</v>
      </c>
      <c r="F2435" s="23">
        <v>37.33</v>
      </c>
      <c r="G2435" s="23">
        <v>22.28</v>
      </c>
      <c r="H2435" s="22">
        <v>61461</v>
      </c>
      <c r="I2435" s="34">
        <v>520.03310175871775</v>
      </c>
      <c r="J2435" s="13">
        <v>4</v>
      </c>
      <c r="K2435" s="13">
        <v>5</v>
      </c>
      <c r="L2435" s="19">
        <v>6059</v>
      </c>
      <c r="M2435" s="35">
        <v>6.0590000000000002</v>
      </c>
      <c r="N2435" s="19">
        <v>36.238878999999997</v>
      </c>
      <c r="O2435" s="17">
        <v>6.9685715923548885</v>
      </c>
      <c r="P2435" s="55">
        <v>0</v>
      </c>
      <c r="Q2435" s="13">
        <v>0</v>
      </c>
      <c r="R2435" s="19">
        <v>0</v>
      </c>
      <c r="S2435" s="27">
        <v>0</v>
      </c>
      <c r="T2435" s="19">
        <v>0</v>
      </c>
      <c r="U2435" s="17">
        <v>0</v>
      </c>
      <c r="V2435" s="13">
        <v>1</v>
      </c>
      <c r="W2435" s="13">
        <v>1</v>
      </c>
      <c r="X2435" s="19">
        <v>2712</v>
      </c>
      <c r="Y2435" s="27">
        <v>2.7120000000000002</v>
      </c>
      <c r="Z2435" s="19">
        <v>11.680584</v>
      </c>
      <c r="AA2435" s="14">
        <v>2.2461231718706043</v>
      </c>
      <c r="AB2435" s="55">
        <v>1</v>
      </c>
      <c r="AC2435" s="22" t="s">
        <v>782</v>
      </c>
      <c r="AD2435" s="19">
        <v>0</v>
      </c>
      <c r="AE2435" s="23">
        <v>0</v>
      </c>
      <c r="AF2435" s="19">
        <v>0.97584517799999992</v>
      </c>
      <c r="AG2435" s="14">
        <v>0.18765058891438943</v>
      </c>
      <c r="AH2435" s="22" t="s">
        <v>782</v>
      </c>
      <c r="AI2435" s="23" t="s">
        <v>782</v>
      </c>
      <c r="AJ2435" s="23" t="s">
        <v>782</v>
      </c>
      <c r="AK2435" s="23" t="s">
        <v>782</v>
      </c>
      <c r="AL2435" s="14" t="s">
        <v>782</v>
      </c>
      <c r="AM2435" s="22" t="s">
        <v>782</v>
      </c>
      <c r="AN2435" s="23" t="s">
        <v>782</v>
      </c>
      <c r="AO2435" s="23" t="s">
        <v>782</v>
      </c>
      <c r="AP2435" s="23" t="s">
        <v>782</v>
      </c>
      <c r="AQ2435" s="14" t="s">
        <v>782</v>
      </c>
      <c r="AR2435" s="55">
        <v>407</v>
      </c>
      <c r="AS2435" s="56">
        <v>5999.0949999999984</v>
      </c>
      <c r="AT2435" s="23">
        <v>5.9990949999999987</v>
      </c>
      <c r="AU2435" s="19">
        <v>5.3271963600000047</v>
      </c>
      <c r="AV2435" s="14">
        <v>1.0243956282751572</v>
      </c>
      <c r="AW2435" s="13">
        <v>0</v>
      </c>
      <c r="AX2435" s="22" t="s">
        <v>782</v>
      </c>
      <c r="AY2435" s="19">
        <v>0</v>
      </c>
      <c r="AZ2435" s="23">
        <v>0</v>
      </c>
      <c r="BA2435" s="19">
        <v>0</v>
      </c>
      <c r="BB2435" s="14">
        <v>0</v>
      </c>
      <c r="BC2435" s="55">
        <v>2</v>
      </c>
      <c r="BD2435" s="56">
        <v>3650</v>
      </c>
      <c r="BE2435" s="44">
        <v>3.65</v>
      </c>
      <c r="BF2435" s="19">
        <v>7.0657916060397365</v>
      </c>
      <c r="BG2435" s="14">
        <v>1.3587195857616936</v>
      </c>
      <c r="BH2435" s="22">
        <v>415</v>
      </c>
      <c r="BI2435" s="23">
        <v>18.420095</v>
      </c>
      <c r="BJ2435" s="23">
        <v>61.288296144039734</v>
      </c>
      <c r="BK2435" s="14">
        <v>11.785460567176733</v>
      </c>
      <c r="BL2435" t="s">
        <v>170</v>
      </c>
    </row>
    <row r="2436" spans="1:64">
      <c r="A2436" t="s">
        <v>3443</v>
      </c>
      <c r="B2436" t="s">
        <v>3440</v>
      </c>
      <c r="C2436" t="s">
        <v>170</v>
      </c>
      <c r="D2436" t="s">
        <v>942</v>
      </c>
      <c r="E2436">
        <v>2017</v>
      </c>
      <c r="F2436" s="23">
        <v>37.33</v>
      </c>
      <c r="G2436" s="23">
        <v>22.31</v>
      </c>
      <c r="H2436" s="22">
        <v>61669</v>
      </c>
      <c r="I2436" s="34">
        <v>484.4106402955673</v>
      </c>
      <c r="J2436" s="13">
        <v>4</v>
      </c>
      <c r="K2436" s="13">
        <v>5</v>
      </c>
      <c r="L2436" s="19">
        <v>6059</v>
      </c>
      <c r="M2436" s="19">
        <v>6.0589999999999993</v>
      </c>
      <c r="N2436" s="19">
        <v>36.238878999999997</v>
      </c>
      <c r="O2436" s="17">
        <v>7.4810245658288048</v>
      </c>
      <c r="P2436" s="55">
        <v>0</v>
      </c>
      <c r="Q2436" s="13">
        <v>0</v>
      </c>
      <c r="R2436" s="19">
        <v>0</v>
      </c>
      <c r="S2436" s="19">
        <v>0</v>
      </c>
      <c r="T2436" s="19">
        <v>0</v>
      </c>
      <c r="U2436" s="17">
        <v>0</v>
      </c>
      <c r="V2436" s="13">
        <v>0</v>
      </c>
      <c r="W2436" s="13">
        <v>0</v>
      </c>
      <c r="X2436" s="19">
        <v>0</v>
      </c>
      <c r="Y2436" s="19">
        <v>0</v>
      </c>
      <c r="Z2436" s="19">
        <v>0</v>
      </c>
      <c r="AA2436" s="14">
        <v>0</v>
      </c>
      <c r="AB2436" s="55">
        <v>1</v>
      </c>
      <c r="AC2436" s="22" t="s">
        <v>782</v>
      </c>
      <c r="AD2436" s="19">
        <v>0</v>
      </c>
      <c r="AE2436" s="19">
        <v>0</v>
      </c>
      <c r="AF2436" s="19">
        <v>0.415664109</v>
      </c>
      <c r="AG2436" s="14">
        <v>8.5808211963795636E-2</v>
      </c>
      <c r="AH2436" s="22" t="s">
        <v>782</v>
      </c>
      <c r="AI2436" s="23" t="s">
        <v>782</v>
      </c>
      <c r="AJ2436" s="23" t="s">
        <v>782</v>
      </c>
      <c r="AK2436" s="23" t="s">
        <v>782</v>
      </c>
      <c r="AL2436" s="14" t="s">
        <v>782</v>
      </c>
      <c r="AM2436" s="22" t="s">
        <v>782</v>
      </c>
      <c r="AN2436" s="23" t="s">
        <v>782</v>
      </c>
      <c r="AO2436" s="23" t="s">
        <v>782</v>
      </c>
      <c r="AP2436" s="23" t="s">
        <v>782</v>
      </c>
      <c r="AQ2436" s="14" t="s">
        <v>782</v>
      </c>
      <c r="AR2436" s="55">
        <v>439</v>
      </c>
      <c r="AS2436" s="56">
        <v>6476.9399999999978</v>
      </c>
      <c r="AT2436" s="19">
        <v>6.4769399999999973</v>
      </c>
      <c r="AU2436" s="19">
        <v>5.7515227200000067</v>
      </c>
      <c r="AV2436" s="14">
        <v>1.1873237789514008</v>
      </c>
      <c r="AW2436" s="13">
        <v>0</v>
      </c>
      <c r="AX2436" s="22" t="s">
        <v>782</v>
      </c>
      <c r="AY2436" s="19">
        <v>0</v>
      </c>
      <c r="AZ2436" s="19">
        <v>0</v>
      </c>
      <c r="BA2436" s="19">
        <v>0</v>
      </c>
      <c r="BB2436" s="14">
        <v>0</v>
      </c>
      <c r="BC2436" s="55">
        <v>2</v>
      </c>
      <c r="BD2436" s="56">
        <v>3650</v>
      </c>
      <c r="BE2436" s="19">
        <v>3.65</v>
      </c>
      <c r="BF2436" s="19">
        <v>7.0657916060397365</v>
      </c>
      <c r="BG2436" s="14">
        <v>1.4586367470641197</v>
      </c>
      <c r="BH2436" s="22">
        <v>446</v>
      </c>
      <c r="BI2436" s="23">
        <v>16.185939999999995</v>
      </c>
      <c r="BJ2436" s="23">
        <v>49.471857435039738</v>
      </c>
      <c r="BK2436" s="14">
        <v>10.212793303808121</v>
      </c>
      <c r="BL2436" t="s">
        <v>170</v>
      </c>
    </row>
    <row r="2437" spans="1:64">
      <c r="A2437" t="s">
        <v>3444</v>
      </c>
      <c r="B2437" t="s">
        <v>3440</v>
      </c>
      <c r="C2437" t="s">
        <v>170</v>
      </c>
      <c r="D2437" t="s">
        <v>942</v>
      </c>
      <c r="E2437">
        <v>2018</v>
      </c>
      <c r="F2437" s="23">
        <v>37.33</v>
      </c>
      <c r="G2437" s="23">
        <v>22.24</v>
      </c>
      <c r="H2437" s="22">
        <v>61791</v>
      </c>
      <c r="I2437" s="34">
        <v>484.4450689125037</v>
      </c>
      <c r="J2437" s="13">
        <v>4</v>
      </c>
      <c r="K2437" s="13">
        <v>5</v>
      </c>
      <c r="L2437" s="19">
        <v>6059</v>
      </c>
      <c r="M2437" s="19">
        <v>6.0589999999999993</v>
      </c>
      <c r="N2437" s="19">
        <v>36.238878999999997</v>
      </c>
      <c r="O2437" s="17">
        <v>7.4804929032201901</v>
      </c>
      <c r="P2437" s="55">
        <v>0</v>
      </c>
      <c r="Q2437" s="13">
        <v>0</v>
      </c>
      <c r="R2437" s="19">
        <v>0</v>
      </c>
      <c r="S2437" s="19">
        <v>0</v>
      </c>
      <c r="T2437" s="19">
        <v>0</v>
      </c>
      <c r="U2437" s="17">
        <v>0</v>
      </c>
      <c r="V2437" s="13">
        <v>0</v>
      </c>
      <c r="W2437" s="13">
        <v>0</v>
      </c>
      <c r="X2437" s="19">
        <v>0</v>
      </c>
      <c r="Y2437" s="19">
        <v>0</v>
      </c>
      <c r="Z2437" s="19">
        <v>0</v>
      </c>
      <c r="AA2437" s="14">
        <v>0</v>
      </c>
      <c r="AB2437" s="55">
        <v>1</v>
      </c>
      <c r="AC2437" s="22" t="s">
        <v>782</v>
      </c>
      <c r="AD2437" s="19">
        <v>0</v>
      </c>
      <c r="AE2437" s="19">
        <v>0</v>
      </c>
      <c r="AF2437" s="19">
        <v>0.51552192299999999</v>
      </c>
      <c r="AG2437" s="14">
        <v>0.10641493867555686</v>
      </c>
      <c r="AH2437" s="22" t="s">
        <v>782</v>
      </c>
      <c r="AI2437" s="23" t="s">
        <v>782</v>
      </c>
      <c r="AJ2437" s="23" t="s">
        <v>782</v>
      </c>
      <c r="AK2437" s="23" t="s">
        <v>782</v>
      </c>
      <c r="AL2437" s="14" t="s">
        <v>782</v>
      </c>
      <c r="AM2437" s="22" t="s">
        <v>782</v>
      </c>
      <c r="AN2437" s="23" t="s">
        <v>782</v>
      </c>
      <c r="AO2437" s="23" t="s">
        <v>782</v>
      </c>
      <c r="AP2437" s="23" t="s">
        <v>782</v>
      </c>
      <c r="AQ2437" s="14" t="s">
        <v>782</v>
      </c>
      <c r="AR2437" s="55">
        <v>466</v>
      </c>
      <c r="AS2437" s="56">
        <v>7012.5349999999971</v>
      </c>
      <c r="AT2437" s="19">
        <v>7.0125349999999962</v>
      </c>
      <c r="AU2437" s="19">
        <v>6.2271310800000084</v>
      </c>
      <c r="AV2437" s="14">
        <v>1.2854153091038478</v>
      </c>
      <c r="AW2437" s="13">
        <v>0</v>
      </c>
      <c r="AX2437" s="22" t="s">
        <v>782</v>
      </c>
      <c r="AY2437" s="19">
        <v>0</v>
      </c>
      <c r="AZ2437" s="19">
        <v>0</v>
      </c>
      <c r="BA2437" s="19">
        <v>0</v>
      </c>
      <c r="BB2437" s="14">
        <v>0</v>
      </c>
      <c r="BC2437" s="55">
        <v>2</v>
      </c>
      <c r="BD2437" s="56">
        <v>3650</v>
      </c>
      <c r="BE2437" s="19">
        <v>3.65</v>
      </c>
      <c r="BF2437" s="19">
        <v>6.9890534884089019</v>
      </c>
      <c r="BG2437" s="14">
        <v>1.4426926677359171</v>
      </c>
      <c r="BH2437" s="22">
        <v>473</v>
      </c>
      <c r="BI2437" s="23">
        <v>16.721534999999996</v>
      </c>
      <c r="BJ2437" s="23">
        <v>49.970585491408904</v>
      </c>
      <c r="BK2437" s="14">
        <v>10.315015818735512</v>
      </c>
      <c r="BL2437" t="s">
        <v>170</v>
      </c>
    </row>
    <row r="2438" spans="1:64">
      <c r="A2438" t="s">
        <v>3445</v>
      </c>
      <c r="B2438" t="s">
        <v>3440</v>
      </c>
      <c r="C2438" t="s">
        <v>170</v>
      </c>
      <c r="D2438" t="s">
        <v>942</v>
      </c>
      <c r="E2438">
        <v>2019</v>
      </c>
      <c r="F2438" s="23">
        <v>37.33</v>
      </c>
      <c r="G2438" s="23">
        <v>22.22</v>
      </c>
      <c r="H2438" s="22">
        <v>61821</v>
      </c>
      <c r="I2438" s="34">
        <v>495.49538436899263</v>
      </c>
      <c r="J2438" s="22">
        <v>4</v>
      </c>
      <c r="K2438" s="22">
        <v>5</v>
      </c>
      <c r="L2438" s="23">
        <v>6059</v>
      </c>
      <c r="M2438" s="23">
        <v>6.0589999999999993</v>
      </c>
      <c r="N2438" s="23">
        <v>36.238878999999997</v>
      </c>
      <c r="O2438" s="14">
        <v>7.3136663111705413</v>
      </c>
      <c r="P2438" s="48">
        <v>0</v>
      </c>
      <c r="Q2438" s="22">
        <v>0</v>
      </c>
      <c r="R2438" s="23">
        <v>0</v>
      </c>
      <c r="S2438" s="23">
        <v>0</v>
      </c>
      <c r="T2438" s="23">
        <v>0</v>
      </c>
      <c r="U2438" s="14">
        <v>0</v>
      </c>
      <c r="V2438" s="22">
        <v>0</v>
      </c>
      <c r="W2438" s="22">
        <v>0</v>
      </c>
      <c r="X2438" s="23">
        <v>0</v>
      </c>
      <c r="Y2438" s="23">
        <v>0</v>
      </c>
      <c r="Z2438" s="23">
        <v>0</v>
      </c>
      <c r="AA2438" s="14">
        <v>0</v>
      </c>
      <c r="AB2438" s="48">
        <v>1</v>
      </c>
      <c r="AC2438" s="22">
        <v>1</v>
      </c>
      <c r="AD2438" s="23">
        <v>333.48432618025748</v>
      </c>
      <c r="AE2438" s="23">
        <v>0.33348432618025747</v>
      </c>
      <c r="AF2438" s="23">
        <v>0.466211088</v>
      </c>
      <c r="AG2438" s="14">
        <v>9.4089895225505316E-2</v>
      </c>
      <c r="AH2438" s="22">
        <v>0</v>
      </c>
      <c r="AI2438" s="23">
        <v>0</v>
      </c>
      <c r="AJ2438" s="23">
        <v>0</v>
      </c>
      <c r="AK2438" s="23">
        <v>0</v>
      </c>
      <c r="AL2438" s="14">
        <v>0</v>
      </c>
      <c r="AM2438" s="22">
        <v>504</v>
      </c>
      <c r="AN2438" s="23">
        <v>7300.0049999999937</v>
      </c>
      <c r="AO2438" s="23">
        <v>7.3000049999999996</v>
      </c>
      <c r="AP2438" s="23">
        <v>6.4824044400000123</v>
      </c>
      <c r="AQ2438" s="14">
        <v>1.3082673713005977</v>
      </c>
      <c r="AR2438" s="48">
        <v>504</v>
      </c>
      <c r="AS2438" s="50">
        <v>7300.0049999999937</v>
      </c>
      <c r="AT2438" s="23">
        <v>7.3000049999999996</v>
      </c>
      <c r="AU2438" s="23">
        <v>6.4824044400000123</v>
      </c>
      <c r="AV2438" s="14">
        <v>1.3082673713005977</v>
      </c>
      <c r="AW2438" s="22">
        <v>0</v>
      </c>
      <c r="AX2438" s="22" t="s">
        <v>782</v>
      </c>
      <c r="AY2438" s="23">
        <v>0</v>
      </c>
      <c r="AZ2438" s="23">
        <v>0</v>
      </c>
      <c r="BA2438" s="23">
        <v>0</v>
      </c>
      <c r="BB2438" s="14">
        <v>0</v>
      </c>
      <c r="BC2438" s="48">
        <v>2</v>
      </c>
      <c r="BD2438" s="50">
        <v>3650</v>
      </c>
      <c r="BE2438" s="23">
        <v>3.65</v>
      </c>
      <c r="BF2438" s="23">
        <v>6.9890527113399488</v>
      </c>
      <c r="BG2438" s="14">
        <v>1.4105182271759045</v>
      </c>
      <c r="BH2438" s="22">
        <v>511</v>
      </c>
      <c r="BI2438" s="23">
        <v>17.342489326180257</v>
      </c>
      <c r="BJ2438" s="23">
        <v>50.176547239339961</v>
      </c>
      <c r="BK2438" s="14">
        <v>10.126541804872549</v>
      </c>
      <c r="BL2438" t="s">
        <v>170</v>
      </c>
    </row>
    <row r="2439" spans="1:64">
      <c r="A2439" t="s">
        <v>3446</v>
      </c>
      <c r="B2439" t="s">
        <v>3440</v>
      </c>
      <c r="C2439" t="s">
        <v>170</v>
      </c>
      <c r="D2439" t="s">
        <v>942</v>
      </c>
      <c r="E2439">
        <v>2020</v>
      </c>
      <c r="F2439" s="23">
        <v>37.33</v>
      </c>
      <c r="G2439" s="23">
        <v>22.23</v>
      </c>
      <c r="H2439" s="22">
        <v>61860</v>
      </c>
      <c r="I2439" s="34">
        <v>497.79801188668711</v>
      </c>
      <c r="J2439" s="22">
        <v>4</v>
      </c>
      <c r="K2439" s="22">
        <v>5</v>
      </c>
      <c r="L2439" s="23">
        <v>6059</v>
      </c>
      <c r="M2439" s="23">
        <v>6.0589999999999993</v>
      </c>
      <c r="N2439" s="23">
        <v>36.238878999999997</v>
      </c>
      <c r="O2439" s="14">
        <v>7.2798360247868956</v>
      </c>
      <c r="P2439" s="48">
        <v>0</v>
      </c>
      <c r="Q2439" s="22">
        <v>0</v>
      </c>
      <c r="R2439" s="23">
        <v>0</v>
      </c>
      <c r="S2439" s="23">
        <v>0</v>
      </c>
      <c r="T2439" s="23">
        <v>0</v>
      </c>
      <c r="U2439" s="14">
        <v>0</v>
      </c>
      <c r="V2439" s="22">
        <v>1</v>
      </c>
      <c r="W2439" s="22">
        <v>3</v>
      </c>
      <c r="X2439" s="23">
        <v>4050</v>
      </c>
      <c r="Y2439" s="23">
        <v>4.05</v>
      </c>
      <c r="Z2439" s="23">
        <v>27.493860000000002</v>
      </c>
      <c r="AA2439" s="14">
        <v>5.5230955816389198</v>
      </c>
      <c r="AB2439" s="48">
        <v>1</v>
      </c>
      <c r="AC2439" s="22">
        <v>1</v>
      </c>
      <c r="AD2439" s="23">
        <v>300.11654291845497</v>
      </c>
      <c r="AE2439" s="23">
        <v>0.30011654291845496</v>
      </c>
      <c r="AF2439" s="23">
        <v>0.41956292699999997</v>
      </c>
      <c r="AG2439" s="14">
        <v>8.4283769115474971E-2</v>
      </c>
      <c r="AH2439" s="22">
        <v>0</v>
      </c>
      <c r="AI2439" s="23">
        <v>0</v>
      </c>
      <c r="AJ2439" s="23">
        <v>0</v>
      </c>
      <c r="AK2439" s="23">
        <v>0</v>
      </c>
      <c r="AL2439" s="14">
        <v>0</v>
      </c>
      <c r="AM2439" s="22">
        <v>603</v>
      </c>
      <c r="AN2439" s="23">
        <v>8189.9999999999964</v>
      </c>
      <c r="AO2439" s="23">
        <v>8.1900000000000031</v>
      </c>
      <c r="AP2439" s="23">
        <v>7.2727200000000103</v>
      </c>
      <c r="AQ2439" s="14">
        <v>1.4609781128767318</v>
      </c>
      <c r="AR2439" s="48">
        <v>603</v>
      </c>
      <c r="AS2439" s="50">
        <v>8189.9999999999964</v>
      </c>
      <c r="AT2439" s="23">
        <v>8.1900000000000031</v>
      </c>
      <c r="AU2439" s="23">
        <v>7.2727200000000103</v>
      </c>
      <c r="AV2439" s="14">
        <v>1.4609781128767318</v>
      </c>
      <c r="AW2439" s="22">
        <v>0</v>
      </c>
      <c r="AX2439" s="22">
        <v>0</v>
      </c>
      <c r="AY2439" s="23">
        <v>0</v>
      </c>
      <c r="AZ2439" s="23">
        <v>0</v>
      </c>
      <c r="BA2439" s="23">
        <v>0</v>
      </c>
      <c r="BB2439" s="14">
        <v>0</v>
      </c>
      <c r="BC2439" s="48">
        <v>2</v>
      </c>
      <c r="BD2439" s="50">
        <v>3650</v>
      </c>
      <c r="BE2439" s="23">
        <v>3.65</v>
      </c>
      <c r="BF2439" s="23">
        <v>7.0388676950319686</v>
      </c>
      <c r="BG2439" s="14">
        <v>1.4140007647588222</v>
      </c>
      <c r="BH2439" s="22">
        <v>611</v>
      </c>
      <c r="BI2439" s="23">
        <v>22.249116542918458</v>
      </c>
      <c r="BJ2439" s="23">
        <v>78.463889622031985</v>
      </c>
      <c r="BK2439" s="14">
        <v>15.762194253176844</v>
      </c>
      <c r="BL2439" t="s">
        <v>170</v>
      </c>
    </row>
    <row r="2440" spans="1:64">
      <c r="A2440" t="s">
        <v>3447</v>
      </c>
      <c r="B2440" t="s">
        <v>3440</v>
      </c>
      <c r="C2440" t="s">
        <v>170</v>
      </c>
      <c r="D2440" t="s">
        <v>942</v>
      </c>
      <c r="E2440">
        <v>2021</v>
      </c>
      <c r="F2440" s="23">
        <v>37.33</v>
      </c>
      <c r="G2440" s="23">
        <v>22.24</v>
      </c>
      <c r="H2440" s="22">
        <v>61910</v>
      </c>
      <c r="I2440" s="34">
        <v>463.81</v>
      </c>
      <c r="J2440" s="22">
        <v>4</v>
      </c>
      <c r="K2440" s="22">
        <v>5</v>
      </c>
      <c r="L2440" s="23">
        <v>6059</v>
      </c>
      <c r="M2440" s="23">
        <v>6.0590000000000002</v>
      </c>
      <c r="N2440" s="23">
        <v>36.238878999999997</v>
      </c>
      <c r="O2440" s="14">
        <v>7.81</v>
      </c>
      <c r="P2440" s="48">
        <v>0</v>
      </c>
      <c r="Q2440" s="22">
        <v>0</v>
      </c>
      <c r="R2440" s="23">
        <v>0</v>
      </c>
      <c r="S2440" s="23">
        <v>0</v>
      </c>
      <c r="T2440" s="23">
        <v>0</v>
      </c>
      <c r="U2440" s="14">
        <v>0</v>
      </c>
      <c r="V2440" s="22">
        <v>1</v>
      </c>
      <c r="W2440" s="22">
        <v>3</v>
      </c>
      <c r="X2440" s="23">
        <v>4050</v>
      </c>
      <c r="Y2440" s="23">
        <v>4.05</v>
      </c>
      <c r="Z2440" s="23">
        <v>27.258338999999999</v>
      </c>
      <c r="AA2440" s="14">
        <v>5.88</v>
      </c>
      <c r="AB2440" s="48">
        <v>1</v>
      </c>
      <c r="AC2440" s="22">
        <v>1</v>
      </c>
      <c r="AD2440" s="23">
        <v>387.13560089999999</v>
      </c>
      <c r="AE2440" s="23">
        <v>0.387135601</v>
      </c>
      <c r="AF2440" s="23">
        <v>0.54121556999999998</v>
      </c>
      <c r="AG2440" s="14">
        <v>0.12</v>
      </c>
      <c r="AH2440" s="22">
        <v>0</v>
      </c>
      <c r="AI2440" s="23">
        <v>0</v>
      </c>
      <c r="AJ2440" s="23">
        <v>0</v>
      </c>
      <c r="AK2440" s="23">
        <v>0</v>
      </c>
      <c r="AL2440" s="14">
        <v>0</v>
      </c>
      <c r="AM2440" s="22">
        <v>705</v>
      </c>
      <c r="AN2440" s="23">
        <v>10290.665000000001</v>
      </c>
      <c r="AO2440" s="23">
        <v>10.290665000000001</v>
      </c>
      <c r="AP2440" s="23">
        <v>9.2083228269999999</v>
      </c>
      <c r="AQ2440" s="14">
        <v>1.99</v>
      </c>
      <c r="AR2440" s="48">
        <v>705</v>
      </c>
      <c r="AS2440" s="50">
        <v>10290.665000000001</v>
      </c>
      <c r="AT2440" s="23">
        <v>10.290665000000001</v>
      </c>
      <c r="AU2440" s="23">
        <v>9.2083228269999999</v>
      </c>
      <c r="AV2440" s="14">
        <v>1.99</v>
      </c>
      <c r="AW2440" s="22">
        <v>0</v>
      </c>
      <c r="AX2440" s="22">
        <v>0</v>
      </c>
      <c r="AY2440" s="23">
        <v>0</v>
      </c>
      <c r="AZ2440" s="23">
        <v>0</v>
      </c>
      <c r="BA2440" s="23">
        <v>0</v>
      </c>
      <c r="BB2440" s="14">
        <v>0</v>
      </c>
      <c r="BC2440" s="48">
        <v>2</v>
      </c>
      <c r="BD2440" s="50">
        <v>3650</v>
      </c>
      <c r="BE2440" s="23">
        <v>3.65</v>
      </c>
      <c r="BF2440" s="23">
        <v>6.1378926299999996</v>
      </c>
      <c r="BG2440" s="14">
        <v>1.32</v>
      </c>
      <c r="BH2440" s="22">
        <v>713</v>
      </c>
      <c r="BI2440" s="23">
        <v>24.44</v>
      </c>
      <c r="BJ2440" s="23">
        <v>79.38</v>
      </c>
      <c r="BK2440" s="14">
        <v>17.12</v>
      </c>
      <c r="BL2440" t="s">
        <v>170</v>
      </c>
    </row>
    <row r="2441" spans="1:64">
      <c r="A2441" t="s">
        <v>3448</v>
      </c>
      <c r="B2441" t="s">
        <v>3440</v>
      </c>
      <c r="C2441" t="s">
        <v>170</v>
      </c>
      <c r="D2441" s="111" t="s">
        <v>942</v>
      </c>
      <c r="E2441" s="110">
        <v>2022</v>
      </c>
      <c r="F2441" s="23"/>
      <c r="G2441" s="23"/>
      <c r="H2441" s="22">
        <v>62473</v>
      </c>
      <c r="I2441" s="34">
        <v>452.77545216309323</v>
      </c>
      <c r="J2441" s="22">
        <v>4</v>
      </c>
      <c r="K2441" s="22">
        <v>5</v>
      </c>
      <c r="L2441" s="23">
        <v>6059</v>
      </c>
      <c r="M2441" s="23">
        <v>6.0590000000000002</v>
      </c>
      <c r="N2441" s="23">
        <v>35.857161999999995</v>
      </c>
      <c r="O2441" s="14">
        <v>7.9194138791526107</v>
      </c>
      <c r="P2441" s="48">
        <v>0</v>
      </c>
      <c r="Q2441" s="22">
        <v>0</v>
      </c>
      <c r="R2441" s="23">
        <v>0</v>
      </c>
      <c r="S2441" s="23">
        <v>0</v>
      </c>
      <c r="T2441" s="23">
        <v>0</v>
      </c>
      <c r="U2441" s="14">
        <v>0</v>
      </c>
      <c r="V2441" s="22">
        <v>1</v>
      </c>
      <c r="W2441" s="22">
        <v>3</v>
      </c>
      <c r="X2441" s="23">
        <v>4050</v>
      </c>
      <c r="Y2441" s="23">
        <v>4.05</v>
      </c>
      <c r="Z2441" s="23">
        <v>27.569925000000001</v>
      </c>
      <c r="AA2441" s="14">
        <v>6.0890944657638153</v>
      </c>
      <c r="AB2441" s="48">
        <v>1</v>
      </c>
      <c r="AC2441" s="22">
        <v>1</v>
      </c>
      <c r="AD2441" s="23">
        <v>354.85781974248903</v>
      </c>
      <c r="AE2441" s="23">
        <v>0.35485781974248898</v>
      </c>
      <c r="AF2441" s="23">
        <v>0.49609123199999999</v>
      </c>
      <c r="AG2441" s="14">
        <v>0.10956672443922691</v>
      </c>
      <c r="AH2441" s="22">
        <v>0</v>
      </c>
      <c r="AI2441" s="23">
        <v>0</v>
      </c>
      <c r="AJ2441" s="23">
        <v>0</v>
      </c>
      <c r="AK2441" s="23">
        <v>0</v>
      </c>
      <c r="AL2441" s="14">
        <v>0</v>
      </c>
      <c r="AM2441" s="22">
        <v>949</v>
      </c>
      <c r="AN2441" s="23">
        <v>12079.395000000004</v>
      </c>
      <c r="AO2441" s="23">
        <v>12.079395000000023</v>
      </c>
      <c r="AP2441" s="23">
        <v>12.373696392265334</v>
      </c>
      <c r="AQ2441" s="14">
        <v>2.7328549578275796</v>
      </c>
      <c r="AR2441" s="48">
        <v>949</v>
      </c>
      <c r="AS2441" s="50">
        <v>12079.395</v>
      </c>
      <c r="AT2441" s="23">
        <v>12.079395</v>
      </c>
      <c r="AU2441" s="23">
        <v>12.3736963922653</v>
      </c>
      <c r="AV2441" s="14">
        <v>2.732854957827572</v>
      </c>
      <c r="AW2441" s="22">
        <v>0</v>
      </c>
      <c r="AX2441" s="22">
        <v>0</v>
      </c>
      <c r="AY2441" s="23">
        <v>0</v>
      </c>
      <c r="AZ2441" s="23">
        <v>0</v>
      </c>
      <c r="BA2441" s="23">
        <v>0</v>
      </c>
      <c r="BB2441" s="14">
        <v>0</v>
      </c>
      <c r="BC2441" s="48">
        <v>2</v>
      </c>
      <c r="BD2441" s="50">
        <v>3650</v>
      </c>
      <c r="BE2441" s="23">
        <v>3.65</v>
      </c>
      <c r="BF2441" s="23">
        <v>6.8558571349611386</v>
      </c>
      <c r="BG2441" s="14">
        <v>1.5141848132905416</v>
      </c>
      <c r="BH2441" s="22">
        <v>957</v>
      </c>
      <c r="BI2441" s="23">
        <v>26.19325281974249</v>
      </c>
      <c r="BJ2441" s="23">
        <v>83.152731759226441</v>
      </c>
      <c r="BK2441" s="14">
        <v>18.365114840473765</v>
      </c>
      <c r="BL2441" t="s">
        <v>170</v>
      </c>
    </row>
    <row r="2442" spans="1:64">
      <c r="A2442" t="s">
        <v>3449</v>
      </c>
      <c r="B2442" t="s">
        <v>3440</v>
      </c>
      <c r="C2442" t="s">
        <v>170</v>
      </c>
      <c r="D2442" t="s">
        <v>942</v>
      </c>
      <c r="E2442">
        <v>2023</v>
      </c>
      <c r="F2442">
        <v>37.33</v>
      </c>
      <c r="G2442">
        <v>22.25</v>
      </c>
      <c r="H2442">
        <v>61126</v>
      </c>
      <c r="I2442">
        <v>452.77545216309323</v>
      </c>
      <c r="J2442">
        <v>4</v>
      </c>
      <c r="K2442">
        <v>5</v>
      </c>
      <c r="L2442">
        <v>6059</v>
      </c>
      <c r="M2442">
        <v>6.0590000000000002</v>
      </c>
      <c r="N2442">
        <v>35.857162000000002</v>
      </c>
      <c r="O2442">
        <v>7.9194138791526125</v>
      </c>
      <c r="P2442" s="140">
        <v>0</v>
      </c>
      <c r="Q2442" s="140">
        <v>0</v>
      </c>
      <c r="R2442" s="140">
        <v>0</v>
      </c>
      <c r="S2442">
        <v>0</v>
      </c>
      <c r="T2442">
        <v>0</v>
      </c>
      <c r="U2442">
        <v>0</v>
      </c>
      <c r="V2442">
        <v>1</v>
      </c>
      <c r="W2442">
        <v>3</v>
      </c>
      <c r="X2442">
        <v>4050</v>
      </c>
      <c r="Y2442">
        <v>4.05</v>
      </c>
      <c r="Z2442">
        <v>21.706135</v>
      </c>
      <c r="AA2442">
        <v>4.7940176297767314</v>
      </c>
      <c r="AB2442" s="140">
        <v>1</v>
      </c>
      <c r="AC2442">
        <v>1</v>
      </c>
      <c r="AD2442">
        <v>194.64715236051501</v>
      </c>
      <c r="AE2442">
        <v>0.194647152360515</v>
      </c>
      <c r="AF2442">
        <v>0.27211671900000001</v>
      </c>
      <c r="AG2442">
        <v>6.0099706753090815E-2</v>
      </c>
      <c r="AL2442">
        <v>0</v>
      </c>
      <c r="AM2442">
        <v>1210</v>
      </c>
      <c r="AN2442">
        <v>16725.844000000001</v>
      </c>
      <c r="AO2442">
        <v>16.725843999999999</v>
      </c>
      <c r="AP2442">
        <v>15.688628</v>
      </c>
      <c r="AQ2442">
        <v>3.4649908525404851</v>
      </c>
      <c r="AR2442" s="140">
        <v>1572</v>
      </c>
      <c r="AS2442" s="140">
        <v>16985.603999999901</v>
      </c>
      <c r="AT2442">
        <v>16.985603999999899</v>
      </c>
      <c r="AU2442">
        <v>15.932279741228101</v>
      </c>
      <c r="AV2442">
        <v>3.5188037834456556</v>
      </c>
      <c r="AW2442">
        <v>0</v>
      </c>
      <c r="AX2442">
        <v>0</v>
      </c>
      <c r="AY2442">
        <v>0</v>
      </c>
      <c r="AZ2442">
        <v>0</v>
      </c>
      <c r="BA2442">
        <v>0</v>
      </c>
      <c r="BB2442">
        <v>0</v>
      </c>
      <c r="BC2442" s="140">
        <v>2</v>
      </c>
      <c r="BD2442" s="140">
        <v>3650</v>
      </c>
      <c r="BE2442">
        <v>3.65</v>
      </c>
      <c r="BF2442">
        <v>8.1862030000000008</v>
      </c>
      <c r="BG2442">
        <v>1.8080050411061745</v>
      </c>
      <c r="BH2442">
        <v>1580</v>
      </c>
      <c r="BI2442">
        <v>30.939251152360413</v>
      </c>
      <c r="BJ2442">
        <v>81.953896460228094</v>
      </c>
      <c r="BK2442">
        <v>18.100340040234265</v>
      </c>
      <c r="BL2442" t="s">
        <v>170</v>
      </c>
    </row>
    <row r="2443" spans="1:64">
      <c r="A2443" t="s">
        <v>3450</v>
      </c>
      <c r="B2443" t="s">
        <v>3440</v>
      </c>
      <c r="C2443" t="s">
        <v>170</v>
      </c>
      <c r="D2443" t="s">
        <v>942</v>
      </c>
      <c r="E2443">
        <v>2024</v>
      </c>
      <c r="F2443">
        <v>37.33</v>
      </c>
      <c r="G2443">
        <v>22.23</v>
      </c>
      <c r="H2443">
        <v>60941</v>
      </c>
      <c r="I2443">
        <v>417.87841824362238</v>
      </c>
      <c r="J2443">
        <v>4</v>
      </c>
      <c r="K2443">
        <v>5</v>
      </c>
      <c r="L2443">
        <v>6059</v>
      </c>
      <c r="M2443">
        <v>6.0590000000000002</v>
      </c>
      <c r="N2443">
        <v>35.857161999999995</v>
      </c>
      <c r="O2443">
        <v>8.5807642688776848</v>
      </c>
      <c r="P2443" s="140">
        <v>0</v>
      </c>
      <c r="Q2443">
        <v>0</v>
      </c>
      <c r="R2443">
        <v>0</v>
      </c>
      <c r="S2443">
        <v>0</v>
      </c>
      <c r="T2443">
        <v>0</v>
      </c>
      <c r="U2443">
        <v>0</v>
      </c>
      <c r="V2443">
        <v>1</v>
      </c>
      <c r="W2443">
        <v>3</v>
      </c>
      <c r="X2443">
        <v>4050</v>
      </c>
      <c r="Y2443">
        <v>4.05</v>
      </c>
      <c r="Z2443">
        <v>4.8918379999999999</v>
      </c>
      <c r="AA2443">
        <v>1.170636670005788</v>
      </c>
      <c r="AB2443" s="140">
        <v>1</v>
      </c>
      <c r="AC2443">
        <v>1</v>
      </c>
      <c r="AD2443">
        <v>198.50750214592273</v>
      </c>
      <c r="AE2443">
        <v>0.19850750214592272</v>
      </c>
      <c r="AF2443">
        <v>0.27751348799999997</v>
      </c>
      <c r="AG2443">
        <v>6.6410103007092866E-2</v>
      </c>
      <c r="AH2443">
        <v>0</v>
      </c>
      <c r="AI2443">
        <v>0</v>
      </c>
      <c r="AJ2443">
        <v>0</v>
      </c>
      <c r="AK2443">
        <v>0</v>
      </c>
      <c r="AL2443">
        <v>0</v>
      </c>
      <c r="AM2443">
        <v>1566</v>
      </c>
      <c r="AN2443">
        <v>22065.913999999968</v>
      </c>
      <c r="AO2443">
        <v>22.065914000000021</v>
      </c>
      <c r="AP2443">
        <v>19.902214549411596</v>
      </c>
      <c r="AQ2443">
        <v>4.7626806459788593</v>
      </c>
      <c r="AR2443" s="140">
        <v>2327</v>
      </c>
      <c r="AS2443" s="140">
        <v>22766.930999999644</v>
      </c>
      <c r="AT2443">
        <v>22.766930999999964</v>
      </c>
      <c r="AU2443">
        <v>20.534492493429056</v>
      </c>
      <c r="AV2443">
        <v>4.9139873218955001</v>
      </c>
      <c r="AW2443">
        <v>0</v>
      </c>
      <c r="AX2443">
        <v>0</v>
      </c>
      <c r="AY2443">
        <v>0</v>
      </c>
      <c r="AZ2443">
        <v>0</v>
      </c>
      <c r="BA2443">
        <v>0</v>
      </c>
      <c r="BB2443">
        <v>0</v>
      </c>
      <c r="BC2443" s="140">
        <v>2</v>
      </c>
      <c r="BD2443" s="140">
        <v>3650</v>
      </c>
      <c r="BE2443">
        <v>3.65</v>
      </c>
      <c r="BF2443">
        <v>7.1796450489326089</v>
      </c>
      <c r="BG2443">
        <v>1.718118173967742</v>
      </c>
      <c r="BH2443">
        <v>2335</v>
      </c>
      <c r="BI2443">
        <v>36.724438502145887</v>
      </c>
      <c r="BJ2443">
        <v>68.740651030361661</v>
      </c>
      <c r="BK2443">
        <v>16.449916537753808</v>
      </c>
      <c r="BL2443" t="s">
        <v>170</v>
      </c>
    </row>
    <row r="2444" spans="1:64">
      <c r="A2444" t="s">
        <v>3451</v>
      </c>
      <c r="B2444" t="s">
        <v>3452</v>
      </c>
      <c r="C2444" t="s">
        <v>172</v>
      </c>
      <c r="D2444" t="s">
        <v>942</v>
      </c>
      <c r="E2444">
        <v>2012</v>
      </c>
      <c r="F2444" s="23">
        <v>87.66</v>
      </c>
      <c r="G2444" s="23">
        <v>38.659999999999997</v>
      </c>
      <c r="H2444" s="22">
        <v>84055</v>
      </c>
      <c r="I2444" s="34">
        <v>702.74816399999997</v>
      </c>
      <c r="J2444" s="22">
        <v>1</v>
      </c>
      <c r="K2444" s="22" t="s">
        <v>782</v>
      </c>
      <c r="L2444" s="23">
        <v>4800</v>
      </c>
      <c r="M2444" s="23">
        <v>4.8</v>
      </c>
      <c r="N2444" s="23">
        <v>0.77028999999999992</v>
      </c>
      <c r="O2444" s="14">
        <v>0.10961110102594306</v>
      </c>
      <c r="P2444" s="48">
        <v>0</v>
      </c>
      <c r="Q2444" s="22" t="s">
        <v>782</v>
      </c>
      <c r="R2444" s="23">
        <v>0</v>
      </c>
      <c r="S2444" s="23">
        <v>0</v>
      </c>
      <c r="T2444" s="23">
        <v>0</v>
      </c>
      <c r="U2444" s="14">
        <v>0</v>
      </c>
      <c r="V2444" s="22">
        <v>0</v>
      </c>
      <c r="W2444" s="22" t="s">
        <v>782</v>
      </c>
      <c r="X2444" s="23">
        <v>0</v>
      </c>
      <c r="Y2444" s="23">
        <v>0</v>
      </c>
      <c r="Z2444" s="23">
        <v>0</v>
      </c>
      <c r="AA2444" s="14">
        <v>0</v>
      </c>
      <c r="AB2444" s="48">
        <v>0</v>
      </c>
      <c r="AC2444" s="22" t="s">
        <v>782</v>
      </c>
      <c r="AD2444" s="23">
        <v>0</v>
      </c>
      <c r="AE2444" s="23">
        <v>0</v>
      </c>
      <c r="AF2444" s="23">
        <v>0</v>
      </c>
      <c r="AG2444" s="14">
        <v>0</v>
      </c>
      <c r="AH2444" s="22" t="s">
        <v>782</v>
      </c>
      <c r="AI2444" s="23" t="s">
        <v>782</v>
      </c>
      <c r="AJ2444" s="23" t="s">
        <v>782</v>
      </c>
      <c r="AK2444" s="23" t="s">
        <v>782</v>
      </c>
      <c r="AL2444" s="14" t="s">
        <v>782</v>
      </c>
      <c r="AM2444" s="22" t="s">
        <v>782</v>
      </c>
      <c r="AN2444" s="23" t="s">
        <v>782</v>
      </c>
      <c r="AO2444" s="23" t="s">
        <v>782</v>
      </c>
      <c r="AP2444" s="23" t="s">
        <v>782</v>
      </c>
      <c r="AQ2444" s="14" t="s">
        <v>782</v>
      </c>
      <c r="AR2444" s="48">
        <v>470</v>
      </c>
      <c r="AS2444" s="50">
        <v>7774.1620000000084</v>
      </c>
      <c r="AT2444" s="23">
        <v>7.7741620000000085</v>
      </c>
      <c r="AU2444" s="23">
        <v>5.7442679999999999</v>
      </c>
      <c r="AV2444" s="14">
        <v>0.81740064140530433</v>
      </c>
      <c r="AW2444" s="22">
        <v>0</v>
      </c>
      <c r="AX2444" s="22" t="s">
        <v>782</v>
      </c>
      <c r="AY2444" s="23">
        <v>0</v>
      </c>
      <c r="AZ2444" s="23">
        <v>0</v>
      </c>
      <c r="BA2444" s="23">
        <v>0</v>
      </c>
      <c r="BB2444" s="14">
        <v>0</v>
      </c>
      <c r="BC2444" s="48">
        <v>0</v>
      </c>
      <c r="BD2444" s="50">
        <v>0</v>
      </c>
      <c r="BE2444" s="23">
        <v>0</v>
      </c>
      <c r="BF2444" s="23">
        <v>0</v>
      </c>
      <c r="BG2444" s="14">
        <v>0</v>
      </c>
      <c r="BH2444" s="22">
        <v>471</v>
      </c>
      <c r="BI2444" s="23">
        <v>12.574162000000008</v>
      </c>
      <c r="BJ2444" s="23">
        <v>6.5145580000000001</v>
      </c>
      <c r="BK2444" s="14">
        <v>0.9270117424312474</v>
      </c>
      <c r="BL2444" t="s">
        <v>172</v>
      </c>
    </row>
    <row r="2445" spans="1:64">
      <c r="A2445" t="s">
        <v>3453</v>
      </c>
      <c r="B2445" t="s">
        <v>3452</v>
      </c>
      <c r="C2445" t="s">
        <v>172</v>
      </c>
      <c r="D2445" t="s">
        <v>942</v>
      </c>
      <c r="E2445">
        <v>2015</v>
      </c>
      <c r="F2445" s="23">
        <v>87.76</v>
      </c>
      <c r="G2445" s="23">
        <v>38.79</v>
      </c>
      <c r="H2445" s="22">
        <v>83926</v>
      </c>
      <c r="I2445" s="34">
        <v>680.50590829011151</v>
      </c>
      <c r="J2445" s="13">
        <v>1</v>
      </c>
      <c r="K2445" s="13">
        <v>1</v>
      </c>
      <c r="L2445" s="19">
        <v>3120</v>
      </c>
      <c r="M2445" s="35">
        <v>3.12</v>
      </c>
      <c r="N2445" s="19">
        <v>18.661827543370958</v>
      </c>
      <c r="O2445" s="17">
        <v>2.7423461451292934</v>
      </c>
      <c r="P2445" s="112">
        <v>0</v>
      </c>
      <c r="Q2445" s="37">
        <v>0</v>
      </c>
      <c r="R2445" s="38">
        <v>0</v>
      </c>
      <c r="S2445" s="27">
        <v>0</v>
      </c>
      <c r="T2445" s="23">
        <v>0</v>
      </c>
      <c r="U2445" s="17">
        <v>0</v>
      </c>
      <c r="V2445" s="22">
        <v>0</v>
      </c>
      <c r="W2445" s="22">
        <v>0</v>
      </c>
      <c r="X2445" s="23">
        <v>0</v>
      </c>
      <c r="Y2445" s="27">
        <v>0</v>
      </c>
      <c r="Z2445" s="27">
        <v>0</v>
      </c>
      <c r="AA2445" s="14">
        <v>0</v>
      </c>
      <c r="AB2445" s="116">
        <v>3</v>
      </c>
      <c r="AC2445" s="22" t="s">
        <v>782</v>
      </c>
      <c r="AD2445" s="23">
        <v>0</v>
      </c>
      <c r="AE2445" s="23">
        <v>0</v>
      </c>
      <c r="AF2445" s="23">
        <v>1.0196394180000001</v>
      </c>
      <c r="AG2445" s="14">
        <v>0.14983549820486058</v>
      </c>
      <c r="AH2445" s="22" t="s">
        <v>782</v>
      </c>
      <c r="AI2445" s="23" t="s">
        <v>782</v>
      </c>
      <c r="AJ2445" s="23" t="s">
        <v>782</v>
      </c>
      <c r="AK2445" s="23" t="s">
        <v>782</v>
      </c>
      <c r="AL2445" s="14" t="s">
        <v>782</v>
      </c>
      <c r="AM2445" s="22" t="s">
        <v>782</v>
      </c>
      <c r="AN2445" s="23" t="s">
        <v>782</v>
      </c>
      <c r="AO2445" s="23" t="s">
        <v>782</v>
      </c>
      <c r="AP2445" s="23" t="s">
        <v>782</v>
      </c>
      <c r="AQ2445" s="14" t="s">
        <v>782</v>
      </c>
      <c r="AR2445" s="117">
        <v>640</v>
      </c>
      <c r="AS2445" s="118">
        <v>9889.2040000000015</v>
      </c>
      <c r="AT2445" s="23">
        <v>9.8892040000000012</v>
      </c>
      <c r="AU2445" s="23">
        <v>8.7832228420525116</v>
      </c>
      <c r="AV2445" s="14">
        <v>1.2906901666911128</v>
      </c>
      <c r="AW2445" s="22">
        <v>0</v>
      </c>
      <c r="AX2445" s="22" t="s">
        <v>782</v>
      </c>
      <c r="AY2445" s="23">
        <v>0</v>
      </c>
      <c r="AZ2445" s="23">
        <v>0</v>
      </c>
      <c r="BA2445" s="23">
        <v>0</v>
      </c>
      <c r="BB2445" s="14">
        <v>0</v>
      </c>
      <c r="BC2445" s="120">
        <v>4</v>
      </c>
      <c r="BD2445" s="121">
        <v>11850</v>
      </c>
      <c r="BE2445" s="44">
        <v>11.85</v>
      </c>
      <c r="BF2445" s="23">
        <v>25.427743607852936</v>
      </c>
      <c r="BG2445" s="14">
        <v>3.7365940983149626</v>
      </c>
      <c r="BH2445" s="22">
        <v>648</v>
      </c>
      <c r="BI2445" s="23">
        <v>24.859204000000002</v>
      </c>
      <c r="BJ2445" s="23">
        <v>53.8924334112764</v>
      </c>
      <c r="BK2445" s="14">
        <v>7.9194659083402303</v>
      </c>
      <c r="BL2445" t="s">
        <v>172</v>
      </c>
    </row>
    <row r="2446" spans="1:64">
      <c r="A2446" t="s">
        <v>3454</v>
      </c>
      <c r="B2446" t="s">
        <v>3452</v>
      </c>
      <c r="C2446" t="s">
        <v>172</v>
      </c>
      <c r="D2446" t="s">
        <v>942</v>
      </c>
      <c r="E2446">
        <v>2016</v>
      </c>
      <c r="F2446" s="23">
        <v>87.76</v>
      </c>
      <c r="G2446" s="23">
        <v>39.01</v>
      </c>
      <c r="H2446" s="22">
        <v>83737</v>
      </c>
      <c r="I2446" s="34">
        <v>713.57353462390904</v>
      </c>
      <c r="J2446" s="13">
        <v>1</v>
      </c>
      <c r="K2446" s="13">
        <v>1</v>
      </c>
      <c r="L2446" s="19">
        <v>3120</v>
      </c>
      <c r="M2446" s="35">
        <v>3.12</v>
      </c>
      <c r="N2446" s="19">
        <v>18.660720000000001</v>
      </c>
      <c r="O2446" s="17">
        <v>2.6151081976204718</v>
      </c>
      <c r="P2446" s="55">
        <v>0</v>
      </c>
      <c r="Q2446" s="13">
        <v>0</v>
      </c>
      <c r="R2446" s="19">
        <v>0</v>
      </c>
      <c r="S2446" s="27">
        <v>0</v>
      </c>
      <c r="T2446" s="19">
        <v>0</v>
      </c>
      <c r="U2446" s="17">
        <v>0</v>
      </c>
      <c r="V2446" s="13">
        <v>0</v>
      </c>
      <c r="W2446" s="13">
        <v>0</v>
      </c>
      <c r="X2446" s="19">
        <v>0</v>
      </c>
      <c r="Y2446" s="27">
        <v>0</v>
      </c>
      <c r="Z2446" s="19">
        <v>0</v>
      </c>
      <c r="AA2446" s="14">
        <v>0</v>
      </c>
      <c r="AB2446" s="55">
        <v>3</v>
      </c>
      <c r="AC2446" s="22" t="s">
        <v>782</v>
      </c>
      <c r="AD2446" s="19">
        <v>0</v>
      </c>
      <c r="AE2446" s="23">
        <v>0</v>
      </c>
      <c r="AF2446" s="19">
        <v>1.4309408399999999</v>
      </c>
      <c r="AG2446" s="14">
        <v>0.20053165799572167</v>
      </c>
      <c r="AH2446" s="22" t="s">
        <v>782</v>
      </c>
      <c r="AI2446" s="23" t="s">
        <v>782</v>
      </c>
      <c r="AJ2446" s="23" t="s">
        <v>782</v>
      </c>
      <c r="AK2446" s="23" t="s">
        <v>782</v>
      </c>
      <c r="AL2446" s="14" t="s">
        <v>782</v>
      </c>
      <c r="AM2446" s="22" t="s">
        <v>782</v>
      </c>
      <c r="AN2446" s="23" t="s">
        <v>782</v>
      </c>
      <c r="AO2446" s="23" t="s">
        <v>782</v>
      </c>
      <c r="AP2446" s="23" t="s">
        <v>782</v>
      </c>
      <c r="AQ2446" s="14" t="s">
        <v>782</v>
      </c>
      <c r="AR2446" s="55">
        <v>667</v>
      </c>
      <c r="AS2446" s="56">
        <v>10093.054000000004</v>
      </c>
      <c r="AT2446" s="23">
        <v>10.093054000000004</v>
      </c>
      <c r="AU2446" s="19">
        <v>8.9626319520000131</v>
      </c>
      <c r="AV2446" s="14">
        <v>1.256020790726746</v>
      </c>
      <c r="AW2446" s="13">
        <v>0</v>
      </c>
      <c r="AX2446" s="22" t="s">
        <v>782</v>
      </c>
      <c r="AY2446" s="19">
        <v>0</v>
      </c>
      <c r="AZ2446" s="23">
        <v>0</v>
      </c>
      <c r="BA2446" s="19">
        <v>0</v>
      </c>
      <c r="BB2446" s="14">
        <v>0</v>
      </c>
      <c r="BC2446" s="55">
        <v>4</v>
      </c>
      <c r="BD2446" s="56">
        <v>11850</v>
      </c>
      <c r="BE2446" s="44">
        <v>11.85</v>
      </c>
      <c r="BF2446" s="19">
        <v>25.427743607852939</v>
      </c>
      <c r="BG2446" s="14">
        <v>3.563437035435276</v>
      </c>
      <c r="BH2446" s="22">
        <v>675</v>
      </c>
      <c r="BI2446" s="23">
        <v>25.063054000000005</v>
      </c>
      <c r="BJ2446" s="23">
        <v>54.482036399852959</v>
      </c>
      <c r="BK2446" s="14">
        <v>7.6350976817782161</v>
      </c>
      <c r="BL2446" t="s">
        <v>172</v>
      </c>
    </row>
    <row r="2447" spans="1:64">
      <c r="A2447" t="s">
        <v>3455</v>
      </c>
      <c r="B2447" t="s">
        <v>3452</v>
      </c>
      <c r="C2447" t="s">
        <v>172</v>
      </c>
      <c r="D2447" t="s">
        <v>942</v>
      </c>
      <c r="E2447">
        <v>2017</v>
      </c>
      <c r="F2447" s="23">
        <v>87.76</v>
      </c>
      <c r="G2447" s="23">
        <v>39.08</v>
      </c>
      <c r="H2447" s="22">
        <v>83695</v>
      </c>
      <c r="I2447" s="34">
        <v>657.42510077247084</v>
      </c>
      <c r="J2447" s="13">
        <v>1</v>
      </c>
      <c r="K2447" s="13">
        <v>1</v>
      </c>
      <c r="L2447" s="19">
        <v>3120</v>
      </c>
      <c r="M2447" s="19">
        <v>3.12</v>
      </c>
      <c r="N2447" s="19">
        <v>18.660720000000001</v>
      </c>
      <c r="O2447" s="17">
        <v>2.8384556625650221</v>
      </c>
      <c r="P2447" s="55">
        <v>0</v>
      </c>
      <c r="Q2447" s="13">
        <v>0</v>
      </c>
      <c r="R2447" s="19">
        <v>0</v>
      </c>
      <c r="S2447" s="19">
        <v>0</v>
      </c>
      <c r="T2447" s="19">
        <v>0</v>
      </c>
      <c r="U2447" s="17">
        <v>0</v>
      </c>
      <c r="V2447" s="13">
        <v>0</v>
      </c>
      <c r="W2447" s="13">
        <v>0</v>
      </c>
      <c r="X2447" s="19">
        <v>0</v>
      </c>
      <c r="Y2447" s="19">
        <v>0</v>
      </c>
      <c r="Z2447" s="19">
        <v>0</v>
      </c>
      <c r="AA2447" s="14">
        <v>0</v>
      </c>
      <c r="AB2447" s="55">
        <v>3</v>
      </c>
      <c r="AC2447" s="22" t="s">
        <v>782</v>
      </c>
      <c r="AD2447" s="19">
        <v>198</v>
      </c>
      <c r="AE2447" s="19">
        <v>0.19800000000000001</v>
      </c>
      <c r="AF2447" s="19">
        <v>0.94234721700000001</v>
      </c>
      <c r="AG2447" s="14">
        <v>0.143339099144944</v>
      </c>
      <c r="AH2447" s="22" t="s">
        <v>782</v>
      </c>
      <c r="AI2447" s="23" t="s">
        <v>782</v>
      </c>
      <c r="AJ2447" s="23" t="s">
        <v>782</v>
      </c>
      <c r="AK2447" s="23" t="s">
        <v>782</v>
      </c>
      <c r="AL2447" s="14" t="s">
        <v>782</v>
      </c>
      <c r="AM2447" s="22" t="s">
        <v>782</v>
      </c>
      <c r="AN2447" s="23" t="s">
        <v>782</v>
      </c>
      <c r="AO2447" s="23" t="s">
        <v>782</v>
      </c>
      <c r="AP2447" s="23" t="s">
        <v>782</v>
      </c>
      <c r="AQ2447" s="14" t="s">
        <v>782</v>
      </c>
      <c r="AR2447" s="55">
        <v>701</v>
      </c>
      <c r="AS2447" s="56">
        <v>10413.584000000012</v>
      </c>
      <c r="AT2447" s="19">
        <v>10.413584000000004</v>
      </c>
      <c r="AU2447" s="19">
        <v>9.2472625920000109</v>
      </c>
      <c r="AV2447" s="14">
        <v>1.4065880023647603</v>
      </c>
      <c r="AW2447" s="13">
        <v>0</v>
      </c>
      <c r="AX2447" s="22" t="s">
        <v>782</v>
      </c>
      <c r="AY2447" s="19">
        <v>0</v>
      </c>
      <c r="AZ2447" s="19">
        <v>0</v>
      </c>
      <c r="BA2447" s="19">
        <v>0</v>
      </c>
      <c r="BB2447" s="14">
        <v>0</v>
      </c>
      <c r="BC2447" s="55">
        <v>5</v>
      </c>
      <c r="BD2447" s="56">
        <v>13900</v>
      </c>
      <c r="BE2447" s="19">
        <v>13.899999999999999</v>
      </c>
      <c r="BF2447" s="19">
        <v>29.041296212252874</v>
      </c>
      <c r="BG2447" s="14">
        <v>4.4174303929268159</v>
      </c>
      <c r="BH2447" s="22">
        <v>710</v>
      </c>
      <c r="BI2447" s="23">
        <v>27.631584000000004</v>
      </c>
      <c r="BJ2447" s="23">
        <v>57.89162602125289</v>
      </c>
      <c r="BK2447" s="14">
        <v>8.8058131570015412</v>
      </c>
      <c r="BL2447" t="s">
        <v>172</v>
      </c>
    </row>
    <row r="2448" spans="1:64">
      <c r="A2448" t="s">
        <v>3456</v>
      </c>
      <c r="B2448" t="s">
        <v>3452</v>
      </c>
      <c r="C2448" t="s">
        <v>172</v>
      </c>
      <c r="D2448" t="s">
        <v>942</v>
      </c>
      <c r="E2448">
        <v>2018</v>
      </c>
      <c r="F2448" s="23">
        <v>87.76</v>
      </c>
      <c r="G2448" s="23">
        <v>39.19</v>
      </c>
      <c r="H2448" s="22">
        <v>83941</v>
      </c>
      <c r="I2448" s="34">
        <v>657.47182608169419</v>
      </c>
      <c r="J2448" s="13">
        <v>1</v>
      </c>
      <c r="K2448" s="13">
        <v>1</v>
      </c>
      <c r="L2448" s="19">
        <v>3120</v>
      </c>
      <c r="M2448" s="19">
        <v>3.12</v>
      </c>
      <c r="N2448" s="19">
        <v>18.660720000000001</v>
      </c>
      <c r="O2448" s="17">
        <v>2.8382539387598507</v>
      </c>
      <c r="P2448" s="55">
        <v>0</v>
      </c>
      <c r="Q2448" s="55">
        <v>0</v>
      </c>
      <c r="R2448" s="56">
        <v>0</v>
      </c>
      <c r="S2448" s="19">
        <v>0</v>
      </c>
      <c r="T2448" s="19">
        <v>0</v>
      </c>
      <c r="U2448" s="17">
        <v>0</v>
      </c>
      <c r="V2448" s="13">
        <v>0</v>
      </c>
      <c r="W2448" s="13">
        <v>0</v>
      </c>
      <c r="X2448" s="19">
        <v>0</v>
      </c>
      <c r="Y2448" s="19">
        <v>0</v>
      </c>
      <c r="Z2448" s="19">
        <v>0</v>
      </c>
      <c r="AA2448" s="14">
        <v>0</v>
      </c>
      <c r="AB2448" s="55">
        <v>3</v>
      </c>
      <c r="AC2448" s="22" t="s">
        <v>782</v>
      </c>
      <c r="AD2448" s="19">
        <v>198</v>
      </c>
      <c r="AE2448" s="19">
        <v>0.19800000000000001</v>
      </c>
      <c r="AF2448" s="19">
        <v>1.168791057</v>
      </c>
      <c r="AG2448" s="14">
        <v>0.17777051588135606</v>
      </c>
      <c r="AH2448" s="22" t="s">
        <v>782</v>
      </c>
      <c r="AI2448" s="23" t="s">
        <v>782</v>
      </c>
      <c r="AJ2448" s="23" t="s">
        <v>782</v>
      </c>
      <c r="AK2448" s="23" t="s">
        <v>782</v>
      </c>
      <c r="AL2448" s="14" t="s">
        <v>782</v>
      </c>
      <c r="AM2448" s="22" t="s">
        <v>782</v>
      </c>
      <c r="AN2448" s="23" t="s">
        <v>782</v>
      </c>
      <c r="AO2448" s="23" t="s">
        <v>782</v>
      </c>
      <c r="AP2448" s="23" t="s">
        <v>782</v>
      </c>
      <c r="AQ2448" s="14" t="s">
        <v>782</v>
      </c>
      <c r="AR2448" s="55">
        <v>748</v>
      </c>
      <c r="AS2448" s="56">
        <v>11204.909000000009</v>
      </c>
      <c r="AT2448" s="19">
        <v>11.204909000000004</v>
      </c>
      <c r="AU2448" s="19">
        <v>9.9499591920000139</v>
      </c>
      <c r="AV2448" s="14">
        <v>1.5133666261105583</v>
      </c>
      <c r="AW2448" s="13">
        <v>0</v>
      </c>
      <c r="AX2448" s="22" t="s">
        <v>782</v>
      </c>
      <c r="AY2448" s="19">
        <v>0</v>
      </c>
      <c r="AZ2448" s="19">
        <v>0</v>
      </c>
      <c r="BA2448" s="19">
        <v>0</v>
      </c>
      <c r="BB2448" s="14">
        <v>0</v>
      </c>
      <c r="BC2448" s="55">
        <v>6</v>
      </c>
      <c r="BD2448" s="56">
        <v>17070</v>
      </c>
      <c r="BE2448" s="19">
        <v>17.07</v>
      </c>
      <c r="BF2448" s="19">
        <v>36.255305327022235</v>
      </c>
      <c r="BG2448" s="14">
        <v>5.5143511689453488</v>
      </c>
      <c r="BH2448" s="22">
        <v>758</v>
      </c>
      <c r="BI2448" s="23">
        <v>31.592909000000006</v>
      </c>
      <c r="BJ2448" s="23">
        <v>66.034775576022255</v>
      </c>
      <c r="BK2448" s="14">
        <v>10.043742249697114</v>
      </c>
      <c r="BL2448" t="s">
        <v>172</v>
      </c>
    </row>
    <row r="2449" spans="1:64">
      <c r="A2449" t="s">
        <v>3457</v>
      </c>
      <c r="B2449" t="s">
        <v>3452</v>
      </c>
      <c r="C2449" t="s">
        <v>172</v>
      </c>
      <c r="D2449" t="s">
        <v>942</v>
      </c>
      <c r="E2449">
        <v>2019</v>
      </c>
      <c r="F2449" s="23">
        <v>87.76</v>
      </c>
      <c r="G2449" s="23">
        <v>39.020000000000003</v>
      </c>
      <c r="H2449" s="22">
        <v>84067</v>
      </c>
      <c r="I2449" s="34">
        <v>673.11385249174816</v>
      </c>
      <c r="J2449" s="22">
        <v>1</v>
      </c>
      <c r="K2449" s="22">
        <v>1</v>
      </c>
      <c r="L2449" s="23">
        <v>3120</v>
      </c>
      <c r="M2449" s="23">
        <v>3.12</v>
      </c>
      <c r="N2449" s="23">
        <v>18.660720000000001</v>
      </c>
      <c r="O2449" s="14">
        <v>2.7722977221344243</v>
      </c>
      <c r="P2449" s="48">
        <v>0</v>
      </c>
      <c r="Q2449" s="22">
        <v>0</v>
      </c>
      <c r="R2449" s="23">
        <v>0</v>
      </c>
      <c r="S2449" s="23">
        <v>0</v>
      </c>
      <c r="T2449" s="23">
        <v>0</v>
      </c>
      <c r="U2449" s="14">
        <v>0</v>
      </c>
      <c r="V2449" s="22">
        <v>0</v>
      </c>
      <c r="W2449" s="22">
        <v>0</v>
      </c>
      <c r="X2449" s="23">
        <v>0</v>
      </c>
      <c r="Y2449" s="23">
        <v>0</v>
      </c>
      <c r="Z2449" s="23">
        <v>0</v>
      </c>
      <c r="AA2449" s="14">
        <v>0</v>
      </c>
      <c r="AB2449" s="48">
        <v>3</v>
      </c>
      <c r="AC2449" s="22">
        <v>3</v>
      </c>
      <c r="AD2449" s="23">
        <v>430.70042918454931</v>
      </c>
      <c r="AE2449" s="23">
        <v>0.43070042918454932</v>
      </c>
      <c r="AF2449" s="23">
        <v>1.2788850899999997</v>
      </c>
      <c r="AG2449" s="14">
        <v>0.18999536040831633</v>
      </c>
      <c r="AH2449" s="22">
        <v>0</v>
      </c>
      <c r="AI2449" s="23">
        <v>0</v>
      </c>
      <c r="AJ2449" s="23">
        <v>0</v>
      </c>
      <c r="AK2449" s="23">
        <v>0</v>
      </c>
      <c r="AL2449" s="14">
        <v>0</v>
      </c>
      <c r="AM2449" s="22">
        <v>796</v>
      </c>
      <c r="AN2449" s="23">
        <v>12191.804000000004</v>
      </c>
      <c r="AO2449" s="23">
        <v>12.191804000000003</v>
      </c>
      <c r="AP2449" s="23">
        <v>10.826321952000017</v>
      </c>
      <c r="AQ2449" s="14">
        <v>1.6083938715453401</v>
      </c>
      <c r="AR2449" s="48">
        <v>796</v>
      </c>
      <c r="AS2449" s="50">
        <v>12191.804000000004</v>
      </c>
      <c r="AT2449" s="23">
        <v>12.191804000000003</v>
      </c>
      <c r="AU2449" s="23">
        <v>10.826321952000017</v>
      </c>
      <c r="AV2449" s="14">
        <v>1.6083938715453401</v>
      </c>
      <c r="AW2449" s="22">
        <v>0</v>
      </c>
      <c r="AX2449" s="22" t="s">
        <v>782</v>
      </c>
      <c r="AY2449" s="23">
        <v>0</v>
      </c>
      <c r="AZ2449" s="23">
        <v>0</v>
      </c>
      <c r="BA2449" s="23">
        <v>0</v>
      </c>
      <c r="BB2449" s="14">
        <v>0</v>
      </c>
      <c r="BC2449" s="48">
        <v>7</v>
      </c>
      <c r="BD2449" s="50">
        <v>20090</v>
      </c>
      <c r="BE2449" s="23">
        <v>20.09</v>
      </c>
      <c r="BF2449" s="23">
        <v>46.397423455540618</v>
      </c>
      <c r="BG2449" s="14">
        <v>6.8929532921935239</v>
      </c>
      <c r="BH2449" s="22">
        <v>807</v>
      </c>
      <c r="BI2449" s="23">
        <v>35.832504429184546</v>
      </c>
      <c r="BJ2449" s="23">
        <v>77.163350497540634</v>
      </c>
      <c r="BK2449" s="14">
        <v>11.463640246281603</v>
      </c>
      <c r="BL2449" t="s">
        <v>172</v>
      </c>
    </row>
    <row r="2450" spans="1:64">
      <c r="A2450" t="s">
        <v>3458</v>
      </c>
      <c r="B2450" t="s">
        <v>3452</v>
      </c>
      <c r="C2450" t="s">
        <v>172</v>
      </c>
      <c r="D2450" t="s">
        <v>942</v>
      </c>
      <c r="E2450">
        <v>2020</v>
      </c>
      <c r="F2450" s="23">
        <v>87.76</v>
      </c>
      <c r="G2450" s="23">
        <v>39.340000000000003</v>
      </c>
      <c r="H2450" s="22">
        <v>84312</v>
      </c>
      <c r="I2450" s="34">
        <v>676.92831667682697</v>
      </c>
      <c r="J2450" s="22">
        <v>1</v>
      </c>
      <c r="K2450" s="22">
        <v>1</v>
      </c>
      <c r="L2450" s="23">
        <v>3120</v>
      </c>
      <c r="M2450" s="23">
        <v>3.12</v>
      </c>
      <c r="N2450" s="23">
        <v>18.660720000000001</v>
      </c>
      <c r="O2450" s="14">
        <v>2.7566759345522893</v>
      </c>
      <c r="P2450" s="48">
        <v>0</v>
      </c>
      <c r="Q2450" s="22">
        <v>0</v>
      </c>
      <c r="R2450" s="23">
        <v>0</v>
      </c>
      <c r="S2450" s="23">
        <v>0</v>
      </c>
      <c r="T2450" s="23">
        <v>0</v>
      </c>
      <c r="U2450" s="14">
        <v>0</v>
      </c>
      <c r="V2450" s="22">
        <v>0</v>
      </c>
      <c r="W2450" s="22">
        <v>0</v>
      </c>
      <c r="X2450" s="23">
        <v>0</v>
      </c>
      <c r="Y2450" s="23">
        <v>0</v>
      </c>
      <c r="Z2450" s="23">
        <v>0</v>
      </c>
      <c r="AA2450" s="14">
        <v>0</v>
      </c>
      <c r="AB2450" s="48">
        <v>3</v>
      </c>
      <c r="AC2450" s="22">
        <v>3</v>
      </c>
      <c r="AD2450" s="23">
        <v>353.09892489270385</v>
      </c>
      <c r="AE2450" s="23">
        <v>0.35309892489270389</v>
      </c>
      <c r="AF2450" s="23">
        <v>1.2224615969999999</v>
      </c>
      <c r="AG2450" s="14">
        <v>0.18058951987727476</v>
      </c>
      <c r="AH2450" s="22">
        <v>0</v>
      </c>
      <c r="AI2450" s="23">
        <v>0</v>
      </c>
      <c r="AJ2450" s="23">
        <v>0</v>
      </c>
      <c r="AK2450" s="23">
        <v>0</v>
      </c>
      <c r="AL2450" s="14">
        <v>0</v>
      </c>
      <c r="AM2450" s="22">
        <v>890</v>
      </c>
      <c r="AN2450" s="23">
        <v>13364.569000000007</v>
      </c>
      <c r="AO2450" s="23">
        <v>13.364569000000005</v>
      </c>
      <c r="AP2450" s="23">
        <v>11.867737272000017</v>
      </c>
      <c r="AQ2450" s="14">
        <v>1.7531748901066884</v>
      </c>
      <c r="AR2450" s="48">
        <v>890</v>
      </c>
      <c r="AS2450" s="50">
        <v>13364.569000000007</v>
      </c>
      <c r="AT2450" s="23">
        <v>13.364569000000005</v>
      </c>
      <c r="AU2450" s="23">
        <v>11.867737272000017</v>
      </c>
      <c r="AV2450" s="14">
        <v>1.7531748901066884</v>
      </c>
      <c r="AW2450" s="22">
        <v>0</v>
      </c>
      <c r="AX2450" s="22">
        <v>0</v>
      </c>
      <c r="AY2450" s="23">
        <v>0</v>
      </c>
      <c r="AZ2450" s="23">
        <v>0</v>
      </c>
      <c r="BA2450" s="23">
        <v>0</v>
      </c>
      <c r="BB2450" s="14">
        <v>0</v>
      </c>
      <c r="BC2450" s="48">
        <v>7</v>
      </c>
      <c r="BD2450" s="50">
        <v>20090</v>
      </c>
      <c r="BE2450" s="23">
        <v>20.09</v>
      </c>
      <c r="BF2450" s="23">
        <v>46.397423455540618</v>
      </c>
      <c r="BG2450" s="14">
        <v>6.8541117740966451</v>
      </c>
      <c r="BH2450" s="22">
        <v>901</v>
      </c>
      <c r="BI2450" s="23">
        <v>36.92766792489271</v>
      </c>
      <c r="BJ2450" s="23">
        <v>78.148342324540636</v>
      </c>
      <c r="BK2450" s="14">
        <v>11.544552118632897</v>
      </c>
      <c r="BL2450" t="s">
        <v>172</v>
      </c>
    </row>
    <row r="2451" spans="1:64">
      <c r="A2451" t="s">
        <v>3459</v>
      </c>
      <c r="B2451" t="s">
        <v>3452</v>
      </c>
      <c r="C2451" t="s">
        <v>172</v>
      </c>
      <c r="D2451" t="s">
        <v>942</v>
      </c>
      <c r="E2451">
        <v>2021</v>
      </c>
      <c r="F2451" s="23">
        <v>87.76</v>
      </c>
      <c r="G2451" s="23">
        <v>39.42</v>
      </c>
      <c r="H2451" s="22">
        <v>83697</v>
      </c>
      <c r="I2451" s="34">
        <v>632.14</v>
      </c>
      <c r="J2451" s="22">
        <v>1</v>
      </c>
      <c r="K2451" s="22">
        <v>1</v>
      </c>
      <c r="L2451" s="23">
        <v>3120</v>
      </c>
      <c r="M2451" s="23">
        <v>3.12</v>
      </c>
      <c r="N2451" s="23">
        <v>18.660720000000001</v>
      </c>
      <c r="O2451" s="14">
        <v>2.95</v>
      </c>
      <c r="P2451" s="48">
        <v>0</v>
      </c>
      <c r="Q2451" s="22">
        <v>0</v>
      </c>
      <c r="R2451" s="23">
        <v>0</v>
      </c>
      <c r="S2451" s="23">
        <v>0</v>
      </c>
      <c r="T2451" s="23">
        <v>0</v>
      </c>
      <c r="U2451" s="14">
        <v>0</v>
      </c>
      <c r="V2451" s="22">
        <v>0</v>
      </c>
      <c r="W2451" s="22">
        <v>0</v>
      </c>
      <c r="X2451" s="23">
        <v>0</v>
      </c>
      <c r="Y2451" s="23">
        <v>0</v>
      </c>
      <c r="Z2451" s="23">
        <v>0</v>
      </c>
      <c r="AA2451" s="14">
        <v>0</v>
      </c>
      <c r="AB2451" s="48">
        <v>3</v>
      </c>
      <c r="AC2451" s="22">
        <v>3</v>
      </c>
      <c r="AD2451" s="23">
        <v>426.59845919999998</v>
      </c>
      <c r="AE2451" s="23">
        <v>0.42659845899999999</v>
      </c>
      <c r="AF2451" s="23">
        <v>1.205038611</v>
      </c>
      <c r="AG2451" s="14">
        <v>0.19</v>
      </c>
      <c r="AH2451" s="22">
        <v>1</v>
      </c>
      <c r="AI2451" s="23">
        <v>2.64</v>
      </c>
      <c r="AJ2451" s="23">
        <v>2.64E-3</v>
      </c>
      <c r="AK2451" s="23">
        <v>2.362332E-3</v>
      </c>
      <c r="AL2451" s="14">
        <v>0</v>
      </c>
      <c r="AM2451" s="22">
        <v>1042</v>
      </c>
      <c r="AN2451" s="23">
        <v>15525.218999999999</v>
      </c>
      <c r="AO2451" s="23">
        <v>15.525219</v>
      </c>
      <c r="AP2451" s="23">
        <v>13.89232168</v>
      </c>
      <c r="AQ2451" s="14">
        <v>2.2000000000000002</v>
      </c>
      <c r="AR2451" s="48">
        <v>1043</v>
      </c>
      <c r="AS2451" s="50">
        <v>15527.859</v>
      </c>
      <c r="AT2451" s="23">
        <v>15.527858999999999</v>
      </c>
      <c r="AU2451" s="23">
        <v>13.894684010000001</v>
      </c>
      <c r="AV2451" s="14">
        <v>2.2000000000000002</v>
      </c>
      <c r="AW2451" s="22">
        <v>0</v>
      </c>
      <c r="AX2451" s="22">
        <v>0</v>
      </c>
      <c r="AY2451" s="23">
        <v>0</v>
      </c>
      <c r="AZ2451" s="23">
        <v>0</v>
      </c>
      <c r="BA2451" s="23">
        <v>0</v>
      </c>
      <c r="BB2451" s="14">
        <v>0</v>
      </c>
      <c r="BC2451" s="48">
        <v>7</v>
      </c>
      <c r="BD2451" s="50">
        <v>20060</v>
      </c>
      <c r="BE2451" s="23">
        <v>20.059999999999999</v>
      </c>
      <c r="BF2451" s="23">
        <v>40.458553250000001</v>
      </c>
      <c r="BG2451" s="14">
        <v>6.4</v>
      </c>
      <c r="BH2451" s="22">
        <v>1054</v>
      </c>
      <c r="BI2451" s="23">
        <v>39.130000000000003</v>
      </c>
      <c r="BJ2451" s="23">
        <v>74.22</v>
      </c>
      <c r="BK2451" s="14">
        <v>11.74</v>
      </c>
      <c r="BL2451" t="s">
        <v>172</v>
      </c>
    </row>
    <row r="2452" spans="1:64">
      <c r="A2452" t="s">
        <v>3460</v>
      </c>
      <c r="B2452" t="s">
        <v>3452</v>
      </c>
      <c r="C2452" t="s">
        <v>172</v>
      </c>
      <c r="D2452" s="111" t="s">
        <v>942</v>
      </c>
      <c r="E2452" s="110">
        <v>2022</v>
      </c>
      <c r="F2452" s="23"/>
      <c r="G2452" s="23"/>
      <c r="H2452" s="22">
        <v>84331</v>
      </c>
      <c r="I2452" s="34">
        <v>611.19214150698406</v>
      </c>
      <c r="J2452" s="22">
        <v>1</v>
      </c>
      <c r="K2452" s="22">
        <v>1</v>
      </c>
      <c r="L2452" s="23">
        <v>3120</v>
      </c>
      <c r="M2452" s="23">
        <v>3.12</v>
      </c>
      <c r="N2452" s="23">
        <v>18.46416</v>
      </c>
      <c r="O2452" s="14">
        <v>3.0210074289361608</v>
      </c>
      <c r="P2452" s="48">
        <v>0</v>
      </c>
      <c r="Q2452" s="22">
        <v>0</v>
      </c>
      <c r="R2452" s="23">
        <v>0</v>
      </c>
      <c r="S2452" s="23">
        <v>0</v>
      </c>
      <c r="T2452" s="23">
        <v>0</v>
      </c>
      <c r="U2452" s="14">
        <v>0</v>
      </c>
      <c r="V2452" s="22">
        <v>0</v>
      </c>
      <c r="W2452" s="22">
        <v>0</v>
      </c>
      <c r="X2452" s="23">
        <v>0</v>
      </c>
      <c r="Y2452" s="23">
        <v>0</v>
      </c>
      <c r="Z2452" s="23">
        <v>0</v>
      </c>
      <c r="AA2452" s="14">
        <v>0</v>
      </c>
      <c r="AB2452" s="48">
        <v>3</v>
      </c>
      <c r="AC2452" s="22">
        <v>3</v>
      </c>
      <c r="AD2452" s="23">
        <v>373.34008583691002</v>
      </c>
      <c r="AE2452" s="23">
        <v>0.37334008583691003</v>
      </c>
      <c r="AF2452" s="23">
        <v>1.151818878</v>
      </c>
      <c r="AG2452" s="14">
        <v>0.18845446460748355</v>
      </c>
      <c r="AH2452" s="22">
        <v>2</v>
      </c>
      <c r="AI2452" s="23">
        <v>749.64</v>
      </c>
      <c r="AJ2452" s="23">
        <v>0.74963999999999997</v>
      </c>
      <c r="AK2452" s="23">
        <v>0.76790416767543068</v>
      </c>
      <c r="AL2452" s="14">
        <v>0.12564038630831381</v>
      </c>
      <c r="AM2452" s="22">
        <v>1348</v>
      </c>
      <c r="AN2452" s="23">
        <v>18859.794000000002</v>
      </c>
      <c r="AO2452" s="23">
        <v>18.85979399999998</v>
      </c>
      <c r="AP2452" s="23">
        <v>19.319292479190107</v>
      </c>
      <c r="AQ2452" s="14">
        <v>3.1609196465706431</v>
      </c>
      <c r="AR2452" s="48">
        <v>1350</v>
      </c>
      <c r="AS2452" s="50">
        <v>19609.434000000001</v>
      </c>
      <c r="AT2452" s="23">
        <v>19.609434</v>
      </c>
      <c r="AU2452" s="23">
        <v>20.087196646865532</v>
      </c>
      <c r="AV2452" s="14">
        <v>3.2865600328789562</v>
      </c>
      <c r="AW2452" s="22">
        <v>0</v>
      </c>
      <c r="AX2452" s="22">
        <v>0</v>
      </c>
      <c r="AY2452" s="23">
        <v>0</v>
      </c>
      <c r="AZ2452" s="23">
        <v>0</v>
      </c>
      <c r="BA2452" s="23">
        <v>0</v>
      </c>
      <c r="BB2452" s="14">
        <v>0</v>
      </c>
      <c r="BC2452" s="48">
        <v>7</v>
      </c>
      <c r="BD2452" s="23">
        <v>20060</v>
      </c>
      <c r="BE2452" s="23">
        <v>20.060000000000002</v>
      </c>
      <c r="BF2452" s="23">
        <v>45.191090445696538</v>
      </c>
      <c r="BG2452" s="14">
        <v>7.3939253103404212</v>
      </c>
      <c r="BH2452" s="22">
        <v>1361</v>
      </c>
      <c r="BI2452" s="23">
        <v>43.162774085836908</v>
      </c>
      <c r="BJ2452" s="23">
        <v>84.89426597056206</v>
      </c>
      <c r="BK2452" s="14">
        <v>13.889947236763021</v>
      </c>
      <c r="BL2452" t="s">
        <v>172</v>
      </c>
    </row>
    <row r="2453" spans="1:64">
      <c r="A2453" t="s">
        <v>3461</v>
      </c>
      <c r="B2453" t="s">
        <v>3452</v>
      </c>
      <c r="C2453" t="s">
        <v>172</v>
      </c>
      <c r="D2453" t="s">
        <v>942</v>
      </c>
      <c r="E2453">
        <v>2023</v>
      </c>
      <c r="F2453">
        <v>87.76</v>
      </c>
      <c r="G2453">
        <v>39.47</v>
      </c>
      <c r="H2453">
        <v>86686</v>
      </c>
      <c r="I2453">
        <v>611.19214150698406</v>
      </c>
      <c r="J2453">
        <v>1</v>
      </c>
      <c r="K2453">
        <v>1</v>
      </c>
      <c r="L2453">
        <v>3120</v>
      </c>
      <c r="M2453">
        <v>3.12</v>
      </c>
      <c r="N2453">
        <v>18.46416</v>
      </c>
      <c r="O2453">
        <v>3.0210074289361608</v>
      </c>
      <c r="P2453" s="140">
        <v>0</v>
      </c>
      <c r="Q2453">
        <v>0</v>
      </c>
      <c r="R2453">
        <v>0</v>
      </c>
      <c r="S2453">
        <v>0</v>
      </c>
      <c r="T2453">
        <v>0</v>
      </c>
      <c r="U2453">
        <v>0</v>
      </c>
      <c r="V2453">
        <v>0</v>
      </c>
      <c r="W2453">
        <v>0</v>
      </c>
      <c r="X2453">
        <v>0</v>
      </c>
      <c r="Y2453">
        <v>0</v>
      </c>
      <c r="Z2453">
        <v>0</v>
      </c>
      <c r="AA2453">
        <v>0</v>
      </c>
      <c r="AB2453" s="140">
        <v>3</v>
      </c>
      <c r="AC2453">
        <v>3</v>
      </c>
      <c r="AD2453">
        <v>352.76756652360501</v>
      </c>
      <c r="AE2453">
        <v>0.35276756652360497</v>
      </c>
      <c r="AF2453">
        <v>1.6136698410000001</v>
      </c>
      <c r="AG2453">
        <v>0.26402005710041687</v>
      </c>
      <c r="AH2453">
        <v>2</v>
      </c>
      <c r="AI2453">
        <v>748.88</v>
      </c>
      <c r="AJ2453">
        <v>0.74887999999999999</v>
      </c>
      <c r="AK2453">
        <v>0.70243999999999995</v>
      </c>
      <c r="AL2453">
        <v>0.124143</v>
      </c>
      <c r="AM2453">
        <v>1877</v>
      </c>
      <c r="AN2453">
        <v>32465.428</v>
      </c>
      <c r="AO2453">
        <v>32.465428000000003</v>
      </c>
      <c r="AP2453">
        <v>30.452157</v>
      </c>
      <c r="AQ2453">
        <v>4.9824195914750691</v>
      </c>
      <c r="AR2453" s="140">
        <v>2238</v>
      </c>
      <c r="AS2453" s="140">
        <v>33506.337999999902</v>
      </c>
      <c r="AT2453">
        <v>33.506338</v>
      </c>
      <c r="AU2453">
        <v>31.4285173562353</v>
      </c>
      <c r="AV2453">
        <v>5.1421664681001413</v>
      </c>
      <c r="AW2453">
        <v>0</v>
      </c>
      <c r="AX2453">
        <v>0</v>
      </c>
      <c r="AY2453">
        <v>0</v>
      </c>
      <c r="AZ2453">
        <v>0</v>
      </c>
      <c r="BA2453">
        <v>0</v>
      </c>
      <c r="BB2453">
        <v>0</v>
      </c>
      <c r="BC2453" s="140">
        <v>7</v>
      </c>
      <c r="BD2453" s="140">
        <v>20060</v>
      </c>
      <c r="BE2453">
        <v>20.059999999999999</v>
      </c>
      <c r="BF2453">
        <v>53.960203</v>
      </c>
      <c r="BG2453">
        <v>8.8286807593685985</v>
      </c>
      <c r="BH2453">
        <v>2249</v>
      </c>
      <c r="BI2453">
        <v>57.039105566523602</v>
      </c>
      <c r="BJ2453">
        <v>105.46655019723531</v>
      </c>
      <c r="BK2453">
        <v>17.255874713505317</v>
      </c>
      <c r="BL2453" t="s">
        <v>172</v>
      </c>
    </row>
    <row r="2454" spans="1:64">
      <c r="A2454" t="s">
        <v>3462</v>
      </c>
      <c r="B2454" t="s">
        <v>3452</v>
      </c>
      <c r="C2454" t="s">
        <v>172</v>
      </c>
      <c r="D2454" t="s">
        <v>942</v>
      </c>
      <c r="E2454">
        <v>2024</v>
      </c>
      <c r="F2454">
        <v>87.76</v>
      </c>
      <c r="G2454">
        <v>39.43</v>
      </c>
      <c r="H2454">
        <v>86766</v>
      </c>
      <c r="I2454">
        <v>594.96297791841516</v>
      </c>
      <c r="J2454">
        <v>1</v>
      </c>
      <c r="K2454">
        <v>1</v>
      </c>
      <c r="L2454">
        <v>3120</v>
      </c>
      <c r="M2454">
        <v>3.12</v>
      </c>
      <c r="N2454">
        <v>18.46416</v>
      </c>
      <c r="O2454">
        <v>3.1034132686037341</v>
      </c>
      <c r="P2454" s="140">
        <v>0</v>
      </c>
      <c r="Q2454">
        <v>0</v>
      </c>
      <c r="R2454">
        <v>0</v>
      </c>
      <c r="S2454">
        <v>0</v>
      </c>
      <c r="T2454">
        <v>0</v>
      </c>
      <c r="U2454">
        <v>0</v>
      </c>
      <c r="V2454">
        <v>0</v>
      </c>
      <c r="W2454">
        <v>0</v>
      </c>
      <c r="X2454">
        <v>0</v>
      </c>
      <c r="Y2454">
        <v>0</v>
      </c>
      <c r="Z2454">
        <v>0</v>
      </c>
      <c r="AA2454">
        <v>0</v>
      </c>
      <c r="AB2454" s="140">
        <v>3</v>
      </c>
      <c r="AC2454">
        <v>3</v>
      </c>
      <c r="AD2454">
        <v>361.08993562231763</v>
      </c>
      <c r="AE2454">
        <v>0.36108993562231761</v>
      </c>
      <c r="AF2454">
        <v>1.608272946</v>
      </c>
      <c r="AG2454">
        <v>0.27031479364091388</v>
      </c>
      <c r="AH2454">
        <v>3</v>
      </c>
      <c r="AI2454">
        <v>1329.92</v>
      </c>
      <c r="AJ2454">
        <v>1.32992</v>
      </c>
      <c r="AK2454">
        <v>1.1995131121037412</v>
      </c>
      <c r="AL2454">
        <v>0.20161138703124912</v>
      </c>
      <c r="AM2454">
        <v>2341</v>
      </c>
      <c r="AN2454">
        <v>49363.571999999927</v>
      </c>
      <c r="AO2454">
        <v>49.363571999999991</v>
      </c>
      <c r="AP2454">
        <v>44.52316821634161</v>
      </c>
      <c r="AQ2454">
        <v>7.4833510434739834</v>
      </c>
      <c r="AR2454" s="140">
        <v>3185</v>
      </c>
      <c r="AS2454" s="140">
        <v>51485.031000000155</v>
      </c>
      <c r="AT2454">
        <v>51.485030999999388</v>
      </c>
      <c r="AU2454">
        <v>46.436605030052966</v>
      </c>
      <c r="AV2454">
        <v>7.8049570735509919</v>
      </c>
      <c r="AW2454">
        <v>0</v>
      </c>
      <c r="AX2454">
        <v>0</v>
      </c>
      <c r="AY2454">
        <v>0</v>
      </c>
      <c r="AZ2454">
        <v>0</v>
      </c>
      <c r="BA2454">
        <v>0</v>
      </c>
      <c r="BB2454">
        <v>0</v>
      </c>
      <c r="BC2454" s="140">
        <v>7</v>
      </c>
      <c r="BD2454" s="140">
        <v>20060</v>
      </c>
      <c r="BE2454">
        <v>20.059999999999999</v>
      </c>
      <c r="BF2454">
        <v>46.908301490089151</v>
      </c>
      <c r="BG2454">
        <v>7.8842387225851045</v>
      </c>
      <c r="BH2454">
        <v>3196</v>
      </c>
      <c r="BI2454">
        <v>75.026120935621705</v>
      </c>
      <c r="BJ2454">
        <v>113.41733946614212</v>
      </c>
      <c r="BK2454">
        <v>19.062923858380746</v>
      </c>
      <c r="BL2454" t="s">
        <v>172</v>
      </c>
    </row>
    <row r="2455" spans="1:64">
      <c r="A2455" t="s">
        <v>3463</v>
      </c>
      <c r="B2455" t="s">
        <v>3464</v>
      </c>
      <c r="C2455" t="s">
        <v>174</v>
      </c>
      <c r="D2455" t="s">
        <v>942</v>
      </c>
      <c r="E2455">
        <v>2012</v>
      </c>
      <c r="F2455" s="23">
        <v>38.67</v>
      </c>
      <c r="G2455" s="23">
        <v>9.75</v>
      </c>
      <c r="H2455" s="22">
        <v>30503</v>
      </c>
      <c r="I2455" s="34">
        <v>241.88936699999999</v>
      </c>
      <c r="J2455" s="22">
        <v>0</v>
      </c>
      <c r="K2455" s="22" t="s">
        <v>782</v>
      </c>
      <c r="L2455" s="23">
        <v>0</v>
      </c>
      <c r="M2455" s="23">
        <v>0</v>
      </c>
      <c r="N2455" s="23">
        <v>0</v>
      </c>
      <c r="O2455" s="14">
        <v>0</v>
      </c>
      <c r="P2455" s="48">
        <v>0</v>
      </c>
      <c r="Q2455" s="22" t="s">
        <v>782</v>
      </c>
      <c r="R2455" s="23">
        <v>0</v>
      </c>
      <c r="S2455" s="23">
        <v>0</v>
      </c>
      <c r="T2455" s="23">
        <v>0</v>
      </c>
      <c r="U2455" s="14">
        <v>0</v>
      </c>
      <c r="V2455" s="22">
        <v>8</v>
      </c>
      <c r="W2455" s="22" t="s">
        <v>782</v>
      </c>
      <c r="X2455" s="23">
        <v>10554</v>
      </c>
      <c r="Y2455" s="23">
        <v>10.554</v>
      </c>
      <c r="Z2455" s="23">
        <v>30.645023000000002</v>
      </c>
      <c r="AA2455" s="14">
        <v>12.669024430495121</v>
      </c>
      <c r="AB2455" s="48">
        <v>0</v>
      </c>
      <c r="AC2455" s="22" t="s">
        <v>782</v>
      </c>
      <c r="AD2455" s="23">
        <v>0</v>
      </c>
      <c r="AE2455" s="23">
        <v>0</v>
      </c>
      <c r="AF2455" s="23">
        <v>0</v>
      </c>
      <c r="AG2455" s="14">
        <v>0</v>
      </c>
      <c r="AH2455" s="22" t="s">
        <v>782</v>
      </c>
      <c r="AI2455" s="23" t="s">
        <v>782</v>
      </c>
      <c r="AJ2455" s="23" t="s">
        <v>782</v>
      </c>
      <c r="AK2455" s="23" t="s">
        <v>782</v>
      </c>
      <c r="AL2455" s="14" t="s">
        <v>782</v>
      </c>
      <c r="AM2455" s="22" t="s">
        <v>782</v>
      </c>
      <c r="AN2455" s="23" t="s">
        <v>782</v>
      </c>
      <c r="AO2455" s="23" t="s">
        <v>782</v>
      </c>
      <c r="AP2455" s="23" t="s">
        <v>782</v>
      </c>
      <c r="AQ2455" s="14" t="s">
        <v>782</v>
      </c>
      <c r="AR2455" s="48">
        <v>180</v>
      </c>
      <c r="AS2455" s="50">
        <v>2511.4699999999984</v>
      </c>
      <c r="AT2455" s="23">
        <v>2.5114699999999983</v>
      </c>
      <c r="AU2455" s="23">
        <v>2.123815</v>
      </c>
      <c r="AV2455" s="14">
        <v>0.87801089660960585</v>
      </c>
      <c r="AW2455" s="22">
        <v>0</v>
      </c>
      <c r="AX2455" s="22" t="s">
        <v>782</v>
      </c>
      <c r="AY2455" s="23">
        <v>0</v>
      </c>
      <c r="AZ2455" s="23">
        <v>0</v>
      </c>
      <c r="BA2455" s="23">
        <v>0</v>
      </c>
      <c r="BB2455" s="14">
        <v>0</v>
      </c>
      <c r="BC2455" s="48">
        <v>4</v>
      </c>
      <c r="BD2455" s="50">
        <v>490</v>
      </c>
      <c r="BE2455" s="23">
        <v>0.49</v>
      </c>
      <c r="BF2455" s="23">
        <v>0.78252999999999995</v>
      </c>
      <c r="BG2455" s="14">
        <v>0.32350739914913251</v>
      </c>
      <c r="BH2455" s="22">
        <v>192</v>
      </c>
      <c r="BI2455" s="23">
        <v>13.55547</v>
      </c>
      <c r="BJ2455" s="23">
        <v>33.551368000000004</v>
      </c>
      <c r="BK2455" s="14">
        <v>13.870542726253859</v>
      </c>
      <c r="BL2455" t="s">
        <v>174</v>
      </c>
    </row>
    <row r="2456" spans="1:64">
      <c r="A2456" t="s">
        <v>3465</v>
      </c>
      <c r="B2456" t="s">
        <v>3464</v>
      </c>
      <c r="C2456" t="s">
        <v>174</v>
      </c>
      <c r="D2456" t="s">
        <v>942</v>
      </c>
      <c r="E2456">
        <v>2015</v>
      </c>
      <c r="F2456" s="23">
        <v>38.659999999999997</v>
      </c>
      <c r="G2456" s="23">
        <v>9.73</v>
      </c>
      <c r="H2456" s="22">
        <v>31387</v>
      </c>
      <c r="I2456" s="34">
        <v>251.07031948682899</v>
      </c>
      <c r="J2456" s="13">
        <v>0</v>
      </c>
      <c r="K2456" s="13">
        <v>0</v>
      </c>
      <c r="L2456" s="19">
        <v>0</v>
      </c>
      <c r="M2456" s="35">
        <v>0</v>
      </c>
      <c r="N2456" s="19">
        <v>0</v>
      </c>
      <c r="O2456" s="17">
        <v>0</v>
      </c>
      <c r="P2456" s="112">
        <v>0</v>
      </c>
      <c r="Q2456" s="37">
        <v>0</v>
      </c>
      <c r="R2456" s="38">
        <v>0</v>
      </c>
      <c r="S2456" s="27">
        <v>0</v>
      </c>
      <c r="T2456" s="23">
        <v>0</v>
      </c>
      <c r="U2456" s="17">
        <v>0</v>
      </c>
      <c r="V2456" s="22">
        <v>1</v>
      </c>
      <c r="W2456" s="22">
        <v>5</v>
      </c>
      <c r="X2456" s="23">
        <v>8100</v>
      </c>
      <c r="Y2456" s="27">
        <v>8.1</v>
      </c>
      <c r="Z2456" s="27">
        <v>22.637060000000002</v>
      </c>
      <c r="AA2456" s="14">
        <v>9.0162230431174208</v>
      </c>
      <c r="AB2456" s="116">
        <v>0</v>
      </c>
      <c r="AC2456" s="22" t="s">
        <v>782</v>
      </c>
      <c r="AD2456" s="23">
        <v>0</v>
      </c>
      <c r="AE2456" s="23">
        <v>0</v>
      </c>
      <c r="AF2456" s="23">
        <v>0</v>
      </c>
      <c r="AG2456" s="14">
        <v>0</v>
      </c>
      <c r="AH2456" s="22" t="s">
        <v>782</v>
      </c>
      <c r="AI2456" s="23" t="s">
        <v>782</v>
      </c>
      <c r="AJ2456" s="23" t="s">
        <v>782</v>
      </c>
      <c r="AK2456" s="23" t="s">
        <v>782</v>
      </c>
      <c r="AL2456" s="14" t="s">
        <v>782</v>
      </c>
      <c r="AM2456" s="22" t="s">
        <v>782</v>
      </c>
      <c r="AN2456" s="23" t="s">
        <v>782</v>
      </c>
      <c r="AO2456" s="23" t="s">
        <v>782</v>
      </c>
      <c r="AP2456" s="23" t="s">
        <v>782</v>
      </c>
      <c r="AQ2456" s="14" t="s">
        <v>782</v>
      </c>
      <c r="AR2456" s="117">
        <v>244</v>
      </c>
      <c r="AS2456" s="118">
        <v>3699.6699999999996</v>
      </c>
      <c r="AT2456" s="23">
        <v>3.6996699999999998</v>
      </c>
      <c r="AU2456" s="23">
        <v>3.2859091643833427</v>
      </c>
      <c r="AV2456" s="14">
        <v>1.3087604982936742</v>
      </c>
      <c r="AW2456" s="22">
        <v>0</v>
      </c>
      <c r="AX2456" s="22" t="s">
        <v>782</v>
      </c>
      <c r="AY2456" s="23">
        <v>0</v>
      </c>
      <c r="AZ2456" s="23">
        <v>0</v>
      </c>
      <c r="BA2456" s="23">
        <v>0</v>
      </c>
      <c r="BB2456" s="14">
        <v>0</v>
      </c>
      <c r="BC2456" s="120">
        <v>4</v>
      </c>
      <c r="BD2456" s="121">
        <v>1410</v>
      </c>
      <c r="BE2456" s="44">
        <v>1.41</v>
      </c>
      <c r="BF2456" s="23">
        <v>1.8496120052400669</v>
      </c>
      <c r="BG2456" s="14">
        <v>0.73669082391759833</v>
      </c>
      <c r="BH2456" s="22">
        <v>249</v>
      </c>
      <c r="BI2456" s="23">
        <v>13.209669999999999</v>
      </c>
      <c r="BJ2456" s="23">
        <v>27.772581169623411</v>
      </c>
      <c r="BK2456" s="14">
        <v>11.061674365328694</v>
      </c>
      <c r="BL2456" t="s">
        <v>174</v>
      </c>
    </row>
    <row r="2457" spans="1:64">
      <c r="A2457" t="s">
        <v>3466</v>
      </c>
      <c r="B2457" t="s">
        <v>3464</v>
      </c>
      <c r="C2457" t="s">
        <v>174</v>
      </c>
      <c r="D2457" t="s">
        <v>942</v>
      </c>
      <c r="E2457">
        <v>2016</v>
      </c>
      <c r="F2457" s="23">
        <v>38.659999999999997</v>
      </c>
      <c r="G2457" s="23">
        <v>9.77</v>
      </c>
      <c r="H2457" s="22">
        <v>31569</v>
      </c>
      <c r="I2457" s="34">
        <v>266.86524475419577</v>
      </c>
      <c r="J2457" s="13">
        <v>0</v>
      </c>
      <c r="K2457" s="13">
        <v>0</v>
      </c>
      <c r="L2457" s="19">
        <v>0</v>
      </c>
      <c r="M2457" s="35">
        <v>0</v>
      </c>
      <c r="N2457" s="19">
        <v>0</v>
      </c>
      <c r="O2457" s="17">
        <v>0</v>
      </c>
      <c r="P2457" s="55">
        <v>0</v>
      </c>
      <c r="Q2457" s="13">
        <v>0</v>
      </c>
      <c r="R2457" s="19">
        <v>0</v>
      </c>
      <c r="S2457" s="27">
        <v>0</v>
      </c>
      <c r="T2457" s="19">
        <v>0</v>
      </c>
      <c r="U2457" s="17">
        <v>0</v>
      </c>
      <c r="V2457" s="13">
        <v>1</v>
      </c>
      <c r="W2457" s="13">
        <v>8</v>
      </c>
      <c r="X2457" s="19">
        <v>10554</v>
      </c>
      <c r="Y2457" s="27">
        <v>10.554</v>
      </c>
      <c r="Z2457" s="19">
        <v>20.046142</v>
      </c>
      <c r="AA2457" s="14">
        <v>7.5117095215842369</v>
      </c>
      <c r="AB2457" s="55">
        <v>0</v>
      </c>
      <c r="AC2457" s="22" t="s">
        <v>782</v>
      </c>
      <c r="AD2457" s="19">
        <v>0</v>
      </c>
      <c r="AE2457" s="23">
        <v>0</v>
      </c>
      <c r="AF2457" s="19">
        <v>0</v>
      </c>
      <c r="AG2457" s="14">
        <v>0</v>
      </c>
      <c r="AH2457" s="22" t="s">
        <v>782</v>
      </c>
      <c r="AI2457" s="23" t="s">
        <v>782</v>
      </c>
      <c r="AJ2457" s="23" t="s">
        <v>782</v>
      </c>
      <c r="AK2457" s="23" t="s">
        <v>782</v>
      </c>
      <c r="AL2457" s="14" t="s">
        <v>782</v>
      </c>
      <c r="AM2457" s="22" t="s">
        <v>782</v>
      </c>
      <c r="AN2457" s="23" t="s">
        <v>782</v>
      </c>
      <c r="AO2457" s="23" t="s">
        <v>782</v>
      </c>
      <c r="AP2457" s="23" t="s">
        <v>782</v>
      </c>
      <c r="AQ2457" s="14" t="s">
        <v>782</v>
      </c>
      <c r="AR2457" s="55">
        <v>247</v>
      </c>
      <c r="AS2457" s="56">
        <v>3714.9249999999997</v>
      </c>
      <c r="AT2457" s="23">
        <v>3.7149249999999996</v>
      </c>
      <c r="AU2457" s="19">
        <v>3.2988534000000023</v>
      </c>
      <c r="AV2457" s="14">
        <v>1.2361495042333108</v>
      </c>
      <c r="AW2457" s="13">
        <v>0</v>
      </c>
      <c r="AX2457" s="22" t="s">
        <v>782</v>
      </c>
      <c r="AY2457" s="19">
        <v>0</v>
      </c>
      <c r="AZ2457" s="23">
        <v>0</v>
      </c>
      <c r="BA2457" s="19">
        <v>0</v>
      </c>
      <c r="BB2457" s="14">
        <v>0</v>
      </c>
      <c r="BC2457" s="55">
        <v>3</v>
      </c>
      <c r="BD2457" s="56">
        <v>1110</v>
      </c>
      <c r="BE2457" s="44">
        <v>1.1100000000000001</v>
      </c>
      <c r="BF2457" s="19">
        <v>1.5902891873027503</v>
      </c>
      <c r="BG2457" s="14">
        <v>0.59591468674294168</v>
      </c>
      <c r="BH2457" s="22">
        <v>251</v>
      </c>
      <c r="BI2457" s="23">
        <v>15.378924999999999</v>
      </c>
      <c r="BJ2457" s="23">
        <v>24.935284587302753</v>
      </c>
      <c r="BK2457" s="14">
        <v>9.3437737125604894</v>
      </c>
      <c r="BL2457" t="s">
        <v>174</v>
      </c>
    </row>
    <row r="2458" spans="1:64">
      <c r="A2458" t="s">
        <v>3467</v>
      </c>
      <c r="B2458" t="s">
        <v>3464</v>
      </c>
      <c r="C2458" t="s">
        <v>174</v>
      </c>
      <c r="D2458" t="s">
        <v>942</v>
      </c>
      <c r="E2458">
        <v>2017</v>
      </c>
      <c r="F2458" s="23">
        <v>38.659999999999997</v>
      </c>
      <c r="G2458" s="23">
        <v>9.7899999999999991</v>
      </c>
      <c r="H2458" s="22">
        <v>31378</v>
      </c>
      <c r="I2458" s="34">
        <v>246.47451833488967</v>
      </c>
      <c r="J2458" s="13">
        <v>0</v>
      </c>
      <c r="K2458" s="13">
        <v>0</v>
      </c>
      <c r="L2458" s="19">
        <v>0</v>
      </c>
      <c r="M2458" s="19">
        <v>0</v>
      </c>
      <c r="N2458" s="19">
        <v>0</v>
      </c>
      <c r="O2458" s="17">
        <v>0</v>
      </c>
      <c r="P2458" s="55">
        <v>0</v>
      </c>
      <c r="Q2458" s="13">
        <v>0</v>
      </c>
      <c r="R2458" s="19">
        <v>0</v>
      </c>
      <c r="S2458" s="19">
        <v>0</v>
      </c>
      <c r="T2458" s="19">
        <v>0</v>
      </c>
      <c r="U2458" s="17">
        <v>0</v>
      </c>
      <c r="V2458" s="13">
        <v>1</v>
      </c>
      <c r="W2458" s="13">
        <v>4</v>
      </c>
      <c r="X2458" s="19">
        <v>5400</v>
      </c>
      <c r="Y2458" s="19">
        <v>5.4</v>
      </c>
      <c r="Z2458" s="19">
        <v>14.531637</v>
      </c>
      <c r="AA2458" s="14">
        <v>5.8957968954241293</v>
      </c>
      <c r="AB2458" s="55">
        <v>0</v>
      </c>
      <c r="AC2458" s="22" t="s">
        <v>782</v>
      </c>
      <c r="AD2458" s="19">
        <v>0</v>
      </c>
      <c r="AE2458" s="19">
        <v>0</v>
      </c>
      <c r="AF2458" s="19">
        <v>0</v>
      </c>
      <c r="AG2458" s="14">
        <v>0</v>
      </c>
      <c r="AH2458" s="22" t="s">
        <v>782</v>
      </c>
      <c r="AI2458" s="23" t="s">
        <v>782</v>
      </c>
      <c r="AJ2458" s="23" t="s">
        <v>782</v>
      </c>
      <c r="AK2458" s="23" t="s">
        <v>782</v>
      </c>
      <c r="AL2458" s="14" t="s">
        <v>782</v>
      </c>
      <c r="AM2458" s="22" t="s">
        <v>782</v>
      </c>
      <c r="AN2458" s="23" t="s">
        <v>782</v>
      </c>
      <c r="AO2458" s="23" t="s">
        <v>782</v>
      </c>
      <c r="AP2458" s="23" t="s">
        <v>782</v>
      </c>
      <c r="AQ2458" s="14" t="s">
        <v>782</v>
      </c>
      <c r="AR2458" s="55">
        <v>264</v>
      </c>
      <c r="AS2458" s="56">
        <v>4043.1599999999989</v>
      </c>
      <c r="AT2458" s="19">
        <v>4.0431600000000003</v>
      </c>
      <c r="AU2458" s="19">
        <v>3.5903260800000028</v>
      </c>
      <c r="AV2458" s="14">
        <v>1.4566723181995462</v>
      </c>
      <c r="AW2458" s="13">
        <v>0</v>
      </c>
      <c r="AX2458" s="22" t="s">
        <v>782</v>
      </c>
      <c r="AY2458" s="19">
        <v>0</v>
      </c>
      <c r="AZ2458" s="19">
        <v>0</v>
      </c>
      <c r="BA2458" s="19">
        <v>0</v>
      </c>
      <c r="BB2458" s="14">
        <v>0</v>
      </c>
      <c r="BC2458" s="55">
        <v>3</v>
      </c>
      <c r="BD2458" s="56">
        <v>1110</v>
      </c>
      <c r="BE2458" s="19">
        <v>1.1100000000000001</v>
      </c>
      <c r="BF2458" s="19">
        <v>1.5902891873027503</v>
      </c>
      <c r="BG2458" s="14">
        <v>0.64521444165761332</v>
      </c>
      <c r="BH2458" s="22">
        <v>268</v>
      </c>
      <c r="BI2458" s="23">
        <v>10.553160000000002</v>
      </c>
      <c r="BJ2458" s="23">
        <v>19.712252267302752</v>
      </c>
      <c r="BK2458" s="14">
        <v>7.9976836552812891</v>
      </c>
      <c r="BL2458" t="s">
        <v>174</v>
      </c>
    </row>
    <row r="2459" spans="1:64">
      <c r="A2459" t="s">
        <v>3468</v>
      </c>
      <c r="B2459" t="s">
        <v>3464</v>
      </c>
      <c r="C2459" t="s">
        <v>174</v>
      </c>
      <c r="D2459" t="s">
        <v>942</v>
      </c>
      <c r="E2459">
        <v>2018</v>
      </c>
      <c r="F2459" s="23">
        <v>38.659999999999997</v>
      </c>
      <c r="G2459" s="23">
        <v>9.7899999999999991</v>
      </c>
      <c r="H2459" s="22">
        <v>31442</v>
      </c>
      <c r="I2459" s="34">
        <v>246.49203606895753</v>
      </c>
      <c r="J2459" s="13">
        <v>0</v>
      </c>
      <c r="K2459" s="13">
        <v>0</v>
      </c>
      <c r="L2459" s="19">
        <v>0</v>
      </c>
      <c r="M2459" s="19">
        <v>0</v>
      </c>
      <c r="N2459" s="19">
        <v>0</v>
      </c>
      <c r="O2459" s="17">
        <v>0</v>
      </c>
      <c r="P2459" s="55">
        <v>0</v>
      </c>
      <c r="Q2459" s="13">
        <v>0</v>
      </c>
      <c r="R2459" s="19">
        <v>0</v>
      </c>
      <c r="S2459" s="19">
        <v>0</v>
      </c>
      <c r="T2459" s="19">
        <v>0</v>
      </c>
      <c r="U2459" s="17">
        <v>0</v>
      </c>
      <c r="V2459" s="13">
        <v>1</v>
      </c>
      <c r="W2459" s="13">
        <v>3</v>
      </c>
      <c r="X2459" s="19">
        <v>5400</v>
      </c>
      <c r="Y2459" s="19">
        <v>5.4</v>
      </c>
      <c r="Z2459" s="19">
        <v>19.711462000000001</v>
      </c>
      <c r="AA2459" s="14">
        <v>7.9967946690519485</v>
      </c>
      <c r="AB2459" s="55">
        <v>0</v>
      </c>
      <c r="AC2459" s="22" t="s">
        <v>782</v>
      </c>
      <c r="AD2459" s="19">
        <v>0</v>
      </c>
      <c r="AE2459" s="19">
        <v>0</v>
      </c>
      <c r="AF2459" s="19">
        <v>0</v>
      </c>
      <c r="AG2459" s="14">
        <v>0</v>
      </c>
      <c r="AH2459" s="22" t="s">
        <v>782</v>
      </c>
      <c r="AI2459" s="23" t="s">
        <v>782</v>
      </c>
      <c r="AJ2459" s="23" t="s">
        <v>782</v>
      </c>
      <c r="AK2459" s="23" t="s">
        <v>782</v>
      </c>
      <c r="AL2459" s="14" t="s">
        <v>782</v>
      </c>
      <c r="AM2459" s="22" t="s">
        <v>782</v>
      </c>
      <c r="AN2459" s="23" t="s">
        <v>782</v>
      </c>
      <c r="AO2459" s="23" t="s">
        <v>782</v>
      </c>
      <c r="AP2459" s="23" t="s">
        <v>782</v>
      </c>
      <c r="AQ2459" s="14" t="s">
        <v>782</v>
      </c>
      <c r="AR2459" s="55">
        <v>279</v>
      </c>
      <c r="AS2459" s="56">
        <v>4217.09</v>
      </c>
      <c r="AT2459" s="19">
        <v>4.2170899999999989</v>
      </c>
      <c r="AU2459" s="19">
        <v>3.7447759200000035</v>
      </c>
      <c r="AV2459" s="14">
        <v>1.5192279554834711</v>
      </c>
      <c r="AW2459" s="13">
        <v>0</v>
      </c>
      <c r="AX2459" s="22" t="s">
        <v>782</v>
      </c>
      <c r="AY2459" s="19">
        <v>0</v>
      </c>
      <c r="AZ2459" s="19">
        <v>0</v>
      </c>
      <c r="BA2459" s="19">
        <v>0</v>
      </c>
      <c r="BB2459" s="14">
        <v>0</v>
      </c>
      <c r="BC2459" s="55">
        <v>4</v>
      </c>
      <c r="BD2459" s="56">
        <v>4310</v>
      </c>
      <c r="BE2459" s="19">
        <v>4.3100000000000005</v>
      </c>
      <c r="BF2459" s="19">
        <v>9.1132865988766643</v>
      </c>
      <c r="BG2459" s="14">
        <v>3.6971931199948265</v>
      </c>
      <c r="BH2459" s="22">
        <v>284</v>
      </c>
      <c r="BI2459" s="23">
        <v>13.92709</v>
      </c>
      <c r="BJ2459" s="23">
        <v>32.569524518876669</v>
      </c>
      <c r="BK2459" s="14">
        <v>13.213215744530245</v>
      </c>
      <c r="BL2459" t="s">
        <v>174</v>
      </c>
    </row>
    <row r="2460" spans="1:64">
      <c r="A2460" t="s">
        <v>3469</v>
      </c>
      <c r="B2460" t="s">
        <v>3464</v>
      </c>
      <c r="C2460" t="s">
        <v>174</v>
      </c>
      <c r="D2460" t="s">
        <v>942</v>
      </c>
      <c r="E2460">
        <v>2019</v>
      </c>
      <c r="F2460" s="23">
        <v>38.659999999999997</v>
      </c>
      <c r="G2460" s="23">
        <v>9.99</v>
      </c>
      <c r="H2460" s="22">
        <v>31421</v>
      </c>
      <c r="I2460" s="34">
        <v>252.13001691718642</v>
      </c>
      <c r="J2460" s="22">
        <v>0</v>
      </c>
      <c r="K2460" s="22">
        <v>0</v>
      </c>
      <c r="L2460" s="23">
        <v>0</v>
      </c>
      <c r="M2460" s="23">
        <v>0</v>
      </c>
      <c r="N2460" s="23">
        <v>0</v>
      </c>
      <c r="O2460" s="14">
        <v>0</v>
      </c>
      <c r="P2460" s="48">
        <v>0</v>
      </c>
      <c r="Q2460" s="22">
        <v>0</v>
      </c>
      <c r="R2460" s="23">
        <v>0</v>
      </c>
      <c r="S2460" s="23">
        <v>0</v>
      </c>
      <c r="T2460" s="23">
        <v>0</v>
      </c>
      <c r="U2460" s="14">
        <v>0</v>
      </c>
      <c r="V2460" s="22">
        <v>1</v>
      </c>
      <c r="W2460" s="22">
        <v>3</v>
      </c>
      <c r="X2460" s="23">
        <v>4050</v>
      </c>
      <c r="Y2460" s="23">
        <v>4.05</v>
      </c>
      <c r="Z2460" s="23">
        <v>22.798114999999999</v>
      </c>
      <c r="AA2460" s="14">
        <v>9.042205794753972</v>
      </c>
      <c r="AB2460" s="48">
        <v>0</v>
      </c>
      <c r="AC2460" s="22">
        <v>0</v>
      </c>
      <c r="AD2460" s="23">
        <v>0</v>
      </c>
      <c r="AE2460" s="23">
        <v>0</v>
      </c>
      <c r="AF2460" s="23">
        <v>0</v>
      </c>
      <c r="AG2460" s="14">
        <v>0</v>
      </c>
      <c r="AH2460" s="22">
        <v>0</v>
      </c>
      <c r="AI2460" s="23">
        <v>0</v>
      </c>
      <c r="AJ2460" s="23">
        <v>0</v>
      </c>
      <c r="AK2460" s="23">
        <v>0</v>
      </c>
      <c r="AL2460" s="14">
        <v>0</v>
      </c>
      <c r="AM2460" s="22">
        <v>301</v>
      </c>
      <c r="AN2460" s="23">
        <v>4511.1299999999992</v>
      </c>
      <c r="AO2460" s="23">
        <v>4.511129999999997</v>
      </c>
      <c r="AP2460" s="23">
        <v>4.0058834400000034</v>
      </c>
      <c r="AQ2460" s="14">
        <v>1.5888165514682684</v>
      </c>
      <c r="AR2460" s="48">
        <v>301</v>
      </c>
      <c r="AS2460" s="50">
        <v>4511.1299999999992</v>
      </c>
      <c r="AT2460" s="23">
        <v>4.511129999999997</v>
      </c>
      <c r="AU2460" s="23">
        <v>4.0058834400000034</v>
      </c>
      <c r="AV2460" s="14">
        <v>1.5888165514682684</v>
      </c>
      <c r="AW2460" s="22">
        <v>0</v>
      </c>
      <c r="AX2460" s="22" t="s">
        <v>782</v>
      </c>
      <c r="AY2460" s="23">
        <v>0</v>
      </c>
      <c r="AZ2460" s="23">
        <v>0</v>
      </c>
      <c r="BA2460" s="23">
        <v>0</v>
      </c>
      <c r="BB2460" s="14">
        <v>0</v>
      </c>
      <c r="BC2460" s="48">
        <v>4</v>
      </c>
      <c r="BD2460" s="50">
        <v>4310</v>
      </c>
      <c r="BE2460" s="23">
        <v>4.3099999999999996</v>
      </c>
      <c r="BF2460" s="23">
        <v>9.2367271043862686</v>
      </c>
      <c r="BG2460" s="14">
        <v>3.663477763308177</v>
      </c>
      <c r="BH2460" s="22">
        <v>306</v>
      </c>
      <c r="BI2460" s="23">
        <v>12.871129999999997</v>
      </c>
      <c r="BJ2460" s="23">
        <v>36.04072554438627</v>
      </c>
      <c r="BK2460" s="14">
        <v>14.294500109530418</v>
      </c>
      <c r="BL2460" t="s">
        <v>174</v>
      </c>
    </row>
    <row r="2461" spans="1:64">
      <c r="A2461" t="s">
        <v>3470</v>
      </c>
      <c r="B2461" t="s">
        <v>3464</v>
      </c>
      <c r="C2461" t="s">
        <v>174</v>
      </c>
      <c r="D2461" t="s">
        <v>942</v>
      </c>
      <c r="E2461">
        <v>2020</v>
      </c>
      <c r="F2461" s="23">
        <v>38.659999999999997</v>
      </c>
      <c r="G2461" s="23">
        <v>10.17</v>
      </c>
      <c r="H2461" s="22">
        <v>31532</v>
      </c>
      <c r="I2461" s="34">
        <v>253.00967845055231</v>
      </c>
      <c r="J2461" s="22">
        <v>0</v>
      </c>
      <c r="K2461" s="22">
        <v>0</v>
      </c>
      <c r="L2461" s="23">
        <v>0</v>
      </c>
      <c r="M2461" s="23">
        <v>0</v>
      </c>
      <c r="N2461" s="23">
        <v>0</v>
      </c>
      <c r="O2461" s="14">
        <v>0</v>
      </c>
      <c r="P2461" s="48">
        <v>0</v>
      </c>
      <c r="Q2461" s="22">
        <v>0</v>
      </c>
      <c r="R2461" s="23">
        <v>0</v>
      </c>
      <c r="S2461" s="23">
        <v>0</v>
      </c>
      <c r="T2461" s="23">
        <v>0</v>
      </c>
      <c r="U2461" s="14">
        <v>0</v>
      </c>
      <c r="V2461" s="22">
        <v>1</v>
      </c>
      <c r="W2461" s="22">
        <v>3</v>
      </c>
      <c r="X2461" s="23">
        <v>4050</v>
      </c>
      <c r="Y2461" s="23">
        <v>4.05</v>
      </c>
      <c r="Z2461" s="23">
        <v>21.998526999999999</v>
      </c>
      <c r="AA2461" s="14">
        <v>8.6947373455120012</v>
      </c>
      <c r="AB2461" s="48">
        <v>0</v>
      </c>
      <c r="AC2461" s="22">
        <v>0</v>
      </c>
      <c r="AD2461" s="23">
        <v>0</v>
      </c>
      <c r="AE2461" s="23">
        <v>0</v>
      </c>
      <c r="AF2461" s="23">
        <v>0</v>
      </c>
      <c r="AG2461" s="14">
        <v>0</v>
      </c>
      <c r="AH2461" s="22">
        <v>0</v>
      </c>
      <c r="AI2461" s="23">
        <v>0</v>
      </c>
      <c r="AJ2461" s="23">
        <v>0</v>
      </c>
      <c r="AK2461" s="23">
        <v>0</v>
      </c>
      <c r="AL2461" s="14">
        <v>0</v>
      </c>
      <c r="AM2461" s="22">
        <v>339</v>
      </c>
      <c r="AN2461" s="23">
        <v>4926.7949999999992</v>
      </c>
      <c r="AO2461" s="23">
        <v>4.9267949999999976</v>
      </c>
      <c r="AP2461" s="23">
        <v>4.374993960000003</v>
      </c>
      <c r="AQ2461" s="14">
        <v>1.7291804751473343</v>
      </c>
      <c r="AR2461" s="48">
        <v>339</v>
      </c>
      <c r="AS2461" s="50">
        <v>4926.7949999999992</v>
      </c>
      <c r="AT2461" s="23">
        <v>4.9267949999999976</v>
      </c>
      <c r="AU2461" s="23">
        <v>4.374993960000003</v>
      </c>
      <c r="AV2461" s="14">
        <v>1.7291804751473343</v>
      </c>
      <c r="AW2461" s="22">
        <v>0</v>
      </c>
      <c r="AX2461" s="22">
        <v>0</v>
      </c>
      <c r="AY2461" s="23">
        <v>0</v>
      </c>
      <c r="AZ2461" s="23">
        <v>0</v>
      </c>
      <c r="BA2461" s="23">
        <v>0</v>
      </c>
      <c r="BB2461" s="14">
        <v>0</v>
      </c>
      <c r="BC2461" s="48">
        <v>4</v>
      </c>
      <c r="BD2461" s="50">
        <v>4310</v>
      </c>
      <c r="BE2461" s="23">
        <v>4.3100000000000005</v>
      </c>
      <c r="BF2461" s="23">
        <v>9.2367271043862686</v>
      </c>
      <c r="BG2461" s="14">
        <v>3.6507406202610846</v>
      </c>
      <c r="BH2461" s="22">
        <v>344</v>
      </c>
      <c r="BI2461" s="23">
        <v>13.286794999999998</v>
      </c>
      <c r="BJ2461" s="23">
        <v>35.610248064386269</v>
      </c>
      <c r="BK2461" s="14">
        <v>14.07465844092042</v>
      </c>
      <c r="BL2461" t="s">
        <v>174</v>
      </c>
    </row>
    <row r="2462" spans="1:64">
      <c r="A2462" t="s">
        <v>3471</v>
      </c>
      <c r="B2462" t="s">
        <v>3464</v>
      </c>
      <c r="C2462" t="s">
        <v>174</v>
      </c>
      <c r="D2462" t="s">
        <v>942</v>
      </c>
      <c r="E2462">
        <v>2021</v>
      </c>
      <c r="F2462" s="23">
        <v>38.659999999999997</v>
      </c>
      <c r="G2462" s="23">
        <v>10.199999999999999</v>
      </c>
      <c r="H2462" s="22">
        <v>31395</v>
      </c>
      <c r="I2462" s="34">
        <v>236.42</v>
      </c>
      <c r="J2462" s="22">
        <v>0</v>
      </c>
      <c r="K2462" s="22">
        <v>0</v>
      </c>
      <c r="L2462" s="23">
        <v>0</v>
      </c>
      <c r="M2462" s="23">
        <v>0</v>
      </c>
      <c r="N2462" s="23">
        <v>0</v>
      </c>
      <c r="O2462" s="14">
        <v>0</v>
      </c>
      <c r="P2462" s="48">
        <v>0</v>
      </c>
      <c r="Q2462" s="22">
        <v>0</v>
      </c>
      <c r="R2462" s="23">
        <v>0</v>
      </c>
      <c r="S2462" s="23">
        <v>0</v>
      </c>
      <c r="T2462" s="23">
        <v>0</v>
      </c>
      <c r="U2462" s="14">
        <v>0</v>
      </c>
      <c r="V2462" s="22">
        <v>1</v>
      </c>
      <c r="W2462" s="22">
        <v>3</v>
      </c>
      <c r="X2462" s="23">
        <v>4050</v>
      </c>
      <c r="Y2462" s="23">
        <v>4.05</v>
      </c>
      <c r="Z2462" s="23">
        <v>17.987159999999999</v>
      </c>
      <c r="AA2462" s="14">
        <v>7.61</v>
      </c>
      <c r="AB2462" s="48">
        <v>0</v>
      </c>
      <c r="AC2462" s="22">
        <v>0</v>
      </c>
      <c r="AD2462" s="23">
        <v>0</v>
      </c>
      <c r="AE2462" s="23">
        <v>0</v>
      </c>
      <c r="AF2462" s="23">
        <v>0</v>
      </c>
      <c r="AG2462" s="14">
        <v>0</v>
      </c>
      <c r="AH2462" s="22">
        <v>0</v>
      </c>
      <c r="AI2462" s="23">
        <v>0</v>
      </c>
      <c r="AJ2462" s="23">
        <v>0</v>
      </c>
      <c r="AK2462" s="23">
        <v>0</v>
      </c>
      <c r="AL2462" s="14">
        <v>0</v>
      </c>
      <c r="AM2462" s="22">
        <v>404</v>
      </c>
      <c r="AN2462" s="23">
        <v>5773.3450000000003</v>
      </c>
      <c r="AO2462" s="23">
        <v>5.7733449999999999</v>
      </c>
      <c r="AP2462" s="23">
        <v>5.1661213879999996</v>
      </c>
      <c r="AQ2462" s="14">
        <v>2.19</v>
      </c>
      <c r="AR2462" s="48">
        <v>404</v>
      </c>
      <c r="AS2462" s="50">
        <v>5773.3450000000003</v>
      </c>
      <c r="AT2462" s="23">
        <v>5.7733449999999999</v>
      </c>
      <c r="AU2462" s="23">
        <v>5.1661213879999996</v>
      </c>
      <c r="AV2462" s="14">
        <v>2.19</v>
      </c>
      <c r="AW2462" s="22">
        <v>0</v>
      </c>
      <c r="AX2462" s="22">
        <v>0</v>
      </c>
      <c r="AY2462" s="23">
        <v>0</v>
      </c>
      <c r="AZ2462" s="23">
        <v>0</v>
      </c>
      <c r="BA2462" s="23">
        <v>0</v>
      </c>
      <c r="BB2462" s="14">
        <v>0</v>
      </c>
      <c r="BC2462" s="48">
        <v>4</v>
      </c>
      <c r="BD2462" s="50">
        <v>4310</v>
      </c>
      <c r="BE2462" s="23">
        <v>4.3099999999999996</v>
      </c>
      <c r="BF2462" s="23">
        <v>8.0544260350000005</v>
      </c>
      <c r="BG2462" s="14">
        <v>3.41</v>
      </c>
      <c r="BH2462" s="22">
        <v>409</v>
      </c>
      <c r="BI2462" s="23">
        <v>14.13</v>
      </c>
      <c r="BJ2462" s="23">
        <v>31.21</v>
      </c>
      <c r="BK2462" s="14">
        <v>13.2</v>
      </c>
      <c r="BL2462" t="s">
        <v>174</v>
      </c>
    </row>
    <row r="2463" spans="1:64">
      <c r="A2463" t="s">
        <v>3472</v>
      </c>
      <c r="B2463" t="s">
        <v>3464</v>
      </c>
      <c r="C2463" t="s">
        <v>174</v>
      </c>
      <c r="D2463" s="111" t="s">
        <v>942</v>
      </c>
      <c r="E2463" s="110">
        <v>2022</v>
      </c>
      <c r="F2463" s="23"/>
      <c r="G2463" s="23"/>
      <c r="H2463" s="22">
        <v>31838</v>
      </c>
      <c r="I2463" s="34">
        <v>230.74712029146292</v>
      </c>
      <c r="J2463" s="22">
        <v>0</v>
      </c>
      <c r="K2463" s="22">
        <v>0</v>
      </c>
      <c r="L2463" s="23">
        <v>0</v>
      </c>
      <c r="M2463" s="23">
        <v>0</v>
      </c>
      <c r="N2463" s="23">
        <v>0</v>
      </c>
      <c r="O2463" s="14">
        <v>0</v>
      </c>
      <c r="P2463" s="48">
        <v>0</v>
      </c>
      <c r="Q2463" s="22">
        <v>0</v>
      </c>
      <c r="R2463" s="23">
        <v>0</v>
      </c>
      <c r="S2463" s="23">
        <v>0</v>
      </c>
      <c r="T2463" s="23">
        <v>0</v>
      </c>
      <c r="U2463" s="14">
        <v>0</v>
      </c>
      <c r="V2463" s="22">
        <v>1</v>
      </c>
      <c r="W2463" s="22">
        <v>3</v>
      </c>
      <c r="X2463" s="23">
        <v>4050</v>
      </c>
      <c r="Y2463" s="23">
        <v>4.05</v>
      </c>
      <c r="Z2463" s="23">
        <v>19.659338999999999</v>
      </c>
      <c r="AA2463" s="14">
        <v>8.5198632057326478</v>
      </c>
      <c r="AB2463" s="48">
        <v>0</v>
      </c>
      <c r="AC2463" s="22">
        <v>0</v>
      </c>
      <c r="AD2463" s="23">
        <v>0</v>
      </c>
      <c r="AE2463" s="23">
        <v>0</v>
      </c>
      <c r="AF2463" s="23">
        <v>0</v>
      </c>
      <c r="AG2463" s="14">
        <v>0</v>
      </c>
      <c r="AH2463" s="22">
        <v>0</v>
      </c>
      <c r="AI2463" s="23">
        <v>0</v>
      </c>
      <c r="AJ2463" s="23">
        <v>0</v>
      </c>
      <c r="AK2463" s="23">
        <v>0</v>
      </c>
      <c r="AL2463" s="14">
        <v>0</v>
      </c>
      <c r="AM2463" s="22">
        <v>532</v>
      </c>
      <c r="AN2463" s="23">
        <v>6806.6069999999982</v>
      </c>
      <c r="AO2463" s="23">
        <v>6.8066070000000014</v>
      </c>
      <c r="AP2463" s="23">
        <v>6.9724426164942734</v>
      </c>
      <c r="AQ2463" s="14">
        <v>3.0216813140234176</v>
      </c>
      <c r="AR2463" s="48">
        <v>532</v>
      </c>
      <c r="AS2463" s="50">
        <v>6806.607</v>
      </c>
      <c r="AT2463" s="23">
        <v>6.8066069999999996</v>
      </c>
      <c r="AU2463" s="23">
        <v>6.9724426164942699</v>
      </c>
      <c r="AV2463" s="14">
        <v>3.0216813140234162</v>
      </c>
      <c r="AW2463" s="22">
        <v>0</v>
      </c>
      <c r="AX2463" s="22">
        <v>0</v>
      </c>
      <c r="AY2463" s="23">
        <v>0</v>
      </c>
      <c r="AZ2463" s="23">
        <v>0</v>
      </c>
      <c r="BA2463" s="23">
        <v>0</v>
      </c>
      <c r="BB2463" s="14">
        <v>0</v>
      </c>
      <c r="BC2463" s="48">
        <v>4</v>
      </c>
      <c r="BD2463" s="50">
        <v>4310</v>
      </c>
      <c r="BE2463" s="23">
        <v>4.3100000000000005</v>
      </c>
      <c r="BF2463" s="23">
        <v>8.9965721996722241</v>
      </c>
      <c r="BG2463" s="14">
        <v>3.8988881804065034</v>
      </c>
      <c r="BH2463" s="22">
        <v>537</v>
      </c>
      <c r="BI2463" s="23">
        <v>15.166606999999999</v>
      </c>
      <c r="BJ2463" s="23">
        <v>35.628353816166495</v>
      </c>
      <c r="BK2463" s="14">
        <v>15.440432700162567</v>
      </c>
      <c r="BL2463" t="s">
        <v>174</v>
      </c>
    </row>
    <row r="2464" spans="1:64">
      <c r="A2464" t="s">
        <v>3473</v>
      </c>
      <c r="B2464" t="s">
        <v>3464</v>
      </c>
      <c r="C2464" t="s">
        <v>174</v>
      </c>
      <c r="D2464" t="s">
        <v>942</v>
      </c>
      <c r="E2464">
        <v>2023</v>
      </c>
      <c r="F2464">
        <v>38.659999999999997</v>
      </c>
      <c r="G2464">
        <v>9.91</v>
      </c>
      <c r="H2464">
        <v>31349</v>
      </c>
      <c r="I2464">
        <v>230.74712029146292</v>
      </c>
      <c r="J2464">
        <v>0</v>
      </c>
      <c r="K2464">
        <v>0</v>
      </c>
      <c r="L2464">
        <v>0</v>
      </c>
      <c r="M2464">
        <v>0</v>
      </c>
      <c r="N2464">
        <v>0</v>
      </c>
      <c r="O2464">
        <v>0</v>
      </c>
      <c r="P2464" s="140">
        <v>0</v>
      </c>
      <c r="Q2464">
        <v>0</v>
      </c>
      <c r="R2464">
        <v>0</v>
      </c>
      <c r="S2464">
        <v>0</v>
      </c>
      <c r="T2464">
        <v>0</v>
      </c>
      <c r="U2464">
        <v>0</v>
      </c>
      <c r="V2464">
        <v>1</v>
      </c>
      <c r="W2464">
        <v>2</v>
      </c>
      <c r="X2464">
        <v>2700</v>
      </c>
      <c r="Y2464">
        <v>2.7</v>
      </c>
      <c r="Z2464">
        <v>0.97898600000000002</v>
      </c>
      <c r="AA2464">
        <v>0.42426791665413477</v>
      </c>
      <c r="AB2464" s="140"/>
      <c r="AG2464">
        <v>0</v>
      </c>
      <c r="AH2464">
        <v>1</v>
      </c>
      <c r="AI2464">
        <v>19.399999999999999</v>
      </c>
      <c r="AJ2464">
        <v>1.9400000000000001E-2</v>
      </c>
      <c r="AK2464">
        <v>1.8197000000000001E-2</v>
      </c>
      <c r="AL2464">
        <v>8.5179999999999995E-3</v>
      </c>
      <c r="AM2464">
        <v>751</v>
      </c>
      <c r="AN2464">
        <v>10327.319</v>
      </c>
      <c r="AO2464">
        <v>10.327318999999999</v>
      </c>
      <c r="AP2464">
        <v>9.6868929999999995</v>
      </c>
      <c r="AQ2464">
        <v>4.1980558577564144</v>
      </c>
      <c r="AR2464" s="140">
        <v>878</v>
      </c>
      <c r="AS2464" s="140">
        <v>10446.7839999999</v>
      </c>
      <c r="AT2464">
        <v>10.4467839999999</v>
      </c>
      <c r="AU2464">
        <v>9.7989500452374703</v>
      </c>
      <c r="AV2464">
        <v>4.2466185635860381</v>
      </c>
      <c r="AW2464">
        <v>0</v>
      </c>
      <c r="AX2464">
        <v>0</v>
      </c>
      <c r="AY2464">
        <v>0</v>
      </c>
      <c r="AZ2464">
        <v>0</v>
      </c>
      <c r="BA2464">
        <v>0</v>
      </c>
      <c r="BB2464">
        <v>0</v>
      </c>
      <c r="BC2464" s="140">
        <v>4</v>
      </c>
      <c r="BD2464" s="140">
        <v>4310</v>
      </c>
      <c r="BE2464">
        <v>4.3099999999999996</v>
      </c>
      <c r="BF2464">
        <v>10.742314</v>
      </c>
      <c r="BG2464">
        <v>4.6554487815193939</v>
      </c>
      <c r="BH2464">
        <v>883</v>
      </c>
      <c r="BI2464">
        <v>17.456783999999899</v>
      </c>
      <c r="BJ2464">
        <v>21.520250045237468</v>
      </c>
      <c r="BK2464">
        <v>9.3263352617595654</v>
      </c>
      <c r="BL2464" t="s">
        <v>174</v>
      </c>
    </row>
    <row r="2465" spans="1:64">
      <c r="A2465" t="s">
        <v>3474</v>
      </c>
      <c r="B2465" t="s">
        <v>3464</v>
      </c>
      <c r="C2465" t="s">
        <v>174</v>
      </c>
      <c r="D2465" t="s">
        <v>942</v>
      </c>
      <c r="E2465">
        <v>2024</v>
      </c>
      <c r="F2465">
        <v>38.659999999999997</v>
      </c>
      <c r="G2465">
        <v>10.01</v>
      </c>
      <c r="H2465">
        <v>31404</v>
      </c>
      <c r="I2465">
        <v>215.34031024306654</v>
      </c>
      <c r="J2465">
        <v>0</v>
      </c>
      <c r="K2465">
        <v>0</v>
      </c>
      <c r="L2465">
        <v>0</v>
      </c>
      <c r="M2465">
        <v>0</v>
      </c>
      <c r="N2465">
        <v>0</v>
      </c>
      <c r="O2465">
        <v>0</v>
      </c>
      <c r="P2465" s="140">
        <v>0</v>
      </c>
      <c r="Q2465">
        <v>0</v>
      </c>
      <c r="R2465">
        <v>0</v>
      </c>
      <c r="S2465">
        <v>0</v>
      </c>
      <c r="T2465">
        <v>0</v>
      </c>
      <c r="U2465">
        <v>0</v>
      </c>
      <c r="V2465">
        <v>1</v>
      </c>
      <c r="W2465">
        <v>3</v>
      </c>
      <c r="X2465">
        <v>4050</v>
      </c>
      <c r="Y2465">
        <v>4.05</v>
      </c>
      <c r="Z2465">
        <v>15.643198999999999</v>
      </c>
      <c r="AA2465">
        <v>7.2644081279267469</v>
      </c>
      <c r="AB2465" s="140">
        <v>0</v>
      </c>
      <c r="AC2465">
        <v>0</v>
      </c>
      <c r="AD2465">
        <v>0</v>
      </c>
      <c r="AE2465">
        <v>0</v>
      </c>
      <c r="AF2465">
        <v>0</v>
      </c>
      <c r="AG2465">
        <v>0</v>
      </c>
      <c r="AH2465">
        <v>2</v>
      </c>
      <c r="AI2465">
        <v>22.7</v>
      </c>
      <c r="AJ2465">
        <v>2.2699999999999998E-2</v>
      </c>
      <c r="AK2465">
        <v>2.0474124492266398E-2</v>
      </c>
      <c r="AL2465">
        <v>9.5077992918075199E-3</v>
      </c>
      <c r="AM2465">
        <v>938</v>
      </c>
      <c r="AN2465">
        <v>12230.069999999983</v>
      </c>
      <c r="AO2465">
        <v>12.230070000000005</v>
      </c>
      <c r="AP2465">
        <v>11.03083593520407</v>
      </c>
      <c r="AQ2465">
        <v>5.1225132548350816</v>
      </c>
      <c r="AR2465" s="140">
        <v>1214</v>
      </c>
      <c r="AS2465" s="140">
        <v>12507.22999999997</v>
      </c>
      <c r="AT2465">
        <v>12.507230000000003</v>
      </c>
      <c r="AU2465">
        <v>11.280818681647927</v>
      </c>
      <c r="AV2465">
        <v>5.2386005522675445</v>
      </c>
      <c r="AW2465">
        <v>0</v>
      </c>
      <c r="AX2465">
        <v>0</v>
      </c>
      <c r="AY2465">
        <v>0</v>
      </c>
      <c r="AZ2465">
        <v>0</v>
      </c>
      <c r="BA2465">
        <v>0</v>
      </c>
      <c r="BB2465">
        <v>0</v>
      </c>
      <c r="BC2465" s="140">
        <v>4</v>
      </c>
      <c r="BD2465" s="140">
        <v>4310</v>
      </c>
      <c r="BE2465">
        <v>4.3100000000000005</v>
      </c>
      <c r="BF2465">
        <v>9.4214616464739951</v>
      </c>
      <c r="BG2465">
        <v>4.3751500291977239</v>
      </c>
      <c r="BH2465">
        <v>1219</v>
      </c>
      <c r="BI2465">
        <v>20.867230000000006</v>
      </c>
      <c r="BJ2465">
        <v>36.345479328121918</v>
      </c>
      <c r="BK2465">
        <v>16.878158709392014</v>
      </c>
      <c r="BL2465" t="s">
        <v>174</v>
      </c>
    </row>
    <row r="2466" spans="1:64">
      <c r="A2466" t="s">
        <v>3475</v>
      </c>
      <c r="B2466" t="s">
        <v>3476</v>
      </c>
      <c r="C2466" t="s">
        <v>176</v>
      </c>
      <c r="D2466" t="s">
        <v>942</v>
      </c>
      <c r="E2466">
        <v>2012</v>
      </c>
      <c r="F2466" s="23">
        <v>66.430000000000007</v>
      </c>
      <c r="G2466" s="23">
        <v>37.4</v>
      </c>
      <c r="H2466" s="22">
        <v>115385</v>
      </c>
      <c r="I2466" s="34">
        <v>953.04069600000003</v>
      </c>
      <c r="J2466" s="22">
        <v>1</v>
      </c>
      <c r="K2466" s="22" t="s">
        <v>782</v>
      </c>
      <c r="L2466" s="23">
        <v>15400</v>
      </c>
      <c r="M2466" s="23">
        <v>15.4</v>
      </c>
      <c r="N2466" s="23">
        <v>107.609701</v>
      </c>
      <c r="O2466" s="14">
        <v>11.291196845176483</v>
      </c>
      <c r="P2466" s="48">
        <v>0</v>
      </c>
      <c r="Q2466" s="22" t="s">
        <v>782</v>
      </c>
      <c r="R2466" s="23">
        <v>0</v>
      </c>
      <c r="S2466" s="23">
        <v>0</v>
      </c>
      <c r="T2466" s="23">
        <v>0</v>
      </c>
      <c r="U2466" s="14">
        <v>0</v>
      </c>
      <c r="V2466" s="22">
        <v>11</v>
      </c>
      <c r="W2466" s="22" t="s">
        <v>782</v>
      </c>
      <c r="X2466" s="23">
        <v>13506</v>
      </c>
      <c r="Y2466" s="23">
        <v>13.506</v>
      </c>
      <c r="Z2466" s="23">
        <v>65.295642000000001</v>
      </c>
      <c r="AA2466" s="14">
        <v>6.8512963060288881</v>
      </c>
      <c r="AB2466" s="48">
        <v>0</v>
      </c>
      <c r="AC2466" s="22" t="s">
        <v>782</v>
      </c>
      <c r="AD2466" s="23">
        <v>0</v>
      </c>
      <c r="AE2466" s="23">
        <v>0</v>
      </c>
      <c r="AF2466" s="23">
        <v>0</v>
      </c>
      <c r="AG2466" s="14">
        <v>0</v>
      </c>
      <c r="AH2466" s="22" t="s">
        <v>782</v>
      </c>
      <c r="AI2466" s="23" t="s">
        <v>782</v>
      </c>
      <c r="AJ2466" s="23" t="s">
        <v>782</v>
      </c>
      <c r="AK2466" s="23" t="s">
        <v>782</v>
      </c>
      <c r="AL2466" s="14" t="s">
        <v>782</v>
      </c>
      <c r="AM2466" s="22" t="s">
        <v>782</v>
      </c>
      <c r="AN2466" s="23" t="s">
        <v>782</v>
      </c>
      <c r="AO2466" s="23" t="s">
        <v>782</v>
      </c>
      <c r="AP2466" s="23" t="s">
        <v>782</v>
      </c>
      <c r="AQ2466" s="14" t="s">
        <v>782</v>
      </c>
      <c r="AR2466" s="48">
        <v>447</v>
      </c>
      <c r="AS2466" s="50">
        <v>7838.5320000000011</v>
      </c>
      <c r="AT2466" s="23">
        <v>7.8385320000000007</v>
      </c>
      <c r="AU2466" s="23">
        <v>6.714607</v>
      </c>
      <c r="AV2466" s="14">
        <v>0.70454567451125927</v>
      </c>
      <c r="AW2466" s="22">
        <v>0</v>
      </c>
      <c r="AX2466" s="22" t="s">
        <v>782</v>
      </c>
      <c r="AY2466" s="23">
        <v>0</v>
      </c>
      <c r="AZ2466" s="23">
        <v>0</v>
      </c>
      <c r="BA2466" s="23">
        <v>0</v>
      </c>
      <c r="BB2466" s="14">
        <v>0</v>
      </c>
      <c r="BC2466" s="48">
        <v>7</v>
      </c>
      <c r="BD2466" s="50">
        <v>4740</v>
      </c>
      <c r="BE2466" s="23">
        <v>4.74</v>
      </c>
      <c r="BF2466" s="23">
        <v>7.5697800000000006</v>
      </c>
      <c r="BG2466" s="14">
        <v>0.79427668007998697</v>
      </c>
      <c r="BH2466" s="22">
        <v>466</v>
      </c>
      <c r="BI2466" s="23">
        <v>41.484532000000002</v>
      </c>
      <c r="BJ2466" s="23">
        <v>187.18972999999997</v>
      </c>
      <c r="BK2466" s="14">
        <v>19.641315505796619</v>
      </c>
      <c r="BL2466" t="s">
        <v>176</v>
      </c>
    </row>
    <row r="2467" spans="1:64">
      <c r="A2467" t="s">
        <v>3477</v>
      </c>
      <c r="B2467" t="s">
        <v>3476</v>
      </c>
      <c r="C2467" t="s">
        <v>176</v>
      </c>
      <c r="D2467" t="s">
        <v>942</v>
      </c>
      <c r="E2467">
        <v>2015</v>
      </c>
      <c r="F2467" s="23">
        <v>66.5</v>
      </c>
      <c r="G2467" s="23">
        <v>37.46</v>
      </c>
      <c r="H2467" s="22">
        <v>114330</v>
      </c>
      <c r="I2467" s="34">
        <v>929.97124179715968</v>
      </c>
      <c r="J2467" s="13">
        <v>1</v>
      </c>
      <c r="K2467" s="13">
        <v>1</v>
      </c>
      <c r="L2467" s="19">
        <v>15400</v>
      </c>
      <c r="M2467" s="35">
        <v>15.4</v>
      </c>
      <c r="N2467" s="19">
        <v>92.11286672048486</v>
      </c>
      <c r="O2467" s="17">
        <v>9.9049156124954703</v>
      </c>
      <c r="P2467" s="112">
        <v>0</v>
      </c>
      <c r="Q2467" s="37">
        <v>0</v>
      </c>
      <c r="R2467" s="38">
        <v>0</v>
      </c>
      <c r="S2467" s="27">
        <v>0</v>
      </c>
      <c r="T2467" s="23">
        <v>0</v>
      </c>
      <c r="U2467" s="17">
        <v>0</v>
      </c>
      <c r="V2467" s="22">
        <v>3</v>
      </c>
      <c r="W2467" s="22">
        <v>9</v>
      </c>
      <c r="X2467" s="23">
        <v>10450</v>
      </c>
      <c r="Y2467" s="27">
        <v>10.45</v>
      </c>
      <c r="Z2467" s="27">
        <v>50.452716000000002</v>
      </c>
      <c r="AA2467" s="14">
        <v>5.4251909878955669</v>
      </c>
      <c r="AB2467" s="116">
        <v>0</v>
      </c>
      <c r="AC2467" s="22" t="s">
        <v>782</v>
      </c>
      <c r="AD2467" s="23">
        <v>0</v>
      </c>
      <c r="AE2467" s="23">
        <v>0</v>
      </c>
      <c r="AF2467" s="23">
        <v>0</v>
      </c>
      <c r="AG2467" s="14">
        <v>0</v>
      </c>
      <c r="AH2467" s="22" t="s">
        <v>782</v>
      </c>
      <c r="AI2467" s="23" t="s">
        <v>782</v>
      </c>
      <c r="AJ2467" s="23" t="s">
        <v>782</v>
      </c>
      <c r="AK2467" s="23" t="s">
        <v>782</v>
      </c>
      <c r="AL2467" s="14" t="s">
        <v>782</v>
      </c>
      <c r="AM2467" s="22" t="s">
        <v>782</v>
      </c>
      <c r="AN2467" s="23" t="s">
        <v>782</v>
      </c>
      <c r="AO2467" s="23" t="s">
        <v>782</v>
      </c>
      <c r="AP2467" s="23" t="s">
        <v>782</v>
      </c>
      <c r="AQ2467" s="14" t="s">
        <v>782</v>
      </c>
      <c r="AR2467" s="117">
        <v>592</v>
      </c>
      <c r="AS2467" s="118">
        <v>9573.5429999999924</v>
      </c>
      <c r="AT2467" s="23">
        <v>9.5735429999999919</v>
      </c>
      <c r="AU2467" s="23">
        <v>8.502864493135327</v>
      </c>
      <c r="AV2467" s="14">
        <v>0.91431477781007842</v>
      </c>
      <c r="AW2467" s="22">
        <v>0</v>
      </c>
      <c r="AX2467" s="22" t="s">
        <v>782</v>
      </c>
      <c r="AY2467" s="23">
        <v>0</v>
      </c>
      <c r="AZ2467" s="23">
        <v>0</v>
      </c>
      <c r="BA2467" s="23">
        <v>0</v>
      </c>
      <c r="BB2467" s="14">
        <v>0</v>
      </c>
      <c r="BC2467" s="120">
        <v>6</v>
      </c>
      <c r="BD2467" s="121">
        <v>4630</v>
      </c>
      <c r="BE2467" s="44">
        <v>4.63</v>
      </c>
      <c r="BF2467" s="23">
        <v>6.3902843244894711</v>
      </c>
      <c r="BG2467" s="14">
        <v>0.68714859527702321</v>
      </c>
      <c r="BH2467" s="22">
        <v>602</v>
      </c>
      <c r="BI2467" s="23">
        <v>40.053542999999991</v>
      </c>
      <c r="BJ2467" s="23">
        <v>157.45873153810965</v>
      </c>
      <c r="BK2467" s="14">
        <v>16.93156997347814</v>
      </c>
      <c r="BL2467" t="s">
        <v>176</v>
      </c>
    </row>
    <row r="2468" spans="1:64">
      <c r="A2468" t="s">
        <v>3478</v>
      </c>
      <c r="B2468" t="s">
        <v>3476</v>
      </c>
      <c r="C2468" t="s">
        <v>176</v>
      </c>
      <c r="D2468" t="s">
        <v>942</v>
      </c>
      <c r="E2468">
        <v>2016</v>
      </c>
      <c r="F2468" s="23">
        <v>66.5</v>
      </c>
      <c r="G2468" s="23">
        <v>37.479999999999997</v>
      </c>
      <c r="H2468" s="22">
        <v>114003</v>
      </c>
      <c r="I2468" s="34">
        <v>972.08090715096057</v>
      </c>
      <c r="J2468" s="13">
        <v>1</v>
      </c>
      <c r="K2468" s="13">
        <v>1</v>
      </c>
      <c r="L2468" s="19">
        <v>15400</v>
      </c>
      <c r="M2468" s="35">
        <v>15.4</v>
      </c>
      <c r="N2468" s="19">
        <v>92.107399999999998</v>
      </c>
      <c r="O2468" s="17">
        <v>9.4752812571902574</v>
      </c>
      <c r="P2468" s="55">
        <v>0</v>
      </c>
      <c r="Q2468" s="13">
        <v>0</v>
      </c>
      <c r="R2468" s="19">
        <v>0</v>
      </c>
      <c r="S2468" s="27">
        <v>0</v>
      </c>
      <c r="T2468" s="19">
        <v>0</v>
      </c>
      <c r="U2468" s="17">
        <v>0</v>
      </c>
      <c r="V2468" s="13">
        <v>3</v>
      </c>
      <c r="W2468" s="13">
        <v>11</v>
      </c>
      <c r="X2468" s="19">
        <v>11506</v>
      </c>
      <c r="Y2468" s="27">
        <v>11.506</v>
      </c>
      <c r="Z2468" s="19">
        <v>42.493782000000003</v>
      </c>
      <c r="AA2468" s="14">
        <v>4.3714244038126004</v>
      </c>
      <c r="AB2468" s="55">
        <v>0</v>
      </c>
      <c r="AC2468" s="22" t="s">
        <v>782</v>
      </c>
      <c r="AD2468" s="19">
        <v>0</v>
      </c>
      <c r="AE2468" s="23">
        <v>0</v>
      </c>
      <c r="AF2468" s="19">
        <v>0</v>
      </c>
      <c r="AG2468" s="14">
        <v>0</v>
      </c>
      <c r="AH2468" s="22" t="s">
        <v>782</v>
      </c>
      <c r="AI2468" s="23" t="s">
        <v>782</v>
      </c>
      <c r="AJ2468" s="23" t="s">
        <v>782</v>
      </c>
      <c r="AK2468" s="23" t="s">
        <v>782</v>
      </c>
      <c r="AL2468" s="14" t="s">
        <v>782</v>
      </c>
      <c r="AM2468" s="22" t="s">
        <v>782</v>
      </c>
      <c r="AN2468" s="23" t="s">
        <v>782</v>
      </c>
      <c r="AO2468" s="23" t="s">
        <v>782</v>
      </c>
      <c r="AP2468" s="23" t="s">
        <v>782</v>
      </c>
      <c r="AQ2468" s="14" t="s">
        <v>782</v>
      </c>
      <c r="AR2468" s="55">
        <v>621</v>
      </c>
      <c r="AS2468" s="56">
        <v>9926.2730000000083</v>
      </c>
      <c r="AT2468" s="23">
        <v>9.926273000000009</v>
      </c>
      <c r="AU2468" s="19">
        <v>8.814530424000024</v>
      </c>
      <c r="AV2468" s="14">
        <v>0.9067692163437544</v>
      </c>
      <c r="AW2468" s="13">
        <v>0</v>
      </c>
      <c r="AX2468" s="22" t="s">
        <v>782</v>
      </c>
      <c r="AY2468" s="19">
        <v>0</v>
      </c>
      <c r="AZ2468" s="23">
        <v>0</v>
      </c>
      <c r="BA2468" s="19">
        <v>0</v>
      </c>
      <c r="BB2468" s="14">
        <v>0</v>
      </c>
      <c r="BC2468" s="55">
        <v>6</v>
      </c>
      <c r="BD2468" s="56">
        <v>4630</v>
      </c>
      <c r="BE2468" s="44">
        <v>4.63</v>
      </c>
      <c r="BF2468" s="19">
        <v>6.3909143244894713</v>
      </c>
      <c r="BG2468" s="14">
        <v>0.65744674928554958</v>
      </c>
      <c r="BH2468" s="22">
        <v>631</v>
      </c>
      <c r="BI2468" s="23">
        <v>41.46227300000001</v>
      </c>
      <c r="BJ2468" s="23">
        <v>149.80662674848949</v>
      </c>
      <c r="BK2468" s="14">
        <v>15.410921626632161</v>
      </c>
      <c r="BL2468" t="s">
        <v>176</v>
      </c>
    </row>
    <row r="2469" spans="1:64">
      <c r="A2469" t="s">
        <v>3479</v>
      </c>
      <c r="B2469" t="s">
        <v>3476</v>
      </c>
      <c r="C2469" t="s">
        <v>176</v>
      </c>
      <c r="D2469" t="s">
        <v>942</v>
      </c>
      <c r="E2469">
        <v>2017</v>
      </c>
      <c r="F2469" s="23">
        <v>66.5</v>
      </c>
      <c r="G2469" s="23">
        <v>37.58</v>
      </c>
      <c r="H2469" s="22">
        <v>113360</v>
      </c>
      <c r="I2469" s="34">
        <v>890.44398618277432</v>
      </c>
      <c r="J2469" s="13">
        <v>1</v>
      </c>
      <c r="K2469" s="13">
        <v>1</v>
      </c>
      <c r="L2469" s="19">
        <v>15400</v>
      </c>
      <c r="M2469" s="19">
        <v>15.4</v>
      </c>
      <c r="N2469" s="19">
        <v>92.107399999999998</v>
      </c>
      <c r="O2469" s="17">
        <v>10.343985857533081</v>
      </c>
      <c r="P2469" s="55">
        <v>0</v>
      </c>
      <c r="Q2469" s="13">
        <v>0</v>
      </c>
      <c r="R2469" s="19">
        <v>0</v>
      </c>
      <c r="S2469" s="19">
        <v>0</v>
      </c>
      <c r="T2469" s="19">
        <v>0</v>
      </c>
      <c r="U2469" s="17">
        <v>0</v>
      </c>
      <c r="V2469" s="13">
        <v>3</v>
      </c>
      <c r="W2469" s="13">
        <v>9</v>
      </c>
      <c r="X2469" s="19">
        <v>11610</v>
      </c>
      <c r="Y2469" s="19">
        <v>11.610000000000001</v>
      </c>
      <c r="Z2469" s="19">
        <v>45.268503999999993</v>
      </c>
      <c r="AA2469" s="14">
        <v>5.0838126487956412</v>
      </c>
      <c r="AB2469" s="55">
        <v>0</v>
      </c>
      <c r="AC2469" s="22" t="s">
        <v>782</v>
      </c>
      <c r="AD2469" s="19">
        <v>0</v>
      </c>
      <c r="AE2469" s="19">
        <v>0</v>
      </c>
      <c r="AF2469" s="19">
        <v>0</v>
      </c>
      <c r="AG2469" s="14">
        <v>0</v>
      </c>
      <c r="AH2469" s="22" t="s">
        <v>782</v>
      </c>
      <c r="AI2469" s="23" t="s">
        <v>782</v>
      </c>
      <c r="AJ2469" s="23" t="s">
        <v>782</v>
      </c>
      <c r="AK2469" s="23" t="s">
        <v>782</v>
      </c>
      <c r="AL2469" s="14" t="s">
        <v>782</v>
      </c>
      <c r="AM2469" s="22" t="s">
        <v>782</v>
      </c>
      <c r="AN2469" s="23" t="s">
        <v>782</v>
      </c>
      <c r="AO2469" s="23" t="s">
        <v>782</v>
      </c>
      <c r="AP2469" s="23" t="s">
        <v>782</v>
      </c>
      <c r="AQ2469" s="14" t="s">
        <v>782</v>
      </c>
      <c r="AR2469" s="55">
        <v>666</v>
      </c>
      <c r="AS2469" s="56">
        <v>10934.178000000005</v>
      </c>
      <c r="AT2469" s="19">
        <v>10.934178000000013</v>
      </c>
      <c r="AU2469" s="19">
        <v>9.7095500640000214</v>
      </c>
      <c r="AV2469" s="14">
        <v>1.0904167151067738</v>
      </c>
      <c r="AW2469" s="13">
        <v>0</v>
      </c>
      <c r="AX2469" s="22" t="s">
        <v>782</v>
      </c>
      <c r="AY2469" s="19">
        <v>0</v>
      </c>
      <c r="AZ2469" s="19">
        <v>0</v>
      </c>
      <c r="BA2469" s="19">
        <v>0</v>
      </c>
      <c r="BB2469" s="14">
        <v>0</v>
      </c>
      <c r="BC2469" s="55">
        <v>6</v>
      </c>
      <c r="BD2469" s="56">
        <v>4630</v>
      </c>
      <c r="BE2469" s="19">
        <v>4.63</v>
      </c>
      <c r="BF2469" s="19">
        <v>6.3909143244894713</v>
      </c>
      <c r="BG2469" s="14">
        <v>0.71772221764184718</v>
      </c>
      <c r="BH2469" s="22">
        <v>676</v>
      </c>
      <c r="BI2469" s="23">
        <v>42.574178000000011</v>
      </c>
      <c r="BJ2469" s="23">
        <v>153.47636838848948</v>
      </c>
      <c r="BK2469" s="14">
        <v>17.235937439077343</v>
      </c>
      <c r="BL2469" t="s">
        <v>176</v>
      </c>
    </row>
    <row r="2470" spans="1:64">
      <c r="A2470" t="s">
        <v>3480</v>
      </c>
      <c r="B2470" t="s">
        <v>3476</v>
      </c>
      <c r="C2470" t="s">
        <v>176</v>
      </c>
      <c r="D2470" t="s">
        <v>942</v>
      </c>
      <c r="E2470">
        <v>2018</v>
      </c>
      <c r="F2470" s="23">
        <v>66.5</v>
      </c>
      <c r="G2470" s="23">
        <v>38.04</v>
      </c>
      <c r="H2470" s="22">
        <v>112267</v>
      </c>
      <c r="I2470" s="34">
        <v>890.50727289110284</v>
      </c>
      <c r="J2470" s="13">
        <v>1</v>
      </c>
      <c r="K2470" s="13">
        <v>1</v>
      </c>
      <c r="L2470" s="19">
        <v>15400</v>
      </c>
      <c r="M2470" s="19">
        <v>15.4</v>
      </c>
      <c r="N2470" s="19">
        <v>92.107399999999998</v>
      </c>
      <c r="O2470" s="17">
        <v>10.34325072954946</v>
      </c>
      <c r="P2470" s="55">
        <v>0</v>
      </c>
      <c r="Q2470" s="55">
        <v>0</v>
      </c>
      <c r="R2470" s="19">
        <v>0</v>
      </c>
      <c r="S2470" s="19">
        <v>0</v>
      </c>
      <c r="T2470" s="19">
        <v>0</v>
      </c>
      <c r="U2470" s="17">
        <v>0</v>
      </c>
      <c r="V2470" s="13">
        <v>3</v>
      </c>
      <c r="W2470" s="13">
        <v>9</v>
      </c>
      <c r="X2470" s="19">
        <v>11610</v>
      </c>
      <c r="Y2470" s="19">
        <v>11.610000000000001</v>
      </c>
      <c r="Z2470" s="19">
        <v>49.867413999999997</v>
      </c>
      <c r="AA2470" s="14">
        <v>5.5998884588669844</v>
      </c>
      <c r="AB2470" s="55">
        <v>0</v>
      </c>
      <c r="AC2470" s="22" t="s">
        <v>782</v>
      </c>
      <c r="AD2470" s="19">
        <v>0</v>
      </c>
      <c r="AE2470" s="19">
        <v>0</v>
      </c>
      <c r="AF2470" s="19">
        <v>0</v>
      </c>
      <c r="AG2470" s="14">
        <v>0</v>
      </c>
      <c r="AH2470" s="22" t="s">
        <v>782</v>
      </c>
      <c r="AI2470" s="23" t="s">
        <v>782</v>
      </c>
      <c r="AJ2470" s="23" t="s">
        <v>782</v>
      </c>
      <c r="AK2470" s="23" t="s">
        <v>782</v>
      </c>
      <c r="AL2470" s="14" t="s">
        <v>782</v>
      </c>
      <c r="AM2470" s="22" t="s">
        <v>782</v>
      </c>
      <c r="AN2470" s="23" t="s">
        <v>782</v>
      </c>
      <c r="AO2470" s="23" t="s">
        <v>782</v>
      </c>
      <c r="AP2470" s="23" t="s">
        <v>782</v>
      </c>
      <c r="AQ2470" s="14" t="s">
        <v>782</v>
      </c>
      <c r="AR2470" s="55">
        <v>705</v>
      </c>
      <c r="AS2470" s="56">
        <v>11459.838000000007</v>
      </c>
      <c r="AT2470" s="19">
        <v>11.459838000000016</v>
      </c>
      <c r="AU2470" s="19">
        <v>10.176336144000024</v>
      </c>
      <c r="AV2470" s="14">
        <v>1.1427572186987016</v>
      </c>
      <c r="AW2470" s="13">
        <v>0</v>
      </c>
      <c r="AX2470" s="22" t="s">
        <v>782</v>
      </c>
      <c r="AY2470" s="19">
        <v>0</v>
      </c>
      <c r="AZ2470" s="19">
        <v>0</v>
      </c>
      <c r="BA2470" s="19">
        <v>0</v>
      </c>
      <c r="BB2470" s="14">
        <v>0</v>
      </c>
      <c r="BC2470" s="55">
        <v>6</v>
      </c>
      <c r="BD2470" s="56">
        <v>4630</v>
      </c>
      <c r="BE2470" s="19">
        <v>4.63</v>
      </c>
      <c r="BF2470" s="19">
        <v>5.5870760014621332</v>
      </c>
      <c r="BG2470" s="14">
        <v>0.62740374745320671</v>
      </c>
      <c r="BH2470" s="22">
        <v>715</v>
      </c>
      <c r="BI2470" s="23">
        <v>43.099838000000013</v>
      </c>
      <c r="BJ2470" s="23">
        <v>157.73822614546214</v>
      </c>
      <c r="BK2470" s="14">
        <v>17.713300154568351</v>
      </c>
      <c r="BL2470" t="s">
        <v>176</v>
      </c>
    </row>
    <row r="2471" spans="1:64">
      <c r="A2471" t="s">
        <v>3481</v>
      </c>
      <c r="B2471" t="s">
        <v>3476</v>
      </c>
      <c r="C2471" t="s">
        <v>176</v>
      </c>
      <c r="D2471" t="s">
        <v>942</v>
      </c>
      <c r="E2471">
        <v>2019</v>
      </c>
      <c r="F2471" s="23">
        <v>66.5</v>
      </c>
      <c r="G2471" s="23">
        <v>38.08</v>
      </c>
      <c r="H2471" s="22">
        <v>111397</v>
      </c>
      <c r="I2471" s="34">
        <v>900.25700048475824</v>
      </c>
      <c r="J2471" s="22">
        <v>1</v>
      </c>
      <c r="K2471" s="22">
        <v>1</v>
      </c>
      <c r="L2471" s="23">
        <v>15400</v>
      </c>
      <c r="M2471" s="23">
        <v>15.4</v>
      </c>
      <c r="N2471" s="23">
        <v>92.107399999999998</v>
      </c>
      <c r="O2471" s="14">
        <v>10.231233964346098</v>
      </c>
      <c r="P2471" s="48">
        <v>0</v>
      </c>
      <c r="Q2471" s="22">
        <v>0</v>
      </c>
      <c r="R2471" s="23">
        <v>0</v>
      </c>
      <c r="S2471" s="23">
        <v>0</v>
      </c>
      <c r="T2471" s="23">
        <v>0</v>
      </c>
      <c r="U2471" s="14">
        <v>0</v>
      </c>
      <c r="V2471" s="22">
        <v>3</v>
      </c>
      <c r="W2471" s="22">
        <v>9</v>
      </c>
      <c r="X2471" s="23">
        <v>11610</v>
      </c>
      <c r="Y2471" s="23">
        <v>11.61</v>
      </c>
      <c r="Z2471" s="23">
        <v>51.950676999999999</v>
      </c>
      <c r="AA2471" s="14">
        <v>5.77064960028373</v>
      </c>
      <c r="AB2471" s="48">
        <v>0</v>
      </c>
      <c r="AC2471" s="22">
        <v>0</v>
      </c>
      <c r="AD2471" s="23">
        <v>0</v>
      </c>
      <c r="AE2471" s="23">
        <v>0</v>
      </c>
      <c r="AF2471" s="23">
        <v>0</v>
      </c>
      <c r="AG2471" s="14">
        <v>0</v>
      </c>
      <c r="AH2471" s="22">
        <v>0</v>
      </c>
      <c r="AI2471" s="23">
        <v>0</v>
      </c>
      <c r="AJ2471" s="23">
        <v>0</v>
      </c>
      <c r="AK2471" s="23">
        <v>0</v>
      </c>
      <c r="AL2471" s="14">
        <v>0</v>
      </c>
      <c r="AM2471" s="22">
        <v>767</v>
      </c>
      <c r="AN2471" s="23">
        <v>12552.853000000014</v>
      </c>
      <c r="AO2471" s="23">
        <v>12.55285300000001</v>
      </c>
      <c r="AP2471" s="23">
        <v>11.146933464000027</v>
      </c>
      <c r="AQ2471" s="14">
        <v>1.2381945886561032</v>
      </c>
      <c r="AR2471" s="48">
        <v>767</v>
      </c>
      <c r="AS2471" s="50">
        <v>12552.853000000014</v>
      </c>
      <c r="AT2471" s="23">
        <v>12.55285300000001</v>
      </c>
      <c r="AU2471" s="23">
        <v>11.146933464000027</v>
      </c>
      <c r="AV2471" s="14">
        <v>1.2381945886561032</v>
      </c>
      <c r="AW2471" s="22">
        <v>0</v>
      </c>
      <c r="AX2471" s="22" t="s">
        <v>782</v>
      </c>
      <c r="AY2471" s="23">
        <v>0</v>
      </c>
      <c r="AZ2471" s="23">
        <v>0</v>
      </c>
      <c r="BA2471" s="23">
        <v>0</v>
      </c>
      <c r="BB2471" s="14">
        <v>0</v>
      </c>
      <c r="BC2471" s="48">
        <v>6</v>
      </c>
      <c r="BD2471" s="50">
        <v>4630</v>
      </c>
      <c r="BE2471" s="23">
        <v>4.63</v>
      </c>
      <c r="BF2471" s="23">
        <v>5.5870773733465358</v>
      </c>
      <c r="BG2471" s="14">
        <v>0.62060915608965894</v>
      </c>
      <c r="BH2471" s="22">
        <v>777</v>
      </c>
      <c r="BI2471" s="23">
        <v>44.192853000000007</v>
      </c>
      <c r="BJ2471" s="23">
        <v>160.79208783734657</v>
      </c>
      <c r="BK2471" s="14">
        <v>17.860687309375589</v>
      </c>
      <c r="BL2471" t="s">
        <v>176</v>
      </c>
    </row>
    <row r="2472" spans="1:64">
      <c r="A2472" t="s">
        <v>3482</v>
      </c>
      <c r="B2472" t="s">
        <v>3476</v>
      </c>
      <c r="C2472" t="s">
        <v>176</v>
      </c>
      <c r="D2472" t="s">
        <v>942</v>
      </c>
      <c r="E2472">
        <v>2020</v>
      </c>
      <c r="F2472" s="23">
        <v>66.5</v>
      </c>
      <c r="G2472" s="23">
        <v>38.14</v>
      </c>
      <c r="H2472" s="22">
        <v>110705</v>
      </c>
      <c r="I2472" s="34">
        <v>896.99624933503628</v>
      </c>
      <c r="J2472" s="22">
        <v>1</v>
      </c>
      <c r="K2472" s="22">
        <v>1</v>
      </c>
      <c r="L2472" s="23">
        <v>15400</v>
      </c>
      <c r="M2472" s="23">
        <v>15.4</v>
      </c>
      <c r="N2472" s="23">
        <v>92.107399999999998</v>
      </c>
      <c r="O2472" s="14">
        <v>10.268426436373765</v>
      </c>
      <c r="P2472" s="48">
        <v>0</v>
      </c>
      <c r="Q2472" s="22">
        <v>0</v>
      </c>
      <c r="R2472" s="23">
        <v>0</v>
      </c>
      <c r="S2472" s="23">
        <v>0</v>
      </c>
      <c r="T2472" s="23">
        <v>0</v>
      </c>
      <c r="U2472" s="14">
        <v>0</v>
      </c>
      <c r="V2472" s="22">
        <v>3</v>
      </c>
      <c r="W2472" s="22">
        <v>10</v>
      </c>
      <c r="X2472" s="23">
        <v>12210</v>
      </c>
      <c r="Y2472" s="23">
        <v>12.209999999999999</v>
      </c>
      <c r="Z2472" s="23">
        <v>48.563267999999994</v>
      </c>
      <c r="AA2472" s="14">
        <v>5.4139878551332909</v>
      </c>
      <c r="AB2472" s="48">
        <v>0</v>
      </c>
      <c r="AC2472" s="22">
        <v>0</v>
      </c>
      <c r="AD2472" s="23">
        <v>0</v>
      </c>
      <c r="AE2472" s="23">
        <v>0</v>
      </c>
      <c r="AF2472" s="23">
        <v>0</v>
      </c>
      <c r="AG2472" s="14">
        <v>0</v>
      </c>
      <c r="AH2472" s="22">
        <v>0</v>
      </c>
      <c r="AI2472" s="23">
        <v>0</v>
      </c>
      <c r="AJ2472" s="23">
        <v>0</v>
      </c>
      <c r="AK2472" s="23">
        <v>0</v>
      </c>
      <c r="AL2472" s="14">
        <v>0</v>
      </c>
      <c r="AM2472" s="22">
        <v>902</v>
      </c>
      <c r="AN2472" s="23">
        <v>14349.694000000014</v>
      </c>
      <c r="AO2472" s="23">
        <v>14.349694000000003</v>
      </c>
      <c r="AP2472" s="23">
        <v>12.742528272000019</v>
      </c>
      <c r="AQ2472" s="14">
        <v>1.4205776536352683</v>
      </c>
      <c r="AR2472" s="48">
        <v>902</v>
      </c>
      <c r="AS2472" s="50">
        <v>14349.694000000014</v>
      </c>
      <c r="AT2472" s="23">
        <v>14.349694000000003</v>
      </c>
      <c r="AU2472" s="23">
        <v>12.742528272000019</v>
      </c>
      <c r="AV2472" s="14">
        <v>1.4205776536352683</v>
      </c>
      <c r="AW2472" s="22">
        <v>0</v>
      </c>
      <c r="AX2472" s="22">
        <v>0</v>
      </c>
      <c r="AY2472" s="23">
        <v>0</v>
      </c>
      <c r="AZ2472" s="23">
        <v>0</v>
      </c>
      <c r="BA2472" s="23">
        <v>0</v>
      </c>
      <c r="BB2472" s="14">
        <v>0</v>
      </c>
      <c r="BC2472" s="48">
        <v>6</v>
      </c>
      <c r="BD2472" s="50">
        <v>4630</v>
      </c>
      <c r="BE2472" s="23">
        <v>4.63</v>
      </c>
      <c r="BF2472" s="23">
        <v>5.6287396979144493</v>
      </c>
      <c r="BG2472" s="14">
        <v>0.62750983653355985</v>
      </c>
      <c r="BH2472" s="22">
        <v>912</v>
      </c>
      <c r="BI2472" s="23">
        <v>46.589694000000001</v>
      </c>
      <c r="BJ2472" s="23">
        <v>159.04193596991445</v>
      </c>
      <c r="BK2472" s="14">
        <v>17.730501781675883</v>
      </c>
      <c r="BL2472" t="s">
        <v>176</v>
      </c>
    </row>
    <row r="2473" spans="1:64">
      <c r="A2473" t="s">
        <v>3483</v>
      </c>
      <c r="B2473" t="s">
        <v>3476</v>
      </c>
      <c r="C2473" t="s">
        <v>176</v>
      </c>
      <c r="D2473" t="s">
        <v>942</v>
      </c>
      <c r="E2473">
        <v>2021</v>
      </c>
      <c r="F2473" s="23">
        <v>66.5</v>
      </c>
      <c r="G2473" s="23">
        <v>38.14</v>
      </c>
      <c r="H2473" s="22">
        <v>110714</v>
      </c>
      <c r="I2473" s="34">
        <v>830.03</v>
      </c>
      <c r="J2473" s="22">
        <v>1</v>
      </c>
      <c r="K2473" s="22">
        <v>1</v>
      </c>
      <c r="L2473" s="23">
        <v>20000</v>
      </c>
      <c r="M2473" s="23">
        <v>20</v>
      </c>
      <c r="N2473" s="23">
        <v>119.62</v>
      </c>
      <c r="O2473" s="14">
        <v>14.41</v>
      </c>
      <c r="P2473" s="48">
        <v>0</v>
      </c>
      <c r="Q2473" s="22">
        <v>0</v>
      </c>
      <c r="R2473" s="23">
        <v>0</v>
      </c>
      <c r="S2473" s="23">
        <v>0</v>
      </c>
      <c r="T2473" s="23">
        <v>0</v>
      </c>
      <c r="U2473" s="14">
        <v>0</v>
      </c>
      <c r="V2473" s="22">
        <v>3</v>
      </c>
      <c r="W2473" s="22">
        <v>10</v>
      </c>
      <c r="X2473" s="23">
        <v>12210</v>
      </c>
      <c r="Y2473" s="23">
        <v>12.21</v>
      </c>
      <c r="Z2473" s="23">
        <v>36.897694000000001</v>
      </c>
      <c r="AA2473" s="14">
        <v>4.45</v>
      </c>
      <c r="AB2473" s="48">
        <v>0</v>
      </c>
      <c r="AC2473" s="22">
        <v>0</v>
      </c>
      <c r="AD2473" s="23">
        <v>0</v>
      </c>
      <c r="AE2473" s="23">
        <v>0</v>
      </c>
      <c r="AF2473" s="23">
        <v>0</v>
      </c>
      <c r="AG2473" s="14">
        <v>0</v>
      </c>
      <c r="AH2473" s="22">
        <v>0</v>
      </c>
      <c r="AI2473" s="23">
        <v>0</v>
      </c>
      <c r="AJ2473" s="23">
        <v>0</v>
      </c>
      <c r="AK2473" s="23">
        <v>0</v>
      </c>
      <c r="AL2473" s="14">
        <v>0</v>
      </c>
      <c r="AM2473" s="22">
        <v>1078</v>
      </c>
      <c r="AN2473" s="23">
        <v>16634.249</v>
      </c>
      <c r="AO2473" s="23">
        <v>16.634249000000001</v>
      </c>
      <c r="AP2473" s="23">
        <v>14.88470714</v>
      </c>
      <c r="AQ2473" s="14">
        <v>1.79</v>
      </c>
      <c r="AR2473" s="48">
        <v>1078</v>
      </c>
      <c r="AS2473" s="50">
        <v>16634.249</v>
      </c>
      <c r="AT2473" s="23">
        <v>16.634249000000001</v>
      </c>
      <c r="AU2473" s="23">
        <v>14.88470714</v>
      </c>
      <c r="AV2473" s="14">
        <v>1.79</v>
      </c>
      <c r="AW2473" s="22">
        <v>0</v>
      </c>
      <c r="AX2473" s="22">
        <v>0</v>
      </c>
      <c r="AY2473" s="23">
        <v>0</v>
      </c>
      <c r="AZ2473" s="23">
        <v>0</v>
      </c>
      <c r="BA2473" s="23">
        <v>0</v>
      </c>
      <c r="BB2473" s="14">
        <v>0</v>
      </c>
      <c r="BC2473" s="48">
        <v>6</v>
      </c>
      <c r="BD2473" s="50">
        <v>4630</v>
      </c>
      <c r="BE2473" s="23">
        <v>4.63</v>
      </c>
      <c r="BF2473" s="23">
        <v>4.9082610170000001</v>
      </c>
      <c r="BG2473" s="14">
        <v>0.59</v>
      </c>
      <c r="BH2473" s="22">
        <v>1088</v>
      </c>
      <c r="BI2473" s="23">
        <v>53.47</v>
      </c>
      <c r="BJ2473" s="23">
        <v>176.31</v>
      </c>
      <c r="BK2473" s="14">
        <v>21.24</v>
      </c>
      <c r="BL2473" t="s">
        <v>176</v>
      </c>
    </row>
    <row r="2474" spans="1:64">
      <c r="A2474" t="s">
        <v>3484</v>
      </c>
      <c r="B2474" t="s">
        <v>3476</v>
      </c>
      <c r="C2474" t="s">
        <v>176</v>
      </c>
      <c r="D2474" s="111" t="s">
        <v>942</v>
      </c>
      <c r="E2474" s="110">
        <v>2022</v>
      </c>
      <c r="F2474" s="23"/>
      <c r="G2474" s="23"/>
      <c r="H2474" s="22">
        <v>111734</v>
      </c>
      <c r="I2474" s="34">
        <v>809.79643000962108</v>
      </c>
      <c r="J2474" s="22">
        <v>1</v>
      </c>
      <c r="K2474" s="22">
        <v>1</v>
      </c>
      <c r="L2474" s="23">
        <v>20000</v>
      </c>
      <c r="M2474" s="23">
        <v>20</v>
      </c>
      <c r="N2474" s="23">
        <v>118.36</v>
      </c>
      <c r="O2474" s="14">
        <v>14.616018991167174</v>
      </c>
      <c r="P2474" s="48">
        <v>0</v>
      </c>
      <c r="Q2474" s="22">
        <v>0</v>
      </c>
      <c r="R2474" s="23">
        <v>0</v>
      </c>
      <c r="S2474" s="23">
        <v>0</v>
      </c>
      <c r="T2474" s="23">
        <v>0</v>
      </c>
      <c r="U2474" s="14">
        <v>0</v>
      </c>
      <c r="V2474" s="22">
        <v>3</v>
      </c>
      <c r="W2474" s="22">
        <v>10</v>
      </c>
      <c r="X2474" s="23">
        <v>12210</v>
      </c>
      <c r="Y2474" s="23">
        <v>12.21</v>
      </c>
      <c r="Z2474" s="23">
        <v>34.379616999999996</v>
      </c>
      <c r="AA2474" s="14">
        <v>4.2454641346827788</v>
      </c>
      <c r="AB2474" s="48">
        <v>0</v>
      </c>
      <c r="AC2474" s="22">
        <v>0</v>
      </c>
      <c r="AD2474" s="23">
        <v>0</v>
      </c>
      <c r="AE2474" s="23">
        <v>0</v>
      </c>
      <c r="AF2474" s="23">
        <v>0</v>
      </c>
      <c r="AG2474" s="14">
        <v>0</v>
      </c>
      <c r="AH2474" s="22">
        <v>0</v>
      </c>
      <c r="AI2474" s="23">
        <v>0</v>
      </c>
      <c r="AJ2474" s="23">
        <v>0</v>
      </c>
      <c r="AK2474" s="23">
        <v>0</v>
      </c>
      <c r="AL2474" s="14">
        <v>0</v>
      </c>
      <c r="AM2474" s="22">
        <v>1466</v>
      </c>
      <c r="AN2474" s="23">
        <v>19503.299000000003</v>
      </c>
      <c r="AO2474" s="23">
        <v>19.503299000000016</v>
      </c>
      <c r="AP2474" s="23">
        <v>19.978475782402267</v>
      </c>
      <c r="AQ2474" s="14">
        <v>2.4670985252633066</v>
      </c>
      <c r="AR2474" s="48">
        <v>1466</v>
      </c>
      <c r="AS2474" s="50">
        <v>19503.298999999999</v>
      </c>
      <c r="AT2474" s="23">
        <v>19.503298999999998</v>
      </c>
      <c r="AU2474" s="23">
        <v>19.978475782402299</v>
      </c>
      <c r="AV2474" s="14">
        <v>2.4670985252633106</v>
      </c>
      <c r="AW2474" s="22">
        <v>0</v>
      </c>
      <c r="AX2474" s="22">
        <v>0</v>
      </c>
      <c r="AY2474" s="23">
        <v>0</v>
      </c>
      <c r="AZ2474" s="23">
        <v>0</v>
      </c>
      <c r="BA2474" s="23">
        <v>0</v>
      </c>
      <c r="BB2474" s="14">
        <v>0</v>
      </c>
      <c r="BC2474" s="48">
        <v>5</v>
      </c>
      <c r="BD2474" s="50">
        <v>4600</v>
      </c>
      <c r="BE2474" s="23">
        <v>4.5999999999999996</v>
      </c>
      <c r="BF2474" s="23">
        <v>5.435406705768667</v>
      </c>
      <c r="BG2474" s="14">
        <v>0.67120655319560862</v>
      </c>
      <c r="BH2474" s="22">
        <v>1475</v>
      </c>
      <c r="BI2474" s="23">
        <v>56.313299000000001</v>
      </c>
      <c r="BJ2474" s="23">
        <v>178.15349948817095</v>
      </c>
      <c r="BK2474" s="14">
        <v>21.999788204308871</v>
      </c>
      <c r="BL2474" t="s">
        <v>176</v>
      </c>
    </row>
    <row r="2475" spans="1:64">
      <c r="A2475" t="s">
        <v>3485</v>
      </c>
      <c r="B2475" t="s">
        <v>3476</v>
      </c>
      <c r="C2475" t="s">
        <v>176</v>
      </c>
      <c r="D2475" t="s">
        <v>942</v>
      </c>
      <c r="E2475">
        <v>2023</v>
      </c>
      <c r="F2475">
        <v>66.5</v>
      </c>
      <c r="G2475">
        <v>38.28</v>
      </c>
      <c r="H2475">
        <v>115396</v>
      </c>
      <c r="I2475">
        <v>809.79643000962108</v>
      </c>
      <c r="J2475">
        <v>1</v>
      </c>
      <c r="K2475">
        <v>1</v>
      </c>
      <c r="L2475">
        <v>20000</v>
      </c>
      <c r="M2475">
        <v>20</v>
      </c>
      <c r="N2475">
        <v>118.36</v>
      </c>
      <c r="O2475">
        <v>14.616018991167174</v>
      </c>
      <c r="P2475" s="140">
        <v>0</v>
      </c>
      <c r="Q2475">
        <v>0</v>
      </c>
      <c r="R2475">
        <v>0</v>
      </c>
      <c r="S2475">
        <v>0</v>
      </c>
      <c r="T2475">
        <v>0</v>
      </c>
      <c r="U2475">
        <v>0</v>
      </c>
      <c r="V2475">
        <v>3</v>
      </c>
      <c r="W2475">
        <v>6</v>
      </c>
      <c r="X2475">
        <v>11065</v>
      </c>
      <c r="Y2475">
        <v>11.065</v>
      </c>
      <c r="Z2475">
        <v>28.819345999999999</v>
      </c>
      <c r="AA2475">
        <v>3.5588383613468886</v>
      </c>
      <c r="AB2475" s="140"/>
      <c r="AG2475">
        <v>0</v>
      </c>
      <c r="AH2475">
        <v>1</v>
      </c>
      <c r="AI2475">
        <v>2</v>
      </c>
      <c r="AJ2475">
        <v>2E-3</v>
      </c>
      <c r="AK2475">
        <v>1.8760000000000001E-3</v>
      </c>
      <c r="AL2475">
        <v>2.5000000000000001E-4</v>
      </c>
      <c r="AM2475">
        <v>2081</v>
      </c>
      <c r="AN2475">
        <v>28725.775000000001</v>
      </c>
      <c r="AO2475">
        <v>28.725774999999999</v>
      </c>
      <c r="AP2475">
        <v>26.944410000000001</v>
      </c>
      <c r="AQ2475">
        <v>3.3273065923098573</v>
      </c>
      <c r="AR2475" s="140">
        <v>2502</v>
      </c>
      <c r="AS2475" s="140">
        <v>29047.0899999998</v>
      </c>
      <c r="AT2475">
        <v>29.0470900000001</v>
      </c>
      <c r="AU2475">
        <v>27.245799651789099</v>
      </c>
      <c r="AV2475">
        <v>3.3645245449483392</v>
      </c>
      <c r="AW2475">
        <v>0</v>
      </c>
      <c r="AX2475">
        <v>0</v>
      </c>
      <c r="AY2475">
        <v>0</v>
      </c>
      <c r="AZ2475">
        <v>0</v>
      </c>
      <c r="BA2475">
        <v>0</v>
      </c>
      <c r="BB2475">
        <v>0</v>
      </c>
      <c r="BC2475" s="140">
        <v>5</v>
      </c>
      <c r="BD2475" s="140">
        <v>4600</v>
      </c>
      <c r="BE2475">
        <v>4.5999999999999996</v>
      </c>
      <c r="BF2475">
        <v>6.4901210000000003</v>
      </c>
      <c r="BG2475">
        <v>0.80145092760200143</v>
      </c>
      <c r="BH2475">
        <v>2511</v>
      </c>
      <c r="BI2475">
        <v>64.712090000000103</v>
      </c>
      <c r="BJ2475">
        <v>180.9152666517891</v>
      </c>
      <c r="BK2475">
        <v>22.340832825064403</v>
      </c>
      <c r="BL2475" t="s">
        <v>176</v>
      </c>
    </row>
    <row r="2476" spans="1:64">
      <c r="A2476" t="s">
        <v>3486</v>
      </c>
      <c r="B2476" t="s">
        <v>3476</v>
      </c>
      <c r="C2476" t="s">
        <v>176</v>
      </c>
      <c r="D2476" t="s">
        <v>942</v>
      </c>
      <c r="E2476">
        <v>2024</v>
      </c>
      <c r="F2476">
        <v>66.5</v>
      </c>
      <c r="G2476">
        <v>38.36</v>
      </c>
      <c r="H2476">
        <v>115344</v>
      </c>
      <c r="I2476">
        <v>790.92512879493904</v>
      </c>
      <c r="J2476">
        <v>1</v>
      </c>
      <c r="K2476">
        <v>1</v>
      </c>
      <c r="L2476">
        <v>20000</v>
      </c>
      <c r="M2476">
        <v>20</v>
      </c>
      <c r="N2476">
        <v>118.36</v>
      </c>
      <c r="O2476">
        <v>14.964754019174281</v>
      </c>
      <c r="P2476" s="140">
        <v>0</v>
      </c>
      <c r="Q2476">
        <v>0</v>
      </c>
      <c r="R2476">
        <v>0</v>
      </c>
      <c r="S2476">
        <v>0</v>
      </c>
      <c r="T2476">
        <v>0</v>
      </c>
      <c r="U2476">
        <v>0</v>
      </c>
      <c r="V2476">
        <v>3</v>
      </c>
      <c r="W2476">
        <v>10</v>
      </c>
      <c r="X2476">
        <v>12210</v>
      </c>
      <c r="Y2476">
        <v>12.21</v>
      </c>
      <c r="Z2476">
        <v>32.199666620000002</v>
      </c>
      <c r="AA2476">
        <v>4.0711396626201166</v>
      </c>
      <c r="AB2476" s="140">
        <v>0</v>
      </c>
      <c r="AC2476">
        <v>0</v>
      </c>
      <c r="AD2476">
        <v>0</v>
      </c>
      <c r="AE2476">
        <v>0</v>
      </c>
      <c r="AF2476">
        <v>0</v>
      </c>
      <c r="AG2476">
        <v>0</v>
      </c>
      <c r="AH2476">
        <v>2</v>
      </c>
      <c r="AI2476">
        <v>3</v>
      </c>
      <c r="AJ2476">
        <v>3.0000000000000001E-3</v>
      </c>
      <c r="AK2476">
        <v>2.7058314306959994E-3</v>
      </c>
      <c r="AL2476">
        <v>3.4210968044707716E-4</v>
      </c>
      <c r="AM2476">
        <v>2593</v>
      </c>
      <c r="AN2476">
        <v>36484.73500000003</v>
      </c>
      <c r="AO2476">
        <v>36.484734999999901</v>
      </c>
      <c r="AP2476">
        <v>32.907180901204732</v>
      </c>
      <c r="AQ2476">
        <v>4.1605936773487553</v>
      </c>
      <c r="AR2476" s="140">
        <v>3520</v>
      </c>
      <c r="AS2476" s="140">
        <v>37308.467000000179</v>
      </c>
      <c r="AT2476">
        <v>37.308466999999126</v>
      </c>
      <c r="AU2476">
        <v>33.650140879895282</v>
      </c>
      <c r="AV2476">
        <v>4.2545292411134987</v>
      </c>
      <c r="AW2476">
        <v>0</v>
      </c>
      <c r="AX2476">
        <v>0</v>
      </c>
      <c r="AY2476">
        <v>0</v>
      </c>
      <c r="AZ2476">
        <v>0</v>
      </c>
      <c r="BA2476">
        <v>0</v>
      </c>
      <c r="BB2476">
        <v>0</v>
      </c>
      <c r="BC2476" s="140">
        <v>5</v>
      </c>
      <c r="BD2476" s="140">
        <v>4600</v>
      </c>
      <c r="BE2476">
        <v>4.5999999999999996</v>
      </c>
      <c r="BF2476">
        <v>5.6921096918727381</v>
      </c>
      <c r="BG2476">
        <v>0.71967743654134364</v>
      </c>
      <c r="BH2476">
        <v>3529</v>
      </c>
      <c r="BI2476">
        <v>74.118466999999129</v>
      </c>
      <c r="BJ2476">
        <v>189.90191719176801</v>
      </c>
      <c r="BK2476">
        <v>24.01010035944924</v>
      </c>
      <c r="BL2476" t="s">
        <v>176</v>
      </c>
    </row>
    <row r="2477" spans="1:64">
      <c r="A2477" t="s">
        <v>3487</v>
      </c>
      <c r="B2477" t="s">
        <v>3488</v>
      </c>
      <c r="C2477" t="s">
        <v>178</v>
      </c>
      <c r="D2477" t="s">
        <v>942</v>
      </c>
      <c r="E2477">
        <v>2012</v>
      </c>
      <c r="F2477" s="23">
        <v>47</v>
      </c>
      <c r="G2477" s="23">
        <v>12.44</v>
      </c>
      <c r="H2477" s="22">
        <v>28926</v>
      </c>
      <c r="I2477" s="34">
        <v>239.32376300000001</v>
      </c>
      <c r="J2477" s="22">
        <v>1</v>
      </c>
      <c r="K2477" s="22" t="s">
        <v>782</v>
      </c>
      <c r="L2477" s="23">
        <v>265</v>
      </c>
      <c r="M2477" s="23">
        <v>0.26500000000000001</v>
      </c>
      <c r="N2477" s="23">
        <v>2.2111649999999998</v>
      </c>
      <c r="O2477" s="14">
        <v>0.92392204279355228</v>
      </c>
      <c r="P2477" s="48">
        <v>0</v>
      </c>
      <c r="Q2477" s="22" t="s">
        <v>782</v>
      </c>
      <c r="R2477" s="23">
        <v>0</v>
      </c>
      <c r="S2477" s="23">
        <v>0</v>
      </c>
      <c r="T2477" s="23">
        <v>0</v>
      </c>
      <c r="U2477" s="14">
        <v>0</v>
      </c>
      <c r="V2477" s="22">
        <v>0</v>
      </c>
      <c r="W2477" s="22" t="s">
        <v>782</v>
      </c>
      <c r="X2477" s="23">
        <v>0</v>
      </c>
      <c r="Y2477" s="23">
        <v>0</v>
      </c>
      <c r="Z2477" s="23">
        <v>0</v>
      </c>
      <c r="AA2477" s="14">
        <v>0</v>
      </c>
      <c r="AB2477" s="48">
        <v>2</v>
      </c>
      <c r="AC2477" s="22" t="s">
        <v>782</v>
      </c>
      <c r="AD2477" s="23">
        <v>100</v>
      </c>
      <c r="AE2477" s="23">
        <v>0.1</v>
      </c>
      <c r="AF2477" s="23">
        <v>5.6420000000000003E-3</v>
      </c>
      <c r="AG2477" s="14">
        <v>2.3574758850837562E-3</v>
      </c>
      <c r="AH2477" s="22" t="s">
        <v>782</v>
      </c>
      <c r="AI2477" s="23" t="s">
        <v>782</v>
      </c>
      <c r="AJ2477" s="23" t="s">
        <v>782</v>
      </c>
      <c r="AK2477" s="23" t="s">
        <v>782</v>
      </c>
      <c r="AL2477" s="14" t="s">
        <v>782</v>
      </c>
      <c r="AM2477" s="22" t="s">
        <v>782</v>
      </c>
      <c r="AN2477" s="23" t="s">
        <v>782</v>
      </c>
      <c r="AO2477" s="23" t="s">
        <v>782</v>
      </c>
      <c r="AP2477" s="23" t="s">
        <v>782</v>
      </c>
      <c r="AQ2477" s="14" t="s">
        <v>782</v>
      </c>
      <c r="AR2477" s="48">
        <v>303</v>
      </c>
      <c r="AS2477" s="50">
        <v>5240.8530000000001</v>
      </c>
      <c r="AT2477" s="23">
        <v>5.2408530000000004</v>
      </c>
      <c r="AU2477" s="23">
        <v>4.3840690000000002</v>
      </c>
      <c r="AV2477" s="14">
        <v>1.8318569560516231</v>
      </c>
      <c r="AW2477" s="22">
        <v>0</v>
      </c>
      <c r="AX2477" s="22" t="s">
        <v>782</v>
      </c>
      <c r="AY2477" s="23">
        <v>0</v>
      </c>
      <c r="AZ2477" s="23">
        <v>0</v>
      </c>
      <c r="BA2477" s="23">
        <v>0</v>
      </c>
      <c r="BB2477" s="14">
        <v>0</v>
      </c>
      <c r="BC2477" s="48">
        <v>5</v>
      </c>
      <c r="BD2477" s="50">
        <v>3700</v>
      </c>
      <c r="BE2477" s="23">
        <v>3.7</v>
      </c>
      <c r="BF2477" s="23">
        <v>5.9089000000000009</v>
      </c>
      <c r="BG2477" s="14">
        <v>2.4689984504380371</v>
      </c>
      <c r="BH2477" s="22">
        <v>311</v>
      </c>
      <c r="BI2477" s="23">
        <v>9.3058530000000008</v>
      </c>
      <c r="BJ2477" s="23">
        <v>12.509776000000002</v>
      </c>
      <c r="BK2477" s="14">
        <v>5.2271349251682961</v>
      </c>
      <c r="BL2477" t="s">
        <v>178</v>
      </c>
    </row>
    <row r="2478" spans="1:64">
      <c r="A2478" t="s">
        <v>3489</v>
      </c>
      <c r="B2478" t="s">
        <v>3488</v>
      </c>
      <c r="C2478" t="s">
        <v>178</v>
      </c>
      <c r="D2478" t="s">
        <v>942</v>
      </c>
      <c r="E2478">
        <v>2015</v>
      </c>
      <c r="F2478" s="23">
        <v>47.09</v>
      </c>
      <c r="G2478" s="23">
        <v>12.37</v>
      </c>
      <c r="H2478" s="22">
        <v>29354</v>
      </c>
      <c r="I2478" s="34">
        <v>236.03070467121793</v>
      </c>
      <c r="J2478" s="13">
        <v>1</v>
      </c>
      <c r="K2478" s="13">
        <v>1</v>
      </c>
      <c r="L2478" s="19">
        <v>270</v>
      </c>
      <c r="M2478" s="35">
        <v>0.27</v>
      </c>
      <c r="N2478" s="19">
        <v>1.61496584509941</v>
      </c>
      <c r="O2478" s="17">
        <v>0.68421854154483752</v>
      </c>
      <c r="P2478" s="112">
        <v>0</v>
      </c>
      <c r="Q2478" s="37">
        <v>0</v>
      </c>
      <c r="R2478" s="38">
        <v>0</v>
      </c>
      <c r="S2478" s="27">
        <v>0</v>
      </c>
      <c r="T2478" s="23">
        <v>0</v>
      </c>
      <c r="U2478" s="17">
        <v>0</v>
      </c>
      <c r="V2478" s="22">
        <v>0</v>
      </c>
      <c r="W2478" s="22">
        <v>0</v>
      </c>
      <c r="X2478" s="23">
        <v>0</v>
      </c>
      <c r="Y2478" s="27">
        <v>0</v>
      </c>
      <c r="Z2478" s="27">
        <v>0</v>
      </c>
      <c r="AA2478" s="14">
        <v>0</v>
      </c>
      <c r="AB2478" s="116">
        <v>1</v>
      </c>
      <c r="AC2478" s="22" t="s">
        <v>782</v>
      </c>
      <c r="AD2478" s="23">
        <v>100</v>
      </c>
      <c r="AE2478" s="23">
        <v>0.1</v>
      </c>
      <c r="AF2478" s="23">
        <v>0.55906596900000005</v>
      </c>
      <c r="AG2478" s="14">
        <v>0.23686154298389203</v>
      </c>
      <c r="AH2478" s="22" t="s">
        <v>782</v>
      </c>
      <c r="AI2478" s="23" t="s">
        <v>782</v>
      </c>
      <c r="AJ2478" s="23" t="s">
        <v>782</v>
      </c>
      <c r="AK2478" s="23" t="s">
        <v>782</v>
      </c>
      <c r="AL2478" s="14" t="s">
        <v>782</v>
      </c>
      <c r="AM2478" s="22" t="s">
        <v>782</v>
      </c>
      <c r="AN2478" s="23" t="s">
        <v>782</v>
      </c>
      <c r="AO2478" s="23" t="s">
        <v>782</v>
      </c>
      <c r="AP2478" s="23" t="s">
        <v>782</v>
      </c>
      <c r="AQ2478" s="14" t="s">
        <v>782</v>
      </c>
      <c r="AR2478" s="117">
        <v>364</v>
      </c>
      <c r="AS2478" s="118">
        <v>6467.8329999999951</v>
      </c>
      <c r="AT2478" s="23">
        <v>6.4678329999999953</v>
      </c>
      <c r="AU2478" s="23">
        <v>5.7444884890817276</v>
      </c>
      <c r="AV2478" s="14">
        <v>2.4337886450339536</v>
      </c>
      <c r="AW2478" s="22">
        <v>0</v>
      </c>
      <c r="AX2478" s="22" t="s">
        <v>782</v>
      </c>
      <c r="AY2478" s="23">
        <v>0</v>
      </c>
      <c r="AZ2478" s="23">
        <v>0</v>
      </c>
      <c r="BA2478" s="23">
        <v>0</v>
      </c>
      <c r="BB2478" s="14">
        <v>0</v>
      </c>
      <c r="BC2478" s="120">
        <v>5</v>
      </c>
      <c r="BD2478" s="121">
        <v>3700</v>
      </c>
      <c r="BE2478" s="44">
        <v>3.7</v>
      </c>
      <c r="BF2478" s="23">
        <v>5.6136332823527413</v>
      </c>
      <c r="BG2478" s="14">
        <v>2.378348736522363</v>
      </c>
      <c r="BH2478" s="22">
        <v>371</v>
      </c>
      <c r="BI2478" s="23">
        <v>10.537832999999994</v>
      </c>
      <c r="BJ2478" s="23">
        <v>13.53215358553388</v>
      </c>
      <c r="BK2478" s="14">
        <v>5.7332174660850468</v>
      </c>
      <c r="BL2478" t="s">
        <v>178</v>
      </c>
    </row>
    <row r="2479" spans="1:64">
      <c r="A2479" t="s">
        <v>3490</v>
      </c>
      <c r="B2479" t="s">
        <v>3488</v>
      </c>
      <c r="C2479" t="s">
        <v>178</v>
      </c>
      <c r="D2479" t="s">
        <v>942</v>
      </c>
      <c r="E2479">
        <v>2016</v>
      </c>
      <c r="F2479" s="23">
        <v>47.09</v>
      </c>
      <c r="G2479" s="23">
        <v>12.27</v>
      </c>
      <c r="H2479" s="22">
        <v>29245</v>
      </c>
      <c r="I2479" s="34">
        <v>249.57983861199421</v>
      </c>
      <c r="J2479" s="13">
        <v>1</v>
      </c>
      <c r="K2479" s="13">
        <v>1</v>
      </c>
      <c r="L2479" s="19">
        <v>270</v>
      </c>
      <c r="M2479" s="35">
        <v>0.27</v>
      </c>
      <c r="N2479" s="19">
        <v>1.61487</v>
      </c>
      <c r="O2479" s="17">
        <v>0.64703543722958123</v>
      </c>
      <c r="P2479" s="55">
        <v>0</v>
      </c>
      <c r="Q2479" s="55">
        <v>0</v>
      </c>
      <c r="R2479" s="56">
        <v>0</v>
      </c>
      <c r="S2479" s="27">
        <v>0</v>
      </c>
      <c r="T2479" s="19">
        <v>0</v>
      </c>
      <c r="U2479" s="17">
        <v>0</v>
      </c>
      <c r="V2479" s="13">
        <v>0</v>
      </c>
      <c r="W2479" s="13">
        <v>0</v>
      </c>
      <c r="X2479" s="19">
        <v>0</v>
      </c>
      <c r="Y2479" s="27">
        <v>0</v>
      </c>
      <c r="Z2479" s="19">
        <v>0</v>
      </c>
      <c r="AA2479" s="14">
        <v>0</v>
      </c>
      <c r="AB2479" s="55">
        <v>1</v>
      </c>
      <c r="AC2479" s="22" t="s">
        <v>782</v>
      </c>
      <c r="AD2479" s="19">
        <v>100</v>
      </c>
      <c r="AE2479" s="23">
        <v>0.1</v>
      </c>
      <c r="AF2479" s="19">
        <v>0.562529583</v>
      </c>
      <c r="AG2479" s="14">
        <v>0.22539063496812686</v>
      </c>
      <c r="AH2479" s="22" t="s">
        <v>782</v>
      </c>
      <c r="AI2479" s="23" t="s">
        <v>782</v>
      </c>
      <c r="AJ2479" s="23" t="s">
        <v>782</v>
      </c>
      <c r="AK2479" s="23" t="s">
        <v>782</v>
      </c>
      <c r="AL2479" s="14" t="s">
        <v>782</v>
      </c>
      <c r="AM2479" s="22" t="s">
        <v>782</v>
      </c>
      <c r="AN2479" s="23" t="s">
        <v>782</v>
      </c>
      <c r="AO2479" s="23" t="s">
        <v>782</v>
      </c>
      <c r="AP2479" s="23" t="s">
        <v>782</v>
      </c>
      <c r="AQ2479" s="14" t="s">
        <v>782</v>
      </c>
      <c r="AR2479" s="55">
        <v>373</v>
      </c>
      <c r="AS2479" s="56">
        <v>6550.0429999999969</v>
      </c>
      <c r="AT2479" s="23">
        <v>6.550042999999997</v>
      </c>
      <c r="AU2479" s="19">
        <v>5.8164381839999999</v>
      </c>
      <c r="AV2479" s="14">
        <v>2.3304920046215925</v>
      </c>
      <c r="AW2479" s="13">
        <v>0</v>
      </c>
      <c r="AX2479" s="22" t="s">
        <v>782</v>
      </c>
      <c r="AY2479" s="19">
        <v>0</v>
      </c>
      <c r="AZ2479" s="23">
        <v>0</v>
      </c>
      <c r="BA2479" s="19">
        <v>0</v>
      </c>
      <c r="BB2479" s="14">
        <v>0</v>
      </c>
      <c r="BC2479" s="55">
        <v>5</v>
      </c>
      <c r="BD2479" s="56">
        <v>3700</v>
      </c>
      <c r="BE2479" s="44">
        <v>3.7</v>
      </c>
      <c r="BF2479" s="19">
        <v>5.6808332823527401</v>
      </c>
      <c r="BG2479" s="14">
        <v>2.276158728984663</v>
      </c>
      <c r="BH2479" s="22">
        <v>380</v>
      </c>
      <c r="BI2479" s="23">
        <v>10.620042999999997</v>
      </c>
      <c r="BJ2479" s="23">
        <v>13.674671049352739</v>
      </c>
      <c r="BK2479" s="14">
        <v>5.4790768058039632</v>
      </c>
      <c r="BL2479" t="s">
        <v>178</v>
      </c>
    </row>
    <row r="2480" spans="1:64">
      <c r="A2480" t="s">
        <v>3491</v>
      </c>
      <c r="B2480" t="s">
        <v>3488</v>
      </c>
      <c r="C2480" t="s">
        <v>178</v>
      </c>
      <c r="D2480" t="s">
        <v>942</v>
      </c>
      <c r="E2480">
        <v>2017</v>
      </c>
      <c r="F2480" s="23">
        <v>47.09</v>
      </c>
      <c r="G2480" s="23">
        <v>12.35</v>
      </c>
      <c r="H2480" s="22">
        <v>29252</v>
      </c>
      <c r="I2480" s="34">
        <v>229.77476608873073</v>
      </c>
      <c r="J2480" s="13">
        <v>1</v>
      </c>
      <c r="K2480" s="13">
        <v>1</v>
      </c>
      <c r="L2480" s="19">
        <v>270</v>
      </c>
      <c r="M2480" s="19">
        <v>0.27</v>
      </c>
      <c r="N2480" s="19">
        <v>1.61487</v>
      </c>
      <c r="O2480" s="17">
        <v>0.70280563331153401</v>
      </c>
      <c r="P2480" s="55">
        <v>0</v>
      </c>
      <c r="Q2480" s="13">
        <v>0</v>
      </c>
      <c r="R2480" s="19">
        <v>0</v>
      </c>
      <c r="S2480" s="19">
        <v>0</v>
      </c>
      <c r="T2480" s="19">
        <v>0</v>
      </c>
      <c r="U2480" s="17">
        <v>0</v>
      </c>
      <c r="V2480" s="13">
        <v>0</v>
      </c>
      <c r="W2480" s="13">
        <v>0</v>
      </c>
      <c r="X2480" s="19">
        <v>0</v>
      </c>
      <c r="Y2480" s="19">
        <v>0</v>
      </c>
      <c r="Z2480" s="19">
        <v>0</v>
      </c>
      <c r="AA2480" s="14">
        <v>0</v>
      </c>
      <c r="AB2480" s="55">
        <v>1</v>
      </c>
      <c r="AC2480" s="22" t="s">
        <v>782</v>
      </c>
      <c r="AD2480" s="19">
        <v>100</v>
      </c>
      <c r="AE2480" s="19">
        <v>0.1</v>
      </c>
      <c r="AF2480" s="19">
        <v>1.3979999999999999E-7</v>
      </c>
      <c r="AG2480" s="14">
        <v>6.0842190106294903E-8</v>
      </c>
      <c r="AH2480" s="22" t="s">
        <v>782</v>
      </c>
      <c r="AI2480" s="23" t="s">
        <v>782</v>
      </c>
      <c r="AJ2480" s="23" t="s">
        <v>782</v>
      </c>
      <c r="AK2480" s="23" t="s">
        <v>782</v>
      </c>
      <c r="AL2480" s="14" t="s">
        <v>782</v>
      </c>
      <c r="AM2480" s="22" t="s">
        <v>782</v>
      </c>
      <c r="AN2480" s="23" t="s">
        <v>782</v>
      </c>
      <c r="AO2480" s="23" t="s">
        <v>782</v>
      </c>
      <c r="AP2480" s="23" t="s">
        <v>782</v>
      </c>
      <c r="AQ2480" s="14" t="s">
        <v>782</v>
      </c>
      <c r="AR2480" s="55">
        <v>400</v>
      </c>
      <c r="AS2480" s="56">
        <v>6751.5679999999975</v>
      </c>
      <c r="AT2480" s="19">
        <v>6.7515680000000007</v>
      </c>
      <c r="AU2480" s="19">
        <v>5.9953923840000005</v>
      </c>
      <c r="AV2480" s="14">
        <v>2.6092475192357703</v>
      </c>
      <c r="AW2480" s="13">
        <v>0</v>
      </c>
      <c r="AX2480" s="22" t="s">
        <v>782</v>
      </c>
      <c r="AY2480" s="19">
        <v>0</v>
      </c>
      <c r="AZ2480" s="19">
        <v>0</v>
      </c>
      <c r="BA2480" s="19">
        <v>0</v>
      </c>
      <c r="BB2480" s="14">
        <v>0</v>
      </c>
      <c r="BC2480" s="55">
        <v>5</v>
      </c>
      <c r="BD2480" s="56">
        <v>3700</v>
      </c>
      <c r="BE2480" s="19">
        <v>3.7</v>
      </c>
      <c r="BF2480" s="19">
        <v>5.6808332823527401</v>
      </c>
      <c r="BG2480" s="14">
        <v>2.4723486303796331</v>
      </c>
      <c r="BH2480" s="22">
        <v>407</v>
      </c>
      <c r="BI2480" s="23">
        <v>10.821568000000001</v>
      </c>
      <c r="BJ2480" s="23">
        <v>13.29109580615274</v>
      </c>
      <c r="BK2480" s="14">
        <v>5.7844018437691282</v>
      </c>
      <c r="BL2480" t="s">
        <v>178</v>
      </c>
    </row>
    <row r="2481" spans="1:64">
      <c r="A2481" t="s">
        <v>3492</v>
      </c>
      <c r="B2481" t="s">
        <v>3488</v>
      </c>
      <c r="C2481" t="s">
        <v>178</v>
      </c>
      <c r="D2481" t="s">
        <v>942</v>
      </c>
      <c r="E2481">
        <v>2018</v>
      </c>
      <c r="F2481" s="23">
        <v>47.09</v>
      </c>
      <c r="G2481" s="23">
        <v>12.26</v>
      </c>
      <c r="H2481" s="22">
        <v>29345</v>
      </c>
      <c r="I2481" s="34">
        <v>229.79109691787704</v>
      </c>
      <c r="J2481" s="13">
        <v>1</v>
      </c>
      <c r="K2481" s="13">
        <v>1</v>
      </c>
      <c r="L2481" s="19">
        <v>270</v>
      </c>
      <c r="M2481" s="19">
        <v>0.27</v>
      </c>
      <c r="N2481" s="19">
        <v>1.61487</v>
      </c>
      <c r="O2481" s="17">
        <v>0.70275568621230078</v>
      </c>
      <c r="P2481" s="55">
        <v>0</v>
      </c>
      <c r="Q2481" s="13">
        <v>0</v>
      </c>
      <c r="R2481" s="19">
        <v>0</v>
      </c>
      <c r="S2481" s="19">
        <v>0</v>
      </c>
      <c r="T2481" s="19">
        <v>0</v>
      </c>
      <c r="U2481" s="17">
        <v>0</v>
      </c>
      <c r="V2481" s="13">
        <v>0</v>
      </c>
      <c r="W2481" s="13">
        <v>0</v>
      </c>
      <c r="X2481" s="19">
        <v>0</v>
      </c>
      <c r="Y2481" s="19">
        <v>0</v>
      </c>
      <c r="Z2481" s="19">
        <v>0</v>
      </c>
      <c r="AA2481" s="14">
        <v>0</v>
      </c>
      <c r="AB2481" s="55">
        <v>1</v>
      </c>
      <c r="AC2481" s="22" t="s">
        <v>782</v>
      </c>
      <c r="AD2481" s="19">
        <v>100</v>
      </c>
      <c r="AE2481" s="19">
        <v>0.1</v>
      </c>
      <c r="AF2481" s="19">
        <v>0.55601279999999997</v>
      </c>
      <c r="AG2481" s="14">
        <v>0.24196446575069372</v>
      </c>
      <c r="AH2481" s="22" t="s">
        <v>782</v>
      </c>
      <c r="AI2481" s="23" t="s">
        <v>782</v>
      </c>
      <c r="AJ2481" s="23" t="s">
        <v>782</v>
      </c>
      <c r="AK2481" s="23" t="s">
        <v>782</v>
      </c>
      <c r="AL2481" s="14" t="s">
        <v>782</v>
      </c>
      <c r="AM2481" s="22" t="s">
        <v>782</v>
      </c>
      <c r="AN2481" s="23" t="s">
        <v>782</v>
      </c>
      <c r="AO2481" s="23" t="s">
        <v>782</v>
      </c>
      <c r="AP2481" s="23" t="s">
        <v>782</v>
      </c>
      <c r="AQ2481" s="14" t="s">
        <v>782</v>
      </c>
      <c r="AR2481" s="55">
        <v>425</v>
      </c>
      <c r="AS2481" s="56">
        <v>6925.5629999999965</v>
      </c>
      <c r="AT2481" s="19">
        <v>6.925563000000003</v>
      </c>
      <c r="AU2481" s="19">
        <v>6.1498999440000022</v>
      </c>
      <c r="AV2481" s="14">
        <v>2.676300355621636</v>
      </c>
      <c r="AW2481" s="13">
        <v>0</v>
      </c>
      <c r="AX2481" s="22" t="s">
        <v>782</v>
      </c>
      <c r="AY2481" s="19">
        <v>0</v>
      </c>
      <c r="AZ2481" s="19">
        <v>0</v>
      </c>
      <c r="BA2481" s="19">
        <v>0</v>
      </c>
      <c r="BB2481" s="14">
        <v>0</v>
      </c>
      <c r="BC2481" s="55">
        <v>5</v>
      </c>
      <c r="BD2481" s="56">
        <v>3700</v>
      </c>
      <c r="BE2481" s="19">
        <v>3.7</v>
      </c>
      <c r="BF2481" s="19">
        <v>5.5925374423061349</v>
      </c>
      <c r="BG2481" s="14">
        <v>2.4337485295632675</v>
      </c>
      <c r="BH2481" s="22">
        <v>432</v>
      </c>
      <c r="BI2481" s="23">
        <v>10.995563000000002</v>
      </c>
      <c r="BJ2481" s="23">
        <v>13.913320186306136</v>
      </c>
      <c r="BK2481" s="14">
        <v>6.0547690371478984</v>
      </c>
      <c r="BL2481" t="s">
        <v>178</v>
      </c>
    </row>
    <row r="2482" spans="1:64">
      <c r="A2482" t="s">
        <v>3493</v>
      </c>
      <c r="B2482" t="s">
        <v>3488</v>
      </c>
      <c r="C2482" t="s">
        <v>178</v>
      </c>
      <c r="D2482" t="s">
        <v>942</v>
      </c>
      <c r="E2482">
        <v>2019</v>
      </c>
      <c r="F2482" s="23">
        <v>47.09</v>
      </c>
      <c r="G2482" s="23">
        <v>12.28</v>
      </c>
      <c r="H2482" s="22">
        <v>29328</v>
      </c>
      <c r="I2482" s="34">
        <v>235.31439941590341</v>
      </c>
      <c r="J2482" s="22">
        <v>1</v>
      </c>
      <c r="K2482" s="22">
        <v>1</v>
      </c>
      <c r="L2482" s="23">
        <v>270</v>
      </c>
      <c r="M2482" s="23">
        <v>0.27</v>
      </c>
      <c r="N2482" s="23">
        <v>1.61487</v>
      </c>
      <c r="O2482" s="14">
        <v>0.68626059604020184</v>
      </c>
      <c r="P2482" s="48">
        <v>0</v>
      </c>
      <c r="Q2482" s="48">
        <v>0</v>
      </c>
      <c r="R2482" s="50">
        <v>0</v>
      </c>
      <c r="S2482" s="23">
        <v>0</v>
      </c>
      <c r="T2482" s="23">
        <v>0</v>
      </c>
      <c r="U2482" s="14">
        <v>0</v>
      </c>
      <c r="V2482" s="22">
        <v>0</v>
      </c>
      <c r="W2482" s="22">
        <v>0</v>
      </c>
      <c r="X2482" s="23">
        <v>0</v>
      </c>
      <c r="Y2482" s="23">
        <v>0</v>
      </c>
      <c r="Z2482" s="23">
        <v>0</v>
      </c>
      <c r="AA2482" s="14">
        <v>0</v>
      </c>
      <c r="AB2482" s="48">
        <v>1</v>
      </c>
      <c r="AC2482" s="22">
        <v>2</v>
      </c>
      <c r="AD2482" s="23">
        <v>100</v>
      </c>
      <c r="AE2482" s="23">
        <v>0.1</v>
      </c>
      <c r="AF2482" s="23">
        <v>0.54393351599999995</v>
      </c>
      <c r="AG2482" s="14">
        <v>0.23115181958696529</v>
      </c>
      <c r="AH2482" s="22">
        <v>0</v>
      </c>
      <c r="AI2482" s="23">
        <v>0</v>
      </c>
      <c r="AJ2482" s="23">
        <v>0</v>
      </c>
      <c r="AK2482" s="23">
        <v>0</v>
      </c>
      <c r="AL2482" s="14">
        <v>0</v>
      </c>
      <c r="AM2482" s="22">
        <v>467</v>
      </c>
      <c r="AN2482" s="23">
        <v>7956.9779999999973</v>
      </c>
      <c r="AO2482" s="23">
        <v>7.9569780000000065</v>
      </c>
      <c r="AP2482" s="23">
        <v>7.0657964640000008</v>
      </c>
      <c r="AQ2482" s="14">
        <v>3.0027046715112617</v>
      </c>
      <c r="AR2482" s="48">
        <v>467</v>
      </c>
      <c r="AS2482" s="50">
        <v>7956.9779999999973</v>
      </c>
      <c r="AT2482" s="23">
        <v>7.9569780000000065</v>
      </c>
      <c r="AU2482" s="23">
        <v>7.0657964640000008</v>
      </c>
      <c r="AV2482" s="14">
        <v>3.0027046715112617</v>
      </c>
      <c r="AW2482" s="22">
        <v>0</v>
      </c>
      <c r="AX2482" s="22" t="s">
        <v>782</v>
      </c>
      <c r="AY2482" s="23">
        <v>0</v>
      </c>
      <c r="AZ2482" s="23">
        <v>0</v>
      </c>
      <c r="BA2482" s="23">
        <v>0</v>
      </c>
      <c r="BB2482" s="14">
        <v>0</v>
      </c>
      <c r="BC2482" s="48">
        <v>5</v>
      </c>
      <c r="BD2482" s="50">
        <v>3700</v>
      </c>
      <c r="BE2482" s="23">
        <v>3.7</v>
      </c>
      <c r="BF2482" s="23">
        <v>5.1637338475345178</v>
      </c>
      <c r="BG2482" s="14">
        <v>2.1943977335649327</v>
      </c>
      <c r="BH2482" s="22">
        <v>474</v>
      </c>
      <c r="BI2482" s="23">
        <v>12.026978000000005</v>
      </c>
      <c r="BJ2482" s="23">
        <v>14.388333827534517</v>
      </c>
      <c r="BK2482" s="14">
        <v>6.1145148207033611</v>
      </c>
      <c r="BL2482" t="s">
        <v>178</v>
      </c>
    </row>
    <row r="2483" spans="1:64">
      <c r="A2483" t="s">
        <v>3494</v>
      </c>
      <c r="B2483" t="s">
        <v>3488</v>
      </c>
      <c r="C2483" t="s">
        <v>178</v>
      </c>
      <c r="D2483" t="s">
        <v>942</v>
      </c>
      <c r="E2483">
        <v>2020</v>
      </c>
      <c r="F2483" s="23">
        <v>47.09</v>
      </c>
      <c r="G2483" s="23">
        <v>12.3</v>
      </c>
      <c r="H2483" s="22">
        <v>29472</v>
      </c>
      <c r="I2483" s="34">
        <v>236.15632378338685</v>
      </c>
      <c r="J2483" s="22">
        <v>1</v>
      </c>
      <c r="K2483" s="22">
        <v>1</v>
      </c>
      <c r="L2483" s="23">
        <v>270</v>
      </c>
      <c r="M2483" s="23">
        <v>0.27</v>
      </c>
      <c r="N2483" s="23">
        <v>1.61487</v>
      </c>
      <c r="O2483" s="14">
        <v>0.68381399834172174</v>
      </c>
      <c r="P2483" s="48">
        <v>0</v>
      </c>
      <c r="Q2483" s="22">
        <v>0</v>
      </c>
      <c r="R2483" s="23">
        <v>0</v>
      </c>
      <c r="S2483" s="23">
        <v>0</v>
      </c>
      <c r="T2483" s="23">
        <v>0</v>
      </c>
      <c r="U2483" s="14">
        <v>0</v>
      </c>
      <c r="V2483" s="22">
        <v>0</v>
      </c>
      <c r="W2483" s="22">
        <v>0</v>
      </c>
      <c r="X2483" s="23">
        <v>0</v>
      </c>
      <c r="Y2483" s="23">
        <v>0</v>
      </c>
      <c r="Z2483" s="23">
        <v>0</v>
      </c>
      <c r="AA2483" s="14">
        <v>0</v>
      </c>
      <c r="AB2483" s="48">
        <v>1</v>
      </c>
      <c r="AC2483" s="22">
        <v>2</v>
      </c>
      <c r="AD2483" s="23">
        <v>100</v>
      </c>
      <c r="AE2483" s="23">
        <v>0.1</v>
      </c>
      <c r="AF2483" s="23">
        <v>0.49497455699999998</v>
      </c>
      <c r="AG2483" s="14">
        <v>0.20959614761534517</v>
      </c>
      <c r="AH2483" s="22">
        <v>0</v>
      </c>
      <c r="AI2483" s="23">
        <v>0</v>
      </c>
      <c r="AJ2483" s="23">
        <v>0</v>
      </c>
      <c r="AK2483" s="23">
        <v>0</v>
      </c>
      <c r="AL2483" s="14">
        <v>0</v>
      </c>
      <c r="AM2483" s="22">
        <v>538</v>
      </c>
      <c r="AN2483" s="23">
        <v>9065.8379999999997</v>
      </c>
      <c r="AO2483" s="23">
        <v>9.0658380000000083</v>
      </c>
      <c r="AP2483" s="23">
        <v>8.0504641440000011</v>
      </c>
      <c r="AQ2483" s="14">
        <v>3.4089555659683488</v>
      </c>
      <c r="AR2483" s="48">
        <v>538</v>
      </c>
      <c r="AS2483" s="50">
        <v>9065.8379999999997</v>
      </c>
      <c r="AT2483" s="23">
        <v>9.0658380000000083</v>
      </c>
      <c r="AU2483" s="23">
        <v>8.0504641440000011</v>
      </c>
      <c r="AV2483" s="14">
        <v>3.4089555659683488</v>
      </c>
      <c r="AW2483" s="22">
        <v>0</v>
      </c>
      <c r="AX2483" s="22">
        <v>0</v>
      </c>
      <c r="AY2483" s="23">
        <v>0</v>
      </c>
      <c r="AZ2483" s="23">
        <v>0</v>
      </c>
      <c r="BA2483" s="23">
        <v>0</v>
      </c>
      <c r="BB2483" s="14">
        <v>0</v>
      </c>
      <c r="BC2483" s="48">
        <v>5</v>
      </c>
      <c r="BD2483" s="50">
        <v>3700</v>
      </c>
      <c r="BE2483" s="23">
        <v>3.7</v>
      </c>
      <c r="BF2483" s="23">
        <v>5.1637338475345178</v>
      </c>
      <c r="BG2483" s="14">
        <v>2.1865744540768368</v>
      </c>
      <c r="BH2483" s="22">
        <v>545</v>
      </c>
      <c r="BI2483" s="23">
        <v>13.135838000000009</v>
      </c>
      <c r="BJ2483" s="23">
        <v>15.32404254853452</v>
      </c>
      <c r="BK2483" s="14">
        <v>6.4889401660022523</v>
      </c>
      <c r="BL2483" t="s">
        <v>178</v>
      </c>
    </row>
    <row r="2484" spans="1:64">
      <c r="A2484" t="s">
        <v>3495</v>
      </c>
      <c r="B2484" t="s">
        <v>3488</v>
      </c>
      <c r="C2484" t="s">
        <v>178</v>
      </c>
      <c r="D2484" t="s">
        <v>942</v>
      </c>
      <c r="E2484">
        <v>2021</v>
      </c>
      <c r="F2484" s="23">
        <v>47.09</v>
      </c>
      <c r="G2484" s="23">
        <v>12.31</v>
      </c>
      <c r="H2484" s="22">
        <v>29429</v>
      </c>
      <c r="I2484" s="34">
        <v>220.97</v>
      </c>
      <c r="J2484" s="22">
        <v>1</v>
      </c>
      <c r="K2484" s="22">
        <v>1</v>
      </c>
      <c r="L2484" s="23">
        <v>568</v>
      </c>
      <c r="M2484" s="23">
        <v>0.56799999999999995</v>
      </c>
      <c r="N2484" s="23">
        <v>3.397208</v>
      </c>
      <c r="O2484" s="14">
        <v>1.54</v>
      </c>
      <c r="P2484" s="48">
        <v>0</v>
      </c>
      <c r="Q2484" s="22">
        <v>0</v>
      </c>
      <c r="R2484" s="23">
        <v>0</v>
      </c>
      <c r="S2484" s="23">
        <v>0</v>
      </c>
      <c r="T2484" s="23">
        <v>0</v>
      </c>
      <c r="U2484" s="14">
        <v>0</v>
      </c>
      <c r="V2484" s="22">
        <v>0</v>
      </c>
      <c r="W2484" s="22">
        <v>0</v>
      </c>
      <c r="X2484" s="23">
        <v>0</v>
      </c>
      <c r="Y2484" s="23">
        <v>0</v>
      </c>
      <c r="Z2484" s="23">
        <v>0</v>
      </c>
      <c r="AA2484" s="14">
        <v>0</v>
      </c>
      <c r="AB2484" s="48">
        <v>1</v>
      </c>
      <c r="AC2484" s="22">
        <v>2</v>
      </c>
      <c r="AD2484" s="23">
        <v>100</v>
      </c>
      <c r="AE2484" s="23">
        <v>0.1</v>
      </c>
      <c r="AF2484" s="23">
        <v>0.54900568800000005</v>
      </c>
      <c r="AG2484" s="14">
        <v>0.25</v>
      </c>
      <c r="AH2484" s="22">
        <v>1</v>
      </c>
      <c r="AI2484" s="23">
        <v>0.66</v>
      </c>
      <c r="AJ2484" s="23">
        <v>6.6E-4</v>
      </c>
      <c r="AK2484" s="23">
        <v>5.9058299999999999E-4</v>
      </c>
      <c r="AL2484" s="14">
        <v>0</v>
      </c>
      <c r="AM2484" s="22">
        <v>624</v>
      </c>
      <c r="AN2484" s="23">
        <v>9974.0429999999997</v>
      </c>
      <c r="AO2484" s="23">
        <v>9.974043</v>
      </c>
      <c r="AP2484" s="23">
        <v>8.9250022060000003</v>
      </c>
      <c r="AQ2484" s="14">
        <v>4.04</v>
      </c>
      <c r="AR2484" s="48">
        <v>625</v>
      </c>
      <c r="AS2484" s="50">
        <v>9974.7029999999995</v>
      </c>
      <c r="AT2484" s="23">
        <v>9.9747029999999999</v>
      </c>
      <c r="AU2484" s="23">
        <v>8.9255927899999996</v>
      </c>
      <c r="AV2484" s="14">
        <v>4.04</v>
      </c>
      <c r="AW2484" s="22">
        <v>0</v>
      </c>
      <c r="AX2484" s="22">
        <v>0</v>
      </c>
      <c r="AY2484" s="23">
        <v>0</v>
      </c>
      <c r="AZ2484" s="23">
        <v>0</v>
      </c>
      <c r="BA2484" s="23">
        <v>0</v>
      </c>
      <c r="BB2484" s="14">
        <v>0</v>
      </c>
      <c r="BC2484" s="48">
        <v>5</v>
      </c>
      <c r="BD2484" s="23">
        <v>3700</v>
      </c>
      <c r="BE2484" s="23">
        <v>3.7</v>
      </c>
      <c r="BF2484" s="23">
        <v>4.4998885189999998</v>
      </c>
      <c r="BG2484" s="14">
        <v>2.04</v>
      </c>
      <c r="BH2484" s="22">
        <v>632</v>
      </c>
      <c r="BI2484" s="23">
        <v>14.34</v>
      </c>
      <c r="BJ2484" s="23">
        <v>17.37</v>
      </c>
      <c r="BK2484" s="14">
        <v>7.86</v>
      </c>
      <c r="BL2484" t="s">
        <v>178</v>
      </c>
    </row>
    <row r="2485" spans="1:64">
      <c r="A2485" t="s">
        <v>3496</v>
      </c>
      <c r="B2485" t="s">
        <v>3488</v>
      </c>
      <c r="C2485" t="s">
        <v>178</v>
      </c>
      <c r="D2485" s="111" t="s">
        <v>942</v>
      </c>
      <c r="E2485" s="110">
        <v>2022</v>
      </c>
      <c r="F2485" s="23"/>
      <c r="G2485" s="23"/>
      <c r="H2485" s="22">
        <v>29644</v>
      </c>
      <c r="I2485" s="34">
        <v>214.84602154407082</v>
      </c>
      <c r="J2485" s="22">
        <v>1</v>
      </c>
      <c r="K2485" s="22">
        <v>2</v>
      </c>
      <c r="L2485" s="23">
        <v>838</v>
      </c>
      <c r="M2485" s="23">
        <v>0.83799999999999997</v>
      </c>
      <c r="N2485" s="23">
        <v>4.9592840000000002</v>
      </c>
      <c r="O2485" s="14">
        <v>2.3082968743653067</v>
      </c>
      <c r="P2485" s="48">
        <v>0</v>
      </c>
      <c r="Q2485" s="22">
        <v>0</v>
      </c>
      <c r="R2485" s="23">
        <v>0</v>
      </c>
      <c r="S2485" s="23">
        <v>0</v>
      </c>
      <c r="T2485" s="23">
        <v>0</v>
      </c>
      <c r="U2485" s="14">
        <v>0</v>
      </c>
      <c r="V2485" s="22">
        <v>0</v>
      </c>
      <c r="W2485" s="22">
        <v>0</v>
      </c>
      <c r="X2485" s="23">
        <v>0</v>
      </c>
      <c r="Y2485" s="23">
        <v>0</v>
      </c>
      <c r="Z2485" s="23">
        <v>0</v>
      </c>
      <c r="AA2485" s="14">
        <v>0</v>
      </c>
      <c r="AB2485" s="48">
        <v>1</v>
      </c>
      <c r="AC2485" s="22">
        <v>2</v>
      </c>
      <c r="AD2485" s="23">
        <v>100</v>
      </c>
      <c r="AE2485" s="23">
        <v>0.1</v>
      </c>
      <c r="AF2485" s="23">
        <v>0.63121338000000005</v>
      </c>
      <c r="AG2485" s="14">
        <v>0.29379803054464326</v>
      </c>
      <c r="AH2485" s="22">
        <v>0</v>
      </c>
      <c r="AI2485" s="23">
        <v>0</v>
      </c>
      <c r="AJ2485" s="23">
        <v>0</v>
      </c>
      <c r="AK2485" s="23">
        <v>0</v>
      </c>
      <c r="AL2485" s="14">
        <v>0</v>
      </c>
      <c r="AM2485" s="22">
        <v>797</v>
      </c>
      <c r="AN2485" s="23">
        <v>11483.328000000014</v>
      </c>
      <c r="AO2485" s="23">
        <v>11.483328</v>
      </c>
      <c r="AP2485" s="23">
        <v>11.763106864606975</v>
      </c>
      <c r="AQ2485" s="14">
        <v>5.4751336701825029</v>
      </c>
      <c r="AR2485" s="48">
        <v>797</v>
      </c>
      <c r="AS2485" s="50">
        <v>11483.328</v>
      </c>
      <c r="AT2485" s="23">
        <v>11.483328</v>
      </c>
      <c r="AU2485" s="23">
        <v>11.763106864607</v>
      </c>
      <c r="AV2485" s="14">
        <v>5.4751336701825144</v>
      </c>
      <c r="AW2485" s="22">
        <v>0</v>
      </c>
      <c r="AX2485" s="22">
        <v>0</v>
      </c>
      <c r="AY2485" s="23">
        <v>0</v>
      </c>
      <c r="AZ2485" s="23">
        <v>0</v>
      </c>
      <c r="BA2485" s="23">
        <v>0</v>
      </c>
      <c r="BB2485" s="14">
        <v>0</v>
      </c>
      <c r="BC2485" s="48">
        <v>5</v>
      </c>
      <c r="BD2485" s="50">
        <v>3700</v>
      </c>
      <c r="BE2485" s="23">
        <v>3.7</v>
      </c>
      <c r="BF2485" s="23">
        <v>5.0262516252894809</v>
      </c>
      <c r="BG2485" s="14">
        <v>2.3394669303934301</v>
      </c>
      <c r="BH2485" s="22">
        <v>804</v>
      </c>
      <c r="BI2485" s="23">
        <v>16.121327999999998</v>
      </c>
      <c r="BJ2485" s="23">
        <v>22.379855869896478</v>
      </c>
      <c r="BK2485" s="14">
        <v>10.416695505485894</v>
      </c>
      <c r="BL2485" t="s">
        <v>178</v>
      </c>
    </row>
    <row r="2486" spans="1:64">
      <c r="A2486" t="s">
        <v>3497</v>
      </c>
      <c r="B2486" t="s">
        <v>3488</v>
      </c>
      <c r="C2486" t="s">
        <v>178</v>
      </c>
      <c r="D2486" t="s">
        <v>942</v>
      </c>
      <c r="E2486">
        <v>2023</v>
      </c>
      <c r="F2486">
        <v>47.09</v>
      </c>
      <c r="G2486">
        <v>12.52</v>
      </c>
      <c r="H2486">
        <v>29272</v>
      </c>
      <c r="I2486">
        <v>214.84602154407082</v>
      </c>
      <c r="J2486">
        <v>1</v>
      </c>
      <c r="K2486">
        <v>2</v>
      </c>
      <c r="L2486">
        <v>838</v>
      </c>
      <c r="M2486">
        <v>0.83799999999999997</v>
      </c>
      <c r="N2486">
        <v>4.9592840000000002</v>
      </c>
      <c r="O2486">
        <v>2.3082968743653063</v>
      </c>
      <c r="P2486" s="140">
        <v>0</v>
      </c>
      <c r="Q2486">
        <v>0</v>
      </c>
      <c r="R2486">
        <v>0</v>
      </c>
      <c r="S2486">
        <v>0</v>
      </c>
      <c r="T2486">
        <v>0</v>
      </c>
      <c r="U2486">
        <v>0</v>
      </c>
      <c r="V2486">
        <v>0</v>
      </c>
      <c r="W2486">
        <v>0</v>
      </c>
      <c r="X2486">
        <v>0</v>
      </c>
      <c r="Y2486">
        <v>0</v>
      </c>
      <c r="Z2486">
        <v>0</v>
      </c>
      <c r="AA2486">
        <v>0</v>
      </c>
      <c r="AB2486" s="140">
        <v>1</v>
      </c>
      <c r="AC2486">
        <v>2</v>
      </c>
      <c r="AD2486">
        <v>100</v>
      </c>
      <c r="AE2486">
        <v>0.1</v>
      </c>
      <c r="AF2486">
        <v>0.48237982800000001</v>
      </c>
      <c r="AG2486">
        <v>0.22452350968996213</v>
      </c>
      <c r="AL2486">
        <v>0</v>
      </c>
      <c r="AM2486">
        <v>1058</v>
      </c>
      <c r="AN2486">
        <v>14762.633</v>
      </c>
      <c r="AO2486">
        <v>14.762632999999999</v>
      </c>
      <c r="AP2486">
        <v>13.847161</v>
      </c>
      <c r="AQ2486">
        <v>6.4451558844246808</v>
      </c>
      <c r="AR2486" s="140">
        <v>1232</v>
      </c>
      <c r="AS2486" s="140">
        <v>14890.816999999901</v>
      </c>
      <c r="AT2486">
        <v>14.890817</v>
      </c>
      <c r="AU2486">
        <v>13.9673962738937</v>
      </c>
      <c r="AV2486">
        <v>6.5011193474804942</v>
      </c>
      <c r="AW2486">
        <v>0</v>
      </c>
      <c r="AX2486">
        <v>0</v>
      </c>
      <c r="AY2486">
        <v>0</v>
      </c>
      <c r="AZ2486">
        <v>0</v>
      </c>
      <c r="BA2486">
        <v>0</v>
      </c>
      <c r="BB2486">
        <v>0</v>
      </c>
      <c r="BC2486" s="140">
        <v>5</v>
      </c>
      <c r="BD2486">
        <v>3700</v>
      </c>
      <c r="BE2486">
        <v>3.7</v>
      </c>
      <c r="BF2486">
        <v>6.0015710000000002</v>
      </c>
      <c r="BG2486">
        <v>2.7934289668793855</v>
      </c>
      <c r="BH2486">
        <v>1239</v>
      </c>
      <c r="BI2486">
        <v>19.528817000000004</v>
      </c>
      <c r="BJ2486">
        <v>25.410631101893699</v>
      </c>
      <c r="BK2486">
        <v>11.827368698415148</v>
      </c>
      <c r="BL2486" t="s">
        <v>178</v>
      </c>
    </row>
    <row r="2487" spans="1:64">
      <c r="A2487" t="s">
        <v>3498</v>
      </c>
      <c r="B2487" t="s">
        <v>3488</v>
      </c>
      <c r="C2487" t="s">
        <v>178</v>
      </c>
      <c r="D2487" t="s">
        <v>942</v>
      </c>
      <c r="E2487">
        <v>2024</v>
      </c>
      <c r="F2487">
        <v>47.09</v>
      </c>
      <c r="G2487">
        <v>12.51</v>
      </c>
      <c r="H2487">
        <v>29177</v>
      </c>
      <c r="I2487">
        <v>200.0695526672383</v>
      </c>
      <c r="J2487">
        <v>1</v>
      </c>
      <c r="K2487">
        <v>2</v>
      </c>
      <c r="L2487">
        <v>838</v>
      </c>
      <c r="M2487">
        <v>0.83799999999999997</v>
      </c>
      <c r="N2487">
        <v>4.9592840000000002</v>
      </c>
      <c r="O2487">
        <v>2.4787799712075285</v>
      </c>
      <c r="P2487" s="140">
        <v>0</v>
      </c>
      <c r="Q2487" s="140">
        <v>0</v>
      </c>
      <c r="R2487" s="140">
        <v>0</v>
      </c>
      <c r="S2487">
        <v>0</v>
      </c>
      <c r="T2487">
        <v>0</v>
      </c>
      <c r="U2487">
        <v>0</v>
      </c>
      <c r="V2487">
        <v>0</v>
      </c>
      <c r="W2487">
        <v>0</v>
      </c>
      <c r="X2487">
        <v>0</v>
      </c>
      <c r="Y2487">
        <v>0</v>
      </c>
      <c r="Z2487">
        <v>0</v>
      </c>
      <c r="AA2487">
        <v>0</v>
      </c>
      <c r="AB2487" s="140">
        <v>1</v>
      </c>
      <c r="AC2487">
        <v>2</v>
      </c>
      <c r="AD2487">
        <v>100</v>
      </c>
      <c r="AE2487">
        <v>0.1</v>
      </c>
      <c r="AF2487">
        <v>0.46159344000000002</v>
      </c>
      <c r="AG2487">
        <v>0.23071648526536975</v>
      </c>
      <c r="AH2487">
        <v>2</v>
      </c>
      <c r="AI2487">
        <v>2.76</v>
      </c>
      <c r="AJ2487">
        <v>2.7600000000000003E-3</v>
      </c>
      <c r="AK2487">
        <v>2.4893649162403197E-3</v>
      </c>
      <c r="AL2487">
        <v>1.2442497536747665E-3</v>
      </c>
      <c r="AM2487">
        <v>1255</v>
      </c>
      <c r="AN2487">
        <v>18805.90800000001</v>
      </c>
      <c r="AO2487">
        <v>18.805907999999956</v>
      </c>
      <c r="AP2487">
        <v>16.96187231639243</v>
      </c>
      <c r="AQ2487">
        <v>8.4779878248660481</v>
      </c>
      <c r="AR2487" s="140">
        <v>1590</v>
      </c>
      <c r="AS2487" s="140">
        <v>19105.717999999921</v>
      </c>
      <c r="AT2487">
        <v>19.105717999999996</v>
      </c>
      <c r="AU2487">
        <v>17.232284090138073</v>
      </c>
      <c r="AV2487">
        <v>8.6131467084346056</v>
      </c>
      <c r="AW2487">
        <v>0</v>
      </c>
      <c r="AX2487">
        <v>0</v>
      </c>
      <c r="AY2487">
        <v>0</v>
      </c>
      <c r="AZ2487">
        <v>0</v>
      </c>
      <c r="BA2487">
        <v>0</v>
      </c>
      <c r="BB2487">
        <v>0</v>
      </c>
      <c r="BC2487" s="140">
        <v>5</v>
      </c>
      <c r="BD2487" s="140">
        <v>3700</v>
      </c>
      <c r="BE2487">
        <v>3.7</v>
      </c>
      <c r="BF2487">
        <v>5.2648639284804029</v>
      </c>
      <c r="BG2487">
        <v>2.6315168191719218</v>
      </c>
      <c r="BH2487">
        <v>1597</v>
      </c>
      <c r="BI2487">
        <v>23.743717999999994</v>
      </c>
      <c r="BJ2487">
        <v>27.918025458618473</v>
      </c>
      <c r="BK2487">
        <v>13.954159984079423</v>
      </c>
      <c r="BL2487" t="s">
        <v>178</v>
      </c>
    </row>
    <row r="2488" spans="1:64">
      <c r="A2488" t="s">
        <v>3499</v>
      </c>
      <c r="B2488" t="s">
        <v>3500</v>
      </c>
      <c r="C2488" t="s">
        <v>180</v>
      </c>
      <c r="D2488" t="s">
        <v>929</v>
      </c>
      <c r="E2488">
        <v>2012</v>
      </c>
      <c r="F2488" s="23">
        <v>1795.76</v>
      </c>
      <c r="G2488" s="23">
        <v>313.87</v>
      </c>
      <c r="H2488" s="22">
        <v>434170</v>
      </c>
      <c r="I2488" s="34">
        <v>3593.087806999999</v>
      </c>
      <c r="J2488" s="22">
        <v>131</v>
      </c>
      <c r="K2488" s="22" t="s">
        <v>782</v>
      </c>
      <c r="L2488" s="23">
        <v>46726</v>
      </c>
      <c r="M2488" s="23">
        <v>46.725999999999999</v>
      </c>
      <c r="N2488" s="23">
        <v>259.11833399999995</v>
      </c>
      <c r="O2488" s="14">
        <v>7.2115781166045974</v>
      </c>
      <c r="P2488" s="48">
        <v>2</v>
      </c>
      <c r="Q2488" s="22" t="s">
        <v>782</v>
      </c>
      <c r="R2488" s="23">
        <v>1130</v>
      </c>
      <c r="S2488" s="23">
        <v>1.1299999999999999</v>
      </c>
      <c r="T2488" s="23">
        <v>2.0818319999999999</v>
      </c>
      <c r="U2488" s="14">
        <v>5.7939914408554297E-2</v>
      </c>
      <c r="V2488" s="22">
        <v>5</v>
      </c>
      <c r="W2488" s="22" t="s">
        <v>782</v>
      </c>
      <c r="X2488" s="23">
        <v>38000</v>
      </c>
      <c r="Y2488" s="23">
        <v>38</v>
      </c>
      <c r="Z2488" s="23">
        <v>224.43645000000001</v>
      </c>
      <c r="AA2488" s="14">
        <v>6.2463391393540766</v>
      </c>
      <c r="AB2488" s="48">
        <v>0</v>
      </c>
      <c r="AC2488" s="22" t="s">
        <v>782</v>
      </c>
      <c r="AD2488" s="23">
        <v>0</v>
      </c>
      <c r="AE2488" s="23">
        <v>0</v>
      </c>
      <c r="AF2488" s="23">
        <v>0</v>
      </c>
      <c r="AG2488" s="14">
        <v>0</v>
      </c>
      <c r="AH2488" s="22" t="s">
        <v>782</v>
      </c>
      <c r="AI2488" s="23" t="s">
        <v>782</v>
      </c>
      <c r="AJ2488" s="23" t="s">
        <v>782</v>
      </c>
      <c r="AK2488" s="23" t="s">
        <v>782</v>
      </c>
      <c r="AL2488" s="14" t="s">
        <v>782</v>
      </c>
      <c r="AM2488" s="22" t="s">
        <v>782</v>
      </c>
      <c r="AN2488" s="23" t="s">
        <v>782</v>
      </c>
      <c r="AO2488" s="23" t="s">
        <v>782</v>
      </c>
      <c r="AP2488" s="23" t="s">
        <v>782</v>
      </c>
      <c r="AQ2488" s="14" t="s">
        <v>782</v>
      </c>
      <c r="AR2488" s="48">
        <v>12721</v>
      </c>
      <c r="AS2488" s="50">
        <v>277326.24999999994</v>
      </c>
      <c r="AT2488" s="23">
        <v>277.32624999999996</v>
      </c>
      <c r="AU2488" s="23">
        <v>232.71976500000002</v>
      </c>
      <c r="AV2488" s="14">
        <v>6.4768738617135631</v>
      </c>
      <c r="AW2488" s="22">
        <v>7</v>
      </c>
      <c r="AX2488" s="22" t="s">
        <v>782</v>
      </c>
      <c r="AY2488" s="23">
        <v>298.5</v>
      </c>
      <c r="AZ2488" s="23">
        <v>0.29849999999999999</v>
      </c>
      <c r="BA2488" s="23">
        <v>1.177624</v>
      </c>
      <c r="BB2488" s="14">
        <v>3.2774706972252973E-2</v>
      </c>
      <c r="BC2488" s="48">
        <v>226</v>
      </c>
      <c r="BD2488" s="23">
        <v>258977</v>
      </c>
      <c r="BE2488" s="23">
        <v>258.97699999999998</v>
      </c>
      <c r="BF2488" s="23">
        <v>413.58626899999996</v>
      </c>
      <c r="BG2488" s="14">
        <v>11.510608457557243</v>
      </c>
      <c r="BH2488" s="22">
        <v>13092</v>
      </c>
      <c r="BI2488" s="23">
        <v>622.45774999999992</v>
      </c>
      <c r="BJ2488" s="23">
        <v>1133.1202739999999</v>
      </c>
      <c r="BK2488" s="14">
        <v>31.536114196610285</v>
      </c>
      <c r="BL2488" t="s">
        <v>180</v>
      </c>
    </row>
    <row r="2489" spans="1:64">
      <c r="A2489" t="s">
        <v>3501</v>
      </c>
      <c r="B2489" t="s">
        <v>3500</v>
      </c>
      <c r="C2489" t="s">
        <v>180</v>
      </c>
      <c r="D2489" t="s">
        <v>929</v>
      </c>
      <c r="E2489">
        <v>2015</v>
      </c>
      <c r="F2489" s="23">
        <v>1795.76</v>
      </c>
      <c r="G2489" s="23">
        <v>323.92</v>
      </c>
      <c r="H2489" s="22">
        <v>443374</v>
      </c>
      <c r="I2489" s="29">
        <v>3561.3335349423728</v>
      </c>
      <c r="J2489" s="28">
        <v>99</v>
      </c>
      <c r="K2489" s="28">
        <v>142</v>
      </c>
      <c r="L2489" s="30">
        <v>54176</v>
      </c>
      <c r="M2489" s="31">
        <v>54.176000000000002</v>
      </c>
      <c r="N2489" s="30">
        <v>324.04588749668756</v>
      </c>
      <c r="O2489" s="32">
        <v>9.0990041881020023</v>
      </c>
      <c r="P2489" s="63">
        <v>2</v>
      </c>
      <c r="Q2489" s="28">
        <v>3</v>
      </c>
      <c r="R2489" s="30">
        <v>1130</v>
      </c>
      <c r="S2489" s="31">
        <v>1.1299999999999999</v>
      </c>
      <c r="T2489" s="30">
        <v>0</v>
      </c>
      <c r="U2489" s="32">
        <v>0</v>
      </c>
      <c r="V2489" s="28">
        <v>4</v>
      </c>
      <c r="W2489" s="28">
        <v>5</v>
      </c>
      <c r="X2489" s="30">
        <v>35000</v>
      </c>
      <c r="Y2489" s="31">
        <v>35</v>
      </c>
      <c r="Z2489" s="30">
        <v>225.34468299999997</v>
      </c>
      <c r="AA2489" s="18">
        <v>6.3275366036067258</v>
      </c>
      <c r="AB2489" s="63">
        <v>14</v>
      </c>
      <c r="AC2489" s="22" t="s">
        <v>782</v>
      </c>
      <c r="AD2489" s="30">
        <v>0</v>
      </c>
      <c r="AE2489" s="19">
        <v>0</v>
      </c>
      <c r="AF2489" s="30">
        <v>9.6936806820000001</v>
      </c>
      <c r="AG2489" s="18">
        <v>0.27219244103057194</v>
      </c>
      <c r="AH2489" s="22" t="s">
        <v>782</v>
      </c>
      <c r="AI2489" s="23" t="s">
        <v>782</v>
      </c>
      <c r="AJ2489" s="23" t="s">
        <v>782</v>
      </c>
      <c r="AK2489" s="23" t="s">
        <v>782</v>
      </c>
      <c r="AL2489" s="14" t="s">
        <v>782</v>
      </c>
      <c r="AM2489" s="22" t="s">
        <v>782</v>
      </c>
      <c r="AN2489" s="23" t="s">
        <v>782</v>
      </c>
      <c r="AO2489" s="23" t="s">
        <v>782</v>
      </c>
      <c r="AP2489" s="23" t="s">
        <v>782</v>
      </c>
      <c r="AQ2489" s="14" t="s">
        <v>782</v>
      </c>
      <c r="AR2489" s="63">
        <v>14920</v>
      </c>
      <c r="AS2489" s="64">
        <v>307702.26499999996</v>
      </c>
      <c r="AT2489" s="33">
        <v>307.70226499999995</v>
      </c>
      <c r="AU2489" s="30">
        <v>273.28969677431007</v>
      </c>
      <c r="AV2489" s="18">
        <v>7.6738023578219074</v>
      </c>
      <c r="AW2489" s="28">
        <v>7</v>
      </c>
      <c r="AX2489" s="22" t="s">
        <v>782</v>
      </c>
      <c r="AY2489" s="30">
        <v>298.5</v>
      </c>
      <c r="AZ2489" s="19">
        <v>0.29849999999999999</v>
      </c>
      <c r="BA2489" s="30">
        <v>0.77781462996321593</v>
      </c>
      <c r="BB2489" s="18">
        <v>2.1840544344740854E-2</v>
      </c>
      <c r="BC2489" s="63">
        <v>253</v>
      </c>
      <c r="BD2489" s="30">
        <v>355272</v>
      </c>
      <c r="BE2489" s="19">
        <v>355.27199999999999</v>
      </c>
      <c r="BF2489" s="30">
        <v>625.21031304962708</v>
      </c>
      <c r="BG2489" s="18">
        <v>17.555511353129798</v>
      </c>
      <c r="BH2489" s="13">
        <v>15299</v>
      </c>
      <c r="BI2489" s="19">
        <v>753.57876499999998</v>
      </c>
      <c r="BJ2489" s="19">
        <v>1458.3620756325881</v>
      </c>
      <c r="BK2489" s="18">
        <v>40.949887488035749</v>
      </c>
      <c r="BL2489" t="s">
        <v>180</v>
      </c>
    </row>
    <row r="2490" spans="1:64">
      <c r="A2490" t="s">
        <v>3502</v>
      </c>
      <c r="B2490" t="s">
        <v>3500</v>
      </c>
      <c r="C2490" t="s">
        <v>180</v>
      </c>
      <c r="D2490" t="s">
        <v>929</v>
      </c>
      <c r="E2490">
        <v>2016</v>
      </c>
      <c r="F2490" s="23">
        <v>1795.76</v>
      </c>
      <c r="G2490" s="23">
        <v>317.12</v>
      </c>
      <c r="H2490" s="22">
        <v>444409</v>
      </c>
      <c r="I2490" s="29">
        <v>3769.7489733853758</v>
      </c>
      <c r="J2490" s="28">
        <v>100</v>
      </c>
      <c r="K2490" s="28">
        <v>143</v>
      </c>
      <c r="L2490" s="30">
        <v>54251</v>
      </c>
      <c r="M2490" s="31">
        <v>54.250999999999998</v>
      </c>
      <c r="N2490" s="30">
        <v>324.47523100000001</v>
      </c>
      <c r="O2490" s="32">
        <v>8.6073431756547194</v>
      </c>
      <c r="P2490" s="63">
        <v>2</v>
      </c>
      <c r="Q2490" s="28">
        <v>3</v>
      </c>
      <c r="R2490" s="30">
        <v>1185</v>
      </c>
      <c r="S2490" s="31">
        <v>1.1850000000000001</v>
      </c>
      <c r="T2490" s="30">
        <v>2.8961399999999999</v>
      </c>
      <c r="U2490" s="32">
        <v>7.6825805125139604E-2</v>
      </c>
      <c r="V2490" s="28">
        <v>4</v>
      </c>
      <c r="W2490" s="28">
        <v>7</v>
      </c>
      <c r="X2490" s="30">
        <v>43000</v>
      </c>
      <c r="Y2490" s="31">
        <v>43</v>
      </c>
      <c r="Z2490" s="30">
        <v>188.08672799999999</v>
      </c>
      <c r="AA2490" s="18">
        <v>4.9893700967332864</v>
      </c>
      <c r="AB2490" s="63">
        <v>14</v>
      </c>
      <c r="AC2490" s="22" t="s">
        <v>782</v>
      </c>
      <c r="AD2490" s="30">
        <v>0</v>
      </c>
      <c r="AE2490" s="19">
        <v>0</v>
      </c>
      <c r="AF2490" s="30">
        <v>10.273981661999999</v>
      </c>
      <c r="AG2490" s="18">
        <v>0.27253755447736294</v>
      </c>
      <c r="AH2490" s="22" t="s">
        <v>782</v>
      </c>
      <c r="AI2490" s="23" t="s">
        <v>782</v>
      </c>
      <c r="AJ2490" s="23" t="s">
        <v>782</v>
      </c>
      <c r="AK2490" s="23" t="s">
        <v>782</v>
      </c>
      <c r="AL2490" s="14" t="s">
        <v>782</v>
      </c>
      <c r="AM2490" s="22" t="s">
        <v>782</v>
      </c>
      <c r="AN2490" s="23" t="s">
        <v>782</v>
      </c>
      <c r="AO2490" s="23" t="s">
        <v>782</v>
      </c>
      <c r="AP2490" s="23" t="s">
        <v>782</v>
      </c>
      <c r="AQ2490" s="14" t="s">
        <v>782</v>
      </c>
      <c r="AR2490" s="63">
        <v>15281</v>
      </c>
      <c r="AS2490" s="64">
        <v>313117.71500000003</v>
      </c>
      <c r="AT2490" s="33">
        <v>313.11771500000003</v>
      </c>
      <c r="AU2490" s="30">
        <v>278.04853092000025</v>
      </c>
      <c r="AV2490" s="18">
        <v>7.3757837161847473</v>
      </c>
      <c r="AW2490" s="28">
        <v>7</v>
      </c>
      <c r="AX2490" s="22" t="s">
        <v>782</v>
      </c>
      <c r="AY2490" s="30">
        <v>298.5</v>
      </c>
      <c r="AZ2490" s="19">
        <v>0.29849999999999999</v>
      </c>
      <c r="BA2490" s="30">
        <v>1.8302770000000002</v>
      </c>
      <c r="BB2490" s="18">
        <v>4.8551694368029572E-2</v>
      </c>
      <c r="BC2490" s="63">
        <v>267</v>
      </c>
      <c r="BD2490" s="64">
        <v>400672</v>
      </c>
      <c r="BE2490" s="19">
        <v>400.67200000000003</v>
      </c>
      <c r="BF2490" s="30">
        <v>761.59589536234012</v>
      </c>
      <c r="BG2490" s="18">
        <v>20.202827847139076</v>
      </c>
      <c r="BH2490" s="13">
        <v>15675</v>
      </c>
      <c r="BI2490" s="19">
        <v>812.52421500000003</v>
      </c>
      <c r="BJ2490" s="19">
        <v>1567.2067839443403</v>
      </c>
      <c r="BK2490" s="18">
        <v>41.573239889682355</v>
      </c>
      <c r="BL2490" t="s">
        <v>180</v>
      </c>
    </row>
    <row r="2491" spans="1:64">
      <c r="A2491" t="s">
        <v>3503</v>
      </c>
      <c r="B2491" t="s">
        <v>3500</v>
      </c>
      <c r="C2491" t="s">
        <v>180</v>
      </c>
      <c r="D2491" t="s">
        <v>929</v>
      </c>
      <c r="E2491">
        <v>2017</v>
      </c>
      <c r="F2491" s="23">
        <v>1795.76</v>
      </c>
      <c r="G2491" s="23">
        <v>318.77</v>
      </c>
      <c r="H2491" s="22">
        <v>446565</v>
      </c>
      <c r="I2491" s="29">
        <v>3507.7727477920839</v>
      </c>
      <c r="J2491" s="28">
        <v>101</v>
      </c>
      <c r="K2491" s="28">
        <v>148</v>
      </c>
      <c r="L2491" s="30">
        <v>59937</v>
      </c>
      <c r="M2491" s="31">
        <v>59.936999999999998</v>
      </c>
      <c r="N2491" s="30">
        <v>358.48319700000002</v>
      </c>
      <c r="O2491" s="32">
        <v>10.219681341262543</v>
      </c>
      <c r="P2491" s="63">
        <v>2</v>
      </c>
      <c r="Q2491" s="28">
        <v>3</v>
      </c>
      <c r="R2491" s="30">
        <v>1185</v>
      </c>
      <c r="S2491" s="31">
        <v>1.1850000000000001</v>
      </c>
      <c r="T2491" s="30">
        <v>2.7859349999999998</v>
      </c>
      <c r="U2491" s="32">
        <v>7.94217641879328E-2</v>
      </c>
      <c r="V2491" s="28">
        <v>4</v>
      </c>
      <c r="W2491" s="28">
        <v>7</v>
      </c>
      <c r="X2491" s="30">
        <v>37050</v>
      </c>
      <c r="Y2491" s="31">
        <v>37.049999999999997</v>
      </c>
      <c r="Z2491" s="30">
        <v>109.273822</v>
      </c>
      <c r="AA2491" s="18">
        <v>3.1151910302279644</v>
      </c>
      <c r="AB2491" s="63">
        <v>14</v>
      </c>
      <c r="AC2491" s="22" t="s">
        <v>782</v>
      </c>
      <c r="AD2491" s="30">
        <v>0</v>
      </c>
      <c r="AE2491" s="19">
        <v>0</v>
      </c>
      <c r="AF2491" s="30">
        <v>10.025312052</v>
      </c>
      <c r="AG2491" s="18">
        <v>0.28580278064792786</v>
      </c>
      <c r="AH2491" s="22" t="s">
        <v>782</v>
      </c>
      <c r="AI2491" s="23" t="s">
        <v>782</v>
      </c>
      <c r="AJ2491" s="23" t="s">
        <v>782</v>
      </c>
      <c r="AK2491" s="23" t="s">
        <v>782</v>
      </c>
      <c r="AL2491" s="14" t="s">
        <v>782</v>
      </c>
      <c r="AM2491" s="22" t="s">
        <v>782</v>
      </c>
      <c r="AN2491" s="23" t="s">
        <v>782</v>
      </c>
      <c r="AO2491" s="23" t="s">
        <v>782</v>
      </c>
      <c r="AP2491" s="23" t="s">
        <v>782</v>
      </c>
      <c r="AQ2491" s="14" t="s">
        <v>782</v>
      </c>
      <c r="AR2491" s="63">
        <v>15746</v>
      </c>
      <c r="AS2491" s="64">
        <v>321833.67499999999</v>
      </c>
      <c r="AT2491" s="33">
        <v>321.83367499999997</v>
      </c>
      <c r="AU2491" s="30">
        <v>285.7883034000003</v>
      </c>
      <c r="AV2491" s="18">
        <v>8.1472867243148972</v>
      </c>
      <c r="AW2491" s="28">
        <v>6</v>
      </c>
      <c r="AX2491" s="22" t="s">
        <v>782</v>
      </c>
      <c r="AY2491" s="30">
        <v>66.5</v>
      </c>
      <c r="AZ2491" s="19">
        <v>6.6500000000000004E-2</v>
      </c>
      <c r="BA2491" s="30">
        <v>0.106932</v>
      </c>
      <c r="BB2491" s="18">
        <v>3.0484300919239077E-3</v>
      </c>
      <c r="BC2491" s="63">
        <v>287</v>
      </c>
      <c r="BD2491" s="64">
        <v>469313</v>
      </c>
      <c r="BE2491" s="19">
        <v>469.31299999999999</v>
      </c>
      <c r="BF2491" s="30">
        <v>936.65253072401754</v>
      </c>
      <c r="BG2491" s="18">
        <v>26.702201028090538</v>
      </c>
      <c r="BH2491" s="13">
        <v>16160</v>
      </c>
      <c r="BI2491" s="19">
        <v>889.385175</v>
      </c>
      <c r="BJ2491" s="19">
        <v>1703.1160321760178</v>
      </c>
      <c r="BK2491" s="18">
        <v>48.552633098823726</v>
      </c>
      <c r="BL2491" t="s">
        <v>180</v>
      </c>
    </row>
    <row r="2492" spans="1:64">
      <c r="A2492" t="s">
        <v>3504</v>
      </c>
      <c r="B2492" t="s">
        <v>3500</v>
      </c>
      <c r="C2492" t="s">
        <v>180</v>
      </c>
      <c r="D2492" t="s">
        <v>929</v>
      </c>
      <c r="E2492">
        <v>2018</v>
      </c>
      <c r="F2492" s="23">
        <v>1795.76</v>
      </c>
      <c r="G2492" s="23">
        <v>317.87</v>
      </c>
      <c r="H2492" s="22">
        <v>447614</v>
      </c>
      <c r="I2492" s="29">
        <v>3508.0220564450897</v>
      </c>
      <c r="J2492" s="28">
        <v>103</v>
      </c>
      <c r="K2492" s="28">
        <v>147</v>
      </c>
      <c r="L2492" s="30">
        <v>62836</v>
      </c>
      <c r="M2492" s="31">
        <v>62.835999999999999</v>
      </c>
      <c r="N2492" s="30">
        <v>375.82211599999994</v>
      </c>
      <c r="O2492" s="32">
        <v>10.713219870140875</v>
      </c>
      <c r="P2492" s="63">
        <v>2</v>
      </c>
      <c r="Q2492" s="28">
        <v>3</v>
      </c>
      <c r="R2492" s="30">
        <v>1185</v>
      </c>
      <c r="S2492" s="31">
        <v>1.1850000000000001</v>
      </c>
      <c r="T2492" s="30">
        <v>6.1111102500000003</v>
      </c>
      <c r="U2492" s="32">
        <v>0.174203871916153</v>
      </c>
      <c r="V2492" s="28">
        <v>4</v>
      </c>
      <c r="W2492" s="28">
        <v>7</v>
      </c>
      <c r="X2492" s="30">
        <v>37050</v>
      </c>
      <c r="Y2492" s="31">
        <v>37.049999999999997</v>
      </c>
      <c r="Z2492" s="30">
        <v>85.978183999999999</v>
      </c>
      <c r="AA2492" s="18">
        <v>2.4509020358648304</v>
      </c>
      <c r="AB2492" s="63">
        <v>14</v>
      </c>
      <c r="AC2492" s="22" t="s">
        <v>782</v>
      </c>
      <c r="AD2492" s="30">
        <v>0</v>
      </c>
      <c r="AE2492" s="19">
        <v>0</v>
      </c>
      <c r="AF2492" s="30">
        <v>10.367607138</v>
      </c>
      <c r="AG2492" s="18">
        <v>0.29553996443529151</v>
      </c>
      <c r="AH2492" s="22" t="s">
        <v>782</v>
      </c>
      <c r="AI2492" s="23" t="s">
        <v>782</v>
      </c>
      <c r="AJ2492" s="23" t="s">
        <v>782</v>
      </c>
      <c r="AK2492" s="23" t="s">
        <v>782</v>
      </c>
      <c r="AL2492" s="14" t="s">
        <v>782</v>
      </c>
      <c r="AM2492" s="22" t="s">
        <v>782</v>
      </c>
      <c r="AN2492" s="23" t="s">
        <v>782</v>
      </c>
      <c r="AO2492" s="23" t="s">
        <v>782</v>
      </c>
      <c r="AP2492" s="23" t="s">
        <v>782</v>
      </c>
      <c r="AQ2492" s="14" t="s">
        <v>782</v>
      </c>
      <c r="AR2492" s="63">
        <v>16301</v>
      </c>
      <c r="AS2492" s="64">
        <v>334814.17400000006</v>
      </c>
      <c r="AT2492" s="33">
        <v>334.81417400000004</v>
      </c>
      <c r="AU2492" s="30">
        <v>297.31498651200025</v>
      </c>
      <c r="AV2492" s="18">
        <v>8.4752884026416044</v>
      </c>
      <c r="AW2492" s="28">
        <v>6</v>
      </c>
      <c r="AX2492" s="22" t="s">
        <v>782</v>
      </c>
      <c r="AY2492" s="30">
        <v>276.5</v>
      </c>
      <c r="AZ2492" s="19">
        <v>0.27650000000000002</v>
      </c>
      <c r="BA2492" s="30">
        <v>1.7895059999999998</v>
      </c>
      <c r="BB2492" s="18">
        <v>5.1011822936296594E-2</v>
      </c>
      <c r="BC2492" s="63">
        <v>306</v>
      </c>
      <c r="BD2492" s="64">
        <v>539563</v>
      </c>
      <c r="BE2492" s="19">
        <v>539.56299999999999</v>
      </c>
      <c r="BF2492" s="30">
        <v>1110.9126656935264</v>
      </c>
      <c r="BG2492" s="18">
        <v>31.667778817197277</v>
      </c>
      <c r="BH2492" s="13">
        <v>16736</v>
      </c>
      <c r="BI2492" s="19">
        <v>975.72467400000005</v>
      </c>
      <c r="BJ2492" s="19">
        <v>1888.2961755935266</v>
      </c>
      <c r="BK2492" s="18">
        <v>53.827944785132331</v>
      </c>
      <c r="BL2492" t="s">
        <v>180</v>
      </c>
    </row>
    <row r="2493" spans="1:64">
      <c r="A2493" t="s">
        <v>3505</v>
      </c>
      <c r="B2493" t="s">
        <v>3500</v>
      </c>
      <c r="C2493" t="s">
        <v>180</v>
      </c>
      <c r="D2493" t="s">
        <v>929</v>
      </c>
      <c r="E2493">
        <v>2019</v>
      </c>
      <c r="F2493" s="23">
        <v>1795.75</v>
      </c>
      <c r="G2493" s="23">
        <v>317.61</v>
      </c>
      <c r="H2493" s="22">
        <v>448220</v>
      </c>
      <c r="I2493" s="34">
        <v>3589.3685322934125</v>
      </c>
      <c r="J2493" s="22">
        <v>104</v>
      </c>
      <c r="K2493" s="22">
        <v>157</v>
      </c>
      <c r="L2493" s="23">
        <v>66437</v>
      </c>
      <c r="M2493" s="23">
        <v>66.436999999999998</v>
      </c>
      <c r="N2493" s="23">
        <v>397.35969699999998</v>
      </c>
      <c r="O2493" s="14">
        <v>11.070462490127996</v>
      </c>
      <c r="P2493" s="48">
        <v>2</v>
      </c>
      <c r="Q2493" s="22">
        <v>3</v>
      </c>
      <c r="R2493" s="23">
        <v>1185</v>
      </c>
      <c r="S2493" s="23">
        <v>1.1850000000000001</v>
      </c>
      <c r="T2493" s="23">
        <v>5.8096840000000007</v>
      </c>
      <c r="U2493" s="14">
        <v>0.16185810812488308</v>
      </c>
      <c r="V2493" s="22">
        <v>4</v>
      </c>
      <c r="W2493" s="22">
        <v>6</v>
      </c>
      <c r="X2493" s="23">
        <v>35000</v>
      </c>
      <c r="Y2493" s="23">
        <v>35</v>
      </c>
      <c r="Z2493" s="23">
        <v>40.225642999999998</v>
      </c>
      <c r="AA2493" s="14">
        <v>1.1206885734382361</v>
      </c>
      <c r="AB2493" s="48">
        <v>14</v>
      </c>
      <c r="AC2493" s="22">
        <v>14</v>
      </c>
      <c r="AD2493" s="23">
        <v>7949.9949484978542</v>
      </c>
      <c r="AE2493" s="23">
        <v>7.9499949484978538</v>
      </c>
      <c r="AF2493" s="23">
        <v>11.266499033999999</v>
      </c>
      <c r="AG2493" s="14">
        <v>0.31388526791372173</v>
      </c>
      <c r="AH2493" s="22">
        <v>37</v>
      </c>
      <c r="AI2493" s="23">
        <v>25646.485000000001</v>
      </c>
      <c r="AJ2493" s="23">
        <v>25.646485000000002</v>
      </c>
      <c r="AK2493" s="23">
        <v>22.774078680000002</v>
      </c>
      <c r="AL2493" s="14">
        <v>0.63448705461984412</v>
      </c>
      <c r="AM2493" s="22">
        <v>17115</v>
      </c>
      <c r="AN2493" s="23">
        <v>334267.2159999999</v>
      </c>
      <c r="AO2493" s="23">
        <v>334.26721599999991</v>
      </c>
      <c r="AP2493" s="23">
        <v>296.82928780800023</v>
      </c>
      <c r="AQ2493" s="14">
        <v>8.2696798932023388</v>
      </c>
      <c r="AR2493" s="48">
        <v>17152</v>
      </c>
      <c r="AS2493" s="50">
        <v>359913.70099999988</v>
      </c>
      <c r="AT2493" s="23">
        <v>359.91370099999989</v>
      </c>
      <c r="AU2493" s="23">
        <v>319.60336648800023</v>
      </c>
      <c r="AV2493" s="14">
        <v>8.9041669478221834</v>
      </c>
      <c r="AW2493" s="22">
        <v>6</v>
      </c>
      <c r="AX2493" s="22" t="s">
        <v>782</v>
      </c>
      <c r="AY2493" s="23">
        <v>276.5</v>
      </c>
      <c r="AZ2493" s="23">
        <v>0.27650000000000002</v>
      </c>
      <c r="BA2493" s="23">
        <v>1.7895059999999998</v>
      </c>
      <c r="BB2493" s="14">
        <v>4.9855733227164675E-2</v>
      </c>
      <c r="BC2493" s="48">
        <v>309</v>
      </c>
      <c r="BD2493" s="50">
        <v>545033.5</v>
      </c>
      <c r="BE2493" s="23">
        <v>545.0335</v>
      </c>
      <c r="BF2493" s="23">
        <v>1130.7325864749159</v>
      </c>
      <c r="BG2493" s="14">
        <v>31.502270561012551</v>
      </c>
      <c r="BH2493" s="22">
        <v>17591</v>
      </c>
      <c r="BI2493" s="23">
        <v>1015.7956959484977</v>
      </c>
      <c r="BJ2493" s="23">
        <v>1906.786981996916</v>
      </c>
      <c r="BK2493" s="14">
        <v>53.123187681666728</v>
      </c>
      <c r="BL2493" t="s">
        <v>180</v>
      </c>
    </row>
    <row r="2494" spans="1:64">
      <c r="A2494" t="s">
        <v>3506</v>
      </c>
      <c r="B2494" t="s">
        <v>3500</v>
      </c>
      <c r="C2494" t="s">
        <v>180</v>
      </c>
      <c r="D2494" t="s">
        <v>929</v>
      </c>
      <c r="E2494">
        <v>2020</v>
      </c>
      <c r="F2494" s="23">
        <v>1795.75</v>
      </c>
      <c r="G2494" s="23">
        <v>317.85000000000002</v>
      </c>
      <c r="H2494" s="22">
        <v>448197</v>
      </c>
      <c r="I2494" s="34">
        <v>3609.1785135771161</v>
      </c>
      <c r="J2494" s="22">
        <v>107</v>
      </c>
      <c r="K2494" s="22">
        <v>193</v>
      </c>
      <c r="L2494" s="23">
        <v>80414</v>
      </c>
      <c r="M2494" s="23">
        <v>80.414000000000001</v>
      </c>
      <c r="N2494" s="23">
        <v>481.13670400000001</v>
      </c>
      <c r="O2494" s="14">
        <v>13.330920102456709</v>
      </c>
      <c r="P2494" s="48">
        <v>2</v>
      </c>
      <c r="Q2494" s="22">
        <v>3</v>
      </c>
      <c r="R2494" s="23">
        <v>1185</v>
      </c>
      <c r="S2494" s="23">
        <v>1.1850000000000001</v>
      </c>
      <c r="T2494" s="23">
        <v>3.7935750000000001</v>
      </c>
      <c r="U2494" s="14">
        <v>0.105109098531126</v>
      </c>
      <c r="V2494" s="22">
        <v>4</v>
      </c>
      <c r="W2494" s="22">
        <v>6</v>
      </c>
      <c r="X2494" s="23">
        <v>35000</v>
      </c>
      <c r="Y2494" s="23">
        <v>35</v>
      </c>
      <c r="Z2494" s="23">
        <v>33.346986000000001</v>
      </c>
      <c r="AA2494" s="14">
        <v>0.92394947699467656</v>
      </c>
      <c r="AB2494" s="48">
        <v>14</v>
      </c>
      <c r="AC2494" s="22">
        <v>14</v>
      </c>
      <c r="AD2494" s="23">
        <v>6077.7096974248925</v>
      </c>
      <c r="AE2494" s="23">
        <v>6.0777096974248925</v>
      </c>
      <c r="AF2494" s="23">
        <v>11.117748117000001</v>
      </c>
      <c r="AG2494" s="14">
        <v>0.30804095932570041</v>
      </c>
      <c r="AH2494" s="22">
        <v>45</v>
      </c>
      <c r="AI2494" s="23">
        <v>34683.57</v>
      </c>
      <c r="AJ2494" s="23">
        <v>34.683570000000003</v>
      </c>
      <c r="AK2494" s="23">
        <v>30.799010159999995</v>
      </c>
      <c r="AL2494" s="14">
        <v>0.85335236381739921</v>
      </c>
      <c r="AM2494" s="22">
        <v>18800</v>
      </c>
      <c r="AN2494" s="23">
        <v>374236.72899999988</v>
      </c>
      <c r="AO2494" s="23">
        <v>374.23672899999985</v>
      </c>
      <c r="AP2494" s="23">
        <v>332.32221535200034</v>
      </c>
      <c r="AQ2494" s="14">
        <v>9.2076968235807861</v>
      </c>
      <c r="AR2494" s="48">
        <v>18845</v>
      </c>
      <c r="AS2494" s="50">
        <v>408920.29899999982</v>
      </c>
      <c r="AT2494" s="23">
        <v>408.92029899999983</v>
      </c>
      <c r="AU2494" s="23">
        <v>363.12122551200036</v>
      </c>
      <c r="AV2494" s="14">
        <v>10.061049187398186</v>
      </c>
      <c r="AW2494" s="22">
        <v>6</v>
      </c>
      <c r="AX2494" s="22">
        <v>6</v>
      </c>
      <c r="AY2494" s="23">
        <v>276.5</v>
      </c>
      <c r="AZ2494" s="23">
        <v>0.27650000000000002</v>
      </c>
      <c r="BA2494" s="23">
        <v>1.7895059999999998</v>
      </c>
      <c r="BB2494" s="14">
        <v>4.958208615251871E-2</v>
      </c>
      <c r="BC2494" s="48">
        <v>310</v>
      </c>
      <c r="BD2494" s="50">
        <v>553778.5</v>
      </c>
      <c r="BE2494" s="23">
        <v>553.77850000000001</v>
      </c>
      <c r="BF2494" s="23">
        <v>1160.2740542957708</v>
      </c>
      <c r="BG2494" s="14">
        <v>32.147871044089868</v>
      </c>
      <c r="BH2494" s="22">
        <v>19288</v>
      </c>
      <c r="BI2494" s="23">
        <v>1085.6520086974247</v>
      </c>
      <c r="BJ2494" s="23">
        <v>2054.5797989247712</v>
      </c>
      <c r="BK2494" s="14">
        <v>56.926521954948782</v>
      </c>
      <c r="BL2494" t="s">
        <v>180</v>
      </c>
    </row>
    <row r="2495" spans="1:64">
      <c r="A2495" t="s">
        <v>3507</v>
      </c>
      <c r="B2495" t="s">
        <v>3500</v>
      </c>
      <c r="C2495" t="s">
        <v>180</v>
      </c>
      <c r="D2495" t="s">
        <v>929</v>
      </c>
      <c r="E2495">
        <v>2021</v>
      </c>
      <c r="F2495" s="23">
        <v>1795.75</v>
      </c>
      <c r="G2495" s="23">
        <v>318.08</v>
      </c>
      <c r="H2495" s="22">
        <v>450176</v>
      </c>
      <c r="I2495" s="34">
        <v>3360.43</v>
      </c>
      <c r="J2495" s="22">
        <v>108</v>
      </c>
      <c r="K2495" s="22">
        <v>190</v>
      </c>
      <c r="L2495" s="23">
        <v>80565</v>
      </c>
      <c r="M2495" s="23">
        <v>80.569999999999993</v>
      </c>
      <c r="N2495" s="23">
        <v>481.86</v>
      </c>
      <c r="O2495" s="14">
        <v>14.34</v>
      </c>
      <c r="P2495" s="48">
        <v>2</v>
      </c>
      <c r="Q2495" s="22">
        <v>4</v>
      </c>
      <c r="R2495" s="23">
        <v>967</v>
      </c>
      <c r="S2495" s="23">
        <v>0.97</v>
      </c>
      <c r="T2495" s="23">
        <v>2.9495339999999999</v>
      </c>
      <c r="U2495" s="14">
        <v>0.09</v>
      </c>
      <c r="V2495" s="22">
        <v>1</v>
      </c>
      <c r="W2495" s="22">
        <v>1</v>
      </c>
      <c r="X2495" s="23">
        <v>27000</v>
      </c>
      <c r="Y2495" s="23">
        <v>27</v>
      </c>
      <c r="Z2495" s="23">
        <v>0</v>
      </c>
      <c r="AA2495" s="14">
        <v>0</v>
      </c>
      <c r="AB2495" s="48">
        <v>14</v>
      </c>
      <c r="AC2495" s="22">
        <v>0</v>
      </c>
      <c r="AD2495" s="23">
        <v>6365.0269680000001</v>
      </c>
      <c r="AE2495" s="23">
        <v>6.37</v>
      </c>
      <c r="AF2495" s="23">
        <v>10.97</v>
      </c>
      <c r="AG2495" s="14">
        <v>0.33</v>
      </c>
      <c r="AH2495" s="22">
        <v>52</v>
      </c>
      <c r="AI2495" s="23">
        <v>34736.358999999997</v>
      </c>
      <c r="AJ2495" s="23">
        <v>35</v>
      </c>
      <c r="AK2495" s="23">
        <v>31.08</v>
      </c>
      <c r="AL2495" s="14">
        <v>0.92</v>
      </c>
      <c r="AM2495" s="22">
        <v>21134</v>
      </c>
      <c r="AN2495" s="23">
        <v>411343.20799999998</v>
      </c>
      <c r="AO2495" s="23">
        <v>411</v>
      </c>
      <c r="AP2495" s="23">
        <v>368.08</v>
      </c>
      <c r="AQ2495" s="14">
        <v>10.95</v>
      </c>
      <c r="AR2495" s="48">
        <v>21186</v>
      </c>
      <c r="AS2495" s="50">
        <v>446079.56699999998</v>
      </c>
      <c r="AT2495" s="23">
        <v>446</v>
      </c>
      <c r="AU2495" s="23">
        <v>399.16</v>
      </c>
      <c r="AV2495" s="14">
        <v>11.88</v>
      </c>
      <c r="AW2495" s="22">
        <v>6</v>
      </c>
      <c r="AX2495" s="22">
        <v>6</v>
      </c>
      <c r="AY2495" s="23">
        <v>277.5</v>
      </c>
      <c r="AZ2495" s="23">
        <v>0.28000000000000003</v>
      </c>
      <c r="BA2495" s="23">
        <v>1.79</v>
      </c>
      <c r="BB2495" s="14">
        <v>0.05</v>
      </c>
      <c r="BC2495" s="48">
        <v>311</v>
      </c>
      <c r="BD2495" s="50">
        <v>557381.5</v>
      </c>
      <c r="BE2495" s="23">
        <v>557.38</v>
      </c>
      <c r="BF2495" s="23">
        <v>1016.26</v>
      </c>
      <c r="BG2495" s="14">
        <v>30.24</v>
      </c>
      <c r="BH2495" s="22">
        <v>21628</v>
      </c>
      <c r="BI2495" s="23">
        <v>1118.6400000000001</v>
      </c>
      <c r="BJ2495" s="23">
        <v>1912.99</v>
      </c>
      <c r="BK2495" s="14">
        <v>56.93</v>
      </c>
      <c r="BL2495" t="s">
        <v>180</v>
      </c>
    </row>
    <row r="2496" spans="1:64">
      <c r="A2496" t="s">
        <v>3508</v>
      </c>
      <c r="B2496" t="s">
        <v>3500</v>
      </c>
      <c r="C2496" t="s">
        <v>180</v>
      </c>
      <c r="D2496" s="111" t="s">
        <v>929</v>
      </c>
      <c r="E2496" s="110">
        <v>2022</v>
      </c>
      <c r="F2496" s="23"/>
      <c r="G2496" s="23"/>
      <c r="H2496" s="22">
        <v>456464</v>
      </c>
      <c r="I2496" s="34">
        <v>3308.2402637327195</v>
      </c>
      <c r="J2496" s="22">
        <v>106</v>
      </c>
      <c r="K2496" s="22">
        <v>176</v>
      </c>
      <c r="L2496" s="23">
        <v>70415</v>
      </c>
      <c r="M2496" s="23">
        <v>70.415000000000006</v>
      </c>
      <c r="N2496" s="23">
        <v>416.71596999999997</v>
      </c>
      <c r="O2496" s="14">
        <v>12.596303072915729</v>
      </c>
      <c r="P2496" s="48">
        <v>2</v>
      </c>
      <c r="Q2496" s="22">
        <v>4</v>
      </c>
      <c r="R2496" s="23">
        <v>967</v>
      </c>
      <c r="S2496" s="23">
        <v>0.96699999999999997</v>
      </c>
      <c r="T2496" s="23">
        <v>2.2734169999999998</v>
      </c>
      <c r="U2496" s="14">
        <v>6.8719827423745855E-2</v>
      </c>
      <c r="V2496" s="22">
        <v>1</v>
      </c>
      <c r="W2496" s="22">
        <v>1</v>
      </c>
      <c r="X2496" s="23">
        <v>27000</v>
      </c>
      <c r="Y2496" s="23">
        <v>27</v>
      </c>
      <c r="Z2496" s="23">
        <v>116.289</v>
      </c>
      <c r="AA2496" s="14">
        <v>3.5151316328152662</v>
      </c>
      <c r="AB2496" s="48">
        <v>14</v>
      </c>
      <c r="AC2496" s="22">
        <v>0</v>
      </c>
      <c r="AD2496" s="23">
        <v>5535.7196974248927</v>
      </c>
      <c r="AE2496" s="23">
        <v>5.5357196974248923</v>
      </c>
      <c r="AF2496" s="23">
        <v>10.838046198000001</v>
      </c>
      <c r="AG2496" s="14">
        <v>0.32760758995694372</v>
      </c>
      <c r="AH2496" s="22">
        <v>51</v>
      </c>
      <c r="AI2496" s="23">
        <v>34746.148999999998</v>
      </c>
      <c r="AJ2496" s="23">
        <v>34.746148999999996</v>
      </c>
      <c r="AK2496" s="23">
        <v>35.59270133366882</v>
      </c>
      <c r="AL2496" s="14">
        <v>1.0758801808883505</v>
      </c>
      <c r="AM2496" s="22">
        <v>25446</v>
      </c>
      <c r="AN2496" s="23">
        <v>463063.54699999979</v>
      </c>
      <c r="AO2496" s="23">
        <v>463.0635469999998</v>
      </c>
      <c r="AP2496" s="23">
        <v>474.34558940273712</v>
      </c>
      <c r="AQ2496" s="14">
        <v>14.338305310011807</v>
      </c>
      <c r="AR2496" s="48">
        <v>25497</v>
      </c>
      <c r="AS2496" s="50">
        <v>497809.69599999971</v>
      </c>
      <c r="AT2496" s="23">
        <v>497.80969599999969</v>
      </c>
      <c r="AU2496" s="23">
        <v>509.9382907364058</v>
      </c>
      <c r="AV2496" s="14">
        <v>15.414185490900154</v>
      </c>
      <c r="AW2496" s="22">
        <v>6</v>
      </c>
      <c r="AX2496" s="22">
        <v>6</v>
      </c>
      <c r="AY2496" s="23">
        <v>277.5</v>
      </c>
      <c r="AZ2496" s="23">
        <v>0.27750000000000002</v>
      </c>
      <c r="BA2496" s="23">
        <v>1.7895059999999998</v>
      </c>
      <c r="BB2496" s="14">
        <v>5.4092383180805705E-2</v>
      </c>
      <c r="BC2496" s="48">
        <v>298</v>
      </c>
      <c r="BD2496" s="23">
        <v>572850.5</v>
      </c>
      <c r="BE2496" s="23">
        <v>572.85050000000001</v>
      </c>
      <c r="BF2496" s="23">
        <v>1185.0982802250219</v>
      </c>
      <c r="BG2496" s="14">
        <v>35.822618242602005</v>
      </c>
      <c r="BH2496" s="22">
        <v>25924</v>
      </c>
      <c r="BI2496" s="23">
        <v>1174.8554156974246</v>
      </c>
      <c r="BJ2496" s="23">
        <v>2242.9425101594279</v>
      </c>
      <c r="BK2496" s="14">
        <v>67.798658239794648</v>
      </c>
      <c r="BL2496" t="s">
        <v>180</v>
      </c>
    </row>
    <row r="2497" spans="1:64">
      <c r="A2497" t="s">
        <v>3509</v>
      </c>
      <c r="B2497" t="s">
        <v>3500</v>
      </c>
      <c r="C2497" t="s">
        <v>180</v>
      </c>
      <c r="D2497" t="s">
        <v>929</v>
      </c>
      <c r="E2497">
        <v>2023</v>
      </c>
      <c r="F2497">
        <v>1795.75</v>
      </c>
      <c r="G2497">
        <v>324.08</v>
      </c>
      <c r="H2497">
        <v>450042</v>
      </c>
      <c r="I2497">
        <v>3308.2402637327195</v>
      </c>
      <c r="J2497">
        <v>103</v>
      </c>
      <c r="K2497">
        <v>171</v>
      </c>
      <c r="L2497">
        <v>66060</v>
      </c>
      <c r="M2497">
        <v>66.06</v>
      </c>
      <c r="N2497">
        <v>390.94308000000001</v>
      </c>
      <c r="O2497">
        <v>11.81725173609051</v>
      </c>
      <c r="P2497" s="140">
        <v>2</v>
      </c>
      <c r="Q2497">
        <v>5</v>
      </c>
      <c r="R2497">
        <v>1017</v>
      </c>
      <c r="S2497">
        <v>1.0169999999999999</v>
      </c>
      <c r="T2497">
        <v>2.8704900000000002</v>
      </c>
      <c r="U2497">
        <v>8.6767881748745751E-2</v>
      </c>
      <c r="V2497">
        <v>0</v>
      </c>
      <c r="W2497">
        <v>0</v>
      </c>
      <c r="X2497">
        <v>0</v>
      </c>
      <c r="Y2497">
        <v>0</v>
      </c>
      <c r="Z2497">
        <v>0</v>
      </c>
      <c r="AA2497">
        <v>0</v>
      </c>
      <c r="AB2497" s="140">
        <v>14</v>
      </c>
      <c r="AC2497">
        <v>20</v>
      </c>
      <c r="AD2497">
        <v>4072.7192416309008</v>
      </c>
      <c r="AE2497">
        <v>4.0727192416309013</v>
      </c>
      <c r="AF2497">
        <v>11.011399366800001</v>
      </c>
      <c r="AG2497">
        <v>0.33284763164014375</v>
      </c>
      <c r="AH2497">
        <v>54</v>
      </c>
      <c r="AI2497">
        <v>40288.383999999998</v>
      </c>
      <c r="AJ2497">
        <v>40.288384000000001</v>
      </c>
      <c r="AK2497">
        <v>37.789990000000003</v>
      </c>
      <c r="AL2497">
        <v>1.1422988352533137</v>
      </c>
      <c r="AM2497">
        <v>32607</v>
      </c>
      <c r="AN2497">
        <v>575632.32499999995</v>
      </c>
      <c r="AO2497">
        <v>575.63232500000004</v>
      </c>
      <c r="AP2497">
        <v>539.93577300000004</v>
      </c>
      <c r="AQ2497">
        <v>16.320935904177205</v>
      </c>
      <c r="AR2497" s="140">
        <v>36020</v>
      </c>
      <c r="AS2497" s="140">
        <v>618491.30099996505</v>
      </c>
      <c r="AT2497">
        <v>618.49130100002799</v>
      </c>
      <c r="AU2497">
        <v>580.136945677516</v>
      </c>
      <c r="AV2497">
        <v>17.536118885843614</v>
      </c>
      <c r="AW2497">
        <v>6</v>
      </c>
      <c r="AX2497">
        <v>6</v>
      </c>
      <c r="AY2497">
        <v>276.5</v>
      </c>
      <c r="AZ2497">
        <v>0.27650000000000002</v>
      </c>
      <c r="BA2497">
        <v>1.789506</v>
      </c>
      <c r="BB2497">
        <v>5.4092383180805718E-2</v>
      </c>
      <c r="BC2497" s="140">
        <v>298</v>
      </c>
      <c r="BD2497" s="140">
        <v>572790.5</v>
      </c>
      <c r="BE2497">
        <v>572.79049999999995</v>
      </c>
      <c r="BF2497">
        <v>1415.0608830000001</v>
      </c>
      <c r="BG2497">
        <v>42.773824456249542</v>
      </c>
      <c r="BH2497">
        <v>36443</v>
      </c>
      <c r="BI2497">
        <v>1262.7080202416589</v>
      </c>
      <c r="BJ2497">
        <v>2401.8123040443161</v>
      </c>
      <c r="BK2497">
        <v>72.600902974753353</v>
      </c>
      <c r="BL2497" t="s">
        <v>180</v>
      </c>
    </row>
    <row r="2498" spans="1:64">
      <c r="A2498" t="s">
        <v>3510</v>
      </c>
      <c r="B2498" t="s">
        <v>3500</v>
      </c>
      <c r="C2498" t="s">
        <v>180</v>
      </c>
      <c r="D2498" t="s">
        <v>929</v>
      </c>
      <c r="E2498">
        <v>2024</v>
      </c>
      <c r="F2498">
        <v>1795.75</v>
      </c>
      <c r="G2498">
        <v>324.86</v>
      </c>
      <c r="H2498">
        <v>451712</v>
      </c>
      <c r="I2498">
        <v>3097.4335186764765</v>
      </c>
      <c r="J2498">
        <v>101</v>
      </c>
      <c r="K2498">
        <v>168</v>
      </c>
      <c r="L2498">
        <v>65985</v>
      </c>
      <c r="M2498">
        <v>65.984999999999999</v>
      </c>
      <c r="N2498">
        <v>390.49923000000007</v>
      </c>
      <c r="O2498">
        <v>12.607186809512513</v>
      </c>
      <c r="P2498" s="140">
        <v>2</v>
      </c>
      <c r="Q2498">
        <v>4</v>
      </c>
      <c r="R2498">
        <v>962</v>
      </c>
      <c r="S2498">
        <v>0.96199999999999997</v>
      </c>
      <c r="T2498">
        <v>3.2518797500000001</v>
      </c>
      <c r="U2498">
        <v>0.10498626460882098</v>
      </c>
      <c r="V2498">
        <v>0</v>
      </c>
      <c r="W2498">
        <v>0</v>
      </c>
      <c r="X2498">
        <v>0</v>
      </c>
      <c r="Y2498">
        <v>0</v>
      </c>
      <c r="Z2498">
        <v>0</v>
      </c>
      <c r="AA2498">
        <v>0</v>
      </c>
      <c r="AB2498" s="140">
        <v>14</v>
      </c>
      <c r="AC2498">
        <v>20</v>
      </c>
      <c r="AD2498">
        <v>4172.3678579399138</v>
      </c>
      <c r="AE2498">
        <v>4.172367857939915</v>
      </c>
      <c r="AF2498">
        <v>11.081418125399997</v>
      </c>
      <c r="AG2498">
        <v>0.35776129039034393</v>
      </c>
      <c r="AH2498">
        <v>68</v>
      </c>
      <c r="AI2498">
        <v>43174.138999999996</v>
      </c>
      <c r="AJ2498">
        <v>43.174139000000011</v>
      </c>
      <c r="AK2498">
        <v>38.940647433145983</v>
      </c>
      <c r="AL2498">
        <v>1.257190741894767</v>
      </c>
      <c r="AM2498">
        <v>38813</v>
      </c>
      <c r="AN2498">
        <v>687409.2680000012</v>
      </c>
      <c r="AO2498">
        <v>687.40926800004354</v>
      </c>
      <c r="AP2498">
        <v>620.00453436870646</v>
      </c>
      <c r="AQ2498">
        <v>20.01671805481179</v>
      </c>
      <c r="AR2498" s="140">
        <v>45501</v>
      </c>
      <c r="AS2498" s="140">
        <v>736400.99800000479</v>
      </c>
      <c r="AT2498">
        <v>736.40099800002281</v>
      </c>
      <c r="AU2498">
        <v>664.19232199467046</v>
      </c>
      <c r="AV2498">
        <v>21.443311631704617</v>
      </c>
      <c r="AW2498">
        <v>6</v>
      </c>
      <c r="AX2498">
        <v>6</v>
      </c>
      <c r="AY2498">
        <v>276.5</v>
      </c>
      <c r="AZ2498">
        <v>0.27649999999999997</v>
      </c>
      <c r="BA2498">
        <v>1.7895060000000003</v>
      </c>
      <c r="BB2498">
        <v>5.7773830792812314E-2</v>
      </c>
      <c r="BC2498" s="140">
        <v>295</v>
      </c>
      <c r="BD2498" s="140">
        <v>591347.5</v>
      </c>
      <c r="BE2498">
        <v>591.34750000000031</v>
      </c>
      <c r="BF2498">
        <v>1261.3868367858765</v>
      </c>
      <c r="BG2498">
        <v>40.723612925996328</v>
      </c>
      <c r="BH2498">
        <v>45919</v>
      </c>
      <c r="BI2498">
        <v>1399.1443658579631</v>
      </c>
      <c r="BJ2498">
        <v>2332.2011926559471</v>
      </c>
      <c r="BK2498">
        <v>75.294632753005445</v>
      </c>
      <c r="BL2498" t="s">
        <v>180</v>
      </c>
    </row>
    <row r="2499" spans="1:64">
      <c r="A2499" t="s">
        <v>3511</v>
      </c>
      <c r="B2499" t="s">
        <v>3512</v>
      </c>
      <c r="C2499" t="s">
        <v>182</v>
      </c>
      <c r="D2499" t="s">
        <v>942</v>
      </c>
      <c r="E2499">
        <v>2012</v>
      </c>
      <c r="F2499" s="23">
        <v>62.96</v>
      </c>
      <c r="G2499" s="23">
        <v>8.5</v>
      </c>
      <c r="H2499" s="22">
        <v>10041</v>
      </c>
      <c r="I2499" s="34">
        <v>82.992417999999986</v>
      </c>
      <c r="J2499" s="22">
        <v>11</v>
      </c>
      <c r="K2499" s="22" t="s">
        <v>782</v>
      </c>
      <c r="L2499" s="23">
        <v>2948</v>
      </c>
      <c r="M2499" s="23">
        <v>2.948</v>
      </c>
      <c r="N2499" s="23">
        <v>21.709113000000002</v>
      </c>
      <c r="O2499" s="14">
        <v>26.157947344057387</v>
      </c>
      <c r="P2499" s="48">
        <v>1</v>
      </c>
      <c r="Q2499" s="22" t="s">
        <v>782</v>
      </c>
      <c r="R2499" s="23">
        <v>480</v>
      </c>
      <c r="S2499" s="23">
        <v>0.48</v>
      </c>
      <c r="T2499" s="23">
        <v>1.2852129999999999</v>
      </c>
      <c r="U2499" s="14">
        <v>1.548590860432576</v>
      </c>
      <c r="V2499" s="22">
        <v>0</v>
      </c>
      <c r="W2499" s="22" t="s">
        <v>782</v>
      </c>
      <c r="X2499" s="23">
        <v>0</v>
      </c>
      <c r="Y2499" s="23">
        <v>0</v>
      </c>
      <c r="Z2499" s="23">
        <v>0</v>
      </c>
      <c r="AA2499" s="14">
        <v>0</v>
      </c>
      <c r="AB2499" s="48">
        <v>0</v>
      </c>
      <c r="AC2499" s="22" t="s">
        <v>782</v>
      </c>
      <c r="AD2499" s="23">
        <v>0</v>
      </c>
      <c r="AE2499" s="23">
        <v>0</v>
      </c>
      <c r="AF2499" s="23">
        <v>0</v>
      </c>
      <c r="AG2499" s="14">
        <v>0</v>
      </c>
      <c r="AH2499" s="22" t="s">
        <v>782</v>
      </c>
      <c r="AI2499" s="23" t="s">
        <v>782</v>
      </c>
      <c r="AJ2499" s="23" t="s">
        <v>782</v>
      </c>
      <c r="AK2499" s="23" t="s">
        <v>782</v>
      </c>
      <c r="AL2499" s="14" t="s">
        <v>782</v>
      </c>
      <c r="AM2499" s="22" t="s">
        <v>782</v>
      </c>
      <c r="AN2499" s="23" t="s">
        <v>782</v>
      </c>
      <c r="AO2499" s="23" t="s">
        <v>782</v>
      </c>
      <c r="AP2499" s="23" t="s">
        <v>782</v>
      </c>
      <c r="AQ2499" s="14" t="s">
        <v>782</v>
      </c>
      <c r="AR2499" s="48">
        <v>321</v>
      </c>
      <c r="AS2499" s="50">
        <v>9625.9270000000015</v>
      </c>
      <c r="AT2499" s="23">
        <v>9.6259270000000008</v>
      </c>
      <c r="AU2499" s="23">
        <v>8.4287659999999995</v>
      </c>
      <c r="AV2499" s="14">
        <v>10.156067509685043</v>
      </c>
      <c r="AW2499" s="22">
        <v>0</v>
      </c>
      <c r="AX2499" s="22" t="s">
        <v>782</v>
      </c>
      <c r="AY2499" s="23">
        <v>0</v>
      </c>
      <c r="AZ2499" s="23">
        <v>0</v>
      </c>
      <c r="BA2499" s="23">
        <v>0</v>
      </c>
      <c r="BB2499" s="14">
        <v>0</v>
      </c>
      <c r="BC2499" s="48">
        <v>23</v>
      </c>
      <c r="BD2499" s="50">
        <v>25080</v>
      </c>
      <c r="BE2499" s="23">
        <v>25.08</v>
      </c>
      <c r="BF2499" s="23">
        <v>40.052759999999992</v>
      </c>
      <c r="BG2499" s="14">
        <v>48.260745939466418</v>
      </c>
      <c r="BH2499" s="22">
        <v>356</v>
      </c>
      <c r="BI2499" s="23">
        <v>38.133927</v>
      </c>
      <c r="BJ2499" s="23">
        <v>71.475852000000003</v>
      </c>
      <c r="BK2499" s="14">
        <v>86.123351653641421</v>
      </c>
      <c r="BL2499" t="s">
        <v>182</v>
      </c>
    </row>
    <row r="2500" spans="1:64">
      <c r="A2500" t="s">
        <v>3513</v>
      </c>
      <c r="B2500" t="s">
        <v>3512</v>
      </c>
      <c r="C2500" t="s">
        <v>182</v>
      </c>
      <c r="D2500" t="s">
        <v>942</v>
      </c>
      <c r="E2500">
        <v>2015</v>
      </c>
      <c r="F2500" s="23">
        <v>62.96</v>
      </c>
      <c r="G2500" s="23">
        <v>8.98</v>
      </c>
      <c r="H2500" s="22">
        <v>10315</v>
      </c>
      <c r="I2500" s="34">
        <v>82.921559909690941</v>
      </c>
      <c r="J2500" s="13">
        <v>6</v>
      </c>
      <c r="K2500" s="13">
        <v>9</v>
      </c>
      <c r="L2500" s="19">
        <v>2343</v>
      </c>
      <c r="M2500" s="35">
        <v>2.343</v>
      </c>
      <c r="N2500" s="19">
        <v>14.014314722473767</v>
      </c>
      <c r="O2500" s="17">
        <v>16.900688720444499</v>
      </c>
      <c r="P2500" s="112">
        <v>1</v>
      </c>
      <c r="Q2500" s="36">
        <v>2</v>
      </c>
      <c r="R2500" s="45">
        <v>480</v>
      </c>
      <c r="S2500" s="27">
        <v>0.48</v>
      </c>
      <c r="T2500" s="23">
        <v>0</v>
      </c>
      <c r="U2500" s="17">
        <v>0</v>
      </c>
      <c r="V2500" s="22">
        <v>0</v>
      </c>
      <c r="W2500" s="22">
        <v>0</v>
      </c>
      <c r="X2500" s="23">
        <v>0</v>
      </c>
      <c r="Y2500" s="27">
        <v>0</v>
      </c>
      <c r="Z2500" s="27">
        <v>0</v>
      </c>
      <c r="AA2500" s="14">
        <v>0</v>
      </c>
      <c r="AB2500" s="116">
        <v>0</v>
      </c>
      <c r="AC2500" s="22" t="s">
        <v>782</v>
      </c>
      <c r="AD2500" s="23">
        <v>0</v>
      </c>
      <c r="AE2500" s="23">
        <v>0</v>
      </c>
      <c r="AF2500" s="23">
        <v>0</v>
      </c>
      <c r="AG2500" s="14">
        <v>0</v>
      </c>
      <c r="AH2500" s="22" t="s">
        <v>782</v>
      </c>
      <c r="AI2500" s="23" t="s">
        <v>782</v>
      </c>
      <c r="AJ2500" s="23" t="s">
        <v>782</v>
      </c>
      <c r="AK2500" s="23" t="s">
        <v>782</v>
      </c>
      <c r="AL2500" s="14" t="s">
        <v>782</v>
      </c>
      <c r="AM2500" s="22" t="s">
        <v>782</v>
      </c>
      <c r="AN2500" s="23" t="s">
        <v>782</v>
      </c>
      <c r="AO2500" s="23" t="s">
        <v>782</v>
      </c>
      <c r="AP2500" s="23" t="s">
        <v>782</v>
      </c>
      <c r="AQ2500" s="14" t="s">
        <v>782</v>
      </c>
      <c r="AR2500" s="117">
        <v>375</v>
      </c>
      <c r="AS2500" s="118">
        <v>10506.117000000011</v>
      </c>
      <c r="AT2500" s="23">
        <v>10.50611700000001</v>
      </c>
      <c r="AU2500" s="23">
        <v>9.3311420024985114</v>
      </c>
      <c r="AV2500" s="14">
        <v>11.252974513095229</v>
      </c>
      <c r="AW2500" s="22">
        <v>0</v>
      </c>
      <c r="AX2500" s="22" t="s">
        <v>782</v>
      </c>
      <c r="AY2500" s="23">
        <v>0</v>
      </c>
      <c r="AZ2500" s="23">
        <v>0</v>
      </c>
      <c r="BA2500" s="23">
        <v>0</v>
      </c>
      <c r="BB2500" s="14">
        <v>0</v>
      </c>
      <c r="BC2500" s="120">
        <v>22</v>
      </c>
      <c r="BD2500" s="43">
        <v>25000</v>
      </c>
      <c r="BE2500" s="44">
        <v>25</v>
      </c>
      <c r="BF2500" s="23">
        <v>35.326706257375584</v>
      </c>
      <c r="BG2500" s="14">
        <v>42.602558726403068</v>
      </c>
      <c r="BH2500" s="22">
        <v>404</v>
      </c>
      <c r="BI2500" s="23">
        <v>38.329117000000011</v>
      </c>
      <c r="BJ2500" s="23">
        <v>58.672162982347857</v>
      </c>
      <c r="BK2500" s="14">
        <v>70.756221959942792</v>
      </c>
      <c r="BL2500" t="s">
        <v>182</v>
      </c>
    </row>
    <row r="2501" spans="1:64">
      <c r="A2501" t="s">
        <v>3514</v>
      </c>
      <c r="B2501" t="s">
        <v>3512</v>
      </c>
      <c r="C2501" t="s">
        <v>182</v>
      </c>
      <c r="D2501" t="s">
        <v>942</v>
      </c>
      <c r="E2501">
        <v>2016</v>
      </c>
      <c r="F2501" s="23">
        <v>62.97</v>
      </c>
      <c r="G2501" s="23">
        <v>8.89</v>
      </c>
      <c r="H2501" s="22">
        <v>10285</v>
      </c>
      <c r="I2501" s="34">
        <v>87.702392698873069</v>
      </c>
      <c r="J2501" s="13">
        <v>6</v>
      </c>
      <c r="K2501" s="13">
        <v>9</v>
      </c>
      <c r="L2501" s="19">
        <v>2343</v>
      </c>
      <c r="M2501" s="35">
        <v>2.343</v>
      </c>
      <c r="N2501" s="19">
        <v>14.013483000000001</v>
      </c>
      <c r="O2501" s="17">
        <v>15.978450038547315</v>
      </c>
      <c r="P2501" s="55">
        <v>1</v>
      </c>
      <c r="Q2501" s="13">
        <v>2</v>
      </c>
      <c r="R2501" s="19">
        <v>535</v>
      </c>
      <c r="S2501" s="27">
        <v>0.53500000000000003</v>
      </c>
      <c r="T2501" s="19">
        <v>1.3075399999999999</v>
      </c>
      <c r="U2501" s="17">
        <v>1.4908829277776376</v>
      </c>
      <c r="V2501" s="13">
        <v>0</v>
      </c>
      <c r="W2501" s="13">
        <v>0</v>
      </c>
      <c r="X2501" s="19">
        <v>0</v>
      </c>
      <c r="Y2501" s="27">
        <v>0</v>
      </c>
      <c r="Z2501" s="19">
        <v>0</v>
      </c>
      <c r="AA2501" s="14">
        <v>0</v>
      </c>
      <c r="AB2501" s="55">
        <v>0</v>
      </c>
      <c r="AC2501" s="22" t="s">
        <v>782</v>
      </c>
      <c r="AD2501" s="19">
        <v>0</v>
      </c>
      <c r="AE2501" s="23">
        <v>0</v>
      </c>
      <c r="AF2501" s="19">
        <v>0</v>
      </c>
      <c r="AG2501" s="14">
        <v>0</v>
      </c>
      <c r="AH2501" s="22" t="s">
        <v>782</v>
      </c>
      <c r="AI2501" s="23" t="s">
        <v>782</v>
      </c>
      <c r="AJ2501" s="23" t="s">
        <v>782</v>
      </c>
      <c r="AK2501" s="23" t="s">
        <v>782</v>
      </c>
      <c r="AL2501" s="14" t="s">
        <v>782</v>
      </c>
      <c r="AM2501" s="22" t="s">
        <v>782</v>
      </c>
      <c r="AN2501" s="23" t="s">
        <v>782</v>
      </c>
      <c r="AO2501" s="23" t="s">
        <v>782</v>
      </c>
      <c r="AP2501" s="23" t="s">
        <v>782</v>
      </c>
      <c r="AQ2501" s="14" t="s">
        <v>782</v>
      </c>
      <c r="AR2501" s="55">
        <v>401</v>
      </c>
      <c r="AS2501" s="56">
        <v>10938.976999999984</v>
      </c>
      <c r="AT2501" s="23">
        <v>10.938976999999984</v>
      </c>
      <c r="AU2501" s="19">
        <v>9.7138115760000083</v>
      </c>
      <c r="AV2501" s="14">
        <v>11.075879775997064</v>
      </c>
      <c r="AW2501" s="13">
        <v>0</v>
      </c>
      <c r="AX2501" s="22" t="s">
        <v>782</v>
      </c>
      <c r="AY2501" s="19">
        <v>0</v>
      </c>
      <c r="AZ2501" s="23">
        <v>0</v>
      </c>
      <c r="BA2501" s="19">
        <v>0</v>
      </c>
      <c r="BB2501" s="14">
        <v>0</v>
      </c>
      <c r="BC2501" s="55">
        <v>22</v>
      </c>
      <c r="BD2501" s="56">
        <v>25000</v>
      </c>
      <c r="BE2501" s="44">
        <v>25</v>
      </c>
      <c r="BF2501" s="19">
        <v>35.326706257375577</v>
      </c>
      <c r="BG2501" s="14">
        <v>40.280208065326256</v>
      </c>
      <c r="BH2501" s="22">
        <v>430</v>
      </c>
      <c r="BI2501" s="23">
        <v>38.81697699999998</v>
      </c>
      <c r="BJ2501" s="23">
        <v>60.361540833375592</v>
      </c>
      <c r="BK2501" s="14">
        <v>68.825420807648271</v>
      </c>
      <c r="BL2501" t="s">
        <v>182</v>
      </c>
    </row>
    <row r="2502" spans="1:64">
      <c r="A2502" t="s">
        <v>3515</v>
      </c>
      <c r="B2502" t="s">
        <v>3512</v>
      </c>
      <c r="C2502" t="s">
        <v>182</v>
      </c>
      <c r="D2502" t="s">
        <v>942</v>
      </c>
      <c r="E2502">
        <v>2017</v>
      </c>
      <c r="F2502" s="23">
        <v>62.97</v>
      </c>
      <c r="G2502" s="23">
        <v>8.9</v>
      </c>
      <c r="H2502" s="22">
        <v>10282</v>
      </c>
      <c r="I2502" s="34">
        <v>80.765217589372668</v>
      </c>
      <c r="J2502" s="13">
        <v>6</v>
      </c>
      <c r="K2502" s="13">
        <v>10</v>
      </c>
      <c r="L2502" s="19">
        <v>3628</v>
      </c>
      <c r="M2502" s="19">
        <v>3.6279999999999997</v>
      </c>
      <c r="N2502" s="19">
        <v>21.699068</v>
      </c>
      <c r="O2502" s="17">
        <v>26.866847694663093</v>
      </c>
      <c r="P2502" s="55">
        <v>1</v>
      </c>
      <c r="Q2502" s="13">
        <v>2</v>
      </c>
      <c r="R2502" s="19">
        <v>535</v>
      </c>
      <c r="S2502" s="19">
        <v>0.53500000000000003</v>
      </c>
      <c r="T2502" s="19">
        <v>1.2577849999999999</v>
      </c>
      <c r="U2502" s="17">
        <v>1.5573349983341134</v>
      </c>
      <c r="V2502" s="13">
        <v>0</v>
      </c>
      <c r="W2502" s="13">
        <v>0</v>
      </c>
      <c r="X2502" s="19">
        <v>0</v>
      </c>
      <c r="Y2502" s="19">
        <v>0</v>
      </c>
      <c r="Z2502" s="19">
        <v>0</v>
      </c>
      <c r="AA2502" s="14">
        <v>0</v>
      </c>
      <c r="AB2502" s="55">
        <v>0</v>
      </c>
      <c r="AC2502" s="22" t="s">
        <v>782</v>
      </c>
      <c r="AD2502" s="19">
        <v>0</v>
      </c>
      <c r="AE2502" s="19">
        <v>0</v>
      </c>
      <c r="AF2502" s="19">
        <v>0</v>
      </c>
      <c r="AG2502" s="14">
        <v>0</v>
      </c>
      <c r="AH2502" s="22" t="s">
        <v>782</v>
      </c>
      <c r="AI2502" s="23" t="s">
        <v>782</v>
      </c>
      <c r="AJ2502" s="23" t="s">
        <v>782</v>
      </c>
      <c r="AK2502" s="23" t="s">
        <v>782</v>
      </c>
      <c r="AL2502" s="14" t="s">
        <v>782</v>
      </c>
      <c r="AM2502" s="22" t="s">
        <v>782</v>
      </c>
      <c r="AN2502" s="23" t="s">
        <v>782</v>
      </c>
      <c r="AO2502" s="23" t="s">
        <v>782</v>
      </c>
      <c r="AP2502" s="23" t="s">
        <v>782</v>
      </c>
      <c r="AQ2502" s="14" t="s">
        <v>782</v>
      </c>
      <c r="AR2502" s="55">
        <v>415</v>
      </c>
      <c r="AS2502" s="56">
        <v>11154.796999999995</v>
      </c>
      <c r="AT2502" s="19">
        <v>11.154796999999995</v>
      </c>
      <c r="AU2502" s="19">
        <v>9.9054597360000098</v>
      </c>
      <c r="AV2502" s="14">
        <v>12.264511916950992</v>
      </c>
      <c r="AW2502" s="13">
        <v>0</v>
      </c>
      <c r="AX2502" s="22" t="s">
        <v>782</v>
      </c>
      <c r="AY2502" s="19">
        <v>0</v>
      </c>
      <c r="AZ2502" s="19">
        <v>0</v>
      </c>
      <c r="BA2502" s="19">
        <v>0</v>
      </c>
      <c r="BB2502" s="14">
        <v>0</v>
      </c>
      <c r="BC2502" s="55">
        <v>22</v>
      </c>
      <c r="BD2502" s="56">
        <v>25000</v>
      </c>
      <c r="BE2502" s="19">
        <v>25</v>
      </c>
      <c r="BF2502" s="19">
        <v>35.326706257375577</v>
      </c>
      <c r="BG2502" s="14">
        <v>43.740000103737692</v>
      </c>
      <c r="BH2502" s="22">
        <v>444</v>
      </c>
      <c r="BI2502" s="23">
        <v>40.317796999999992</v>
      </c>
      <c r="BJ2502" s="23">
        <v>68.189018993375583</v>
      </c>
      <c r="BK2502" s="14">
        <v>84.4286947136859</v>
      </c>
      <c r="BL2502" t="s">
        <v>182</v>
      </c>
    </row>
    <row r="2503" spans="1:64">
      <c r="A2503" t="s">
        <v>3516</v>
      </c>
      <c r="B2503" t="s">
        <v>3512</v>
      </c>
      <c r="C2503" t="s">
        <v>182</v>
      </c>
      <c r="D2503" t="s">
        <v>942</v>
      </c>
      <c r="E2503">
        <v>2018</v>
      </c>
      <c r="F2503" s="23">
        <v>62.97</v>
      </c>
      <c r="G2503" s="23">
        <v>8.92</v>
      </c>
      <c r="H2503" s="22">
        <v>10296</v>
      </c>
      <c r="I2503" s="34">
        <v>80.770957832271691</v>
      </c>
      <c r="J2503" s="13">
        <v>6</v>
      </c>
      <c r="K2503" s="13">
        <v>9</v>
      </c>
      <c r="L2503" s="19">
        <v>3129</v>
      </c>
      <c r="M2503" s="19">
        <v>3.129</v>
      </c>
      <c r="N2503" s="19">
        <v>18.714549000000002</v>
      </c>
      <c r="O2503" s="17">
        <v>23.169898565351275</v>
      </c>
      <c r="P2503" s="55">
        <v>1</v>
      </c>
      <c r="Q2503" s="13">
        <v>2</v>
      </c>
      <c r="R2503" s="19">
        <v>535</v>
      </c>
      <c r="S2503" s="19">
        <v>0.53500000000000003</v>
      </c>
      <c r="T2503" s="19">
        <v>5.25</v>
      </c>
      <c r="U2503" s="17">
        <v>6.4998610155176166</v>
      </c>
      <c r="V2503" s="13">
        <v>0</v>
      </c>
      <c r="W2503" s="13">
        <v>0</v>
      </c>
      <c r="X2503" s="19">
        <v>0</v>
      </c>
      <c r="Y2503" s="19">
        <v>0</v>
      </c>
      <c r="Z2503" s="19">
        <v>0</v>
      </c>
      <c r="AA2503" s="14">
        <v>0</v>
      </c>
      <c r="AB2503" s="55">
        <v>0</v>
      </c>
      <c r="AC2503" s="22" t="s">
        <v>782</v>
      </c>
      <c r="AD2503" s="19">
        <v>0</v>
      </c>
      <c r="AE2503" s="19">
        <v>0</v>
      </c>
      <c r="AF2503" s="19">
        <v>0</v>
      </c>
      <c r="AG2503" s="14">
        <v>0</v>
      </c>
      <c r="AH2503" s="22" t="s">
        <v>782</v>
      </c>
      <c r="AI2503" s="23" t="s">
        <v>782</v>
      </c>
      <c r="AJ2503" s="23" t="s">
        <v>782</v>
      </c>
      <c r="AK2503" s="23" t="s">
        <v>782</v>
      </c>
      <c r="AL2503" s="14" t="s">
        <v>782</v>
      </c>
      <c r="AM2503" s="22" t="s">
        <v>782</v>
      </c>
      <c r="AN2503" s="23" t="s">
        <v>782</v>
      </c>
      <c r="AO2503" s="23" t="s">
        <v>782</v>
      </c>
      <c r="AP2503" s="23" t="s">
        <v>782</v>
      </c>
      <c r="AQ2503" s="14" t="s">
        <v>782</v>
      </c>
      <c r="AR2503" s="55">
        <v>431</v>
      </c>
      <c r="AS2503" s="56">
        <v>11625.986999999996</v>
      </c>
      <c r="AT2503" s="19">
        <v>11.625986999999995</v>
      </c>
      <c r="AU2503" s="19">
        <v>10.32387645600001</v>
      </c>
      <c r="AV2503" s="14">
        <v>12.781668972452309</v>
      </c>
      <c r="AW2503" s="13">
        <v>0</v>
      </c>
      <c r="AX2503" s="22" t="s">
        <v>782</v>
      </c>
      <c r="AY2503" s="19">
        <v>0</v>
      </c>
      <c r="AZ2503" s="19">
        <v>0</v>
      </c>
      <c r="BA2503" s="19">
        <v>0</v>
      </c>
      <c r="BB2503" s="14">
        <v>0</v>
      </c>
      <c r="BC2503" s="55">
        <v>22</v>
      </c>
      <c r="BD2503" s="56">
        <v>25000</v>
      </c>
      <c r="BE2503" s="19">
        <v>25</v>
      </c>
      <c r="BF2503" s="19">
        <v>32.786587095121774</v>
      </c>
      <c r="BG2503" s="14">
        <v>40.592049388848565</v>
      </c>
      <c r="BH2503" s="22">
        <v>460</v>
      </c>
      <c r="BI2503" s="23">
        <v>40.289986999999989</v>
      </c>
      <c r="BJ2503" s="23">
        <v>67.075012551121787</v>
      </c>
      <c r="BK2503" s="14">
        <v>83.043477942169773</v>
      </c>
      <c r="BL2503" t="s">
        <v>182</v>
      </c>
    </row>
    <row r="2504" spans="1:64">
      <c r="A2504" t="s">
        <v>3517</v>
      </c>
      <c r="B2504" t="s">
        <v>3512</v>
      </c>
      <c r="C2504" t="s">
        <v>182</v>
      </c>
      <c r="D2504" t="s">
        <v>942</v>
      </c>
      <c r="E2504">
        <v>2019</v>
      </c>
      <c r="F2504" s="23">
        <v>62.97</v>
      </c>
      <c r="G2504" s="23">
        <v>8.85</v>
      </c>
      <c r="H2504" s="22">
        <v>10327</v>
      </c>
      <c r="I2504" s="34">
        <v>82.562516830333678</v>
      </c>
      <c r="J2504" s="22">
        <v>6</v>
      </c>
      <c r="K2504" s="22">
        <v>10</v>
      </c>
      <c r="L2504" s="23">
        <v>3129</v>
      </c>
      <c r="M2504" s="23">
        <v>3.129</v>
      </c>
      <c r="N2504" s="23">
        <v>18.714549000000002</v>
      </c>
      <c r="O2504" s="14">
        <v>22.667125129504566</v>
      </c>
      <c r="P2504" s="48">
        <v>1</v>
      </c>
      <c r="Q2504" s="22">
        <v>2</v>
      </c>
      <c r="R2504" s="23">
        <v>535</v>
      </c>
      <c r="S2504" s="23">
        <v>0.53500000000000003</v>
      </c>
      <c r="T2504" s="23">
        <v>4.0330000000000004</v>
      </c>
      <c r="U2504" s="14">
        <v>4.8847832585915869</v>
      </c>
      <c r="V2504" s="22">
        <v>0</v>
      </c>
      <c r="W2504" s="22">
        <v>0</v>
      </c>
      <c r="X2504" s="23">
        <v>0</v>
      </c>
      <c r="Y2504" s="23">
        <v>0</v>
      </c>
      <c r="Z2504" s="23">
        <v>0</v>
      </c>
      <c r="AA2504" s="14">
        <v>0</v>
      </c>
      <c r="AB2504" s="48">
        <v>1</v>
      </c>
      <c r="AC2504" s="22">
        <v>1</v>
      </c>
      <c r="AD2504" s="23">
        <v>30</v>
      </c>
      <c r="AE2504" s="23">
        <v>0.03</v>
      </c>
      <c r="AF2504" s="23">
        <v>0.194346096</v>
      </c>
      <c r="AG2504" s="14">
        <v>0.23539264966859239</v>
      </c>
      <c r="AH2504" s="22">
        <v>2</v>
      </c>
      <c r="AI2504" s="23">
        <v>2808.44</v>
      </c>
      <c r="AJ2504" s="23">
        <v>2.80844</v>
      </c>
      <c r="AK2504" s="23">
        <v>2.4938947199999997</v>
      </c>
      <c r="AL2504" s="14">
        <v>3.0206137309560996</v>
      </c>
      <c r="AM2504" s="22">
        <v>465</v>
      </c>
      <c r="AN2504" s="23">
        <v>10575.406999999994</v>
      </c>
      <c r="AO2504" s="23">
        <v>10.575406999999993</v>
      </c>
      <c r="AP2504" s="23">
        <v>9.3909614160000103</v>
      </c>
      <c r="AQ2504" s="14">
        <v>11.374364271499228</v>
      </c>
      <c r="AR2504" s="48">
        <v>467</v>
      </c>
      <c r="AS2504" s="50">
        <v>13383.846999999994</v>
      </c>
      <c r="AT2504" s="23">
        <v>13.383846999999992</v>
      </c>
      <c r="AU2504" s="23">
        <v>11.88485613600001</v>
      </c>
      <c r="AV2504" s="14">
        <v>14.394978002455328</v>
      </c>
      <c r="AW2504" s="22">
        <v>0</v>
      </c>
      <c r="AX2504" s="22" t="s">
        <v>782</v>
      </c>
      <c r="AY2504" s="23">
        <v>0</v>
      </c>
      <c r="AZ2504" s="23">
        <v>0</v>
      </c>
      <c r="BA2504" s="23">
        <v>0</v>
      </c>
      <c r="BB2504" s="14">
        <v>0</v>
      </c>
      <c r="BC2504" s="48">
        <v>22</v>
      </c>
      <c r="BD2504" s="50">
        <v>25000</v>
      </c>
      <c r="BE2504" s="23">
        <v>25</v>
      </c>
      <c r="BF2504" s="23">
        <v>32.744374513052023</v>
      </c>
      <c r="BG2504" s="14">
        <v>39.660097305829289</v>
      </c>
      <c r="BH2504" s="22">
        <v>497</v>
      </c>
      <c r="BI2504" s="23">
        <v>42.077846999999984</v>
      </c>
      <c r="BJ2504" s="23">
        <v>67.571125745052029</v>
      </c>
      <c r="BK2504" s="14">
        <v>81.842376346049363</v>
      </c>
      <c r="BL2504" t="s">
        <v>182</v>
      </c>
    </row>
    <row r="2505" spans="1:64">
      <c r="A2505" t="s">
        <v>3518</v>
      </c>
      <c r="B2505" t="s">
        <v>3512</v>
      </c>
      <c r="C2505" t="s">
        <v>182</v>
      </c>
      <c r="D2505" t="s">
        <v>942</v>
      </c>
      <c r="E2505">
        <v>2020</v>
      </c>
      <c r="F2505" s="23">
        <v>62.96</v>
      </c>
      <c r="G2505" s="23">
        <v>8.8000000000000007</v>
      </c>
      <c r="H2505" s="22">
        <v>10406</v>
      </c>
      <c r="I2505" s="34">
        <v>83.155563137992232</v>
      </c>
      <c r="J2505" s="22">
        <v>6</v>
      </c>
      <c r="K2505" s="22">
        <v>10</v>
      </c>
      <c r="L2505" s="23">
        <v>3144</v>
      </c>
      <c r="M2505" s="23">
        <v>3.1440000000000001</v>
      </c>
      <c r="N2505" s="23">
        <v>18.804264</v>
      </c>
      <c r="O2505" s="14">
        <v>22.613356569776727</v>
      </c>
      <c r="P2505" s="48">
        <v>1</v>
      </c>
      <c r="Q2505" s="22">
        <v>2</v>
      </c>
      <c r="R2505" s="23">
        <v>535</v>
      </c>
      <c r="S2505" s="23">
        <v>0.53500000000000003</v>
      </c>
      <c r="T2505" s="23">
        <v>2.8820000000000001</v>
      </c>
      <c r="U2505" s="14">
        <v>3.4657933771880955</v>
      </c>
      <c r="V2505" s="22">
        <v>0</v>
      </c>
      <c r="W2505" s="22">
        <v>0</v>
      </c>
      <c r="X2505" s="23">
        <v>0</v>
      </c>
      <c r="Y2505" s="23">
        <v>0</v>
      </c>
      <c r="Z2505" s="23">
        <v>0</v>
      </c>
      <c r="AA2505" s="14">
        <v>0</v>
      </c>
      <c r="AB2505" s="48">
        <v>1</v>
      </c>
      <c r="AC2505" s="22">
        <v>1</v>
      </c>
      <c r="AD2505" s="23">
        <v>30</v>
      </c>
      <c r="AE2505" s="23">
        <v>0.03</v>
      </c>
      <c r="AF2505" s="23">
        <v>0.20786975999999999</v>
      </c>
      <c r="AG2505" s="14">
        <v>0.24997697346484349</v>
      </c>
      <c r="AH2505" s="22">
        <v>4</v>
      </c>
      <c r="AI2505" s="23">
        <v>5616.4</v>
      </c>
      <c r="AJ2505" s="23">
        <v>5.6163999999999996</v>
      </c>
      <c r="AK2505" s="23">
        <v>4.9873631999999999</v>
      </c>
      <c r="AL2505" s="14">
        <v>5.9976302387895997</v>
      </c>
      <c r="AM2505" s="22">
        <v>514</v>
      </c>
      <c r="AN2505" s="23">
        <v>11789.296999999995</v>
      </c>
      <c r="AO2505" s="23">
        <v>11.789296999999998</v>
      </c>
      <c r="AP2505" s="23">
        <v>10.468895736000007</v>
      </c>
      <c r="AQ2505" s="14">
        <v>12.589531404684774</v>
      </c>
      <c r="AR2505" s="48">
        <v>518</v>
      </c>
      <c r="AS2505" s="50">
        <v>17405.696999999993</v>
      </c>
      <c r="AT2505" s="23">
        <v>17.405696999999996</v>
      </c>
      <c r="AU2505" s="23">
        <v>15.456258936000008</v>
      </c>
      <c r="AV2505" s="14">
        <v>18.587161643474374</v>
      </c>
      <c r="AW2505" s="22">
        <v>0</v>
      </c>
      <c r="AX2505" s="22">
        <v>0</v>
      </c>
      <c r="AY2505" s="23">
        <v>0</v>
      </c>
      <c r="AZ2505" s="23">
        <v>0</v>
      </c>
      <c r="BA2505" s="23">
        <v>0</v>
      </c>
      <c r="BB2505" s="14">
        <v>0</v>
      </c>
      <c r="BC2505" s="48">
        <v>22</v>
      </c>
      <c r="BD2505" s="50">
        <v>25000</v>
      </c>
      <c r="BE2505" s="23">
        <v>25</v>
      </c>
      <c r="BF2505" s="23">
        <v>32.122671869278122</v>
      </c>
      <c r="BG2505" s="14">
        <v>38.629612568400574</v>
      </c>
      <c r="BH2505" s="22">
        <v>548</v>
      </c>
      <c r="BI2505" s="23">
        <v>46.114696999999992</v>
      </c>
      <c r="BJ2505" s="23">
        <v>69.473064565278136</v>
      </c>
      <c r="BK2505" s="14">
        <v>83.545901132304621</v>
      </c>
      <c r="BL2505" t="s">
        <v>182</v>
      </c>
    </row>
    <row r="2506" spans="1:64">
      <c r="A2506" t="s">
        <v>3519</v>
      </c>
      <c r="B2506" t="s">
        <v>3512</v>
      </c>
      <c r="C2506" t="s">
        <v>182</v>
      </c>
      <c r="D2506" t="s">
        <v>942</v>
      </c>
      <c r="E2506">
        <v>2021</v>
      </c>
      <c r="F2506" s="23">
        <v>62.96</v>
      </c>
      <c r="G2506" s="23">
        <v>8.8000000000000007</v>
      </c>
      <c r="H2506" s="22">
        <v>10371</v>
      </c>
      <c r="I2506" s="34">
        <v>78.02</v>
      </c>
      <c r="J2506" s="22">
        <v>7</v>
      </c>
      <c r="K2506" s="22">
        <v>12</v>
      </c>
      <c r="L2506" s="23">
        <v>4121</v>
      </c>
      <c r="M2506" s="23">
        <v>4.1210000000000004</v>
      </c>
      <c r="N2506" s="23">
        <v>24.647701000000001</v>
      </c>
      <c r="O2506" s="14">
        <v>31.59</v>
      </c>
      <c r="P2506" s="48">
        <v>1</v>
      </c>
      <c r="Q2506" s="22">
        <v>3</v>
      </c>
      <c r="R2506" s="23">
        <v>317</v>
      </c>
      <c r="S2506" s="23">
        <v>0.317</v>
      </c>
      <c r="T2506" s="23">
        <v>1.7432380000000001</v>
      </c>
      <c r="U2506" s="14">
        <v>2.23</v>
      </c>
      <c r="V2506" s="22">
        <v>0</v>
      </c>
      <c r="W2506" s="22">
        <v>0</v>
      </c>
      <c r="X2506" s="23">
        <v>0</v>
      </c>
      <c r="Y2506" s="23">
        <v>0</v>
      </c>
      <c r="Z2506" s="23">
        <v>0</v>
      </c>
      <c r="AA2506" s="14">
        <v>0</v>
      </c>
      <c r="AB2506" s="48">
        <v>1</v>
      </c>
      <c r="AC2506" s="22">
        <v>1</v>
      </c>
      <c r="AD2506" s="23">
        <v>30</v>
      </c>
      <c r="AE2506" s="23">
        <v>0.03</v>
      </c>
      <c r="AF2506" s="23">
        <v>0.224958195</v>
      </c>
      <c r="AG2506" s="14">
        <v>0.28999999999999998</v>
      </c>
      <c r="AH2506" s="22">
        <v>4</v>
      </c>
      <c r="AI2506" s="23">
        <v>5616.4</v>
      </c>
      <c r="AJ2506" s="23">
        <v>5.6163999999999996</v>
      </c>
      <c r="AK2506" s="23">
        <v>5.0256834059999997</v>
      </c>
      <c r="AL2506" s="14">
        <v>6.44</v>
      </c>
      <c r="AM2506" s="22">
        <v>580</v>
      </c>
      <c r="AN2506" s="23">
        <v>12743.012000000001</v>
      </c>
      <c r="AO2506" s="23">
        <v>12.743012</v>
      </c>
      <c r="AP2506" s="23">
        <v>11.402739110000001</v>
      </c>
      <c r="AQ2506" s="14">
        <v>14.62</v>
      </c>
      <c r="AR2506" s="48">
        <v>584</v>
      </c>
      <c r="AS2506" s="50">
        <v>18359.412</v>
      </c>
      <c r="AT2506" s="23">
        <v>18.359411999999999</v>
      </c>
      <c r="AU2506" s="23">
        <v>16.428422520000002</v>
      </c>
      <c r="AV2506" s="14">
        <v>21.06</v>
      </c>
      <c r="AW2506" s="22">
        <v>0</v>
      </c>
      <c r="AX2506" s="22">
        <v>0</v>
      </c>
      <c r="AY2506" s="23">
        <v>0</v>
      </c>
      <c r="AZ2506" s="23">
        <v>0</v>
      </c>
      <c r="BA2506" s="23">
        <v>0</v>
      </c>
      <c r="BB2506" s="14">
        <v>0</v>
      </c>
      <c r="BC2506" s="48">
        <v>22</v>
      </c>
      <c r="BD2506" s="50">
        <v>25000</v>
      </c>
      <c r="BE2506" s="23">
        <v>25</v>
      </c>
      <c r="BF2506" s="23">
        <v>28.01096987</v>
      </c>
      <c r="BG2506" s="14">
        <v>35.9</v>
      </c>
      <c r="BH2506" s="22">
        <v>615</v>
      </c>
      <c r="BI2506" s="23">
        <v>47.83</v>
      </c>
      <c r="BJ2506" s="23">
        <v>71.06</v>
      </c>
      <c r="BK2506" s="14">
        <v>91.07</v>
      </c>
      <c r="BL2506" t="s">
        <v>182</v>
      </c>
    </row>
    <row r="2507" spans="1:64">
      <c r="A2507" t="s">
        <v>3520</v>
      </c>
      <c r="B2507" t="s">
        <v>3512</v>
      </c>
      <c r="C2507" t="s">
        <v>182</v>
      </c>
      <c r="D2507" s="111" t="s">
        <v>942</v>
      </c>
      <c r="E2507" s="110">
        <v>2022</v>
      </c>
      <c r="F2507" s="23"/>
      <c r="G2507" s="23"/>
      <c r="H2507" s="22">
        <v>10415</v>
      </c>
      <c r="I2507" s="34">
        <v>75.483110052000328</v>
      </c>
      <c r="J2507" s="22">
        <v>7</v>
      </c>
      <c r="K2507" s="22">
        <v>12</v>
      </c>
      <c r="L2507" s="23">
        <v>4251</v>
      </c>
      <c r="M2507" s="23">
        <v>4.2510000000000003</v>
      </c>
      <c r="N2507" s="23">
        <v>25.157418</v>
      </c>
      <c r="O2507" s="14">
        <v>33.328539301929993</v>
      </c>
      <c r="P2507" s="48">
        <v>1</v>
      </c>
      <c r="Q2507" s="22">
        <v>3</v>
      </c>
      <c r="R2507" s="23">
        <v>317</v>
      </c>
      <c r="S2507" s="23">
        <v>0.317</v>
      </c>
      <c r="T2507" s="23">
        <v>0.74526700000000001</v>
      </c>
      <c r="U2507" s="14">
        <v>0.98732948269697074</v>
      </c>
      <c r="V2507" s="22">
        <v>0</v>
      </c>
      <c r="W2507" s="22">
        <v>0</v>
      </c>
      <c r="X2507" s="23">
        <v>0</v>
      </c>
      <c r="Y2507" s="23">
        <v>0</v>
      </c>
      <c r="Z2507" s="23">
        <v>0</v>
      </c>
      <c r="AA2507" s="14">
        <v>0</v>
      </c>
      <c r="AB2507" s="48">
        <v>1</v>
      </c>
      <c r="AC2507" s="22">
        <v>1</v>
      </c>
      <c r="AD2507" s="23">
        <v>30</v>
      </c>
      <c r="AE2507" s="23">
        <v>0.03</v>
      </c>
      <c r="AF2507" s="23">
        <v>0.24315669000000001</v>
      </c>
      <c r="AG2507" s="14">
        <v>0.32213390496561328</v>
      </c>
      <c r="AH2507" s="22">
        <v>4</v>
      </c>
      <c r="AI2507" s="23">
        <v>5616.4</v>
      </c>
      <c r="AJ2507" s="23">
        <v>5.6164000000000005</v>
      </c>
      <c r="AK2507" s="23">
        <v>5.7532375104480611</v>
      </c>
      <c r="AL2507" s="14">
        <v>7.6218872095819252</v>
      </c>
      <c r="AM2507" s="22">
        <v>692</v>
      </c>
      <c r="AN2507" s="23">
        <v>13910.986999999981</v>
      </c>
      <c r="AO2507" s="23">
        <v>13.910987000000006</v>
      </c>
      <c r="AP2507" s="23">
        <v>14.249913150016997</v>
      </c>
      <c r="AQ2507" s="14">
        <v>18.878280373185778</v>
      </c>
      <c r="AR2507" s="48">
        <v>696</v>
      </c>
      <c r="AS2507" s="50">
        <v>19527.386999999999</v>
      </c>
      <c r="AT2507" s="23">
        <v>19.527387000000001</v>
      </c>
      <c r="AU2507" s="23">
        <v>20.00315066046506</v>
      </c>
      <c r="AV2507" s="14">
        <v>26.500167582767702</v>
      </c>
      <c r="AW2507" s="22">
        <v>0</v>
      </c>
      <c r="AX2507" s="22">
        <v>0</v>
      </c>
      <c r="AY2507" s="23">
        <v>0</v>
      </c>
      <c r="AZ2507" s="23">
        <v>0</v>
      </c>
      <c r="BA2507" s="23">
        <v>0</v>
      </c>
      <c r="BB2507" s="14">
        <v>0</v>
      </c>
      <c r="BC2507" s="48">
        <v>22</v>
      </c>
      <c r="BD2507" s="50">
        <v>25000</v>
      </c>
      <c r="BE2507" s="23">
        <v>25.000000000000004</v>
      </c>
      <c r="BF2507" s="23">
        <v>31.285861091815836</v>
      </c>
      <c r="BG2507" s="14">
        <v>41.447498745431929</v>
      </c>
      <c r="BH2507" s="22">
        <v>727</v>
      </c>
      <c r="BI2507" s="23">
        <v>49.125387000000003</v>
      </c>
      <c r="BJ2507" s="23">
        <v>77.434853442280897</v>
      </c>
      <c r="BK2507" s="14">
        <v>102.5856690177922</v>
      </c>
      <c r="BL2507" t="s">
        <v>182</v>
      </c>
    </row>
    <row r="2508" spans="1:64">
      <c r="A2508" t="s">
        <v>3521</v>
      </c>
      <c r="B2508" t="s">
        <v>3512</v>
      </c>
      <c r="C2508" t="s">
        <v>182</v>
      </c>
      <c r="D2508" t="s">
        <v>942</v>
      </c>
      <c r="E2508">
        <v>2023</v>
      </c>
      <c r="F2508">
        <v>62.96</v>
      </c>
      <c r="G2508">
        <v>9.06</v>
      </c>
      <c r="H2508">
        <v>10295</v>
      </c>
      <c r="I2508">
        <v>75.483110052000328</v>
      </c>
      <c r="J2508">
        <v>7</v>
      </c>
      <c r="K2508">
        <v>12</v>
      </c>
      <c r="L2508">
        <v>4121</v>
      </c>
      <c r="M2508">
        <v>4.1210000000000004</v>
      </c>
      <c r="N2508">
        <v>24.388078</v>
      </c>
      <c r="O2508">
        <v>32.309317916549873</v>
      </c>
      <c r="P2508" s="140">
        <v>1</v>
      </c>
      <c r="Q2508">
        <v>3</v>
      </c>
      <c r="R2508">
        <v>317</v>
      </c>
      <c r="S2508">
        <v>0.317</v>
      </c>
      <c r="T2508">
        <v>1.84741</v>
      </c>
      <c r="U2508">
        <v>2.4474481757936566</v>
      </c>
      <c r="V2508">
        <v>0</v>
      </c>
      <c r="W2508">
        <v>0</v>
      </c>
      <c r="X2508">
        <v>0</v>
      </c>
      <c r="Y2508">
        <v>0</v>
      </c>
      <c r="Z2508">
        <v>0</v>
      </c>
      <c r="AA2508">
        <v>0</v>
      </c>
      <c r="AB2508" s="140">
        <v>1</v>
      </c>
      <c r="AC2508">
        <v>1</v>
      </c>
      <c r="AD2508">
        <v>30</v>
      </c>
      <c r="AE2508">
        <v>0.03</v>
      </c>
      <c r="AF2508">
        <v>0.226304589</v>
      </c>
      <c r="AG2508">
        <v>0.29980824696292818</v>
      </c>
      <c r="AH2508">
        <v>3</v>
      </c>
      <c r="AI2508">
        <v>3557.8</v>
      </c>
      <c r="AJ2508">
        <v>3.5577999999999999</v>
      </c>
      <c r="AK2508">
        <v>3.3371710000000001</v>
      </c>
      <c r="AL2508">
        <v>4.7755039999999997</v>
      </c>
      <c r="AM2508">
        <v>894</v>
      </c>
      <c r="AN2508">
        <v>16598.219000000001</v>
      </c>
      <c r="AO2508">
        <v>16.598219</v>
      </c>
      <c r="AP2508">
        <v>15.568918</v>
      </c>
      <c r="AQ2508">
        <v>20.625697575622638</v>
      </c>
      <c r="AR2508" s="140">
        <v>931</v>
      </c>
      <c r="AS2508" s="140">
        <v>20181.808999999899</v>
      </c>
      <c r="AT2508">
        <v>20.181809000000001</v>
      </c>
      <c r="AU2508">
        <v>18.9302792336401</v>
      </c>
      <c r="AV2508">
        <v>25.078827860430003</v>
      </c>
      <c r="AW2508">
        <v>0</v>
      </c>
      <c r="AX2508">
        <v>0</v>
      </c>
      <c r="AY2508">
        <v>0</v>
      </c>
      <c r="AZ2508">
        <v>0</v>
      </c>
      <c r="BA2508">
        <v>0</v>
      </c>
      <c r="BB2508">
        <v>0</v>
      </c>
      <c r="BC2508" s="140">
        <v>22</v>
      </c>
      <c r="BD2508" s="140">
        <v>25000</v>
      </c>
      <c r="BE2508">
        <v>25</v>
      </c>
      <c r="BF2508">
        <v>37.356731000000003</v>
      </c>
      <c r="BG2508">
        <v>49.490185253714301</v>
      </c>
      <c r="BH2508">
        <v>962</v>
      </c>
      <c r="BI2508">
        <v>49.649809000000005</v>
      </c>
      <c r="BJ2508">
        <v>82.748802822640101</v>
      </c>
      <c r="BK2508">
        <v>109.62558745345076</v>
      </c>
      <c r="BL2508" t="s">
        <v>182</v>
      </c>
    </row>
    <row r="2509" spans="1:64">
      <c r="A2509" t="s">
        <v>3522</v>
      </c>
      <c r="B2509" t="s">
        <v>3512</v>
      </c>
      <c r="C2509" t="s">
        <v>182</v>
      </c>
      <c r="D2509" t="s">
        <v>942</v>
      </c>
      <c r="E2509">
        <v>2024</v>
      </c>
      <c r="F2509">
        <v>62.96</v>
      </c>
      <c r="G2509">
        <v>9.08</v>
      </c>
      <c r="H2509">
        <v>10278</v>
      </c>
      <c r="I2509">
        <v>70.477254766215694</v>
      </c>
      <c r="J2509">
        <v>7</v>
      </c>
      <c r="K2509">
        <v>11</v>
      </c>
      <c r="L2509">
        <v>4066</v>
      </c>
      <c r="M2509">
        <v>4.0660000000000007</v>
      </c>
      <c r="N2509">
        <v>24.062588000000002</v>
      </c>
      <c r="O2509">
        <v>34.142345753703729</v>
      </c>
      <c r="P2509" s="140">
        <v>1</v>
      </c>
      <c r="Q2509">
        <v>2</v>
      </c>
      <c r="R2509">
        <v>262</v>
      </c>
      <c r="S2509">
        <v>0.26200000000000001</v>
      </c>
      <c r="T2509">
        <v>2.288097</v>
      </c>
      <c r="U2509">
        <v>3.2465750937518538</v>
      </c>
      <c r="V2509">
        <v>0</v>
      </c>
      <c r="W2509">
        <v>0</v>
      </c>
      <c r="X2509">
        <v>0</v>
      </c>
      <c r="Y2509">
        <v>0</v>
      </c>
      <c r="Z2509">
        <v>0</v>
      </c>
      <c r="AA2509">
        <v>0</v>
      </c>
      <c r="AB2509" s="140">
        <v>1</v>
      </c>
      <c r="AC2509">
        <v>1</v>
      </c>
      <c r="AD2509">
        <v>30</v>
      </c>
      <c r="AE2509">
        <v>0.03</v>
      </c>
      <c r="AF2509">
        <v>0.20021421</v>
      </c>
      <c r="AG2509">
        <v>0.2840834403441827</v>
      </c>
      <c r="AH2509">
        <v>4</v>
      </c>
      <c r="AI2509">
        <v>3568</v>
      </c>
      <c r="AJ2509">
        <v>3.5680000000000001</v>
      </c>
      <c r="AK2509">
        <v>3.2181355149077757</v>
      </c>
      <c r="AL2509">
        <v>4.5662044096110792</v>
      </c>
      <c r="AM2509">
        <v>1069</v>
      </c>
      <c r="AN2509">
        <v>19720.233000000015</v>
      </c>
      <c r="AO2509">
        <v>19.720232999999983</v>
      </c>
      <c r="AP2509">
        <v>17.786542090682804</v>
      </c>
      <c r="AQ2509">
        <v>25.237279956041991</v>
      </c>
      <c r="AR2509" s="140">
        <v>1161</v>
      </c>
      <c r="AS2509" s="140">
        <v>23364.784999999993</v>
      </c>
      <c r="AT2509">
        <v>23.364785000000008</v>
      </c>
      <c r="AU2509">
        <v>21.073723208151442</v>
      </c>
      <c r="AV2509">
        <v>29.901452997930107</v>
      </c>
      <c r="AW2509">
        <v>0</v>
      </c>
      <c r="AX2509">
        <v>0</v>
      </c>
      <c r="AY2509">
        <v>0</v>
      </c>
      <c r="AZ2509">
        <v>0</v>
      </c>
      <c r="BA2509">
        <v>0</v>
      </c>
      <c r="BB2509">
        <v>0</v>
      </c>
      <c r="BC2509" s="140">
        <v>22</v>
      </c>
      <c r="BD2509" s="140">
        <v>25000</v>
      </c>
      <c r="BE2509">
        <v>25.000000000000004</v>
      </c>
      <c r="BF2509">
        <v>26.372076934289424</v>
      </c>
      <c r="BG2509">
        <v>37.419273809358515</v>
      </c>
      <c r="BH2509">
        <v>1192</v>
      </c>
      <c r="BI2509">
        <v>52.722785000000016</v>
      </c>
      <c r="BJ2509">
        <v>73.996699352440871</v>
      </c>
      <c r="BK2509">
        <v>104.99373109508838</v>
      </c>
      <c r="BL2509" t="s">
        <v>182</v>
      </c>
    </row>
    <row r="2510" spans="1:64">
      <c r="A2510" t="s">
        <v>3523</v>
      </c>
      <c r="B2510" t="s">
        <v>3524</v>
      </c>
      <c r="C2510" t="s">
        <v>184</v>
      </c>
      <c r="D2510" t="s">
        <v>942</v>
      </c>
      <c r="E2510">
        <v>2012</v>
      </c>
      <c r="F2510" s="23">
        <v>72.06</v>
      </c>
      <c r="G2510" s="23">
        <v>16.760000000000002</v>
      </c>
      <c r="H2510" s="22">
        <v>35448</v>
      </c>
      <c r="I2510" s="34">
        <v>288.53302200000002</v>
      </c>
      <c r="J2510" s="22">
        <v>1</v>
      </c>
      <c r="K2510" s="22" t="s">
        <v>782</v>
      </c>
      <c r="L2510" s="23">
        <v>500</v>
      </c>
      <c r="M2510" s="23">
        <v>0.5</v>
      </c>
      <c r="N2510" s="23">
        <v>4.5473609999999995</v>
      </c>
      <c r="O2510" s="14">
        <v>1.5760279251502796</v>
      </c>
      <c r="P2510" s="48">
        <v>0</v>
      </c>
      <c r="Q2510" s="22" t="s">
        <v>782</v>
      </c>
      <c r="R2510" s="23">
        <v>0</v>
      </c>
      <c r="S2510" s="23">
        <v>0</v>
      </c>
      <c r="T2510" s="23">
        <v>0</v>
      </c>
      <c r="U2510" s="14">
        <v>0</v>
      </c>
      <c r="V2510" s="22">
        <v>0</v>
      </c>
      <c r="W2510" s="22" t="s">
        <v>782</v>
      </c>
      <c r="X2510" s="23">
        <v>0</v>
      </c>
      <c r="Y2510" s="23">
        <v>0</v>
      </c>
      <c r="Z2510" s="23">
        <v>0</v>
      </c>
      <c r="AA2510" s="14">
        <v>0</v>
      </c>
      <c r="AB2510" s="48">
        <v>0</v>
      </c>
      <c r="AC2510" s="22" t="s">
        <v>782</v>
      </c>
      <c r="AD2510" s="23">
        <v>0</v>
      </c>
      <c r="AE2510" s="23">
        <v>0</v>
      </c>
      <c r="AF2510" s="23">
        <v>0</v>
      </c>
      <c r="AG2510" s="14">
        <v>0</v>
      </c>
      <c r="AH2510" s="22" t="s">
        <v>782</v>
      </c>
      <c r="AI2510" s="23" t="s">
        <v>782</v>
      </c>
      <c r="AJ2510" s="23" t="s">
        <v>782</v>
      </c>
      <c r="AK2510" s="23" t="s">
        <v>782</v>
      </c>
      <c r="AL2510" s="14" t="s">
        <v>782</v>
      </c>
      <c r="AM2510" s="22" t="s">
        <v>782</v>
      </c>
      <c r="AN2510" s="23" t="s">
        <v>782</v>
      </c>
      <c r="AO2510" s="23" t="s">
        <v>782</v>
      </c>
      <c r="AP2510" s="23" t="s">
        <v>782</v>
      </c>
      <c r="AQ2510" s="14" t="s">
        <v>782</v>
      </c>
      <c r="AR2510" s="48">
        <v>674</v>
      </c>
      <c r="AS2510" s="50">
        <v>15291.520000000019</v>
      </c>
      <c r="AT2510" s="23">
        <v>15.291520000000018</v>
      </c>
      <c r="AU2510" s="23">
        <v>12.734275</v>
      </c>
      <c r="AV2510" s="14">
        <v>4.4134549701558949</v>
      </c>
      <c r="AW2510" s="22">
        <v>0</v>
      </c>
      <c r="AX2510" s="22" t="s">
        <v>782</v>
      </c>
      <c r="AY2510" s="23">
        <v>0</v>
      </c>
      <c r="AZ2510" s="23">
        <v>0</v>
      </c>
      <c r="BA2510" s="23">
        <v>0</v>
      </c>
      <c r="BB2510" s="14">
        <v>0</v>
      </c>
      <c r="BC2510" s="48">
        <v>14</v>
      </c>
      <c r="BD2510" s="50">
        <v>20865</v>
      </c>
      <c r="BE2510" s="23">
        <v>20.864999999999998</v>
      </c>
      <c r="BF2510" s="23">
        <v>33.321404999999999</v>
      </c>
      <c r="BG2510" s="14">
        <v>11.548558556323581</v>
      </c>
      <c r="BH2510" s="22">
        <v>689</v>
      </c>
      <c r="BI2510" s="23">
        <v>36.656520000000015</v>
      </c>
      <c r="BJ2510" s="23">
        <v>50.603040999999997</v>
      </c>
      <c r="BK2510" s="14">
        <v>17.538041451629756</v>
      </c>
      <c r="BL2510" t="s">
        <v>184</v>
      </c>
    </row>
    <row r="2511" spans="1:64">
      <c r="A2511" t="s">
        <v>3525</v>
      </c>
      <c r="B2511" t="s">
        <v>3524</v>
      </c>
      <c r="C2511" t="s">
        <v>184</v>
      </c>
      <c r="D2511" t="s">
        <v>942</v>
      </c>
      <c r="E2511">
        <v>2015</v>
      </c>
      <c r="F2511" s="23">
        <v>72.06</v>
      </c>
      <c r="G2511" s="23">
        <v>17.29</v>
      </c>
      <c r="H2511" s="22">
        <v>36320</v>
      </c>
      <c r="I2511" s="34">
        <v>291.34161744650697</v>
      </c>
      <c r="J2511" s="13">
        <v>2</v>
      </c>
      <c r="K2511" s="13">
        <v>3</v>
      </c>
      <c r="L2511" s="19">
        <v>2729</v>
      </c>
      <c r="M2511" s="35">
        <v>2.7290000000000001</v>
      </c>
      <c r="N2511" s="19">
        <v>16.323117745467741</v>
      </c>
      <c r="O2511" s="17">
        <v>5.6027415130503337</v>
      </c>
      <c r="P2511" s="112">
        <v>0</v>
      </c>
      <c r="Q2511" s="37">
        <v>0</v>
      </c>
      <c r="R2511" s="38">
        <v>0</v>
      </c>
      <c r="S2511" s="27">
        <v>0</v>
      </c>
      <c r="T2511" s="23">
        <v>0</v>
      </c>
      <c r="U2511" s="17">
        <v>0</v>
      </c>
      <c r="V2511" s="22">
        <v>0</v>
      </c>
      <c r="W2511" s="22">
        <v>0</v>
      </c>
      <c r="X2511" s="23">
        <v>0</v>
      </c>
      <c r="Y2511" s="27">
        <v>0</v>
      </c>
      <c r="Z2511" s="27">
        <v>0</v>
      </c>
      <c r="AA2511" s="14">
        <v>0</v>
      </c>
      <c r="AB2511" s="116">
        <v>1</v>
      </c>
      <c r="AC2511" s="22" t="s">
        <v>782</v>
      </c>
      <c r="AD2511" s="23">
        <v>0</v>
      </c>
      <c r="AE2511" s="23">
        <v>0</v>
      </c>
      <c r="AF2511" s="23">
        <v>0.68416739999999987</v>
      </c>
      <c r="AG2511" s="14">
        <v>0.23483339112223447</v>
      </c>
      <c r="AH2511" s="22" t="s">
        <v>782</v>
      </c>
      <c r="AI2511" s="23" t="s">
        <v>782</v>
      </c>
      <c r="AJ2511" s="23" t="s">
        <v>782</v>
      </c>
      <c r="AK2511" s="23" t="s">
        <v>782</v>
      </c>
      <c r="AL2511" s="14" t="s">
        <v>782</v>
      </c>
      <c r="AM2511" s="22" t="s">
        <v>782</v>
      </c>
      <c r="AN2511" s="23" t="s">
        <v>782</v>
      </c>
      <c r="AO2511" s="23" t="s">
        <v>782</v>
      </c>
      <c r="AP2511" s="23" t="s">
        <v>782</v>
      </c>
      <c r="AQ2511" s="14" t="s">
        <v>782</v>
      </c>
      <c r="AR2511" s="117">
        <v>827</v>
      </c>
      <c r="AS2511" s="118">
        <v>17184.250000000022</v>
      </c>
      <c r="AT2511" s="23">
        <v>17.184250000000024</v>
      </c>
      <c r="AU2511" s="23">
        <v>15.262411122628381</v>
      </c>
      <c r="AV2511" s="14">
        <v>5.2386649241523831</v>
      </c>
      <c r="AW2511" s="22">
        <v>0</v>
      </c>
      <c r="AX2511" s="22" t="s">
        <v>782</v>
      </c>
      <c r="AY2511" s="23">
        <v>0</v>
      </c>
      <c r="AZ2511" s="23">
        <v>0</v>
      </c>
      <c r="BA2511" s="23">
        <v>0</v>
      </c>
      <c r="BB2511" s="14">
        <v>0</v>
      </c>
      <c r="BC2511" s="120">
        <v>22</v>
      </c>
      <c r="BD2511" s="121">
        <v>41105</v>
      </c>
      <c r="BE2511" s="44">
        <v>41.104999999999997</v>
      </c>
      <c r="BF2511" s="23">
        <v>88.608745645196592</v>
      </c>
      <c r="BG2511" s="14">
        <v>30.41403642288283</v>
      </c>
      <c r="BH2511" s="22">
        <v>852</v>
      </c>
      <c r="BI2511" s="23">
        <v>61.018250000000023</v>
      </c>
      <c r="BJ2511" s="23">
        <v>120.87844191329272</v>
      </c>
      <c r="BK2511" s="14">
        <v>41.490276251207781</v>
      </c>
      <c r="BL2511" t="s">
        <v>184</v>
      </c>
    </row>
    <row r="2512" spans="1:64">
      <c r="A2512" t="s">
        <v>3526</v>
      </c>
      <c r="B2512" t="s">
        <v>3524</v>
      </c>
      <c r="C2512" t="s">
        <v>184</v>
      </c>
      <c r="D2512" t="s">
        <v>942</v>
      </c>
      <c r="E2512">
        <v>2016</v>
      </c>
      <c r="F2512" s="23">
        <v>72.06</v>
      </c>
      <c r="G2512" s="23">
        <v>16.79</v>
      </c>
      <c r="H2512" s="22">
        <v>36288</v>
      </c>
      <c r="I2512" s="34">
        <v>308.80764932846051</v>
      </c>
      <c r="J2512" s="13">
        <v>2</v>
      </c>
      <c r="K2512" s="13">
        <v>3</v>
      </c>
      <c r="L2512" s="19">
        <v>2729</v>
      </c>
      <c r="M2512" s="35">
        <v>2.7290000000000001</v>
      </c>
      <c r="N2512" s="19">
        <v>16.322149</v>
      </c>
      <c r="O2512" s="17">
        <v>5.2855390841174046</v>
      </c>
      <c r="P2512" s="55">
        <v>0</v>
      </c>
      <c r="Q2512" s="13">
        <v>0</v>
      </c>
      <c r="R2512" s="19">
        <v>0</v>
      </c>
      <c r="S2512" s="27">
        <v>0</v>
      </c>
      <c r="T2512" s="19">
        <v>0</v>
      </c>
      <c r="U2512" s="17">
        <v>0</v>
      </c>
      <c r="V2512" s="13">
        <v>0</v>
      </c>
      <c r="W2512" s="13">
        <v>0</v>
      </c>
      <c r="X2512" s="19">
        <v>0</v>
      </c>
      <c r="Y2512" s="27">
        <v>0</v>
      </c>
      <c r="Z2512" s="19">
        <v>0</v>
      </c>
      <c r="AA2512" s="14">
        <v>0</v>
      </c>
      <c r="AB2512" s="55">
        <v>1</v>
      </c>
      <c r="AC2512" s="22" t="s">
        <v>782</v>
      </c>
      <c r="AD2512" s="19">
        <v>0</v>
      </c>
      <c r="AE2512" s="23">
        <v>0</v>
      </c>
      <c r="AF2512" s="19">
        <v>0.57352679999999989</v>
      </c>
      <c r="AG2512" s="14">
        <v>0.18572299010312832</v>
      </c>
      <c r="AH2512" s="22" t="s">
        <v>782</v>
      </c>
      <c r="AI2512" s="23" t="s">
        <v>782</v>
      </c>
      <c r="AJ2512" s="23" t="s">
        <v>782</v>
      </c>
      <c r="AK2512" s="23" t="s">
        <v>782</v>
      </c>
      <c r="AL2512" s="14" t="s">
        <v>782</v>
      </c>
      <c r="AM2512" s="22" t="s">
        <v>782</v>
      </c>
      <c r="AN2512" s="23" t="s">
        <v>782</v>
      </c>
      <c r="AO2512" s="23" t="s">
        <v>782</v>
      </c>
      <c r="AP2512" s="23" t="s">
        <v>782</v>
      </c>
      <c r="AQ2512" s="14" t="s">
        <v>782</v>
      </c>
      <c r="AR2512" s="55">
        <v>861</v>
      </c>
      <c r="AS2512" s="56">
        <v>18349.230000000007</v>
      </c>
      <c r="AT2512" s="23">
        <v>18.349230000000006</v>
      </c>
      <c r="AU2512" s="19">
        <v>16.294116240000044</v>
      </c>
      <c r="AV2512" s="14">
        <v>5.2764613426621931</v>
      </c>
      <c r="AW2512" s="13">
        <v>0</v>
      </c>
      <c r="AX2512" s="22" t="s">
        <v>782</v>
      </c>
      <c r="AY2512" s="19">
        <v>0</v>
      </c>
      <c r="AZ2512" s="23">
        <v>0</v>
      </c>
      <c r="BA2512" s="19">
        <v>0</v>
      </c>
      <c r="BB2512" s="14">
        <v>0</v>
      </c>
      <c r="BC2512" s="55">
        <v>22</v>
      </c>
      <c r="BD2512" s="19">
        <v>41105.000000000007</v>
      </c>
      <c r="BE2512" s="44">
        <v>41.105000000000004</v>
      </c>
      <c r="BF2512" s="19">
        <v>88.611160645196605</v>
      </c>
      <c r="BG2512" s="14">
        <v>28.694613244811862</v>
      </c>
      <c r="BH2512" s="22">
        <v>886</v>
      </c>
      <c r="BI2512" s="23">
        <v>62.183230000000009</v>
      </c>
      <c r="BJ2512" s="23">
        <v>121.80095268519665</v>
      </c>
      <c r="BK2512" s="14">
        <v>39.44233666169459</v>
      </c>
      <c r="BL2512" t="s">
        <v>184</v>
      </c>
    </row>
    <row r="2513" spans="1:64">
      <c r="A2513" t="s">
        <v>3527</v>
      </c>
      <c r="B2513" t="s">
        <v>3524</v>
      </c>
      <c r="C2513" t="s">
        <v>184</v>
      </c>
      <c r="D2513" t="s">
        <v>942</v>
      </c>
      <c r="E2513">
        <v>2017</v>
      </c>
      <c r="F2513" s="23">
        <v>72.06</v>
      </c>
      <c r="G2513" s="23">
        <v>16.73</v>
      </c>
      <c r="H2513" s="22">
        <v>36151</v>
      </c>
      <c r="I2513" s="34">
        <v>283.96648327887681</v>
      </c>
      <c r="J2513" s="13">
        <v>2</v>
      </c>
      <c r="K2513" s="13">
        <v>3</v>
      </c>
      <c r="L2513" s="19">
        <v>2729</v>
      </c>
      <c r="M2513" s="19">
        <v>2.7290000000000001</v>
      </c>
      <c r="N2513" s="19">
        <v>16.322149</v>
      </c>
      <c r="O2513" s="17">
        <v>5.7479139127734316</v>
      </c>
      <c r="P2513" s="55">
        <v>0</v>
      </c>
      <c r="Q2513" s="13">
        <v>0</v>
      </c>
      <c r="R2513" s="19">
        <v>0</v>
      </c>
      <c r="S2513" s="19">
        <v>0</v>
      </c>
      <c r="T2513" s="19">
        <v>0</v>
      </c>
      <c r="U2513" s="17">
        <v>0</v>
      </c>
      <c r="V2513" s="13">
        <v>0</v>
      </c>
      <c r="W2513" s="13">
        <v>0</v>
      </c>
      <c r="X2513" s="19">
        <v>0</v>
      </c>
      <c r="Y2513" s="19">
        <v>0</v>
      </c>
      <c r="Z2513" s="19">
        <v>0</v>
      </c>
      <c r="AA2513" s="14">
        <v>0</v>
      </c>
      <c r="AB2513" s="55">
        <v>1</v>
      </c>
      <c r="AC2513" s="22" t="s">
        <v>782</v>
      </c>
      <c r="AD2513" s="19">
        <v>0</v>
      </c>
      <c r="AE2513" s="19">
        <v>0</v>
      </c>
      <c r="AF2513" s="19">
        <v>0.6861351</v>
      </c>
      <c r="AG2513" s="14">
        <v>0.24162538200896153</v>
      </c>
      <c r="AH2513" s="22" t="s">
        <v>782</v>
      </c>
      <c r="AI2513" s="23" t="s">
        <v>782</v>
      </c>
      <c r="AJ2513" s="23" t="s">
        <v>782</v>
      </c>
      <c r="AK2513" s="23" t="s">
        <v>782</v>
      </c>
      <c r="AL2513" s="14" t="s">
        <v>782</v>
      </c>
      <c r="AM2513" s="22" t="s">
        <v>782</v>
      </c>
      <c r="AN2513" s="23" t="s">
        <v>782</v>
      </c>
      <c r="AO2513" s="23" t="s">
        <v>782</v>
      </c>
      <c r="AP2513" s="23" t="s">
        <v>782</v>
      </c>
      <c r="AQ2513" s="14" t="s">
        <v>782</v>
      </c>
      <c r="AR2513" s="55">
        <v>891</v>
      </c>
      <c r="AS2513" s="56">
        <v>19060.990000000013</v>
      </c>
      <c r="AT2513" s="19">
        <v>19.060989999999986</v>
      </c>
      <c r="AU2513" s="19">
        <v>16.926159120000037</v>
      </c>
      <c r="AV2513" s="14">
        <v>5.9606186351849324</v>
      </c>
      <c r="AW2513" s="13">
        <v>0</v>
      </c>
      <c r="AX2513" s="22" t="s">
        <v>782</v>
      </c>
      <c r="AY2513" s="19">
        <v>0</v>
      </c>
      <c r="AZ2513" s="19">
        <v>0</v>
      </c>
      <c r="BA2513" s="19">
        <v>0</v>
      </c>
      <c r="BB2513" s="14">
        <v>0</v>
      </c>
      <c r="BC2513" s="55">
        <v>21</v>
      </c>
      <c r="BD2513" s="56">
        <v>41050</v>
      </c>
      <c r="BE2513" s="19">
        <v>41.050000000000004</v>
      </c>
      <c r="BF2513" s="19">
        <v>88.522720645196614</v>
      </c>
      <c r="BG2513" s="14">
        <v>31.17365106721434</v>
      </c>
      <c r="BH2513" s="22">
        <v>915</v>
      </c>
      <c r="BI2513" s="23">
        <v>62.839989999999986</v>
      </c>
      <c r="BJ2513" s="23">
        <v>122.45716386519665</v>
      </c>
      <c r="BK2513" s="14">
        <v>43.123808997181669</v>
      </c>
      <c r="BL2513" t="s">
        <v>184</v>
      </c>
    </row>
    <row r="2514" spans="1:64">
      <c r="A2514" t="s">
        <v>3528</v>
      </c>
      <c r="B2514" t="s">
        <v>3524</v>
      </c>
      <c r="C2514" t="s">
        <v>184</v>
      </c>
      <c r="D2514" t="s">
        <v>942</v>
      </c>
      <c r="E2514">
        <v>2018</v>
      </c>
      <c r="F2514" s="23">
        <v>72.06</v>
      </c>
      <c r="G2514" s="23">
        <v>16.78</v>
      </c>
      <c r="H2514" s="22">
        <v>36012</v>
      </c>
      <c r="I2514" s="34">
        <v>283.98666568707006</v>
      </c>
      <c r="J2514" s="13">
        <v>2</v>
      </c>
      <c r="K2514" s="13">
        <v>3</v>
      </c>
      <c r="L2514" s="19">
        <v>2729</v>
      </c>
      <c r="M2514" s="19">
        <v>2.7290000000000001</v>
      </c>
      <c r="N2514" s="19">
        <v>16.322149</v>
      </c>
      <c r="O2514" s="17">
        <v>5.7475054191402304</v>
      </c>
      <c r="P2514" s="55">
        <v>0</v>
      </c>
      <c r="Q2514" s="13">
        <v>0</v>
      </c>
      <c r="R2514" s="19">
        <v>0</v>
      </c>
      <c r="S2514" s="19">
        <v>0</v>
      </c>
      <c r="T2514" s="19">
        <v>0</v>
      </c>
      <c r="U2514" s="17">
        <v>0</v>
      </c>
      <c r="V2514" s="13">
        <v>0</v>
      </c>
      <c r="W2514" s="13">
        <v>0</v>
      </c>
      <c r="X2514" s="19">
        <v>0</v>
      </c>
      <c r="Y2514" s="19">
        <v>0</v>
      </c>
      <c r="Z2514" s="19">
        <v>0</v>
      </c>
      <c r="AA2514" s="14">
        <v>0</v>
      </c>
      <c r="AB2514" s="55">
        <v>1</v>
      </c>
      <c r="AC2514" s="22" t="s">
        <v>782</v>
      </c>
      <c r="AD2514" s="19">
        <v>0</v>
      </c>
      <c r="AE2514" s="19">
        <v>0</v>
      </c>
      <c r="AF2514" s="19">
        <v>0.5515755</v>
      </c>
      <c r="AG2514" s="14">
        <v>0.19422584460630654</v>
      </c>
      <c r="AH2514" s="22" t="s">
        <v>782</v>
      </c>
      <c r="AI2514" s="23" t="s">
        <v>782</v>
      </c>
      <c r="AJ2514" s="23" t="s">
        <v>782</v>
      </c>
      <c r="AK2514" s="23" t="s">
        <v>782</v>
      </c>
      <c r="AL2514" s="14" t="s">
        <v>782</v>
      </c>
      <c r="AM2514" s="22" t="s">
        <v>782</v>
      </c>
      <c r="AN2514" s="23" t="s">
        <v>782</v>
      </c>
      <c r="AO2514" s="23" t="s">
        <v>782</v>
      </c>
      <c r="AP2514" s="23" t="s">
        <v>782</v>
      </c>
      <c r="AQ2514" s="14" t="s">
        <v>782</v>
      </c>
      <c r="AR2514" s="55">
        <v>924</v>
      </c>
      <c r="AS2514" s="56">
        <v>19483.555000000011</v>
      </c>
      <c r="AT2514" s="19">
        <v>19.483554999999978</v>
      </c>
      <c r="AU2514" s="19">
        <v>17.301396840000038</v>
      </c>
      <c r="AV2514" s="14">
        <v>6.0923271866097943</v>
      </c>
      <c r="AW2514" s="13">
        <v>0</v>
      </c>
      <c r="AX2514" s="22" t="s">
        <v>782</v>
      </c>
      <c r="AY2514" s="19">
        <v>0</v>
      </c>
      <c r="AZ2514" s="19">
        <v>0</v>
      </c>
      <c r="BA2514" s="19">
        <v>0</v>
      </c>
      <c r="BB2514" s="14">
        <v>0</v>
      </c>
      <c r="BC2514" s="55">
        <v>21</v>
      </c>
      <c r="BD2514" s="56">
        <v>41050</v>
      </c>
      <c r="BE2514" s="19">
        <v>41.050000000000004</v>
      </c>
      <c r="BF2514" s="19">
        <v>88.482591757164499</v>
      </c>
      <c r="BG2514" s="14">
        <v>31.157305059761164</v>
      </c>
      <c r="BH2514" s="22">
        <v>948</v>
      </c>
      <c r="BI2514" s="23">
        <v>63.262554999999978</v>
      </c>
      <c r="BJ2514" s="23">
        <v>122.65771309716453</v>
      </c>
      <c r="BK2514" s="14">
        <v>43.191363510117498</v>
      </c>
      <c r="BL2514" t="s">
        <v>184</v>
      </c>
    </row>
    <row r="2515" spans="1:64">
      <c r="A2515" t="s">
        <v>3529</v>
      </c>
      <c r="B2515" t="s">
        <v>3524</v>
      </c>
      <c r="C2515" t="s">
        <v>184</v>
      </c>
      <c r="D2515" t="s">
        <v>942</v>
      </c>
      <c r="E2515">
        <v>2019</v>
      </c>
      <c r="F2515" s="23">
        <v>72.06</v>
      </c>
      <c r="G2515" s="23">
        <v>16.75</v>
      </c>
      <c r="H2515" s="22">
        <v>36029</v>
      </c>
      <c r="I2515" s="34">
        <v>288.77635548698294</v>
      </c>
      <c r="J2515" s="22">
        <v>2</v>
      </c>
      <c r="K2515" s="22">
        <v>4</v>
      </c>
      <c r="L2515" s="23">
        <v>2483</v>
      </c>
      <c r="M2515" s="23">
        <v>2.4830000000000001</v>
      </c>
      <c r="N2515" s="23">
        <v>14.850823</v>
      </c>
      <c r="O2515" s="14">
        <v>5.142672770059745</v>
      </c>
      <c r="P2515" s="48">
        <v>0</v>
      </c>
      <c r="Q2515" s="22">
        <v>0</v>
      </c>
      <c r="R2515" s="23">
        <v>0</v>
      </c>
      <c r="S2515" s="23">
        <v>0</v>
      </c>
      <c r="T2515" s="23">
        <v>0</v>
      </c>
      <c r="U2515" s="14">
        <v>0</v>
      </c>
      <c r="V2515" s="22">
        <v>0</v>
      </c>
      <c r="W2515" s="22">
        <v>0</v>
      </c>
      <c r="X2515" s="23">
        <v>0</v>
      </c>
      <c r="Y2515" s="23">
        <v>0</v>
      </c>
      <c r="Z2515" s="23">
        <v>0</v>
      </c>
      <c r="AA2515" s="14">
        <v>0</v>
      </c>
      <c r="AB2515" s="48">
        <v>1</v>
      </c>
      <c r="AC2515" s="22">
        <v>1</v>
      </c>
      <c r="AD2515" s="23">
        <v>411.60300429184548</v>
      </c>
      <c r="AE2515" s="23">
        <v>0.41160300429184549</v>
      </c>
      <c r="AF2515" s="23">
        <v>0.57542099999999996</v>
      </c>
      <c r="AG2515" s="14">
        <v>0.19926181249487304</v>
      </c>
      <c r="AH2515" s="22">
        <v>1</v>
      </c>
      <c r="AI2515" s="23">
        <v>19.739999999999998</v>
      </c>
      <c r="AJ2515" s="23">
        <v>1.9739999999999997E-2</v>
      </c>
      <c r="AK2515" s="23">
        <v>1.7529119999999999E-2</v>
      </c>
      <c r="AL2515" s="14">
        <v>6.0701368609072815E-3</v>
      </c>
      <c r="AM2515" s="22">
        <v>1000</v>
      </c>
      <c r="AN2515" s="23">
        <v>21390.689999999991</v>
      </c>
      <c r="AO2515" s="23">
        <v>21.390689999999971</v>
      </c>
      <c r="AP2515" s="23">
        <v>18.994932720000026</v>
      </c>
      <c r="AQ2515" s="14">
        <v>6.577731299353645</v>
      </c>
      <c r="AR2515" s="48">
        <v>1001</v>
      </c>
      <c r="AS2515" s="50">
        <v>21410.429999999993</v>
      </c>
      <c r="AT2515" s="23">
        <v>21.41042999999997</v>
      </c>
      <c r="AU2515" s="23">
        <v>19.012461840000025</v>
      </c>
      <c r="AV2515" s="14">
        <v>6.5838014362145518</v>
      </c>
      <c r="AW2515" s="22">
        <v>0</v>
      </c>
      <c r="AX2515" s="22" t="s">
        <v>782</v>
      </c>
      <c r="AY2515" s="23">
        <v>0</v>
      </c>
      <c r="AZ2515" s="23">
        <v>0</v>
      </c>
      <c r="BA2515" s="23">
        <v>0</v>
      </c>
      <c r="BB2515" s="14">
        <v>0</v>
      </c>
      <c r="BC2515" s="48">
        <v>22</v>
      </c>
      <c r="BD2515" s="50">
        <v>43490</v>
      </c>
      <c r="BE2515" s="23">
        <v>43.49</v>
      </c>
      <c r="BF2515" s="23">
        <v>95.605812124920675</v>
      </c>
      <c r="BG2515" s="14">
        <v>33.107216123596473</v>
      </c>
      <c r="BH2515" s="22">
        <v>1026</v>
      </c>
      <c r="BI2515" s="23">
        <v>67.795033004291824</v>
      </c>
      <c r="BJ2515" s="23">
        <v>130.04451796492071</v>
      </c>
      <c r="BK2515" s="14">
        <v>45.032952142365644</v>
      </c>
      <c r="BL2515" t="s">
        <v>184</v>
      </c>
    </row>
    <row r="2516" spans="1:64">
      <c r="A2516" t="s">
        <v>3530</v>
      </c>
      <c r="B2516" t="s">
        <v>3524</v>
      </c>
      <c r="C2516" t="s">
        <v>184</v>
      </c>
      <c r="D2516" t="s">
        <v>942</v>
      </c>
      <c r="E2516">
        <v>2020</v>
      </c>
      <c r="F2516" s="23">
        <v>72.06</v>
      </c>
      <c r="G2516" s="23">
        <v>16.77</v>
      </c>
      <c r="H2516" s="22">
        <v>36068</v>
      </c>
      <c r="I2516" s="34">
        <v>290.11443636087171</v>
      </c>
      <c r="J2516" s="22">
        <v>2</v>
      </c>
      <c r="K2516" s="22">
        <v>5</v>
      </c>
      <c r="L2516" s="23">
        <v>3053</v>
      </c>
      <c r="M2516" s="23">
        <v>3.0530000000000004</v>
      </c>
      <c r="N2516" s="23">
        <v>18.259993000000001</v>
      </c>
      <c r="O2516" s="14">
        <v>6.2940656208112653</v>
      </c>
      <c r="P2516" s="48">
        <v>0</v>
      </c>
      <c r="Q2516" s="48">
        <v>0</v>
      </c>
      <c r="R2516" s="50">
        <v>0</v>
      </c>
      <c r="S2516" s="23">
        <v>0</v>
      </c>
      <c r="T2516" s="23">
        <v>0</v>
      </c>
      <c r="U2516" s="14">
        <v>0</v>
      </c>
      <c r="V2516" s="22">
        <v>0</v>
      </c>
      <c r="W2516" s="22">
        <v>0</v>
      </c>
      <c r="X2516" s="23">
        <v>0</v>
      </c>
      <c r="Y2516" s="23">
        <v>0</v>
      </c>
      <c r="Z2516" s="23">
        <v>0</v>
      </c>
      <c r="AA2516" s="14">
        <v>0</v>
      </c>
      <c r="AB2516" s="48">
        <v>1</v>
      </c>
      <c r="AC2516" s="22">
        <v>1</v>
      </c>
      <c r="AD2516" s="23">
        <v>377.37510729613734</v>
      </c>
      <c r="AE2516" s="23">
        <v>0.37737510729613732</v>
      </c>
      <c r="AF2516" s="23">
        <v>0.52757039999999999</v>
      </c>
      <c r="AG2516" s="14">
        <v>0.18184906846336946</v>
      </c>
      <c r="AH2516" s="22">
        <v>1</v>
      </c>
      <c r="AI2516" s="23">
        <v>19.739999999999998</v>
      </c>
      <c r="AJ2516" s="23">
        <v>1.9739999999999997E-2</v>
      </c>
      <c r="AK2516" s="23">
        <v>1.7529119999999999E-2</v>
      </c>
      <c r="AL2516" s="14">
        <v>6.0421398603534588E-3</v>
      </c>
      <c r="AM2516" s="22">
        <v>1121</v>
      </c>
      <c r="AN2516" s="23">
        <v>24006.06199999998</v>
      </c>
      <c r="AO2516" s="23">
        <v>24.00606199999995</v>
      </c>
      <c r="AP2516" s="23">
        <v>21.317383056000029</v>
      </c>
      <c r="AQ2516" s="14">
        <v>7.3479221935317476</v>
      </c>
      <c r="AR2516" s="48">
        <v>1122</v>
      </c>
      <c r="AS2516" s="50">
        <v>24025.801999999981</v>
      </c>
      <c r="AT2516" s="23">
        <v>24.025801999999949</v>
      </c>
      <c r="AU2516" s="23">
        <v>21.334912176000028</v>
      </c>
      <c r="AV2516" s="14">
        <v>7.3539643333921001</v>
      </c>
      <c r="AW2516" s="22">
        <v>0</v>
      </c>
      <c r="AX2516" s="22">
        <v>0</v>
      </c>
      <c r="AY2516" s="23">
        <v>0</v>
      </c>
      <c r="AZ2516" s="23">
        <v>0</v>
      </c>
      <c r="BA2516" s="23">
        <v>0</v>
      </c>
      <c r="BB2516" s="14">
        <v>0</v>
      </c>
      <c r="BC2516" s="48">
        <v>22</v>
      </c>
      <c r="BD2516" s="50">
        <v>43340</v>
      </c>
      <c r="BE2516" s="23">
        <v>43.34</v>
      </c>
      <c r="BF2516" s="23">
        <v>95.592582975688785</v>
      </c>
      <c r="BG2516" s="14">
        <v>32.949957325385114</v>
      </c>
      <c r="BH2516" s="22">
        <v>1147</v>
      </c>
      <c r="BI2516" s="23">
        <v>70.796177107296074</v>
      </c>
      <c r="BJ2516" s="23">
        <v>135.71505855168883</v>
      </c>
      <c r="BK2516" s="14">
        <v>46.779836348051852</v>
      </c>
      <c r="BL2516" t="s">
        <v>184</v>
      </c>
    </row>
    <row r="2517" spans="1:64">
      <c r="A2517" t="s">
        <v>3531</v>
      </c>
      <c r="B2517" t="s">
        <v>3524</v>
      </c>
      <c r="C2517" t="s">
        <v>184</v>
      </c>
      <c r="D2517" t="s">
        <v>942</v>
      </c>
      <c r="E2517">
        <v>2021</v>
      </c>
      <c r="F2517" s="23">
        <v>72.06</v>
      </c>
      <c r="G2517" s="23">
        <v>16.829999999999998</v>
      </c>
      <c r="H2517" s="22">
        <v>35927</v>
      </c>
      <c r="I2517" s="34">
        <v>270.43</v>
      </c>
      <c r="J2517" s="22">
        <v>2</v>
      </c>
      <c r="K2517" s="22">
        <v>5</v>
      </c>
      <c r="L2517" s="23">
        <v>3053</v>
      </c>
      <c r="M2517" s="23">
        <v>3.0529999999999999</v>
      </c>
      <c r="N2517" s="23">
        <v>18.259993000000001</v>
      </c>
      <c r="O2517" s="14">
        <v>6.75</v>
      </c>
      <c r="P2517" s="48">
        <v>0</v>
      </c>
      <c r="Q2517" s="22">
        <v>0</v>
      </c>
      <c r="R2517" s="23">
        <v>0</v>
      </c>
      <c r="S2517" s="23">
        <v>0</v>
      </c>
      <c r="T2517" s="23">
        <v>0</v>
      </c>
      <c r="U2517" s="14">
        <v>0</v>
      </c>
      <c r="V2517" s="22">
        <v>0</v>
      </c>
      <c r="W2517" s="22">
        <v>0</v>
      </c>
      <c r="X2517" s="23">
        <v>0</v>
      </c>
      <c r="Y2517" s="23">
        <v>0</v>
      </c>
      <c r="Z2517" s="23">
        <v>0</v>
      </c>
      <c r="AA2517" s="14">
        <v>0</v>
      </c>
      <c r="AB2517" s="48">
        <v>1</v>
      </c>
      <c r="AC2517" s="22">
        <v>1</v>
      </c>
      <c r="AD2517" s="23">
        <v>381.8785408</v>
      </c>
      <c r="AE2517" s="23">
        <v>0.38187854100000002</v>
      </c>
      <c r="AF2517" s="23">
        <v>0.53386619999999996</v>
      </c>
      <c r="AG2517" s="14">
        <v>0.2</v>
      </c>
      <c r="AH2517" s="22">
        <v>1</v>
      </c>
      <c r="AI2517" s="23">
        <v>19.739999999999998</v>
      </c>
      <c r="AJ2517" s="23">
        <v>1.9740000000000001E-2</v>
      </c>
      <c r="AK2517" s="23">
        <v>1.7663804000000002E-2</v>
      </c>
      <c r="AL2517" s="14">
        <v>0.01</v>
      </c>
      <c r="AM2517" s="22">
        <v>1295</v>
      </c>
      <c r="AN2517" s="23">
        <v>26839.210999999999</v>
      </c>
      <c r="AO2517" s="23">
        <v>26.839210999999999</v>
      </c>
      <c r="AP2517" s="23">
        <v>24.016340960000001</v>
      </c>
      <c r="AQ2517" s="14">
        <v>8.8800000000000008</v>
      </c>
      <c r="AR2517" s="48">
        <v>1296</v>
      </c>
      <c r="AS2517" s="50">
        <v>26858.951000000001</v>
      </c>
      <c r="AT2517" s="23">
        <v>26.858951000000001</v>
      </c>
      <c r="AU2517" s="23">
        <v>24.034004759999998</v>
      </c>
      <c r="AV2517" s="14">
        <v>8.89</v>
      </c>
      <c r="AW2517" s="22">
        <v>0</v>
      </c>
      <c r="AX2517" s="22">
        <v>0</v>
      </c>
      <c r="AY2517" s="23">
        <v>0</v>
      </c>
      <c r="AZ2517" s="23">
        <v>0</v>
      </c>
      <c r="BA2517" s="23">
        <v>0</v>
      </c>
      <c r="BB2517" s="14">
        <v>0</v>
      </c>
      <c r="BC2517" s="48">
        <v>22</v>
      </c>
      <c r="BD2517" s="50">
        <v>43640</v>
      </c>
      <c r="BE2517" s="23">
        <v>43.64</v>
      </c>
      <c r="BF2517" s="23">
        <v>83.390545680000002</v>
      </c>
      <c r="BG2517" s="14">
        <v>30.84</v>
      </c>
      <c r="BH2517" s="22">
        <v>1321</v>
      </c>
      <c r="BI2517" s="23">
        <v>73.930000000000007</v>
      </c>
      <c r="BJ2517" s="23">
        <v>126.22</v>
      </c>
      <c r="BK2517" s="14">
        <v>46.67</v>
      </c>
      <c r="BL2517" t="s">
        <v>184</v>
      </c>
    </row>
    <row r="2518" spans="1:64">
      <c r="A2518" t="s">
        <v>3532</v>
      </c>
      <c r="B2518" t="s">
        <v>3524</v>
      </c>
      <c r="C2518" t="s">
        <v>184</v>
      </c>
      <c r="D2518" s="111" t="s">
        <v>942</v>
      </c>
      <c r="E2518" s="110">
        <v>2022</v>
      </c>
      <c r="F2518" s="23"/>
      <c r="G2518" s="23"/>
      <c r="H2518" s="22">
        <v>36354</v>
      </c>
      <c r="I2518" s="34">
        <v>263.47700267214782</v>
      </c>
      <c r="J2518" s="22">
        <v>3</v>
      </c>
      <c r="K2518" s="22">
        <v>5</v>
      </c>
      <c r="L2518" s="23">
        <v>2507</v>
      </c>
      <c r="M2518" s="23">
        <v>2.5070000000000001</v>
      </c>
      <c r="N2518" s="23">
        <v>14.836425999999999</v>
      </c>
      <c r="O2518" s="14">
        <v>5.6310136556629198</v>
      </c>
      <c r="P2518" s="48">
        <v>0</v>
      </c>
      <c r="Q2518" s="22">
        <v>0</v>
      </c>
      <c r="R2518" s="23">
        <v>0</v>
      </c>
      <c r="S2518" s="23">
        <v>0</v>
      </c>
      <c r="T2518" s="23">
        <v>0</v>
      </c>
      <c r="U2518" s="14">
        <v>0</v>
      </c>
      <c r="V2518" s="22">
        <v>0</v>
      </c>
      <c r="W2518" s="22">
        <v>0</v>
      </c>
      <c r="X2518" s="23">
        <v>0</v>
      </c>
      <c r="Y2518" s="23">
        <v>0</v>
      </c>
      <c r="Z2518" s="23">
        <v>0</v>
      </c>
      <c r="AA2518" s="14">
        <v>0</v>
      </c>
      <c r="AB2518" s="48">
        <v>1</v>
      </c>
      <c r="AC2518" s="22">
        <v>1</v>
      </c>
      <c r="AD2518" s="23">
        <v>418.05021459227498</v>
      </c>
      <c r="AE2518" s="23">
        <v>0.41805021459227498</v>
      </c>
      <c r="AF2518" s="23">
        <v>0.58443420000000001</v>
      </c>
      <c r="AG2518" s="14">
        <v>0.22181601964222611</v>
      </c>
      <c r="AH2518" s="22">
        <v>1</v>
      </c>
      <c r="AI2518" s="23">
        <v>19.739999999999998</v>
      </c>
      <c r="AJ2518" s="23">
        <v>1.9740000000000001E-2</v>
      </c>
      <c r="AK2518" s="23">
        <v>2.0220943746215501E-2</v>
      </c>
      <c r="AL2518" s="14">
        <v>7.6746522622989661E-3</v>
      </c>
      <c r="AM2518" s="22">
        <v>1712</v>
      </c>
      <c r="AN2518" s="23">
        <v>30899.856999999942</v>
      </c>
      <c r="AO2518" s="23">
        <v>30.899856999999901</v>
      </c>
      <c r="AP2518" s="23">
        <v>31.652698589822901</v>
      </c>
      <c r="AQ2518" s="14">
        <v>12.013457823189709</v>
      </c>
      <c r="AR2518" s="48">
        <v>1713</v>
      </c>
      <c r="AS2518" s="50">
        <v>30919.596999999903</v>
      </c>
      <c r="AT2518" s="23">
        <v>30.9195969999999</v>
      </c>
      <c r="AU2518" s="23">
        <v>31.672919533569114</v>
      </c>
      <c r="AV2518" s="14">
        <v>12.021132475452008</v>
      </c>
      <c r="AW2518" s="22">
        <v>0</v>
      </c>
      <c r="AX2518" s="22">
        <v>0</v>
      </c>
      <c r="AY2518" s="23">
        <v>0</v>
      </c>
      <c r="AZ2518" s="23">
        <v>0</v>
      </c>
      <c r="BA2518" s="23">
        <v>0</v>
      </c>
      <c r="BB2518" s="14">
        <v>0</v>
      </c>
      <c r="BC2518" s="48">
        <v>20</v>
      </c>
      <c r="BD2518" s="50">
        <v>41050</v>
      </c>
      <c r="BE2518" s="23">
        <v>41.05</v>
      </c>
      <c r="BF2518" s="23">
        <v>86.112953246619782</v>
      </c>
      <c r="BG2518" s="14">
        <v>32.683290144215228</v>
      </c>
      <c r="BH2518" s="22">
        <v>1737</v>
      </c>
      <c r="BI2518" s="23">
        <v>74.894647214592169</v>
      </c>
      <c r="BJ2518" s="23">
        <v>133.20673298018889</v>
      </c>
      <c r="BK2518" s="14">
        <v>50.557252294972379</v>
      </c>
      <c r="BL2518" t="s">
        <v>184</v>
      </c>
    </row>
    <row r="2519" spans="1:64">
      <c r="A2519" t="s">
        <v>3533</v>
      </c>
      <c r="B2519" t="s">
        <v>3524</v>
      </c>
      <c r="C2519" t="s">
        <v>184</v>
      </c>
      <c r="D2519" t="s">
        <v>942</v>
      </c>
      <c r="E2519">
        <v>2023</v>
      </c>
      <c r="F2519">
        <v>72.06</v>
      </c>
      <c r="G2519">
        <v>16.899999999999999</v>
      </c>
      <c r="H2519">
        <v>35960</v>
      </c>
      <c r="I2519">
        <v>263.47700267214782</v>
      </c>
      <c r="J2519">
        <v>3</v>
      </c>
      <c r="K2519">
        <v>6</v>
      </c>
      <c r="L2519">
        <v>2858</v>
      </c>
      <c r="M2519">
        <v>2.8580000000000001</v>
      </c>
      <c r="N2519">
        <v>16.913644000000001</v>
      </c>
      <c r="O2519">
        <v>6.4194004897824604</v>
      </c>
      <c r="P2519" s="140">
        <v>0</v>
      </c>
      <c r="Q2519">
        <v>0</v>
      </c>
      <c r="R2519">
        <v>0</v>
      </c>
      <c r="S2519">
        <v>0</v>
      </c>
      <c r="T2519">
        <v>0</v>
      </c>
      <c r="U2519">
        <v>0</v>
      </c>
      <c r="V2519">
        <v>0</v>
      </c>
      <c r="W2519">
        <v>0</v>
      </c>
      <c r="X2519">
        <v>0</v>
      </c>
      <c r="Y2519">
        <v>0</v>
      </c>
      <c r="Z2519">
        <v>0</v>
      </c>
      <c r="AA2519">
        <v>0</v>
      </c>
      <c r="AB2519" s="140">
        <v>1</v>
      </c>
      <c r="AC2519">
        <v>1</v>
      </c>
      <c r="AD2519">
        <v>329.149538626609</v>
      </c>
      <c r="AE2519">
        <v>0.32914953862660901</v>
      </c>
      <c r="AF2519">
        <v>0.46015105499999998</v>
      </c>
      <c r="AG2519">
        <v>0.17464562384314788</v>
      </c>
      <c r="AH2519">
        <v>1</v>
      </c>
      <c r="AI2519">
        <v>19.739999999999998</v>
      </c>
      <c r="AJ2519">
        <v>1.9740000000000001E-2</v>
      </c>
      <c r="AK2519">
        <v>2.0220943746215501E-2</v>
      </c>
      <c r="AL2519">
        <v>9.8980000000000005E-3</v>
      </c>
      <c r="AM2519">
        <v>2243</v>
      </c>
      <c r="AN2519">
        <v>39189.792000000001</v>
      </c>
      <c r="AO2519">
        <v>39.189791999999997</v>
      </c>
      <c r="AP2519">
        <v>36.759524999999996</v>
      </c>
      <c r="AQ2519">
        <v>13.951701525062875</v>
      </c>
      <c r="AR2519" s="140">
        <v>2717</v>
      </c>
      <c r="AS2519" s="140">
        <v>39575.656999999701</v>
      </c>
      <c r="AT2519">
        <v>39.575656999999602</v>
      </c>
      <c r="AU2519">
        <v>37.121461107117099</v>
      </c>
      <c r="AV2519">
        <v>14.089070670546691</v>
      </c>
      <c r="AW2519">
        <v>0</v>
      </c>
      <c r="AX2519">
        <v>0</v>
      </c>
      <c r="AY2519">
        <v>0</v>
      </c>
      <c r="AZ2519">
        <v>0</v>
      </c>
      <c r="BA2519">
        <v>0</v>
      </c>
      <c r="BB2519">
        <v>0</v>
      </c>
      <c r="BC2519" s="140">
        <v>20</v>
      </c>
      <c r="BD2519" s="140">
        <v>41050</v>
      </c>
      <c r="BE2519">
        <v>41.05</v>
      </c>
      <c r="BF2519">
        <v>102.822756</v>
      </c>
      <c r="BG2519">
        <v>39.025324774908491</v>
      </c>
      <c r="BH2519">
        <v>2741</v>
      </c>
      <c r="BI2519">
        <v>83.812806538626205</v>
      </c>
      <c r="BJ2519">
        <v>157.3180121621171</v>
      </c>
      <c r="BK2519">
        <v>59.708441559080789</v>
      </c>
      <c r="BL2519" t="s">
        <v>184</v>
      </c>
    </row>
    <row r="2520" spans="1:64">
      <c r="A2520" t="s">
        <v>3534</v>
      </c>
      <c r="B2520" t="s">
        <v>3524</v>
      </c>
      <c r="C2520" t="s">
        <v>184</v>
      </c>
      <c r="D2520" t="s">
        <v>942</v>
      </c>
      <c r="E2520">
        <v>2024</v>
      </c>
      <c r="F2520">
        <v>72.06</v>
      </c>
      <c r="G2520">
        <v>16.93</v>
      </c>
      <c r="H2520">
        <v>36159</v>
      </c>
      <c r="I2520">
        <v>247.94581193730232</v>
      </c>
      <c r="J2520">
        <v>3</v>
      </c>
      <c r="K2520">
        <v>5</v>
      </c>
      <c r="L2520">
        <v>2608</v>
      </c>
      <c r="M2520">
        <v>2.6080000000000001</v>
      </c>
      <c r="N2520">
        <v>15.434144</v>
      </c>
      <c r="O2520">
        <v>6.2248052828183313</v>
      </c>
      <c r="P2520" s="140">
        <v>0</v>
      </c>
      <c r="Q2520">
        <v>0</v>
      </c>
      <c r="R2520">
        <v>0</v>
      </c>
      <c r="S2520">
        <v>0</v>
      </c>
      <c r="T2520">
        <v>0</v>
      </c>
      <c r="U2520">
        <v>0</v>
      </c>
      <c r="V2520">
        <v>0</v>
      </c>
      <c r="W2520">
        <v>0</v>
      </c>
      <c r="X2520">
        <v>0</v>
      </c>
      <c r="Y2520">
        <v>0</v>
      </c>
      <c r="Z2520">
        <v>0</v>
      </c>
      <c r="AA2520">
        <v>0</v>
      </c>
      <c r="AB2520" s="140">
        <v>1</v>
      </c>
      <c r="AC2520">
        <v>1</v>
      </c>
      <c r="AD2520">
        <v>419.34530472103012</v>
      </c>
      <c r="AE2520">
        <v>0.4193453047210301</v>
      </c>
      <c r="AF2520">
        <v>0.58624473600000004</v>
      </c>
      <c r="AG2520">
        <v>0.23644066879752049</v>
      </c>
      <c r="AH2520">
        <v>2</v>
      </c>
      <c r="AI2520">
        <v>25.74</v>
      </c>
      <c r="AJ2520">
        <v>2.5739999999999999E-2</v>
      </c>
      <c r="AK2520">
        <v>2.3216033675371676E-2</v>
      </c>
      <c r="AL2520">
        <v>9.3633497956570767E-3</v>
      </c>
      <c r="AM2520">
        <v>2720</v>
      </c>
      <c r="AN2520">
        <v>44874.043999999922</v>
      </c>
      <c r="AO2520">
        <v>44.874043999999905</v>
      </c>
      <c r="AP2520">
        <v>40.473866225878488</v>
      </c>
      <c r="AQ2520">
        <v>16.32367407605701</v>
      </c>
      <c r="AR2520" s="140">
        <v>3508</v>
      </c>
      <c r="AS2520" s="140">
        <v>45556.283999999956</v>
      </c>
      <c r="AT2520">
        <v>45.556283999999195</v>
      </c>
      <c r="AU2520">
        <v>41.08920837097164</v>
      </c>
      <c r="AV2520">
        <v>16.571850135287548</v>
      </c>
      <c r="AW2520">
        <v>0</v>
      </c>
      <c r="AX2520">
        <v>0</v>
      </c>
      <c r="AY2520">
        <v>0</v>
      </c>
      <c r="AZ2520">
        <v>0</v>
      </c>
      <c r="BA2520">
        <v>0</v>
      </c>
      <c r="BB2520">
        <v>0</v>
      </c>
      <c r="BC2520" s="140">
        <v>21</v>
      </c>
      <c r="BD2520" s="140">
        <v>41052</v>
      </c>
      <c r="BE2520">
        <v>41.052</v>
      </c>
      <c r="BF2520">
        <v>86.642152018280527</v>
      </c>
      <c r="BG2520">
        <v>34.943986890244226</v>
      </c>
      <c r="BH2520">
        <v>3533</v>
      </c>
      <c r="BI2520">
        <v>89.635629304720226</v>
      </c>
      <c r="BJ2520">
        <v>143.75174912525216</v>
      </c>
      <c r="BK2520">
        <v>57.977082977147617</v>
      </c>
      <c r="BL2520" t="s">
        <v>184</v>
      </c>
    </row>
    <row r="2521" spans="1:64">
      <c r="A2521" t="s">
        <v>3535</v>
      </c>
      <c r="B2521" t="s">
        <v>3536</v>
      </c>
      <c r="C2521" t="s">
        <v>186</v>
      </c>
      <c r="D2521" t="s">
        <v>942</v>
      </c>
      <c r="E2521">
        <v>2012</v>
      </c>
      <c r="F2521" s="23">
        <v>140.26</v>
      </c>
      <c r="G2521" s="23">
        <v>25.22</v>
      </c>
      <c r="H2521" s="22">
        <v>34924</v>
      </c>
      <c r="I2521" s="34">
        <v>294.98762699999997</v>
      </c>
      <c r="J2521" s="22">
        <v>6</v>
      </c>
      <c r="K2521" s="22" t="s">
        <v>782</v>
      </c>
      <c r="L2521" s="23">
        <v>3248</v>
      </c>
      <c r="M2521" s="23">
        <v>3.2480000000000002</v>
      </c>
      <c r="N2521" s="23">
        <v>19.374891999999999</v>
      </c>
      <c r="O2521" s="14">
        <v>6.568035478993159</v>
      </c>
      <c r="P2521" s="48">
        <v>0</v>
      </c>
      <c r="Q2521" s="22" t="s">
        <v>782</v>
      </c>
      <c r="R2521" s="23">
        <v>0</v>
      </c>
      <c r="S2521" s="23">
        <v>0</v>
      </c>
      <c r="T2521" s="23">
        <v>0</v>
      </c>
      <c r="U2521" s="14">
        <v>0</v>
      </c>
      <c r="V2521" s="22">
        <v>0</v>
      </c>
      <c r="W2521" s="22" t="s">
        <v>782</v>
      </c>
      <c r="X2521" s="23">
        <v>0</v>
      </c>
      <c r="Y2521" s="23">
        <v>0</v>
      </c>
      <c r="Z2521" s="23">
        <v>0</v>
      </c>
      <c r="AA2521" s="14">
        <v>0</v>
      </c>
      <c r="AB2521" s="48">
        <v>0</v>
      </c>
      <c r="AC2521" s="22" t="s">
        <v>782</v>
      </c>
      <c r="AD2521" s="23">
        <v>0</v>
      </c>
      <c r="AE2521" s="23">
        <v>0</v>
      </c>
      <c r="AF2521" s="23">
        <v>0</v>
      </c>
      <c r="AG2521" s="14">
        <v>0</v>
      </c>
      <c r="AH2521" s="22" t="s">
        <v>782</v>
      </c>
      <c r="AI2521" s="23" t="s">
        <v>782</v>
      </c>
      <c r="AJ2521" s="23" t="s">
        <v>782</v>
      </c>
      <c r="AK2521" s="23" t="s">
        <v>782</v>
      </c>
      <c r="AL2521" s="14" t="s">
        <v>782</v>
      </c>
      <c r="AM2521" s="22" t="s">
        <v>782</v>
      </c>
      <c r="AN2521" s="23" t="s">
        <v>782</v>
      </c>
      <c r="AO2521" s="23" t="s">
        <v>782</v>
      </c>
      <c r="AP2521" s="23" t="s">
        <v>782</v>
      </c>
      <c r="AQ2521" s="14" t="s">
        <v>782</v>
      </c>
      <c r="AR2521" s="48">
        <v>772</v>
      </c>
      <c r="AS2521" s="50">
        <v>16162.665000000001</v>
      </c>
      <c r="AT2521" s="23">
        <v>16.162665000000001</v>
      </c>
      <c r="AU2521" s="23">
        <v>13.826694</v>
      </c>
      <c r="AV2521" s="14">
        <v>4.6872115080270813</v>
      </c>
      <c r="AW2521" s="22">
        <v>2</v>
      </c>
      <c r="AX2521" s="22" t="s">
        <v>782</v>
      </c>
      <c r="AY2521" s="23">
        <v>25</v>
      </c>
      <c r="AZ2521" s="23">
        <v>2.5000000000000001E-2</v>
      </c>
      <c r="BA2521" s="23">
        <v>4.3554000000000002E-2</v>
      </c>
      <c r="BB2521" s="14">
        <v>1.4764687062620427E-2</v>
      </c>
      <c r="BC2521" s="48">
        <v>9</v>
      </c>
      <c r="BD2521" s="50">
        <v>5560</v>
      </c>
      <c r="BE2521" s="23">
        <v>5.56</v>
      </c>
      <c r="BF2521" s="23">
        <v>8.8793199999999999</v>
      </c>
      <c r="BG2521" s="14">
        <v>3.010065232329219</v>
      </c>
      <c r="BH2521" s="22">
        <v>789</v>
      </c>
      <c r="BI2521" s="23">
        <v>24.995665000000002</v>
      </c>
      <c r="BJ2521" s="23">
        <v>42.124459999999999</v>
      </c>
      <c r="BK2521" s="14">
        <v>14.280076906412081</v>
      </c>
      <c r="BL2521" t="s">
        <v>186</v>
      </c>
    </row>
    <row r="2522" spans="1:64">
      <c r="A2522" t="s">
        <v>3537</v>
      </c>
      <c r="B2522" t="s">
        <v>3536</v>
      </c>
      <c r="C2522" t="s">
        <v>186</v>
      </c>
      <c r="D2522" t="s">
        <v>942</v>
      </c>
      <c r="E2522">
        <v>2015</v>
      </c>
      <c r="F2522" s="23">
        <v>140.26</v>
      </c>
      <c r="G2522" s="23">
        <v>26.31</v>
      </c>
      <c r="H2522" s="22">
        <v>36674</v>
      </c>
      <c r="I2522" s="34">
        <v>292.10744832010795</v>
      </c>
      <c r="J2522" s="13">
        <v>6</v>
      </c>
      <c r="K2522" s="13">
        <v>6</v>
      </c>
      <c r="L2522" s="19">
        <v>3248</v>
      </c>
      <c r="M2522" s="35">
        <v>3.2480000000000002</v>
      </c>
      <c r="N2522" s="19">
        <v>19.427440981047717</v>
      </c>
      <c r="O2522" s="17">
        <v>6.6507858983992847</v>
      </c>
      <c r="P2522" s="112">
        <v>0</v>
      </c>
      <c r="Q2522" s="37">
        <v>0</v>
      </c>
      <c r="R2522" s="38">
        <v>0</v>
      </c>
      <c r="S2522" s="27">
        <v>0</v>
      </c>
      <c r="T2522" s="23">
        <v>0</v>
      </c>
      <c r="U2522" s="17">
        <v>0</v>
      </c>
      <c r="V2522" s="22">
        <v>0</v>
      </c>
      <c r="W2522" s="22">
        <v>0</v>
      </c>
      <c r="X2522" s="23">
        <v>0</v>
      </c>
      <c r="Y2522" s="27">
        <v>0</v>
      </c>
      <c r="Z2522" s="27">
        <v>0</v>
      </c>
      <c r="AA2522" s="14">
        <v>0</v>
      </c>
      <c r="AB2522" s="116">
        <v>1</v>
      </c>
      <c r="AC2522" s="22" t="s">
        <v>782</v>
      </c>
      <c r="AD2522" s="23">
        <v>0</v>
      </c>
      <c r="AE2522" s="23">
        <v>0</v>
      </c>
      <c r="AF2522" s="23">
        <v>0.88177319999999992</v>
      </c>
      <c r="AG2522" s="14">
        <v>0.30186604452266574</v>
      </c>
      <c r="AH2522" s="22" t="s">
        <v>782</v>
      </c>
      <c r="AI2522" s="23" t="s">
        <v>782</v>
      </c>
      <c r="AJ2522" s="23" t="s">
        <v>782</v>
      </c>
      <c r="AK2522" s="23" t="s">
        <v>782</v>
      </c>
      <c r="AL2522" s="14" t="s">
        <v>782</v>
      </c>
      <c r="AM2522" s="22" t="s">
        <v>782</v>
      </c>
      <c r="AN2522" s="23" t="s">
        <v>782</v>
      </c>
      <c r="AO2522" s="23" t="s">
        <v>782</v>
      </c>
      <c r="AP2522" s="23" t="s">
        <v>782</v>
      </c>
      <c r="AQ2522" s="14" t="s">
        <v>782</v>
      </c>
      <c r="AR2522" s="117">
        <v>1004</v>
      </c>
      <c r="AS2522" s="118">
        <v>18841.276999999984</v>
      </c>
      <c r="AT2522" s="23">
        <v>18.841276999999984</v>
      </c>
      <c r="AU2522" s="23">
        <v>16.734120816987744</v>
      </c>
      <c r="AV2522" s="14">
        <v>5.728755262224448</v>
      </c>
      <c r="AW2522" s="22">
        <v>2</v>
      </c>
      <c r="AX2522" s="22" t="s">
        <v>782</v>
      </c>
      <c r="AY2522" s="23">
        <v>25</v>
      </c>
      <c r="AZ2522" s="23">
        <v>2.5000000000000001E-2</v>
      </c>
      <c r="BA2522" s="23">
        <v>6.5143603849515577E-2</v>
      </c>
      <c r="BB2522" s="14">
        <v>2.2301247100733806E-2</v>
      </c>
      <c r="BC2522" s="120">
        <v>9</v>
      </c>
      <c r="BD2522" s="121">
        <v>5560</v>
      </c>
      <c r="BE2522" s="44">
        <v>5.56</v>
      </c>
      <c r="BF2522" s="23">
        <v>6.8619255502572445</v>
      </c>
      <c r="BG2522" s="14">
        <v>2.3491100927825559</v>
      </c>
      <c r="BH2522" s="22">
        <v>1022</v>
      </c>
      <c r="BI2522" s="23">
        <v>27.674276999999986</v>
      </c>
      <c r="BJ2522" s="23">
        <v>43.970404152142223</v>
      </c>
      <c r="BK2522" s="14">
        <v>15.052818545029687</v>
      </c>
      <c r="BL2522" t="s">
        <v>186</v>
      </c>
    </row>
    <row r="2523" spans="1:64">
      <c r="A2523" t="s">
        <v>3538</v>
      </c>
      <c r="B2523" t="s">
        <v>3536</v>
      </c>
      <c r="C2523" t="s">
        <v>186</v>
      </c>
      <c r="D2523" t="s">
        <v>942</v>
      </c>
      <c r="E2523">
        <v>2016</v>
      </c>
      <c r="F2523" s="23">
        <v>140.26</v>
      </c>
      <c r="G2523" s="23">
        <v>24.87</v>
      </c>
      <c r="H2523" s="22">
        <v>37097</v>
      </c>
      <c r="I2523" s="34">
        <v>311.81750361982273</v>
      </c>
      <c r="J2523" s="13">
        <v>6</v>
      </c>
      <c r="K2523" s="13">
        <v>6</v>
      </c>
      <c r="L2523" s="19">
        <v>3248</v>
      </c>
      <c r="M2523" s="35">
        <v>3.2480000000000002</v>
      </c>
      <c r="N2523" s="19">
        <v>19.426288</v>
      </c>
      <c r="O2523" s="17">
        <v>6.2300184481257066</v>
      </c>
      <c r="P2523" s="55">
        <v>0</v>
      </c>
      <c r="Q2523" s="13">
        <v>0</v>
      </c>
      <c r="R2523" s="19">
        <v>0</v>
      </c>
      <c r="S2523" s="27">
        <v>0</v>
      </c>
      <c r="T2523" s="19">
        <v>0</v>
      </c>
      <c r="U2523" s="17">
        <v>0</v>
      </c>
      <c r="V2523" s="13">
        <v>0</v>
      </c>
      <c r="W2523" s="13">
        <v>0</v>
      </c>
      <c r="X2523" s="19">
        <v>0</v>
      </c>
      <c r="Y2523" s="27">
        <v>0</v>
      </c>
      <c r="Z2523" s="19">
        <v>0</v>
      </c>
      <c r="AA2523" s="14">
        <v>0</v>
      </c>
      <c r="AB2523" s="55">
        <v>1</v>
      </c>
      <c r="AC2523" s="22" t="s">
        <v>782</v>
      </c>
      <c r="AD2523" s="19">
        <v>0</v>
      </c>
      <c r="AE2523" s="23">
        <v>0</v>
      </c>
      <c r="AF2523" s="19">
        <v>1.0108244999999998</v>
      </c>
      <c r="AG2523" s="14">
        <v>0.32417182751627294</v>
      </c>
      <c r="AH2523" s="22" t="s">
        <v>782</v>
      </c>
      <c r="AI2523" s="23" t="s">
        <v>782</v>
      </c>
      <c r="AJ2523" s="23" t="s">
        <v>782</v>
      </c>
      <c r="AK2523" s="23" t="s">
        <v>782</v>
      </c>
      <c r="AL2523" s="14" t="s">
        <v>782</v>
      </c>
      <c r="AM2523" s="22" t="s">
        <v>782</v>
      </c>
      <c r="AN2523" s="23" t="s">
        <v>782</v>
      </c>
      <c r="AO2523" s="23" t="s">
        <v>782</v>
      </c>
      <c r="AP2523" s="23" t="s">
        <v>782</v>
      </c>
      <c r="AQ2523" s="14" t="s">
        <v>782</v>
      </c>
      <c r="AR2523" s="55">
        <v>1043</v>
      </c>
      <c r="AS2523" s="56">
        <v>19223.802000000025</v>
      </c>
      <c r="AT2523" s="23">
        <v>19.223802000000024</v>
      </c>
      <c r="AU2523" s="19">
        <v>17.070736176000011</v>
      </c>
      <c r="AV2523" s="14">
        <v>5.4745920218812234</v>
      </c>
      <c r="AW2523" s="13">
        <v>2</v>
      </c>
      <c r="AX2523" s="22" t="s">
        <v>782</v>
      </c>
      <c r="AY2523" s="19">
        <v>25</v>
      </c>
      <c r="AZ2523" s="23">
        <v>2.5000000000000001E-2</v>
      </c>
      <c r="BA2523" s="19">
        <v>4.8537999999999998E-2</v>
      </c>
      <c r="BB2523" s="14">
        <v>1.5566156305060728E-2</v>
      </c>
      <c r="BC2523" s="55">
        <v>9</v>
      </c>
      <c r="BD2523" s="56">
        <v>5560.0000000000009</v>
      </c>
      <c r="BE2523" s="44">
        <v>5.5600000000000005</v>
      </c>
      <c r="BF2523" s="19">
        <v>6.8631855502572456</v>
      </c>
      <c r="BG2523" s="14">
        <v>2.2010263922275022</v>
      </c>
      <c r="BH2523" s="22">
        <v>1061</v>
      </c>
      <c r="BI2523" s="23">
        <v>28.056802000000026</v>
      </c>
      <c r="BJ2523" s="23">
        <v>44.419572226257259</v>
      </c>
      <c r="BK2523" s="14">
        <v>14.245374846055766</v>
      </c>
      <c r="BL2523" t="s">
        <v>186</v>
      </c>
    </row>
    <row r="2524" spans="1:64">
      <c r="A2524" t="s">
        <v>3539</v>
      </c>
      <c r="B2524" t="s">
        <v>3536</v>
      </c>
      <c r="C2524" t="s">
        <v>186</v>
      </c>
      <c r="D2524" t="s">
        <v>942</v>
      </c>
      <c r="E2524">
        <v>2017</v>
      </c>
      <c r="F2524" s="23">
        <v>140.26</v>
      </c>
      <c r="G2524" s="23">
        <v>24.98</v>
      </c>
      <c r="H2524" s="22">
        <v>37502</v>
      </c>
      <c r="I2524" s="34">
        <v>294.57860241554692</v>
      </c>
      <c r="J2524" s="13">
        <v>6</v>
      </c>
      <c r="K2524" s="13">
        <v>7</v>
      </c>
      <c r="L2524" s="19">
        <v>4821</v>
      </c>
      <c r="M2524" s="19">
        <v>4.8209999999999997</v>
      </c>
      <c r="N2524" s="19">
        <v>28.834401</v>
      </c>
      <c r="O2524" s="17">
        <v>9.7883555572460725</v>
      </c>
      <c r="P2524" s="55">
        <v>0</v>
      </c>
      <c r="Q2524" s="13">
        <v>0</v>
      </c>
      <c r="R2524" s="19">
        <v>0</v>
      </c>
      <c r="S2524" s="19">
        <v>0</v>
      </c>
      <c r="T2524" s="19">
        <v>0</v>
      </c>
      <c r="U2524" s="17">
        <v>0</v>
      </c>
      <c r="V2524" s="13">
        <v>0</v>
      </c>
      <c r="W2524" s="13">
        <v>0</v>
      </c>
      <c r="X2524" s="19">
        <v>0</v>
      </c>
      <c r="Y2524" s="19">
        <v>0</v>
      </c>
      <c r="Z2524" s="19">
        <v>0</v>
      </c>
      <c r="AA2524" s="14">
        <v>0</v>
      </c>
      <c r="AB2524" s="55">
        <v>1</v>
      </c>
      <c r="AC2524" s="22" t="s">
        <v>782</v>
      </c>
      <c r="AD2524" s="19">
        <v>0</v>
      </c>
      <c r="AE2524" s="19">
        <v>0</v>
      </c>
      <c r="AF2524" s="19">
        <v>0.95280989999999999</v>
      </c>
      <c r="AG2524" s="14">
        <v>0.32344844200731182</v>
      </c>
      <c r="AH2524" s="22" t="s">
        <v>782</v>
      </c>
      <c r="AI2524" s="23" t="s">
        <v>782</v>
      </c>
      <c r="AJ2524" s="23" t="s">
        <v>782</v>
      </c>
      <c r="AK2524" s="23" t="s">
        <v>782</v>
      </c>
      <c r="AL2524" s="14" t="s">
        <v>782</v>
      </c>
      <c r="AM2524" s="22" t="s">
        <v>782</v>
      </c>
      <c r="AN2524" s="23" t="s">
        <v>782</v>
      </c>
      <c r="AO2524" s="23" t="s">
        <v>782</v>
      </c>
      <c r="AP2524" s="23" t="s">
        <v>782</v>
      </c>
      <c r="AQ2524" s="14" t="s">
        <v>782</v>
      </c>
      <c r="AR2524" s="55">
        <v>1075</v>
      </c>
      <c r="AS2524" s="56">
        <v>19969.507000000023</v>
      </c>
      <c r="AT2524" s="19">
        <v>19.969507000000018</v>
      </c>
      <c r="AU2524" s="19">
        <v>17.732922216000016</v>
      </c>
      <c r="AV2524" s="14">
        <v>6.0197590967537735</v>
      </c>
      <c r="AW2524" s="13">
        <v>2</v>
      </c>
      <c r="AX2524" s="22" t="s">
        <v>782</v>
      </c>
      <c r="AY2524" s="19">
        <v>0</v>
      </c>
      <c r="AZ2524" s="19">
        <v>0</v>
      </c>
      <c r="BA2524" s="19">
        <v>0</v>
      </c>
      <c r="BB2524" s="14">
        <v>0</v>
      </c>
      <c r="BC2524" s="55">
        <v>9</v>
      </c>
      <c r="BD2524" s="56">
        <v>6675</v>
      </c>
      <c r="BE2524" s="19">
        <v>6.6750000000000007</v>
      </c>
      <c r="BF2524" s="19">
        <v>8.6561055502572462</v>
      </c>
      <c r="BG2524" s="14">
        <v>2.9384705743313027</v>
      </c>
      <c r="BH2524" s="22">
        <v>1093</v>
      </c>
      <c r="BI2524" s="23">
        <v>31.465507000000017</v>
      </c>
      <c r="BJ2524" s="23">
        <v>56.176238666257262</v>
      </c>
      <c r="BK2524" s="14">
        <v>19.070033670338461</v>
      </c>
      <c r="BL2524" t="s">
        <v>186</v>
      </c>
    </row>
    <row r="2525" spans="1:64">
      <c r="A2525" t="s">
        <v>3540</v>
      </c>
      <c r="B2525" t="s">
        <v>3536</v>
      </c>
      <c r="C2525" t="s">
        <v>186</v>
      </c>
      <c r="D2525" t="s">
        <v>942</v>
      </c>
      <c r="E2525">
        <v>2018</v>
      </c>
      <c r="F2525" s="23">
        <v>140.26</v>
      </c>
      <c r="G2525" s="23">
        <v>25.11</v>
      </c>
      <c r="H2525" s="22">
        <v>37692</v>
      </c>
      <c r="I2525" s="34">
        <v>294.59953906106335</v>
      </c>
      <c r="J2525" s="13">
        <v>6</v>
      </c>
      <c r="K2525" s="13">
        <v>6</v>
      </c>
      <c r="L2525" s="19">
        <v>4451</v>
      </c>
      <c r="M2525" s="19">
        <v>4.4509999999999996</v>
      </c>
      <c r="N2525" s="19">
        <v>26.621431000000001</v>
      </c>
      <c r="O2525" s="17">
        <v>9.0364808732718434</v>
      </c>
      <c r="P2525" s="55">
        <v>0</v>
      </c>
      <c r="Q2525" s="13">
        <v>0</v>
      </c>
      <c r="R2525" s="19">
        <v>0</v>
      </c>
      <c r="S2525" s="19">
        <v>0</v>
      </c>
      <c r="T2525" s="19">
        <v>0</v>
      </c>
      <c r="U2525" s="17">
        <v>0</v>
      </c>
      <c r="V2525" s="13">
        <v>0</v>
      </c>
      <c r="W2525" s="13">
        <v>0</v>
      </c>
      <c r="X2525" s="19">
        <v>0</v>
      </c>
      <c r="Y2525" s="19">
        <v>0</v>
      </c>
      <c r="Z2525" s="19">
        <v>0</v>
      </c>
      <c r="AA2525" s="14">
        <v>0</v>
      </c>
      <c r="AB2525" s="55">
        <v>1</v>
      </c>
      <c r="AC2525" s="22" t="s">
        <v>782</v>
      </c>
      <c r="AD2525" s="19">
        <v>0</v>
      </c>
      <c r="AE2525" s="19">
        <v>0</v>
      </c>
      <c r="AF2525" s="19">
        <v>0.86099369999999997</v>
      </c>
      <c r="AG2525" s="14">
        <v>0.29225901124765058</v>
      </c>
      <c r="AH2525" s="22" t="s">
        <v>782</v>
      </c>
      <c r="AI2525" s="23" t="s">
        <v>782</v>
      </c>
      <c r="AJ2525" s="23" t="s">
        <v>782</v>
      </c>
      <c r="AK2525" s="23" t="s">
        <v>782</v>
      </c>
      <c r="AL2525" s="14" t="s">
        <v>782</v>
      </c>
      <c r="AM2525" s="22" t="s">
        <v>782</v>
      </c>
      <c r="AN2525" s="23" t="s">
        <v>782</v>
      </c>
      <c r="AO2525" s="23" t="s">
        <v>782</v>
      </c>
      <c r="AP2525" s="23" t="s">
        <v>782</v>
      </c>
      <c r="AQ2525" s="14" t="s">
        <v>782</v>
      </c>
      <c r="AR2525" s="55">
        <v>1120</v>
      </c>
      <c r="AS2525" s="56">
        <v>21149.461000000028</v>
      </c>
      <c r="AT2525" s="19">
        <v>21.14946100000002</v>
      </c>
      <c r="AU2525" s="19">
        <v>18.780721368000012</v>
      </c>
      <c r="AV2525" s="14">
        <v>6.3750002555527496</v>
      </c>
      <c r="AW2525" s="13">
        <v>2</v>
      </c>
      <c r="AX2525" s="22" t="s">
        <v>782</v>
      </c>
      <c r="AY2525" s="19">
        <v>25</v>
      </c>
      <c r="AZ2525" s="19">
        <v>2.4999999999999998E-2</v>
      </c>
      <c r="BA2525" s="19">
        <v>4.8537999999999998E-2</v>
      </c>
      <c r="BB2525" s="14">
        <v>1.6475925303447013E-2</v>
      </c>
      <c r="BC2525" s="55">
        <v>9</v>
      </c>
      <c r="BD2525" s="19">
        <v>6675</v>
      </c>
      <c r="BE2525" s="19">
        <v>6.6750000000000007</v>
      </c>
      <c r="BF2525" s="19">
        <v>8.2045514630557879</v>
      </c>
      <c r="BG2525" s="14">
        <v>2.7849844874859708</v>
      </c>
      <c r="BH2525" s="22">
        <v>1138</v>
      </c>
      <c r="BI2525" s="23">
        <v>32.30046100000002</v>
      </c>
      <c r="BJ2525" s="23">
        <v>54.516235531055806</v>
      </c>
      <c r="BK2525" s="14">
        <v>18.505200552861663</v>
      </c>
      <c r="BL2525" t="s">
        <v>186</v>
      </c>
    </row>
    <row r="2526" spans="1:64">
      <c r="A2526" t="s">
        <v>3541</v>
      </c>
      <c r="B2526" t="s">
        <v>3536</v>
      </c>
      <c r="C2526" t="s">
        <v>186</v>
      </c>
      <c r="D2526" t="s">
        <v>942</v>
      </c>
      <c r="E2526">
        <v>2019</v>
      </c>
      <c r="F2526" s="23">
        <v>140.26</v>
      </c>
      <c r="G2526" s="23">
        <v>25.25</v>
      </c>
      <c r="H2526" s="22">
        <v>37753</v>
      </c>
      <c r="I2526" s="34">
        <v>302.24809482992782</v>
      </c>
      <c r="J2526" s="22">
        <v>6</v>
      </c>
      <c r="K2526" s="22">
        <v>7</v>
      </c>
      <c r="L2526" s="23">
        <v>4442</v>
      </c>
      <c r="M2526" s="23">
        <v>4.4420000000000002</v>
      </c>
      <c r="N2526" s="23">
        <v>26.567601999999997</v>
      </c>
      <c r="O2526" s="14">
        <v>8.7899981685407607</v>
      </c>
      <c r="P2526" s="48">
        <v>0</v>
      </c>
      <c r="Q2526" s="22">
        <v>0</v>
      </c>
      <c r="R2526" s="23">
        <v>0</v>
      </c>
      <c r="S2526" s="23">
        <v>0</v>
      </c>
      <c r="T2526" s="23">
        <v>0</v>
      </c>
      <c r="U2526" s="14">
        <v>0</v>
      </c>
      <c r="V2526" s="22">
        <v>0</v>
      </c>
      <c r="W2526" s="22">
        <v>0</v>
      </c>
      <c r="X2526" s="23">
        <v>0</v>
      </c>
      <c r="Y2526" s="23">
        <v>0</v>
      </c>
      <c r="Z2526" s="23">
        <v>0</v>
      </c>
      <c r="AA2526" s="14">
        <v>0</v>
      </c>
      <c r="AB2526" s="48">
        <v>1</v>
      </c>
      <c r="AC2526" s="22">
        <v>1</v>
      </c>
      <c r="AD2526" s="23">
        <v>798.67145922746772</v>
      </c>
      <c r="AE2526" s="23">
        <v>0.79867145922746774</v>
      </c>
      <c r="AF2526" s="23">
        <v>1.1165426999999999</v>
      </c>
      <c r="AG2526" s="14">
        <v>0.36941265109653315</v>
      </c>
      <c r="AH2526" s="22">
        <v>0</v>
      </c>
      <c r="AI2526" s="23">
        <v>0</v>
      </c>
      <c r="AJ2526" s="23">
        <v>0</v>
      </c>
      <c r="AK2526" s="23">
        <v>0</v>
      </c>
      <c r="AL2526" s="14">
        <v>0</v>
      </c>
      <c r="AM2526" s="22">
        <v>1191</v>
      </c>
      <c r="AN2526" s="23">
        <v>22383.466000000008</v>
      </c>
      <c r="AO2526" s="23">
        <v>22.38346600000002</v>
      </c>
      <c r="AP2526" s="23">
        <v>19.876517808000003</v>
      </c>
      <c r="AQ2526" s="14">
        <v>6.5762260037352211</v>
      </c>
      <c r="AR2526" s="48">
        <v>1191</v>
      </c>
      <c r="AS2526" s="50">
        <v>22383.466000000008</v>
      </c>
      <c r="AT2526" s="23">
        <v>22.38346600000002</v>
      </c>
      <c r="AU2526" s="23">
        <v>19.876517808000003</v>
      </c>
      <c r="AV2526" s="14">
        <v>6.5762260037352211</v>
      </c>
      <c r="AW2526" s="22">
        <v>2</v>
      </c>
      <c r="AX2526" s="22" t="s">
        <v>782</v>
      </c>
      <c r="AY2526" s="23">
        <v>25</v>
      </c>
      <c r="AZ2526" s="23">
        <v>2.4999999999999998E-2</v>
      </c>
      <c r="BA2526" s="23">
        <v>4.8537999999999998E-2</v>
      </c>
      <c r="BB2526" s="14">
        <v>1.6058992870513173E-2</v>
      </c>
      <c r="BC2526" s="48">
        <v>9</v>
      </c>
      <c r="BD2526" s="50">
        <v>6675</v>
      </c>
      <c r="BE2526" s="23">
        <v>6.6749999999999998</v>
      </c>
      <c r="BF2526" s="23">
        <v>8.2045515507758875</v>
      </c>
      <c r="BG2526" s="14">
        <v>2.7145089385567549</v>
      </c>
      <c r="BH2526" s="22">
        <v>1209</v>
      </c>
      <c r="BI2526" s="23">
        <v>34.324137459227487</v>
      </c>
      <c r="BJ2526" s="23">
        <v>55.81375205877589</v>
      </c>
      <c r="BK2526" s="14">
        <v>18.466204754799783</v>
      </c>
      <c r="BL2526" t="s">
        <v>186</v>
      </c>
    </row>
    <row r="2527" spans="1:64">
      <c r="A2527" t="s">
        <v>3542</v>
      </c>
      <c r="B2527" t="s">
        <v>3536</v>
      </c>
      <c r="C2527" t="s">
        <v>186</v>
      </c>
      <c r="D2527" t="s">
        <v>942</v>
      </c>
      <c r="E2527">
        <v>2020</v>
      </c>
      <c r="F2527" s="23">
        <v>140.26</v>
      </c>
      <c r="G2527" s="23">
        <v>25.24</v>
      </c>
      <c r="H2527" s="22">
        <v>37709</v>
      </c>
      <c r="I2527" s="34">
        <v>303.99651158599988</v>
      </c>
      <c r="J2527" s="22">
        <v>6</v>
      </c>
      <c r="K2527" s="22">
        <v>7</v>
      </c>
      <c r="L2527" s="23">
        <v>4543</v>
      </c>
      <c r="M2527" s="23">
        <v>4.5430000000000001</v>
      </c>
      <c r="N2527" s="23">
        <v>26.992253000000002</v>
      </c>
      <c r="O2527" s="14">
        <v>8.8791324805593881</v>
      </c>
      <c r="P2527" s="48">
        <v>0</v>
      </c>
      <c r="Q2527" s="22">
        <v>0</v>
      </c>
      <c r="R2527" s="23">
        <v>0</v>
      </c>
      <c r="S2527" s="23">
        <v>0</v>
      </c>
      <c r="T2527" s="23">
        <v>0</v>
      </c>
      <c r="U2527" s="14">
        <v>0</v>
      </c>
      <c r="V2527" s="22">
        <v>0</v>
      </c>
      <c r="W2527" s="22">
        <v>0</v>
      </c>
      <c r="X2527" s="23">
        <v>0</v>
      </c>
      <c r="Y2527" s="23">
        <v>0</v>
      </c>
      <c r="Z2527" s="23">
        <v>0</v>
      </c>
      <c r="AA2527" s="14">
        <v>0</v>
      </c>
      <c r="AB2527" s="48">
        <v>1</v>
      </c>
      <c r="AC2527" s="22">
        <v>1</v>
      </c>
      <c r="AD2527" s="23">
        <v>713.66652360515013</v>
      </c>
      <c r="AE2527" s="23">
        <v>0.71366652360515015</v>
      </c>
      <c r="AF2527" s="23">
        <v>0.99770579999999998</v>
      </c>
      <c r="AG2527" s="14">
        <v>0.32819646343795345</v>
      </c>
      <c r="AH2527" s="22">
        <v>0</v>
      </c>
      <c r="AI2527" s="23">
        <v>0</v>
      </c>
      <c r="AJ2527" s="23">
        <v>0</v>
      </c>
      <c r="AK2527" s="23">
        <v>0</v>
      </c>
      <c r="AL2527" s="14">
        <v>0</v>
      </c>
      <c r="AM2527" s="22">
        <v>1335</v>
      </c>
      <c r="AN2527" s="23">
        <v>26725.438999999995</v>
      </c>
      <c r="AO2527" s="23">
        <v>26.72543899999998</v>
      </c>
      <c r="AP2527" s="23">
        <v>23.732189832</v>
      </c>
      <c r="AQ2527" s="14">
        <v>7.8067309747027203</v>
      </c>
      <c r="AR2527" s="48">
        <v>1335</v>
      </c>
      <c r="AS2527" s="50">
        <v>26725.438999999995</v>
      </c>
      <c r="AT2527" s="23">
        <v>26.72543899999998</v>
      </c>
      <c r="AU2527" s="23">
        <v>23.732189832</v>
      </c>
      <c r="AV2527" s="14">
        <v>7.8067309747027203</v>
      </c>
      <c r="AW2527" s="22">
        <v>2</v>
      </c>
      <c r="AX2527" s="22">
        <v>2</v>
      </c>
      <c r="AY2527" s="23">
        <v>25</v>
      </c>
      <c r="AZ2527" s="23">
        <v>2.4999999999999998E-2</v>
      </c>
      <c r="BA2527" s="23">
        <v>4.8537999999999998E-2</v>
      </c>
      <c r="BB2527" s="14">
        <v>1.5966630586242338E-2</v>
      </c>
      <c r="BC2527" s="48">
        <v>9</v>
      </c>
      <c r="BD2527" s="50">
        <v>6675</v>
      </c>
      <c r="BE2527" s="23">
        <v>6.6750000000000007</v>
      </c>
      <c r="BF2527" s="23">
        <v>8.2045515507758875</v>
      </c>
      <c r="BG2527" s="14">
        <v>2.6988966116655058</v>
      </c>
      <c r="BH2527" s="22">
        <v>1353</v>
      </c>
      <c r="BI2527" s="23">
        <v>38.682105523605131</v>
      </c>
      <c r="BJ2527" s="23">
        <v>59.975238182775882</v>
      </c>
      <c r="BK2527" s="14">
        <v>19.728923160951808</v>
      </c>
      <c r="BL2527" t="s">
        <v>186</v>
      </c>
    </row>
    <row r="2528" spans="1:64">
      <c r="A2528" t="s">
        <v>3543</v>
      </c>
      <c r="B2528" t="s">
        <v>3536</v>
      </c>
      <c r="C2528" t="s">
        <v>186</v>
      </c>
      <c r="D2528" t="s">
        <v>942</v>
      </c>
      <c r="E2528">
        <v>2021</v>
      </c>
      <c r="F2528" s="23">
        <v>140.26</v>
      </c>
      <c r="G2528" s="23">
        <v>25.29</v>
      </c>
      <c r="H2528" s="22">
        <v>37700</v>
      </c>
      <c r="I2528" s="34">
        <v>282.73</v>
      </c>
      <c r="J2528" s="22">
        <v>6</v>
      </c>
      <c r="K2528" s="22">
        <v>7</v>
      </c>
      <c r="L2528" s="23">
        <v>4543</v>
      </c>
      <c r="M2528" s="23">
        <v>4.5430000000000001</v>
      </c>
      <c r="N2528" s="23">
        <v>27.171683000000002</v>
      </c>
      <c r="O2528" s="14">
        <v>9.61</v>
      </c>
      <c r="P2528" s="48">
        <v>0</v>
      </c>
      <c r="Q2528" s="22">
        <v>0</v>
      </c>
      <c r="R2528" s="23">
        <v>0</v>
      </c>
      <c r="S2528" s="23">
        <v>0</v>
      </c>
      <c r="T2528" s="23">
        <v>0</v>
      </c>
      <c r="U2528" s="14">
        <v>0</v>
      </c>
      <c r="V2528" s="22">
        <v>0</v>
      </c>
      <c r="W2528" s="22">
        <v>0</v>
      </c>
      <c r="X2528" s="23">
        <v>0</v>
      </c>
      <c r="Y2528" s="23">
        <v>0</v>
      </c>
      <c r="Z2528" s="23">
        <v>0</v>
      </c>
      <c r="AA2528" s="14">
        <v>0</v>
      </c>
      <c r="AB2528" s="48">
        <v>1</v>
      </c>
      <c r="AC2528" s="22">
        <v>1</v>
      </c>
      <c r="AD2528" s="23">
        <v>814.86008579999998</v>
      </c>
      <c r="AE2528" s="23">
        <v>0.81486008600000004</v>
      </c>
      <c r="AF2528" s="23">
        <v>1.1391743999999999</v>
      </c>
      <c r="AG2528" s="14">
        <v>0.4</v>
      </c>
      <c r="AH2528" s="22">
        <v>0</v>
      </c>
      <c r="AI2528" s="23">
        <v>0</v>
      </c>
      <c r="AJ2528" s="23">
        <v>0</v>
      </c>
      <c r="AK2528" s="23">
        <v>0</v>
      </c>
      <c r="AL2528" s="14">
        <v>0</v>
      </c>
      <c r="AM2528" s="22">
        <v>1509</v>
      </c>
      <c r="AN2528" s="23">
        <v>30728.545999999998</v>
      </c>
      <c r="AO2528" s="23">
        <v>30.728546000000001</v>
      </c>
      <c r="AP2528" s="23">
        <v>27.49660703</v>
      </c>
      <c r="AQ2528" s="14">
        <v>9.73</v>
      </c>
      <c r="AR2528" s="48">
        <v>1509</v>
      </c>
      <c r="AS2528" s="50">
        <v>30728.545999999998</v>
      </c>
      <c r="AT2528" s="23">
        <v>30.728546000000001</v>
      </c>
      <c r="AU2528" s="23">
        <v>27.49660703</v>
      </c>
      <c r="AV2528" s="14">
        <v>9.73</v>
      </c>
      <c r="AW2528" s="22">
        <v>2</v>
      </c>
      <c r="AX2528" s="22">
        <v>2</v>
      </c>
      <c r="AY2528" s="23">
        <v>26</v>
      </c>
      <c r="AZ2528" s="23">
        <v>2.5999999999999999E-2</v>
      </c>
      <c r="BA2528" s="23">
        <v>4.8537999999999998E-2</v>
      </c>
      <c r="BB2528" s="14">
        <v>0.02</v>
      </c>
      <c r="BC2528" s="48">
        <v>9</v>
      </c>
      <c r="BD2528" s="50">
        <v>6675</v>
      </c>
      <c r="BE2528" s="23">
        <v>6.6749999999999998</v>
      </c>
      <c r="BF2528" s="23">
        <v>7.1543689519999996</v>
      </c>
      <c r="BG2528" s="14">
        <v>2.5299999999999998</v>
      </c>
      <c r="BH2528" s="22">
        <v>1527</v>
      </c>
      <c r="BI2528" s="23">
        <v>42.79</v>
      </c>
      <c r="BJ2528" s="23">
        <v>63.01</v>
      </c>
      <c r="BK2528" s="14">
        <v>22.29</v>
      </c>
      <c r="BL2528" t="s">
        <v>186</v>
      </c>
    </row>
    <row r="2529" spans="1:64">
      <c r="A2529" t="s">
        <v>3544</v>
      </c>
      <c r="B2529" t="s">
        <v>3536</v>
      </c>
      <c r="C2529" t="s">
        <v>186</v>
      </c>
      <c r="D2529" s="111" t="s">
        <v>942</v>
      </c>
      <c r="E2529" s="110">
        <v>2022</v>
      </c>
      <c r="F2529" s="23"/>
      <c r="G2529" s="23"/>
      <c r="H2529" s="22">
        <v>38207</v>
      </c>
      <c r="I2529" s="34">
        <v>276.90669090319506</v>
      </c>
      <c r="J2529" s="22">
        <v>6</v>
      </c>
      <c r="K2529" s="22">
        <v>7</v>
      </c>
      <c r="L2529" s="23">
        <v>4543</v>
      </c>
      <c r="M2529" s="23">
        <v>4.5430000000000001</v>
      </c>
      <c r="N2529" s="23">
        <v>26.885473999999995</v>
      </c>
      <c r="O2529" s="14">
        <v>9.7092179001911507</v>
      </c>
      <c r="P2529" s="48">
        <v>0</v>
      </c>
      <c r="Q2529" s="22">
        <v>0</v>
      </c>
      <c r="R2529" s="23">
        <v>0</v>
      </c>
      <c r="S2529" s="23">
        <v>0</v>
      </c>
      <c r="T2529" s="23">
        <v>0</v>
      </c>
      <c r="U2529" s="14">
        <v>0</v>
      </c>
      <c r="V2529" s="22">
        <v>0</v>
      </c>
      <c r="W2529" s="22">
        <v>0</v>
      </c>
      <c r="X2529" s="23">
        <v>0</v>
      </c>
      <c r="Y2529" s="23">
        <v>0</v>
      </c>
      <c r="Z2529" s="23">
        <v>0</v>
      </c>
      <c r="AA2529" s="14">
        <v>0</v>
      </c>
      <c r="AB2529" s="48">
        <v>1</v>
      </c>
      <c r="AC2529" s="22">
        <v>1</v>
      </c>
      <c r="AD2529" s="23">
        <v>736.20922746781105</v>
      </c>
      <c r="AE2529" s="23">
        <v>0.73620922746781103</v>
      </c>
      <c r="AF2529" s="23">
        <v>1.0292205000000001</v>
      </c>
      <c r="AG2529" s="14">
        <v>0.37168495157807852</v>
      </c>
      <c r="AH2529" s="22">
        <v>0</v>
      </c>
      <c r="AI2529" s="23">
        <v>0</v>
      </c>
      <c r="AJ2529" s="23">
        <v>0</v>
      </c>
      <c r="AK2529" s="23">
        <v>0</v>
      </c>
      <c r="AL2529" s="14">
        <v>0</v>
      </c>
      <c r="AM2529" s="22">
        <v>1819</v>
      </c>
      <c r="AN2529" s="23">
        <v>34865.430999999946</v>
      </c>
      <c r="AO2529" s="23">
        <v>34.865430999999901</v>
      </c>
      <c r="AP2529" s="23">
        <v>35.714889510565314</v>
      </c>
      <c r="AQ2529" s="14">
        <v>12.897806620010865</v>
      </c>
      <c r="AR2529" s="48">
        <v>1819</v>
      </c>
      <c r="AS2529" s="50">
        <v>34865.430999999902</v>
      </c>
      <c r="AT2529" s="23">
        <v>34.865430999999901</v>
      </c>
      <c r="AU2529" s="23">
        <v>35.7148895105653</v>
      </c>
      <c r="AV2529" s="14">
        <v>12.89780662001086</v>
      </c>
      <c r="AW2529" s="22">
        <v>2</v>
      </c>
      <c r="AX2529" s="22">
        <v>2</v>
      </c>
      <c r="AY2529" s="23">
        <v>26</v>
      </c>
      <c r="AZ2529" s="23">
        <v>2.5999999999999999E-2</v>
      </c>
      <c r="BA2529" s="23">
        <v>4.8537999999999998E-2</v>
      </c>
      <c r="BB2529" s="14">
        <v>1.7528648311704607E-2</v>
      </c>
      <c r="BC2529" s="48">
        <v>7</v>
      </c>
      <c r="BD2529" s="50">
        <v>6615</v>
      </c>
      <c r="BE2529" s="23">
        <v>6.6150000000000002</v>
      </c>
      <c r="BF2529" s="23">
        <v>7.8972616904557036</v>
      </c>
      <c r="BG2529" s="14">
        <v>2.8519576990707458</v>
      </c>
      <c r="BH2529" s="22">
        <v>1835</v>
      </c>
      <c r="BI2529" s="23">
        <v>46.785640227467709</v>
      </c>
      <c r="BJ2529" s="23">
        <v>71.575383701020996</v>
      </c>
      <c r="BK2529" s="14">
        <v>25.848195819162541</v>
      </c>
      <c r="BL2529" t="s">
        <v>186</v>
      </c>
    </row>
    <row r="2530" spans="1:64">
      <c r="A2530" t="s">
        <v>3545</v>
      </c>
      <c r="B2530" t="s">
        <v>3536</v>
      </c>
      <c r="C2530" t="s">
        <v>186</v>
      </c>
      <c r="D2530" t="s">
        <v>942</v>
      </c>
      <c r="E2530">
        <v>2023</v>
      </c>
      <c r="F2530">
        <v>140.26</v>
      </c>
      <c r="G2530">
        <v>25.58</v>
      </c>
      <c r="H2530">
        <v>38101</v>
      </c>
      <c r="I2530">
        <v>276.90669090319506</v>
      </c>
      <c r="J2530">
        <v>6</v>
      </c>
      <c r="K2530">
        <v>7</v>
      </c>
      <c r="L2530">
        <v>4543</v>
      </c>
      <c r="M2530">
        <v>4.5430000000000001</v>
      </c>
      <c r="N2530">
        <v>26.885473999999999</v>
      </c>
      <c r="O2530">
        <v>9.7092179001911525</v>
      </c>
      <c r="P2530" s="140">
        <v>0</v>
      </c>
      <c r="Q2530" s="140">
        <v>0</v>
      </c>
      <c r="R2530" s="140">
        <v>0</v>
      </c>
      <c r="S2530">
        <v>0</v>
      </c>
      <c r="T2530">
        <v>0</v>
      </c>
      <c r="U2530">
        <v>0</v>
      </c>
      <c r="V2530">
        <v>0</v>
      </c>
      <c r="W2530">
        <v>0</v>
      </c>
      <c r="X2530">
        <v>0</v>
      </c>
      <c r="Y2530">
        <v>0</v>
      </c>
      <c r="Z2530">
        <v>0</v>
      </c>
      <c r="AA2530">
        <v>0</v>
      </c>
      <c r="AB2530" s="140">
        <v>1</v>
      </c>
      <c r="AC2530">
        <v>3</v>
      </c>
      <c r="AD2530">
        <v>263</v>
      </c>
      <c r="AE2530">
        <v>0.26300000000000001</v>
      </c>
      <c r="AF2530">
        <v>1.1597523000000001</v>
      </c>
      <c r="AG2530">
        <v>0.41882422422412413</v>
      </c>
      <c r="AL2530">
        <v>0</v>
      </c>
      <c r="AM2530">
        <v>2243</v>
      </c>
      <c r="AN2530">
        <v>44426.775000000001</v>
      </c>
      <c r="AO2530">
        <v>44.426774999999999</v>
      </c>
      <c r="AP2530">
        <v>41.671748000000001</v>
      </c>
      <c r="AQ2530">
        <v>15.049021698998308</v>
      </c>
      <c r="AR2530" s="140">
        <v>2489</v>
      </c>
      <c r="AS2530" s="140">
        <v>44614.463999999803</v>
      </c>
      <c r="AT2530">
        <v>44.6144639999996</v>
      </c>
      <c r="AU2530">
        <v>41.847797755849598</v>
      </c>
      <c r="AV2530">
        <v>15.112598983922473</v>
      </c>
      <c r="AW2530">
        <v>2</v>
      </c>
      <c r="AX2530">
        <v>2</v>
      </c>
      <c r="AY2530">
        <v>25</v>
      </c>
      <c r="AZ2530">
        <v>2.5000000000000001E-2</v>
      </c>
      <c r="BA2530">
        <v>4.8537999999999998E-2</v>
      </c>
      <c r="BB2530">
        <v>1.7528648311704607E-2</v>
      </c>
      <c r="BC2530" s="140">
        <v>7</v>
      </c>
      <c r="BD2530" s="140">
        <v>6615</v>
      </c>
      <c r="BE2530">
        <v>6.6150000000000002</v>
      </c>
      <c r="BF2530">
        <v>9.4296869999999995</v>
      </c>
      <c r="BG2530">
        <v>3.4053662514411984</v>
      </c>
      <c r="BH2530">
        <v>2505</v>
      </c>
      <c r="BI2530">
        <v>56.060463999999598</v>
      </c>
      <c r="BJ2530">
        <v>79.371249055849603</v>
      </c>
      <c r="BK2530">
        <v>28.663536008090652</v>
      </c>
      <c r="BL2530" t="s">
        <v>186</v>
      </c>
    </row>
    <row r="2531" spans="1:64">
      <c r="A2531" t="s">
        <v>3546</v>
      </c>
      <c r="B2531" t="s">
        <v>3536</v>
      </c>
      <c r="C2531" t="s">
        <v>186</v>
      </c>
      <c r="D2531" t="s">
        <v>942</v>
      </c>
      <c r="E2531">
        <v>2024</v>
      </c>
      <c r="F2531">
        <v>140.26</v>
      </c>
      <c r="G2531">
        <v>25.69</v>
      </c>
      <c r="H2531">
        <v>38212</v>
      </c>
      <c r="I2531">
        <v>262.0234344353604</v>
      </c>
      <c r="J2531">
        <v>6</v>
      </c>
      <c r="K2531">
        <v>7</v>
      </c>
      <c r="L2531">
        <v>4543</v>
      </c>
      <c r="M2531">
        <v>4.5430000000000001</v>
      </c>
      <c r="N2531">
        <v>26.885473999999995</v>
      </c>
      <c r="O2531">
        <v>10.260713534244006</v>
      </c>
      <c r="P2531" s="140">
        <v>0</v>
      </c>
      <c r="Q2531">
        <v>0</v>
      </c>
      <c r="R2531">
        <v>0</v>
      </c>
      <c r="S2531">
        <v>0</v>
      </c>
      <c r="T2531">
        <v>0</v>
      </c>
      <c r="U2531">
        <v>0</v>
      </c>
      <c r="V2531">
        <v>0</v>
      </c>
      <c r="W2531">
        <v>0</v>
      </c>
      <c r="X2531">
        <v>0</v>
      </c>
      <c r="Y2531">
        <v>0</v>
      </c>
      <c r="Z2531">
        <v>0</v>
      </c>
      <c r="AA2531">
        <v>0</v>
      </c>
      <c r="AB2531" s="140">
        <v>1</v>
      </c>
      <c r="AC2531">
        <v>3</v>
      </c>
      <c r="AD2531">
        <v>263</v>
      </c>
      <c r="AE2531">
        <v>0.26300000000000001</v>
      </c>
      <c r="AF2531">
        <v>1.1961599999999999</v>
      </c>
      <c r="AG2531">
        <v>0.45650878616167645</v>
      </c>
      <c r="AH2531">
        <v>0</v>
      </c>
      <c r="AI2531">
        <v>0</v>
      </c>
      <c r="AJ2531">
        <v>0</v>
      </c>
      <c r="AK2531">
        <v>0</v>
      </c>
      <c r="AL2531">
        <v>0</v>
      </c>
      <c r="AM2531">
        <v>2664</v>
      </c>
      <c r="AN2531">
        <v>59378.855999999891</v>
      </c>
      <c r="AO2531">
        <v>59.378855999999871</v>
      </c>
      <c r="AP2531">
        <v>53.556391627857181</v>
      </c>
      <c r="AQ2531">
        <v>20.439542647499042</v>
      </c>
      <c r="AR2531" s="140">
        <v>3181</v>
      </c>
      <c r="AS2531" s="140">
        <v>59834.987999999976</v>
      </c>
      <c r="AT2531">
        <v>59.834987999999548</v>
      </c>
      <c r="AU2531">
        <v>53.967797061906204</v>
      </c>
      <c r="AV2531">
        <v>20.596553578576856</v>
      </c>
      <c r="AW2531">
        <v>2</v>
      </c>
      <c r="AX2531">
        <v>2</v>
      </c>
      <c r="AY2531">
        <v>25</v>
      </c>
      <c r="AZ2531">
        <v>2.4999999999999998E-2</v>
      </c>
      <c r="BA2531">
        <v>4.8537999999999998E-2</v>
      </c>
      <c r="BB2531">
        <v>1.8524297303634505E-2</v>
      </c>
      <c r="BC2531" s="140">
        <v>5</v>
      </c>
      <c r="BD2531" s="140">
        <v>3510</v>
      </c>
      <c r="BE2531">
        <v>3.51</v>
      </c>
      <c r="BF2531">
        <v>4.0649232273351155</v>
      </c>
      <c r="BG2531">
        <v>1.5513586546541918</v>
      </c>
      <c r="BH2531">
        <v>3195</v>
      </c>
      <c r="BI2531">
        <v>68.175987999999563</v>
      </c>
      <c r="BJ2531">
        <v>86.162892289241313</v>
      </c>
      <c r="BK2531">
        <v>32.883658850940364</v>
      </c>
      <c r="BL2531" t="s">
        <v>186</v>
      </c>
    </row>
    <row r="2532" spans="1:64">
      <c r="A2532" t="s">
        <v>3547</v>
      </c>
      <c r="B2532" t="s">
        <v>3548</v>
      </c>
      <c r="C2532" t="s">
        <v>188</v>
      </c>
      <c r="D2532" t="s">
        <v>942</v>
      </c>
      <c r="E2532">
        <v>2012</v>
      </c>
      <c r="F2532" s="23">
        <v>107.54</v>
      </c>
      <c r="G2532" s="23">
        <v>18.27</v>
      </c>
      <c r="H2532" s="22">
        <v>19610</v>
      </c>
      <c r="I2532" s="34">
        <v>160.447678</v>
      </c>
      <c r="J2532" s="22">
        <v>1</v>
      </c>
      <c r="K2532" s="22" t="s">
        <v>782</v>
      </c>
      <c r="L2532" s="23">
        <v>460</v>
      </c>
      <c r="M2532" s="23">
        <v>0.46</v>
      </c>
      <c r="N2532" s="23">
        <v>2.6928400000000003</v>
      </c>
      <c r="O2532" s="14">
        <v>1.6783290562796431</v>
      </c>
      <c r="P2532" s="48">
        <v>0</v>
      </c>
      <c r="Q2532" s="22" t="s">
        <v>782</v>
      </c>
      <c r="R2532" s="23">
        <v>0</v>
      </c>
      <c r="S2532" s="23">
        <v>0</v>
      </c>
      <c r="T2532" s="23">
        <v>0</v>
      </c>
      <c r="U2532" s="14">
        <v>0</v>
      </c>
      <c r="V2532" s="22">
        <v>0</v>
      </c>
      <c r="W2532" s="22" t="s">
        <v>782</v>
      </c>
      <c r="X2532" s="23">
        <v>0</v>
      </c>
      <c r="Y2532" s="23">
        <v>0</v>
      </c>
      <c r="Z2532" s="23">
        <v>0</v>
      </c>
      <c r="AA2532" s="14">
        <v>0</v>
      </c>
      <c r="AB2532" s="48">
        <v>0</v>
      </c>
      <c r="AC2532" s="22" t="s">
        <v>782</v>
      </c>
      <c r="AD2532" s="23">
        <v>0</v>
      </c>
      <c r="AE2532" s="23">
        <v>0</v>
      </c>
      <c r="AF2532" s="23">
        <v>0</v>
      </c>
      <c r="AG2532" s="14">
        <v>0</v>
      </c>
      <c r="AH2532" s="22" t="s">
        <v>782</v>
      </c>
      <c r="AI2532" s="23" t="s">
        <v>782</v>
      </c>
      <c r="AJ2532" s="23" t="s">
        <v>782</v>
      </c>
      <c r="AK2532" s="23" t="s">
        <v>782</v>
      </c>
      <c r="AL2532" s="14" t="s">
        <v>782</v>
      </c>
      <c r="AM2532" s="22" t="s">
        <v>782</v>
      </c>
      <c r="AN2532" s="23" t="s">
        <v>782</v>
      </c>
      <c r="AO2532" s="23" t="s">
        <v>782</v>
      </c>
      <c r="AP2532" s="23" t="s">
        <v>782</v>
      </c>
      <c r="AQ2532" s="14" t="s">
        <v>782</v>
      </c>
      <c r="AR2532" s="48">
        <v>948</v>
      </c>
      <c r="AS2532" s="50">
        <v>18884.594999999979</v>
      </c>
      <c r="AT2532" s="23">
        <v>18.88459499999998</v>
      </c>
      <c r="AU2532" s="23">
        <v>15.198651999999999</v>
      </c>
      <c r="AV2532" s="14">
        <v>9.4726531349366123</v>
      </c>
      <c r="AW2532" s="22">
        <v>1</v>
      </c>
      <c r="AX2532" s="22" t="s">
        <v>782</v>
      </c>
      <c r="AY2532" s="23">
        <v>15</v>
      </c>
      <c r="AZ2532" s="23">
        <v>1.4999999999999999E-2</v>
      </c>
      <c r="BA2532" s="23">
        <v>5.1572E-2</v>
      </c>
      <c r="BB2532" s="14">
        <v>3.2142565503503272E-2</v>
      </c>
      <c r="BC2532" s="48">
        <v>8</v>
      </c>
      <c r="BD2532" s="50">
        <v>10230</v>
      </c>
      <c r="BE2532" s="23">
        <v>10.23</v>
      </c>
      <c r="BF2532" s="23">
        <v>16.337310000000002</v>
      </c>
      <c r="BG2532" s="14">
        <v>10.182328721516308</v>
      </c>
      <c r="BH2532" s="22">
        <v>958</v>
      </c>
      <c r="BI2532" s="23">
        <v>29.589594999999981</v>
      </c>
      <c r="BJ2532" s="23">
        <v>34.280373999999995</v>
      </c>
      <c r="BK2532" s="14">
        <v>21.36545347823607</v>
      </c>
      <c r="BL2532" t="s">
        <v>188</v>
      </c>
    </row>
    <row r="2533" spans="1:64">
      <c r="A2533" t="s">
        <v>3549</v>
      </c>
      <c r="B2533" t="s">
        <v>3548</v>
      </c>
      <c r="C2533" t="s">
        <v>188</v>
      </c>
      <c r="D2533" t="s">
        <v>942</v>
      </c>
      <c r="E2533">
        <v>2015</v>
      </c>
      <c r="F2533" s="23">
        <v>107.54</v>
      </c>
      <c r="G2533" s="23">
        <v>19.3</v>
      </c>
      <c r="H2533" s="22">
        <v>19995</v>
      </c>
      <c r="I2533" s="34">
        <v>159.50464726979064</v>
      </c>
      <c r="J2533" s="13">
        <v>0</v>
      </c>
      <c r="K2533" s="13">
        <v>0</v>
      </c>
      <c r="L2533" s="19">
        <v>0</v>
      </c>
      <c r="M2533" s="35">
        <v>0</v>
      </c>
      <c r="N2533" s="19">
        <v>0</v>
      </c>
      <c r="O2533" s="17">
        <v>0</v>
      </c>
      <c r="P2533" s="112">
        <v>0</v>
      </c>
      <c r="Q2533" s="37">
        <v>0</v>
      </c>
      <c r="R2533" s="38">
        <v>0</v>
      </c>
      <c r="S2533" s="27">
        <v>0</v>
      </c>
      <c r="T2533" s="23">
        <v>0</v>
      </c>
      <c r="U2533" s="17">
        <v>0</v>
      </c>
      <c r="V2533" s="22">
        <v>0</v>
      </c>
      <c r="W2533" s="22">
        <v>0</v>
      </c>
      <c r="X2533" s="23">
        <v>0</v>
      </c>
      <c r="Y2533" s="27">
        <v>0</v>
      </c>
      <c r="Z2533" s="27">
        <v>0</v>
      </c>
      <c r="AA2533" s="14">
        <v>0</v>
      </c>
      <c r="AB2533" s="116">
        <v>1</v>
      </c>
      <c r="AC2533" s="22" t="s">
        <v>782</v>
      </c>
      <c r="AD2533" s="23">
        <v>0</v>
      </c>
      <c r="AE2533" s="23">
        <v>0</v>
      </c>
      <c r="AF2533" s="23">
        <v>0.52968762000000003</v>
      </c>
      <c r="AG2533" s="14">
        <v>0.33208287599550096</v>
      </c>
      <c r="AH2533" s="22" t="s">
        <v>782</v>
      </c>
      <c r="AI2533" s="23" t="s">
        <v>782</v>
      </c>
      <c r="AJ2533" s="23" t="s">
        <v>782</v>
      </c>
      <c r="AK2533" s="23" t="s">
        <v>782</v>
      </c>
      <c r="AL2533" s="14" t="s">
        <v>782</v>
      </c>
      <c r="AM2533" s="22" t="s">
        <v>782</v>
      </c>
      <c r="AN2533" s="23" t="s">
        <v>782</v>
      </c>
      <c r="AO2533" s="23" t="s">
        <v>782</v>
      </c>
      <c r="AP2533" s="23" t="s">
        <v>782</v>
      </c>
      <c r="AQ2533" s="14" t="s">
        <v>782</v>
      </c>
      <c r="AR2533" s="117">
        <v>1075</v>
      </c>
      <c r="AS2533" s="118">
        <v>20906.374999999996</v>
      </c>
      <c r="AT2533" s="23">
        <v>20.906374999999997</v>
      </c>
      <c r="AU2533" s="23">
        <v>18.568263982067265</v>
      </c>
      <c r="AV2533" s="14">
        <v>11.641205632498206</v>
      </c>
      <c r="AW2533" s="22">
        <v>1</v>
      </c>
      <c r="AX2533" s="22" t="s">
        <v>782</v>
      </c>
      <c r="AY2533" s="23">
        <v>15</v>
      </c>
      <c r="AZ2533" s="23">
        <v>1.4999999999999999E-2</v>
      </c>
      <c r="BA2533" s="23">
        <v>3.9086162309709342E-2</v>
      </c>
      <c r="BB2533" s="14">
        <v>2.4504716933794354E-2</v>
      </c>
      <c r="BC2533" s="120">
        <v>11</v>
      </c>
      <c r="BD2533" s="121">
        <v>19155</v>
      </c>
      <c r="BE2533" s="44">
        <v>19.155000000000001</v>
      </c>
      <c r="BF2533" s="23">
        <v>31.338323958218105</v>
      </c>
      <c r="BG2533" s="14">
        <v>19.6472795587025</v>
      </c>
      <c r="BH2533" s="22">
        <v>1088</v>
      </c>
      <c r="BI2533" s="23">
        <v>40.076374999999999</v>
      </c>
      <c r="BJ2533" s="23">
        <v>50.475361722595075</v>
      </c>
      <c r="BK2533" s="14">
        <v>31.645072784130001</v>
      </c>
      <c r="BL2533" t="s">
        <v>188</v>
      </c>
    </row>
    <row r="2534" spans="1:64">
      <c r="A2534" t="s">
        <v>3550</v>
      </c>
      <c r="B2534" t="s">
        <v>3548</v>
      </c>
      <c r="C2534" t="s">
        <v>188</v>
      </c>
      <c r="D2534" t="s">
        <v>942</v>
      </c>
      <c r="E2534">
        <v>2016</v>
      </c>
      <c r="F2534" s="23">
        <v>107.54</v>
      </c>
      <c r="G2534" s="23">
        <v>18.510000000000002</v>
      </c>
      <c r="H2534" s="22">
        <v>20038</v>
      </c>
      <c r="I2534" s="34">
        <v>170.00575298244956</v>
      </c>
      <c r="J2534" s="13">
        <v>0</v>
      </c>
      <c r="K2534" s="13">
        <v>0</v>
      </c>
      <c r="L2534" s="19">
        <v>0</v>
      </c>
      <c r="M2534" s="35">
        <v>0</v>
      </c>
      <c r="N2534" s="19">
        <v>0</v>
      </c>
      <c r="O2534" s="17">
        <v>0</v>
      </c>
      <c r="P2534" s="55">
        <v>0</v>
      </c>
      <c r="Q2534" s="55">
        <v>0</v>
      </c>
      <c r="R2534" s="56">
        <v>0</v>
      </c>
      <c r="S2534" s="27">
        <v>0</v>
      </c>
      <c r="T2534" s="19">
        <v>0</v>
      </c>
      <c r="U2534" s="17">
        <v>0</v>
      </c>
      <c r="V2534" s="13">
        <v>0</v>
      </c>
      <c r="W2534" s="13">
        <v>0</v>
      </c>
      <c r="X2534" s="19">
        <v>0</v>
      </c>
      <c r="Y2534" s="27">
        <v>0</v>
      </c>
      <c r="Z2534" s="19">
        <v>0</v>
      </c>
      <c r="AA2534" s="14">
        <v>0</v>
      </c>
      <c r="AB2534" s="55">
        <v>1</v>
      </c>
      <c r="AC2534" s="22" t="s">
        <v>782</v>
      </c>
      <c r="AD2534" s="19">
        <v>0</v>
      </c>
      <c r="AE2534" s="23">
        <v>0</v>
      </c>
      <c r="AF2534" s="19">
        <v>0.50156095499999998</v>
      </c>
      <c r="AG2534" s="14">
        <v>0.29502587189021673</v>
      </c>
      <c r="AH2534" s="22" t="s">
        <v>782</v>
      </c>
      <c r="AI2534" s="23" t="s">
        <v>782</v>
      </c>
      <c r="AJ2534" s="23" t="s">
        <v>782</v>
      </c>
      <c r="AK2534" s="23" t="s">
        <v>782</v>
      </c>
      <c r="AL2534" s="14" t="s">
        <v>782</v>
      </c>
      <c r="AM2534" s="22" t="s">
        <v>782</v>
      </c>
      <c r="AN2534" s="23" t="s">
        <v>782</v>
      </c>
      <c r="AO2534" s="23" t="s">
        <v>782</v>
      </c>
      <c r="AP2534" s="23" t="s">
        <v>782</v>
      </c>
      <c r="AQ2534" s="14" t="s">
        <v>782</v>
      </c>
      <c r="AR2534" s="55">
        <v>1089</v>
      </c>
      <c r="AS2534" s="56">
        <v>21033.065000000002</v>
      </c>
      <c r="AT2534" s="23">
        <v>21.033065000000001</v>
      </c>
      <c r="AU2534" s="19">
        <v>18.677361720000015</v>
      </c>
      <c r="AV2534" s="14">
        <v>10.986311576131286</v>
      </c>
      <c r="AW2534" s="13">
        <v>1</v>
      </c>
      <c r="AX2534" s="22" t="s">
        <v>782</v>
      </c>
      <c r="AY2534" s="19">
        <v>15</v>
      </c>
      <c r="AZ2534" s="23">
        <v>1.4999999999999999E-2</v>
      </c>
      <c r="BA2534" s="19">
        <v>4.4808000000000001E-2</v>
      </c>
      <c r="BB2534" s="14">
        <v>2.6356755117943404E-2</v>
      </c>
      <c r="BC2534" s="55">
        <v>11</v>
      </c>
      <c r="BD2534" s="56">
        <v>19154.999999999996</v>
      </c>
      <c r="BE2534" s="44">
        <v>19.154999999999998</v>
      </c>
      <c r="BF2534" s="19">
        <v>31.3398989582181</v>
      </c>
      <c r="BG2534" s="14">
        <v>18.434610834289504</v>
      </c>
      <c r="BH2534" s="22">
        <v>1102</v>
      </c>
      <c r="BI2534" s="23">
        <v>40.203064999999995</v>
      </c>
      <c r="BJ2534" s="23">
        <v>50.563629633218113</v>
      </c>
      <c r="BK2534" s="14">
        <v>29.742305037428952</v>
      </c>
      <c r="BL2534" t="s">
        <v>188</v>
      </c>
    </row>
    <row r="2535" spans="1:64">
      <c r="A2535" t="s">
        <v>3551</v>
      </c>
      <c r="B2535" t="s">
        <v>3548</v>
      </c>
      <c r="C2535" t="s">
        <v>188</v>
      </c>
      <c r="D2535" t="s">
        <v>942</v>
      </c>
      <c r="E2535">
        <v>2017</v>
      </c>
      <c r="F2535" s="23">
        <v>107.54</v>
      </c>
      <c r="G2535" s="23">
        <v>19.8</v>
      </c>
      <c r="H2535" s="22">
        <v>20093</v>
      </c>
      <c r="I2535" s="34">
        <v>157.83072525026893</v>
      </c>
      <c r="J2535" s="13">
        <v>0</v>
      </c>
      <c r="K2535" s="13">
        <v>0</v>
      </c>
      <c r="L2535" s="19">
        <v>0</v>
      </c>
      <c r="M2535" s="19">
        <v>0</v>
      </c>
      <c r="N2535" s="19">
        <v>0</v>
      </c>
      <c r="O2535" s="17">
        <v>0</v>
      </c>
      <c r="P2535" s="55">
        <v>0</v>
      </c>
      <c r="Q2535" s="13">
        <v>0</v>
      </c>
      <c r="R2535" s="19">
        <v>0</v>
      </c>
      <c r="S2535" s="19">
        <v>0</v>
      </c>
      <c r="T2535" s="19">
        <v>0</v>
      </c>
      <c r="U2535" s="17">
        <v>0</v>
      </c>
      <c r="V2535" s="13">
        <v>0</v>
      </c>
      <c r="W2535" s="13">
        <v>0</v>
      </c>
      <c r="X2535" s="19">
        <v>0</v>
      </c>
      <c r="Y2535" s="19">
        <v>0</v>
      </c>
      <c r="Z2535" s="19">
        <v>0</v>
      </c>
      <c r="AA2535" s="14">
        <v>0</v>
      </c>
      <c r="AB2535" s="55">
        <v>1</v>
      </c>
      <c r="AC2535" s="22" t="s">
        <v>782</v>
      </c>
      <c r="AD2535" s="19">
        <v>0</v>
      </c>
      <c r="AE2535" s="19">
        <v>0</v>
      </c>
      <c r="AF2535" s="19">
        <v>0.43511676599999999</v>
      </c>
      <c r="AG2535" s="14">
        <v>0.27568571664993891</v>
      </c>
      <c r="AH2535" s="22" t="s">
        <v>782</v>
      </c>
      <c r="AI2535" s="23" t="s">
        <v>782</v>
      </c>
      <c r="AJ2535" s="23" t="s">
        <v>782</v>
      </c>
      <c r="AK2535" s="23" t="s">
        <v>782</v>
      </c>
      <c r="AL2535" s="14" t="s">
        <v>782</v>
      </c>
      <c r="AM2535" s="22" t="s">
        <v>782</v>
      </c>
      <c r="AN2535" s="23" t="s">
        <v>782</v>
      </c>
      <c r="AO2535" s="23" t="s">
        <v>782</v>
      </c>
      <c r="AP2535" s="23" t="s">
        <v>782</v>
      </c>
      <c r="AQ2535" s="14" t="s">
        <v>782</v>
      </c>
      <c r="AR2535" s="55">
        <v>1115</v>
      </c>
      <c r="AS2535" s="56">
        <v>20592.72500000002</v>
      </c>
      <c r="AT2535" s="19">
        <v>20.592724999999977</v>
      </c>
      <c r="AU2535" s="19">
        <v>18.286339800000025</v>
      </c>
      <c r="AV2535" s="14">
        <v>11.586045601072765</v>
      </c>
      <c r="AW2535" s="13">
        <v>1</v>
      </c>
      <c r="AX2535" s="22" t="s">
        <v>782</v>
      </c>
      <c r="AY2535" s="19">
        <v>7.5</v>
      </c>
      <c r="AZ2535" s="19">
        <v>7.4999999999999997E-3</v>
      </c>
      <c r="BA2535" s="19">
        <v>1.206E-2</v>
      </c>
      <c r="BB2535" s="14">
        <v>7.6410977525932971E-3</v>
      </c>
      <c r="BC2535" s="55">
        <v>16</v>
      </c>
      <c r="BD2535" s="56">
        <v>35305</v>
      </c>
      <c r="BE2535" s="19">
        <v>35.304999999999993</v>
      </c>
      <c r="BF2535" s="19">
        <v>71.84145354571983</v>
      </c>
      <c r="BG2535" s="14">
        <v>45.518040566437442</v>
      </c>
      <c r="BH2535" s="22">
        <v>1133</v>
      </c>
      <c r="BI2535" s="23">
        <v>55.905224999999973</v>
      </c>
      <c r="BJ2535" s="23">
        <v>90.57497011171985</v>
      </c>
      <c r="BK2535" s="14">
        <v>57.387412981912739</v>
      </c>
      <c r="BL2535" t="s">
        <v>188</v>
      </c>
    </row>
    <row r="2536" spans="1:64">
      <c r="A2536" t="s">
        <v>3552</v>
      </c>
      <c r="B2536" t="s">
        <v>3548</v>
      </c>
      <c r="C2536" t="s">
        <v>188</v>
      </c>
      <c r="D2536" t="s">
        <v>942</v>
      </c>
      <c r="E2536">
        <v>2018</v>
      </c>
      <c r="F2536" s="23">
        <v>107.54</v>
      </c>
      <c r="G2536" s="23">
        <v>19.18</v>
      </c>
      <c r="H2536" s="22">
        <v>20141</v>
      </c>
      <c r="I2536" s="34">
        <v>157.84194278582331</v>
      </c>
      <c r="J2536" s="13">
        <v>0</v>
      </c>
      <c r="K2536" s="13">
        <v>0</v>
      </c>
      <c r="L2536" s="19">
        <v>0</v>
      </c>
      <c r="M2536" s="19">
        <v>0</v>
      </c>
      <c r="N2536" s="19">
        <v>0</v>
      </c>
      <c r="O2536" s="17">
        <v>0</v>
      </c>
      <c r="P2536" s="55">
        <v>0</v>
      </c>
      <c r="Q2536" s="13">
        <v>0</v>
      </c>
      <c r="R2536" s="19">
        <v>0</v>
      </c>
      <c r="S2536" s="19">
        <v>0</v>
      </c>
      <c r="T2536" s="19">
        <v>0</v>
      </c>
      <c r="U2536" s="17">
        <v>0</v>
      </c>
      <c r="V2536" s="13">
        <v>0</v>
      </c>
      <c r="W2536" s="13">
        <v>0</v>
      </c>
      <c r="X2536" s="19">
        <v>0</v>
      </c>
      <c r="Y2536" s="19">
        <v>0</v>
      </c>
      <c r="Z2536" s="19">
        <v>0</v>
      </c>
      <c r="AA2536" s="14">
        <v>0</v>
      </c>
      <c r="AB2536" s="55">
        <v>1</v>
      </c>
      <c r="AC2536" s="22" t="s">
        <v>782</v>
      </c>
      <c r="AD2536" s="19">
        <v>0</v>
      </c>
      <c r="AE2536" s="19">
        <v>0</v>
      </c>
      <c r="AF2536" s="19">
        <v>0.51279782400000007</v>
      </c>
      <c r="AG2536" s="14">
        <v>0.32488058303730999</v>
      </c>
      <c r="AH2536" s="22" t="s">
        <v>782</v>
      </c>
      <c r="AI2536" s="23" t="s">
        <v>782</v>
      </c>
      <c r="AJ2536" s="23" t="s">
        <v>782</v>
      </c>
      <c r="AK2536" s="23" t="s">
        <v>782</v>
      </c>
      <c r="AL2536" s="14" t="s">
        <v>782</v>
      </c>
      <c r="AM2536" s="22" t="s">
        <v>782</v>
      </c>
      <c r="AN2536" s="23" t="s">
        <v>782</v>
      </c>
      <c r="AO2536" s="23" t="s">
        <v>782</v>
      </c>
      <c r="AP2536" s="23" t="s">
        <v>782</v>
      </c>
      <c r="AQ2536" s="14" t="s">
        <v>782</v>
      </c>
      <c r="AR2536" s="55">
        <v>1145</v>
      </c>
      <c r="AS2536" s="56">
        <v>21222.98500000003</v>
      </c>
      <c r="AT2536" s="19">
        <v>21.222984999999966</v>
      </c>
      <c r="AU2536" s="19">
        <v>18.846010680000035</v>
      </c>
      <c r="AV2536" s="14">
        <v>11.939798983323655</v>
      </c>
      <c r="AW2536" s="13">
        <v>1</v>
      </c>
      <c r="AX2536" s="22" t="s">
        <v>782</v>
      </c>
      <c r="AY2536" s="19">
        <v>15</v>
      </c>
      <c r="AZ2536" s="19">
        <v>1.4999999999999999E-2</v>
      </c>
      <c r="BA2536" s="19">
        <v>4.4808000000000001E-2</v>
      </c>
      <c r="BB2536" s="14">
        <v>2.8387891842411143E-2</v>
      </c>
      <c r="BC2536" s="55">
        <v>25</v>
      </c>
      <c r="BD2536" s="56">
        <v>73105</v>
      </c>
      <c r="BE2536" s="19">
        <v>73.105000000000018</v>
      </c>
      <c r="BF2536" s="19">
        <v>172.1726682276597</v>
      </c>
      <c r="BG2536" s="14">
        <v>109.07916184311152</v>
      </c>
      <c r="BH2536" s="22">
        <v>1172</v>
      </c>
      <c r="BI2536" s="23">
        <v>94.342984999999985</v>
      </c>
      <c r="BJ2536" s="23">
        <v>191.57628473165971</v>
      </c>
      <c r="BK2536" s="14">
        <v>121.3722293013149</v>
      </c>
      <c r="BL2536" t="s">
        <v>188</v>
      </c>
    </row>
    <row r="2537" spans="1:64">
      <c r="A2537" t="s">
        <v>3553</v>
      </c>
      <c r="B2537" t="s">
        <v>3548</v>
      </c>
      <c r="C2537" t="s">
        <v>188</v>
      </c>
      <c r="D2537" t="s">
        <v>942</v>
      </c>
      <c r="E2537">
        <v>2019</v>
      </c>
      <c r="F2537" s="23">
        <v>107.54</v>
      </c>
      <c r="G2537" s="23">
        <v>19.29</v>
      </c>
      <c r="H2537" s="22">
        <v>20344</v>
      </c>
      <c r="I2537" s="34">
        <v>161.50851315848394</v>
      </c>
      <c r="J2537" s="22">
        <v>0</v>
      </c>
      <c r="K2537" s="22">
        <v>0</v>
      </c>
      <c r="L2537" s="23">
        <v>0</v>
      </c>
      <c r="M2537" s="23">
        <v>0</v>
      </c>
      <c r="N2537" s="23">
        <v>0</v>
      </c>
      <c r="O2537" s="14">
        <v>0</v>
      </c>
      <c r="P2537" s="48">
        <v>0</v>
      </c>
      <c r="Q2537" s="22">
        <v>0</v>
      </c>
      <c r="R2537" s="23">
        <v>0</v>
      </c>
      <c r="S2537" s="23">
        <v>0</v>
      </c>
      <c r="T2537" s="23">
        <v>0</v>
      </c>
      <c r="U2537" s="14">
        <v>0</v>
      </c>
      <c r="V2537" s="22">
        <v>0</v>
      </c>
      <c r="W2537" s="22">
        <v>0</v>
      </c>
      <c r="X2537" s="23">
        <v>0</v>
      </c>
      <c r="Y2537" s="23">
        <v>0</v>
      </c>
      <c r="Z2537" s="23">
        <v>0</v>
      </c>
      <c r="AA2537" s="14">
        <v>0</v>
      </c>
      <c r="AB2537" s="48">
        <v>1</v>
      </c>
      <c r="AC2537" s="22">
        <v>1</v>
      </c>
      <c r="AD2537" s="23">
        <v>366.58624463519311</v>
      </c>
      <c r="AE2537" s="23">
        <v>0.36658624463519313</v>
      </c>
      <c r="AF2537" s="23">
        <v>0.51248757</v>
      </c>
      <c r="AG2537" s="14">
        <v>0.31731303816605</v>
      </c>
      <c r="AH2537" s="22">
        <v>0</v>
      </c>
      <c r="AI2537" s="23">
        <v>0</v>
      </c>
      <c r="AJ2537" s="23">
        <v>0</v>
      </c>
      <c r="AK2537" s="23">
        <v>0</v>
      </c>
      <c r="AL2537" s="14">
        <v>0</v>
      </c>
      <c r="AM2537" s="22">
        <v>1182</v>
      </c>
      <c r="AN2537" s="23">
        <v>22181.555000000022</v>
      </c>
      <c r="AO2537" s="23">
        <v>22.18155499999996</v>
      </c>
      <c r="AP2537" s="23">
        <v>19.697220840000039</v>
      </c>
      <c r="AQ2537" s="14">
        <v>12.195778695994612</v>
      </c>
      <c r="AR2537" s="48">
        <v>1182</v>
      </c>
      <c r="AS2537" s="50">
        <v>22181.555000000022</v>
      </c>
      <c r="AT2537" s="23">
        <v>22.18155499999996</v>
      </c>
      <c r="AU2537" s="23">
        <v>19.697220840000039</v>
      </c>
      <c r="AV2537" s="14">
        <v>12.195778695994612</v>
      </c>
      <c r="AW2537" s="22">
        <v>1</v>
      </c>
      <c r="AX2537" s="22" t="s">
        <v>782</v>
      </c>
      <c r="AY2537" s="23">
        <v>15</v>
      </c>
      <c r="AZ2537" s="23">
        <v>1.4999999999999999E-2</v>
      </c>
      <c r="BA2537" s="23">
        <v>4.4808000000000001E-2</v>
      </c>
      <c r="BB2537" s="14">
        <v>2.7743429199940144E-2</v>
      </c>
      <c r="BC2537" s="48">
        <v>25</v>
      </c>
      <c r="BD2537" s="50">
        <v>73105</v>
      </c>
      <c r="BE2537" s="23">
        <v>73.105000000000004</v>
      </c>
      <c r="BF2537" s="23">
        <v>172.05613494203917</v>
      </c>
      <c r="BG2537" s="14">
        <v>106.53069090742302</v>
      </c>
      <c r="BH2537" s="22">
        <v>1209</v>
      </c>
      <c r="BI2537" s="23">
        <v>95.668141244635152</v>
      </c>
      <c r="BJ2537" s="23">
        <v>192.31065135203917</v>
      </c>
      <c r="BK2537" s="14">
        <v>119.07152607078362</v>
      </c>
      <c r="BL2537" t="s">
        <v>188</v>
      </c>
    </row>
    <row r="2538" spans="1:64">
      <c r="A2538" t="s">
        <v>3554</v>
      </c>
      <c r="B2538" t="s">
        <v>3548</v>
      </c>
      <c r="C2538" t="s">
        <v>188</v>
      </c>
      <c r="D2538" t="s">
        <v>942</v>
      </c>
      <c r="E2538">
        <v>2020</v>
      </c>
      <c r="F2538" s="23">
        <v>107.54</v>
      </c>
      <c r="G2538" s="23">
        <v>19.07</v>
      </c>
      <c r="H2538" s="22">
        <v>20335</v>
      </c>
      <c r="I2538" s="34">
        <v>163.81492945476072</v>
      </c>
      <c r="J2538" s="22">
        <v>0</v>
      </c>
      <c r="K2538" s="22">
        <v>0</v>
      </c>
      <c r="L2538" s="23">
        <v>0</v>
      </c>
      <c r="M2538" s="23">
        <v>0</v>
      </c>
      <c r="N2538" s="23">
        <v>0</v>
      </c>
      <c r="O2538" s="14">
        <v>0</v>
      </c>
      <c r="P2538" s="48">
        <v>0</v>
      </c>
      <c r="Q2538" s="22">
        <v>0</v>
      </c>
      <c r="R2538" s="23">
        <v>0</v>
      </c>
      <c r="S2538" s="23">
        <v>0</v>
      </c>
      <c r="T2538" s="23">
        <v>0</v>
      </c>
      <c r="U2538" s="14">
        <v>0</v>
      </c>
      <c r="V2538" s="22">
        <v>0</v>
      </c>
      <c r="W2538" s="22">
        <v>0</v>
      </c>
      <c r="X2538" s="23">
        <v>0</v>
      </c>
      <c r="Y2538" s="23">
        <v>0</v>
      </c>
      <c r="Z2538" s="23">
        <v>0</v>
      </c>
      <c r="AA2538" s="14">
        <v>0</v>
      </c>
      <c r="AB2538" s="48">
        <v>1</v>
      </c>
      <c r="AC2538" s="22">
        <v>1</v>
      </c>
      <c r="AD2538" s="23">
        <v>373.34722317596567</v>
      </c>
      <c r="AE2538" s="23">
        <v>0.37334722317596569</v>
      </c>
      <c r="AF2538" s="23">
        <v>0.52193941799999999</v>
      </c>
      <c r="AG2538" s="14">
        <v>0.31861529332962246</v>
      </c>
      <c r="AH2538" s="22">
        <v>0</v>
      </c>
      <c r="AI2538" s="23">
        <v>0</v>
      </c>
      <c r="AJ2538" s="23">
        <v>0</v>
      </c>
      <c r="AK2538" s="23">
        <v>0</v>
      </c>
      <c r="AL2538" s="14">
        <v>0</v>
      </c>
      <c r="AM2538" s="22">
        <v>1259</v>
      </c>
      <c r="AN2538" s="23">
        <v>23881.481000000036</v>
      </c>
      <c r="AO2538" s="23">
        <v>23.881480999999948</v>
      </c>
      <c r="AP2538" s="23">
        <v>21.206755128000037</v>
      </c>
      <c r="AQ2538" s="14">
        <v>12.945557037190872</v>
      </c>
      <c r="AR2538" s="48">
        <v>1259</v>
      </c>
      <c r="AS2538" s="50">
        <v>23881.481000000036</v>
      </c>
      <c r="AT2538" s="23">
        <v>23.881480999999948</v>
      </c>
      <c r="AU2538" s="23">
        <v>21.206755128000037</v>
      </c>
      <c r="AV2538" s="14">
        <v>12.945557037190872</v>
      </c>
      <c r="AW2538" s="22">
        <v>1</v>
      </c>
      <c r="AX2538" s="22">
        <v>1</v>
      </c>
      <c r="AY2538" s="23">
        <v>15</v>
      </c>
      <c r="AZ2538" s="23">
        <v>1.4999999999999999E-2</v>
      </c>
      <c r="BA2538" s="23">
        <v>4.4808000000000001E-2</v>
      </c>
      <c r="BB2538" s="14">
        <v>2.7352818298758429E-2</v>
      </c>
      <c r="BC2538" s="48">
        <v>25</v>
      </c>
      <c r="BD2538" s="50">
        <v>73105</v>
      </c>
      <c r="BE2538" s="23">
        <v>73.105000000000004</v>
      </c>
      <c r="BF2538" s="23">
        <v>172.05613494203917</v>
      </c>
      <c r="BG2538" s="14">
        <v>105.03080245171081</v>
      </c>
      <c r="BH2538" s="22">
        <v>1286</v>
      </c>
      <c r="BI2538" s="23">
        <v>97.374828223175925</v>
      </c>
      <c r="BJ2538" s="23">
        <v>193.82963748803917</v>
      </c>
      <c r="BK2538" s="14">
        <v>118.32232760053006</v>
      </c>
      <c r="BL2538" t="s">
        <v>188</v>
      </c>
    </row>
    <row r="2539" spans="1:64">
      <c r="A2539" t="s">
        <v>3555</v>
      </c>
      <c r="B2539" t="s">
        <v>3548</v>
      </c>
      <c r="C2539" t="s">
        <v>188</v>
      </c>
      <c r="D2539" t="s">
        <v>942</v>
      </c>
      <c r="E2539">
        <v>2021</v>
      </c>
      <c r="F2539" s="23">
        <v>107.54</v>
      </c>
      <c r="G2539" s="23">
        <v>19.11</v>
      </c>
      <c r="H2539" s="22">
        <v>20506</v>
      </c>
      <c r="I2539" s="34">
        <v>152.47</v>
      </c>
      <c r="J2539" s="22">
        <v>0</v>
      </c>
      <c r="K2539" s="22">
        <v>0</v>
      </c>
      <c r="L2539" s="23">
        <v>0</v>
      </c>
      <c r="M2539" s="23">
        <v>0</v>
      </c>
      <c r="N2539" s="23">
        <v>0</v>
      </c>
      <c r="O2539" s="14">
        <v>0</v>
      </c>
      <c r="P2539" s="48">
        <v>0</v>
      </c>
      <c r="Q2539" s="22">
        <v>0</v>
      </c>
      <c r="R2539" s="23">
        <v>0</v>
      </c>
      <c r="S2539" s="23">
        <v>0</v>
      </c>
      <c r="T2539" s="23">
        <v>0</v>
      </c>
      <c r="U2539" s="14">
        <v>0</v>
      </c>
      <c r="V2539" s="22">
        <v>0</v>
      </c>
      <c r="W2539" s="22">
        <v>0</v>
      </c>
      <c r="X2539" s="23">
        <v>0</v>
      </c>
      <c r="Y2539" s="23">
        <v>0</v>
      </c>
      <c r="Z2539" s="23">
        <v>0</v>
      </c>
      <c r="AA2539" s="14">
        <v>0</v>
      </c>
      <c r="AB2539" s="48">
        <v>1</v>
      </c>
      <c r="AC2539" s="22">
        <v>1</v>
      </c>
      <c r="AD2539" s="23">
        <v>376.27241199999997</v>
      </c>
      <c r="AE2539" s="23">
        <v>0.376272412</v>
      </c>
      <c r="AF2539" s="23">
        <v>0.52602883199999995</v>
      </c>
      <c r="AG2539" s="14">
        <v>0.35</v>
      </c>
      <c r="AH2539" s="22">
        <v>0</v>
      </c>
      <c r="AI2539" s="23">
        <v>0</v>
      </c>
      <c r="AJ2539" s="23">
        <v>0</v>
      </c>
      <c r="AK2539" s="23">
        <v>0</v>
      </c>
      <c r="AL2539" s="14">
        <v>0</v>
      </c>
      <c r="AM2539" s="22">
        <v>1381</v>
      </c>
      <c r="AN2539" s="23">
        <v>26298.278999999999</v>
      </c>
      <c r="AO2539" s="23">
        <v>26.298279000000001</v>
      </c>
      <c r="AP2539" s="23">
        <v>23.532302609999999</v>
      </c>
      <c r="AQ2539" s="14">
        <v>15.43</v>
      </c>
      <c r="AR2539" s="48">
        <v>1381</v>
      </c>
      <c r="AS2539" s="50">
        <v>26298.278999999999</v>
      </c>
      <c r="AT2539" s="23">
        <v>26.298279000000001</v>
      </c>
      <c r="AU2539" s="23">
        <v>23.532302609999999</v>
      </c>
      <c r="AV2539" s="14">
        <v>15.43</v>
      </c>
      <c r="AW2539" s="22">
        <v>1</v>
      </c>
      <c r="AX2539" s="22">
        <v>1</v>
      </c>
      <c r="AY2539" s="23">
        <v>15</v>
      </c>
      <c r="AZ2539" s="23">
        <v>1.4999999999999999E-2</v>
      </c>
      <c r="BA2539" s="23">
        <v>4.4808000000000001E-2</v>
      </c>
      <c r="BB2539" s="14">
        <v>0.03</v>
      </c>
      <c r="BC2539" s="48">
        <v>25</v>
      </c>
      <c r="BD2539" s="50">
        <v>73105</v>
      </c>
      <c r="BE2539" s="23">
        <v>73.105000000000004</v>
      </c>
      <c r="BF2539" s="23">
        <v>150.03294969999999</v>
      </c>
      <c r="BG2539" s="14">
        <v>98.4</v>
      </c>
      <c r="BH2539" s="22">
        <v>1408</v>
      </c>
      <c r="BI2539" s="23">
        <v>99.79</v>
      </c>
      <c r="BJ2539" s="23">
        <v>174.14</v>
      </c>
      <c r="BK2539" s="14">
        <v>114.21</v>
      </c>
      <c r="BL2539" t="s">
        <v>188</v>
      </c>
    </row>
    <row r="2540" spans="1:64">
      <c r="A2540" t="s">
        <v>3556</v>
      </c>
      <c r="B2540" t="s">
        <v>3548</v>
      </c>
      <c r="C2540" t="s">
        <v>188</v>
      </c>
      <c r="D2540" s="111" t="s">
        <v>942</v>
      </c>
      <c r="E2540" s="110">
        <v>2022</v>
      </c>
      <c r="F2540" s="23"/>
      <c r="G2540" s="23"/>
      <c r="H2540" s="22">
        <v>20766</v>
      </c>
      <c r="I2540" s="34">
        <v>150.50237766105028</v>
      </c>
      <c r="J2540" s="22">
        <v>0</v>
      </c>
      <c r="K2540" s="22">
        <v>0</v>
      </c>
      <c r="L2540" s="23">
        <v>0</v>
      </c>
      <c r="M2540" s="23">
        <v>0</v>
      </c>
      <c r="N2540" s="23">
        <v>0</v>
      </c>
      <c r="O2540" s="14">
        <v>0</v>
      </c>
      <c r="P2540" s="48">
        <v>0</v>
      </c>
      <c r="Q2540" s="22">
        <v>0</v>
      </c>
      <c r="R2540" s="23">
        <v>0</v>
      </c>
      <c r="S2540" s="23">
        <v>0</v>
      </c>
      <c r="T2540" s="23">
        <v>0</v>
      </c>
      <c r="U2540" s="14">
        <v>0</v>
      </c>
      <c r="V2540" s="22">
        <v>0</v>
      </c>
      <c r="W2540" s="22">
        <v>0</v>
      </c>
      <c r="X2540" s="23">
        <v>0</v>
      </c>
      <c r="Y2540" s="23">
        <v>0</v>
      </c>
      <c r="Z2540" s="23">
        <v>0</v>
      </c>
      <c r="AA2540" s="14">
        <v>0</v>
      </c>
      <c r="AB2540" s="48">
        <v>1</v>
      </c>
      <c r="AC2540" s="22">
        <v>1</v>
      </c>
      <c r="AD2540" s="23">
        <v>413.875660944206</v>
      </c>
      <c r="AE2540" s="23">
        <v>0.41387566094420603</v>
      </c>
      <c r="AF2540" s="23">
        <v>0.57859817400000002</v>
      </c>
      <c r="AG2540" s="14">
        <v>0.38444454034013587</v>
      </c>
      <c r="AH2540" s="22">
        <v>0</v>
      </c>
      <c r="AI2540" s="23">
        <v>0</v>
      </c>
      <c r="AJ2540" s="23">
        <v>0</v>
      </c>
      <c r="AK2540" s="23">
        <v>0</v>
      </c>
      <c r="AL2540" s="14">
        <v>0</v>
      </c>
      <c r="AM2540" s="22">
        <v>1598</v>
      </c>
      <c r="AN2540" s="23">
        <v>28944.124000000036</v>
      </c>
      <c r="AO2540" s="23">
        <v>28.94412399999992</v>
      </c>
      <c r="AP2540" s="23">
        <v>29.649316270896037</v>
      </c>
      <c r="AQ2540" s="14">
        <v>19.70023114031455</v>
      </c>
      <c r="AR2540" s="48">
        <v>1598</v>
      </c>
      <c r="AS2540" s="50">
        <v>28944.124</v>
      </c>
      <c r="AT2540" s="23">
        <v>28.944123999999899</v>
      </c>
      <c r="AU2540" s="23">
        <v>29.649316270896001</v>
      </c>
      <c r="AV2540" s="14">
        <v>19.700231140314528</v>
      </c>
      <c r="AW2540" s="22">
        <v>1</v>
      </c>
      <c r="AX2540" s="22">
        <v>1</v>
      </c>
      <c r="AY2540" s="23">
        <v>15</v>
      </c>
      <c r="AZ2540" s="23">
        <v>1.4999999999999999E-2</v>
      </c>
      <c r="BA2540" s="23">
        <v>4.4808000000000001E-2</v>
      </c>
      <c r="BB2540" s="14">
        <v>2.9772287120216189E-2</v>
      </c>
      <c r="BC2540" s="48">
        <v>21</v>
      </c>
      <c r="BD2540" s="50">
        <v>67420</v>
      </c>
      <c r="BE2540" s="23">
        <v>67.420000000000016</v>
      </c>
      <c r="BF2540" s="23">
        <v>155.01832942915678</v>
      </c>
      <c r="BG2540" s="14">
        <v>103.00058499957854</v>
      </c>
      <c r="BH2540" s="22">
        <v>1621</v>
      </c>
      <c r="BI2540" s="23">
        <v>96.792999660944119</v>
      </c>
      <c r="BJ2540" s="23">
        <v>185.29105187405278</v>
      </c>
      <c r="BK2540" s="14">
        <v>123.11503296735341</v>
      </c>
      <c r="BL2540" t="s">
        <v>188</v>
      </c>
    </row>
    <row r="2541" spans="1:64">
      <c r="A2541" t="s">
        <v>3557</v>
      </c>
      <c r="B2541" t="s">
        <v>3548</v>
      </c>
      <c r="C2541" t="s">
        <v>188</v>
      </c>
      <c r="D2541" t="s">
        <v>942</v>
      </c>
      <c r="E2541">
        <v>2023</v>
      </c>
      <c r="F2541">
        <v>107.54</v>
      </c>
      <c r="G2541">
        <v>18.73</v>
      </c>
      <c r="H2541">
        <v>20125</v>
      </c>
      <c r="I2541">
        <v>150.50237766105028</v>
      </c>
      <c r="J2541">
        <v>0</v>
      </c>
      <c r="K2541">
        <v>0</v>
      </c>
      <c r="L2541">
        <v>0</v>
      </c>
      <c r="M2541">
        <v>0</v>
      </c>
      <c r="N2541">
        <v>0</v>
      </c>
      <c r="O2541">
        <v>0</v>
      </c>
      <c r="P2541" s="140">
        <v>0</v>
      </c>
      <c r="Q2541">
        <v>0</v>
      </c>
      <c r="R2541">
        <v>0</v>
      </c>
      <c r="S2541">
        <v>0</v>
      </c>
      <c r="T2541">
        <v>0</v>
      </c>
      <c r="U2541">
        <v>0</v>
      </c>
      <c r="V2541">
        <v>0</v>
      </c>
      <c r="W2541">
        <v>0</v>
      </c>
      <c r="X2541">
        <v>0</v>
      </c>
      <c r="Y2541">
        <v>0</v>
      </c>
      <c r="Z2541">
        <v>0</v>
      </c>
      <c r="AA2541">
        <v>0</v>
      </c>
      <c r="AB2541" s="140">
        <v>1</v>
      </c>
      <c r="AC2541">
        <v>1</v>
      </c>
      <c r="AD2541">
        <v>75</v>
      </c>
      <c r="AE2541">
        <v>7.4999999999999997E-2</v>
      </c>
      <c r="AF2541">
        <v>0.51301206600000004</v>
      </c>
      <c r="AG2541">
        <v>0.34086641950293028</v>
      </c>
      <c r="AL2541">
        <v>0</v>
      </c>
      <c r="AM2541">
        <v>2010</v>
      </c>
      <c r="AN2541">
        <v>36459.802000000003</v>
      </c>
      <c r="AO2541">
        <v>36.459802000000003</v>
      </c>
      <c r="AP2541">
        <v>34.198829000000003</v>
      </c>
      <c r="AQ2541">
        <v>22.723115429458488</v>
      </c>
      <c r="AR2541" s="140">
        <v>2151</v>
      </c>
      <c r="AS2541" s="140">
        <v>36573.436999999998</v>
      </c>
      <c r="AT2541">
        <v>36.5734369999997</v>
      </c>
      <c r="AU2541">
        <v>34.305417068605799</v>
      </c>
      <c r="AV2541">
        <v>22.79393694753832</v>
      </c>
      <c r="AW2541">
        <v>1</v>
      </c>
      <c r="AX2541">
        <v>1</v>
      </c>
      <c r="AY2541">
        <v>15</v>
      </c>
      <c r="AZ2541">
        <v>1.4999999999999999E-2</v>
      </c>
      <c r="BA2541">
        <v>4.4808000000000001E-2</v>
      </c>
      <c r="BB2541">
        <v>2.9772287120216189E-2</v>
      </c>
      <c r="BC2541" s="140">
        <v>21</v>
      </c>
      <c r="BD2541" s="140">
        <v>67420</v>
      </c>
      <c r="BE2541">
        <v>67.42</v>
      </c>
      <c r="BF2541">
        <v>185.09888799999999</v>
      </c>
      <c r="BG2541">
        <v>122.9873513472759</v>
      </c>
      <c r="BH2541">
        <v>2174</v>
      </c>
      <c r="BI2541">
        <v>104.08343699999971</v>
      </c>
      <c r="BJ2541">
        <v>219.96212513460577</v>
      </c>
      <c r="BK2541">
        <v>146.15192700143737</v>
      </c>
      <c r="BL2541" t="s">
        <v>188</v>
      </c>
    </row>
    <row r="2542" spans="1:64">
      <c r="A2542" t="s">
        <v>3558</v>
      </c>
      <c r="B2542" t="s">
        <v>3548</v>
      </c>
      <c r="C2542" t="s">
        <v>188</v>
      </c>
      <c r="D2542" t="s">
        <v>942</v>
      </c>
      <c r="E2542">
        <v>2024</v>
      </c>
      <c r="F2542">
        <v>107.54</v>
      </c>
      <c r="G2542">
        <v>18.940000000000001</v>
      </c>
      <c r="H2542">
        <v>20166</v>
      </c>
      <c r="I2542">
        <v>138.28024125467073</v>
      </c>
      <c r="J2542">
        <v>0</v>
      </c>
      <c r="K2542">
        <v>0</v>
      </c>
      <c r="L2542">
        <v>0</v>
      </c>
      <c r="M2542">
        <v>0</v>
      </c>
      <c r="N2542">
        <v>0</v>
      </c>
      <c r="O2542">
        <v>0</v>
      </c>
      <c r="P2542" s="140">
        <v>0</v>
      </c>
      <c r="Q2542">
        <v>0</v>
      </c>
      <c r="R2542">
        <v>0</v>
      </c>
      <c r="S2542">
        <v>0</v>
      </c>
      <c r="T2542">
        <v>0</v>
      </c>
      <c r="U2542">
        <v>0</v>
      </c>
      <c r="V2542">
        <v>0</v>
      </c>
      <c r="W2542">
        <v>0</v>
      </c>
      <c r="X2542">
        <v>0</v>
      </c>
      <c r="Y2542">
        <v>0</v>
      </c>
      <c r="Z2542">
        <v>0</v>
      </c>
      <c r="AA2542">
        <v>0</v>
      </c>
      <c r="AB2542" s="140">
        <v>1</v>
      </c>
      <c r="AC2542">
        <v>1</v>
      </c>
      <c r="AD2542">
        <v>52</v>
      </c>
      <c r="AE2542">
        <v>5.1999999999999998E-2</v>
      </c>
      <c r="AF2542">
        <v>0.54020736000000003</v>
      </c>
      <c r="AG2542">
        <v>0.39066127965824132</v>
      </c>
      <c r="AH2542">
        <v>0</v>
      </c>
      <c r="AI2542">
        <v>0</v>
      </c>
      <c r="AJ2542">
        <v>0</v>
      </c>
      <c r="AK2542">
        <v>0</v>
      </c>
      <c r="AL2542">
        <v>0</v>
      </c>
      <c r="AM2542">
        <v>2327</v>
      </c>
      <c r="AN2542">
        <v>42850.790999999917</v>
      </c>
      <c r="AO2542">
        <v>42.850790999999944</v>
      </c>
      <c r="AP2542">
        <v>38.649005705995059</v>
      </c>
      <c r="AQ2542">
        <v>27.949767338643255</v>
      </c>
      <c r="AR2542" s="140">
        <v>2634</v>
      </c>
      <c r="AS2542" s="140">
        <v>43130.97199999998</v>
      </c>
      <c r="AT2542">
        <v>43.130971999999645</v>
      </c>
      <c r="AU2542">
        <v>38.901713224689885</v>
      </c>
      <c r="AV2542">
        <v>28.132517611857939</v>
      </c>
      <c r="AW2542">
        <v>1</v>
      </c>
      <c r="AX2542">
        <v>1</v>
      </c>
      <c r="AY2542">
        <v>15</v>
      </c>
      <c r="AZ2542">
        <v>1.4999999999999999E-2</v>
      </c>
      <c r="BA2542">
        <v>4.4808000000000001E-2</v>
      </c>
      <c r="BB2542">
        <v>3.2403761805330604E-2</v>
      </c>
      <c r="BC2542" s="140">
        <v>21</v>
      </c>
      <c r="BD2542" s="140">
        <v>67420</v>
      </c>
      <c r="BE2542">
        <v>67.419999999999987</v>
      </c>
      <c r="BF2542">
        <v>154.03550424204744</v>
      </c>
      <c r="BG2542">
        <v>111.39371962647957</v>
      </c>
      <c r="BH2542">
        <v>2657</v>
      </c>
      <c r="BI2542">
        <v>110.61797199999964</v>
      </c>
      <c r="BJ2542">
        <v>193.52223282673731</v>
      </c>
      <c r="BK2542">
        <v>139.94930227980106</v>
      </c>
      <c r="BL2542" t="s">
        <v>188</v>
      </c>
    </row>
    <row r="2543" spans="1:64">
      <c r="A2543" t="s">
        <v>3559</v>
      </c>
      <c r="B2543" t="s">
        <v>3560</v>
      </c>
      <c r="C2543" t="s">
        <v>190</v>
      </c>
      <c r="D2543" t="s">
        <v>942</v>
      </c>
      <c r="E2543">
        <v>2012</v>
      </c>
      <c r="F2543" s="23">
        <v>99.82</v>
      </c>
      <c r="G2543" s="23">
        <v>9.73</v>
      </c>
      <c r="H2543" s="22">
        <v>7510</v>
      </c>
      <c r="I2543" s="34">
        <v>60.356645999999998</v>
      </c>
      <c r="J2543" s="22">
        <v>8</v>
      </c>
      <c r="K2543" s="22" t="s">
        <v>782</v>
      </c>
      <c r="L2543" s="23">
        <v>2801</v>
      </c>
      <c r="M2543" s="23">
        <v>2.8010000000000002</v>
      </c>
      <c r="N2543" s="23">
        <v>17.647171999999998</v>
      </c>
      <c r="O2543" s="14">
        <v>29.238158793648005</v>
      </c>
      <c r="P2543" s="48">
        <v>0</v>
      </c>
      <c r="Q2543" s="22" t="s">
        <v>782</v>
      </c>
      <c r="R2543" s="23">
        <v>0</v>
      </c>
      <c r="S2543" s="23">
        <v>0</v>
      </c>
      <c r="T2543" s="23">
        <v>0</v>
      </c>
      <c r="U2543" s="14">
        <v>0</v>
      </c>
      <c r="V2543" s="22">
        <v>0</v>
      </c>
      <c r="W2543" s="22" t="s">
        <v>782</v>
      </c>
      <c r="X2543" s="23">
        <v>0</v>
      </c>
      <c r="Y2543" s="23">
        <v>0</v>
      </c>
      <c r="Z2543" s="23">
        <v>0</v>
      </c>
      <c r="AA2543" s="14">
        <v>0</v>
      </c>
      <c r="AB2543" s="48">
        <v>0</v>
      </c>
      <c r="AC2543" s="22" t="s">
        <v>782</v>
      </c>
      <c r="AD2543" s="23">
        <v>0</v>
      </c>
      <c r="AE2543" s="23">
        <v>0</v>
      </c>
      <c r="AF2543" s="23">
        <v>0</v>
      </c>
      <c r="AG2543" s="14">
        <v>0</v>
      </c>
      <c r="AH2543" s="22" t="s">
        <v>782</v>
      </c>
      <c r="AI2543" s="23" t="s">
        <v>782</v>
      </c>
      <c r="AJ2543" s="23" t="s">
        <v>782</v>
      </c>
      <c r="AK2543" s="23" t="s">
        <v>782</v>
      </c>
      <c r="AL2543" s="14" t="s">
        <v>782</v>
      </c>
      <c r="AM2543" s="22" t="s">
        <v>782</v>
      </c>
      <c r="AN2543" s="23" t="s">
        <v>782</v>
      </c>
      <c r="AO2543" s="23" t="s">
        <v>782</v>
      </c>
      <c r="AP2543" s="23" t="s">
        <v>782</v>
      </c>
      <c r="AQ2543" s="14" t="s">
        <v>782</v>
      </c>
      <c r="AR2543" s="48">
        <v>462</v>
      </c>
      <c r="AS2543" s="50">
        <v>10972.789999999997</v>
      </c>
      <c r="AT2543" s="23">
        <v>10.972789999999998</v>
      </c>
      <c r="AU2543" s="23">
        <v>9.1877320000000005</v>
      </c>
      <c r="AV2543" s="14">
        <v>15.222403179924877</v>
      </c>
      <c r="AW2543" s="22">
        <v>0</v>
      </c>
      <c r="AX2543" s="22" t="s">
        <v>782</v>
      </c>
      <c r="AY2543" s="23">
        <v>0</v>
      </c>
      <c r="AZ2543" s="23">
        <v>0</v>
      </c>
      <c r="BA2543" s="23">
        <v>0</v>
      </c>
      <c r="BB2543" s="14">
        <v>0</v>
      </c>
      <c r="BC2543" s="48">
        <v>7</v>
      </c>
      <c r="BD2543" s="50">
        <v>6080</v>
      </c>
      <c r="BE2543" s="23">
        <v>6.08</v>
      </c>
      <c r="BF2543" s="23">
        <v>9.7097600000000011</v>
      </c>
      <c r="BG2543" s="14">
        <v>16.087308761325144</v>
      </c>
      <c r="BH2543" s="22">
        <v>477</v>
      </c>
      <c r="BI2543" s="23">
        <v>19.853789999999996</v>
      </c>
      <c r="BJ2543" s="23">
        <v>36.544663999999997</v>
      </c>
      <c r="BK2543" s="14">
        <v>60.547870734898027</v>
      </c>
      <c r="BL2543" t="s">
        <v>190</v>
      </c>
    </row>
    <row r="2544" spans="1:64">
      <c r="A2544" t="s">
        <v>3561</v>
      </c>
      <c r="B2544" t="s">
        <v>3560</v>
      </c>
      <c r="C2544" t="s">
        <v>190</v>
      </c>
      <c r="D2544" t="s">
        <v>942</v>
      </c>
      <c r="E2544">
        <v>2015</v>
      </c>
      <c r="F2544" s="23">
        <v>99.82</v>
      </c>
      <c r="G2544" s="23">
        <v>10.6</v>
      </c>
      <c r="H2544" s="22">
        <v>7642</v>
      </c>
      <c r="I2544" s="34">
        <v>61.535325407535431</v>
      </c>
      <c r="J2544" s="13">
        <v>6</v>
      </c>
      <c r="K2544" s="13">
        <v>9</v>
      </c>
      <c r="L2544" s="19">
        <v>3397</v>
      </c>
      <c r="M2544" s="35">
        <v>3.3969999999999998</v>
      </c>
      <c r="N2544" s="19">
        <v>20.318662873343314</v>
      </c>
      <c r="O2544" s="17">
        <v>33.019509913658716</v>
      </c>
      <c r="P2544" s="112">
        <v>0</v>
      </c>
      <c r="Q2544" s="37">
        <v>0</v>
      </c>
      <c r="R2544" s="38">
        <v>0</v>
      </c>
      <c r="S2544" s="27">
        <v>0</v>
      </c>
      <c r="T2544" s="23">
        <v>0</v>
      </c>
      <c r="U2544" s="17">
        <v>0</v>
      </c>
      <c r="V2544" s="22">
        <v>0</v>
      </c>
      <c r="W2544" s="22">
        <v>0</v>
      </c>
      <c r="X2544" s="23">
        <v>0</v>
      </c>
      <c r="Y2544" s="27">
        <v>0</v>
      </c>
      <c r="Z2544" s="27">
        <v>0</v>
      </c>
      <c r="AA2544" s="14">
        <v>0</v>
      </c>
      <c r="AB2544" s="116">
        <v>0</v>
      </c>
      <c r="AC2544" s="22" t="s">
        <v>782</v>
      </c>
      <c r="AD2544" s="23">
        <v>0</v>
      </c>
      <c r="AE2544" s="23">
        <v>0</v>
      </c>
      <c r="AF2544" s="23">
        <v>0</v>
      </c>
      <c r="AG2544" s="14">
        <v>0</v>
      </c>
      <c r="AH2544" s="22" t="s">
        <v>782</v>
      </c>
      <c r="AI2544" s="23" t="s">
        <v>782</v>
      </c>
      <c r="AJ2544" s="23" t="s">
        <v>782</v>
      </c>
      <c r="AK2544" s="23" t="s">
        <v>782</v>
      </c>
      <c r="AL2544" s="14" t="s">
        <v>782</v>
      </c>
      <c r="AM2544" s="22" t="s">
        <v>782</v>
      </c>
      <c r="AN2544" s="23" t="s">
        <v>782</v>
      </c>
      <c r="AO2544" s="23" t="s">
        <v>782</v>
      </c>
      <c r="AP2544" s="23" t="s">
        <v>782</v>
      </c>
      <c r="AQ2544" s="14" t="s">
        <v>782</v>
      </c>
      <c r="AR2544" s="117">
        <v>533</v>
      </c>
      <c r="AS2544" s="118">
        <v>14516.297000000002</v>
      </c>
      <c r="AT2544" s="23">
        <v>14.516297000000002</v>
      </c>
      <c r="AU2544" s="23">
        <v>12.892834589358086</v>
      </c>
      <c r="AV2544" s="14">
        <v>20.951923962328262</v>
      </c>
      <c r="AW2544" s="22">
        <v>0</v>
      </c>
      <c r="AX2544" s="22" t="s">
        <v>782</v>
      </c>
      <c r="AY2544" s="23">
        <v>0</v>
      </c>
      <c r="AZ2544" s="23">
        <v>0</v>
      </c>
      <c r="BA2544" s="23">
        <v>0</v>
      </c>
      <c r="BB2544" s="14">
        <v>0</v>
      </c>
      <c r="BC2544" s="120">
        <v>7</v>
      </c>
      <c r="BD2544" s="121">
        <v>6080</v>
      </c>
      <c r="BE2544" s="44">
        <v>6.08</v>
      </c>
      <c r="BF2544" s="23">
        <v>8.2718835433472755</v>
      </c>
      <c r="BG2544" s="14">
        <v>13.442495816125685</v>
      </c>
      <c r="BH2544" s="22">
        <v>546</v>
      </c>
      <c r="BI2544" s="23">
        <v>23.993296999999998</v>
      </c>
      <c r="BJ2544" s="23">
        <v>41.483381006048674</v>
      </c>
      <c r="BK2544" s="14">
        <v>67.413929692112674</v>
      </c>
      <c r="BL2544" t="s">
        <v>190</v>
      </c>
    </row>
    <row r="2545" spans="1:64">
      <c r="A2545" t="s">
        <v>3562</v>
      </c>
      <c r="B2545" t="s">
        <v>3560</v>
      </c>
      <c r="C2545" t="s">
        <v>190</v>
      </c>
      <c r="D2545" t="s">
        <v>942</v>
      </c>
      <c r="E2545">
        <v>2016</v>
      </c>
      <c r="F2545" s="23">
        <v>99.82</v>
      </c>
      <c r="G2545" s="23">
        <v>9.89</v>
      </c>
      <c r="H2545" s="22">
        <v>7589</v>
      </c>
      <c r="I2545" s="34">
        <v>64.975442075112753</v>
      </c>
      <c r="J2545" s="13">
        <v>6</v>
      </c>
      <c r="K2545" s="13">
        <v>9</v>
      </c>
      <c r="L2545" s="19">
        <v>3397</v>
      </c>
      <c r="M2545" s="35">
        <v>3.3969999999999998</v>
      </c>
      <c r="N2545" s="19">
        <v>20.317456999999997</v>
      </c>
      <c r="O2545" s="17">
        <v>31.269440193285121</v>
      </c>
      <c r="P2545" s="55">
        <v>0</v>
      </c>
      <c r="Q2545" s="13">
        <v>0</v>
      </c>
      <c r="R2545" s="19">
        <v>0</v>
      </c>
      <c r="S2545" s="27">
        <v>0</v>
      </c>
      <c r="T2545" s="19">
        <v>0</v>
      </c>
      <c r="U2545" s="17">
        <v>0</v>
      </c>
      <c r="V2545" s="13">
        <v>0</v>
      </c>
      <c r="W2545" s="13">
        <v>0</v>
      </c>
      <c r="X2545" s="19">
        <v>0</v>
      </c>
      <c r="Y2545" s="27">
        <v>0</v>
      </c>
      <c r="Z2545" s="19">
        <v>0</v>
      </c>
      <c r="AA2545" s="14">
        <v>0</v>
      </c>
      <c r="AB2545" s="55">
        <v>0</v>
      </c>
      <c r="AC2545" s="22" t="s">
        <v>782</v>
      </c>
      <c r="AD2545" s="19">
        <v>0</v>
      </c>
      <c r="AE2545" s="23">
        <v>0</v>
      </c>
      <c r="AF2545" s="19">
        <v>0</v>
      </c>
      <c r="AG2545" s="14">
        <v>0</v>
      </c>
      <c r="AH2545" s="22" t="s">
        <v>782</v>
      </c>
      <c r="AI2545" s="23" t="s">
        <v>782</v>
      </c>
      <c r="AJ2545" s="23" t="s">
        <v>782</v>
      </c>
      <c r="AK2545" s="23" t="s">
        <v>782</v>
      </c>
      <c r="AL2545" s="14" t="s">
        <v>782</v>
      </c>
      <c r="AM2545" s="22" t="s">
        <v>782</v>
      </c>
      <c r="AN2545" s="23" t="s">
        <v>782</v>
      </c>
      <c r="AO2545" s="23" t="s">
        <v>782</v>
      </c>
      <c r="AP2545" s="23" t="s">
        <v>782</v>
      </c>
      <c r="AQ2545" s="14" t="s">
        <v>782</v>
      </c>
      <c r="AR2545" s="55">
        <v>540</v>
      </c>
      <c r="AS2545" s="56">
        <v>14564.241999999997</v>
      </c>
      <c r="AT2545" s="23">
        <v>14.564241999999997</v>
      </c>
      <c r="AU2545" s="19">
        <v>12.933046896000009</v>
      </c>
      <c r="AV2545" s="14">
        <v>19.904515433768317</v>
      </c>
      <c r="AW2545" s="13">
        <v>0</v>
      </c>
      <c r="AX2545" s="22" t="s">
        <v>782</v>
      </c>
      <c r="AY2545" s="19">
        <v>0</v>
      </c>
      <c r="AZ2545" s="23">
        <v>0</v>
      </c>
      <c r="BA2545" s="19">
        <v>0</v>
      </c>
      <c r="BB2545" s="14">
        <v>0</v>
      </c>
      <c r="BC2545" s="55">
        <v>7</v>
      </c>
      <c r="BD2545" s="56">
        <v>6080</v>
      </c>
      <c r="BE2545" s="44">
        <v>6.08</v>
      </c>
      <c r="BF2545" s="19">
        <v>8.2735635433472758</v>
      </c>
      <c r="BG2545" s="14">
        <v>12.733370145882025</v>
      </c>
      <c r="BH2545" s="22">
        <v>553</v>
      </c>
      <c r="BI2545" s="23">
        <v>24.041241999999997</v>
      </c>
      <c r="BJ2545" s="23">
        <v>41.524067439347284</v>
      </c>
      <c r="BK2545" s="14">
        <v>63.907325772935465</v>
      </c>
      <c r="BL2545" t="s">
        <v>190</v>
      </c>
    </row>
    <row r="2546" spans="1:64">
      <c r="A2546" t="s">
        <v>3563</v>
      </c>
      <c r="B2546" t="s">
        <v>3560</v>
      </c>
      <c r="C2546" t="s">
        <v>190</v>
      </c>
      <c r="D2546" t="s">
        <v>942</v>
      </c>
      <c r="E2546">
        <v>2017</v>
      </c>
      <c r="F2546" s="23">
        <v>99.82</v>
      </c>
      <c r="G2546" s="23">
        <v>9.92</v>
      </c>
      <c r="H2546" s="22">
        <v>7600</v>
      </c>
      <c r="I2546" s="34">
        <v>59.698079525309502</v>
      </c>
      <c r="J2546" s="13">
        <v>6</v>
      </c>
      <c r="K2546" s="13">
        <v>9</v>
      </c>
      <c r="L2546" s="19">
        <v>3397</v>
      </c>
      <c r="M2546" s="19">
        <v>3.3970000000000002</v>
      </c>
      <c r="N2546" s="19">
        <v>20.317456999999997</v>
      </c>
      <c r="O2546" s="17">
        <v>34.033686111102185</v>
      </c>
      <c r="P2546" s="55">
        <v>0</v>
      </c>
      <c r="Q2546" s="13">
        <v>0</v>
      </c>
      <c r="R2546" s="19">
        <v>0</v>
      </c>
      <c r="S2546" s="19">
        <v>0</v>
      </c>
      <c r="T2546" s="19">
        <v>0</v>
      </c>
      <c r="U2546" s="17">
        <v>0</v>
      </c>
      <c r="V2546" s="13">
        <v>0</v>
      </c>
      <c r="W2546" s="13">
        <v>0</v>
      </c>
      <c r="X2546" s="19">
        <v>0</v>
      </c>
      <c r="Y2546" s="19">
        <v>0</v>
      </c>
      <c r="Z2546" s="19">
        <v>0</v>
      </c>
      <c r="AA2546" s="14">
        <v>0</v>
      </c>
      <c r="AB2546" s="55">
        <v>0</v>
      </c>
      <c r="AC2546" s="22" t="s">
        <v>782</v>
      </c>
      <c r="AD2546" s="19">
        <v>0</v>
      </c>
      <c r="AE2546" s="19">
        <v>0</v>
      </c>
      <c r="AF2546" s="19">
        <v>0</v>
      </c>
      <c r="AG2546" s="14">
        <v>0</v>
      </c>
      <c r="AH2546" s="22" t="s">
        <v>782</v>
      </c>
      <c r="AI2546" s="23" t="s">
        <v>782</v>
      </c>
      <c r="AJ2546" s="23" t="s">
        <v>782</v>
      </c>
      <c r="AK2546" s="23" t="s">
        <v>782</v>
      </c>
      <c r="AL2546" s="14" t="s">
        <v>782</v>
      </c>
      <c r="AM2546" s="22" t="s">
        <v>782</v>
      </c>
      <c r="AN2546" s="23" t="s">
        <v>782</v>
      </c>
      <c r="AO2546" s="23" t="s">
        <v>782</v>
      </c>
      <c r="AP2546" s="23" t="s">
        <v>782</v>
      </c>
      <c r="AQ2546" s="14" t="s">
        <v>782</v>
      </c>
      <c r="AR2546" s="55">
        <v>551</v>
      </c>
      <c r="AS2546" s="56">
        <v>14653.601999999997</v>
      </c>
      <c r="AT2546" s="19">
        <v>14.653601999999994</v>
      </c>
      <c r="AU2546" s="19">
        <v>13.012398576000011</v>
      </c>
      <c r="AV2546" s="14">
        <v>21.797013705412912</v>
      </c>
      <c r="AW2546" s="13">
        <v>0</v>
      </c>
      <c r="AX2546" s="22" t="s">
        <v>782</v>
      </c>
      <c r="AY2546" s="19">
        <v>0</v>
      </c>
      <c r="AZ2546" s="19">
        <v>0</v>
      </c>
      <c r="BA2546" s="19">
        <v>0</v>
      </c>
      <c r="BB2546" s="14">
        <v>0</v>
      </c>
      <c r="BC2546" s="55">
        <v>7</v>
      </c>
      <c r="BD2546" s="56">
        <v>6080</v>
      </c>
      <c r="BE2546" s="19">
        <v>6.08</v>
      </c>
      <c r="BF2546" s="19">
        <v>8.2735635433472758</v>
      </c>
      <c r="BG2546" s="14">
        <v>13.859011226382298</v>
      </c>
      <c r="BH2546" s="22">
        <v>564</v>
      </c>
      <c r="BI2546" s="23">
        <v>24.130601999999996</v>
      </c>
      <c r="BJ2546" s="23">
        <v>41.603419119347286</v>
      </c>
      <c r="BK2546" s="14">
        <v>69.689711042897386</v>
      </c>
      <c r="BL2546" t="s">
        <v>190</v>
      </c>
    </row>
    <row r="2547" spans="1:64">
      <c r="A2547" t="s">
        <v>3564</v>
      </c>
      <c r="B2547" t="s">
        <v>3560</v>
      </c>
      <c r="C2547" t="s">
        <v>190</v>
      </c>
      <c r="D2547" t="s">
        <v>942</v>
      </c>
      <c r="E2547">
        <v>2018</v>
      </c>
      <c r="F2547" s="23">
        <v>99.82</v>
      </c>
      <c r="G2547" s="23">
        <v>9.9499999999999993</v>
      </c>
      <c r="H2547" s="22">
        <v>7599</v>
      </c>
      <c r="I2547" s="34">
        <v>59.70232245917768</v>
      </c>
      <c r="J2547" s="13">
        <v>6</v>
      </c>
      <c r="K2547" s="13">
        <v>9</v>
      </c>
      <c r="L2547" s="19">
        <v>3397</v>
      </c>
      <c r="M2547" s="19">
        <v>3.3970000000000002</v>
      </c>
      <c r="N2547" s="19">
        <v>20.317456999999997</v>
      </c>
      <c r="O2547" s="17">
        <v>34.031267399844204</v>
      </c>
      <c r="P2547" s="55">
        <v>0</v>
      </c>
      <c r="Q2547" s="55">
        <v>0</v>
      </c>
      <c r="R2547" s="56">
        <v>0</v>
      </c>
      <c r="S2547" s="19">
        <v>0</v>
      </c>
      <c r="T2547" s="19">
        <v>0</v>
      </c>
      <c r="U2547" s="17">
        <v>0</v>
      </c>
      <c r="V2547" s="13">
        <v>0</v>
      </c>
      <c r="W2547" s="13">
        <v>0</v>
      </c>
      <c r="X2547" s="19">
        <v>0</v>
      </c>
      <c r="Y2547" s="19">
        <v>0</v>
      </c>
      <c r="Z2547" s="19">
        <v>0</v>
      </c>
      <c r="AA2547" s="14">
        <v>0</v>
      </c>
      <c r="AB2547" s="55">
        <v>0</v>
      </c>
      <c r="AC2547" s="22" t="s">
        <v>782</v>
      </c>
      <c r="AD2547" s="19">
        <v>0</v>
      </c>
      <c r="AE2547" s="19">
        <v>0</v>
      </c>
      <c r="AF2547" s="19">
        <v>0</v>
      </c>
      <c r="AG2547" s="14">
        <v>0</v>
      </c>
      <c r="AH2547" s="22" t="s">
        <v>782</v>
      </c>
      <c r="AI2547" s="23" t="s">
        <v>782</v>
      </c>
      <c r="AJ2547" s="23" t="s">
        <v>782</v>
      </c>
      <c r="AK2547" s="23" t="s">
        <v>782</v>
      </c>
      <c r="AL2547" s="14" t="s">
        <v>782</v>
      </c>
      <c r="AM2547" s="22" t="s">
        <v>782</v>
      </c>
      <c r="AN2547" s="23" t="s">
        <v>782</v>
      </c>
      <c r="AO2547" s="23" t="s">
        <v>782</v>
      </c>
      <c r="AP2547" s="23" t="s">
        <v>782</v>
      </c>
      <c r="AQ2547" s="14" t="s">
        <v>782</v>
      </c>
      <c r="AR2547" s="55">
        <v>565</v>
      </c>
      <c r="AS2547" s="56">
        <v>14774.036999999995</v>
      </c>
      <c r="AT2547" s="19">
        <v>14.774036999999995</v>
      </c>
      <c r="AU2547" s="19">
        <v>13.119344856000009</v>
      </c>
      <c r="AV2547" s="14">
        <v>21.974597160722766</v>
      </c>
      <c r="AW2547" s="13">
        <v>0</v>
      </c>
      <c r="AX2547" s="22" t="s">
        <v>782</v>
      </c>
      <c r="AY2547" s="19">
        <v>0</v>
      </c>
      <c r="AZ2547" s="19">
        <v>0</v>
      </c>
      <c r="BA2547" s="19">
        <v>0</v>
      </c>
      <c r="BB2547" s="14">
        <v>0</v>
      </c>
      <c r="BC2547" s="55">
        <v>7</v>
      </c>
      <c r="BD2547" s="56">
        <v>6080</v>
      </c>
      <c r="BE2547" s="19">
        <v>6.08</v>
      </c>
      <c r="BF2547" s="19">
        <v>7.3172180583881419</v>
      </c>
      <c r="BG2547" s="14">
        <v>12.25616987243904</v>
      </c>
      <c r="BH2547" s="22">
        <v>578</v>
      </c>
      <c r="BI2547" s="23">
        <v>24.251036999999997</v>
      </c>
      <c r="BJ2547" s="23">
        <v>40.754019914388152</v>
      </c>
      <c r="BK2547" s="14">
        <v>68.262034433006008</v>
      </c>
      <c r="BL2547" t="s">
        <v>190</v>
      </c>
    </row>
    <row r="2548" spans="1:64">
      <c r="A2548" t="s">
        <v>3565</v>
      </c>
      <c r="B2548" t="s">
        <v>3560</v>
      </c>
      <c r="C2548" t="s">
        <v>190</v>
      </c>
      <c r="D2548" t="s">
        <v>942</v>
      </c>
      <c r="E2548">
        <v>2019</v>
      </c>
      <c r="F2548" s="23">
        <v>99.83</v>
      </c>
      <c r="G2548" s="23">
        <v>9.8800000000000008</v>
      </c>
      <c r="H2548" s="22">
        <v>7650</v>
      </c>
      <c r="I2548" s="34">
        <v>60.935563849427503</v>
      </c>
      <c r="J2548" s="22">
        <v>6</v>
      </c>
      <c r="K2548" s="22">
        <v>10</v>
      </c>
      <c r="L2548" s="23">
        <v>4302</v>
      </c>
      <c r="M2548" s="23">
        <v>4.3020000000000005</v>
      </c>
      <c r="N2548" s="23">
        <v>25.730262000000003</v>
      </c>
      <c r="O2548" s="14">
        <v>42.225361307199492</v>
      </c>
      <c r="P2548" s="48">
        <v>0</v>
      </c>
      <c r="Q2548" s="22">
        <v>0</v>
      </c>
      <c r="R2548" s="23">
        <v>0</v>
      </c>
      <c r="S2548" s="23">
        <v>0</v>
      </c>
      <c r="T2548" s="23">
        <v>0</v>
      </c>
      <c r="U2548" s="14">
        <v>0</v>
      </c>
      <c r="V2548" s="22">
        <v>0</v>
      </c>
      <c r="W2548" s="22">
        <v>0</v>
      </c>
      <c r="X2548" s="23">
        <v>0</v>
      </c>
      <c r="Y2548" s="23">
        <v>0</v>
      </c>
      <c r="Z2548" s="23">
        <v>0</v>
      </c>
      <c r="AA2548" s="14">
        <v>0</v>
      </c>
      <c r="AB2548" s="48">
        <v>0</v>
      </c>
      <c r="AC2548" s="22">
        <v>0</v>
      </c>
      <c r="AD2548" s="23">
        <v>0</v>
      </c>
      <c r="AE2548" s="23">
        <v>0</v>
      </c>
      <c r="AF2548" s="23">
        <v>0</v>
      </c>
      <c r="AG2548" s="14">
        <v>0</v>
      </c>
      <c r="AH2548" s="22">
        <v>3</v>
      </c>
      <c r="AI2548" s="23">
        <v>2683.56</v>
      </c>
      <c r="AJ2548" s="23">
        <v>2.6835599999999999</v>
      </c>
      <c r="AK2548" s="23">
        <v>2.3830012799999998</v>
      </c>
      <c r="AL2548" s="14">
        <v>3.9106904563785183</v>
      </c>
      <c r="AM2548" s="22">
        <v>580</v>
      </c>
      <c r="AN2548" s="23">
        <v>12878.736999999999</v>
      </c>
      <c r="AO2548" s="23">
        <v>12.878736999999992</v>
      </c>
      <c r="AP2548" s="23">
        <v>11.436318456000008</v>
      </c>
      <c r="AQ2548" s="14">
        <v>18.76788813222322</v>
      </c>
      <c r="AR2548" s="48">
        <v>583</v>
      </c>
      <c r="AS2548" s="50">
        <v>15562.296999999999</v>
      </c>
      <c r="AT2548" s="23">
        <v>15.562296999999992</v>
      </c>
      <c r="AU2548" s="23">
        <v>13.819319736000008</v>
      </c>
      <c r="AV2548" s="14">
        <v>22.678578588601738</v>
      </c>
      <c r="AW2548" s="22">
        <v>0</v>
      </c>
      <c r="AX2548" s="22" t="s">
        <v>782</v>
      </c>
      <c r="AY2548" s="23">
        <v>0</v>
      </c>
      <c r="AZ2548" s="23">
        <v>0</v>
      </c>
      <c r="BA2548" s="23">
        <v>0</v>
      </c>
      <c r="BB2548" s="14">
        <v>0</v>
      </c>
      <c r="BC2548" s="48">
        <v>7</v>
      </c>
      <c r="BD2548" s="50">
        <v>6080</v>
      </c>
      <c r="BE2548" s="23">
        <v>6.08</v>
      </c>
      <c r="BF2548" s="23">
        <v>7.2146239578362596</v>
      </c>
      <c r="BG2548" s="14">
        <v>11.839759086604468</v>
      </c>
      <c r="BH2548" s="22">
        <v>596</v>
      </c>
      <c r="BI2548" s="23">
        <v>25.944296999999992</v>
      </c>
      <c r="BJ2548" s="23">
        <v>46.764205693836274</v>
      </c>
      <c r="BK2548" s="14">
        <v>76.743698982405704</v>
      </c>
      <c r="BL2548" t="s">
        <v>190</v>
      </c>
    </row>
    <row r="2549" spans="1:64">
      <c r="A2549" t="s">
        <v>3566</v>
      </c>
      <c r="B2549" t="s">
        <v>3560</v>
      </c>
      <c r="C2549" t="s">
        <v>190</v>
      </c>
      <c r="D2549" t="s">
        <v>942</v>
      </c>
      <c r="E2549">
        <v>2020</v>
      </c>
      <c r="F2549" s="23">
        <v>99.83</v>
      </c>
      <c r="G2549" s="23">
        <v>9.9</v>
      </c>
      <c r="H2549" s="22">
        <v>7643</v>
      </c>
      <c r="I2549" s="34">
        <v>61.599695749553646</v>
      </c>
      <c r="J2549" s="22">
        <v>6</v>
      </c>
      <c r="K2549" s="22">
        <v>14</v>
      </c>
      <c r="L2549" s="23">
        <v>7046</v>
      </c>
      <c r="M2549" s="23">
        <v>7.0460000000000003</v>
      </c>
      <c r="N2549" s="23">
        <v>42.142126000000005</v>
      </c>
      <c r="O2549" s="14">
        <v>68.412880107943337</v>
      </c>
      <c r="P2549" s="48">
        <v>0</v>
      </c>
      <c r="Q2549" s="48">
        <v>0</v>
      </c>
      <c r="R2549" s="50">
        <v>0</v>
      </c>
      <c r="S2549" s="23">
        <v>0</v>
      </c>
      <c r="T2549" s="23">
        <v>0</v>
      </c>
      <c r="U2549" s="14">
        <v>0</v>
      </c>
      <c r="V2549" s="22">
        <v>0</v>
      </c>
      <c r="W2549" s="22">
        <v>0</v>
      </c>
      <c r="X2549" s="23">
        <v>0</v>
      </c>
      <c r="Y2549" s="23">
        <v>0</v>
      </c>
      <c r="Z2549" s="23">
        <v>0</v>
      </c>
      <c r="AA2549" s="14">
        <v>0</v>
      </c>
      <c r="AB2549" s="48">
        <v>0</v>
      </c>
      <c r="AC2549" s="22">
        <v>0</v>
      </c>
      <c r="AD2549" s="23">
        <v>0</v>
      </c>
      <c r="AE2549" s="23">
        <v>0</v>
      </c>
      <c r="AF2549" s="23">
        <v>0</v>
      </c>
      <c r="AG2549" s="14">
        <v>0</v>
      </c>
      <c r="AH2549" s="22">
        <v>3</v>
      </c>
      <c r="AI2549" s="23">
        <v>2683.56</v>
      </c>
      <c r="AJ2549" s="23">
        <v>2.6835599999999999</v>
      </c>
      <c r="AK2549" s="23">
        <v>2.3830012799999998</v>
      </c>
      <c r="AL2549" s="14">
        <v>3.868527678592093</v>
      </c>
      <c r="AM2549" s="22">
        <v>612</v>
      </c>
      <c r="AN2549" s="23">
        <v>13774.361999999997</v>
      </c>
      <c r="AO2549" s="23">
        <v>13.774361999999995</v>
      </c>
      <c r="AP2549" s="23">
        <v>12.231633456000008</v>
      </c>
      <c r="AQ2549" s="14">
        <v>19.856645892749622</v>
      </c>
      <c r="AR2549" s="48">
        <v>615</v>
      </c>
      <c r="AS2549" s="50">
        <v>16457.921999999999</v>
      </c>
      <c r="AT2549" s="23">
        <v>16.457921999999996</v>
      </c>
      <c r="AU2549" s="23">
        <v>14.614634736000008</v>
      </c>
      <c r="AV2549" s="14">
        <v>23.725173571341713</v>
      </c>
      <c r="AW2549" s="22">
        <v>0</v>
      </c>
      <c r="AX2549" s="22">
        <v>0</v>
      </c>
      <c r="AY2549" s="23">
        <v>0</v>
      </c>
      <c r="AZ2549" s="23">
        <v>0</v>
      </c>
      <c r="BA2549" s="23">
        <v>0</v>
      </c>
      <c r="BB2549" s="14">
        <v>0</v>
      </c>
      <c r="BC2549" s="48">
        <v>9</v>
      </c>
      <c r="BD2549" s="23">
        <v>15080</v>
      </c>
      <c r="BE2549" s="23">
        <v>15.08</v>
      </c>
      <c r="BF2549" s="23">
        <v>30.8760433011314</v>
      </c>
      <c r="BG2549" s="14">
        <v>50.123694484895452</v>
      </c>
      <c r="BH2549" s="22">
        <v>630</v>
      </c>
      <c r="BI2549" s="23">
        <v>38.583921999999994</v>
      </c>
      <c r="BJ2549" s="23">
        <v>87.632804037131422</v>
      </c>
      <c r="BK2549" s="14">
        <v>142.26174816418052</v>
      </c>
      <c r="BL2549" t="s">
        <v>190</v>
      </c>
    </row>
    <row r="2550" spans="1:64">
      <c r="A2550" t="s">
        <v>3567</v>
      </c>
      <c r="B2550" t="s">
        <v>3560</v>
      </c>
      <c r="C2550" t="s">
        <v>190</v>
      </c>
      <c r="D2550" t="s">
        <v>942</v>
      </c>
      <c r="E2550">
        <v>2021</v>
      </c>
      <c r="F2550" s="23">
        <v>99.83</v>
      </c>
      <c r="G2550" s="23">
        <v>9.92</v>
      </c>
      <c r="H2550" s="22">
        <v>7704</v>
      </c>
      <c r="I2550" s="34">
        <v>57.3</v>
      </c>
      <c r="J2550" s="22">
        <v>6</v>
      </c>
      <c r="K2550" s="22">
        <v>14</v>
      </c>
      <c r="L2550" s="23">
        <v>7046</v>
      </c>
      <c r="M2550" s="23">
        <v>7.0460000000000003</v>
      </c>
      <c r="N2550" s="23">
        <v>42.142125999999998</v>
      </c>
      <c r="O2550" s="14">
        <v>73.540000000000006</v>
      </c>
      <c r="P2550" s="48">
        <v>0</v>
      </c>
      <c r="Q2550" s="48">
        <v>0</v>
      </c>
      <c r="R2550" s="50">
        <v>0</v>
      </c>
      <c r="S2550" s="23">
        <v>0</v>
      </c>
      <c r="T2550" s="23">
        <v>0</v>
      </c>
      <c r="U2550" s="14">
        <v>0</v>
      </c>
      <c r="V2550" s="22">
        <v>0</v>
      </c>
      <c r="W2550" s="22">
        <v>0</v>
      </c>
      <c r="X2550" s="23">
        <v>0</v>
      </c>
      <c r="Y2550" s="23">
        <v>0</v>
      </c>
      <c r="Z2550" s="23">
        <v>0</v>
      </c>
      <c r="AA2550" s="14">
        <v>0</v>
      </c>
      <c r="AB2550" s="48">
        <v>0</v>
      </c>
      <c r="AC2550" s="22">
        <v>0</v>
      </c>
      <c r="AD2550" s="23">
        <v>0</v>
      </c>
      <c r="AE2550" s="23">
        <v>0</v>
      </c>
      <c r="AF2550" s="23">
        <v>0</v>
      </c>
      <c r="AG2550" s="14">
        <v>0</v>
      </c>
      <c r="AH2550" s="22">
        <v>3</v>
      </c>
      <c r="AI2550" s="23">
        <v>2683.56</v>
      </c>
      <c r="AJ2550" s="23">
        <v>2.6835599999999999</v>
      </c>
      <c r="AK2550" s="23">
        <v>2.4013109749999999</v>
      </c>
      <c r="AL2550" s="14">
        <v>4.1900000000000004</v>
      </c>
      <c r="AM2550" s="22">
        <v>654</v>
      </c>
      <c r="AN2550" s="23">
        <v>14389.437</v>
      </c>
      <c r="AO2550" s="23">
        <v>14.389436999999999</v>
      </c>
      <c r="AP2550" s="23">
        <v>12.87599793</v>
      </c>
      <c r="AQ2550" s="14">
        <v>22.47</v>
      </c>
      <c r="AR2550" s="48">
        <v>657</v>
      </c>
      <c r="AS2550" s="50">
        <v>17072.996999999999</v>
      </c>
      <c r="AT2550" s="23">
        <v>17.072997000000001</v>
      </c>
      <c r="AU2550" s="23">
        <v>15.2773089</v>
      </c>
      <c r="AV2550" s="14">
        <v>26.66</v>
      </c>
      <c r="AW2550" s="22">
        <v>0</v>
      </c>
      <c r="AX2550" s="22">
        <v>0</v>
      </c>
      <c r="AY2550" s="23">
        <v>0</v>
      </c>
      <c r="AZ2550" s="23">
        <v>0</v>
      </c>
      <c r="BA2550" s="23">
        <v>0</v>
      </c>
      <c r="BB2550" s="14">
        <v>0</v>
      </c>
      <c r="BC2550" s="48">
        <v>9</v>
      </c>
      <c r="BD2550" s="50">
        <v>15080</v>
      </c>
      <c r="BE2550" s="23">
        <v>15.08</v>
      </c>
      <c r="BF2550" s="23">
        <v>26.923909760000001</v>
      </c>
      <c r="BG2550" s="14">
        <v>46.98</v>
      </c>
      <c r="BH2550" s="22">
        <v>672</v>
      </c>
      <c r="BI2550" s="23">
        <v>39.200000000000003</v>
      </c>
      <c r="BJ2550" s="23">
        <v>84.34</v>
      </c>
      <c r="BK2550" s="14">
        <v>147.18</v>
      </c>
      <c r="BL2550" t="s">
        <v>190</v>
      </c>
    </row>
    <row r="2551" spans="1:64">
      <c r="A2551" t="s">
        <v>3568</v>
      </c>
      <c r="B2551" t="s">
        <v>3560</v>
      </c>
      <c r="C2551" t="s">
        <v>190</v>
      </c>
      <c r="D2551" s="111" t="s">
        <v>942</v>
      </c>
      <c r="E2551" s="110">
        <v>2022</v>
      </c>
      <c r="F2551" s="23"/>
      <c r="G2551" s="23"/>
      <c r="H2551" s="22">
        <v>7789</v>
      </c>
      <c r="I2551" s="34">
        <v>56.451074814693278</v>
      </c>
      <c r="J2551" s="22">
        <v>6</v>
      </c>
      <c r="K2551" s="22">
        <v>13</v>
      </c>
      <c r="L2551" s="23">
        <v>6046</v>
      </c>
      <c r="M2551" s="23">
        <v>6.0460000000000003</v>
      </c>
      <c r="N2551" s="23">
        <v>35.780227999999994</v>
      </c>
      <c r="O2551" s="14">
        <v>63.382722326284203</v>
      </c>
      <c r="P2551" s="48">
        <v>0</v>
      </c>
      <c r="Q2551" s="22">
        <v>0</v>
      </c>
      <c r="R2551" s="23">
        <v>0</v>
      </c>
      <c r="S2551" s="23">
        <v>0</v>
      </c>
      <c r="T2551" s="23">
        <v>0</v>
      </c>
      <c r="U2551" s="14">
        <v>0</v>
      </c>
      <c r="V2551" s="22">
        <v>0</v>
      </c>
      <c r="W2551" s="22">
        <v>0</v>
      </c>
      <c r="X2551" s="23">
        <v>0</v>
      </c>
      <c r="Y2551" s="23">
        <v>0</v>
      </c>
      <c r="Z2551" s="23">
        <v>0</v>
      </c>
      <c r="AA2551" s="14">
        <v>0</v>
      </c>
      <c r="AB2551" s="48">
        <v>0</v>
      </c>
      <c r="AC2551" s="22">
        <v>0</v>
      </c>
      <c r="AD2551" s="23">
        <v>0</v>
      </c>
      <c r="AE2551" s="23">
        <v>0</v>
      </c>
      <c r="AF2551" s="23">
        <v>0</v>
      </c>
      <c r="AG2551" s="14">
        <v>0</v>
      </c>
      <c r="AH2551" s="22">
        <v>3</v>
      </c>
      <c r="AI2551" s="23">
        <v>2683.56</v>
      </c>
      <c r="AJ2551" s="23">
        <v>2.6835599999999999</v>
      </c>
      <c r="AK2551" s="23">
        <v>2.7489420364536024</v>
      </c>
      <c r="AL2551" s="14">
        <v>4.8696008808996112</v>
      </c>
      <c r="AM2551" s="22">
        <v>714</v>
      </c>
      <c r="AN2551" s="23">
        <v>15079.281999999985</v>
      </c>
      <c r="AO2551" s="23">
        <v>15.079281999999999</v>
      </c>
      <c r="AP2551" s="23">
        <v>15.446672393886532</v>
      </c>
      <c r="AQ2551" s="14">
        <v>27.362937631554217</v>
      </c>
      <c r="AR2551" s="48">
        <v>717</v>
      </c>
      <c r="AS2551" s="50">
        <v>17762.842000000001</v>
      </c>
      <c r="AT2551" s="23">
        <v>17.762841999999999</v>
      </c>
      <c r="AU2551" s="23">
        <v>18.1956144303401</v>
      </c>
      <c r="AV2551" s="14">
        <v>32.232538512453765</v>
      </c>
      <c r="AW2551" s="22">
        <v>0</v>
      </c>
      <c r="AX2551" s="22">
        <v>0</v>
      </c>
      <c r="AY2551" s="23">
        <v>0</v>
      </c>
      <c r="AZ2551" s="23">
        <v>0</v>
      </c>
      <c r="BA2551" s="23">
        <v>0</v>
      </c>
      <c r="BB2551" s="14">
        <v>0</v>
      </c>
      <c r="BC2551" s="48">
        <v>14</v>
      </c>
      <c r="BD2551" s="50">
        <v>40200</v>
      </c>
      <c r="BE2551" s="23">
        <v>40.200000000000003</v>
      </c>
      <c r="BF2551" s="23">
        <v>93.392549941562663</v>
      </c>
      <c r="BG2551" s="14">
        <v>165.43980827315289</v>
      </c>
      <c r="BH2551" s="22">
        <v>737</v>
      </c>
      <c r="BI2551" s="23">
        <v>64.008842000000001</v>
      </c>
      <c r="BJ2551" s="23">
        <v>147.36839237190276</v>
      </c>
      <c r="BK2551" s="14">
        <v>261.05506911189087</v>
      </c>
      <c r="BL2551" t="s">
        <v>190</v>
      </c>
    </row>
    <row r="2552" spans="1:64">
      <c r="A2552" t="s">
        <v>3569</v>
      </c>
      <c r="B2552" t="s">
        <v>3560</v>
      </c>
      <c r="C2552" t="s">
        <v>190</v>
      </c>
      <c r="D2552" t="s">
        <v>942</v>
      </c>
      <c r="E2552">
        <v>2023</v>
      </c>
      <c r="F2552">
        <v>99.83</v>
      </c>
      <c r="G2552">
        <v>9.9499999999999993</v>
      </c>
      <c r="H2552">
        <v>7726</v>
      </c>
      <c r="I2552">
        <v>56.451074814693278</v>
      </c>
      <c r="J2552">
        <v>6</v>
      </c>
      <c r="K2552">
        <v>14</v>
      </c>
      <c r="L2552">
        <v>7606</v>
      </c>
      <c r="M2552">
        <v>7.6059999999999999</v>
      </c>
      <c r="N2552">
        <v>45.012307999999997</v>
      </c>
      <c r="O2552">
        <v>79.736848497141523</v>
      </c>
      <c r="P2552" s="140">
        <v>0</v>
      </c>
      <c r="Q2552">
        <v>0</v>
      </c>
      <c r="R2552">
        <v>0</v>
      </c>
      <c r="S2552">
        <v>0</v>
      </c>
      <c r="T2552">
        <v>0</v>
      </c>
      <c r="U2552">
        <v>0</v>
      </c>
      <c r="V2552">
        <v>0</v>
      </c>
      <c r="W2552">
        <v>0</v>
      </c>
      <c r="X2552">
        <v>0</v>
      </c>
      <c r="Y2552">
        <v>0</v>
      </c>
      <c r="Z2552">
        <v>0</v>
      </c>
      <c r="AA2552">
        <v>0</v>
      </c>
      <c r="AB2552" s="140"/>
      <c r="AG2552">
        <v>0</v>
      </c>
      <c r="AH2552">
        <v>2</v>
      </c>
      <c r="AI2552">
        <v>1189.06</v>
      </c>
      <c r="AJ2552">
        <v>1.18906</v>
      </c>
      <c r="AK2552">
        <v>1.1153230000000001</v>
      </c>
      <c r="AL2552">
        <v>2.1341209999999999</v>
      </c>
      <c r="AM2552">
        <v>873</v>
      </c>
      <c r="AN2552">
        <v>17879.489000000001</v>
      </c>
      <c r="AO2552">
        <v>17.879489</v>
      </c>
      <c r="AP2552">
        <v>16.770731999999999</v>
      </c>
      <c r="AQ2552">
        <v>29.708437005055668</v>
      </c>
      <c r="AR2552" s="140">
        <v>897</v>
      </c>
      <c r="AS2552" s="140">
        <v>19083.568999999901</v>
      </c>
      <c r="AT2552">
        <v>19.083569000000001</v>
      </c>
      <c r="AU2552">
        <v>17.900144131997099</v>
      </c>
      <c r="AV2552">
        <v>31.709128994897345</v>
      </c>
      <c r="AW2552">
        <v>0</v>
      </c>
      <c r="AX2552">
        <v>0</v>
      </c>
      <c r="AY2552">
        <v>0</v>
      </c>
      <c r="AZ2552">
        <v>0</v>
      </c>
      <c r="BA2552">
        <v>0</v>
      </c>
      <c r="BB2552">
        <v>0</v>
      </c>
      <c r="BC2552" s="140">
        <v>14</v>
      </c>
      <c r="BD2552" s="140">
        <v>40200</v>
      </c>
      <c r="BE2552">
        <v>40.200000000000003</v>
      </c>
      <c r="BF2552">
        <v>111.51492399999999</v>
      </c>
      <c r="BG2552">
        <v>197.54260546156067</v>
      </c>
      <c r="BH2552">
        <v>917</v>
      </c>
      <c r="BI2552">
        <v>66.889568999999995</v>
      </c>
      <c r="BJ2552">
        <v>174.42737613199708</v>
      </c>
      <c r="BK2552">
        <v>308.98858295359952</v>
      </c>
      <c r="BL2552" t="s">
        <v>190</v>
      </c>
    </row>
    <row r="2553" spans="1:64">
      <c r="A2553" t="s">
        <v>3570</v>
      </c>
      <c r="B2553" t="s">
        <v>3560</v>
      </c>
      <c r="C2553" t="s">
        <v>190</v>
      </c>
      <c r="D2553" t="s">
        <v>942</v>
      </c>
      <c r="E2553">
        <v>2024</v>
      </c>
      <c r="F2553">
        <v>99.83</v>
      </c>
      <c r="G2553">
        <v>9.76</v>
      </c>
      <c r="H2553">
        <v>7717</v>
      </c>
      <c r="I2553">
        <v>52.916226408920657</v>
      </c>
      <c r="J2553">
        <v>6</v>
      </c>
      <c r="K2553">
        <v>13</v>
      </c>
      <c r="L2553">
        <v>7386</v>
      </c>
      <c r="M2553">
        <v>7.3860000000000001</v>
      </c>
      <c r="N2553">
        <v>43.710347999999996</v>
      </c>
      <c r="O2553">
        <v>82.602919683311498</v>
      </c>
      <c r="P2553" s="140">
        <v>0</v>
      </c>
      <c r="Q2553">
        <v>0</v>
      </c>
      <c r="R2553">
        <v>0</v>
      </c>
      <c r="S2553">
        <v>0</v>
      </c>
      <c r="T2553">
        <v>0</v>
      </c>
      <c r="U2553">
        <v>0</v>
      </c>
      <c r="V2553">
        <v>0</v>
      </c>
      <c r="W2553">
        <v>0</v>
      </c>
      <c r="X2553">
        <v>0</v>
      </c>
      <c r="Y2553">
        <v>0</v>
      </c>
      <c r="Z2553">
        <v>0</v>
      </c>
      <c r="AA2553">
        <v>0</v>
      </c>
      <c r="AB2553" s="140">
        <v>0</v>
      </c>
      <c r="AC2553">
        <v>0</v>
      </c>
      <c r="AD2553">
        <v>0</v>
      </c>
      <c r="AE2553">
        <v>0</v>
      </c>
      <c r="AF2553">
        <v>0</v>
      </c>
      <c r="AG2553">
        <v>0</v>
      </c>
      <c r="AH2553">
        <v>2</v>
      </c>
      <c r="AI2553">
        <v>1189.06</v>
      </c>
      <c r="AJ2553">
        <v>1.18906</v>
      </c>
      <c r="AK2553">
        <v>1.0724653069944619</v>
      </c>
      <c r="AL2553">
        <v>2.0267229539513516</v>
      </c>
      <c r="AM2553">
        <v>1011</v>
      </c>
      <c r="AN2553">
        <v>20834.127999999986</v>
      </c>
      <c r="AO2553">
        <v>20.834127999999996</v>
      </c>
      <c r="AP2553">
        <v>18.791212791181206</v>
      </c>
      <c r="AQ2553">
        <v>35.511248753772371</v>
      </c>
      <c r="AR2553" s="140">
        <v>1084</v>
      </c>
      <c r="AS2553" s="140">
        <v>22087.737999999961</v>
      </c>
      <c r="AT2553">
        <v>22.087738000000016</v>
      </c>
      <c r="AU2553">
        <v>19.921898571126121</v>
      </c>
      <c r="AV2553">
        <v>37.647995564112399</v>
      </c>
      <c r="AW2553">
        <v>0</v>
      </c>
      <c r="AX2553">
        <v>0</v>
      </c>
      <c r="AY2553">
        <v>0</v>
      </c>
      <c r="AZ2553">
        <v>0</v>
      </c>
      <c r="BA2553">
        <v>0</v>
      </c>
      <c r="BB2553">
        <v>0</v>
      </c>
      <c r="BC2553" s="140">
        <v>14</v>
      </c>
      <c r="BD2553">
        <v>40200</v>
      </c>
      <c r="BE2553">
        <v>40.200000000000003</v>
      </c>
      <c r="BF2553">
        <v>92.378207922489281</v>
      </c>
      <c r="BG2553">
        <v>174.57444377952865</v>
      </c>
      <c r="BH2553">
        <v>1104</v>
      </c>
      <c r="BI2553">
        <v>69.673738000000014</v>
      </c>
      <c r="BJ2553">
        <v>156.01045449361538</v>
      </c>
      <c r="BK2553">
        <v>294.82535902695253</v>
      </c>
      <c r="BL2553" t="s">
        <v>190</v>
      </c>
    </row>
    <row r="2554" spans="1:64">
      <c r="A2554" t="s">
        <v>3571</v>
      </c>
      <c r="B2554" t="s">
        <v>3572</v>
      </c>
      <c r="C2554" t="s">
        <v>193</v>
      </c>
      <c r="D2554" t="s">
        <v>942</v>
      </c>
      <c r="E2554">
        <v>2012</v>
      </c>
      <c r="F2554" s="23">
        <v>44.76</v>
      </c>
      <c r="G2554" s="23">
        <v>5.21</v>
      </c>
      <c r="H2554" s="22">
        <v>6409</v>
      </c>
      <c r="I2554" s="34">
        <v>51.839814999999994</v>
      </c>
      <c r="J2554" s="22">
        <v>4</v>
      </c>
      <c r="K2554" s="22" t="s">
        <v>782</v>
      </c>
      <c r="L2554" s="23">
        <v>899</v>
      </c>
      <c r="M2554" s="23">
        <v>0.89900000000000002</v>
      </c>
      <c r="N2554" s="23">
        <v>4.6766860000000001</v>
      </c>
      <c r="O2554" s="14">
        <v>9.0214172253508238</v>
      </c>
      <c r="P2554" s="48">
        <v>0</v>
      </c>
      <c r="Q2554" s="22" t="s">
        <v>782</v>
      </c>
      <c r="R2554" s="23">
        <v>0</v>
      </c>
      <c r="S2554" s="23">
        <v>0</v>
      </c>
      <c r="T2554" s="23">
        <v>0</v>
      </c>
      <c r="U2554" s="14">
        <v>0</v>
      </c>
      <c r="V2554" s="22">
        <v>0</v>
      </c>
      <c r="W2554" s="22" t="s">
        <v>782</v>
      </c>
      <c r="X2554" s="23">
        <v>0</v>
      </c>
      <c r="Y2554" s="23">
        <v>0</v>
      </c>
      <c r="Z2554" s="23">
        <v>0</v>
      </c>
      <c r="AA2554" s="14">
        <v>0</v>
      </c>
      <c r="AB2554" s="48">
        <v>0</v>
      </c>
      <c r="AC2554" s="22" t="s">
        <v>782</v>
      </c>
      <c r="AD2554" s="23">
        <v>0</v>
      </c>
      <c r="AE2554" s="23">
        <v>0</v>
      </c>
      <c r="AF2554" s="23">
        <v>0</v>
      </c>
      <c r="AG2554" s="14">
        <v>0</v>
      </c>
      <c r="AH2554" s="22" t="s">
        <v>782</v>
      </c>
      <c r="AI2554" s="23" t="s">
        <v>782</v>
      </c>
      <c r="AJ2554" s="23" t="s">
        <v>782</v>
      </c>
      <c r="AK2554" s="23" t="s">
        <v>782</v>
      </c>
      <c r="AL2554" s="14" t="s">
        <v>782</v>
      </c>
      <c r="AM2554" s="22" t="s">
        <v>782</v>
      </c>
      <c r="AN2554" s="23" t="s">
        <v>782</v>
      </c>
      <c r="AO2554" s="23" t="s">
        <v>782</v>
      </c>
      <c r="AP2554" s="23" t="s">
        <v>782</v>
      </c>
      <c r="AQ2554" s="14" t="s">
        <v>782</v>
      </c>
      <c r="AR2554" s="48">
        <v>252</v>
      </c>
      <c r="AS2554" s="50">
        <v>5289.0419999999967</v>
      </c>
      <c r="AT2554" s="23">
        <v>5.2890419999999967</v>
      </c>
      <c r="AU2554" s="23">
        <v>4.4294709999999995</v>
      </c>
      <c r="AV2554" s="14">
        <v>8.5445347364761997</v>
      </c>
      <c r="AW2554" s="22">
        <v>0</v>
      </c>
      <c r="AX2554" s="22" t="s">
        <v>782</v>
      </c>
      <c r="AY2554" s="23">
        <v>0</v>
      </c>
      <c r="AZ2554" s="23">
        <v>0</v>
      </c>
      <c r="BA2554" s="23">
        <v>0</v>
      </c>
      <c r="BB2554" s="14">
        <v>0</v>
      </c>
      <c r="BC2554" s="48">
        <v>15</v>
      </c>
      <c r="BD2554" s="50">
        <v>20660</v>
      </c>
      <c r="BE2554" s="23">
        <v>20.66</v>
      </c>
      <c r="BF2554" s="23">
        <v>32.994019999999999</v>
      </c>
      <c r="BG2554" s="14">
        <v>63.646099045685254</v>
      </c>
      <c r="BH2554" s="22">
        <v>271</v>
      </c>
      <c r="BI2554" s="23">
        <v>26.848042</v>
      </c>
      <c r="BJ2554" s="23">
        <v>42.100176999999995</v>
      </c>
      <c r="BK2554" s="14">
        <v>81.212051007512287</v>
      </c>
      <c r="BL2554" t="s">
        <v>193</v>
      </c>
    </row>
    <row r="2555" spans="1:64">
      <c r="A2555" t="s">
        <v>3573</v>
      </c>
      <c r="B2555" t="s">
        <v>3572</v>
      </c>
      <c r="C2555" t="s">
        <v>193</v>
      </c>
      <c r="D2555" t="s">
        <v>942</v>
      </c>
      <c r="E2555">
        <v>2015</v>
      </c>
      <c r="F2555" s="23">
        <v>44.76</v>
      </c>
      <c r="G2555" s="23">
        <v>5.27</v>
      </c>
      <c r="H2555" s="22">
        <v>6447</v>
      </c>
      <c r="I2555" s="34">
        <v>51.726172515880108</v>
      </c>
      <c r="J2555" s="13">
        <v>4</v>
      </c>
      <c r="K2555" s="13">
        <v>4</v>
      </c>
      <c r="L2555" s="19">
        <v>799</v>
      </c>
      <c r="M2555" s="35">
        <v>0.79900000000000004</v>
      </c>
      <c r="N2555" s="19">
        <v>4.7791026304978832</v>
      </c>
      <c r="O2555" s="17">
        <v>9.2392349908176232</v>
      </c>
      <c r="P2555" s="112">
        <v>0</v>
      </c>
      <c r="Q2555" s="37">
        <v>0</v>
      </c>
      <c r="R2555" s="38">
        <v>0</v>
      </c>
      <c r="S2555" s="27">
        <v>0</v>
      </c>
      <c r="T2555" s="23">
        <v>0</v>
      </c>
      <c r="U2555" s="17">
        <v>0</v>
      </c>
      <c r="V2555" s="22">
        <v>0</v>
      </c>
      <c r="W2555" s="22">
        <v>0</v>
      </c>
      <c r="X2555" s="23">
        <v>0</v>
      </c>
      <c r="Y2555" s="27">
        <v>0</v>
      </c>
      <c r="Z2555" s="27">
        <v>0</v>
      </c>
      <c r="AA2555" s="14">
        <v>0</v>
      </c>
      <c r="AB2555" s="116">
        <v>0</v>
      </c>
      <c r="AC2555" s="22" t="s">
        <v>782</v>
      </c>
      <c r="AD2555" s="23">
        <v>0</v>
      </c>
      <c r="AE2555" s="23">
        <v>0</v>
      </c>
      <c r="AF2555" s="23">
        <v>0</v>
      </c>
      <c r="AG2555" s="14">
        <v>0</v>
      </c>
      <c r="AH2555" s="22" t="s">
        <v>782</v>
      </c>
      <c r="AI2555" s="23" t="s">
        <v>782</v>
      </c>
      <c r="AJ2555" s="23" t="s">
        <v>782</v>
      </c>
      <c r="AK2555" s="23" t="s">
        <v>782</v>
      </c>
      <c r="AL2555" s="14" t="s">
        <v>782</v>
      </c>
      <c r="AM2555" s="22" t="s">
        <v>782</v>
      </c>
      <c r="AN2555" s="23" t="s">
        <v>782</v>
      </c>
      <c r="AO2555" s="23" t="s">
        <v>782</v>
      </c>
      <c r="AP2555" s="23" t="s">
        <v>782</v>
      </c>
      <c r="AQ2555" s="14" t="s">
        <v>782</v>
      </c>
      <c r="AR2555" s="117">
        <v>284</v>
      </c>
      <c r="AS2555" s="118">
        <v>5678.1290000000026</v>
      </c>
      <c r="AT2555" s="23">
        <v>5.6781290000000029</v>
      </c>
      <c r="AU2555" s="23">
        <v>5.0431027950197818</v>
      </c>
      <c r="AV2555" s="14">
        <v>9.7496152329297736</v>
      </c>
      <c r="AW2555" s="22">
        <v>0</v>
      </c>
      <c r="AX2555" s="22" t="s">
        <v>782</v>
      </c>
      <c r="AY2555" s="23">
        <v>0</v>
      </c>
      <c r="AZ2555" s="23">
        <v>0</v>
      </c>
      <c r="BA2555" s="23">
        <v>0</v>
      </c>
      <c r="BB2555" s="14">
        <v>0</v>
      </c>
      <c r="BC2555" s="120">
        <v>15</v>
      </c>
      <c r="BD2555" s="121">
        <v>20660</v>
      </c>
      <c r="BE2555" s="44">
        <v>20.66</v>
      </c>
      <c r="BF2555" s="23">
        <v>34.804709889367452</v>
      </c>
      <c r="BG2555" s="14">
        <v>67.286459052585585</v>
      </c>
      <c r="BH2555" s="22">
        <v>303</v>
      </c>
      <c r="BI2555" s="23">
        <v>27.137129000000002</v>
      </c>
      <c r="BJ2555" s="23">
        <v>44.626915314885117</v>
      </c>
      <c r="BK2555" s="14">
        <v>86.275309276332976</v>
      </c>
      <c r="BL2555" t="s">
        <v>193</v>
      </c>
    </row>
    <row r="2556" spans="1:64">
      <c r="A2556" t="s">
        <v>3574</v>
      </c>
      <c r="B2556" t="s">
        <v>3572</v>
      </c>
      <c r="C2556" t="s">
        <v>193</v>
      </c>
      <c r="D2556" t="s">
        <v>942</v>
      </c>
      <c r="E2556">
        <v>2016</v>
      </c>
      <c r="F2556" s="23">
        <v>44.76</v>
      </c>
      <c r="G2556" s="23">
        <v>5.28</v>
      </c>
      <c r="H2556" s="22">
        <v>6402</v>
      </c>
      <c r="I2556" s="34">
        <v>54.815058238452224</v>
      </c>
      <c r="J2556" s="13">
        <v>4</v>
      </c>
      <c r="K2556" s="13">
        <v>4</v>
      </c>
      <c r="L2556" s="19">
        <v>799</v>
      </c>
      <c r="M2556" s="35">
        <v>0.79900000000000004</v>
      </c>
      <c r="N2556" s="19">
        <v>4.7788190000000004</v>
      </c>
      <c r="O2556" s="17">
        <v>8.7180770276874497</v>
      </c>
      <c r="P2556" s="55">
        <v>0</v>
      </c>
      <c r="Q2556" s="13">
        <v>0</v>
      </c>
      <c r="R2556" s="19">
        <v>0</v>
      </c>
      <c r="S2556" s="27">
        <v>0</v>
      </c>
      <c r="T2556" s="19">
        <v>0</v>
      </c>
      <c r="U2556" s="17">
        <v>0</v>
      </c>
      <c r="V2556" s="13">
        <v>0</v>
      </c>
      <c r="W2556" s="13">
        <v>0</v>
      </c>
      <c r="X2556" s="19">
        <v>0</v>
      </c>
      <c r="Y2556" s="27">
        <v>0</v>
      </c>
      <c r="Z2556" s="19">
        <v>0</v>
      </c>
      <c r="AA2556" s="14">
        <v>0</v>
      </c>
      <c r="AB2556" s="55">
        <v>0</v>
      </c>
      <c r="AC2556" s="22" t="s">
        <v>782</v>
      </c>
      <c r="AD2556" s="19">
        <v>0</v>
      </c>
      <c r="AE2556" s="23">
        <v>0</v>
      </c>
      <c r="AF2556" s="19">
        <v>0</v>
      </c>
      <c r="AG2556" s="14">
        <v>0</v>
      </c>
      <c r="AH2556" s="22" t="s">
        <v>782</v>
      </c>
      <c r="AI2556" s="23" t="s">
        <v>782</v>
      </c>
      <c r="AJ2556" s="23" t="s">
        <v>782</v>
      </c>
      <c r="AK2556" s="23" t="s">
        <v>782</v>
      </c>
      <c r="AL2556" s="14" t="s">
        <v>782</v>
      </c>
      <c r="AM2556" s="22" t="s">
        <v>782</v>
      </c>
      <c r="AN2556" s="23" t="s">
        <v>782</v>
      </c>
      <c r="AO2556" s="23" t="s">
        <v>782</v>
      </c>
      <c r="AP2556" s="23" t="s">
        <v>782</v>
      </c>
      <c r="AQ2556" s="14" t="s">
        <v>782</v>
      </c>
      <c r="AR2556" s="55">
        <v>291</v>
      </c>
      <c r="AS2556" s="56">
        <v>5776.8990000000013</v>
      </c>
      <c r="AT2556" s="23">
        <v>5.7768990000000011</v>
      </c>
      <c r="AU2556" s="19">
        <v>5.1298863120000018</v>
      </c>
      <c r="AV2556" s="14">
        <v>9.3585348202757856</v>
      </c>
      <c r="AW2556" s="13">
        <v>0</v>
      </c>
      <c r="AX2556" s="22" t="s">
        <v>782</v>
      </c>
      <c r="AY2556" s="19">
        <v>0</v>
      </c>
      <c r="AZ2556" s="23">
        <v>0</v>
      </c>
      <c r="BA2556" s="19">
        <v>0</v>
      </c>
      <c r="BB2556" s="14">
        <v>0</v>
      </c>
      <c r="BC2556" s="55">
        <v>15</v>
      </c>
      <c r="BD2556" s="19">
        <v>20660.000000000004</v>
      </c>
      <c r="BE2556" s="44">
        <v>20.660000000000004</v>
      </c>
      <c r="BF2556" s="19">
        <v>34.804709889367452</v>
      </c>
      <c r="BG2556" s="14">
        <v>63.494796882204696</v>
      </c>
      <c r="BH2556" s="22">
        <v>310</v>
      </c>
      <c r="BI2556" s="23">
        <v>27.235899000000003</v>
      </c>
      <c r="BJ2556" s="23">
        <v>44.713415201367454</v>
      </c>
      <c r="BK2556" s="14">
        <v>81.571408730167946</v>
      </c>
      <c r="BL2556" t="s">
        <v>193</v>
      </c>
    </row>
    <row r="2557" spans="1:64">
      <c r="A2557" t="s">
        <v>3575</v>
      </c>
      <c r="B2557" t="s">
        <v>3572</v>
      </c>
      <c r="C2557" t="s">
        <v>193</v>
      </c>
      <c r="D2557" t="s">
        <v>942</v>
      </c>
      <c r="E2557">
        <v>2017</v>
      </c>
      <c r="F2557" s="23">
        <v>44.76</v>
      </c>
      <c r="G2557" s="23">
        <v>5.28</v>
      </c>
      <c r="H2557" s="22">
        <v>6420</v>
      </c>
      <c r="I2557" s="34">
        <v>50.429167177958817</v>
      </c>
      <c r="J2557" s="13">
        <v>4</v>
      </c>
      <c r="K2557" s="13">
        <v>4</v>
      </c>
      <c r="L2557" s="19">
        <v>799</v>
      </c>
      <c r="M2557" s="19">
        <v>0.79900000000000004</v>
      </c>
      <c r="N2557" s="19">
        <v>4.7788190000000004</v>
      </c>
      <c r="O2557" s="17">
        <v>9.4762996643115081</v>
      </c>
      <c r="P2557" s="55">
        <v>0</v>
      </c>
      <c r="Q2557" s="55">
        <v>0</v>
      </c>
      <c r="R2557" s="56">
        <v>0</v>
      </c>
      <c r="S2557" s="19">
        <v>0</v>
      </c>
      <c r="T2557" s="19">
        <v>0</v>
      </c>
      <c r="U2557" s="17">
        <v>0</v>
      </c>
      <c r="V2557" s="13">
        <v>0</v>
      </c>
      <c r="W2557" s="13">
        <v>0</v>
      </c>
      <c r="X2557" s="19">
        <v>0</v>
      </c>
      <c r="Y2557" s="19">
        <v>0</v>
      </c>
      <c r="Z2557" s="19">
        <v>0</v>
      </c>
      <c r="AA2557" s="14">
        <v>0</v>
      </c>
      <c r="AB2557" s="55">
        <v>0</v>
      </c>
      <c r="AC2557" s="22" t="s">
        <v>782</v>
      </c>
      <c r="AD2557" s="19">
        <v>0</v>
      </c>
      <c r="AE2557" s="19">
        <v>0</v>
      </c>
      <c r="AF2557" s="19">
        <v>0</v>
      </c>
      <c r="AG2557" s="14">
        <v>0</v>
      </c>
      <c r="AH2557" s="22" t="s">
        <v>782</v>
      </c>
      <c r="AI2557" s="23" t="s">
        <v>782</v>
      </c>
      <c r="AJ2557" s="23" t="s">
        <v>782</v>
      </c>
      <c r="AK2557" s="23" t="s">
        <v>782</v>
      </c>
      <c r="AL2557" s="14" t="s">
        <v>782</v>
      </c>
      <c r="AM2557" s="22" t="s">
        <v>782</v>
      </c>
      <c r="AN2557" s="23" t="s">
        <v>782</v>
      </c>
      <c r="AO2557" s="23" t="s">
        <v>782</v>
      </c>
      <c r="AP2557" s="23" t="s">
        <v>782</v>
      </c>
      <c r="AQ2557" s="14" t="s">
        <v>782</v>
      </c>
      <c r="AR2557" s="55">
        <v>303</v>
      </c>
      <c r="AS2557" s="56">
        <v>5895.0489999999991</v>
      </c>
      <c r="AT2557" s="19">
        <v>5.8950490000000091</v>
      </c>
      <c r="AU2557" s="19">
        <v>5.2348035120000027</v>
      </c>
      <c r="AV2557" s="14">
        <v>10.380507561282887</v>
      </c>
      <c r="AW2557" s="13">
        <v>0</v>
      </c>
      <c r="AX2557" s="22" t="s">
        <v>782</v>
      </c>
      <c r="AY2557" s="19">
        <v>0</v>
      </c>
      <c r="AZ2557" s="19">
        <v>0</v>
      </c>
      <c r="BA2557" s="19">
        <v>0</v>
      </c>
      <c r="BB2557" s="14">
        <v>0</v>
      </c>
      <c r="BC2557" s="55">
        <v>15</v>
      </c>
      <c r="BD2557" s="56">
        <v>20660</v>
      </c>
      <c r="BE2557" s="19">
        <v>20.660000000000004</v>
      </c>
      <c r="BF2557" s="19">
        <v>34.804709889367452</v>
      </c>
      <c r="BG2557" s="14">
        <v>69.017022959244144</v>
      </c>
      <c r="BH2557" s="22">
        <v>322</v>
      </c>
      <c r="BI2557" s="23">
        <v>27.35404900000001</v>
      </c>
      <c r="BJ2557" s="23">
        <v>44.818332401367456</v>
      </c>
      <c r="BK2557" s="14">
        <v>88.873830184838539</v>
      </c>
      <c r="BL2557" t="s">
        <v>193</v>
      </c>
    </row>
    <row r="2558" spans="1:64">
      <c r="A2558" t="s">
        <v>3576</v>
      </c>
      <c r="B2558" t="s">
        <v>3572</v>
      </c>
      <c r="C2558" t="s">
        <v>193</v>
      </c>
      <c r="D2558" t="s">
        <v>942</v>
      </c>
      <c r="E2558">
        <v>2018</v>
      </c>
      <c r="F2558" s="23">
        <v>44.76</v>
      </c>
      <c r="G2558" s="23">
        <v>5.32</v>
      </c>
      <c r="H2558" s="22">
        <v>6551</v>
      </c>
      <c r="I2558" s="34">
        <v>50.432751340515878</v>
      </c>
      <c r="J2558" s="13">
        <v>4</v>
      </c>
      <c r="K2558" s="13">
        <v>4</v>
      </c>
      <c r="L2558" s="19">
        <v>799</v>
      </c>
      <c r="M2558" s="19">
        <v>0.79900000000000004</v>
      </c>
      <c r="N2558" s="19">
        <v>4.7788190000000004</v>
      </c>
      <c r="O2558" s="17">
        <v>9.4756262011842036</v>
      </c>
      <c r="P2558" s="55">
        <v>0</v>
      </c>
      <c r="Q2558" s="13">
        <v>0</v>
      </c>
      <c r="R2558" s="19">
        <v>0</v>
      </c>
      <c r="S2558" s="19">
        <v>0</v>
      </c>
      <c r="T2558" s="19">
        <v>0</v>
      </c>
      <c r="U2558" s="17">
        <v>0</v>
      </c>
      <c r="V2558" s="13">
        <v>0</v>
      </c>
      <c r="W2558" s="13">
        <v>0</v>
      </c>
      <c r="X2558" s="19">
        <v>0</v>
      </c>
      <c r="Y2558" s="19">
        <v>0</v>
      </c>
      <c r="Z2558" s="19">
        <v>0</v>
      </c>
      <c r="AA2558" s="14">
        <v>0</v>
      </c>
      <c r="AB2558" s="55">
        <v>0</v>
      </c>
      <c r="AC2558" s="22" t="s">
        <v>782</v>
      </c>
      <c r="AD2558" s="19">
        <v>0</v>
      </c>
      <c r="AE2558" s="19">
        <v>0</v>
      </c>
      <c r="AF2558" s="19">
        <v>0</v>
      </c>
      <c r="AG2558" s="14">
        <v>0</v>
      </c>
      <c r="AH2558" s="22" t="s">
        <v>782</v>
      </c>
      <c r="AI2558" s="23" t="s">
        <v>782</v>
      </c>
      <c r="AJ2558" s="23" t="s">
        <v>782</v>
      </c>
      <c r="AK2558" s="23" t="s">
        <v>782</v>
      </c>
      <c r="AL2558" s="14" t="s">
        <v>782</v>
      </c>
      <c r="AM2558" s="22" t="s">
        <v>782</v>
      </c>
      <c r="AN2558" s="23" t="s">
        <v>782</v>
      </c>
      <c r="AO2558" s="23" t="s">
        <v>782</v>
      </c>
      <c r="AP2558" s="23" t="s">
        <v>782</v>
      </c>
      <c r="AQ2558" s="14" t="s">
        <v>782</v>
      </c>
      <c r="AR2558" s="55">
        <v>319</v>
      </c>
      <c r="AS2558" s="56">
        <v>6470.5039999999999</v>
      </c>
      <c r="AT2558" s="19">
        <v>6.4705040000000089</v>
      </c>
      <c r="AU2558" s="19">
        <v>5.7458075520000023</v>
      </c>
      <c r="AV2558" s="14">
        <v>11.393008311612824</v>
      </c>
      <c r="AW2558" s="13">
        <v>0</v>
      </c>
      <c r="AX2558" s="22" t="s">
        <v>782</v>
      </c>
      <c r="AY2558" s="19">
        <v>0</v>
      </c>
      <c r="AZ2558" s="19">
        <v>0</v>
      </c>
      <c r="BA2558" s="19">
        <v>0</v>
      </c>
      <c r="BB2558" s="14">
        <v>0</v>
      </c>
      <c r="BC2558" s="55">
        <v>15</v>
      </c>
      <c r="BD2558" s="19">
        <v>20660</v>
      </c>
      <c r="BE2558" s="19">
        <v>20.660000000000004</v>
      </c>
      <c r="BF2558" s="19">
        <v>34.520220666812762</v>
      </c>
      <c r="BG2558" s="14">
        <v>68.448021869234097</v>
      </c>
      <c r="BH2558" s="22">
        <v>338</v>
      </c>
      <c r="BI2558" s="23">
        <v>27.929504000000012</v>
      </c>
      <c r="BJ2558" s="23">
        <v>45.044847218812762</v>
      </c>
      <c r="BK2558" s="14">
        <v>89.316656382031127</v>
      </c>
      <c r="BL2558" t="s">
        <v>193</v>
      </c>
    </row>
    <row r="2559" spans="1:64">
      <c r="A2559" t="s">
        <v>3577</v>
      </c>
      <c r="B2559" t="s">
        <v>3572</v>
      </c>
      <c r="C2559" t="s">
        <v>193</v>
      </c>
      <c r="D2559" t="s">
        <v>942</v>
      </c>
      <c r="E2559">
        <v>2019</v>
      </c>
      <c r="F2559" s="23">
        <v>44.76</v>
      </c>
      <c r="G2559" s="23">
        <v>5.38</v>
      </c>
      <c r="H2559" s="22">
        <v>6545</v>
      </c>
      <c r="I2559" s="34">
        <v>52.531764545019023</v>
      </c>
      <c r="J2559" s="22">
        <v>4</v>
      </c>
      <c r="K2559" s="22">
        <v>4</v>
      </c>
      <c r="L2559" s="23">
        <v>799</v>
      </c>
      <c r="M2559" s="23">
        <v>0.79900000000000004</v>
      </c>
      <c r="N2559" s="23">
        <v>4.7788190000000004</v>
      </c>
      <c r="O2559" s="14">
        <v>9.0970083365553354</v>
      </c>
      <c r="P2559" s="48">
        <v>0</v>
      </c>
      <c r="Q2559" s="22">
        <v>0</v>
      </c>
      <c r="R2559" s="23">
        <v>0</v>
      </c>
      <c r="S2559" s="23">
        <v>0</v>
      </c>
      <c r="T2559" s="23">
        <v>0</v>
      </c>
      <c r="U2559" s="14">
        <v>0</v>
      </c>
      <c r="V2559" s="22">
        <v>0</v>
      </c>
      <c r="W2559" s="22">
        <v>0</v>
      </c>
      <c r="X2559" s="23">
        <v>0</v>
      </c>
      <c r="Y2559" s="23">
        <v>0</v>
      </c>
      <c r="Z2559" s="23">
        <v>0</v>
      </c>
      <c r="AA2559" s="14">
        <v>0</v>
      </c>
      <c r="AB2559" s="48">
        <v>0</v>
      </c>
      <c r="AC2559" s="22">
        <v>0</v>
      </c>
      <c r="AD2559" s="23">
        <v>0</v>
      </c>
      <c r="AE2559" s="23">
        <v>0</v>
      </c>
      <c r="AF2559" s="23">
        <v>0</v>
      </c>
      <c r="AG2559" s="14">
        <v>0</v>
      </c>
      <c r="AH2559" s="22">
        <v>2</v>
      </c>
      <c r="AI2559" s="23">
        <v>2392.44</v>
      </c>
      <c r="AJ2559" s="23">
        <v>2.3924400000000001</v>
      </c>
      <c r="AK2559" s="23">
        <v>2.1244867200000002</v>
      </c>
      <c r="AL2559" s="14">
        <v>4.0441944762379789</v>
      </c>
      <c r="AM2559" s="22">
        <v>345</v>
      </c>
      <c r="AN2559" s="23">
        <v>6837.8539999999994</v>
      </c>
      <c r="AO2559" s="23">
        <v>6.837854000000009</v>
      </c>
      <c r="AP2559" s="23">
        <v>6.0720143519999983</v>
      </c>
      <c r="AQ2559" s="14">
        <v>11.558748129993544</v>
      </c>
      <c r="AR2559" s="48">
        <v>347</v>
      </c>
      <c r="AS2559" s="50">
        <v>9230.2939999999999</v>
      </c>
      <c r="AT2559" s="23">
        <v>9.2302940000000095</v>
      </c>
      <c r="AU2559" s="23">
        <v>8.1965010719999984</v>
      </c>
      <c r="AV2559" s="14">
        <v>15.602942606231524</v>
      </c>
      <c r="AW2559" s="22">
        <v>0</v>
      </c>
      <c r="AX2559" s="22" t="s">
        <v>782</v>
      </c>
      <c r="AY2559" s="23">
        <v>0</v>
      </c>
      <c r="AZ2559" s="23">
        <v>0</v>
      </c>
      <c r="BA2559" s="23">
        <v>0</v>
      </c>
      <c r="BB2559" s="14">
        <v>0</v>
      </c>
      <c r="BC2559" s="48">
        <v>15</v>
      </c>
      <c r="BD2559" s="23">
        <v>20660</v>
      </c>
      <c r="BE2559" s="23">
        <v>20.66</v>
      </c>
      <c r="BF2559" s="23">
        <v>34.1361429985988</v>
      </c>
      <c r="BG2559" s="14">
        <v>64.98190817356722</v>
      </c>
      <c r="BH2559" s="22">
        <v>366</v>
      </c>
      <c r="BI2559" s="23">
        <v>30.689294000000011</v>
      </c>
      <c r="BJ2559" s="23">
        <v>47.111463070598795</v>
      </c>
      <c r="BK2559" s="14">
        <v>89.681859116354076</v>
      </c>
      <c r="BL2559" t="s">
        <v>193</v>
      </c>
    </row>
    <row r="2560" spans="1:64">
      <c r="A2560" t="s">
        <v>3578</v>
      </c>
      <c r="B2560" t="s">
        <v>3572</v>
      </c>
      <c r="C2560" t="s">
        <v>193</v>
      </c>
      <c r="D2560" t="s">
        <v>942</v>
      </c>
      <c r="E2560">
        <v>2020</v>
      </c>
      <c r="F2560" s="23">
        <v>44.76</v>
      </c>
      <c r="G2560" s="23">
        <v>5.38</v>
      </c>
      <c r="H2560" s="22">
        <v>6595</v>
      </c>
      <c r="I2560" s="34">
        <v>52.701961919062569</v>
      </c>
      <c r="J2560" s="22">
        <v>4</v>
      </c>
      <c r="K2560" s="22">
        <v>4</v>
      </c>
      <c r="L2560" s="23">
        <v>799</v>
      </c>
      <c r="M2560" s="23">
        <v>0.79900000000000004</v>
      </c>
      <c r="N2560" s="23">
        <v>4.7788190000000004</v>
      </c>
      <c r="O2560" s="14">
        <v>9.0676301716036818</v>
      </c>
      <c r="P2560" s="48">
        <v>0</v>
      </c>
      <c r="Q2560" s="22">
        <v>0</v>
      </c>
      <c r="R2560" s="23">
        <v>0</v>
      </c>
      <c r="S2560" s="23">
        <v>0</v>
      </c>
      <c r="T2560" s="23">
        <v>0</v>
      </c>
      <c r="U2560" s="14">
        <v>0</v>
      </c>
      <c r="V2560" s="22">
        <v>0</v>
      </c>
      <c r="W2560" s="22">
        <v>0</v>
      </c>
      <c r="X2560" s="23">
        <v>0</v>
      </c>
      <c r="Y2560" s="23">
        <v>0</v>
      </c>
      <c r="Z2560" s="23">
        <v>0</v>
      </c>
      <c r="AA2560" s="14">
        <v>0</v>
      </c>
      <c r="AB2560" s="48">
        <v>0</v>
      </c>
      <c r="AC2560" s="22">
        <v>0</v>
      </c>
      <c r="AD2560" s="23">
        <v>0</v>
      </c>
      <c r="AE2560" s="23">
        <v>0</v>
      </c>
      <c r="AF2560" s="23">
        <v>0</v>
      </c>
      <c r="AG2560" s="14">
        <v>0</v>
      </c>
      <c r="AH2560" s="22">
        <v>3</v>
      </c>
      <c r="AI2560" s="23">
        <v>6356.35</v>
      </c>
      <c r="AJ2560" s="23">
        <v>6.3563500000000008</v>
      </c>
      <c r="AK2560" s="23">
        <v>5.6444387999999996</v>
      </c>
      <c r="AL2560" s="14">
        <v>10.710111340197331</v>
      </c>
      <c r="AM2560" s="22">
        <v>380</v>
      </c>
      <c r="AN2560" s="23">
        <v>7149.6639999999998</v>
      </c>
      <c r="AO2560" s="23">
        <v>7.1496640000000093</v>
      </c>
      <c r="AP2560" s="23">
        <v>6.348901631999996</v>
      </c>
      <c r="AQ2560" s="14">
        <v>12.046803194443441</v>
      </c>
      <c r="AR2560" s="48">
        <v>383</v>
      </c>
      <c r="AS2560" s="50">
        <v>13506.013999999999</v>
      </c>
      <c r="AT2560" s="23">
        <v>13.506014000000011</v>
      </c>
      <c r="AU2560" s="23">
        <v>11.993340431999997</v>
      </c>
      <c r="AV2560" s="14">
        <v>22.756914534640778</v>
      </c>
      <c r="AW2560" s="22">
        <v>0</v>
      </c>
      <c r="AX2560" s="22">
        <v>0</v>
      </c>
      <c r="AY2560" s="23">
        <v>0</v>
      </c>
      <c r="AZ2560" s="23">
        <v>0</v>
      </c>
      <c r="BA2560" s="23">
        <v>0</v>
      </c>
      <c r="BB2560" s="14">
        <v>0</v>
      </c>
      <c r="BC2560" s="48">
        <v>15</v>
      </c>
      <c r="BD2560" s="50">
        <v>20660</v>
      </c>
      <c r="BE2560" s="23">
        <v>20.660000000000004</v>
      </c>
      <c r="BF2560" s="23">
        <v>34.1361429985988</v>
      </c>
      <c r="BG2560" s="14">
        <v>64.772053554711377</v>
      </c>
      <c r="BH2560" s="22">
        <v>402</v>
      </c>
      <c r="BI2560" s="23">
        <v>34.965014000000018</v>
      </c>
      <c r="BJ2560" s="23">
        <v>50.908302430598795</v>
      </c>
      <c r="BK2560" s="14">
        <v>96.596598260955844</v>
      </c>
      <c r="BL2560" t="s">
        <v>193</v>
      </c>
    </row>
    <row r="2561" spans="1:64">
      <c r="A2561" t="s">
        <v>3579</v>
      </c>
      <c r="B2561" t="s">
        <v>3572</v>
      </c>
      <c r="C2561" t="s">
        <v>193</v>
      </c>
      <c r="D2561" t="s">
        <v>942</v>
      </c>
      <c r="E2561">
        <v>2021</v>
      </c>
      <c r="F2561" s="23">
        <v>44.76</v>
      </c>
      <c r="G2561" s="23">
        <v>5.4</v>
      </c>
      <c r="H2561" s="22">
        <v>6849</v>
      </c>
      <c r="I2561" s="34">
        <v>49.45</v>
      </c>
      <c r="J2561" s="22">
        <v>3</v>
      </c>
      <c r="K2561" s="22">
        <v>3</v>
      </c>
      <c r="L2561" s="23">
        <v>771</v>
      </c>
      <c r="M2561" s="23">
        <v>0.77100000000000002</v>
      </c>
      <c r="N2561" s="23">
        <v>4.611351</v>
      </c>
      <c r="O2561" s="14">
        <v>9.33</v>
      </c>
      <c r="P2561" s="48">
        <v>0</v>
      </c>
      <c r="Q2561" s="22">
        <v>0</v>
      </c>
      <c r="R2561" s="23">
        <v>0</v>
      </c>
      <c r="S2561" s="23">
        <v>0</v>
      </c>
      <c r="T2561" s="23">
        <v>0</v>
      </c>
      <c r="U2561" s="14">
        <v>0</v>
      </c>
      <c r="V2561" s="22">
        <v>0</v>
      </c>
      <c r="W2561" s="22">
        <v>0</v>
      </c>
      <c r="X2561" s="23">
        <v>0</v>
      </c>
      <c r="Y2561" s="23">
        <v>0</v>
      </c>
      <c r="Z2561" s="23">
        <v>0</v>
      </c>
      <c r="AA2561" s="14">
        <v>0</v>
      </c>
      <c r="AB2561" s="48">
        <v>0</v>
      </c>
      <c r="AC2561" s="22">
        <v>0</v>
      </c>
      <c r="AD2561" s="23">
        <v>0</v>
      </c>
      <c r="AE2561" s="23">
        <v>0</v>
      </c>
      <c r="AF2561" s="23">
        <v>0</v>
      </c>
      <c r="AG2561" s="14">
        <v>0</v>
      </c>
      <c r="AH2561" s="22">
        <v>3</v>
      </c>
      <c r="AI2561" s="23">
        <v>6356.35</v>
      </c>
      <c r="AJ2561" s="23">
        <v>6.3563499999999999</v>
      </c>
      <c r="AK2561" s="23">
        <v>5.6878076200000001</v>
      </c>
      <c r="AL2561" s="14">
        <v>11.5</v>
      </c>
      <c r="AM2561" s="22">
        <v>436</v>
      </c>
      <c r="AN2561" s="23">
        <v>7874.2839999999997</v>
      </c>
      <c r="AO2561" s="23">
        <v>7.8742840000000003</v>
      </c>
      <c r="AP2561" s="23">
        <v>7.0460897429999996</v>
      </c>
      <c r="AQ2561" s="14">
        <v>14.25</v>
      </c>
      <c r="AR2561" s="48">
        <v>439</v>
      </c>
      <c r="AS2561" s="50">
        <v>14230.634</v>
      </c>
      <c r="AT2561" s="23">
        <v>14.230634</v>
      </c>
      <c r="AU2561" s="23">
        <v>12.73389736</v>
      </c>
      <c r="AV2561" s="14">
        <v>25.75</v>
      </c>
      <c r="AW2561" s="22">
        <v>0</v>
      </c>
      <c r="AX2561" s="22">
        <v>0</v>
      </c>
      <c r="AY2561" s="23">
        <v>0</v>
      </c>
      <c r="AZ2561" s="23">
        <v>0</v>
      </c>
      <c r="BA2561" s="23">
        <v>0</v>
      </c>
      <c r="BB2561" s="14">
        <v>0</v>
      </c>
      <c r="BC2561" s="48">
        <v>16</v>
      </c>
      <c r="BD2561" s="50">
        <v>24110</v>
      </c>
      <c r="BE2561" s="23">
        <v>24.11</v>
      </c>
      <c r="BF2561" s="23">
        <v>34.60422389</v>
      </c>
      <c r="BG2561" s="14">
        <v>69.98</v>
      </c>
      <c r="BH2561" s="22">
        <v>458</v>
      </c>
      <c r="BI2561" s="23">
        <v>39.11</v>
      </c>
      <c r="BJ2561" s="23">
        <v>51.95</v>
      </c>
      <c r="BK2561" s="14">
        <v>105.06</v>
      </c>
      <c r="BL2561" t="s">
        <v>193</v>
      </c>
    </row>
    <row r="2562" spans="1:64">
      <c r="A2562" t="s">
        <v>3580</v>
      </c>
      <c r="B2562" t="s">
        <v>3572</v>
      </c>
      <c r="C2562" t="s">
        <v>193</v>
      </c>
      <c r="D2562" s="111" t="s">
        <v>942</v>
      </c>
      <c r="E2562" s="110">
        <v>2022</v>
      </c>
      <c r="F2562" s="23"/>
      <c r="G2562" s="23"/>
      <c r="H2562" s="22">
        <v>7382</v>
      </c>
      <c r="I2562" s="34">
        <v>53.501326779055823</v>
      </c>
      <c r="J2562" s="22">
        <v>3</v>
      </c>
      <c r="K2562" s="22">
        <v>3</v>
      </c>
      <c r="L2562" s="23">
        <v>771</v>
      </c>
      <c r="M2562" s="23">
        <v>0.77100000000000002</v>
      </c>
      <c r="N2562" s="23">
        <v>4.5627780000000007</v>
      </c>
      <c r="O2562" s="14">
        <v>8.5283455097158303</v>
      </c>
      <c r="P2562" s="48">
        <v>0</v>
      </c>
      <c r="Q2562" s="22">
        <v>0</v>
      </c>
      <c r="R2562" s="23">
        <v>0</v>
      </c>
      <c r="S2562" s="23">
        <v>0</v>
      </c>
      <c r="T2562" s="23">
        <v>0</v>
      </c>
      <c r="U2562" s="14">
        <v>0</v>
      </c>
      <c r="V2562" s="22">
        <v>0</v>
      </c>
      <c r="W2562" s="22">
        <v>0</v>
      </c>
      <c r="X2562" s="23">
        <v>0</v>
      </c>
      <c r="Y2562" s="23">
        <v>0</v>
      </c>
      <c r="Z2562" s="23">
        <v>0</v>
      </c>
      <c r="AA2562" s="14">
        <v>0</v>
      </c>
      <c r="AB2562" s="48">
        <v>0</v>
      </c>
      <c r="AC2562" s="22">
        <v>0</v>
      </c>
      <c r="AD2562" s="23">
        <v>0</v>
      </c>
      <c r="AE2562" s="23">
        <v>0</v>
      </c>
      <c r="AF2562" s="23">
        <v>0</v>
      </c>
      <c r="AG2562" s="14">
        <v>0</v>
      </c>
      <c r="AH2562" s="22">
        <v>3</v>
      </c>
      <c r="AI2562" s="23">
        <v>6356.35</v>
      </c>
      <c r="AJ2562" s="23">
        <v>6.3563500000000008</v>
      </c>
      <c r="AK2562" s="23">
        <v>6.5112155917556729</v>
      </c>
      <c r="AL2562" s="14">
        <v>12.170194617126057</v>
      </c>
      <c r="AM2562" s="22">
        <v>519</v>
      </c>
      <c r="AN2562" s="23">
        <v>9066.4839999999931</v>
      </c>
      <c r="AO2562" s="23">
        <v>9.0664840000000169</v>
      </c>
      <c r="AP2562" s="23">
        <v>9.2873790749728009</v>
      </c>
      <c r="AQ2562" s="14">
        <v>17.359156555737108</v>
      </c>
      <c r="AR2562" s="48">
        <v>522</v>
      </c>
      <c r="AS2562" s="50">
        <v>15422.83399999999</v>
      </c>
      <c r="AT2562" s="23">
        <v>15.422834000000019</v>
      </c>
      <c r="AU2562" s="23">
        <v>15.798594666728469</v>
      </c>
      <c r="AV2562" s="14">
        <v>29.529351172863155</v>
      </c>
      <c r="AW2562" s="22">
        <v>0</v>
      </c>
      <c r="AX2562" s="22">
        <v>0</v>
      </c>
      <c r="AY2562" s="23">
        <v>0</v>
      </c>
      <c r="AZ2562" s="23">
        <v>0</v>
      </c>
      <c r="BA2562" s="23">
        <v>0</v>
      </c>
      <c r="BB2562" s="14">
        <v>0</v>
      </c>
      <c r="BC2562" s="48">
        <v>15</v>
      </c>
      <c r="BD2562" s="23">
        <v>24030</v>
      </c>
      <c r="BE2562" s="23">
        <v>24.03</v>
      </c>
      <c r="BF2562" s="23">
        <v>42.835973950278884</v>
      </c>
      <c r="BG2562" s="14">
        <v>80.065255441567658</v>
      </c>
      <c r="BH2562" s="22">
        <v>540</v>
      </c>
      <c r="BI2562" s="23">
        <v>40.223834000000025</v>
      </c>
      <c r="BJ2562" s="23">
        <v>63.197346617007355</v>
      </c>
      <c r="BK2562" s="14">
        <v>118.12295212414665</v>
      </c>
      <c r="BL2562" t="s">
        <v>193</v>
      </c>
    </row>
    <row r="2563" spans="1:64">
      <c r="A2563" t="s">
        <v>3581</v>
      </c>
      <c r="B2563" t="s">
        <v>3572</v>
      </c>
      <c r="C2563" t="s">
        <v>193</v>
      </c>
      <c r="D2563" t="s">
        <v>942</v>
      </c>
      <c r="E2563">
        <v>2023</v>
      </c>
      <c r="F2563">
        <v>44.76</v>
      </c>
      <c r="G2563">
        <v>5.49</v>
      </c>
      <c r="H2563">
        <v>7301</v>
      </c>
      <c r="I2563">
        <v>53.501326779055823</v>
      </c>
      <c r="J2563">
        <v>2</v>
      </c>
      <c r="K2563">
        <v>2</v>
      </c>
      <c r="L2563">
        <v>636</v>
      </c>
      <c r="M2563">
        <v>0.63600000000000001</v>
      </c>
      <c r="N2563">
        <v>3.7638479999999999</v>
      </c>
      <c r="O2563">
        <v>7.0350554399212291</v>
      </c>
      <c r="P2563" s="140">
        <v>0</v>
      </c>
      <c r="Q2563" s="140">
        <v>0</v>
      </c>
      <c r="R2563" s="140">
        <v>0</v>
      </c>
      <c r="S2563">
        <v>0</v>
      </c>
      <c r="T2563">
        <v>0</v>
      </c>
      <c r="U2563">
        <v>0</v>
      </c>
      <c r="V2563">
        <v>0</v>
      </c>
      <c r="W2563">
        <v>0</v>
      </c>
      <c r="X2563">
        <v>0</v>
      </c>
      <c r="Y2563">
        <v>0</v>
      </c>
      <c r="Z2563">
        <v>0</v>
      </c>
      <c r="AA2563">
        <v>0</v>
      </c>
      <c r="AB2563" s="140"/>
      <c r="AG2563">
        <v>0</v>
      </c>
      <c r="AH2563">
        <v>3</v>
      </c>
      <c r="AI2563">
        <v>6356.35</v>
      </c>
      <c r="AJ2563">
        <v>6.3563500000000008</v>
      </c>
      <c r="AK2563">
        <v>5.9621750000000002</v>
      </c>
      <c r="AL2563">
        <v>12.037345</v>
      </c>
      <c r="AM2563">
        <v>677</v>
      </c>
      <c r="AN2563">
        <v>10998.454</v>
      </c>
      <c r="AO2563">
        <v>10.998454000000001</v>
      </c>
      <c r="AP2563">
        <v>10.316409</v>
      </c>
      <c r="AQ2563">
        <v>19.282529277458156</v>
      </c>
      <c r="AR2563" s="140">
        <v>703</v>
      </c>
      <c r="AS2563" s="140">
        <v>17372.594000000001</v>
      </c>
      <c r="AT2563">
        <v>17.3725939999999</v>
      </c>
      <c r="AU2563">
        <v>16.295271421538999</v>
      </c>
      <c r="AV2563">
        <v>30.457695916277931</v>
      </c>
      <c r="AW2563">
        <v>0</v>
      </c>
      <c r="AX2563">
        <v>0</v>
      </c>
      <c r="AY2563">
        <v>0</v>
      </c>
      <c r="AZ2563">
        <v>0</v>
      </c>
      <c r="BA2563">
        <v>0</v>
      </c>
      <c r="BB2563">
        <v>0</v>
      </c>
      <c r="BC2563" s="140">
        <v>15</v>
      </c>
      <c r="BD2563" s="140">
        <v>24030</v>
      </c>
      <c r="BE2563">
        <v>24.03</v>
      </c>
      <c r="BF2563">
        <v>51.148088000000001</v>
      </c>
      <c r="BG2563">
        <v>95.601531923172701</v>
      </c>
      <c r="BH2563">
        <v>720</v>
      </c>
      <c r="BI2563">
        <v>42.038593999999904</v>
      </c>
      <c r="BJ2563">
        <v>71.207207421538996</v>
      </c>
      <c r="BK2563">
        <v>133.09428327937187</v>
      </c>
      <c r="BL2563" t="s">
        <v>193</v>
      </c>
    </row>
    <row r="2564" spans="1:64">
      <c r="A2564" t="s">
        <v>3582</v>
      </c>
      <c r="B2564" t="s">
        <v>3572</v>
      </c>
      <c r="C2564" t="s">
        <v>193</v>
      </c>
      <c r="D2564" t="s">
        <v>942</v>
      </c>
      <c r="E2564">
        <v>2024</v>
      </c>
      <c r="F2564">
        <v>44.76</v>
      </c>
      <c r="G2564">
        <v>5.54</v>
      </c>
      <c r="H2564">
        <v>7528</v>
      </c>
      <c r="I2564">
        <v>51.620234858928953</v>
      </c>
      <c r="J2564">
        <v>2</v>
      </c>
      <c r="K2564">
        <v>2</v>
      </c>
      <c r="L2564">
        <v>636</v>
      </c>
      <c r="M2564">
        <v>0.63600000000000001</v>
      </c>
      <c r="N2564">
        <v>3.7638480000000003</v>
      </c>
      <c r="O2564">
        <v>7.2914197509679726</v>
      </c>
      <c r="P2564" s="140">
        <v>0</v>
      </c>
      <c r="Q2564" s="140">
        <v>0</v>
      </c>
      <c r="R2564" s="140">
        <v>0</v>
      </c>
      <c r="S2564">
        <v>0</v>
      </c>
      <c r="T2564">
        <v>0</v>
      </c>
      <c r="U2564">
        <v>0</v>
      </c>
      <c r="V2564">
        <v>0</v>
      </c>
      <c r="W2564">
        <v>0</v>
      </c>
      <c r="X2564">
        <v>0</v>
      </c>
      <c r="Y2564">
        <v>0</v>
      </c>
      <c r="Z2564">
        <v>0</v>
      </c>
      <c r="AA2564">
        <v>0</v>
      </c>
      <c r="AB2564" s="140">
        <v>0</v>
      </c>
      <c r="AC2564">
        <v>0</v>
      </c>
      <c r="AD2564">
        <v>0</v>
      </c>
      <c r="AE2564">
        <v>0</v>
      </c>
      <c r="AF2564">
        <v>0</v>
      </c>
      <c r="AG2564">
        <v>0</v>
      </c>
      <c r="AH2564">
        <v>3</v>
      </c>
      <c r="AI2564">
        <v>6356.35</v>
      </c>
      <c r="AJ2564">
        <v>6.3563500000000008</v>
      </c>
      <c r="AK2564">
        <v>5.7330705381681728</v>
      </c>
      <c r="AL2564">
        <v>11.106246521031666</v>
      </c>
      <c r="AM2564">
        <v>780</v>
      </c>
      <c r="AN2564">
        <v>12295.412000000006</v>
      </c>
      <c r="AO2564">
        <v>12.295411999999981</v>
      </c>
      <c r="AP2564">
        <v>11.089770747652258</v>
      </c>
      <c r="AQ2564">
        <v>21.48337910115885</v>
      </c>
      <c r="AR2564" s="140">
        <v>842</v>
      </c>
      <c r="AS2564" s="140">
        <v>18704.357000000004</v>
      </c>
      <c r="AT2564">
        <v>18.704356999999984</v>
      </c>
      <c r="AU2564">
        <v>16.870279020519583</v>
      </c>
      <c r="AV2564">
        <v>32.681523179086163</v>
      </c>
      <c r="AW2564">
        <v>0</v>
      </c>
      <c r="AX2564">
        <v>0</v>
      </c>
      <c r="AY2564">
        <v>0</v>
      </c>
      <c r="AZ2564">
        <v>0</v>
      </c>
      <c r="BA2564">
        <v>0</v>
      </c>
      <c r="BB2564">
        <v>0</v>
      </c>
      <c r="BC2564" s="140">
        <v>14</v>
      </c>
      <c r="BD2564" s="140">
        <v>23950</v>
      </c>
      <c r="BE2564">
        <v>23.950000000000006</v>
      </c>
      <c r="BF2564">
        <v>44.234425993836773</v>
      </c>
      <c r="BG2564">
        <v>85.69202777694332</v>
      </c>
      <c r="BH2564">
        <v>858</v>
      </c>
      <c r="BI2564">
        <v>43.290356999999986</v>
      </c>
      <c r="BJ2564">
        <v>64.868553014356351</v>
      </c>
      <c r="BK2564">
        <v>125.66497070699745</v>
      </c>
      <c r="BL2564" t="s">
        <v>193</v>
      </c>
    </row>
    <row r="2565" spans="1:64">
      <c r="A2565" t="s">
        <v>3583</v>
      </c>
      <c r="B2565" t="s">
        <v>3584</v>
      </c>
      <c r="C2565" t="s">
        <v>195</v>
      </c>
      <c r="D2565" t="s">
        <v>942</v>
      </c>
      <c r="E2565">
        <v>2012</v>
      </c>
      <c r="F2565" s="23">
        <v>108.87</v>
      </c>
      <c r="G2565" s="23">
        <v>31.42</v>
      </c>
      <c r="H2565" s="22">
        <v>50560</v>
      </c>
      <c r="I2565" s="34">
        <v>417.09738699999997</v>
      </c>
      <c r="J2565" s="22">
        <v>6</v>
      </c>
      <c r="K2565" s="22" t="s">
        <v>782</v>
      </c>
      <c r="L2565" s="23">
        <v>1161</v>
      </c>
      <c r="M2565" s="23">
        <v>1.161</v>
      </c>
      <c r="N2565" s="23">
        <v>8.9645510000000002</v>
      </c>
      <c r="O2565" s="14">
        <v>2.1492704772087192</v>
      </c>
      <c r="P2565" s="48">
        <v>1</v>
      </c>
      <c r="Q2565" s="22" t="s">
        <v>782</v>
      </c>
      <c r="R2565" s="23">
        <v>650</v>
      </c>
      <c r="S2565" s="23">
        <v>0.65</v>
      </c>
      <c r="T2565" s="23">
        <v>0.79661900000000008</v>
      </c>
      <c r="U2565" s="14">
        <v>0.19099112697150511</v>
      </c>
      <c r="V2565" s="22">
        <v>3</v>
      </c>
      <c r="W2565" s="22" t="s">
        <v>782</v>
      </c>
      <c r="X2565" s="23">
        <v>36000</v>
      </c>
      <c r="Y2565" s="23">
        <v>36</v>
      </c>
      <c r="Z2565" s="23">
        <v>213.75253000000001</v>
      </c>
      <c r="AA2565" s="14">
        <v>51.247631047854057</v>
      </c>
      <c r="AB2565" s="48">
        <v>0</v>
      </c>
      <c r="AC2565" s="22" t="s">
        <v>782</v>
      </c>
      <c r="AD2565" s="23">
        <v>0</v>
      </c>
      <c r="AE2565" s="23">
        <v>0</v>
      </c>
      <c r="AF2565" s="23">
        <v>0</v>
      </c>
      <c r="AG2565" s="14">
        <v>0</v>
      </c>
      <c r="AH2565" s="22" t="s">
        <v>782</v>
      </c>
      <c r="AI2565" s="23" t="s">
        <v>782</v>
      </c>
      <c r="AJ2565" s="23" t="s">
        <v>782</v>
      </c>
      <c r="AK2565" s="23" t="s">
        <v>782</v>
      </c>
      <c r="AL2565" s="14" t="s">
        <v>782</v>
      </c>
      <c r="AM2565" s="22" t="s">
        <v>782</v>
      </c>
      <c r="AN2565" s="23" t="s">
        <v>782</v>
      </c>
      <c r="AO2565" s="23" t="s">
        <v>782</v>
      </c>
      <c r="AP2565" s="23" t="s">
        <v>782</v>
      </c>
      <c r="AQ2565" s="14" t="s">
        <v>782</v>
      </c>
      <c r="AR2565" s="48">
        <v>1446</v>
      </c>
      <c r="AS2565" s="50">
        <v>26300.414000000012</v>
      </c>
      <c r="AT2565" s="23">
        <v>26.300414000000011</v>
      </c>
      <c r="AU2565" s="23">
        <v>22.264185000000001</v>
      </c>
      <c r="AV2565" s="14">
        <v>5.3378864730217073</v>
      </c>
      <c r="AW2565" s="22">
        <v>0</v>
      </c>
      <c r="AX2565" s="22" t="s">
        <v>782</v>
      </c>
      <c r="AY2565" s="23">
        <v>0</v>
      </c>
      <c r="AZ2565" s="23">
        <v>0</v>
      </c>
      <c r="BA2565" s="23">
        <v>0</v>
      </c>
      <c r="BB2565" s="14">
        <v>0</v>
      </c>
      <c r="BC2565" s="48">
        <v>3</v>
      </c>
      <c r="BD2565" s="50">
        <v>960</v>
      </c>
      <c r="BE2565" s="23">
        <v>0.96</v>
      </c>
      <c r="BF2565" s="23">
        <v>1.5331199999999998</v>
      </c>
      <c r="BG2565" s="14">
        <v>0.36756883351081748</v>
      </c>
      <c r="BH2565" s="22">
        <v>1459</v>
      </c>
      <c r="BI2565" s="23">
        <v>65.071414000000004</v>
      </c>
      <c r="BJ2565" s="23">
        <v>247.31100499999999</v>
      </c>
      <c r="BK2565" s="14">
        <v>59.293347958566805</v>
      </c>
      <c r="BL2565" t="s">
        <v>195</v>
      </c>
    </row>
    <row r="2566" spans="1:64">
      <c r="A2566" t="s">
        <v>3585</v>
      </c>
      <c r="B2566" t="s">
        <v>3584</v>
      </c>
      <c r="C2566" t="s">
        <v>195</v>
      </c>
      <c r="D2566" t="s">
        <v>942</v>
      </c>
      <c r="E2566">
        <v>2015</v>
      </c>
      <c r="F2566" s="23">
        <v>108.87</v>
      </c>
      <c r="G2566" s="23">
        <v>31.89</v>
      </c>
      <c r="H2566" s="22">
        <v>50935</v>
      </c>
      <c r="I2566" s="34">
        <v>412.77469373398424</v>
      </c>
      <c r="J2566" s="13">
        <v>5</v>
      </c>
      <c r="K2566" s="13">
        <v>5</v>
      </c>
      <c r="L2566" s="19">
        <v>1041</v>
      </c>
      <c r="M2566" s="35">
        <v>1.0409999999999999</v>
      </c>
      <c r="N2566" s="19">
        <v>6.2265905361055021</v>
      </c>
      <c r="O2566" s="17">
        <v>1.5084719656089856</v>
      </c>
      <c r="P2566" s="112">
        <v>1</v>
      </c>
      <c r="Q2566" s="36">
        <v>1</v>
      </c>
      <c r="R2566" s="45">
        <v>650</v>
      </c>
      <c r="S2566" s="27">
        <v>0.65</v>
      </c>
      <c r="T2566" s="23">
        <v>0</v>
      </c>
      <c r="U2566" s="17">
        <v>0</v>
      </c>
      <c r="V2566" s="22">
        <v>3</v>
      </c>
      <c r="W2566" s="22">
        <v>3</v>
      </c>
      <c r="X2566" s="23">
        <v>33000</v>
      </c>
      <c r="Y2566" s="27">
        <v>33</v>
      </c>
      <c r="Z2566" s="27">
        <v>216.18432999999999</v>
      </c>
      <c r="AA2566" s="14">
        <v>52.373445679138854</v>
      </c>
      <c r="AB2566" s="116">
        <v>1</v>
      </c>
      <c r="AC2566" s="22" t="s">
        <v>782</v>
      </c>
      <c r="AD2566" s="23">
        <v>0</v>
      </c>
      <c r="AE2566" s="23">
        <v>0</v>
      </c>
      <c r="AF2566" s="23">
        <v>0.95823272999999998</v>
      </c>
      <c r="AG2566" s="14">
        <v>0.23214425315945852</v>
      </c>
      <c r="AH2566" s="22" t="s">
        <v>782</v>
      </c>
      <c r="AI2566" s="23" t="s">
        <v>782</v>
      </c>
      <c r="AJ2566" s="23" t="s">
        <v>782</v>
      </c>
      <c r="AK2566" s="23" t="s">
        <v>782</v>
      </c>
      <c r="AL2566" s="14" t="s">
        <v>782</v>
      </c>
      <c r="AM2566" s="22" t="s">
        <v>782</v>
      </c>
      <c r="AN2566" s="23" t="s">
        <v>782</v>
      </c>
      <c r="AO2566" s="23" t="s">
        <v>782</v>
      </c>
      <c r="AP2566" s="23" t="s">
        <v>782</v>
      </c>
      <c r="AQ2566" s="14" t="s">
        <v>782</v>
      </c>
      <c r="AR2566" s="117">
        <v>1703</v>
      </c>
      <c r="AS2566" s="118">
        <v>28995.648999999983</v>
      </c>
      <c r="AT2566" s="23">
        <v>28.995648999999982</v>
      </c>
      <c r="AU2566" s="23">
        <v>25.752856005087658</v>
      </c>
      <c r="AV2566" s="14">
        <v>6.2389619315384381</v>
      </c>
      <c r="AW2566" s="22">
        <v>0</v>
      </c>
      <c r="AX2566" s="22" t="s">
        <v>782</v>
      </c>
      <c r="AY2566" s="23">
        <v>0</v>
      </c>
      <c r="AZ2566" s="23">
        <v>0</v>
      </c>
      <c r="BA2566" s="23">
        <v>0</v>
      </c>
      <c r="BB2566" s="14">
        <v>0</v>
      </c>
      <c r="BC2566" s="120">
        <v>3</v>
      </c>
      <c r="BD2566" s="43">
        <v>960</v>
      </c>
      <c r="BE2566" s="44">
        <v>0.96</v>
      </c>
      <c r="BF2566" s="23">
        <v>1.52352</v>
      </c>
      <c r="BG2566" s="14">
        <v>0.36909239425948043</v>
      </c>
      <c r="BH2566" s="22">
        <v>1716</v>
      </c>
      <c r="BI2566" s="23">
        <v>64.646648999999982</v>
      </c>
      <c r="BJ2566" s="23">
        <v>250.64552927119314</v>
      </c>
      <c r="BK2566" s="14">
        <v>60.722116223705214</v>
      </c>
      <c r="BL2566" t="s">
        <v>195</v>
      </c>
    </row>
    <row r="2567" spans="1:64">
      <c r="A2567" t="s">
        <v>3586</v>
      </c>
      <c r="B2567" t="s">
        <v>3584</v>
      </c>
      <c r="C2567" t="s">
        <v>195</v>
      </c>
      <c r="D2567" t="s">
        <v>942</v>
      </c>
      <c r="E2567">
        <v>2016</v>
      </c>
      <c r="F2567" s="23">
        <v>108.88</v>
      </c>
      <c r="G2567" s="23">
        <v>32.44</v>
      </c>
      <c r="H2567" s="22">
        <v>51289</v>
      </c>
      <c r="I2567" s="34">
        <v>433.07041901280661</v>
      </c>
      <c r="J2567" s="13">
        <v>5</v>
      </c>
      <c r="K2567" s="13">
        <v>5</v>
      </c>
      <c r="L2567" s="19">
        <v>1041</v>
      </c>
      <c r="M2567" s="35">
        <v>1.0409999999999999</v>
      </c>
      <c r="N2567" s="19">
        <v>6.2262210000000007</v>
      </c>
      <c r="O2567" s="17">
        <v>1.4376925152710283</v>
      </c>
      <c r="P2567" s="55">
        <v>1</v>
      </c>
      <c r="Q2567" s="13">
        <v>1</v>
      </c>
      <c r="R2567" s="19">
        <v>650</v>
      </c>
      <c r="S2567" s="27">
        <v>0.65</v>
      </c>
      <c r="T2567" s="19">
        <v>1.5886</v>
      </c>
      <c r="U2567" s="17">
        <v>0.36682256054829332</v>
      </c>
      <c r="V2567" s="13">
        <v>3</v>
      </c>
      <c r="W2567" s="13">
        <v>4</v>
      </c>
      <c r="X2567" s="19">
        <v>39000</v>
      </c>
      <c r="Y2567" s="27">
        <v>39</v>
      </c>
      <c r="Z2567" s="19">
        <v>172.85517999999999</v>
      </c>
      <c r="AA2567" s="14">
        <v>39.913873682258675</v>
      </c>
      <c r="AB2567" s="55">
        <v>1</v>
      </c>
      <c r="AC2567" s="22" t="s">
        <v>782</v>
      </c>
      <c r="AD2567" s="19">
        <v>0</v>
      </c>
      <c r="AE2567" s="23">
        <v>0</v>
      </c>
      <c r="AF2567" s="19">
        <v>0.79817534999999995</v>
      </c>
      <c r="AG2567" s="14">
        <v>0.18430613474350382</v>
      </c>
      <c r="AH2567" s="22" t="s">
        <v>782</v>
      </c>
      <c r="AI2567" s="23" t="s">
        <v>782</v>
      </c>
      <c r="AJ2567" s="23" t="s">
        <v>782</v>
      </c>
      <c r="AK2567" s="23" t="s">
        <v>782</v>
      </c>
      <c r="AL2567" s="14" t="s">
        <v>782</v>
      </c>
      <c r="AM2567" s="22" t="s">
        <v>782</v>
      </c>
      <c r="AN2567" s="23" t="s">
        <v>782</v>
      </c>
      <c r="AO2567" s="23" t="s">
        <v>782</v>
      </c>
      <c r="AP2567" s="23" t="s">
        <v>782</v>
      </c>
      <c r="AQ2567" s="14" t="s">
        <v>782</v>
      </c>
      <c r="AR2567" s="55">
        <v>1742</v>
      </c>
      <c r="AS2567" s="56">
        <v>29476.433999999987</v>
      </c>
      <c r="AT2567" s="23">
        <v>29.476433999999987</v>
      </c>
      <c r="AU2567" s="19">
        <v>26.175073392000019</v>
      </c>
      <c r="AV2567" s="14">
        <v>6.044068641692653</v>
      </c>
      <c r="AW2567" s="13">
        <v>0</v>
      </c>
      <c r="AX2567" s="22" t="s">
        <v>782</v>
      </c>
      <c r="AY2567" s="19">
        <v>0</v>
      </c>
      <c r="AZ2567" s="23">
        <v>0</v>
      </c>
      <c r="BA2567" s="19">
        <v>0</v>
      </c>
      <c r="BB2567" s="14">
        <v>0</v>
      </c>
      <c r="BC2567" s="55">
        <v>3</v>
      </c>
      <c r="BD2567" s="56">
        <v>960</v>
      </c>
      <c r="BE2567" s="44">
        <v>0.96</v>
      </c>
      <c r="BF2567" s="19">
        <v>1.5436800000000002</v>
      </c>
      <c r="BG2567" s="14">
        <v>0.35645011347550637</v>
      </c>
      <c r="BH2567" s="22">
        <v>1755</v>
      </c>
      <c r="BI2567" s="23">
        <v>71.127433999999994</v>
      </c>
      <c r="BJ2567" s="23">
        <v>209.18692974200005</v>
      </c>
      <c r="BK2567" s="14">
        <v>48.303213647989665</v>
      </c>
      <c r="BL2567" t="s">
        <v>195</v>
      </c>
    </row>
    <row r="2568" spans="1:64">
      <c r="A2568" t="s">
        <v>3587</v>
      </c>
      <c r="B2568" t="s">
        <v>3584</v>
      </c>
      <c r="C2568" t="s">
        <v>195</v>
      </c>
      <c r="D2568" t="s">
        <v>942</v>
      </c>
      <c r="E2568">
        <v>2017</v>
      </c>
      <c r="F2568" s="23">
        <v>108.88</v>
      </c>
      <c r="G2568" s="23">
        <v>32.65</v>
      </c>
      <c r="H2568" s="22">
        <v>52037</v>
      </c>
      <c r="I2568" s="34">
        <v>408.75117950770135</v>
      </c>
      <c r="J2568" s="13">
        <v>5</v>
      </c>
      <c r="K2568" s="13">
        <v>5</v>
      </c>
      <c r="L2568" s="19">
        <v>1041</v>
      </c>
      <c r="M2568" s="19">
        <v>1.0409999999999999</v>
      </c>
      <c r="N2568" s="19">
        <v>6.2262210000000007</v>
      </c>
      <c r="O2568" s="17">
        <v>1.5232300999103763</v>
      </c>
      <c r="P2568" s="55">
        <v>1</v>
      </c>
      <c r="Q2568" s="13">
        <v>1</v>
      </c>
      <c r="R2568" s="19">
        <v>650</v>
      </c>
      <c r="S2568" s="19">
        <v>0.65</v>
      </c>
      <c r="T2568" s="19">
        <v>1.5281499999999999</v>
      </c>
      <c r="U2568" s="17">
        <v>0.37385824839465887</v>
      </c>
      <c r="V2568" s="13">
        <v>3</v>
      </c>
      <c r="W2568" s="13">
        <v>4</v>
      </c>
      <c r="X2568" s="19">
        <v>33000</v>
      </c>
      <c r="Y2568" s="19">
        <v>33</v>
      </c>
      <c r="Z2568" s="19">
        <v>98.533496</v>
      </c>
      <c r="AA2568" s="14">
        <v>24.105984505946488</v>
      </c>
      <c r="AB2568" s="55">
        <v>1</v>
      </c>
      <c r="AC2568" s="22" t="s">
        <v>782</v>
      </c>
      <c r="AD2568" s="19">
        <v>0</v>
      </c>
      <c r="AE2568" s="19">
        <v>0</v>
      </c>
      <c r="AF2568" s="19">
        <v>0.80045985600000003</v>
      </c>
      <c r="AG2568" s="14">
        <v>0.19583059233347569</v>
      </c>
      <c r="AH2568" s="22" t="s">
        <v>782</v>
      </c>
      <c r="AI2568" s="23" t="s">
        <v>782</v>
      </c>
      <c r="AJ2568" s="23" t="s">
        <v>782</v>
      </c>
      <c r="AK2568" s="23" t="s">
        <v>782</v>
      </c>
      <c r="AL2568" s="14" t="s">
        <v>782</v>
      </c>
      <c r="AM2568" s="22" t="s">
        <v>782</v>
      </c>
      <c r="AN2568" s="23" t="s">
        <v>782</v>
      </c>
      <c r="AO2568" s="23" t="s">
        <v>782</v>
      </c>
      <c r="AP2568" s="23" t="s">
        <v>782</v>
      </c>
      <c r="AQ2568" s="14" t="s">
        <v>782</v>
      </c>
      <c r="AR2568" s="55">
        <v>1803</v>
      </c>
      <c r="AS2568" s="56">
        <v>31389.958999999977</v>
      </c>
      <c r="AT2568" s="19">
        <v>31.389958999999919</v>
      </c>
      <c r="AU2568" s="19">
        <v>27.874283592000026</v>
      </c>
      <c r="AV2568" s="14">
        <v>6.8193769191251574</v>
      </c>
      <c r="AW2568" s="13">
        <v>0</v>
      </c>
      <c r="AX2568" s="22" t="s">
        <v>782</v>
      </c>
      <c r="AY2568" s="19">
        <v>0</v>
      </c>
      <c r="AZ2568" s="19">
        <v>0</v>
      </c>
      <c r="BA2568" s="19">
        <v>0</v>
      </c>
      <c r="BB2568" s="14">
        <v>0</v>
      </c>
      <c r="BC2568" s="55">
        <v>3</v>
      </c>
      <c r="BD2568" s="56">
        <v>960</v>
      </c>
      <c r="BE2568" s="19">
        <v>0.96</v>
      </c>
      <c r="BF2568" s="19">
        <v>1.5436800000000002</v>
      </c>
      <c r="BG2568" s="14">
        <v>0.37765762581020645</v>
      </c>
      <c r="BH2568" s="22">
        <v>1816</v>
      </c>
      <c r="BI2568" s="23">
        <v>67.04095899999993</v>
      </c>
      <c r="BJ2568" s="23">
        <v>136.50629044800004</v>
      </c>
      <c r="BK2568" s="14">
        <v>33.395937991520363</v>
      </c>
      <c r="BL2568" t="s">
        <v>195</v>
      </c>
    </row>
    <row r="2569" spans="1:64">
      <c r="A2569" t="s">
        <v>3588</v>
      </c>
      <c r="B2569" t="s">
        <v>3584</v>
      </c>
      <c r="C2569" t="s">
        <v>195</v>
      </c>
      <c r="D2569" t="s">
        <v>942</v>
      </c>
      <c r="E2569">
        <v>2018</v>
      </c>
      <c r="F2569" s="23">
        <v>108.88</v>
      </c>
      <c r="G2569" s="23">
        <v>32.450000000000003</v>
      </c>
      <c r="H2569" s="22">
        <v>51904</v>
      </c>
      <c r="I2569" s="34">
        <v>408.78023076424063</v>
      </c>
      <c r="J2569" s="13">
        <v>5</v>
      </c>
      <c r="K2569" s="13">
        <v>5</v>
      </c>
      <c r="L2569" s="19">
        <v>1041</v>
      </c>
      <c r="M2569" s="19">
        <v>1.0409999999999999</v>
      </c>
      <c r="N2569" s="19">
        <v>6.2262210000000007</v>
      </c>
      <c r="O2569" s="17">
        <v>1.5231218467585101</v>
      </c>
      <c r="P2569" s="55">
        <v>1</v>
      </c>
      <c r="Q2569" s="13">
        <v>1</v>
      </c>
      <c r="R2569" s="19">
        <v>650</v>
      </c>
      <c r="S2569" s="19">
        <v>0.65</v>
      </c>
      <c r="T2569" s="19">
        <v>0.86111024999999997</v>
      </c>
      <c r="U2569" s="17">
        <v>0.21065359457087726</v>
      </c>
      <c r="V2569" s="13">
        <v>3</v>
      </c>
      <c r="W2569" s="13">
        <v>4</v>
      </c>
      <c r="X2569" s="19">
        <v>33000</v>
      </c>
      <c r="Y2569" s="19">
        <v>33</v>
      </c>
      <c r="Z2569" s="19">
        <v>79.224919999999997</v>
      </c>
      <c r="AA2569" s="14">
        <v>19.380810038656708</v>
      </c>
      <c r="AB2569" s="55">
        <v>1</v>
      </c>
      <c r="AC2569" s="22" t="s">
        <v>782</v>
      </c>
      <c r="AD2569" s="19">
        <v>0</v>
      </c>
      <c r="AE2569" s="19">
        <v>0</v>
      </c>
      <c r="AF2569" s="19">
        <v>0.69284186999999997</v>
      </c>
      <c r="AG2569" s="14">
        <v>0.16949006284004683</v>
      </c>
      <c r="AH2569" s="22" t="s">
        <v>782</v>
      </c>
      <c r="AI2569" s="23" t="s">
        <v>782</v>
      </c>
      <c r="AJ2569" s="23" t="s">
        <v>782</v>
      </c>
      <c r="AK2569" s="23" t="s">
        <v>782</v>
      </c>
      <c r="AL2569" s="14" t="s">
        <v>782</v>
      </c>
      <c r="AM2569" s="22" t="s">
        <v>782</v>
      </c>
      <c r="AN2569" s="23" t="s">
        <v>782</v>
      </c>
      <c r="AO2569" s="23" t="s">
        <v>782</v>
      </c>
      <c r="AP2569" s="23" t="s">
        <v>782</v>
      </c>
      <c r="AQ2569" s="14" t="s">
        <v>782</v>
      </c>
      <c r="AR2569" s="55">
        <v>1858</v>
      </c>
      <c r="AS2569" s="56">
        <v>32079.033999999971</v>
      </c>
      <c r="AT2569" s="19">
        <v>32.079033999999908</v>
      </c>
      <c r="AU2569" s="19">
        <v>28.486182192000026</v>
      </c>
      <c r="AV2569" s="14">
        <v>6.9685811710471652</v>
      </c>
      <c r="AW2569" s="13">
        <v>0</v>
      </c>
      <c r="AX2569" s="22" t="s">
        <v>782</v>
      </c>
      <c r="AY2569" s="19">
        <v>0</v>
      </c>
      <c r="AZ2569" s="19">
        <v>0</v>
      </c>
      <c r="BA2569" s="19">
        <v>0</v>
      </c>
      <c r="BB2569" s="14">
        <v>0</v>
      </c>
      <c r="BC2569" s="55">
        <v>3</v>
      </c>
      <c r="BD2569" s="56">
        <v>960</v>
      </c>
      <c r="BE2569" s="19">
        <v>0.96</v>
      </c>
      <c r="BF2569" s="19">
        <v>1.5436800000000002</v>
      </c>
      <c r="BG2569" s="14">
        <v>0.37763078637976016</v>
      </c>
      <c r="BH2569" s="22">
        <v>1871</v>
      </c>
      <c r="BI2569" s="23">
        <v>67.730033999999904</v>
      </c>
      <c r="BJ2569" s="23">
        <v>117.03495531200001</v>
      </c>
      <c r="BK2569" s="14">
        <v>28.630287500253068</v>
      </c>
      <c r="BL2569" t="s">
        <v>195</v>
      </c>
    </row>
    <row r="2570" spans="1:64">
      <c r="A2570" t="s">
        <v>3589</v>
      </c>
      <c r="B2570" t="s">
        <v>3584</v>
      </c>
      <c r="C2570" t="s">
        <v>195</v>
      </c>
      <c r="D2570" t="s">
        <v>942</v>
      </c>
      <c r="E2570">
        <v>2019</v>
      </c>
      <c r="F2570" s="23">
        <v>108.87</v>
      </c>
      <c r="G2570" s="23">
        <v>31.88</v>
      </c>
      <c r="H2570" s="22">
        <v>51822</v>
      </c>
      <c r="I2570" s="34">
        <v>416.21259455726874</v>
      </c>
      <c r="J2570" s="22">
        <v>5</v>
      </c>
      <c r="K2570" s="22">
        <v>5</v>
      </c>
      <c r="L2570" s="23">
        <v>1041</v>
      </c>
      <c r="M2570" s="23">
        <v>1.0409999999999999</v>
      </c>
      <c r="N2570" s="23">
        <v>6.2262210000000007</v>
      </c>
      <c r="O2570" s="14">
        <v>1.4959232568689855</v>
      </c>
      <c r="P2570" s="48">
        <v>1</v>
      </c>
      <c r="Q2570" s="48">
        <v>1</v>
      </c>
      <c r="R2570" s="50">
        <v>650</v>
      </c>
      <c r="S2570" s="23">
        <v>0.65</v>
      </c>
      <c r="T2570" s="23">
        <v>1.7766839999999999</v>
      </c>
      <c r="U2570" s="14">
        <v>0.4268693507196446</v>
      </c>
      <c r="V2570" s="22">
        <v>3</v>
      </c>
      <c r="W2570" s="22">
        <v>4</v>
      </c>
      <c r="X2570" s="23">
        <v>33000</v>
      </c>
      <c r="Y2570" s="23">
        <v>33</v>
      </c>
      <c r="Z2570" s="23">
        <v>39.89472</v>
      </c>
      <c r="AA2570" s="14">
        <v>9.5851784692956201</v>
      </c>
      <c r="AB2570" s="48">
        <v>1</v>
      </c>
      <c r="AC2570" s="22">
        <v>1</v>
      </c>
      <c r="AD2570" s="23">
        <v>799.8823991416308</v>
      </c>
      <c r="AE2570" s="23">
        <v>0.79988239914163084</v>
      </c>
      <c r="AF2570" s="23">
        <v>1.1182355939999997</v>
      </c>
      <c r="AG2570" s="14">
        <v>0.2686693311598326</v>
      </c>
      <c r="AH2570" s="22">
        <v>9</v>
      </c>
      <c r="AI2570" s="23">
        <v>6563.96</v>
      </c>
      <c r="AJ2570" s="23">
        <v>6.5639599999999989</v>
      </c>
      <c r="AK2570" s="23">
        <v>5.8287964799999994</v>
      </c>
      <c r="AL2570" s="14">
        <v>1.4004373140606601</v>
      </c>
      <c r="AM2570" s="22">
        <v>1921</v>
      </c>
      <c r="AN2570" s="23">
        <v>27205.588999999949</v>
      </c>
      <c r="AO2570" s="23">
        <v>27.205588999999911</v>
      </c>
      <c r="AP2570" s="23">
        <v>24.158563032000021</v>
      </c>
      <c r="AQ2570" s="14">
        <v>5.8043805852866681</v>
      </c>
      <c r="AR2570" s="48">
        <v>1930</v>
      </c>
      <c r="AS2570" s="50">
        <v>33769.548999999948</v>
      </c>
      <c r="AT2570" s="23">
        <v>33.769548999999913</v>
      </c>
      <c r="AU2570" s="23">
        <v>29.987359512000019</v>
      </c>
      <c r="AV2570" s="14">
        <v>7.2048178993473284</v>
      </c>
      <c r="AW2570" s="22">
        <v>0</v>
      </c>
      <c r="AX2570" s="22" t="s">
        <v>782</v>
      </c>
      <c r="AY2570" s="23">
        <v>0</v>
      </c>
      <c r="AZ2570" s="23">
        <v>0</v>
      </c>
      <c r="BA2570" s="23">
        <v>0</v>
      </c>
      <c r="BB2570" s="14">
        <v>0</v>
      </c>
      <c r="BC2570" s="48">
        <v>3</v>
      </c>
      <c r="BD2570" s="50">
        <v>960</v>
      </c>
      <c r="BE2570" s="23">
        <v>0.96</v>
      </c>
      <c r="BF2570" s="23">
        <v>1.3856741607898628</v>
      </c>
      <c r="BG2570" s="14">
        <v>0.33292461086234648</v>
      </c>
      <c r="BH2570" s="22">
        <v>1943</v>
      </c>
      <c r="BI2570" s="23">
        <v>70.220431399141546</v>
      </c>
      <c r="BJ2570" s="23">
        <v>80.388894266789876</v>
      </c>
      <c r="BK2570" s="14">
        <v>19.314382918253759</v>
      </c>
      <c r="BL2570" t="s">
        <v>195</v>
      </c>
    </row>
    <row r="2571" spans="1:64">
      <c r="A2571" t="s">
        <v>3590</v>
      </c>
      <c r="B2571" t="s">
        <v>3584</v>
      </c>
      <c r="C2571" t="s">
        <v>195</v>
      </c>
      <c r="D2571" t="s">
        <v>942</v>
      </c>
      <c r="E2571">
        <v>2020</v>
      </c>
      <c r="F2571" s="23">
        <v>108.87</v>
      </c>
      <c r="G2571" s="23">
        <v>31.93</v>
      </c>
      <c r="H2571" s="22">
        <v>51526</v>
      </c>
      <c r="I2571" s="34">
        <v>417.28358603050577</v>
      </c>
      <c r="J2571" s="22">
        <v>6</v>
      </c>
      <c r="K2571" s="22">
        <v>6</v>
      </c>
      <c r="L2571" s="23">
        <v>1461</v>
      </c>
      <c r="M2571" s="23">
        <v>1.4609999999999999</v>
      </c>
      <c r="N2571" s="23">
        <v>8.7382410000000004</v>
      </c>
      <c r="O2571" s="14">
        <v>2.0940773355415865</v>
      </c>
      <c r="P2571" s="48">
        <v>1</v>
      </c>
      <c r="Q2571" s="22">
        <v>1</v>
      </c>
      <c r="R2571" s="23">
        <v>650</v>
      </c>
      <c r="S2571" s="23">
        <v>0.65</v>
      </c>
      <c r="T2571" s="23">
        <v>0.91157500000000002</v>
      </c>
      <c r="U2571" s="14">
        <v>0.21845455477210141</v>
      </c>
      <c r="V2571" s="22">
        <v>3</v>
      </c>
      <c r="W2571" s="22">
        <v>4</v>
      </c>
      <c r="X2571" s="23">
        <v>33000</v>
      </c>
      <c r="Y2571" s="23">
        <v>33</v>
      </c>
      <c r="Z2571" s="23">
        <v>32.171607000000002</v>
      </c>
      <c r="AA2571" s="14">
        <v>7.7097705438258179</v>
      </c>
      <c r="AB2571" s="48">
        <v>1</v>
      </c>
      <c r="AC2571" s="22">
        <v>1</v>
      </c>
      <c r="AD2571" s="23">
        <v>781.41374034334763</v>
      </c>
      <c r="AE2571" s="23">
        <v>0.78141374034334765</v>
      </c>
      <c r="AF2571" s="23">
        <v>1.0924164089999999</v>
      </c>
      <c r="AG2571" s="14">
        <v>0.26179232674638159</v>
      </c>
      <c r="AH2571" s="22">
        <v>10</v>
      </c>
      <c r="AI2571" s="23">
        <v>6569.36</v>
      </c>
      <c r="AJ2571" s="23">
        <v>6.5693599999999996</v>
      </c>
      <c r="AK2571" s="23">
        <v>5.8335916800000005</v>
      </c>
      <c r="AL2571" s="14">
        <v>1.3979921270072513</v>
      </c>
      <c r="AM2571" s="22">
        <v>2098</v>
      </c>
      <c r="AN2571" s="23">
        <v>30148.607999999949</v>
      </c>
      <c r="AO2571" s="23">
        <v>30.148607999999854</v>
      </c>
      <c r="AP2571" s="23">
        <v>26.771963904000028</v>
      </c>
      <c r="AQ2571" s="14">
        <v>6.4157721032532642</v>
      </c>
      <c r="AR2571" s="48">
        <v>2108</v>
      </c>
      <c r="AS2571" s="50">
        <v>36717.96799999995</v>
      </c>
      <c r="AT2571" s="23">
        <v>36.717967999999857</v>
      </c>
      <c r="AU2571" s="23">
        <v>32.60555558400003</v>
      </c>
      <c r="AV2571" s="14">
        <v>7.8137642302605173</v>
      </c>
      <c r="AW2571" s="22">
        <v>0</v>
      </c>
      <c r="AX2571" s="22">
        <v>0</v>
      </c>
      <c r="AY2571" s="23">
        <v>0</v>
      </c>
      <c r="AZ2571" s="23">
        <v>0</v>
      </c>
      <c r="BA2571" s="23">
        <v>0</v>
      </c>
      <c r="BB2571" s="14">
        <v>0</v>
      </c>
      <c r="BC2571" s="48">
        <v>3</v>
      </c>
      <c r="BD2571" s="23">
        <v>960</v>
      </c>
      <c r="BE2571" s="23">
        <v>0.96</v>
      </c>
      <c r="BF2571" s="23">
        <v>1.3554190753377142</v>
      </c>
      <c r="BG2571" s="14">
        <v>0.32481964800758434</v>
      </c>
      <c r="BH2571" s="22">
        <v>2122</v>
      </c>
      <c r="BI2571" s="23">
        <v>73.570381740343208</v>
      </c>
      <c r="BJ2571" s="23">
        <v>76.874814068337756</v>
      </c>
      <c r="BK2571" s="14">
        <v>18.42267863915399</v>
      </c>
      <c r="BL2571" t="s">
        <v>195</v>
      </c>
    </row>
    <row r="2572" spans="1:64">
      <c r="A2572" t="s">
        <v>3591</v>
      </c>
      <c r="B2572" t="s">
        <v>3584</v>
      </c>
      <c r="C2572" t="s">
        <v>195</v>
      </c>
      <c r="D2572" t="s">
        <v>942</v>
      </c>
      <c r="E2572">
        <v>2021</v>
      </c>
      <c r="F2572" s="23">
        <v>108.87</v>
      </c>
      <c r="G2572" s="23">
        <v>31.85</v>
      </c>
      <c r="H2572" s="22">
        <v>51888</v>
      </c>
      <c r="I2572" s="34">
        <v>386.32</v>
      </c>
      <c r="J2572" s="22">
        <v>6</v>
      </c>
      <c r="K2572" s="22">
        <v>8</v>
      </c>
      <c r="L2572" s="23">
        <v>1842</v>
      </c>
      <c r="M2572" s="23">
        <v>1.8420000000000001</v>
      </c>
      <c r="N2572" s="23">
        <v>11.017002</v>
      </c>
      <c r="O2572" s="14">
        <v>2.85</v>
      </c>
      <c r="P2572" s="48">
        <v>1</v>
      </c>
      <c r="Q2572" s="22">
        <v>1</v>
      </c>
      <c r="R2572" s="23">
        <v>650</v>
      </c>
      <c r="S2572" s="23">
        <v>0.65</v>
      </c>
      <c r="T2572" s="23">
        <v>1.206296</v>
      </c>
      <c r="U2572" s="14">
        <v>0.31</v>
      </c>
      <c r="V2572" s="22">
        <v>1</v>
      </c>
      <c r="W2572" s="22">
        <v>1</v>
      </c>
      <c r="X2572" s="23">
        <v>27000</v>
      </c>
      <c r="Y2572" s="23">
        <v>27</v>
      </c>
      <c r="Z2572" s="23">
        <v>0</v>
      </c>
      <c r="AA2572" s="14">
        <v>0</v>
      </c>
      <c r="AB2572" s="48">
        <v>1</v>
      </c>
      <c r="AC2572" s="22">
        <v>1</v>
      </c>
      <c r="AD2572" s="23">
        <v>777.08796570000004</v>
      </c>
      <c r="AE2572" s="23">
        <v>0.77708796599999996</v>
      </c>
      <c r="AF2572" s="23">
        <v>1.0863689759999999</v>
      </c>
      <c r="AG2572" s="14">
        <v>0.28000000000000003</v>
      </c>
      <c r="AH2572" s="22">
        <v>11</v>
      </c>
      <c r="AI2572" s="23">
        <v>6574.16</v>
      </c>
      <c r="AJ2572" s="23">
        <v>6.57416</v>
      </c>
      <c r="AK2572" s="23">
        <v>5.882708998</v>
      </c>
      <c r="AL2572" s="14">
        <v>1.52</v>
      </c>
      <c r="AM2572" s="22">
        <v>2321</v>
      </c>
      <c r="AN2572" s="23">
        <v>34015.218999999997</v>
      </c>
      <c r="AO2572" s="23">
        <v>34.015219000000002</v>
      </c>
      <c r="AP2572" s="23">
        <v>30.437597329999999</v>
      </c>
      <c r="AQ2572" s="14">
        <v>7.88</v>
      </c>
      <c r="AR2572" s="48">
        <v>2332</v>
      </c>
      <c r="AS2572" s="50">
        <v>40589.379000000001</v>
      </c>
      <c r="AT2572" s="23">
        <v>40.589379000000001</v>
      </c>
      <c r="AU2572" s="23">
        <v>36.320306330000001</v>
      </c>
      <c r="AV2572" s="14">
        <v>9.4</v>
      </c>
      <c r="AW2572" s="22">
        <v>0</v>
      </c>
      <c r="AX2572" s="22">
        <v>0</v>
      </c>
      <c r="AY2572" s="23">
        <v>0</v>
      </c>
      <c r="AZ2572" s="23">
        <v>0</v>
      </c>
      <c r="BA2572" s="23">
        <v>0</v>
      </c>
      <c r="BB2572" s="14">
        <v>0</v>
      </c>
      <c r="BC2572" s="48">
        <v>3</v>
      </c>
      <c r="BD2572" s="23">
        <v>960</v>
      </c>
      <c r="BE2572" s="23">
        <v>0.96</v>
      </c>
      <c r="BF2572" s="23">
        <v>1.1819254340000001</v>
      </c>
      <c r="BG2572" s="14">
        <v>0.31</v>
      </c>
      <c r="BH2572" s="22">
        <v>2344</v>
      </c>
      <c r="BI2572" s="23">
        <v>71.819999999999993</v>
      </c>
      <c r="BJ2572" s="23">
        <v>50.81</v>
      </c>
      <c r="BK2572" s="14">
        <v>13.15</v>
      </c>
      <c r="BL2572" t="s">
        <v>195</v>
      </c>
    </row>
    <row r="2573" spans="1:64">
      <c r="A2573" t="s">
        <v>3592</v>
      </c>
      <c r="B2573" t="s">
        <v>3584</v>
      </c>
      <c r="C2573" t="s">
        <v>195</v>
      </c>
      <c r="D2573" s="111" t="s">
        <v>942</v>
      </c>
      <c r="E2573" s="110">
        <v>2022</v>
      </c>
      <c r="F2573" s="23"/>
      <c r="G2573" s="23"/>
      <c r="H2573" s="22">
        <v>52421</v>
      </c>
      <c r="I2573" s="34">
        <v>379.92319846720198</v>
      </c>
      <c r="J2573" s="22">
        <v>5</v>
      </c>
      <c r="K2573" s="22">
        <v>7</v>
      </c>
      <c r="L2573" s="23">
        <v>1652</v>
      </c>
      <c r="M2573" s="23">
        <v>1.6519999999999999</v>
      </c>
      <c r="N2573" s="23">
        <v>9.7765360000000001</v>
      </c>
      <c r="O2573" s="14">
        <v>2.5732927179607299</v>
      </c>
      <c r="P2573" s="48">
        <v>1</v>
      </c>
      <c r="Q2573" s="22">
        <v>1</v>
      </c>
      <c r="R2573" s="23">
        <v>650</v>
      </c>
      <c r="S2573" s="23">
        <v>0.65</v>
      </c>
      <c r="T2573" s="23">
        <v>1.5281499999999999</v>
      </c>
      <c r="U2573" s="14">
        <v>0.40222603046229144</v>
      </c>
      <c r="V2573" s="22">
        <v>1</v>
      </c>
      <c r="W2573" s="22">
        <v>1</v>
      </c>
      <c r="X2573" s="23">
        <v>27000</v>
      </c>
      <c r="Y2573" s="23">
        <v>27</v>
      </c>
      <c r="Z2573" s="23">
        <v>116.289</v>
      </c>
      <c r="AA2573" s="14">
        <v>30.608554694519135</v>
      </c>
      <c r="AB2573" s="48">
        <v>1</v>
      </c>
      <c r="AC2573" s="22">
        <v>1</v>
      </c>
      <c r="AD2573" s="23">
        <v>808.14837768240295</v>
      </c>
      <c r="AE2573" s="23">
        <v>0.808148377682404</v>
      </c>
      <c r="AF2573" s="23">
        <v>1.129791432</v>
      </c>
      <c r="AG2573" s="14">
        <v>0.29737363671345607</v>
      </c>
      <c r="AH2573" s="22">
        <v>11</v>
      </c>
      <c r="AI2573" s="23">
        <v>6574.16</v>
      </c>
      <c r="AJ2573" s="23">
        <v>6.57416</v>
      </c>
      <c r="AK2573" s="23">
        <v>6.7343322967892725</v>
      </c>
      <c r="AL2573" s="14">
        <v>1.7725509587092598</v>
      </c>
      <c r="AM2573" s="22">
        <v>2828</v>
      </c>
      <c r="AN2573" s="23">
        <v>39695.395999999884</v>
      </c>
      <c r="AO2573" s="23">
        <v>39.69539599999969</v>
      </c>
      <c r="AP2573" s="23">
        <v>40.662531382966002</v>
      </c>
      <c r="AQ2573" s="14">
        <v>10.702829294715025</v>
      </c>
      <c r="AR2573" s="48">
        <v>2839</v>
      </c>
      <c r="AS2573" s="50">
        <v>46269.555999999895</v>
      </c>
      <c r="AT2573" s="23">
        <v>46.269555999999696</v>
      </c>
      <c r="AU2573" s="23">
        <v>47.39686367975527</v>
      </c>
      <c r="AV2573" s="14">
        <v>12.475380253424284</v>
      </c>
      <c r="AW2573" s="22">
        <v>0</v>
      </c>
      <c r="AX2573" s="22">
        <v>0</v>
      </c>
      <c r="AY2573" s="23">
        <v>0</v>
      </c>
      <c r="AZ2573" s="23">
        <v>0</v>
      </c>
      <c r="BA2573" s="23">
        <v>0</v>
      </c>
      <c r="BB2573" s="14">
        <v>0</v>
      </c>
      <c r="BC2573" s="48">
        <v>3</v>
      </c>
      <c r="BD2573" s="50">
        <v>960</v>
      </c>
      <c r="BE2573" s="23">
        <v>0.96</v>
      </c>
      <c r="BF2573" s="23">
        <v>1.3201781793789336</v>
      </c>
      <c r="BG2573" s="14">
        <v>0.34748554042111274</v>
      </c>
      <c r="BH2573" s="22">
        <v>2850</v>
      </c>
      <c r="BI2573" s="23">
        <v>77.339704377682111</v>
      </c>
      <c r="BJ2573" s="23">
        <v>177.44051929113419</v>
      </c>
      <c r="BK2573" s="14">
        <v>46.704312873501017</v>
      </c>
      <c r="BL2573" t="s">
        <v>195</v>
      </c>
    </row>
    <row r="2574" spans="1:64">
      <c r="A2574" t="s">
        <v>3593</v>
      </c>
      <c r="B2574" t="s">
        <v>3584</v>
      </c>
      <c r="C2574" t="s">
        <v>195</v>
      </c>
      <c r="D2574" t="s">
        <v>942</v>
      </c>
      <c r="E2574">
        <v>2023</v>
      </c>
      <c r="F2574">
        <v>108.87</v>
      </c>
      <c r="G2574">
        <v>32.479999999999997</v>
      </c>
      <c r="H2574">
        <v>51807</v>
      </c>
      <c r="I2574">
        <v>379.92319846720198</v>
      </c>
      <c r="J2574">
        <v>5</v>
      </c>
      <c r="K2574">
        <v>7</v>
      </c>
      <c r="L2574">
        <v>1652</v>
      </c>
      <c r="M2574">
        <v>1.6519999999999999</v>
      </c>
      <c r="N2574">
        <v>9.7765360000000001</v>
      </c>
      <c r="O2574">
        <v>2.5732927179607299</v>
      </c>
      <c r="P2574" s="140">
        <v>1</v>
      </c>
      <c r="Q2574">
        <v>2</v>
      </c>
      <c r="R2574">
        <v>700</v>
      </c>
      <c r="S2574">
        <v>0.7</v>
      </c>
      <c r="T2574">
        <v>1.02308</v>
      </c>
      <c r="U2574">
        <v>0.26928600415231568</v>
      </c>
      <c r="V2574">
        <v>0</v>
      </c>
      <c r="W2574">
        <v>0</v>
      </c>
      <c r="X2574">
        <v>0</v>
      </c>
      <c r="Y2574">
        <v>0</v>
      </c>
      <c r="Z2574">
        <v>0</v>
      </c>
      <c r="AA2574">
        <v>0</v>
      </c>
      <c r="AB2574" s="140">
        <v>1</v>
      </c>
      <c r="AC2574">
        <v>2</v>
      </c>
      <c r="AD2574">
        <v>224</v>
      </c>
      <c r="AE2574">
        <v>0.224</v>
      </c>
      <c r="AF2574">
        <v>1.1852327760000001</v>
      </c>
      <c r="AG2574">
        <v>0.31196641341771575</v>
      </c>
      <c r="AH2574">
        <v>3</v>
      </c>
      <c r="AI2574">
        <v>6356.35</v>
      </c>
      <c r="AJ2574">
        <v>6.3563499999999999</v>
      </c>
      <c r="AK2574">
        <v>5.9621750000000002</v>
      </c>
      <c r="AL2574">
        <v>3.2868029999999999</v>
      </c>
      <c r="AM2574">
        <v>3566</v>
      </c>
      <c r="AN2574">
        <v>51611.260999999999</v>
      </c>
      <c r="AO2574">
        <v>51.611260999999999</v>
      </c>
      <c r="AP2574">
        <v>48.410704000000003</v>
      </c>
      <c r="AQ2574">
        <v>12.742234271377141</v>
      </c>
      <c r="AR2574" s="140">
        <v>4152</v>
      </c>
      <c r="AS2574" s="140">
        <v>64372.921999999897</v>
      </c>
      <c r="AT2574">
        <v>64.372921999999093</v>
      </c>
      <c r="AU2574">
        <v>60.380979155304701</v>
      </c>
      <c r="AV2574">
        <v>15.892943468288175</v>
      </c>
      <c r="AW2574">
        <v>0</v>
      </c>
      <c r="AX2574">
        <v>0</v>
      </c>
      <c r="AY2574">
        <v>0</v>
      </c>
      <c r="AZ2574">
        <v>0</v>
      </c>
      <c r="BA2574">
        <v>0</v>
      </c>
      <c r="BB2574">
        <v>0</v>
      </c>
      <c r="BC2574" s="140">
        <v>3</v>
      </c>
      <c r="BD2574">
        <v>960</v>
      </c>
      <c r="BE2574">
        <v>0.96</v>
      </c>
      <c r="BF2574">
        <v>1.576352</v>
      </c>
      <c r="BG2574">
        <v>0.41491333152589349</v>
      </c>
      <c r="BH2574">
        <v>4162</v>
      </c>
      <c r="BI2574">
        <v>67.908921999999095</v>
      </c>
      <c r="BJ2574">
        <v>73.942179931304707</v>
      </c>
      <c r="BK2574">
        <v>19.462401935344833</v>
      </c>
      <c r="BL2574" t="s">
        <v>195</v>
      </c>
    </row>
    <row r="2575" spans="1:64">
      <c r="A2575" t="s">
        <v>3594</v>
      </c>
      <c r="B2575" t="s">
        <v>3584</v>
      </c>
      <c r="C2575" t="s">
        <v>195</v>
      </c>
      <c r="D2575" t="s">
        <v>942</v>
      </c>
      <c r="E2575">
        <v>2024</v>
      </c>
      <c r="F2575">
        <v>108.87</v>
      </c>
      <c r="G2575">
        <v>32.619999999999997</v>
      </c>
      <c r="H2575">
        <v>51803</v>
      </c>
      <c r="I2575">
        <v>355.2182553662455</v>
      </c>
      <c r="J2575">
        <v>5</v>
      </c>
      <c r="K2575">
        <v>7</v>
      </c>
      <c r="L2575">
        <v>1652</v>
      </c>
      <c r="M2575">
        <v>1.6519999999999999</v>
      </c>
      <c r="N2575">
        <v>9.7765360000000001</v>
      </c>
      <c r="O2575">
        <v>2.7522617017303812</v>
      </c>
      <c r="P2575" s="140">
        <v>1</v>
      </c>
      <c r="Q2575">
        <v>2</v>
      </c>
      <c r="R2575">
        <v>700</v>
      </c>
      <c r="S2575">
        <v>0.7</v>
      </c>
      <c r="T2575">
        <v>0.96378275000000002</v>
      </c>
      <c r="U2575">
        <v>0.27132128921873627</v>
      </c>
      <c r="V2575">
        <v>0</v>
      </c>
      <c r="W2575">
        <v>0</v>
      </c>
      <c r="X2575">
        <v>0</v>
      </c>
      <c r="Y2575">
        <v>0</v>
      </c>
      <c r="Z2575">
        <v>0</v>
      </c>
      <c r="AA2575">
        <v>0</v>
      </c>
      <c r="AB2575" s="140">
        <v>1</v>
      </c>
      <c r="AC2575">
        <v>2</v>
      </c>
      <c r="AD2575">
        <v>224</v>
      </c>
      <c r="AE2575">
        <v>0.224</v>
      </c>
      <c r="AF2575">
        <v>1.0760073029999999</v>
      </c>
      <c r="AG2575">
        <v>0.30291441578378048</v>
      </c>
      <c r="AH2575">
        <v>13</v>
      </c>
      <c r="AI2575">
        <v>13199.339999999998</v>
      </c>
      <c r="AJ2575">
        <v>13.199339999999998</v>
      </c>
      <c r="AK2575">
        <v>11.905063012147647</v>
      </c>
      <c r="AL2575">
        <v>3.3514783748580177</v>
      </c>
      <c r="AM2575">
        <v>4317</v>
      </c>
      <c r="AN2575">
        <v>62875.622999999985</v>
      </c>
      <c r="AO2575">
        <v>62.875622999999919</v>
      </c>
      <c r="AP2575">
        <v>56.710278979330461</v>
      </c>
      <c r="AQ2575">
        <v>15.964911184212561</v>
      </c>
      <c r="AR2575" s="140">
        <v>5321</v>
      </c>
      <c r="AS2575" s="140">
        <v>76910.798000000199</v>
      </c>
      <c r="AT2575">
        <v>76.910797999999019</v>
      </c>
      <c r="AU2575">
        <v>69.369218196104072</v>
      </c>
      <c r="AV2575">
        <v>19.528618574116184</v>
      </c>
      <c r="AW2575">
        <v>0</v>
      </c>
      <c r="AX2575">
        <v>0</v>
      </c>
      <c r="AY2575">
        <v>0</v>
      </c>
      <c r="AZ2575">
        <v>0</v>
      </c>
      <c r="BA2575">
        <v>0</v>
      </c>
      <c r="BB2575">
        <v>0</v>
      </c>
      <c r="BC2575" s="140">
        <v>2</v>
      </c>
      <c r="BD2575">
        <v>880</v>
      </c>
      <c r="BE2575">
        <v>0.88</v>
      </c>
      <c r="BF2575">
        <v>1.3542323510207441</v>
      </c>
      <c r="BG2575">
        <v>0.38123951417543889</v>
      </c>
      <c r="BH2575">
        <v>5330</v>
      </c>
      <c r="BI2575">
        <v>80.366797999999008</v>
      </c>
      <c r="BJ2575">
        <v>82.53977660012481</v>
      </c>
      <c r="BK2575">
        <v>23.236355495024519</v>
      </c>
      <c r="BL2575" t="s">
        <v>195</v>
      </c>
    </row>
    <row r="2576" spans="1:64">
      <c r="A2576" t="s">
        <v>3595</v>
      </c>
      <c r="B2576" t="s">
        <v>3596</v>
      </c>
      <c r="C2576" t="s">
        <v>197</v>
      </c>
      <c r="D2576" t="s">
        <v>942</v>
      </c>
      <c r="E2576">
        <v>2012</v>
      </c>
      <c r="F2576" s="23">
        <v>52.35</v>
      </c>
      <c r="G2576" s="23">
        <v>7.66</v>
      </c>
      <c r="H2576" s="22">
        <v>6382</v>
      </c>
      <c r="I2576" s="34">
        <v>51.977837999999998</v>
      </c>
      <c r="J2576" s="22">
        <v>19</v>
      </c>
      <c r="K2576" s="22" t="s">
        <v>782</v>
      </c>
      <c r="L2576" s="23">
        <v>8751</v>
      </c>
      <c r="M2576" s="23">
        <v>8.7509999999999994</v>
      </c>
      <c r="N2576" s="23">
        <v>28.444593000000001</v>
      </c>
      <c r="O2576" s="14">
        <v>54.724463530014468</v>
      </c>
      <c r="P2576" s="48">
        <v>0</v>
      </c>
      <c r="Q2576" s="22" t="s">
        <v>782</v>
      </c>
      <c r="R2576" s="23">
        <v>0</v>
      </c>
      <c r="S2576" s="23">
        <v>0</v>
      </c>
      <c r="T2576" s="23">
        <v>0</v>
      </c>
      <c r="U2576" s="14">
        <v>0</v>
      </c>
      <c r="V2576" s="22">
        <v>0</v>
      </c>
      <c r="W2576" s="22" t="s">
        <v>782</v>
      </c>
      <c r="X2576" s="23">
        <v>0</v>
      </c>
      <c r="Y2576" s="23">
        <v>0</v>
      </c>
      <c r="Z2576" s="23">
        <v>0</v>
      </c>
      <c r="AA2576" s="14">
        <v>0</v>
      </c>
      <c r="AB2576" s="48">
        <v>0</v>
      </c>
      <c r="AC2576" s="22" t="s">
        <v>782</v>
      </c>
      <c r="AD2576" s="23">
        <v>0</v>
      </c>
      <c r="AE2576" s="23">
        <v>0</v>
      </c>
      <c r="AF2576" s="23">
        <v>0</v>
      </c>
      <c r="AG2576" s="14">
        <v>0</v>
      </c>
      <c r="AH2576" s="22" t="s">
        <v>782</v>
      </c>
      <c r="AI2576" s="23" t="s">
        <v>782</v>
      </c>
      <c r="AJ2576" s="23" t="s">
        <v>782</v>
      </c>
      <c r="AK2576" s="23" t="s">
        <v>782</v>
      </c>
      <c r="AL2576" s="14" t="s">
        <v>782</v>
      </c>
      <c r="AM2576" s="22" t="s">
        <v>782</v>
      </c>
      <c r="AN2576" s="23" t="s">
        <v>782</v>
      </c>
      <c r="AO2576" s="23" t="s">
        <v>782</v>
      </c>
      <c r="AP2576" s="23" t="s">
        <v>782</v>
      </c>
      <c r="AQ2576" s="14" t="s">
        <v>782</v>
      </c>
      <c r="AR2576" s="48">
        <v>193</v>
      </c>
      <c r="AS2576" s="50">
        <v>4577.3369999999968</v>
      </c>
      <c r="AT2576" s="23">
        <v>4.5773369999999964</v>
      </c>
      <c r="AU2576" s="23">
        <v>3.4459119999999999</v>
      </c>
      <c r="AV2576" s="14">
        <v>6.6295793218640613</v>
      </c>
      <c r="AW2576" s="22">
        <v>0</v>
      </c>
      <c r="AX2576" s="22" t="s">
        <v>782</v>
      </c>
      <c r="AY2576" s="23">
        <v>0</v>
      </c>
      <c r="AZ2576" s="23">
        <v>0</v>
      </c>
      <c r="BA2576" s="23">
        <v>0</v>
      </c>
      <c r="BB2576" s="14">
        <v>0</v>
      </c>
      <c r="BC2576" s="48">
        <v>3</v>
      </c>
      <c r="BD2576" s="50">
        <v>6000</v>
      </c>
      <c r="BE2576" s="23">
        <v>6</v>
      </c>
      <c r="BF2576" s="23">
        <v>9.5820000000000007</v>
      </c>
      <c r="BG2576" s="14">
        <v>18.434779838284157</v>
      </c>
      <c r="BH2576" s="22">
        <v>215</v>
      </c>
      <c r="BI2576" s="23">
        <v>19.328336999999998</v>
      </c>
      <c r="BJ2576" s="23">
        <v>41.472505000000005</v>
      </c>
      <c r="BK2576" s="14">
        <v>79.788822690162689</v>
      </c>
      <c r="BL2576" t="s">
        <v>197</v>
      </c>
    </row>
    <row r="2577" spans="1:64">
      <c r="A2577" t="s">
        <v>3597</v>
      </c>
      <c r="B2577" t="s">
        <v>3596</v>
      </c>
      <c r="C2577" t="s">
        <v>197</v>
      </c>
      <c r="D2577" t="s">
        <v>942</v>
      </c>
      <c r="E2577">
        <v>2015</v>
      </c>
      <c r="F2577" s="23">
        <v>52.35</v>
      </c>
      <c r="G2577" s="23">
        <v>7.91</v>
      </c>
      <c r="H2577" s="22">
        <v>6694</v>
      </c>
      <c r="I2577" s="34">
        <v>53.046008702298849</v>
      </c>
      <c r="J2577" s="13">
        <v>4</v>
      </c>
      <c r="K2577" s="13">
        <v>19</v>
      </c>
      <c r="L2577" s="19">
        <v>8751</v>
      </c>
      <c r="M2577" s="35">
        <v>8.7509999999999994</v>
      </c>
      <c r="N2577" s="19">
        <v>52.342837446166428</v>
      </c>
      <c r="O2577" s="17">
        <v>98.6744125084345</v>
      </c>
      <c r="P2577" s="112">
        <v>0</v>
      </c>
      <c r="Q2577" s="37">
        <v>0</v>
      </c>
      <c r="R2577" s="38">
        <v>0</v>
      </c>
      <c r="S2577" s="27">
        <v>0</v>
      </c>
      <c r="T2577" s="23">
        <v>0</v>
      </c>
      <c r="U2577" s="17">
        <v>0</v>
      </c>
      <c r="V2577" s="22">
        <v>0</v>
      </c>
      <c r="W2577" s="22">
        <v>0</v>
      </c>
      <c r="X2577" s="23">
        <v>0</v>
      </c>
      <c r="Y2577" s="27">
        <v>0</v>
      </c>
      <c r="Z2577" s="27">
        <v>0</v>
      </c>
      <c r="AA2577" s="14">
        <v>0</v>
      </c>
      <c r="AB2577" s="116">
        <v>0</v>
      </c>
      <c r="AC2577" s="22" t="s">
        <v>782</v>
      </c>
      <c r="AD2577" s="23">
        <v>0</v>
      </c>
      <c r="AE2577" s="23">
        <v>0</v>
      </c>
      <c r="AF2577" s="23">
        <v>0</v>
      </c>
      <c r="AG2577" s="14">
        <v>0</v>
      </c>
      <c r="AH2577" s="22" t="s">
        <v>782</v>
      </c>
      <c r="AI2577" s="23" t="s">
        <v>782</v>
      </c>
      <c r="AJ2577" s="23" t="s">
        <v>782</v>
      </c>
      <c r="AK2577" s="23" t="s">
        <v>782</v>
      </c>
      <c r="AL2577" s="14" t="s">
        <v>782</v>
      </c>
      <c r="AM2577" s="22" t="s">
        <v>782</v>
      </c>
      <c r="AN2577" s="23" t="s">
        <v>782</v>
      </c>
      <c r="AO2577" s="23" t="s">
        <v>782</v>
      </c>
      <c r="AP2577" s="23" t="s">
        <v>782</v>
      </c>
      <c r="AQ2577" s="14" t="s">
        <v>782</v>
      </c>
      <c r="AR2577" s="117">
        <v>233</v>
      </c>
      <c r="AS2577" s="118">
        <v>4939.0649999999978</v>
      </c>
      <c r="AT2577" s="23">
        <v>4.9390649999999976</v>
      </c>
      <c r="AU2577" s="23">
        <v>4.3866936637551479</v>
      </c>
      <c r="AV2577" s="14">
        <v>8.2696017496318106</v>
      </c>
      <c r="AW2577" s="22">
        <v>0</v>
      </c>
      <c r="AX2577" s="22" t="s">
        <v>782</v>
      </c>
      <c r="AY2577" s="23">
        <v>0</v>
      </c>
      <c r="AZ2577" s="23">
        <v>0</v>
      </c>
      <c r="BA2577" s="23">
        <v>0</v>
      </c>
      <c r="BB2577" s="14">
        <v>0</v>
      </c>
      <c r="BC2577" s="120">
        <v>3</v>
      </c>
      <c r="BD2577" s="121">
        <v>6000</v>
      </c>
      <c r="BE2577" s="44">
        <v>6</v>
      </c>
      <c r="BF2577" s="23">
        <v>7.5146908402222472</v>
      </c>
      <c r="BG2577" s="14">
        <v>14.166364301592749</v>
      </c>
      <c r="BH2577" s="22">
        <v>240</v>
      </c>
      <c r="BI2577" s="23">
        <v>19.690064999999997</v>
      </c>
      <c r="BJ2577" s="23">
        <v>64.244221950143825</v>
      </c>
      <c r="BK2577" s="14">
        <v>121.11037855965907</v>
      </c>
      <c r="BL2577" t="s">
        <v>197</v>
      </c>
    </row>
    <row r="2578" spans="1:64">
      <c r="A2578" t="s">
        <v>3598</v>
      </c>
      <c r="B2578" t="s">
        <v>3596</v>
      </c>
      <c r="C2578" t="s">
        <v>197</v>
      </c>
      <c r="D2578" t="s">
        <v>942</v>
      </c>
      <c r="E2578">
        <v>2016</v>
      </c>
      <c r="F2578" s="23">
        <v>52.35</v>
      </c>
      <c r="G2578" s="23">
        <v>7.73</v>
      </c>
      <c r="H2578" s="22">
        <v>6621</v>
      </c>
      <c r="I2578" s="34">
        <v>56.915154311803818</v>
      </c>
      <c r="J2578" s="13">
        <v>4</v>
      </c>
      <c r="K2578" s="13">
        <v>19</v>
      </c>
      <c r="L2578" s="19">
        <v>8751</v>
      </c>
      <c r="M2578" s="35">
        <v>8.7509999999999994</v>
      </c>
      <c r="N2578" s="19">
        <v>52.339731</v>
      </c>
      <c r="O2578" s="17">
        <v>91.96097530239868</v>
      </c>
      <c r="P2578" s="55">
        <v>0</v>
      </c>
      <c r="Q2578" s="13">
        <v>0</v>
      </c>
      <c r="R2578" s="19">
        <v>0</v>
      </c>
      <c r="S2578" s="27">
        <v>0</v>
      </c>
      <c r="T2578" s="19">
        <v>0</v>
      </c>
      <c r="U2578" s="17">
        <v>0</v>
      </c>
      <c r="V2578" s="13">
        <v>0</v>
      </c>
      <c r="W2578" s="13">
        <v>0</v>
      </c>
      <c r="X2578" s="19">
        <v>0</v>
      </c>
      <c r="Y2578" s="27">
        <v>0</v>
      </c>
      <c r="Z2578" s="19">
        <v>0</v>
      </c>
      <c r="AA2578" s="14">
        <v>0</v>
      </c>
      <c r="AB2578" s="55">
        <v>0</v>
      </c>
      <c r="AC2578" s="22" t="s">
        <v>782</v>
      </c>
      <c r="AD2578" s="19">
        <v>0</v>
      </c>
      <c r="AE2578" s="23">
        <v>0</v>
      </c>
      <c r="AF2578" s="19">
        <v>0</v>
      </c>
      <c r="AG2578" s="14">
        <v>0</v>
      </c>
      <c r="AH2578" s="22" t="s">
        <v>782</v>
      </c>
      <c r="AI2578" s="23" t="s">
        <v>782</v>
      </c>
      <c r="AJ2578" s="23" t="s">
        <v>782</v>
      </c>
      <c r="AK2578" s="23" t="s">
        <v>782</v>
      </c>
      <c r="AL2578" s="14" t="s">
        <v>782</v>
      </c>
      <c r="AM2578" s="22" t="s">
        <v>782</v>
      </c>
      <c r="AN2578" s="23" t="s">
        <v>782</v>
      </c>
      <c r="AO2578" s="23" t="s">
        <v>782</v>
      </c>
      <c r="AP2578" s="23" t="s">
        <v>782</v>
      </c>
      <c r="AQ2578" s="14" t="s">
        <v>782</v>
      </c>
      <c r="AR2578" s="55">
        <v>238</v>
      </c>
      <c r="AS2578" s="56">
        <v>4982.7999999999984</v>
      </c>
      <c r="AT2578" s="23">
        <v>4.9827999999999983</v>
      </c>
      <c r="AU2578" s="19">
        <v>4.4247264000000008</v>
      </c>
      <c r="AV2578" s="14">
        <v>7.7742500279619602</v>
      </c>
      <c r="AW2578" s="13">
        <v>0</v>
      </c>
      <c r="AX2578" s="22" t="s">
        <v>782</v>
      </c>
      <c r="AY2578" s="19">
        <v>0</v>
      </c>
      <c r="AZ2578" s="23">
        <v>0</v>
      </c>
      <c r="BA2578" s="19">
        <v>0</v>
      </c>
      <c r="BB2578" s="14">
        <v>0</v>
      </c>
      <c r="BC2578" s="55">
        <v>3</v>
      </c>
      <c r="BD2578" s="56">
        <v>6000</v>
      </c>
      <c r="BE2578" s="44">
        <v>6</v>
      </c>
      <c r="BF2578" s="19">
        <v>7.5146908402222463</v>
      </c>
      <c r="BG2578" s="14">
        <v>13.203321560113473</v>
      </c>
      <c r="BH2578" s="22">
        <v>245</v>
      </c>
      <c r="BI2578" s="23">
        <v>19.733799999999995</v>
      </c>
      <c r="BJ2578" s="23">
        <v>64.279148240222241</v>
      </c>
      <c r="BK2578" s="14">
        <v>112.93854689047411</v>
      </c>
      <c r="BL2578" t="s">
        <v>197</v>
      </c>
    </row>
    <row r="2579" spans="1:64">
      <c r="A2579" t="s">
        <v>3599</v>
      </c>
      <c r="B2579" t="s">
        <v>3596</v>
      </c>
      <c r="C2579" t="s">
        <v>197</v>
      </c>
      <c r="D2579" t="s">
        <v>942</v>
      </c>
      <c r="E2579">
        <v>2017</v>
      </c>
      <c r="F2579" s="23">
        <v>52.35</v>
      </c>
      <c r="G2579" s="23">
        <v>7.84</v>
      </c>
      <c r="H2579" s="22">
        <v>6591</v>
      </c>
      <c r="I2579" s="34">
        <v>51.772373967278277</v>
      </c>
      <c r="J2579" s="13">
        <v>5</v>
      </c>
      <c r="K2579" s="13">
        <v>21</v>
      </c>
      <c r="L2579" s="19">
        <v>9451</v>
      </c>
      <c r="M2579" s="19">
        <v>9.4510000000000005</v>
      </c>
      <c r="N2579" s="19">
        <v>56.526430999999981</v>
      </c>
      <c r="O2579" s="17">
        <v>109.18261356090493</v>
      </c>
      <c r="P2579" s="55">
        <v>0</v>
      </c>
      <c r="Q2579" s="13">
        <v>0</v>
      </c>
      <c r="R2579" s="19">
        <v>0</v>
      </c>
      <c r="S2579" s="19">
        <v>0</v>
      </c>
      <c r="T2579" s="19">
        <v>0</v>
      </c>
      <c r="U2579" s="17">
        <v>0</v>
      </c>
      <c r="V2579" s="13">
        <v>0</v>
      </c>
      <c r="W2579" s="13">
        <v>0</v>
      </c>
      <c r="X2579" s="19">
        <v>0</v>
      </c>
      <c r="Y2579" s="19">
        <v>0</v>
      </c>
      <c r="Z2579" s="19">
        <v>0</v>
      </c>
      <c r="AA2579" s="14">
        <v>0</v>
      </c>
      <c r="AB2579" s="55">
        <v>0</v>
      </c>
      <c r="AC2579" s="22" t="s">
        <v>782</v>
      </c>
      <c r="AD2579" s="19">
        <v>0</v>
      </c>
      <c r="AE2579" s="19">
        <v>0</v>
      </c>
      <c r="AF2579" s="19">
        <v>0</v>
      </c>
      <c r="AG2579" s="14">
        <v>0</v>
      </c>
      <c r="AH2579" s="22" t="s">
        <v>782</v>
      </c>
      <c r="AI2579" s="23" t="s">
        <v>782</v>
      </c>
      <c r="AJ2579" s="23" t="s">
        <v>782</v>
      </c>
      <c r="AK2579" s="23" t="s">
        <v>782</v>
      </c>
      <c r="AL2579" s="14" t="s">
        <v>782</v>
      </c>
      <c r="AM2579" s="22" t="s">
        <v>782</v>
      </c>
      <c r="AN2579" s="23" t="s">
        <v>782</v>
      </c>
      <c r="AO2579" s="23" t="s">
        <v>782</v>
      </c>
      <c r="AP2579" s="23" t="s">
        <v>782</v>
      </c>
      <c r="AQ2579" s="14" t="s">
        <v>782</v>
      </c>
      <c r="AR2579" s="55">
        <v>244</v>
      </c>
      <c r="AS2579" s="56">
        <v>5050.1249999999982</v>
      </c>
      <c r="AT2579" s="19">
        <v>5.0501250000000004</v>
      </c>
      <c r="AU2579" s="19">
        <v>4.4845110000000004</v>
      </c>
      <c r="AV2579" s="14">
        <v>8.6619767577865918</v>
      </c>
      <c r="AW2579" s="13">
        <v>0</v>
      </c>
      <c r="AX2579" s="22" t="s">
        <v>782</v>
      </c>
      <c r="AY2579" s="19">
        <v>0</v>
      </c>
      <c r="AZ2579" s="19">
        <v>0</v>
      </c>
      <c r="BA2579" s="19">
        <v>0</v>
      </c>
      <c r="BB2579" s="14">
        <v>0</v>
      </c>
      <c r="BC2579" s="55">
        <v>3</v>
      </c>
      <c r="BD2579" s="56">
        <v>6000</v>
      </c>
      <c r="BE2579" s="19">
        <v>6</v>
      </c>
      <c r="BF2579" s="19">
        <v>7.5146908402222463</v>
      </c>
      <c r="BG2579" s="14">
        <v>14.514866258541206</v>
      </c>
      <c r="BH2579" s="22">
        <v>252</v>
      </c>
      <c r="BI2579" s="23">
        <v>20.501125000000002</v>
      </c>
      <c r="BJ2579" s="23">
        <v>68.525632840222229</v>
      </c>
      <c r="BK2579" s="14">
        <v>132.35945657723272</v>
      </c>
      <c r="BL2579" t="s">
        <v>197</v>
      </c>
    </row>
    <row r="2580" spans="1:64">
      <c r="A2580" t="s">
        <v>3600</v>
      </c>
      <c r="B2580" t="s">
        <v>3596</v>
      </c>
      <c r="C2580" t="s">
        <v>197</v>
      </c>
      <c r="D2580" t="s">
        <v>942</v>
      </c>
      <c r="E2580">
        <v>2018</v>
      </c>
      <c r="F2580" s="23">
        <v>52.35</v>
      </c>
      <c r="G2580" s="23">
        <v>7.94</v>
      </c>
      <c r="H2580" s="22">
        <v>6705</v>
      </c>
      <c r="I2580" s="34">
        <v>51.77605359584738</v>
      </c>
      <c r="J2580" s="13">
        <v>5</v>
      </c>
      <c r="K2580" s="13">
        <v>20</v>
      </c>
      <c r="L2580" s="19">
        <v>8904</v>
      </c>
      <c r="M2580" s="19">
        <v>8.9039999999999999</v>
      </c>
      <c r="N2580" s="19">
        <v>53.254823999999985</v>
      </c>
      <c r="O2580" s="17">
        <v>102.85608944956594</v>
      </c>
      <c r="P2580" s="55">
        <v>0</v>
      </c>
      <c r="Q2580" s="13">
        <v>0</v>
      </c>
      <c r="R2580" s="19">
        <v>0</v>
      </c>
      <c r="S2580" s="19">
        <v>0</v>
      </c>
      <c r="T2580" s="19">
        <v>0</v>
      </c>
      <c r="U2580" s="17">
        <v>0</v>
      </c>
      <c r="V2580" s="13">
        <v>0</v>
      </c>
      <c r="W2580" s="13">
        <v>0</v>
      </c>
      <c r="X2580" s="19">
        <v>0</v>
      </c>
      <c r="Y2580" s="19">
        <v>0</v>
      </c>
      <c r="Z2580" s="19">
        <v>0</v>
      </c>
      <c r="AA2580" s="14">
        <v>0</v>
      </c>
      <c r="AB2580" s="55">
        <v>0</v>
      </c>
      <c r="AC2580" s="22" t="s">
        <v>782</v>
      </c>
      <c r="AD2580" s="19">
        <v>0</v>
      </c>
      <c r="AE2580" s="19">
        <v>0</v>
      </c>
      <c r="AF2580" s="19">
        <v>0</v>
      </c>
      <c r="AG2580" s="14">
        <v>0</v>
      </c>
      <c r="AH2580" s="22" t="s">
        <v>782</v>
      </c>
      <c r="AI2580" s="23" t="s">
        <v>782</v>
      </c>
      <c r="AJ2580" s="23" t="s">
        <v>782</v>
      </c>
      <c r="AK2580" s="23" t="s">
        <v>782</v>
      </c>
      <c r="AL2580" s="14" t="s">
        <v>782</v>
      </c>
      <c r="AM2580" s="22" t="s">
        <v>782</v>
      </c>
      <c r="AN2580" s="23" t="s">
        <v>782</v>
      </c>
      <c r="AO2580" s="23" t="s">
        <v>782</v>
      </c>
      <c r="AP2580" s="23" t="s">
        <v>782</v>
      </c>
      <c r="AQ2580" s="14" t="s">
        <v>782</v>
      </c>
      <c r="AR2580" s="55">
        <v>255</v>
      </c>
      <c r="AS2580" s="56">
        <v>5149.1249999999964</v>
      </c>
      <c r="AT2580" s="19">
        <v>5.1491249999999988</v>
      </c>
      <c r="AU2580" s="19">
        <v>4.5724229999999997</v>
      </c>
      <c r="AV2580" s="14">
        <v>8.8311539455890937</v>
      </c>
      <c r="AW2580" s="13">
        <v>0</v>
      </c>
      <c r="AX2580" s="22" t="s">
        <v>782</v>
      </c>
      <c r="AY2580" s="19">
        <v>0</v>
      </c>
      <c r="AZ2580" s="19">
        <v>0</v>
      </c>
      <c r="BA2580" s="19">
        <v>0</v>
      </c>
      <c r="BB2580" s="14">
        <v>0</v>
      </c>
      <c r="BC2580" s="55">
        <v>3</v>
      </c>
      <c r="BD2580" s="56">
        <v>6000</v>
      </c>
      <c r="BE2580" s="19">
        <v>6</v>
      </c>
      <c r="BF2580" s="19">
        <v>7.0465218691018752</v>
      </c>
      <c r="BG2580" s="14">
        <v>13.609615603586732</v>
      </c>
      <c r="BH2580" s="22">
        <v>263</v>
      </c>
      <c r="BI2580" s="23">
        <v>20.053124999999998</v>
      </c>
      <c r="BJ2580" s="23">
        <v>64.873768869101866</v>
      </c>
      <c r="BK2580" s="14">
        <v>125.29685899874177</v>
      </c>
      <c r="BL2580" t="s">
        <v>197</v>
      </c>
    </row>
    <row r="2581" spans="1:64">
      <c r="A2581" t="s">
        <v>3601</v>
      </c>
      <c r="B2581" t="s">
        <v>3596</v>
      </c>
      <c r="C2581" t="s">
        <v>197</v>
      </c>
      <c r="D2581" t="s">
        <v>942</v>
      </c>
      <c r="E2581">
        <v>2019</v>
      </c>
      <c r="F2581" s="23">
        <v>52.35</v>
      </c>
      <c r="G2581" s="23">
        <v>8</v>
      </c>
      <c r="H2581" s="22">
        <v>6688</v>
      </c>
      <c r="I2581" s="34">
        <v>53.766673984788973</v>
      </c>
      <c r="J2581" s="22">
        <v>5</v>
      </c>
      <c r="K2581" s="22">
        <v>21</v>
      </c>
      <c r="L2581" s="23">
        <v>9264</v>
      </c>
      <c r="M2581" s="23">
        <v>9.2640000000000011</v>
      </c>
      <c r="N2581" s="23">
        <v>55.407983999999999</v>
      </c>
      <c r="O2581" s="14">
        <v>103.05265305359109</v>
      </c>
      <c r="P2581" s="48">
        <v>0</v>
      </c>
      <c r="Q2581" s="22">
        <v>0</v>
      </c>
      <c r="R2581" s="23">
        <v>0</v>
      </c>
      <c r="S2581" s="23">
        <v>0</v>
      </c>
      <c r="T2581" s="23">
        <v>0</v>
      </c>
      <c r="U2581" s="14">
        <v>0</v>
      </c>
      <c r="V2581" s="22">
        <v>0</v>
      </c>
      <c r="W2581" s="22">
        <v>0</v>
      </c>
      <c r="X2581" s="23">
        <v>0</v>
      </c>
      <c r="Y2581" s="23">
        <v>0</v>
      </c>
      <c r="Z2581" s="23">
        <v>0</v>
      </c>
      <c r="AA2581" s="14">
        <v>0</v>
      </c>
      <c r="AB2581" s="48">
        <v>0</v>
      </c>
      <c r="AC2581" s="22">
        <v>0</v>
      </c>
      <c r="AD2581" s="23">
        <v>0</v>
      </c>
      <c r="AE2581" s="23">
        <v>0</v>
      </c>
      <c r="AF2581" s="23">
        <v>0</v>
      </c>
      <c r="AG2581" s="14">
        <v>0</v>
      </c>
      <c r="AH2581" s="22">
        <v>0</v>
      </c>
      <c r="AI2581" s="23">
        <v>0</v>
      </c>
      <c r="AJ2581" s="23">
        <v>0</v>
      </c>
      <c r="AK2581" s="23">
        <v>0</v>
      </c>
      <c r="AL2581" s="14">
        <v>0</v>
      </c>
      <c r="AM2581" s="22">
        <v>270</v>
      </c>
      <c r="AN2581" s="23">
        <v>5312.9249999999956</v>
      </c>
      <c r="AO2581" s="23">
        <v>5.312924999999999</v>
      </c>
      <c r="AP2581" s="23">
        <v>4.717877399999999</v>
      </c>
      <c r="AQ2581" s="14">
        <v>8.7747242861530275</v>
      </c>
      <c r="AR2581" s="48">
        <v>270</v>
      </c>
      <c r="AS2581" s="50">
        <v>5312.9249999999956</v>
      </c>
      <c r="AT2581" s="23">
        <v>5.312924999999999</v>
      </c>
      <c r="AU2581" s="23">
        <v>4.717877399999999</v>
      </c>
      <c r="AV2581" s="14">
        <v>8.7747242861530275</v>
      </c>
      <c r="AW2581" s="22">
        <v>0</v>
      </c>
      <c r="AX2581" s="22" t="s">
        <v>782</v>
      </c>
      <c r="AY2581" s="23">
        <v>0</v>
      </c>
      <c r="AZ2581" s="23">
        <v>0</v>
      </c>
      <c r="BA2581" s="23">
        <v>0</v>
      </c>
      <c r="BB2581" s="14">
        <v>0</v>
      </c>
      <c r="BC2581" s="48">
        <v>3</v>
      </c>
      <c r="BD2581" s="50">
        <v>6000</v>
      </c>
      <c r="BE2581" s="23">
        <v>6</v>
      </c>
      <c r="BF2581" s="23">
        <v>6.908554198753472</v>
      </c>
      <c r="BG2581" s="14">
        <v>12.849138112407617</v>
      </c>
      <c r="BH2581" s="22">
        <v>278</v>
      </c>
      <c r="BI2581" s="23">
        <v>20.576925000000003</v>
      </c>
      <c r="BJ2581" s="23">
        <v>67.034415598753469</v>
      </c>
      <c r="BK2581" s="14">
        <v>124.67651545215173</v>
      </c>
      <c r="BL2581" t="s">
        <v>197</v>
      </c>
    </row>
    <row r="2582" spans="1:64">
      <c r="A2582" t="s">
        <v>3602</v>
      </c>
      <c r="B2582" t="s">
        <v>3596</v>
      </c>
      <c r="C2582" t="s">
        <v>197</v>
      </c>
      <c r="D2582" t="s">
        <v>942</v>
      </c>
      <c r="E2582">
        <v>2020</v>
      </c>
      <c r="F2582" s="23">
        <v>52.35</v>
      </c>
      <c r="G2582" s="23">
        <v>8.02</v>
      </c>
      <c r="H2582" s="22">
        <v>6775</v>
      </c>
      <c r="I2582" s="34">
        <v>53.853433355949647</v>
      </c>
      <c r="J2582" s="22">
        <v>5</v>
      </c>
      <c r="K2582" s="22">
        <v>32</v>
      </c>
      <c r="L2582" s="23">
        <v>13448</v>
      </c>
      <c r="M2582" s="23">
        <v>13.448000000000009</v>
      </c>
      <c r="N2582" s="23">
        <v>80.432487999999992</v>
      </c>
      <c r="O2582" s="14">
        <v>149.35442921229077</v>
      </c>
      <c r="P2582" s="48">
        <v>0</v>
      </c>
      <c r="Q2582" s="22">
        <v>0</v>
      </c>
      <c r="R2582" s="23">
        <v>0</v>
      </c>
      <c r="S2582" s="23">
        <v>0</v>
      </c>
      <c r="T2582" s="23">
        <v>0</v>
      </c>
      <c r="U2582" s="14">
        <v>0</v>
      </c>
      <c r="V2582" s="22">
        <v>0</v>
      </c>
      <c r="W2582" s="22">
        <v>0</v>
      </c>
      <c r="X2582" s="23">
        <v>0</v>
      </c>
      <c r="Y2582" s="23">
        <v>0</v>
      </c>
      <c r="Z2582" s="23">
        <v>0</v>
      </c>
      <c r="AA2582" s="14">
        <v>0</v>
      </c>
      <c r="AB2582" s="48">
        <v>0</v>
      </c>
      <c r="AC2582" s="22">
        <v>0</v>
      </c>
      <c r="AD2582" s="23">
        <v>0</v>
      </c>
      <c r="AE2582" s="23">
        <v>0</v>
      </c>
      <c r="AF2582" s="23">
        <v>0</v>
      </c>
      <c r="AG2582" s="14">
        <v>0</v>
      </c>
      <c r="AH2582" s="22">
        <v>0</v>
      </c>
      <c r="AI2582" s="23">
        <v>0</v>
      </c>
      <c r="AJ2582" s="23">
        <v>0</v>
      </c>
      <c r="AK2582" s="23">
        <v>0</v>
      </c>
      <c r="AL2582" s="14">
        <v>0</v>
      </c>
      <c r="AM2582" s="22">
        <v>303</v>
      </c>
      <c r="AN2582" s="23">
        <v>5696.7669999999935</v>
      </c>
      <c r="AO2582" s="23">
        <v>5.6967670000000004</v>
      </c>
      <c r="AP2582" s="23">
        <v>5.0587290960000013</v>
      </c>
      <c r="AQ2582" s="14">
        <v>9.3935126894581185</v>
      </c>
      <c r="AR2582" s="48">
        <v>303</v>
      </c>
      <c r="AS2582" s="50">
        <v>5696.7669999999935</v>
      </c>
      <c r="AT2582" s="23">
        <v>5.6967670000000004</v>
      </c>
      <c r="AU2582" s="23">
        <v>5.0587290960000013</v>
      </c>
      <c r="AV2582" s="14">
        <v>9.3935126894581185</v>
      </c>
      <c r="AW2582" s="22">
        <v>0</v>
      </c>
      <c r="AX2582" s="22">
        <v>0</v>
      </c>
      <c r="AY2582" s="23">
        <v>0</v>
      </c>
      <c r="AZ2582" s="23">
        <v>0</v>
      </c>
      <c r="BA2582" s="23">
        <v>0</v>
      </c>
      <c r="BB2582" s="14">
        <v>0</v>
      </c>
      <c r="BC2582" s="48">
        <v>3</v>
      </c>
      <c r="BD2582" s="50">
        <v>6000</v>
      </c>
      <c r="BE2582" s="23">
        <v>6</v>
      </c>
      <c r="BF2582" s="23">
        <v>6.908554198753472</v>
      </c>
      <c r="BG2582" s="14">
        <v>12.8284377953968</v>
      </c>
      <c r="BH2582" s="22">
        <v>311</v>
      </c>
      <c r="BI2582" s="23">
        <v>25.144767000000009</v>
      </c>
      <c r="BJ2582" s="23">
        <v>92.399771294753464</v>
      </c>
      <c r="BK2582" s="14">
        <v>171.57637969714568</v>
      </c>
      <c r="BL2582" t="s">
        <v>197</v>
      </c>
    </row>
    <row r="2583" spans="1:64">
      <c r="A2583" t="s">
        <v>3603</v>
      </c>
      <c r="B2583" t="s">
        <v>3596</v>
      </c>
      <c r="C2583" t="s">
        <v>197</v>
      </c>
      <c r="D2583" t="s">
        <v>942</v>
      </c>
      <c r="E2583">
        <v>2021</v>
      </c>
      <c r="F2583" s="23">
        <v>52.35</v>
      </c>
      <c r="G2583" s="23">
        <v>8.0500000000000007</v>
      </c>
      <c r="H2583" s="22">
        <v>6821</v>
      </c>
      <c r="I2583" s="34">
        <v>50.8</v>
      </c>
      <c r="J2583" s="22">
        <v>5</v>
      </c>
      <c r="K2583" s="22">
        <v>21</v>
      </c>
      <c r="L2583" s="23">
        <v>7926</v>
      </c>
      <c r="M2583" s="23">
        <v>7.9260000000000002</v>
      </c>
      <c r="N2583" s="23">
        <v>47.405405999999999</v>
      </c>
      <c r="O2583" s="14">
        <v>93.32</v>
      </c>
      <c r="P2583" s="48">
        <v>0</v>
      </c>
      <c r="Q2583" s="22">
        <v>0</v>
      </c>
      <c r="R2583" s="23">
        <v>0</v>
      </c>
      <c r="S2583" s="23">
        <v>0</v>
      </c>
      <c r="T2583" s="23">
        <v>0</v>
      </c>
      <c r="U2583" s="14">
        <v>0</v>
      </c>
      <c r="V2583" s="22">
        <v>0</v>
      </c>
      <c r="W2583" s="22">
        <v>0</v>
      </c>
      <c r="X2583" s="23">
        <v>0</v>
      </c>
      <c r="Y2583" s="23">
        <v>0</v>
      </c>
      <c r="Z2583" s="23">
        <v>0</v>
      </c>
      <c r="AA2583" s="14">
        <v>0</v>
      </c>
      <c r="AB2583" s="48">
        <v>0</v>
      </c>
      <c r="AC2583" s="22">
        <v>0</v>
      </c>
      <c r="AD2583" s="23">
        <v>0</v>
      </c>
      <c r="AE2583" s="23">
        <v>0</v>
      </c>
      <c r="AF2583" s="23">
        <v>0</v>
      </c>
      <c r="AG2583" s="14">
        <v>0</v>
      </c>
      <c r="AH2583" s="22">
        <v>1</v>
      </c>
      <c r="AI2583" s="23">
        <v>1.2</v>
      </c>
      <c r="AJ2583" s="23">
        <v>1.1999999999999999E-3</v>
      </c>
      <c r="AK2583" s="23">
        <v>1.0737870000000001E-3</v>
      </c>
      <c r="AL2583" s="14">
        <v>0</v>
      </c>
      <c r="AM2583" s="22">
        <v>376</v>
      </c>
      <c r="AN2583" s="23">
        <v>7148.4319999999998</v>
      </c>
      <c r="AO2583" s="23">
        <v>7.1484319999999997</v>
      </c>
      <c r="AP2583" s="23">
        <v>6.3965807420000003</v>
      </c>
      <c r="AQ2583" s="14">
        <v>12.59</v>
      </c>
      <c r="AR2583" s="48">
        <v>377</v>
      </c>
      <c r="AS2583" s="50">
        <v>7149.6319999999996</v>
      </c>
      <c r="AT2583" s="23">
        <v>7.1496320000000004</v>
      </c>
      <c r="AU2583" s="23">
        <v>6.3976545290000004</v>
      </c>
      <c r="AV2583" s="14">
        <v>12.59</v>
      </c>
      <c r="AW2583" s="22">
        <v>0</v>
      </c>
      <c r="AX2583" s="22">
        <v>0</v>
      </c>
      <c r="AY2583" s="23">
        <v>0</v>
      </c>
      <c r="AZ2583" s="23">
        <v>0</v>
      </c>
      <c r="BA2583" s="23">
        <v>0</v>
      </c>
      <c r="BB2583" s="14">
        <v>0</v>
      </c>
      <c r="BC2583" s="48">
        <v>4</v>
      </c>
      <c r="BD2583" s="50">
        <v>6003</v>
      </c>
      <c r="BE2583" s="23">
        <v>6.0030000000000001</v>
      </c>
      <c r="BF2583" s="23">
        <v>6.0284657890000002</v>
      </c>
      <c r="BG2583" s="14">
        <v>11.87</v>
      </c>
      <c r="BH2583" s="22">
        <v>386</v>
      </c>
      <c r="BI2583" s="23">
        <v>21.08</v>
      </c>
      <c r="BJ2583" s="23">
        <v>59.83</v>
      </c>
      <c r="BK2583" s="14">
        <v>117.79</v>
      </c>
      <c r="BL2583" t="s">
        <v>197</v>
      </c>
    </row>
    <row r="2584" spans="1:64">
      <c r="A2584" t="s">
        <v>3604</v>
      </c>
      <c r="B2584" t="s">
        <v>3596</v>
      </c>
      <c r="C2584" t="s">
        <v>197</v>
      </c>
      <c r="D2584" s="111" t="s">
        <v>942</v>
      </c>
      <c r="E2584" s="110">
        <v>2022</v>
      </c>
      <c r="F2584" s="23"/>
      <c r="G2584" s="23"/>
      <c r="H2584" s="22">
        <v>7007</v>
      </c>
      <c r="I2584" s="34">
        <v>50.783499964893544</v>
      </c>
      <c r="J2584" s="22">
        <v>5</v>
      </c>
      <c r="K2584" s="22">
        <v>21</v>
      </c>
      <c r="L2584" s="23">
        <v>7920</v>
      </c>
      <c r="M2584" s="23">
        <v>7.92</v>
      </c>
      <c r="N2584" s="23">
        <v>46.870559999999998</v>
      </c>
      <c r="O2584" s="14">
        <v>92.294859614641481</v>
      </c>
      <c r="P2584" s="48">
        <v>0</v>
      </c>
      <c r="Q2584" s="22">
        <v>0</v>
      </c>
      <c r="R2584" s="23">
        <v>0</v>
      </c>
      <c r="S2584" s="23">
        <v>0</v>
      </c>
      <c r="T2584" s="23">
        <v>0</v>
      </c>
      <c r="U2584" s="14">
        <v>0</v>
      </c>
      <c r="V2584" s="22">
        <v>0</v>
      </c>
      <c r="W2584" s="22">
        <v>0</v>
      </c>
      <c r="X2584" s="23">
        <v>0</v>
      </c>
      <c r="Y2584" s="23">
        <v>0</v>
      </c>
      <c r="Z2584" s="23">
        <v>0</v>
      </c>
      <c r="AA2584" s="14">
        <v>0</v>
      </c>
      <c r="AB2584" s="48">
        <v>0</v>
      </c>
      <c r="AC2584" s="22">
        <v>0</v>
      </c>
      <c r="AD2584" s="23">
        <v>0</v>
      </c>
      <c r="AE2584" s="23">
        <v>0</v>
      </c>
      <c r="AF2584" s="23">
        <v>0</v>
      </c>
      <c r="AG2584" s="14">
        <v>0</v>
      </c>
      <c r="AH2584" s="22">
        <v>0</v>
      </c>
      <c r="AI2584" s="23">
        <v>0</v>
      </c>
      <c r="AJ2584" s="23">
        <v>0</v>
      </c>
      <c r="AK2584" s="23">
        <v>0</v>
      </c>
      <c r="AL2584" s="14">
        <v>0</v>
      </c>
      <c r="AM2584" s="22">
        <v>454</v>
      </c>
      <c r="AN2584" s="23">
        <v>8517.3369999999904</v>
      </c>
      <c r="AO2584" s="23">
        <v>8.5173370000000066</v>
      </c>
      <c r="AP2584" s="23">
        <v>8.7248527023586746</v>
      </c>
      <c r="AQ2584" s="14">
        <v>17.180487182628482</v>
      </c>
      <c r="AR2584" s="48">
        <v>454</v>
      </c>
      <c r="AS2584" s="50">
        <v>8517.3369999999904</v>
      </c>
      <c r="AT2584" s="23">
        <v>8.5173370000000101</v>
      </c>
      <c r="AU2584" s="23">
        <v>8.7248527023586799</v>
      </c>
      <c r="AV2584" s="14">
        <v>17.180487182628493</v>
      </c>
      <c r="AW2584" s="22">
        <v>0</v>
      </c>
      <c r="AX2584" s="22">
        <v>0</v>
      </c>
      <c r="AY2584" s="23">
        <v>0</v>
      </c>
      <c r="AZ2584" s="23">
        <v>0</v>
      </c>
      <c r="BA2584" s="23">
        <v>0</v>
      </c>
      <c r="BB2584" s="14">
        <v>0</v>
      </c>
      <c r="BC2584" s="48">
        <v>4</v>
      </c>
      <c r="BD2584" s="50">
        <v>6003</v>
      </c>
      <c r="BE2584" s="23">
        <v>6.0030000000000001</v>
      </c>
      <c r="BF2584" s="23">
        <v>6.7336303655858805</v>
      </c>
      <c r="BG2584" s="14">
        <v>13.259484616540442</v>
      </c>
      <c r="BH2584" s="22">
        <v>463</v>
      </c>
      <c r="BI2584" s="23">
        <v>22.44033700000001</v>
      </c>
      <c r="BJ2584" s="23">
        <v>62.329043067944554</v>
      </c>
      <c r="BK2584" s="14">
        <v>122.73483141381041</v>
      </c>
      <c r="BL2584" t="s">
        <v>197</v>
      </c>
    </row>
    <row r="2585" spans="1:64">
      <c r="A2585" t="s">
        <v>3605</v>
      </c>
      <c r="B2585" t="s">
        <v>3596</v>
      </c>
      <c r="C2585" t="s">
        <v>197</v>
      </c>
      <c r="D2585" t="s">
        <v>942</v>
      </c>
      <c r="E2585">
        <v>2023</v>
      </c>
      <c r="F2585">
        <v>52.35</v>
      </c>
      <c r="G2585">
        <v>8.14</v>
      </c>
      <c r="H2585">
        <v>6911</v>
      </c>
      <c r="I2585">
        <v>50.783499964893544</v>
      </c>
      <c r="J2585">
        <v>5</v>
      </c>
      <c r="K2585">
        <v>21</v>
      </c>
      <c r="L2585">
        <v>7920</v>
      </c>
      <c r="M2585">
        <v>7.92</v>
      </c>
      <c r="N2585">
        <v>46.870559999999998</v>
      </c>
      <c r="O2585">
        <v>92.294859614641481</v>
      </c>
      <c r="P2585" s="140">
        <v>0</v>
      </c>
      <c r="Q2585">
        <v>0</v>
      </c>
      <c r="R2585">
        <v>0</v>
      </c>
      <c r="S2585">
        <v>0</v>
      </c>
      <c r="T2585">
        <v>0</v>
      </c>
      <c r="U2585">
        <v>0</v>
      </c>
      <c r="V2585">
        <v>0</v>
      </c>
      <c r="W2585">
        <v>0</v>
      </c>
      <c r="X2585">
        <v>0</v>
      </c>
      <c r="Y2585">
        <v>0</v>
      </c>
      <c r="Z2585">
        <v>0</v>
      </c>
      <c r="AA2585">
        <v>0</v>
      </c>
      <c r="AB2585" s="140"/>
      <c r="AG2585">
        <v>0</v>
      </c>
      <c r="AL2585">
        <v>0</v>
      </c>
      <c r="AM2585">
        <v>589</v>
      </c>
      <c r="AN2585">
        <v>10677.305</v>
      </c>
      <c r="AO2585">
        <v>10.677305</v>
      </c>
      <c r="AP2585">
        <v>10.015176</v>
      </c>
      <c r="AQ2585">
        <v>19.721318945963663</v>
      </c>
      <c r="AR2585" s="140">
        <v>631</v>
      </c>
      <c r="AS2585" s="140">
        <v>10708.870999999899</v>
      </c>
      <c r="AT2585">
        <v>10.708871</v>
      </c>
      <c r="AU2585">
        <v>10.0447843058583</v>
      </c>
      <c r="AV2585">
        <v>19.779621949653382</v>
      </c>
      <c r="AW2585">
        <v>0</v>
      </c>
      <c r="AX2585">
        <v>0</v>
      </c>
      <c r="AY2585">
        <v>0</v>
      </c>
      <c r="AZ2585">
        <v>0</v>
      </c>
      <c r="BA2585">
        <v>0</v>
      </c>
      <c r="BB2585">
        <v>0</v>
      </c>
      <c r="BC2585" s="140">
        <v>4</v>
      </c>
      <c r="BD2585" s="140">
        <v>6003</v>
      </c>
      <c r="BE2585">
        <v>6.0030000000000001</v>
      </c>
      <c r="BF2585">
        <v>8.0402590000000007</v>
      </c>
      <c r="BG2585">
        <v>15.832423928162108</v>
      </c>
      <c r="BH2585">
        <v>640</v>
      </c>
      <c r="BI2585">
        <v>24.631871000000004</v>
      </c>
      <c r="BJ2585">
        <v>64.95560330585829</v>
      </c>
      <c r="BK2585">
        <v>127.90690549245694</v>
      </c>
      <c r="BL2585" t="s">
        <v>197</v>
      </c>
    </row>
    <row r="2586" spans="1:64">
      <c r="A2586" t="s">
        <v>3606</v>
      </c>
      <c r="B2586" t="s">
        <v>3596</v>
      </c>
      <c r="C2586" t="s">
        <v>197</v>
      </c>
      <c r="D2586" t="s">
        <v>942</v>
      </c>
      <c r="E2586">
        <v>2024</v>
      </c>
      <c r="F2586">
        <v>52.35</v>
      </c>
      <c r="G2586">
        <v>8.15</v>
      </c>
      <c r="H2586">
        <v>6906</v>
      </c>
      <c r="I2586">
        <v>47.355119810808098</v>
      </c>
      <c r="J2586">
        <v>5</v>
      </c>
      <c r="K2586">
        <v>21</v>
      </c>
      <c r="L2586">
        <v>7920</v>
      </c>
      <c r="M2586">
        <v>7.919999999999999</v>
      </c>
      <c r="N2586">
        <v>46.870559999999998</v>
      </c>
      <c r="O2586">
        <v>98.976753067579594</v>
      </c>
      <c r="P2586" s="140">
        <v>0</v>
      </c>
      <c r="Q2586">
        <v>0</v>
      </c>
      <c r="R2586">
        <v>0</v>
      </c>
      <c r="S2586">
        <v>0</v>
      </c>
      <c r="T2586">
        <v>0</v>
      </c>
      <c r="U2586">
        <v>0</v>
      </c>
      <c r="V2586">
        <v>0</v>
      </c>
      <c r="W2586">
        <v>0</v>
      </c>
      <c r="X2586">
        <v>0</v>
      </c>
      <c r="Y2586">
        <v>0</v>
      </c>
      <c r="Z2586">
        <v>0</v>
      </c>
      <c r="AA2586">
        <v>0</v>
      </c>
      <c r="AB2586" s="140">
        <v>0</v>
      </c>
      <c r="AC2586">
        <v>0</v>
      </c>
      <c r="AD2586">
        <v>0</v>
      </c>
      <c r="AE2586">
        <v>0</v>
      </c>
      <c r="AF2586">
        <v>0</v>
      </c>
      <c r="AG2586">
        <v>0</v>
      </c>
      <c r="AH2586">
        <v>0</v>
      </c>
      <c r="AI2586">
        <v>0</v>
      </c>
      <c r="AJ2586">
        <v>0</v>
      </c>
      <c r="AK2586">
        <v>0</v>
      </c>
      <c r="AL2586">
        <v>0</v>
      </c>
      <c r="AM2586">
        <v>705</v>
      </c>
      <c r="AN2586">
        <v>12799.439999999982</v>
      </c>
      <c r="AO2586">
        <v>12.799440000000008</v>
      </c>
      <c r="AP2586">
        <v>11.544375682435867</v>
      </c>
      <c r="AQ2586">
        <v>24.378305299527582</v>
      </c>
      <c r="AR2586" s="140">
        <v>781</v>
      </c>
      <c r="AS2586" s="140">
        <v>12861.074999999979</v>
      </c>
      <c r="AT2586">
        <v>12.861075000000016</v>
      </c>
      <c r="AU2586">
        <v>11.599966989179514</v>
      </c>
      <c r="AV2586">
        <v>24.495697689127152</v>
      </c>
      <c r="AW2586">
        <v>0</v>
      </c>
      <c r="AX2586">
        <v>0</v>
      </c>
      <c r="AY2586">
        <v>0</v>
      </c>
      <c r="AZ2586">
        <v>0</v>
      </c>
      <c r="BA2586">
        <v>0</v>
      </c>
      <c r="BB2586">
        <v>0</v>
      </c>
      <c r="BC2586" s="140">
        <v>4</v>
      </c>
      <c r="BD2586" s="140">
        <v>6003</v>
      </c>
      <c r="BE2586">
        <v>6.0030000000000001</v>
      </c>
      <c r="BF2586">
        <v>7.0516457627285414</v>
      </c>
      <c r="BG2586">
        <v>14.890989170550274</v>
      </c>
      <c r="BH2586">
        <v>790</v>
      </c>
      <c r="BI2586">
        <v>26.784075000000016</v>
      </c>
      <c r="BJ2586">
        <v>65.522172751908059</v>
      </c>
      <c r="BK2586">
        <v>138.36343992725705</v>
      </c>
      <c r="BL2586" t="s">
        <v>197</v>
      </c>
    </row>
    <row r="2587" spans="1:64">
      <c r="A2587" t="s">
        <v>3607</v>
      </c>
      <c r="B2587" t="s">
        <v>3608</v>
      </c>
      <c r="C2587" t="s">
        <v>199</v>
      </c>
      <c r="D2587" t="s">
        <v>942</v>
      </c>
      <c r="E2587">
        <v>2012</v>
      </c>
      <c r="F2587" s="23">
        <v>35.25</v>
      </c>
      <c r="G2587" s="23">
        <v>4.26</v>
      </c>
      <c r="H2587" s="22">
        <v>6467</v>
      </c>
      <c r="I2587" s="34">
        <v>50.881773000000003</v>
      </c>
      <c r="J2587" s="22">
        <v>4</v>
      </c>
      <c r="K2587" s="22" t="s">
        <v>782</v>
      </c>
      <c r="L2587" s="23">
        <v>1159</v>
      </c>
      <c r="M2587" s="23">
        <v>1.159</v>
      </c>
      <c r="N2587" s="23">
        <v>9.385453</v>
      </c>
      <c r="O2587" s="14">
        <v>18.445609196833608</v>
      </c>
      <c r="P2587" s="48">
        <v>0</v>
      </c>
      <c r="Q2587" s="22" t="s">
        <v>782</v>
      </c>
      <c r="R2587" s="23">
        <v>0</v>
      </c>
      <c r="S2587" s="23">
        <v>0</v>
      </c>
      <c r="T2587" s="23">
        <v>0</v>
      </c>
      <c r="U2587" s="14">
        <v>0</v>
      </c>
      <c r="V2587" s="22">
        <v>0</v>
      </c>
      <c r="W2587" s="22" t="s">
        <v>782</v>
      </c>
      <c r="X2587" s="23">
        <v>0</v>
      </c>
      <c r="Y2587" s="23">
        <v>0</v>
      </c>
      <c r="Z2587" s="23">
        <v>0</v>
      </c>
      <c r="AA2587" s="14">
        <v>0</v>
      </c>
      <c r="AB2587" s="48">
        <v>0</v>
      </c>
      <c r="AC2587" s="22" t="s">
        <v>782</v>
      </c>
      <c r="AD2587" s="23">
        <v>0</v>
      </c>
      <c r="AE2587" s="23">
        <v>0</v>
      </c>
      <c r="AF2587" s="23">
        <v>0</v>
      </c>
      <c r="AG2587" s="14">
        <v>0</v>
      </c>
      <c r="AH2587" s="22" t="s">
        <v>782</v>
      </c>
      <c r="AI2587" s="23" t="s">
        <v>782</v>
      </c>
      <c r="AJ2587" s="23" t="s">
        <v>782</v>
      </c>
      <c r="AK2587" s="23" t="s">
        <v>782</v>
      </c>
      <c r="AL2587" s="14" t="s">
        <v>782</v>
      </c>
      <c r="AM2587" s="22" t="s">
        <v>782</v>
      </c>
      <c r="AN2587" s="23" t="s">
        <v>782</v>
      </c>
      <c r="AO2587" s="23" t="s">
        <v>782</v>
      </c>
      <c r="AP2587" s="23" t="s">
        <v>782</v>
      </c>
      <c r="AQ2587" s="14" t="s">
        <v>782</v>
      </c>
      <c r="AR2587" s="48">
        <v>223</v>
      </c>
      <c r="AS2587" s="50">
        <v>6531.518</v>
      </c>
      <c r="AT2587" s="23">
        <v>6.5315180000000002</v>
      </c>
      <c r="AU2587" s="23">
        <v>5.7388969999999997</v>
      </c>
      <c r="AV2587" s="14">
        <v>11.278885663044798</v>
      </c>
      <c r="AW2587" s="22">
        <v>0</v>
      </c>
      <c r="AX2587" s="22" t="s">
        <v>782</v>
      </c>
      <c r="AY2587" s="23">
        <v>0</v>
      </c>
      <c r="AZ2587" s="23">
        <v>0</v>
      </c>
      <c r="BA2587" s="23">
        <v>0</v>
      </c>
      <c r="BB2587" s="14">
        <v>0</v>
      </c>
      <c r="BC2587" s="48">
        <v>13</v>
      </c>
      <c r="BD2587" s="50">
        <v>22100</v>
      </c>
      <c r="BE2587" s="23">
        <v>22.1</v>
      </c>
      <c r="BF2587" s="23">
        <v>35.293700000000001</v>
      </c>
      <c r="BG2587" s="14">
        <v>69.36413163118354</v>
      </c>
      <c r="BH2587" s="22">
        <v>240</v>
      </c>
      <c r="BI2587" s="23">
        <v>29.790517999999999</v>
      </c>
      <c r="BJ2587" s="23">
        <v>50.418050000000001</v>
      </c>
      <c r="BK2587" s="14">
        <v>99.088626491061945</v>
      </c>
      <c r="BL2587" t="s">
        <v>199</v>
      </c>
    </row>
    <row r="2588" spans="1:64">
      <c r="A2588" t="s">
        <v>3609</v>
      </c>
      <c r="B2588" t="s">
        <v>3608</v>
      </c>
      <c r="C2588" t="s">
        <v>199</v>
      </c>
      <c r="D2588" t="s">
        <v>942</v>
      </c>
      <c r="E2588">
        <v>2015</v>
      </c>
      <c r="F2588" s="23">
        <v>35.25</v>
      </c>
      <c r="G2588" s="23">
        <v>4.41</v>
      </c>
      <c r="H2588" s="22">
        <v>6721</v>
      </c>
      <c r="I2588" s="34">
        <v>54.039959410589503</v>
      </c>
      <c r="J2588" s="13">
        <v>4</v>
      </c>
      <c r="K2588" s="13">
        <v>5</v>
      </c>
      <c r="L2588" s="19">
        <v>1602</v>
      </c>
      <c r="M2588" s="35">
        <v>1.6020000000000001</v>
      </c>
      <c r="N2588" s="19">
        <v>9.5821306809231661</v>
      </c>
      <c r="O2588" s="17">
        <v>17.731565281385983</v>
      </c>
      <c r="P2588" s="112">
        <v>0</v>
      </c>
      <c r="Q2588" s="37">
        <v>0</v>
      </c>
      <c r="R2588" s="38">
        <v>0</v>
      </c>
      <c r="S2588" s="27">
        <v>0</v>
      </c>
      <c r="T2588" s="23">
        <v>0</v>
      </c>
      <c r="U2588" s="17">
        <v>0</v>
      </c>
      <c r="V2588" s="22">
        <v>0</v>
      </c>
      <c r="W2588" s="22">
        <v>0</v>
      </c>
      <c r="X2588" s="23">
        <v>0</v>
      </c>
      <c r="Y2588" s="27">
        <v>0</v>
      </c>
      <c r="Z2588" s="27">
        <v>0</v>
      </c>
      <c r="AA2588" s="14">
        <v>0</v>
      </c>
      <c r="AB2588" s="116">
        <v>1</v>
      </c>
      <c r="AC2588" s="22" t="s">
        <v>782</v>
      </c>
      <c r="AD2588" s="23">
        <v>0</v>
      </c>
      <c r="AE2588" s="23">
        <v>0</v>
      </c>
      <c r="AF2588" s="23">
        <v>0</v>
      </c>
      <c r="AG2588" s="14">
        <v>0</v>
      </c>
      <c r="AH2588" s="22" t="s">
        <v>782</v>
      </c>
      <c r="AI2588" s="23" t="s">
        <v>782</v>
      </c>
      <c r="AJ2588" s="23" t="s">
        <v>782</v>
      </c>
      <c r="AK2588" s="23" t="s">
        <v>782</v>
      </c>
      <c r="AL2588" s="14" t="s">
        <v>782</v>
      </c>
      <c r="AM2588" s="22" t="s">
        <v>782</v>
      </c>
      <c r="AN2588" s="23" t="s">
        <v>782</v>
      </c>
      <c r="AO2588" s="23" t="s">
        <v>782</v>
      </c>
      <c r="AP2588" s="23" t="s">
        <v>782</v>
      </c>
      <c r="AQ2588" s="14" t="s">
        <v>782</v>
      </c>
      <c r="AR2588" s="117">
        <v>272</v>
      </c>
      <c r="AS2588" s="118">
        <v>7758.7879999999996</v>
      </c>
      <c r="AT2588" s="23">
        <v>7.7587879999999991</v>
      </c>
      <c r="AU2588" s="23">
        <v>6.8910666610015232</v>
      </c>
      <c r="AV2588" s="14">
        <v>12.751798365805527</v>
      </c>
      <c r="AW2588" s="22">
        <v>0</v>
      </c>
      <c r="AX2588" s="22" t="s">
        <v>782</v>
      </c>
      <c r="AY2588" s="23">
        <v>0</v>
      </c>
      <c r="AZ2588" s="23">
        <v>0</v>
      </c>
      <c r="BA2588" s="23">
        <v>0</v>
      </c>
      <c r="BB2588" s="14">
        <v>0</v>
      </c>
      <c r="BC2588" s="120">
        <v>13</v>
      </c>
      <c r="BD2588" s="121">
        <v>22100</v>
      </c>
      <c r="BE2588" s="44">
        <v>22.1</v>
      </c>
      <c r="BF2588" s="23">
        <v>33.841120567211391</v>
      </c>
      <c r="BG2588" s="14">
        <v>62.622401897252331</v>
      </c>
      <c r="BH2588" s="22">
        <v>290</v>
      </c>
      <c r="BI2588" s="23">
        <v>31.460788000000001</v>
      </c>
      <c r="BJ2588" s="23">
        <v>50.314317909136079</v>
      </c>
      <c r="BK2588" s="14">
        <v>93.105765544443841</v>
      </c>
      <c r="BL2588" t="s">
        <v>199</v>
      </c>
    </row>
    <row r="2589" spans="1:64">
      <c r="A2589" t="s">
        <v>3610</v>
      </c>
      <c r="B2589" t="s">
        <v>3608</v>
      </c>
      <c r="C2589" t="s">
        <v>199</v>
      </c>
      <c r="D2589" t="s">
        <v>942</v>
      </c>
      <c r="E2589">
        <v>2016</v>
      </c>
      <c r="F2589" s="23">
        <v>35.26</v>
      </c>
      <c r="G2589" s="23">
        <v>4.33</v>
      </c>
      <c r="H2589" s="22">
        <v>6745</v>
      </c>
      <c r="I2589" s="34">
        <v>57.144719469619581</v>
      </c>
      <c r="J2589" s="13">
        <v>4</v>
      </c>
      <c r="K2589" s="13">
        <v>5</v>
      </c>
      <c r="L2589" s="19">
        <v>1602</v>
      </c>
      <c r="M2589" s="35">
        <v>1.6020000000000001</v>
      </c>
      <c r="N2589" s="19">
        <v>9.5815620000000017</v>
      </c>
      <c r="O2589" s="17">
        <v>16.76718704532961</v>
      </c>
      <c r="P2589" s="55">
        <v>0</v>
      </c>
      <c r="Q2589" s="13">
        <v>0</v>
      </c>
      <c r="R2589" s="19">
        <v>0</v>
      </c>
      <c r="S2589" s="27">
        <v>0</v>
      </c>
      <c r="T2589" s="19">
        <v>0</v>
      </c>
      <c r="U2589" s="17">
        <v>0</v>
      </c>
      <c r="V2589" s="13">
        <v>0</v>
      </c>
      <c r="W2589" s="13">
        <v>0</v>
      </c>
      <c r="X2589" s="19">
        <v>0</v>
      </c>
      <c r="Y2589" s="27">
        <v>0</v>
      </c>
      <c r="Z2589" s="19">
        <v>0</v>
      </c>
      <c r="AA2589" s="14">
        <v>0</v>
      </c>
      <c r="AB2589" s="55">
        <v>1</v>
      </c>
      <c r="AC2589" s="22" t="s">
        <v>782</v>
      </c>
      <c r="AD2589" s="19">
        <v>0</v>
      </c>
      <c r="AE2589" s="23">
        <v>0</v>
      </c>
      <c r="AF2589" s="19">
        <v>0</v>
      </c>
      <c r="AG2589" s="14">
        <v>0</v>
      </c>
      <c r="AH2589" s="22" t="s">
        <v>782</v>
      </c>
      <c r="AI2589" s="23" t="s">
        <v>782</v>
      </c>
      <c r="AJ2589" s="23" t="s">
        <v>782</v>
      </c>
      <c r="AK2589" s="23" t="s">
        <v>782</v>
      </c>
      <c r="AL2589" s="14" t="s">
        <v>782</v>
      </c>
      <c r="AM2589" s="22" t="s">
        <v>782</v>
      </c>
      <c r="AN2589" s="23" t="s">
        <v>782</v>
      </c>
      <c r="AO2589" s="23" t="s">
        <v>782</v>
      </c>
      <c r="AP2589" s="23" t="s">
        <v>782</v>
      </c>
      <c r="AQ2589" s="14" t="s">
        <v>782</v>
      </c>
      <c r="AR2589" s="55">
        <v>279</v>
      </c>
      <c r="AS2589" s="56">
        <v>8156.7780000000002</v>
      </c>
      <c r="AT2589" s="23">
        <v>8.156778000000001</v>
      </c>
      <c r="AU2589" s="19">
        <v>7.2432188640000019</v>
      </c>
      <c r="AV2589" s="14">
        <v>12.675219917477742</v>
      </c>
      <c r="AW2589" s="13">
        <v>0</v>
      </c>
      <c r="AX2589" s="22" t="s">
        <v>782</v>
      </c>
      <c r="AY2589" s="19">
        <v>0</v>
      </c>
      <c r="AZ2589" s="23">
        <v>0</v>
      </c>
      <c r="BA2589" s="19">
        <v>0</v>
      </c>
      <c r="BB2589" s="14">
        <v>0</v>
      </c>
      <c r="BC2589" s="55">
        <v>13</v>
      </c>
      <c r="BD2589" s="19">
        <v>22100.000000000004</v>
      </c>
      <c r="BE2589" s="44">
        <v>22.100000000000005</v>
      </c>
      <c r="BF2589" s="19">
        <v>33.925120567211394</v>
      </c>
      <c r="BG2589" s="14">
        <v>59.367026178590912</v>
      </c>
      <c r="BH2589" s="22">
        <v>297</v>
      </c>
      <c r="BI2589" s="23">
        <v>31.858778000000004</v>
      </c>
      <c r="BJ2589" s="23">
        <v>50.749901431211399</v>
      </c>
      <c r="BK2589" s="14">
        <v>88.809433141398259</v>
      </c>
      <c r="BL2589" t="s">
        <v>199</v>
      </c>
    </row>
    <row r="2590" spans="1:64">
      <c r="A2590" t="s">
        <v>3611</v>
      </c>
      <c r="B2590" t="s">
        <v>3608</v>
      </c>
      <c r="C2590" t="s">
        <v>199</v>
      </c>
      <c r="D2590" t="s">
        <v>942</v>
      </c>
      <c r="E2590">
        <v>2017</v>
      </c>
      <c r="F2590" s="23">
        <v>35.26</v>
      </c>
      <c r="G2590" s="23">
        <v>4.3600000000000003</v>
      </c>
      <c r="H2590" s="22">
        <v>6768</v>
      </c>
      <c r="I2590" s="34">
        <v>53.162710819380884</v>
      </c>
      <c r="J2590" s="13">
        <v>5</v>
      </c>
      <c r="K2590" s="13">
        <v>6</v>
      </c>
      <c r="L2590" s="19">
        <v>1677</v>
      </c>
      <c r="M2590" s="19">
        <v>1.677</v>
      </c>
      <c r="N2590" s="19">
        <v>10.030137000000002</v>
      </c>
      <c r="O2590" s="17">
        <v>18.86686522453147</v>
      </c>
      <c r="P2590" s="55">
        <v>0</v>
      </c>
      <c r="Q2590" s="13">
        <v>0</v>
      </c>
      <c r="R2590" s="19">
        <v>0</v>
      </c>
      <c r="S2590" s="19">
        <v>0</v>
      </c>
      <c r="T2590" s="19">
        <v>0</v>
      </c>
      <c r="U2590" s="17">
        <v>0</v>
      </c>
      <c r="V2590" s="13">
        <v>0</v>
      </c>
      <c r="W2590" s="13">
        <v>0</v>
      </c>
      <c r="X2590" s="19">
        <v>0</v>
      </c>
      <c r="Y2590" s="19">
        <v>0</v>
      </c>
      <c r="Z2590" s="19">
        <v>0</v>
      </c>
      <c r="AA2590" s="14">
        <v>0</v>
      </c>
      <c r="AB2590" s="55">
        <v>1</v>
      </c>
      <c r="AC2590" s="22" t="s">
        <v>782</v>
      </c>
      <c r="AD2590" s="19">
        <v>0</v>
      </c>
      <c r="AE2590" s="19">
        <v>0</v>
      </c>
      <c r="AF2590" s="19">
        <v>0</v>
      </c>
      <c r="AG2590" s="14">
        <v>0</v>
      </c>
      <c r="AH2590" s="22" t="s">
        <v>782</v>
      </c>
      <c r="AI2590" s="23" t="s">
        <v>782</v>
      </c>
      <c r="AJ2590" s="23" t="s">
        <v>782</v>
      </c>
      <c r="AK2590" s="23" t="s">
        <v>782</v>
      </c>
      <c r="AL2590" s="14" t="s">
        <v>782</v>
      </c>
      <c r="AM2590" s="22" t="s">
        <v>782</v>
      </c>
      <c r="AN2590" s="23" t="s">
        <v>782</v>
      </c>
      <c r="AO2590" s="23" t="s">
        <v>782</v>
      </c>
      <c r="AP2590" s="23" t="s">
        <v>782</v>
      </c>
      <c r="AQ2590" s="14" t="s">
        <v>782</v>
      </c>
      <c r="AR2590" s="55">
        <v>291</v>
      </c>
      <c r="AS2590" s="56">
        <v>8995.0730000000003</v>
      </c>
      <c r="AT2590" s="19">
        <v>8.9950730000000014</v>
      </c>
      <c r="AU2590" s="19">
        <v>7.987624824000001</v>
      </c>
      <c r="AV2590" s="14">
        <v>15.024863670210079</v>
      </c>
      <c r="AW2590" s="13">
        <v>0</v>
      </c>
      <c r="AX2590" s="22" t="s">
        <v>782</v>
      </c>
      <c r="AY2590" s="19">
        <v>0</v>
      </c>
      <c r="AZ2590" s="19">
        <v>0</v>
      </c>
      <c r="BA2590" s="19">
        <v>0</v>
      </c>
      <c r="BB2590" s="14">
        <v>0</v>
      </c>
      <c r="BC2590" s="55">
        <v>13</v>
      </c>
      <c r="BD2590" s="56">
        <v>22100</v>
      </c>
      <c r="BE2590" s="19">
        <v>22.100000000000005</v>
      </c>
      <c r="BF2590" s="19">
        <v>33.925120567211394</v>
      </c>
      <c r="BG2590" s="14">
        <v>63.81375224162521</v>
      </c>
      <c r="BH2590" s="22">
        <v>310</v>
      </c>
      <c r="BI2590" s="23">
        <v>32.772073000000006</v>
      </c>
      <c r="BJ2590" s="23">
        <v>51.942882391211398</v>
      </c>
      <c r="BK2590" s="14">
        <v>97.705481136366757</v>
      </c>
      <c r="BL2590" t="s">
        <v>199</v>
      </c>
    </row>
    <row r="2591" spans="1:64">
      <c r="A2591" t="s">
        <v>3612</v>
      </c>
      <c r="B2591" t="s">
        <v>3608</v>
      </c>
      <c r="C2591" t="s">
        <v>199</v>
      </c>
      <c r="D2591" t="s">
        <v>942</v>
      </c>
      <c r="E2591">
        <v>2018</v>
      </c>
      <c r="F2591" s="23">
        <v>35.26</v>
      </c>
      <c r="G2591" s="23">
        <v>4.37</v>
      </c>
      <c r="H2591" s="22">
        <v>6799</v>
      </c>
      <c r="I2591" s="34">
        <v>53.166489263646646</v>
      </c>
      <c r="J2591" s="13">
        <v>6</v>
      </c>
      <c r="K2591" s="13">
        <v>7</v>
      </c>
      <c r="L2591" s="19">
        <v>1752</v>
      </c>
      <c r="M2591" s="19">
        <v>1.752</v>
      </c>
      <c r="N2591" s="19">
        <v>10.478712000000002</v>
      </c>
      <c r="O2591" s="17">
        <v>19.709241940044688</v>
      </c>
      <c r="P2591" s="55">
        <v>0</v>
      </c>
      <c r="Q2591" s="13">
        <v>0</v>
      </c>
      <c r="R2591" s="19">
        <v>0</v>
      </c>
      <c r="S2591" s="19">
        <v>0</v>
      </c>
      <c r="T2591" s="19">
        <v>0</v>
      </c>
      <c r="U2591" s="17">
        <v>0</v>
      </c>
      <c r="V2591" s="13">
        <v>0</v>
      </c>
      <c r="W2591" s="13">
        <v>0</v>
      </c>
      <c r="X2591" s="19">
        <v>0</v>
      </c>
      <c r="Y2591" s="19">
        <v>0</v>
      </c>
      <c r="Z2591" s="19">
        <v>0</v>
      </c>
      <c r="AA2591" s="14">
        <v>0</v>
      </c>
      <c r="AB2591" s="55">
        <v>1</v>
      </c>
      <c r="AC2591" s="22" t="s">
        <v>782</v>
      </c>
      <c r="AD2591" s="19">
        <v>0</v>
      </c>
      <c r="AE2591" s="19">
        <v>0</v>
      </c>
      <c r="AF2591" s="19">
        <v>0</v>
      </c>
      <c r="AG2591" s="14">
        <v>0</v>
      </c>
      <c r="AH2591" s="22" t="s">
        <v>782</v>
      </c>
      <c r="AI2591" s="23" t="s">
        <v>782</v>
      </c>
      <c r="AJ2591" s="23" t="s">
        <v>782</v>
      </c>
      <c r="AK2591" s="23" t="s">
        <v>782</v>
      </c>
      <c r="AL2591" s="14" t="s">
        <v>782</v>
      </c>
      <c r="AM2591" s="22" t="s">
        <v>782</v>
      </c>
      <c r="AN2591" s="23" t="s">
        <v>782</v>
      </c>
      <c r="AO2591" s="23" t="s">
        <v>782</v>
      </c>
      <c r="AP2591" s="23" t="s">
        <v>782</v>
      </c>
      <c r="AQ2591" s="14" t="s">
        <v>782</v>
      </c>
      <c r="AR2591" s="55">
        <v>305</v>
      </c>
      <c r="AS2591" s="56">
        <v>9447.1879999999983</v>
      </c>
      <c r="AT2591" s="19">
        <v>9.4471879999999988</v>
      </c>
      <c r="AU2591" s="19">
        <v>8.3891029440000011</v>
      </c>
      <c r="AV2591" s="14">
        <v>15.778929660748112</v>
      </c>
      <c r="AW2591" s="13">
        <v>0</v>
      </c>
      <c r="AX2591" s="22" t="s">
        <v>782</v>
      </c>
      <c r="AY2591" s="19">
        <v>0</v>
      </c>
      <c r="AZ2591" s="19">
        <v>0</v>
      </c>
      <c r="BA2591" s="19">
        <v>0</v>
      </c>
      <c r="BB2591" s="14">
        <v>0</v>
      </c>
      <c r="BC2591" s="55">
        <v>13</v>
      </c>
      <c r="BD2591" s="19">
        <v>22100</v>
      </c>
      <c r="BE2591" s="19">
        <v>22.100000000000005</v>
      </c>
      <c r="BF2591" s="19">
        <v>34.067086891326461</v>
      </c>
      <c r="BG2591" s="14">
        <v>64.076239306288599</v>
      </c>
      <c r="BH2591" s="22">
        <v>325</v>
      </c>
      <c r="BI2591" s="23">
        <v>33.299188000000008</v>
      </c>
      <c r="BJ2591" s="23">
        <v>52.934901835326464</v>
      </c>
      <c r="BK2591" s="14">
        <v>99.56441090708141</v>
      </c>
      <c r="BL2591" t="s">
        <v>199</v>
      </c>
    </row>
    <row r="2592" spans="1:64">
      <c r="A2592" t="s">
        <v>3613</v>
      </c>
      <c r="B2592" t="s">
        <v>3608</v>
      </c>
      <c r="C2592" t="s">
        <v>199</v>
      </c>
      <c r="D2592" t="s">
        <v>942</v>
      </c>
      <c r="E2592">
        <v>2019</v>
      </c>
      <c r="F2592" s="23">
        <v>35.26</v>
      </c>
      <c r="G2592" s="23">
        <v>4.3600000000000003</v>
      </c>
      <c r="H2592" s="22">
        <v>6744</v>
      </c>
      <c r="I2592" s="34">
        <v>54.520449876596608</v>
      </c>
      <c r="J2592" s="22">
        <v>6</v>
      </c>
      <c r="K2592" s="22">
        <v>7</v>
      </c>
      <c r="L2592" s="23">
        <v>1392</v>
      </c>
      <c r="M2592" s="23">
        <v>1.3919999999999999</v>
      </c>
      <c r="N2592" s="23">
        <v>8.3255520000000001</v>
      </c>
      <c r="O2592" s="14">
        <v>15.27051229189108</v>
      </c>
      <c r="P2592" s="48">
        <v>0</v>
      </c>
      <c r="Q2592" s="22">
        <v>0</v>
      </c>
      <c r="R2592" s="23">
        <v>0</v>
      </c>
      <c r="S2592" s="23">
        <v>0</v>
      </c>
      <c r="T2592" s="23">
        <v>0</v>
      </c>
      <c r="U2592" s="14">
        <v>0</v>
      </c>
      <c r="V2592" s="22">
        <v>0</v>
      </c>
      <c r="W2592" s="22">
        <v>0</v>
      </c>
      <c r="X2592" s="23">
        <v>0</v>
      </c>
      <c r="Y2592" s="23">
        <v>0</v>
      </c>
      <c r="Z2592" s="23">
        <v>0</v>
      </c>
      <c r="AA2592" s="14">
        <v>0</v>
      </c>
      <c r="AB2592" s="48">
        <v>0</v>
      </c>
      <c r="AC2592" s="22">
        <v>0</v>
      </c>
      <c r="AD2592" s="23">
        <v>0</v>
      </c>
      <c r="AE2592" s="23">
        <v>0</v>
      </c>
      <c r="AF2592" s="23">
        <v>0</v>
      </c>
      <c r="AG2592" s="14">
        <v>0</v>
      </c>
      <c r="AH2592" s="22">
        <v>0</v>
      </c>
      <c r="AI2592" s="23">
        <v>0</v>
      </c>
      <c r="AJ2592" s="23">
        <v>0</v>
      </c>
      <c r="AK2592" s="23">
        <v>0</v>
      </c>
      <c r="AL2592" s="14">
        <v>0</v>
      </c>
      <c r="AM2592" s="22">
        <v>322</v>
      </c>
      <c r="AN2592" s="23">
        <v>9807.7779999999966</v>
      </c>
      <c r="AO2592" s="23">
        <v>9.807777999999999</v>
      </c>
      <c r="AP2592" s="23">
        <v>8.7093068640000002</v>
      </c>
      <c r="AQ2592" s="14">
        <v>15.974385544713835</v>
      </c>
      <c r="AR2592" s="48">
        <v>322</v>
      </c>
      <c r="AS2592" s="50">
        <v>9807.7779999999966</v>
      </c>
      <c r="AT2592" s="23">
        <v>9.807777999999999</v>
      </c>
      <c r="AU2592" s="23">
        <v>8.7093068640000002</v>
      </c>
      <c r="AV2592" s="14">
        <v>15.974385544713835</v>
      </c>
      <c r="AW2592" s="22">
        <v>0</v>
      </c>
      <c r="AX2592" s="22" t="s">
        <v>782</v>
      </c>
      <c r="AY2592" s="23">
        <v>0</v>
      </c>
      <c r="AZ2592" s="23">
        <v>0</v>
      </c>
      <c r="BA2592" s="23">
        <v>0</v>
      </c>
      <c r="BB2592" s="14">
        <v>0</v>
      </c>
      <c r="BC2592" s="48">
        <v>13</v>
      </c>
      <c r="BD2592" s="50">
        <v>22100</v>
      </c>
      <c r="BE2592" s="23">
        <v>22.1</v>
      </c>
      <c r="BF2592" s="23">
        <v>33.862154688628564</v>
      </c>
      <c r="BG2592" s="14">
        <v>62.109088911176059</v>
      </c>
      <c r="BH2592" s="22">
        <v>341</v>
      </c>
      <c r="BI2592" s="23">
        <v>33.299778000000003</v>
      </c>
      <c r="BJ2592" s="23">
        <v>50.897013552628565</v>
      </c>
      <c r="BK2592" s="14">
        <v>93.353986747780979</v>
      </c>
      <c r="BL2592" t="s">
        <v>199</v>
      </c>
    </row>
    <row r="2593" spans="1:64">
      <c r="A2593" t="s">
        <v>3614</v>
      </c>
      <c r="B2593" t="s">
        <v>3608</v>
      </c>
      <c r="C2593" t="s">
        <v>199</v>
      </c>
      <c r="D2593" t="s">
        <v>942</v>
      </c>
      <c r="E2593">
        <v>2020</v>
      </c>
      <c r="F2593" s="23">
        <v>35.26</v>
      </c>
      <c r="G2593" s="23">
        <v>4.4400000000000004</v>
      </c>
      <c r="H2593" s="22">
        <v>6700</v>
      </c>
      <c r="I2593" s="34">
        <v>54.304359233332001</v>
      </c>
      <c r="J2593" s="22">
        <v>6</v>
      </c>
      <c r="K2593" s="22">
        <v>9</v>
      </c>
      <c r="L2593" s="23">
        <v>2302</v>
      </c>
      <c r="M2593" s="23">
        <v>2.3020000000000005</v>
      </c>
      <c r="N2593" s="23">
        <v>13.768262000000002</v>
      </c>
      <c r="O2593" s="14">
        <v>25.353879862280092</v>
      </c>
      <c r="P2593" s="48">
        <v>0</v>
      </c>
      <c r="Q2593" s="22">
        <v>0</v>
      </c>
      <c r="R2593" s="23">
        <v>0</v>
      </c>
      <c r="S2593" s="23">
        <v>0</v>
      </c>
      <c r="T2593" s="23">
        <v>0</v>
      </c>
      <c r="U2593" s="14">
        <v>0</v>
      </c>
      <c r="V2593" s="22">
        <v>0</v>
      </c>
      <c r="W2593" s="22">
        <v>0</v>
      </c>
      <c r="X2593" s="23">
        <v>0</v>
      </c>
      <c r="Y2593" s="23">
        <v>0</v>
      </c>
      <c r="Z2593" s="23">
        <v>0</v>
      </c>
      <c r="AA2593" s="14">
        <v>0</v>
      </c>
      <c r="AB2593" s="48">
        <v>0</v>
      </c>
      <c r="AC2593" s="22">
        <v>0</v>
      </c>
      <c r="AD2593" s="23">
        <v>0</v>
      </c>
      <c r="AE2593" s="23">
        <v>0</v>
      </c>
      <c r="AF2593" s="23">
        <v>0</v>
      </c>
      <c r="AG2593" s="14">
        <v>0</v>
      </c>
      <c r="AH2593" s="22">
        <v>0</v>
      </c>
      <c r="AI2593" s="23">
        <v>0</v>
      </c>
      <c r="AJ2593" s="23">
        <v>0</v>
      </c>
      <c r="AK2593" s="23">
        <v>0</v>
      </c>
      <c r="AL2593" s="14">
        <v>0</v>
      </c>
      <c r="AM2593" s="22">
        <v>352</v>
      </c>
      <c r="AN2593" s="23">
        <v>11268.417999999992</v>
      </c>
      <c r="AO2593" s="23">
        <v>11.268418000000004</v>
      </c>
      <c r="AP2593" s="23">
        <v>10.006355183999997</v>
      </c>
      <c r="AQ2593" s="14">
        <v>18.426430815627963</v>
      </c>
      <c r="AR2593" s="48">
        <v>352</v>
      </c>
      <c r="AS2593" s="50">
        <v>11268.417999999992</v>
      </c>
      <c r="AT2593" s="23">
        <v>11.268418000000004</v>
      </c>
      <c r="AU2593" s="23">
        <v>10.006355183999997</v>
      </c>
      <c r="AV2593" s="14">
        <v>18.426430815627963</v>
      </c>
      <c r="AW2593" s="22">
        <v>0</v>
      </c>
      <c r="AX2593" s="22">
        <v>0</v>
      </c>
      <c r="AY2593" s="23">
        <v>0</v>
      </c>
      <c r="AZ2593" s="23">
        <v>0</v>
      </c>
      <c r="BA2593" s="23">
        <v>0</v>
      </c>
      <c r="BB2593" s="14">
        <v>0</v>
      </c>
      <c r="BC2593" s="48">
        <v>13</v>
      </c>
      <c r="BD2593" s="50">
        <v>22100</v>
      </c>
      <c r="BE2593" s="23">
        <v>22.100000000000005</v>
      </c>
      <c r="BF2593" s="23">
        <v>33.862154688628564</v>
      </c>
      <c r="BG2593" s="14">
        <v>62.356236528142261</v>
      </c>
      <c r="BH2593" s="22">
        <v>371</v>
      </c>
      <c r="BI2593" s="23">
        <v>35.670418000000005</v>
      </c>
      <c r="BJ2593" s="23">
        <v>57.636771872628564</v>
      </c>
      <c r="BK2593" s="14">
        <v>106.13654720605032</v>
      </c>
      <c r="BL2593" t="s">
        <v>199</v>
      </c>
    </row>
    <row r="2594" spans="1:64">
      <c r="A2594" t="s">
        <v>3615</v>
      </c>
      <c r="B2594" t="s">
        <v>3608</v>
      </c>
      <c r="C2594" t="s">
        <v>199</v>
      </c>
      <c r="D2594" t="s">
        <v>942</v>
      </c>
      <c r="E2594">
        <v>2021</v>
      </c>
      <c r="F2594" s="23">
        <v>35.26</v>
      </c>
      <c r="G2594" s="23">
        <v>4.45</v>
      </c>
      <c r="H2594" s="22">
        <v>6668</v>
      </c>
      <c r="I2594" s="34">
        <v>50.23</v>
      </c>
      <c r="J2594" s="22">
        <v>6</v>
      </c>
      <c r="K2594" s="22">
        <v>10</v>
      </c>
      <c r="L2594" s="23">
        <v>2661</v>
      </c>
      <c r="M2594" s="23">
        <v>2.661</v>
      </c>
      <c r="N2594" s="23">
        <v>15.915441</v>
      </c>
      <c r="O2594" s="14">
        <v>31.68</v>
      </c>
      <c r="P2594" s="48">
        <v>0</v>
      </c>
      <c r="Q2594" s="22">
        <v>0</v>
      </c>
      <c r="R2594" s="23">
        <v>0</v>
      </c>
      <c r="S2594" s="23">
        <v>0</v>
      </c>
      <c r="T2594" s="23">
        <v>0</v>
      </c>
      <c r="U2594" s="14">
        <v>0</v>
      </c>
      <c r="V2594" s="22">
        <v>0</v>
      </c>
      <c r="W2594" s="22">
        <v>0</v>
      </c>
      <c r="X2594" s="23">
        <v>0</v>
      </c>
      <c r="Y2594" s="23">
        <v>0</v>
      </c>
      <c r="Z2594" s="23">
        <v>0</v>
      </c>
      <c r="AA2594" s="14">
        <v>0</v>
      </c>
      <c r="AB2594" s="48">
        <v>0</v>
      </c>
      <c r="AC2594" s="22">
        <v>0</v>
      </c>
      <c r="AD2594" s="23">
        <v>0</v>
      </c>
      <c r="AE2594" s="23">
        <v>0</v>
      </c>
      <c r="AF2594" s="23">
        <v>0</v>
      </c>
      <c r="AG2594" s="14">
        <v>0</v>
      </c>
      <c r="AH2594" s="22">
        <v>0</v>
      </c>
      <c r="AI2594" s="23">
        <v>0</v>
      </c>
      <c r="AJ2594" s="23">
        <v>0</v>
      </c>
      <c r="AK2594" s="23">
        <v>0</v>
      </c>
      <c r="AL2594" s="14">
        <v>0</v>
      </c>
      <c r="AM2594" s="22">
        <v>403</v>
      </c>
      <c r="AN2594" s="23">
        <v>12094.178</v>
      </c>
      <c r="AO2594" s="23">
        <v>12.094177999999999</v>
      </c>
      <c r="AP2594" s="23">
        <v>10.822147579999999</v>
      </c>
      <c r="AQ2594" s="14">
        <v>21.54</v>
      </c>
      <c r="AR2594" s="48">
        <v>403</v>
      </c>
      <c r="AS2594" s="50">
        <v>12094.178</v>
      </c>
      <c r="AT2594" s="23">
        <v>12.094177999999999</v>
      </c>
      <c r="AU2594" s="23">
        <v>10.822147579999999</v>
      </c>
      <c r="AV2594" s="14">
        <v>21.54</v>
      </c>
      <c r="AW2594" s="22">
        <v>0</v>
      </c>
      <c r="AX2594" s="22">
        <v>0</v>
      </c>
      <c r="AY2594" s="23">
        <v>0</v>
      </c>
      <c r="AZ2594" s="23">
        <v>0</v>
      </c>
      <c r="BA2594" s="23">
        <v>0</v>
      </c>
      <c r="BB2594" s="14">
        <v>0</v>
      </c>
      <c r="BC2594" s="48">
        <v>13</v>
      </c>
      <c r="BD2594" s="50">
        <v>22100</v>
      </c>
      <c r="BE2594" s="23">
        <v>22.1</v>
      </c>
      <c r="BF2594" s="23">
        <v>29.52779889</v>
      </c>
      <c r="BG2594" s="14">
        <v>58.78</v>
      </c>
      <c r="BH2594" s="22">
        <v>422</v>
      </c>
      <c r="BI2594" s="23">
        <v>36.86</v>
      </c>
      <c r="BJ2594" s="23">
        <v>56.27</v>
      </c>
      <c r="BK2594" s="14">
        <v>112.01</v>
      </c>
      <c r="BL2594" t="s">
        <v>199</v>
      </c>
    </row>
    <row r="2595" spans="1:64">
      <c r="A2595" t="s">
        <v>3616</v>
      </c>
      <c r="B2595" t="s">
        <v>3608</v>
      </c>
      <c r="C2595" t="s">
        <v>199</v>
      </c>
      <c r="D2595" s="111" t="s">
        <v>942</v>
      </c>
      <c r="E2595" s="110">
        <v>2022</v>
      </c>
      <c r="F2595" s="23"/>
      <c r="G2595" s="23"/>
      <c r="H2595" s="22">
        <v>6805</v>
      </c>
      <c r="I2595" s="34">
        <v>49.319497254331466</v>
      </c>
      <c r="J2595" s="22">
        <v>6</v>
      </c>
      <c r="K2595" s="22">
        <v>10</v>
      </c>
      <c r="L2595" s="23">
        <v>2661</v>
      </c>
      <c r="M2595" s="23">
        <v>2.661</v>
      </c>
      <c r="N2595" s="23">
        <v>15.747798</v>
      </c>
      <c r="O2595" s="14">
        <v>31.930167330764824</v>
      </c>
      <c r="P2595" s="48">
        <v>0</v>
      </c>
      <c r="Q2595" s="48">
        <v>0</v>
      </c>
      <c r="R2595" s="50">
        <v>0</v>
      </c>
      <c r="S2595" s="23">
        <v>0</v>
      </c>
      <c r="T2595" s="23">
        <v>0</v>
      </c>
      <c r="U2595" s="14">
        <v>0</v>
      </c>
      <c r="V2595" s="22">
        <v>0</v>
      </c>
      <c r="W2595" s="22">
        <v>0</v>
      </c>
      <c r="X2595" s="23">
        <v>0</v>
      </c>
      <c r="Y2595" s="23">
        <v>0</v>
      </c>
      <c r="Z2595" s="23">
        <v>0</v>
      </c>
      <c r="AA2595" s="14">
        <v>0</v>
      </c>
      <c r="AB2595" s="48">
        <v>0</v>
      </c>
      <c r="AC2595" s="22">
        <v>0</v>
      </c>
      <c r="AD2595" s="23">
        <v>0</v>
      </c>
      <c r="AE2595" s="23">
        <v>0</v>
      </c>
      <c r="AF2595" s="23">
        <v>0</v>
      </c>
      <c r="AG2595" s="14">
        <v>0</v>
      </c>
      <c r="AH2595" s="22">
        <v>0</v>
      </c>
      <c r="AI2595" s="23">
        <v>0</v>
      </c>
      <c r="AJ2595" s="23">
        <v>0</v>
      </c>
      <c r="AK2595" s="23">
        <v>0</v>
      </c>
      <c r="AL2595" s="14">
        <v>0</v>
      </c>
      <c r="AM2595" s="22">
        <v>464</v>
      </c>
      <c r="AN2595" s="23">
        <v>12966.297999999986</v>
      </c>
      <c r="AO2595" s="23">
        <v>12.966298000000005</v>
      </c>
      <c r="AP2595" s="23">
        <v>13.282207824451193</v>
      </c>
      <c r="AQ2595" s="14">
        <v>26.930947320807675</v>
      </c>
      <c r="AR2595" s="48">
        <v>464</v>
      </c>
      <c r="AS2595" s="50">
        <v>12966.298000000001</v>
      </c>
      <c r="AT2595" s="23">
        <v>12.966298</v>
      </c>
      <c r="AU2595" s="23">
        <v>13.2822078244512</v>
      </c>
      <c r="AV2595" s="14">
        <v>26.930947320807686</v>
      </c>
      <c r="AW2595" s="22">
        <v>0</v>
      </c>
      <c r="AX2595" s="22">
        <v>0</v>
      </c>
      <c r="AY2595" s="23">
        <v>0</v>
      </c>
      <c r="AZ2595" s="23">
        <v>0</v>
      </c>
      <c r="BA2595" s="23">
        <v>0</v>
      </c>
      <c r="BB2595" s="14">
        <v>0</v>
      </c>
      <c r="BC2595" s="48">
        <v>13</v>
      </c>
      <c r="BD2595" s="50">
        <v>22100</v>
      </c>
      <c r="BE2595" s="23">
        <v>22.1</v>
      </c>
      <c r="BF2595" s="23">
        <v>32.981738666724219</v>
      </c>
      <c r="BG2595" s="14">
        <v>66.873631125320543</v>
      </c>
      <c r="BH2595" s="22">
        <v>483</v>
      </c>
      <c r="BI2595" s="23">
        <v>37.727298000000005</v>
      </c>
      <c r="BJ2595" s="23">
        <v>62.011744491175421</v>
      </c>
      <c r="BK2595" s="14">
        <v>125.73474577689305</v>
      </c>
      <c r="BL2595" t="s">
        <v>199</v>
      </c>
    </row>
    <row r="2596" spans="1:64">
      <c r="A2596" t="s">
        <v>3617</v>
      </c>
      <c r="B2596" t="s">
        <v>3608</v>
      </c>
      <c r="C2596" t="s">
        <v>199</v>
      </c>
      <c r="D2596" t="s">
        <v>942</v>
      </c>
      <c r="E2596">
        <v>2023</v>
      </c>
      <c r="F2596">
        <v>35.26</v>
      </c>
      <c r="G2596">
        <v>4.51</v>
      </c>
      <c r="H2596">
        <v>6930</v>
      </c>
      <c r="I2596">
        <v>49.319497254331466</v>
      </c>
      <c r="J2596">
        <v>6</v>
      </c>
      <c r="K2596">
        <v>10</v>
      </c>
      <c r="L2596">
        <v>2666</v>
      </c>
      <c r="M2596">
        <v>2.6659999999999999</v>
      </c>
      <c r="N2596">
        <v>15.777388</v>
      </c>
      <c r="O2596">
        <v>31.990163887192416</v>
      </c>
      <c r="P2596" s="140">
        <v>0</v>
      </c>
      <c r="Q2596">
        <v>0</v>
      </c>
      <c r="R2596">
        <v>0</v>
      </c>
      <c r="S2596">
        <v>0</v>
      </c>
      <c r="T2596">
        <v>0</v>
      </c>
      <c r="U2596">
        <v>0</v>
      </c>
      <c r="V2596">
        <v>0</v>
      </c>
      <c r="W2596">
        <v>0</v>
      </c>
      <c r="X2596">
        <v>0</v>
      </c>
      <c r="Y2596">
        <v>0</v>
      </c>
      <c r="Z2596">
        <v>0</v>
      </c>
      <c r="AA2596">
        <v>0</v>
      </c>
      <c r="AB2596" s="140"/>
      <c r="AG2596">
        <v>0</v>
      </c>
      <c r="AL2596">
        <v>0</v>
      </c>
      <c r="AM2596">
        <v>573</v>
      </c>
      <c r="AN2596">
        <v>14281.388000000001</v>
      </c>
      <c r="AO2596">
        <v>14.281388</v>
      </c>
      <c r="AP2596">
        <v>13.395759999999999</v>
      </c>
      <c r="AQ2596">
        <v>27.161185222388944</v>
      </c>
      <c r="AR2596" s="140">
        <v>599</v>
      </c>
      <c r="AS2596" s="140">
        <v>14298.541999999899</v>
      </c>
      <c r="AT2596">
        <v>14.2985419999999</v>
      </c>
      <c r="AU2596">
        <v>13.4118498839191</v>
      </c>
      <c r="AV2596">
        <v>27.193809001654429</v>
      </c>
      <c r="AW2596">
        <v>0</v>
      </c>
      <c r="AX2596">
        <v>0</v>
      </c>
      <c r="AY2596">
        <v>0</v>
      </c>
      <c r="AZ2596">
        <v>0</v>
      </c>
      <c r="BA2596">
        <v>0</v>
      </c>
      <c r="BB2596">
        <v>0</v>
      </c>
      <c r="BC2596" s="140">
        <v>13</v>
      </c>
      <c r="BD2596" s="140">
        <v>22100</v>
      </c>
      <c r="BE2596">
        <v>22.1</v>
      </c>
      <c r="BF2596">
        <v>39.381686000000002</v>
      </c>
      <c r="BG2596">
        <v>79.850136745952568</v>
      </c>
      <c r="BH2596">
        <v>618</v>
      </c>
      <c r="BI2596">
        <v>39.064541999999896</v>
      </c>
      <c r="BJ2596">
        <v>68.570923883919107</v>
      </c>
      <c r="BK2596">
        <v>139.03410963479942</v>
      </c>
      <c r="BL2596" t="s">
        <v>199</v>
      </c>
    </row>
    <row r="2597" spans="1:64">
      <c r="A2597" t="s">
        <v>3618</v>
      </c>
      <c r="B2597" t="s">
        <v>3608</v>
      </c>
      <c r="C2597" t="s">
        <v>199</v>
      </c>
      <c r="D2597" t="s">
        <v>942</v>
      </c>
      <c r="E2597">
        <v>2024</v>
      </c>
      <c r="F2597">
        <v>35.26</v>
      </c>
      <c r="G2597">
        <v>4.53</v>
      </c>
      <c r="H2597">
        <v>6993</v>
      </c>
      <c r="I2597">
        <v>47.951687349693167</v>
      </c>
      <c r="J2597">
        <v>6</v>
      </c>
      <c r="K2597">
        <v>10</v>
      </c>
      <c r="L2597">
        <v>2666</v>
      </c>
      <c r="M2597">
        <v>2.6660000000000004</v>
      </c>
      <c r="N2597">
        <v>15.777388000000002</v>
      </c>
      <c r="O2597">
        <v>32.902675321812133</v>
      </c>
      <c r="P2597" s="140">
        <v>0</v>
      </c>
      <c r="Q2597">
        <v>0</v>
      </c>
      <c r="R2597">
        <v>0</v>
      </c>
      <c r="S2597">
        <v>0</v>
      </c>
      <c r="T2597">
        <v>0</v>
      </c>
      <c r="U2597">
        <v>0</v>
      </c>
      <c r="V2597">
        <v>0</v>
      </c>
      <c r="W2597">
        <v>0</v>
      </c>
      <c r="X2597">
        <v>0</v>
      </c>
      <c r="Y2597">
        <v>0</v>
      </c>
      <c r="Z2597">
        <v>0</v>
      </c>
      <c r="AA2597">
        <v>0</v>
      </c>
      <c r="AB2597" s="140">
        <v>0</v>
      </c>
      <c r="AC2597">
        <v>0</v>
      </c>
      <c r="AD2597">
        <v>0</v>
      </c>
      <c r="AE2597">
        <v>0</v>
      </c>
      <c r="AF2597">
        <v>0</v>
      </c>
      <c r="AG2597">
        <v>0</v>
      </c>
      <c r="AH2597">
        <v>0</v>
      </c>
      <c r="AI2597">
        <v>0</v>
      </c>
      <c r="AJ2597">
        <v>0</v>
      </c>
      <c r="AK2597">
        <v>0</v>
      </c>
      <c r="AL2597">
        <v>0</v>
      </c>
      <c r="AM2597">
        <v>670</v>
      </c>
      <c r="AN2597">
        <v>15791.831999999977</v>
      </c>
      <c r="AO2597">
        <v>15.791832000000005</v>
      </c>
      <c r="AP2597">
        <v>14.243345124623628</v>
      </c>
      <c r="AQ2597">
        <v>29.703532684371257</v>
      </c>
      <c r="AR2597" s="140">
        <v>727</v>
      </c>
      <c r="AS2597" s="140">
        <v>15833.700999999966</v>
      </c>
      <c r="AT2597">
        <v>15.833701000000003</v>
      </c>
      <c r="AU2597">
        <v>14.281108610014229</v>
      </c>
      <c r="AV2597">
        <v>29.782285878425114</v>
      </c>
      <c r="AW2597">
        <v>0</v>
      </c>
      <c r="AX2597">
        <v>0</v>
      </c>
      <c r="AY2597">
        <v>0</v>
      </c>
      <c r="AZ2597">
        <v>0</v>
      </c>
      <c r="BA2597">
        <v>0</v>
      </c>
      <c r="BB2597">
        <v>0</v>
      </c>
      <c r="BC2597" s="140">
        <v>14</v>
      </c>
      <c r="BD2597" s="140">
        <v>28900</v>
      </c>
      <c r="BE2597">
        <v>28.900000000000006</v>
      </c>
      <c r="BF2597">
        <v>50.764730438240356</v>
      </c>
      <c r="BG2597">
        <v>105.86641105668035</v>
      </c>
      <c r="BH2597">
        <v>747</v>
      </c>
      <c r="BI2597">
        <v>47.399701000000007</v>
      </c>
      <c r="BJ2597">
        <v>80.82322704825458</v>
      </c>
      <c r="BK2597">
        <v>168.55137225691757</v>
      </c>
      <c r="BL2597" t="s">
        <v>199</v>
      </c>
    </row>
    <row r="2598" spans="1:64">
      <c r="A2598" t="s">
        <v>3619</v>
      </c>
      <c r="B2598" t="s">
        <v>3620</v>
      </c>
      <c r="C2598" t="s">
        <v>202</v>
      </c>
      <c r="D2598" t="s">
        <v>942</v>
      </c>
      <c r="E2598">
        <v>2012</v>
      </c>
      <c r="F2598" s="23">
        <v>90.79</v>
      </c>
      <c r="G2598" s="23">
        <v>17.14</v>
      </c>
      <c r="H2598" s="22">
        <v>21867</v>
      </c>
      <c r="I2598" s="34">
        <v>180.20932399999998</v>
      </c>
      <c r="J2598" s="22">
        <v>2</v>
      </c>
      <c r="K2598" s="22" t="s">
        <v>782</v>
      </c>
      <c r="L2598" s="23">
        <v>500</v>
      </c>
      <c r="M2598" s="23">
        <v>0.5</v>
      </c>
      <c r="N2598" s="23">
        <v>3.5878449999999997</v>
      </c>
      <c r="O2598" s="14">
        <v>1.9909319453415186</v>
      </c>
      <c r="P2598" s="48">
        <v>0</v>
      </c>
      <c r="Q2598" s="22" t="s">
        <v>782</v>
      </c>
      <c r="R2598" s="23">
        <v>0</v>
      </c>
      <c r="S2598" s="23">
        <v>0</v>
      </c>
      <c r="T2598" s="23">
        <v>0</v>
      </c>
      <c r="U2598" s="14">
        <v>0</v>
      </c>
      <c r="V2598" s="22">
        <v>0</v>
      </c>
      <c r="W2598" s="22" t="s">
        <v>782</v>
      </c>
      <c r="X2598" s="23">
        <v>0</v>
      </c>
      <c r="Y2598" s="23">
        <v>0</v>
      </c>
      <c r="Z2598" s="23">
        <v>0</v>
      </c>
      <c r="AA2598" s="14">
        <v>0</v>
      </c>
      <c r="AB2598" s="48">
        <v>0</v>
      </c>
      <c r="AC2598" s="22" t="s">
        <v>782</v>
      </c>
      <c r="AD2598" s="23">
        <v>0</v>
      </c>
      <c r="AE2598" s="23">
        <v>0</v>
      </c>
      <c r="AF2598" s="23">
        <v>0</v>
      </c>
      <c r="AG2598" s="14">
        <v>0</v>
      </c>
      <c r="AH2598" s="22" t="s">
        <v>782</v>
      </c>
      <c r="AI2598" s="23" t="s">
        <v>782</v>
      </c>
      <c r="AJ2598" s="23" t="s">
        <v>782</v>
      </c>
      <c r="AK2598" s="23" t="s">
        <v>782</v>
      </c>
      <c r="AL2598" s="14" t="s">
        <v>782</v>
      </c>
      <c r="AM2598" s="22" t="s">
        <v>782</v>
      </c>
      <c r="AN2598" s="23" t="s">
        <v>782</v>
      </c>
      <c r="AO2598" s="23" t="s">
        <v>782</v>
      </c>
      <c r="AP2598" s="23" t="s">
        <v>782</v>
      </c>
      <c r="AQ2598" s="14" t="s">
        <v>782</v>
      </c>
      <c r="AR2598" s="48">
        <v>354</v>
      </c>
      <c r="AS2598" s="50">
        <v>5667.3610000000017</v>
      </c>
      <c r="AT2598" s="23">
        <v>5.6673610000000014</v>
      </c>
      <c r="AU2598" s="23">
        <v>4.4186490000000003</v>
      </c>
      <c r="AV2598" s="14">
        <v>2.451953595919377</v>
      </c>
      <c r="AW2598" s="22">
        <v>0</v>
      </c>
      <c r="AX2598" s="22" t="s">
        <v>782</v>
      </c>
      <c r="AY2598" s="23">
        <v>0</v>
      </c>
      <c r="AZ2598" s="23">
        <v>0</v>
      </c>
      <c r="BA2598" s="23">
        <v>0</v>
      </c>
      <c r="BB2598" s="14">
        <v>0</v>
      </c>
      <c r="BC2598" s="48">
        <v>3</v>
      </c>
      <c r="BD2598" s="50">
        <v>6000</v>
      </c>
      <c r="BE2598" s="23">
        <v>6</v>
      </c>
      <c r="BF2598" s="23">
        <v>9.5820000000000007</v>
      </c>
      <c r="BG2598" s="14">
        <v>5.3171499605647483</v>
      </c>
      <c r="BH2598" s="22">
        <v>359</v>
      </c>
      <c r="BI2598" s="23">
        <v>12.167361000000001</v>
      </c>
      <c r="BJ2598" s="23">
        <v>17.588494000000001</v>
      </c>
      <c r="BK2598" s="14">
        <v>9.7600355018256444</v>
      </c>
      <c r="BL2598" t="s">
        <v>202</v>
      </c>
    </row>
    <row r="2599" spans="1:64">
      <c r="A2599" t="s">
        <v>3621</v>
      </c>
      <c r="B2599" t="s">
        <v>3620</v>
      </c>
      <c r="C2599" t="s">
        <v>202</v>
      </c>
      <c r="D2599" t="s">
        <v>942</v>
      </c>
      <c r="E2599">
        <v>2015</v>
      </c>
      <c r="F2599" s="23">
        <v>90.79</v>
      </c>
      <c r="G2599" s="23">
        <v>18</v>
      </c>
      <c r="H2599" s="22">
        <v>22461</v>
      </c>
      <c r="I2599" s="34">
        <v>179.69325263982543</v>
      </c>
      <c r="J2599" s="13">
        <v>3</v>
      </c>
      <c r="K2599" s="13">
        <v>3</v>
      </c>
      <c r="L2599" s="19">
        <v>575</v>
      </c>
      <c r="M2599" s="35">
        <v>0.57499999999999996</v>
      </c>
      <c r="N2599" s="19">
        <v>3.4392791145635577</v>
      </c>
      <c r="O2599" s="17">
        <v>1.9139723189591316</v>
      </c>
      <c r="P2599" s="112">
        <v>0</v>
      </c>
      <c r="Q2599" s="37">
        <v>0</v>
      </c>
      <c r="R2599" s="38">
        <v>0</v>
      </c>
      <c r="S2599" s="27">
        <v>0</v>
      </c>
      <c r="T2599" s="23">
        <v>0</v>
      </c>
      <c r="U2599" s="17">
        <v>0</v>
      </c>
      <c r="V2599" s="22">
        <v>0</v>
      </c>
      <c r="W2599" s="22">
        <v>0</v>
      </c>
      <c r="X2599" s="23">
        <v>0</v>
      </c>
      <c r="Y2599" s="27">
        <v>0</v>
      </c>
      <c r="Z2599" s="27">
        <v>0</v>
      </c>
      <c r="AA2599" s="14">
        <v>0</v>
      </c>
      <c r="AB2599" s="116">
        <v>1</v>
      </c>
      <c r="AC2599" s="22" t="s">
        <v>782</v>
      </c>
      <c r="AD2599" s="23">
        <v>0</v>
      </c>
      <c r="AE2599" s="23">
        <v>0</v>
      </c>
      <c r="AF2599" s="23">
        <v>0.54390155399999995</v>
      </c>
      <c r="AG2599" s="14">
        <v>0.30268334843389383</v>
      </c>
      <c r="AH2599" s="22" t="s">
        <v>782</v>
      </c>
      <c r="AI2599" s="23" t="s">
        <v>782</v>
      </c>
      <c r="AJ2599" s="23" t="s">
        <v>782</v>
      </c>
      <c r="AK2599" s="23" t="s">
        <v>782</v>
      </c>
      <c r="AL2599" s="14" t="s">
        <v>782</v>
      </c>
      <c r="AM2599" s="22" t="s">
        <v>782</v>
      </c>
      <c r="AN2599" s="23" t="s">
        <v>782</v>
      </c>
      <c r="AO2599" s="23" t="s">
        <v>782</v>
      </c>
      <c r="AP2599" s="23" t="s">
        <v>782</v>
      </c>
      <c r="AQ2599" s="14" t="s">
        <v>782</v>
      </c>
      <c r="AR2599" s="117">
        <v>420</v>
      </c>
      <c r="AS2599" s="118">
        <v>6359.1580000000022</v>
      </c>
      <c r="AT2599" s="23">
        <v>6.3591580000000025</v>
      </c>
      <c r="AU2599" s="23">
        <v>5.6479673997847533</v>
      </c>
      <c r="AV2599" s="14">
        <v>3.1431160139916092</v>
      </c>
      <c r="AW2599" s="22">
        <v>0</v>
      </c>
      <c r="AX2599" s="22" t="s">
        <v>782</v>
      </c>
      <c r="AY2599" s="23">
        <v>0</v>
      </c>
      <c r="AZ2599" s="23">
        <v>0</v>
      </c>
      <c r="BA2599" s="23">
        <v>0</v>
      </c>
      <c r="BB2599" s="14">
        <v>0</v>
      </c>
      <c r="BC2599" s="120">
        <v>3</v>
      </c>
      <c r="BD2599" s="43">
        <v>6000</v>
      </c>
      <c r="BE2599" s="44">
        <v>6</v>
      </c>
      <c r="BF2599" s="23">
        <v>8.2440762164657908</v>
      </c>
      <c r="BG2599" s="14">
        <v>4.5878607545660595</v>
      </c>
      <c r="BH2599" s="22">
        <v>427</v>
      </c>
      <c r="BI2599" s="23">
        <v>12.934158000000002</v>
      </c>
      <c r="BJ2599" s="23">
        <v>17.875224284814102</v>
      </c>
      <c r="BK2599" s="14">
        <v>9.9476324359506947</v>
      </c>
      <c r="BL2599" t="s">
        <v>202</v>
      </c>
    </row>
    <row r="2600" spans="1:64">
      <c r="A2600" t="s">
        <v>3622</v>
      </c>
      <c r="B2600" t="s">
        <v>3620</v>
      </c>
      <c r="C2600" t="s">
        <v>202</v>
      </c>
      <c r="D2600" t="s">
        <v>942</v>
      </c>
      <c r="E2600">
        <v>2016</v>
      </c>
      <c r="F2600" s="23">
        <v>90.79</v>
      </c>
      <c r="G2600" s="23">
        <v>17.62</v>
      </c>
      <c r="H2600" s="22">
        <v>22530</v>
      </c>
      <c r="I2600" s="34">
        <v>190.9727040629557</v>
      </c>
      <c r="J2600" s="13">
        <v>3</v>
      </c>
      <c r="K2600" s="13">
        <v>3</v>
      </c>
      <c r="L2600" s="19">
        <v>575</v>
      </c>
      <c r="M2600" s="35">
        <v>0.57499999999999996</v>
      </c>
      <c r="N2600" s="19">
        <v>3.4390749999999999</v>
      </c>
      <c r="O2600" s="17">
        <v>1.8008201836353961</v>
      </c>
      <c r="P2600" s="55">
        <v>0</v>
      </c>
      <c r="Q2600" s="13">
        <v>0</v>
      </c>
      <c r="R2600" s="19">
        <v>0</v>
      </c>
      <c r="S2600" s="27">
        <v>0</v>
      </c>
      <c r="T2600" s="19">
        <v>0</v>
      </c>
      <c r="U2600" s="17">
        <v>0</v>
      </c>
      <c r="V2600" s="13">
        <v>0</v>
      </c>
      <c r="W2600" s="13">
        <v>0</v>
      </c>
      <c r="X2600" s="19">
        <v>0</v>
      </c>
      <c r="Y2600" s="27">
        <v>0</v>
      </c>
      <c r="Z2600" s="19">
        <v>0</v>
      </c>
      <c r="AA2600" s="14">
        <v>0</v>
      </c>
      <c r="AB2600" s="55">
        <v>1</v>
      </c>
      <c r="AC2600" s="22" t="s">
        <v>782</v>
      </c>
      <c r="AD2600" s="19">
        <v>0</v>
      </c>
      <c r="AE2600" s="23">
        <v>0</v>
      </c>
      <c r="AF2600" s="19">
        <v>0.64514099999999996</v>
      </c>
      <c r="AG2600" s="14">
        <v>0.33781843492529906</v>
      </c>
      <c r="AH2600" s="22" t="s">
        <v>782</v>
      </c>
      <c r="AI2600" s="23" t="s">
        <v>782</v>
      </c>
      <c r="AJ2600" s="23" t="s">
        <v>782</v>
      </c>
      <c r="AK2600" s="23" t="s">
        <v>782</v>
      </c>
      <c r="AL2600" s="14" t="s">
        <v>782</v>
      </c>
      <c r="AM2600" s="22" t="s">
        <v>782</v>
      </c>
      <c r="AN2600" s="23" t="s">
        <v>782</v>
      </c>
      <c r="AO2600" s="23" t="s">
        <v>782</v>
      </c>
      <c r="AP2600" s="23" t="s">
        <v>782</v>
      </c>
      <c r="AQ2600" s="14" t="s">
        <v>782</v>
      </c>
      <c r="AR2600" s="55">
        <v>430</v>
      </c>
      <c r="AS2600" s="56">
        <v>6450.0080000000007</v>
      </c>
      <c r="AT2600" s="23">
        <v>6.4500080000000004</v>
      </c>
      <c r="AU2600" s="19">
        <v>5.7276071040000094</v>
      </c>
      <c r="AV2600" s="14">
        <v>2.9991757890760438</v>
      </c>
      <c r="AW2600" s="13">
        <v>0</v>
      </c>
      <c r="AX2600" s="22" t="s">
        <v>782</v>
      </c>
      <c r="AY2600" s="19">
        <v>0</v>
      </c>
      <c r="AZ2600" s="23">
        <v>0</v>
      </c>
      <c r="BA2600" s="19">
        <v>0</v>
      </c>
      <c r="BB2600" s="14">
        <v>0</v>
      </c>
      <c r="BC2600" s="55">
        <v>3</v>
      </c>
      <c r="BD2600" s="56">
        <v>6000</v>
      </c>
      <c r="BE2600" s="44">
        <v>6</v>
      </c>
      <c r="BF2600" s="19">
        <v>8.2440762164657926</v>
      </c>
      <c r="BG2600" s="14">
        <v>4.3168871996220286</v>
      </c>
      <c r="BH2600" s="22">
        <v>437</v>
      </c>
      <c r="BI2600" s="23">
        <v>13.025008</v>
      </c>
      <c r="BJ2600" s="23">
        <v>18.055899320465802</v>
      </c>
      <c r="BK2600" s="14">
        <v>9.4547016072587677</v>
      </c>
      <c r="BL2600" t="s">
        <v>202</v>
      </c>
    </row>
    <row r="2601" spans="1:64">
      <c r="A2601" t="s">
        <v>3623</v>
      </c>
      <c r="B2601" t="s">
        <v>3620</v>
      </c>
      <c r="C2601" t="s">
        <v>202</v>
      </c>
      <c r="D2601" t="s">
        <v>942</v>
      </c>
      <c r="E2601">
        <v>2017</v>
      </c>
      <c r="F2601" s="23">
        <v>90.79</v>
      </c>
      <c r="G2601" s="23">
        <v>17.73</v>
      </c>
      <c r="H2601" s="22">
        <v>22626</v>
      </c>
      <c r="I2601" s="34">
        <v>177.72746675521748</v>
      </c>
      <c r="J2601" s="13">
        <v>3</v>
      </c>
      <c r="K2601" s="13">
        <v>3</v>
      </c>
      <c r="L2601" s="19">
        <v>575</v>
      </c>
      <c r="M2601" s="19">
        <v>0.57499999999999996</v>
      </c>
      <c r="N2601" s="19">
        <v>3.4390749999999999</v>
      </c>
      <c r="O2601" s="17">
        <v>1.9350272992618573</v>
      </c>
      <c r="P2601" s="55">
        <v>0</v>
      </c>
      <c r="Q2601" s="13">
        <v>0</v>
      </c>
      <c r="R2601" s="19">
        <v>0</v>
      </c>
      <c r="S2601" s="19">
        <v>0</v>
      </c>
      <c r="T2601" s="19">
        <v>0</v>
      </c>
      <c r="U2601" s="17">
        <v>0</v>
      </c>
      <c r="V2601" s="13">
        <v>0</v>
      </c>
      <c r="W2601" s="13">
        <v>0</v>
      </c>
      <c r="X2601" s="19">
        <v>0</v>
      </c>
      <c r="Y2601" s="19">
        <v>0</v>
      </c>
      <c r="Z2601" s="19">
        <v>0</v>
      </c>
      <c r="AA2601" s="14">
        <v>0</v>
      </c>
      <c r="AB2601" s="55">
        <v>1</v>
      </c>
      <c r="AC2601" s="22" t="s">
        <v>782</v>
      </c>
      <c r="AD2601" s="19">
        <v>0</v>
      </c>
      <c r="AE2601" s="19">
        <v>0</v>
      </c>
      <c r="AF2601" s="19">
        <v>0.64800558900000005</v>
      </c>
      <c r="AG2601" s="14">
        <v>0.36460632722149389</v>
      </c>
      <c r="AH2601" s="22" t="s">
        <v>782</v>
      </c>
      <c r="AI2601" s="23" t="s">
        <v>782</v>
      </c>
      <c r="AJ2601" s="23" t="s">
        <v>782</v>
      </c>
      <c r="AK2601" s="23" t="s">
        <v>782</v>
      </c>
      <c r="AL2601" s="14" t="s">
        <v>782</v>
      </c>
      <c r="AM2601" s="22" t="s">
        <v>782</v>
      </c>
      <c r="AN2601" s="23" t="s">
        <v>782</v>
      </c>
      <c r="AO2601" s="23" t="s">
        <v>782</v>
      </c>
      <c r="AP2601" s="23" t="s">
        <v>782</v>
      </c>
      <c r="AQ2601" s="14" t="s">
        <v>782</v>
      </c>
      <c r="AR2601" s="55">
        <v>439</v>
      </c>
      <c r="AS2601" s="56">
        <v>6566.8180000000011</v>
      </c>
      <c r="AT2601" s="19">
        <v>6.566818000000004</v>
      </c>
      <c r="AU2601" s="19">
        <v>5.8313343840000105</v>
      </c>
      <c r="AV2601" s="14">
        <v>3.281054127683853</v>
      </c>
      <c r="AW2601" s="13">
        <v>0</v>
      </c>
      <c r="AX2601" s="22" t="s">
        <v>782</v>
      </c>
      <c r="AY2601" s="19">
        <v>0</v>
      </c>
      <c r="AZ2601" s="19">
        <v>0</v>
      </c>
      <c r="BA2601" s="19">
        <v>0</v>
      </c>
      <c r="BB2601" s="14">
        <v>0</v>
      </c>
      <c r="BC2601" s="55">
        <v>3</v>
      </c>
      <c r="BD2601" s="56">
        <v>6000</v>
      </c>
      <c r="BE2601" s="19">
        <v>6</v>
      </c>
      <c r="BF2601" s="19">
        <v>8.2440762164657926</v>
      </c>
      <c r="BG2601" s="14">
        <v>4.638605594834865</v>
      </c>
      <c r="BH2601" s="22">
        <v>446</v>
      </c>
      <c r="BI2601" s="23">
        <v>13.141818000000004</v>
      </c>
      <c r="BJ2601" s="23">
        <v>18.162491189465804</v>
      </c>
      <c r="BK2601" s="14">
        <v>10.21929334900207</v>
      </c>
      <c r="BL2601" t="s">
        <v>202</v>
      </c>
    </row>
    <row r="2602" spans="1:64">
      <c r="A2602" t="s">
        <v>3624</v>
      </c>
      <c r="B2602" t="s">
        <v>3620</v>
      </c>
      <c r="C2602" t="s">
        <v>202</v>
      </c>
      <c r="D2602" t="s">
        <v>942</v>
      </c>
      <c r="E2602">
        <v>2018</v>
      </c>
      <c r="F2602" s="23">
        <v>90.79</v>
      </c>
      <c r="G2602" s="23">
        <v>17.62</v>
      </c>
      <c r="H2602" s="22">
        <v>22641</v>
      </c>
      <c r="I2602" s="34">
        <v>177.74009841596765</v>
      </c>
      <c r="J2602" s="13">
        <v>3</v>
      </c>
      <c r="K2602" s="13">
        <v>3</v>
      </c>
      <c r="L2602" s="19">
        <v>575</v>
      </c>
      <c r="M2602" s="19">
        <v>0.57499999999999996</v>
      </c>
      <c r="N2602" s="19">
        <v>3.4390749999999999</v>
      </c>
      <c r="O2602" s="17">
        <v>1.9348897804430627</v>
      </c>
      <c r="P2602" s="55">
        <v>0</v>
      </c>
      <c r="Q2602" s="13">
        <v>0</v>
      </c>
      <c r="R2602" s="19">
        <v>0</v>
      </c>
      <c r="S2602" s="19">
        <v>0</v>
      </c>
      <c r="T2602" s="19">
        <v>0</v>
      </c>
      <c r="U2602" s="17">
        <v>0</v>
      </c>
      <c r="V2602" s="13">
        <v>0</v>
      </c>
      <c r="W2602" s="13">
        <v>0</v>
      </c>
      <c r="X2602" s="19">
        <v>0</v>
      </c>
      <c r="Y2602" s="19">
        <v>0</v>
      </c>
      <c r="Z2602" s="19">
        <v>0</v>
      </c>
      <c r="AA2602" s="14">
        <v>0</v>
      </c>
      <c r="AB2602" s="55">
        <v>1</v>
      </c>
      <c r="AC2602" s="22" t="s">
        <v>782</v>
      </c>
      <c r="AD2602" s="19">
        <v>0</v>
      </c>
      <c r="AE2602" s="19">
        <v>0</v>
      </c>
      <c r="AF2602" s="19">
        <v>0.65461829999999988</v>
      </c>
      <c r="AG2602" s="14">
        <v>0.36830085379382849</v>
      </c>
      <c r="AH2602" s="22" t="s">
        <v>782</v>
      </c>
      <c r="AI2602" s="23" t="s">
        <v>782</v>
      </c>
      <c r="AJ2602" s="23" t="s">
        <v>782</v>
      </c>
      <c r="AK2602" s="23" t="s">
        <v>782</v>
      </c>
      <c r="AL2602" s="14" t="s">
        <v>782</v>
      </c>
      <c r="AM2602" s="22" t="s">
        <v>782</v>
      </c>
      <c r="AN2602" s="23" t="s">
        <v>782</v>
      </c>
      <c r="AO2602" s="23" t="s">
        <v>782</v>
      </c>
      <c r="AP2602" s="23" t="s">
        <v>782</v>
      </c>
      <c r="AQ2602" s="14" t="s">
        <v>782</v>
      </c>
      <c r="AR2602" s="55">
        <v>453</v>
      </c>
      <c r="AS2602" s="56">
        <v>6821.523000000001</v>
      </c>
      <c r="AT2602" s="19">
        <v>6.8215230000000053</v>
      </c>
      <c r="AU2602" s="19">
        <v>6.0575124240000111</v>
      </c>
      <c r="AV2602" s="14">
        <v>3.4080730673522694</v>
      </c>
      <c r="AW2602" s="13">
        <v>0</v>
      </c>
      <c r="AX2602" s="22" t="s">
        <v>782</v>
      </c>
      <c r="AY2602" s="19">
        <v>0</v>
      </c>
      <c r="AZ2602" s="19">
        <v>0</v>
      </c>
      <c r="BA2602" s="19">
        <v>0</v>
      </c>
      <c r="BB2602" s="14">
        <v>0</v>
      </c>
      <c r="BC2602" s="55">
        <v>3</v>
      </c>
      <c r="BD2602" s="56">
        <v>6000</v>
      </c>
      <c r="BE2602" s="19">
        <v>6</v>
      </c>
      <c r="BF2602" s="19">
        <v>8.2928865950290742</v>
      </c>
      <c r="BG2602" s="14">
        <v>4.6657375960381859</v>
      </c>
      <c r="BH2602" s="22">
        <v>460</v>
      </c>
      <c r="BI2602" s="23">
        <v>13.396523000000006</v>
      </c>
      <c r="BJ2602" s="23">
        <v>18.444092319029085</v>
      </c>
      <c r="BK2602" s="14">
        <v>10.377001297627347</v>
      </c>
      <c r="BL2602" t="s">
        <v>202</v>
      </c>
    </row>
    <row r="2603" spans="1:64">
      <c r="A2603" t="s">
        <v>3625</v>
      </c>
      <c r="B2603" t="s">
        <v>3620</v>
      </c>
      <c r="C2603" t="s">
        <v>202</v>
      </c>
      <c r="D2603" t="s">
        <v>942</v>
      </c>
      <c r="E2603">
        <v>2019</v>
      </c>
      <c r="F2603" s="23">
        <v>90.79</v>
      </c>
      <c r="G2603" s="23">
        <v>17.579999999999998</v>
      </c>
      <c r="H2603" s="22">
        <v>22660</v>
      </c>
      <c r="I2603" s="34">
        <v>181.55574432358048</v>
      </c>
      <c r="J2603" s="22">
        <v>3</v>
      </c>
      <c r="K2603" s="22">
        <v>3</v>
      </c>
      <c r="L2603" s="23">
        <v>575</v>
      </c>
      <c r="M2603" s="23">
        <v>0.57499999999999996</v>
      </c>
      <c r="N2603" s="23">
        <v>3.4390749999999999</v>
      </c>
      <c r="O2603" s="14">
        <v>1.8942253867058352</v>
      </c>
      <c r="P2603" s="48">
        <v>0</v>
      </c>
      <c r="Q2603" s="22">
        <v>0</v>
      </c>
      <c r="R2603" s="23">
        <v>0</v>
      </c>
      <c r="S2603" s="23">
        <v>0</v>
      </c>
      <c r="T2603" s="23">
        <v>0</v>
      </c>
      <c r="U2603" s="14">
        <v>0</v>
      </c>
      <c r="V2603" s="22">
        <v>0</v>
      </c>
      <c r="W2603" s="22">
        <v>0</v>
      </c>
      <c r="X2603" s="23">
        <v>0</v>
      </c>
      <c r="Y2603" s="23">
        <v>0</v>
      </c>
      <c r="Z2603" s="23">
        <v>0</v>
      </c>
      <c r="AA2603" s="14">
        <v>0</v>
      </c>
      <c r="AB2603" s="48">
        <v>1</v>
      </c>
      <c r="AC2603" s="22">
        <v>1</v>
      </c>
      <c r="AD2603" s="23">
        <v>465.47392274678106</v>
      </c>
      <c r="AE2603" s="23">
        <v>0.46547392274678107</v>
      </c>
      <c r="AF2603" s="23">
        <v>0.65073254399999991</v>
      </c>
      <c r="AG2603" s="14">
        <v>0.35842024521142218</v>
      </c>
      <c r="AH2603" s="22">
        <v>0</v>
      </c>
      <c r="AI2603" s="23">
        <v>0</v>
      </c>
      <c r="AJ2603" s="23">
        <v>0</v>
      </c>
      <c r="AK2603" s="23">
        <v>0</v>
      </c>
      <c r="AL2603" s="14">
        <v>0</v>
      </c>
      <c r="AM2603" s="22">
        <v>485</v>
      </c>
      <c r="AN2603" s="23">
        <v>7435.9180000000006</v>
      </c>
      <c r="AO2603" s="23">
        <v>7.4359180000000027</v>
      </c>
      <c r="AP2603" s="23">
        <v>6.6030951840000105</v>
      </c>
      <c r="AQ2603" s="14">
        <v>3.6369519502679819</v>
      </c>
      <c r="AR2603" s="48">
        <v>485</v>
      </c>
      <c r="AS2603" s="50">
        <v>7435.9180000000006</v>
      </c>
      <c r="AT2603" s="23">
        <v>7.4359180000000027</v>
      </c>
      <c r="AU2603" s="23">
        <v>6.6030951840000105</v>
      </c>
      <c r="AV2603" s="14">
        <v>3.6369519502679819</v>
      </c>
      <c r="AW2603" s="22">
        <v>0</v>
      </c>
      <c r="AX2603" s="22" t="s">
        <v>782</v>
      </c>
      <c r="AY2603" s="23">
        <v>0</v>
      </c>
      <c r="AZ2603" s="23">
        <v>0</v>
      </c>
      <c r="BA2603" s="23">
        <v>0</v>
      </c>
      <c r="BB2603" s="14">
        <v>0</v>
      </c>
      <c r="BC2603" s="48">
        <v>3</v>
      </c>
      <c r="BD2603" s="50">
        <v>6000</v>
      </c>
      <c r="BE2603" s="23">
        <v>6</v>
      </c>
      <c r="BF2603" s="23">
        <v>8.2928874413278741</v>
      </c>
      <c r="BG2603" s="14">
        <v>4.5676811120598586</v>
      </c>
      <c r="BH2603" s="22">
        <v>492</v>
      </c>
      <c r="BI2603" s="23">
        <v>14.476391922746783</v>
      </c>
      <c r="BJ2603" s="23">
        <v>18.985790169327885</v>
      </c>
      <c r="BK2603" s="14">
        <v>10.457278694245097</v>
      </c>
      <c r="BL2603" t="s">
        <v>202</v>
      </c>
    </row>
    <row r="2604" spans="1:64">
      <c r="A2604" t="s">
        <v>3626</v>
      </c>
      <c r="B2604" t="s">
        <v>3620</v>
      </c>
      <c r="C2604" t="s">
        <v>202</v>
      </c>
      <c r="D2604" t="s">
        <v>942</v>
      </c>
      <c r="E2604">
        <v>2020</v>
      </c>
      <c r="F2604" s="23">
        <v>90.79</v>
      </c>
      <c r="G2604" s="23">
        <v>17.59</v>
      </c>
      <c r="H2604" s="22">
        <v>22511</v>
      </c>
      <c r="I2604" s="34">
        <v>182.46393538364518</v>
      </c>
      <c r="J2604" s="22">
        <v>3</v>
      </c>
      <c r="K2604" s="22">
        <v>3</v>
      </c>
      <c r="L2604" s="23">
        <v>575</v>
      </c>
      <c r="M2604" s="23">
        <v>0.57499999999999996</v>
      </c>
      <c r="N2604" s="23">
        <v>3.4390749999999999</v>
      </c>
      <c r="O2604" s="14">
        <v>1.8847971204660616</v>
      </c>
      <c r="P2604" s="48">
        <v>0</v>
      </c>
      <c r="Q2604" s="48">
        <v>0</v>
      </c>
      <c r="R2604" s="50">
        <v>0</v>
      </c>
      <c r="S2604" s="23">
        <v>0</v>
      </c>
      <c r="T2604" s="23">
        <v>0</v>
      </c>
      <c r="U2604" s="14">
        <v>0</v>
      </c>
      <c r="V2604" s="22">
        <v>0</v>
      </c>
      <c r="W2604" s="22">
        <v>0</v>
      </c>
      <c r="X2604" s="23">
        <v>0</v>
      </c>
      <c r="Y2604" s="23">
        <v>0</v>
      </c>
      <c r="Z2604" s="23">
        <v>0</v>
      </c>
      <c r="AA2604" s="14">
        <v>0</v>
      </c>
      <c r="AB2604" s="48">
        <v>1</v>
      </c>
      <c r="AC2604" s="22">
        <v>1</v>
      </c>
      <c r="AD2604" s="23">
        <v>453.69531115879829</v>
      </c>
      <c r="AE2604" s="23">
        <v>0.4536953111587983</v>
      </c>
      <c r="AF2604" s="23">
        <v>0.63426604499999995</v>
      </c>
      <c r="AG2604" s="14">
        <v>0.34761173141772062</v>
      </c>
      <c r="AH2604" s="22">
        <v>0</v>
      </c>
      <c r="AI2604" s="23">
        <v>0</v>
      </c>
      <c r="AJ2604" s="23">
        <v>0</v>
      </c>
      <c r="AK2604" s="23">
        <v>0</v>
      </c>
      <c r="AL2604" s="14">
        <v>0</v>
      </c>
      <c r="AM2604" s="22">
        <v>534</v>
      </c>
      <c r="AN2604" s="23">
        <v>8909.5029999999988</v>
      </c>
      <c r="AO2604" s="23">
        <v>8.9095030000000062</v>
      </c>
      <c r="AP2604" s="23">
        <v>7.9116386640000105</v>
      </c>
      <c r="AQ2604" s="14">
        <v>4.3360013294491049</v>
      </c>
      <c r="AR2604" s="48">
        <v>534</v>
      </c>
      <c r="AS2604" s="50">
        <v>8909.5029999999988</v>
      </c>
      <c r="AT2604" s="23">
        <v>8.9095030000000062</v>
      </c>
      <c r="AU2604" s="23">
        <v>7.9116386640000105</v>
      </c>
      <c r="AV2604" s="14">
        <v>4.3360013294491049</v>
      </c>
      <c r="AW2604" s="22">
        <v>0</v>
      </c>
      <c r="AX2604" s="22">
        <v>0</v>
      </c>
      <c r="AY2604" s="23">
        <v>0</v>
      </c>
      <c r="AZ2604" s="23">
        <v>0</v>
      </c>
      <c r="BA2604" s="23">
        <v>0</v>
      </c>
      <c r="BB2604" s="14">
        <v>0</v>
      </c>
      <c r="BC2604" s="48">
        <v>3</v>
      </c>
      <c r="BD2604" s="50">
        <v>6000</v>
      </c>
      <c r="BE2604" s="23">
        <v>6</v>
      </c>
      <c r="BF2604" s="23">
        <v>8.2798524641059021</v>
      </c>
      <c r="BG2604" s="14">
        <v>4.5378021945524978</v>
      </c>
      <c r="BH2604" s="22">
        <v>541</v>
      </c>
      <c r="BI2604" s="23">
        <v>15.938198311158803</v>
      </c>
      <c r="BJ2604" s="23">
        <v>20.264832173105912</v>
      </c>
      <c r="BK2604" s="14">
        <v>11.106212375885383</v>
      </c>
      <c r="BL2604" t="s">
        <v>202</v>
      </c>
    </row>
    <row r="2605" spans="1:64">
      <c r="A2605" t="s">
        <v>3627</v>
      </c>
      <c r="B2605" t="s">
        <v>3620</v>
      </c>
      <c r="C2605" t="s">
        <v>202</v>
      </c>
      <c r="D2605" t="s">
        <v>942</v>
      </c>
      <c r="E2605">
        <v>2021</v>
      </c>
      <c r="F2605" s="23">
        <v>90.79</v>
      </c>
      <c r="G2605" s="23">
        <v>17.61</v>
      </c>
      <c r="H2605" s="22">
        <v>22527</v>
      </c>
      <c r="I2605" s="34">
        <v>168.78</v>
      </c>
      <c r="J2605" s="22">
        <v>3</v>
      </c>
      <c r="K2605" s="22">
        <v>3</v>
      </c>
      <c r="L2605" s="23">
        <v>575</v>
      </c>
      <c r="M2605" s="23">
        <v>0.57499999999999996</v>
      </c>
      <c r="N2605" s="23">
        <v>3.4390749999999999</v>
      </c>
      <c r="O2605" s="14">
        <v>2.04</v>
      </c>
      <c r="P2605" s="48">
        <v>0</v>
      </c>
      <c r="Q2605" s="22">
        <v>0</v>
      </c>
      <c r="R2605" s="23">
        <v>0</v>
      </c>
      <c r="S2605" s="23">
        <v>0</v>
      </c>
      <c r="T2605" s="23">
        <v>0</v>
      </c>
      <c r="U2605" s="14">
        <v>0</v>
      </c>
      <c r="V2605" s="22">
        <v>0</v>
      </c>
      <c r="W2605" s="22">
        <v>0</v>
      </c>
      <c r="X2605" s="23">
        <v>0</v>
      </c>
      <c r="Y2605" s="23">
        <v>0</v>
      </c>
      <c r="Z2605" s="23">
        <v>0</v>
      </c>
      <c r="AA2605" s="14">
        <v>0</v>
      </c>
      <c r="AB2605" s="48">
        <v>1</v>
      </c>
      <c r="AC2605" s="22">
        <v>1</v>
      </c>
      <c r="AD2605" s="23">
        <v>460.12149140000002</v>
      </c>
      <c r="AE2605" s="23">
        <v>0.46012149099999999</v>
      </c>
      <c r="AF2605" s="23">
        <v>0.64324984500000004</v>
      </c>
      <c r="AG2605" s="14">
        <v>0.38</v>
      </c>
      <c r="AH2605" s="22">
        <v>1</v>
      </c>
      <c r="AI2605" s="23">
        <v>32.494999999999997</v>
      </c>
      <c r="AJ2605" s="23">
        <v>3.2495000000000003E-2</v>
      </c>
      <c r="AK2605" s="23">
        <v>2.9077270999999998E-2</v>
      </c>
      <c r="AL2605" s="14">
        <v>0.02</v>
      </c>
      <c r="AM2605" s="22">
        <v>588</v>
      </c>
      <c r="AN2605" s="23">
        <v>9456.7860000000001</v>
      </c>
      <c r="AO2605" s="23">
        <v>9.4567859999999992</v>
      </c>
      <c r="AP2605" s="23">
        <v>8.4621487910000006</v>
      </c>
      <c r="AQ2605" s="14">
        <v>5.01</v>
      </c>
      <c r="AR2605" s="48">
        <v>589</v>
      </c>
      <c r="AS2605" s="50">
        <v>9489.2810000000009</v>
      </c>
      <c r="AT2605" s="23">
        <v>9.4892810000000001</v>
      </c>
      <c r="AU2605" s="23">
        <v>8.4912260620000009</v>
      </c>
      <c r="AV2605" s="14">
        <v>5.03</v>
      </c>
      <c r="AW2605" s="22">
        <v>0</v>
      </c>
      <c r="AX2605" s="22">
        <v>0</v>
      </c>
      <c r="AY2605" s="23">
        <v>0</v>
      </c>
      <c r="AZ2605" s="23">
        <v>0</v>
      </c>
      <c r="BA2605" s="23">
        <v>0</v>
      </c>
      <c r="BB2605" s="14">
        <v>0</v>
      </c>
      <c r="BC2605" s="48">
        <v>3</v>
      </c>
      <c r="BD2605" s="23">
        <v>6000</v>
      </c>
      <c r="BE2605" s="23">
        <v>6</v>
      </c>
      <c r="BF2605" s="23">
        <v>7.2200313490000001</v>
      </c>
      <c r="BG2605" s="14">
        <v>4.28</v>
      </c>
      <c r="BH2605" s="22">
        <v>596</v>
      </c>
      <c r="BI2605" s="23">
        <v>16.52</v>
      </c>
      <c r="BJ2605" s="23">
        <v>19.79</v>
      </c>
      <c r="BK2605" s="14">
        <v>11.73</v>
      </c>
      <c r="BL2605" t="s">
        <v>202</v>
      </c>
    </row>
    <row r="2606" spans="1:64">
      <c r="A2606" t="s">
        <v>3628</v>
      </c>
      <c r="B2606" t="s">
        <v>3620</v>
      </c>
      <c r="C2606" t="s">
        <v>202</v>
      </c>
      <c r="D2606" s="111" t="s">
        <v>942</v>
      </c>
      <c r="E2606" s="110">
        <v>2022</v>
      </c>
      <c r="F2606" s="23"/>
      <c r="G2606" s="23"/>
      <c r="H2606" s="22">
        <v>22980</v>
      </c>
      <c r="I2606" s="34">
        <v>166.54842717186438</v>
      </c>
      <c r="J2606" s="22">
        <v>3</v>
      </c>
      <c r="K2606" s="22">
        <v>3</v>
      </c>
      <c r="L2606" s="23">
        <v>575</v>
      </c>
      <c r="M2606" s="23">
        <v>0.57499999999999996</v>
      </c>
      <c r="N2606" s="23">
        <v>3.4028499999999999</v>
      </c>
      <c r="O2606" s="14">
        <v>2.0431594928774297</v>
      </c>
      <c r="P2606" s="48">
        <v>0</v>
      </c>
      <c r="Q2606" s="48">
        <v>0</v>
      </c>
      <c r="R2606" s="50">
        <v>0</v>
      </c>
      <c r="S2606" s="23">
        <v>0</v>
      </c>
      <c r="T2606" s="23">
        <v>0</v>
      </c>
      <c r="U2606" s="14">
        <v>0</v>
      </c>
      <c r="V2606" s="22">
        <v>0</v>
      </c>
      <c r="W2606" s="22">
        <v>0</v>
      </c>
      <c r="X2606" s="23">
        <v>0</v>
      </c>
      <c r="Y2606" s="23">
        <v>0</v>
      </c>
      <c r="Z2606" s="23">
        <v>0</v>
      </c>
      <c r="AA2606" s="14">
        <v>0</v>
      </c>
      <c r="AB2606" s="48">
        <v>1</v>
      </c>
      <c r="AC2606" s="22">
        <v>1</v>
      </c>
      <c r="AD2606" s="23">
        <v>471.07380257510698</v>
      </c>
      <c r="AE2606" s="23">
        <v>0.471073802575107</v>
      </c>
      <c r="AF2606" s="23">
        <v>0.65856117599999997</v>
      </c>
      <c r="AG2606" s="14">
        <v>0.39541722920050076</v>
      </c>
      <c r="AH2606" s="22">
        <v>1</v>
      </c>
      <c r="AI2606" s="23">
        <v>32.494999999999997</v>
      </c>
      <c r="AJ2606" s="23">
        <v>3.2495000000000003E-2</v>
      </c>
      <c r="AK2606" s="23">
        <v>3.3286705523468803E-2</v>
      </c>
      <c r="AL2606" s="14">
        <v>1.9986202264834142E-2</v>
      </c>
      <c r="AM2606" s="22">
        <v>707</v>
      </c>
      <c r="AN2606" s="23">
        <v>11604.060999999998</v>
      </c>
      <c r="AO2606" s="23">
        <v>11.604061000000016</v>
      </c>
      <c r="AP2606" s="23">
        <v>11.886781393548805</v>
      </c>
      <c r="AQ2606" s="14">
        <v>7.1371321815501849</v>
      </c>
      <c r="AR2606" s="48">
        <v>708</v>
      </c>
      <c r="AS2606" s="50">
        <v>11636.556</v>
      </c>
      <c r="AT2606" s="23">
        <v>11.636556000000001</v>
      </c>
      <c r="AU2606" s="23">
        <v>11.920068099072269</v>
      </c>
      <c r="AV2606" s="14">
        <v>7.1571183838150159</v>
      </c>
      <c r="AW2606" s="22">
        <v>0</v>
      </c>
      <c r="AX2606" s="22">
        <v>0</v>
      </c>
      <c r="AY2606" s="23">
        <v>0</v>
      </c>
      <c r="AZ2606" s="23">
        <v>0</v>
      </c>
      <c r="BA2606" s="23">
        <v>0</v>
      </c>
      <c r="BB2606" s="14">
        <v>0</v>
      </c>
      <c r="BC2606" s="48">
        <v>3</v>
      </c>
      <c r="BD2606" s="50">
        <v>6000</v>
      </c>
      <c r="BE2606" s="23">
        <v>6</v>
      </c>
      <c r="BF2606" s="23">
        <v>8.0645763000391391</v>
      </c>
      <c r="BG2606" s="14">
        <v>4.8421810022361571</v>
      </c>
      <c r="BH2606" s="22">
        <v>715</v>
      </c>
      <c r="BI2606" s="23">
        <v>18.682629802575104</v>
      </c>
      <c r="BJ2606" s="23">
        <v>24.04605557511141</v>
      </c>
      <c r="BK2606" s="14">
        <v>14.437876108129103</v>
      </c>
      <c r="BL2606" t="s">
        <v>202</v>
      </c>
    </row>
    <row r="2607" spans="1:64">
      <c r="A2607" t="s">
        <v>3629</v>
      </c>
      <c r="B2607" t="s">
        <v>3620</v>
      </c>
      <c r="C2607" t="s">
        <v>202</v>
      </c>
      <c r="D2607" t="s">
        <v>942</v>
      </c>
      <c r="E2607">
        <v>2023</v>
      </c>
      <c r="F2607">
        <v>90.79</v>
      </c>
      <c r="G2607">
        <v>18.93</v>
      </c>
      <c r="H2607">
        <v>22643</v>
      </c>
      <c r="I2607">
        <v>166.54842717186438</v>
      </c>
      <c r="J2607">
        <v>3</v>
      </c>
      <c r="K2607">
        <v>3</v>
      </c>
      <c r="L2607">
        <v>575</v>
      </c>
      <c r="M2607">
        <v>0.57499999999999996</v>
      </c>
      <c r="N2607">
        <v>3.4028499999999999</v>
      </c>
      <c r="O2607">
        <v>2.0431594928774302</v>
      </c>
      <c r="P2607" s="140">
        <v>0</v>
      </c>
      <c r="Q2607">
        <v>0</v>
      </c>
      <c r="R2607">
        <v>0</v>
      </c>
      <c r="S2607">
        <v>0</v>
      </c>
      <c r="T2607">
        <v>0</v>
      </c>
      <c r="U2607">
        <v>0</v>
      </c>
      <c r="V2607">
        <v>0</v>
      </c>
      <c r="W2607">
        <v>0</v>
      </c>
      <c r="X2607">
        <v>0</v>
      </c>
      <c r="Y2607">
        <v>0</v>
      </c>
      <c r="Z2607">
        <v>0</v>
      </c>
      <c r="AA2607">
        <v>0</v>
      </c>
      <c r="AB2607" s="140">
        <v>1</v>
      </c>
      <c r="AC2607">
        <v>1</v>
      </c>
      <c r="AD2607">
        <v>456.85815450643798</v>
      </c>
      <c r="AE2607">
        <v>0.45685815450643802</v>
      </c>
      <c r="AF2607">
        <v>0.63868769999999997</v>
      </c>
      <c r="AG2607">
        <v>0.38348467820769416</v>
      </c>
      <c r="AH2607">
        <v>2</v>
      </c>
      <c r="AI2607">
        <v>37.835000000000001</v>
      </c>
      <c r="AJ2607">
        <v>3.7835000000000001E-2</v>
      </c>
      <c r="AK2607">
        <v>3.5489E-2</v>
      </c>
      <c r="AL2607">
        <v>2.3016999999999999E-2</v>
      </c>
      <c r="AM2607">
        <v>988</v>
      </c>
      <c r="AN2607">
        <v>14939.331</v>
      </c>
      <c r="AO2607">
        <v>14.939330999999999</v>
      </c>
      <c r="AP2607">
        <v>14.012902</v>
      </c>
      <c r="AQ2607">
        <v>8.4137101970586787</v>
      </c>
      <c r="AR2607" s="140">
        <v>1098</v>
      </c>
      <c r="AS2607" s="140">
        <v>15058.4009999999</v>
      </c>
      <c r="AT2607">
        <v>15.058401</v>
      </c>
      <c r="AU2607">
        <v>14.1245879267872</v>
      </c>
      <c r="AV2607">
        <v>8.4807693273571303</v>
      </c>
      <c r="AW2607">
        <v>0</v>
      </c>
      <c r="AX2607">
        <v>0</v>
      </c>
      <c r="AY2607">
        <v>0</v>
      </c>
      <c r="AZ2607">
        <v>0</v>
      </c>
      <c r="BA2607">
        <v>0</v>
      </c>
      <c r="BB2607">
        <v>0</v>
      </c>
      <c r="BC2607" s="140">
        <v>3</v>
      </c>
      <c r="BD2607" s="140">
        <v>6000</v>
      </c>
      <c r="BE2607">
        <v>6</v>
      </c>
      <c r="BF2607">
        <v>9.6294679999999993</v>
      </c>
      <c r="BG2607">
        <v>5.7817826103294117</v>
      </c>
      <c r="BH2607">
        <v>1105</v>
      </c>
      <c r="BI2607">
        <v>22.090259154506438</v>
      </c>
      <c r="BJ2607">
        <v>27.795593626787198</v>
      </c>
      <c r="BK2607">
        <v>16.689196108771664</v>
      </c>
      <c r="BL2607" t="s">
        <v>202</v>
      </c>
    </row>
    <row r="2608" spans="1:64">
      <c r="A2608" t="s">
        <v>3630</v>
      </c>
      <c r="B2608" t="s">
        <v>3620</v>
      </c>
      <c r="C2608" t="s">
        <v>202</v>
      </c>
      <c r="D2608" t="s">
        <v>942</v>
      </c>
      <c r="E2608">
        <v>2024</v>
      </c>
      <c r="F2608">
        <v>90.79</v>
      </c>
      <c r="G2608">
        <v>19.02</v>
      </c>
      <c r="H2608">
        <v>22557</v>
      </c>
      <c r="I2608">
        <v>154.67556292678805</v>
      </c>
      <c r="J2608">
        <v>3</v>
      </c>
      <c r="K2608">
        <v>3</v>
      </c>
      <c r="L2608">
        <v>575</v>
      </c>
      <c r="M2608">
        <v>0.57499999999999996</v>
      </c>
      <c r="N2608">
        <v>3.4028499999999999</v>
      </c>
      <c r="O2608">
        <v>2.199991993312258</v>
      </c>
      <c r="P2608" s="140">
        <v>0</v>
      </c>
      <c r="Q2608">
        <v>0</v>
      </c>
      <c r="R2608">
        <v>0</v>
      </c>
      <c r="S2608">
        <v>0</v>
      </c>
      <c r="T2608">
        <v>0</v>
      </c>
      <c r="U2608">
        <v>0</v>
      </c>
      <c r="V2608">
        <v>0</v>
      </c>
      <c r="W2608">
        <v>0</v>
      </c>
      <c r="X2608">
        <v>0</v>
      </c>
      <c r="Y2608">
        <v>0</v>
      </c>
      <c r="Z2608">
        <v>0</v>
      </c>
      <c r="AA2608">
        <v>0</v>
      </c>
      <c r="AB2608" s="140">
        <v>1</v>
      </c>
      <c r="AC2608">
        <v>1</v>
      </c>
      <c r="AD2608">
        <v>470.15364806866955</v>
      </c>
      <c r="AE2608">
        <v>0.47015364806866955</v>
      </c>
      <c r="AF2608">
        <v>0.65727480000000005</v>
      </c>
      <c r="AG2608">
        <v>0.42493771321272339</v>
      </c>
      <c r="AH2608">
        <v>2</v>
      </c>
      <c r="AI2608">
        <v>37.834999999999994</v>
      </c>
      <c r="AJ2608">
        <v>3.7834999999999994E-2</v>
      </c>
      <c r="AK2608">
        <v>3.4125044060127716E-2</v>
      </c>
      <c r="AL2608">
        <v>2.2062337071486839E-2</v>
      </c>
      <c r="AM2608">
        <v>1234</v>
      </c>
      <c r="AN2608">
        <v>19938.499</v>
      </c>
      <c r="AO2608">
        <v>19.938498999999997</v>
      </c>
      <c r="AP2608">
        <v>17.983405758366928</v>
      </c>
      <c r="AQ2608">
        <v>11.626533253270873</v>
      </c>
      <c r="AR2608" s="140">
        <v>1476</v>
      </c>
      <c r="AS2608" s="140">
        <v>20192.444999999901</v>
      </c>
      <c r="AT2608">
        <v>20.192445000000031</v>
      </c>
      <c r="AU2608">
        <v>18.212450781200079</v>
      </c>
      <c r="AV2608">
        <v>11.774614190232819</v>
      </c>
      <c r="AW2608">
        <v>0</v>
      </c>
      <c r="AX2608">
        <v>0</v>
      </c>
      <c r="AY2608">
        <v>0</v>
      </c>
      <c r="AZ2608">
        <v>0</v>
      </c>
      <c r="BA2608">
        <v>0</v>
      </c>
      <c r="BB2608">
        <v>0</v>
      </c>
      <c r="BC2608" s="140">
        <v>4</v>
      </c>
      <c r="BD2608" s="140">
        <v>6002</v>
      </c>
      <c r="BE2608">
        <v>6.0019999999999998</v>
      </c>
      <c r="BF2608">
        <v>8.4487298333880201</v>
      </c>
      <c r="BG2608">
        <v>5.4622266591568973</v>
      </c>
      <c r="BH2608">
        <v>1484</v>
      </c>
      <c r="BI2608">
        <v>27.2395986480687</v>
      </c>
      <c r="BJ2608">
        <v>30.721305414588102</v>
      </c>
      <c r="BK2608">
        <v>19.861770555914703</v>
      </c>
      <c r="BL2608" t="s">
        <v>202</v>
      </c>
    </row>
    <row r="2609" spans="1:64">
      <c r="A2609" t="s">
        <v>3631</v>
      </c>
      <c r="B2609" t="s">
        <v>3632</v>
      </c>
      <c r="C2609" t="s">
        <v>204</v>
      </c>
      <c r="D2609" t="s">
        <v>942</v>
      </c>
      <c r="E2609">
        <v>2012</v>
      </c>
      <c r="F2609" s="23">
        <v>73.44</v>
      </c>
      <c r="G2609" s="23">
        <v>8.92</v>
      </c>
      <c r="H2609" s="22">
        <v>8542</v>
      </c>
      <c r="I2609" s="34">
        <v>69.255069999999989</v>
      </c>
      <c r="J2609" s="22">
        <v>0</v>
      </c>
      <c r="K2609" s="22" t="s">
        <v>782</v>
      </c>
      <c r="L2609" s="23">
        <v>0</v>
      </c>
      <c r="M2609" s="23">
        <v>0</v>
      </c>
      <c r="N2609" s="23">
        <v>0</v>
      </c>
      <c r="O2609" s="14">
        <v>0</v>
      </c>
      <c r="P2609" s="48">
        <v>0</v>
      </c>
      <c r="Q2609" s="22" t="s">
        <v>782</v>
      </c>
      <c r="R2609" s="23">
        <v>0</v>
      </c>
      <c r="S2609" s="23">
        <v>0</v>
      </c>
      <c r="T2609" s="23">
        <v>0</v>
      </c>
      <c r="U2609" s="14">
        <v>0</v>
      </c>
      <c r="V2609" s="22">
        <v>0</v>
      </c>
      <c r="W2609" s="22" t="s">
        <v>782</v>
      </c>
      <c r="X2609" s="23">
        <v>0</v>
      </c>
      <c r="Y2609" s="23">
        <v>0</v>
      </c>
      <c r="Z2609" s="23">
        <v>0</v>
      </c>
      <c r="AA2609" s="14">
        <v>0</v>
      </c>
      <c r="AB2609" s="48">
        <v>0</v>
      </c>
      <c r="AC2609" s="22" t="s">
        <v>782</v>
      </c>
      <c r="AD2609" s="23">
        <v>0</v>
      </c>
      <c r="AE2609" s="23">
        <v>0</v>
      </c>
      <c r="AF2609" s="23">
        <v>0</v>
      </c>
      <c r="AG2609" s="14">
        <v>0</v>
      </c>
      <c r="AH2609" s="22" t="s">
        <v>782</v>
      </c>
      <c r="AI2609" s="23" t="s">
        <v>782</v>
      </c>
      <c r="AJ2609" s="23" t="s">
        <v>782</v>
      </c>
      <c r="AK2609" s="23" t="s">
        <v>782</v>
      </c>
      <c r="AL2609" s="14" t="s">
        <v>782</v>
      </c>
      <c r="AM2609" s="22" t="s">
        <v>782</v>
      </c>
      <c r="AN2609" s="23" t="s">
        <v>782</v>
      </c>
      <c r="AO2609" s="23" t="s">
        <v>782</v>
      </c>
      <c r="AP2609" s="23" t="s">
        <v>782</v>
      </c>
      <c r="AQ2609" s="14" t="s">
        <v>782</v>
      </c>
      <c r="AR2609" s="48">
        <v>288</v>
      </c>
      <c r="AS2609" s="50">
        <v>5030.5940000000001</v>
      </c>
      <c r="AT2609" s="23">
        <v>5.0305939999999998</v>
      </c>
      <c r="AU2609" s="23">
        <v>4.0948960000000003</v>
      </c>
      <c r="AV2609" s="14">
        <v>5.9127743282910563</v>
      </c>
      <c r="AW2609" s="22">
        <v>0</v>
      </c>
      <c r="AX2609" s="22" t="s">
        <v>782</v>
      </c>
      <c r="AY2609" s="23">
        <v>0</v>
      </c>
      <c r="AZ2609" s="23">
        <v>0</v>
      </c>
      <c r="BA2609" s="23">
        <v>0</v>
      </c>
      <c r="BB2609" s="14">
        <v>0</v>
      </c>
      <c r="BC2609" s="48">
        <v>0</v>
      </c>
      <c r="BD2609" s="50">
        <v>0</v>
      </c>
      <c r="BE2609" s="23">
        <v>0</v>
      </c>
      <c r="BF2609" s="23">
        <v>0</v>
      </c>
      <c r="BG2609" s="14">
        <v>0</v>
      </c>
      <c r="BH2609" s="22">
        <v>288</v>
      </c>
      <c r="BI2609" s="23">
        <v>5.0305939999999998</v>
      </c>
      <c r="BJ2609" s="23">
        <v>4.0948960000000003</v>
      </c>
      <c r="BK2609" s="14">
        <v>5.9127743282910563</v>
      </c>
      <c r="BL2609" t="s">
        <v>204</v>
      </c>
    </row>
    <row r="2610" spans="1:64">
      <c r="A2610" t="s">
        <v>3633</v>
      </c>
      <c r="B2610" t="s">
        <v>3632</v>
      </c>
      <c r="C2610" t="s">
        <v>204</v>
      </c>
      <c r="D2610" t="s">
        <v>942</v>
      </c>
      <c r="E2610">
        <v>2015</v>
      </c>
      <c r="F2610" s="23">
        <v>73.44</v>
      </c>
      <c r="G2610" s="23">
        <v>9.08</v>
      </c>
      <c r="H2610" s="22">
        <v>8559</v>
      </c>
      <c r="I2610" s="34">
        <v>69.340282608703049</v>
      </c>
      <c r="J2610" s="13">
        <v>0</v>
      </c>
      <c r="K2610" s="13">
        <v>0</v>
      </c>
      <c r="L2610" s="19">
        <v>0</v>
      </c>
      <c r="M2610" s="35">
        <v>0</v>
      </c>
      <c r="N2610" s="19">
        <v>0</v>
      </c>
      <c r="O2610" s="17">
        <v>0</v>
      </c>
      <c r="P2610" s="36">
        <v>0</v>
      </c>
      <c r="Q2610" s="37">
        <v>0</v>
      </c>
      <c r="R2610" s="38">
        <v>0</v>
      </c>
      <c r="S2610" s="27">
        <v>0</v>
      </c>
      <c r="T2610" s="23">
        <v>0</v>
      </c>
      <c r="U2610" s="17">
        <v>0</v>
      </c>
      <c r="V2610" s="22">
        <v>0</v>
      </c>
      <c r="W2610" s="22">
        <v>0</v>
      </c>
      <c r="X2610" s="23">
        <v>0</v>
      </c>
      <c r="Y2610" s="27">
        <v>0</v>
      </c>
      <c r="Z2610" s="27">
        <v>0</v>
      </c>
      <c r="AA2610" s="14">
        <v>0</v>
      </c>
      <c r="AB2610" s="39">
        <v>0</v>
      </c>
      <c r="AC2610" s="22" t="s">
        <v>782</v>
      </c>
      <c r="AD2610" s="23">
        <v>0</v>
      </c>
      <c r="AE2610" s="23">
        <v>0</v>
      </c>
      <c r="AF2610" s="23">
        <v>0</v>
      </c>
      <c r="AG2610" s="14">
        <v>0</v>
      </c>
      <c r="AH2610" s="22" t="s">
        <v>782</v>
      </c>
      <c r="AI2610" s="23" t="s">
        <v>782</v>
      </c>
      <c r="AJ2610" s="23" t="s">
        <v>782</v>
      </c>
      <c r="AK2610" s="23" t="s">
        <v>782</v>
      </c>
      <c r="AL2610" s="14" t="s">
        <v>782</v>
      </c>
      <c r="AM2610" s="22" t="s">
        <v>782</v>
      </c>
      <c r="AN2610" s="23" t="s">
        <v>782</v>
      </c>
      <c r="AO2610" s="23" t="s">
        <v>782</v>
      </c>
      <c r="AP2610" s="23" t="s">
        <v>782</v>
      </c>
      <c r="AQ2610" s="14" t="s">
        <v>782</v>
      </c>
      <c r="AR2610" s="40">
        <v>327</v>
      </c>
      <c r="AS2610" s="41">
        <v>5338.1689999999981</v>
      </c>
      <c r="AT2610" s="23">
        <v>5.3381689999999979</v>
      </c>
      <c r="AU2610" s="23">
        <v>4.7411629788946197</v>
      </c>
      <c r="AV2610" s="14">
        <v>6.8375305097178041</v>
      </c>
      <c r="AW2610" s="22">
        <v>0</v>
      </c>
      <c r="AX2610" s="22" t="s">
        <v>782</v>
      </c>
      <c r="AY2610" s="23">
        <v>0</v>
      </c>
      <c r="AZ2610" s="23">
        <v>0</v>
      </c>
      <c r="BA2610" s="23">
        <v>0</v>
      </c>
      <c r="BB2610" s="14">
        <v>0</v>
      </c>
      <c r="BC2610" s="42">
        <v>0</v>
      </c>
      <c r="BD2610" s="46">
        <v>0</v>
      </c>
      <c r="BE2610" s="44">
        <v>0</v>
      </c>
      <c r="BF2610" s="23">
        <v>0</v>
      </c>
      <c r="BG2610" s="14">
        <v>0</v>
      </c>
      <c r="BH2610" s="22">
        <v>327</v>
      </c>
      <c r="BI2610" s="23">
        <v>5.3381689999999979</v>
      </c>
      <c r="BJ2610" s="23">
        <v>4.7411629788946197</v>
      </c>
      <c r="BK2610" s="14">
        <v>6.8375305097178041</v>
      </c>
      <c r="BL2610" t="s">
        <v>204</v>
      </c>
    </row>
    <row r="2611" spans="1:64">
      <c r="A2611" t="s">
        <v>3634</v>
      </c>
      <c r="B2611" t="s">
        <v>3632</v>
      </c>
      <c r="C2611" t="s">
        <v>204</v>
      </c>
      <c r="D2611" t="s">
        <v>942</v>
      </c>
      <c r="E2611">
        <v>2016</v>
      </c>
      <c r="F2611" s="23">
        <v>73.44</v>
      </c>
      <c r="G2611" s="23">
        <v>8.9600000000000009</v>
      </c>
      <c r="H2611" s="22">
        <v>8584</v>
      </c>
      <c r="I2611" s="34">
        <v>72.772155027596185</v>
      </c>
      <c r="J2611" s="13">
        <v>0</v>
      </c>
      <c r="K2611" s="13">
        <v>0</v>
      </c>
      <c r="L2611" s="19">
        <v>0</v>
      </c>
      <c r="M2611" s="35">
        <v>0</v>
      </c>
      <c r="N2611" s="19">
        <v>0</v>
      </c>
      <c r="O2611" s="17">
        <v>0</v>
      </c>
      <c r="P2611" s="13">
        <v>0</v>
      </c>
      <c r="Q2611" s="13">
        <v>0</v>
      </c>
      <c r="R2611" s="19">
        <v>0</v>
      </c>
      <c r="S2611" s="27">
        <v>0</v>
      </c>
      <c r="T2611" s="19">
        <v>0</v>
      </c>
      <c r="U2611" s="17">
        <v>0</v>
      </c>
      <c r="V2611" s="13">
        <v>0</v>
      </c>
      <c r="W2611" s="13">
        <v>0</v>
      </c>
      <c r="X2611" s="19">
        <v>0</v>
      </c>
      <c r="Y2611" s="27">
        <v>0</v>
      </c>
      <c r="Z2611" s="19">
        <v>0</v>
      </c>
      <c r="AA2611" s="14">
        <v>0</v>
      </c>
      <c r="AB2611" s="13">
        <v>0</v>
      </c>
      <c r="AC2611" s="22" t="s">
        <v>782</v>
      </c>
      <c r="AD2611" s="19">
        <v>0</v>
      </c>
      <c r="AE2611" s="23">
        <v>0</v>
      </c>
      <c r="AF2611" s="19">
        <v>0</v>
      </c>
      <c r="AG2611" s="14">
        <v>0</v>
      </c>
      <c r="AH2611" s="22" t="s">
        <v>782</v>
      </c>
      <c r="AI2611" s="23" t="s">
        <v>782</v>
      </c>
      <c r="AJ2611" s="23" t="s">
        <v>782</v>
      </c>
      <c r="AK2611" s="23" t="s">
        <v>782</v>
      </c>
      <c r="AL2611" s="14" t="s">
        <v>782</v>
      </c>
      <c r="AM2611" s="22" t="s">
        <v>782</v>
      </c>
      <c r="AN2611" s="23" t="s">
        <v>782</v>
      </c>
      <c r="AO2611" s="23" t="s">
        <v>782</v>
      </c>
      <c r="AP2611" s="23" t="s">
        <v>782</v>
      </c>
      <c r="AQ2611" s="14" t="s">
        <v>782</v>
      </c>
      <c r="AR2611" s="13">
        <v>336</v>
      </c>
      <c r="AS2611" s="19">
        <v>5408.5790000000015</v>
      </c>
      <c r="AT2611" s="23">
        <v>5.4085790000000014</v>
      </c>
      <c r="AU2611" s="19">
        <v>4.8028181520000057</v>
      </c>
      <c r="AV2611" s="14">
        <v>6.5998020124300467</v>
      </c>
      <c r="AW2611" s="13">
        <v>0</v>
      </c>
      <c r="AX2611" s="22" t="s">
        <v>782</v>
      </c>
      <c r="AY2611" s="19">
        <v>0</v>
      </c>
      <c r="AZ2611" s="23">
        <v>0</v>
      </c>
      <c r="BA2611" s="19">
        <v>0</v>
      </c>
      <c r="BB2611" s="14">
        <v>0</v>
      </c>
      <c r="BC2611" s="13">
        <v>0</v>
      </c>
      <c r="BD2611" s="19">
        <v>0</v>
      </c>
      <c r="BE2611" s="44">
        <v>0</v>
      </c>
      <c r="BF2611" s="19">
        <v>0</v>
      </c>
      <c r="BG2611" s="14">
        <v>0</v>
      </c>
      <c r="BH2611" s="22">
        <v>336</v>
      </c>
      <c r="BI2611" s="23">
        <v>5.4085790000000014</v>
      </c>
      <c r="BJ2611" s="23">
        <v>4.8028181520000057</v>
      </c>
      <c r="BK2611" s="14">
        <v>6.5998020124300467</v>
      </c>
      <c r="BL2611" t="s">
        <v>204</v>
      </c>
    </row>
    <row r="2612" spans="1:64">
      <c r="A2612" t="s">
        <v>3635</v>
      </c>
      <c r="B2612" t="s">
        <v>3632</v>
      </c>
      <c r="C2612" t="s">
        <v>204</v>
      </c>
      <c r="D2612" t="s">
        <v>942</v>
      </c>
      <c r="E2612">
        <v>2017</v>
      </c>
      <c r="F2612" s="23">
        <v>73.44</v>
      </c>
      <c r="G2612" s="23">
        <v>8.9499999999999993</v>
      </c>
      <c r="H2612" s="22">
        <v>8535</v>
      </c>
      <c r="I2612" s="34">
        <v>67.042514309015345</v>
      </c>
      <c r="J2612" s="13">
        <v>0</v>
      </c>
      <c r="K2612" s="13">
        <v>0</v>
      </c>
      <c r="L2612" s="19">
        <v>0</v>
      </c>
      <c r="M2612" s="19">
        <v>0</v>
      </c>
      <c r="N2612" s="19">
        <v>0</v>
      </c>
      <c r="O2612" s="144">
        <v>0</v>
      </c>
      <c r="P2612" s="13">
        <v>0</v>
      </c>
      <c r="Q2612" s="13">
        <v>0</v>
      </c>
      <c r="R2612" s="19">
        <v>0</v>
      </c>
      <c r="S2612" s="145">
        <v>0</v>
      </c>
      <c r="T2612" s="19">
        <v>0</v>
      </c>
      <c r="U2612" s="144">
        <v>0</v>
      </c>
      <c r="V2612" s="147">
        <v>0</v>
      </c>
      <c r="W2612" s="147">
        <v>0</v>
      </c>
      <c r="X2612" s="19">
        <v>0</v>
      </c>
      <c r="Y2612" s="145">
        <v>0</v>
      </c>
      <c r="Z2612" s="19">
        <v>0</v>
      </c>
      <c r="AA2612" s="57">
        <v>0</v>
      </c>
      <c r="AB2612" s="13">
        <v>0</v>
      </c>
      <c r="AC2612" s="22" t="s">
        <v>782</v>
      </c>
      <c r="AD2612" s="19">
        <v>0</v>
      </c>
      <c r="AE2612" s="145">
        <v>0</v>
      </c>
      <c r="AF2612" s="19">
        <v>0</v>
      </c>
      <c r="AG2612" s="57">
        <v>0</v>
      </c>
      <c r="AH2612" s="22" t="s">
        <v>782</v>
      </c>
      <c r="AI2612" s="23" t="s">
        <v>782</v>
      </c>
      <c r="AJ2612" s="23" t="s">
        <v>782</v>
      </c>
      <c r="AK2612" s="23" t="s">
        <v>782</v>
      </c>
      <c r="AL2612" s="14" t="s">
        <v>782</v>
      </c>
      <c r="AM2612" s="22" t="s">
        <v>782</v>
      </c>
      <c r="AN2612" s="23" t="s">
        <v>782</v>
      </c>
      <c r="AO2612" s="23" t="s">
        <v>782</v>
      </c>
      <c r="AP2612" s="23" t="s">
        <v>782</v>
      </c>
      <c r="AQ2612" s="14" t="s">
        <v>782</v>
      </c>
      <c r="AR2612" s="147">
        <v>349</v>
      </c>
      <c r="AS2612" s="19">
        <v>5514.3840000000009</v>
      </c>
      <c r="AT2612" s="145">
        <v>5.5143840000000015</v>
      </c>
      <c r="AU2612" s="19">
        <v>4.896772992000006</v>
      </c>
      <c r="AV2612" s="57">
        <v>7.3039817233428659</v>
      </c>
      <c r="AW2612" s="13">
        <v>0</v>
      </c>
      <c r="AX2612" s="22" t="s">
        <v>782</v>
      </c>
      <c r="AY2612" s="19">
        <v>0</v>
      </c>
      <c r="AZ2612" s="145">
        <v>0</v>
      </c>
      <c r="BA2612" s="19">
        <v>0</v>
      </c>
      <c r="BB2612" s="57">
        <v>0</v>
      </c>
      <c r="BC2612" s="13">
        <v>0</v>
      </c>
      <c r="BD2612" s="148">
        <v>0</v>
      </c>
      <c r="BE2612" s="148">
        <v>0</v>
      </c>
      <c r="BF2612" s="19">
        <v>0</v>
      </c>
      <c r="BG2612" s="60">
        <v>0</v>
      </c>
      <c r="BH2612" s="61">
        <v>349</v>
      </c>
      <c r="BI2612" s="62">
        <v>5.5143840000000015</v>
      </c>
      <c r="BJ2612" s="62">
        <v>4.896772992000006</v>
      </c>
      <c r="BK2612" s="14">
        <v>7.3039817233428659</v>
      </c>
      <c r="BL2612" t="s">
        <v>204</v>
      </c>
    </row>
    <row r="2613" spans="1:64">
      <c r="A2613" t="s">
        <v>3636</v>
      </c>
      <c r="B2613" t="s">
        <v>3632</v>
      </c>
      <c r="C2613" t="s">
        <v>204</v>
      </c>
      <c r="D2613" t="s">
        <v>942</v>
      </c>
      <c r="E2613">
        <v>2018</v>
      </c>
      <c r="F2613" s="23">
        <v>73.45</v>
      </c>
      <c r="G2613" s="23">
        <v>8.94</v>
      </c>
      <c r="H2613" s="22">
        <v>8527</v>
      </c>
      <c r="I2613" s="84">
        <v>67.047279235405455</v>
      </c>
      <c r="J2613" s="55">
        <v>0</v>
      </c>
      <c r="K2613" s="55">
        <v>0</v>
      </c>
      <c r="L2613" s="56">
        <v>0</v>
      </c>
      <c r="M2613" s="19">
        <v>0</v>
      </c>
      <c r="N2613" s="56">
        <v>0</v>
      </c>
      <c r="O2613" s="17">
        <v>0</v>
      </c>
      <c r="P2613" s="55">
        <v>0</v>
      </c>
      <c r="Q2613" s="55">
        <v>0</v>
      </c>
      <c r="R2613" s="56">
        <v>0</v>
      </c>
      <c r="S2613" s="19">
        <v>0</v>
      </c>
      <c r="T2613" s="56">
        <v>0</v>
      </c>
      <c r="U2613" s="17">
        <v>0</v>
      </c>
      <c r="V2613" s="55">
        <v>0</v>
      </c>
      <c r="W2613" s="55">
        <v>0</v>
      </c>
      <c r="X2613" s="56">
        <v>0</v>
      </c>
      <c r="Y2613" s="19">
        <v>0</v>
      </c>
      <c r="Z2613" s="56">
        <v>0</v>
      </c>
      <c r="AA2613" s="14">
        <v>0</v>
      </c>
      <c r="AB2613" s="55">
        <v>0</v>
      </c>
      <c r="AC2613" s="22" t="s">
        <v>782</v>
      </c>
      <c r="AD2613" s="56">
        <v>0</v>
      </c>
      <c r="AE2613" s="19">
        <v>0</v>
      </c>
      <c r="AF2613" s="56">
        <v>0</v>
      </c>
      <c r="AG2613" s="51">
        <v>0</v>
      </c>
      <c r="AH2613" s="22" t="s">
        <v>782</v>
      </c>
      <c r="AI2613" s="23" t="s">
        <v>782</v>
      </c>
      <c r="AJ2613" s="23" t="s">
        <v>782</v>
      </c>
      <c r="AK2613" s="23" t="s">
        <v>782</v>
      </c>
      <c r="AL2613" s="14" t="s">
        <v>782</v>
      </c>
      <c r="AM2613" s="22" t="s">
        <v>782</v>
      </c>
      <c r="AN2613" s="23" t="s">
        <v>782</v>
      </c>
      <c r="AO2613" s="23" t="s">
        <v>782</v>
      </c>
      <c r="AP2613" s="23" t="s">
        <v>782</v>
      </c>
      <c r="AQ2613" s="14" t="s">
        <v>782</v>
      </c>
      <c r="AR2613" s="55">
        <v>361</v>
      </c>
      <c r="AS2613" s="56">
        <v>5798.1089999999976</v>
      </c>
      <c r="AT2613" s="119">
        <v>5.7981090000000002</v>
      </c>
      <c r="AU2613" s="56">
        <v>5.1487207920000078</v>
      </c>
      <c r="AV2613" s="53">
        <v>7.6792389649737478</v>
      </c>
      <c r="AW2613" s="55">
        <v>0</v>
      </c>
      <c r="AX2613" s="22" t="s">
        <v>782</v>
      </c>
      <c r="AY2613" s="56">
        <v>0</v>
      </c>
      <c r="AZ2613" s="56">
        <v>0</v>
      </c>
      <c r="BA2613" s="56">
        <v>0</v>
      </c>
      <c r="BB2613" s="54">
        <v>0</v>
      </c>
      <c r="BC2613" s="55">
        <v>0</v>
      </c>
      <c r="BD2613" s="56">
        <v>0</v>
      </c>
      <c r="BE2613" s="56">
        <v>0</v>
      </c>
      <c r="BF2613" s="56">
        <v>0</v>
      </c>
      <c r="BG2613" s="14">
        <v>0</v>
      </c>
      <c r="BH2613" s="22">
        <v>361</v>
      </c>
      <c r="BI2613" s="23">
        <v>5.7981090000000002</v>
      </c>
      <c r="BJ2613" s="23">
        <v>5.1487207920000078</v>
      </c>
      <c r="BK2613" s="14">
        <v>7.6792389649737478</v>
      </c>
      <c r="BL2613" t="s">
        <v>204</v>
      </c>
    </row>
    <row r="2614" spans="1:64">
      <c r="A2614" t="s">
        <v>3637</v>
      </c>
      <c r="B2614" t="s">
        <v>3632</v>
      </c>
      <c r="C2614" t="s">
        <v>204</v>
      </c>
      <c r="D2614" t="s">
        <v>942</v>
      </c>
      <c r="E2614">
        <v>2019</v>
      </c>
      <c r="F2614" s="23">
        <v>73.45</v>
      </c>
      <c r="G2614" s="23">
        <v>9.01</v>
      </c>
      <c r="H2614" s="22">
        <v>8604</v>
      </c>
      <c r="I2614" s="84">
        <v>68.377096057911345</v>
      </c>
      <c r="J2614" s="48">
        <v>0</v>
      </c>
      <c r="K2614" s="48">
        <v>0</v>
      </c>
      <c r="L2614" s="50">
        <v>0</v>
      </c>
      <c r="M2614" s="23">
        <v>0</v>
      </c>
      <c r="N2614" s="50">
        <v>0</v>
      </c>
      <c r="O2614" s="14">
        <v>0</v>
      </c>
      <c r="P2614" s="48">
        <v>0</v>
      </c>
      <c r="Q2614" s="48">
        <v>0</v>
      </c>
      <c r="R2614" s="50">
        <v>0</v>
      </c>
      <c r="S2614" s="23">
        <v>0</v>
      </c>
      <c r="T2614" s="50">
        <v>0</v>
      </c>
      <c r="U2614" s="14">
        <v>0</v>
      </c>
      <c r="V2614" s="48">
        <v>0</v>
      </c>
      <c r="W2614" s="48">
        <v>0</v>
      </c>
      <c r="X2614" s="50">
        <v>0</v>
      </c>
      <c r="Y2614" s="23">
        <v>0</v>
      </c>
      <c r="Z2614" s="50">
        <v>0</v>
      </c>
      <c r="AA2614" s="14">
        <v>0</v>
      </c>
      <c r="AB2614" s="48">
        <v>0</v>
      </c>
      <c r="AC2614" s="22">
        <v>0</v>
      </c>
      <c r="AD2614" s="50">
        <v>0</v>
      </c>
      <c r="AE2614" s="23">
        <v>0</v>
      </c>
      <c r="AF2614" s="50">
        <v>0</v>
      </c>
      <c r="AG2614" s="51">
        <v>0</v>
      </c>
      <c r="AH2614" s="22">
        <v>0</v>
      </c>
      <c r="AI2614" s="23">
        <v>0</v>
      </c>
      <c r="AJ2614" s="23">
        <v>0</v>
      </c>
      <c r="AK2614" s="23">
        <v>0</v>
      </c>
      <c r="AL2614" s="14">
        <v>0</v>
      </c>
      <c r="AM2614" s="22">
        <v>372</v>
      </c>
      <c r="AN2614" s="23">
        <v>5947.838999999999</v>
      </c>
      <c r="AO2614" s="23">
        <v>5.947839000000001</v>
      </c>
      <c r="AP2614" s="23">
        <v>5.2816810320000069</v>
      </c>
      <c r="AQ2614" s="14">
        <v>7.7243424136157177</v>
      </c>
      <c r="AR2614" s="48">
        <v>372</v>
      </c>
      <c r="AS2614" s="50">
        <v>5947.838999999999</v>
      </c>
      <c r="AT2614" s="52">
        <v>5.947839000000001</v>
      </c>
      <c r="AU2614" s="50">
        <v>5.2816810320000069</v>
      </c>
      <c r="AV2614" s="53">
        <v>7.7243424136157177</v>
      </c>
      <c r="AW2614" s="48">
        <v>0</v>
      </c>
      <c r="AX2614" s="22" t="s">
        <v>782</v>
      </c>
      <c r="AY2614" s="50">
        <v>0</v>
      </c>
      <c r="AZ2614" s="50">
        <v>0</v>
      </c>
      <c r="BA2614" s="50">
        <v>0</v>
      </c>
      <c r="BB2614" s="54">
        <v>0</v>
      </c>
      <c r="BC2614" s="48">
        <v>0</v>
      </c>
      <c r="BD2614" s="50">
        <v>0</v>
      </c>
      <c r="BE2614" s="50">
        <v>0</v>
      </c>
      <c r="BF2614" s="50">
        <v>0</v>
      </c>
      <c r="BG2614" s="14">
        <v>0</v>
      </c>
      <c r="BH2614" s="22">
        <v>372</v>
      </c>
      <c r="BI2614" s="23">
        <v>5.947839000000001</v>
      </c>
      <c r="BJ2614" s="23">
        <v>5.2816810320000069</v>
      </c>
      <c r="BK2614" s="14">
        <v>7.7243424136157177</v>
      </c>
      <c r="BL2614" t="s">
        <v>204</v>
      </c>
    </row>
    <row r="2615" spans="1:64">
      <c r="A2615" t="s">
        <v>3638</v>
      </c>
      <c r="B2615" t="s">
        <v>3632</v>
      </c>
      <c r="C2615" t="s">
        <v>204</v>
      </c>
      <c r="D2615" t="s">
        <v>942</v>
      </c>
      <c r="E2615">
        <v>2020</v>
      </c>
      <c r="F2615" s="23">
        <v>73.45</v>
      </c>
      <c r="G2615" s="23">
        <v>9.0399999999999991</v>
      </c>
      <c r="H2615" s="22">
        <v>8622</v>
      </c>
      <c r="I2615" s="84">
        <v>69.281540160674453</v>
      </c>
      <c r="J2615" s="48">
        <v>0</v>
      </c>
      <c r="K2615" s="48">
        <v>0</v>
      </c>
      <c r="L2615" s="50">
        <v>0</v>
      </c>
      <c r="M2615" s="23">
        <v>0</v>
      </c>
      <c r="N2615" s="50">
        <v>0</v>
      </c>
      <c r="O2615" s="14">
        <v>0</v>
      </c>
      <c r="P2615" s="48">
        <v>0</v>
      </c>
      <c r="Q2615" s="48">
        <v>0</v>
      </c>
      <c r="R2615" s="50">
        <v>0</v>
      </c>
      <c r="S2615" s="23">
        <v>0</v>
      </c>
      <c r="T2615" s="50">
        <v>0</v>
      </c>
      <c r="U2615" s="14">
        <v>0</v>
      </c>
      <c r="V2615" s="48">
        <v>0</v>
      </c>
      <c r="W2615" s="48">
        <v>0</v>
      </c>
      <c r="X2615" s="50">
        <v>0</v>
      </c>
      <c r="Y2615" s="23">
        <v>0</v>
      </c>
      <c r="Z2615" s="50">
        <v>0</v>
      </c>
      <c r="AA2615" s="14">
        <v>0</v>
      </c>
      <c r="AB2615" s="48">
        <v>0</v>
      </c>
      <c r="AC2615" s="22">
        <v>0</v>
      </c>
      <c r="AD2615" s="50">
        <v>0</v>
      </c>
      <c r="AE2615" s="23">
        <v>0</v>
      </c>
      <c r="AF2615" s="50">
        <v>0</v>
      </c>
      <c r="AG2615" s="51">
        <v>0</v>
      </c>
      <c r="AH2615" s="22">
        <v>0</v>
      </c>
      <c r="AI2615" s="23">
        <v>0</v>
      </c>
      <c r="AJ2615" s="23">
        <v>0</v>
      </c>
      <c r="AK2615" s="23">
        <v>0</v>
      </c>
      <c r="AL2615" s="14">
        <v>0</v>
      </c>
      <c r="AM2615" s="22">
        <v>396</v>
      </c>
      <c r="AN2615" s="23">
        <v>6636.4139999999998</v>
      </c>
      <c r="AO2615" s="23">
        <v>6.6364140000000038</v>
      </c>
      <c r="AP2615" s="23">
        <v>5.8931356320000061</v>
      </c>
      <c r="AQ2615" s="14">
        <v>8.5060690312786438</v>
      </c>
      <c r="AR2615" s="48">
        <v>396</v>
      </c>
      <c r="AS2615" s="50">
        <v>6636.4139999999998</v>
      </c>
      <c r="AT2615" s="52">
        <v>6.6364140000000038</v>
      </c>
      <c r="AU2615" s="50">
        <v>5.8931356320000061</v>
      </c>
      <c r="AV2615" s="53">
        <v>8.5060690312786438</v>
      </c>
      <c r="AW2615" s="48">
        <v>0</v>
      </c>
      <c r="AX2615" s="22">
        <v>0</v>
      </c>
      <c r="AY2615" s="50">
        <v>0</v>
      </c>
      <c r="AZ2615" s="50">
        <v>0</v>
      </c>
      <c r="BA2615" s="50">
        <v>0</v>
      </c>
      <c r="BB2615" s="54">
        <v>0</v>
      </c>
      <c r="BC2615" s="48">
        <v>0</v>
      </c>
      <c r="BD2615" s="50">
        <v>0</v>
      </c>
      <c r="BE2615" s="50">
        <v>0</v>
      </c>
      <c r="BF2615" s="50">
        <v>0</v>
      </c>
      <c r="BG2615" s="14">
        <v>0</v>
      </c>
      <c r="BH2615" s="22">
        <v>396</v>
      </c>
      <c r="BI2615" s="23">
        <v>6.6364140000000038</v>
      </c>
      <c r="BJ2615" s="23">
        <v>5.8931356320000061</v>
      </c>
      <c r="BK2615" s="14">
        <v>8.5060690312786438</v>
      </c>
      <c r="BL2615" t="s">
        <v>204</v>
      </c>
    </row>
    <row r="2616" spans="1:64">
      <c r="A2616" t="s">
        <v>3639</v>
      </c>
      <c r="B2616" t="s">
        <v>3632</v>
      </c>
      <c r="C2616" t="s">
        <v>204</v>
      </c>
      <c r="D2616" t="s">
        <v>942</v>
      </c>
      <c r="E2616">
        <v>2021</v>
      </c>
      <c r="F2616" s="23">
        <v>73.45</v>
      </c>
      <c r="G2616" s="23">
        <v>9.0399999999999991</v>
      </c>
      <c r="H2616" s="22">
        <v>8715</v>
      </c>
      <c r="I2616" s="84">
        <v>64.64</v>
      </c>
      <c r="J2616" s="48">
        <v>0</v>
      </c>
      <c r="K2616" s="48">
        <v>0</v>
      </c>
      <c r="L2616" s="50">
        <v>0</v>
      </c>
      <c r="M2616" s="23">
        <v>0</v>
      </c>
      <c r="N2616" s="50">
        <v>0</v>
      </c>
      <c r="O2616" s="14">
        <v>0</v>
      </c>
      <c r="P2616" s="48">
        <v>0</v>
      </c>
      <c r="Q2616" s="48">
        <v>0</v>
      </c>
      <c r="R2616" s="50">
        <v>0</v>
      </c>
      <c r="S2616" s="23">
        <v>0</v>
      </c>
      <c r="T2616" s="50">
        <v>0</v>
      </c>
      <c r="U2616" s="14">
        <v>0</v>
      </c>
      <c r="V2616" s="48">
        <v>0</v>
      </c>
      <c r="W2616" s="48">
        <v>0</v>
      </c>
      <c r="X2616" s="50">
        <v>0</v>
      </c>
      <c r="Y2616" s="23">
        <v>0</v>
      </c>
      <c r="Z2616" s="50">
        <v>0</v>
      </c>
      <c r="AA2616" s="14">
        <v>0</v>
      </c>
      <c r="AB2616" s="48">
        <v>0</v>
      </c>
      <c r="AC2616" s="22">
        <v>0</v>
      </c>
      <c r="AD2616" s="50">
        <v>0</v>
      </c>
      <c r="AE2616" s="23">
        <v>0</v>
      </c>
      <c r="AF2616" s="50">
        <v>0</v>
      </c>
      <c r="AG2616" s="51">
        <v>0</v>
      </c>
      <c r="AH2616" s="22">
        <v>0</v>
      </c>
      <c r="AI2616" s="23">
        <v>0</v>
      </c>
      <c r="AJ2616" s="23">
        <v>0</v>
      </c>
      <c r="AK2616" s="23">
        <v>0</v>
      </c>
      <c r="AL2616" s="14">
        <v>0</v>
      </c>
      <c r="AM2616" s="22">
        <v>435</v>
      </c>
      <c r="AN2616" s="23">
        <v>7151.6139999999996</v>
      </c>
      <c r="AO2616" s="23">
        <v>7.1516140000000004</v>
      </c>
      <c r="AP2616" s="23">
        <v>6.3994280679999997</v>
      </c>
      <c r="AQ2616" s="14">
        <v>9.9</v>
      </c>
      <c r="AR2616" s="48">
        <v>435</v>
      </c>
      <c r="AS2616" s="50">
        <v>7151.6139999999996</v>
      </c>
      <c r="AT2616" s="52">
        <v>7.1516140000000004</v>
      </c>
      <c r="AU2616" s="50">
        <v>6.3994280679999997</v>
      </c>
      <c r="AV2616" s="53">
        <v>9.9</v>
      </c>
      <c r="AW2616" s="48">
        <v>0</v>
      </c>
      <c r="AX2616" s="22">
        <v>0</v>
      </c>
      <c r="AY2616" s="50">
        <v>0</v>
      </c>
      <c r="AZ2616" s="50">
        <v>0</v>
      </c>
      <c r="BA2616" s="50">
        <v>0</v>
      </c>
      <c r="BB2616" s="54">
        <v>0</v>
      </c>
      <c r="BC2616" s="48">
        <v>0</v>
      </c>
      <c r="BD2616" s="50">
        <v>0</v>
      </c>
      <c r="BE2616" s="50">
        <v>0</v>
      </c>
      <c r="BF2616" s="50">
        <v>0</v>
      </c>
      <c r="BG2616" s="14">
        <v>0</v>
      </c>
      <c r="BH2616" s="22">
        <v>435</v>
      </c>
      <c r="BI2616" s="23">
        <v>7.15</v>
      </c>
      <c r="BJ2616" s="23">
        <v>6.4</v>
      </c>
      <c r="BK2616" s="14">
        <v>9.9</v>
      </c>
      <c r="BL2616" t="s">
        <v>204</v>
      </c>
    </row>
    <row r="2617" spans="1:64">
      <c r="A2617" t="s">
        <v>3640</v>
      </c>
      <c r="B2617" t="s">
        <v>3632</v>
      </c>
      <c r="C2617" t="s">
        <v>204</v>
      </c>
      <c r="D2617" s="111" t="s">
        <v>942</v>
      </c>
      <c r="E2617" s="110">
        <v>2022</v>
      </c>
      <c r="F2617" s="23"/>
      <c r="G2617" s="23"/>
      <c r="H2617" s="22">
        <v>8783</v>
      </c>
      <c r="I2617" s="84">
        <v>63.655127756766092</v>
      </c>
      <c r="J2617" s="48">
        <v>0</v>
      </c>
      <c r="K2617" s="48">
        <v>0</v>
      </c>
      <c r="L2617" s="50">
        <v>0</v>
      </c>
      <c r="M2617" s="23">
        <v>0</v>
      </c>
      <c r="N2617" s="50">
        <v>0</v>
      </c>
      <c r="O2617" s="14">
        <v>0</v>
      </c>
      <c r="P2617" s="48">
        <v>0</v>
      </c>
      <c r="Q2617" s="48">
        <v>0</v>
      </c>
      <c r="R2617" s="50">
        <v>0</v>
      </c>
      <c r="S2617" s="23">
        <v>0</v>
      </c>
      <c r="T2617" s="50">
        <v>0</v>
      </c>
      <c r="U2617" s="14">
        <v>0</v>
      </c>
      <c r="V2617" s="48">
        <v>0</v>
      </c>
      <c r="W2617" s="48">
        <v>0</v>
      </c>
      <c r="X2617" s="50">
        <v>0</v>
      </c>
      <c r="Y2617" s="23">
        <v>0</v>
      </c>
      <c r="Z2617" s="50">
        <v>0</v>
      </c>
      <c r="AA2617" s="14">
        <v>0</v>
      </c>
      <c r="AB2617" s="48">
        <v>0</v>
      </c>
      <c r="AC2617" s="22">
        <v>0</v>
      </c>
      <c r="AD2617" s="50">
        <v>0</v>
      </c>
      <c r="AE2617" s="23">
        <v>0</v>
      </c>
      <c r="AF2617" s="50">
        <v>0</v>
      </c>
      <c r="AG2617" s="51">
        <v>0</v>
      </c>
      <c r="AH2617" s="22">
        <v>0</v>
      </c>
      <c r="AI2617" s="23">
        <v>0</v>
      </c>
      <c r="AJ2617" s="23">
        <v>0</v>
      </c>
      <c r="AK2617" s="23">
        <v>0</v>
      </c>
      <c r="AL2617" s="14">
        <v>0</v>
      </c>
      <c r="AM2617" s="22">
        <v>506</v>
      </c>
      <c r="AN2617" s="23">
        <v>8337.7339999999967</v>
      </c>
      <c r="AO2617" s="23">
        <v>8.3377340000000029</v>
      </c>
      <c r="AP2617" s="23">
        <v>8.5408738695495749</v>
      </c>
      <c r="AQ2617" s="14">
        <v>13.417416900308933</v>
      </c>
      <c r="AR2617" s="48">
        <v>506</v>
      </c>
      <c r="AS2617" s="50">
        <v>8337.7340000000004</v>
      </c>
      <c r="AT2617" s="52">
        <v>8.3377339999999993</v>
      </c>
      <c r="AU2617" s="50">
        <v>8.5408738695495803</v>
      </c>
      <c r="AV2617" s="53">
        <v>13.41741690030894</v>
      </c>
      <c r="AW2617" s="48">
        <v>0</v>
      </c>
      <c r="AX2617" s="22">
        <v>0</v>
      </c>
      <c r="AY2617" s="50">
        <v>0</v>
      </c>
      <c r="AZ2617" s="50">
        <v>0</v>
      </c>
      <c r="BA2617" s="50">
        <v>0</v>
      </c>
      <c r="BB2617" s="54">
        <v>0</v>
      </c>
      <c r="BC2617" s="48">
        <v>0</v>
      </c>
      <c r="BD2617" s="50">
        <v>0</v>
      </c>
      <c r="BE2617" s="50">
        <v>0</v>
      </c>
      <c r="BF2617" s="50">
        <v>0</v>
      </c>
      <c r="BG2617" s="14">
        <v>0</v>
      </c>
      <c r="BH2617" s="22">
        <v>506</v>
      </c>
      <c r="BI2617" s="23">
        <v>8.3377339999999993</v>
      </c>
      <c r="BJ2617" s="23">
        <v>8.5408738695495803</v>
      </c>
      <c r="BK2617" s="14">
        <v>13.41741690030894</v>
      </c>
      <c r="BL2617" t="s">
        <v>204</v>
      </c>
    </row>
    <row r="2618" spans="1:64">
      <c r="A2618" t="s">
        <v>3641</v>
      </c>
      <c r="B2618" t="s">
        <v>3632</v>
      </c>
      <c r="C2618" t="s">
        <v>204</v>
      </c>
      <c r="D2618" t="s">
        <v>942</v>
      </c>
      <c r="E2618">
        <v>2023</v>
      </c>
      <c r="F2618">
        <v>73.44</v>
      </c>
      <c r="G2618">
        <v>9.6199999999999992</v>
      </c>
      <c r="H2618">
        <v>8501</v>
      </c>
      <c r="I2618">
        <v>63.655127756766092</v>
      </c>
      <c r="J2618" s="140">
        <v>0</v>
      </c>
      <c r="K2618" s="140">
        <v>0</v>
      </c>
      <c r="L2618" s="140">
        <v>0</v>
      </c>
      <c r="M2618">
        <v>0</v>
      </c>
      <c r="N2618" s="140">
        <v>0</v>
      </c>
      <c r="O2618">
        <v>0</v>
      </c>
      <c r="P2618" s="140">
        <v>0</v>
      </c>
      <c r="Q2618" s="140">
        <v>0</v>
      </c>
      <c r="R2618" s="140">
        <v>0</v>
      </c>
      <c r="S2618">
        <v>0</v>
      </c>
      <c r="T2618" s="140">
        <v>0</v>
      </c>
      <c r="U2618">
        <v>0</v>
      </c>
      <c r="V2618" s="140">
        <v>0</v>
      </c>
      <c r="W2618" s="140">
        <v>0</v>
      </c>
      <c r="X2618" s="140">
        <v>0</v>
      </c>
      <c r="Y2618">
        <v>0</v>
      </c>
      <c r="Z2618" s="140">
        <v>0</v>
      </c>
      <c r="AA2618">
        <v>0</v>
      </c>
      <c r="AB2618" s="140"/>
      <c r="AD2618" s="140"/>
      <c r="AF2618" s="140"/>
      <c r="AG2618">
        <v>0</v>
      </c>
      <c r="AL2618">
        <v>0</v>
      </c>
      <c r="AM2618">
        <v>677</v>
      </c>
      <c r="AN2618">
        <v>10555.194</v>
      </c>
      <c r="AO2618">
        <v>10.555194</v>
      </c>
      <c r="AP2618">
        <v>9.9006369999999997</v>
      </c>
      <c r="AQ2618">
        <v>15.553557661264188</v>
      </c>
      <c r="AR2618" s="140">
        <v>722</v>
      </c>
      <c r="AS2618" s="140">
        <v>10591.773999999899</v>
      </c>
      <c r="AT2618">
        <v>10.5917739999999</v>
      </c>
      <c r="AU2618" s="140">
        <v>9.9349488145294096</v>
      </c>
      <c r="AV2618">
        <v>15.607460332955492</v>
      </c>
      <c r="AW2618" s="140">
        <v>0</v>
      </c>
      <c r="AX2618">
        <v>0</v>
      </c>
      <c r="AY2618" s="140">
        <v>0</v>
      </c>
      <c r="AZ2618">
        <v>0</v>
      </c>
      <c r="BA2618" s="140">
        <v>0</v>
      </c>
      <c r="BB2618">
        <v>0</v>
      </c>
      <c r="BC2618" s="140">
        <v>0</v>
      </c>
      <c r="BD2618" s="140">
        <v>0</v>
      </c>
      <c r="BE2618">
        <v>0</v>
      </c>
      <c r="BF2618" s="140">
        <v>0</v>
      </c>
      <c r="BG2618">
        <v>0</v>
      </c>
      <c r="BH2618">
        <v>722</v>
      </c>
      <c r="BI2618">
        <v>10.5917739999999</v>
      </c>
      <c r="BJ2618">
        <v>9.9349488145294096</v>
      </c>
      <c r="BK2618">
        <v>15.607460332955492</v>
      </c>
      <c r="BL2618" t="s">
        <v>204</v>
      </c>
    </row>
    <row r="2619" spans="1:64">
      <c r="A2619" t="s">
        <v>3642</v>
      </c>
      <c r="B2619" t="s">
        <v>3632</v>
      </c>
      <c r="C2619" t="s">
        <v>204</v>
      </c>
      <c r="D2619" t="s">
        <v>942</v>
      </c>
      <c r="E2619">
        <v>2024</v>
      </c>
      <c r="F2619">
        <v>73.44</v>
      </c>
      <c r="G2619">
        <v>9.6300000000000008</v>
      </c>
      <c r="H2619">
        <v>8512</v>
      </c>
      <c r="I2619">
        <v>58.36761943666356</v>
      </c>
      <c r="J2619" s="140">
        <v>0</v>
      </c>
      <c r="K2619" s="140">
        <v>0</v>
      </c>
      <c r="L2619" s="140">
        <v>0</v>
      </c>
      <c r="M2619">
        <v>0</v>
      </c>
      <c r="N2619" s="140">
        <v>0</v>
      </c>
      <c r="O2619">
        <v>0</v>
      </c>
      <c r="P2619" s="140">
        <v>0</v>
      </c>
      <c r="Q2619" s="140">
        <v>0</v>
      </c>
      <c r="R2619" s="140">
        <v>0</v>
      </c>
      <c r="S2619">
        <v>0</v>
      </c>
      <c r="T2619" s="140">
        <v>0</v>
      </c>
      <c r="U2619">
        <v>0</v>
      </c>
      <c r="V2619" s="140">
        <v>0</v>
      </c>
      <c r="W2619" s="140">
        <v>0</v>
      </c>
      <c r="X2619" s="140">
        <v>0</v>
      </c>
      <c r="Y2619">
        <v>0</v>
      </c>
      <c r="Z2619" s="140">
        <v>0</v>
      </c>
      <c r="AA2619">
        <v>0</v>
      </c>
      <c r="AB2619" s="140">
        <v>0</v>
      </c>
      <c r="AC2619">
        <v>0</v>
      </c>
      <c r="AD2619" s="140">
        <v>0</v>
      </c>
      <c r="AE2619">
        <v>0</v>
      </c>
      <c r="AF2619" s="140">
        <v>0</v>
      </c>
      <c r="AG2619">
        <v>0</v>
      </c>
      <c r="AH2619">
        <v>0</v>
      </c>
      <c r="AI2619">
        <v>0</v>
      </c>
      <c r="AJ2619">
        <v>0</v>
      </c>
      <c r="AK2619">
        <v>0</v>
      </c>
      <c r="AL2619">
        <v>0</v>
      </c>
      <c r="AM2619">
        <v>804</v>
      </c>
      <c r="AN2619">
        <v>12162.886999999997</v>
      </c>
      <c r="AO2619">
        <v>12.162886999999996</v>
      </c>
      <c r="AP2619">
        <v>10.970240644201251</v>
      </c>
      <c r="AQ2619">
        <v>18.795079789240653</v>
      </c>
      <c r="AR2619" s="140">
        <v>903</v>
      </c>
      <c r="AS2619" s="140">
        <v>12262.296999999991</v>
      </c>
      <c r="AT2619">
        <v>12.262296999999993</v>
      </c>
      <c r="AU2619" s="140">
        <v>11.059902878376404</v>
      </c>
      <c r="AV2619">
        <v>18.948696186552262</v>
      </c>
      <c r="AW2619" s="140">
        <v>0</v>
      </c>
      <c r="AX2619">
        <v>0</v>
      </c>
      <c r="AY2619" s="140">
        <v>0</v>
      </c>
      <c r="AZ2619">
        <v>0</v>
      </c>
      <c r="BA2619" s="140">
        <v>0</v>
      </c>
      <c r="BB2619">
        <v>0</v>
      </c>
      <c r="BC2619" s="140">
        <v>1</v>
      </c>
      <c r="BD2619" s="140">
        <v>2300</v>
      </c>
      <c r="BE2619">
        <v>2.2999999999999998</v>
      </c>
      <c r="BF2619" s="140">
        <v>10.496516730749576</v>
      </c>
      <c r="BG2619">
        <v>17.983458691748872</v>
      </c>
      <c r="BH2619">
        <v>904</v>
      </c>
      <c r="BI2619">
        <v>14.562296999999994</v>
      </c>
      <c r="BJ2619">
        <v>21.556419609125982</v>
      </c>
      <c r="BK2619">
        <v>36.932154878301134</v>
      </c>
      <c r="BL2619" t="s">
        <v>204</v>
      </c>
    </row>
    <row r="2620" spans="1:64">
      <c r="A2620" t="s">
        <v>3643</v>
      </c>
      <c r="B2620" t="s">
        <v>3644</v>
      </c>
      <c r="C2620" t="s">
        <v>206</v>
      </c>
      <c r="D2620" t="s">
        <v>942</v>
      </c>
      <c r="E2620">
        <v>2012</v>
      </c>
      <c r="F2620" s="23">
        <v>37.71</v>
      </c>
      <c r="G2620" s="23">
        <v>9.2899999999999991</v>
      </c>
      <c r="H2620" s="22">
        <v>13848</v>
      </c>
      <c r="I2620" s="34">
        <v>114.185616</v>
      </c>
      <c r="J2620" s="48">
        <v>0</v>
      </c>
      <c r="K2620" s="48" t="s">
        <v>782</v>
      </c>
      <c r="L2620" s="50">
        <v>0</v>
      </c>
      <c r="M2620" s="23">
        <v>0</v>
      </c>
      <c r="N2620" s="50">
        <v>0</v>
      </c>
      <c r="O2620" s="14">
        <v>0</v>
      </c>
      <c r="P2620" s="48">
        <v>0</v>
      </c>
      <c r="Q2620" s="48" t="s">
        <v>782</v>
      </c>
      <c r="R2620" s="50">
        <v>0</v>
      </c>
      <c r="S2620" s="23">
        <v>0</v>
      </c>
      <c r="T2620" s="50">
        <v>0</v>
      </c>
      <c r="U2620" s="14">
        <v>0</v>
      </c>
      <c r="V2620" s="48">
        <v>0</v>
      </c>
      <c r="W2620" s="48" t="s">
        <v>782</v>
      </c>
      <c r="X2620" s="50">
        <v>0</v>
      </c>
      <c r="Y2620" s="23">
        <v>0</v>
      </c>
      <c r="Z2620" s="50">
        <v>0</v>
      </c>
      <c r="AA2620" s="14">
        <v>0</v>
      </c>
      <c r="AB2620" s="48">
        <v>0</v>
      </c>
      <c r="AC2620" s="22" t="s">
        <v>782</v>
      </c>
      <c r="AD2620" s="50">
        <v>0</v>
      </c>
      <c r="AE2620" s="23">
        <v>0</v>
      </c>
      <c r="AF2620" s="50">
        <v>0</v>
      </c>
      <c r="AG2620" s="14">
        <v>0</v>
      </c>
      <c r="AH2620" s="22" t="s">
        <v>782</v>
      </c>
      <c r="AI2620" s="23" t="s">
        <v>782</v>
      </c>
      <c r="AJ2620" s="23" t="s">
        <v>782</v>
      </c>
      <c r="AK2620" s="23" t="s">
        <v>782</v>
      </c>
      <c r="AL2620" s="14" t="s">
        <v>782</v>
      </c>
      <c r="AM2620" s="22" t="s">
        <v>782</v>
      </c>
      <c r="AN2620" s="23" t="s">
        <v>782</v>
      </c>
      <c r="AO2620" s="23" t="s">
        <v>782</v>
      </c>
      <c r="AP2620" s="23" t="s">
        <v>782</v>
      </c>
      <c r="AQ2620" s="14" t="s">
        <v>782</v>
      </c>
      <c r="AR2620" s="48">
        <v>180</v>
      </c>
      <c r="AS2620" s="50">
        <v>4936.8449999999984</v>
      </c>
      <c r="AT2620" s="23">
        <v>4.9368449999999982</v>
      </c>
      <c r="AU2620" s="50">
        <v>4.1447229999999999</v>
      </c>
      <c r="AV2620" s="14">
        <v>3.6298118319911676</v>
      </c>
      <c r="AW2620" s="48">
        <v>0</v>
      </c>
      <c r="AX2620" s="22" t="s">
        <v>782</v>
      </c>
      <c r="AY2620" s="50">
        <v>0</v>
      </c>
      <c r="AZ2620" s="23">
        <v>0</v>
      </c>
      <c r="BA2620" s="50">
        <v>0</v>
      </c>
      <c r="BB2620" s="14">
        <v>0</v>
      </c>
      <c r="BC2620" s="48">
        <v>2</v>
      </c>
      <c r="BD2620" s="50">
        <v>1400</v>
      </c>
      <c r="BE2620" s="23">
        <v>1.4</v>
      </c>
      <c r="BF2620" s="50">
        <v>2.2357999999999998</v>
      </c>
      <c r="BG2620" s="14">
        <v>1.9580399688871493</v>
      </c>
      <c r="BH2620" s="22">
        <v>182</v>
      </c>
      <c r="BI2620" s="23">
        <v>6.3368449999999985</v>
      </c>
      <c r="BJ2620" s="23">
        <v>6.3805229999999993</v>
      </c>
      <c r="BK2620" s="14">
        <v>5.5878518008783171</v>
      </c>
      <c r="BL2620" t="s">
        <v>206</v>
      </c>
    </row>
    <row r="2621" spans="1:64">
      <c r="A2621" t="s">
        <v>3645</v>
      </c>
      <c r="B2621" t="s">
        <v>3644</v>
      </c>
      <c r="C2621" t="s">
        <v>206</v>
      </c>
      <c r="D2621" t="s">
        <v>942</v>
      </c>
      <c r="E2621">
        <v>2015</v>
      </c>
      <c r="F2621" s="23">
        <v>37.71</v>
      </c>
      <c r="G2621" s="23">
        <v>9.49</v>
      </c>
      <c r="H2621" s="22">
        <v>14175</v>
      </c>
      <c r="I2621" s="34">
        <v>114.04362307092295</v>
      </c>
      <c r="J2621" s="55">
        <v>0</v>
      </c>
      <c r="K2621" s="55">
        <v>0</v>
      </c>
      <c r="L2621" s="56">
        <v>0</v>
      </c>
      <c r="M2621" s="35">
        <v>0</v>
      </c>
      <c r="N2621" s="56">
        <v>0</v>
      </c>
      <c r="O2621" s="17">
        <v>0</v>
      </c>
      <c r="P2621" s="112">
        <v>0</v>
      </c>
      <c r="Q2621" s="113">
        <v>0</v>
      </c>
      <c r="R2621" s="114">
        <v>0</v>
      </c>
      <c r="S2621" s="27">
        <v>0</v>
      </c>
      <c r="T2621" s="50">
        <v>0</v>
      </c>
      <c r="U2621" s="17">
        <v>0</v>
      </c>
      <c r="V2621" s="48">
        <v>0</v>
      </c>
      <c r="W2621" s="48">
        <v>0</v>
      </c>
      <c r="X2621" s="50">
        <v>0</v>
      </c>
      <c r="Y2621" s="27">
        <v>0</v>
      </c>
      <c r="Z2621" s="115">
        <v>0</v>
      </c>
      <c r="AA2621" s="14">
        <v>0</v>
      </c>
      <c r="AB2621" s="116">
        <v>0</v>
      </c>
      <c r="AC2621" s="22" t="s">
        <v>782</v>
      </c>
      <c r="AD2621" s="50">
        <v>0</v>
      </c>
      <c r="AE2621" s="23">
        <v>0</v>
      </c>
      <c r="AF2621" s="50">
        <v>0</v>
      </c>
      <c r="AG2621" s="14">
        <v>0</v>
      </c>
      <c r="AH2621" s="22" t="s">
        <v>782</v>
      </c>
      <c r="AI2621" s="23" t="s">
        <v>782</v>
      </c>
      <c r="AJ2621" s="23" t="s">
        <v>782</v>
      </c>
      <c r="AK2621" s="23" t="s">
        <v>782</v>
      </c>
      <c r="AL2621" s="14" t="s">
        <v>782</v>
      </c>
      <c r="AM2621" s="22" t="s">
        <v>782</v>
      </c>
      <c r="AN2621" s="23" t="s">
        <v>782</v>
      </c>
      <c r="AO2621" s="23" t="s">
        <v>782</v>
      </c>
      <c r="AP2621" s="23" t="s">
        <v>782</v>
      </c>
      <c r="AQ2621" s="14" t="s">
        <v>782</v>
      </c>
      <c r="AR2621" s="117">
        <v>222</v>
      </c>
      <c r="AS2621" s="118">
        <v>5946.835</v>
      </c>
      <c r="AT2621" s="23">
        <v>5.9468350000000001</v>
      </c>
      <c r="AU2621" s="50">
        <v>5.2817574609561442</v>
      </c>
      <c r="AV2621" s="14">
        <v>4.6313483548935084</v>
      </c>
      <c r="AW2621" s="48">
        <v>0</v>
      </c>
      <c r="AX2621" s="22" t="s">
        <v>782</v>
      </c>
      <c r="AY2621" s="50">
        <v>0</v>
      </c>
      <c r="AZ2621" s="23">
        <v>0</v>
      </c>
      <c r="BA2621" s="50">
        <v>0</v>
      </c>
      <c r="BB2621" s="14">
        <v>0</v>
      </c>
      <c r="BC2621" s="120">
        <v>2</v>
      </c>
      <c r="BD2621" s="121">
        <v>1400</v>
      </c>
      <c r="BE2621" s="44">
        <v>1.4</v>
      </c>
      <c r="BF2621" s="50">
        <v>1.8092498665292072</v>
      </c>
      <c r="BG2621" s="14">
        <v>1.5864542162116746</v>
      </c>
      <c r="BH2621" s="22">
        <v>224</v>
      </c>
      <c r="BI2621" s="23">
        <v>7.3468350000000004</v>
      </c>
      <c r="BJ2621" s="23">
        <v>7.0910073274853511</v>
      </c>
      <c r="BK2621" s="14">
        <v>6.2178025711051834</v>
      </c>
      <c r="BL2621" t="s">
        <v>206</v>
      </c>
    </row>
    <row r="2622" spans="1:64">
      <c r="A2622" t="s">
        <v>3646</v>
      </c>
      <c r="B2622" t="s">
        <v>3644</v>
      </c>
      <c r="C2622" t="s">
        <v>206</v>
      </c>
      <c r="D2622" t="s">
        <v>942</v>
      </c>
      <c r="E2622">
        <v>2016</v>
      </c>
      <c r="F2622" s="23">
        <v>37.69</v>
      </c>
      <c r="G2622" s="23">
        <v>9.3000000000000007</v>
      </c>
      <c r="H2622" s="22">
        <v>14148</v>
      </c>
      <c r="I2622" s="34">
        <v>120.52170785327444</v>
      </c>
      <c r="J2622" s="55">
        <v>0</v>
      </c>
      <c r="K2622" s="55">
        <v>0</v>
      </c>
      <c r="L2622" s="56">
        <v>0</v>
      </c>
      <c r="M2622" s="35">
        <v>0</v>
      </c>
      <c r="N2622" s="56">
        <v>0</v>
      </c>
      <c r="O2622" s="17">
        <v>0</v>
      </c>
      <c r="P2622" s="55">
        <v>0</v>
      </c>
      <c r="Q2622" s="55">
        <v>0</v>
      </c>
      <c r="R2622" s="56">
        <v>0</v>
      </c>
      <c r="S2622" s="27">
        <v>0</v>
      </c>
      <c r="T2622" s="56">
        <v>0</v>
      </c>
      <c r="U2622" s="17">
        <v>0</v>
      </c>
      <c r="V2622" s="55">
        <v>0</v>
      </c>
      <c r="W2622" s="55">
        <v>0</v>
      </c>
      <c r="X2622" s="56">
        <v>0</v>
      </c>
      <c r="Y2622" s="27">
        <v>0</v>
      </c>
      <c r="Z2622" s="56">
        <v>0</v>
      </c>
      <c r="AA2622" s="14">
        <v>0</v>
      </c>
      <c r="AB2622" s="55">
        <v>0</v>
      </c>
      <c r="AC2622" s="22" t="s">
        <v>782</v>
      </c>
      <c r="AD2622" s="56">
        <v>0</v>
      </c>
      <c r="AE2622" s="23">
        <v>0</v>
      </c>
      <c r="AF2622" s="56">
        <v>0</v>
      </c>
      <c r="AG2622" s="14">
        <v>0</v>
      </c>
      <c r="AH2622" s="22" t="s">
        <v>782</v>
      </c>
      <c r="AI2622" s="23" t="s">
        <v>782</v>
      </c>
      <c r="AJ2622" s="23" t="s">
        <v>782</v>
      </c>
      <c r="AK2622" s="23" t="s">
        <v>782</v>
      </c>
      <c r="AL2622" s="14" t="s">
        <v>782</v>
      </c>
      <c r="AM2622" s="22" t="s">
        <v>782</v>
      </c>
      <c r="AN2622" s="23" t="s">
        <v>782</v>
      </c>
      <c r="AO2622" s="23" t="s">
        <v>782</v>
      </c>
      <c r="AP2622" s="23" t="s">
        <v>782</v>
      </c>
      <c r="AQ2622" s="14" t="s">
        <v>782</v>
      </c>
      <c r="AR2622" s="55">
        <v>234</v>
      </c>
      <c r="AS2622" s="56">
        <v>6043.1599999999989</v>
      </c>
      <c r="AT2622" s="23">
        <v>6.0431599999999985</v>
      </c>
      <c r="AU2622" s="56">
        <v>5.3663260800000021</v>
      </c>
      <c r="AV2622" s="14">
        <v>4.4525805148173605</v>
      </c>
      <c r="AW2622" s="55">
        <v>0</v>
      </c>
      <c r="AX2622" s="22" t="s">
        <v>782</v>
      </c>
      <c r="AY2622" s="56">
        <v>0</v>
      </c>
      <c r="AZ2622" s="23">
        <v>0</v>
      </c>
      <c r="BA2622" s="56">
        <v>0</v>
      </c>
      <c r="BB2622" s="14">
        <v>0</v>
      </c>
      <c r="BC2622" s="55">
        <v>2</v>
      </c>
      <c r="BD2622" s="56">
        <v>1400</v>
      </c>
      <c r="BE2622" s="44">
        <v>1.4</v>
      </c>
      <c r="BF2622" s="56">
        <v>1.8092498665292069</v>
      </c>
      <c r="BG2622" s="14">
        <v>1.5011817362659881</v>
      </c>
      <c r="BH2622" s="22">
        <v>236</v>
      </c>
      <c r="BI2622" s="23">
        <v>7.4431599999999989</v>
      </c>
      <c r="BJ2622" s="23">
        <v>7.175575946529209</v>
      </c>
      <c r="BK2622" s="14">
        <v>5.953762251083349</v>
      </c>
      <c r="BL2622" t="s">
        <v>206</v>
      </c>
    </row>
    <row r="2623" spans="1:64">
      <c r="A2623" t="s">
        <v>3647</v>
      </c>
      <c r="B2623" t="s">
        <v>3644</v>
      </c>
      <c r="C2623" t="s">
        <v>206</v>
      </c>
      <c r="D2623" t="s">
        <v>942</v>
      </c>
      <c r="E2623">
        <v>2017</v>
      </c>
      <c r="F2623" s="23">
        <v>37.69</v>
      </c>
      <c r="G2623" s="23">
        <v>9.31</v>
      </c>
      <c r="H2623" s="22">
        <v>14121</v>
      </c>
      <c r="I2623" s="34">
        <v>110.92060276011782</v>
      </c>
      <c r="J2623" s="55">
        <v>0</v>
      </c>
      <c r="K2623" s="55">
        <v>0</v>
      </c>
      <c r="L2623" s="56">
        <v>0</v>
      </c>
      <c r="M2623" s="19">
        <v>0</v>
      </c>
      <c r="N2623" s="56">
        <v>0</v>
      </c>
      <c r="O2623" s="17">
        <v>0</v>
      </c>
      <c r="P2623" s="55">
        <v>0</v>
      </c>
      <c r="Q2623" s="55">
        <v>0</v>
      </c>
      <c r="R2623" s="56">
        <v>0</v>
      </c>
      <c r="S2623" s="19">
        <v>0</v>
      </c>
      <c r="T2623" s="56">
        <v>0</v>
      </c>
      <c r="U2623" s="17">
        <v>0</v>
      </c>
      <c r="V2623" s="55">
        <v>0</v>
      </c>
      <c r="W2623" s="55">
        <v>0</v>
      </c>
      <c r="X2623" s="56">
        <v>0</v>
      </c>
      <c r="Y2623" s="19">
        <v>0</v>
      </c>
      <c r="Z2623" s="56">
        <v>0</v>
      </c>
      <c r="AA2623" s="14">
        <v>0</v>
      </c>
      <c r="AB2623" s="55">
        <v>0</v>
      </c>
      <c r="AC2623" s="22" t="s">
        <v>782</v>
      </c>
      <c r="AD2623" s="56">
        <v>0</v>
      </c>
      <c r="AE2623" s="19">
        <v>0</v>
      </c>
      <c r="AF2623" s="56">
        <v>0</v>
      </c>
      <c r="AG2623" s="14">
        <v>0</v>
      </c>
      <c r="AH2623" s="22" t="s">
        <v>782</v>
      </c>
      <c r="AI2623" s="23" t="s">
        <v>782</v>
      </c>
      <c r="AJ2623" s="23" t="s">
        <v>782</v>
      </c>
      <c r="AK2623" s="23" t="s">
        <v>782</v>
      </c>
      <c r="AL2623" s="14" t="s">
        <v>782</v>
      </c>
      <c r="AM2623" s="22" t="s">
        <v>782</v>
      </c>
      <c r="AN2623" s="23" t="s">
        <v>782</v>
      </c>
      <c r="AO2623" s="23" t="s">
        <v>782</v>
      </c>
      <c r="AP2623" s="23" t="s">
        <v>782</v>
      </c>
      <c r="AQ2623" s="14" t="s">
        <v>782</v>
      </c>
      <c r="AR2623" s="55">
        <v>250</v>
      </c>
      <c r="AS2623" s="56">
        <v>6149.4199999999992</v>
      </c>
      <c r="AT2623" s="19">
        <v>6.149420000000001</v>
      </c>
      <c r="AU2623" s="56">
        <v>5.4606849599999983</v>
      </c>
      <c r="AV2623" s="14">
        <v>4.9230574159514218</v>
      </c>
      <c r="AW2623" s="55">
        <v>0</v>
      </c>
      <c r="AX2623" s="22" t="s">
        <v>782</v>
      </c>
      <c r="AY2623" s="56">
        <v>0</v>
      </c>
      <c r="AZ2623" s="19">
        <v>0</v>
      </c>
      <c r="BA2623" s="56">
        <v>0</v>
      </c>
      <c r="BB2623" s="14">
        <v>0</v>
      </c>
      <c r="BC2623" s="55">
        <v>2</v>
      </c>
      <c r="BD2623" s="56">
        <v>1400</v>
      </c>
      <c r="BE2623" s="19">
        <v>1.4</v>
      </c>
      <c r="BF2623" s="56">
        <v>1.8092498665292069</v>
      </c>
      <c r="BG2623" s="14">
        <v>1.6311215603849332</v>
      </c>
      <c r="BH2623" s="22">
        <v>252</v>
      </c>
      <c r="BI2623" s="23">
        <v>7.5494200000000014</v>
      </c>
      <c r="BJ2623" s="23">
        <v>7.2699348265292052</v>
      </c>
      <c r="BK2623" s="14">
        <v>6.5541789763363552</v>
      </c>
      <c r="BL2623" t="s">
        <v>206</v>
      </c>
    </row>
    <row r="2624" spans="1:64">
      <c r="A2624" t="s">
        <v>3648</v>
      </c>
      <c r="B2624" t="s">
        <v>3644</v>
      </c>
      <c r="C2624" t="s">
        <v>206</v>
      </c>
      <c r="D2624" t="s">
        <v>942</v>
      </c>
      <c r="E2624">
        <v>2018</v>
      </c>
      <c r="F2624" s="23">
        <v>37.69</v>
      </c>
      <c r="G2624" s="23">
        <v>9.4700000000000006</v>
      </c>
      <c r="H2624" s="22">
        <v>14135</v>
      </c>
      <c r="I2624" s="34">
        <v>110.92848624290106</v>
      </c>
      <c r="J2624" s="55">
        <v>0</v>
      </c>
      <c r="K2624" s="55">
        <v>0</v>
      </c>
      <c r="L2624" s="56">
        <v>0</v>
      </c>
      <c r="M2624" s="19">
        <v>0</v>
      </c>
      <c r="N2624" s="56">
        <v>0</v>
      </c>
      <c r="O2624" s="17">
        <v>0</v>
      </c>
      <c r="P2624" s="55">
        <v>0</v>
      </c>
      <c r="Q2624" s="55">
        <v>0</v>
      </c>
      <c r="R2624" s="56">
        <v>0</v>
      </c>
      <c r="S2624" s="19">
        <v>0</v>
      </c>
      <c r="T2624" s="56">
        <v>0</v>
      </c>
      <c r="U2624" s="17">
        <v>0</v>
      </c>
      <c r="V2624" s="55">
        <v>0</v>
      </c>
      <c r="W2624" s="55">
        <v>0</v>
      </c>
      <c r="X2624" s="56">
        <v>0</v>
      </c>
      <c r="Y2624" s="19">
        <v>0</v>
      </c>
      <c r="Z2624" s="56">
        <v>0</v>
      </c>
      <c r="AA2624" s="14">
        <v>0</v>
      </c>
      <c r="AB2624" s="55">
        <v>0</v>
      </c>
      <c r="AC2624" s="22" t="s">
        <v>782</v>
      </c>
      <c r="AD2624" s="56">
        <v>0</v>
      </c>
      <c r="AE2624" s="19">
        <v>0</v>
      </c>
      <c r="AF2624" s="56">
        <v>0</v>
      </c>
      <c r="AG2624" s="14">
        <v>0</v>
      </c>
      <c r="AH2624" s="22" t="s">
        <v>782</v>
      </c>
      <c r="AI2624" s="23" t="s">
        <v>782</v>
      </c>
      <c r="AJ2624" s="23" t="s">
        <v>782</v>
      </c>
      <c r="AK2624" s="23" t="s">
        <v>782</v>
      </c>
      <c r="AL2624" s="14" t="s">
        <v>782</v>
      </c>
      <c r="AM2624" s="22" t="s">
        <v>782</v>
      </c>
      <c r="AN2624" s="23" t="s">
        <v>782</v>
      </c>
      <c r="AO2624" s="23" t="s">
        <v>782</v>
      </c>
      <c r="AP2624" s="23" t="s">
        <v>782</v>
      </c>
      <c r="AQ2624" s="14" t="s">
        <v>782</v>
      </c>
      <c r="AR2624" s="55">
        <v>260</v>
      </c>
      <c r="AS2624" s="56">
        <v>6316.6449999999986</v>
      </c>
      <c r="AT2624" s="19">
        <v>6.316645000000003</v>
      </c>
      <c r="AU2624" s="56">
        <v>5.6091807600000001</v>
      </c>
      <c r="AV2624" s="14">
        <v>5.0565737890964533</v>
      </c>
      <c r="AW2624" s="55">
        <v>0</v>
      </c>
      <c r="AX2624" s="22" t="s">
        <v>782</v>
      </c>
      <c r="AY2624" s="56">
        <v>0</v>
      </c>
      <c r="AZ2624" s="19">
        <v>0</v>
      </c>
      <c r="BA2624" s="56">
        <v>0</v>
      </c>
      <c r="BB2624" s="14">
        <v>0</v>
      </c>
      <c r="BC2624" s="55">
        <v>2</v>
      </c>
      <c r="BD2624" s="56">
        <v>1400</v>
      </c>
      <c r="BE2624" s="19">
        <v>1.4</v>
      </c>
      <c r="BF2624" s="56">
        <v>1.6746734429566634</v>
      </c>
      <c r="BG2624" s="14">
        <v>1.5096874569167171</v>
      </c>
      <c r="BH2624" s="22">
        <v>262</v>
      </c>
      <c r="BI2624" s="23">
        <v>7.7166450000000033</v>
      </c>
      <c r="BJ2624" s="23">
        <v>7.2838542029566637</v>
      </c>
      <c r="BK2624" s="14">
        <v>6.5662612460131706</v>
      </c>
      <c r="BL2624" t="s">
        <v>206</v>
      </c>
    </row>
    <row r="2625" spans="1:64">
      <c r="A2625" t="s">
        <v>3649</v>
      </c>
      <c r="B2625" t="s">
        <v>3644</v>
      </c>
      <c r="C2625" t="s">
        <v>206</v>
      </c>
      <c r="D2625" t="s">
        <v>942</v>
      </c>
      <c r="E2625">
        <v>2019</v>
      </c>
      <c r="F2625" s="23">
        <v>37.69</v>
      </c>
      <c r="G2625" s="23">
        <v>9.58</v>
      </c>
      <c r="H2625" s="22">
        <v>14095</v>
      </c>
      <c r="I2625" s="34">
        <v>113.34704500745595</v>
      </c>
      <c r="J2625" s="48">
        <v>0</v>
      </c>
      <c r="K2625" s="48">
        <v>0</v>
      </c>
      <c r="L2625" s="50">
        <v>0</v>
      </c>
      <c r="M2625" s="23">
        <v>0</v>
      </c>
      <c r="N2625" s="50">
        <v>0</v>
      </c>
      <c r="O2625" s="14">
        <v>0</v>
      </c>
      <c r="P2625" s="48">
        <v>0</v>
      </c>
      <c r="Q2625" s="48">
        <v>0</v>
      </c>
      <c r="R2625" s="50">
        <v>0</v>
      </c>
      <c r="S2625" s="23">
        <v>0</v>
      </c>
      <c r="T2625" s="50">
        <v>0</v>
      </c>
      <c r="U2625" s="14">
        <v>0</v>
      </c>
      <c r="V2625" s="48">
        <v>0</v>
      </c>
      <c r="W2625" s="48">
        <v>0</v>
      </c>
      <c r="X2625" s="50">
        <v>0</v>
      </c>
      <c r="Y2625" s="23">
        <v>0</v>
      </c>
      <c r="Z2625" s="50">
        <v>0</v>
      </c>
      <c r="AA2625" s="14">
        <v>0</v>
      </c>
      <c r="AB2625" s="48">
        <v>0</v>
      </c>
      <c r="AC2625" s="22">
        <v>0</v>
      </c>
      <c r="AD2625" s="50">
        <v>0</v>
      </c>
      <c r="AE2625" s="23">
        <v>0</v>
      </c>
      <c r="AF2625" s="50">
        <v>0</v>
      </c>
      <c r="AG2625" s="14">
        <v>0</v>
      </c>
      <c r="AH2625" s="22">
        <v>7</v>
      </c>
      <c r="AI2625" s="23">
        <v>856.125</v>
      </c>
      <c r="AJ2625" s="23">
        <v>0.85612500000000002</v>
      </c>
      <c r="AK2625" s="23">
        <v>0.76023900000000011</v>
      </c>
      <c r="AL2625" s="14">
        <v>0.6707179705919919</v>
      </c>
      <c r="AM2625" s="22">
        <v>264</v>
      </c>
      <c r="AN2625" s="23">
        <v>5556.7099999999982</v>
      </c>
      <c r="AO2625" s="23">
        <v>5.5567100000000025</v>
      </c>
      <c r="AP2625" s="23">
        <v>4.9343584800000002</v>
      </c>
      <c r="AQ2625" s="14">
        <v>4.3533190297774578</v>
      </c>
      <c r="AR2625" s="48">
        <v>271</v>
      </c>
      <c r="AS2625" s="50">
        <v>6412.8349999999982</v>
      </c>
      <c r="AT2625" s="23">
        <v>6.4128350000000029</v>
      </c>
      <c r="AU2625" s="50">
        <v>5.6945974800000005</v>
      </c>
      <c r="AV2625" s="14">
        <v>5.0240370003694501</v>
      </c>
      <c r="AW2625" s="48">
        <v>0</v>
      </c>
      <c r="AX2625" s="22" t="s">
        <v>782</v>
      </c>
      <c r="AY2625" s="50">
        <v>0</v>
      </c>
      <c r="AZ2625" s="23">
        <v>0</v>
      </c>
      <c r="BA2625" s="50">
        <v>0</v>
      </c>
      <c r="BB2625" s="14">
        <v>0</v>
      </c>
      <c r="BC2625" s="48">
        <v>2</v>
      </c>
      <c r="BD2625" s="50">
        <v>1400</v>
      </c>
      <c r="BE2625" s="23">
        <v>1.4</v>
      </c>
      <c r="BF2625" s="50">
        <v>1.6765533520162204</v>
      </c>
      <c r="BG2625" s="14">
        <v>1.4791328277732667</v>
      </c>
      <c r="BH2625" s="22">
        <v>273</v>
      </c>
      <c r="BI2625" s="23">
        <v>7.8128350000000033</v>
      </c>
      <c r="BJ2625" s="23">
        <v>7.3711508320162213</v>
      </c>
      <c r="BK2625" s="14">
        <v>6.5031698281427168</v>
      </c>
      <c r="BL2625" t="s">
        <v>206</v>
      </c>
    </row>
    <row r="2626" spans="1:64">
      <c r="A2626" t="s">
        <v>3650</v>
      </c>
      <c r="B2626" t="s">
        <v>3644</v>
      </c>
      <c r="C2626" t="s">
        <v>206</v>
      </c>
      <c r="D2626" t="s">
        <v>942</v>
      </c>
      <c r="E2626">
        <v>2020</v>
      </c>
      <c r="F2626" s="23">
        <v>37.69</v>
      </c>
      <c r="G2626" s="23">
        <v>9.5299999999999994</v>
      </c>
      <c r="H2626" s="22">
        <v>14139</v>
      </c>
      <c r="I2626" s="34">
        <v>113.4964328875763</v>
      </c>
      <c r="J2626" s="48">
        <v>0</v>
      </c>
      <c r="K2626" s="48">
        <v>0</v>
      </c>
      <c r="L2626" s="50">
        <v>0</v>
      </c>
      <c r="M2626" s="23">
        <v>0</v>
      </c>
      <c r="N2626" s="50">
        <v>0</v>
      </c>
      <c r="O2626" s="14">
        <v>0</v>
      </c>
      <c r="P2626" s="48">
        <v>0</v>
      </c>
      <c r="Q2626" s="48">
        <v>0</v>
      </c>
      <c r="R2626" s="50">
        <v>0</v>
      </c>
      <c r="S2626" s="23">
        <v>0</v>
      </c>
      <c r="T2626" s="50">
        <v>0</v>
      </c>
      <c r="U2626" s="14">
        <v>0</v>
      </c>
      <c r="V2626" s="48">
        <v>0</v>
      </c>
      <c r="W2626" s="48">
        <v>0</v>
      </c>
      <c r="X2626" s="50">
        <v>0</v>
      </c>
      <c r="Y2626" s="23">
        <v>0</v>
      </c>
      <c r="Z2626" s="50">
        <v>0</v>
      </c>
      <c r="AA2626" s="14">
        <v>0</v>
      </c>
      <c r="AB2626" s="48">
        <v>0</v>
      </c>
      <c r="AC2626" s="22">
        <v>0</v>
      </c>
      <c r="AD2626" s="50">
        <v>0</v>
      </c>
      <c r="AE2626" s="23">
        <v>0</v>
      </c>
      <c r="AF2626" s="50">
        <v>0</v>
      </c>
      <c r="AG2626" s="14">
        <v>0</v>
      </c>
      <c r="AH2626" s="22">
        <v>7</v>
      </c>
      <c r="AI2626" s="23">
        <v>856.125</v>
      </c>
      <c r="AJ2626" s="23">
        <v>0.85612500000000002</v>
      </c>
      <c r="AK2626" s="23">
        <v>0.76023900000000011</v>
      </c>
      <c r="AL2626" s="14">
        <v>0.66983514869850891</v>
      </c>
      <c r="AM2626" s="22">
        <v>293</v>
      </c>
      <c r="AN2626" s="23">
        <v>6829.3589999999967</v>
      </c>
      <c r="AO2626" s="23">
        <v>6.8293590000000046</v>
      </c>
      <c r="AP2626" s="23">
        <v>6.0644707920000007</v>
      </c>
      <c r="AQ2626" s="14">
        <v>5.3433140035397866</v>
      </c>
      <c r="AR2626" s="48">
        <v>300</v>
      </c>
      <c r="AS2626" s="50">
        <v>7685.4839999999967</v>
      </c>
      <c r="AT2626" s="23">
        <v>7.6854840000000042</v>
      </c>
      <c r="AU2626" s="50">
        <v>6.8247097920000011</v>
      </c>
      <c r="AV2626" s="14">
        <v>6.013149152238296</v>
      </c>
      <c r="AW2626" s="48">
        <v>0</v>
      </c>
      <c r="AX2626" s="22">
        <v>0</v>
      </c>
      <c r="AY2626" s="50">
        <v>0</v>
      </c>
      <c r="AZ2626" s="23">
        <v>0</v>
      </c>
      <c r="BA2626" s="50">
        <v>0</v>
      </c>
      <c r="BB2626" s="14">
        <v>0</v>
      </c>
      <c r="BC2626" s="48">
        <v>2</v>
      </c>
      <c r="BD2626" s="50">
        <v>1400</v>
      </c>
      <c r="BE2626" s="23">
        <v>1.4</v>
      </c>
      <c r="BF2626" s="50">
        <v>1.6713815283133999</v>
      </c>
      <c r="BG2626" s="14">
        <v>1.4726291265638136</v>
      </c>
      <c r="BH2626" s="22">
        <v>302</v>
      </c>
      <c r="BI2626" s="23">
        <v>9.0854840000000046</v>
      </c>
      <c r="BJ2626" s="23">
        <v>8.4960913203134005</v>
      </c>
      <c r="BK2626" s="14">
        <v>7.4857782788021101</v>
      </c>
      <c r="BL2626" t="s">
        <v>206</v>
      </c>
    </row>
    <row r="2627" spans="1:64">
      <c r="A2627" t="s">
        <v>3651</v>
      </c>
      <c r="B2627" t="s">
        <v>3644</v>
      </c>
      <c r="C2627" t="s">
        <v>206</v>
      </c>
      <c r="D2627" t="s">
        <v>942</v>
      </c>
      <c r="E2627">
        <v>2021</v>
      </c>
      <c r="F2627" s="23">
        <v>37.69</v>
      </c>
      <c r="G2627" s="23">
        <v>9.56</v>
      </c>
      <c r="H2627" s="22">
        <v>14109</v>
      </c>
      <c r="I2627" s="34">
        <v>106.01</v>
      </c>
      <c r="J2627" s="48">
        <v>0</v>
      </c>
      <c r="K2627" s="48">
        <v>0</v>
      </c>
      <c r="L2627" s="50">
        <v>0</v>
      </c>
      <c r="M2627" s="23">
        <v>0</v>
      </c>
      <c r="N2627" s="50">
        <v>0</v>
      </c>
      <c r="O2627" s="14">
        <v>0</v>
      </c>
      <c r="P2627" s="48">
        <v>0</v>
      </c>
      <c r="Q2627" s="48">
        <v>0</v>
      </c>
      <c r="R2627" s="50">
        <v>0</v>
      </c>
      <c r="S2627" s="23">
        <v>0</v>
      </c>
      <c r="T2627" s="50">
        <v>0</v>
      </c>
      <c r="U2627" s="14">
        <v>0</v>
      </c>
      <c r="V2627" s="48">
        <v>0</v>
      </c>
      <c r="W2627" s="48">
        <v>0</v>
      </c>
      <c r="X2627" s="50">
        <v>0</v>
      </c>
      <c r="Y2627" s="23">
        <v>0</v>
      </c>
      <c r="Z2627" s="50">
        <v>0</v>
      </c>
      <c r="AA2627" s="14">
        <v>0</v>
      </c>
      <c r="AB2627" s="48">
        <v>0</v>
      </c>
      <c r="AC2627" s="22">
        <v>0</v>
      </c>
      <c r="AD2627" s="50">
        <v>0</v>
      </c>
      <c r="AE2627" s="23">
        <v>0</v>
      </c>
      <c r="AF2627" s="50">
        <v>0</v>
      </c>
      <c r="AG2627" s="14">
        <v>0</v>
      </c>
      <c r="AH2627" s="22">
        <v>7</v>
      </c>
      <c r="AI2627" s="23">
        <v>856.125</v>
      </c>
      <c r="AJ2627" s="23">
        <v>0.85612500000000002</v>
      </c>
      <c r="AK2627" s="23">
        <v>0.76608026600000001</v>
      </c>
      <c r="AL2627" s="14">
        <v>0.72</v>
      </c>
      <c r="AM2627" s="22">
        <v>340</v>
      </c>
      <c r="AN2627" s="23">
        <v>7422.759</v>
      </c>
      <c r="AO2627" s="23">
        <v>7.4227590000000001</v>
      </c>
      <c r="AP2627" s="23">
        <v>6.6420548269999999</v>
      </c>
      <c r="AQ2627" s="14">
        <v>6.27</v>
      </c>
      <c r="AR2627" s="48">
        <v>347</v>
      </c>
      <c r="AS2627" s="50">
        <v>8278.884</v>
      </c>
      <c r="AT2627" s="23">
        <v>8.2788839999999997</v>
      </c>
      <c r="AU2627" s="50">
        <v>7.4081350930000003</v>
      </c>
      <c r="AV2627" s="14">
        <v>6.99</v>
      </c>
      <c r="AW2627" s="48">
        <v>0</v>
      </c>
      <c r="AX2627" s="22">
        <v>0</v>
      </c>
      <c r="AY2627" s="50">
        <v>0</v>
      </c>
      <c r="AZ2627" s="23">
        <v>0</v>
      </c>
      <c r="BA2627" s="50">
        <v>0</v>
      </c>
      <c r="BB2627" s="14">
        <v>0</v>
      </c>
      <c r="BC2627" s="48">
        <v>2</v>
      </c>
      <c r="BD2627" s="50">
        <v>1400</v>
      </c>
      <c r="BE2627" s="23">
        <v>1.4</v>
      </c>
      <c r="BF2627" s="50">
        <v>1.457444693</v>
      </c>
      <c r="BG2627" s="14">
        <v>1.37</v>
      </c>
      <c r="BH2627" s="22">
        <v>349</v>
      </c>
      <c r="BI2627" s="23">
        <v>9.68</v>
      </c>
      <c r="BJ2627" s="23">
        <v>8.8699999999999992</v>
      </c>
      <c r="BK2627" s="14">
        <v>8.36</v>
      </c>
      <c r="BL2627" t="s">
        <v>206</v>
      </c>
    </row>
    <row r="2628" spans="1:64">
      <c r="A2628" t="s">
        <v>3652</v>
      </c>
      <c r="B2628" t="s">
        <v>3644</v>
      </c>
      <c r="C2628" t="s">
        <v>206</v>
      </c>
      <c r="D2628" s="111" t="s">
        <v>942</v>
      </c>
      <c r="E2628" s="110">
        <v>2022</v>
      </c>
      <c r="F2628" s="23"/>
      <c r="G2628" s="23"/>
      <c r="H2628" s="22">
        <v>14314</v>
      </c>
      <c r="I2628" s="34">
        <v>103.74126138111691</v>
      </c>
      <c r="J2628" s="48">
        <v>0</v>
      </c>
      <c r="K2628" s="48">
        <v>0</v>
      </c>
      <c r="L2628" s="50">
        <v>0</v>
      </c>
      <c r="M2628" s="23">
        <v>0</v>
      </c>
      <c r="N2628" s="50">
        <v>0</v>
      </c>
      <c r="O2628" s="14">
        <v>0</v>
      </c>
      <c r="P2628" s="48">
        <v>0</v>
      </c>
      <c r="Q2628" s="48">
        <v>0</v>
      </c>
      <c r="R2628" s="50">
        <v>0</v>
      </c>
      <c r="S2628" s="23">
        <v>0</v>
      </c>
      <c r="T2628" s="50">
        <v>0</v>
      </c>
      <c r="U2628" s="14">
        <v>0</v>
      </c>
      <c r="V2628" s="48">
        <v>0</v>
      </c>
      <c r="W2628" s="48">
        <v>0</v>
      </c>
      <c r="X2628" s="50">
        <v>0</v>
      </c>
      <c r="Y2628" s="23">
        <v>0</v>
      </c>
      <c r="Z2628" s="50">
        <v>0</v>
      </c>
      <c r="AA2628" s="14">
        <v>0</v>
      </c>
      <c r="AB2628" s="48">
        <v>0</v>
      </c>
      <c r="AC2628" s="22">
        <v>0</v>
      </c>
      <c r="AD2628" s="50">
        <v>0</v>
      </c>
      <c r="AE2628" s="23">
        <v>0</v>
      </c>
      <c r="AF2628" s="50">
        <v>0</v>
      </c>
      <c r="AG2628" s="14">
        <v>0</v>
      </c>
      <c r="AH2628" s="22">
        <v>7</v>
      </c>
      <c r="AI2628" s="23">
        <v>856.125</v>
      </c>
      <c r="AJ2628" s="23">
        <v>0.85612500000000002</v>
      </c>
      <c r="AK2628" s="23">
        <v>0.87698355951006823</v>
      </c>
      <c r="AL2628" s="14">
        <v>0.84535656096205669</v>
      </c>
      <c r="AM2628" s="22">
        <v>444</v>
      </c>
      <c r="AN2628" s="23">
        <v>8286.5540000000037</v>
      </c>
      <c r="AO2628" s="23">
        <v>8.2865540000000166</v>
      </c>
      <c r="AP2628" s="23">
        <v>8.4884469242136227</v>
      </c>
      <c r="AQ2628" s="14">
        <v>8.1823247676056301</v>
      </c>
      <c r="AR2628" s="48">
        <v>451</v>
      </c>
      <c r="AS2628" s="50">
        <v>9142.6790000000001</v>
      </c>
      <c r="AT2628" s="23">
        <v>9.1426790000000207</v>
      </c>
      <c r="AU2628" s="50">
        <v>9.3654304837236868</v>
      </c>
      <c r="AV2628" s="14">
        <v>9.0276813285676809</v>
      </c>
      <c r="AW2628" s="48">
        <v>0</v>
      </c>
      <c r="AX2628" s="22">
        <v>0</v>
      </c>
      <c r="AY2628" s="50">
        <v>0</v>
      </c>
      <c r="AZ2628" s="23">
        <v>0</v>
      </c>
      <c r="BA2628" s="50">
        <v>0</v>
      </c>
      <c r="BB2628" s="14">
        <v>0</v>
      </c>
      <c r="BC2628" s="48">
        <v>2</v>
      </c>
      <c r="BD2628" s="50">
        <v>1400</v>
      </c>
      <c r="BE2628" s="23">
        <v>1.4</v>
      </c>
      <c r="BF2628" s="50">
        <v>1.627925608577252</v>
      </c>
      <c r="BG2628" s="14">
        <v>1.5692170954011251</v>
      </c>
      <c r="BH2628" s="22">
        <v>453</v>
      </c>
      <c r="BI2628" s="23">
        <v>10.542679000000021</v>
      </c>
      <c r="BJ2628" s="23">
        <v>10.993356092300939</v>
      </c>
      <c r="BK2628" s="14">
        <v>10.596898423968806</v>
      </c>
      <c r="BL2628" t="s">
        <v>206</v>
      </c>
    </row>
    <row r="2629" spans="1:64">
      <c r="A2629" t="s">
        <v>3653</v>
      </c>
      <c r="B2629" t="s">
        <v>3644</v>
      </c>
      <c r="C2629" t="s">
        <v>206</v>
      </c>
      <c r="D2629" t="s">
        <v>942</v>
      </c>
      <c r="E2629">
        <v>2023</v>
      </c>
      <c r="F2629">
        <v>37.69</v>
      </c>
      <c r="G2629">
        <v>9.6199999999999992</v>
      </c>
      <c r="H2629">
        <v>13796</v>
      </c>
      <c r="I2629">
        <v>103.74126138111691</v>
      </c>
      <c r="J2629" s="140">
        <v>0</v>
      </c>
      <c r="K2629" s="140">
        <v>0</v>
      </c>
      <c r="L2629" s="140">
        <v>0</v>
      </c>
      <c r="M2629">
        <v>0</v>
      </c>
      <c r="N2629" s="140">
        <v>0</v>
      </c>
      <c r="O2629">
        <v>0</v>
      </c>
      <c r="P2629" s="140">
        <v>0</v>
      </c>
      <c r="Q2629" s="140">
        <v>0</v>
      </c>
      <c r="R2629" s="140">
        <v>0</v>
      </c>
      <c r="S2629">
        <v>0</v>
      </c>
      <c r="T2629" s="140">
        <v>0</v>
      </c>
      <c r="U2629">
        <v>0</v>
      </c>
      <c r="V2629" s="140">
        <v>0</v>
      </c>
      <c r="W2629" s="140">
        <v>0</v>
      </c>
      <c r="X2629" s="140">
        <v>0</v>
      </c>
      <c r="Y2629">
        <v>0</v>
      </c>
      <c r="Z2629" s="140">
        <v>0</v>
      </c>
      <c r="AA2629">
        <v>0</v>
      </c>
      <c r="AB2629" s="140"/>
      <c r="AD2629" s="140"/>
      <c r="AF2629" s="140"/>
      <c r="AG2629">
        <v>0</v>
      </c>
      <c r="AH2629">
        <v>7</v>
      </c>
      <c r="AI2629">
        <v>853.05499999999995</v>
      </c>
      <c r="AJ2629">
        <v>0.85305500000000001</v>
      </c>
      <c r="AK2629">
        <v>0.80015499999999995</v>
      </c>
      <c r="AL2629">
        <v>0.83313000000000004</v>
      </c>
      <c r="AM2629">
        <v>633</v>
      </c>
      <c r="AN2629">
        <v>10746.134</v>
      </c>
      <c r="AO2629">
        <v>10.746134</v>
      </c>
      <c r="AP2629">
        <v>10.079737</v>
      </c>
      <c r="AQ2629">
        <v>9.7162275316566777</v>
      </c>
      <c r="AR2629" s="140">
        <v>743</v>
      </c>
      <c r="AS2629" s="140">
        <v>11677.7489999999</v>
      </c>
      <c r="AT2629">
        <v>11.677748999999899</v>
      </c>
      <c r="AU2629" s="140">
        <v>10.9535795027275</v>
      </c>
      <c r="AV2629">
        <v>10.558556312986262</v>
      </c>
      <c r="AW2629" s="140">
        <v>0</v>
      </c>
      <c r="AX2629">
        <v>0</v>
      </c>
      <c r="AY2629" s="140">
        <v>0</v>
      </c>
      <c r="AZ2629">
        <v>0</v>
      </c>
      <c r="BA2629" s="140">
        <v>0</v>
      </c>
      <c r="BB2629">
        <v>0</v>
      </c>
      <c r="BC2629" s="140">
        <v>2</v>
      </c>
      <c r="BD2629" s="140">
        <v>1400</v>
      </c>
      <c r="BE2629">
        <v>1.4</v>
      </c>
      <c r="BF2629" s="140">
        <v>1.9438169999999999</v>
      </c>
      <c r="BG2629">
        <v>1.8737163729472595</v>
      </c>
      <c r="BH2629">
        <v>745</v>
      </c>
      <c r="BI2629">
        <v>13.077748999999899</v>
      </c>
      <c r="BJ2629">
        <v>12.897396502727499</v>
      </c>
      <c r="BK2629">
        <v>12.432272685933521</v>
      </c>
      <c r="BL2629" t="s">
        <v>206</v>
      </c>
    </row>
    <row r="2630" spans="1:64">
      <c r="A2630" t="s">
        <v>3654</v>
      </c>
      <c r="B2630" t="s">
        <v>3644</v>
      </c>
      <c r="C2630" t="s">
        <v>206</v>
      </c>
      <c r="D2630" t="s">
        <v>942</v>
      </c>
      <c r="E2630">
        <v>2024</v>
      </c>
      <c r="F2630">
        <v>37.69</v>
      </c>
      <c r="G2630">
        <v>9.6199999999999992</v>
      </c>
      <c r="H2630">
        <v>13770</v>
      </c>
      <c r="I2630">
        <v>94.42224149939581</v>
      </c>
      <c r="J2630" s="140">
        <v>0</v>
      </c>
      <c r="K2630" s="140">
        <v>0</v>
      </c>
      <c r="L2630" s="140">
        <v>0</v>
      </c>
      <c r="M2630">
        <v>0</v>
      </c>
      <c r="N2630" s="140">
        <v>0</v>
      </c>
      <c r="O2630">
        <v>0</v>
      </c>
      <c r="P2630" s="140">
        <v>0</v>
      </c>
      <c r="Q2630" s="140">
        <v>0</v>
      </c>
      <c r="R2630" s="140">
        <v>0</v>
      </c>
      <c r="S2630">
        <v>0</v>
      </c>
      <c r="T2630" s="140">
        <v>0</v>
      </c>
      <c r="U2630">
        <v>0</v>
      </c>
      <c r="V2630" s="140">
        <v>0</v>
      </c>
      <c r="W2630" s="140">
        <v>0</v>
      </c>
      <c r="X2630" s="140">
        <v>0</v>
      </c>
      <c r="Y2630">
        <v>0</v>
      </c>
      <c r="Z2630" s="140">
        <v>0</v>
      </c>
      <c r="AA2630">
        <v>0</v>
      </c>
      <c r="AB2630" s="140">
        <v>0</v>
      </c>
      <c r="AC2630">
        <v>0</v>
      </c>
      <c r="AD2630" s="140">
        <v>0</v>
      </c>
      <c r="AE2630">
        <v>0</v>
      </c>
      <c r="AF2630" s="140">
        <v>0</v>
      </c>
      <c r="AG2630">
        <v>0</v>
      </c>
      <c r="AH2630">
        <v>8</v>
      </c>
      <c r="AI2630">
        <v>869.85500000000002</v>
      </c>
      <c r="AJ2630">
        <v>0.86985500000000004</v>
      </c>
      <c r="AK2630">
        <v>0.78456033304935635</v>
      </c>
      <c r="AL2630">
        <v>0.8309062786381497</v>
      </c>
      <c r="AM2630">
        <v>794</v>
      </c>
      <c r="AN2630">
        <v>13399.451000000001</v>
      </c>
      <c r="AO2630">
        <v>13.399451000000013</v>
      </c>
      <c r="AP2630">
        <v>12.085551889956974</v>
      </c>
      <c r="AQ2630">
        <v>12.799475735845888</v>
      </c>
      <c r="AR2630" s="140">
        <v>999</v>
      </c>
      <c r="AS2630" s="140">
        <v>14443.280999999992</v>
      </c>
      <c r="AT2630">
        <v>14.443281000000033</v>
      </c>
      <c r="AU2630" s="140">
        <v>13.027027897391424</v>
      </c>
      <c r="AV2630">
        <v>13.796567091107217</v>
      </c>
      <c r="AW2630" s="140">
        <v>0</v>
      </c>
      <c r="AX2630">
        <v>0</v>
      </c>
      <c r="AY2630" s="140">
        <v>0</v>
      </c>
      <c r="AZ2630">
        <v>0</v>
      </c>
      <c r="BA2630" s="140">
        <v>0</v>
      </c>
      <c r="BB2630">
        <v>0</v>
      </c>
      <c r="BC2630" s="140">
        <v>2</v>
      </c>
      <c r="BD2630" s="140">
        <v>1400</v>
      </c>
      <c r="BE2630">
        <v>1.4</v>
      </c>
      <c r="BF2630" s="140">
        <v>1.7048091588796681</v>
      </c>
      <c r="BG2630">
        <v>1.8055165094662329</v>
      </c>
      <c r="BH2630">
        <v>1001</v>
      </c>
      <c r="BI2630">
        <v>15.843281000000033</v>
      </c>
      <c r="BJ2630">
        <v>14.731837056271091</v>
      </c>
      <c r="BK2630">
        <v>15.602083600573449</v>
      </c>
      <c r="BL2630" t="s">
        <v>206</v>
      </c>
    </row>
    <row r="2631" spans="1:64">
      <c r="A2631" t="s">
        <v>3655</v>
      </c>
      <c r="B2631" t="s">
        <v>3656</v>
      </c>
      <c r="C2631" t="s">
        <v>208</v>
      </c>
      <c r="D2631" t="s">
        <v>942</v>
      </c>
      <c r="E2631">
        <v>2012</v>
      </c>
      <c r="F2631" s="23">
        <v>40.28</v>
      </c>
      <c r="G2631" s="23">
        <v>5.34</v>
      </c>
      <c r="H2631" s="22">
        <v>6355</v>
      </c>
      <c r="I2631" s="34">
        <v>50.971082000000003</v>
      </c>
      <c r="J2631" s="48">
        <v>1</v>
      </c>
      <c r="K2631" s="48" t="s">
        <v>782</v>
      </c>
      <c r="L2631" s="50">
        <v>500</v>
      </c>
      <c r="M2631" s="23">
        <v>0.5</v>
      </c>
      <c r="N2631" s="50">
        <v>4.2620899999999997</v>
      </c>
      <c r="O2631" s="14">
        <v>8.3617805091914654</v>
      </c>
      <c r="P2631" s="48">
        <v>0</v>
      </c>
      <c r="Q2631" s="48" t="s">
        <v>782</v>
      </c>
      <c r="R2631" s="50">
        <v>0</v>
      </c>
      <c r="S2631" s="23">
        <v>0</v>
      </c>
      <c r="T2631" s="50">
        <v>0</v>
      </c>
      <c r="U2631" s="14">
        <v>0</v>
      </c>
      <c r="V2631" s="48">
        <v>0</v>
      </c>
      <c r="W2631" s="48" t="s">
        <v>782</v>
      </c>
      <c r="X2631" s="50">
        <v>0</v>
      </c>
      <c r="Y2631" s="23">
        <v>0</v>
      </c>
      <c r="Z2631" s="50">
        <v>0</v>
      </c>
      <c r="AA2631" s="14">
        <v>0</v>
      </c>
      <c r="AB2631" s="48">
        <v>0</v>
      </c>
      <c r="AC2631" s="22" t="s">
        <v>782</v>
      </c>
      <c r="AD2631" s="50">
        <v>0</v>
      </c>
      <c r="AE2631" s="23">
        <v>0</v>
      </c>
      <c r="AF2631" s="50">
        <v>0</v>
      </c>
      <c r="AG2631" s="14">
        <v>0</v>
      </c>
      <c r="AH2631" s="22" t="s">
        <v>782</v>
      </c>
      <c r="AI2631" s="23" t="s">
        <v>782</v>
      </c>
      <c r="AJ2631" s="23" t="s">
        <v>782</v>
      </c>
      <c r="AK2631" s="23" t="s">
        <v>782</v>
      </c>
      <c r="AL2631" s="14" t="s">
        <v>782</v>
      </c>
      <c r="AM2631" s="22" t="s">
        <v>782</v>
      </c>
      <c r="AN2631" s="23" t="s">
        <v>782</v>
      </c>
      <c r="AO2631" s="23" t="s">
        <v>782</v>
      </c>
      <c r="AP2631" s="23" t="s">
        <v>782</v>
      </c>
      <c r="AQ2631" s="14" t="s">
        <v>782</v>
      </c>
      <c r="AR2631" s="48">
        <v>284</v>
      </c>
      <c r="AS2631" s="50">
        <v>5505.9349999999968</v>
      </c>
      <c r="AT2631" s="23">
        <v>5.5059349999999965</v>
      </c>
      <c r="AU2631" s="50">
        <v>4.4793430000000001</v>
      </c>
      <c r="AV2631" s="14">
        <v>8.7880084633086657</v>
      </c>
      <c r="AW2631" s="48">
        <v>0</v>
      </c>
      <c r="AX2631" s="22" t="s">
        <v>782</v>
      </c>
      <c r="AY2631" s="50">
        <v>0</v>
      </c>
      <c r="AZ2631" s="23">
        <v>0</v>
      </c>
      <c r="BA2631" s="50">
        <v>0</v>
      </c>
      <c r="BB2631" s="14">
        <v>0</v>
      </c>
      <c r="BC2631" s="48">
        <v>7</v>
      </c>
      <c r="BD2631" s="50">
        <v>10200</v>
      </c>
      <c r="BE2631" s="23">
        <v>10.199999999999999</v>
      </c>
      <c r="BF2631" s="50">
        <v>16.289400000000001</v>
      </c>
      <c r="BG2631" s="14">
        <v>31.958120881169442</v>
      </c>
      <c r="BH2631" s="22">
        <v>292</v>
      </c>
      <c r="BI2631" s="23">
        <v>16.205934999999997</v>
      </c>
      <c r="BJ2631" s="23">
        <v>25.030832999999998</v>
      </c>
      <c r="BK2631" s="14">
        <v>49.107909853669568</v>
      </c>
      <c r="BL2631" t="s">
        <v>208</v>
      </c>
    </row>
    <row r="2632" spans="1:64">
      <c r="A2632" t="s">
        <v>3657</v>
      </c>
      <c r="B2632" t="s">
        <v>3656</v>
      </c>
      <c r="C2632" t="s">
        <v>208</v>
      </c>
      <c r="D2632" t="s">
        <v>942</v>
      </c>
      <c r="E2632">
        <v>2015</v>
      </c>
      <c r="F2632" s="23">
        <v>40.28</v>
      </c>
      <c r="G2632" s="23">
        <v>5.36</v>
      </c>
      <c r="H2632" s="22">
        <v>6461</v>
      </c>
      <c r="I2632" s="34">
        <v>52.508297663387509</v>
      </c>
      <c r="J2632" s="55">
        <v>1</v>
      </c>
      <c r="K2632" s="55">
        <v>1</v>
      </c>
      <c r="L2632" s="56">
        <v>800</v>
      </c>
      <c r="M2632" s="35">
        <v>0.8</v>
      </c>
      <c r="N2632" s="56">
        <v>4.7850839854797327</v>
      </c>
      <c r="O2632" s="17">
        <v>9.1130053694660731</v>
      </c>
      <c r="P2632" s="112">
        <v>0</v>
      </c>
      <c r="Q2632" s="113">
        <v>0</v>
      </c>
      <c r="R2632" s="114">
        <v>0</v>
      </c>
      <c r="S2632" s="27">
        <v>0</v>
      </c>
      <c r="T2632" s="50">
        <v>0</v>
      </c>
      <c r="U2632" s="17">
        <v>0</v>
      </c>
      <c r="V2632" s="48">
        <v>0</v>
      </c>
      <c r="W2632" s="48">
        <v>0</v>
      </c>
      <c r="X2632" s="50">
        <v>0</v>
      </c>
      <c r="Y2632" s="27">
        <v>0</v>
      </c>
      <c r="Z2632" s="115">
        <v>0</v>
      </c>
      <c r="AA2632" s="14">
        <v>0</v>
      </c>
      <c r="AB2632" s="116">
        <v>1</v>
      </c>
      <c r="AC2632" s="22" t="s">
        <v>782</v>
      </c>
      <c r="AD2632" s="50">
        <v>0</v>
      </c>
      <c r="AE2632" s="23">
        <v>0</v>
      </c>
      <c r="AF2632" s="50">
        <v>0.2733507</v>
      </c>
      <c r="AG2632" s="14">
        <v>0.5205857210461412</v>
      </c>
      <c r="AH2632" s="22" t="s">
        <v>782</v>
      </c>
      <c r="AI2632" s="23" t="s">
        <v>782</v>
      </c>
      <c r="AJ2632" s="23" t="s">
        <v>782</v>
      </c>
      <c r="AK2632" s="23" t="s">
        <v>782</v>
      </c>
      <c r="AL2632" s="14" t="s">
        <v>782</v>
      </c>
      <c r="AM2632" s="22" t="s">
        <v>782</v>
      </c>
      <c r="AN2632" s="23" t="s">
        <v>782</v>
      </c>
      <c r="AO2632" s="23" t="s">
        <v>782</v>
      </c>
      <c r="AP2632" s="23" t="s">
        <v>782</v>
      </c>
      <c r="AQ2632" s="14" t="s">
        <v>782</v>
      </c>
      <c r="AR2632" s="117">
        <v>345</v>
      </c>
      <c r="AS2632" s="118">
        <v>6382.3799999999956</v>
      </c>
      <c r="AT2632" s="23">
        <v>6.3823799999999959</v>
      </c>
      <c r="AU2632" s="50">
        <v>5.6685923156867899</v>
      </c>
      <c r="AV2632" s="14">
        <v>10.79561244210614</v>
      </c>
      <c r="AW2632" s="48">
        <v>0</v>
      </c>
      <c r="AX2632" s="22" t="s">
        <v>782</v>
      </c>
      <c r="AY2632" s="50">
        <v>0</v>
      </c>
      <c r="AZ2632" s="23">
        <v>0</v>
      </c>
      <c r="BA2632" s="50">
        <v>0</v>
      </c>
      <c r="BB2632" s="14">
        <v>0</v>
      </c>
      <c r="BC2632" s="120">
        <v>7</v>
      </c>
      <c r="BD2632" s="121">
        <v>10000</v>
      </c>
      <c r="BE2632" s="44">
        <v>10</v>
      </c>
      <c r="BF2632" s="50">
        <v>15.254870006026538</v>
      </c>
      <c r="BG2632" s="14">
        <v>29.052303511761551</v>
      </c>
      <c r="BH2632" s="22">
        <v>354</v>
      </c>
      <c r="BI2632" s="23">
        <v>17.182379999999998</v>
      </c>
      <c r="BJ2632" s="23">
        <v>25.981897007193062</v>
      </c>
      <c r="BK2632" s="14">
        <v>49.481507044379903</v>
      </c>
      <c r="BL2632" t="s">
        <v>208</v>
      </c>
    </row>
    <row r="2633" spans="1:64">
      <c r="A2633" t="s">
        <v>3658</v>
      </c>
      <c r="B2633" t="s">
        <v>3656</v>
      </c>
      <c r="C2633" t="s">
        <v>208</v>
      </c>
      <c r="D2633" t="s">
        <v>942</v>
      </c>
      <c r="E2633">
        <v>2016</v>
      </c>
      <c r="F2633" s="23">
        <v>40.28</v>
      </c>
      <c r="G2633" s="23">
        <v>5.28</v>
      </c>
      <c r="H2633" s="22">
        <v>6416</v>
      </c>
      <c r="I2633" s="34">
        <v>54.934092023986324</v>
      </c>
      <c r="J2633" s="13">
        <v>1</v>
      </c>
      <c r="K2633" s="13">
        <v>1</v>
      </c>
      <c r="L2633" s="19">
        <v>800</v>
      </c>
      <c r="M2633" s="35">
        <v>0.8</v>
      </c>
      <c r="N2633" s="19">
        <v>4.7847999999999997</v>
      </c>
      <c r="O2633" s="17">
        <v>8.7100738789143417</v>
      </c>
      <c r="P2633" s="13">
        <v>0</v>
      </c>
      <c r="Q2633" s="13">
        <v>0</v>
      </c>
      <c r="R2633" s="19">
        <v>0</v>
      </c>
      <c r="S2633" s="27">
        <v>0</v>
      </c>
      <c r="T2633" s="19">
        <v>0</v>
      </c>
      <c r="U2633" s="17">
        <v>0</v>
      </c>
      <c r="V2633" s="13">
        <v>0</v>
      </c>
      <c r="W2633" s="13">
        <v>0</v>
      </c>
      <c r="X2633" s="19">
        <v>0</v>
      </c>
      <c r="Y2633" s="27">
        <v>0</v>
      </c>
      <c r="Z2633" s="19">
        <v>0</v>
      </c>
      <c r="AA2633" s="14">
        <v>0</v>
      </c>
      <c r="AB2633" s="13">
        <v>1</v>
      </c>
      <c r="AC2633" s="22" t="s">
        <v>782</v>
      </c>
      <c r="AD2633" s="19">
        <v>0</v>
      </c>
      <c r="AE2633" s="23">
        <v>0</v>
      </c>
      <c r="AF2633" s="19">
        <v>0.2767443</v>
      </c>
      <c r="AG2633" s="14">
        <v>0.50377514181751271</v>
      </c>
      <c r="AH2633" s="22" t="s">
        <v>782</v>
      </c>
      <c r="AI2633" s="23" t="s">
        <v>782</v>
      </c>
      <c r="AJ2633" s="23" t="s">
        <v>782</v>
      </c>
      <c r="AK2633" s="23" t="s">
        <v>782</v>
      </c>
      <c r="AL2633" s="14" t="s">
        <v>782</v>
      </c>
      <c r="AM2633" s="22" t="s">
        <v>782</v>
      </c>
      <c r="AN2633" s="23" t="s">
        <v>782</v>
      </c>
      <c r="AO2633" s="23" t="s">
        <v>782</v>
      </c>
      <c r="AP2633" s="23" t="s">
        <v>782</v>
      </c>
      <c r="AQ2633" s="14" t="s">
        <v>782</v>
      </c>
      <c r="AR2633" s="13">
        <v>354</v>
      </c>
      <c r="AS2633" s="19">
        <v>6469.3900000000021</v>
      </c>
      <c r="AT2633" s="23">
        <v>6.4693900000000024</v>
      </c>
      <c r="AU2633" s="19">
        <v>5.7448183200000091</v>
      </c>
      <c r="AV2633" s="14">
        <v>10.457655907904334</v>
      </c>
      <c r="AW2633" s="13">
        <v>0</v>
      </c>
      <c r="AX2633" s="22" t="s">
        <v>782</v>
      </c>
      <c r="AY2633" s="19">
        <v>0</v>
      </c>
      <c r="AZ2633" s="23">
        <v>0</v>
      </c>
      <c r="BA2633" s="19">
        <v>0</v>
      </c>
      <c r="BB2633" s="14">
        <v>0</v>
      </c>
      <c r="BC2633" s="13">
        <v>7</v>
      </c>
      <c r="BD2633" s="19">
        <v>10000</v>
      </c>
      <c r="BE2633" s="44">
        <v>10</v>
      </c>
      <c r="BF2633" s="19">
        <v>15.254870006026541</v>
      </c>
      <c r="BG2633" s="14">
        <v>27.769404105861405</v>
      </c>
      <c r="BH2633" s="22">
        <v>363</v>
      </c>
      <c r="BI2633" s="23">
        <v>17.269390000000005</v>
      </c>
      <c r="BJ2633" s="23">
        <v>26.061232626026552</v>
      </c>
      <c r="BK2633" s="14">
        <v>47.440909034497594</v>
      </c>
      <c r="BL2633" t="s">
        <v>208</v>
      </c>
    </row>
    <row r="2634" spans="1:64">
      <c r="A2634" t="s">
        <v>3659</v>
      </c>
      <c r="B2634" t="s">
        <v>3656</v>
      </c>
      <c r="C2634" t="s">
        <v>208</v>
      </c>
      <c r="D2634" t="s">
        <v>942</v>
      </c>
      <c r="E2634">
        <v>2017</v>
      </c>
      <c r="F2634" s="23">
        <v>40.28</v>
      </c>
      <c r="G2634" s="23">
        <v>5.32</v>
      </c>
      <c r="H2634" s="22">
        <v>6375</v>
      </c>
      <c r="I2634" s="34">
        <v>50.075691707085269</v>
      </c>
      <c r="J2634" s="13">
        <v>1</v>
      </c>
      <c r="K2634" s="13">
        <v>1</v>
      </c>
      <c r="L2634" s="19">
        <v>800</v>
      </c>
      <c r="M2634" s="19">
        <v>0.8</v>
      </c>
      <c r="N2634" s="19">
        <v>4.7847999999999997</v>
      </c>
      <c r="O2634" s="17">
        <v>9.5551351102415083</v>
      </c>
      <c r="P2634" s="13">
        <v>0</v>
      </c>
      <c r="Q2634" s="13">
        <v>0</v>
      </c>
      <c r="R2634" s="19">
        <v>0</v>
      </c>
      <c r="S2634" s="19">
        <v>0</v>
      </c>
      <c r="T2634" s="19">
        <v>0</v>
      </c>
      <c r="U2634" s="17">
        <v>0</v>
      </c>
      <c r="V2634" s="13">
        <v>0</v>
      </c>
      <c r="W2634" s="13">
        <v>0</v>
      </c>
      <c r="X2634" s="19">
        <v>0</v>
      </c>
      <c r="Y2634" s="19">
        <v>0</v>
      </c>
      <c r="Z2634" s="19">
        <v>0</v>
      </c>
      <c r="AA2634" s="14">
        <v>0</v>
      </c>
      <c r="AB2634" s="13">
        <v>1</v>
      </c>
      <c r="AC2634" s="22" t="s">
        <v>782</v>
      </c>
      <c r="AD2634" s="19">
        <v>0</v>
      </c>
      <c r="AE2634" s="19">
        <v>0</v>
      </c>
      <c r="AF2634" s="19">
        <v>0.25403700000000001</v>
      </c>
      <c r="AG2634" s="14">
        <v>0.5073060228223587</v>
      </c>
      <c r="AH2634" s="22" t="s">
        <v>782</v>
      </c>
      <c r="AI2634" s="23" t="s">
        <v>782</v>
      </c>
      <c r="AJ2634" s="23" t="s">
        <v>782</v>
      </c>
      <c r="AK2634" s="23" t="s">
        <v>782</v>
      </c>
      <c r="AL2634" s="14" t="s">
        <v>782</v>
      </c>
      <c r="AM2634" s="22" t="s">
        <v>782</v>
      </c>
      <c r="AN2634" s="23" t="s">
        <v>782</v>
      </c>
      <c r="AO2634" s="23" t="s">
        <v>782</v>
      </c>
      <c r="AP2634" s="23" t="s">
        <v>782</v>
      </c>
      <c r="AQ2634" s="14" t="s">
        <v>782</v>
      </c>
      <c r="AR2634" s="13">
        <v>369</v>
      </c>
      <c r="AS2634" s="19">
        <v>7028.7900000000027</v>
      </c>
      <c r="AT2634" s="19">
        <v>7.0287900000000008</v>
      </c>
      <c r="AU2634" s="19">
        <v>6.2415655200000089</v>
      </c>
      <c r="AV2634" s="14">
        <v>12.464262214308828</v>
      </c>
      <c r="AW2634" s="13">
        <v>0</v>
      </c>
      <c r="AX2634" s="22" t="s">
        <v>782</v>
      </c>
      <c r="AY2634" s="19">
        <v>0</v>
      </c>
      <c r="AZ2634" s="19">
        <v>0</v>
      </c>
      <c r="BA2634" s="19">
        <v>0</v>
      </c>
      <c r="BB2634" s="14">
        <v>0</v>
      </c>
      <c r="BC2634" s="13">
        <v>7</v>
      </c>
      <c r="BD2634" s="19">
        <v>10000</v>
      </c>
      <c r="BE2634" s="19">
        <v>10</v>
      </c>
      <c r="BF2634" s="19">
        <v>15.254870006026541</v>
      </c>
      <c r="BG2634" s="14">
        <v>30.463623139264818</v>
      </c>
      <c r="BH2634" s="22">
        <v>378</v>
      </c>
      <c r="BI2634" s="23">
        <v>17.828790000000001</v>
      </c>
      <c r="BJ2634" s="23">
        <v>26.535272526026553</v>
      </c>
      <c r="BK2634" s="14">
        <v>52.990326486637507</v>
      </c>
      <c r="BL2634" t="s">
        <v>208</v>
      </c>
    </row>
    <row r="2635" spans="1:64">
      <c r="A2635" t="s">
        <v>3660</v>
      </c>
      <c r="B2635" t="s">
        <v>3656</v>
      </c>
      <c r="C2635" t="s">
        <v>208</v>
      </c>
      <c r="D2635" t="s">
        <v>942</v>
      </c>
      <c r="E2635">
        <v>2018</v>
      </c>
      <c r="F2635" s="23">
        <v>40.28</v>
      </c>
      <c r="G2635" s="23">
        <v>5.28</v>
      </c>
      <c r="H2635" s="22">
        <v>6350</v>
      </c>
      <c r="I2635" s="34">
        <v>50.079250747007592</v>
      </c>
      <c r="J2635" s="13">
        <v>1</v>
      </c>
      <c r="K2635" s="13">
        <v>1</v>
      </c>
      <c r="L2635" s="19">
        <v>800</v>
      </c>
      <c r="M2635" s="19">
        <v>0.8</v>
      </c>
      <c r="N2635" s="19">
        <v>4.7847999999999997</v>
      </c>
      <c r="O2635" s="17">
        <v>9.5544560444245619</v>
      </c>
      <c r="P2635" s="13">
        <v>0</v>
      </c>
      <c r="Q2635" s="13">
        <v>0</v>
      </c>
      <c r="R2635" s="19">
        <v>0</v>
      </c>
      <c r="S2635" s="19">
        <v>0</v>
      </c>
      <c r="T2635" s="19">
        <v>0</v>
      </c>
      <c r="U2635" s="17">
        <v>0</v>
      </c>
      <c r="V2635" s="13">
        <v>0</v>
      </c>
      <c r="W2635" s="13">
        <v>0</v>
      </c>
      <c r="X2635" s="19">
        <v>0</v>
      </c>
      <c r="Y2635" s="19">
        <v>0</v>
      </c>
      <c r="Z2635" s="19">
        <v>0</v>
      </c>
      <c r="AA2635" s="14">
        <v>0</v>
      </c>
      <c r="AB2635" s="13">
        <v>1</v>
      </c>
      <c r="AC2635" s="22" t="s">
        <v>782</v>
      </c>
      <c r="AD2635" s="19">
        <v>0</v>
      </c>
      <c r="AE2635" s="19">
        <v>0</v>
      </c>
      <c r="AF2635" s="19">
        <v>0.27082859999999997</v>
      </c>
      <c r="AG2635" s="14">
        <v>0.54080002388251169</v>
      </c>
      <c r="AH2635" s="22" t="s">
        <v>782</v>
      </c>
      <c r="AI2635" s="23" t="s">
        <v>782</v>
      </c>
      <c r="AJ2635" s="23" t="s">
        <v>782</v>
      </c>
      <c r="AK2635" s="23" t="s">
        <v>782</v>
      </c>
      <c r="AL2635" s="14" t="s">
        <v>782</v>
      </c>
      <c r="AM2635" s="22" t="s">
        <v>782</v>
      </c>
      <c r="AN2635" s="23" t="s">
        <v>782</v>
      </c>
      <c r="AO2635" s="23" t="s">
        <v>782</v>
      </c>
      <c r="AP2635" s="23" t="s">
        <v>782</v>
      </c>
      <c r="AQ2635" s="14" t="s">
        <v>782</v>
      </c>
      <c r="AR2635" s="13">
        <v>382</v>
      </c>
      <c r="AS2635" s="19">
        <v>7579.8250000000016</v>
      </c>
      <c r="AT2635" s="19">
        <v>7.5798249999999987</v>
      </c>
      <c r="AU2635" s="19">
        <v>6.7308846000000084</v>
      </c>
      <c r="AV2635" s="14">
        <v>13.440465860808034</v>
      </c>
      <c r="AW2635" s="13">
        <v>0</v>
      </c>
      <c r="AX2635" s="22" t="s">
        <v>782</v>
      </c>
      <c r="AY2635" s="19">
        <v>0</v>
      </c>
      <c r="AZ2635" s="19">
        <v>0</v>
      </c>
      <c r="BA2635" s="19">
        <v>0</v>
      </c>
      <c r="BB2635" s="14">
        <v>0</v>
      </c>
      <c r="BC2635" s="13">
        <v>7</v>
      </c>
      <c r="BD2635" s="19">
        <v>10000</v>
      </c>
      <c r="BE2635" s="19">
        <v>10</v>
      </c>
      <c r="BF2635" s="19">
        <v>15.145765633453145</v>
      </c>
      <c r="BG2635" s="14">
        <v>30.243594717435258</v>
      </c>
      <c r="BH2635" s="22">
        <v>391</v>
      </c>
      <c r="BI2635" s="23">
        <v>18.379825</v>
      </c>
      <c r="BJ2635" s="23">
        <v>26.932278833453157</v>
      </c>
      <c r="BK2635" s="14">
        <v>53.779316646550363</v>
      </c>
      <c r="BL2635" t="s">
        <v>208</v>
      </c>
    </row>
    <row r="2636" spans="1:64">
      <c r="A2636" t="s">
        <v>3661</v>
      </c>
      <c r="B2636" t="s">
        <v>3656</v>
      </c>
      <c r="C2636" t="s">
        <v>208</v>
      </c>
      <c r="D2636" t="s">
        <v>942</v>
      </c>
      <c r="E2636">
        <v>2019</v>
      </c>
      <c r="F2636" s="23">
        <v>40.28</v>
      </c>
      <c r="G2636" s="23">
        <v>5.3</v>
      </c>
      <c r="H2636" s="22">
        <v>6360</v>
      </c>
      <c r="I2636" s="34">
        <v>50.919967159345262</v>
      </c>
      <c r="J2636" s="48">
        <v>1</v>
      </c>
      <c r="K2636" s="48">
        <v>1</v>
      </c>
      <c r="L2636" s="50">
        <v>800</v>
      </c>
      <c r="M2636" s="23">
        <v>0.8</v>
      </c>
      <c r="N2636" s="50">
        <v>4.7847999999999997</v>
      </c>
      <c r="O2636" s="14">
        <v>9.3967067673606159</v>
      </c>
      <c r="P2636" s="48">
        <v>0</v>
      </c>
      <c r="Q2636" s="48">
        <v>0</v>
      </c>
      <c r="R2636" s="50">
        <v>0</v>
      </c>
      <c r="S2636" s="23">
        <v>0</v>
      </c>
      <c r="T2636" s="50">
        <v>0</v>
      </c>
      <c r="U2636" s="14">
        <v>0</v>
      </c>
      <c r="V2636" s="48">
        <v>0</v>
      </c>
      <c r="W2636" s="48">
        <v>0</v>
      </c>
      <c r="X2636" s="50">
        <v>0</v>
      </c>
      <c r="Y2636" s="23">
        <v>0</v>
      </c>
      <c r="Z2636" s="50">
        <v>0</v>
      </c>
      <c r="AA2636" s="14">
        <v>0</v>
      </c>
      <c r="AB2636" s="48">
        <v>1</v>
      </c>
      <c r="AC2636" s="22">
        <v>1</v>
      </c>
      <c r="AD2636" s="50">
        <v>166.01115879828325</v>
      </c>
      <c r="AE2636" s="23">
        <v>0.16601115879828324</v>
      </c>
      <c r="AF2636" s="50">
        <v>0.23208359999999997</v>
      </c>
      <c r="AG2636" s="14">
        <v>0.45578112663296572</v>
      </c>
      <c r="AH2636" s="22">
        <v>0</v>
      </c>
      <c r="AI2636" s="23">
        <v>0</v>
      </c>
      <c r="AJ2636" s="23">
        <v>0</v>
      </c>
      <c r="AK2636" s="23">
        <v>0</v>
      </c>
      <c r="AL2636" s="14">
        <v>0</v>
      </c>
      <c r="AM2636" s="22">
        <v>400</v>
      </c>
      <c r="AN2636" s="23">
        <v>7891.1750000000002</v>
      </c>
      <c r="AO2636" s="23">
        <v>7.8911749999999987</v>
      </c>
      <c r="AP2636" s="23">
        <v>7.0073634000000098</v>
      </c>
      <c r="AQ2636" s="14">
        <v>13.761523800814077</v>
      </c>
      <c r="AR2636" s="48">
        <v>400</v>
      </c>
      <c r="AS2636" s="50">
        <v>7891.1750000000002</v>
      </c>
      <c r="AT2636" s="23">
        <v>7.8911749999999987</v>
      </c>
      <c r="AU2636" s="50">
        <v>7.0073634000000098</v>
      </c>
      <c r="AV2636" s="14">
        <v>13.761523800814077</v>
      </c>
      <c r="AW2636" s="48">
        <v>0</v>
      </c>
      <c r="AX2636" s="22" t="s">
        <v>782</v>
      </c>
      <c r="AY2636" s="50">
        <v>0</v>
      </c>
      <c r="AZ2636" s="23">
        <v>0</v>
      </c>
      <c r="BA2636" s="50">
        <v>0</v>
      </c>
      <c r="BB2636" s="14">
        <v>0</v>
      </c>
      <c r="BC2636" s="48">
        <v>7</v>
      </c>
      <c r="BD2636" s="50">
        <v>10000</v>
      </c>
      <c r="BE2636" s="23">
        <v>10</v>
      </c>
      <c r="BF2636" s="50">
        <v>14.799338290704659</v>
      </c>
      <c r="BG2636" s="14">
        <v>29.063919551229638</v>
      </c>
      <c r="BH2636" s="22">
        <v>409</v>
      </c>
      <c r="BI2636" s="23">
        <v>18.857186158798282</v>
      </c>
      <c r="BJ2636" s="23">
        <v>26.823585290704671</v>
      </c>
      <c r="BK2636" s="14">
        <v>52.677931246037289</v>
      </c>
      <c r="BL2636" t="s">
        <v>208</v>
      </c>
    </row>
    <row r="2637" spans="1:64">
      <c r="A2637" t="s">
        <v>3662</v>
      </c>
      <c r="B2637" t="s">
        <v>3656</v>
      </c>
      <c r="C2637" t="s">
        <v>208</v>
      </c>
      <c r="D2637" t="s">
        <v>942</v>
      </c>
      <c r="E2637">
        <v>2020</v>
      </c>
      <c r="F2637" s="23">
        <v>40.28</v>
      </c>
      <c r="G2637" s="23">
        <v>5.25</v>
      </c>
      <c r="H2637" s="22">
        <v>6363</v>
      </c>
      <c r="I2637" s="34">
        <v>51.21229607413872</v>
      </c>
      <c r="J2637" s="48">
        <v>1</v>
      </c>
      <c r="K2637" s="48">
        <v>2</v>
      </c>
      <c r="L2637" s="50">
        <v>800</v>
      </c>
      <c r="M2637" s="23">
        <v>0.8</v>
      </c>
      <c r="N2637" s="50">
        <v>4.7848000000000006</v>
      </c>
      <c r="O2637" s="14">
        <v>9.3430686901309201</v>
      </c>
      <c r="P2637" s="48">
        <v>0</v>
      </c>
      <c r="Q2637" s="48">
        <v>0</v>
      </c>
      <c r="R2637" s="50">
        <v>0</v>
      </c>
      <c r="S2637" s="23">
        <v>0</v>
      </c>
      <c r="T2637" s="50">
        <v>0</v>
      </c>
      <c r="U2637" s="14">
        <v>0</v>
      </c>
      <c r="V2637" s="48">
        <v>0</v>
      </c>
      <c r="W2637" s="48">
        <v>0</v>
      </c>
      <c r="X2637" s="50">
        <v>0</v>
      </c>
      <c r="Y2637" s="23">
        <v>0</v>
      </c>
      <c r="Z2637" s="50">
        <v>0</v>
      </c>
      <c r="AA2637" s="14">
        <v>0</v>
      </c>
      <c r="AB2637" s="48">
        <v>1</v>
      </c>
      <c r="AC2637" s="22">
        <v>1</v>
      </c>
      <c r="AD2637" s="50">
        <v>179.52896995708156</v>
      </c>
      <c r="AE2637" s="23">
        <v>0.17952896995708156</v>
      </c>
      <c r="AF2637" s="50">
        <v>0.25098150000000002</v>
      </c>
      <c r="AG2637" s="14">
        <v>0.49008054557183017</v>
      </c>
      <c r="AH2637" s="22">
        <v>0</v>
      </c>
      <c r="AI2637" s="23">
        <v>0</v>
      </c>
      <c r="AJ2637" s="23">
        <v>0</v>
      </c>
      <c r="AK2637" s="23">
        <v>0</v>
      </c>
      <c r="AL2637" s="14">
        <v>0</v>
      </c>
      <c r="AM2637" s="22">
        <v>462</v>
      </c>
      <c r="AN2637" s="23">
        <v>8888.6950000000015</v>
      </c>
      <c r="AO2637" s="23">
        <v>8.8886950000000002</v>
      </c>
      <c r="AP2637" s="23">
        <v>7.8931611600000071</v>
      </c>
      <c r="AQ2637" s="14">
        <v>15.412628929140926</v>
      </c>
      <c r="AR2637" s="48">
        <v>462</v>
      </c>
      <c r="AS2637" s="50">
        <v>8888.6950000000015</v>
      </c>
      <c r="AT2637" s="23">
        <v>8.8886950000000002</v>
      </c>
      <c r="AU2637" s="50">
        <v>7.8931611600000071</v>
      </c>
      <c r="AV2637" s="14">
        <v>15.412628929140926</v>
      </c>
      <c r="AW2637" s="48">
        <v>0</v>
      </c>
      <c r="AX2637" s="22">
        <v>0</v>
      </c>
      <c r="AY2637" s="50">
        <v>0</v>
      </c>
      <c r="AZ2637" s="23">
        <v>0</v>
      </c>
      <c r="BA2637" s="50">
        <v>0</v>
      </c>
      <c r="BB2637" s="14">
        <v>0</v>
      </c>
      <c r="BC2637" s="48">
        <v>7</v>
      </c>
      <c r="BD2637" s="50">
        <v>10000</v>
      </c>
      <c r="BE2637" s="23">
        <v>10</v>
      </c>
      <c r="BF2637" s="50">
        <v>15.145980306801786</v>
      </c>
      <c r="BG2637" s="14">
        <v>29.574890149184757</v>
      </c>
      <c r="BH2637" s="22">
        <v>471</v>
      </c>
      <c r="BI2637" s="23">
        <v>19.868223969957082</v>
      </c>
      <c r="BJ2637" s="23">
        <v>28.074922966801797</v>
      </c>
      <c r="BK2637" s="14">
        <v>54.820668314028431</v>
      </c>
      <c r="BL2637" t="s">
        <v>208</v>
      </c>
    </row>
    <row r="2638" spans="1:64">
      <c r="A2638" t="s">
        <v>3663</v>
      </c>
      <c r="B2638" t="s">
        <v>3656</v>
      </c>
      <c r="C2638" t="s">
        <v>208</v>
      </c>
      <c r="D2638" t="s">
        <v>942</v>
      </c>
      <c r="E2638">
        <v>2021</v>
      </c>
      <c r="F2638" s="23">
        <v>40.28</v>
      </c>
      <c r="G2638" s="23">
        <v>5.25</v>
      </c>
      <c r="H2638" s="22">
        <v>6417</v>
      </c>
      <c r="I2638" s="34">
        <v>47.71</v>
      </c>
      <c r="J2638" s="48">
        <v>1</v>
      </c>
      <c r="K2638" s="48">
        <v>2</v>
      </c>
      <c r="L2638" s="50">
        <v>800</v>
      </c>
      <c r="M2638" s="23">
        <v>0.8</v>
      </c>
      <c r="N2638" s="50">
        <v>4.7847999999999997</v>
      </c>
      <c r="O2638" s="14">
        <v>10.029999999999999</v>
      </c>
      <c r="P2638" s="48">
        <v>0</v>
      </c>
      <c r="Q2638" s="48">
        <v>0</v>
      </c>
      <c r="R2638" s="50">
        <v>0</v>
      </c>
      <c r="S2638" s="23">
        <v>0</v>
      </c>
      <c r="T2638" s="50">
        <v>0</v>
      </c>
      <c r="U2638" s="14">
        <v>0</v>
      </c>
      <c r="V2638" s="48">
        <v>0</v>
      </c>
      <c r="W2638" s="48">
        <v>0</v>
      </c>
      <c r="X2638" s="50">
        <v>0</v>
      </c>
      <c r="Y2638" s="23">
        <v>0</v>
      </c>
      <c r="Z2638" s="50">
        <v>0</v>
      </c>
      <c r="AA2638" s="14">
        <v>0</v>
      </c>
      <c r="AB2638" s="48">
        <v>1</v>
      </c>
      <c r="AC2638" s="22">
        <v>1</v>
      </c>
      <c r="AD2638" s="50">
        <v>167.61695280000001</v>
      </c>
      <c r="AE2638" s="23">
        <v>0.16761695300000001</v>
      </c>
      <c r="AF2638" s="50">
        <v>0.2343285</v>
      </c>
      <c r="AG2638" s="14">
        <v>0.49</v>
      </c>
      <c r="AH2638" s="22">
        <v>0</v>
      </c>
      <c r="AI2638" s="23">
        <v>0</v>
      </c>
      <c r="AJ2638" s="23">
        <v>0</v>
      </c>
      <c r="AK2638" s="23">
        <v>0</v>
      </c>
      <c r="AL2638" s="14">
        <v>0</v>
      </c>
      <c r="AM2638" s="22">
        <v>527</v>
      </c>
      <c r="AN2638" s="23">
        <v>9522.4549999999999</v>
      </c>
      <c r="AO2638" s="23">
        <v>9.5224550000000008</v>
      </c>
      <c r="AP2638" s="23">
        <v>8.5209109170000001</v>
      </c>
      <c r="AQ2638" s="14">
        <v>17.86</v>
      </c>
      <c r="AR2638" s="48">
        <v>527</v>
      </c>
      <c r="AS2638" s="50">
        <v>9522.4549999999999</v>
      </c>
      <c r="AT2638" s="23">
        <v>9.5224550000000008</v>
      </c>
      <c r="AU2638" s="50">
        <v>8.5209109170000001</v>
      </c>
      <c r="AV2638" s="14">
        <v>17.86</v>
      </c>
      <c r="AW2638" s="48">
        <v>0</v>
      </c>
      <c r="AX2638" s="22">
        <v>0</v>
      </c>
      <c r="AY2638" s="50">
        <v>0</v>
      </c>
      <c r="AZ2638" s="23">
        <v>0</v>
      </c>
      <c r="BA2638" s="50">
        <v>0</v>
      </c>
      <c r="BB2638" s="14">
        <v>0</v>
      </c>
      <c r="BC2638" s="48">
        <v>7</v>
      </c>
      <c r="BD2638" s="50">
        <v>10000</v>
      </c>
      <c r="BE2638" s="23">
        <v>10</v>
      </c>
      <c r="BF2638" s="50">
        <v>13.20729483</v>
      </c>
      <c r="BG2638" s="14">
        <v>27.68</v>
      </c>
      <c r="BH2638" s="22">
        <v>536</v>
      </c>
      <c r="BI2638" s="23">
        <v>20.49</v>
      </c>
      <c r="BJ2638" s="23">
        <v>26.75</v>
      </c>
      <c r="BK2638" s="14">
        <v>56.07</v>
      </c>
      <c r="BL2638" t="s">
        <v>208</v>
      </c>
    </row>
    <row r="2639" spans="1:64">
      <c r="A2639" t="s">
        <v>3664</v>
      </c>
      <c r="B2639" t="s">
        <v>3656</v>
      </c>
      <c r="C2639" t="s">
        <v>208</v>
      </c>
      <c r="D2639" s="111" t="s">
        <v>942</v>
      </c>
      <c r="E2639" s="110">
        <v>2022</v>
      </c>
      <c r="F2639" s="23"/>
      <c r="G2639" s="23"/>
      <c r="H2639" s="22">
        <v>6552</v>
      </c>
      <c r="I2639" s="34">
        <v>47.485870097043311</v>
      </c>
      <c r="J2639" s="48">
        <v>1</v>
      </c>
      <c r="K2639" s="48">
        <v>2</v>
      </c>
      <c r="L2639" s="50">
        <v>800</v>
      </c>
      <c r="M2639" s="23">
        <v>0.8</v>
      </c>
      <c r="N2639" s="50">
        <v>4.7343999999999999</v>
      </c>
      <c r="O2639" s="14">
        <v>9.970123723803864</v>
      </c>
      <c r="P2639" s="48">
        <v>0</v>
      </c>
      <c r="Q2639" s="48">
        <v>0</v>
      </c>
      <c r="R2639" s="50">
        <v>0</v>
      </c>
      <c r="S2639" s="23">
        <v>0</v>
      </c>
      <c r="T2639" s="50">
        <v>0</v>
      </c>
      <c r="U2639" s="14">
        <v>0</v>
      </c>
      <c r="V2639" s="48">
        <v>0</v>
      </c>
      <c r="W2639" s="48">
        <v>0</v>
      </c>
      <c r="X2639" s="50">
        <v>0</v>
      </c>
      <c r="Y2639" s="23">
        <v>0</v>
      </c>
      <c r="Z2639" s="50">
        <v>0</v>
      </c>
      <c r="AA2639" s="14">
        <v>0</v>
      </c>
      <c r="AB2639" s="48">
        <v>1</v>
      </c>
      <c r="AC2639" s="22">
        <v>1</v>
      </c>
      <c r="AD2639" s="50">
        <v>166.91695278969999</v>
      </c>
      <c r="AE2639" s="23">
        <v>0.16691695278970001</v>
      </c>
      <c r="AF2639" s="50">
        <v>0.2333499</v>
      </c>
      <c r="AG2639" s="14">
        <v>0.49140912764811995</v>
      </c>
      <c r="AH2639" s="22">
        <v>0</v>
      </c>
      <c r="AI2639" s="23">
        <v>0</v>
      </c>
      <c r="AJ2639" s="23">
        <v>0</v>
      </c>
      <c r="AK2639" s="23">
        <v>0</v>
      </c>
      <c r="AL2639" s="14">
        <v>0</v>
      </c>
      <c r="AM2639" s="22">
        <v>621</v>
      </c>
      <c r="AN2639" s="23">
        <v>10723.944999999982</v>
      </c>
      <c r="AO2639" s="23">
        <v>10.723945000000008</v>
      </c>
      <c r="AP2639" s="23">
        <v>10.985222319276041</v>
      </c>
      <c r="AQ2639" s="14">
        <v>23.133665439479927</v>
      </c>
      <c r="AR2639" s="48">
        <v>621</v>
      </c>
      <c r="AS2639" s="50">
        <v>10723.945</v>
      </c>
      <c r="AT2639" s="23">
        <v>10.723945000000001</v>
      </c>
      <c r="AU2639" s="50">
        <v>10.985222319276</v>
      </c>
      <c r="AV2639" s="14">
        <v>23.133665439479838</v>
      </c>
      <c r="AW2639" s="48">
        <v>0</v>
      </c>
      <c r="AX2639" s="22">
        <v>0</v>
      </c>
      <c r="AY2639" s="50">
        <v>0</v>
      </c>
      <c r="AZ2639" s="23">
        <v>0</v>
      </c>
      <c r="BA2639" s="50">
        <v>0</v>
      </c>
      <c r="BB2639" s="14">
        <v>0</v>
      </c>
      <c r="BC2639" s="48">
        <v>7</v>
      </c>
      <c r="BD2639" s="50">
        <v>10000</v>
      </c>
      <c r="BE2639" s="23">
        <v>10</v>
      </c>
      <c r="BF2639" s="50">
        <v>14.748528125556325</v>
      </c>
      <c r="BG2639" s="14">
        <v>31.058771999788281</v>
      </c>
      <c r="BH2639" s="22">
        <v>630</v>
      </c>
      <c r="BI2639" s="23">
        <v>21.6908619527897</v>
      </c>
      <c r="BJ2639" s="23">
        <v>30.701500344832326</v>
      </c>
      <c r="BK2639" s="14">
        <v>64.653970290720096</v>
      </c>
      <c r="BL2639" t="s">
        <v>208</v>
      </c>
    </row>
    <row r="2640" spans="1:64">
      <c r="A2640" t="s">
        <v>3665</v>
      </c>
      <c r="B2640" t="s">
        <v>3656</v>
      </c>
      <c r="C2640" t="s">
        <v>208</v>
      </c>
      <c r="D2640" t="s">
        <v>942</v>
      </c>
      <c r="E2640">
        <v>2023</v>
      </c>
      <c r="F2640">
        <v>40.28</v>
      </c>
      <c r="G2640">
        <v>5.34</v>
      </c>
      <c r="H2640">
        <v>6533</v>
      </c>
      <c r="I2640">
        <v>47.485870097043311</v>
      </c>
      <c r="J2640" s="140">
        <v>1</v>
      </c>
      <c r="K2640" s="140">
        <v>2</v>
      </c>
      <c r="L2640" s="140">
        <v>950</v>
      </c>
      <c r="M2640">
        <v>0.95</v>
      </c>
      <c r="N2640" s="140">
        <v>5.6220999999999997</v>
      </c>
      <c r="O2640">
        <v>11.839521922017088</v>
      </c>
      <c r="P2640" s="140">
        <v>0</v>
      </c>
      <c r="Q2640" s="140">
        <v>0</v>
      </c>
      <c r="R2640" s="140">
        <v>0</v>
      </c>
      <c r="S2640">
        <v>0</v>
      </c>
      <c r="T2640" s="140">
        <v>0</v>
      </c>
      <c r="U2640">
        <v>0</v>
      </c>
      <c r="V2640" s="140">
        <v>0</v>
      </c>
      <c r="W2640" s="140">
        <v>0</v>
      </c>
      <c r="X2640" s="140">
        <v>0</v>
      </c>
      <c r="Y2640">
        <v>0</v>
      </c>
      <c r="Z2640" s="140">
        <v>0</v>
      </c>
      <c r="AA2640">
        <v>0</v>
      </c>
      <c r="AB2640" s="140">
        <v>1</v>
      </c>
      <c r="AC2640">
        <v>1</v>
      </c>
      <c r="AD2640" s="140">
        <v>177.62875536480701</v>
      </c>
      <c r="AE2640">
        <v>0.17762875536480699</v>
      </c>
      <c r="AF2640" s="140">
        <v>0.24832499999999999</v>
      </c>
      <c r="AG2640">
        <v>0.5229450350020266</v>
      </c>
      <c r="AL2640">
        <v>0</v>
      </c>
      <c r="AM2640">
        <v>793</v>
      </c>
      <c r="AN2640">
        <v>12713.37</v>
      </c>
      <c r="AO2640">
        <v>12.713369999999999</v>
      </c>
      <c r="AP2640">
        <v>11.924979</v>
      </c>
      <c r="AQ2640">
        <v>25.112689260257454</v>
      </c>
      <c r="AR2640" s="140">
        <v>827</v>
      </c>
      <c r="AS2640" s="140">
        <v>12750.545</v>
      </c>
      <c r="AT2640">
        <v>12.750545000000001</v>
      </c>
      <c r="AU2640" s="140">
        <v>11.9598484571474</v>
      </c>
      <c r="AV2640">
        <v>25.186120487433321</v>
      </c>
      <c r="AW2640" s="140">
        <v>0</v>
      </c>
      <c r="AX2640">
        <v>0</v>
      </c>
      <c r="AY2640" s="140">
        <v>0</v>
      </c>
      <c r="AZ2640">
        <v>0</v>
      </c>
      <c r="BA2640" s="140">
        <v>0</v>
      </c>
      <c r="BB2640">
        <v>0</v>
      </c>
      <c r="BC2640" s="140">
        <v>7</v>
      </c>
      <c r="BD2640" s="140">
        <v>10000</v>
      </c>
      <c r="BE2640">
        <v>10</v>
      </c>
      <c r="BF2640" s="140">
        <v>17.610409000000001</v>
      </c>
      <c r="BG2640">
        <v>37.085577170663463</v>
      </c>
      <c r="BH2640">
        <v>836</v>
      </c>
      <c r="BI2640">
        <v>23.878173755364809</v>
      </c>
      <c r="BJ2640">
        <v>35.440682457147403</v>
      </c>
      <c r="BK2640">
        <v>74.634164615115907</v>
      </c>
      <c r="BL2640" t="s">
        <v>208</v>
      </c>
    </row>
    <row r="2641" spans="1:64">
      <c r="A2641" t="s">
        <v>3666</v>
      </c>
      <c r="B2641" t="s">
        <v>3656</v>
      </c>
      <c r="C2641" t="s">
        <v>208</v>
      </c>
      <c r="D2641" t="s">
        <v>942</v>
      </c>
      <c r="E2641">
        <v>2024</v>
      </c>
      <c r="F2641">
        <v>40.28</v>
      </c>
      <c r="G2641">
        <v>5.32</v>
      </c>
      <c r="H2641">
        <v>6539</v>
      </c>
      <c r="I2641">
        <v>44.83856479045383</v>
      </c>
      <c r="J2641" s="140">
        <v>1</v>
      </c>
      <c r="K2641" s="140">
        <v>2</v>
      </c>
      <c r="L2641" s="140">
        <v>950</v>
      </c>
      <c r="M2641">
        <v>0.95000000000000007</v>
      </c>
      <c r="N2641" s="140">
        <v>5.6220999999999997</v>
      </c>
      <c r="O2641">
        <v>12.538536918552195</v>
      </c>
      <c r="P2641" s="140">
        <v>0</v>
      </c>
      <c r="Q2641" s="140">
        <v>0</v>
      </c>
      <c r="R2641" s="140">
        <v>0</v>
      </c>
      <c r="S2641">
        <v>0</v>
      </c>
      <c r="T2641" s="140">
        <v>0</v>
      </c>
      <c r="U2641">
        <v>0</v>
      </c>
      <c r="V2641" s="140">
        <v>0</v>
      </c>
      <c r="W2641" s="140">
        <v>0</v>
      </c>
      <c r="X2641" s="140">
        <v>0</v>
      </c>
      <c r="Y2641">
        <v>0</v>
      </c>
      <c r="Z2641" s="140">
        <v>0</v>
      </c>
      <c r="AA2641">
        <v>0</v>
      </c>
      <c r="AB2641" s="140">
        <v>1</v>
      </c>
      <c r="AC2641">
        <v>1</v>
      </c>
      <c r="AD2641" s="140">
        <v>172.80386266094422</v>
      </c>
      <c r="AE2641">
        <v>0.17280386266094422</v>
      </c>
      <c r="AF2641" s="140">
        <v>0.24157980000000001</v>
      </c>
      <c r="AG2641">
        <v>0.53877683447047475</v>
      </c>
      <c r="AH2641">
        <v>0</v>
      </c>
      <c r="AI2641">
        <v>0</v>
      </c>
      <c r="AJ2641">
        <v>0</v>
      </c>
      <c r="AK2641">
        <v>0</v>
      </c>
      <c r="AL2641">
        <v>0</v>
      </c>
      <c r="AM2641">
        <v>899</v>
      </c>
      <c r="AN2641">
        <v>14687.579999999978</v>
      </c>
      <c r="AO2641">
        <v>14.687580000000024</v>
      </c>
      <c r="AP2641">
        <v>13.247371868287308</v>
      </c>
      <c r="AQ2641">
        <v>29.544593878499175</v>
      </c>
      <c r="AR2641" s="140">
        <v>964</v>
      </c>
      <c r="AS2641" s="140">
        <v>14746.57699999997</v>
      </c>
      <c r="AT2641">
        <v>14.746577000000025</v>
      </c>
      <c r="AU2641" s="140">
        <v>13.300583847259567</v>
      </c>
      <c r="AV2641">
        <v>29.663268459679319</v>
      </c>
      <c r="AW2641" s="140">
        <v>0</v>
      </c>
      <c r="AX2641">
        <v>0</v>
      </c>
      <c r="AY2641" s="140">
        <v>0</v>
      </c>
      <c r="AZ2641">
        <v>0</v>
      </c>
      <c r="BA2641" s="140">
        <v>0</v>
      </c>
      <c r="BB2641">
        <v>0</v>
      </c>
      <c r="BC2641" s="140">
        <v>7</v>
      </c>
      <c r="BD2641" s="140">
        <v>10000</v>
      </c>
      <c r="BE2641">
        <v>10</v>
      </c>
      <c r="BF2641" s="140">
        <v>15.445070521629829</v>
      </c>
      <c r="BG2641">
        <v>34.445952036622941</v>
      </c>
      <c r="BH2641">
        <v>973</v>
      </c>
      <c r="BI2641">
        <v>25.869380862660968</v>
      </c>
      <c r="BJ2641">
        <v>34.609334168889397</v>
      </c>
      <c r="BK2641">
        <v>77.186534249324936</v>
      </c>
      <c r="BL2641" t="s">
        <v>208</v>
      </c>
    </row>
    <row r="2642" spans="1:64">
      <c r="A2642" t="s">
        <v>3667</v>
      </c>
      <c r="B2642" t="s">
        <v>3668</v>
      </c>
      <c r="C2642" t="s">
        <v>210</v>
      </c>
      <c r="D2642" t="s">
        <v>942</v>
      </c>
      <c r="E2642">
        <v>2012</v>
      </c>
      <c r="F2642" s="23">
        <v>40.6</v>
      </c>
      <c r="G2642" s="23">
        <v>8.57</v>
      </c>
      <c r="H2642" s="22">
        <v>11708</v>
      </c>
      <c r="I2642" s="34">
        <v>97.095121000000006</v>
      </c>
      <c r="J2642" s="48">
        <v>0</v>
      </c>
      <c r="K2642" s="48" t="s">
        <v>782</v>
      </c>
      <c r="L2642" s="50">
        <v>0</v>
      </c>
      <c r="M2642" s="23">
        <v>0</v>
      </c>
      <c r="N2642" s="50">
        <v>0</v>
      </c>
      <c r="O2642" s="14">
        <v>0</v>
      </c>
      <c r="P2642" s="48">
        <v>0</v>
      </c>
      <c r="Q2642" s="48" t="s">
        <v>782</v>
      </c>
      <c r="R2642" s="50">
        <v>0</v>
      </c>
      <c r="S2642" s="23">
        <v>0</v>
      </c>
      <c r="T2642" s="50">
        <v>0</v>
      </c>
      <c r="U2642" s="14">
        <v>0</v>
      </c>
      <c r="V2642" s="48">
        <v>2</v>
      </c>
      <c r="W2642" s="48" t="s">
        <v>782</v>
      </c>
      <c r="X2642" s="50">
        <v>2000</v>
      </c>
      <c r="Y2642" s="23">
        <v>2</v>
      </c>
      <c r="Z2642" s="50">
        <v>10.683920000000001</v>
      </c>
      <c r="AA2642" s="14">
        <v>11.003560106794657</v>
      </c>
      <c r="AB2642" s="48">
        <v>0</v>
      </c>
      <c r="AC2642" s="22" t="s">
        <v>782</v>
      </c>
      <c r="AD2642" s="50">
        <v>0</v>
      </c>
      <c r="AE2642" s="23">
        <v>0</v>
      </c>
      <c r="AF2642" s="50">
        <v>0</v>
      </c>
      <c r="AG2642" s="14">
        <v>0</v>
      </c>
      <c r="AH2642" s="22" t="s">
        <v>782</v>
      </c>
      <c r="AI2642" s="23" t="s">
        <v>782</v>
      </c>
      <c r="AJ2642" s="23" t="s">
        <v>782</v>
      </c>
      <c r="AK2642" s="23" t="s">
        <v>782</v>
      </c>
      <c r="AL2642" s="14" t="s">
        <v>782</v>
      </c>
      <c r="AM2642" s="22" t="s">
        <v>782</v>
      </c>
      <c r="AN2642" s="23" t="s">
        <v>782</v>
      </c>
      <c r="AO2642" s="23" t="s">
        <v>782</v>
      </c>
      <c r="AP2642" s="23" t="s">
        <v>782</v>
      </c>
      <c r="AQ2642" s="14" t="s">
        <v>782</v>
      </c>
      <c r="AR2642" s="48">
        <v>374</v>
      </c>
      <c r="AS2642" s="50">
        <v>9105.0710000000017</v>
      </c>
      <c r="AT2642" s="23">
        <v>9.1050710000000024</v>
      </c>
      <c r="AU2642" s="50">
        <v>7.3258520000000003</v>
      </c>
      <c r="AV2642" s="14">
        <v>7.5450258721032952</v>
      </c>
      <c r="AW2642" s="48">
        <v>0</v>
      </c>
      <c r="AX2642" s="22" t="s">
        <v>782</v>
      </c>
      <c r="AY2642" s="50">
        <v>0</v>
      </c>
      <c r="AZ2642" s="23">
        <v>0</v>
      </c>
      <c r="BA2642" s="50">
        <v>0</v>
      </c>
      <c r="BB2642" s="14">
        <v>0</v>
      </c>
      <c r="BC2642" s="48">
        <v>2</v>
      </c>
      <c r="BD2642" s="50">
        <v>200</v>
      </c>
      <c r="BE2642" s="23">
        <v>0.2</v>
      </c>
      <c r="BF2642" s="50">
        <v>0.31940000000000002</v>
      </c>
      <c r="BG2642" s="14">
        <v>0.32895576699471857</v>
      </c>
      <c r="BH2642" s="22">
        <v>378</v>
      </c>
      <c r="BI2642" s="23">
        <v>11.305071000000002</v>
      </c>
      <c r="BJ2642" s="23">
        <v>18.329172</v>
      </c>
      <c r="BK2642" s="14">
        <v>18.877541745892671</v>
      </c>
      <c r="BL2642" t="s">
        <v>210</v>
      </c>
    </row>
    <row r="2643" spans="1:64">
      <c r="A2643" t="s">
        <v>3669</v>
      </c>
      <c r="B2643" t="s">
        <v>3668</v>
      </c>
      <c r="C2643" t="s">
        <v>210</v>
      </c>
      <c r="D2643" t="s">
        <v>942</v>
      </c>
      <c r="E2643">
        <v>2015</v>
      </c>
      <c r="F2643" s="23">
        <v>40.6</v>
      </c>
      <c r="G2643" s="23">
        <v>8.7100000000000009</v>
      </c>
      <c r="H2643" s="22">
        <v>11815</v>
      </c>
      <c r="I2643" s="34">
        <v>95.305208078558124</v>
      </c>
      <c r="J2643" s="55">
        <v>0</v>
      </c>
      <c r="K2643" s="55">
        <v>0</v>
      </c>
      <c r="L2643" s="56">
        <v>0</v>
      </c>
      <c r="M2643" s="35">
        <v>0</v>
      </c>
      <c r="N2643" s="56">
        <v>0</v>
      </c>
      <c r="O2643" s="17">
        <v>0</v>
      </c>
      <c r="P2643" s="112">
        <v>0</v>
      </c>
      <c r="Q2643" s="113">
        <v>0</v>
      </c>
      <c r="R2643" s="114">
        <v>0</v>
      </c>
      <c r="S2643" s="27">
        <v>0</v>
      </c>
      <c r="T2643" s="50">
        <v>0</v>
      </c>
      <c r="U2643" s="17">
        <v>0</v>
      </c>
      <c r="V2643" s="48">
        <v>1</v>
      </c>
      <c r="W2643" s="48">
        <v>2</v>
      </c>
      <c r="X2643" s="50">
        <v>2000</v>
      </c>
      <c r="Y2643" s="27">
        <v>2</v>
      </c>
      <c r="Z2643" s="115">
        <v>9.1603530000000006</v>
      </c>
      <c r="AA2643" s="14">
        <v>9.6115975030969025</v>
      </c>
      <c r="AB2643" s="116">
        <v>1</v>
      </c>
      <c r="AC2643" s="22" t="s">
        <v>782</v>
      </c>
      <c r="AD2643" s="50">
        <v>0</v>
      </c>
      <c r="AE2643" s="23">
        <v>0</v>
      </c>
      <c r="AF2643" s="50">
        <v>1.4641851000000001</v>
      </c>
      <c r="AG2643" s="14">
        <v>1.5363117394309684</v>
      </c>
      <c r="AH2643" s="22" t="s">
        <v>782</v>
      </c>
      <c r="AI2643" s="23" t="s">
        <v>782</v>
      </c>
      <c r="AJ2643" s="23" t="s">
        <v>782</v>
      </c>
      <c r="AK2643" s="23" t="s">
        <v>782</v>
      </c>
      <c r="AL2643" s="14" t="s">
        <v>782</v>
      </c>
      <c r="AM2643" s="22" t="s">
        <v>782</v>
      </c>
      <c r="AN2643" s="23" t="s">
        <v>782</v>
      </c>
      <c r="AO2643" s="23" t="s">
        <v>782</v>
      </c>
      <c r="AP2643" s="23" t="s">
        <v>782</v>
      </c>
      <c r="AQ2643" s="14" t="s">
        <v>782</v>
      </c>
      <c r="AR2643" s="117">
        <v>422</v>
      </c>
      <c r="AS2643" s="118">
        <v>9976.1510000000035</v>
      </c>
      <c r="AT2643" s="23">
        <v>9.9761510000000033</v>
      </c>
      <c r="AU2643" s="50">
        <v>8.8604459306295045</v>
      </c>
      <c r="AV2643" s="14">
        <v>9.2969168309522185</v>
      </c>
      <c r="AW2643" s="48">
        <v>0</v>
      </c>
      <c r="AX2643" s="22" t="s">
        <v>782</v>
      </c>
      <c r="AY2643" s="50">
        <v>0</v>
      </c>
      <c r="AZ2643" s="23">
        <v>0</v>
      </c>
      <c r="BA2643" s="50">
        <v>0</v>
      </c>
      <c r="BB2643" s="14">
        <v>0</v>
      </c>
      <c r="BC2643" s="120">
        <v>2</v>
      </c>
      <c r="BD2643" s="121">
        <v>200</v>
      </c>
      <c r="BE2643" s="44">
        <v>0.2</v>
      </c>
      <c r="BF2643" s="50">
        <v>0.18389691682416801</v>
      </c>
      <c r="BG2643" s="14">
        <v>0.19295578964854215</v>
      </c>
      <c r="BH2643" s="22">
        <v>426</v>
      </c>
      <c r="BI2643" s="23">
        <v>12.176151000000003</v>
      </c>
      <c r="BJ2643" s="23">
        <v>19.668880947453673</v>
      </c>
      <c r="BK2643" s="14">
        <v>20.63778186312863</v>
      </c>
      <c r="BL2643" t="s">
        <v>210</v>
      </c>
    </row>
    <row r="2644" spans="1:64">
      <c r="A2644" t="s">
        <v>3670</v>
      </c>
      <c r="B2644" t="s">
        <v>3668</v>
      </c>
      <c r="C2644" t="s">
        <v>210</v>
      </c>
      <c r="D2644" t="s">
        <v>942</v>
      </c>
      <c r="E2644">
        <v>2016</v>
      </c>
      <c r="F2644" s="23">
        <v>40.6</v>
      </c>
      <c r="G2644" s="23">
        <v>8.66</v>
      </c>
      <c r="H2644" s="22">
        <v>11829</v>
      </c>
      <c r="I2644" s="34">
        <v>100.45601257752645</v>
      </c>
      <c r="J2644" s="55">
        <v>0</v>
      </c>
      <c r="K2644" s="55">
        <v>0</v>
      </c>
      <c r="L2644" s="56">
        <v>0</v>
      </c>
      <c r="M2644" s="35">
        <v>0</v>
      </c>
      <c r="N2644" s="56">
        <v>0</v>
      </c>
      <c r="O2644" s="17">
        <v>0</v>
      </c>
      <c r="P2644" s="55">
        <v>0</v>
      </c>
      <c r="Q2644" s="55">
        <v>0</v>
      </c>
      <c r="R2644" s="56">
        <v>0</v>
      </c>
      <c r="S2644" s="27">
        <v>0</v>
      </c>
      <c r="T2644" s="56">
        <v>0</v>
      </c>
      <c r="U2644" s="17">
        <v>0</v>
      </c>
      <c r="V2644" s="55">
        <v>1</v>
      </c>
      <c r="W2644" s="55">
        <v>3</v>
      </c>
      <c r="X2644" s="56">
        <v>4000</v>
      </c>
      <c r="Y2644" s="27">
        <v>4</v>
      </c>
      <c r="Z2644" s="56">
        <v>15.231548</v>
      </c>
      <c r="AA2644" s="14">
        <v>15.162405523756107</v>
      </c>
      <c r="AB2644" s="55">
        <v>1</v>
      </c>
      <c r="AC2644" s="22" t="s">
        <v>782</v>
      </c>
      <c r="AD2644" s="56">
        <v>0</v>
      </c>
      <c r="AE2644" s="23">
        <v>0</v>
      </c>
      <c r="AF2644" s="56">
        <v>1.5609405000000001</v>
      </c>
      <c r="AG2644" s="14">
        <v>1.5538547270083527</v>
      </c>
      <c r="AH2644" s="22" t="s">
        <v>782</v>
      </c>
      <c r="AI2644" s="23" t="s">
        <v>782</v>
      </c>
      <c r="AJ2644" s="23" t="s">
        <v>782</v>
      </c>
      <c r="AK2644" s="23" t="s">
        <v>782</v>
      </c>
      <c r="AL2644" s="14" t="s">
        <v>782</v>
      </c>
      <c r="AM2644" s="22" t="s">
        <v>782</v>
      </c>
      <c r="AN2644" s="23" t="s">
        <v>782</v>
      </c>
      <c r="AO2644" s="23" t="s">
        <v>782</v>
      </c>
      <c r="AP2644" s="23" t="s">
        <v>782</v>
      </c>
      <c r="AQ2644" s="14" t="s">
        <v>782</v>
      </c>
      <c r="AR2644" s="55">
        <v>428</v>
      </c>
      <c r="AS2644" s="56">
        <v>10024.341000000009</v>
      </c>
      <c r="AT2644" s="23">
        <v>10.024341000000009</v>
      </c>
      <c r="AU2644" s="56">
        <v>8.9016148080000086</v>
      </c>
      <c r="AV2644" s="14">
        <v>8.8612065914225191</v>
      </c>
      <c r="AW2644" s="55">
        <v>0</v>
      </c>
      <c r="AX2644" s="22" t="s">
        <v>782</v>
      </c>
      <c r="AY2644" s="56">
        <v>0</v>
      </c>
      <c r="AZ2644" s="23">
        <v>0</v>
      </c>
      <c r="BA2644" s="56">
        <v>0</v>
      </c>
      <c r="BB2644" s="14">
        <v>0</v>
      </c>
      <c r="BC2644" s="55">
        <v>2</v>
      </c>
      <c r="BD2644" s="56">
        <v>200</v>
      </c>
      <c r="BE2644" s="44">
        <v>0.2</v>
      </c>
      <c r="BF2644" s="56">
        <v>0.18494691682416803</v>
      </c>
      <c r="BG2644" s="14">
        <v>0.18410736408777537</v>
      </c>
      <c r="BH2644" s="22">
        <v>432</v>
      </c>
      <c r="BI2644" s="23">
        <v>14.224341000000008</v>
      </c>
      <c r="BJ2644" s="23">
        <v>25.879050224824176</v>
      </c>
      <c r="BK2644" s="14">
        <v>25.761574206274755</v>
      </c>
      <c r="BL2644" t="s">
        <v>210</v>
      </c>
    </row>
    <row r="2645" spans="1:64">
      <c r="A2645" t="s">
        <v>3671</v>
      </c>
      <c r="B2645" t="s">
        <v>3668</v>
      </c>
      <c r="C2645" t="s">
        <v>210</v>
      </c>
      <c r="D2645" t="s">
        <v>942</v>
      </c>
      <c r="E2645">
        <v>2017</v>
      </c>
      <c r="F2645" s="23">
        <v>40.6</v>
      </c>
      <c r="G2645" s="23">
        <v>8.74</v>
      </c>
      <c r="H2645" s="22">
        <v>11856</v>
      </c>
      <c r="I2645" s="34">
        <v>93.129004059482824</v>
      </c>
      <c r="J2645" s="55">
        <v>0</v>
      </c>
      <c r="K2645" s="55">
        <v>0</v>
      </c>
      <c r="L2645" s="56">
        <v>0</v>
      </c>
      <c r="M2645" s="19">
        <v>0</v>
      </c>
      <c r="N2645" s="56">
        <v>0</v>
      </c>
      <c r="O2645" s="17">
        <v>0</v>
      </c>
      <c r="P2645" s="55">
        <v>0</v>
      </c>
      <c r="Q2645" s="55">
        <v>0</v>
      </c>
      <c r="R2645" s="56">
        <v>0</v>
      </c>
      <c r="S2645" s="19">
        <v>0</v>
      </c>
      <c r="T2645" s="56">
        <v>0</v>
      </c>
      <c r="U2645" s="17">
        <v>0</v>
      </c>
      <c r="V2645" s="55">
        <v>1</v>
      </c>
      <c r="W2645" s="55">
        <v>3</v>
      </c>
      <c r="X2645" s="56">
        <v>4050</v>
      </c>
      <c r="Y2645" s="19">
        <v>4.0500000000000007</v>
      </c>
      <c r="Z2645" s="56">
        <v>10.740326</v>
      </c>
      <c r="AA2645" s="14">
        <v>11.532740104403995</v>
      </c>
      <c r="AB2645" s="55">
        <v>1</v>
      </c>
      <c r="AC2645" s="22" t="s">
        <v>782</v>
      </c>
      <c r="AD2645" s="56">
        <v>0</v>
      </c>
      <c r="AE2645" s="19">
        <v>0</v>
      </c>
      <c r="AF2645" s="56">
        <v>1.5420236999999999</v>
      </c>
      <c r="AG2645" s="14">
        <v>1.6557931823420846</v>
      </c>
      <c r="AH2645" s="22" t="s">
        <v>782</v>
      </c>
      <c r="AI2645" s="23" t="s">
        <v>782</v>
      </c>
      <c r="AJ2645" s="23" t="s">
        <v>782</v>
      </c>
      <c r="AK2645" s="23" t="s">
        <v>782</v>
      </c>
      <c r="AL2645" s="14" t="s">
        <v>782</v>
      </c>
      <c r="AM2645" s="22" t="s">
        <v>782</v>
      </c>
      <c r="AN2645" s="23" t="s">
        <v>782</v>
      </c>
      <c r="AO2645" s="23" t="s">
        <v>782</v>
      </c>
      <c r="AP2645" s="23" t="s">
        <v>782</v>
      </c>
      <c r="AQ2645" s="14" t="s">
        <v>782</v>
      </c>
      <c r="AR2645" s="55">
        <v>436</v>
      </c>
      <c r="AS2645" s="56">
        <v>10094.291000000007</v>
      </c>
      <c r="AT2645" s="19">
        <v>10.094291000000002</v>
      </c>
      <c r="AU2645" s="56">
        <v>8.9637304080000071</v>
      </c>
      <c r="AV2645" s="14">
        <v>9.62506847198188</v>
      </c>
      <c r="AW2645" s="55">
        <v>0</v>
      </c>
      <c r="AX2645" s="22" t="s">
        <v>782</v>
      </c>
      <c r="AY2645" s="56">
        <v>0</v>
      </c>
      <c r="AZ2645" s="19">
        <v>0</v>
      </c>
      <c r="BA2645" s="56">
        <v>0</v>
      </c>
      <c r="BB2645" s="14">
        <v>0</v>
      </c>
      <c r="BC2645" s="55">
        <v>5</v>
      </c>
      <c r="BD2645" s="56">
        <v>6200</v>
      </c>
      <c r="BE2645" s="19">
        <v>6.2</v>
      </c>
      <c r="BF2645" s="56">
        <v>13.538283953519564</v>
      </c>
      <c r="BG2645" s="14">
        <v>14.537129533643963</v>
      </c>
      <c r="BH2645" s="22">
        <v>443</v>
      </c>
      <c r="BI2645" s="23">
        <v>20.344291000000002</v>
      </c>
      <c r="BJ2645" s="23">
        <v>34.784364061519568</v>
      </c>
      <c r="BK2645" s="14">
        <v>37.350731292371918</v>
      </c>
      <c r="BL2645" t="s">
        <v>210</v>
      </c>
    </row>
    <row r="2646" spans="1:64">
      <c r="A2646" t="s">
        <v>3672</v>
      </c>
      <c r="B2646" t="s">
        <v>3668</v>
      </c>
      <c r="C2646" t="s">
        <v>210</v>
      </c>
      <c r="D2646" t="s">
        <v>942</v>
      </c>
      <c r="E2646">
        <v>2018</v>
      </c>
      <c r="F2646" s="23">
        <v>40.6</v>
      </c>
      <c r="G2646" s="23">
        <v>8.6999999999999993</v>
      </c>
      <c r="H2646" s="22">
        <v>11883</v>
      </c>
      <c r="I2646" s="34">
        <v>93.135623036317185</v>
      </c>
      <c r="J2646" s="55">
        <v>0</v>
      </c>
      <c r="K2646" s="55">
        <v>0</v>
      </c>
      <c r="L2646" s="56">
        <v>0</v>
      </c>
      <c r="M2646" s="19">
        <v>0</v>
      </c>
      <c r="N2646" s="56">
        <v>0</v>
      </c>
      <c r="O2646" s="17">
        <v>0</v>
      </c>
      <c r="P2646" s="55">
        <v>0</v>
      </c>
      <c r="Q2646" s="55">
        <v>0</v>
      </c>
      <c r="R2646" s="56">
        <v>0</v>
      </c>
      <c r="S2646" s="19">
        <v>0</v>
      </c>
      <c r="T2646" s="56">
        <v>0</v>
      </c>
      <c r="U2646" s="17">
        <v>0</v>
      </c>
      <c r="V2646" s="55">
        <v>1</v>
      </c>
      <c r="W2646" s="55">
        <v>3</v>
      </c>
      <c r="X2646" s="56">
        <v>4050</v>
      </c>
      <c r="Y2646" s="19">
        <v>4.0500000000000007</v>
      </c>
      <c r="Z2646" s="56">
        <v>6.7532640000000006</v>
      </c>
      <c r="AA2646" s="14">
        <v>7.2509999716935818</v>
      </c>
      <c r="AB2646" s="55">
        <v>1</v>
      </c>
      <c r="AC2646" s="22" t="s">
        <v>782</v>
      </c>
      <c r="AD2646" s="56">
        <v>0</v>
      </c>
      <c r="AE2646" s="19">
        <v>0</v>
      </c>
      <c r="AF2646" s="56">
        <v>1.6578619259999998</v>
      </c>
      <c r="AG2646" s="14">
        <v>1.7800513616079372</v>
      </c>
      <c r="AH2646" s="22" t="s">
        <v>782</v>
      </c>
      <c r="AI2646" s="23" t="s">
        <v>782</v>
      </c>
      <c r="AJ2646" s="23" t="s">
        <v>782</v>
      </c>
      <c r="AK2646" s="23" t="s">
        <v>782</v>
      </c>
      <c r="AL2646" s="14" t="s">
        <v>782</v>
      </c>
      <c r="AM2646" s="22" t="s">
        <v>782</v>
      </c>
      <c r="AN2646" s="23" t="s">
        <v>782</v>
      </c>
      <c r="AO2646" s="23" t="s">
        <v>782</v>
      </c>
      <c r="AP2646" s="23" t="s">
        <v>782</v>
      </c>
      <c r="AQ2646" s="14" t="s">
        <v>782</v>
      </c>
      <c r="AR2646" s="55">
        <v>453</v>
      </c>
      <c r="AS2646" s="56">
        <v>11095.141000000005</v>
      </c>
      <c r="AT2646" s="19">
        <v>11.095141000000002</v>
      </c>
      <c r="AU2646" s="56">
        <v>9.8524852080000063</v>
      </c>
      <c r="AV2646" s="14">
        <v>10.578643151566336</v>
      </c>
      <c r="AW2646" s="55">
        <v>0</v>
      </c>
      <c r="AX2646" s="22" t="s">
        <v>782</v>
      </c>
      <c r="AY2646" s="56">
        <v>0</v>
      </c>
      <c r="AZ2646" s="19">
        <v>0</v>
      </c>
      <c r="BA2646" s="56">
        <v>0</v>
      </c>
      <c r="BB2646" s="14">
        <v>0</v>
      </c>
      <c r="BC2646" s="55">
        <v>5</v>
      </c>
      <c r="BD2646" s="56">
        <v>6200</v>
      </c>
      <c r="BE2646" s="19">
        <v>6.2</v>
      </c>
      <c r="BF2646" s="56">
        <v>13.548322014647356</v>
      </c>
      <c r="BG2646" s="14">
        <v>14.546874303255953</v>
      </c>
      <c r="BH2646" s="22">
        <v>460</v>
      </c>
      <c r="BI2646" s="23">
        <v>21.345141000000002</v>
      </c>
      <c r="BJ2646" s="23">
        <v>31.811933148647363</v>
      </c>
      <c r="BK2646" s="14">
        <v>34.156568788123806</v>
      </c>
      <c r="BL2646" t="s">
        <v>210</v>
      </c>
    </row>
    <row r="2647" spans="1:64">
      <c r="A2647" t="s">
        <v>3673</v>
      </c>
      <c r="B2647" t="s">
        <v>3668</v>
      </c>
      <c r="C2647" t="s">
        <v>210</v>
      </c>
      <c r="D2647" t="s">
        <v>942</v>
      </c>
      <c r="E2647">
        <v>2019</v>
      </c>
      <c r="F2647" s="23">
        <v>40.6</v>
      </c>
      <c r="G2647" s="23">
        <v>8.7200000000000006</v>
      </c>
      <c r="H2647" s="22">
        <v>11828</v>
      </c>
      <c r="I2647" s="34">
        <v>95.28849917393697</v>
      </c>
      <c r="J2647" s="48">
        <v>0</v>
      </c>
      <c r="K2647" s="48">
        <v>0</v>
      </c>
      <c r="L2647" s="50">
        <v>0</v>
      </c>
      <c r="M2647" s="23">
        <v>0</v>
      </c>
      <c r="N2647" s="50">
        <v>0</v>
      </c>
      <c r="O2647" s="14">
        <v>0</v>
      </c>
      <c r="P2647" s="48">
        <v>0</v>
      </c>
      <c r="Q2647" s="48">
        <v>0</v>
      </c>
      <c r="R2647" s="50">
        <v>0</v>
      </c>
      <c r="S2647" s="23">
        <v>0</v>
      </c>
      <c r="T2647" s="50">
        <v>0</v>
      </c>
      <c r="U2647" s="14">
        <v>0</v>
      </c>
      <c r="V2647" s="48">
        <v>1</v>
      </c>
      <c r="W2647" s="48">
        <v>2</v>
      </c>
      <c r="X2647" s="50">
        <v>2000</v>
      </c>
      <c r="Y2647" s="23">
        <v>2</v>
      </c>
      <c r="Z2647" s="50">
        <v>0.33092300000000002</v>
      </c>
      <c r="AA2647" s="14">
        <v>0.34728535223956297</v>
      </c>
      <c r="AB2647" s="48">
        <v>1</v>
      </c>
      <c r="AC2647" s="22">
        <v>1</v>
      </c>
      <c r="AD2647" s="50">
        <v>1314.8462768240342</v>
      </c>
      <c r="AE2647" s="23">
        <v>1.3148462768240343</v>
      </c>
      <c r="AF2647" s="50">
        <v>1.8381550949999999</v>
      </c>
      <c r="AG2647" s="14">
        <v>1.9290419210451442</v>
      </c>
      <c r="AH2647" s="22">
        <v>7</v>
      </c>
      <c r="AI2647" s="23">
        <v>2279.02</v>
      </c>
      <c r="AJ2647" s="23">
        <v>2.27902</v>
      </c>
      <c r="AK2647" s="23">
        <v>2.02376976</v>
      </c>
      <c r="AL2647" s="14">
        <v>2.123834227156697</v>
      </c>
      <c r="AM2647" s="22">
        <v>464</v>
      </c>
      <c r="AN2647" s="23">
        <v>9135.3260000000064</v>
      </c>
      <c r="AO2647" s="23">
        <v>9.1353259999999956</v>
      </c>
      <c r="AP2647" s="23">
        <v>8.1121694880000064</v>
      </c>
      <c r="AQ2647" s="14">
        <v>8.513272386830522</v>
      </c>
      <c r="AR2647" s="48">
        <v>471</v>
      </c>
      <c r="AS2647" s="50">
        <v>11414.346000000007</v>
      </c>
      <c r="AT2647" s="23">
        <v>11.414345999999995</v>
      </c>
      <c r="AU2647" s="50">
        <v>10.135939248000007</v>
      </c>
      <c r="AV2647" s="14">
        <v>10.637106613987219</v>
      </c>
      <c r="AW2647" s="48">
        <v>0</v>
      </c>
      <c r="AX2647" s="22" t="s">
        <v>782</v>
      </c>
      <c r="AY2647" s="50">
        <v>0</v>
      </c>
      <c r="AZ2647" s="23">
        <v>0</v>
      </c>
      <c r="BA2647" s="50">
        <v>0</v>
      </c>
      <c r="BB2647" s="14">
        <v>0</v>
      </c>
      <c r="BC2647" s="48">
        <v>5</v>
      </c>
      <c r="BD2647" s="50">
        <v>6200</v>
      </c>
      <c r="BE2647" s="23">
        <v>6.2</v>
      </c>
      <c r="BF2647" s="50">
        <v>13.548321901418223</v>
      </c>
      <c r="BG2647" s="14">
        <v>14.218213130513782</v>
      </c>
      <c r="BH2647" s="22">
        <v>478</v>
      </c>
      <c r="BI2647" s="23">
        <v>20.929192276824029</v>
      </c>
      <c r="BJ2647" s="23">
        <v>25.85333924441823</v>
      </c>
      <c r="BK2647" s="14">
        <v>27.13164701778571</v>
      </c>
      <c r="BL2647" t="s">
        <v>210</v>
      </c>
    </row>
    <row r="2648" spans="1:64">
      <c r="A2648" t="s">
        <v>3674</v>
      </c>
      <c r="B2648" t="s">
        <v>3668</v>
      </c>
      <c r="C2648" t="s">
        <v>210</v>
      </c>
      <c r="D2648" t="s">
        <v>942</v>
      </c>
      <c r="E2648">
        <v>2020</v>
      </c>
      <c r="F2648" s="23">
        <v>40.6</v>
      </c>
      <c r="G2648" s="23">
        <v>8.75</v>
      </c>
      <c r="H2648" s="22">
        <v>11878</v>
      </c>
      <c r="I2648" s="34">
        <v>95.241987101401378</v>
      </c>
      <c r="J2648" s="48">
        <v>0</v>
      </c>
      <c r="K2648" s="48">
        <v>0</v>
      </c>
      <c r="L2648" s="50">
        <v>0</v>
      </c>
      <c r="M2648" s="23">
        <v>0</v>
      </c>
      <c r="N2648" s="50">
        <v>0</v>
      </c>
      <c r="O2648" s="14">
        <v>0</v>
      </c>
      <c r="P2648" s="48">
        <v>0</v>
      </c>
      <c r="Q2648" s="48">
        <v>0</v>
      </c>
      <c r="R2648" s="50">
        <v>0</v>
      </c>
      <c r="S2648" s="23">
        <v>0</v>
      </c>
      <c r="T2648" s="50">
        <v>0</v>
      </c>
      <c r="U2648" s="14">
        <v>0</v>
      </c>
      <c r="V2648" s="48">
        <v>1</v>
      </c>
      <c r="W2648" s="48">
        <v>2</v>
      </c>
      <c r="X2648" s="50">
        <v>2000</v>
      </c>
      <c r="Y2648" s="23">
        <v>2</v>
      </c>
      <c r="Z2648" s="50">
        <v>1.175379</v>
      </c>
      <c r="AA2648" s="14">
        <v>1.2340975191420651</v>
      </c>
      <c r="AB2648" s="48">
        <v>1</v>
      </c>
      <c r="AC2648" s="22">
        <v>1</v>
      </c>
      <c r="AD2648" s="50">
        <v>1184.1797253218883</v>
      </c>
      <c r="AE2648" s="23">
        <v>1.1841797253218884</v>
      </c>
      <c r="AF2648" s="50">
        <v>1.6554832559999999</v>
      </c>
      <c r="AG2648" s="14">
        <v>1.7381863885698383</v>
      </c>
      <c r="AH2648" s="22">
        <v>9</v>
      </c>
      <c r="AI2648" s="23">
        <v>3099.8</v>
      </c>
      <c r="AJ2648" s="23">
        <v>3.0998000000000001</v>
      </c>
      <c r="AK2648" s="23">
        <v>2.7526223999999999</v>
      </c>
      <c r="AL2648" s="14">
        <v>2.8901354158742643</v>
      </c>
      <c r="AM2648" s="22">
        <v>502</v>
      </c>
      <c r="AN2648" s="23">
        <v>9931.2510000000038</v>
      </c>
      <c r="AO2648" s="23">
        <v>9.9312509999999996</v>
      </c>
      <c r="AP2648" s="23">
        <v>8.8189508880000016</v>
      </c>
      <c r="AQ2648" s="14">
        <v>9.2595200461438516</v>
      </c>
      <c r="AR2648" s="48">
        <v>511</v>
      </c>
      <c r="AS2648" s="50">
        <v>13031.051000000003</v>
      </c>
      <c r="AT2648" s="23">
        <v>13.031051</v>
      </c>
      <c r="AU2648" s="50">
        <v>11.571573288000002</v>
      </c>
      <c r="AV2648" s="14">
        <v>12.149655462018115</v>
      </c>
      <c r="AW2648" s="48">
        <v>0</v>
      </c>
      <c r="AX2648" s="22">
        <v>0</v>
      </c>
      <c r="AY2648" s="50">
        <v>0</v>
      </c>
      <c r="AZ2648" s="23">
        <v>0</v>
      </c>
      <c r="BA2648" s="50">
        <v>0</v>
      </c>
      <c r="BB2648" s="14">
        <v>0</v>
      </c>
      <c r="BC2648" s="48">
        <v>5</v>
      </c>
      <c r="BD2648" s="50">
        <v>6200</v>
      </c>
      <c r="BE2648" s="23">
        <v>6.2</v>
      </c>
      <c r="BF2648" s="50">
        <v>13.548321901418223</v>
      </c>
      <c r="BG2648" s="14">
        <v>14.225156691652934</v>
      </c>
      <c r="BH2648" s="22">
        <v>518</v>
      </c>
      <c r="BI2648" s="23">
        <v>22.415230725321891</v>
      </c>
      <c r="BJ2648" s="23">
        <v>27.950757445418223</v>
      </c>
      <c r="BK2648" s="14">
        <v>29.347096061382953</v>
      </c>
      <c r="BL2648" t="s">
        <v>210</v>
      </c>
    </row>
    <row r="2649" spans="1:64">
      <c r="A2649" t="s">
        <v>3675</v>
      </c>
      <c r="B2649" t="s">
        <v>3668</v>
      </c>
      <c r="C2649" t="s">
        <v>210</v>
      </c>
      <c r="D2649" t="s">
        <v>942</v>
      </c>
      <c r="E2649">
        <v>2021</v>
      </c>
      <c r="F2649" s="23">
        <v>40.6</v>
      </c>
      <c r="G2649" s="23">
        <v>8.77</v>
      </c>
      <c r="H2649" s="22">
        <v>11882</v>
      </c>
      <c r="I2649" s="34">
        <v>89.06</v>
      </c>
      <c r="J2649" s="48">
        <v>0</v>
      </c>
      <c r="K2649" s="48">
        <v>0</v>
      </c>
      <c r="L2649" s="50">
        <v>0</v>
      </c>
      <c r="M2649" s="23">
        <v>0</v>
      </c>
      <c r="N2649" s="50">
        <v>0</v>
      </c>
      <c r="O2649" s="14">
        <v>0</v>
      </c>
      <c r="P2649" s="48">
        <v>0</v>
      </c>
      <c r="Q2649" s="48">
        <v>0</v>
      </c>
      <c r="R2649" s="50">
        <v>0</v>
      </c>
      <c r="S2649" s="23">
        <v>0</v>
      </c>
      <c r="T2649" s="50">
        <v>0</v>
      </c>
      <c r="U2649" s="14">
        <v>0</v>
      </c>
      <c r="V2649" s="48">
        <v>0</v>
      </c>
      <c r="W2649" s="48">
        <v>0</v>
      </c>
      <c r="X2649" s="50">
        <v>0</v>
      </c>
      <c r="Y2649" s="23">
        <v>0</v>
      </c>
      <c r="Z2649" s="50">
        <v>0</v>
      </c>
      <c r="AA2649" s="14">
        <v>0</v>
      </c>
      <c r="AB2649" s="48">
        <v>1</v>
      </c>
      <c r="AC2649" s="22">
        <v>1</v>
      </c>
      <c r="AD2649" s="50">
        <v>1314.5760560000001</v>
      </c>
      <c r="AE2649" s="23">
        <v>1.3145760559999999</v>
      </c>
      <c r="AF2649" s="50">
        <v>1.8377773260000001</v>
      </c>
      <c r="AG2649" s="14">
        <v>2.06</v>
      </c>
      <c r="AH2649" s="22">
        <v>9</v>
      </c>
      <c r="AI2649" s="23">
        <v>3099.8</v>
      </c>
      <c r="AJ2649" s="23">
        <v>3.0998000000000001</v>
      </c>
      <c r="AK2649" s="23">
        <v>2.7737720640000001</v>
      </c>
      <c r="AL2649" s="14">
        <v>3.11</v>
      </c>
      <c r="AM2649" s="22">
        <v>565</v>
      </c>
      <c r="AN2649" s="23">
        <v>10593.014999999999</v>
      </c>
      <c r="AO2649" s="23">
        <v>10.593014999999999</v>
      </c>
      <c r="AP2649" s="23">
        <v>9.4788725340000006</v>
      </c>
      <c r="AQ2649" s="14">
        <v>10.64</v>
      </c>
      <c r="AR2649" s="48">
        <v>574</v>
      </c>
      <c r="AS2649" s="50">
        <v>13692.815000000001</v>
      </c>
      <c r="AT2649" s="23">
        <v>13.692815</v>
      </c>
      <c r="AU2649" s="50">
        <v>12.2526446</v>
      </c>
      <c r="AV2649" s="14">
        <v>13.76</v>
      </c>
      <c r="AW2649" s="48">
        <v>0</v>
      </c>
      <c r="AX2649" s="22">
        <v>0</v>
      </c>
      <c r="AY2649" s="50">
        <v>0</v>
      </c>
      <c r="AZ2649" s="23">
        <v>0</v>
      </c>
      <c r="BA2649" s="50">
        <v>0</v>
      </c>
      <c r="BB2649" s="14">
        <v>0</v>
      </c>
      <c r="BC2649" s="48">
        <v>4</v>
      </c>
      <c r="BD2649" s="50">
        <v>6050</v>
      </c>
      <c r="BE2649" s="23">
        <v>6.05</v>
      </c>
      <c r="BF2649" s="50">
        <v>11.7668616</v>
      </c>
      <c r="BG2649" s="14">
        <v>13.21</v>
      </c>
      <c r="BH2649" s="22">
        <v>579</v>
      </c>
      <c r="BI2649" s="23">
        <v>21.06</v>
      </c>
      <c r="BJ2649" s="23">
        <v>25.86</v>
      </c>
      <c r="BK2649" s="14">
        <v>29.03</v>
      </c>
      <c r="BL2649" t="s">
        <v>210</v>
      </c>
    </row>
    <row r="2650" spans="1:64">
      <c r="A2650" t="s">
        <v>3676</v>
      </c>
      <c r="B2650" t="s">
        <v>3668</v>
      </c>
      <c r="C2650" t="s">
        <v>210</v>
      </c>
      <c r="D2650" s="111" t="s">
        <v>942</v>
      </c>
      <c r="E2650" s="110">
        <v>2022</v>
      </c>
      <c r="F2650" s="23"/>
      <c r="G2650" s="23"/>
      <c r="H2650" s="22">
        <v>12000</v>
      </c>
      <c r="I2650" s="34">
        <v>86.970458053192885</v>
      </c>
      <c r="J2650" s="48">
        <v>0</v>
      </c>
      <c r="K2650" s="48">
        <v>0</v>
      </c>
      <c r="L2650" s="50">
        <v>0</v>
      </c>
      <c r="M2650" s="23">
        <v>0</v>
      </c>
      <c r="N2650" s="50">
        <v>0</v>
      </c>
      <c r="O2650" s="14">
        <v>0</v>
      </c>
      <c r="P2650" s="48">
        <v>0</v>
      </c>
      <c r="Q2650" s="48">
        <v>0</v>
      </c>
      <c r="R2650" s="50">
        <v>0</v>
      </c>
      <c r="S2650" s="23">
        <v>0</v>
      </c>
      <c r="T2650" s="50">
        <v>0</v>
      </c>
      <c r="U2650" s="14">
        <v>0</v>
      </c>
      <c r="V2650" s="48">
        <v>0</v>
      </c>
      <c r="W2650" s="48">
        <v>0</v>
      </c>
      <c r="X2650" s="50">
        <v>0</v>
      </c>
      <c r="Y2650" s="23">
        <v>0</v>
      </c>
      <c r="Z2650" s="50">
        <v>0</v>
      </c>
      <c r="AA2650" s="14">
        <v>0</v>
      </c>
      <c r="AB2650" s="48">
        <v>1</v>
      </c>
      <c r="AC2650" s="22">
        <v>2</v>
      </c>
      <c r="AD2650" s="50">
        <v>250</v>
      </c>
      <c r="AE2650" s="23">
        <v>0.25</v>
      </c>
      <c r="AF2650" s="50">
        <v>1.9133194710000001</v>
      </c>
      <c r="AG2650" s="14">
        <v>2.1999648085442707</v>
      </c>
      <c r="AH2650" s="22">
        <v>10</v>
      </c>
      <c r="AI2650" s="23">
        <v>3110.8</v>
      </c>
      <c r="AJ2650" s="23">
        <v>3.1107999999999998</v>
      </c>
      <c r="AK2650" s="23">
        <v>3.1865912768858826</v>
      </c>
      <c r="AL2650" s="14">
        <v>3.6639927490515216</v>
      </c>
      <c r="AM2650" s="22">
        <v>678</v>
      </c>
      <c r="AN2650" s="23">
        <v>11981.390000000009</v>
      </c>
      <c r="AO2650" s="23">
        <v>11.981390000000003</v>
      </c>
      <c r="AP2650" s="23">
        <v>12.273303606457395</v>
      </c>
      <c r="AQ2650" s="14">
        <v>14.112037444888234</v>
      </c>
      <c r="AR2650" s="48">
        <v>688</v>
      </c>
      <c r="AS2650" s="50">
        <v>15092.189999999999</v>
      </c>
      <c r="AT2650" s="23">
        <v>15.092189999999999</v>
      </c>
      <c r="AU2650" s="50">
        <v>15.45989488334328</v>
      </c>
      <c r="AV2650" s="14">
        <v>17.776030193939761</v>
      </c>
      <c r="AW2650" s="48">
        <v>0</v>
      </c>
      <c r="AX2650" s="22">
        <v>0</v>
      </c>
      <c r="AY2650" s="50">
        <v>0</v>
      </c>
      <c r="AZ2650" s="23">
        <v>0</v>
      </c>
      <c r="BA2650" s="50">
        <v>0</v>
      </c>
      <c r="BB2650" s="14">
        <v>0</v>
      </c>
      <c r="BC2650" s="48">
        <v>3</v>
      </c>
      <c r="BD2650" s="50">
        <v>6000</v>
      </c>
      <c r="BE2650" s="23">
        <v>6</v>
      </c>
      <c r="BF2650" s="50">
        <v>13.064950947146208</v>
      </c>
      <c r="BG2650" s="14">
        <v>15.02228600331784</v>
      </c>
      <c r="BH2650" s="22">
        <v>692</v>
      </c>
      <c r="BI2650" s="23">
        <v>21.342189999999999</v>
      </c>
      <c r="BJ2650" s="23">
        <v>30.438165301489491</v>
      </c>
      <c r="BK2650" s="14">
        <v>34.998281005801871</v>
      </c>
      <c r="BL2650" t="s">
        <v>210</v>
      </c>
    </row>
    <row r="2651" spans="1:64">
      <c r="A2651" t="s">
        <v>3677</v>
      </c>
      <c r="B2651" t="s">
        <v>3668</v>
      </c>
      <c r="C2651" t="s">
        <v>210</v>
      </c>
      <c r="D2651" t="s">
        <v>942</v>
      </c>
      <c r="E2651">
        <v>2023</v>
      </c>
      <c r="F2651">
        <v>40.6</v>
      </c>
      <c r="G2651">
        <v>9.01</v>
      </c>
      <c r="H2651">
        <v>11607</v>
      </c>
      <c r="I2651">
        <v>86.970458053192885</v>
      </c>
      <c r="J2651" s="140">
        <v>0</v>
      </c>
      <c r="K2651" s="140">
        <v>0</v>
      </c>
      <c r="L2651" s="140">
        <v>0</v>
      </c>
      <c r="M2651">
        <v>0</v>
      </c>
      <c r="N2651" s="140">
        <v>0</v>
      </c>
      <c r="O2651">
        <v>0</v>
      </c>
      <c r="P2651" s="140">
        <v>0</v>
      </c>
      <c r="Q2651" s="140">
        <v>0</v>
      </c>
      <c r="R2651" s="140">
        <v>0</v>
      </c>
      <c r="S2651">
        <v>0</v>
      </c>
      <c r="T2651" s="140">
        <v>0</v>
      </c>
      <c r="U2651">
        <v>0</v>
      </c>
      <c r="V2651" s="140">
        <v>0</v>
      </c>
      <c r="W2651" s="140">
        <v>0</v>
      </c>
      <c r="X2651" s="140">
        <v>0</v>
      </c>
      <c r="Y2651">
        <v>0</v>
      </c>
      <c r="Z2651" s="140">
        <v>0</v>
      </c>
      <c r="AA2651">
        <v>0</v>
      </c>
      <c r="AB2651" s="140">
        <v>1</v>
      </c>
      <c r="AC2651">
        <v>2</v>
      </c>
      <c r="AD2651" s="140">
        <v>400</v>
      </c>
      <c r="AE2651">
        <v>0.4</v>
      </c>
      <c r="AF2651" s="140">
        <v>1.858658004</v>
      </c>
      <c r="AG2651">
        <v>2.1371141944120926</v>
      </c>
      <c r="AH2651">
        <v>11</v>
      </c>
      <c r="AI2651">
        <v>6146.8</v>
      </c>
      <c r="AJ2651">
        <v>6.1467999999999998</v>
      </c>
      <c r="AK2651">
        <v>5.7656200000000002</v>
      </c>
      <c r="AL2651">
        <v>7.1608530000000004</v>
      </c>
      <c r="AM2651">
        <v>925</v>
      </c>
      <c r="AN2651">
        <v>15066.266</v>
      </c>
      <c r="AO2651">
        <v>15.066266000000001</v>
      </c>
      <c r="AP2651">
        <v>14.131964999999999</v>
      </c>
      <c r="AQ2651">
        <v>16.249155536649702</v>
      </c>
      <c r="AR2651" s="140">
        <v>1017</v>
      </c>
      <c r="AS2651" s="140">
        <v>21273.167000000001</v>
      </c>
      <c r="AT2651">
        <v>21.273167000000001</v>
      </c>
      <c r="AU2651" s="140">
        <v>19.953959107127499</v>
      </c>
      <c r="AV2651">
        <v>22.943375893137478</v>
      </c>
      <c r="AW2651" s="140">
        <v>0</v>
      </c>
      <c r="AX2651">
        <v>0</v>
      </c>
      <c r="AY2651" s="140">
        <v>0</v>
      </c>
      <c r="AZ2651">
        <v>0</v>
      </c>
      <c r="BA2651" s="140">
        <v>0</v>
      </c>
      <c r="BB2651">
        <v>0</v>
      </c>
      <c r="BC2651" s="140">
        <v>3</v>
      </c>
      <c r="BD2651" s="140">
        <v>6000</v>
      </c>
      <c r="BE2651">
        <v>6</v>
      </c>
      <c r="BF2651" s="140">
        <v>15.600142</v>
      </c>
      <c r="BG2651">
        <v>17.937288533606019</v>
      </c>
      <c r="BH2651">
        <v>1021</v>
      </c>
      <c r="BI2651">
        <v>27.673166999999999</v>
      </c>
      <c r="BJ2651">
        <v>37.4127591111275</v>
      </c>
      <c r="BK2651">
        <v>43.017778621155585</v>
      </c>
      <c r="BL2651" t="s">
        <v>210</v>
      </c>
    </row>
    <row r="2652" spans="1:64">
      <c r="A2652" t="s">
        <v>3678</v>
      </c>
      <c r="B2652" t="s">
        <v>3668</v>
      </c>
      <c r="C2652" t="s">
        <v>210</v>
      </c>
      <c r="D2652" t="s">
        <v>942</v>
      </c>
      <c r="E2652">
        <v>2024</v>
      </c>
      <c r="F2652">
        <v>40.6</v>
      </c>
      <c r="G2652">
        <v>9</v>
      </c>
      <c r="H2652">
        <v>11654</v>
      </c>
      <c r="I2652">
        <v>79.912621818007167</v>
      </c>
      <c r="J2652" s="140">
        <v>0</v>
      </c>
      <c r="K2652" s="140">
        <v>0</v>
      </c>
      <c r="L2652" s="140">
        <v>0</v>
      </c>
      <c r="M2652">
        <v>0</v>
      </c>
      <c r="N2652" s="140">
        <v>0</v>
      </c>
      <c r="O2652">
        <v>0</v>
      </c>
      <c r="P2652" s="140">
        <v>0</v>
      </c>
      <c r="Q2652" s="140">
        <v>0</v>
      </c>
      <c r="R2652" s="140">
        <v>0</v>
      </c>
      <c r="S2652">
        <v>0</v>
      </c>
      <c r="T2652" s="140">
        <v>0</v>
      </c>
      <c r="U2652">
        <v>0</v>
      </c>
      <c r="V2652" s="140">
        <v>0</v>
      </c>
      <c r="W2652" s="140">
        <v>0</v>
      </c>
      <c r="X2652" s="140">
        <v>0</v>
      </c>
      <c r="Y2652">
        <v>0</v>
      </c>
      <c r="Z2652" s="140">
        <v>0</v>
      </c>
      <c r="AA2652">
        <v>0</v>
      </c>
      <c r="AB2652" s="140">
        <v>1</v>
      </c>
      <c r="AC2652">
        <v>2</v>
      </c>
      <c r="AD2652" s="140">
        <v>400</v>
      </c>
      <c r="AE2652">
        <v>0.4</v>
      </c>
      <c r="AF2652" s="140">
        <v>1.7406081</v>
      </c>
      <c r="AG2652">
        <v>2.1781391479859806</v>
      </c>
      <c r="AH2652">
        <v>12</v>
      </c>
      <c r="AI2652">
        <v>6149.84</v>
      </c>
      <c r="AJ2652">
        <v>6.1498399999999993</v>
      </c>
      <c r="AK2652">
        <v>5.5468101219171633</v>
      </c>
      <c r="AL2652">
        <v>6.941093904476638</v>
      </c>
      <c r="AM2652">
        <v>1132</v>
      </c>
      <c r="AN2652">
        <v>19082.678000000044</v>
      </c>
      <c r="AO2652">
        <v>19.082678000000008</v>
      </c>
      <c r="AP2652">
        <v>17.211503304750366</v>
      </c>
      <c r="AQ2652">
        <v>21.537903416493837</v>
      </c>
      <c r="AR2652" s="140">
        <v>1344</v>
      </c>
      <c r="AS2652" s="140">
        <v>25408.662999999986</v>
      </c>
      <c r="AT2652">
        <v>25.408663000000104</v>
      </c>
      <c r="AU2652" s="140">
        <v>22.917186319120759</v>
      </c>
      <c r="AV2652">
        <v>28.677805580340376</v>
      </c>
      <c r="AW2652" s="140">
        <v>0</v>
      </c>
      <c r="AX2652">
        <v>0</v>
      </c>
      <c r="AY2652" s="140">
        <v>0</v>
      </c>
      <c r="AZ2652">
        <v>0</v>
      </c>
      <c r="BA2652" s="140">
        <v>0</v>
      </c>
      <c r="BB2652">
        <v>0</v>
      </c>
      <c r="BC2652" s="140">
        <v>3</v>
      </c>
      <c r="BD2652" s="140">
        <v>6000</v>
      </c>
      <c r="BE2652">
        <v>6</v>
      </c>
      <c r="BF2652" s="140">
        <v>13.681981484691114</v>
      </c>
      <c r="BG2652">
        <v>17.121177072440982</v>
      </c>
      <c r="BH2652">
        <v>1348</v>
      </c>
      <c r="BI2652">
        <v>31.808663000000102</v>
      </c>
      <c r="BJ2652">
        <v>38.339775903811869</v>
      </c>
      <c r="BK2652">
        <v>47.977121800767335</v>
      </c>
      <c r="BL2652" t="s">
        <v>210</v>
      </c>
    </row>
    <row r="2653" spans="1:64">
      <c r="A2653" t="s">
        <v>3679</v>
      </c>
      <c r="B2653" t="s">
        <v>3680</v>
      </c>
      <c r="C2653" t="s">
        <v>212</v>
      </c>
      <c r="D2653" t="s">
        <v>942</v>
      </c>
      <c r="E2653">
        <v>2012</v>
      </c>
      <c r="F2653" s="23">
        <v>48.44</v>
      </c>
      <c r="G2653" s="23">
        <v>9.25</v>
      </c>
      <c r="H2653" s="22">
        <v>13578</v>
      </c>
      <c r="I2653" s="34">
        <v>110.467114</v>
      </c>
      <c r="J2653" s="48">
        <v>2</v>
      </c>
      <c r="K2653" s="48" t="s">
        <v>782</v>
      </c>
      <c r="L2653" s="50">
        <v>60</v>
      </c>
      <c r="M2653" s="23">
        <v>0.06</v>
      </c>
      <c r="N2653" s="50">
        <v>0.37736700000000001</v>
      </c>
      <c r="O2653" s="14">
        <v>0.34161026420949137</v>
      </c>
      <c r="P2653" s="48">
        <v>0</v>
      </c>
      <c r="Q2653" s="48" t="s">
        <v>782</v>
      </c>
      <c r="R2653" s="50">
        <v>0</v>
      </c>
      <c r="S2653" s="23">
        <v>0</v>
      </c>
      <c r="T2653" s="50">
        <v>0</v>
      </c>
      <c r="U2653" s="14">
        <v>0</v>
      </c>
      <c r="V2653" s="48">
        <v>0</v>
      </c>
      <c r="W2653" s="48" t="s">
        <v>782</v>
      </c>
      <c r="X2653" s="50">
        <v>0</v>
      </c>
      <c r="Y2653" s="23">
        <v>0</v>
      </c>
      <c r="Z2653" s="50">
        <v>0</v>
      </c>
      <c r="AA2653" s="14">
        <v>0</v>
      </c>
      <c r="AB2653" s="48">
        <v>0</v>
      </c>
      <c r="AC2653" s="22" t="s">
        <v>782</v>
      </c>
      <c r="AD2653" s="50">
        <v>0</v>
      </c>
      <c r="AE2653" s="23">
        <v>0</v>
      </c>
      <c r="AF2653" s="50">
        <v>0</v>
      </c>
      <c r="AG2653" s="14">
        <v>0</v>
      </c>
      <c r="AH2653" s="22" t="s">
        <v>782</v>
      </c>
      <c r="AI2653" s="23" t="s">
        <v>782</v>
      </c>
      <c r="AJ2653" s="23" t="s">
        <v>782</v>
      </c>
      <c r="AK2653" s="23" t="s">
        <v>782</v>
      </c>
      <c r="AL2653" s="14" t="s">
        <v>782</v>
      </c>
      <c r="AM2653" s="22" t="s">
        <v>782</v>
      </c>
      <c r="AN2653" s="23" t="s">
        <v>782</v>
      </c>
      <c r="AO2653" s="23" t="s">
        <v>782</v>
      </c>
      <c r="AP2653" s="23" t="s">
        <v>782</v>
      </c>
      <c r="AQ2653" s="14" t="s">
        <v>782</v>
      </c>
      <c r="AR2653" s="48">
        <v>523</v>
      </c>
      <c r="AS2653" s="50">
        <v>12034.211999999985</v>
      </c>
      <c r="AT2653" s="23">
        <v>12.034211999999984</v>
      </c>
      <c r="AU2653" s="50">
        <v>10.129417</v>
      </c>
      <c r="AV2653" s="14">
        <v>9.1696221918135734</v>
      </c>
      <c r="AW2653" s="48">
        <v>0</v>
      </c>
      <c r="AX2653" s="22" t="s">
        <v>782</v>
      </c>
      <c r="AY2653" s="50">
        <v>0</v>
      </c>
      <c r="AZ2653" s="23">
        <v>0</v>
      </c>
      <c r="BA2653" s="50">
        <v>0</v>
      </c>
      <c r="BB2653" s="14">
        <v>0</v>
      </c>
      <c r="BC2653" s="48">
        <v>6</v>
      </c>
      <c r="BD2653" s="50">
        <v>8260</v>
      </c>
      <c r="BE2653" s="23">
        <v>8.26</v>
      </c>
      <c r="BF2653" s="50">
        <v>13.19122</v>
      </c>
      <c r="BG2653" s="14">
        <v>11.94130951950098</v>
      </c>
      <c r="BH2653" s="22">
        <v>531</v>
      </c>
      <c r="BI2653" s="23">
        <v>20.354211999999983</v>
      </c>
      <c r="BJ2653" s="23">
        <v>23.698003999999997</v>
      </c>
      <c r="BK2653" s="14">
        <v>21.452541975524046</v>
      </c>
      <c r="BL2653" t="s">
        <v>212</v>
      </c>
    </row>
    <row r="2654" spans="1:64">
      <c r="A2654" t="s">
        <v>3681</v>
      </c>
      <c r="B2654" t="s">
        <v>3680</v>
      </c>
      <c r="C2654" t="s">
        <v>212</v>
      </c>
      <c r="D2654" t="s">
        <v>942</v>
      </c>
      <c r="E2654">
        <v>2015</v>
      </c>
      <c r="F2654" s="23">
        <v>48.44</v>
      </c>
      <c r="G2654" s="23">
        <v>9.43</v>
      </c>
      <c r="H2654" s="22">
        <v>13743</v>
      </c>
      <c r="I2654" s="34">
        <v>110.76032687878251</v>
      </c>
      <c r="J2654" s="55">
        <v>1</v>
      </c>
      <c r="K2654" s="55">
        <v>2</v>
      </c>
      <c r="L2654" s="56">
        <v>150</v>
      </c>
      <c r="M2654" s="35">
        <v>0.15</v>
      </c>
      <c r="N2654" s="56">
        <v>0.89720324727744993</v>
      </c>
      <c r="O2654" s="17">
        <v>0.81004026672777918</v>
      </c>
      <c r="P2654" s="112">
        <v>0</v>
      </c>
      <c r="Q2654" s="113">
        <v>0</v>
      </c>
      <c r="R2654" s="114">
        <v>0</v>
      </c>
      <c r="S2654" s="27">
        <v>0</v>
      </c>
      <c r="T2654" s="50">
        <v>0</v>
      </c>
      <c r="U2654" s="17">
        <v>0</v>
      </c>
      <c r="V2654" s="48">
        <v>0</v>
      </c>
      <c r="W2654" s="48">
        <v>0</v>
      </c>
      <c r="X2654" s="50">
        <v>0</v>
      </c>
      <c r="Y2654" s="27">
        <v>0</v>
      </c>
      <c r="Z2654" s="115">
        <v>0</v>
      </c>
      <c r="AA2654" s="14">
        <v>0</v>
      </c>
      <c r="AB2654" s="116">
        <v>1</v>
      </c>
      <c r="AC2654" s="22" t="s">
        <v>782</v>
      </c>
      <c r="AD2654" s="50">
        <v>0</v>
      </c>
      <c r="AE2654" s="23">
        <v>0</v>
      </c>
      <c r="AF2654" s="50">
        <v>0.78099247800000005</v>
      </c>
      <c r="AG2654" s="14">
        <v>0.70511933289500672</v>
      </c>
      <c r="AH2654" s="22" t="s">
        <v>782</v>
      </c>
      <c r="AI2654" s="23" t="s">
        <v>782</v>
      </c>
      <c r="AJ2654" s="23" t="s">
        <v>782</v>
      </c>
      <c r="AK2654" s="23" t="s">
        <v>782</v>
      </c>
      <c r="AL2654" s="14" t="s">
        <v>782</v>
      </c>
      <c r="AM2654" s="22" t="s">
        <v>782</v>
      </c>
      <c r="AN2654" s="23" t="s">
        <v>782</v>
      </c>
      <c r="AO2654" s="23" t="s">
        <v>782</v>
      </c>
      <c r="AP2654" s="23" t="s">
        <v>782</v>
      </c>
      <c r="AQ2654" s="14" t="s">
        <v>782</v>
      </c>
      <c r="AR2654" s="117">
        <v>638</v>
      </c>
      <c r="AS2654" s="118">
        <v>13714.641999999978</v>
      </c>
      <c r="AT2654" s="23">
        <v>13.714641999999978</v>
      </c>
      <c r="AU2654" s="50">
        <v>12.180834462002457</v>
      </c>
      <c r="AV2654" s="14">
        <v>10.997470669559611</v>
      </c>
      <c r="AW2654" s="48">
        <v>0</v>
      </c>
      <c r="AX2654" s="22" t="s">
        <v>782</v>
      </c>
      <c r="AY2654" s="50">
        <v>0</v>
      </c>
      <c r="AZ2654" s="23">
        <v>0</v>
      </c>
      <c r="BA2654" s="50">
        <v>0</v>
      </c>
      <c r="BB2654" s="14">
        <v>0</v>
      </c>
      <c r="BC2654" s="120">
        <v>6</v>
      </c>
      <c r="BD2654" s="121">
        <v>8260</v>
      </c>
      <c r="BE2654" s="44">
        <v>8.26</v>
      </c>
      <c r="BF2654" s="50">
        <v>13.440075408983027</v>
      </c>
      <c r="BG2654" s="14">
        <v>12.134376800541601</v>
      </c>
      <c r="BH2654" s="22">
        <v>646</v>
      </c>
      <c r="BI2654" s="23">
        <v>22.124641999999977</v>
      </c>
      <c r="BJ2654" s="23">
        <v>27.299105596262937</v>
      </c>
      <c r="BK2654" s="14">
        <v>24.647007069723998</v>
      </c>
      <c r="BL2654" t="s">
        <v>212</v>
      </c>
    </row>
    <row r="2655" spans="1:64">
      <c r="A2655" t="s">
        <v>3682</v>
      </c>
      <c r="B2655" t="s">
        <v>3680</v>
      </c>
      <c r="C2655" t="s">
        <v>212</v>
      </c>
      <c r="D2655" t="s">
        <v>942</v>
      </c>
      <c r="E2655">
        <v>2016</v>
      </c>
      <c r="F2655" s="23">
        <v>48.44</v>
      </c>
      <c r="G2655" s="23">
        <v>9.4</v>
      </c>
      <c r="H2655" s="22">
        <v>13772</v>
      </c>
      <c r="I2655" s="34">
        <v>116.84866532822227</v>
      </c>
      <c r="J2655" s="55">
        <v>1</v>
      </c>
      <c r="K2655" s="55">
        <v>2</v>
      </c>
      <c r="L2655" s="56">
        <v>150</v>
      </c>
      <c r="M2655" s="35">
        <v>0.15</v>
      </c>
      <c r="N2655" s="56">
        <v>0.89715</v>
      </c>
      <c r="O2655" s="17">
        <v>0.76778797385485653</v>
      </c>
      <c r="P2655" s="55">
        <v>0</v>
      </c>
      <c r="Q2655" s="55">
        <v>0</v>
      </c>
      <c r="R2655" s="56">
        <v>0</v>
      </c>
      <c r="S2655" s="27">
        <v>0</v>
      </c>
      <c r="T2655" s="56">
        <v>0</v>
      </c>
      <c r="U2655" s="17">
        <v>0</v>
      </c>
      <c r="V2655" s="55">
        <v>0</v>
      </c>
      <c r="W2655" s="55">
        <v>0</v>
      </c>
      <c r="X2655" s="56">
        <v>0</v>
      </c>
      <c r="Y2655" s="27">
        <v>0</v>
      </c>
      <c r="Z2655" s="56">
        <v>0</v>
      </c>
      <c r="AA2655" s="14">
        <v>0</v>
      </c>
      <c r="AB2655" s="55">
        <v>1</v>
      </c>
      <c r="AC2655" s="22" t="s">
        <v>782</v>
      </c>
      <c r="AD2655" s="56">
        <v>0</v>
      </c>
      <c r="AE2655" s="23">
        <v>0</v>
      </c>
      <c r="AF2655" s="56">
        <v>0.7946416169999998</v>
      </c>
      <c r="AG2655" s="14">
        <v>0.6800604994228131</v>
      </c>
      <c r="AH2655" s="22" t="s">
        <v>782</v>
      </c>
      <c r="AI2655" s="23" t="s">
        <v>782</v>
      </c>
      <c r="AJ2655" s="23" t="s">
        <v>782</v>
      </c>
      <c r="AK2655" s="23" t="s">
        <v>782</v>
      </c>
      <c r="AL2655" s="14" t="s">
        <v>782</v>
      </c>
      <c r="AM2655" s="22" t="s">
        <v>782</v>
      </c>
      <c r="AN2655" s="23" t="s">
        <v>782</v>
      </c>
      <c r="AO2655" s="23" t="s">
        <v>782</v>
      </c>
      <c r="AP2655" s="23" t="s">
        <v>782</v>
      </c>
      <c r="AQ2655" s="14" t="s">
        <v>782</v>
      </c>
      <c r="AR2655" s="55">
        <v>648</v>
      </c>
      <c r="AS2655" s="56">
        <v>13808.246999999992</v>
      </c>
      <c r="AT2655" s="23">
        <v>13.808246999999993</v>
      </c>
      <c r="AU2655" s="56">
        <v>12.261723336000015</v>
      </c>
      <c r="AV2655" s="14">
        <v>10.493678555555107</v>
      </c>
      <c r="AW2655" s="55">
        <v>0</v>
      </c>
      <c r="AX2655" s="22" t="s">
        <v>782</v>
      </c>
      <c r="AY2655" s="56">
        <v>0</v>
      </c>
      <c r="AZ2655" s="23">
        <v>0</v>
      </c>
      <c r="BA2655" s="56">
        <v>0</v>
      </c>
      <c r="BB2655" s="14">
        <v>0</v>
      </c>
      <c r="BC2655" s="55">
        <v>6</v>
      </c>
      <c r="BD2655" s="56">
        <v>8260</v>
      </c>
      <c r="BE2655" s="44">
        <v>8.26</v>
      </c>
      <c r="BF2655" s="56">
        <v>13.441335408983031</v>
      </c>
      <c r="BG2655" s="14">
        <v>11.503199776588776</v>
      </c>
      <c r="BH2655" s="22">
        <v>656</v>
      </c>
      <c r="BI2655" s="23">
        <v>22.218246999999991</v>
      </c>
      <c r="BJ2655" s="23">
        <v>27.394850361983046</v>
      </c>
      <c r="BK2655" s="14">
        <v>23.444726805421553</v>
      </c>
      <c r="BL2655" t="s">
        <v>212</v>
      </c>
    </row>
    <row r="2656" spans="1:64">
      <c r="A2656" t="s">
        <v>3683</v>
      </c>
      <c r="B2656" t="s">
        <v>3680</v>
      </c>
      <c r="C2656" t="s">
        <v>212</v>
      </c>
      <c r="D2656" t="s">
        <v>942</v>
      </c>
      <c r="E2656">
        <v>2017</v>
      </c>
      <c r="F2656" s="23">
        <v>48.44</v>
      </c>
      <c r="G2656" s="23">
        <v>9.44</v>
      </c>
      <c r="H2656" s="22">
        <v>13856</v>
      </c>
      <c r="I2656" s="34">
        <v>108.83902498719584</v>
      </c>
      <c r="J2656" s="55">
        <v>1</v>
      </c>
      <c r="K2656" s="55">
        <v>2</v>
      </c>
      <c r="L2656" s="56">
        <v>150</v>
      </c>
      <c r="M2656" s="19">
        <v>0.15</v>
      </c>
      <c r="N2656" s="56">
        <v>0.89715</v>
      </c>
      <c r="O2656" s="17">
        <v>0.82429073588774193</v>
      </c>
      <c r="P2656" s="55">
        <v>0</v>
      </c>
      <c r="Q2656" s="55">
        <v>0</v>
      </c>
      <c r="R2656" s="56">
        <v>0</v>
      </c>
      <c r="S2656" s="19">
        <v>0</v>
      </c>
      <c r="T2656" s="56">
        <v>0</v>
      </c>
      <c r="U2656" s="17">
        <v>0</v>
      </c>
      <c r="V2656" s="55">
        <v>0</v>
      </c>
      <c r="W2656" s="55">
        <v>0</v>
      </c>
      <c r="X2656" s="56">
        <v>0</v>
      </c>
      <c r="Y2656" s="19">
        <v>0</v>
      </c>
      <c r="Z2656" s="56">
        <v>0</v>
      </c>
      <c r="AA2656" s="14">
        <v>0</v>
      </c>
      <c r="AB2656" s="55">
        <v>1</v>
      </c>
      <c r="AC2656" s="22" t="s">
        <v>782</v>
      </c>
      <c r="AD2656" s="56">
        <v>0</v>
      </c>
      <c r="AE2656" s="19">
        <v>0</v>
      </c>
      <c r="AF2656" s="56">
        <v>0.86798042099999995</v>
      </c>
      <c r="AG2656" s="14">
        <v>0.79749007408152717</v>
      </c>
      <c r="AH2656" s="22" t="s">
        <v>782</v>
      </c>
      <c r="AI2656" s="23" t="s">
        <v>782</v>
      </c>
      <c r="AJ2656" s="23" t="s">
        <v>782</v>
      </c>
      <c r="AK2656" s="23" t="s">
        <v>782</v>
      </c>
      <c r="AL2656" s="14" t="s">
        <v>782</v>
      </c>
      <c r="AM2656" s="22" t="s">
        <v>782</v>
      </c>
      <c r="AN2656" s="23" t="s">
        <v>782</v>
      </c>
      <c r="AO2656" s="23" t="s">
        <v>782</v>
      </c>
      <c r="AP2656" s="23" t="s">
        <v>782</v>
      </c>
      <c r="AQ2656" s="14" t="s">
        <v>782</v>
      </c>
      <c r="AR2656" s="55">
        <v>666</v>
      </c>
      <c r="AS2656" s="56">
        <v>14152.451999999988</v>
      </c>
      <c r="AT2656" s="19">
        <v>14.152451999999981</v>
      </c>
      <c r="AU2656" s="56">
        <v>12.567377376000017</v>
      </c>
      <c r="AV2656" s="14">
        <v>11.546756668831314</v>
      </c>
      <c r="AW2656" s="55">
        <v>0</v>
      </c>
      <c r="AX2656" s="22" t="s">
        <v>782</v>
      </c>
      <c r="AY2656" s="56">
        <v>0</v>
      </c>
      <c r="AZ2656" s="19">
        <v>0</v>
      </c>
      <c r="BA2656" s="56">
        <v>0</v>
      </c>
      <c r="BB2656" s="14">
        <v>0</v>
      </c>
      <c r="BC2656" s="55">
        <v>9</v>
      </c>
      <c r="BD2656" s="56">
        <v>18160</v>
      </c>
      <c r="BE2656" s="19">
        <v>18.16</v>
      </c>
      <c r="BF2656" s="56">
        <v>40.863885889404962</v>
      </c>
      <c r="BG2656" s="14">
        <v>37.545251709313192</v>
      </c>
      <c r="BH2656" s="22">
        <v>677</v>
      </c>
      <c r="BI2656" s="23">
        <v>32.462451999999978</v>
      </c>
      <c r="BJ2656" s="23">
        <v>55.196393686404981</v>
      </c>
      <c r="BK2656" s="14">
        <v>50.713789188113779</v>
      </c>
      <c r="BL2656" t="s">
        <v>212</v>
      </c>
    </row>
    <row r="2657" spans="1:64">
      <c r="A2657" t="s">
        <v>3684</v>
      </c>
      <c r="B2657" t="s">
        <v>3680</v>
      </c>
      <c r="C2657" t="s">
        <v>212</v>
      </c>
      <c r="D2657" t="s">
        <v>942</v>
      </c>
      <c r="E2657">
        <v>2018</v>
      </c>
      <c r="F2657" s="23">
        <v>48.44</v>
      </c>
      <c r="G2657" s="23">
        <v>9.25</v>
      </c>
      <c r="H2657" s="22">
        <v>13905</v>
      </c>
      <c r="I2657" s="34">
        <v>108.84676052557447</v>
      </c>
      <c r="J2657" s="55">
        <v>1</v>
      </c>
      <c r="K2657" s="55">
        <v>2</v>
      </c>
      <c r="L2657" s="56">
        <v>150</v>
      </c>
      <c r="M2657" s="19">
        <v>0.15</v>
      </c>
      <c r="N2657" s="56">
        <v>0.89715</v>
      </c>
      <c r="O2657" s="17">
        <v>0.82423215506648628</v>
      </c>
      <c r="P2657" s="55">
        <v>0</v>
      </c>
      <c r="Q2657" s="55">
        <v>0</v>
      </c>
      <c r="R2657" s="56">
        <v>0</v>
      </c>
      <c r="S2657" s="19">
        <v>0</v>
      </c>
      <c r="T2657" s="56">
        <v>0</v>
      </c>
      <c r="U2657" s="17">
        <v>0</v>
      </c>
      <c r="V2657" s="55">
        <v>0</v>
      </c>
      <c r="W2657" s="55">
        <v>0</v>
      </c>
      <c r="X2657" s="56">
        <v>0</v>
      </c>
      <c r="Y2657" s="19">
        <v>0</v>
      </c>
      <c r="Z2657" s="56">
        <v>0</v>
      </c>
      <c r="AA2657" s="14">
        <v>0</v>
      </c>
      <c r="AB2657" s="55">
        <v>1</v>
      </c>
      <c r="AC2657" s="22" t="s">
        <v>782</v>
      </c>
      <c r="AD2657" s="56">
        <v>0</v>
      </c>
      <c r="AE2657" s="19">
        <v>0</v>
      </c>
      <c r="AF2657" s="56">
        <v>0.80985781800000001</v>
      </c>
      <c r="AG2657" s="14">
        <v>0.7440348376833108</v>
      </c>
      <c r="AH2657" s="22" t="s">
        <v>782</v>
      </c>
      <c r="AI2657" s="23" t="s">
        <v>782</v>
      </c>
      <c r="AJ2657" s="23" t="s">
        <v>782</v>
      </c>
      <c r="AK2657" s="23" t="s">
        <v>782</v>
      </c>
      <c r="AL2657" s="14" t="s">
        <v>782</v>
      </c>
      <c r="AM2657" s="22" t="s">
        <v>782</v>
      </c>
      <c r="AN2657" s="23" t="s">
        <v>782</v>
      </c>
      <c r="AO2657" s="23" t="s">
        <v>782</v>
      </c>
      <c r="AP2657" s="23" t="s">
        <v>782</v>
      </c>
      <c r="AQ2657" s="14" t="s">
        <v>782</v>
      </c>
      <c r="AR2657" s="55">
        <v>687</v>
      </c>
      <c r="AS2657" s="56">
        <v>14615.516999999991</v>
      </c>
      <c r="AT2657" s="19">
        <v>14.615516999999981</v>
      </c>
      <c r="AU2657" s="56">
        <v>12.978579096000017</v>
      </c>
      <c r="AV2657" s="14">
        <v>11.923716455438829</v>
      </c>
      <c r="AW2657" s="55">
        <v>0</v>
      </c>
      <c r="AX2657" s="22" t="s">
        <v>782</v>
      </c>
      <c r="AY2657" s="56">
        <v>0</v>
      </c>
      <c r="AZ2657" s="19">
        <v>0</v>
      </c>
      <c r="BA2657" s="56">
        <v>0</v>
      </c>
      <c r="BB2657" s="14">
        <v>0</v>
      </c>
      <c r="BC2657" s="55">
        <v>9</v>
      </c>
      <c r="BD2657" s="56">
        <v>18160</v>
      </c>
      <c r="BE2657" s="19">
        <v>18.16</v>
      </c>
      <c r="BF2657" s="56">
        <v>40.708188003432568</v>
      </c>
      <c r="BG2657" s="14">
        <v>37.399540240674263</v>
      </c>
      <c r="BH2657" s="22">
        <v>698</v>
      </c>
      <c r="BI2657" s="23">
        <v>32.925516999999978</v>
      </c>
      <c r="BJ2657" s="23">
        <v>55.393774917432587</v>
      </c>
      <c r="BK2657" s="14">
        <v>50.89152368886289</v>
      </c>
      <c r="BL2657" t="s">
        <v>212</v>
      </c>
    </row>
    <row r="2658" spans="1:64">
      <c r="A2658" t="s">
        <v>3685</v>
      </c>
      <c r="B2658" t="s">
        <v>3680</v>
      </c>
      <c r="C2658" t="s">
        <v>212</v>
      </c>
      <c r="D2658" t="s">
        <v>942</v>
      </c>
      <c r="E2658">
        <v>2019</v>
      </c>
      <c r="F2658" s="23">
        <v>48.44</v>
      </c>
      <c r="G2658" s="23">
        <v>9.15</v>
      </c>
      <c r="H2658" s="22">
        <v>13887</v>
      </c>
      <c r="I2658" s="34">
        <v>111.50269974026706</v>
      </c>
      <c r="J2658" s="48">
        <v>1</v>
      </c>
      <c r="K2658" s="48">
        <v>2</v>
      </c>
      <c r="L2658" s="50">
        <v>150</v>
      </c>
      <c r="M2658" s="23">
        <v>0.15</v>
      </c>
      <c r="N2658" s="50">
        <v>0.89715</v>
      </c>
      <c r="O2658" s="14">
        <v>0.80459935238322444</v>
      </c>
      <c r="P2658" s="48">
        <v>0</v>
      </c>
      <c r="Q2658" s="48">
        <v>0</v>
      </c>
      <c r="R2658" s="50">
        <v>0</v>
      </c>
      <c r="S2658" s="23">
        <v>0</v>
      </c>
      <c r="T2658" s="50">
        <v>0</v>
      </c>
      <c r="U2658" s="14">
        <v>0</v>
      </c>
      <c r="V2658" s="48">
        <v>0</v>
      </c>
      <c r="W2658" s="48">
        <v>0</v>
      </c>
      <c r="X2658" s="50">
        <v>0</v>
      </c>
      <c r="Y2658" s="23">
        <v>0</v>
      </c>
      <c r="Z2658" s="50">
        <v>0</v>
      </c>
      <c r="AA2658" s="14">
        <v>0</v>
      </c>
      <c r="AB2658" s="48">
        <v>1</v>
      </c>
      <c r="AC2658" s="22">
        <v>1</v>
      </c>
      <c r="AD2658" s="50">
        <v>557.38763304721022</v>
      </c>
      <c r="AE2658" s="23">
        <v>0.55738763304721017</v>
      </c>
      <c r="AF2658" s="50">
        <v>0.77922791099999988</v>
      </c>
      <c r="AG2658" s="14">
        <v>0.69884219199635822</v>
      </c>
      <c r="AH2658" s="22">
        <v>0</v>
      </c>
      <c r="AI2658" s="23">
        <v>0</v>
      </c>
      <c r="AJ2658" s="23">
        <v>0</v>
      </c>
      <c r="AK2658" s="23">
        <v>0</v>
      </c>
      <c r="AL2658" s="14">
        <v>0</v>
      </c>
      <c r="AM2658" s="22">
        <v>725</v>
      </c>
      <c r="AN2658" s="23">
        <v>14995.023999999989</v>
      </c>
      <c r="AO2658" s="23">
        <v>14.995023999999978</v>
      </c>
      <c r="AP2658" s="23">
        <v>13.315581312000015</v>
      </c>
      <c r="AQ2658" s="14">
        <v>11.94193624281489</v>
      </c>
      <c r="AR2658" s="48">
        <v>725</v>
      </c>
      <c r="AS2658" s="50">
        <v>14995.023999999989</v>
      </c>
      <c r="AT2658" s="23">
        <v>14.995023999999978</v>
      </c>
      <c r="AU2658" s="50">
        <v>13.315581312000015</v>
      </c>
      <c r="AV2658" s="14">
        <v>11.94193624281489</v>
      </c>
      <c r="AW2658" s="48">
        <v>0</v>
      </c>
      <c r="AX2658" s="22" t="s">
        <v>782</v>
      </c>
      <c r="AY2658" s="50">
        <v>0</v>
      </c>
      <c r="AZ2658" s="23">
        <v>0</v>
      </c>
      <c r="BA2658" s="50">
        <v>0</v>
      </c>
      <c r="BB2658" s="14">
        <v>0</v>
      </c>
      <c r="BC2658" s="48">
        <v>9</v>
      </c>
      <c r="BD2658" s="50">
        <v>18160</v>
      </c>
      <c r="BE2658" s="23">
        <v>18.16</v>
      </c>
      <c r="BF2658" s="50">
        <v>40.819100099026045</v>
      </c>
      <c r="BG2658" s="14">
        <v>36.608171994139624</v>
      </c>
      <c r="BH2658" s="22">
        <v>736</v>
      </c>
      <c r="BI2658" s="23">
        <v>33.862411633047188</v>
      </c>
      <c r="BJ2658" s="23">
        <v>55.811059322026061</v>
      </c>
      <c r="BK2658" s="14">
        <v>50.053549781334098</v>
      </c>
      <c r="BL2658" t="s">
        <v>212</v>
      </c>
    </row>
    <row r="2659" spans="1:64">
      <c r="A2659" t="s">
        <v>3686</v>
      </c>
      <c r="B2659" t="s">
        <v>3680</v>
      </c>
      <c r="C2659" t="s">
        <v>212</v>
      </c>
      <c r="D2659" t="s">
        <v>942</v>
      </c>
      <c r="E2659">
        <v>2020</v>
      </c>
      <c r="F2659" s="23">
        <v>48.44</v>
      </c>
      <c r="G2659" s="23">
        <v>9.16</v>
      </c>
      <c r="H2659" s="22">
        <v>13892</v>
      </c>
      <c r="I2659" s="34">
        <v>111.82156534301328</v>
      </c>
      <c r="J2659" s="48">
        <v>2</v>
      </c>
      <c r="K2659" s="48">
        <v>3</v>
      </c>
      <c r="L2659" s="50">
        <v>230</v>
      </c>
      <c r="M2659" s="23">
        <v>0.22999999999999998</v>
      </c>
      <c r="N2659" s="50">
        <v>1.3756300000000001</v>
      </c>
      <c r="O2659" s="14">
        <v>1.2302009865272834</v>
      </c>
      <c r="P2659" s="48">
        <v>0</v>
      </c>
      <c r="Q2659" s="48">
        <v>0</v>
      </c>
      <c r="R2659" s="50">
        <v>0</v>
      </c>
      <c r="S2659" s="23">
        <v>0</v>
      </c>
      <c r="T2659" s="50">
        <v>0</v>
      </c>
      <c r="U2659" s="14">
        <v>0</v>
      </c>
      <c r="V2659" s="48">
        <v>0</v>
      </c>
      <c r="W2659" s="48">
        <v>0</v>
      </c>
      <c r="X2659" s="50">
        <v>0</v>
      </c>
      <c r="Y2659" s="23">
        <v>0</v>
      </c>
      <c r="Z2659" s="50">
        <v>0</v>
      </c>
      <c r="AA2659" s="14">
        <v>0</v>
      </c>
      <c r="AB2659" s="48">
        <v>1</v>
      </c>
      <c r="AC2659" s="22">
        <v>1</v>
      </c>
      <c r="AD2659" s="50">
        <v>603.32490772532196</v>
      </c>
      <c r="AE2659" s="23">
        <v>0.60332490772532199</v>
      </c>
      <c r="AF2659" s="50">
        <v>0.84344822100000005</v>
      </c>
      <c r="AG2659" s="14">
        <v>0.75428046317605901</v>
      </c>
      <c r="AH2659" s="22">
        <v>0</v>
      </c>
      <c r="AI2659" s="23">
        <v>0</v>
      </c>
      <c r="AJ2659" s="23">
        <v>0</v>
      </c>
      <c r="AK2659" s="23">
        <v>0</v>
      </c>
      <c r="AL2659" s="14">
        <v>0</v>
      </c>
      <c r="AM2659" s="22">
        <v>788</v>
      </c>
      <c r="AN2659" s="23">
        <v>16735.055999999993</v>
      </c>
      <c r="AO2659" s="23">
        <v>16.735055999999968</v>
      </c>
      <c r="AP2659" s="23">
        <v>14.860729728000015</v>
      </c>
      <c r="AQ2659" s="14">
        <v>13.289681361922135</v>
      </c>
      <c r="AR2659" s="48">
        <v>788</v>
      </c>
      <c r="AS2659" s="50">
        <v>16735.055999999993</v>
      </c>
      <c r="AT2659" s="23">
        <v>16.735055999999968</v>
      </c>
      <c r="AU2659" s="50">
        <v>14.860729728000015</v>
      </c>
      <c r="AV2659" s="14">
        <v>13.289681361922135</v>
      </c>
      <c r="AW2659" s="48">
        <v>0</v>
      </c>
      <c r="AX2659" s="22">
        <v>0</v>
      </c>
      <c r="AY2659" s="50">
        <v>0</v>
      </c>
      <c r="AZ2659" s="23">
        <v>0</v>
      </c>
      <c r="BA2659" s="50">
        <v>0</v>
      </c>
      <c r="BB2659" s="14">
        <v>0</v>
      </c>
      <c r="BC2659" s="48">
        <v>9</v>
      </c>
      <c r="BD2659" s="50">
        <v>18160</v>
      </c>
      <c r="BE2659" s="23">
        <v>18.16</v>
      </c>
      <c r="BF2659" s="50">
        <v>40.819100099026052</v>
      </c>
      <c r="BG2659" s="14">
        <v>36.503781693462464</v>
      </c>
      <c r="BH2659" s="22">
        <v>800</v>
      </c>
      <c r="BI2659" s="23">
        <v>35.728380907725288</v>
      </c>
      <c r="BJ2659" s="23">
        <v>57.898908048026072</v>
      </c>
      <c r="BK2659" s="14">
        <v>51.777944505087945</v>
      </c>
      <c r="BL2659" t="s">
        <v>212</v>
      </c>
    </row>
    <row r="2660" spans="1:64">
      <c r="A2660" t="s">
        <v>3687</v>
      </c>
      <c r="B2660" t="s">
        <v>3680</v>
      </c>
      <c r="C2660" t="s">
        <v>212</v>
      </c>
      <c r="D2660" t="s">
        <v>942</v>
      </c>
      <c r="E2660">
        <v>2021</v>
      </c>
      <c r="F2660" s="23">
        <v>48.44</v>
      </c>
      <c r="G2660" s="23">
        <v>9.17</v>
      </c>
      <c r="H2660" s="22">
        <v>13865</v>
      </c>
      <c r="I2660" s="34">
        <v>104.16</v>
      </c>
      <c r="J2660" s="48">
        <v>2</v>
      </c>
      <c r="K2660" s="48">
        <v>2</v>
      </c>
      <c r="L2660" s="50">
        <v>155</v>
      </c>
      <c r="M2660" s="23">
        <v>0.155</v>
      </c>
      <c r="N2660" s="50">
        <v>0.92705499999999996</v>
      </c>
      <c r="O2660" s="14">
        <v>0.89</v>
      </c>
      <c r="P2660" s="48">
        <v>0</v>
      </c>
      <c r="Q2660" s="48">
        <v>0</v>
      </c>
      <c r="R2660" s="50">
        <v>0</v>
      </c>
      <c r="S2660" s="23">
        <v>0</v>
      </c>
      <c r="T2660" s="50">
        <v>0</v>
      </c>
      <c r="U2660" s="14">
        <v>0</v>
      </c>
      <c r="V2660" s="48">
        <v>0</v>
      </c>
      <c r="W2660" s="48">
        <v>0</v>
      </c>
      <c r="X2660" s="50">
        <v>0</v>
      </c>
      <c r="Y2660" s="23">
        <v>0</v>
      </c>
      <c r="Z2660" s="50">
        <v>0</v>
      </c>
      <c r="AA2660" s="14">
        <v>0</v>
      </c>
      <c r="AB2660" s="48">
        <v>1</v>
      </c>
      <c r="AC2660" s="22">
        <v>1</v>
      </c>
      <c r="AD2660" s="50">
        <v>400.6082725</v>
      </c>
      <c r="AE2660" s="23">
        <v>0.40060827300000001</v>
      </c>
      <c r="AF2660" s="50">
        <v>0.56005036500000005</v>
      </c>
      <c r="AG2660" s="14">
        <v>0.54</v>
      </c>
      <c r="AH2660" s="22">
        <v>0</v>
      </c>
      <c r="AI2660" s="23">
        <v>0</v>
      </c>
      <c r="AJ2660" s="23">
        <v>0</v>
      </c>
      <c r="AK2660" s="23">
        <v>0</v>
      </c>
      <c r="AL2660" s="14">
        <v>0</v>
      </c>
      <c r="AM2660" s="22">
        <v>866</v>
      </c>
      <c r="AN2660" s="23">
        <v>17681.207999999999</v>
      </c>
      <c r="AO2660" s="23">
        <v>17.681208000000002</v>
      </c>
      <c r="AP2660" s="23">
        <v>15.82155004</v>
      </c>
      <c r="AQ2660" s="14">
        <v>15.19</v>
      </c>
      <c r="AR2660" s="48">
        <v>866</v>
      </c>
      <c r="AS2660" s="50">
        <v>17681.207999999999</v>
      </c>
      <c r="AT2660" s="23">
        <v>17.681208000000002</v>
      </c>
      <c r="AU2660" s="50">
        <v>15.82155004</v>
      </c>
      <c r="AV2660" s="14">
        <v>15.19</v>
      </c>
      <c r="AW2660" s="48">
        <v>0</v>
      </c>
      <c r="AX2660" s="22">
        <v>0</v>
      </c>
      <c r="AY2660" s="50">
        <v>0</v>
      </c>
      <c r="AZ2660" s="23">
        <v>0</v>
      </c>
      <c r="BA2660" s="50">
        <v>0</v>
      </c>
      <c r="BB2660" s="14">
        <v>0</v>
      </c>
      <c r="BC2660" s="48">
        <v>9</v>
      </c>
      <c r="BD2660" s="50">
        <v>18160</v>
      </c>
      <c r="BE2660" s="23">
        <v>18.16</v>
      </c>
      <c r="BF2660" s="50">
        <v>35.59425529</v>
      </c>
      <c r="BG2660" s="14">
        <v>34.17</v>
      </c>
      <c r="BH2660" s="22">
        <v>878</v>
      </c>
      <c r="BI2660" s="23">
        <v>36.4</v>
      </c>
      <c r="BJ2660" s="23">
        <v>52.9</v>
      </c>
      <c r="BK2660" s="14">
        <v>50.79</v>
      </c>
      <c r="BL2660" t="s">
        <v>212</v>
      </c>
    </row>
    <row r="2661" spans="1:64">
      <c r="A2661" t="s">
        <v>3688</v>
      </c>
      <c r="B2661" t="s">
        <v>3680</v>
      </c>
      <c r="C2661" t="s">
        <v>212</v>
      </c>
      <c r="D2661" s="111" t="s">
        <v>942</v>
      </c>
      <c r="E2661" s="110">
        <v>2022</v>
      </c>
      <c r="F2661" s="23"/>
      <c r="G2661" s="23"/>
      <c r="H2661" s="22">
        <v>14072</v>
      </c>
      <c r="I2661" s="34">
        <v>101.98735714371085</v>
      </c>
      <c r="J2661" s="48">
        <v>2</v>
      </c>
      <c r="K2661" s="48">
        <v>2</v>
      </c>
      <c r="L2661" s="50">
        <v>155</v>
      </c>
      <c r="M2661" s="23">
        <v>0.155</v>
      </c>
      <c r="N2661" s="50">
        <v>0.91729000000000005</v>
      </c>
      <c r="O2661" s="14">
        <v>0.89941540372248541</v>
      </c>
      <c r="P2661" s="48">
        <v>0</v>
      </c>
      <c r="Q2661" s="48">
        <v>0</v>
      </c>
      <c r="R2661" s="50">
        <v>0</v>
      </c>
      <c r="S2661" s="23">
        <v>0</v>
      </c>
      <c r="T2661" s="50">
        <v>0</v>
      </c>
      <c r="U2661" s="14">
        <v>0</v>
      </c>
      <c r="V2661" s="48">
        <v>0</v>
      </c>
      <c r="W2661" s="48">
        <v>0</v>
      </c>
      <c r="X2661" s="50">
        <v>0</v>
      </c>
      <c r="Y2661" s="23">
        <v>0</v>
      </c>
      <c r="Z2661" s="50">
        <v>0</v>
      </c>
      <c r="AA2661" s="14">
        <v>0</v>
      </c>
      <c r="AB2661" s="48">
        <v>1</v>
      </c>
      <c r="AC2661" s="22">
        <v>1</v>
      </c>
      <c r="AD2661" s="50">
        <v>575.60601931330496</v>
      </c>
      <c r="AE2661" s="23">
        <v>0.57560601931330502</v>
      </c>
      <c r="AF2661" s="50">
        <v>0.80469721500000002</v>
      </c>
      <c r="AG2661" s="14">
        <v>0.78901663650926601</v>
      </c>
      <c r="AH2661" s="22">
        <v>0</v>
      </c>
      <c r="AI2661" s="23">
        <v>0</v>
      </c>
      <c r="AJ2661" s="23">
        <v>0</v>
      </c>
      <c r="AK2661" s="23">
        <v>0</v>
      </c>
      <c r="AL2661" s="14">
        <v>0</v>
      </c>
      <c r="AM2661" s="22">
        <v>999</v>
      </c>
      <c r="AN2661" s="23">
        <v>19000.14799999999</v>
      </c>
      <c r="AO2661" s="23">
        <v>19.000147999999946</v>
      </c>
      <c r="AP2661" s="23">
        <v>19.463066052571882</v>
      </c>
      <c r="AQ2661" s="14">
        <v>19.083802735613972</v>
      </c>
      <c r="AR2661" s="48">
        <v>999</v>
      </c>
      <c r="AS2661" s="50">
        <v>19000.148000000001</v>
      </c>
      <c r="AT2661" s="23">
        <v>19.0001479999999</v>
      </c>
      <c r="AU2661" s="50">
        <v>19.4630660525719</v>
      </c>
      <c r="AV2661" s="14">
        <v>19.08380273561399</v>
      </c>
      <c r="AW2661" s="48">
        <v>0</v>
      </c>
      <c r="AX2661" s="22">
        <v>0</v>
      </c>
      <c r="AY2661" s="50">
        <v>0</v>
      </c>
      <c r="AZ2661" s="23">
        <v>0</v>
      </c>
      <c r="BA2661" s="50">
        <v>0</v>
      </c>
      <c r="BB2661" s="14">
        <v>0</v>
      </c>
      <c r="BC2661" s="48">
        <v>9</v>
      </c>
      <c r="BD2661" s="50">
        <v>18160</v>
      </c>
      <c r="BE2661" s="23">
        <v>18.16</v>
      </c>
      <c r="BF2661" s="50">
        <v>39.757803496451388</v>
      </c>
      <c r="BG2661" s="14">
        <v>38.98307065691337</v>
      </c>
      <c r="BH2661" s="22">
        <v>1011</v>
      </c>
      <c r="BI2661" s="23">
        <v>37.890754019313206</v>
      </c>
      <c r="BJ2661" s="23">
        <v>60.94285676402329</v>
      </c>
      <c r="BK2661" s="14">
        <v>59.755305432759108</v>
      </c>
      <c r="BL2661" t="s">
        <v>212</v>
      </c>
    </row>
    <row r="2662" spans="1:64">
      <c r="A2662" t="s">
        <v>3689</v>
      </c>
      <c r="B2662" t="s">
        <v>3680</v>
      </c>
      <c r="C2662" t="s">
        <v>212</v>
      </c>
      <c r="D2662" t="s">
        <v>942</v>
      </c>
      <c r="E2662">
        <v>2023</v>
      </c>
      <c r="F2662">
        <v>48.44</v>
      </c>
      <c r="G2662">
        <v>9.2899999999999991</v>
      </c>
      <c r="H2662">
        <v>13859</v>
      </c>
      <c r="I2662">
        <v>101.98735714371085</v>
      </c>
      <c r="J2662" s="140">
        <v>2</v>
      </c>
      <c r="K2662" s="140">
        <v>2</v>
      </c>
      <c r="L2662" s="140">
        <v>155</v>
      </c>
      <c r="M2662">
        <v>0.155</v>
      </c>
      <c r="N2662" s="140">
        <v>0.91729000000000005</v>
      </c>
      <c r="O2662">
        <v>0.89941540372248541</v>
      </c>
      <c r="P2662" s="140">
        <v>0</v>
      </c>
      <c r="Q2662" s="140">
        <v>0</v>
      </c>
      <c r="R2662" s="140">
        <v>0</v>
      </c>
      <c r="S2662">
        <v>0</v>
      </c>
      <c r="T2662" s="140">
        <v>0</v>
      </c>
      <c r="U2662">
        <v>0</v>
      </c>
      <c r="V2662" s="140">
        <v>0</v>
      </c>
      <c r="W2662" s="140">
        <v>0</v>
      </c>
      <c r="X2662" s="140">
        <v>0</v>
      </c>
      <c r="Y2662">
        <v>0</v>
      </c>
      <c r="Z2662" s="140">
        <v>0</v>
      </c>
      <c r="AA2662">
        <v>0</v>
      </c>
      <c r="AB2662" s="140">
        <v>1</v>
      </c>
      <c r="AC2662">
        <v>1</v>
      </c>
      <c r="AD2662" s="140">
        <v>687.4</v>
      </c>
      <c r="AE2662">
        <v>0.68740000000000001</v>
      </c>
      <c r="AF2662" s="140">
        <v>0.96098519999999998</v>
      </c>
      <c r="AG2662">
        <v>0.94225914555847479</v>
      </c>
      <c r="AL2662">
        <v>0</v>
      </c>
      <c r="AM2662">
        <v>1292</v>
      </c>
      <c r="AN2662">
        <v>23140.918000000001</v>
      </c>
      <c r="AO2662">
        <v>23.140917999999999</v>
      </c>
      <c r="AP2662">
        <v>21.705886</v>
      </c>
      <c r="AQ2662">
        <v>21.282918400772104</v>
      </c>
      <c r="AR2662" s="140">
        <v>1345</v>
      </c>
      <c r="AS2662" s="140">
        <v>23185.532999999901</v>
      </c>
      <c r="AT2662">
        <v>23.185533</v>
      </c>
      <c r="AU2662" s="140">
        <v>21.7477340049535</v>
      </c>
      <c r="AV2662">
        <v>21.323950942574839</v>
      </c>
      <c r="AW2662" s="140">
        <v>0</v>
      </c>
      <c r="AX2662">
        <v>0</v>
      </c>
      <c r="AY2662" s="140">
        <v>0</v>
      </c>
      <c r="AZ2662">
        <v>0</v>
      </c>
      <c r="BA2662" s="140">
        <v>0</v>
      </c>
      <c r="BB2662">
        <v>0</v>
      </c>
      <c r="BC2662" s="140">
        <v>9</v>
      </c>
      <c r="BD2662" s="140">
        <v>18160</v>
      </c>
      <c r="BE2662">
        <v>18.16</v>
      </c>
      <c r="BF2662" s="140">
        <v>47.472613000000003</v>
      </c>
      <c r="BG2662">
        <v>46.5475469994836</v>
      </c>
      <c r="BH2662">
        <v>1357</v>
      </c>
      <c r="BI2662">
        <v>42.187933000000001</v>
      </c>
      <c r="BJ2662">
        <v>71.0986222049535</v>
      </c>
      <c r="BK2662">
        <v>69.713172491339392</v>
      </c>
      <c r="BL2662" t="s">
        <v>212</v>
      </c>
    </row>
    <row r="2663" spans="1:64">
      <c r="A2663" t="s">
        <v>3690</v>
      </c>
      <c r="B2663" t="s">
        <v>3680</v>
      </c>
      <c r="C2663" t="s">
        <v>212</v>
      </c>
      <c r="D2663" t="s">
        <v>942</v>
      </c>
      <c r="E2663">
        <v>2024</v>
      </c>
      <c r="F2663">
        <v>48.44</v>
      </c>
      <c r="G2663">
        <v>9.3000000000000007</v>
      </c>
      <c r="H2663">
        <v>13915</v>
      </c>
      <c r="I2663">
        <v>95.416520730870914</v>
      </c>
      <c r="J2663" s="140">
        <v>2</v>
      </c>
      <c r="K2663" s="140">
        <v>2</v>
      </c>
      <c r="L2663" s="140">
        <v>155</v>
      </c>
      <c r="M2663">
        <v>0.155</v>
      </c>
      <c r="N2663" s="140">
        <v>0.91729000000000005</v>
      </c>
      <c r="O2663">
        <v>0.96135343541532159</v>
      </c>
      <c r="P2663" s="140">
        <v>0</v>
      </c>
      <c r="Q2663" s="140">
        <v>0</v>
      </c>
      <c r="R2663" s="140">
        <v>0</v>
      </c>
      <c r="S2663">
        <v>0</v>
      </c>
      <c r="T2663" s="140">
        <v>0</v>
      </c>
      <c r="U2663">
        <v>0</v>
      </c>
      <c r="V2663" s="140">
        <v>0</v>
      </c>
      <c r="W2663" s="140">
        <v>0</v>
      </c>
      <c r="X2663" s="140">
        <v>0</v>
      </c>
      <c r="Y2663">
        <v>0</v>
      </c>
      <c r="Z2663" s="140">
        <v>0</v>
      </c>
      <c r="AA2663">
        <v>0</v>
      </c>
      <c r="AB2663" s="140">
        <v>1</v>
      </c>
      <c r="AC2663">
        <v>1</v>
      </c>
      <c r="AD2663" s="140">
        <v>785.94798283261798</v>
      </c>
      <c r="AE2663">
        <v>0.78594798283261802</v>
      </c>
      <c r="AF2663" s="140">
        <v>1.09875528</v>
      </c>
      <c r="AG2663">
        <v>1.1515356791295266</v>
      </c>
      <c r="AH2663">
        <v>2</v>
      </c>
      <c r="AI2663">
        <v>5.46</v>
      </c>
      <c r="AJ2663">
        <v>5.4599999999999996E-3</v>
      </c>
      <c r="AK2663">
        <v>4.9246132038667199E-3</v>
      </c>
      <c r="AL2663">
        <v>5.1611745703419032E-3</v>
      </c>
      <c r="AM2663">
        <v>1518</v>
      </c>
      <c r="AN2663">
        <v>25878.207000000006</v>
      </c>
      <c r="AO2663">
        <v>25.878207000000007</v>
      </c>
      <c r="AP2663">
        <v>23.340688623552424</v>
      </c>
      <c r="AQ2663">
        <v>24.461894486161885</v>
      </c>
      <c r="AR2663" s="140">
        <v>1696</v>
      </c>
      <c r="AS2663" s="140">
        <v>26053.072999999957</v>
      </c>
      <c r="AT2663">
        <v>26.053073000000058</v>
      </c>
      <c r="AU2663" s="140">
        <v>23.4984079298724</v>
      </c>
      <c r="AV2663">
        <v>24.627190081842674</v>
      </c>
      <c r="AW2663" s="140">
        <v>0</v>
      </c>
      <c r="AX2663">
        <v>0</v>
      </c>
      <c r="AY2663" s="140">
        <v>0</v>
      </c>
      <c r="AZ2663">
        <v>0</v>
      </c>
      <c r="BA2663" s="140">
        <v>0</v>
      </c>
      <c r="BB2663">
        <v>0</v>
      </c>
      <c r="BC2663" s="140">
        <v>9</v>
      </c>
      <c r="BD2663" s="140">
        <v>18160</v>
      </c>
      <c r="BE2663">
        <v>18.159999999999997</v>
      </c>
      <c r="BF2663" s="140">
        <v>39.966156753442171</v>
      </c>
      <c r="BG2663">
        <v>41.885992538094698</v>
      </c>
      <c r="BH2663">
        <v>1708</v>
      </c>
      <c r="BI2663">
        <v>45.154020982832677</v>
      </c>
      <c r="BJ2663">
        <v>65.480609963314578</v>
      </c>
      <c r="BK2663">
        <v>68.626071734482224</v>
      </c>
      <c r="BL2663" t="s">
        <v>212</v>
      </c>
    </row>
    <row r="2664" spans="1:64">
      <c r="A2664" t="s">
        <v>3691</v>
      </c>
      <c r="B2664" t="s">
        <v>3692</v>
      </c>
      <c r="C2664" t="s">
        <v>214</v>
      </c>
      <c r="D2664" t="s">
        <v>942</v>
      </c>
      <c r="E2664">
        <v>2012</v>
      </c>
      <c r="F2664" s="23">
        <v>51.6</v>
      </c>
      <c r="G2664" s="23">
        <v>5.95</v>
      </c>
      <c r="H2664" s="22">
        <v>9354</v>
      </c>
      <c r="I2664" s="34">
        <v>75.636603999999991</v>
      </c>
      <c r="J2664" s="48">
        <v>6</v>
      </c>
      <c r="K2664" s="48" t="s">
        <v>782</v>
      </c>
      <c r="L2664" s="50">
        <v>2339</v>
      </c>
      <c r="M2664" s="23">
        <v>2.339</v>
      </c>
      <c r="N2664" s="50">
        <v>10.963895000000001</v>
      </c>
      <c r="O2664" s="14">
        <v>14.495488189818783</v>
      </c>
      <c r="P2664" s="48">
        <v>0</v>
      </c>
      <c r="Q2664" s="48" t="s">
        <v>782</v>
      </c>
      <c r="R2664" s="50">
        <v>0</v>
      </c>
      <c r="S2664" s="23">
        <v>0</v>
      </c>
      <c r="T2664" s="50">
        <v>0</v>
      </c>
      <c r="U2664" s="14">
        <v>0</v>
      </c>
      <c r="V2664" s="48">
        <v>0</v>
      </c>
      <c r="W2664" s="48" t="s">
        <v>782</v>
      </c>
      <c r="X2664" s="50">
        <v>0</v>
      </c>
      <c r="Y2664" s="23">
        <v>0</v>
      </c>
      <c r="Z2664" s="50">
        <v>0</v>
      </c>
      <c r="AA2664" s="14">
        <v>0</v>
      </c>
      <c r="AB2664" s="48">
        <v>0</v>
      </c>
      <c r="AC2664" s="22" t="s">
        <v>782</v>
      </c>
      <c r="AD2664" s="50">
        <v>0</v>
      </c>
      <c r="AE2664" s="23">
        <v>0</v>
      </c>
      <c r="AF2664" s="50">
        <v>0</v>
      </c>
      <c r="AG2664" s="14">
        <v>0</v>
      </c>
      <c r="AH2664" s="22" t="s">
        <v>782</v>
      </c>
      <c r="AI2664" s="23" t="s">
        <v>782</v>
      </c>
      <c r="AJ2664" s="23" t="s">
        <v>782</v>
      </c>
      <c r="AK2664" s="23" t="s">
        <v>782</v>
      </c>
      <c r="AL2664" s="14" t="s">
        <v>782</v>
      </c>
      <c r="AM2664" s="22" t="s">
        <v>782</v>
      </c>
      <c r="AN2664" s="23" t="s">
        <v>782</v>
      </c>
      <c r="AO2664" s="23" t="s">
        <v>782</v>
      </c>
      <c r="AP2664" s="23" t="s">
        <v>782</v>
      </c>
      <c r="AQ2664" s="14" t="s">
        <v>782</v>
      </c>
      <c r="AR2664" s="48">
        <v>372</v>
      </c>
      <c r="AS2664" s="50">
        <v>8159.8650000000016</v>
      </c>
      <c r="AT2664" s="23">
        <v>8.1598650000000017</v>
      </c>
      <c r="AU2664" s="50">
        <v>7.0321090000000002</v>
      </c>
      <c r="AV2664" s="14">
        <v>9.2972299496682869</v>
      </c>
      <c r="AW2664" s="48">
        <v>0</v>
      </c>
      <c r="AX2664" s="22" t="s">
        <v>782</v>
      </c>
      <c r="AY2664" s="50">
        <v>0</v>
      </c>
      <c r="AZ2664" s="23">
        <v>0</v>
      </c>
      <c r="BA2664" s="50">
        <v>0</v>
      </c>
      <c r="BB2664" s="14">
        <v>0</v>
      </c>
      <c r="BC2664" s="48">
        <v>12</v>
      </c>
      <c r="BD2664" s="50">
        <v>11180</v>
      </c>
      <c r="BE2664" s="23">
        <v>11.18</v>
      </c>
      <c r="BF2664" s="50">
        <v>17.85446</v>
      </c>
      <c r="BG2664" s="14">
        <v>23.605581234186559</v>
      </c>
      <c r="BH2664" s="22">
        <v>390</v>
      </c>
      <c r="BI2664" s="23">
        <v>21.678865000000002</v>
      </c>
      <c r="BJ2664" s="23">
        <v>35.850464000000002</v>
      </c>
      <c r="BK2664" s="14">
        <v>47.398299373673623</v>
      </c>
      <c r="BL2664" t="s">
        <v>214</v>
      </c>
    </row>
    <row r="2665" spans="1:64">
      <c r="A2665" t="s">
        <v>3693</v>
      </c>
      <c r="B2665" t="s">
        <v>3692</v>
      </c>
      <c r="C2665" t="s">
        <v>214</v>
      </c>
      <c r="D2665" t="s">
        <v>942</v>
      </c>
      <c r="E2665">
        <v>2015</v>
      </c>
      <c r="F2665" s="23">
        <v>51.6</v>
      </c>
      <c r="G2665" s="23">
        <v>6.2</v>
      </c>
      <c r="H2665" s="22">
        <v>9388</v>
      </c>
      <c r="I2665" s="34">
        <v>75.719490843060285</v>
      </c>
      <c r="J2665" s="55">
        <v>6</v>
      </c>
      <c r="K2665" s="55">
        <v>6</v>
      </c>
      <c r="L2665" s="56">
        <v>2739</v>
      </c>
      <c r="M2665" s="35">
        <v>2.7389999999999999</v>
      </c>
      <c r="N2665" s="56">
        <v>16.382931295286234</v>
      </c>
      <c r="O2665" s="17">
        <v>21.636346352674575</v>
      </c>
      <c r="P2665" s="112">
        <v>0</v>
      </c>
      <c r="Q2665" s="113">
        <v>0</v>
      </c>
      <c r="R2665" s="114">
        <v>0</v>
      </c>
      <c r="S2665" s="27">
        <v>0</v>
      </c>
      <c r="T2665" s="50">
        <v>0</v>
      </c>
      <c r="U2665" s="17">
        <v>0</v>
      </c>
      <c r="V2665" s="48">
        <v>0</v>
      </c>
      <c r="W2665" s="48">
        <v>0</v>
      </c>
      <c r="X2665" s="50">
        <v>0</v>
      </c>
      <c r="Y2665" s="27">
        <v>0</v>
      </c>
      <c r="Z2665" s="115">
        <v>0</v>
      </c>
      <c r="AA2665" s="14">
        <v>0</v>
      </c>
      <c r="AB2665" s="116">
        <v>0</v>
      </c>
      <c r="AC2665" s="22" t="s">
        <v>782</v>
      </c>
      <c r="AD2665" s="50">
        <v>0</v>
      </c>
      <c r="AE2665" s="23">
        <v>0</v>
      </c>
      <c r="AF2665" s="50">
        <v>0</v>
      </c>
      <c r="AG2665" s="14">
        <v>0</v>
      </c>
      <c r="AH2665" s="22" t="s">
        <v>782</v>
      </c>
      <c r="AI2665" s="23" t="s">
        <v>782</v>
      </c>
      <c r="AJ2665" s="23" t="s">
        <v>782</v>
      </c>
      <c r="AK2665" s="23" t="s">
        <v>782</v>
      </c>
      <c r="AL2665" s="14" t="s">
        <v>782</v>
      </c>
      <c r="AM2665" s="22" t="s">
        <v>782</v>
      </c>
      <c r="AN2665" s="23" t="s">
        <v>782</v>
      </c>
      <c r="AO2665" s="23" t="s">
        <v>782</v>
      </c>
      <c r="AP2665" s="23" t="s">
        <v>782</v>
      </c>
      <c r="AQ2665" s="14" t="s">
        <v>782</v>
      </c>
      <c r="AR2665" s="117">
        <v>415</v>
      </c>
      <c r="AS2665" s="118">
        <v>8840.159999999998</v>
      </c>
      <c r="AT2665" s="23">
        <v>8.8401599999999974</v>
      </c>
      <c r="AU2665" s="50">
        <v>7.851501014581042</v>
      </c>
      <c r="AV2665" s="14">
        <v>10.369194149567679</v>
      </c>
      <c r="AW2665" s="48">
        <v>0</v>
      </c>
      <c r="AX2665" s="22" t="s">
        <v>782</v>
      </c>
      <c r="AY2665" s="50">
        <v>0</v>
      </c>
      <c r="AZ2665" s="23">
        <v>0</v>
      </c>
      <c r="BA2665" s="50">
        <v>0</v>
      </c>
      <c r="BB2665" s="14">
        <v>0</v>
      </c>
      <c r="BC2665" s="120">
        <v>12</v>
      </c>
      <c r="BD2665" s="121">
        <v>11180</v>
      </c>
      <c r="BE2665" s="44">
        <v>11.18</v>
      </c>
      <c r="BF2665" s="50">
        <v>13.97498135167139</v>
      </c>
      <c r="BG2665" s="14">
        <v>18.456253728167006</v>
      </c>
      <c r="BH2665" s="22">
        <v>433</v>
      </c>
      <c r="BI2665" s="23">
        <v>22.759159999999998</v>
      </c>
      <c r="BJ2665" s="23">
        <v>38.209413661538662</v>
      </c>
      <c r="BK2665" s="14">
        <v>50.461794230409261</v>
      </c>
      <c r="BL2665" t="s">
        <v>214</v>
      </c>
    </row>
    <row r="2666" spans="1:64">
      <c r="A2666" t="s">
        <v>3694</v>
      </c>
      <c r="B2666" t="s">
        <v>3692</v>
      </c>
      <c r="C2666" t="s">
        <v>214</v>
      </c>
      <c r="D2666" t="s">
        <v>942</v>
      </c>
      <c r="E2666">
        <v>2016</v>
      </c>
      <c r="F2666" s="23">
        <v>51.6</v>
      </c>
      <c r="G2666" s="23">
        <v>6.18</v>
      </c>
      <c r="H2666" s="22">
        <v>9421</v>
      </c>
      <c r="I2666" s="34">
        <v>79.820655613865284</v>
      </c>
      <c r="J2666" s="55">
        <v>7</v>
      </c>
      <c r="K2666" s="55">
        <v>7</v>
      </c>
      <c r="L2666" s="56">
        <v>2814</v>
      </c>
      <c r="M2666" s="35">
        <v>2.8140000000000001</v>
      </c>
      <c r="N2666" s="56">
        <v>16.830534000000004</v>
      </c>
      <c r="O2666" s="17">
        <v>21.085436934292041</v>
      </c>
      <c r="P2666" s="55">
        <v>0</v>
      </c>
      <c r="Q2666" s="55">
        <v>0</v>
      </c>
      <c r="R2666" s="56">
        <v>0</v>
      </c>
      <c r="S2666" s="27">
        <v>0</v>
      </c>
      <c r="T2666" s="56">
        <v>0</v>
      </c>
      <c r="U2666" s="17">
        <v>0</v>
      </c>
      <c r="V2666" s="55">
        <v>0</v>
      </c>
      <c r="W2666" s="55">
        <v>0</v>
      </c>
      <c r="X2666" s="56">
        <v>0</v>
      </c>
      <c r="Y2666" s="27">
        <v>0</v>
      </c>
      <c r="Z2666" s="56">
        <v>0</v>
      </c>
      <c r="AA2666" s="14">
        <v>0</v>
      </c>
      <c r="AB2666" s="55">
        <v>0</v>
      </c>
      <c r="AC2666" s="22" t="s">
        <v>782</v>
      </c>
      <c r="AD2666" s="56">
        <v>0</v>
      </c>
      <c r="AE2666" s="23">
        <v>0</v>
      </c>
      <c r="AF2666" s="56">
        <v>0</v>
      </c>
      <c r="AG2666" s="14">
        <v>0</v>
      </c>
      <c r="AH2666" s="22" t="s">
        <v>782</v>
      </c>
      <c r="AI2666" s="23" t="s">
        <v>782</v>
      </c>
      <c r="AJ2666" s="23" t="s">
        <v>782</v>
      </c>
      <c r="AK2666" s="23" t="s">
        <v>782</v>
      </c>
      <c r="AL2666" s="14" t="s">
        <v>782</v>
      </c>
      <c r="AM2666" s="22" t="s">
        <v>782</v>
      </c>
      <c r="AN2666" s="23" t="s">
        <v>782</v>
      </c>
      <c r="AO2666" s="23" t="s">
        <v>782</v>
      </c>
      <c r="AP2666" s="23" t="s">
        <v>782</v>
      </c>
      <c r="AQ2666" s="14" t="s">
        <v>782</v>
      </c>
      <c r="AR2666" s="55">
        <v>425</v>
      </c>
      <c r="AS2666" s="56">
        <v>9056.6000000000022</v>
      </c>
      <c r="AT2666" s="23">
        <v>9.0566000000000013</v>
      </c>
      <c r="AU2666" s="56">
        <v>8.0422608000000047</v>
      </c>
      <c r="AV2666" s="14">
        <v>10.075413109740257</v>
      </c>
      <c r="AW2666" s="55">
        <v>0</v>
      </c>
      <c r="AX2666" s="22" t="s">
        <v>782</v>
      </c>
      <c r="AY2666" s="56">
        <v>0</v>
      </c>
      <c r="AZ2666" s="23">
        <v>0</v>
      </c>
      <c r="BA2666" s="56">
        <v>0</v>
      </c>
      <c r="BB2666" s="14">
        <v>0</v>
      </c>
      <c r="BC2666" s="55">
        <v>12</v>
      </c>
      <c r="BD2666" s="56">
        <v>11180</v>
      </c>
      <c r="BE2666" s="44">
        <v>11.18</v>
      </c>
      <c r="BF2666" s="56">
        <v>13.98086135167139</v>
      </c>
      <c r="BG2666" s="14">
        <v>17.515342669326355</v>
      </c>
      <c r="BH2666" s="22">
        <v>444</v>
      </c>
      <c r="BI2666" s="23">
        <v>23.050600000000003</v>
      </c>
      <c r="BJ2666" s="23">
        <v>38.853656151671402</v>
      </c>
      <c r="BK2666" s="14">
        <v>48.676192713358652</v>
      </c>
      <c r="BL2666" t="s">
        <v>214</v>
      </c>
    </row>
    <row r="2667" spans="1:64">
      <c r="A2667" t="s">
        <v>3695</v>
      </c>
      <c r="B2667" t="s">
        <v>3692</v>
      </c>
      <c r="C2667" t="s">
        <v>214</v>
      </c>
      <c r="D2667" t="s">
        <v>942</v>
      </c>
      <c r="E2667">
        <v>2017</v>
      </c>
      <c r="F2667" s="23">
        <v>51.6</v>
      </c>
      <c r="G2667" s="23">
        <v>6.41</v>
      </c>
      <c r="H2667" s="22">
        <v>9439</v>
      </c>
      <c r="I2667" s="34">
        <v>74.143443768341626</v>
      </c>
      <c r="J2667" s="55">
        <v>6</v>
      </c>
      <c r="K2667" s="55">
        <v>6</v>
      </c>
      <c r="L2667" s="56">
        <v>2739</v>
      </c>
      <c r="M2667" s="19">
        <v>2.7389999999999999</v>
      </c>
      <c r="N2667" s="56">
        <v>16.381959000000002</v>
      </c>
      <c r="O2667" s="17">
        <v>22.094952928251903</v>
      </c>
      <c r="P2667" s="55">
        <v>0</v>
      </c>
      <c r="Q2667" s="55">
        <v>0</v>
      </c>
      <c r="R2667" s="56">
        <v>0</v>
      </c>
      <c r="S2667" s="19">
        <v>0</v>
      </c>
      <c r="T2667" s="56">
        <v>0</v>
      </c>
      <c r="U2667" s="17">
        <v>0</v>
      </c>
      <c r="V2667" s="55">
        <v>0</v>
      </c>
      <c r="W2667" s="55">
        <v>0</v>
      </c>
      <c r="X2667" s="56">
        <v>0</v>
      </c>
      <c r="Y2667" s="19">
        <v>0</v>
      </c>
      <c r="Z2667" s="56">
        <v>0</v>
      </c>
      <c r="AA2667" s="14">
        <v>0</v>
      </c>
      <c r="AB2667" s="55">
        <v>0</v>
      </c>
      <c r="AC2667" s="22" t="s">
        <v>782</v>
      </c>
      <c r="AD2667" s="56">
        <v>0</v>
      </c>
      <c r="AE2667" s="19">
        <v>0</v>
      </c>
      <c r="AF2667" s="56">
        <v>0</v>
      </c>
      <c r="AG2667" s="14">
        <v>0</v>
      </c>
      <c r="AH2667" s="22" t="s">
        <v>782</v>
      </c>
      <c r="AI2667" s="23" t="s">
        <v>782</v>
      </c>
      <c r="AJ2667" s="23" t="s">
        <v>782</v>
      </c>
      <c r="AK2667" s="23" t="s">
        <v>782</v>
      </c>
      <c r="AL2667" s="14" t="s">
        <v>782</v>
      </c>
      <c r="AM2667" s="22" t="s">
        <v>782</v>
      </c>
      <c r="AN2667" s="23" t="s">
        <v>782</v>
      </c>
      <c r="AO2667" s="23" t="s">
        <v>782</v>
      </c>
      <c r="AP2667" s="23" t="s">
        <v>782</v>
      </c>
      <c r="AQ2667" s="14" t="s">
        <v>782</v>
      </c>
      <c r="AR2667" s="55">
        <v>430</v>
      </c>
      <c r="AS2667" s="56">
        <v>9109.2700000000023</v>
      </c>
      <c r="AT2667" s="19">
        <v>9.109270000000004</v>
      </c>
      <c r="AU2667" s="56">
        <v>8.0890317600000046</v>
      </c>
      <c r="AV2667" s="14">
        <v>10.909975783258567</v>
      </c>
      <c r="AW2667" s="55">
        <v>0</v>
      </c>
      <c r="AX2667" s="22" t="s">
        <v>782</v>
      </c>
      <c r="AY2667" s="56">
        <v>0</v>
      </c>
      <c r="AZ2667" s="19">
        <v>0</v>
      </c>
      <c r="BA2667" s="56">
        <v>0</v>
      </c>
      <c r="BB2667" s="14">
        <v>0</v>
      </c>
      <c r="BC2667" s="55">
        <v>12</v>
      </c>
      <c r="BD2667" s="56">
        <v>11180</v>
      </c>
      <c r="BE2667" s="19">
        <v>11.18</v>
      </c>
      <c r="BF2667" s="56">
        <v>13.98086135167139</v>
      </c>
      <c r="BG2667" s="14">
        <v>18.856503880982466</v>
      </c>
      <c r="BH2667" s="22">
        <v>448</v>
      </c>
      <c r="BI2667" s="23">
        <v>23.028270000000003</v>
      </c>
      <c r="BJ2667" s="23">
        <v>38.4518521116714</v>
      </c>
      <c r="BK2667" s="14">
        <v>51.861432592492932</v>
      </c>
      <c r="BL2667" t="s">
        <v>214</v>
      </c>
    </row>
    <row r="2668" spans="1:64">
      <c r="A2668" t="s">
        <v>3696</v>
      </c>
      <c r="B2668" t="s">
        <v>3692</v>
      </c>
      <c r="C2668" t="s">
        <v>214</v>
      </c>
      <c r="D2668" t="s">
        <v>942</v>
      </c>
      <c r="E2668">
        <v>2018</v>
      </c>
      <c r="F2668" s="23">
        <v>51.6</v>
      </c>
      <c r="G2668" s="23">
        <v>6.43</v>
      </c>
      <c r="H2668" s="22">
        <v>9584</v>
      </c>
      <c r="I2668" s="34">
        <v>74.148713380549751</v>
      </c>
      <c r="J2668" s="55">
        <v>6</v>
      </c>
      <c r="K2668" s="55">
        <v>6</v>
      </c>
      <c r="L2668" s="56">
        <v>2739</v>
      </c>
      <c r="M2668" s="19">
        <v>2.7389999999999999</v>
      </c>
      <c r="N2668" s="56">
        <v>16.381959000000002</v>
      </c>
      <c r="O2668" s="17">
        <v>22.093382680726624</v>
      </c>
      <c r="P2668" s="55">
        <v>0</v>
      </c>
      <c r="Q2668" s="55">
        <v>0</v>
      </c>
      <c r="R2668" s="56">
        <v>0</v>
      </c>
      <c r="S2668" s="19">
        <v>0</v>
      </c>
      <c r="T2668" s="56">
        <v>0</v>
      </c>
      <c r="U2668" s="17">
        <v>0</v>
      </c>
      <c r="V2668" s="55">
        <v>0</v>
      </c>
      <c r="W2668" s="55">
        <v>0</v>
      </c>
      <c r="X2668" s="56">
        <v>0</v>
      </c>
      <c r="Y2668" s="19">
        <v>0</v>
      </c>
      <c r="Z2668" s="56">
        <v>0</v>
      </c>
      <c r="AA2668" s="14">
        <v>0</v>
      </c>
      <c r="AB2668" s="55">
        <v>0</v>
      </c>
      <c r="AC2668" s="22" t="s">
        <v>782</v>
      </c>
      <c r="AD2668" s="56">
        <v>0</v>
      </c>
      <c r="AE2668" s="19">
        <v>0</v>
      </c>
      <c r="AF2668" s="56">
        <v>0</v>
      </c>
      <c r="AG2668" s="14">
        <v>0</v>
      </c>
      <c r="AH2668" s="22" t="s">
        <v>782</v>
      </c>
      <c r="AI2668" s="23" t="s">
        <v>782</v>
      </c>
      <c r="AJ2668" s="23" t="s">
        <v>782</v>
      </c>
      <c r="AK2668" s="23" t="s">
        <v>782</v>
      </c>
      <c r="AL2668" s="14" t="s">
        <v>782</v>
      </c>
      <c r="AM2668" s="22" t="s">
        <v>782</v>
      </c>
      <c r="AN2668" s="23" t="s">
        <v>782</v>
      </c>
      <c r="AO2668" s="23" t="s">
        <v>782</v>
      </c>
      <c r="AP2668" s="23" t="s">
        <v>782</v>
      </c>
      <c r="AQ2668" s="14" t="s">
        <v>782</v>
      </c>
      <c r="AR2668" s="55">
        <v>446</v>
      </c>
      <c r="AS2668" s="56">
        <v>9926.3000000000029</v>
      </c>
      <c r="AT2668" s="19">
        <v>9.926300000000003</v>
      </c>
      <c r="AU2668" s="56">
        <v>8.8145544000000022</v>
      </c>
      <c r="AV2668" s="14">
        <v>11.887670059440552</v>
      </c>
      <c r="AW2668" s="55">
        <v>0</v>
      </c>
      <c r="AX2668" s="22" t="s">
        <v>782</v>
      </c>
      <c r="AY2668" s="56">
        <v>0</v>
      </c>
      <c r="AZ2668" s="19">
        <v>0</v>
      </c>
      <c r="BA2668" s="56">
        <v>0</v>
      </c>
      <c r="BB2668" s="14">
        <v>0</v>
      </c>
      <c r="BC2668" s="55">
        <v>12</v>
      </c>
      <c r="BD2668" s="56">
        <v>11180</v>
      </c>
      <c r="BE2668" s="19">
        <v>11.18</v>
      </c>
      <c r="BF2668" s="56">
        <v>13.667310794822573</v>
      </c>
      <c r="BG2668" s="14">
        <v>18.432296626211858</v>
      </c>
      <c r="BH2668" s="22">
        <v>464</v>
      </c>
      <c r="BI2668" s="23">
        <v>23.845300000000005</v>
      </c>
      <c r="BJ2668" s="23">
        <v>38.863824194822577</v>
      </c>
      <c r="BK2668" s="14">
        <v>52.413349366379038</v>
      </c>
      <c r="BL2668" t="s">
        <v>214</v>
      </c>
    </row>
    <row r="2669" spans="1:64">
      <c r="A2669" t="s">
        <v>3697</v>
      </c>
      <c r="B2669" t="s">
        <v>3692</v>
      </c>
      <c r="C2669" t="s">
        <v>214</v>
      </c>
      <c r="D2669" t="s">
        <v>942</v>
      </c>
      <c r="E2669">
        <v>2019</v>
      </c>
      <c r="F2669" s="23">
        <v>51.6</v>
      </c>
      <c r="G2669" s="23">
        <v>6.44</v>
      </c>
      <c r="H2669" s="22">
        <v>9640</v>
      </c>
      <c r="I2669" s="34">
        <v>76.853065394514175</v>
      </c>
      <c r="J2669" s="48">
        <v>7</v>
      </c>
      <c r="K2669" s="48">
        <v>8</v>
      </c>
      <c r="L2669" s="50">
        <v>3514</v>
      </c>
      <c r="M2669" s="23">
        <v>3.5139999999999998</v>
      </c>
      <c r="N2669" s="50">
        <v>21.017234000000002</v>
      </c>
      <c r="O2669" s="14">
        <v>27.347294336421129</v>
      </c>
      <c r="P2669" s="48">
        <v>0</v>
      </c>
      <c r="Q2669" s="48">
        <v>0</v>
      </c>
      <c r="R2669" s="50">
        <v>0</v>
      </c>
      <c r="S2669" s="23">
        <v>0</v>
      </c>
      <c r="T2669" s="50">
        <v>0</v>
      </c>
      <c r="U2669" s="14">
        <v>0</v>
      </c>
      <c r="V2669" s="48">
        <v>0</v>
      </c>
      <c r="W2669" s="48">
        <v>0</v>
      </c>
      <c r="X2669" s="50">
        <v>0</v>
      </c>
      <c r="Y2669" s="23">
        <v>0</v>
      </c>
      <c r="Z2669" s="50">
        <v>0</v>
      </c>
      <c r="AA2669" s="14">
        <v>0</v>
      </c>
      <c r="AB2669" s="48">
        <v>0</v>
      </c>
      <c r="AC2669" s="22">
        <v>0</v>
      </c>
      <c r="AD2669" s="50">
        <v>0</v>
      </c>
      <c r="AE2669" s="23">
        <v>0</v>
      </c>
      <c r="AF2669" s="50">
        <v>0</v>
      </c>
      <c r="AG2669" s="14">
        <v>0</v>
      </c>
      <c r="AH2669" s="22">
        <v>0</v>
      </c>
      <c r="AI2669" s="23">
        <v>0</v>
      </c>
      <c r="AJ2669" s="23">
        <v>0</v>
      </c>
      <c r="AK2669" s="23">
        <v>0</v>
      </c>
      <c r="AL2669" s="14">
        <v>0</v>
      </c>
      <c r="AM2669" s="22">
        <v>472</v>
      </c>
      <c r="AN2669" s="23">
        <v>11491.290000000003</v>
      </c>
      <c r="AO2669" s="23">
        <v>11.491290000000003</v>
      </c>
      <c r="AP2669" s="23">
        <v>10.204265520000003</v>
      </c>
      <c r="AQ2669" s="14">
        <v>13.2776298090621</v>
      </c>
      <c r="AR2669" s="48">
        <v>472</v>
      </c>
      <c r="AS2669" s="50">
        <v>11491.290000000003</v>
      </c>
      <c r="AT2669" s="23">
        <v>11.491290000000003</v>
      </c>
      <c r="AU2669" s="50">
        <v>10.204265520000003</v>
      </c>
      <c r="AV2669" s="14">
        <v>13.2776298090621</v>
      </c>
      <c r="AW2669" s="48">
        <v>0</v>
      </c>
      <c r="AX2669" s="22" t="s">
        <v>782</v>
      </c>
      <c r="AY2669" s="50">
        <v>0</v>
      </c>
      <c r="AZ2669" s="23">
        <v>0</v>
      </c>
      <c r="BA2669" s="50">
        <v>0</v>
      </c>
      <c r="BB2669" s="14">
        <v>0</v>
      </c>
      <c r="BC2669" s="48">
        <v>12</v>
      </c>
      <c r="BD2669" s="50">
        <v>11180</v>
      </c>
      <c r="BE2669" s="23">
        <v>11.18</v>
      </c>
      <c r="BF2669" s="50">
        <v>13.483995287786181</v>
      </c>
      <c r="BG2669" s="14">
        <v>17.545162601606101</v>
      </c>
      <c r="BH2669" s="22">
        <v>491</v>
      </c>
      <c r="BI2669" s="23">
        <v>26.185290000000002</v>
      </c>
      <c r="BJ2669" s="23">
        <v>44.705494807786188</v>
      </c>
      <c r="BK2669" s="14">
        <v>58.170086747089329</v>
      </c>
      <c r="BL2669" t="s">
        <v>214</v>
      </c>
    </row>
    <row r="2670" spans="1:64">
      <c r="A2670" t="s">
        <v>3698</v>
      </c>
      <c r="B2670" t="s">
        <v>3692</v>
      </c>
      <c r="C2670" t="s">
        <v>214</v>
      </c>
      <c r="D2670" t="s">
        <v>942</v>
      </c>
      <c r="E2670">
        <v>2020</v>
      </c>
      <c r="F2670" s="23">
        <v>51.6</v>
      </c>
      <c r="G2670" s="23">
        <v>6.43</v>
      </c>
      <c r="H2670" s="22">
        <v>9683</v>
      </c>
      <c r="I2670" s="34">
        <v>77.623668892247991</v>
      </c>
      <c r="J2670" s="48">
        <v>7</v>
      </c>
      <c r="K2670" s="48">
        <v>9</v>
      </c>
      <c r="L2670" s="50">
        <v>2964</v>
      </c>
      <c r="M2670" s="23">
        <v>2.9640000000000004</v>
      </c>
      <c r="N2670" s="50">
        <v>17.727684000000004</v>
      </c>
      <c r="O2670" s="14">
        <v>22.837987759388692</v>
      </c>
      <c r="P2670" s="48">
        <v>0</v>
      </c>
      <c r="Q2670" s="48">
        <v>0</v>
      </c>
      <c r="R2670" s="50">
        <v>0</v>
      </c>
      <c r="S2670" s="23">
        <v>0</v>
      </c>
      <c r="T2670" s="50">
        <v>0</v>
      </c>
      <c r="U2670" s="14">
        <v>0</v>
      </c>
      <c r="V2670" s="48">
        <v>0</v>
      </c>
      <c r="W2670" s="48">
        <v>0</v>
      </c>
      <c r="X2670" s="50">
        <v>0</v>
      </c>
      <c r="Y2670" s="23">
        <v>0</v>
      </c>
      <c r="Z2670" s="50">
        <v>0</v>
      </c>
      <c r="AA2670" s="14">
        <v>0</v>
      </c>
      <c r="AB2670" s="48">
        <v>0</v>
      </c>
      <c r="AC2670" s="22">
        <v>0</v>
      </c>
      <c r="AD2670" s="50">
        <v>0</v>
      </c>
      <c r="AE2670" s="23">
        <v>0</v>
      </c>
      <c r="AF2670" s="50">
        <v>0</v>
      </c>
      <c r="AG2670" s="14">
        <v>0</v>
      </c>
      <c r="AH2670" s="22">
        <v>0</v>
      </c>
      <c r="AI2670" s="23">
        <v>0</v>
      </c>
      <c r="AJ2670" s="23">
        <v>0</v>
      </c>
      <c r="AK2670" s="23">
        <v>0</v>
      </c>
      <c r="AL2670" s="14">
        <v>0</v>
      </c>
      <c r="AM2670" s="22">
        <v>511</v>
      </c>
      <c r="AN2670" s="23">
        <v>12408.605000000003</v>
      </c>
      <c r="AO2670" s="23">
        <v>12.408605000000003</v>
      </c>
      <c r="AP2670" s="23">
        <v>11.01884124</v>
      </c>
      <c r="AQ2670" s="14">
        <v>14.195207978761765</v>
      </c>
      <c r="AR2670" s="48">
        <v>511</v>
      </c>
      <c r="AS2670" s="50">
        <v>12408.605000000003</v>
      </c>
      <c r="AT2670" s="23">
        <v>12.408605000000003</v>
      </c>
      <c r="AU2670" s="50">
        <v>11.01884124</v>
      </c>
      <c r="AV2670" s="14">
        <v>14.195207978761765</v>
      </c>
      <c r="AW2670" s="48">
        <v>0</v>
      </c>
      <c r="AX2670" s="22">
        <v>0</v>
      </c>
      <c r="AY2670" s="50">
        <v>0</v>
      </c>
      <c r="AZ2670" s="23">
        <v>0</v>
      </c>
      <c r="BA2670" s="50">
        <v>0</v>
      </c>
      <c r="BB2670" s="14">
        <v>0</v>
      </c>
      <c r="BC2670" s="48">
        <v>11</v>
      </c>
      <c r="BD2670" s="50">
        <v>10980</v>
      </c>
      <c r="BE2670" s="23">
        <v>10.98</v>
      </c>
      <c r="BF2670" s="50">
        <v>17.002122677541003</v>
      </c>
      <c r="BG2670" s="14">
        <v>21.903271154500846</v>
      </c>
      <c r="BH2670" s="22">
        <v>529</v>
      </c>
      <c r="BI2670" s="23">
        <v>26.352605000000004</v>
      </c>
      <c r="BJ2670" s="23">
        <v>45.748647917541007</v>
      </c>
      <c r="BK2670" s="14">
        <v>58.93646689265131</v>
      </c>
      <c r="BL2670" t="s">
        <v>214</v>
      </c>
    </row>
    <row r="2671" spans="1:64">
      <c r="A2671" t="s">
        <v>3699</v>
      </c>
      <c r="B2671" t="s">
        <v>3692</v>
      </c>
      <c r="C2671" t="s">
        <v>214</v>
      </c>
      <c r="D2671" t="s">
        <v>942</v>
      </c>
      <c r="E2671">
        <v>2021</v>
      </c>
      <c r="F2671" s="23">
        <v>51.6</v>
      </c>
      <c r="G2671" s="23">
        <v>6.44</v>
      </c>
      <c r="H2671" s="22">
        <v>9711</v>
      </c>
      <c r="I2671" s="34">
        <v>72.599999999999994</v>
      </c>
      <c r="J2671" s="22">
        <v>6</v>
      </c>
      <c r="K2671" s="22">
        <v>10</v>
      </c>
      <c r="L2671" s="23">
        <v>3664</v>
      </c>
      <c r="M2671" s="23">
        <v>3.6640000000000001</v>
      </c>
      <c r="N2671" s="23">
        <v>21.914383999999998</v>
      </c>
      <c r="O2671" s="14">
        <v>30.19</v>
      </c>
      <c r="P2671" s="22">
        <v>0</v>
      </c>
      <c r="Q2671" s="22">
        <v>0</v>
      </c>
      <c r="R2671" s="23">
        <v>0</v>
      </c>
      <c r="S2671" s="23">
        <v>0</v>
      </c>
      <c r="T2671" s="23">
        <v>0</v>
      </c>
      <c r="U2671" s="14">
        <v>0</v>
      </c>
      <c r="V2671" s="22">
        <v>0</v>
      </c>
      <c r="W2671" s="22">
        <v>0</v>
      </c>
      <c r="X2671" s="23">
        <v>0</v>
      </c>
      <c r="Y2671" s="23">
        <v>0</v>
      </c>
      <c r="Z2671" s="23">
        <v>0</v>
      </c>
      <c r="AA2671" s="14">
        <v>0</v>
      </c>
      <c r="AB2671" s="22">
        <v>0</v>
      </c>
      <c r="AC2671" s="22">
        <v>0</v>
      </c>
      <c r="AD2671" s="23">
        <v>0</v>
      </c>
      <c r="AE2671" s="23">
        <v>0</v>
      </c>
      <c r="AF2671" s="23">
        <v>0</v>
      </c>
      <c r="AG2671" s="14">
        <v>0</v>
      </c>
      <c r="AH2671" s="22">
        <v>0</v>
      </c>
      <c r="AI2671" s="23">
        <v>0</v>
      </c>
      <c r="AJ2671" s="23">
        <v>0</v>
      </c>
      <c r="AK2671" s="23">
        <v>0</v>
      </c>
      <c r="AL2671" s="14">
        <v>0</v>
      </c>
      <c r="AM2671" s="22">
        <v>563</v>
      </c>
      <c r="AN2671" s="23">
        <v>12987.955</v>
      </c>
      <c r="AO2671" s="23">
        <v>12.987954999999999</v>
      </c>
      <c r="AP2671" s="23">
        <v>11.621919719999999</v>
      </c>
      <c r="AQ2671" s="14">
        <v>16.010000000000002</v>
      </c>
      <c r="AR2671" s="22">
        <v>563</v>
      </c>
      <c r="AS2671" s="23">
        <v>12987.955</v>
      </c>
      <c r="AT2671" s="23">
        <v>12.987954999999999</v>
      </c>
      <c r="AU2671" s="23">
        <v>11.621919719999999</v>
      </c>
      <c r="AV2671" s="14">
        <v>16.010000000000002</v>
      </c>
      <c r="AW2671" s="22">
        <v>0</v>
      </c>
      <c r="AX2671" s="22">
        <v>0</v>
      </c>
      <c r="AY2671" s="23">
        <v>0</v>
      </c>
      <c r="AZ2671" s="23">
        <v>0</v>
      </c>
      <c r="BA2671" s="23">
        <v>0</v>
      </c>
      <c r="BB2671" s="14">
        <v>0</v>
      </c>
      <c r="BC2671" s="22">
        <v>11</v>
      </c>
      <c r="BD2671" s="23">
        <v>10980</v>
      </c>
      <c r="BE2671" s="23">
        <v>10.98</v>
      </c>
      <c r="BF2671" s="23">
        <v>14.825850969999999</v>
      </c>
      <c r="BG2671" s="14">
        <v>20.420000000000002</v>
      </c>
      <c r="BH2671" s="22">
        <v>580</v>
      </c>
      <c r="BI2671" s="23">
        <v>27.63</v>
      </c>
      <c r="BJ2671" s="23">
        <v>48.36</v>
      </c>
      <c r="BK2671" s="14">
        <v>66.61</v>
      </c>
      <c r="BL2671" t="s">
        <v>214</v>
      </c>
    </row>
    <row r="2672" spans="1:64">
      <c r="A2672" t="s">
        <v>3700</v>
      </c>
      <c r="B2672" t="s">
        <v>3692</v>
      </c>
      <c r="C2672" t="s">
        <v>214</v>
      </c>
      <c r="D2672" s="111" t="s">
        <v>942</v>
      </c>
      <c r="E2672" s="110">
        <v>2022</v>
      </c>
      <c r="F2672" s="23"/>
      <c r="G2672" s="23"/>
      <c r="H2672" s="22">
        <v>9807</v>
      </c>
      <c r="I2672" s="34">
        <v>71.076606843971888</v>
      </c>
      <c r="J2672" s="22">
        <v>6</v>
      </c>
      <c r="K2672" s="22">
        <v>9</v>
      </c>
      <c r="L2672" s="23">
        <v>3414</v>
      </c>
      <c r="M2672" s="23">
        <v>3.4139999999999997</v>
      </c>
      <c r="N2672" s="23">
        <v>20.204051999999997</v>
      </c>
      <c r="O2672" s="14">
        <v>28.425740756522245</v>
      </c>
      <c r="P2672" s="22">
        <v>0</v>
      </c>
      <c r="Q2672" s="22">
        <v>0</v>
      </c>
      <c r="R2672" s="23">
        <v>0</v>
      </c>
      <c r="S2672" s="23">
        <v>0</v>
      </c>
      <c r="T2672" s="23">
        <v>0</v>
      </c>
      <c r="U2672" s="14">
        <v>0</v>
      </c>
      <c r="V2672" s="22">
        <v>0</v>
      </c>
      <c r="W2672" s="22">
        <v>0</v>
      </c>
      <c r="X2672" s="23">
        <v>0</v>
      </c>
      <c r="Y2672" s="23">
        <v>0</v>
      </c>
      <c r="Z2672" s="23">
        <v>0</v>
      </c>
      <c r="AA2672" s="14">
        <v>0</v>
      </c>
      <c r="AB2672" s="22">
        <v>0</v>
      </c>
      <c r="AC2672" s="22">
        <v>0</v>
      </c>
      <c r="AD2672" s="23">
        <v>0</v>
      </c>
      <c r="AE2672" s="23">
        <v>0</v>
      </c>
      <c r="AF2672" s="23">
        <v>0</v>
      </c>
      <c r="AG2672" s="14">
        <v>0</v>
      </c>
      <c r="AH2672" s="22">
        <v>0</v>
      </c>
      <c r="AI2672" s="23">
        <v>0</v>
      </c>
      <c r="AJ2672" s="23">
        <v>0</v>
      </c>
      <c r="AK2672" s="23">
        <v>0</v>
      </c>
      <c r="AL2672" s="14">
        <v>0</v>
      </c>
      <c r="AM2672" s="22">
        <v>651</v>
      </c>
      <c r="AN2672" s="23">
        <v>14160.213999999994</v>
      </c>
      <c r="AO2672" s="23">
        <v>14.160214000000019</v>
      </c>
      <c r="AP2672" s="23">
        <v>14.505212296270189</v>
      </c>
      <c r="AQ2672" s="14">
        <v>20.407857015617221</v>
      </c>
      <c r="AR2672" s="22">
        <v>651</v>
      </c>
      <c r="AS2672" s="23">
        <v>14160.214</v>
      </c>
      <c r="AT2672" s="23">
        <v>14.160214</v>
      </c>
      <c r="AU2672" s="23">
        <v>14.5052122962702</v>
      </c>
      <c r="AV2672" s="14">
        <v>20.407857015617239</v>
      </c>
      <c r="AW2672" s="22">
        <v>0</v>
      </c>
      <c r="AX2672" s="22">
        <v>0</v>
      </c>
      <c r="AY2672" s="23">
        <v>0</v>
      </c>
      <c r="AZ2672" s="23">
        <v>0</v>
      </c>
      <c r="BA2672" s="23">
        <v>0</v>
      </c>
      <c r="BB2672" s="14">
        <v>0</v>
      </c>
      <c r="BC2672" s="22">
        <v>11</v>
      </c>
      <c r="BD2672" s="23">
        <v>10980</v>
      </c>
      <c r="BE2672" s="23">
        <v>10.979999999999999</v>
      </c>
      <c r="BF2672" s="23">
        <v>16.622380663093228</v>
      </c>
      <c r="BG2672" s="14">
        <v>23.386570351596625</v>
      </c>
      <c r="BH2672" s="22">
        <v>668</v>
      </c>
      <c r="BI2672" s="23">
        <v>28.554214000000002</v>
      </c>
      <c r="BJ2672" s="23">
        <v>51.331644959363423</v>
      </c>
      <c r="BK2672" s="14">
        <v>72.220168123736102</v>
      </c>
      <c r="BL2672" t="s">
        <v>214</v>
      </c>
    </row>
    <row r="2673" spans="1:64">
      <c r="A2673" t="s">
        <v>3701</v>
      </c>
      <c r="B2673" t="s">
        <v>3692</v>
      </c>
      <c r="C2673" t="s">
        <v>214</v>
      </c>
      <c r="D2673" t="s">
        <v>942</v>
      </c>
      <c r="E2673">
        <v>2023</v>
      </c>
      <c r="F2673">
        <v>51.6</v>
      </c>
      <c r="G2673">
        <v>6.74</v>
      </c>
      <c r="H2673">
        <v>9977</v>
      </c>
      <c r="I2673">
        <v>71.076606843971888</v>
      </c>
      <c r="J2673">
        <v>6</v>
      </c>
      <c r="K2673">
        <v>8</v>
      </c>
      <c r="L2673">
        <v>2714</v>
      </c>
      <c r="M2673">
        <v>2.714</v>
      </c>
      <c r="N2673">
        <v>16.061451999999999</v>
      </c>
      <c r="O2673">
        <v>22.597381491857465</v>
      </c>
      <c r="P2673">
        <v>0</v>
      </c>
      <c r="Q2673">
        <v>0</v>
      </c>
      <c r="R2673">
        <v>0</v>
      </c>
      <c r="S2673">
        <v>0</v>
      </c>
      <c r="T2673">
        <v>0</v>
      </c>
      <c r="U2673">
        <v>0</v>
      </c>
      <c r="V2673">
        <v>0</v>
      </c>
      <c r="W2673">
        <v>0</v>
      </c>
      <c r="X2673">
        <v>0</v>
      </c>
      <c r="Y2673">
        <v>0</v>
      </c>
      <c r="Z2673">
        <v>0</v>
      </c>
      <c r="AA2673">
        <v>0</v>
      </c>
      <c r="AG2673">
        <v>0</v>
      </c>
      <c r="AL2673">
        <v>0</v>
      </c>
      <c r="AM2673">
        <v>807</v>
      </c>
      <c r="AN2673">
        <v>16035.155000000001</v>
      </c>
      <c r="AO2673">
        <v>16.035155</v>
      </c>
      <c r="AP2673">
        <v>15.040770999999999</v>
      </c>
      <c r="AQ2673">
        <v>21.16135205077763</v>
      </c>
      <c r="AR2673">
        <v>851</v>
      </c>
      <c r="AS2673">
        <v>16068.468999999899</v>
      </c>
      <c r="AT2673">
        <v>16.068469</v>
      </c>
      <c r="AU2673">
        <v>15.072018817891401</v>
      </c>
      <c r="AV2673">
        <v>21.205315626529071</v>
      </c>
      <c r="AW2673">
        <v>0</v>
      </c>
      <c r="AX2673">
        <v>0</v>
      </c>
      <c r="AY2673">
        <v>0</v>
      </c>
      <c r="AZ2673">
        <v>0</v>
      </c>
      <c r="BA2673">
        <v>0</v>
      </c>
      <c r="BB2673">
        <v>0</v>
      </c>
      <c r="BC2673">
        <v>11</v>
      </c>
      <c r="BD2673">
        <v>10980</v>
      </c>
      <c r="BE2673">
        <v>10.98</v>
      </c>
      <c r="BF2673">
        <v>19.847873</v>
      </c>
      <c r="BG2673">
        <v>27.924620886264673</v>
      </c>
      <c r="BH2673">
        <v>868</v>
      </c>
      <c r="BI2673">
        <v>29.762468999999999</v>
      </c>
      <c r="BJ2673">
        <v>50.9813438178914</v>
      </c>
      <c r="BK2673">
        <v>71.72731800465121</v>
      </c>
      <c r="BL2673" t="s">
        <v>214</v>
      </c>
    </row>
    <row r="2674" spans="1:64">
      <c r="A2674" t="s">
        <v>3702</v>
      </c>
      <c r="B2674" t="s">
        <v>3692</v>
      </c>
      <c r="C2674" t="s">
        <v>214</v>
      </c>
      <c r="D2674" t="s">
        <v>942</v>
      </c>
      <c r="E2674">
        <v>2024</v>
      </c>
      <c r="F2674">
        <v>51.6</v>
      </c>
      <c r="G2674">
        <v>6.79</v>
      </c>
      <c r="H2674">
        <v>10024</v>
      </c>
      <c r="I2674">
        <v>68.73555183659721</v>
      </c>
      <c r="J2674">
        <v>6</v>
      </c>
      <c r="K2674">
        <v>9</v>
      </c>
      <c r="L2674">
        <v>3414</v>
      </c>
      <c r="M2674">
        <v>3.4139999999999997</v>
      </c>
      <c r="N2674">
        <v>20.204051999999997</v>
      </c>
      <c r="O2674">
        <v>29.393889275858921</v>
      </c>
      <c r="P2674">
        <v>0</v>
      </c>
      <c r="Q2674">
        <v>0</v>
      </c>
      <c r="R2674">
        <v>0</v>
      </c>
      <c r="S2674">
        <v>0</v>
      </c>
      <c r="T2674">
        <v>0</v>
      </c>
      <c r="U2674">
        <v>0</v>
      </c>
      <c r="V2674">
        <v>0</v>
      </c>
      <c r="W2674">
        <v>0</v>
      </c>
      <c r="X2674">
        <v>0</v>
      </c>
      <c r="Y2674">
        <v>0</v>
      </c>
      <c r="Z2674">
        <v>0</v>
      </c>
      <c r="AA2674">
        <v>0</v>
      </c>
      <c r="AB2674">
        <v>0</v>
      </c>
      <c r="AC2674">
        <v>0</v>
      </c>
      <c r="AD2674">
        <v>0</v>
      </c>
      <c r="AE2674">
        <v>0</v>
      </c>
      <c r="AF2674">
        <v>0</v>
      </c>
      <c r="AG2674">
        <v>0</v>
      </c>
      <c r="AH2674">
        <v>0</v>
      </c>
      <c r="AI2674">
        <v>0</v>
      </c>
      <c r="AJ2674">
        <v>0</v>
      </c>
      <c r="AK2674">
        <v>0</v>
      </c>
      <c r="AL2674">
        <v>0</v>
      </c>
      <c r="AM2674">
        <v>932</v>
      </c>
      <c r="AN2674">
        <v>18302.105</v>
      </c>
      <c r="AO2674">
        <v>18.302105000000012</v>
      </c>
      <c r="AP2674">
        <v>16.507470318966135</v>
      </c>
      <c r="AQ2674">
        <v>24.01591298518823</v>
      </c>
      <c r="AR2674">
        <v>1051</v>
      </c>
      <c r="AS2674">
        <v>18413.368999999955</v>
      </c>
      <c r="AT2674">
        <v>18.41336900000001</v>
      </c>
      <c r="AU2674">
        <v>16.607824195067778</v>
      </c>
      <c r="AV2674">
        <v>24.161912942154036</v>
      </c>
      <c r="AW2674">
        <v>0</v>
      </c>
      <c r="AX2674">
        <v>0</v>
      </c>
      <c r="AY2674">
        <v>0</v>
      </c>
      <c r="AZ2674">
        <v>0</v>
      </c>
      <c r="BA2674">
        <v>0</v>
      </c>
      <c r="BB2674">
        <v>0</v>
      </c>
      <c r="BC2674">
        <v>11</v>
      </c>
      <c r="BD2674">
        <v>10980</v>
      </c>
      <c r="BE2674">
        <v>10.98</v>
      </c>
      <c r="BF2674">
        <v>17.409737605912877</v>
      </c>
      <c r="BG2674">
        <v>25.328577629376543</v>
      </c>
      <c r="BH2674">
        <v>1068</v>
      </c>
      <c r="BI2674">
        <v>32.807369000000008</v>
      </c>
      <c r="BJ2674">
        <v>54.221613800980649</v>
      </c>
      <c r="BK2674">
        <v>78.884379847389496</v>
      </c>
      <c r="BL2674" t="s">
        <v>214</v>
      </c>
    </row>
    <row r="2675" spans="1:64">
      <c r="A2675" t="s">
        <v>3703</v>
      </c>
      <c r="B2675" t="s">
        <v>3704</v>
      </c>
      <c r="C2675" t="s">
        <v>216</v>
      </c>
      <c r="D2675" t="s">
        <v>942</v>
      </c>
      <c r="E2675">
        <v>2012</v>
      </c>
      <c r="F2675" s="23">
        <v>105.63</v>
      </c>
      <c r="G2675" s="23">
        <v>18.23</v>
      </c>
      <c r="H2675" s="22">
        <v>19077</v>
      </c>
      <c r="I2675" s="34">
        <v>158.66961699999999</v>
      </c>
      <c r="J2675" s="22">
        <v>4</v>
      </c>
      <c r="K2675" s="22" t="s">
        <v>782</v>
      </c>
      <c r="L2675" s="23">
        <v>910</v>
      </c>
      <c r="M2675" s="23">
        <v>0.91</v>
      </c>
      <c r="N2675" s="23">
        <v>6.0042489999999997</v>
      </c>
      <c r="O2675" s="14">
        <v>3.7841201822526616</v>
      </c>
      <c r="P2675" s="22">
        <v>0</v>
      </c>
      <c r="Q2675" s="22" t="s">
        <v>782</v>
      </c>
      <c r="R2675" s="23">
        <v>0</v>
      </c>
      <c r="S2675" s="23">
        <v>0</v>
      </c>
      <c r="T2675" s="23">
        <v>0</v>
      </c>
      <c r="U2675" s="14">
        <v>0</v>
      </c>
      <c r="V2675" s="22">
        <v>0</v>
      </c>
      <c r="W2675" s="22" t="s">
        <v>782</v>
      </c>
      <c r="X2675" s="23">
        <v>0</v>
      </c>
      <c r="Y2675" s="23">
        <v>0</v>
      </c>
      <c r="Z2675" s="23">
        <v>0</v>
      </c>
      <c r="AA2675" s="14">
        <v>0</v>
      </c>
      <c r="AB2675" s="22">
        <v>0</v>
      </c>
      <c r="AC2675" s="22" t="s">
        <v>782</v>
      </c>
      <c r="AD2675" s="23">
        <v>0</v>
      </c>
      <c r="AE2675" s="23">
        <v>0</v>
      </c>
      <c r="AF2675" s="23">
        <v>0</v>
      </c>
      <c r="AG2675" s="14">
        <v>0</v>
      </c>
      <c r="AH2675" s="22" t="s">
        <v>782</v>
      </c>
      <c r="AI2675" s="23" t="s">
        <v>782</v>
      </c>
      <c r="AJ2675" s="23" t="s">
        <v>782</v>
      </c>
      <c r="AK2675" s="23" t="s">
        <v>782</v>
      </c>
      <c r="AL2675" s="14" t="s">
        <v>782</v>
      </c>
      <c r="AM2675" s="22" t="s">
        <v>782</v>
      </c>
      <c r="AN2675" s="23" t="s">
        <v>782</v>
      </c>
      <c r="AO2675" s="23" t="s">
        <v>782</v>
      </c>
      <c r="AP2675" s="23" t="s">
        <v>782</v>
      </c>
      <c r="AQ2675" s="14" t="s">
        <v>782</v>
      </c>
      <c r="AR2675" s="22">
        <v>710</v>
      </c>
      <c r="AS2675" s="23">
        <v>15021.866000000009</v>
      </c>
      <c r="AT2675" s="23">
        <v>15.02186600000001</v>
      </c>
      <c r="AU2675" s="23">
        <v>12.852757</v>
      </c>
      <c r="AV2675" s="14">
        <v>8.100326479013308</v>
      </c>
      <c r="AW2675" s="22">
        <v>1</v>
      </c>
      <c r="AX2675" s="22" t="s">
        <v>782</v>
      </c>
      <c r="AY2675" s="23">
        <v>22</v>
      </c>
      <c r="AZ2675" s="23">
        <v>2.1999999999999999E-2</v>
      </c>
      <c r="BA2675" s="23">
        <v>4.3636000000000001E-2</v>
      </c>
      <c r="BB2675" s="14">
        <v>2.7501169300736386E-2</v>
      </c>
      <c r="BC2675" s="22">
        <v>25</v>
      </c>
      <c r="BD2675" s="23">
        <v>26350</v>
      </c>
      <c r="BE2675" s="23">
        <v>26.35</v>
      </c>
      <c r="BF2675" s="23">
        <v>42.080950000000001</v>
      </c>
      <c r="BG2675" s="14">
        <v>26.521113995000068</v>
      </c>
      <c r="BH2675" s="22">
        <v>740</v>
      </c>
      <c r="BI2675" s="23">
        <v>42.303866000000006</v>
      </c>
      <c r="BJ2675" s="23">
        <v>60.981592000000006</v>
      </c>
      <c r="BK2675" s="14">
        <v>38.433061825566782</v>
      </c>
      <c r="BL2675" t="s">
        <v>216</v>
      </c>
    </row>
    <row r="2676" spans="1:64">
      <c r="A2676" t="s">
        <v>3705</v>
      </c>
      <c r="B2676" t="s">
        <v>3704</v>
      </c>
      <c r="C2676" t="s">
        <v>216</v>
      </c>
      <c r="D2676" t="s">
        <v>942</v>
      </c>
      <c r="E2676">
        <v>2015</v>
      </c>
      <c r="F2676" s="23">
        <v>105.63</v>
      </c>
      <c r="G2676" s="23">
        <v>18.77</v>
      </c>
      <c r="H2676" s="22">
        <v>19599</v>
      </c>
      <c r="I2676" s="34">
        <v>156.49835373405907</v>
      </c>
      <c r="J2676" s="13">
        <v>4</v>
      </c>
      <c r="K2676" s="13">
        <v>5</v>
      </c>
      <c r="L2676" s="19">
        <v>985</v>
      </c>
      <c r="M2676" s="35">
        <v>0.98499999999999999</v>
      </c>
      <c r="N2676" s="19">
        <v>5.8916346571219211</v>
      </c>
      <c r="O2676" s="17">
        <v>3.7646623856080299</v>
      </c>
      <c r="P2676" s="36">
        <v>0</v>
      </c>
      <c r="Q2676" s="37">
        <v>0</v>
      </c>
      <c r="R2676" s="38">
        <v>0</v>
      </c>
      <c r="S2676" s="27">
        <v>0</v>
      </c>
      <c r="T2676" s="23">
        <v>0</v>
      </c>
      <c r="U2676" s="17">
        <v>0</v>
      </c>
      <c r="V2676" s="22">
        <v>0</v>
      </c>
      <c r="W2676" s="22">
        <v>0</v>
      </c>
      <c r="X2676" s="23">
        <v>0</v>
      </c>
      <c r="Y2676" s="27">
        <v>0</v>
      </c>
      <c r="Z2676" s="27">
        <v>0</v>
      </c>
      <c r="AA2676" s="14">
        <v>0</v>
      </c>
      <c r="AB2676" s="39">
        <v>1</v>
      </c>
      <c r="AC2676" s="22" t="s">
        <v>782</v>
      </c>
      <c r="AD2676" s="23">
        <v>0</v>
      </c>
      <c r="AE2676" s="23">
        <v>0</v>
      </c>
      <c r="AF2676" s="23">
        <v>0</v>
      </c>
      <c r="AG2676" s="14">
        <v>0</v>
      </c>
      <c r="AH2676" s="22" t="s">
        <v>782</v>
      </c>
      <c r="AI2676" s="23" t="s">
        <v>782</v>
      </c>
      <c r="AJ2676" s="23" t="s">
        <v>782</v>
      </c>
      <c r="AK2676" s="23" t="s">
        <v>782</v>
      </c>
      <c r="AL2676" s="14" t="s">
        <v>782</v>
      </c>
      <c r="AM2676" s="22" t="s">
        <v>782</v>
      </c>
      <c r="AN2676" s="23" t="s">
        <v>782</v>
      </c>
      <c r="AO2676" s="23" t="s">
        <v>782</v>
      </c>
      <c r="AP2676" s="23" t="s">
        <v>782</v>
      </c>
      <c r="AQ2676" s="14" t="s">
        <v>782</v>
      </c>
      <c r="AR2676" s="40">
        <v>813</v>
      </c>
      <c r="AS2676" s="41">
        <v>16516.787999999982</v>
      </c>
      <c r="AT2676" s="23">
        <v>16.516787999999984</v>
      </c>
      <c r="AU2676" s="23">
        <v>14.669596222197324</v>
      </c>
      <c r="AV2676" s="14">
        <v>9.3736425158348169</v>
      </c>
      <c r="AW2676" s="22">
        <v>1</v>
      </c>
      <c r="AX2676" s="22" t="s">
        <v>782</v>
      </c>
      <c r="AY2676" s="23">
        <v>22</v>
      </c>
      <c r="AZ2676" s="23">
        <v>2.1999999999999999E-2</v>
      </c>
      <c r="BA2676" s="23">
        <v>5.7326371387573703E-2</v>
      </c>
      <c r="BB2676" s="14">
        <v>3.6630654585024972E-2</v>
      </c>
      <c r="BC2676" s="42">
        <v>24</v>
      </c>
      <c r="BD2676" s="43">
        <v>28560</v>
      </c>
      <c r="BE2676" s="44">
        <v>28.56</v>
      </c>
      <c r="BF2676" s="23">
        <v>43.455762021639181</v>
      </c>
      <c r="BG2676" s="14">
        <v>27.767552172136245</v>
      </c>
      <c r="BH2676" s="22">
        <v>843</v>
      </c>
      <c r="BI2676" s="23">
        <v>46.083787999999984</v>
      </c>
      <c r="BJ2676" s="23">
        <v>64.074319272346003</v>
      </c>
      <c r="BK2676" s="14">
        <v>40.942487728164117</v>
      </c>
      <c r="BL2676" t="s">
        <v>216</v>
      </c>
    </row>
    <row r="2677" spans="1:64">
      <c r="A2677" t="s">
        <v>3706</v>
      </c>
      <c r="B2677" t="s">
        <v>3704</v>
      </c>
      <c r="C2677" t="s">
        <v>216</v>
      </c>
      <c r="D2677" t="s">
        <v>942</v>
      </c>
      <c r="E2677">
        <v>2016</v>
      </c>
      <c r="F2677" s="23">
        <v>105.63</v>
      </c>
      <c r="G2677" s="23">
        <v>18.46</v>
      </c>
      <c r="H2677" s="22">
        <v>19634</v>
      </c>
      <c r="I2677" s="34">
        <v>166.63879733448508</v>
      </c>
      <c r="J2677" s="13">
        <v>4</v>
      </c>
      <c r="K2677" s="13">
        <v>5</v>
      </c>
      <c r="L2677" s="19">
        <v>985</v>
      </c>
      <c r="M2677" s="35">
        <v>0.98499999999999999</v>
      </c>
      <c r="N2677" s="19">
        <v>5.8912849999999999</v>
      </c>
      <c r="O2677" s="17">
        <v>3.5353621690960368</v>
      </c>
      <c r="P2677" s="13">
        <v>0</v>
      </c>
      <c r="Q2677" s="13">
        <v>0</v>
      </c>
      <c r="R2677" s="19">
        <v>0</v>
      </c>
      <c r="S2677" s="27">
        <v>0</v>
      </c>
      <c r="T2677" s="19">
        <v>0</v>
      </c>
      <c r="U2677" s="17">
        <v>0</v>
      </c>
      <c r="V2677" s="13">
        <v>0</v>
      </c>
      <c r="W2677" s="13">
        <v>0</v>
      </c>
      <c r="X2677" s="19">
        <v>0</v>
      </c>
      <c r="Y2677" s="27">
        <v>0</v>
      </c>
      <c r="Z2677" s="19">
        <v>0</v>
      </c>
      <c r="AA2677" s="14">
        <v>0</v>
      </c>
      <c r="AB2677" s="13">
        <v>1</v>
      </c>
      <c r="AC2677" s="22" t="s">
        <v>782</v>
      </c>
      <c r="AD2677" s="19">
        <v>0</v>
      </c>
      <c r="AE2677" s="23">
        <v>0</v>
      </c>
      <c r="AF2677" s="19">
        <v>0.53068554000000001</v>
      </c>
      <c r="AG2677" s="14">
        <v>0.3184645763704016</v>
      </c>
      <c r="AH2677" s="22" t="s">
        <v>782</v>
      </c>
      <c r="AI2677" s="23" t="s">
        <v>782</v>
      </c>
      <c r="AJ2677" s="23" t="s">
        <v>782</v>
      </c>
      <c r="AK2677" s="23" t="s">
        <v>782</v>
      </c>
      <c r="AL2677" s="14" t="s">
        <v>782</v>
      </c>
      <c r="AM2677" s="22" t="s">
        <v>782</v>
      </c>
      <c r="AN2677" s="23" t="s">
        <v>782</v>
      </c>
      <c r="AO2677" s="23" t="s">
        <v>782</v>
      </c>
      <c r="AP2677" s="23" t="s">
        <v>782</v>
      </c>
      <c r="AQ2677" s="14" t="s">
        <v>782</v>
      </c>
      <c r="AR2677" s="13">
        <v>824</v>
      </c>
      <c r="AS2677" s="19">
        <v>16743.858000000007</v>
      </c>
      <c r="AT2677" s="23">
        <v>16.743858000000007</v>
      </c>
      <c r="AU2677" s="19">
        <v>14.868545903999999</v>
      </c>
      <c r="AV2677" s="14">
        <v>8.9226195470885248</v>
      </c>
      <c r="AW2677" s="13">
        <v>1</v>
      </c>
      <c r="AX2677" s="22" t="s">
        <v>782</v>
      </c>
      <c r="AY2677" s="19">
        <v>22</v>
      </c>
      <c r="AZ2677" s="23">
        <v>2.1999999999999999E-2</v>
      </c>
      <c r="BA2677" s="19">
        <v>4.0771000000000002E-2</v>
      </c>
      <c r="BB2677" s="14">
        <v>2.4466691222070316E-2</v>
      </c>
      <c r="BC2677" s="13">
        <v>24</v>
      </c>
      <c r="BD2677" s="19">
        <v>28560.000000000007</v>
      </c>
      <c r="BE2677" s="44">
        <v>28.560000000000006</v>
      </c>
      <c r="BF2677" s="19">
        <v>43.534302021639171</v>
      </c>
      <c r="BG2677" s="14">
        <v>26.124949722395748</v>
      </c>
      <c r="BH2677" s="22">
        <v>854</v>
      </c>
      <c r="BI2677" s="23">
        <v>46.31085800000001</v>
      </c>
      <c r="BJ2677" s="23">
        <v>64.865589465639175</v>
      </c>
      <c r="BK2677" s="14">
        <v>38.925862706172786</v>
      </c>
      <c r="BL2677" t="s">
        <v>216</v>
      </c>
    </row>
    <row r="2678" spans="1:64">
      <c r="A2678" t="s">
        <v>3707</v>
      </c>
      <c r="B2678" t="s">
        <v>3704</v>
      </c>
      <c r="C2678" t="s">
        <v>216</v>
      </c>
      <c r="D2678" t="s">
        <v>942</v>
      </c>
      <c r="E2678">
        <v>2017</v>
      </c>
      <c r="F2678" s="23">
        <v>105.63</v>
      </c>
      <c r="G2678" s="23">
        <v>18.41</v>
      </c>
      <c r="H2678" s="22">
        <v>19608</v>
      </c>
      <c r="I2678" s="34">
        <v>154.0210451752985</v>
      </c>
      <c r="J2678" s="13">
        <v>4</v>
      </c>
      <c r="K2678" s="13">
        <v>5</v>
      </c>
      <c r="L2678" s="19">
        <v>985</v>
      </c>
      <c r="M2678" s="19">
        <v>0.98499999999999999</v>
      </c>
      <c r="N2678" s="19">
        <v>5.8912849999999999</v>
      </c>
      <c r="O2678" s="17">
        <v>3.8249870290744066</v>
      </c>
      <c r="P2678" s="13">
        <v>0</v>
      </c>
      <c r="Q2678" s="13">
        <v>0</v>
      </c>
      <c r="R2678" s="19">
        <v>0</v>
      </c>
      <c r="S2678" s="19">
        <v>0</v>
      </c>
      <c r="T2678" s="19">
        <v>0</v>
      </c>
      <c r="U2678" s="17">
        <v>0</v>
      </c>
      <c r="V2678" s="13">
        <v>0</v>
      </c>
      <c r="W2678" s="13">
        <v>0</v>
      </c>
      <c r="X2678" s="19">
        <v>0</v>
      </c>
      <c r="Y2678" s="19">
        <v>0</v>
      </c>
      <c r="Z2678" s="19">
        <v>0</v>
      </c>
      <c r="AA2678" s="14">
        <v>0</v>
      </c>
      <c r="AB2678" s="13">
        <v>1</v>
      </c>
      <c r="AC2678" s="22" t="s">
        <v>782</v>
      </c>
      <c r="AD2678" s="19">
        <v>0</v>
      </c>
      <c r="AE2678" s="19">
        <v>0</v>
      </c>
      <c r="AF2678" s="19">
        <v>0.17106011999999998</v>
      </c>
      <c r="AG2678" s="14">
        <v>0.11106282248981528</v>
      </c>
      <c r="AH2678" s="22" t="s">
        <v>782</v>
      </c>
      <c r="AI2678" s="23" t="s">
        <v>782</v>
      </c>
      <c r="AJ2678" s="23" t="s">
        <v>782</v>
      </c>
      <c r="AK2678" s="23" t="s">
        <v>782</v>
      </c>
      <c r="AL2678" s="14" t="s">
        <v>782</v>
      </c>
      <c r="AM2678" s="22" t="s">
        <v>782</v>
      </c>
      <c r="AN2678" s="23" t="s">
        <v>782</v>
      </c>
      <c r="AO2678" s="23" t="s">
        <v>782</v>
      </c>
      <c r="AP2678" s="23" t="s">
        <v>782</v>
      </c>
      <c r="AQ2678" s="14" t="s">
        <v>782</v>
      </c>
      <c r="AR2678" s="13">
        <v>845</v>
      </c>
      <c r="AS2678" s="19">
        <v>17117.723000000013</v>
      </c>
      <c r="AT2678" s="19">
        <v>17.117722999999987</v>
      </c>
      <c r="AU2678" s="19">
        <v>15.200538024000002</v>
      </c>
      <c r="AV2678" s="14">
        <v>9.8691305507630886</v>
      </c>
      <c r="AW2678" s="13">
        <v>0</v>
      </c>
      <c r="AX2678" s="22" t="s">
        <v>782</v>
      </c>
      <c r="AY2678" s="19">
        <v>0</v>
      </c>
      <c r="AZ2678" s="19">
        <v>0</v>
      </c>
      <c r="BA2678" s="19">
        <v>0</v>
      </c>
      <c r="BB2678" s="14">
        <v>0</v>
      </c>
      <c r="BC2678" s="13">
        <v>24</v>
      </c>
      <c r="BD2678" s="19">
        <v>28560</v>
      </c>
      <c r="BE2678" s="19">
        <v>28.560000000000006</v>
      </c>
      <c r="BF2678" s="19">
        <v>43.534302021639171</v>
      </c>
      <c r="BG2678" s="14">
        <v>28.2651646546683</v>
      </c>
      <c r="BH2678" s="22">
        <v>874</v>
      </c>
      <c r="BI2678" s="23">
        <v>46.662722999999993</v>
      </c>
      <c r="BJ2678" s="23">
        <v>64.797185165639178</v>
      </c>
      <c r="BK2678" s="14">
        <v>42.070345056995606</v>
      </c>
      <c r="BL2678" t="s">
        <v>216</v>
      </c>
    </row>
    <row r="2679" spans="1:64">
      <c r="A2679" t="s">
        <v>3708</v>
      </c>
      <c r="B2679" t="s">
        <v>3704</v>
      </c>
      <c r="C2679" t="s">
        <v>216</v>
      </c>
      <c r="D2679" t="s">
        <v>942</v>
      </c>
      <c r="E2679">
        <v>2018</v>
      </c>
      <c r="F2679" s="23">
        <v>105.63</v>
      </c>
      <c r="G2679" s="23">
        <v>18.37</v>
      </c>
      <c r="H2679" s="22">
        <v>19636</v>
      </c>
      <c r="I2679" s="34">
        <v>154.03199194467842</v>
      </c>
      <c r="J2679" s="13">
        <v>4</v>
      </c>
      <c r="K2679" s="13">
        <v>5</v>
      </c>
      <c r="L2679" s="19">
        <v>995</v>
      </c>
      <c r="M2679" s="19">
        <v>0.995</v>
      </c>
      <c r="N2679" s="19">
        <v>5.9510949999999996</v>
      </c>
      <c r="O2679" s="17">
        <v>3.8635447901870754</v>
      </c>
      <c r="P2679" s="13">
        <v>0</v>
      </c>
      <c r="Q2679" s="13">
        <v>0</v>
      </c>
      <c r="R2679" s="19">
        <v>0</v>
      </c>
      <c r="S2679" s="19">
        <v>0</v>
      </c>
      <c r="T2679" s="19">
        <v>0</v>
      </c>
      <c r="U2679" s="17">
        <v>0</v>
      </c>
      <c r="V2679" s="13">
        <v>0</v>
      </c>
      <c r="W2679" s="13">
        <v>0</v>
      </c>
      <c r="X2679" s="19">
        <v>0</v>
      </c>
      <c r="Y2679" s="19">
        <v>0</v>
      </c>
      <c r="Z2679" s="19">
        <v>0</v>
      </c>
      <c r="AA2679" s="14">
        <v>0</v>
      </c>
      <c r="AB2679" s="13">
        <v>1</v>
      </c>
      <c r="AC2679" s="22" t="s">
        <v>782</v>
      </c>
      <c r="AD2679" s="19">
        <v>0</v>
      </c>
      <c r="AE2679" s="19">
        <v>0</v>
      </c>
      <c r="AF2679" s="19">
        <v>0.55958279999999994</v>
      </c>
      <c r="AG2679" s="14">
        <v>0.36328998472017271</v>
      </c>
      <c r="AH2679" s="22" t="s">
        <v>782</v>
      </c>
      <c r="AI2679" s="23" t="s">
        <v>782</v>
      </c>
      <c r="AJ2679" s="23" t="s">
        <v>782</v>
      </c>
      <c r="AK2679" s="23" t="s">
        <v>782</v>
      </c>
      <c r="AL2679" s="14" t="s">
        <v>782</v>
      </c>
      <c r="AM2679" s="22" t="s">
        <v>782</v>
      </c>
      <c r="AN2679" s="23" t="s">
        <v>782</v>
      </c>
      <c r="AO2679" s="23" t="s">
        <v>782</v>
      </c>
      <c r="AP2679" s="23" t="s">
        <v>782</v>
      </c>
      <c r="AQ2679" s="14" t="s">
        <v>782</v>
      </c>
      <c r="AR2679" s="13">
        <v>870</v>
      </c>
      <c r="AS2679" s="19">
        <v>17442.438000000016</v>
      </c>
      <c r="AT2679" s="19">
        <v>17.442437999999981</v>
      </c>
      <c r="AU2679" s="19">
        <v>15.488884944</v>
      </c>
      <c r="AV2679" s="14">
        <v>10.055628540831266</v>
      </c>
      <c r="AW2679" s="13">
        <v>0</v>
      </c>
      <c r="AX2679" s="22" t="s">
        <v>782</v>
      </c>
      <c r="AY2679" s="19">
        <v>0</v>
      </c>
      <c r="AZ2679" s="19">
        <v>0</v>
      </c>
      <c r="BA2679" s="19">
        <v>0</v>
      </c>
      <c r="BB2679" s="14">
        <v>0</v>
      </c>
      <c r="BC2679" s="13">
        <v>28</v>
      </c>
      <c r="BD2679" s="19">
        <v>42960</v>
      </c>
      <c r="BE2679" s="19">
        <v>42.960000000000008</v>
      </c>
      <c r="BF2679" s="19">
        <v>80.184615929228571</v>
      </c>
      <c r="BG2679" s="14">
        <v>52.057118081046042</v>
      </c>
      <c r="BH2679" s="22">
        <v>903</v>
      </c>
      <c r="BI2679" s="23">
        <v>61.397437999999987</v>
      </c>
      <c r="BJ2679" s="23">
        <v>102.18417867322857</v>
      </c>
      <c r="BK2679" s="14">
        <v>66.339581396784553</v>
      </c>
      <c r="BL2679" t="s">
        <v>216</v>
      </c>
    </row>
    <row r="2680" spans="1:64">
      <c r="A2680" t="s">
        <v>3709</v>
      </c>
      <c r="B2680" t="s">
        <v>3704</v>
      </c>
      <c r="C2680" t="s">
        <v>216</v>
      </c>
      <c r="D2680" t="s">
        <v>942</v>
      </c>
      <c r="E2680">
        <v>2019</v>
      </c>
      <c r="F2680" s="23">
        <v>105.63</v>
      </c>
      <c r="G2680" s="23">
        <v>18.03</v>
      </c>
      <c r="H2680" s="22">
        <v>19662</v>
      </c>
      <c r="I2680" s="34">
        <v>157.45897246313442</v>
      </c>
      <c r="J2680" s="22">
        <v>4</v>
      </c>
      <c r="K2680" s="22">
        <v>5</v>
      </c>
      <c r="L2680" s="23">
        <v>995</v>
      </c>
      <c r="M2680" s="23">
        <v>0.995</v>
      </c>
      <c r="N2680" s="23">
        <v>5.9510949999999996</v>
      </c>
      <c r="O2680" s="14">
        <v>3.7794575354499522</v>
      </c>
      <c r="P2680" s="22">
        <v>0</v>
      </c>
      <c r="Q2680" s="22">
        <v>0</v>
      </c>
      <c r="R2680" s="23">
        <v>0</v>
      </c>
      <c r="S2680" s="23">
        <v>0</v>
      </c>
      <c r="T2680" s="23">
        <v>0</v>
      </c>
      <c r="U2680" s="14">
        <v>0</v>
      </c>
      <c r="V2680" s="22">
        <v>0</v>
      </c>
      <c r="W2680" s="22">
        <v>0</v>
      </c>
      <c r="X2680" s="23">
        <v>0</v>
      </c>
      <c r="Y2680" s="23">
        <v>0</v>
      </c>
      <c r="Z2680" s="23">
        <v>0</v>
      </c>
      <c r="AA2680" s="14">
        <v>0</v>
      </c>
      <c r="AB2680" s="22">
        <v>1</v>
      </c>
      <c r="AC2680" s="22">
        <v>1</v>
      </c>
      <c r="AD2680" s="23">
        <v>414.69357939914158</v>
      </c>
      <c r="AE2680" s="23">
        <v>0.41469357939914159</v>
      </c>
      <c r="AF2680" s="23">
        <v>0.57974162399999996</v>
      </c>
      <c r="AG2680" s="14">
        <v>0.36818582957267415</v>
      </c>
      <c r="AH2680" s="22">
        <v>0</v>
      </c>
      <c r="AI2680" s="23">
        <v>0</v>
      </c>
      <c r="AJ2680" s="23">
        <v>0</v>
      </c>
      <c r="AK2680" s="23">
        <v>0</v>
      </c>
      <c r="AL2680" s="14">
        <v>0</v>
      </c>
      <c r="AM2680" s="22">
        <v>899</v>
      </c>
      <c r="AN2680" s="23">
        <v>18414.653000000006</v>
      </c>
      <c r="AO2680" s="23">
        <v>18.414652999999976</v>
      </c>
      <c r="AP2680" s="23">
        <v>16.352211864000001</v>
      </c>
      <c r="AQ2680" s="14">
        <v>10.385061967699881</v>
      </c>
      <c r="AR2680" s="22">
        <v>899</v>
      </c>
      <c r="AS2680" s="23">
        <v>18414.653000000006</v>
      </c>
      <c r="AT2680" s="23">
        <v>18.414652999999976</v>
      </c>
      <c r="AU2680" s="23">
        <v>16.352211864000001</v>
      </c>
      <c r="AV2680" s="14">
        <v>10.385061967699881</v>
      </c>
      <c r="AW2680" s="22">
        <v>0</v>
      </c>
      <c r="AX2680" s="22" t="s">
        <v>782</v>
      </c>
      <c r="AY2680" s="23">
        <v>0</v>
      </c>
      <c r="AZ2680" s="23">
        <v>0</v>
      </c>
      <c r="BA2680" s="23">
        <v>0</v>
      </c>
      <c r="BB2680" s="14">
        <v>0</v>
      </c>
      <c r="BC2680" s="22">
        <v>28</v>
      </c>
      <c r="BD2680" s="23">
        <v>42960</v>
      </c>
      <c r="BE2680" s="23">
        <v>42.96</v>
      </c>
      <c r="BF2680" s="23">
        <v>79.768518330558123</v>
      </c>
      <c r="BG2680" s="14">
        <v>50.659874812300188</v>
      </c>
      <c r="BH2680" s="22">
        <v>932</v>
      </c>
      <c r="BI2680" s="23">
        <v>62.78434657939912</v>
      </c>
      <c r="BJ2680" s="23">
        <v>102.65156681855811</v>
      </c>
      <c r="BK2680" s="14">
        <v>65.192580145022703</v>
      </c>
      <c r="BL2680" t="s">
        <v>216</v>
      </c>
    </row>
    <row r="2681" spans="1:64">
      <c r="A2681" t="s">
        <v>3710</v>
      </c>
      <c r="B2681" t="s">
        <v>3704</v>
      </c>
      <c r="C2681" t="s">
        <v>216</v>
      </c>
      <c r="D2681" t="s">
        <v>942</v>
      </c>
      <c r="E2681">
        <v>2020</v>
      </c>
      <c r="F2681" s="23">
        <v>105.63</v>
      </c>
      <c r="G2681" s="23">
        <v>18.12</v>
      </c>
      <c r="H2681" s="22">
        <v>19673</v>
      </c>
      <c r="I2681" s="34">
        <v>158.32329644806848</v>
      </c>
      <c r="J2681" s="22">
        <v>4</v>
      </c>
      <c r="K2681" s="22">
        <v>5</v>
      </c>
      <c r="L2681" s="23">
        <v>995</v>
      </c>
      <c r="M2681" s="23">
        <v>0.995</v>
      </c>
      <c r="N2681" s="23">
        <v>5.9510949999999996</v>
      </c>
      <c r="O2681" s="14">
        <v>3.7588245908914701</v>
      </c>
      <c r="P2681" s="22">
        <v>0</v>
      </c>
      <c r="Q2681" s="22">
        <v>0</v>
      </c>
      <c r="R2681" s="23">
        <v>0</v>
      </c>
      <c r="S2681" s="23">
        <v>0</v>
      </c>
      <c r="T2681" s="23">
        <v>0</v>
      </c>
      <c r="U2681" s="14">
        <v>0</v>
      </c>
      <c r="V2681" s="22">
        <v>0</v>
      </c>
      <c r="W2681" s="22">
        <v>0</v>
      </c>
      <c r="X2681" s="23">
        <v>0</v>
      </c>
      <c r="Y2681" s="23">
        <v>0</v>
      </c>
      <c r="Z2681" s="23">
        <v>0</v>
      </c>
      <c r="AA2681" s="14">
        <v>0</v>
      </c>
      <c r="AB2681" s="22">
        <v>1</v>
      </c>
      <c r="AC2681" s="22">
        <v>1</v>
      </c>
      <c r="AD2681" s="23">
        <v>402.65844635193133</v>
      </c>
      <c r="AE2681" s="23">
        <v>0.40265844635193132</v>
      </c>
      <c r="AF2681" s="23">
        <v>0.56291650800000004</v>
      </c>
      <c r="AG2681" s="14">
        <v>0.35554875411821779</v>
      </c>
      <c r="AH2681" s="22">
        <v>1</v>
      </c>
      <c r="AI2681" s="23">
        <v>749.995</v>
      </c>
      <c r="AJ2681" s="23">
        <v>0.74999499999999997</v>
      </c>
      <c r="AK2681" s="23">
        <v>0.66599556000000004</v>
      </c>
      <c r="AL2681" s="14">
        <v>0.42065544044457964</v>
      </c>
      <c r="AM2681" s="22">
        <v>1008</v>
      </c>
      <c r="AN2681" s="23">
        <v>20642.365000000023</v>
      </c>
      <c r="AO2681" s="23">
        <v>20.642364999999934</v>
      </c>
      <c r="AP2681" s="23">
        <v>18.330420120000035</v>
      </c>
      <c r="AQ2681" s="14">
        <v>11.577841373466214</v>
      </c>
      <c r="AR2681" s="22">
        <v>1009</v>
      </c>
      <c r="AS2681" s="23">
        <v>21392.360000000022</v>
      </c>
      <c r="AT2681" s="23">
        <v>21.392359999999933</v>
      </c>
      <c r="AU2681" s="23">
        <v>18.996415680000034</v>
      </c>
      <c r="AV2681" s="14">
        <v>11.998496813910792</v>
      </c>
      <c r="AW2681" s="22">
        <v>0</v>
      </c>
      <c r="AX2681" s="22">
        <v>0</v>
      </c>
      <c r="AY2681" s="23">
        <v>0</v>
      </c>
      <c r="AZ2681" s="23">
        <v>0</v>
      </c>
      <c r="BA2681" s="23">
        <v>0</v>
      </c>
      <c r="BB2681" s="14">
        <v>0</v>
      </c>
      <c r="BC2681" s="22">
        <v>28</v>
      </c>
      <c r="BD2681" s="23">
        <v>42960</v>
      </c>
      <c r="BE2681" s="23">
        <v>42.960000000000008</v>
      </c>
      <c r="BF2681" s="23">
        <v>79.75251203719661</v>
      </c>
      <c r="BG2681" s="14">
        <v>50.373200802672891</v>
      </c>
      <c r="BH2681" s="22">
        <v>1042</v>
      </c>
      <c r="BI2681" s="23">
        <v>65.750018446351888</v>
      </c>
      <c r="BJ2681" s="23">
        <v>105.26293922519663</v>
      </c>
      <c r="BK2681" s="14">
        <v>66.48607096159337</v>
      </c>
      <c r="BL2681" t="s">
        <v>216</v>
      </c>
    </row>
    <row r="2682" spans="1:64">
      <c r="A2682" t="s">
        <v>3711</v>
      </c>
      <c r="B2682" t="s">
        <v>3704</v>
      </c>
      <c r="C2682" t="s">
        <v>216</v>
      </c>
      <c r="D2682" t="s">
        <v>942</v>
      </c>
      <c r="E2682">
        <v>2021</v>
      </c>
      <c r="F2682" s="23">
        <v>105.63</v>
      </c>
      <c r="G2682" s="23">
        <v>18.149999999999999</v>
      </c>
      <c r="H2682" s="22">
        <v>19893</v>
      </c>
      <c r="I2682" s="34">
        <v>147.5</v>
      </c>
      <c r="J2682" s="22">
        <v>4</v>
      </c>
      <c r="K2682" s="22">
        <v>5</v>
      </c>
      <c r="L2682" s="23">
        <v>995</v>
      </c>
      <c r="M2682" s="23">
        <v>0.995</v>
      </c>
      <c r="N2682" s="23">
        <v>5.9510949999999996</v>
      </c>
      <c r="O2682" s="14">
        <v>4.03</v>
      </c>
      <c r="P2682" s="22">
        <v>0</v>
      </c>
      <c r="Q2682" s="22">
        <v>0</v>
      </c>
      <c r="R2682" s="23">
        <v>0</v>
      </c>
      <c r="S2682" s="23">
        <v>0</v>
      </c>
      <c r="T2682" s="23">
        <v>0</v>
      </c>
      <c r="U2682" s="14">
        <v>0</v>
      </c>
      <c r="V2682" s="22">
        <v>0</v>
      </c>
      <c r="W2682" s="22">
        <v>0</v>
      </c>
      <c r="X2682" s="23">
        <v>0</v>
      </c>
      <c r="Y2682" s="23">
        <v>0</v>
      </c>
      <c r="Z2682" s="23">
        <v>0</v>
      </c>
      <c r="AA2682" s="14">
        <v>0</v>
      </c>
      <c r="AB2682" s="22">
        <v>1</v>
      </c>
      <c r="AC2682" s="22">
        <v>1</v>
      </c>
      <c r="AD2682" s="23">
        <v>430.8286094</v>
      </c>
      <c r="AE2682" s="23">
        <v>0.43082860899999997</v>
      </c>
      <c r="AF2682" s="23">
        <v>0.60229839600000001</v>
      </c>
      <c r="AG2682" s="14">
        <v>0.41</v>
      </c>
      <c r="AH2682" s="22">
        <v>1</v>
      </c>
      <c r="AI2682" s="23">
        <v>749.995</v>
      </c>
      <c r="AJ2682" s="23">
        <v>0.74999499999999997</v>
      </c>
      <c r="AK2682" s="23">
        <v>0.67111270999999995</v>
      </c>
      <c r="AL2682" s="14">
        <v>0.45</v>
      </c>
      <c r="AM2682" s="22">
        <v>1148</v>
      </c>
      <c r="AN2682" s="23">
        <v>23190.04</v>
      </c>
      <c r="AO2682" s="23">
        <v>23.19004</v>
      </c>
      <c r="AP2682" s="23">
        <v>20.750979130000001</v>
      </c>
      <c r="AQ2682" s="14">
        <v>14.07</v>
      </c>
      <c r="AR2682" s="22">
        <v>1149</v>
      </c>
      <c r="AS2682" s="23">
        <v>23940.035</v>
      </c>
      <c r="AT2682" s="23">
        <v>23.940035000000002</v>
      </c>
      <c r="AU2682" s="23">
        <v>21.42209184</v>
      </c>
      <c r="AV2682" s="14">
        <v>14.52</v>
      </c>
      <c r="AW2682" s="22">
        <v>0</v>
      </c>
      <c r="AX2682" s="22">
        <v>0</v>
      </c>
      <c r="AY2682" s="23">
        <v>0</v>
      </c>
      <c r="AZ2682" s="23">
        <v>0</v>
      </c>
      <c r="BA2682" s="23">
        <v>0</v>
      </c>
      <c r="BB2682" s="14">
        <v>0</v>
      </c>
      <c r="BC2682" s="22">
        <v>28</v>
      </c>
      <c r="BD2682" s="23">
        <v>42960</v>
      </c>
      <c r="BE2682" s="23">
        <v>42.96</v>
      </c>
      <c r="BF2682" s="23">
        <v>69.221267769999997</v>
      </c>
      <c r="BG2682" s="14">
        <v>46.93</v>
      </c>
      <c r="BH2682" s="22">
        <v>1182</v>
      </c>
      <c r="BI2682" s="23">
        <v>68.33</v>
      </c>
      <c r="BJ2682" s="23">
        <v>97.2</v>
      </c>
      <c r="BK2682" s="14">
        <v>65.900000000000006</v>
      </c>
      <c r="BL2682" t="s">
        <v>216</v>
      </c>
    </row>
    <row r="2683" spans="1:64">
      <c r="A2683" t="s">
        <v>3712</v>
      </c>
      <c r="B2683" t="s">
        <v>3704</v>
      </c>
      <c r="C2683" t="s">
        <v>216</v>
      </c>
      <c r="D2683" s="111" t="s">
        <v>942</v>
      </c>
      <c r="E2683" s="110">
        <v>2022</v>
      </c>
      <c r="F2683" s="23"/>
      <c r="G2683" s="23"/>
      <c r="H2683" s="22">
        <v>20230</v>
      </c>
      <c r="I2683" s="34">
        <v>146.617697201341</v>
      </c>
      <c r="J2683" s="22">
        <v>4</v>
      </c>
      <c r="K2683" s="22">
        <v>5</v>
      </c>
      <c r="L2683" s="23">
        <v>995</v>
      </c>
      <c r="M2683" s="23">
        <v>0.99499999999999988</v>
      </c>
      <c r="N2683" s="23">
        <v>5.8884100000000004</v>
      </c>
      <c r="O2683" s="14">
        <v>4.0161659283966324</v>
      </c>
      <c r="P2683" s="22">
        <v>0</v>
      </c>
      <c r="Q2683" s="22">
        <v>0</v>
      </c>
      <c r="R2683" s="23">
        <v>0</v>
      </c>
      <c r="S2683" s="23">
        <v>0</v>
      </c>
      <c r="T2683" s="23">
        <v>0</v>
      </c>
      <c r="U2683" s="14">
        <v>0</v>
      </c>
      <c r="V2683" s="22">
        <v>0</v>
      </c>
      <c r="W2683" s="22">
        <v>0</v>
      </c>
      <c r="X2683" s="23">
        <v>0</v>
      </c>
      <c r="Y2683" s="23">
        <v>0</v>
      </c>
      <c r="Z2683" s="23">
        <v>0</v>
      </c>
      <c r="AA2683" s="14">
        <v>0</v>
      </c>
      <c r="AB2683" s="22">
        <v>1</v>
      </c>
      <c r="AC2683" s="22">
        <v>1</v>
      </c>
      <c r="AD2683" s="23">
        <v>409.35504291845501</v>
      </c>
      <c r="AE2683" s="23">
        <v>0.40935504291845498</v>
      </c>
      <c r="AF2683" s="23">
        <v>0.57227835000000005</v>
      </c>
      <c r="AG2683" s="14">
        <v>0.39032010522858346</v>
      </c>
      <c r="AH2683" s="22">
        <v>1</v>
      </c>
      <c r="AI2683" s="23">
        <v>749.995</v>
      </c>
      <c r="AJ2683" s="23">
        <v>0.74999499999999997</v>
      </c>
      <c r="AK2683" s="23">
        <v>0.76826781686640899</v>
      </c>
      <c r="AL2683" s="14">
        <v>0.52399391855909072</v>
      </c>
      <c r="AM2683" s="22">
        <v>1401</v>
      </c>
      <c r="AN2683" s="23">
        <v>27397.095000000078</v>
      </c>
      <c r="AO2683" s="23">
        <v>27.397094999999901</v>
      </c>
      <c r="AP2683" s="23">
        <v>28.064595582812821</v>
      </c>
      <c r="AQ2683" s="14">
        <v>19.141342497197627</v>
      </c>
      <c r="AR2683" s="22">
        <v>1402</v>
      </c>
      <c r="AS2683" s="23">
        <v>28147.090000000098</v>
      </c>
      <c r="AT2683" s="23">
        <v>28.147089999999899</v>
      </c>
      <c r="AU2683" s="23">
        <v>28.832863399679209</v>
      </c>
      <c r="AV2683" s="14">
        <v>19.665336415756705</v>
      </c>
      <c r="AW2683" s="22">
        <v>0</v>
      </c>
      <c r="AX2683" s="22">
        <v>0</v>
      </c>
      <c r="AY2683" s="23">
        <v>0</v>
      </c>
      <c r="AZ2683" s="23">
        <v>0</v>
      </c>
      <c r="BA2683" s="23">
        <v>0</v>
      </c>
      <c r="BB2683" s="14">
        <v>0</v>
      </c>
      <c r="BC2683" s="22">
        <v>28</v>
      </c>
      <c r="BD2683" s="23">
        <v>42960</v>
      </c>
      <c r="BE2683" s="23">
        <v>42.960000000000008</v>
      </c>
      <c r="BF2683" s="23">
        <v>77.317248087866489</v>
      </c>
      <c r="BG2683" s="14">
        <v>52.733912456482997</v>
      </c>
      <c r="BH2683" s="22">
        <v>1435</v>
      </c>
      <c r="BI2683" s="23">
        <v>72.511445042918368</v>
      </c>
      <c r="BJ2683" s="23">
        <v>112.6107998375457</v>
      </c>
      <c r="BK2683" s="14">
        <v>76.805734905864909</v>
      </c>
      <c r="BL2683" t="s">
        <v>216</v>
      </c>
    </row>
    <row r="2684" spans="1:64">
      <c r="A2684" t="s">
        <v>3713</v>
      </c>
      <c r="B2684" t="s">
        <v>3704</v>
      </c>
      <c r="C2684" t="s">
        <v>216</v>
      </c>
      <c r="D2684" t="s">
        <v>942</v>
      </c>
      <c r="E2684">
        <v>2023</v>
      </c>
      <c r="F2684">
        <v>105.63</v>
      </c>
      <c r="G2684">
        <v>18.38</v>
      </c>
      <c r="H2684">
        <v>20267</v>
      </c>
      <c r="I2684">
        <v>146.617697201341</v>
      </c>
      <c r="J2684">
        <v>4</v>
      </c>
      <c r="K2684">
        <v>5</v>
      </c>
      <c r="L2684">
        <v>995</v>
      </c>
      <c r="M2684">
        <v>0.995</v>
      </c>
      <c r="N2684">
        <v>5.8884100000000004</v>
      </c>
      <c r="O2684">
        <v>4.0161659283966324</v>
      </c>
      <c r="P2684">
        <v>0</v>
      </c>
      <c r="Q2684">
        <v>0</v>
      </c>
      <c r="R2684">
        <v>0</v>
      </c>
      <c r="S2684">
        <v>0</v>
      </c>
      <c r="T2684">
        <v>0</v>
      </c>
      <c r="U2684">
        <v>0</v>
      </c>
      <c r="V2684">
        <v>0</v>
      </c>
      <c r="W2684">
        <v>0</v>
      </c>
      <c r="X2684">
        <v>0</v>
      </c>
      <c r="Y2684">
        <v>0</v>
      </c>
      <c r="Z2684">
        <v>0</v>
      </c>
      <c r="AA2684">
        <v>0</v>
      </c>
      <c r="AB2684">
        <v>1</v>
      </c>
      <c r="AC2684">
        <v>1</v>
      </c>
      <c r="AD2684">
        <v>67</v>
      </c>
      <c r="AE2684">
        <v>6.7000000000000004E-2</v>
      </c>
      <c r="AF2684">
        <v>0.56009293199999999</v>
      </c>
      <c r="AG2684">
        <v>0.382009090779034</v>
      </c>
      <c r="AH2684">
        <v>2</v>
      </c>
      <c r="AI2684">
        <v>1699.5550000000001</v>
      </c>
      <c r="AJ2684">
        <v>1.6995549999999999</v>
      </c>
      <c r="AK2684">
        <v>1.5941609999999999</v>
      </c>
      <c r="AL2684">
        <v>1.174455</v>
      </c>
      <c r="AM2684">
        <v>1778</v>
      </c>
      <c r="AN2684">
        <v>35119.646999999997</v>
      </c>
      <c r="AO2684">
        <v>35.119647000000001</v>
      </c>
      <c r="AP2684">
        <v>32.941780999999999</v>
      </c>
      <c r="AQ2684">
        <v>22.46780683969077</v>
      </c>
      <c r="AR2684">
        <v>1947</v>
      </c>
      <c r="AS2684">
        <v>36949.847000000103</v>
      </c>
      <c r="AT2684">
        <v>36.949846999999799</v>
      </c>
      <c r="AU2684">
        <v>34.658484843964096</v>
      </c>
      <c r="AV2684">
        <v>23.638677666837001</v>
      </c>
      <c r="AW2684">
        <v>0</v>
      </c>
      <c r="AX2684">
        <v>0</v>
      </c>
      <c r="AY2684">
        <v>0</v>
      </c>
      <c r="AZ2684">
        <v>0</v>
      </c>
      <c r="BA2684">
        <v>0</v>
      </c>
      <c r="BB2684">
        <v>0</v>
      </c>
      <c r="BC2684">
        <v>28</v>
      </c>
      <c r="BD2684">
        <v>42960</v>
      </c>
      <c r="BE2684">
        <v>42.96</v>
      </c>
      <c r="BF2684">
        <v>92.320286999999993</v>
      </c>
      <c r="BG2684">
        <v>62.966673711443072</v>
      </c>
      <c r="BH2684">
        <v>1980</v>
      </c>
      <c r="BI2684">
        <v>80.971846999999798</v>
      </c>
      <c r="BJ2684">
        <v>133.42727477596409</v>
      </c>
      <c r="BK2684">
        <v>91.003526397455744</v>
      </c>
      <c r="BL2684" t="s">
        <v>216</v>
      </c>
    </row>
    <row r="2685" spans="1:64">
      <c r="A2685" t="s">
        <v>3714</v>
      </c>
      <c r="B2685" t="s">
        <v>3704</v>
      </c>
      <c r="C2685" t="s">
        <v>216</v>
      </c>
      <c r="D2685" t="s">
        <v>942</v>
      </c>
      <c r="E2685">
        <v>2024</v>
      </c>
      <c r="F2685">
        <v>105.63</v>
      </c>
      <c r="G2685">
        <v>18.37</v>
      </c>
      <c r="H2685">
        <v>20394</v>
      </c>
      <c r="I2685">
        <v>139.84365963243852</v>
      </c>
      <c r="J2685">
        <v>4</v>
      </c>
      <c r="K2685">
        <v>5</v>
      </c>
      <c r="L2685">
        <v>995</v>
      </c>
      <c r="M2685">
        <v>0.99500000000000011</v>
      </c>
      <c r="N2685">
        <v>5.8884100000000004</v>
      </c>
      <c r="O2685">
        <v>4.2107093131550952</v>
      </c>
      <c r="P2685">
        <v>0</v>
      </c>
      <c r="Q2685">
        <v>0</v>
      </c>
      <c r="R2685">
        <v>0</v>
      </c>
      <c r="S2685">
        <v>0</v>
      </c>
      <c r="T2685">
        <v>0</v>
      </c>
      <c r="U2685">
        <v>0</v>
      </c>
      <c r="V2685">
        <v>0</v>
      </c>
      <c r="W2685">
        <v>0</v>
      </c>
      <c r="X2685">
        <v>0</v>
      </c>
      <c r="Y2685">
        <v>0</v>
      </c>
      <c r="Z2685">
        <v>0</v>
      </c>
      <c r="AA2685">
        <v>0</v>
      </c>
      <c r="AB2685">
        <v>1</v>
      </c>
      <c r="AC2685">
        <v>1</v>
      </c>
      <c r="AD2685">
        <v>67</v>
      </c>
      <c r="AE2685">
        <v>6.7000000000000004E-2</v>
      </c>
      <c r="AF2685">
        <v>0.58449188699999999</v>
      </c>
      <c r="AG2685">
        <v>0.41796094906001707</v>
      </c>
      <c r="AH2685">
        <v>3</v>
      </c>
      <c r="AI2685">
        <v>2680.5549999999998</v>
      </c>
      <c r="AJ2685">
        <v>2.680555</v>
      </c>
      <c r="AK2685">
        <v>2.417709990236439</v>
      </c>
      <c r="AL2685">
        <v>1.7288663616148818</v>
      </c>
      <c r="AM2685">
        <v>2110</v>
      </c>
      <c r="AN2685">
        <v>40011.408000000098</v>
      </c>
      <c r="AO2685">
        <v>40.01140800000001</v>
      </c>
      <c r="AP2685">
        <v>36.088041784267141</v>
      </c>
      <c r="AQ2685">
        <v>25.805990689259723</v>
      </c>
      <c r="AR2685">
        <v>2386</v>
      </c>
      <c r="AS2685">
        <v>42926.473000000078</v>
      </c>
      <c r="AT2685">
        <v>42.92647299999981</v>
      </c>
      <c r="AU2685">
        <v>38.717266617441247</v>
      </c>
      <c r="AV2685">
        <v>27.686107986021476</v>
      </c>
      <c r="AW2685">
        <v>0</v>
      </c>
      <c r="AX2685">
        <v>0</v>
      </c>
      <c r="AY2685">
        <v>0</v>
      </c>
      <c r="AZ2685">
        <v>0</v>
      </c>
      <c r="BA2685">
        <v>0</v>
      </c>
      <c r="BB2685">
        <v>0</v>
      </c>
      <c r="BC2685">
        <v>29</v>
      </c>
      <c r="BD2685">
        <v>52673</v>
      </c>
      <c r="BE2685">
        <v>52.672999999999995</v>
      </c>
      <c r="BF2685">
        <v>106.63808816866909</v>
      </c>
      <c r="BG2685">
        <v>76.255218469649535</v>
      </c>
      <c r="BH2685">
        <v>2420</v>
      </c>
      <c r="BI2685">
        <v>96.661472999999802</v>
      </c>
      <c r="BJ2685">
        <v>151.82825667311033</v>
      </c>
      <c r="BK2685">
        <v>108.56999671788611</v>
      </c>
      <c r="BL2685" t="s">
        <v>216</v>
      </c>
    </row>
    <row r="2686" spans="1:64">
      <c r="A2686" t="s">
        <v>3715</v>
      </c>
      <c r="B2686" t="s">
        <v>3716</v>
      </c>
      <c r="C2686" t="s">
        <v>218</v>
      </c>
      <c r="D2686" t="s">
        <v>942</v>
      </c>
      <c r="E2686">
        <v>2012</v>
      </c>
      <c r="F2686" s="23">
        <v>53.69</v>
      </c>
      <c r="G2686" s="23">
        <v>8.76</v>
      </c>
      <c r="H2686" s="22">
        <v>11259</v>
      </c>
      <c r="I2686" s="34">
        <v>92.735217999999989</v>
      </c>
      <c r="J2686" s="22">
        <v>9</v>
      </c>
      <c r="K2686" s="22" t="s">
        <v>782</v>
      </c>
      <c r="L2686" s="23">
        <v>4604</v>
      </c>
      <c r="M2686" s="23">
        <v>4.6040000000000001</v>
      </c>
      <c r="N2686" s="23">
        <v>24.824289</v>
      </c>
      <c r="O2686" s="14">
        <v>26.768998375568604</v>
      </c>
      <c r="P2686" s="22">
        <v>0</v>
      </c>
      <c r="Q2686" s="22" t="s">
        <v>782</v>
      </c>
      <c r="R2686" s="23">
        <v>0</v>
      </c>
      <c r="S2686" s="23">
        <v>0</v>
      </c>
      <c r="T2686" s="23">
        <v>0</v>
      </c>
      <c r="U2686" s="14">
        <v>0</v>
      </c>
      <c r="V2686" s="22">
        <v>0</v>
      </c>
      <c r="W2686" s="22" t="s">
        <v>782</v>
      </c>
      <c r="X2686" s="23">
        <v>0</v>
      </c>
      <c r="Y2686" s="23">
        <v>0</v>
      </c>
      <c r="Z2686" s="23">
        <v>0</v>
      </c>
      <c r="AA2686" s="14">
        <v>0</v>
      </c>
      <c r="AB2686" s="22">
        <v>0</v>
      </c>
      <c r="AC2686" s="22" t="s">
        <v>782</v>
      </c>
      <c r="AD2686" s="23">
        <v>0</v>
      </c>
      <c r="AE2686" s="23">
        <v>0</v>
      </c>
      <c r="AF2686" s="23">
        <v>0</v>
      </c>
      <c r="AG2686" s="14">
        <v>0</v>
      </c>
      <c r="AH2686" s="22" t="s">
        <v>782</v>
      </c>
      <c r="AI2686" s="23" t="s">
        <v>782</v>
      </c>
      <c r="AJ2686" s="23" t="s">
        <v>782</v>
      </c>
      <c r="AK2686" s="23" t="s">
        <v>782</v>
      </c>
      <c r="AL2686" s="14" t="s">
        <v>782</v>
      </c>
      <c r="AM2686" s="22" t="s">
        <v>782</v>
      </c>
      <c r="AN2686" s="23" t="s">
        <v>782</v>
      </c>
      <c r="AO2686" s="23" t="s">
        <v>782</v>
      </c>
      <c r="AP2686" s="23" t="s">
        <v>782</v>
      </c>
      <c r="AQ2686" s="14" t="s">
        <v>782</v>
      </c>
      <c r="AR2686" s="22">
        <v>701</v>
      </c>
      <c r="AS2686" s="23">
        <v>13574.596</v>
      </c>
      <c r="AT2686" s="23">
        <v>13.574596</v>
      </c>
      <c r="AU2686" s="23">
        <v>11.862365</v>
      </c>
      <c r="AV2686" s="14">
        <v>12.791650524830816</v>
      </c>
      <c r="AW2686" s="22">
        <v>0</v>
      </c>
      <c r="AX2686" s="22" t="s">
        <v>782</v>
      </c>
      <c r="AY2686" s="23">
        <v>0</v>
      </c>
      <c r="AZ2686" s="23">
        <v>0</v>
      </c>
      <c r="BA2686" s="23">
        <v>0</v>
      </c>
      <c r="BB2686" s="14">
        <v>0</v>
      </c>
      <c r="BC2686" s="22">
        <v>1</v>
      </c>
      <c r="BD2686" s="23">
        <v>45</v>
      </c>
      <c r="BE2686" s="23">
        <v>4.4999999999999998E-2</v>
      </c>
      <c r="BF2686" s="23">
        <v>7.1864999999999998E-2</v>
      </c>
      <c r="BG2686" s="14">
        <v>7.7494830496866896E-2</v>
      </c>
      <c r="BH2686" s="22">
        <v>711</v>
      </c>
      <c r="BI2686" s="23">
        <v>18.223596000000001</v>
      </c>
      <c r="BJ2686" s="23">
        <v>36.758519</v>
      </c>
      <c r="BK2686" s="14">
        <v>39.638143730896289</v>
      </c>
      <c r="BL2686" t="s">
        <v>218</v>
      </c>
    </row>
    <row r="2687" spans="1:64">
      <c r="A2687" t="s">
        <v>3717</v>
      </c>
      <c r="B2687" t="s">
        <v>3716</v>
      </c>
      <c r="C2687" t="s">
        <v>218</v>
      </c>
      <c r="D2687" t="s">
        <v>942</v>
      </c>
      <c r="E2687">
        <v>2015</v>
      </c>
      <c r="F2687" s="23">
        <v>53.69</v>
      </c>
      <c r="G2687" s="23">
        <v>9.0299999999999994</v>
      </c>
      <c r="H2687" s="22">
        <v>11363</v>
      </c>
      <c r="I2687" s="34">
        <v>91.622702175710771</v>
      </c>
      <c r="J2687" s="13">
        <v>9</v>
      </c>
      <c r="K2687" s="13">
        <v>11</v>
      </c>
      <c r="L2687" s="19">
        <v>5112</v>
      </c>
      <c r="M2687" s="35">
        <v>5.1120000000000001</v>
      </c>
      <c r="N2687" s="19">
        <v>30.576686667215494</v>
      </c>
      <c r="O2687" s="17">
        <v>33.372391275446788</v>
      </c>
      <c r="P2687" s="36">
        <v>0</v>
      </c>
      <c r="Q2687" s="37">
        <v>0</v>
      </c>
      <c r="R2687" s="38">
        <v>0</v>
      </c>
      <c r="S2687" s="27">
        <v>0</v>
      </c>
      <c r="T2687" s="23">
        <v>0</v>
      </c>
      <c r="U2687" s="17">
        <v>0</v>
      </c>
      <c r="V2687" s="22">
        <v>0</v>
      </c>
      <c r="W2687" s="22">
        <v>0</v>
      </c>
      <c r="X2687" s="23">
        <v>0</v>
      </c>
      <c r="Y2687" s="27">
        <v>0</v>
      </c>
      <c r="Z2687" s="27">
        <v>0</v>
      </c>
      <c r="AA2687" s="14">
        <v>0</v>
      </c>
      <c r="AB2687" s="39">
        <v>0</v>
      </c>
      <c r="AC2687" s="22" t="s">
        <v>782</v>
      </c>
      <c r="AD2687" s="23">
        <v>0</v>
      </c>
      <c r="AE2687" s="23">
        <v>0</v>
      </c>
      <c r="AF2687" s="23">
        <v>0</v>
      </c>
      <c r="AG2687" s="14">
        <v>0</v>
      </c>
      <c r="AH2687" s="22" t="s">
        <v>782</v>
      </c>
      <c r="AI2687" s="23" t="s">
        <v>782</v>
      </c>
      <c r="AJ2687" s="23" t="s">
        <v>782</v>
      </c>
      <c r="AK2687" s="23" t="s">
        <v>782</v>
      </c>
      <c r="AL2687" s="14" t="s">
        <v>782</v>
      </c>
      <c r="AM2687" s="22" t="s">
        <v>782</v>
      </c>
      <c r="AN2687" s="23" t="s">
        <v>782</v>
      </c>
      <c r="AO2687" s="23" t="s">
        <v>782</v>
      </c>
      <c r="AP2687" s="23" t="s">
        <v>782</v>
      </c>
      <c r="AQ2687" s="14" t="s">
        <v>782</v>
      </c>
      <c r="AR2687" s="40">
        <v>775</v>
      </c>
      <c r="AS2687" s="41">
        <v>15734.536999999991</v>
      </c>
      <c r="AT2687" s="23">
        <v>15.734536999999991</v>
      </c>
      <c r="AU2687" s="23">
        <v>13.974830005278514</v>
      </c>
      <c r="AV2687" s="14">
        <v>15.252584428778448</v>
      </c>
      <c r="AW2687" s="22">
        <v>0</v>
      </c>
      <c r="AX2687" s="22" t="s">
        <v>782</v>
      </c>
      <c r="AY2687" s="23">
        <v>0</v>
      </c>
      <c r="AZ2687" s="23">
        <v>0</v>
      </c>
      <c r="BA2687" s="23">
        <v>0</v>
      </c>
      <c r="BB2687" s="14">
        <v>0</v>
      </c>
      <c r="BC2687" s="42">
        <v>2</v>
      </c>
      <c r="BD2687" s="43">
        <v>2395</v>
      </c>
      <c r="BE2687" s="44">
        <v>2.395</v>
      </c>
      <c r="BF2687" s="23">
        <v>4.4608866960403342</v>
      </c>
      <c r="BG2687" s="14">
        <v>4.8687569675530895</v>
      </c>
      <c r="BH2687" s="22">
        <v>786</v>
      </c>
      <c r="BI2687" s="23">
        <v>23.241536999999994</v>
      </c>
      <c r="BJ2687" s="23">
        <v>49.012403368534343</v>
      </c>
      <c r="BK2687" s="14">
        <v>53.493732671778325</v>
      </c>
      <c r="BL2687" t="s">
        <v>218</v>
      </c>
    </row>
    <row r="2688" spans="1:64">
      <c r="A2688" t="s">
        <v>3718</v>
      </c>
      <c r="B2688" t="s">
        <v>3716</v>
      </c>
      <c r="C2688" t="s">
        <v>218</v>
      </c>
      <c r="D2688" t="s">
        <v>942</v>
      </c>
      <c r="E2688">
        <v>2016</v>
      </c>
      <c r="F2688" s="23">
        <v>53.69</v>
      </c>
      <c r="G2688" s="23">
        <v>8.64</v>
      </c>
      <c r="H2688" s="22">
        <v>11341</v>
      </c>
      <c r="I2688" s="34">
        <v>96.612921787425577</v>
      </c>
      <c r="J2688" s="13">
        <v>9</v>
      </c>
      <c r="K2688" s="13">
        <v>11</v>
      </c>
      <c r="L2688" s="19">
        <v>5112</v>
      </c>
      <c r="M2688" s="35">
        <v>5.1120000000000001</v>
      </c>
      <c r="N2688" s="19">
        <v>30.574871999999999</v>
      </c>
      <c r="O2688" s="17">
        <v>31.646772951627465</v>
      </c>
      <c r="P2688" s="13">
        <v>0</v>
      </c>
      <c r="Q2688" s="13">
        <v>0</v>
      </c>
      <c r="R2688" s="19">
        <v>0</v>
      </c>
      <c r="S2688" s="27">
        <v>0</v>
      </c>
      <c r="T2688" s="19">
        <v>0</v>
      </c>
      <c r="U2688" s="17">
        <v>0</v>
      </c>
      <c r="V2688" s="13">
        <v>0</v>
      </c>
      <c r="W2688" s="13">
        <v>0</v>
      </c>
      <c r="X2688" s="19">
        <v>0</v>
      </c>
      <c r="Y2688" s="27">
        <v>0</v>
      </c>
      <c r="Z2688" s="19">
        <v>0</v>
      </c>
      <c r="AA2688" s="14">
        <v>0</v>
      </c>
      <c r="AB2688" s="13">
        <v>0</v>
      </c>
      <c r="AC2688" s="22" t="s">
        <v>782</v>
      </c>
      <c r="AD2688" s="19">
        <v>0</v>
      </c>
      <c r="AE2688" s="23">
        <v>0</v>
      </c>
      <c r="AF2688" s="19">
        <v>0</v>
      </c>
      <c r="AG2688" s="14">
        <v>0</v>
      </c>
      <c r="AH2688" s="22" t="s">
        <v>782</v>
      </c>
      <c r="AI2688" s="23" t="s">
        <v>782</v>
      </c>
      <c r="AJ2688" s="23" t="s">
        <v>782</v>
      </c>
      <c r="AK2688" s="23" t="s">
        <v>782</v>
      </c>
      <c r="AL2688" s="14" t="s">
        <v>782</v>
      </c>
      <c r="AM2688" s="22" t="s">
        <v>782</v>
      </c>
      <c r="AN2688" s="23" t="s">
        <v>782</v>
      </c>
      <c r="AO2688" s="23" t="s">
        <v>782</v>
      </c>
      <c r="AP2688" s="23" t="s">
        <v>782</v>
      </c>
      <c r="AQ2688" s="14" t="s">
        <v>782</v>
      </c>
      <c r="AR2688" s="13">
        <v>787</v>
      </c>
      <c r="AS2688" s="19">
        <v>15814.687000000005</v>
      </c>
      <c r="AT2688" s="23">
        <v>15.814687000000005</v>
      </c>
      <c r="AU2688" s="19">
        <v>14.043442056000019</v>
      </c>
      <c r="AV2688" s="14">
        <v>14.535780303694127</v>
      </c>
      <c r="AW2688" s="13">
        <v>0</v>
      </c>
      <c r="AX2688" s="22" t="s">
        <v>782</v>
      </c>
      <c r="AY2688" s="19">
        <v>0</v>
      </c>
      <c r="AZ2688" s="23">
        <v>0</v>
      </c>
      <c r="BA2688" s="19">
        <v>0</v>
      </c>
      <c r="BB2688" s="14">
        <v>0</v>
      </c>
      <c r="BC2688" s="13">
        <v>2</v>
      </c>
      <c r="BD2688" s="19">
        <v>2395</v>
      </c>
      <c r="BE2688" s="44">
        <v>2.395</v>
      </c>
      <c r="BF2688" s="19">
        <v>4.4618316960403339</v>
      </c>
      <c r="BG2688" s="14">
        <v>4.6182556261548164</v>
      </c>
      <c r="BH2688" s="22">
        <v>798</v>
      </c>
      <c r="BI2688" s="23">
        <v>23.321687000000004</v>
      </c>
      <c r="BJ2688" s="23">
        <v>49.080145752040352</v>
      </c>
      <c r="BK2688" s="14">
        <v>50.800808881476414</v>
      </c>
      <c r="BL2688" t="s">
        <v>218</v>
      </c>
    </row>
    <row r="2689" spans="1:64">
      <c r="A2689" t="s">
        <v>3719</v>
      </c>
      <c r="B2689" t="s">
        <v>3716</v>
      </c>
      <c r="C2689" t="s">
        <v>218</v>
      </c>
      <c r="D2689" t="s">
        <v>942</v>
      </c>
      <c r="E2689">
        <v>2017</v>
      </c>
      <c r="F2689" s="23">
        <v>53.69</v>
      </c>
      <c r="G2689" s="23">
        <v>8.73</v>
      </c>
      <c r="H2689" s="22">
        <v>11331</v>
      </c>
      <c r="I2689" s="34">
        <v>89.005123565958144</v>
      </c>
      <c r="J2689" s="13">
        <v>9</v>
      </c>
      <c r="K2689" s="13">
        <v>11</v>
      </c>
      <c r="L2689" s="19">
        <v>5112</v>
      </c>
      <c r="M2689" s="19">
        <v>5.1120000000000001</v>
      </c>
      <c r="N2689" s="19">
        <v>30.574871999999999</v>
      </c>
      <c r="O2689" s="17">
        <v>34.351811193590649</v>
      </c>
      <c r="P2689" s="13">
        <v>0</v>
      </c>
      <c r="Q2689" s="13">
        <v>0</v>
      </c>
      <c r="R2689" s="19">
        <v>0</v>
      </c>
      <c r="S2689" s="19">
        <v>0</v>
      </c>
      <c r="T2689" s="19">
        <v>0</v>
      </c>
      <c r="U2689" s="17">
        <v>0</v>
      </c>
      <c r="V2689" s="13">
        <v>0</v>
      </c>
      <c r="W2689" s="13">
        <v>0</v>
      </c>
      <c r="X2689" s="19">
        <v>0</v>
      </c>
      <c r="Y2689" s="19">
        <v>0</v>
      </c>
      <c r="Z2689" s="19">
        <v>0</v>
      </c>
      <c r="AA2689" s="14">
        <v>0</v>
      </c>
      <c r="AB2689" s="13">
        <v>0</v>
      </c>
      <c r="AC2689" s="22" t="s">
        <v>782</v>
      </c>
      <c r="AD2689" s="19">
        <v>0</v>
      </c>
      <c r="AE2689" s="19">
        <v>0</v>
      </c>
      <c r="AF2689" s="19">
        <v>0</v>
      </c>
      <c r="AG2689" s="14">
        <v>0</v>
      </c>
      <c r="AH2689" s="22" t="s">
        <v>782</v>
      </c>
      <c r="AI2689" s="23" t="s">
        <v>782</v>
      </c>
      <c r="AJ2689" s="23" t="s">
        <v>782</v>
      </c>
      <c r="AK2689" s="23" t="s">
        <v>782</v>
      </c>
      <c r="AL2689" s="14" t="s">
        <v>782</v>
      </c>
      <c r="AM2689" s="22" t="s">
        <v>782</v>
      </c>
      <c r="AN2689" s="23" t="s">
        <v>782</v>
      </c>
      <c r="AO2689" s="23" t="s">
        <v>782</v>
      </c>
      <c r="AP2689" s="23" t="s">
        <v>782</v>
      </c>
      <c r="AQ2689" s="14" t="s">
        <v>782</v>
      </c>
      <c r="AR2689" s="13">
        <v>804</v>
      </c>
      <c r="AS2689" s="19">
        <v>16197.927000000007</v>
      </c>
      <c r="AT2689" s="19">
        <v>16.197926999999989</v>
      </c>
      <c r="AU2689" s="19">
        <v>14.383759176000019</v>
      </c>
      <c r="AV2689" s="14">
        <v>16.16059682827224</v>
      </c>
      <c r="AW2689" s="13">
        <v>0</v>
      </c>
      <c r="AX2689" s="22" t="s">
        <v>782</v>
      </c>
      <c r="AY2689" s="19">
        <v>0</v>
      </c>
      <c r="AZ2689" s="19">
        <v>0</v>
      </c>
      <c r="BA2689" s="19">
        <v>0</v>
      </c>
      <c r="BB2689" s="14">
        <v>0</v>
      </c>
      <c r="BC2689" s="13">
        <v>4</v>
      </c>
      <c r="BD2689" s="19">
        <v>8395</v>
      </c>
      <c r="BE2689" s="19">
        <v>8.3949999999999996</v>
      </c>
      <c r="BF2689" s="19">
        <v>20.634256044285308</v>
      </c>
      <c r="BG2689" s="14">
        <v>23.1832227377271</v>
      </c>
      <c r="BH2689" s="22">
        <v>817</v>
      </c>
      <c r="BI2689" s="23">
        <v>29.704926999999991</v>
      </c>
      <c r="BJ2689" s="23">
        <v>65.59288722028532</v>
      </c>
      <c r="BK2689" s="14">
        <v>73.695630759589989</v>
      </c>
      <c r="BL2689" t="s">
        <v>218</v>
      </c>
    </row>
    <row r="2690" spans="1:64">
      <c r="A2690" t="s">
        <v>3720</v>
      </c>
      <c r="B2690" t="s">
        <v>3716</v>
      </c>
      <c r="C2690" t="s">
        <v>218</v>
      </c>
      <c r="D2690" t="s">
        <v>942</v>
      </c>
      <c r="E2690">
        <v>2018</v>
      </c>
      <c r="F2690" s="23">
        <v>53.69</v>
      </c>
      <c r="G2690" s="23">
        <v>8.67</v>
      </c>
      <c r="H2690" s="22">
        <v>11371</v>
      </c>
      <c r="I2690" s="34">
        <v>89.011449445387143</v>
      </c>
      <c r="J2690" s="13">
        <v>10</v>
      </c>
      <c r="K2690" s="13">
        <v>12</v>
      </c>
      <c r="L2690" s="19">
        <v>7588</v>
      </c>
      <c r="M2690" s="19">
        <v>7.5880000000000001</v>
      </c>
      <c r="N2690" s="19">
        <v>45.383828000000001</v>
      </c>
      <c r="O2690" s="17">
        <v>50.986505986339651</v>
      </c>
      <c r="P2690" s="13">
        <v>0</v>
      </c>
      <c r="Q2690" s="13">
        <v>0</v>
      </c>
      <c r="R2690" s="19">
        <v>0</v>
      </c>
      <c r="S2690" s="19">
        <v>0</v>
      </c>
      <c r="T2690" s="19">
        <v>0</v>
      </c>
      <c r="U2690" s="17">
        <v>0</v>
      </c>
      <c r="V2690" s="13">
        <v>0</v>
      </c>
      <c r="W2690" s="13">
        <v>0</v>
      </c>
      <c r="X2690" s="19">
        <v>0</v>
      </c>
      <c r="Y2690" s="19">
        <v>0</v>
      </c>
      <c r="Z2690" s="19">
        <v>0</v>
      </c>
      <c r="AA2690" s="14">
        <v>0</v>
      </c>
      <c r="AB2690" s="13">
        <v>0</v>
      </c>
      <c r="AC2690" s="22" t="s">
        <v>782</v>
      </c>
      <c r="AD2690" s="19">
        <v>0</v>
      </c>
      <c r="AE2690" s="19">
        <v>0</v>
      </c>
      <c r="AF2690" s="19">
        <v>0</v>
      </c>
      <c r="AG2690" s="14">
        <v>0</v>
      </c>
      <c r="AH2690" s="22" t="s">
        <v>782</v>
      </c>
      <c r="AI2690" s="23" t="s">
        <v>782</v>
      </c>
      <c r="AJ2690" s="23" t="s">
        <v>782</v>
      </c>
      <c r="AK2690" s="23" t="s">
        <v>782</v>
      </c>
      <c r="AL2690" s="14" t="s">
        <v>782</v>
      </c>
      <c r="AM2690" s="22" t="s">
        <v>782</v>
      </c>
      <c r="AN2690" s="23" t="s">
        <v>782</v>
      </c>
      <c r="AO2690" s="23" t="s">
        <v>782</v>
      </c>
      <c r="AP2690" s="23" t="s">
        <v>782</v>
      </c>
      <c r="AQ2690" s="14" t="s">
        <v>782</v>
      </c>
      <c r="AR2690" s="13">
        <v>817</v>
      </c>
      <c r="AS2690" s="19">
        <v>16292.007000000007</v>
      </c>
      <c r="AT2690" s="19">
        <v>16.292006999999991</v>
      </c>
      <c r="AU2690" s="19">
        <v>14.467302216000018</v>
      </c>
      <c r="AV2690" s="14">
        <v>16.253304834538632</v>
      </c>
      <c r="AW2690" s="13">
        <v>0</v>
      </c>
      <c r="AX2690" s="22" t="s">
        <v>782</v>
      </c>
      <c r="AY2690" s="19">
        <v>0</v>
      </c>
      <c r="AZ2690" s="19">
        <v>0</v>
      </c>
      <c r="BA2690" s="19">
        <v>0</v>
      </c>
      <c r="BB2690" s="14">
        <v>0</v>
      </c>
      <c r="BC2690" s="13">
        <v>4</v>
      </c>
      <c r="BD2690" s="19">
        <v>8395</v>
      </c>
      <c r="BE2690" s="19">
        <v>8.3949999999999996</v>
      </c>
      <c r="BF2690" s="19">
        <v>20.57763882291983</v>
      </c>
      <c r="BG2690" s="14">
        <v>23.117968476117461</v>
      </c>
      <c r="BH2690" s="22">
        <v>831</v>
      </c>
      <c r="BI2690" s="23">
        <v>32.275006999999988</v>
      </c>
      <c r="BJ2690" s="23">
        <v>80.428769038919853</v>
      </c>
      <c r="BK2690" s="14">
        <v>90.357779296995744</v>
      </c>
      <c r="BL2690" t="s">
        <v>218</v>
      </c>
    </row>
    <row r="2691" spans="1:64">
      <c r="A2691" t="s">
        <v>3721</v>
      </c>
      <c r="B2691" t="s">
        <v>3716</v>
      </c>
      <c r="C2691" t="s">
        <v>218</v>
      </c>
      <c r="D2691" t="s">
        <v>942</v>
      </c>
      <c r="E2691">
        <v>2019</v>
      </c>
      <c r="F2691" s="23">
        <v>53.69</v>
      </c>
      <c r="G2691" s="23">
        <v>8.84</v>
      </c>
      <c r="H2691" s="22">
        <v>11376</v>
      </c>
      <c r="I2691" s="34">
        <v>91.182826231325194</v>
      </c>
      <c r="J2691" s="22">
        <v>10</v>
      </c>
      <c r="K2691" s="22">
        <v>12</v>
      </c>
      <c r="L2691" s="23">
        <v>7588</v>
      </c>
      <c r="M2691" s="23">
        <v>7.5880000000000001</v>
      </c>
      <c r="N2691" s="23">
        <v>45.383828000000001</v>
      </c>
      <c r="O2691" s="14">
        <v>49.772341871553785</v>
      </c>
      <c r="P2691" s="22">
        <v>0</v>
      </c>
      <c r="Q2691" s="22">
        <v>0</v>
      </c>
      <c r="R2691" s="23">
        <v>0</v>
      </c>
      <c r="S2691" s="23">
        <v>0</v>
      </c>
      <c r="T2691" s="23">
        <v>0</v>
      </c>
      <c r="U2691" s="14">
        <v>0</v>
      </c>
      <c r="V2691" s="22">
        <v>0</v>
      </c>
      <c r="W2691" s="22">
        <v>0</v>
      </c>
      <c r="X2691" s="23">
        <v>0</v>
      </c>
      <c r="Y2691" s="23">
        <v>0</v>
      </c>
      <c r="Z2691" s="23">
        <v>0</v>
      </c>
      <c r="AA2691" s="14">
        <v>0</v>
      </c>
      <c r="AB2691" s="22">
        <v>0</v>
      </c>
      <c r="AC2691" s="22">
        <v>0</v>
      </c>
      <c r="AD2691" s="23">
        <v>0</v>
      </c>
      <c r="AE2691" s="23">
        <v>0</v>
      </c>
      <c r="AF2691" s="23">
        <v>0</v>
      </c>
      <c r="AG2691" s="14">
        <v>0</v>
      </c>
      <c r="AH2691" s="22">
        <v>2</v>
      </c>
      <c r="AI2691" s="23">
        <v>1007.1800000000001</v>
      </c>
      <c r="AJ2691" s="23">
        <v>1.00718</v>
      </c>
      <c r="AK2691" s="23">
        <v>0.89437584000000003</v>
      </c>
      <c r="AL2691" s="14">
        <v>0.98085996778716178</v>
      </c>
      <c r="AM2691" s="22">
        <v>840</v>
      </c>
      <c r="AN2691" s="23">
        <v>16092.98700000001</v>
      </c>
      <c r="AO2691" s="23">
        <v>16.09298699999999</v>
      </c>
      <c r="AP2691" s="23">
        <v>14.290572456000017</v>
      </c>
      <c r="AQ2691" s="14">
        <v>15.67243860126217</v>
      </c>
      <c r="AR2691" s="22">
        <v>842</v>
      </c>
      <c r="AS2691" s="23">
        <v>17100.167000000009</v>
      </c>
      <c r="AT2691" s="23">
        <v>17.100166999999992</v>
      </c>
      <c r="AU2691" s="23">
        <v>15.184948296000018</v>
      </c>
      <c r="AV2691" s="14">
        <v>16.653298569049333</v>
      </c>
      <c r="AW2691" s="22">
        <v>0</v>
      </c>
      <c r="AX2691" s="22" t="s">
        <v>782</v>
      </c>
      <c r="AY2691" s="23">
        <v>0</v>
      </c>
      <c r="AZ2691" s="23">
        <v>0</v>
      </c>
      <c r="BA2691" s="23">
        <v>0</v>
      </c>
      <c r="BB2691" s="14">
        <v>0</v>
      </c>
      <c r="BC2691" s="22">
        <v>4</v>
      </c>
      <c r="BD2691" s="23">
        <v>8395</v>
      </c>
      <c r="BE2691" s="23">
        <v>8.3949999999999996</v>
      </c>
      <c r="BF2691" s="23">
        <v>20.574171256097308</v>
      </c>
      <c r="BG2691" s="14">
        <v>22.563647241972856</v>
      </c>
      <c r="BH2691" s="22">
        <v>856</v>
      </c>
      <c r="BI2691" s="23">
        <v>33.083166999999989</v>
      </c>
      <c r="BJ2691" s="23">
        <v>81.142947552097326</v>
      </c>
      <c r="BK2691" s="14">
        <v>88.989287682575963</v>
      </c>
      <c r="BL2691" t="s">
        <v>218</v>
      </c>
    </row>
    <row r="2692" spans="1:64">
      <c r="A2692" t="s">
        <v>3722</v>
      </c>
      <c r="B2692" t="s">
        <v>3716</v>
      </c>
      <c r="C2692" t="s">
        <v>218</v>
      </c>
      <c r="D2692" t="s">
        <v>942</v>
      </c>
      <c r="E2692">
        <v>2020</v>
      </c>
      <c r="F2692" s="23">
        <v>53.69</v>
      </c>
      <c r="G2692" s="23">
        <v>8.82</v>
      </c>
      <c r="H2692" s="22">
        <v>11394</v>
      </c>
      <c r="I2692" s="34">
        <v>91.602371091100963</v>
      </c>
      <c r="J2692" s="22">
        <v>10</v>
      </c>
      <c r="K2692" s="22">
        <v>15</v>
      </c>
      <c r="L2692" s="23">
        <v>9247</v>
      </c>
      <c r="M2692" s="23">
        <v>9.2469999999999999</v>
      </c>
      <c r="N2692" s="23">
        <v>55.306307000000004</v>
      </c>
      <c r="O2692" s="14">
        <v>60.376501548192927</v>
      </c>
      <c r="P2692" s="22">
        <v>0</v>
      </c>
      <c r="Q2692" s="22">
        <v>0</v>
      </c>
      <c r="R2692" s="23">
        <v>0</v>
      </c>
      <c r="S2692" s="23">
        <v>0</v>
      </c>
      <c r="T2692" s="23">
        <v>0</v>
      </c>
      <c r="U2692" s="14">
        <v>0</v>
      </c>
      <c r="V2692" s="22">
        <v>0</v>
      </c>
      <c r="W2692" s="22">
        <v>0</v>
      </c>
      <c r="X2692" s="23">
        <v>0</v>
      </c>
      <c r="Y2692" s="23">
        <v>0</v>
      </c>
      <c r="Z2692" s="23">
        <v>0</v>
      </c>
      <c r="AA2692" s="14">
        <v>0</v>
      </c>
      <c r="AB2692" s="22">
        <v>0</v>
      </c>
      <c r="AC2692" s="22">
        <v>0</v>
      </c>
      <c r="AD2692" s="23">
        <v>0</v>
      </c>
      <c r="AE2692" s="23">
        <v>0</v>
      </c>
      <c r="AF2692" s="23">
        <v>0</v>
      </c>
      <c r="AG2692" s="14">
        <v>0</v>
      </c>
      <c r="AH2692" s="22">
        <v>2</v>
      </c>
      <c r="AI2692" s="23">
        <v>1007.1800000000001</v>
      </c>
      <c r="AJ2692" s="23">
        <v>1.00718</v>
      </c>
      <c r="AK2692" s="23">
        <v>0.89437584000000003</v>
      </c>
      <c r="AL2692" s="14">
        <v>0.97636756488597842</v>
      </c>
      <c r="AM2692" s="22">
        <v>883</v>
      </c>
      <c r="AN2692" s="23">
        <v>17403.012000000017</v>
      </c>
      <c r="AO2692" s="23">
        <v>17.403011999999976</v>
      </c>
      <c r="AP2692" s="23">
        <v>15.45387465600002</v>
      </c>
      <c r="AQ2692" s="14">
        <v>16.870605500626983</v>
      </c>
      <c r="AR2692" s="22">
        <v>885</v>
      </c>
      <c r="AS2692" s="23">
        <v>18410.192000000017</v>
      </c>
      <c r="AT2692" s="23">
        <v>18.410191999999974</v>
      </c>
      <c r="AU2692" s="23">
        <v>16.34825049600002</v>
      </c>
      <c r="AV2692" s="14">
        <v>17.846973065512962</v>
      </c>
      <c r="AW2692" s="22">
        <v>0</v>
      </c>
      <c r="AX2692" s="22">
        <v>0</v>
      </c>
      <c r="AY2692" s="23">
        <v>0</v>
      </c>
      <c r="AZ2692" s="23">
        <v>0</v>
      </c>
      <c r="BA2692" s="23">
        <v>0</v>
      </c>
      <c r="BB2692" s="14">
        <v>0</v>
      </c>
      <c r="BC2692" s="22">
        <v>4</v>
      </c>
      <c r="BD2692" s="23">
        <v>8395</v>
      </c>
      <c r="BE2692" s="23">
        <v>8.3949999999999996</v>
      </c>
      <c r="BF2692" s="23">
        <v>20.574171256097308</v>
      </c>
      <c r="BG2692" s="14">
        <v>22.460304259630743</v>
      </c>
      <c r="BH2692" s="22">
        <v>899</v>
      </c>
      <c r="BI2692" s="23">
        <v>36.052191999999977</v>
      </c>
      <c r="BJ2692" s="23">
        <v>92.228728752097339</v>
      </c>
      <c r="BK2692" s="14">
        <v>100.68377887333662</v>
      </c>
      <c r="BL2692" t="s">
        <v>218</v>
      </c>
    </row>
    <row r="2693" spans="1:64">
      <c r="A2693" t="s">
        <v>3723</v>
      </c>
      <c r="B2693" t="s">
        <v>3716</v>
      </c>
      <c r="C2693" t="s">
        <v>218</v>
      </c>
      <c r="D2693" t="s">
        <v>942</v>
      </c>
      <c r="E2693">
        <v>2021</v>
      </c>
      <c r="F2693" s="23">
        <v>53.69</v>
      </c>
      <c r="G2693" s="23">
        <v>8.81</v>
      </c>
      <c r="H2693" s="22">
        <v>11227</v>
      </c>
      <c r="I2693" s="34">
        <v>85.43</v>
      </c>
      <c r="J2693" s="22">
        <v>10</v>
      </c>
      <c r="K2693" s="22">
        <v>16</v>
      </c>
      <c r="L2693" s="23">
        <v>9247</v>
      </c>
      <c r="M2693" s="23">
        <v>9.2469999999999999</v>
      </c>
      <c r="N2693" s="23">
        <v>55.306306999999997</v>
      </c>
      <c r="O2693" s="14">
        <v>64.739999999999995</v>
      </c>
      <c r="P2693" s="22">
        <v>0</v>
      </c>
      <c r="Q2693" s="22">
        <v>0</v>
      </c>
      <c r="R2693" s="23">
        <v>0</v>
      </c>
      <c r="S2693" s="23">
        <v>0</v>
      </c>
      <c r="T2693" s="23">
        <v>0</v>
      </c>
      <c r="U2693" s="14">
        <v>0</v>
      </c>
      <c r="V2693" s="22">
        <v>0</v>
      </c>
      <c r="W2693" s="22">
        <v>0</v>
      </c>
      <c r="X2693" s="23">
        <v>0</v>
      </c>
      <c r="Y2693" s="23">
        <v>0</v>
      </c>
      <c r="Z2693" s="23">
        <v>0</v>
      </c>
      <c r="AA2693" s="14">
        <v>0</v>
      </c>
      <c r="AB2693" s="22">
        <v>0</v>
      </c>
      <c r="AC2693" s="22">
        <v>0</v>
      </c>
      <c r="AD2693" s="23">
        <v>0</v>
      </c>
      <c r="AE2693" s="23">
        <v>0</v>
      </c>
      <c r="AF2693" s="23">
        <v>0</v>
      </c>
      <c r="AG2693" s="14">
        <v>0</v>
      </c>
      <c r="AH2693" s="22">
        <v>4</v>
      </c>
      <c r="AI2693" s="23">
        <v>1015.784</v>
      </c>
      <c r="AJ2693" s="23">
        <v>1.015784</v>
      </c>
      <c r="AK2693" s="23">
        <v>0.90894720799999995</v>
      </c>
      <c r="AL2693" s="14">
        <v>1.06</v>
      </c>
      <c r="AM2693" s="22">
        <v>957</v>
      </c>
      <c r="AN2693" s="23">
        <v>18152.191999999999</v>
      </c>
      <c r="AO2693" s="23">
        <v>18.152191999999999</v>
      </c>
      <c r="AP2693" s="23">
        <v>16.24299731</v>
      </c>
      <c r="AQ2693" s="14">
        <v>19.010000000000002</v>
      </c>
      <c r="AR2693" s="22">
        <v>961</v>
      </c>
      <c r="AS2693" s="23">
        <v>19167.975999999999</v>
      </c>
      <c r="AT2693" s="23">
        <v>19.167975999999999</v>
      </c>
      <c r="AU2693" s="23">
        <v>17.151944520000001</v>
      </c>
      <c r="AV2693" s="14">
        <v>20.079999999999998</v>
      </c>
      <c r="AW2693" s="22">
        <v>0</v>
      </c>
      <c r="AX2693" s="22">
        <v>0</v>
      </c>
      <c r="AY2693" s="23">
        <v>0</v>
      </c>
      <c r="AZ2693" s="23">
        <v>0</v>
      </c>
      <c r="BA2693" s="23">
        <v>0</v>
      </c>
      <c r="BB2693" s="14">
        <v>0</v>
      </c>
      <c r="BC2693" s="22">
        <v>4</v>
      </c>
      <c r="BD2693" s="23">
        <v>8395</v>
      </c>
      <c r="BE2693" s="23">
        <v>8.3949999999999996</v>
      </c>
      <c r="BF2693" s="23">
        <v>17.940677340000001</v>
      </c>
      <c r="BG2693" s="14">
        <v>21</v>
      </c>
      <c r="BH2693" s="22">
        <v>975</v>
      </c>
      <c r="BI2693" s="23">
        <v>36.81</v>
      </c>
      <c r="BJ2693" s="23">
        <v>90.4</v>
      </c>
      <c r="BK2693" s="14">
        <v>105.82</v>
      </c>
      <c r="BL2693" t="s">
        <v>218</v>
      </c>
    </row>
    <row r="2694" spans="1:64">
      <c r="A2694" t="s">
        <v>3724</v>
      </c>
      <c r="B2694" t="s">
        <v>3716</v>
      </c>
      <c r="C2694" t="s">
        <v>218</v>
      </c>
      <c r="D2694" s="111" t="s">
        <v>942</v>
      </c>
      <c r="E2694" s="110">
        <v>2022</v>
      </c>
      <c r="F2694" s="23"/>
      <c r="G2694" s="23"/>
      <c r="H2694" s="22">
        <v>11370</v>
      </c>
      <c r="I2694" s="34">
        <v>82.404509005400257</v>
      </c>
      <c r="J2694" s="22">
        <v>9</v>
      </c>
      <c r="K2694" s="22">
        <v>13</v>
      </c>
      <c r="L2694" s="23">
        <v>7550</v>
      </c>
      <c r="M2694" s="23">
        <v>7.5499999999999989</v>
      </c>
      <c r="N2694" s="23">
        <v>44.680900000000008</v>
      </c>
      <c r="O2694" s="14">
        <v>54.221426156512763</v>
      </c>
      <c r="P2694" s="22">
        <v>0</v>
      </c>
      <c r="Q2694" s="22">
        <v>0</v>
      </c>
      <c r="R2694" s="23">
        <v>0</v>
      </c>
      <c r="S2694" s="23">
        <v>0</v>
      </c>
      <c r="T2694" s="23">
        <v>0</v>
      </c>
      <c r="U2694" s="14">
        <v>0</v>
      </c>
      <c r="V2694" s="22">
        <v>0</v>
      </c>
      <c r="W2694" s="22">
        <v>0</v>
      </c>
      <c r="X2694" s="23">
        <v>0</v>
      </c>
      <c r="Y2694" s="23">
        <v>0</v>
      </c>
      <c r="Z2694" s="23">
        <v>0</v>
      </c>
      <c r="AA2694" s="14">
        <v>0</v>
      </c>
      <c r="AB2694" s="22">
        <v>0</v>
      </c>
      <c r="AC2694" s="22">
        <v>0</v>
      </c>
      <c r="AD2694" s="23">
        <v>0</v>
      </c>
      <c r="AE2694" s="23">
        <v>0</v>
      </c>
      <c r="AF2694" s="23">
        <v>0</v>
      </c>
      <c r="AG2694" s="14">
        <v>0</v>
      </c>
      <c r="AH2694" s="22">
        <v>4</v>
      </c>
      <c r="AI2694" s="23">
        <v>1015.784</v>
      </c>
      <c r="AJ2694" s="23">
        <v>1.015784</v>
      </c>
      <c r="AK2694" s="23">
        <v>1.0405324783336256</v>
      </c>
      <c r="AL2694" s="14">
        <v>1.2627130370565474</v>
      </c>
      <c r="AM2694" s="22">
        <v>1085</v>
      </c>
      <c r="AN2694" s="23">
        <v>19248.981999999993</v>
      </c>
      <c r="AO2694" s="23">
        <v>19.248981999999963</v>
      </c>
      <c r="AP2694" s="23">
        <v>19.71796262380521</v>
      </c>
      <c r="AQ2694" s="14">
        <v>23.928256914331016</v>
      </c>
      <c r="AR2694" s="22">
        <v>1089</v>
      </c>
      <c r="AS2694" s="23">
        <v>20264.766</v>
      </c>
      <c r="AT2694" s="23">
        <v>20.264766000000002</v>
      </c>
      <c r="AU2694" s="23">
        <v>20.758495102138831</v>
      </c>
      <c r="AV2694" s="14">
        <v>25.190969951387554</v>
      </c>
      <c r="AW2694" s="22">
        <v>0</v>
      </c>
      <c r="AX2694" s="22">
        <v>0</v>
      </c>
      <c r="AY2694" s="23">
        <v>0</v>
      </c>
      <c r="AZ2694" s="23">
        <v>0</v>
      </c>
      <c r="BA2694" s="23">
        <v>0</v>
      </c>
      <c r="BB2694" s="14">
        <v>0</v>
      </c>
      <c r="BC2694" s="22">
        <v>3</v>
      </c>
      <c r="BD2694" s="23">
        <v>8350</v>
      </c>
      <c r="BE2694" s="23">
        <v>8.35</v>
      </c>
      <c r="BF2694" s="23">
        <v>19.968764163438777</v>
      </c>
      <c r="BG2694" s="14">
        <v>24.232611060312433</v>
      </c>
      <c r="BH2694" s="22">
        <v>1101</v>
      </c>
      <c r="BI2694" s="23">
        <v>36.164766</v>
      </c>
      <c r="BJ2694" s="23">
        <v>85.408159265577609</v>
      </c>
      <c r="BK2694" s="14">
        <v>103.64500716821274</v>
      </c>
      <c r="BL2694" t="s">
        <v>218</v>
      </c>
    </row>
    <row r="2695" spans="1:64">
      <c r="A2695" t="s">
        <v>3725</v>
      </c>
      <c r="B2695" t="s">
        <v>3716</v>
      </c>
      <c r="C2695" t="s">
        <v>218</v>
      </c>
      <c r="D2695" t="s">
        <v>942</v>
      </c>
      <c r="E2695">
        <v>2023</v>
      </c>
      <c r="F2695">
        <v>53.69</v>
      </c>
      <c r="G2695">
        <v>9.3699999999999992</v>
      </c>
      <c r="H2695">
        <v>11362</v>
      </c>
      <c r="I2695">
        <v>82.404509005400257</v>
      </c>
      <c r="J2695">
        <v>9</v>
      </c>
      <c r="K2695">
        <v>13</v>
      </c>
      <c r="L2695">
        <v>7550</v>
      </c>
      <c r="M2695">
        <v>7.55</v>
      </c>
      <c r="N2695">
        <v>44.680900000000001</v>
      </c>
      <c r="O2695">
        <v>54.221426156512749</v>
      </c>
      <c r="P2695">
        <v>0</v>
      </c>
      <c r="Q2695">
        <v>0</v>
      </c>
      <c r="R2695">
        <v>0</v>
      </c>
      <c r="S2695">
        <v>0</v>
      </c>
      <c r="T2695">
        <v>0</v>
      </c>
      <c r="U2695">
        <v>0</v>
      </c>
      <c r="V2695">
        <v>0</v>
      </c>
      <c r="W2695">
        <v>0</v>
      </c>
      <c r="X2695">
        <v>0</v>
      </c>
      <c r="Y2695">
        <v>0</v>
      </c>
      <c r="Z2695">
        <v>0</v>
      </c>
      <c r="AA2695">
        <v>0</v>
      </c>
      <c r="AG2695">
        <v>0</v>
      </c>
      <c r="AH2695">
        <v>4</v>
      </c>
      <c r="AI2695">
        <v>1015.784</v>
      </c>
      <c r="AJ2695">
        <v>1.015784</v>
      </c>
      <c r="AK2695">
        <v>0.95279199999999997</v>
      </c>
      <c r="AL2695">
        <v>1.248929</v>
      </c>
      <c r="AM2695">
        <v>1302</v>
      </c>
      <c r="AN2695">
        <v>23299.317999999999</v>
      </c>
      <c r="AO2695">
        <v>23.299318</v>
      </c>
      <c r="AP2695">
        <v>21.854462999999999</v>
      </c>
      <c r="AQ2695">
        <v>26.520955301812183</v>
      </c>
      <c r="AR2695">
        <v>1424</v>
      </c>
      <c r="AS2695">
        <v>24410.6529999999</v>
      </c>
      <c r="AT2695">
        <v>24.410653</v>
      </c>
      <c r="AU2695">
        <v>22.896880927051299</v>
      </c>
      <c r="AV2695">
        <v>27.785956379584505</v>
      </c>
      <c r="AW2695">
        <v>0</v>
      </c>
      <c r="AX2695">
        <v>0</v>
      </c>
      <c r="AY2695">
        <v>0</v>
      </c>
      <c r="AZ2695">
        <v>0</v>
      </c>
      <c r="BA2695">
        <v>0</v>
      </c>
      <c r="BB2695">
        <v>0</v>
      </c>
      <c r="BC2695">
        <v>3</v>
      </c>
      <c r="BD2695">
        <v>8290</v>
      </c>
      <c r="BE2695">
        <v>8.2899999999999991</v>
      </c>
      <c r="BF2695">
        <v>23.843606000000001</v>
      </c>
      <c r="BG2695">
        <v>28.934831707373494</v>
      </c>
      <c r="BH2695">
        <v>1436</v>
      </c>
      <c r="BI2695">
        <v>40.250653</v>
      </c>
      <c r="BJ2695">
        <v>91.421386927051302</v>
      </c>
      <c r="BK2695">
        <v>110.94221424347074</v>
      </c>
      <c r="BL2695" t="s">
        <v>218</v>
      </c>
    </row>
    <row r="2696" spans="1:64">
      <c r="A2696" t="s">
        <v>3726</v>
      </c>
      <c r="B2696" t="s">
        <v>3716</v>
      </c>
      <c r="C2696" t="s">
        <v>218</v>
      </c>
      <c r="D2696" t="s">
        <v>942</v>
      </c>
      <c r="E2696">
        <v>2024</v>
      </c>
      <c r="F2696">
        <v>53.69</v>
      </c>
      <c r="G2696">
        <v>9.44</v>
      </c>
      <c r="H2696">
        <v>11341</v>
      </c>
      <c r="I2696">
        <v>77.766350097650545</v>
      </c>
      <c r="J2696">
        <v>8</v>
      </c>
      <c r="K2696">
        <v>12</v>
      </c>
      <c r="L2696">
        <v>7300</v>
      </c>
      <c r="M2696">
        <v>7.2999999999999989</v>
      </c>
      <c r="N2696">
        <v>43.201400000000007</v>
      </c>
      <c r="O2696">
        <v>55.552819369498984</v>
      </c>
      <c r="P2696">
        <v>0</v>
      </c>
      <c r="Q2696">
        <v>0</v>
      </c>
      <c r="R2696">
        <v>0</v>
      </c>
      <c r="S2696">
        <v>0</v>
      </c>
      <c r="T2696">
        <v>0</v>
      </c>
      <c r="U2696">
        <v>0</v>
      </c>
      <c r="V2696">
        <v>0</v>
      </c>
      <c r="W2696">
        <v>0</v>
      </c>
      <c r="X2696">
        <v>0</v>
      </c>
      <c r="Y2696">
        <v>0</v>
      </c>
      <c r="Z2696">
        <v>0</v>
      </c>
      <c r="AA2696">
        <v>0</v>
      </c>
      <c r="AB2696">
        <v>0</v>
      </c>
      <c r="AC2696">
        <v>0</v>
      </c>
      <c r="AD2696">
        <v>0</v>
      </c>
      <c r="AE2696">
        <v>0</v>
      </c>
      <c r="AF2696">
        <v>0</v>
      </c>
      <c r="AG2696">
        <v>0</v>
      </c>
      <c r="AH2696">
        <v>4</v>
      </c>
      <c r="AI2696">
        <v>1015.784</v>
      </c>
      <c r="AJ2696">
        <v>1.0157840000000002</v>
      </c>
      <c r="AK2696">
        <v>0.91618009133270184</v>
      </c>
      <c r="AL2696">
        <v>1.1781189295656314</v>
      </c>
      <c r="AM2696">
        <v>1480</v>
      </c>
      <c r="AN2696">
        <v>26803.692999999985</v>
      </c>
      <c r="AO2696">
        <v>26.803692999999974</v>
      </c>
      <c r="AP2696">
        <v>24.175424992708781</v>
      </c>
      <c r="AQ2696">
        <v>31.087256843547245</v>
      </c>
      <c r="AR2696">
        <v>1680</v>
      </c>
      <c r="AS2696">
        <v>27980.741999999951</v>
      </c>
      <c r="AT2696">
        <v>27.98074200000001</v>
      </c>
      <c r="AU2696">
        <v>25.237057052598509</v>
      </c>
      <c r="AV2696">
        <v>32.452412927839035</v>
      </c>
      <c r="AW2696">
        <v>0</v>
      </c>
      <c r="AX2696">
        <v>0</v>
      </c>
      <c r="AY2696">
        <v>0</v>
      </c>
      <c r="AZ2696">
        <v>0</v>
      </c>
      <c r="BA2696">
        <v>0</v>
      </c>
      <c r="BB2696">
        <v>0</v>
      </c>
      <c r="BC2696">
        <v>3</v>
      </c>
      <c r="BD2696">
        <v>8290</v>
      </c>
      <c r="BE2696">
        <v>8.2900000000000009</v>
      </c>
      <c r="BF2696">
        <v>20.911847481219255</v>
      </c>
      <c r="BG2696">
        <v>26.890612012728415</v>
      </c>
      <c r="BH2696">
        <v>1691</v>
      </c>
      <c r="BI2696">
        <v>43.57074200000001</v>
      </c>
      <c r="BJ2696">
        <v>89.350304533817777</v>
      </c>
      <c r="BK2696">
        <v>114.89584431006645</v>
      </c>
      <c r="BL2696" t="s">
        <v>218</v>
      </c>
    </row>
    <row r="2697" spans="1:64">
      <c r="A2697" t="s">
        <v>3727</v>
      </c>
      <c r="B2697" t="s">
        <v>3728</v>
      </c>
      <c r="C2697" t="s">
        <v>220</v>
      </c>
      <c r="D2697" t="s">
        <v>942</v>
      </c>
      <c r="E2697">
        <v>2012</v>
      </c>
      <c r="F2697" s="23">
        <v>145</v>
      </c>
      <c r="G2697" s="23">
        <v>40.26</v>
      </c>
      <c r="H2697" s="22">
        <v>73285</v>
      </c>
      <c r="I2697" s="34">
        <v>624.24555299999997</v>
      </c>
      <c r="J2697" s="22">
        <v>13</v>
      </c>
      <c r="K2697" s="22" t="s">
        <v>782</v>
      </c>
      <c r="L2697" s="23">
        <v>6159</v>
      </c>
      <c r="M2697" s="23">
        <v>6.1589999999999998</v>
      </c>
      <c r="N2697" s="23">
        <v>30.801223</v>
      </c>
      <c r="O2697" s="14">
        <v>4.9341517696001915</v>
      </c>
      <c r="P2697" s="22">
        <v>0</v>
      </c>
      <c r="Q2697" s="22" t="s">
        <v>782</v>
      </c>
      <c r="R2697" s="23">
        <v>0</v>
      </c>
      <c r="S2697" s="23">
        <v>0</v>
      </c>
      <c r="T2697" s="23">
        <v>0</v>
      </c>
      <c r="U2697" s="14">
        <v>0</v>
      </c>
      <c r="V2697" s="22">
        <v>0</v>
      </c>
      <c r="W2697" s="22" t="s">
        <v>782</v>
      </c>
      <c r="X2697" s="23">
        <v>0</v>
      </c>
      <c r="Y2697" s="23">
        <v>0</v>
      </c>
      <c r="Z2697" s="23">
        <v>0</v>
      </c>
      <c r="AA2697" s="14">
        <v>0</v>
      </c>
      <c r="AB2697" s="22">
        <v>0</v>
      </c>
      <c r="AC2697" s="22" t="s">
        <v>782</v>
      </c>
      <c r="AD2697" s="23">
        <v>0</v>
      </c>
      <c r="AE2697" s="23">
        <v>0</v>
      </c>
      <c r="AF2697" s="23">
        <v>0</v>
      </c>
      <c r="AG2697" s="14">
        <v>0</v>
      </c>
      <c r="AH2697" s="22" t="s">
        <v>782</v>
      </c>
      <c r="AI2697" s="23" t="s">
        <v>782</v>
      </c>
      <c r="AJ2697" s="23" t="s">
        <v>782</v>
      </c>
      <c r="AK2697" s="23" t="s">
        <v>782</v>
      </c>
      <c r="AL2697" s="14" t="s">
        <v>782</v>
      </c>
      <c r="AM2697" s="22" t="s">
        <v>782</v>
      </c>
      <c r="AN2697" s="23" t="s">
        <v>782</v>
      </c>
      <c r="AO2697" s="23" t="s">
        <v>782</v>
      </c>
      <c r="AP2697" s="23" t="s">
        <v>782</v>
      </c>
      <c r="AQ2697" s="14" t="s">
        <v>782</v>
      </c>
      <c r="AR2697" s="22">
        <v>1270</v>
      </c>
      <c r="AS2697" s="23">
        <v>25345.358999999975</v>
      </c>
      <c r="AT2697" s="23">
        <v>25.345358999999974</v>
      </c>
      <c r="AU2697" s="23">
        <v>21.030729000000001</v>
      </c>
      <c r="AV2697" s="14">
        <v>3.3689833910598961</v>
      </c>
      <c r="AW2697" s="22">
        <v>2</v>
      </c>
      <c r="AX2697" s="22" t="s">
        <v>782</v>
      </c>
      <c r="AY2697" s="23">
        <v>176.5</v>
      </c>
      <c r="AZ2697" s="23">
        <v>0.17649999999999999</v>
      </c>
      <c r="BA2697" s="23">
        <v>0.91289900000000002</v>
      </c>
      <c r="BB2697" s="14">
        <v>0.14624036897223999</v>
      </c>
      <c r="BC2697" s="22">
        <v>12</v>
      </c>
      <c r="BD2697" s="23">
        <v>10760</v>
      </c>
      <c r="BE2697" s="23">
        <v>10.76</v>
      </c>
      <c r="BF2697" s="23">
        <v>17.183720000000001</v>
      </c>
      <c r="BG2697" s="14">
        <v>2.7527180477968103</v>
      </c>
      <c r="BH2697" s="22">
        <v>1297</v>
      </c>
      <c r="BI2697" s="23">
        <v>42.440858999999975</v>
      </c>
      <c r="BJ2697" s="23">
        <v>69.928570999999991</v>
      </c>
      <c r="BK2697" s="14">
        <v>11.202093577429139</v>
      </c>
      <c r="BL2697" t="s">
        <v>220</v>
      </c>
    </row>
    <row r="2698" spans="1:64">
      <c r="A2698" t="s">
        <v>3729</v>
      </c>
      <c r="B2698" t="s">
        <v>3728</v>
      </c>
      <c r="C2698" t="s">
        <v>220</v>
      </c>
      <c r="D2698" t="s">
        <v>942</v>
      </c>
      <c r="E2698">
        <v>2015</v>
      </c>
      <c r="F2698" s="23">
        <v>145</v>
      </c>
      <c r="G2698" s="23">
        <v>41.1</v>
      </c>
      <c r="H2698" s="22">
        <v>74852</v>
      </c>
      <c r="I2698" s="34">
        <v>602.43189486757581</v>
      </c>
      <c r="J2698" s="13">
        <v>13</v>
      </c>
      <c r="K2698" s="13">
        <v>18</v>
      </c>
      <c r="L2698" s="19">
        <v>8504</v>
      </c>
      <c r="M2698" s="35">
        <v>8.5039999999999996</v>
      </c>
      <c r="N2698" s="19">
        <v>50.865442765649554</v>
      </c>
      <c r="O2698" s="17">
        <v>8.4433515554203176</v>
      </c>
      <c r="P2698" s="36">
        <v>0</v>
      </c>
      <c r="Q2698" s="37">
        <v>0</v>
      </c>
      <c r="R2698" s="38">
        <v>0</v>
      </c>
      <c r="S2698" s="27">
        <v>0</v>
      </c>
      <c r="T2698" s="23">
        <v>0</v>
      </c>
      <c r="U2698" s="17">
        <v>0</v>
      </c>
      <c r="V2698" s="22">
        <v>0</v>
      </c>
      <c r="W2698" s="22">
        <v>0</v>
      </c>
      <c r="X2698" s="23">
        <v>0</v>
      </c>
      <c r="Y2698" s="27">
        <v>0</v>
      </c>
      <c r="Z2698" s="27">
        <v>0</v>
      </c>
      <c r="AA2698" s="14">
        <v>0</v>
      </c>
      <c r="AB2698" s="39">
        <v>1</v>
      </c>
      <c r="AC2698" s="22" t="s">
        <v>782</v>
      </c>
      <c r="AD2698" s="23">
        <v>0</v>
      </c>
      <c r="AE2698" s="23">
        <v>0</v>
      </c>
      <c r="AF2698" s="23">
        <v>2.5520480999999995</v>
      </c>
      <c r="AG2698" s="14">
        <v>0.42362433359558105</v>
      </c>
      <c r="AH2698" s="22" t="s">
        <v>782</v>
      </c>
      <c r="AI2698" s="23" t="s">
        <v>782</v>
      </c>
      <c r="AJ2698" s="23" t="s">
        <v>782</v>
      </c>
      <c r="AK2698" s="23" t="s">
        <v>782</v>
      </c>
      <c r="AL2698" s="14" t="s">
        <v>782</v>
      </c>
      <c r="AM2698" s="22" t="s">
        <v>782</v>
      </c>
      <c r="AN2698" s="23" t="s">
        <v>782</v>
      </c>
      <c r="AO2698" s="23" t="s">
        <v>782</v>
      </c>
      <c r="AP2698" s="23" t="s">
        <v>782</v>
      </c>
      <c r="AQ2698" s="14" t="s">
        <v>782</v>
      </c>
      <c r="AR2698" s="40">
        <v>1516</v>
      </c>
      <c r="AS2698" s="41">
        <v>28990.680000000008</v>
      </c>
      <c r="AT2698" s="23">
        <v>28.990680000000008</v>
      </c>
      <c r="AU2698" s="23">
        <v>25.748442724271332</v>
      </c>
      <c r="AV2698" s="14">
        <v>4.2740835841587126</v>
      </c>
      <c r="AW2698" s="22">
        <v>2</v>
      </c>
      <c r="AX2698" s="22" t="s">
        <v>782</v>
      </c>
      <c r="AY2698" s="23">
        <v>176.5</v>
      </c>
      <c r="AZ2698" s="23">
        <v>0.17649999999999999</v>
      </c>
      <c r="BA2698" s="23">
        <v>0.45991384317757994</v>
      </c>
      <c r="BB2698" s="14">
        <v>7.6342877443213136E-2</v>
      </c>
      <c r="BC2698" s="42">
        <v>12</v>
      </c>
      <c r="BD2698" s="43">
        <v>10760</v>
      </c>
      <c r="BE2698" s="44">
        <v>10.76</v>
      </c>
      <c r="BF2698" s="23">
        <v>14.328706145519853</v>
      </c>
      <c r="BG2698" s="14">
        <v>2.3784773461686539</v>
      </c>
      <c r="BH2698" s="22">
        <v>1544</v>
      </c>
      <c r="BI2698" s="23">
        <v>48.431180000000005</v>
      </c>
      <c r="BJ2698" s="23">
        <v>93.954553578618317</v>
      </c>
      <c r="BK2698" s="14">
        <v>15.595879696786479</v>
      </c>
      <c r="BL2698" t="s">
        <v>220</v>
      </c>
    </row>
    <row r="2699" spans="1:64">
      <c r="A2699" t="s">
        <v>3730</v>
      </c>
      <c r="B2699" t="s">
        <v>3728</v>
      </c>
      <c r="C2699" t="s">
        <v>220</v>
      </c>
      <c r="D2699" t="s">
        <v>942</v>
      </c>
      <c r="E2699">
        <v>2016</v>
      </c>
      <c r="F2699" s="23">
        <v>145</v>
      </c>
      <c r="G2699" s="23">
        <v>40.31</v>
      </c>
      <c r="H2699" s="22">
        <v>75338</v>
      </c>
      <c r="I2699" s="34">
        <v>636.42263677130848</v>
      </c>
      <c r="J2699" s="13">
        <v>13</v>
      </c>
      <c r="K2699" s="13">
        <v>18</v>
      </c>
      <c r="L2699" s="19">
        <v>8504</v>
      </c>
      <c r="M2699" s="35">
        <v>8.5039999999999996</v>
      </c>
      <c r="N2699" s="19">
        <v>50.86242399999999</v>
      </c>
      <c r="O2699" s="17">
        <v>7.9919256577727378</v>
      </c>
      <c r="P2699" s="13">
        <v>0</v>
      </c>
      <c r="Q2699" s="13">
        <v>0</v>
      </c>
      <c r="R2699" s="19">
        <v>0</v>
      </c>
      <c r="S2699" s="27">
        <v>0</v>
      </c>
      <c r="T2699" s="19">
        <v>0</v>
      </c>
      <c r="U2699" s="17">
        <v>0</v>
      </c>
      <c r="V2699" s="13">
        <v>0</v>
      </c>
      <c r="W2699" s="13">
        <v>0</v>
      </c>
      <c r="X2699" s="19">
        <v>0</v>
      </c>
      <c r="Y2699" s="27">
        <v>0</v>
      </c>
      <c r="Z2699" s="19">
        <v>0</v>
      </c>
      <c r="AA2699" s="14">
        <v>0</v>
      </c>
      <c r="AB2699" s="13">
        <v>1</v>
      </c>
      <c r="AC2699" s="22" t="s">
        <v>782</v>
      </c>
      <c r="AD2699" s="19">
        <v>0</v>
      </c>
      <c r="AE2699" s="23">
        <v>0</v>
      </c>
      <c r="AF2699" s="19">
        <v>2.5598978999999997</v>
      </c>
      <c r="AG2699" s="14">
        <v>0.40223237705478898</v>
      </c>
      <c r="AH2699" s="22" t="s">
        <v>782</v>
      </c>
      <c r="AI2699" s="23" t="s">
        <v>782</v>
      </c>
      <c r="AJ2699" s="23" t="s">
        <v>782</v>
      </c>
      <c r="AK2699" s="23" t="s">
        <v>782</v>
      </c>
      <c r="AL2699" s="14" t="s">
        <v>782</v>
      </c>
      <c r="AM2699" s="22" t="s">
        <v>782</v>
      </c>
      <c r="AN2699" s="23" t="s">
        <v>782</v>
      </c>
      <c r="AO2699" s="23" t="s">
        <v>782</v>
      </c>
      <c r="AP2699" s="23" t="s">
        <v>782</v>
      </c>
      <c r="AQ2699" s="14" t="s">
        <v>782</v>
      </c>
      <c r="AR2699" s="13">
        <v>1560</v>
      </c>
      <c r="AS2699" s="19">
        <v>29624.284999999985</v>
      </c>
      <c r="AT2699" s="23">
        <v>29.624284999999986</v>
      </c>
      <c r="AU2699" s="19">
        <v>26.306365080000045</v>
      </c>
      <c r="AV2699" s="14">
        <v>4.1334741349643336</v>
      </c>
      <c r="AW2699" s="13">
        <v>2</v>
      </c>
      <c r="AX2699" s="22" t="s">
        <v>782</v>
      </c>
      <c r="AY2699" s="19">
        <v>176.5</v>
      </c>
      <c r="AZ2699" s="23">
        <v>0.17649999999999999</v>
      </c>
      <c r="BA2699" s="19">
        <v>1.559979</v>
      </c>
      <c r="BB2699" s="14">
        <v>0.24511683115391153</v>
      </c>
      <c r="BC2699" s="13">
        <v>13</v>
      </c>
      <c r="BD2699" s="19">
        <v>17160</v>
      </c>
      <c r="BE2699" s="44">
        <v>17.16</v>
      </c>
      <c r="BF2699" s="19">
        <v>32.021501857233169</v>
      </c>
      <c r="BG2699" s="14">
        <v>5.0314837982011866</v>
      </c>
      <c r="BH2699" s="22">
        <v>1589</v>
      </c>
      <c r="BI2699" s="23">
        <v>55.464784999999985</v>
      </c>
      <c r="BJ2699" s="23">
        <v>113.31016783723319</v>
      </c>
      <c r="BK2699" s="14">
        <v>17.804232799146959</v>
      </c>
      <c r="BL2699" t="s">
        <v>220</v>
      </c>
    </row>
    <row r="2700" spans="1:64">
      <c r="A2700" t="s">
        <v>3731</v>
      </c>
      <c r="B2700" t="s">
        <v>3728</v>
      </c>
      <c r="C2700" t="s">
        <v>220</v>
      </c>
      <c r="D2700" t="s">
        <v>942</v>
      </c>
      <c r="E2700">
        <v>2017</v>
      </c>
      <c r="F2700" s="23">
        <v>145</v>
      </c>
      <c r="G2700" s="23">
        <v>39.979999999999997</v>
      </c>
      <c r="H2700" s="22">
        <v>76018</v>
      </c>
      <c r="I2700" s="34">
        <v>597.12218544144446</v>
      </c>
      <c r="J2700" s="13">
        <v>13</v>
      </c>
      <c r="K2700" s="13">
        <v>19</v>
      </c>
      <c r="L2700" s="19">
        <v>10632</v>
      </c>
      <c r="M2700" s="19">
        <v>10.632</v>
      </c>
      <c r="N2700" s="19">
        <v>63.589991999999995</v>
      </c>
      <c r="O2700" s="17">
        <v>10.649410380387854</v>
      </c>
      <c r="P2700" s="13">
        <v>0</v>
      </c>
      <c r="Q2700" s="13">
        <v>0</v>
      </c>
      <c r="R2700" s="19">
        <v>0</v>
      </c>
      <c r="S2700" s="19">
        <v>0</v>
      </c>
      <c r="T2700" s="19">
        <v>0</v>
      </c>
      <c r="U2700" s="17">
        <v>0</v>
      </c>
      <c r="V2700" s="13">
        <v>0</v>
      </c>
      <c r="W2700" s="13">
        <v>0</v>
      </c>
      <c r="X2700" s="19">
        <v>0</v>
      </c>
      <c r="Y2700" s="19">
        <v>0</v>
      </c>
      <c r="Z2700" s="19">
        <v>0</v>
      </c>
      <c r="AA2700" s="14">
        <v>0</v>
      </c>
      <c r="AB2700" s="13">
        <v>1</v>
      </c>
      <c r="AC2700" s="22" t="s">
        <v>782</v>
      </c>
      <c r="AD2700" s="19">
        <v>0</v>
      </c>
      <c r="AE2700" s="19">
        <v>0</v>
      </c>
      <c r="AF2700" s="19">
        <v>2.6694717000000003</v>
      </c>
      <c r="AG2700" s="14">
        <v>0.44705619135998031</v>
      </c>
      <c r="AH2700" s="22" t="s">
        <v>782</v>
      </c>
      <c r="AI2700" s="23" t="s">
        <v>782</v>
      </c>
      <c r="AJ2700" s="23" t="s">
        <v>782</v>
      </c>
      <c r="AK2700" s="23" t="s">
        <v>782</v>
      </c>
      <c r="AL2700" s="14" t="s">
        <v>782</v>
      </c>
      <c r="AM2700" s="22" t="s">
        <v>782</v>
      </c>
      <c r="AN2700" s="23" t="s">
        <v>782</v>
      </c>
      <c r="AO2700" s="23" t="s">
        <v>782</v>
      </c>
      <c r="AP2700" s="23" t="s">
        <v>782</v>
      </c>
      <c r="AQ2700" s="14" t="s">
        <v>782</v>
      </c>
      <c r="AR2700" s="13">
        <v>1617</v>
      </c>
      <c r="AS2700" s="19">
        <v>30825.875</v>
      </c>
      <c r="AT2700" s="19">
        <v>30.825874999999986</v>
      </c>
      <c r="AU2700" s="19">
        <v>27.373377000000033</v>
      </c>
      <c r="AV2700" s="14">
        <v>4.5842170442492041</v>
      </c>
      <c r="AW2700" s="13">
        <v>2</v>
      </c>
      <c r="AX2700" s="22" t="s">
        <v>782</v>
      </c>
      <c r="AY2700" s="19">
        <v>59</v>
      </c>
      <c r="AZ2700" s="19">
        <v>5.8999999999999997E-2</v>
      </c>
      <c r="BA2700" s="19">
        <v>9.4871999999999998E-2</v>
      </c>
      <c r="BB2700" s="14">
        <v>1.5888205515235107E-2</v>
      </c>
      <c r="BC2700" s="13">
        <v>21</v>
      </c>
      <c r="BD2700" s="19">
        <v>43741</v>
      </c>
      <c r="BE2700" s="19">
        <v>43.741</v>
      </c>
      <c r="BF2700" s="19">
        <v>99.765852691250117</v>
      </c>
      <c r="BG2700" s="14">
        <v>16.707778596016251</v>
      </c>
      <c r="BH2700" s="22">
        <v>1654</v>
      </c>
      <c r="BI2700" s="23">
        <v>85.257874999999984</v>
      </c>
      <c r="BJ2700" s="23">
        <v>193.49356539125014</v>
      </c>
      <c r="BK2700" s="14">
        <v>32.404350417528526</v>
      </c>
      <c r="BL2700" t="s">
        <v>220</v>
      </c>
    </row>
    <row r="2701" spans="1:64">
      <c r="A2701" t="s">
        <v>3732</v>
      </c>
      <c r="B2701" t="s">
        <v>3728</v>
      </c>
      <c r="C2701" t="s">
        <v>220</v>
      </c>
      <c r="D2701" t="s">
        <v>942</v>
      </c>
      <c r="E2701">
        <v>2018</v>
      </c>
      <c r="F2701" s="23">
        <v>145</v>
      </c>
      <c r="G2701" s="23">
        <v>39.53</v>
      </c>
      <c r="H2701" s="22">
        <v>76107</v>
      </c>
      <c r="I2701" s="34">
        <v>597.16462482918007</v>
      </c>
      <c r="J2701" s="13">
        <v>13</v>
      </c>
      <c r="K2701" s="13">
        <v>19</v>
      </c>
      <c r="L2701" s="19">
        <v>9256</v>
      </c>
      <c r="M2701" s="19">
        <v>9.2560000000000002</v>
      </c>
      <c r="N2701" s="19">
        <v>55.360135999999997</v>
      </c>
      <c r="O2701" s="17">
        <v>9.2704982341905904</v>
      </c>
      <c r="P2701" s="13">
        <v>0</v>
      </c>
      <c r="Q2701" s="13">
        <v>0</v>
      </c>
      <c r="R2701" s="19">
        <v>0</v>
      </c>
      <c r="S2701" s="19">
        <v>0</v>
      </c>
      <c r="T2701" s="19">
        <v>0</v>
      </c>
      <c r="U2701" s="17">
        <v>0</v>
      </c>
      <c r="V2701" s="13">
        <v>0</v>
      </c>
      <c r="W2701" s="13">
        <v>0</v>
      </c>
      <c r="X2701" s="19">
        <v>0</v>
      </c>
      <c r="Y2701" s="19">
        <v>0</v>
      </c>
      <c r="Z2701" s="19">
        <v>0</v>
      </c>
      <c r="AA2701" s="14">
        <v>0</v>
      </c>
      <c r="AB2701" s="13">
        <v>1</v>
      </c>
      <c r="AC2701" s="22" t="s">
        <v>782</v>
      </c>
      <c r="AD2701" s="19">
        <v>0</v>
      </c>
      <c r="AE2701" s="19">
        <v>0</v>
      </c>
      <c r="AF2701" s="19">
        <v>2.8295778</v>
      </c>
      <c r="AG2701" s="14">
        <v>0.47383546887249151</v>
      </c>
      <c r="AH2701" s="22" t="s">
        <v>782</v>
      </c>
      <c r="AI2701" s="23" t="s">
        <v>782</v>
      </c>
      <c r="AJ2701" s="23" t="s">
        <v>782</v>
      </c>
      <c r="AK2701" s="23" t="s">
        <v>782</v>
      </c>
      <c r="AL2701" s="14" t="s">
        <v>782</v>
      </c>
      <c r="AM2701" s="22" t="s">
        <v>782</v>
      </c>
      <c r="AN2701" s="23" t="s">
        <v>782</v>
      </c>
      <c r="AO2701" s="23" t="s">
        <v>782</v>
      </c>
      <c r="AP2701" s="23" t="s">
        <v>782</v>
      </c>
      <c r="AQ2701" s="14" t="s">
        <v>782</v>
      </c>
      <c r="AR2701" s="13">
        <v>1683</v>
      </c>
      <c r="AS2701" s="19">
        <v>32038.850000000002</v>
      </c>
      <c r="AT2701" s="19">
        <v>32.038849999999982</v>
      </c>
      <c r="AU2701" s="19">
        <v>28.450498800000037</v>
      </c>
      <c r="AV2701" s="14">
        <v>4.7642639260720356</v>
      </c>
      <c r="AW2701" s="13">
        <v>2</v>
      </c>
      <c r="AX2701" s="22" t="s">
        <v>782</v>
      </c>
      <c r="AY2701" s="19">
        <v>176.5</v>
      </c>
      <c r="AZ2701" s="19">
        <v>0.17649999999999999</v>
      </c>
      <c r="BA2701" s="19">
        <v>1.559979</v>
      </c>
      <c r="BB2701" s="14">
        <v>0.26123097972292558</v>
      </c>
      <c r="BC2701" s="13">
        <v>21</v>
      </c>
      <c r="BD2701" s="19">
        <v>43741</v>
      </c>
      <c r="BE2701" s="19">
        <v>43.741</v>
      </c>
      <c r="BF2701" s="19">
        <v>99.674749930349989</v>
      </c>
      <c r="BG2701" s="14">
        <v>16.691335317938854</v>
      </c>
      <c r="BH2701" s="22">
        <v>1720</v>
      </c>
      <c r="BI2701" s="23">
        <v>85.212349999999986</v>
      </c>
      <c r="BJ2701" s="23">
        <v>187.87494153035004</v>
      </c>
      <c r="BK2701" s="14">
        <v>31.461163926796896</v>
      </c>
      <c r="BL2701" t="s">
        <v>220</v>
      </c>
    </row>
    <row r="2702" spans="1:64">
      <c r="A2702" t="s">
        <v>3733</v>
      </c>
      <c r="B2702" t="s">
        <v>3728</v>
      </c>
      <c r="C2702" t="s">
        <v>220</v>
      </c>
      <c r="D2702" t="s">
        <v>942</v>
      </c>
      <c r="E2702">
        <v>2019</v>
      </c>
      <c r="F2702" s="23">
        <v>145</v>
      </c>
      <c r="G2702" s="23">
        <v>39.549999999999997</v>
      </c>
      <c r="H2702" s="22">
        <v>76218</v>
      </c>
      <c r="I2702" s="34">
        <v>610.29384891280154</v>
      </c>
      <c r="J2702" s="22">
        <v>13</v>
      </c>
      <c r="K2702" s="22">
        <v>19</v>
      </c>
      <c r="L2702" s="23">
        <v>7581</v>
      </c>
      <c r="M2702" s="23">
        <v>7.5810000000000004</v>
      </c>
      <c r="N2702" s="23">
        <v>45.341960999999998</v>
      </c>
      <c r="O2702" s="14">
        <v>7.4295294112457011</v>
      </c>
      <c r="P2702" s="22">
        <v>0</v>
      </c>
      <c r="Q2702" s="22">
        <v>0</v>
      </c>
      <c r="R2702" s="23">
        <v>0</v>
      </c>
      <c r="S2702" s="23">
        <v>0</v>
      </c>
      <c r="T2702" s="23">
        <v>0</v>
      </c>
      <c r="U2702" s="14">
        <v>0</v>
      </c>
      <c r="V2702" s="22">
        <v>0</v>
      </c>
      <c r="W2702" s="22">
        <v>0</v>
      </c>
      <c r="X2702" s="23">
        <v>0</v>
      </c>
      <c r="Y2702" s="23">
        <v>0</v>
      </c>
      <c r="Z2702" s="23">
        <v>0</v>
      </c>
      <c r="AA2702" s="14">
        <v>0</v>
      </c>
      <c r="AB2702" s="22">
        <v>1</v>
      </c>
      <c r="AC2702" s="22">
        <v>1</v>
      </c>
      <c r="AD2702" s="23">
        <v>1848.3259656652358</v>
      </c>
      <c r="AE2702" s="23">
        <v>1.8483259656652358</v>
      </c>
      <c r="AF2702" s="23">
        <v>2.5839596999999999</v>
      </c>
      <c r="AG2702" s="14">
        <v>0.4233959927014101</v>
      </c>
      <c r="AH2702" s="22">
        <v>1</v>
      </c>
      <c r="AI2702" s="23">
        <v>1.4</v>
      </c>
      <c r="AJ2702" s="23">
        <v>1.4E-3</v>
      </c>
      <c r="AK2702" s="23">
        <v>1.2431999999999999E-3</v>
      </c>
      <c r="AL2702" s="14">
        <v>2.0370514993960353E-4</v>
      </c>
      <c r="AM2702" s="22">
        <v>1795</v>
      </c>
      <c r="AN2702" s="23">
        <v>33703.64999999998</v>
      </c>
      <c r="AO2702" s="23">
        <v>33.703650000000017</v>
      </c>
      <c r="AP2702" s="23">
        <v>29.928841200000047</v>
      </c>
      <c r="AQ2702" s="14">
        <v>4.9040050548299501</v>
      </c>
      <c r="AR2702" s="22">
        <v>1796</v>
      </c>
      <c r="AS2702" s="23">
        <v>33705.049999999981</v>
      </c>
      <c r="AT2702" s="23">
        <v>33.705050000000014</v>
      </c>
      <c r="AU2702" s="23">
        <v>29.930084400000048</v>
      </c>
      <c r="AV2702" s="14">
        <v>4.9042087599798903</v>
      </c>
      <c r="AW2702" s="22">
        <v>2</v>
      </c>
      <c r="AX2702" s="22" t="s">
        <v>782</v>
      </c>
      <c r="AY2702" s="23">
        <v>176.5</v>
      </c>
      <c r="AZ2702" s="23">
        <v>0.17649999999999999</v>
      </c>
      <c r="BA2702" s="23">
        <v>1.559979</v>
      </c>
      <c r="BB2702" s="14">
        <v>0.2556111294221628</v>
      </c>
      <c r="BC2702" s="22">
        <v>22</v>
      </c>
      <c r="BD2702" s="23">
        <v>43771.5</v>
      </c>
      <c r="BE2702" s="23">
        <v>43.771500000000003</v>
      </c>
      <c r="BF2702" s="23">
        <v>104.26786532277031</v>
      </c>
      <c r="BG2702" s="14">
        <v>17.084862563913543</v>
      </c>
      <c r="BH2702" s="22">
        <v>1834</v>
      </c>
      <c r="BI2702" s="23">
        <v>87.08237596566525</v>
      </c>
      <c r="BJ2702" s="23">
        <v>183.68384942277035</v>
      </c>
      <c r="BK2702" s="14">
        <v>30.097607857262709</v>
      </c>
      <c r="BL2702" t="s">
        <v>220</v>
      </c>
    </row>
    <row r="2703" spans="1:64">
      <c r="A2703" t="s">
        <v>3734</v>
      </c>
      <c r="B2703" t="s">
        <v>3728</v>
      </c>
      <c r="C2703" t="s">
        <v>220</v>
      </c>
      <c r="D2703" t="s">
        <v>942</v>
      </c>
      <c r="E2703">
        <v>2020</v>
      </c>
      <c r="F2703" s="23">
        <v>145</v>
      </c>
      <c r="G2703" s="23">
        <v>39.67</v>
      </c>
      <c r="H2703" s="22">
        <v>76123</v>
      </c>
      <c r="I2703" s="34">
        <v>613.72622361300398</v>
      </c>
      <c r="J2703" s="22">
        <v>14</v>
      </c>
      <c r="K2703" s="22">
        <v>20</v>
      </c>
      <c r="L2703" s="23">
        <v>7661</v>
      </c>
      <c r="M2703" s="23">
        <v>7.6610000000000005</v>
      </c>
      <c r="N2703" s="23">
        <v>45.820440999999995</v>
      </c>
      <c r="O2703" s="14">
        <v>7.4659415284970612</v>
      </c>
      <c r="P2703" s="22">
        <v>0</v>
      </c>
      <c r="Q2703" s="22">
        <v>0</v>
      </c>
      <c r="R2703" s="23">
        <v>0</v>
      </c>
      <c r="S2703" s="23">
        <v>0</v>
      </c>
      <c r="T2703" s="23">
        <v>0</v>
      </c>
      <c r="U2703" s="14">
        <v>0</v>
      </c>
      <c r="V2703" s="22">
        <v>0</v>
      </c>
      <c r="W2703" s="22">
        <v>0</v>
      </c>
      <c r="X2703" s="23">
        <v>0</v>
      </c>
      <c r="Y2703" s="23">
        <v>0</v>
      </c>
      <c r="Z2703" s="23">
        <v>0</v>
      </c>
      <c r="AA2703" s="14">
        <v>0</v>
      </c>
      <c r="AB2703" s="22">
        <v>1</v>
      </c>
      <c r="AC2703" s="22">
        <v>1</v>
      </c>
      <c r="AD2703" s="23">
        <v>250</v>
      </c>
      <c r="AE2703" s="23">
        <v>0.25</v>
      </c>
      <c r="AF2703" s="23">
        <v>2.8046802000000004</v>
      </c>
      <c r="AG2703" s="14">
        <v>0.45699207433061251</v>
      </c>
      <c r="AH2703" s="22">
        <v>1</v>
      </c>
      <c r="AI2703" s="23">
        <v>1.4</v>
      </c>
      <c r="AJ2703" s="23">
        <v>1.4E-3</v>
      </c>
      <c r="AK2703" s="23">
        <v>1.2431999999999999E-3</v>
      </c>
      <c r="AL2703" s="14">
        <v>2.0256589211412317E-4</v>
      </c>
      <c r="AM2703" s="22">
        <v>1995</v>
      </c>
      <c r="AN2703" s="23">
        <v>37497.199999999939</v>
      </c>
      <c r="AO2703" s="23">
        <v>37.497199999999978</v>
      </c>
      <c r="AP2703" s="23">
        <v>33.297513600000066</v>
      </c>
      <c r="AQ2703" s="14">
        <v>5.4254669784155105</v>
      </c>
      <c r="AR2703" s="22">
        <v>1996</v>
      </c>
      <c r="AS2703" s="23">
        <v>37498.59999999994</v>
      </c>
      <c r="AT2703" s="23">
        <v>37.498599999999975</v>
      </c>
      <c r="AU2703" s="23">
        <v>33.298756800000064</v>
      </c>
      <c r="AV2703" s="14">
        <v>5.4256695443076239</v>
      </c>
      <c r="AW2703" s="22">
        <v>2</v>
      </c>
      <c r="AX2703" s="22">
        <v>2</v>
      </c>
      <c r="AY2703" s="23">
        <v>176.5</v>
      </c>
      <c r="AZ2703" s="23">
        <v>0.17649999999999999</v>
      </c>
      <c r="BA2703" s="23">
        <v>1.559979</v>
      </c>
      <c r="BB2703" s="14">
        <v>0.25418157803595381</v>
      </c>
      <c r="BC2703" s="22">
        <v>22</v>
      </c>
      <c r="BD2703" s="23">
        <v>43771.5</v>
      </c>
      <c r="BE2703" s="23">
        <v>43.771500000000003</v>
      </c>
      <c r="BF2703" s="23">
        <v>105.00808403152855</v>
      </c>
      <c r="BG2703" s="14">
        <v>17.109922957723128</v>
      </c>
      <c r="BH2703" s="22">
        <v>2035</v>
      </c>
      <c r="BI2703" s="23">
        <v>89.357599999999977</v>
      </c>
      <c r="BJ2703" s="23">
        <v>188.49194103152863</v>
      </c>
      <c r="BK2703" s="14">
        <v>30.712707682894383</v>
      </c>
      <c r="BL2703" t="s">
        <v>220</v>
      </c>
    </row>
    <row r="2704" spans="1:64">
      <c r="A2704" t="s">
        <v>3735</v>
      </c>
      <c r="B2704" t="s">
        <v>3728</v>
      </c>
      <c r="C2704" t="s">
        <v>220</v>
      </c>
      <c r="D2704" t="s">
        <v>942</v>
      </c>
      <c r="E2704">
        <v>2021</v>
      </c>
      <c r="F2704" s="23">
        <v>145</v>
      </c>
      <c r="G2704" s="23">
        <v>39.5</v>
      </c>
      <c r="H2704" s="22">
        <v>76948</v>
      </c>
      <c r="I2704" s="34">
        <v>570.75</v>
      </c>
      <c r="J2704" s="22">
        <v>14</v>
      </c>
      <c r="K2704" s="22">
        <v>21</v>
      </c>
      <c r="L2704" s="23">
        <v>7005</v>
      </c>
      <c r="M2704" s="23">
        <v>7.0049999999999999</v>
      </c>
      <c r="N2704" s="23">
        <v>41.896904999999997</v>
      </c>
      <c r="O2704" s="14">
        <v>7.34</v>
      </c>
      <c r="P2704" s="22">
        <v>0</v>
      </c>
      <c r="Q2704" s="22">
        <v>0</v>
      </c>
      <c r="R2704" s="23">
        <v>0</v>
      </c>
      <c r="S2704" s="23">
        <v>0</v>
      </c>
      <c r="T2704" s="23">
        <v>0</v>
      </c>
      <c r="U2704" s="14">
        <v>0</v>
      </c>
      <c r="V2704" s="22">
        <v>0</v>
      </c>
      <c r="W2704" s="22">
        <v>0</v>
      </c>
      <c r="X2704" s="23">
        <v>0</v>
      </c>
      <c r="Y2704" s="23">
        <v>0</v>
      </c>
      <c r="Z2704" s="23">
        <v>0</v>
      </c>
      <c r="AA2704" s="14">
        <v>0</v>
      </c>
      <c r="AB2704" s="22">
        <v>1</v>
      </c>
      <c r="AC2704" s="22">
        <v>2</v>
      </c>
      <c r="AD2704" s="23">
        <v>500</v>
      </c>
      <c r="AE2704" s="23">
        <v>0.5</v>
      </c>
      <c r="AF2704" s="23">
        <v>2.5849256999999999</v>
      </c>
      <c r="AG2704" s="14">
        <v>0.45</v>
      </c>
      <c r="AH2704" s="22">
        <v>2</v>
      </c>
      <c r="AI2704" s="23">
        <v>6.43</v>
      </c>
      <c r="AJ2704" s="23">
        <v>6.43E-3</v>
      </c>
      <c r="AK2704" s="23">
        <v>5.7539130000000003E-3</v>
      </c>
      <c r="AL2704" s="14">
        <v>0</v>
      </c>
      <c r="AM2704" s="22">
        <v>2303</v>
      </c>
      <c r="AN2704" s="23">
        <v>41753.93</v>
      </c>
      <c r="AO2704" s="23">
        <v>41.753929999999997</v>
      </c>
      <c r="AP2704" s="23">
        <v>37.362373249999997</v>
      </c>
      <c r="AQ2704" s="14">
        <v>6.55</v>
      </c>
      <c r="AR2704" s="22">
        <v>2305</v>
      </c>
      <c r="AS2704" s="23">
        <v>41760.36</v>
      </c>
      <c r="AT2704" s="23">
        <v>41.760359999999999</v>
      </c>
      <c r="AU2704" s="23">
        <v>37.36812716</v>
      </c>
      <c r="AV2704" s="14">
        <v>6.55</v>
      </c>
      <c r="AW2704" s="22">
        <v>2</v>
      </c>
      <c r="AX2704" s="22">
        <v>2</v>
      </c>
      <c r="AY2704" s="23">
        <v>176.5</v>
      </c>
      <c r="AZ2704" s="23">
        <v>0.17649999999999999</v>
      </c>
      <c r="BA2704" s="23">
        <v>1.559979</v>
      </c>
      <c r="BB2704" s="14">
        <v>0.27</v>
      </c>
      <c r="BC2704" s="22">
        <v>22</v>
      </c>
      <c r="BD2704" s="23">
        <v>43771.5</v>
      </c>
      <c r="BE2704" s="23">
        <v>43.771500000000003</v>
      </c>
      <c r="BF2704" s="23">
        <v>91.567049280000006</v>
      </c>
      <c r="BG2704" s="14">
        <v>16.04</v>
      </c>
      <c r="BH2704" s="22">
        <v>2344</v>
      </c>
      <c r="BI2704" s="23">
        <v>93.21</v>
      </c>
      <c r="BJ2704" s="23">
        <v>174.98</v>
      </c>
      <c r="BK2704" s="14">
        <v>30.66</v>
      </c>
      <c r="BL2704" t="s">
        <v>220</v>
      </c>
    </row>
    <row r="2705" spans="1:64">
      <c r="A2705" t="s">
        <v>3736</v>
      </c>
      <c r="B2705" t="s">
        <v>3728</v>
      </c>
      <c r="C2705" t="s">
        <v>220</v>
      </c>
      <c r="D2705" s="111" t="s">
        <v>942</v>
      </c>
      <c r="E2705" s="110">
        <v>2022</v>
      </c>
      <c r="F2705" s="23"/>
      <c r="G2705" s="23"/>
      <c r="H2705" s="22">
        <v>77893</v>
      </c>
      <c r="I2705" s="34">
        <v>564.53249076144607</v>
      </c>
      <c r="J2705" s="22">
        <v>13</v>
      </c>
      <c r="K2705" s="22">
        <v>20</v>
      </c>
      <c r="L2705" s="23">
        <v>8131</v>
      </c>
      <c r="M2705" s="23">
        <v>8.1310000000000002</v>
      </c>
      <c r="N2705" s="23">
        <v>48.119258000000009</v>
      </c>
      <c r="O2705" s="14">
        <v>8.5237357968708523</v>
      </c>
      <c r="P2705" s="22">
        <v>0</v>
      </c>
      <c r="Q2705" s="22">
        <v>0</v>
      </c>
      <c r="R2705" s="23">
        <v>0</v>
      </c>
      <c r="S2705" s="23">
        <v>0</v>
      </c>
      <c r="T2705" s="23">
        <v>0</v>
      </c>
      <c r="U2705" s="14">
        <v>0</v>
      </c>
      <c r="V2705" s="22">
        <v>0</v>
      </c>
      <c r="W2705" s="22">
        <v>0</v>
      </c>
      <c r="X2705" s="23">
        <v>0</v>
      </c>
      <c r="Y2705" s="23">
        <v>0</v>
      </c>
      <c r="Z2705" s="23">
        <v>0</v>
      </c>
      <c r="AA2705" s="14">
        <v>0</v>
      </c>
      <c r="AB2705" s="22">
        <v>1</v>
      </c>
      <c r="AC2705" s="22">
        <v>3</v>
      </c>
      <c r="AD2705" s="23">
        <v>750</v>
      </c>
      <c r="AE2705" s="23">
        <v>0.75</v>
      </c>
      <c r="AF2705" s="23">
        <v>2.3825739000000001</v>
      </c>
      <c r="AG2705" s="14">
        <v>0.42204371563917692</v>
      </c>
      <c r="AH2705" s="22">
        <v>1</v>
      </c>
      <c r="AI2705" s="23">
        <v>4.83</v>
      </c>
      <c r="AJ2705" s="23">
        <v>4.8300000000000001E-3</v>
      </c>
      <c r="AK2705" s="23">
        <v>4.9476777251378397E-3</v>
      </c>
      <c r="AL2705" s="14">
        <v>8.7642036660536069E-4</v>
      </c>
      <c r="AM2705" s="22">
        <v>2970</v>
      </c>
      <c r="AN2705" s="23">
        <v>49464.5269999999</v>
      </c>
      <c r="AO2705" s="23">
        <v>49.464526999999897</v>
      </c>
      <c r="AP2705" s="23">
        <v>50.669676692004025</v>
      </c>
      <c r="AQ2705" s="14">
        <v>8.9755111567910557</v>
      </c>
      <c r="AR2705" s="22">
        <v>2971</v>
      </c>
      <c r="AS2705" s="23">
        <v>49469.356999999902</v>
      </c>
      <c r="AT2705" s="23">
        <v>49.469356999999896</v>
      </c>
      <c r="AU2705" s="23">
        <v>50.674624369729145</v>
      </c>
      <c r="AV2705" s="14">
        <v>8.9763875771576576</v>
      </c>
      <c r="AW2705" s="22">
        <v>2</v>
      </c>
      <c r="AX2705" s="22">
        <v>2</v>
      </c>
      <c r="AY2705" s="23">
        <v>176.5</v>
      </c>
      <c r="AZ2705" s="23">
        <v>0.17649999999999999</v>
      </c>
      <c r="BA2705" s="23">
        <v>1.559979</v>
      </c>
      <c r="BB2705" s="14">
        <v>0.27633112806242338</v>
      </c>
      <c r="BC2705" s="22">
        <v>19</v>
      </c>
      <c r="BD2705" s="23">
        <v>42950.5</v>
      </c>
      <c r="BE2705" s="23">
        <v>42.950499999999991</v>
      </c>
      <c r="BF2705" s="23">
        <v>104.52268508860249</v>
      </c>
      <c r="BG2705" s="14">
        <v>18.514910443439923</v>
      </c>
      <c r="BH2705" s="22">
        <v>3006</v>
      </c>
      <c r="BI2705" s="23">
        <v>101.47735699999988</v>
      </c>
      <c r="BJ2705" s="23">
        <v>207.25912035833164</v>
      </c>
      <c r="BK2705" s="14">
        <v>36.713408661170035</v>
      </c>
      <c r="BL2705" t="s">
        <v>220</v>
      </c>
    </row>
    <row r="2706" spans="1:64">
      <c r="A2706" t="s">
        <v>3737</v>
      </c>
      <c r="B2706" t="s">
        <v>3728</v>
      </c>
      <c r="C2706" t="s">
        <v>220</v>
      </c>
      <c r="D2706" t="s">
        <v>942</v>
      </c>
      <c r="E2706">
        <v>2023</v>
      </c>
      <c r="F2706">
        <v>145</v>
      </c>
      <c r="G2706">
        <v>40.1</v>
      </c>
      <c r="H2706">
        <v>76735</v>
      </c>
      <c r="I2706">
        <v>564.53249076144607</v>
      </c>
      <c r="J2706">
        <v>13</v>
      </c>
      <c r="K2706">
        <v>20</v>
      </c>
      <c r="L2706">
        <v>8150</v>
      </c>
      <c r="M2706">
        <v>8.15</v>
      </c>
      <c r="N2706">
        <v>48.231699999999996</v>
      </c>
      <c r="O2706">
        <v>8.5436535167257937</v>
      </c>
      <c r="P2706">
        <v>0</v>
      </c>
      <c r="Q2706">
        <v>0</v>
      </c>
      <c r="R2706">
        <v>0</v>
      </c>
      <c r="S2706">
        <v>0</v>
      </c>
      <c r="T2706">
        <v>0</v>
      </c>
      <c r="U2706">
        <v>0</v>
      </c>
      <c r="V2706">
        <v>0</v>
      </c>
      <c r="W2706">
        <v>0</v>
      </c>
      <c r="X2706">
        <v>0</v>
      </c>
      <c r="Y2706">
        <v>0</v>
      </c>
      <c r="Z2706">
        <v>0</v>
      </c>
      <c r="AA2706">
        <v>0</v>
      </c>
      <c r="AB2706">
        <v>1</v>
      </c>
      <c r="AC2706">
        <v>3</v>
      </c>
      <c r="AD2706">
        <v>750</v>
      </c>
      <c r="AE2706">
        <v>0.75</v>
      </c>
      <c r="AF2706">
        <v>2.3436672000000001</v>
      </c>
      <c r="AG2706">
        <v>0.41515187138987208</v>
      </c>
      <c r="AH2706">
        <v>2</v>
      </c>
      <c r="AI2706">
        <v>6.41</v>
      </c>
      <c r="AJ2706">
        <v>6.4099999999999999E-3</v>
      </c>
      <c r="AK2706">
        <v>6.012E-3</v>
      </c>
      <c r="AL2706">
        <v>1.15E-3</v>
      </c>
      <c r="AM2706">
        <v>3971</v>
      </c>
      <c r="AN2706">
        <v>65665.976999999999</v>
      </c>
      <c r="AO2706">
        <v>65.665976999999998</v>
      </c>
      <c r="AP2706">
        <v>61.593848000000001</v>
      </c>
      <c r="AQ2706">
        <v>10.910593988473845</v>
      </c>
      <c r="AR2706">
        <v>4556</v>
      </c>
      <c r="AS2706">
        <v>66111.783999999607</v>
      </c>
      <c r="AT2706">
        <v>66.111783999999403</v>
      </c>
      <c r="AU2706">
        <v>62.0120095158033</v>
      </c>
      <c r="AV2706">
        <v>10.984666167249468</v>
      </c>
      <c r="AW2706">
        <v>2</v>
      </c>
      <c r="AX2706">
        <v>2</v>
      </c>
      <c r="AY2706">
        <v>176.5</v>
      </c>
      <c r="AZ2706">
        <v>0.17649999999999999</v>
      </c>
      <c r="BA2706">
        <v>1.559979</v>
      </c>
      <c r="BB2706">
        <v>0.27633112806242338</v>
      </c>
      <c r="BC2706">
        <v>19</v>
      </c>
      <c r="BD2706">
        <v>42950.5</v>
      </c>
      <c r="BE2706">
        <v>42.950499999999998</v>
      </c>
      <c r="BF2706">
        <v>124.80480799999999</v>
      </c>
      <c r="BG2706">
        <v>22.107639514541006</v>
      </c>
      <c r="BH2706">
        <v>4591</v>
      </c>
      <c r="BI2706">
        <v>118.1387839999994</v>
      </c>
      <c r="BJ2706">
        <v>238.95216371580327</v>
      </c>
      <c r="BK2706">
        <v>42.327442197968558</v>
      </c>
      <c r="BL2706" t="s">
        <v>220</v>
      </c>
    </row>
    <row r="2707" spans="1:64">
      <c r="A2707" t="s">
        <v>3738</v>
      </c>
      <c r="B2707" t="s">
        <v>3728</v>
      </c>
      <c r="C2707" t="s">
        <v>220</v>
      </c>
      <c r="D2707" t="s">
        <v>942</v>
      </c>
      <c r="E2707">
        <v>2024</v>
      </c>
      <c r="F2707">
        <v>145</v>
      </c>
      <c r="G2707">
        <v>40.17</v>
      </c>
      <c r="H2707">
        <v>77209</v>
      </c>
      <c r="I2707">
        <v>529.42969091698262</v>
      </c>
      <c r="J2707">
        <v>13</v>
      </c>
      <c r="K2707">
        <v>20</v>
      </c>
      <c r="L2707">
        <v>8150</v>
      </c>
      <c r="M2707">
        <v>8.15</v>
      </c>
      <c r="N2707">
        <v>48.231700000000011</v>
      </c>
      <c r="O2707">
        <v>9.1101237477750363</v>
      </c>
      <c r="P2707">
        <v>0</v>
      </c>
      <c r="Q2707">
        <v>0</v>
      </c>
      <c r="R2707">
        <v>0</v>
      </c>
      <c r="S2707">
        <v>0</v>
      </c>
      <c r="T2707">
        <v>0</v>
      </c>
      <c r="U2707">
        <v>0</v>
      </c>
      <c r="V2707">
        <v>0</v>
      </c>
      <c r="W2707">
        <v>0</v>
      </c>
      <c r="X2707">
        <v>0</v>
      </c>
      <c r="Y2707">
        <v>0</v>
      </c>
      <c r="Z2707">
        <v>0</v>
      </c>
      <c r="AA2707">
        <v>0</v>
      </c>
      <c r="AB2707">
        <v>1</v>
      </c>
      <c r="AC2707">
        <v>3</v>
      </c>
      <c r="AD2707">
        <v>750</v>
      </c>
      <c r="AE2707">
        <v>0.75</v>
      </c>
      <c r="AF2707">
        <v>2.4075869999999999</v>
      </c>
      <c r="AG2707">
        <v>0.4547510351808966</v>
      </c>
      <c r="AH2707">
        <v>2</v>
      </c>
      <c r="AI2707">
        <v>11.43</v>
      </c>
      <c r="AJ2707">
        <v>1.1429999999999999E-2</v>
      </c>
      <c r="AK2707">
        <v>1.030921775095176E-2</v>
      </c>
      <c r="AL2707">
        <v>1.947230751848464E-3</v>
      </c>
      <c r="AM2707">
        <v>4818</v>
      </c>
      <c r="AN2707">
        <v>83630.206999999849</v>
      </c>
      <c r="AO2707">
        <v>83.630206999999928</v>
      </c>
      <c r="AP2707">
        <v>75.429747552070836</v>
      </c>
      <c r="AQ2707">
        <v>14.247358779864619</v>
      </c>
      <c r="AR2707">
        <v>5984</v>
      </c>
      <c r="AS2707">
        <v>84688.965000001976</v>
      </c>
      <c r="AT2707">
        <v>84.688965000000323</v>
      </c>
      <c r="AU2707">
        <v>76.384687776705448</v>
      </c>
      <c r="AV2707">
        <v>14.427730270360485</v>
      </c>
      <c r="AW2707">
        <v>2</v>
      </c>
      <c r="AX2707">
        <v>2</v>
      </c>
      <c r="AY2707">
        <v>176.5</v>
      </c>
      <c r="AZ2707">
        <v>0.17649999999999999</v>
      </c>
      <c r="BA2707">
        <v>1.559979</v>
      </c>
      <c r="BB2707">
        <v>0.29465272287583372</v>
      </c>
      <c r="BC2707">
        <v>12</v>
      </c>
      <c r="BD2707">
        <v>32450.5</v>
      </c>
      <c r="BE2707">
        <v>32.450499999999998</v>
      </c>
      <c r="BF2707">
        <v>84.564670737641492</v>
      </c>
      <c r="BG2707">
        <v>15.972785846440502</v>
      </c>
      <c r="BH2707">
        <v>6012</v>
      </c>
      <c r="BI2707">
        <v>126.21596500000032</v>
      </c>
      <c r="BJ2707">
        <v>213.14862451434698</v>
      </c>
      <c r="BK2707">
        <v>40.260043622632757</v>
      </c>
      <c r="BL2707" t="s">
        <v>220</v>
      </c>
    </row>
    <row r="2708" spans="1:64">
      <c r="A2708" t="s">
        <v>3739</v>
      </c>
      <c r="B2708" t="s">
        <v>3740</v>
      </c>
      <c r="C2708" t="s">
        <v>222</v>
      </c>
      <c r="D2708" t="s">
        <v>942</v>
      </c>
      <c r="E2708">
        <v>2012</v>
      </c>
      <c r="F2708" s="23">
        <v>59.03</v>
      </c>
      <c r="G2708" s="23">
        <v>6.33</v>
      </c>
      <c r="H2708" s="22">
        <v>7055</v>
      </c>
      <c r="I2708" s="34">
        <v>58.091445</v>
      </c>
      <c r="J2708" s="22">
        <v>2</v>
      </c>
      <c r="K2708" s="22" t="s">
        <v>782</v>
      </c>
      <c r="L2708" s="23">
        <v>1052</v>
      </c>
      <c r="M2708" s="23">
        <v>1.052</v>
      </c>
      <c r="N2708" s="23">
        <v>6.4068490000000002</v>
      </c>
      <c r="O2708" s="14">
        <v>11.028902792829479</v>
      </c>
      <c r="P2708" s="22">
        <v>0</v>
      </c>
      <c r="Q2708" s="22" t="s">
        <v>782</v>
      </c>
      <c r="R2708" s="23">
        <v>0</v>
      </c>
      <c r="S2708" s="23">
        <v>0</v>
      </c>
      <c r="T2708" s="23">
        <v>0</v>
      </c>
      <c r="U2708" s="14">
        <v>0</v>
      </c>
      <c r="V2708" s="22">
        <v>0</v>
      </c>
      <c r="W2708" s="22" t="s">
        <v>782</v>
      </c>
      <c r="X2708" s="23">
        <v>0</v>
      </c>
      <c r="Y2708" s="23">
        <v>0</v>
      </c>
      <c r="Z2708" s="23">
        <v>0</v>
      </c>
      <c r="AA2708" s="14">
        <v>0</v>
      </c>
      <c r="AB2708" s="22">
        <v>0</v>
      </c>
      <c r="AC2708" s="22" t="s">
        <v>782</v>
      </c>
      <c r="AD2708" s="23">
        <v>0</v>
      </c>
      <c r="AE2708" s="23">
        <v>0</v>
      </c>
      <c r="AF2708" s="23">
        <v>0</v>
      </c>
      <c r="AG2708" s="14">
        <v>0</v>
      </c>
      <c r="AH2708" s="22" t="s">
        <v>782</v>
      </c>
      <c r="AI2708" s="23" t="s">
        <v>782</v>
      </c>
      <c r="AJ2708" s="23" t="s">
        <v>782</v>
      </c>
      <c r="AK2708" s="23" t="s">
        <v>782</v>
      </c>
      <c r="AL2708" s="14" t="s">
        <v>782</v>
      </c>
      <c r="AM2708" s="22" t="s">
        <v>782</v>
      </c>
      <c r="AN2708" s="23" t="s">
        <v>782</v>
      </c>
      <c r="AO2708" s="23" t="s">
        <v>782</v>
      </c>
      <c r="AP2708" s="23" t="s">
        <v>782</v>
      </c>
      <c r="AQ2708" s="14" t="s">
        <v>782</v>
      </c>
      <c r="AR2708" s="22">
        <v>434</v>
      </c>
      <c r="AS2708" s="23">
        <v>21060.742999999995</v>
      </c>
      <c r="AT2708" s="23">
        <v>21.060742999999995</v>
      </c>
      <c r="AU2708" s="23">
        <v>18.154430999999999</v>
      </c>
      <c r="AV2708" s="14">
        <v>31.251470849106955</v>
      </c>
      <c r="AW2708" s="22">
        <v>1</v>
      </c>
      <c r="AX2708" s="22" t="s">
        <v>782</v>
      </c>
      <c r="AY2708" s="23">
        <v>60</v>
      </c>
      <c r="AZ2708" s="23">
        <v>0.06</v>
      </c>
      <c r="BA2708" s="23">
        <v>0.12596299999999999</v>
      </c>
      <c r="BB2708" s="14">
        <v>0.21683571479414912</v>
      </c>
      <c r="BC2708" s="22">
        <v>10</v>
      </c>
      <c r="BD2708" s="23">
        <v>14990</v>
      </c>
      <c r="BE2708" s="23">
        <v>14.99</v>
      </c>
      <c r="BF2708" s="23">
        <v>23.939029999999999</v>
      </c>
      <c r="BG2708" s="14">
        <v>41.209217639533669</v>
      </c>
      <c r="BH2708" s="22">
        <v>447</v>
      </c>
      <c r="BI2708" s="23">
        <v>37.162742999999999</v>
      </c>
      <c r="BJ2708" s="23">
        <v>48.626272999999998</v>
      </c>
      <c r="BK2708" s="14">
        <v>83.706426996264256</v>
      </c>
      <c r="BL2708" t="s">
        <v>222</v>
      </c>
    </row>
    <row r="2709" spans="1:64">
      <c r="A2709" t="s">
        <v>3741</v>
      </c>
      <c r="B2709" t="s">
        <v>3740</v>
      </c>
      <c r="C2709" t="s">
        <v>222</v>
      </c>
      <c r="D2709" t="s">
        <v>942</v>
      </c>
      <c r="E2709">
        <v>2015</v>
      </c>
      <c r="F2709" s="23">
        <v>59.03</v>
      </c>
      <c r="G2709" s="23">
        <v>6.96</v>
      </c>
      <c r="H2709" s="22">
        <v>7191</v>
      </c>
      <c r="I2709" s="34">
        <v>57.698023902577248</v>
      </c>
      <c r="J2709" s="13">
        <v>2</v>
      </c>
      <c r="K2709" s="13">
        <v>4</v>
      </c>
      <c r="L2709" s="19">
        <v>2104</v>
      </c>
      <c r="M2709" s="35">
        <v>2.1040000000000001</v>
      </c>
      <c r="N2709" s="19">
        <v>12.584770881811698</v>
      </c>
      <c r="O2709" s="17">
        <v>21.811441762825371</v>
      </c>
      <c r="P2709" s="36">
        <v>0</v>
      </c>
      <c r="Q2709" s="37">
        <v>0</v>
      </c>
      <c r="R2709" s="38">
        <v>0</v>
      </c>
      <c r="S2709" s="27">
        <v>0</v>
      </c>
      <c r="T2709" s="23">
        <v>0</v>
      </c>
      <c r="U2709" s="17">
        <v>0</v>
      </c>
      <c r="V2709" s="22">
        <v>0</v>
      </c>
      <c r="W2709" s="22">
        <v>0</v>
      </c>
      <c r="X2709" s="23">
        <v>0</v>
      </c>
      <c r="Y2709" s="27">
        <v>0</v>
      </c>
      <c r="Z2709" s="27">
        <v>0</v>
      </c>
      <c r="AA2709" s="14">
        <v>0</v>
      </c>
      <c r="AB2709" s="39">
        <v>0</v>
      </c>
      <c r="AC2709" s="22" t="s">
        <v>782</v>
      </c>
      <c r="AD2709" s="23">
        <v>0</v>
      </c>
      <c r="AE2709" s="23">
        <v>0</v>
      </c>
      <c r="AF2709" s="23">
        <v>0</v>
      </c>
      <c r="AG2709" s="14">
        <v>0</v>
      </c>
      <c r="AH2709" s="22" t="s">
        <v>782</v>
      </c>
      <c r="AI2709" s="23" t="s">
        <v>782</v>
      </c>
      <c r="AJ2709" s="23" t="s">
        <v>782</v>
      </c>
      <c r="AK2709" s="23" t="s">
        <v>782</v>
      </c>
      <c r="AL2709" s="14" t="s">
        <v>782</v>
      </c>
      <c r="AM2709" s="22" t="s">
        <v>782</v>
      </c>
      <c r="AN2709" s="23" t="s">
        <v>782</v>
      </c>
      <c r="AO2709" s="23" t="s">
        <v>782</v>
      </c>
      <c r="AP2709" s="23" t="s">
        <v>782</v>
      </c>
      <c r="AQ2709" s="14" t="s">
        <v>782</v>
      </c>
      <c r="AR2709" s="40">
        <v>460</v>
      </c>
      <c r="AS2709" s="41">
        <v>16057.277999999998</v>
      </c>
      <c r="AT2709" s="23">
        <v>16.057278</v>
      </c>
      <c r="AU2709" s="23">
        <v>14.261476546624708</v>
      </c>
      <c r="AV2709" s="14">
        <v>24.717443652325287</v>
      </c>
      <c r="AW2709" s="22">
        <v>1</v>
      </c>
      <c r="AX2709" s="22" t="s">
        <v>782</v>
      </c>
      <c r="AY2709" s="23">
        <v>60</v>
      </c>
      <c r="AZ2709" s="23">
        <v>0.06</v>
      </c>
      <c r="BA2709" s="23">
        <v>0.15634464923883737</v>
      </c>
      <c r="BB2709" s="14">
        <v>0.27097054398747578</v>
      </c>
      <c r="BC2709" s="42">
        <v>17</v>
      </c>
      <c r="BD2709" s="43">
        <v>36340</v>
      </c>
      <c r="BE2709" s="44">
        <v>36.340000000000003</v>
      </c>
      <c r="BF2709" s="23">
        <v>69.053928920088097</v>
      </c>
      <c r="BG2709" s="14">
        <v>119.68161862299691</v>
      </c>
      <c r="BH2709" s="22">
        <v>480</v>
      </c>
      <c r="BI2709" s="23">
        <v>54.561278000000001</v>
      </c>
      <c r="BJ2709" s="23">
        <v>96.056520997763329</v>
      </c>
      <c r="BK2709" s="14">
        <v>166.48147458213504</v>
      </c>
      <c r="BL2709" t="s">
        <v>222</v>
      </c>
    </row>
    <row r="2710" spans="1:64">
      <c r="A2710" t="s">
        <v>3742</v>
      </c>
      <c r="B2710" t="s">
        <v>3740</v>
      </c>
      <c r="C2710" t="s">
        <v>222</v>
      </c>
      <c r="D2710" t="s">
        <v>942</v>
      </c>
      <c r="E2710">
        <v>2016</v>
      </c>
      <c r="F2710" s="23">
        <v>59.03</v>
      </c>
      <c r="G2710" s="23">
        <v>6.83</v>
      </c>
      <c r="H2710" s="22">
        <v>7149</v>
      </c>
      <c r="I2710" s="34">
        <v>61.140853698264301</v>
      </c>
      <c r="J2710" s="13">
        <v>2</v>
      </c>
      <c r="K2710" s="13">
        <v>4</v>
      </c>
      <c r="L2710" s="19">
        <v>2104</v>
      </c>
      <c r="M2710" s="35">
        <v>2.1040000000000001</v>
      </c>
      <c r="N2710" s="19">
        <v>12.584023999999999</v>
      </c>
      <c r="O2710" s="17">
        <v>20.582022066789101</v>
      </c>
      <c r="P2710" s="13">
        <v>0</v>
      </c>
      <c r="Q2710" s="13">
        <v>0</v>
      </c>
      <c r="R2710" s="19">
        <v>0</v>
      </c>
      <c r="S2710" s="27">
        <v>0</v>
      </c>
      <c r="T2710" s="19">
        <v>0</v>
      </c>
      <c r="U2710" s="17">
        <v>0</v>
      </c>
      <c r="V2710" s="13">
        <v>0</v>
      </c>
      <c r="W2710" s="13">
        <v>0</v>
      </c>
      <c r="X2710" s="19">
        <v>0</v>
      </c>
      <c r="Y2710" s="27">
        <v>0</v>
      </c>
      <c r="Z2710" s="19">
        <v>0</v>
      </c>
      <c r="AA2710" s="14">
        <v>0</v>
      </c>
      <c r="AB2710" s="13">
        <v>0</v>
      </c>
      <c r="AC2710" s="22" t="s">
        <v>782</v>
      </c>
      <c r="AD2710" s="19">
        <v>0</v>
      </c>
      <c r="AE2710" s="23">
        <v>0</v>
      </c>
      <c r="AF2710" s="19">
        <v>0</v>
      </c>
      <c r="AG2710" s="14">
        <v>0</v>
      </c>
      <c r="AH2710" s="22" t="s">
        <v>782</v>
      </c>
      <c r="AI2710" s="23" t="s">
        <v>782</v>
      </c>
      <c r="AJ2710" s="23" t="s">
        <v>782</v>
      </c>
      <c r="AK2710" s="23" t="s">
        <v>782</v>
      </c>
      <c r="AL2710" s="14" t="s">
        <v>782</v>
      </c>
      <c r="AM2710" s="22" t="s">
        <v>782</v>
      </c>
      <c r="AN2710" s="23" t="s">
        <v>782</v>
      </c>
      <c r="AO2710" s="23" t="s">
        <v>782</v>
      </c>
      <c r="AP2710" s="23" t="s">
        <v>782</v>
      </c>
      <c r="AQ2710" s="14" t="s">
        <v>782</v>
      </c>
      <c r="AR2710" s="13">
        <v>463</v>
      </c>
      <c r="AS2710" s="19">
        <v>16186.078000000003</v>
      </c>
      <c r="AT2710" s="23">
        <v>16.186078000000002</v>
      </c>
      <c r="AU2710" s="19">
        <v>14.373237264000004</v>
      </c>
      <c r="AV2710" s="14">
        <v>23.508401330039064</v>
      </c>
      <c r="AW2710" s="13">
        <v>1</v>
      </c>
      <c r="AX2710" s="22" t="s">
        <v>782</v>
      </c>
      <c r="AY2710" s="19">
        <v>60</v>
      </c>
      <c r="AZ2710" s="23">
        <v>0.06</v>
      </c>
      <c r="BA2710" s="19">
        <v>0.136181</v>
      </c>
      <c r="BB2710" s="14">
        <v>0.22273323279400986</v>
      </c>
      <c r="BC2710" s="13">
        <v>17</v>
      </c>
      <c r="BD2710" s="19">
        <v>36340</v>
      </c>
      <c r="BE2710" s="44">
        <v>36.340000000000003</v>
      </c>
      <c r="BF2710" s="19">
        <v>69.056868920088107</v>
      </c>
      <c r="BG2710" s="14">
        <v>112.94717810269719</v>
      </c>
      <c r="BH2710" s="22">
        <v>483</v>
      </c>
      <c r="BI2710" s="23">
        <v>54.690078000000007</v>
      </c>
      <c r="BJ2710" s="23">
        <v>96.15031118408811</v>
      </c>
      <c r="BK2710" s="14">
        <v>157.26033473231936</v>
      </c>
      <c r="BL2710" t="s">
        <v>222</v>
      </c>
    </row>
    <row r="2711" spans="1:64">
      <c r="A2711" t="s">
        <v>3743</v>
      </c>
      <c r="B2711" t="s">
        <v>3740</v>
      </c>
      <c r="C2711" t="s">
        <v>222</v>
      </c>
      <c r="D2711" t="s">
        <v>942</v>
      </c>
      <c r="E2711">
        <v>2017</v>
      </c>
      <c r="F2711" s="23">
        <v>59.03</v>
      </c>
      <c r="G2711" s="23">
        <v>6.86</v>
      </c>
      <c r="H2711" s="22">
        <v>7128</v>
      </c>
      <c r="I2711" s="34">
        <v>55.990514586369223</v>
      </c>
      <c r="J2711" s="13">
        <v>2</v>
      </c>
      <c r="K2711" s="13">
        <v>4</v>
      </c>
      <c r="L2711" s="19">
        <v>2104</v>
      </c>
      <c r="M2711" s="19">
        <v>2.1040000000000001</v>
      </c>
      <c r="N2711" s="19">
        <v>12.584023999999999</v>
      </c>
      <c r="O2711" s="17">
        <v>22.475278344849421</v>
      </c>
      <c r="P2711" s="13">
        <v>0</v>
      </c>
      <c r="Q2711" s="13">
        <v>0</v>
      </c>
      <c r="R2711" s="19">
        <v>0</v>
      </c>
      <c r="S2711" s="19">
        <v>0</v>
      </c>
      <c r="T2711" s="19">
        <v>0</v>
      </c>
      <c r="U2711" s="17">
        <v>0</v>
      </c>
      <c r="V2711" s="13">
        <v>0</v>
      </c>
      <c r="W2711" s="13">
        <v>0</v>
      </c>
      <c r="X2711" s="19">
        <v>0</v>
      </c>
      <c r="Y2711" s="19">
        <v>0</v>
      </c>
      <c r="Z2711" s="19">
        <v>0</v>
      </c>
      <c r="AA2711" s="14">
        <v>0</v>
      </c>
      <c r="AB2711" s="13">
        <v>0</v>
      </c>
      <c r="AC2711" s="22" t="s">
        <v>782</v>
      </c>
      <c r="AD2711" s="19">
        <v>0</v>
      </c>
      <c r="AE2711" s="19">
        <v>0</v>
      </c>
      <c r="AF2711" s="19">
        <v>0</v>
      </c>
      <c r="AG2711" s="14">
        <v>0</v>
      </c>
      <c r="AH2711" s="22" t="s">
        <v>782</v>
      </c>
      <c r="AI2711" s="23" t="s">
        <v>782</v>
      </c>
      <c r="AJ2711" s="23" t="s">
        <v>782</v>
      </c>
      <c r="AK2711" s="23" t="s">
        <v>782</v>
      </c>
      <c r="AL2711" s="14" t="s">
        <v>782</v>
      </c>
      <c r="AM2711" s="22" t="s">
        <v>782</v>
      </c>
      <c r="AN2711" s="23" t="s">
        <v>782</v>
      </c>
      <c r="AO2711" s="23" t="s">
        <v>782</v>
      </c>
      <c r="AP2711" s="23" t="s">
        <v>782</v>
      </c>
      <c r="AQ2711" s="14" t="s">
        <v>782</v>
      </c>
      <c r="AR2711" s="13">
        <v>469</v>
      </c>
      <c r="AS2711" s="19">
        <v>16426.738000000005</v>
      </c>
      <c r="AT2711" s="19">
        <v>16.426738000000011</v>
      </c>
      <c r="AU2711" s="19">
        <v>14.586943344000002</v>
      </c>
      <c r="AV2711" s="14">
        <v>26.052525953299888</v>
      </c>
      <c r="AW2711" s="13">
        <v>1</v>
      </c>
      <c r="AX2711" s="22" t="s">
        <v>782</v>
      </c>
      <c r="AY2711" s="19">
        <v>0</v>
      </c>
      <c r="AZ2711" s="19">
        <v>0</v>
      </c>
      <c r="BA2711" s="19">
        <v>0</v>
      </c>
      <c r="BB2711" s="14">
        <v>0</v>
      </c>
      <c r="BC2711" s="13">
        <v>17</v>
      </c>
      <c r="BD2711" s="19">
        <v>36340</v>
      </c>
      <c r="BE2711" s="19">
        <v>36.340000000000003</v>
      </c>
      <c r="BF2711" s="19">
        <v>69.056868920088107</v>
      </c>
      <c r="BG2711" s="14">
        <v>123.33672842667509</v>
      </c>
      <c r="BH2711" s="22">
        <v>489</v>
      </c>
      <c r="BI2711" s="23">
        <v>54.870738000000017</v>
      </c>
      <c r="BJ2711" s="23">
        <v>96.227836264088111</v>
      </c>
      <c r="BK2711" s="14">
        <v>171.86453272482439</v>
      </c>
      <c r="BL2711" t="s">
        <v>222</v>
      </c>
    </row>
    <row r="2712" spans="1:64">
      <c r="A2712" t="s">
        <v>3744</v>
      </c>
      <c r="B2712" t="s">
        <v>3740</v>
      </c>
      <c r="C2712" t="s">
        <v>222</v>
      </c>
      <c r="D2712" t="s">
        <v>942</v>
      </c>
      <c r="E2712">
        <v>2018</v>
      </c>
      <c r="F2712" s="23">
        <v>59.03</v>
      </c>
      <c r="G2712" s="23">
        <v>6.83</v>
      </c>
      <c r="H2712" s="22">
        <v>7139</v>
      </c>
      <c r="I2712" s="34">
        <v>55.994494011712959</v>
      </c>
      <c r="J2712" s="13">
        <v>2</v>
      </c>
      <c r="K2712" s="13">
        <v>4</v>
      </c>
      <c r="L2712" s="19">
        <v>5104</v>
      </c>
      <c r="M2712" s="19">
        <v>5.1039999999999992</v>
      </c>
      <c r="N2712" s="19">
        <v>30.527024000000001</v>
      </c>
      <c r="O2712" s="17">
        <v>54.517903123857749</v>
      </c>
      <c r="P2712" s="13">
        <v>0</v>
      </c>
      <c r="Q2712" s="13">
        <v>0</v>
      </c>
      <c r="R2712" s="19">
        <v>0</v>
      </c>
      <c r="S2712" s="19">
        <v>0</v>
      </c>
      <c r="T2712" s="19">
        <v>0</v>
      </c>
      <c r="U2712" s="17">
        <v>0</v>
      </c>
      <c r="V2712" s="13">
        <v>0</v>
      </c>
      <c r="W2712" s="13">
        <v>0</v>
      </c>
      <c r="X2712" s="19">
        <v>0</v>
      </c>
      <c r="Y2712" s="19">
        <v>0</v>
      </c>
      <c r="Z2712" s="19">
        <v>0</v>
      </c>
      <c r="AA2712" s="14">
        <v>0</v>
      </c>
      <c r="AB2712" s="13">
        <v>0</v>
      </c>
      <c r="AC2712" s="22" t="s">
        <v>782</v>
      </c>
      <c r="AD2712" s="19">
        <v>0</v>
      </c>
      <c r="AE2712" s="19">
        <v>0</v>
      </c>
      <c r="AF2712" s="19">
        <v>0</v>
      </c>
      <c r="AG2712" s="14">
        <v>0</v>
      </c>
      <c r="AH2712" s="22" t="s">
        <v>782</v>
      </c>
      <c r="AI2712" s="23" t="s">
        <v>782</v>
      </c>
      <c r="AJ2712" s="23" t="s">
        <v>782</v>
      </c>
      <c r="AK2712" s="23" t="s">
        <v>782</v>
      </c>
      <c r="AL2712" s="14" t="s">
        <v>782</v>
      </c>
      <c r="AM2712" s="22" t="s">
        <v>782</v>
      </c>
      <c r="AN2712" s="23" t="s">
        <v>782</v>
      </c>
      <c r="AO2712" s="23" t="s">
        <v>782</v>
      </c>
      <c r="AP2712" s="23" t="s">
        <v>782</v>
      </c>
      <c r="AQ2712" s="14" t="s">
        <v>782</v>
      </c>
      <c r="AR2712" s="13">
        <v>481</v>
      </c>
      <c r="AS2712" s="19">
        <v>17438.788000000004</v>
      </c>
      <c r="AT2712" s="19">
        <v>17.43878800000001</v>
      </c>
      <c r="AU2712" s="19">
        <v>15.485643744000004</v>
      </c>
      <c r="AV2712" s="14">
        <v>27.655654394806582</v>
      </c>
      <c r="AW2712" s="13">
        <v>1</v>
      </c>
      <c r="AX2712" s="22" t="s">
        <v>782</v>
      </c>
      <c r="AY2712" s="19">
        <v>60</v>
      </c>
      <c r="AZ2712" s="19">
        <v>0.06</v>
      </c>
      <c r="BA2712" s="19">
        <v>0.136181</v>
      </c>
      <c r="BB2712" s="14">
        <v>0.24320426928317912</v>
      </c>
      <c r="BC2712" s="13">
        <v>23</v>
      </c>
      <c r="BD2712" s="19">
        <v>54390</v>
      </c>
      <c r="BE2712" s="19">
        <v>54.39</v>
      </c>
      <c r="BF2712" s="19">
        <v>113.0523887326181</v>
      </c>
      <c r="BG2712" s="14">
        <v>201.89911656129928</v>
      </c>
      <c r="BH2712" s="22">
        <v>507</v>
      </c>
      <c r="BI2712" s="23">
        <v>76.992788000000004</v>
      </c>
      <c r="BJ2712" s="23">
        <v>159.2012374766181</v>
      </c>
      <c r="BK2712" s="14">
        <v>284.31587834924682</v>
      </c>
      <c r="BL2712" t="s">
        <v>222</v>
      </c>
    </row>
    <row r="2713" spans="1:64">
      <c r="A2713" t="s">
        <v>3745</v>
      </c>
      <c r="B2713" t="s">
        <v>3740</v>
      </c>
      <c r="C2713" t="s">
        <v>222</v>
      </c>
      <c r="D2713" t="s">
        <v>942</v>
      </c>
      <c r="E2713">
        <v>2019</v>
      </c>
      <c r="F2713" s="23">
        <v>59.03</v>
      </c>
      <c r="G2713" s="23">
        <v>6.76</v>
      </c>
      <c r="H2713" s="22">
        <v>7091</v>
      </c>
      <c r="I2713" s="34">
        <v>57.24687331504974</v>
      </c>
      <c r="J2713" s="22">
        <v>2</v>
      </c>
      <c r="K2713" s="22">
        <v>6</v>
      </c>
      <c r="L2713" s="23">
        <v>8104</v>
      </c>
      <c r="M2713" s="23">
        <v>8.1039999999999992</v>
      </c>
      <c r="N2713" s="23">
        <v>48.470024000000002</v>
      </c>
      <c r="O2713" s="14">
        <v>84.668421510555447</v>
      </c>
      <c r="P2713" s="22">
        <v>0</v>
      </c>
      <c r="Q2713" s="22">
        <v>0</v>
      </c>
      <c r="R2713" s="23">
        <v>0</v>
      </c>
      <c r="S2713" s="23">
        <v>0</v>
      </c>
      <c r="T2713" s="23">
        <v>0</v>
      </c>
      <c r="U2713" s="14">
        <v>0</v>
      </c>
      <c r="V2713" s="22">
        <v>0</v>
      </c>
      <c r="W2713" s="22">
        <v>0</v>
      </c>
      <c r="X2713" s="23">
        <v>0</v>
      </c>
      <c r="Y2713" s="23">
        <v>0</v>
      </c>
      <c r="Z2713" s="23">
        <v>0</v>
      </c>
      <c r="AA2713" s="14">
        <v>0</v>
      </c>
      <c r="AB2713" s="22">
        <v>0</v>
      </c>
      <c r="AC2713" s="22">
        <v>0</v>
      </c>
      <c r="AD2713" s="23">
        <v>0</v>
      </c>
      <c r="AE2713" s="23">
        <v>0</v>
      </c>
      <c r="AF2713" s="23">
        <v>0</v>
      </c>
      <c r="AG2713" s="14">
        <v>0</v>
      </c>
      <c r="AH2713" s="22">
        <v>1</v>
      </c>
      <c r="AI2713" s="23">
        <v>5740.8</v>
      </c>
      <c r="AJ2713" s="23">
        <v>5.7408000000000001</v>
      </c>
      <c r="AK2713" s="23">
        <v>5.0978304000000003</v>
      </c>
      <c r="AL2713" s="14">
        <v>8.9049935914313458</v>
      </c>
      <c r="AM2713" s="22">
        <v>502</v>
      </c>
      <c r="AN2713" s="23">
        <v>12592.508000000007</v>
      </c>
      <c r="AO2713" s="23">
        <v>12.592508000000011</v>
      </c>
      <c r="AP2713" s="23">
        <v>11.182147104000006</v>
      </c>
      <c r="AQ2713" s="14">
        <v>19.533201477154403</v>
      </c>
      <c r="AR2713" s="22">
        <v>503</v>
      </c>
      <c r="AS2713" s="23">
        <v>18333.308000000008</v>
      </c>
      <c r="AT2713" s="23">
        <v>18.333308000000009</v>
      </c>
      <c r="AU2713" s="23">
        <v>16.279977504000005</v>
      </c>
      <c r="AV2713" s="14">
        <v>28.438195068585749</v>
      </c>
      <c r="AW2713" s="22">
        <v>1</v>
      </c>
      <c r="AX2713" s="22" t="s">
        <v>782</v>
      </c>
      <c r="AY2713" s="23">
        <v>60</v>
      </c>
      <c r="AZ2713" s="23">
        <v>0.06</v>
      </c>
      <c r="BA2713" s="23">
        <v>0.136181</v>
      </c>
      <c r="BB2713" s="14">
        <v>0.23788373427933418</v>
      </c>
      <c r="BC2713" s="22">
        <v>24</v>
      </c>
      <c r="BD2713" s="23">
        <v>57390</v>
      </c>
      <c r="BE2713" s="23">
        <v>57.39</v>
      </c>
      <c r="BF2713" s="23">
        <v>120.77936169924719</v>
      </c>
      <c r="BG2713" s="14">
        <v>210.97983995484918</v>
      </c>
      <c r="BH2713" s="22">
        <v>530</v>
      </c>
      <c r="BI2713" s="23">
        <v>83.887308000000004</v>
      </c>
      <c r="BJ2713" s="23">
        <v>185.66554420324718</v>
      </c>
      <c r="BK2713" s="14">
        <v>324.32434026826968</v>
      </c>
      <c r="BL2713" t="s">
        <v>222</v>
      </c>
    </row>
    <row r="2714" spans="1:64">
      <c r="A2714" t="s">
        <v>3746</v>
      </c>
      <c r="B2714" t="s">
        <v>3740</v>
      </c>
      <c r="C2714" t="s">
        <v>222</v>
      </c>
      <c r="D2714" t="s">
        <v>942</v>
      </c>
      <c r="E2714">
        <v>2020</v>
      </c>
      <c r="F2714" s="23">
        <v>59.03</v>
      </c>
      <c r="G2714" s="23">
        <v>6.77</v>
      </c>
      <c r="H2714" s="22">
        <v>7088</v>
      </c>
      <c r="I2714" s="34">
        <v>57.098489223540511</v>
      </c>
      <c r="J2714" s="22">
        <v>2</v>
      </c>
      <c r="K2714" s="22">
        <v>8</v>
      </c>
      <c r="L2714" s="23">
        <v>9156</v>
      </c>
      <c r="M2714" s="23">
        <v>9.1559999999999988</v>
      </c>
      <c r="N2714" s="23">
        <v>54.762036000000002</v>
      </c>
      <c r="O2714" s="14">
        <v>95.908029695158319</v>
      </c>
      <c r="P2714" s="22">
        <v>0</v>
      </c>
      <c r="Q2714" s="22">
        <v>0</v>
      </c>
      <c r="R2714" s="23">
        <v>0</v>
      </c>
      <c r="S2714" s="23">
        <v>0</v>
      </c>
      <c r="T2714" s="23">
        <v>0</v>
      </c>
      <c r="U2714" s="14">
        <v>0</v>
      </c>
      <c r="V2714" s="22">
        <v>0</v>
      </c>
      <c r="W2714" s="22">
        <v>0</v>
      </c>
      <c r="X2714" s="23">
        <v>0</v>
      </c>
      <c r="Y2714" s="23">
        <v>0</v>
      </c>
      <c r="Z2714" s="23">
        <v>0</v>
      </c>
      <c r="AA2714" s="14">
        <v>0</v>
      </c>
      <c r="AB2714" s="22">
        <v>0</v>
      </c>
      <c r="AC2714" s="22">
        <v>0</v>
      </c>
      <c r="AD2714" s="23">
        <v>0</v>
      </c>
      <c r="AE2714" s="23">
        <v>0</v>
      </c>
      <c r="AF2714" s="23">
        <v>0</v>
      </c>
      <c r="AG2714" s="14">
        <v>0</v>
      </c>
      <c r="AH2714" s="22">
        <v>1</v>
      </c>
      <c r="AI2714" s="23">
        <v>5740.8</v>
      </c>
      <c r="AJ2714" s="23">
        <v>5.7408000000000001</v>
      </c>
      <c r="AK2714" s="23">
        <v>5.0978304000000003</v>
      </c>
      <c r="AL2714" s="14">
        <v>8.9281353488040658</v>
      </c>
      <c r="AM2714" s="22">
        <v>546</v>
      </c>
      <c r="AN2714" s="23">
        <v>14233.427000000007</v>
      </c>
      <c r="AO2714" s="23">
        <v>14.233427000000017</v>
      </c>
      <c r="AP2714" s="23">
        <v>12.63928317600001</v>
      </c>
      <c r="AQ2714" s="14">
        <v>22.135932750369687</v>
      </c>
      <c r="AR2714" s="22">
        <v>547</v>
      </c>
      <c r="AS2714" s="23">
        <v>19974.227000000006</v>
      </c>
      <c r="AT2714" s="23">
        <v>19.974227000000017</v>
      </c>
      <c r="AU2714" s="23">
        <v>17.737113576000009</v>
      </c>
      <c r="AV2714" s="14">
        <v>31.064068099173745</v>
      </c>
      <c r="AW2714" s="22">
        <v>1</v>
      </c>
      <c r="AX2714" s="22">
        <v>1</v>
      </c>
      <c r="AY2714" s="23">
        <v>60</v>
      </c>
      <c r="AZ2714" s="23">
        <v>0.06</v>
      </c>
      <c r="BA2714" s="23">
        <v>0.136181</v>
      </c>
      <c r="BB2714" s="14">
        <v>0.23850193210340742</v>
      </c>
      <c r="BC2714" s="22">
        <v>24</v>
      </c>
      <c r="BD2714" s="23">
        <v>57390</v>
      </c>
      <c r="BE2714" s="23">
        <v>57.39</v>
      </c>
      <c r="BF2714" s="23">
        <v>120.14353162478972</v>
      </c>
      <c r="BG2714" s="14">
        <v>210.41455432284374</v>
      </c>
      <c r="BH2714" s="22">
        <v>574</v>
      </c>
      <c r="BI2714" s="23">
        <v>86.580227000000008</v>
      </c>
      <c r="BJ2714" s="23">
        <v>192.77886220078972</v>
      </c>
      <c r="BK2714" s="14">
        <v>337.62515404927922</v>
      </c>
      <c r="BL2714" t="s">
        <v>222</v>
      </c>
    </row>
    <row r="2715" spans="1:64">
      <c r="A2715" t="s">
        <v>3747</v>
      </c>
      <c r="B2715" t="s">
        <v>3740</v>
      </c>
      <c r="C2715" t="s">
        <v>222</v>
      </c>
      <c r="D2715" t="s">
        <v>942</v>
      </c>
      <c r="E2715">
        <v>2021</v>
      </c>
      <c r="F2715" s="23">
        <v>59.03</v>
      </c>
      <c r="G2715" s="23">
        <v>6.76</v>
      </c>
      <c r="H2715" s="22">
        <v>7064</v>
      </c>
      <c r="I2715" s="34">
        <v>53.14</v>
      </c>
      <c r="J2715" s="22">
        <v>2</v>
      </c>
      <c r="K2715" s="22">
        <v>9</v>
      </c>
      <c r="L2715" s="23">
        <v>12682</v>
      </c>
      <c r="M2715" s="23">
        <v>12.682</v>
      </c>
      <c r="N2715" s="23">
        <v>75.851042000000007</v>
      </c>
      <c r="O2715" s="14">
        <v>142.72999999999999</v>
      </c>
      <c r="P2715" s="22">
        <v>0</v>
      </c>
      <c r="Q2715" s="22">
        <v>0</v>
      </c>
      <c r="R2715" s="23">
        <v>0</v>
      </c>
      <c r="S2715" s="23">
        <v>0</v>
      </c>
      <c r="T2715" s="23">
        <v>0</v>
      </c>
      <c r="U2715" s="14">
        <v>0</v>
      </c>
      <c r="V2715" s="22">
        <v>0</v>
      </c>
      <c r="W2715" s="22">
        <v>0</v>
      </c>
      <c r="X2715" s="23">
        <v>0</v>
      </c>
      <c r="Y2715" s="23">
        <v>0</v>
      </c>
      <c r="Z2715" s="23">
        <v>0</v>
      </c>
      <c r="AA2715" s="14">
        <v>0</v>
      </c>
      <c r="AB2715" s="22">
        <v>0</v>
      </c>
      <c r="AC2715" s="22">
        <v>0</v>
      </c>
      <c r="AD2715" s="23">
        <v>0</v>
      </c>
      <c r="AE2715" s="23">
        <v>0</v>
      </c>
      <c r="AF2715" s="23">
        <v>0</v>
      </c>
      <c r="AG2715" s="14">
        <v>0</v>
      </c>
      <c r="AH2715" s="22">
        <v>1</v>
      </c>
      <c r="AI2715" s="23">
        <v>5740.8</v>
      </c>
      <c r="AJ2715" s="23">
        <v>5.7408000000000001</v>
      </c>
      <c r="AK2715" s="23">
        <v>5.1369993760000003</v>
      </c>
      <c r="AL2715" s="14">
        <v>9.67</v>
      </c>
      <c r="AM2715" s="22">
        <v>604</v>
      </c>
      <c r="AN2715" s="23">
        <v>15094.453</v>
      </c>
      <c r="AO2715" s="23">
        <v>15.094453</v>
      </c>
      <c r="AP2715" s="23">
        <v>13.506862399999999</v>
      </c>
      <c r="AQ2715" s="14">
        <v>25.42</v>
      </c>
      <c r="AR2715" s="22">
        <v>605</v>
      </c>
      <c r="AS2715" s="23">
        <v>20835.253000000001</v>
      </c>
      <c r="AT2715" s="23">
        <v>20.835253000000002</v>
      </c>
      <c r="AU2715" s="23">
        <v>18.643861770000001</v>
      </c>
      <c r="AV2715" s="14">
        <v>35.08</v>
      </c>
      <c r="AW2715" s="22">
        <v>1</v>
      </c>
      <c r="AX2715" s="22">
        <v>1</v>
      </c>
      <c r="AY2715" s="23">
        <v>60</v>
      </c>
      <c r="AZ2715" s="23">
        <v>0.06</v>
      </c>
      <c r="BA2715" s="23">
        <v>0.136181</v>
      </c>
      <c r="BB2715" s="14">
        <v>0.26</v>
      </c>
      <c r="BC2715" s="22">
        <v>24</v>
      </c>
      <c r="BD2715" s="23">
        <v>57390</v>
      </c>
      <c r="BE2715" s="23">
        <v>57.39</v>
      </c>
      <c r="BF2715" s="23">
        <v>104.7651596</v>
      </c>
      <c r="BG2715" s="14">
        <v>197.14</v>
      </c>
      <c r="BH2715" s="22">
        <v>632</v>
      </c>
      <c r="BI2715" s="23">
        <v>90.97</v>
      </c>
      <c r="BJ2715" s="23">
        <v>199.4</v>
      </c>
      <c r="BK2715" s="14">
        <v>375.2</v>
      </c>
      <c r="BL2715" t="s">
        <v>222</v>
      </c>
    </row>
    <row r="2716" spans="1:64">
      <c r="A2716" t="s">
        <v>3748</v>
      </c>
      <c r="B2716" t="s">
        <v>3740</v>
      </c>
      <c r="C2716" t="s">
        <v>222</v>
      </c>
      <c r="D2716" s="111" t="s">
        <v>942</v>
      </c>
      <c r="E2716" s="110">
        <v>2022</v>
      </c>
      <c r="F2716" s="23"/>
      <c r="G2716" s="23"/>
      <c r="H2716" s="22">
        <v>7128</v>
      </c>
      <c r="I2716" s="34">
        <v>51.660452083596574</v>
      </c>
      <c r="J2716" s="22">
        <v>1</v>
      </c>
      <c r="K2716" s="22">
        <v>4</v>
      </c>
      <c r="L2716" s="23">
        <v>5104</v>
      </c>
      <c r="M2716" s="23">
        <v>5.1040000000000001</v>
      </c>
      <c r="N2716" s="23">
        <v>30.205472</v>
      </c>
      <c r="O2716" s="14">
        <v>58.469236682485324</v>
      </c>
      <c r="P2716" s="22">
        <v>0</v>
      </c>
      <c r="Q2716" s="22">
        <v>0</v>
      </c>
      <c r="R2716" s="23">
        <v>0</v>
      </c>
      <c r="S2716" s="23">
        <v>0</v>
      </c>
      <c r="T2716" s="23">
        <v>0</v>
      </c>
      <c r="U2716" s="14">
        <v>0</v>
      </c>
      <c r="V2716" s="22">
        <v>0</v>
      </c>
      <c r="W2716" s="22">
        <v>0</v>
      </c>
      <c r="X2716" s="23">
        <v>0</v>
      </c>
      <c r="Y2716" s="23">
        <v>0</v>
      </c>
      <c r="Z2716" s="23">
        <v>0</v>
      </c>
      <c r="AA2716" s="14">
        <v>0</v>
      </c>
      <c r="AB2716" s="22">
        <v>0</v>
      </c>
      <c r="AC2716" s="22">
        <v>0</v>
      </c>
      <c r="AD2716" s="23">
        <v>0</v>
      </c>
      <c r="AE2716" s="23">
        <v>0</v>
      </c>
      <c r="AF2716" s="23">
        <v>0</v>
      </c>
      <c r="AG2716" s="14">
        <v>0</v>
      </c>
      <c r="AH2716" s="22">
        <v>1</v>
      </c>
      <c r="AI2716" s="23">
        <v>5740.8</v>
      </c>
      <c r="AJ2716" s="23">
        <v>5.7408000000000001</v>
      </c>
      <c r="AK2716" s="23">
        <v>5.8806683818781202</v>
      </c>
      <c r="AL2716" s="14">
        <v>11.38330801356919</v>
      </c>
      <c r="AM2716" s="22">
        <v>684</v>
      </c>
      <c r="AN2716" s="23">
        <v>16274.078000000009</v>
      </c>
      <c r="AO2716" s="23">
        <v>16.274078000000035</v>
      </c>
      <c r="AP2716" s="23">
        <v>16.670578305953587</v>
      </c>
      <c r="AQ2716" s="14">
        <v>32.269516881070601</v>
      </c>
      <c r="AR2716" s="22">
        <v>685</v>
      </c>
      <c r="AS2716" s="23">
        <v>22014.878000000001</v>
      </c>
      <c r="AT2716" s="23">
        <v>22.014878</v>
      </c>
      <c r="AU2716" s="23">
        <v>22.551246687831721</v>
      </c>
      <c r="AV2716" s="14">
        <v>43.652824894639821</v>
      </c>
      <c r="AW2716" s="22">
        <v>1</v>
      </c>
      <c r="AX2716" s="22">
        <v>1</v>
      </c>
      <c r="AY2716" s="23">
        <v>60</v>
      </c>
      <c r="AZ2716" s="23">
        <v>0.06</v>
      </c>
      <c r="BA2716" s="23">
        <v>0.136181</v>
      </c>
      <c r="BB2716" s="14">
        <v>0.26360783637671786</v>
      </c>
      <c r="BC2716" s="22">
        <v>24</v>
      </c>
      <c r="BD2716" s="23">
        <v>57390</v>
      </c>
      <c r="BE2716" s="23">
        <v>57.39</v>
      </c>
      <c r="BF2716" s="23">
        <v>117.01979980254521</v>
      </c>
      <c r="BG2716" s="14">
        <v>226.51718109857924</v>
      </c>
      <c r="BH2716" s="22">
        <v>711</v>
      </c>
      <c r="BI2716" s="23">
        <v>84.568877999999998</v>
      </c>
      <c r="BJ2716" s="23">
        <v>169.91269949037689</v>
      </c>
      <c r="BK2716" s="14">
        <v>328.90285051208105</v>
      </c>
      <c r="BL2716" t="s">
        <v>222</v>
      </c>
    </row>
    <row r="2717" spans="1:64">
      <c r="A2717" t="s">
        <v>3749</v>
      </c>
      <c r="B2717" t="s">
        <v>3740</v>
      </c>
      <c r="C2717" t="s">
        <v>222</v>
      </c>
      <c r="D2717" t="s">
        <v>942</v>
      </c>
      <c r="E2717">
        <v>2023</v>
      </c>
      <c r="F2717">
        <v>59.03</v>
      </c>
      <c r="G2717">
        <v>6.95</v>
      </c>
      <c r="H2717">
        <v>6850</v>
      </c>
      <c r="I2717">
        <v>51.660452083596574</v>
      </c>
      <c r="J2717">
        <v>1</v>
      </c>
      <c r="K2717">
        <v>4</v>
      </c>
      <c r="L2717">
        <v>2104</v>
      </c>
      <c r="M2717">
        <v>2.1040000000000001</v>
      </c>
      <c r="N2717">
        <v>12.451472000000001</v>
      </c>
      <c r="O2717">
        <v>24.102522331494733</v>
      </c>
      <c r="P2717">
        <v>0</v>
      </c>
      <c r="Q2717">
        <v>0</v>
      </c>
      <c r="R2717">
        <v>0</v>
      </c>
      <c r="S2717">
        <v>0</v>
      </c>
      <c r="T2717">
        <v>0</v>
      </c>
      <c r="U2717">
        <v>0</v>
      </c>
      <c r="V2717">
        <v>0</v>
      </c>
      <c r="W2717">
        <v>0</v>
      </c>
      <c r="X2717">
        <v>0</v>
      </c>
      <c r="Y2717">
        <v>0</v>
      </c>
      <c r="Z2717">
        <v>0</v>
      </c>
      <c r="AA2717">
        <v>0</v>
      </c>
      <c r="AG2717">
        <v>0</v>
      </c>
      <c r="AH2717">
        <v>1</v>
      </c>
      <c r="AI2717">
        <v>5740.8</v>
      </c>
      <c r="AJ2717">
        <v>5.7408000000000001</v>
      </c>
      <c r="AK2717">
        <v>5.3847969999999998</v>
      </c>
      <c r="AL2717">
        <v>11.259048</v>
      </c>
      <c r="AM2717">
        <v>818</v>
      </c>
      <c r="AN2717">
        <v>18155.5</v>
      </c>
      <c r="AO2717">
        <v>18.1555</v>
      </c>
      <c r="AP2717">
        <v>17.029627000000001</v>
      </c>
      <c r="AQ2717">
        <v>32.964533435446484</v>
      </c>
      <c r="AR2717">
        <v>868</v>
      </c>
      <c r="AS2717">
        <v>23931.5649999999</v>
      </c>
      <c r="AT2717">
        <v>23.9315649999999</v>
      </c>
      <c r="AU2717">
        <v>22.447502498314599</v>
      </c>
      <c r="AV2717">
        <v>43.452005534117681</v>
      </c>
      <c r="AW2717">
        <v>1</v>
      </c>
      <c r="AX2717">
        <v>1</v>
      </c>
      <c r="AY2717">
        <v>60</v>
      </c>
      <c r="AZ2717">
        <v>0.06</v>
      </c>
      <c r="BA2717">
        <v>0.136181</v>
      </c>
      <c r="BB2717">
        <v>0.26360783637671786</v>
      </c>
      <c r="BC2717">
        <v>24</v>
      </c>
      <c r="BD2717">
        <v>57390</v>
      </c>
      <c r="BE2717">
        <v>57.39</v>
      </c>
      <c r="BF2717">
        <v>139.72692699999999</v>
      </c>
      <c r="BG2717">
        <v>270.47174649942065</v>
      </c>
      <c r="BH2717">
        <v>894</v>
      </c>
      <c r="BI2717">
        <v>83.485564999999909</v>
      </c>
      <c r="BJ2717">
        <v>174.76208249831458</v>
      </c>
      <c r="BK2717">
        <v>338.28988220140974</v>
      </c>
      <c r="BL2717" t="s">
        <v>222</v>
      </c>
    </row>
    <row r="2718" spans="1:64">
      <c r="A2718" t="s">
        <v>3750</v>
      </c>
      <c r="B2718" t="s">
        <v>3740</v>
      </c>
      <c r="C2718" t="s">
        <v>222</v>
      </c>
      <c r="D2718" t="s">
        <v>942</v>
      </c>
      <c r="E2718">
        <v>2024</v>
      </c>
      <c r="F2718">
        <v>59.03</v>
      </c>
      <c r="G2718">
        <v>6.99</v>
      </c>
      <c r="H2718">
        <v>6906</v>
      </c>
      <c r="I2718">
        <v>47.355119810808098</v>
      </c>
      <c r="J2718">
        <v>1</v>
      </c>
      <c r="K2718">
        <v>4</v>
      </c>
      <c r="L2718">
        <v>2104</v>
      </c>
      <c r="M2718">
        <v>2.1040000000000001</v>
      </c>
      <c r="N2718">
        <v>12.451472000000001</v>
      </c>
      <c r="O2718">
        <v>26.293824299771146</v>
      </c>
      <c r="P2718">
        <v>0</v>
      </c>
      <c r="Q2718">
        <v>0</v>
      </c>
      <c r="R2718">
        <v>0</v>
      </c>
      <c r="S2718">
        <v>0</v>
      </c>
      <c r="T2718">
        <v>0</v>
      </c>
      <c r="U2718">
        <v>0</v>
      </c>
      <c r="V2718">
        <v>0</v>
      </c>
      <c r="W2718">
        <v>0</v>
      </c>
      <c r="X2718">
        <v>0</v>
      </c>
      <c r="Y2718">
        <v>0</v>
      </c>
      <c r="Z2718">
        <v>0</v>
      </c>
      <c r="AA2718">
        <v>0</v>
      </c>
      <c r="AB2718">
        <v>0</v>
      </c>
      <c r="AC2718">
        <v>0</v>
      </c>
      <c r="AD2718">
        <v>0</v>
      </c>
      <c r="AE2718">
        <v>0</v>
      </c>
      <c r="AF2718">
        <v>0</v>
      </c>
      <c r="AG2718">
        <v>0</v>
      </c>
      <c r="AH2718">
        <v>1</v>
      </c>
      <c r="AI2718">
        <v>5740.8</v>
      </c>
      <c r="AJ2718">
        <v>5.7408000000000001</v>
      </c>
      <c r="AK2718">
        <v>5.1778790257798653</v>
      </c>
      <c r="AL2718">
        <v>10.934148295826066</v>
      </c>
      <c r="AM2718">
        <v>954</v>
      </c>
      <c r="AN2718">
        <v>21837.702999999987</v>
      </c>
      <c r="AO2718">
        <v>21.83770299999998</v>
      </c>
      <c r="AP2718">
        <v>19.696381050534807</v>
      </c>
      <c r="AQ2718">
        <v>41.592928344865896</v>
      </c>
      <c r="AR2718">
        <v>1059</v>
      </c>
      <c r="AS2718">
        <v>27670.327999999936</v>
      </c>
      <c r="AT2718">
        <v>27.670327999999962</v>
      </c>
      <c r="AU2718">
        <v>24.957081066689252</v>
      </c>
      <c r="AV2718">
        <v>52.701970064476896</v>
      </c>
      <c r="AW2718">
        <v>1</v>
      </c>
      <c r="AX2718">
        <v>1</v>
      </c>
      <c r="AY2718">
        <v>60</v>
      </c>
      <c r="AZ2718">
        <v>0.06</v>
      </c>
      <c r="BA2718">
        <v>0.136181</v>
      </c>
      <c r="BB2718">
        <v>0.28757397414274666</v>
      </c>
      <c r="BC2718">
        <v>24</v>
      </c>
      <c r="BD2718">
        <v>57390</v>
      </c>
      <c r="BE2718">
        <v>57.39</v>
      </c>
      <c r="BF2718">
        <v>122.54640225728549</v>
      </c>
      <c r="BG2718">
        <v>258.78173837777115</v>
      </c>
      <c r="BH2718">
        <v>1085</v>
      </c>
      <c r="BI2718">
        <v>87.224327999999957</v>
      </c>
      <c r="BJ2718">
        <v>160.09113632397475</v>
      </c>
      <c r="BK2718">
        <v>338.06510671616195</v>
      </c>
      <c r="BL2718" t="s">
        <v>222</v>
      </c>
    </row>
    <row r="2719" spans="1:64">
      <c r="A2719" t="s">
        <v>3751</v>
      </c>
      <c r="B2719" t="s">
        <v>3752</v>
      </c>
      <c r="C2719" t="s">
        <v>224</v>
      </c>
      <c r="D2719" t="s">
        <v>942</v>
      </c>
      <c r="E2719">
        <v>2012</v>
      </c>
      <c r="F2719" s="23">
        <v>111.67</v>
      </c>
      <c r="G2719" s="23">
        <v>19.34</v>
      </c>
      <c r="H2719" s="22">
        <v>33327</v>
      </c>
      <c r="I2719" s="34">
        <v>273.36672999999996</v>
      </c>
      <c r="J2719" s="22">
        <v>24</v>
      </c>
      <c r="K2719" s="22" t="s">
        <v>782</v>
      </c>
      <c r="L2719" s="23">
        <v>6513</v>
      </c>
      <c r="M2719" s="23">
        <v>6.5129999999999999</v>
      </c>
      <c r="N2719" s="23">
        <v>37.807656999999999</v>
      </c>
      <c r="O2719" s="14">
        <v>13.830379797863479</v>
      </c>
      <c r="P2719" s="22">
        <v>0</v>
      </c>
      <c r="Q2719" s="22" t="s">
        <v>782</v>
      </c>
      <c r="R2719" s="23">
        <v>0</v>
      </c>
      <c r="S2719" s="23">
        <v>0</v>
      </c>
      <c r="T2719" s="23">
        <v>0</v>
      </c>
      <c r="U2719" s="14">
        <v>0</v>
      </c>
      <c r="V2719" s="22">
        <v>0</v>
      </c>
      <c r="W2719" s="22" t="s">
        <v>782</v>
      </c>
      <c r="X2719" s="23">
        <v>0</v>
      </c>
      <c r="Y2719" s="23">
        <v>0</v>
      </c>
      <c r="Z2719" s="23">
        <v>0</v>
      </c>
      <c r="AA2719" s="14">
        <v>0</v>
      </c>
      <c r="AB2719" s="22">
        <v>0</v>
      </c>
      <c r="AC2719" s="22" t="s">
        <v>782</v>
      </c>
      <c r="AD2719" s="23">
        <v>0</v>
      </c>
      <c r="AE2719" s="23">
        <v>0</v>
      </c>
      <c r="AF2719" s="23">
        <v>0</v>
      </c>
      <c r="AG2719" s="14">
        <v>0</v>
      </c>
      <c r="AH2719" s="22" t="s">
        <v>782</v>
      </c>
      <c r="AI2719" s="23" t="s">
        <v>782</v>
      </c>
      <c r="AJ2719" s="23" t="s">
        <v>782</v>
      </c>
      <c r="AK2719" s="23" t="s">
        <v>782</v>
      </c>
      <c r="AL2719" s="14" t="s">
        <v>782</v>
      </c>
      <c r="AM2719" s="22" t="s">
        <v>782</v>
      </c>
      <c r="AN2719" s="23" t="s">
        <v>782</v>
      </c>
      <c r="AO2719" s="23" t="s">
        <v>782</v>
      </c>
      <c r="AP2719" s="23" t="s">
        <v>782</v>
      </c>
      <c r="AQ2719" s="14" t="s">
        <v>782</v>
      </c>
      <c r="AR2719" s="22">
        <v>855</v>
      </c>
      <c r="AS2719" s="23">
        <v>15925.606000000007</v>
      </c>
      <c r="AT2719" s="23">
        <v>15.925606000000007</v>
      </c>
      <c r="AU2719" s="23">
        <v>13.250033999999999</v>
      </c>
      <c r="AV2719" s="14">
        <v>4.8469811962852978</v>
      </c>
      <c r="AW2719" s="22">
        <v>0</v>
      </c>
      <c r="AX2719" s="22" t="s">
        <v>782</v>
      </c>
      <c r="AY2719" s="23">
        <v>0</v>
      </c>
      <c r="AZ2719" s="23">
        <v>0</v>
      </c>
      <c r="BA2719" s="23">
        <v>0</v>
      </c>
      <c r="BB2719" s="14">
        <v>0</v>
      </c>
      <c r="BC2719" s="22">
        <v>31</v>
      </c>
      <c r="BD2719" s="23">
        <v>34975</v>
      </c>
      <c r="BE2719" s="23">
        <v>34.975000000000001</v>
      </c>
      <c r="BF2719" s="23">
        <v>55.855075000000006</v>
      </c>
      <c r="BG2719" s="14">
        <v>20.432287059950568</v>
      </c>
      <c r="BH2719" s="22">
        <v>910</v>
      </c>
      <c r="BI2719" s="23">
        <v>57.413606000000009</v>
      </c>
      <c r="BJ2719" s="23">
        <v>106.912766</v>
      </c>
      <c r="BK2719" s="14">
        <v>39.109648054099345</v>
      </c>
      <c r="BL2719" t="s">
        <v>224</v>
      </c>
    </row>
    <row r="2720" spans="1:64">
      <c r="A2720" t="s">
        <v>3753</v>
      </c>
      <c r="B2720" t="s">
        <v>3752</v>
      </c>
      <c r="C2720" t="s">
        <v>224</v>
      </c>
      <c r="D2720" t="s">
        <v>942</v>
      </c>
      <c r="E2720">
        <v>2015</v>
      </c>
      <c r="F2720" s="23">
        <v>111.67</v>
      </c>
      <c r="G2720" s="23">
        <v>19.98</v>
      </c>
      <c r="H2720" s="22">
        <v>33682</v>
      </c>
      <c r="I2720" s="34">
        <v>270.68862527013965</v>
      </c>
      <c r="J2720" s="13">
        <v>16</v>
      </c>
      <c r="K2720" s="13">
        <v>24</v>
      </c>
      <c r="L2720" s="19">
        <v>7115</v>
      </c>
      <c r="M2720" s="35">
        <v>7.1150000000000002</v>
      </c>
      <c r="N2720" s="19">
        <v>42.557340695860375</v>
      </c>
      <c r="O2720" s="17">
        <v>15.721879947260195</v>
      </c>
      <c r="P2720" s="36">
        <v>0</v>
      </c>
      <c r="Q2720" s="37">
        <v>0</v>
      </c>
      <c r="R2720" s="38">
        <v>0</v>
      </c>
      <c r="S2720" s="27">
        <v>0</v>
      </c>
      <c r="T2720" s="23">
        <v>0</v>
      </c>
      <c r="U2720" s="17">
        <v>0</v>
      </c>
      <c r="V2720" s="22">
        <v>0</v>
      </c>
      <c r="W2720" s="22">
        <v>0</v>
      </c>
      <c r="X2720" s="23">
        <v>0</v>
      </c>
      <c r="Y2720" s="27">
        <v>0</v>
      </c>
      <c r="Z2720" s="27">
        <v>0</v>
      </c>
      <c r="AA2720" s="14">
        <v>0</v>
      </c>
      <c r="AB2720" s="39">
        <v>3</v>
      </c>
      <c r="AC2720" s="22" t="s">
        <v>782</v>
      </c>
      <c r="AD2720" s="23">
        <v>0</v>
      </c>
      <c r="AE2720" s="23">
        <v>0</v>
      </c>
      <c r="AF2720" s="23">
        <v>1.0253418000000001</v>
      </c>
      <c r="AG2720" s="14">
        <v>0.37879013164174807</v>
      </c>
      <c r="AH2720" s="22" t="s">
        <v>782</v>
      </c>
      <c r="AI2720" s="23" t="s">
        <v>782</v>
      </c>
      <c r="AJ2720" s="23" t="s">
        <v>782</v>
      </c>
      <c r="AK2720" s="23" t="s">
        <v>782</v>
      </c>
      <c r="AL2720" s="14" t="s">
        <v>782</v>
      </c>
      <c r="AM2720" s="22" t="s">
        <v>782</v>
      </c>
      <c r="AN2720" s="23" t="s">
        <v>782</v>
      </c>
      <c r="AO2720" s="23" t="s">
        <v>782</v>
      </c>
      <c r="AP2720" s="23" t="s">
        <v>782</v>
      </c>
      <c r="AQ2720" s="14" t="s">
        <v>782</v>
      </c>
      <c r="AR2720" s="40">
        <v>1010</v>
      </c>
      <c r="AS2720" s="41">
        <v>18741.166000000005</v>
      </c>
      <c r="AT2720" s="23">
        <v>18.741166000000003</v>
      </c>
      <c r="AU2720" s="23">
        <v>16.645205953674118</v>
      </c>
      <c r="AV2720" s="14">
        <v>6.1492077611545994</v>
      </c>
      <c r="AW2720" s="22">
        <v>0</v>
      </c>
      <c r="AX2720" s="22" t="s">
        <v>782</v>
      </c>
      <c r="AY2720" s="23">
        <v>0</v>
      </c>
      <c r="AZ2720" s="23">
        <v>0</v>
      </c>
      <c r="BA2720" s="23">
        <v>0</v>
      </c>
      <c r="BB2720" s="14">
        <v>0</v>
      </c>
      <c r="BC2720" s="42">
        <v>43</v>
      </c>
      <c r="BD2720" s="43">
        <v>76850</v>
      </c>
      <c r="BE2720" s="44">
        <v>76.849999999999994</v>
      </c>
      <c r="BF2720" s="23">
        <v>168.47928995094344</v>
      </c>
      <c r="BG2720" s="14">
        <v>62.240993607620496</v>
      </c>
      <c r="BH2720" s="22">
        <v>1072</v>
      </c>
      <c r="BI2720" s="23">
        <v>102.706166</v>
      </c>
      <c r="BJ2720" s="23">
        <v>228.70717840047794</v>
      </c>
      <c r="BK2720" s="14">
        <v>84.490871447677037</v>
      </c>
      <c r="BL2720" t="s">
        <v>224</v>
      </c>
    </row>
    <row r="2721" spans="1:64">
      <c r="A2721" t="s">
        <v>3754</v>
      </c>
      <c r="B2721" t="s">
        <v>3752</v>
      </c>
      <c r="C2721" t="s">
        <v>224</v>
      </c>
      <c r="D2721" t="s">
        <v>942</v>
      </c>
      <c r="E2721">
        <v>2016</v>
      </c>
      <c r="F2721" s="23">
        <v>111.67</v>
      </c>
      <c r="G2721" s="23">
        <v>19.29</v>
      </c>
      <c r="H2721" s="22">
        <v>33633</v>
      </c>
      <c r="I2721" s="34">
        <v>286.3782831685354</v>
      </c>
      <c r="J2721" s="13">
        <v>16</v>
      </c>
      <c r="K2721" s="13">
        <v>24</v>
      </c>
      <c r="L2721" s="19">
        <v>7115</v>
      </c>
      <c r="M2721" s="35">
        <v>7.1150000000000002</v>
      </c>
      <c r="N2721" s="19">
        <v>42.554814999999998</v>
      </c>
      <c r="O2721" s="17">
        <v>14.85965155219407</v>
      </c>
      <c r="P2721" s="13">
        <v>0</v>
      </c>
      <c r="Q2721" s="13">
        <v>0</v>
      </c>
      <c r="R2721" s="19">
        <v>0</v>
      </c>
      <c r="S2721" s="27">
        <v>0</v>
      </c>
      <c r="T2721" s="19">
        <v>0</v>
      </c>
      <c r="U2721" s="17">
        <v>0</v>
      </c>
      <c r="V2721" s="13">
        <v>0</v>
      </c>
      <c r="W2721" s="13">
        <v>0</v>
      </c>
      <c r="X2721" s="19">
        <v>0</v>
      </c>
      <c r="Y2721" s="27">
        <v>0</v>
      </c>
      <c r="Z2721" s="19">
        <v>0</v>
      </c>
      <c r="AA2721" s="14">
        <v>0</v>
      </c>
      <c r="AB2721" s="13">
        <v>3</v>
      </c>
      <c r="AC2721" s="22" t="s">
        <v>782</v>
      </c>
      <c r="AD2721" s="19">
        <v>0</v>
      </c>
      <c r="AE2721" s="23">
        <v>0</v>
      </c>
      <c r="AF2721" s="19">
        <v>1.0218432</v>
      </c>
      <c r="AG2721" s="14">
        <v>0.35681588306702672</v>
      </c>
      <c r="AH2721" s="22" t="s">
        <v>782</v>
      </c>
      <c r="AI2721" s="23" t="s">
        <v>782</v>
      </c>
      <c r="AJ2721" s="23" t="s">
        <v>782</v>
      </c>
      <c r="AK2721" s="23" t="s">
        <v>782</v>
      </c>
      <c r="AL2721" s="14" t="s">
        <v>782</v>
      </c>
      <c r="AM2721" s="22" t="s">
        <v>782</v>
      </c>
      <c r="AN2721" s="23" t="s">
        <v>782</v>
      </c>
      <c r="AO2721" s="23" t="s">
        <v>782</v>
      </c>
      <c r="AP2721" s="23" t="s">
        <v>782</v>
      </c>
      <c r="AQ2721" s="14" t="s">
        <v>782</v>
      </c>
      <c r="AR2721" s="13">
        <v>1034</v>
      </c>
      <c r="AS2721" s="19">
        <v>19010.536000000011</v>
      </c>
      <c r="AT2721" s="23">
        <v>19.010536000000013</v>
      </c>
      <c r="AU2721" s="19">
        <v>16.881355967999998</v>
      </c>
      <c r="AV2721" s="14">
        <v>5.8947751837960469</v>
      </c>
      <c r="AW2721" s="13">
        <v>0</v>
      </c>
      <c r="AX2721" s="22" t="s">
        <v>782</v>
      </c>
      <c r="AY2721" s="19">
        <v>0</v>
      </c>
      <c r="AZ2721" s="23">
        <v>0</v>
      </c>
      <c r="BA2721" s="19">
        <v>0</v>
      </c>
      <c r="BB2721" s="14">
        <v>0</v>
      </c>
      <c r="BC2721" s="13">
        <v>47</v>
      </c>
      <c r="BD2721" s="19">
        <v>88850</v>
      </c>
      <c r="BE2721" s="44">
        <v>88.85</v>
      </c>
      <c r="BF2721" s="19">
        <v>205.95664113299927</v>
      </c>
      <c r="BG2721" s="14">
        <v>71.917688329667257</v>
      </c>
      <c r="BH2721" s="22">
        <v>1100</v>
      </c>
      <c r="BI2721" s="23">
        <v>114.97553600000001</v>
      </c>
      <c r="BJ2721" s="23">
        <v>266.4146553009993</v>
      </c>
      <c r="BK2721" s="14">
        <v>93.028930948724394</v>
      </c>
      <c r="BL2721" t="s">
        <v>224</v>
      </c>
    </row>
    <row r="2722" spans="1:64">
      <c r="A2722" t="s">
        <v>3755</v>
      </c>
      <c r="B2722" t="s">
        <v>3752</v>
      </c>
      <c r="C2722" t="s">
        <v>224</v>
      </c>
      <c r="D2722" t="s">
        <v>942</v>
      </c>
      <c r="E2722">
        <v>2017</v>
      </c>
      <c r="F2722" s="23">
        <v>111.67</v>
      </c>
      <c r="G2722" s="23">
        <v>19.239999999999998</v>
      </c>
      <c r="H2722" s="22">
        <v>33915</v>
      </c>
      <c r="I2722" s="34">
        <v>266.40267988169364</v>
      </c>
      <c r="J2722" s="13">
        <v>16</v>
      </c>
      <c r="K2722" s="13">
        <v>24</v>
      </c>
      <c r="L2722" s="19">
        <v>7115</v>
      </c>
      <c r="M2722" s="19">
        <v>7.1149999999999993</v>
      </c>
      <c r="N2722" s="19">
        <v>42.554814999999998</v>
      </c>
      <c r="O2722" s="17">
        <v>15.973868963667371</v>
      </c>
      <c r="P2722" s="13">
        <v>0</v>
      </c>
      <c r="Q2722" s="13">
        <v>0</v>
      </c>
      <c r="R2722" s="19">
        <v>0</v>
      </c>
      <c r="S2722" s="19">
        <v>0</v>
      </c>
      <c r="T2722" s="19">
        <v>0</v>
      </c>
      <c r="U2722" s="17">
        <v>0</v>
      </c>
      <c r="V2722" s="13">
        <v>0</v>
      </c>
      <c r="W2722" s="13">
        <v>0</v>
      </c>
      <c r="X2722" s="19">
        <v>0</v>
      </c>
      <c r="Y2722" s="19">
        <v>0</v>
      </c>
      <c r="Z2722" s="19">
        <v>0</v>
      </c>
      <c r="AA2722" s="14">
        <v>0</v>
      </c>
      <c r="AB2722" s="13">
        <v>3</v>
      </c>
      <c r="AC2722" s="22" t="s">
        <v>782</v>
      </c>
      <c r="AD2722" s="19">
        <v>0</v>
      </c>
      <c r="AE2722" s="19">
        <v>0</v>
      </c>
      <c r="AF2722" s="19">
        <v>0.99821190000000004</v>
      </c>
      <c r="AG2722" s="14">
        <v>0.37470039732456684</v>
      </c>
      <c r="AH2722" s="22" t="s">
        <v>782</v>
      </c>
      <c r="AI2722" s="23" t="s">
        <v>782</v>
      </c>
      <c r="AJ2722" s="23" t="s">
        <v>782</v>
      </c>
      <c r="AK2722" s="23" t="s">
        <v>782</v>
      </c>
      <c r="AL2722" s="14" t="s">
        <v>782</v>
      </c>
      <c r="AM2722" s="22" t="s">
        <v>782</v>
      </c>
      <c r="AN2722" s="23" t="s">
        <v>782</v>
      </c>
      <c r="AO2722" s="23" t="s">
        <v>782</v>
      </c>
      <c r="AP2722" s="23" t="s">
        <v>782</v>
      </c>
      <c r="AQ2722" s="14" t="s">
        <v>782</v>
      </c>
      <c r="AR2722" s="13">
        <v>1078</v>
      </c>
      <c r="AS2722" s="19">
        <v>19521.581000000024</v>
      </c>
      <c r="AT2722" s="19">
        <v>19.521581000000001</v>
      </c>
      <c r="AU2722" s="19">
        <v>17.335163928000004</v>
      </c>
      <c r="AV2722" s="14">
        <v>6.5071282074558523</v>
      </c>
      <c r="AW2722" s="13">
        <v>0</v>
      </c>
      <c r="AX2722" s="22" t="s">
        <v>782</v>
      </c>
      <c r="AY2722" s="19">
        <v>0</v>
      </c>
      <c r="AZ2722" s="19">
        <v>0</v>
      </c>
      <c r="BA2722" s="19">
        <v>0</v>
      </c>
      <c r="BB2722" s="14">
        <v>0</v>
      </c>
      <c r="BC2722" s="13">
        <v>48</v>
      </c>
      <c r="BD2722" s="19">
        <v>91850</v>
      </c>
      <c r="BE2722" s="19">
        <v>91.85</v>
      </c>
      <c r="BF2722" s="19">
        <v>214.19497920779568</v>
      </c>
      <c r="BG2722" s="14">
        <v>80.402711903242562</v>
      </c>
      <c r="BH2722" s="22">
        <v>1145</v>
      </c>
      <c r="BI2722" s="23">
        <v>118.48658099999999</v>
      </c>
      <c r="BJ2722" s="23">
        <v>275.08317003579572</v>
      </c>
      <c r="BK2722" s="14">
        <v>103.25840947169036</v>
      </c>
      <c r="BL2722" t="s">
        <v>224</v>
      </c>
    </row>
    <row r="2723" spans="1:64">
      <c r="A2723" t="s">
        <v>3756</v>
      </c>
      <c r="B2723" t="s">
        <v>3752</v>
      </c>
      <c r="C2723" t="s">
        <v>224</v>
      </c>
      <c r="D2723" t="s">
        <v>942</v>
      </c>
      <c r="E2723">
        <v>2018</v>
      </c>
      <c r="F2723" s="23">
        <v>111.67</v>
      </c>
      <c r="G2723" s="23">
        <v>19.329999999999998</v>
      </c>
      <c r="H2723" s="22">
        <v>34084</v>
      </c>
      <c r="I2723" s="34">
        <v>266.4216139740804</v>
      </c>
      <c r="J2723" s="13">
        <v>16</v>
      </c>
      <c r="K2723" s="13">
        <v>24</v>
      </c>
      <c r="L2723" s="19">
        <v>7245</v>
      </c>
      <c r="M2723" s="19">
        <v>7.2450000000000001</v>
      </c>
      <c r="N2723" s="19">
        <v>43.332344999999997</v>
      </c>
      <c r="O2723" s="17">
        <v>16.264575667729311</v>
      </c>
      <c r="P2723" s="13">
        <v>0</v>
      </c>
      <c r="Q2723" s="13">
        <v>0</v>
      </c>
      <c r="R2723" s="19">
        <v>0</v>
      </c>
      <c r="S2723" s="19">
        <v>0</v>
      </c>
      <c r="T2723" s="19">
        <v>0</v>
      </c>
      <c r="U2723" s="17">
        <v>0</v>
      </c>
      <c r="V2723" s="13">
        <v>0</v>
      </c>
      <c r="W2723" s="13">
        <v>0</v>
      </c>
      <c r="X2723" s="19">
        <v>0</v>
      </c>
      <c r="Y2723" s="19">
        <v>0</v>
      </c>
      <c r="Z2723" s="19">
        <v>0</v>
      </c>
      <c r="AA2723" s="14">
        <v>0</v>
      </c>
      <c r="AB2723" s="13">
        <v>3</v>
      </c>
      <c r="AC2723" s="22" t="s">
        <v>782</v>
      </c>
      <c r="AD2723" s="19">
        <v>0</v>
      </c>
      <c r="AE2723" s="19">
        <v>0</v>
      </c>
      <c r="AF2723" s="19">
        <v>0.9670709999999999</v>
      </c>
      <c r="AG2723" s="14">
        <v>0.36298518936758795</v>
      </c>
      <c r="AH2723" s="22" t="s">
        <v>782</v>
      </c>
      <c r="AI2723" s="23" t="s">
        <v>782</v>
      </c>
      <c r="AJ2723" s="23" t="s">
        <v>782</v>
      </c>
      <c r="AK2723" s="23" t="s">
        <v>782</v>
      </c>
      <c r="AL2723" s="14" t="s">
        <v>782</v>
      </c>
      <c r="AM2723" s="22" t="s">
        <v>782</v>
      </c>
      <c r="AN2723" s="23" t="s">
        <v>782</v>
      </c>
      <c r="AO2723" s="23" t="s">
        <v>782</v>
      </c>
      <c r="AP2723" s="23" t="s">
        <v>782</v>
      </c>
      <c r="AQ2723" s="14" t="s">
        <v>782</v>
      </c>
      <c r="AR2723" s="13">
        <v>1137</v>
      </c>
      <c r="AS2723" s="19">
        <v>21046.196000000022</v>
      </c>
      <c r="AT2723" s="19">
        <v>21.046196000000005</v>
      </c>
      <c r="AU2723" s="19">
        <v>18.689022048000012</v>
      </c>
      <c r="AV2723" s="14">
        <v>7.0148295287401981</v>
      </c>
      <c r="AW2723" s="13">
        <v>0</v>
      </c>
      <c r="AX2723" s="22" t="s">
        <v>782</v>
      </c>
      <c r="AY2723" s="19">
        <v>0</v>
      </c>
      <c r="AZ2723" s="19">
        <v>0</v>
      </c>
      <c r="BA2723" s="19">
        <v>0</v>
      </c>
      <c r="BB2723" s="14">
        <v>0</v>
      </c>
      <c r="BC2723" s="13">
        <v>48</v>
      </c>
      <c r="BD2723" s="19">
        <v>91850</v>
      </c>
      <c r="BE2723" s="19">
        <v>91.85</v>
      </c>
      <c r="BF2723" s="19">
        <v>213.58121176343315</v>
      </c>
      <c r="BG2723" s="14">
        <v>80.166623337178649</v>
      </c>
      <c r="BH2723" s="22">
        <v>1204</v>
      </c>
      <c r="BI2723" s="23">
        <v>120.14119600000001</v>
      </c>
      <c r="BJ2723" s="23">
        <v>276.56964981143318</v>
      </c>
      <c r="BK2723" s="14">
        <v>103.80901372301574</v>
      </c>
      <c r="BL2723" t="s">
        <v>224</v>
      </c>
    </row>
    <row r="2724" spans="1:64">
      <c r="A2724" t="s">
        <v>3757</v>
      </c>
      <c r="B2724" t="s">
        <v>3752</v>
      </c>
      <c r="C2724" t="s">
        <v>224</v>
      </c>
      <c r="D2724" t="s">
        <v>942</v>
      </c>
      <c r="E2724">
        <v>2019</v>
      </c>
      <c r="F2724" s="23">
        <v>111.67</v>
      </c>
      <c r="G2724" s="23">
        <v>19.47</v>
      </c>
      <c r="H2724" s="22">
        <v>34325</v>
      </c>
      <c r="I2724" s="34">
        <v>273.31593081246046</v>
      </c>
      <c r="J2724" s="22">
        <v>16</v>
      </c>
      <c r="K2724" s="22">
        <v>25</v>
      </c>
      <c r="L2724" s="23">
        <v>8096</v>
      </c>
      <c r="M2724" s="23">
        <v>8.0960000000000001</v>
      </c>
      <c r="N2724" s="23">
        <v>48.422176</v>
      </c>
      <c r="O2724" s="14">
        <v>17.716558217466492</v>
      </c>
      <c r="P2724" s="22">
        <v>0</v>
      </c>
      <c r="Q2724" s="22">
        <v>0</v>
      </c>
      <c r="R2724" s="23">
        <v>0</v>
      </c>
      <c r="S2724" s="23">
        <v>0</v>
      </c>
      <c r="T2724" s="23">
        <v>0</v>
      </c>
      <c r="U2724" s="14">
        <v>0</v>
      </c>
      <c r="V2724" s="22">
        <v>0</v>
      </c>
      <c r="W2724" s="22">
        <v>0</v>
      </c>
      <c r="X2724" s="23">
        <v>0</v>
      </c>
      <c r="Y2724" s="23">
        <v>0</v>
      </c>
      <c r="Z2724" s="23">
        <v>0</v>
      </c>
      <c r="AA2724" s="14">
        <v>0</v>
      </c>
      <c r="AB2724" s="22">
        <v>3</v>
      </c>
      <c r="AC2724" s="22">
        <v>3</v>
      </c>
      <c r="AD2724" s="23">
        <v>776.51330472103007</v>
      </c>
      <c r="AE2724" s="23">
        <v>0.77651330472102997</v>
      </c>
      <c r="AF2724" s="23">
        <v>1.0855655999999998</v>
      </c>
      <c r="AG2724" s="14">
        <v>0.39718343412074125</v>
      </c>
      <c r="AH2724" s="22">
        <v>0</v>
      </c>
      <c r="AI2724" s="23">
        <v>0</v>
      </c>
      <c r="AJ2724" s="23">
        <v>0</v>
      </c>
      <c r="AK2724" s="23">
        <v>0</v>
      </c>
      <c r="AL2724" s="14">
        <v>0</v>
      </c>
      <c r="AM2724" s="22">
        <v>1214</v>
      </c>
      <c r="AN2724" s="23">
        <v>24709.131000000016</v>
      </c>
      <c r="AO2724" s="23">
        <v>24.709130999999985</v>
      </c>
      <c r="AP2724" s="23">
        <v>21.941708328000011</v>
      </c>
      <c r="AQ2724" s="14">
        <v>8.0279653889094451</v>
      </c>
      <c r="AR2724" s="22">
        <v>1214</v>
      </c>
      <c r="AS2724" s="23">
        <v>24709.131000000016</v>
      </c>
      <c r="AT2724" s="23">
        <v>24.709130999999985</v>
      </c>
      <c r="AU2724" s="23">
        <v>21.941708328000011</v>
      </c>
      <c r="AV2724" s="14">
        <v>8.0279653889094451</v>
      </c>
      <c r="AW2724" s="22">
        <v>0</v>
      </c>
      <c r="AX2724" s="22" t="s">
        <v>782</v>
      </c>
      <c r="AY2724" s="23">
        <v>0</v>
      </c>
      <c r="AZ2724" s="23">
        <v>0</v>
      </c>
      <c r="BA2724" s="23">
        <v>0</v>
      </c>
      <c r="BB2724" s="14">
        <v>0</v>
      </c>
      <c r="BC2724" s="22">
        <v>48</v>
      </c>
      <c r="BD2724" s="23">
        <v>91850</v>
      </c>
      <c r="BE2724" s="23">
        <v>91.85</v>
      </c>
      <c r="BF2724" s="23">
        <v>218.08672360124416</v>
      </c>
      <c r="BG2724" s="14">
        <v>79.79290594330098</v>
      </c>
      <c r="BH2724" s="22">
        <v>1281</v>
      </c>
      <c r="BI2724" s="23">
        <v>125.43164430472102</v>
      </c>
      <c r="BJ2724" s="23">
        <v>289.53617352924414</v>
      </c>
      <c r="BK2724" s="14">
        <v>105.93461298379768</v>
      </c>
      <c r="BL2724" t="s">
        <v>224</v>
      </c>
    </row>
    <row r="2725" spans="1:64">
      <c r="A2725" t="s">
        <v>3758</v>
      </c>
      <c r="B2725" t="s">
        <v>3752</v>
      </c>
      <c r="C2725" t="s">
        <v>224</v>
      </c>
      <c r="D2725" t="s">
        <v>942</v>
      </c>
      <c r="E2725">
        <v>2020</v>
      </c>
      <c r="F2725" s="23">
        <v>111.67</v>
      </c>
      <c r="G2725" s="23">
        <v>19.72</v>
      </c>
      <c r="H2725" s="22">
        <v>34431</v>
      </c>
      <c r="I2725" s="34">
        <v>276.39340609195153</v>
      </c>
      <c r="J2725" s="22">
        <v>16</v>
      </c>
      <c r="K2725" s="22">
        <v>32</v>
      </c>
      <c r="L2725" s="23">
        <v>10445</v>
      </c>
      <c r="M2725" s="23">
        <v>10.445</v>
      </c>
      <c r="N2725" s="23">
        <v>62.471544999999992</v>
      </c>
      <c r="O2725" s="14">
        <v>22.602400644542417</v>
      </c>
      <c r="P2725" s="22">
        <v>0</v>
      </c>
      <c r="Q2725" s="22">
        <v>0</v>
      </c>
      <c r="R2725" s="23">
        <v>0</v>
      </c>
      <c r="S2725" s="23">
        <v>0</v>
      </c>
      <c r="T2725" s="23">
        <v>0</v>
      </c>
      <c r="U2725" s="14">
        <v>0</v>
      </c>
      <c r="V2725" s="22">
        <v>0</v>
      </c>
      <c r="W2725" s="22">
        <v>0</v>
      </c>
      <c r="X2725" s="23">
        <v>0</v>
      </c>
      <c r="Y2725" s="23">
        <v>0</v>
      </c>
      <c r="Z2725" s="23">
        <v>0</v>
      </c>
      <c r="AA2725" s="14">
        <v>0</v>
      </c>
      <c r="AB2725" s="22">
        <v>3</v>
      </c>
      <c r="AC2725" s="22">
        <v>3</v>
      </c>
      <c r="AD2725" s="23">
        <v>728.51974248927036</v>
      </c>
      <c r="AE2725" s="23">
        <v>0.72851974248927032</v>
      </c>
      <c r="AF2725" s="23">
        <v>1.0184705999999999</v>
      </c>
      <c r="AG2725" s="14">
        <v>0.36848585297334174</v>
      </c>
      <c r="AH2725" s="22">
        <v>1</v>
      </c>
      <c r="AI2725" s="23">
        <v>689.04</v>
      </c>
      <c r="AJ2725" s="23">
        <v>0.68903999999999999</v>
      </c>
      <c r="AK2725" s="23">
        <v>0.61186752</v>
      </c>
      <c r="AL2725" s="14">
        <v>0.22137558513115968</v>
      </c>
      <c r="AM2725" s="22">
        <v>1352</v>
      </c>
      <c r="AN2725" s="23">
        <v>26911.965999999982</v>
      </c>
      <c r="AO2725" s="23">
        <v>26.911965999999961</v>
      </c>
      <c r="AP2725" s="23">
        <v>23.897825808000025</v>
      </c>
      <c r="AQ2725" s="14">
        <v>8.6463082263437254</v>
      </c>
      <c r="AR2725" s="22">
        <v>1353</v>
      </c>
      <c r="AS2725" s="23">
        <v>27601.005999999983</v>
      </c>
      <c r="AT2725" s="23">
        <v>27.601005999999959</v>
      </c>
      <c r="AU2725" s="23">
        <v>24.509693328000026</v>
      </c>
      <c r="AV2725" s="14">
        <v>8.867683811474885</v>
      </c>
      <c r="AW2725" s="22">
        <v>0</v>
      </c>
      <c r="AX2725" s="22">
        <v>0</v>
      </c>
      <c r="AY2725" s="23">
        <v>0</v>
      </c>
      <c r="AZ2725" s="23">
        <v>0</v>
      </c>
      <c r="BA2725" s="23">
        <v>0</v>
      </c>
      <c r="BB2725" s="14">
        <v>0</v>
      </c>
      <c r="BC2725" s="22">
        <v>48</v>
      </c>
      <c r="BD2725" s="23">
        <v>91945</v>
      </c>
      <c r="BE2725" s="23">
        <v>91.944999999999979</v>
      </c>
      <c r="BF2725" s="23">
        <v>219.25332293811738</v>
      </c>
      <c r="BG2725" s="14">
        <v>79.326538949766189</v>
      </c>
      <c r="BH2725" s="22">
        <v>1420</v>
      </c>
      <c r="BI2725" s="23">
        <v>130.7195257424892</v>
      </c>
      <c r="BJ2725" s="23">
        <v>307.2530318661174</v>
      </c>
      <c r="BK2725" s="14">
        <v>111.16510925875683</v>
      </c>
      <c r="BL2725" t="s">
        <v>224</v>
      </c>
    </row>
    <row r="2726" spans="1:64">
      <c r="A2726" t="s">
        <v>3759</v>
      </c>
      <c r="B2726" t="s">
        <v>3752</v>
      </c>
      <c r="C2726" t="s">
        <v>224</v>
      </c>
      <c r="D2726" t="s">
        <v>942</v>
      </c>
      <c r="E2726">
        <v>2021</v>
      </c>
      <c r="F2726" s="23">
        <v>111.67</v>
      </c>
      <c r="G2726" s="23">
        <v>19.809999999999999</v>
      </c>
      <c r="H2726" s="22">
        <v>34645</v>
      </c>
      <c r="I2726" s="34">
        <v>258.14999999999998</v>
      </c>
      <c r="J2726" s="22">
        <v>17</v>
      </c>
      <c r="K2726" s="22">
        <v>32</v>
      </c>
      <c r="L2726" s="23">
        <v>10835</v>
      </c>
      <c r="M2726" s="23">
        <v>10.835000000000001</v>
      </c>
      <c r="N2726" s="23">
        <v>64.804135000000002</v>
      </c>
      <c r="O2726" s="14">
        <v>25.1</v>
      </c>
      <c r="P2726" s="22">
        <v>0</v>
      </c>
      <c r="Q2726" s="22">
        <v>0</v>
      </c>
      <c r="R2726" s="23">
        <v>0</v>
      </c>
      <c r="S2726" s="23">
        <v>0</v>
      </c>
      <c r="T2726" s="23">
        <v>0</v>
      </c>
      <c r="U2726" s="14">
        <v>0</v>
      </c>
      <c r="V2726" s="22">
        <v>0</v>
      </c>
      <c r="W2726" s="22">
        <v>0</v>
      </c>
      <c r="X2726" s="23">
        <v>0</v>
      </c>
      <c r="Y2726" s="23">
        <v>0</v>
      </c>
      <c r="Z2726" s="23">
        <v>0</v>
      </c>
      <c r="AA2726" s="14">
        <v>0</v>
      </c>
      <c r="AB2726" s="22">
        <v>3</v>
      </c>
      <c r="AC2726" s="22">
        <v>3</v>
      </c>
      <c r="AD2726" s="23">
        <v>711.1765815</v>
      </c>
      <c r="AE2726" s="23">
        <v>0.711176582</v>
      </c>
      <c r="AF2726" s="23">
        <v>0.99422486099999996</v>
      </c>
      <c r="AG2726" s="14">
        <v>0.39</v>
      </c>
      <c r="AH2726" s="22">
        <v>2</v>
      </c>
      <c r="AI2726" s="23">
        <v>689.7</v>
      </c>
      <c r="AJ2726" s="23">
        <v>0.68969999999999998</v>
      </c>
      <c r="AK2726" s="23">
        <v>0.61715936299999996</v>
      </c>
      <c r="AL2726" s="14">
        <v>0.24</v>
      </c>
      <c r="AM2726" s="22">
        <v>1567</v>
      </c>
      <c r="AN2726" s="23">
        <v>31460.920999999998</v>
      </c>
      <c r="AO2726" s="23">
        <v>31.460920999999999</v>
      </c>
      <c r="AP2726" s="23">
        <v>28.151952959999999</v>
      </c>
      <c r="AQ2726" s="14">
        <v>10.91</v>
      </c>
      <c r="AR2726" s="22">
        <v>1569</v>
      </c>
      <c r="AS2726" s="23">
        <v>32150.620999999999</v>
      </c>
      <c r="AT2726" s="23">
        <v>32.150621000000001</v>
      </c>
      <c r="AU2726" s="23">
        <v>28.769112320000001</v>
      </c>
      <c r="AV2726" s="14">
        <v>11.14</v>
      </c>
      <c r="AW2726" s="22">
        <v>0</v>
      </c>
      <c r="AX2726" s="22">
        <v>0</v>
      </c>
      <c r="AY2726" s="23">
        <v>0</v>
      </c>
      <c r="AZ2726" s="23">
        <v>0</v>
      </c>
      <c r="BA2726" s="23">
        <v>0</v>
      </c>
      <c r="BB2726" s="14">
        <v>0</v>
      </c>
      <c r="BC2726" s="22">
        <v>48</v>
      </c>
      <c r="BD2726" s="23">
        <v>91945</v>
      </c>
      <c r="BE2726" s="23">
        <v>91.944999999999993</v>
      </c>
      <c r="BF2726" s="23">
        <v>191.18889759999999</v>
      </c>
      <c r="BG2726" s="14">
        <v>74.06</v>
      </c>
      <c r="BH2726" s="22">
        <v>1637</v>
      </c>
      <c r="BI2726" s="23">
        <v>135.63999999999999</v>
      </c>
      <c r="BJ2726" s="23">
        <v>285.76</v>
      </c>
      <c r="BK2726" s="14">
        <v>110.69</v>
      </c>
      <c r="BL2726" t="s">
        <v>224</v>
      </c>
    </row>
    <row r="2727" spans="1:64">
      <c r="A2727" t="s">
        <v>3760</v>
      </c>
      <c r="B2727" t="s">
        <v>3752</v>
      </c>
      <c r="C2727" t="s">
        <v>224</v>
      </c>
      <c r="D2727" s="111" t="s">
        <v>942</v>
      </c>
      <c r="E2727" s="110">
        <v>2022</v>
      </c>
      <c r="F2727" s="23"/>
      <c r="G2727" s="23"/>
      <c r="H2727" s="22">
        <v>35102</v>
      </c>
      <c r="I2727" s="34">
        <v>254.40308488193136</v>
      </c>
      <c r="J2727" s="22">
        <v>18</v>
      </c>
      <c r="K2727" s="22">
        <v>30</v>
      </c>
      <c r="L2727" s="23">
        <v>10726</v>
      </c>
      <c r="M2727" s="23">
        <v>10.726000000000003</v>
      </c>
      <c r="N2727" s="23">
        <v>63.476468000000004</v>
      </c>
      <c r="O2727" s="14">
        <v>24.951139263684428</v>
      </c>
      <c r="P2727" s="22">
        <v>0</v>
      </c>
      <c r="Q2727" s="22">
        <v>0</v>
      </c>
      <c r="R2727" s="23">
        <v>0</v>
      </c>
      <c r="S2727" s="23">
        <v>0</v>
      </c>
      <c r="T2727" s="23">
        <v>0</v>
      </c>
      <c r="U2727" s="14">
        <v>0</v>
      </c>
      <c r="V2727" s="22">
        <v>0</v>
      </c>
      <c r="W2727" s="22">
        <v>0</v>
      </c>
      <c r="X2727" s="23">
        <v>0</v>
      </c>
      <c r="Y2727" s="23">
        <v>0</v>
      </c>
      <c r="Z2727" s="23">
        <v>0</v>
      </c>
      <c r="AA2727" s="14">
        <v>0</v>
      </c>
      <c r="AB2727" s="22">
        <v>3</v>
      </c>
      <c r="AC2727" s="22">
        <v>3</v>
      </c>
      <c r="AD2727" s="23">
        <v>506.484399141631</v>
      </c>
      <c r="AE2727" s="23">
        <v>0.50648439914163101</v>
      </c>
      <c r="AF2727" s="23">
        <v>0.70806519000000001</v>
      </c>
      <c r="AG2727" s="14">
        <v>0.27832413680384954</v>
      </c>
      <c r="AH2727" s="22">
        <v>1</v>
      </c>
      <c r="AI2727" s="23">
        <v>689.04</v>
      </c>
      <c r="AJ2727" s="23">
        <v>0.68903999999999999</v>
      </c>
      <c r="AK2727" s="23">
        <v>0.705827714229602</v>
      </c>
      <c r="AL2727" s="14">
        <v>0.27744463655272777</v>
      </c>
      <c r="AM2727" s="22">
        <v>1913</v>
      </c>
      <c r="AN2727" s="23">
        <v>34849.921000000038</v>
      </c>
      <c r="AO2727" s="23">
        <v>34.849920999999895</v>
      </c>
      <c r="AP2727" s="23">
        <v>35.69900162619318</v>
      </c>
      <c r="AQ2727" s="14">
        <v>14.032456266307111</v>
      </c>
      <c r="AR2727" s="22">
        <v>1914</v>
      </c>
      <c r="AS2727" s="23">
        <v>35538.961000000003</v>
      </c>
      <c r="AT2727" s="23">
        <v>35.538960999999901</v>
      </c>
      <c r="AU2727" s="23">
        <v>36.4048293404228</v>
      </c>
      <c r="AV2727" s="14">
        <v>14.309900902859848</v>
      </c>
      <c r="AW2727" s="22">
        <v>0</v>
      </c>
      <c r="AX2727" s="22">
        <v>0</v>
      </c>
      <c r="AY2727" s="23">
        <v>0</v>
      </c>
      <c r="AZ2727" s="23">
        <v>0</v>
      </c>
      <c r="BA2727" s="23">
        <v>0</v>
      </c>
      <c r="BB2727" s="14">
        <v>0</v>
      </c>
      <c r="BC2727" s="22">
        <v>45</v>
      </c>
      <c r="BD2727" s="23">
        <v>91705</v>
      </c>
      <c r="BE2727" s="23">
        <v>91.704999999999984</v>
      </c>
      <c r="BF2727" s="23">
        <v>213.58220361930921</v>
      </c>
      <c r="BG2727" s="14">
        <v>83.95425067995258</v>
      </c>
      <c r="BH2727" s="22">
        <v>1980</v>
      </c>
      <c r="BI2727" s="23">
        <v>138.47644539914151</v>
      </c>
      <c r="BJ2727" s="23">
        <v>314.17156614973203</v>
      </c>
      <c r="BK2727" s="14">
        <v>123.4936149833007</v>
      </c>
      <c r="BL2727" t="s">
        <v>224</v>
      </c>
    </row>
    <row r="2728" spans="1:64">
      <c r="A2728" t="s">
        <v>3761</v>
      </c>
      <c r="B2728" t="s">
        <v>3752</v>
      </c>
      <c r="C2728" t="s">
        <v>224</v>
      </c>
      <c r="D2728" t="s">
        <v>942</v>
      </c>
      <c r="E2728">
        <v>2023</v>
      </c>
      <c r="F2728">
        <v>111.67</v>
      </c>
      <c r="G2728">
        <v>19.899999999999999</v>
      </c>
      <c r="H2728">
        <v>34527</v>
      </c>
      <c r="I2728">
        <v>254.40308488193136</v>
      </c>
      <c r="J2728">
        <v>18</v>
      </c>
      <c r="K2728">
        <v>28</v>
      </c>
      <c r="L2728">
        <v>9976</v>
      </c>
      <c r="M2728">
        <v>9.9760000000000009</v>
      </c>
      <c r="N2728">
        <v>59.037967999999999</v>
      </c>
      <c r="O2728">
        <v>23.206467023542405</v>
      </c>
      <c r="P2728">
        <v>0</v>
      </c>
      <c r="Q2728">
        <v>0</v>
      </c>
      <c r="R2728">
        <v>0</v>
      </c>
      <c r="S2728">
        <v>0</v>
      </c>
      <c r="T2728">
        <v>0</v>
      </c>
      <c r="U2728">
        <v>0</v>
      </c>
      <c r="V2728">
        <v>0</v>
      </c>
      <c r="W2728">
        <v>0</v>
      </c>
      <c r="X2728">
        <v>0</v>
      </c>
      <c r="Y2728">
        <v>0</v>
      </c>
      <c r="Z2728">
        <v>0</v>
      </c>
      <c r="AA2728">
        <v>0</v>
      </c>
      <c r="AB2728">
        <v>3</v>
      </c>
      <c r="AC2728">
        <v>3</v>
      </c>
      <c r="AD2728">
        <v>612.68279313304697</v>
      </c>
      <c r="AE2728">
        <v>0.61268279313304697</v>
      </c>
      <c r="AF2728">
        <v>0.85653054480000002</v>
      </c>
      <c r="AG2728">
        <v>0.33668245225780824</v>
      </c>
      <c r="AH2728">
        <v>1</v>
      </c>
      <c r="AI2728">
        <v>689.04</v>
      </c>
      <c r="AJ2728">
        <v>0.68903999999999999</v>
      </c>
      <c r="AK2728">
        <v>0.64631099999999997</v>
      </c>
      <c r="AL2728">
        <v>0.27441599999999999</v>
      </c>
      <c r="AM2728">
        <v>2426</v>
      </c>
      <c r="AN2728">
        <v>41230.381999999998</v>
      </c>
      <c r="AO2728">
        <v>41.230381999999999</v>
      </c>
      <c r="AP2728">
        <v>38.673572</v>
      </c>
      <c r="AQ2728">
        <v>15.201691448807875</v>
      </c>
      <c r="AR2728">
        <v>2690</v>
      </c>
      <c r="AS2728">
        <v>42114.280999999901</v>
      </c>
      <c r="AT2728">
        <v>42.1142809999997</v>
      </c>
      <c r="AU2728">
        <v>39.502658015145499</v>
      </c>
      <c r="AV2728">
        <v>15.527586087833296</v>
      </c>
      <c r="AW2728">
        <v>0</v>
      </c>
      <c r="AX2728">
        <v>0</v>
      </c>
      <c r="AY2728">
        <v>0</v>
      </c>
      <c r="AZ2728">
        <v>0</v>
      </c>
      <c r="BA2728">
        <v>0</v>
      </c>
      <c r="BB2728">
        <v>0</v>
      </c>
      <c r="BC2728">
        <v>45</v>
      </c>
      <c r="BD2728">
        <v>91705</v>
      </c>
      <c r="BE2728">
        <v>91.704999999999998</v>
      </c>
      <c r="BF2728">
        <v>255.02680000000001</v>
      </c>
      <c r="BG2728">
        <v>100.24516806404219</v>
      </c>
      <c r="BH2728">
        <v>2756</v>
      </c>
      <c r="BI2728">
        <v>144.40796379313275</v>
      </c>
      <c r="BJ2728">
        <v>354.42395655994551</v>
      </c>
      <c r="BK2728">
        <v>139.31590362767571</v>
      </c>
      <c r="BL2728" t="s">
        <v>224</v>
      </c>
    </row>
    <row r="2729" spans="1:64">
      <c r="A2729" t="s">
        <v>3762</v>
      </c>
      <c r="B2729" t="s">
        <v>3752</v>
      </c>
      <c r="C2729" t="s">
        <v>224</v>
      </c>
      <c r="D2729" t="s">
        <v>942</v>
      </c>
      <c r="E2729">
        <v>2024</v>
      </c>
      <c r="F2729">
        <v>111.67</v>
      </c>
      <c r="G2729">
        <v>19.920000000000002</v>
      </c>
      <c r="H2729">
        <v>34860</v>
      </c>
      <c r="I2729">
        <v>239.03844144291486</v>
      </c>
      <c r="J2729">
        <v>17</v>
      </c>
      <c r="K2729">
        <v>28</v>
      </c>
      <c r="L2729">
        <v>9976</v>
      </c>
      <c r="M2729">
        <v>9.9760000000000009</v>
      </c>
      <c r="N2729">
        <v>59.037967999999999</v>
      </c>
      <c r="O2729">
        <v>24.69810614712318</v>
      </c>
      <c r="P2729">
        <v>0</v>
      </c>
      <c r="Q2729">
        <v>0</v>
      </c>
      <c r="R2729">
        <v>0</v>
      </c>
      <c r="S2729">
        <v>0</v>
      </c>
      <c r="T2729">
        <v>0</v>
      </c>
      <c r="U2729">
        <v>0</v>
      </c>
      <c r="V2729">
        <v>0</v>
      </c>
      <c r="W2729">
        <v>0</v>
      </c>
      <c r="X2729">
        <v>0</v>
      </c>
      <c r="Y2729">
        <v>0</v>
      </c>
      <c r="Z2729">
        <v>0</v>
      </c>
      <c r="AA2729">
        <v>0</v>
      </c>
      <c r="AB2729">
        <v>3</v>
      </c>
      <c r="AC2729">
        <v>3</v>
      </c>
      <c r="AD2729">
        <v>538.11705965665237</v>
      </c>
      <c r="AE2729">
        <v>0.53811705965665235</v>
      </c>
      <c r="AF2729">
        <v>0.75228764940000004</v>
      </c>
      <c r="AG2729">
        <v>0.31471408734885642</v>
      </c>
      <c r="AH2729">
        <v>2</v>
      </c>
      <c r="AI2729">
        <v>787.8599999999999</v>
      </c>
      <c r="AJ2729">
        <v>0.78786</v>
      </c>
      <c r="AK2729">
        <v>0.71060545032938338</v>
      </c>
      <c r="AL2729">
        <v>0.29727664138032966</v>
      </c>
      <c r="AM2729">
        <v>2903</v>
      </c>
      <c r="AN2729">
        <v>47415.806000000004</v>
      </c>
      <c r="AO2729">
        <v>47.415806000000011</v>
      </c>
      <c r="AP2729">
        <v>42.766392728861462</v>
      </c>
      <c r="AQ2729">
        <v>17.891010529816633</v>
      </c>
      <c r="AR2729">
        <v>3419</v>
      </c>
      <c r="AS2729">
        <v>48664.846000000041</v>
      </c>
      <c r="AT2729">
        <v>48.664845999999621</v>
      </c>
      <c r="AU2729">
        <v>43.892956625593946</v>
      </c>
      <c r="AV2729">
        <v>18.362300373379941</v>
      </c>
      <c r="AW2729">
        <v>0</v>
      </c>
      <c r="AX2729">
        <v>0</v>
      </c>
      <c r="AY2729">
        <v>0</v>
      </c>
      <c r="AZ2729">
        <v>0</v>
      </c>
      <c r="BA2729">
        <v>0</v>
      </c>
      <c r="BB2729">
        <v>0</v>
      </c>
      <c r="BC2729">
        <v>47</v>
      </c>
      <c r="BD2729">
        <v>105305</v>
      </c>
      <c r="BE2729">
        <v>105.30499999999999</v>
      </c>
      <c r="BF2729">
        <v>251.65455280825373</v>
      </c>
      <c r="BG2729">
        <v>105.27785877835542</v>
      </c>
      <c r="BH2729">
        <v>3486</v>
      </c>
      <c r="BI2729">
        <v>164.48396305965628</v>
      </c>
      <c r="BJ2729">
        <v>355.33776508324769</v>
      </c>
      <c r="BK2729">
        <v>148.65297938620742</v>
      </c>
      <c r="BL2729" t="s">
        <v>224</v>
      </c>
    </row>
    <row r="2730" spans="1:64">
      <c r="A2730" t="s">
        <v>3763</v>
      </c>
      <c r="B2730" t="s">
        <v>3764</v>
      </c>
      <c r="C2730" t="s">
        <v>226</v>
      </c>
      <c r="D2730" t="s">
        <v>942</v>
      </c>
      <c r="E2730">
        <v>2012</v>
      </c>
      <c r="F2730" s="23">
        <v>70.489999999999995</v>
      </c>
      <c r="G2730" s="23">
        <v>9.58</v>
      </c>
      <c r="H2730" s="22">
        <v>8839</v>
      </c>
      <c r="I2730" s="34">
        <v>73.972209000000007</v>
      </c>
      <c r="J2730" s="22">
        <v>1</v>
      </c>
      <c r="K2730" s="22" t="s">
        <v>782</v>
      </c>
      <c r="L2730" s="23">
        <v>634</v>
      </c>
      <c r="M2730" s="23">
        <v>0.63400000000000001</v>
      </c>
      <c r="N2730" s="23">
        <v>4.4969460000000003</v>
      </c>
      <c r="O2730" s="14">
        <v>6.0792371362061122</v>
      </c>
      <c r="P2730" s="22">
        <v>0</v>
      </c>
      <c r="Q2730" s="22" t="s">
        <v>782</v>
      </c>
      <c r="R2730" s="23">
        <v>0</v>
      </c>
      <c r="S2730" s="23">
        <v>0</v>
      </c>
      <c r="T2730" s="23">
        <v>0</v>
      </c>
      <c r="U2730" s="14">
        <v>0</v>
      </c>
      <c r="V2730" s="22">
        <v>0</v>
      </c>
      <c r="W2730" s="22" t="s">
        <v>782</v>
      </c>
      <c r="X2730" s="23">
        <v>0</v>
      </c>
      <c r="Y2730" s="23">
        <v>0</v>
      </c>
      <c r="Z2730" s="23">
        <v>0</v>
      </c>
      <c r="AA2730" s="14">
        <v>0</v>
      </c>
      <c r="AB2730" s="22">
        <v>0</v>
      </c>
      <c r="AC2730" s="22" t="s">
        <v>782</v>
      </c>
      <c r="AD2730" s="23">
        <v>0</v>
      </c>
      <c r="AE2730" s="23">
        <v>0</v>
      </c>
      <c r="AF2730" s="23">
        <v>0</v>
      </c>
      <c r="AG2730" s="14">
        <v>0</v>
      </c>
      <c r="AH2730" s="22" t="s">
        <v>782</v>
      </c>
      <c r="AI2730" s="23" t="s">
        <v>782</v>
      </c>
      <c r="AJ2730" s="23" t="s">
        <v>782</v>
      </c>
      <c r="AK2730" s="23" t="s">
        <v>782</v>
      </c>
      <c r="AL2730" s="14" t="s">
        <v>782</v>
      </c>
      <c r="AM2730" s="22" t="s">
        <v>782</v>
      </c>
      <c r="AN2730" s="23" t="s">
        <v>782</v>
      </c>
      <c r="AO2730" s="23" t="s">
        <v>782</v>
      </c>
      <c r="AP2730" s="23" t="s">
        <v>782</v>
      </c>
      <c r="AQ2730" s="14" t="s">
        <v>782</v>
      </c>
      <c r="AR2730" s="22">
        <v>226</v>
      </c>
      <c r="AS2730" s="23">
        <v>3785.5170000000003</v>
      </c>
      <c r="AT2730" s="23">
        <v>3.7855170000000005</v>
      </c>
      <c r="AU2730" s="23">
        <v>2.880868</v>
      </c>
      <c r="AV2730" s="14">
        <v>3.8945274704450155</v>
      </c>
      <c r="AW2730" s="22">
        <v>0</v>
      </c>
      <c r="AX2730" s="22" t="s">
        <v>782</v>
      </c>
      <c r="AY2730" s="23">
        <v>0</v>
      </c>
      <c r="AZ2730" s="23">
        <v>0</v>
      </c>
      <c r="BA2730" s="23">
        <v>0</v>
      </c>
      <c r="BB2730" s="14">
        <v>0</v>
      </c>
      <c r="BC2730" s="22">
        <v>4</v>
      </c>
      <c r="BD2730" s="23">
        <v>1192</v>
      </c>
      <c r="BE2730" s="23">
        <v>1.1919999999999999</v>
      </c>
      <c r="BF2730" s="23">
        <v>1.903624</v>
      </c>
      <c r="BG2730" s="14">
        <v>2.5734313274327119</v>
      </c>
      <c r="BH2730" s="22">
        <v>231</v>
      </c>
      <c r="BI2730" s="23">
        <v>5.611517000000001</v>
      </c>
      <c r="BJ2730" s="23">
        <v>9.2814379999999996</v>
      </c>
      <c r="BK2730" s="14">
        <v>12.54719593408384</v>
      </c>
      <c r="BL2730" t="s">
        <v>226</v>
      </c>
    </row>
    <row r="2731" spans="1:64">
      <c r="A2731" t="s">
        <v>3765</v>
      </c>
      <c r="B2731" t="s">
        <v>3764</v>
      </c>
      <c r="C2731" t="s">
        <v>226</v>
      </c>
      <c r="D2731" t="s">
        <v>942</v>
      </c>
      <c r="E2731">
        <v>2015</v>
      </c>
      <c r="F2731" s="23">
        <v>70.489999999999995</v>
      </c>
      <c r="G2731" s="23">
        <v>9.9700000000000006</v>
      </c>
      <c r="H2731" s="22">
        <v>9062</v>
      </c>
      <c r="I2731" s="34">
        <v>71.865895064195698</v>
      </c>
      <c r="J2731" s="13">
        <v>1</v>
      </c>
      <c r="K2731" s="13">
        <v>1</v>
      </c>
      <c r="L2731" s="19">
        <v>634</v>
      </c>
      <c r="M2731" s="35">
        <v>0.63400000000000001</v>
      </c>
      <c r="N2731" s="19">
        <v>3.7921790584926884</v>
      </c>
      <c r="O2731" s="17">
        <v>5.2767436558123233</v>
      </c>
      <c r="P2731" s="36">
        <v>0</v>
      </c>
      <c r="Q2731" s="37">
        <v>0</v>
      </c>
      <c r="R2731" s="38">
        <v>0</v>
      </c>
      <c r="S2731" s="27">
        <v>0</v>
      </c>
      <c r="T2731" s="23">
        <v>0</v>
      </c>
      <c r="U2731" s="17">
        <v>0</v>
      </c>
      <c r="V2731" s="22">
        <v>0</v>
      </c>
      <c r="W2731" s="22">
        <v>0</v>
      </c>
      <c r="X2731" s="23">
        <v>0</v>
      </c>
      <c r="Y2731" s="27">
        <v>0</v>
      </c>
      <c r="Z2731" s="27">
        <v>0</v>
      </c>
      <c r="AA2731" s="14">
        <v>0</v>
      </c>
      <c r="AB2731" s="39">
        <v>0</v>
      </c>
      <c r="AC2731" s="22" t="s">
        <v>782</v>
      </c>
      <c r="AD2731" s="23">
        <v>0</v>
      </c>
      <c r="AE2731" s="23">
        <v>0</v>
      </c>
      <c r="AF2731" s="23">
        <v>0</v>
      </c>
      <c r="AG2731" s="14">
        <v>0</v>
      </c>
      <c r="AH2731" s="22" t="s">
        <v>782</v>
      </c>
      <c r="AI2731" s="23" t="s">
        <v>782</v>
      </c>
      <c r="AJ2731" s="23" t="s">
        <v>782</v>
      </c>
      <c r="AK2731" s="23" t="s">
        <v>782</v>
      </c>
      <c r="AL2731" s="14" t="s">
        <v>782</v>
      </c>
      <c r="AM2731" s="22" t="s">
        <v>782</v>
      </c>
      <c r="AN2731" s="23" t="s">
        <v>782</v>
      </c>
      <c r="AO2731" s="23" t="s">
        <v>782</v>
      </c>
      <c r="AP2731" s="23" t="s">
        <v>782</v>
      </c>
      <c r="AQ2731" s="14" t="s">
        <v>782</v>
      </c>
      <c r="AR2731" s="40">
        <v>262</v>
      </c>
      <c r="AS2731" s="41">
        <v>4366.76</v>
      </c>
      <c r="AT2731" s="23">
        <v>4.3667600000000002</v>
      </c>
      <c r="AU2731" s="23">
        <v>3.8783936682630094</v>
      </c>
      <c r="AV2731" s="14">
        <v>5.3967096142037247</v>
      </c>
      <c r="AW2731" s="22">
        <v>0</v>
      </c>
      <c r="AX2731" s="22" t="s">
        <v>782</v>
      </c>
      <c r="AY2731" s="23">
        <v>0</v>
      </c>
      <c r="AZ2731" s="23">
        <v>0</v>
      </c>
      <c r="BA2731" s="23">
        <v>0</v>
      </c>
      <c r="BB2731" s="14">
        <v>0</v>
      </c>
      <c r="BC2731" s="42">
        <v>3</v>
      </c>
      <c r="BD2731" s="43">
        <v>1117</v>
      </c>
      <c r="BE2731" s="44">
        <v>1.117</v>
      </c>
      <c r="BF2731" s="23">
        <v>1.4257314833117702</v>
      </c>
      <c r="BG2731" s="14">
        <v>1.9838777239721372</v>
      </c>
      <c r="BH2731" s="22">
        <v>266</v>
      </c>
      <c r="BI2731" s="23">
        <v>6.1177600000000005</v>
      </c>
      <c r="BJ2731" s="23">
        <v>9.0963042100674674</v>
      </c>
      <c r="BK2731" s="14">
        <v>12.657330993988186</v>
      </c>
      <c r="BL2731" t="s">
        <v>226</v>
      </c>
    </row>
    <row r="2732" spans="1:64">
      <c r="A2732" t="s">
        <v>3766</v>
      </c>
      <c r="B2732" t="s">
        <v>3764</v>
      </c>
      <c r="C2732" t="s">
        <v>226</v>
      </c>
      <c r="D2732" t="s">
        <v>942</v>
      </c>
      <c r="E2732">
        <v>2016</v>
      </c>
      <c r="F2732" s="23">
        <v>70.489999999999995</v>
      </c>
      <c r="G2732" s="23">
        <v>9.83</v>
      </c>
      <c r="H2732" s="22">
        <v>8989</v>
      </c>
      <c r="I2732" s="34">
        <v>77.048868893571282</v>
      </c>
      <c r="J2732" s="13">
        <v>1</v>
      </c>
      <c r="K2732" s="13">
        <v>1</v>
      </c>
      <c r="L2732" s="19">
        <v>634</v>
      </c>
      <c r="M2732" s="35">
        <v>0.63400000000000001</v>
      </c>
      <c r="N2732" s="19">
        <v>3.791954</v>
      </c>
      <c r="O2732" s="17">
        <v>4.9214921055335425</v>
      </c>
      <c r="P2732" s="13">
        <v>0</v>
      </c>
      <c r="Q2732" s="13">
        <v>0</v>
      </c>
      <c r="R2732" s="19">
        <v>0</v>
      </c>
      <c r="S2732" s="27">
        <v>0</v>
      </c>
      <c r="T2732" s="19">
        <v>0</v>
      </c>
      <c r="U2732" s="17">
        <v>0</v>
      </c>
      <c r="V2732" s="13">
        <v>0</v>
      </c>
      <c r="W2732" s="13">
        <v>0</v>
      </c>
      <c r="X2732" s="19">
        <v>0</v>
      </c>
      <c r="Y2732" s="27">
        <v>0</v>
      </c>
      <c r="Z2732" s="19">
        <v>0</v>
      </c>
      <c r="AA2732" s="14">
        <v>0</v>
      </c>
      <c r="AB2732" s="13">
        <v>0</v>
      </c>
      <c r="AC2732" s="22" t="s">
        <v>782</v>
      </c>
      <c r="AD2732" s="19">
        <v>0</v>
      </c>
      <c r="AE2732" s="23">
        <v>0</v>
      </c>
      <c r="AF2732" s="19">
        <v>0</v>
      </c>
      <c r="AG2732" s="14">
        <v>0</v>
      </c>
      <c r="AH2732" s="22" t="s">
        <v>782</v>
      </c>
      <c r="AI2732" s="23" t="s">
        <v>782</v>
      </c>
      <c r="AJ2732" s="23" t="s">
        <v>782</v>
      </c>
      <c r="AK2732" s="23" t="s">
        <v>782</v>
      </c>
      <c r="AL2732" s="14" t="s">
        <v>782</v>
      </c>
      <c r="AM2732" s="22" t="s">
        <v>782</v>
      </c>
      <c r="AN2732" s="23" t="s">
        <v>782</v>
      </c>
      <c r="AO2732" s="23" t="s">
        <v>782</v>
      </c>
      <c r="AP2732" s="23" t="s">
        <v>782</v>
      </c>
      <c r="AQ2732" s="14" t="s">
        <v>782</v>
      </c>
      <c r="AR2732" s="13">
        <v>269</v>
      </c>
      <c r="AS2732" s="19">
        <v>4433.1349999999975</v>
      </c>
      <c r="AT2732" s="23">
        <v>4.4331349999999974</v>
      </c>
      <c r="AU2732" s="19">
        <v>3.9366238800000026</v>
      </c>
      <c r="AV2732" s="14">
        <v>5.1092559002231663</v>
      </c>
      <c r="AW2732" s="13">
        <v>0</v>
      </c>
      <c r="AX2732" s="22" t="s">
        <v>782</v>
      </c>
      <c r="AY2732" s="19">
        <v>0</v>
      </c>
      <c r="AZ2732" s="23">
        <v>0</v>
      </c>
      <c r="BA2732" s="19">
        <v>0</v>
      </c>
      <c r="BB2732" s="14">
        <v>0</v>
      </c>
      <c r="BC2732" s="13">
        <v>3</v>
      </c>
      <c r="BD2732" s="19">
        <v>1117</v>
      </c>
      <c r="BE2732" s="44">
        <v>1.117</v>
      </c>
      <c r="BF2732" s="19">
        <v>1.4281884833117704</v>
      </c>
      <c r="BG2732" s="14">
        <v>1.8536138217480489</v>
      </c>
      <c r="BH2732" s="22">
        <v>273</v>
      </c>
      <c r="BI2732" s="23">
        <v>6.1841349999999977</v>
      </c>
      <c r="BJ2732" s="23">
        <v>9.1567663633117728</v>
      </c>
      <c r="BK2732" s="14">
        <v>11.884361827504758</v>
      </c>
      <c r="BL2732" t="s">
        <v>226</v>
      </c>
    </row>
    <row r="2733" spans="1:64">
      <c r="A2733" t="s">
        <v>3767</v>
      </c>
      <c r="B2733" t="s">
        <v>3764</v>
      </c>
      <c r="C2733" t="s">
        <v>226</v>
      </c>
      <c r="D2733" t="s">
        <v>942</v>
      </c>
      <c r="E2733">
        <v>2017</v>
      </c>
      <c r="F2733" s="23">
        <v>70.489999999999995</v>
      </c>
      <c r="G2733" s="23">
        <v>9.61</v>
      </c>
      <c r="H2733" s="22">
        <v>9018</v>
      </c>
      <c r="I2733" s="34">
        <v>70.836484363058034</v>
      </c>
      <c r="J2733" s="13">
        <v>1</v>
      </c>
      <c r="K2733" s="13">
        <v>1</v>
      </c>
      <c r="L2733" s="19">
        <v>634</v>
      </c>
      <c r="M2733" s="19">
        <v>0.63400000000000001</v>
      </c>
      <c r="N2733" s="19">
        <v>3.791954</v>
      </c>
      <c r="O2733" s="17">
        <v>5.353108689817395</v>
      </c>
      <c r="P2733" s="13">
        <v>0</v>
      </c>
      <c r="Q2733" s="13">
        <v>0</v>
      </c>
      <c r="R2733" s="19">
        <v>0</v>
      </c>
      <c r="S2733" s="19">
        <v>0</v>
      </c>
      <c r="T2733" s="19">
        <v>0</v>
      </c>
      <c r="U2733" s="17">
        <v>0</v>
      </c>
      <c r="V2733" s="13">
        <v>0</v>
      </c>
      <c r="W2733" s="13">
        <v>0</v>
      </c>
      <c r="X2733" s="19">
        <v>0</v>
      </c>
      <c r="Y2733" s="19">
        <v>0</v>
      </c>
      <c r="Z2733" s="19">
        <v>0</v>
      </c>
      <c r="AA2733" s="14">
        <v>0</v>
      </c>
      <c r="AB2733" s="13">
        <v>0</v>
      </c>
      <c r="AC2733" s="22" t="s">
        <v>782</v>
      </c>
      <c r="AD2733" s="19">
        <v>0</v>
      </c>
      <c r="AE2733" s="19">
        <v>0</v>
      </c>
      <c r="AF2733" s="19">
        <v>0</v>
      </c>
      <c r="AG2733" s="14">
        <v>0</v>
      </c>
      <c r="AH2733" s="22" t="s">
        <v>782</v>
      </c>
      <c r="AI2733" s="23" t="s">
        <v>782</v>
      </c>
      <c r="AJ2733" s="23" t="s">
        <v>782</v>
      </c>
      <c r="AK2733" s="23" t="s">
        <v>782</v>
      </c>
      <c r="AL2733" s="14" t="s">
        <v>782</v>
      </c>
      <c r="AM2733" s="22" t="s">
        <v>782</v>
      </c>
      <c r="AN2733" s="23" t="s">
        <v>782</v>
      </c>
      <c r="AO2733" s="23" t="s">
        <v>782</v>
      </c>
      <c r="AP2733" s="23" t="s">
        <v>782</v>
      </c>
      <c r="AQ2733" s="14" t="s">
        <v>782</v>
      </c>
      <c r="AR2733" s="13">
        <v>286</v>
      </c>
      <c r="AS2733" s="19">
        <v>4582.284999999998</v>
      </c>
      <c r="AT2733" s="19">
        <v>4.5822850000000006</v>
      </c>
      <c r="AU2733" s="19">
        <v>4.0690690800000047</v>
      </c>
      <c r="AV2733" s="14">
        <v>5.7443125764751626</v>
      </c>
      <c r="AW2733" s="13">
        <v>0</v>
      </c>
      <c r="AX2733" s="22" t="s">
        <v>782</v>
      </c>
      <c r="AY2733" s="19">
        <v>0</v>
      </c>
      <c r="AZ2733" s="19">
        <v>0</v>
      </c>
      <c r="BA2733" s="19">
        <v>0</v>
      </c>
      <c r="BB2733" s="14">
        <v>0</v>
      </c>
      <c r="BC2733" s="13">
        <v>3</v>
      </c>
      <c r="BD2733" s="19">
        <v>1117</v>
      </c>
      <c r="BE2733" s="19">
        <v>1.117</v>
      </c>
      <c r="BF2733" s="19">
        <v>1.4281884833117704</v>
      </c>
      <c r="BG2733" s="14">
        <v>2.0161764042267825</v>
      </c>
      <c r="BH2733" s="22">
        <v>290</v>
      </c>
      <c r="BI2733" s="23">
        <v>6.3332850000000009</v>
      </c>
      <c r="BJ2733" s="23">
        <v>9.2892115633117758</v>
      </c>
      <c r="BK2733" s="14">
        <v>13.11359767051934</v>
      </c>
      <c r="BL2733" t="s">
        <v>226</v>
      </c>
    </row>
    <row r="2734" spans="1:64">
      <c r="A2734" t="s">
        <v>3768</v>
      </c>
      <c r="B2734" t="s">
        <v>3764</v>
      </c>
      <c r="C2734" t="s">
        <v>226</v>
      </c>
      <c r="D2734" t="s">
        <v>942</v>
      </c>
      <c r="E2734">
        <v>2018</v>
      </c>
      <c r="F2734" s="23">
        <v>70.489999999999995</v>
      </c>
      <c r="G2734" s="23">
        <v>9.52</v>
      </c>
      <c r="H2734" s="22">
        <v>9145</v>
      </c>
      <c r="I2734" s="34">
        <v>70.841518939061089</v>
      </c>
      <c r="J2734" s="13">
        <v>1</v>
      </c>
      <c r="K2734" s="13">
        <v>1</v>
      </c>
      <c r="L2734" s="19">
        <v>634</v>
      </c>
      <c r="M2734" s="19">
        <v>0.63400000000000001</v>
      </c>
      <c r="N2734" s="19">
        <v>3.791954</v>
      </c>
      <c r="O2734" s="17">
        <v>5.3527282542627219</v>
      </c>
      <c r="P2734" s="13">
        <v>0</v>
      </c>
      <c r="Q2734" s="13">
        <v>0</v>
      </c>
      <c r="R2734" s="19">
        <v>0</v>
      </c>
      <c r="S2734" s="19">
        <v>0</v>
      </c>
      <c r="T2734" s="19">
        <v>0</v>
      </c>
      <c r="U2734" s="17">
        <v>0</v>
      </c>
      <c r="V2734" s="13">
        <v>0</v>
      </c>
      <c r="W2734" s="13">
        <v>0</v>
      </c>
      <c r="X2734" s="19">
        <v>0</v>
      </c>
      <c r="Y2734" s="19">
        <v>0</v>
      </c>
      <c r="Z2734" s="19">
        <v>0</v>
      </c>
      <c r="AA2734" s="14">
        <v>0</v>
      </c>
      <c r="AB2734" s="13">
        <v>0</v>
      </c>
      <c r="AC2734" s="22" t="s">
        <v>782</v>
      </c>
      <c r="AD2734" s="19">
        <v>0</v>
      </c>
      <c r="AE2734" s="19">
        <v>0</v>
      </c>
      <c r="AF2734" s="19">
        <v>0</v>
      </c>
      <c r="AG2734" s="14">
        <v>0</v>
      </c>
      <c r="AH2734" s="22" t="s">
        <v>782</v>
      </c>
      <c r="AI2734" s="23" t="s">
        <v>782</v>
      </c>
      <c r="AJ2734" s="23" t="s">
        <v>782</v>
      </c>
      <c r="AK2734" s="23" t="s">
        <v>782</v>
      </c>
      <c r="AL2734" s="14" t="s">
        <v>782</v>
      </c>
      <c r="AM2734" s="22" t="s">
        <v>782</v>
      </c>
      <c r="AN2734" s="23" t="s">
        <v>782</v>
      </c>
      <c r="AO2734" s="23" t="s">
        <v>782</v>
      </c>
      <c r="AP2734" s="23" t="s">
        <v>782</v>
      </c>
      <c r="AQ2734" s="14" t="s">
        <v>782</v>
      </c>
      <c r="AR2734" s="13">
        <v>299</v>
      </c>
      <c r="AS2734" s="19">
        <v>4704.8549999999996</v>
      </c>
      <c r="AT2734" s="19">
        <v>4.7048550000000011</v>
      </c>
      <c r="AU2734" s="19">
        <v>4.1779112400000056</v>
      </c>
      <c r="AV2734" s="14">
        <v>5.8975461037106021</v>
      </c>
      <c r="AW2734" s="13">
        <v>0</v>
      </c>
      <c r="AX2734" s="22" t="s">
        <v>782</v>
      </c>
      <c r="AY2734" s="19">
        <v>0</v>
      </c>
      <c r="AZ2734" s="19">
        <v>0</v>
      </c>
      <c r="BA2734" s="19">
        <v>0</v>
      </c>
      <c r="BB2734" s="14">
        <v>0</v>
      </c>
      <c r="BC2734" s="13">
        <v>3</v>
      </c>
      <c r="BD2734" s="19">
        <v>1117</v>
      </c>
      <c r="BE2734" s="19">
        <v>1.117</v>
      </c>
      <c r="BF2734" s="19">
        <v>1.3548667696122216</v>
      </c>
      <c r="BG2734" s="14">
        <v>1.9125320714504976</v>
      </c>
      <c r="BH2734" s="22">
        <v>303</v>
      </c>
      <c r="BI2734" s="23">
        <v>6.4558550000000015</v>
      </c>
      <c r="BJ2734" s="23">
        <v>9.3247320096122266</v>
      </c>
      <c r="BK2734" s="14">
        <v>13.162806429423821</v>
      </c>
      <c r="BL2734" t="s">
        <v>226</v>
      </c>
    </row>
    <row r="2735" spans="1:64">
      <c r="A2735" t="s">
        <v>3769</v>
      </c>
      <c r="B2735" t="s">
        <v>3764</v>
      </c>
      <c r="C2735" t="s">
        <v>226</v>
      </c>
      <c r="D2735" t="s">
        <v>942</v>
      </c>
      <c r="E2735">
        <v>2019</v>
      </c>
      <c r="F2735" s="23">
        <v>70.489999999999995</v>
      </c>
      <c r="G2735" s="23">
        <v>9.5299999999999994</v>
      </c>
      <c r="H2735" s="22">
        <v>9070</v>
      </c>
      <c r="I2735" s="34">
        <v>73.332771601923213</v>
      </c>
      <c r="J2735" s="22">
        <v>1</v>
      </c>
      <c r="K2735" s="22">
        <v>1</v>
      </c>
      <c r="L2735" s="23">
        <v>634</v>
      </c>
      <c r="M2735" s="23">
        <v>0.63400000000000001</v>
      </c>
      <c r="N2735" s="23">
        <v>3.791954</v>
      </c>
      <c r="O2735" s="14">
        <v>5.1708859724873033</v>
      </c>
      <c r="P2735" s="22">
        <v>0</v>
      </c>
      <c r="Q2735" s="22">
        <v>0</v>
      </c>
      <c r="R2735" s="23">
        <v>0</v>
      </c>
      <c r="S2735" s="23">
        <v>0</v>
      </c>
      <c r="T2735" s="23">
        <v>0</v>
      </c>
      <c r="U2735" s="14">
        <v>0</v>
      </c>
      <c r="V2735" s="22">
        <v>0</v>
      </c>
      <c r="W2735" s="22">
        <v>0</v>
      </c>
      <c r="X2735" s="23">
        <v>0</v>
      </c>
      <c r="Y2735" s="23">
        <v>0</v>
      </c>
      <c r="Z2735" s="23">
        <v>0</v>
      </c>
      <c r="AA2735" s="14">
        <v>0</v>
      </c>
      <c r="AB2735" s="22">
        <v>0</v>
      </c>
      <c r="AC2735" s="22">
        <v>0</v>
      </c>
      <c r="AD2735" s="23">
        <v>0</v>
      </c>
      <c r="AE2735" s="23">
        <v>0</v>
      </c>
      <c r="AF2735" s="23">
        <v>0</v>
      </c>
      <c r="AG2735" s="14">
        <v>0</v>
      </c>
      <c r="AH2735" s="22">
        <v>0</v>
      </c>
      <c r="AI2735" s="23">
        <v>0</v>
      </c>
      <c r="AJ2735" s="23">
        <v>0</v>
      </c>
      <c r="AK2735" s="23">
        <v>0</v>
      </c>
      <c r="AL2735" s="14">
        <v>0</v>
      </c>
      <c r="AM2735" s="22">
        <v>317</v>
      </c>
      <c r="AN2735" s="23">
        <v>4980.0550000000003</v>
      </c>
      <c r="AO2735" s="23">
        <v>4.9800550000000001</v>
      </c>
      <c r="AP2735" s="23">
        <v>4.4222888400000055</v>
      </c>
      <c r="AQ2735" s="14">
        <v>6.0304400657400317</v>
      </c>
      <c r="AR2735" s="22">
        <v>317</v>
      </c>
      <c r="AS2735" s="23">
        <v>4980.0550000000003</v>
      </c>
      <c r="AT2735" s="23">
        <v>4.9800550000000001</v>
      </c>
      <c r="AU2735" s="23">
        <v>4.4222888400000055</v>
      </c>
      <c r="AV2735" s="14">
        <v>6.0304400657400317</v>
      </c>
      <c r="AW2735" s="22">
        <v>0</v>
      </c>
      <c r="AX2735" s="22" t="s">
        <v>782</v>
      </c>
      <c r="AY2735" s="23">
        <v>0</v>
      </c>
      <c r="AZ2735" s="23">
        <v>0</v>
      </c>
      <c r="BA2735" s="23">
        <v>0</v>
      </c>
      <c r="BB2735" s="14">
        <v>0</v>
      </c>
      <c r="BC2735" s="22">
        <v>3</v>
      </c>
      <c r="BD2735" s="23">
        <v>1117</v>
      </c>
      <c r="BE2735" s="23">
        <v>1.117</v>
      </c>
      <c r="BF2735" s="23">
        <v>1.3548666370376763</v>
      </c>
      <c r="BG2735" s="14">
        <v>1.8475595664001112</v>
      </c>
      <c r="BH2735" s="22">
        <v>321</v>
      </c>
      <c r="BI2735" s="23">
        <v>6.7310550000000005</v>
      </c>
      <c r="BJ2735" s="23">
        <v>9.5691094770376814</v>
      </c>
      <c r="BK2735" s="14">
        <v>13.048885604627447</v>
      </c>
      <c r="BL2735" t="s">
        <v>226</v>
      </c>
    </row>
    <row r="2736" spans="1:64">
      <c r="A2736" t="s">
        <v>3770</v>
      </c>
      <c r="B2736" t="s">
        <v>3764</v>
      </c>
      <c r="C2736" t="s">
        <v>226</v>
      </c>
      <c r="D2736" t="s">
        <v>942</v>
      </c>
      <c r="E2736">
        <v>2020</v>
      </c>
      <c r="F2736" s="23">
        <v>70.489999999999995</v>
      </c>
      <c r="G2736" s="23">
        <v>9.5399999999999991</v>
      </c>
      <c r="H2736" s="22">
        <v>9138</v>
      </c>
      <c r="I2736" s="34">
        <v>73.033887640320472</v>
      </c>
      <c r="J2736" s="22">
        <v>1</v>
      </c>
      <c r="K2736" s="22">
        <v>1</v>
      </c>
      <c r="L2736" s="23">
        <v>637</v>
      </c>
      <c r="M2736" s="23">
        <v>0.63700000000000001</v>
      </c>
      <c r="N2736" s="23">
        <v>3.8098969999999999</v>
      </c>
      <c r="O2736" s="14">
        <v>5.2166153591098663</v>
      </c>
      <c r="P2736" s="22">
        <v>0</v>
      </c>
      <c r="Q2736" s="22">
        <v>0</v>
      </c>
      <c r="R2736" s="23">
        <v>0</v>
      </c>
      <c r="S2736" s="23">
        <v>0</v>
      </c>
      <c r="T2736" s="23">
        <v>0</v>
      </c>
      <c r="U2736" s="14">
        <v>0</v>
      </c>
      <c r="V2736" s="22">
        <v>0</v>
      </c>
      <c r="W2736" s="22">
        <v>0</v>
      </c>
      <c r="X2736" s="23">
        <v>0</v>
      </c>
      <c r="Y2736" s="23">
        <v>0</v>
      </c>
      <c r="Z2736" s="23">
        <v>0</v>
      </c>
      <c r="AA2736" s="14">
        <v>0</v>
      </c>
      <c r="AB2736" s="22">
        <v>0</v>
      </c>
      <c r="AC2736" s="22">
        <v>0</v>
      </c>
      <c r="AD2736" s="23">
        <v>0</v>
      </c>
      <c r="AE2736" s="23">
        <v>0</v>
      </c>
      <c r="AF2736" s="23">
        <v>0</v>
      </c>
      <c r="AG2736" s="14">
        <v>0</v>
      </c>
      <c r="AH2736" s="22">
        <v>0</v>
      </c>
      <c r="AI2736" s="23">
        <v>0</v>
      </c>
      <c r="AJ2736" s="23">
        <v>0</v>
      </c>
      <c r="AK2736" s="23">
        <v>0</v>
      </c>
      <c r="AL2736" s="14">
        <v>0</v>
      </c>
      <c r="AM2736" s="22">
        <v>360</v>
      </c>
      <c r="AN2736" s="23">
        <v>5657.2199999999984</v>
      </c>
      <c r="AO2736" s="23">
        <v>5.6572200000000006</v>
      </c>
      <c r="AP2736" s="23">
        <v>5.0236113600000074</v>
      </c>
      <c r="AQ2736" s="14">
        <v>6.8784663151719965</v>
      </c>
      <c r="AR2736" s="22">
        <v>360</v>
      </c>
      <c r="AS2736" s="23">
        <v>5657.2199999999984</v>
      </c>
      <c r="AT2736" s="23">
        <v>5.6572200000000006</v>
      </c>
      <c r="AU2736" s="23">
        <v>5.0236113600000074</v>
      </c>
      <c r="AV2736" s="14">
        <v>6.8784663151719965</v>
      </c>
      <c r="AW2736" s="22">
        <v>0</v>
      </c>
      <c r="AX2736" s="22">
        <v>0</v>
      </c>
      <c r="AY2736" s="23">
        <v>0</v>
      </c>
      <c r="AZ2736" s="23">
        <v>0</v>
      </c>
      <c r="BA2736" s="23">
        <v>0</v>
      </c>
      <c r="BB2736" s="14">
        <v>0</v>
      </c>
      <c r="BC2736" s="22">
        <v>3</v>
      </c>
      <c r="BD2736" s="23">
        <v>1117</v>
      </c>
      <c r="BE2736" s="23">
        <v>1.117</v>
      </c>
      <c r="BF2736" s="23">
        <v>1.3548666370376763</v>
      </c>
      <c r="BG2736" s="14">
        <v>1.855120521188965</v>
      </c>
      <c r="BH2736" s="22">
        <v>364</v>
      </c>
      <c r="BI2736" s="23">
        <v>7.4112200000000001</v>
      </c>
      <c r="BJ2736" s="23">
        <v>10.188374997037684</v>
      </c>
      <c r="BK2736" s="14">
        <v>13.950202195470828</v>
      </c>
      <c r="BL2736" t="s">
        <v>226</v>
      </c>
    </row>
    <row r="2737" spans="1:64">
      <c r="A2737" t="s">
        <v>3771</v>
      </c>
      <c r="B2737" t="s">
        <v>3764</v>
      </c>
      <c r="C2737" t="s">
        <v>226</v>
      </c>
      <c r="D2737" t="s">
        <v>942</v>
      </c>
      <c r="E2737">
        <v>2021</v>
      </c>
      <c r="F2737" s="23">
        <v>70.489999999999995</v>
      </c>
      <c r="G2737" s="23">
        <v>9.58</v>
      </c>
      <c r="H2737" s="22">
        <v>9229</v>
      </c>
      <c r="I2737" s="34">
        <v>68.510000000000005</v>
      </c>
      <c r="J2737" s="22">
        <v>1</v>
      </c>
      <c r="K2737" s="22">
        <v>1</v>
      </c>
      <c r="L2737" s="23">
        <v>637</v>
      </c>
      <c r="M2737" s="23">
        <v>0.63700000000000001</v>
      </c>
      <c r="N2737" s="23">
        <v>3.8098969999999999</v>
      </c>
      <c r="O2737" s="14">
        <v>5.56</v>
      </c>
      <c r="P2737" s="22">
        <v>0</v>
      </c>
      <c r="Q2737" s="22">
        <v>0</v>
      </c>
      <c r="R2737" s="23">
        <v>0</v>
      </c>
      <c r="S2737" s="23">
        <v>0</v>
      </c>
      <c r="T2737" s="23">
        <v>0</v>
      </c>
      <c r="U2737" s="14">
        <v>0</v>
      </c>
      <c r="V2737" s="22">
        <v>0</v>
      </c>
      <c r="W2737" s="22">
        <v>0</v>
      </c>
      <c r="X2737" s="23">
        <v>0</v>
      </c>
      <c r="Y2737" s="23">
        <v>0</v>
      </c>
      <c r="Z2737" s="23">
        <v>0</v>
      </c>
      <c r="AA2737" s="14">
        <v>0</v>
      </c>
      <c r="AB2737" s="22">
        <v>0</v>
      </c>
      <c r="AC2737" s="22">
        <v>0</v>
      </c>
      <c r="AD2737" s="23">
        <v>0</v>
      </c>
      <c r="AE2737" s="23">
        <v>0</v>
      </c>
      <c r="AF2737" s="23">
        <v>0</v>
      </c>
      <c r="AG2737" s="14">
        <v>0</v>
      </c>
      <c r="AH2737" s="22">
        <v>0</v>
      </c>
      <c r="AI2737" s="23">
        <v>0</v>
      </c>
      <c r="AJ2737" s="23">
        <v>0</v>
      </c>
      <c r="AK2737" s="23">
        <v>0</v>
      </c>
      <c r="AL2737" s="14">
        <v>0</v>
      </c>
      <c r="AM2737" s="22">
        <v>410</v>
      </c>
      <c r="AN2737" s="23">
        <v>6256.9059999999999</v>
      </c>
      <c r="AO2737" s="23">
        <v>6.2569059999999999</v>
      </c>
      <c r="AP2737" s="23">
        <v>5.5988228500000004</v>
      </c>
      <c r="AQ2737" s="14">
        <v>8.17</v>
      </c>
      <c r="AR2737" s="22">
        <v>410</v>
      </c>
      <c r="AS2737" s="23">
        <v>6256.9059999999999</v>
      </c>
      <c r="AT2737" s="23">
        <v>6.2569059999999999</v>
      </c>
      <c r="AU2737" s="23">
        <v>5.5988228500000004</v>
      </c>
      <c r="AV2737" s="14">
        <v>8.17</v>
      </c>
      <c r="AW2737" s="22">
        <v>0</v>
      </c>
      <c r="AX2737" s="22">
        <v>0</v>
      </c>
      <c r="AY2737" s="23">
        <v>0</v>
      </c>
      <c r="AZ2737" s="23">
        <v>0</v>
      </c>
      <c r="BA2737" s="23">
        <v>0</v>
      </c>
      <c r="BB2737" s="14">
        <v>0</v>
      </c>
      <c r="BC2737" s="22">
        <v>3</v>
      </c>
      <c r="BD2737" s="23">
        <v>1117</v>
      </c>
      <c r="BE2737" s="23">
        <v>1.117</v>
      </c>
      <c r="BF2737" s="23">
        <v>1.1814437069999999</v>
      </c>
      <c r="BG2737" s="14">
        <v>1.72</v>
      </c>
      <c r="BH2737" s="22">
        <v>414</v>
      </c>
      <c r="BI2737" s="23">
        <v>8.01</v>
      </c>
      <c r="BJ2737" s="23">
        <v>10.59</v>
      </c>
      <c r="BK2737" s="14">
        <v>15.46</v>
      </c>
      <c r="BL2737" t="s">
        <v>226</v>
      </c>
    </row>
    <row r="2738" spans="1:64">
      <c r="A2738" t="s">
        <v>3772</v>
      </c>
      <c r="B2738" t="s">
        <v>3764</v>
      </c>
      <c r="C2738" t="s">
        <v>226</v>
      </c>
      <c r="D2738" s="111" t="s">
        <v>942</v>
      </c>
      <c r="E2738" s="110">
        <v>2022</v>
      </c>
      <c r="F2738" s="23"/>
      <c r="G2738" s="23"/>
      <c r="H2738" s="22">
        <v>9288</v>
      </c>
      <c r="I2738" s="34">
        <v>67.315134533171289</v>
      </c>
      <c r="J2738" s="22">
        <v>1</v>
      </c>
      <c r="K2738" s="22">
        <v>1</v>
      </c>
      <c r="L2738" s="23">
        <v>637</v>
      </c>
      <c r="M2738" s="23">
        <v>0.63700000000000001</v>
      </c>
      <c r="N2738" s="23">
        <v>3.7697660000000002</v>
      </c>
      <c r="O2738" s="14">
        <v>5.6001759873811876</v>
      </c>
      <c r="P2738" s="22">
        <v>0</v>
      </c>
      <c r="Q2738" s="22">
        <v>0</v>
      </c>
      <c r="R2738" s="23">
        <v>0</v>
      </c>
      <c r="S2738" s="23">
        <v>0</v>
      </c>
      <c r="T2738" s="23">
        <v>0</v>
      </c>
      <c r="U2738" s="14">
        <v>0</v>
      </c>
      <c r="V2738" s="22">
        <v>0</v>
      </c>
      <c r="W2738" s="22">
        <v>0</v>
      </c>
      <c r="X2738" s="23">
        <v>0</v>
      </c>
      <c r="Y2738" s="23">
        <v>0</v>
      </c>
      <c r="Z2738" s="23">
        <v>0</v>
      </c>
      <c r="AA2738" s="14">
        <v>0</v>
      </c>
      <c r="AB2738" s="22">
        <v>0</v>
      </c>
      <c r="AC2738" s="22">
        <v>0</v>
      </c>
      <c r="AD2738" s="23">
        <v>0</v>
      </c>
      <c r="AE2738" s="23">
        <v>0</v>
      </c>
      <c r="AF2738" s="23">
        <v>0</v>
      </c>
      <c r="AG2738" s="14">
        <v>0</v>
      </c>
      <c r="AH2738" s="22">
        <v>0</v>
      </c>
      <c r="AI2738" s="23">
        <v>0</v>
      </c>
      <c r="AJ2738" s="23">
        <v>0</v>
      </c>
      <c r="AK2738" s="23">
        <v>0</v>
      </c>
      <c r="AL2738" s="14">
        <v>0</v>
      </c>
      <c r="AM2738" s="22">
        <v>502</v>
      </c>
      <c r="AN2738" s="23">
        <v>7272.3860000000013</v>
      </c>
      <c r="AO2738" s="23">
        <v>7.2723860000000027</v>
      </c>
      <c r="AP2738" s="23">
        <v>7.4495698179719021</v>
      </c>
      <c r="AQ2738" s="14">
        <v>11.066708652718999</v>
      </c>
      <c r="AR2738" s="22">
        <v>502</v>
      </c>
      <c r="AS2738" s="23">
        <v>7272.3860000000004</v>
      </c>
      <c r="AT2738" s="23">
        <v>7.272386</v>
      </c>
      <c r="AU2738" s="23">
        <v>7.4495698179719003</v>
      </c>
      <c r="AV2738" s="14">
        <v>11.066708652718997</v>
      </c>
      <c r="AW2738" s="22">
        <v>0</v>
      </c>
      <c r="AX2738" s="22">
        <v>0</v>
      </c>
      <c r="AY2738" s="23">
        <v>0</v>
      </c>
      <c r="AZ2738" s="23">
        <v>0</v>
      </c>
      <c r="BA2738" s="23">
        <v>0</v>
      </c>
      <c r="BB2738" s="14">
        <v>0</v>
      </c>
      <c r="BC2738" s="22">
        <v>3</v>
      </c>
      <c r="BD2738" s="23">
        <v>1117</v>
      </c>
      <c r="BE2738" s="23">
        <v>1.117</v>
      </c>
      <c r="BF2738" s="23">
        <v>1.3196401044746999</v>
      </c>
      <c r="BG2738" s="14">
        <v>1.9603913943370532</v>
      </c>
      <c r="BH2738" s="22">
        <v>506</v>
      </c>
      <c r="BI2738" s="23">
        <v>9.0263860000000005</v>
      </c>
      <c r="BJ2738" s="23">
        <v>12.538975922446602</v>
      </c>
      <c r="BK2738" s="14">
        <v>18.627276034437237</v>
      </c>
      <c r="BL2738" t="s">
        <v>226</v>
      </c>
    </row>
    <row r="2739" spans="1:64">
      <c r="A2739" t="s">
        <v>3773</v>
      </c>
      <c r="B2739" t="s">
        <v>3764</v>
      </c>
      <c r="C2739" t="s">
        <v>226</v>
      </c>
      <c r="D2739" t="s">
        <v>942</v>
      </c>
      <c r="E2739">
        <v>2023</v>
      </c>
      <c r="F2739">
        <v>70.489999999999995</v>
      </c>
      <c r="G2739">
        <v>9.77</v>
      </c>
      <c r="H2739">
        <v>9086</v>
      </c>
      <c r="I2739">
        <v>67.315134533171289</v>
      </c>
      <c r="J2739">
        <v>1</v>
      </c>
      <c r="K2739">
        <v>1</v>
      </c>
      <c r="L2739">
        <v>637</v>
      </c>
      <c r="M2739">
        <v>0.63700000000000001</v>
      </c>
      <c r="N2739">
        <v>3.7697660000000002</v>
      </c>
      <c r="O2739">
        <v>5.6001759873811885</v>
      </c>
      <c r="P2739">
        <v>0</v>
      </c>
      <c r="Q2739">
        <v>0</v>
      </c>
      <c r="R2739">
        <v>0</v>
      </c>
      <c r="S2739">
        <v>0</v>
      </c>
      <c r="T2739">
        <v>0</v>
      </c>
      <c r="U2739">
        <v>0</v>
      </c>
      <c r="V2739">
        <v>0</v>
      </c>
      <c r="W2739">
        <v>0</v>
      </c>
      <c r="X2739">
        <v>0</v>
      </c>
      <c r="Y2739">
        <v>0</v>
      </c>
      <c r="Z2739">
        <v>0</v>
      </c>
      <c r="AA2739">
        <v>0</v>
      </c>
      <c r="AG2739">
        <v>0</v>
      </c>
      <c r="AH2739">
        <v>1</v>
      </c>
      <c r="AI2739">
        <v>99.22</v>
      </c>
      <c r="AJ2739">
        <v>9.9220000000000003E-2</v>
      </c>
      <c r="AK2739">
        <v>9.3066999999999997E-2</v>
      </c>
      <c r="AL2739">
        <v>0.149339</v>
      </c>
      <c r="AM2739">
        <v>671</v>
      </c>
      <c r="AN2739">
        <v>9414.9490000000005</v>
      </c>
      <c r="AO2739">
        <v>9.414949</v>
      </c>
      <c r="AP2739">
        <v>8.8311019999999996</v>
      </c>
      <c r="AQ2739">
        <v>13.119043824607147</v>
      </c>
      <c r="AR2739">
        <v>731</v>
      </c>
      <c r="AS2739">
        <v>9556.9189999999999</v>
      </c>
      <c r="AT2739">
        <v>9.5569190000000095</v>
      </c>
      <c r="AU2739">
        <v>8.9642680338160101</v>
      </c>
      <c r="AV2739">
        <v>13.316868629889811</v>
      </c>
      <c r="AW2739">
        <v>0</v>
      </c>
      <c r="AX2739">
        <v>0</v>
      </c>
      <c r="AY2739">
        <v>0</v>
      </c>
      <c r="AZ2739">
        <v>0</v>
      </c>
      <c r="BA2739">
        <v>0</v>
      </c>
      <c r="BB2739">
        <v>0</v>
      </c>
      <c r="BC2739">
        <v>3</v>
      </c>
      <c r="BD2739">
        <v>1117</v>
      </c>
      <c r="BE2739">
        <v>1.117</v>
      </c>
      <c r="BF2739">
        <v>1.5757099999999999</v>
      </c>
      <c r="BG2739">
        <v>2.3407960348404679</v>
      </c>
      <c r="BH2739">
        <v>735</v>
      </c>
      <c r="BI2739">
        <v>11.310919000000009</v>
      </c>
      <c r="BJ2739">
        <v>14.30974403381601</v>
      </c>
      <c r="BK2739">
        <v>21.257840652111469</v>
      </c>
      <c r="BL2739" t="s">
        <v>226</v>
      </c>
    </row>
    <row r="2740" spans="1:64">
      <c r="A2740" t="s">
        <v>3774</v>
      </c>
      <c r="B2740" t="s">
        <v>3764</v>
      </c>
      <c r="C2740" t="s">
        <v>226</v>
      </c>
      <c r="D2740" t="s">
        <v>942</v>
      </c>
      <c r="E2740">
        <v>2024</v>
      </c>
      <c r="F2740">
        <v>70.489999999999995</v>
      </c>
      <c r="G2740">
        <v>9.76</v>
      </c>
      <c r="H2740">
        <v>9098</v>
      </c>
      <c r="I2740">
        <v>62.385878951452653</v>
      </c>
      <c r="J2740">
        <v>1</v>
      </c>
      <c r="K2740">
        <v>1</v>
      </c>
      <c r="L2740">
        <v>637</v>
      </c>
      <c r="M2740">
        <v>0.63700000000000001</v>
      </c>
      <c r="N2740">
        <v>3.7697660000000002</v>
      </c>
      <c r="O2740">
        <v>6.042659113504758</v>
      </c>
      <c r="P2740">
        <v>0</v>
      </c>
      <c r="Q2740">
        <v>0</v>
      </c>
      <c r="R2740">
        <v>0</v>
      </c>
      <c r="S2740">
        <v>0</v>
      </c>
      <c r="T2740">
        <v>0</v>
      </c>
      <c r="U2740">
        <v>0</v>
      </c>
      <c r="V2740">
        <v>0</v>
      </c>
      <c r="W2740">
        <v>0</v>
      </c>
      <c r="X2740">
        <v>0</v>
      </c>
      <c r="Y2740">
        <v>0</v>
      </c>
      <c r="Z2740">
        <v>0</v>
      </c>
      <c r="AA2740">
        <v>0</v>
      </c>
      <c r="AB2740">
        <v>0</v>
      </c>
      <c r="AC2740">
        <v>0</v>
      </c>
      <c r="AD2740">
        <v>0</v>
      </c>
      <c r="AE2740">
        <v>0</v>
      </c>
      <c r="AF2740">
        <v>0</v>
      </c>
      <c r="AG2740">
        <v>0</v>
      </c>
      <c r="AH2740">
        <v>4</v>
      </c>
      <c r="AI2740">
        <v>236.26000000000002</v>
      </c>
      <c r="AJ2740">
        <v>0.23626</v>
      </c>
      <c r="AK2740">
        <v>0.21309324460541229</v>
      </c>
      <c r="AL2740">
        <v>0.34157288185558282</v>
      </c>
      <c r="AM2740">
        <v>835</v>
      </c>
      <c r="AN2740">
        <v>11346.720999999992</v>
      </c>
      <c r="AO2740">
        <v>11.346721000000009</v>
      </c>
      <c r="AP2740">
        <v>10.234104772379439</v>
      </c>
      <c r="AQ2740">
        <v>16.40452125447074</v>
      </c>
      <c r="AR2740">
        <v>967</v>
      </c>
      <c r="AS2740">
        <v>11691.412999999984</v>
      </c>
      <c r="AT2740">
        <v>11.691413000000027</v>
      </c>
      <c r="AU2740">
        <v>10.544997588215903</v>
      </c>
      <c r="AV2740">
        <v>16.902859694293628</v>
      </c>
      <c r="AW2740">
        <v>0</v>
      </c>
      <c r="AX2740">
        <v>0</v>
      </c>
      <c r="AY2740">
        <v>0</v>
      </c>
      <c r="AZ2740">
        <v>0</v>
      </c>
      <c r="BA2740">
        <v>0</v>
      </c>
      <c r="BB2740">
        <v>0</v>
      </c>
      <c r="BC2740">
        <v>3</v>
      </c>
      <c r="BD2740">
        <v>1117</v>
      </c>
      <c r="BE2740">
        <v>1.117</v>
      </c>
      <c r="BF2740">
        <v>1.3819639697784296</v>
      </c>
      <c r="BG2740">
        <v>2.215187143317872</v>
      </c>
      <c r="BH2740">
        <v>971</v>
      </c>
      <c r="BI2740">
        <v>13.445413000000027</v>
      </c>
      <c r="BJ2740">
        <v>15.696727557994333</v>
      </c>
      <c r="BK2740">
        <v>25.160705951116256</v>
      </c>
      <c r="BL2740" t="s">
        <v>226</v>
      </c>
    </row>
    <row r="2741" spans="1:64">
      <c r="A2741" t="s">
        <v>3775</v>
      </c>
      <c r="B2741" t="s">
        <v>3776</v>
      </c>
      <c r="C2741" t="s">
        <v>228</v>
      </c>
      <c r="D2741" t="s">
        <v>942</v>
      </c>
      <c r="E2741">
        <v>2012</v>
      </c>
      <c r="F2741" s="23">
        <v>85.83</v>
      </c>
      <c r="G2741" s="23">
        <v>12.61</v>
      </c>
      <c r="H2741" s="22">
        <v>10903</v>
      </c>
      <c r="I2741" s="34">
        <v>90.185851999999997</v>
      </c>
      <c r="J2741" s="22">
        <v>4</v>
      </c>
      <c r="K2741" s="22" t="s">
        <v>782</v>
      </c>
      <c r="L2741" s="23">
        <v>898</v>
      </c>
      <c r="M2741" s="23">
        <v>0.89800000000000002</v>
      </c>
      <c r="N2741" s="23">
        <v>7.2105069999999998</v>
      </c>
      <c r="O2741" s="14">
        <v>7.9951642525925237</v>
      </c>
      <c r="P2741" s="22">
        <v>0</v>
      </c>
      <c r="Q2741" s="22" t="s">
        <v>782</v>
      </c>
      <c r="R2741" s="23">
        <v>0</v>
      </c>
      <c r="S2741" s="23">
        <v>0</v>
      </c>
      <c r="T2741" s="23">
        <v>0</v>
      </c>
      <c r="U2741" s="14">
        <v>0</v>
      </c>
      <c r="V2741" s="22">
        <v>0</v>
      </c>
      <c r="W2741" s="22" t="s">
        <v>782</v>
      </c>
      <c r="X2741" s="23">
        <v>0</v>
      </c>
      <c r="Y2741" s="23">
        <v>0</v>
      </c>
      <c r="Z2741" s="23">
        <v>0</v>
      </c>
      <c r="AA2741" s="14">
        <v>0</v>
      </c>
      <c r="AB2741" s="22">
        <v>0</v>
      </c>
      <c r="AC2741" s="22" t="s">
        <v>782</v>
      </c>
      <c r="AD2741" s="23">
        <v>0</v>
      </c>
      <c r="AE2741" s="23">
        <v>0</v>
      </c>
      <c r="AF2741" s="23">
        <v>0</v>
      </c>
      <c r="AG2741" s="14">
        <v>0</v>
      </c>
      <c r="AH2741" s="22" t="s">
        <v>782</v>
      </c>
      <c r="AI2741" s="23" t="s">
        <v>782</v>
      </c>
      <c r="AJ2741" s="23" t="s">
        <v>782</v>
      </c>
      <c r="AK2741" s="23" t="s">
        <v>782</v>
      </c>
      <c r="AL2741" s="14" t="s">
        <v>782</v>
      </c>
      <c r="AM2741" s="22" t="s">
        <v>782</v>
      </c>
      <c r="AN2741" s="23" t="s">
        <v>782</v>
      </c>
      <c r="AO2741" s="23" t="s">
        <v>782</v>
      </c>
      <c r="AP2741" s="23" t="s">
        <v>782</v>
      </c>
      <c r="AQ2741" s="14" t="s">
        <v>782</v>
      </c>
      <c r="AR2741" s="22">
        <v>307</v>
      </c>
      <c r="AS2741" s="23">
        <v>5646.3420000000051</v>
      </c>
      <c r="AT2741" s="23">
        <v>5.6463420000000051</v>
      </c>
      <c r="AU2741" s="23">
        <v>4.717886</v>
      </c>
      <c r="AV2741" s="14">
        <v>5.2312928196320643</v>
      </c>
      <c r="AW2741" s="22">
        <v>0</v>
      </c>
      <c r="AX2741" s="22" t="s">
        <v>782</v>
      </c>
      <c r="AY2741" s="23">
        <v>0</v>
      </c>
      <c r="AZ2741" s="23">
        <v>0</v>
      </c>
      <c r="BA2741" s="23">
        <v>0</v>
      </c>
      <c r="BB2741" s="14">
        <v>0</v>
      </c>
      <c r="BC2741" s="22">
        <v>4</v>
      </c>
      <c r="BD2741" s="23">
        <v>2880</v>
      </c>
      <c r="BE2741" s="23">
        <v>2.88</v>
      </c>
      <c r="BF2741" s="23">
        <v>4.5993599999999999</v>
      </c>
      <c r="BG2741" s="14">
        <v>5.0998686578910402</v>
      </c>
      <c r="BH2741" s="22">
        <v>315</v>
      </c>
      <c r="BI2741" s="23">
        <v>9.4243420000000047</v>
      </c>
      <c r="BJ2741" s="23">
        <v>16.527752999999997</v>
      </c>
      <c r="BK2741" s="14">
        <v>18.326325730115627</v>
      </c>
      <c r="BL2741" t="s">
        <v>228</v>
      </c>
    </row>
    <row r="2742" spans="1:64">
      <c r="A2742" t="s">
        <v>3777</v>
      </c>
      <c r="B2742" t="s">
        <v>3776</v>
      </c>
      <c r="C2742" t="s">
        <v>228</v>
      </c>
      <c r="D2742" t="s">
        <v>942</v>
      </c>
      <c r="E2742">
        <v>2015</v>
      </c>
      <c r="F2742" s="23">
        <v>85.83</v>
      </c>
      <c r="G2742" s="23">
        <v>12.34</v>
      </c>
      <c r="H2742" s="22">
        <v>11178</v>
      </c>
      <c r="I2742" s="34">
        <v>89.317062417954588</v>
      </c>
      <c r="J2742" s="13">
        <v>3</v>
      </c>
      <c r="K2742" s="13">
        <v>4</v>
      </c>
      <c r="L2742" s="19">
        <v>918</v>
      </c>
      <c r="M2742" s="35">
        <v>0.91800000000000004</v>
      </c>
      <c r="N2742" s="19">
        <v>5.4908838733379941</v>
      </c>
      <c r="O2742" s="17">
        <v>6.1476315103643753</v>
      </c>
      <c r="P2742" s="36">
        <v>0</v>
      </c>
      <c r="Q2742" s="37">
        <v>0</v>
      </c>
      <c r="R2742" s="38">
        <v>0</v>
      </c>
      <c r="S2742" s="27">
        <v>0</v>
      </c>
      <c r="T2742" s="23">
        <v>0</v>
      </c>
      <c r="U2742" s="17">
        <v>0</v>
      </c>
      <c r="V2742" s="22">
        <v>0</v>
      </c>
      <c r="W2742" s="22">
        <v>0</v>
      </c>
      <c r="X2742" s="23">
        <v>0</v>
      </c>
      <c r="Y2742" s="27">
        <v>0</v>
      </c>
      <c r="Z2742" s="27">
        <v>0</v>
      </c>
      <c r="AA2742" s="14">
        <v>0</v>
      </c>
      <c r="AB2742" s="39">
        <v>0</v>
      </c>
      <c r="AC2742" s="22" t="s">
        <v>782</v>
      </c>
      <c r="AD2742" s="23">
        <v>0</v>
      </c>
      <c r="AE2742" s="23">
        <v>0</v>
      </c>
      <c r="AF2742" s="23">
        <v>0</v>
      </c>
      <c r="AG2742" s="14">
        <v>0</v>
      </c>
      <c r="AH2742" s="22" t="s">
        <v>782</v>
      </c>
      <c r="AI2742" s="23" t="s">
        <v>782</v>
      </c>
      <c r="AJ2742" s="23" t="s">
        <v>782</v>
      </c>
      <c r="AK2742" s="23" t="s">
        <v>782</v>
      </c>
      <c r="AL2742" s="14" t="s">
        <v>782</v>
      </c>
      <c r="AM2742" s="22" t="s">
        <v>782</v>
      </c>
      <c r="AN2742" s="23" t="s">
        <v>782</v>
      </c>
      <c r="AO2742" s="23" t="s">
        <v>782</v>
      </c>
      <c r="AP2742" s="23" t="s">
        <v>782</v>
      </c>
      <c r="AQ2742" s="14" t="s">
        <v>782</v>
      </c>
      <c r="AR2742" s="40">
        <v>346</v>
      </c>
      <c r="AS2742" s="41">
        <v>6693.7470000000021</v>
      </c>
      <c r="AT2742" s="23">
        <v>6.6937470000000019</v>
      </c>
      <c r="AU2742" s="23">
        <v>5.9451368936590328</v>
      </c>
      <c r="AV2742" s="14">
        <v>6.656216329461297</v>
      </c>
      <c r="AW2742" s="22">
        <v>0</v>
      </c>
      <c r="AX2742" s="22" t="s">
        <v>782</v>
      </c>
      <c r="AY2742" s="23">
        <v>0</v>
      </c>
      <c r="AZ2742" s="23">
        <v>0</v>
      </c>
      <c r="BA2742" s="23">
        <v>0</v>
      </c>
      <c r="BB2742" s="14">
        <v>0</v>
      </c>
      <c r="BC2742" s="42">
        <v>3</v>
      </c>
      <c r="BD2742" s="43">
        <v>2580</v>
      </c>
      <c r="BE2742" s="44">
        <v>2.58</v>
      </c>
      <c r="BF2742" s="23">
        <v>3.0049790164340724</v>
      </c>
      <c r="BG2742" s="14">
        <v>3.364395262321132</v>
      </c>
      <c r="BH2742" s="22">
        <v>352</v>
      </c>
      <c r="BI2742" s="23">
        <v>10.191747000000001</v>
      </c>
      <c r="BJ2742" s="23">
        <v>14.440999783431099</v>
      </c>
      <c r="BK2742" s="14">
        <v>16.168243102146803</v>
      </c>
      <c r="BL2742" t="s">
        <v>228</v>
      </c>
    </row>
    <row r="2743" spans="1:64">
      <c r="A2743" t="s">
        <v>3778</v>
      </c>
      <c r="B2743" t="s">
        <v>3776</v>
      </c>
      <c r="C2743" t="s">
        <v>228</v>
      </c>
      <c r="D2743" t="s">
        <v>942</v>
      </c>
      <c r="E2743">
        <v>2016</v>
      </c>
      <c r="F2743" s="23">
        <v>85.83</v>
      </c>
      <c r="G2743" s="23">
        <v>12.18</v>
      </c>
      <c r="H2743" s="22">
        <v>11117</v>
      </c>
      <c r="I2743" s="34">
        <v>95.039975335724989</v>
      </c>
      <c r="J2743" s="13">
        <v>3</v>
      </c>
      <c r="K2743" s="13">
        <v>4</v>
      </c>
      <c r="L2743" s="19">
        <v>918</v>
      </c>
      <c r="M2743" s="35">
        <v>0.91800000000000004</v>
      </c>
      <c r="N2743" s="19">
        <v>5.4905579999999992</v>
      </c>
      <c r="O2743" s="17">
        <v>5.7771037719704976</v>
      </c>
      <c r="P2743" s="13">
        <v>0</v>
      </c>
      <c r="Q2743" s="13">
        <v>0</v>
      </c>
      <c r="R2743" s="19">
        <v>0</v>
      </c>
      <c r="S2743" s="27">
        <v>0</v>
      </c>
      <c r="T2743" s="19">
        <v>0</v>
      </c>
      <c r="U2743" s="17">
        <v>0</v>
      </c>
      <c r="V2743" s="13">
        <v>0</v>
      </c>
      <c r="W2743" s="13">
        <v>0</v>
      </c>
      <c r="X2743" s="19">
        <v>0</v>
      </c>
      <c r="Y2743" s="27">
        <v>0</v>
      </c>
      <c r="Z2743" s="19">
        <v>0</v>
      </c>
      <c r="AA2743" s="14">
        <v>0</v>
      </c>
      <c r="AB2743" s="13">
        <v>0</v>
      </c>
      <c r="AC2743" s="22" t="s">
        <v>782</v>
      </c>
      <c r="AD2743" s="19">
        <v>0</v>
      </c>
      <c r="AE2743" s="23">
        <v>0</v>
      </c>
      <c r="AF2743" s="19">
        <v>0</v>
      </c>
      <c r="AG2743" s="14">
        <v>0</v>
      </c>
      <c r="AH2743" s="22" t="s">
        <v>782</v>
      </c>
      <c r="AI2743" s="23" t="s">
        <v>782</v>
      </c>
      <c r="AJ2743" s="23" t="s">
        <v>782</v>
      </c>
      <c r="AK2743" s="23" t="s">
        <v>782</v>
      </c>
      <c r="AL2743" s="14" t="s">
        <v>782</v>
      </c>
      <c r="AM2743" s="22" t="s">
        <v>782</v>
      </c>
      <c r="AN2743" s="23" t="s">
        <v>782</v>
      </c>
      <c r="AO2743" s="23" t="s">
        <v>782</v>
      </c>
      <c r="AP2743" s="23" t="s">
        <v>782</v>
      </c>
      <c r="AQ2743" s="14" t="s">
        <v>782</v>
      </c>
      <c r="AR2743" s="13">
        <v>355</v>
      </c>
      <c r="AS2743" s="19">
        <v>6777.8870000000024</v>
      </c>
      <c r="AT2743" s="23">
        <v>6.7778870000000024</v>
      </c>
      <c r="AU2743" s="19">
        <v>6.0187636559999982</v>
      </c>
      <c r="AV2743" s="14">
        <v>6.3328758606459559</v>
      </c>
      <c r="AW2743" s="13">
        <v>0</v>
      </c>
      <c r="AX2743" s="22" t="s">
        <v>782</v>
      </c>
      <c r="AY2743" s="19">
        <v>0</v>
      </c>
      <c r="AZ2743" s="23">
        <v>0</v>
      </c>
      <c r="BA2743" s="19">
        <v>0</v>
      </c>
      <c r="BB2743" s="14">
        <v>0</v>
      </c>
      <c r="BC2743" s="13">
        <v>3</v>
      </c>
      <c r="BD2743" s="19">
        <v>2580</v>
      </c>
      <c r="BE2743" s="44">
        <v>2.58</v>
      </c>
      <c r="BF2743" s="19">
        <v>3.0049790164340724</v>
      </c>
      <c r="BG2743" s="14">
        <v>3.1618053411936415</v>
      </c>
      <c r="BH2743" s="22">
        <v>361</v>
      </c>
      <c r="BI2743" s="23">
        <v>10.275887000000001</v>
      </c>
      <c r="BJ2743" s="23">
        <v>14.514300672434072</v>
      </c>
      <c r="BK2743" s="14">
        <v>15.271784973810096</v>
      </c>
      <c r="BL2743" t="s">
        <v>228</v>
      </c>
    </row>
    <row r="2744" spans="1:64">
      <c r="A2744" t="s">
        <v>3779</v>
      </c>
      <c r="B2744" t="s">
        <v>3776</v>
      </c>
      <c r="C2744" t="s">
        <v>228</v>
      </c>
      <c r="D2744" t="s">
        <v>942</v>
      </c>
      <c r="E2744">
        <v>2017</v>
      </c>
      <c r="F2744" s="23">
        <v>85.83</v>
      </c>
      <c r="G2744" s="23">
        <v>12.22</v>
      </c>
      <c r="H2744" s="22">
        <v>11155</v>
      </c>
      <c r="I2744" s="34">
        <v>87.622641724319408</v>
      </c>
      <c r="J2744" s="13">
        <v>3</v>
      </c>
      <c r="K2744" s="13">
        <v>4</v>
      </c>
      <c r="L2744" s="19">
        <v>918</v>
      </c>
      <c r="M2744" s="19">
        <v>0.91800000000000004</v>
      </c>
      <c r="N2744" s="19">
        <v>5.4905579999999992</v>
      </c>
      <c r="O2744" s="17">
        <v>6.2661406823073573</v>
      </c>
      <c r="P2744" s="13">
        <v>0</v>
      </c>
      <c r="Q2744" s="13">
        <v>0</v>
      </c>
      <c r="R2744" s="19">
        <v>0</v>
      </c>
      <c r="S2744" s="19">
        <v>0</v>
      </c>
      <c r="T2744" s="19">
        <v>0</v>
      </c>
      <c r="U2744" s="17">
        <v>0</v>
      </c>
      <c r="V2744" s="13">
        <v>0</v>
      </c>
      <c r="W2744" s="13">
        <v>0</v>
      </c>
      <c r="X2744" s="19">
        <v>0</v>
      </c>
      <c r="Y2744" s="19">
        <v>0</v>
      </c>
      <c r="Z2744" s="19">
        <v>0</v>
      </c>
      <c r="AA2744" s="14">
        <v>0</v>
      </c>
      <c r="AB2744" s="13">
        <v>0</v>
      </c>
      <c r="AC2744" s="22" t="s">
        <v>782</v>
      </c>
      <c r="AD2744" s="19">
        <v>0</v>
      </c>
      <c r="AE2744" s="19">
        <v>0</v>
      </c>
      <c r="AF2744" s="19">
        <v>0</v>
      </c>
      <c r="AG2744" s="14">
        <v>0</v>
      </c>
      <c r="AH2744" s="22" t="s">
        <v>782</v>
      </c>
      <c r="AI2744" s="23" t="s">
        <v>782</v>
      </c>
      <c r="AJ2744" s="23" t="s">
        <v>782</v>
      </c>
      <c r="AK2744" s="23" t="s">
        <v>782</v>
      </c>
      <c r="AL2744" s="14" t="s">
        <v>782</v>
      </c>
      <c r="AM2744" s="22" t="s">
        <v>782</v>
      </c>
      <c r="AN2744" s="23" t="s">
        <v>782</v>
      </c>
      <c r="AO2744" s="23" t="s">
        <v>782</v>
      </c>
      <c r="AP2744" s="23" t="s">
        <v>782</v>
      </c>
      <c r="AQ2744" s="14" t="s">
        <v>782</v>
      </c>
      <c r="AR2744" s="13">
        <v>361</v>
      </c>
      <c r="AS2744" s="19">
        <v>6908.9870000000028</v>
      </c>
      <c r="AT2744" s="19">
        <v>6.908986999999998</v>
      </c>
      <c r="AU2744" s="19">
        <v>6.1351804559999978</v>
      </c>
      <c r="AV2744" s="14">
        <v>7.001820916678887</v>
      </c>
      <c r="AW2744" s="13">
        <v>0</v>
      </c>
      <c r="AX2744" s="22" t="s">
        <v>782</v>
      </c>
      <c r="AY2744" s="19">
        <v>0</v>
      </c>
      <c r="AZ2744" s="19">
        <v>0</v>
      </c>
      <c r="BA2744" s="19">
        <v>0</v>
      </c>
      <c r="BB2744" s="14">
        <v>0</v>
      </c>
      <c r="BC2744" s="13">
        <v>3</v>
      </c>
      <c r="BD2744" s="19">
        <v>2580</v>
      </c>
      <c r="BE2744" s="19">
        <v>2.58</v>
      </c>
      <c r="BF2744" s="19">
        <v>3.0049790164340724</v>
      </c>
      <c r="BG2744" s="14">
        <v>3.4294549414390105</v>
      </c>
      <c r="BH2744" s="22">
        <v>367</v>
      </c>
      <c r="BI2744" s="23">
        <v>10.406986999999997</v>
      </c>
      <c r="BJ2744" s="23">
        <v>14.630717472434071</v>
      </c>
      <c r="BK2744" s="14">
        <v>16.697416540425255</v>
      </c>
      <c r="BL2744" t="s">
        <v>228</v>
      </c>
    </row>
    <row r="2745" spans="1:64">
      <c r="A2745" t="s">
        <v>3780</v>
      </c>
      <c r="B2745" t="s">
        <v>3776</v>
      </c>
      <c r="C2745" t="s">
        <v>228</v>
      </c>
      <c r="D2745" t="s">
        <v>942</v>
      </c>
      <c r="E2745">
        <v>2018</v>
      </c>
      <c r="F2745" s="23">
        <v>85.83</v>
      </c>
      <c r="G2745" s="23">
        <v>12.37</v>
      </c>
      <c r="H2745" s="22">
        <v>11182</v>
      </c>
      <c r="I2745" s="34">
        <v>87.628869346332507</v>
      </c>
      <c r="J2745" s="13">
        <v>3</v>
      </c>
      <c r="K2745" s="13">
        <v>4</v>
      </c>
      <c r="L2745" s="19">
        <v>918</v>
      </c>
      <c r="M2745" s="19">
        <v>0.91800000000000004</v>
      </c>
      <c r="N2745" s="19">
        <v>5.4905579999999992</v>
      </c>
      <c r="O2745" s="17">
        <v>6.2656953592541056</v>
      </c>
      <c r="P2745" s="13">
        <v>0</v>
      </c>
      <c r="Q2745" s="13">
        <v>0</v>
      </c>
      <c r="R2745" s="19">
        <v>0</v>
      </c>
      <c r="S2745" s="19">
        <v>0</v>
      </c>
      <c r="T2745" s="19">
        <v>0</v>
      </c>
      <c r="U2745" s="17">
        <v>0</v>
      </c>
      <c r="V2745" s="13">
        <v>0</v>
      </c>
      <c r="W2745" s="13">
        <v>0</v>
      </c>
      <c r="X2745" s="19">
        <v>0</v>
      </c>
      <c r="Y2745" s="19">
        <v>0</v>
      </c>
      <c r="Z2745" s="19">
        <v>0</v>
      </c>
      <c r="AA2745" s="14">
        <v>0</v>
      </c>
      <c r="AB2745" s="13">
        <v>0</v>
      </c>
      <c r="AC2745" s="22" t="s">
        <v>782</v>
      </c>
      <c r="AD2745" s="19">
        <v>0</v>
      </c>
      <c r="AE2745" s="19">
        <v>0</v>
      </c>
      <c r="AF2745" s="19">
        <v>0</v>
      </c>
      <c r="AG2745" s="14">
        <v>0</v>
      </c>
      <c r="AH2745" s="22" t="s">
        <v>782</v>
      </c>
      <c r="AI2745" s="23" t="s">
        <v>782</v>
      </c>
      <c r="AJ2745" s="23" t="s">
        <v>782</v>
      </c>
      <c r="AK2745" s="23" t="s">
        <v>782</v>
      </c>
      <c r="AL2745" s="14" t="s">
        <v>782</v>
      </c>
      <c r="AM2745" s="22" t="s">
        <v>782</v>
      </c>
      <c r="AN2745" s="23" t="s">
        <v>782</v>
      </c>
      <c r="AO2745" s="23" t="s">
        <v>782</v>
      </c>
      <c r="AP2745" s="23" t="s">
        <v>782</v>
      </c>
      <c r="AQ2745" s="14" t="s">
        <v>782</v>
      </c>
      <c r="AR2745" s="13">
        <v>375</v>
      </c>
      <c r="AS2745" s="19">
        <v>7158.8670000000029</v>
      </c>
      <c r="AT2745" s="19">
        <v>7.1588669999999981</v>
      </c>
      <c r="AU2745" s="19">
        <v>6.3570738959999984</v>
      </c>
      <c r="AV2745" s="14">
        <v>7.2545428731656436</v>
      </c>
      <c r="AW2745" s="13">
        <v>0</v>
      </c>
      <c r="AX2745" s="22" t="s">
        <v>782</v>
      </c>
      <c r="AY2745" s="19">
        <v>0</v>
      </c>
      <c r="AZ2745" s="19">
        <v>0</v>
      </c>
      <c r="BA2745" s="19">
        <v>0</v>
      </c>
      <c r="BB2745" s="14">
        <v>0</v>
      </c>
      <c r="BC2745" s="13">
        <v>3</v>
      </c>
      <c r="BD2745" s="19">
        <v>2580</v>
      </c>
      <c r="BE2745" s="19">
        <v>2.58</v>
      </c>
      <c r="BF2745" s="19">
        <v>2.9305160089032256</v>
      </c>
      <c r="BG2745" s="14">
        <v>3.3442357875474236</v>
      </c>
      <c r="BH2745" s="22">
        <v>381</v>
      </c>
      <c r="BI2745" s="23">
        <v>10.656866999999998</v>
      </c>
      <c r="BJ2745" s="23">
        <v>14.778147904903225</v>
      </c>
      <c r="BK2745" s="14">
        <v>16.864474019967172</v>
      </c>
      <c r="BL2745" t="s">
        <v>228</v>
      </c>
    </row>
    <row r="2746" spans="1:64">
      <c r="A2746" t="s">
        <v>3781</v>
      </c>
      <c r="B2746" t="s">
        <v>3776</v>
      </c>
      <c r="C2746" t="s">
        <v>228</v>
      </c>
      <c r="D2746" t="s">
        <v>942</v>
      </c>
      <c r="E2746">
        <v>2019</v>
      </c>
      <c r="F2746" s="23">
        <v>85.83</v>
      </c>
      <c r="G2746" s="23">
        <v>12.48</v>
      </c>
      <c r="H2746" s="22">
        <v>11241</v>
      </c>
      <c r="I2746" s="34">
        <v>89.667255555243898</v>
      </c>
      <c r="J2746" s="22">
        <v>3</v>
      </c>
      <c r="K2746" s="22">
        <v>4</v>
      </c>
      <c r="L2746" s="23">
        <v>918</v>
      </c>
      <c r="M2746" s="23">
        <v>0.91800000000000004</v>
      </c>
      <c r="N2746" s="23">
        <v>5.4905579999999992</v>
      </c>
      <c r="O2746" s="14">
        <v>6.123258670069669</v>
      </c>
      <c r="P2746" s="22">
        <v>0</v>
      </c>
      <c r="Q2746" s="22">
        <v>0</v>
      </c>
      <c r="R2746" s="23">
        <v>0</v>
      </c>
      <c r="S2746" s="23">
        <v>0</v>
      </c>
      <c r="T2746" s="23">
        <v>0</v>
      </c>
      <c r="U2746" s="14">
        <v>0</v>
      </c>
      <c r="V2746" s="22">
        <v>0</v>
      </c>
      <c r="W2746" s="22">
        <v>0</v>
      </c>
      <c r="X2746" s="23">
        <v>0</v>
      </c>
      <c r="Y2746" s="23">
        <v>0</v>
      </c>
      <c r="Z2746" s="23">
        <v>0</v>
      </c>
      <c r="AA2746" s="14">
        <v>0</v>
      </c>
      <c r="AB2746" s="22">
        <v>0</v>
      </c>
      <c r="AC2746" s="22">
        <v>0</v>
      </c>
      <c r="AD2746" s="23">
        <v>0</v>
      </c>
      <c r="AE2746" s="23">
        <v>0</v>
      </c>
      <c r="AF2746" s="23">
        <v>0</v>
      </c>
      <c r="AG2746" s="14">
        <v>0</v>
      </c>
      <c r="AH2746" s="22">
        <v>0</v>
      </c>
      <c r="AI2746" s="23">
        <v>0</v>
      </c>
      <c r="AJ2746" s="23">
        <v>0</v>
      </c>
      <c r="AK2746" s="23">
        <v>0</v>
      </c>
      <c r="AL2746" s="14">
        <v>0</v>
      </c>
      <c r="AM2746" s="22">
        <v>394</v>
      </c>
      <c r="AN2746" s="23">
        <v>8488.0220000000027</v>
      </c>
      <c r="AO2746" s="23">
        <v>8.4880219999999973</v>
      </c>
      <c r="AP2746" s="23">
        <v>7.537363536</v>
      </c>
      <c r="AQ2746" s="14">
        <v>8.4059264324826337</v>
      </c>
      <c r="AR2746" s="22">
        <v>394</v>
      </c>
      <c r="AS2746" s="23">
        <v>8488.0220000000027</v>
      </c>
      <c r="AT2746" s="23">
        <v>8.4880219999999973</v>
      </c>
      <c r="AU2746" s="23">
        <v>7.537363536</v>
      </c>
      <c r="AV2746" s="14">
        <v>8.4059264324826337</v>
      </c>
      <c r="AW2746" s="22">
        <v>0</v>
      </c>
      <c r="AX2746" s="22" t="s">
        <v>782</v>
      </c>
      <c r="AY2746" s="23">
        <v>0</v>
      </c>
      <c r="AZ2746" s="23">
        <v>0</v>
      </c>
      <c r="BA2746" s="23">
        <v>0</v>
      </c>
      <c r="BB2746" s="14">
        <v>0</v>
      </c>
      <c r="BC2746" s="22">
        <v>3</v>
      </c>
      <c r="BD2746" s="23">
        <v>2580</v>
      </c>
      <c r="BE2746" s="23">
        <v>2.58</v>
      </c>
      <c r="BF2746" s="23">
        <v>2.9305157938359851</v>
      </c>
      <c r="BG2746" s="14">
        <v>3.2682117632456111</v>
      </c>
      <c r="BH2746" s="22">
        <v>400</v>
      </c>
      <c r="BI2746" s="23">
        <v>11.986021999999997</v>
      </c>
      <c r="BJ2746" s="23">
        <v>15.958437329835984</v>
      </c>
      <c r="BK2746" s="14">
        <v>17.797396865797914</v>
      </c>
      <c r="BL2746" t="s">
        <v>228</v>
      </c>
    </row>
    <row r="2747" spans="1:64">
      <c r="A2747" t="s">
        <v>3782</v>
      </c>
      <c r="B2747" t="s">
        <v>3776</v>
      </c>
      <c r="C2747" t="s">
        <v>228</v>
      </c>
      <c r="D2747" t="s">
        <v>942</v>
      </c>
      <c r="E2747">
        <v>2020</v>
      </c>
      <c r="F2747" s="23">
        <v>85.83</v>
      </c>
      <c r="G2747" s="23">
        <v>12.37</v>
      </c>
      <c r="H2747" s="22">
        <v>11234</v>
      </c>
      <c r="I2747" s="34">
        <v>90.515317636697063</v>
      </c>
      <c r="J2747" s="22">
        <v>3</v>
      </c>
      <c r="K2747" s="22">
        <v>4</v>
      </c>
      <c r="L2747" s="23">
        <v>918</v>
      </c>
      <c r="M2747" s="23">
        <v>0.91800000000000004</v>
      </c>
      <c r="N2747" s="23">
        <v>5.4905579999999992</v>
      </c>
      <c r="O2747" s="14">
        <v>6.0658882312467259</v>
      </c>
      <c r="P2747" s="22">
        <v>0</v>
      </c>
      <c r="Q2747" s="22">
        <v>0</v>
      </c>
      <c r="R2747" s="23">
        <v>0</v>
      </c>
      <c r="S2747" s="23">
        <v>0</v>
      </c>
      <c r="T2747" s="23">
        <v>0</v>
      </c>
      <c r="U2747" s="14">
        <v>0</v>
      </c>
      <c r="V2747" s="22">
        <v>0</v>
      </c>
      <c r="W2747" s="22">
        <v>0</v>
      </c>
      <c r="X2747" s="23">
        <v>0</v>
      </c>
      <c r="Y2747" s="23">
        <v>0</v>
      </c>
      <c r="Z2747" s="23">
        <v>0</v>
      </c>
      <c r="AA2747" s="14">
        <v>0</v>
      </c>
      <c r="AB2747" s="22">
        <v>0</v>
      </c>
      <c r="AC2747" s="22">
        <v>0</v>
      </c>
      <c r="AD2747" s="23">
        <v>0</v>
      </c>
      <c r="AE2747" s="23">
        <v>0</v>
      </c>
      <c r="AF2747" s="23">
        <v>0</v>
      </c>
      <c r="AG2747" s="14">
        <v>0</v>
      </c>
      <c r="AH2747" s="22">
        <v>0</v>
      </c>
      <c r="AI2747" s="23">
        <v>0</v>
      </c>
      <c r="AJ2747" s="23">
        <v>0</v>
      </c>
      <c r="AK2747" s="23">
        <v>0</v>
      </c>
      <c r="AL2747" s="14">
        <v>0</v>
      </c>
      <c r="AM2747" s="22">
        <v>443</v>
      </c>
      <c r="AN2747" s="23">
        <v>11520.822000000002</v>
      </c>
      <c r="AO2747" s="23">
        <v>11.520821999999995</v>
      </c>
      <c r="AP2747" s="23">
        <v>10.230489935999996</v>
      </c>
      <c r="AQ2747" s="14">
        <v>11.302495757748202</v>
      </c>
      <c r="AR2747" s="22">
        <v>443</v>
      </c>
      <c r="AS2747" s="23">
        <v>11520.822000000002</v>
      </c>
      <c r="AT2747" s="23">
        <v>11.520821999999995</v>
      </c>
      <c r="AU2747" s="23">
        <v>10.230489935999996</v>
      </c>
      <c r="AV2747" s="14">
        <v>11.302495757748202</v>
      </c>
      <c r="AW2747" s="22">
        <v>0</v>
      </c>
      <c r="AX2747" s="22">
        <v>0</v>
      </c>
      <c r="AY2747" s="23">
        <v>0</v>
      </c>
      <c r="AZ2747" s="23">
        <v>0</v>
      </c>
      <c r="BA2747" s="23">
        <v>0</v>
      </c>
      <c r="BB2747" s="14">
        <v>0</v>
      </c>
      <c r="BC2747" s="22">
        <v>3</v>
      </c>
      <c r="BD2747" s="23">
        <v>2580</v>
      </c>
      <c r="BE2747" s="23">
        <v>2.58</v>
      </c>
      <c r="BF2747" s="23">
        <v>4.374206867113922</v>
      </c>
      <c r="BG2747" s="14">
        <v>4.8325598156444123</v>
      </c>
      <c r="BH2747" s="22">
        <v>449</v>
      </c>
      <c r="BI2747" s="23">
        <v>15.018821999999995</v>
      </c>
      <c r="BJ2747" s="23">
        <v>20.095254803113917</v>
      </c>
      <c r="BK2747" s="14">
        <v>22.200943804639337</v>
      </c>
      <c r="BL2747" t="s">
        <v>228</v>
      </c>
    </row>
    <row r="2748" spans="1:64">
      <c r="A2748" t="s">
        <v>3783</v>
      </c>
      <c r="B2748" t="s">
        <v>3776</v>
      </c>
      <c r="C2748" t="s">
        <v>228</v>
      </c>
      <c r="D2748" t="s">
        <v>942</v>
      </c>
      <c r="E2748">
        <v>2021</v>
      </c>
      <c r="F2748" s="23">
        <v>85.83</v>
      </c>
      <c r="G2748" s="23">
        <v>12.37</v>
      </c>
      <c r="H2748" s="22">
        <v>11249</v>
      </c>
      <c r="I2748" s="34">
        <v>84.23</v>
      </c>
      <c r="J2748" s="22">
        <v>4</v>
      </c>
      <c r="K2748" s="22">
        <v>5</v>
      </c>
      <c r="L2748" s="23">
        <v>1017</v>
      </c>
      <c r="M2748" s="23">
        <v>1.0169999999999999</v>
      </c>
      <c r="N2748" s="23">
        <v>6.0826770000000003</v>
      </c>
      <c r="O2748" s="14">
        <v>7.22</v>
      </c>
      <c r="P2748" s="22">
        <v>0</v>
      </c>
      <c r="Q2748" s="22">
        <v>0</v>
      </c>
      <c r="R2748" s="23">
        <v>0</v>
      </c>
      <c r="S2748" s="23">
        <v>0</v>
      </c>
      <c r="T2748" s="23">
        <v>0</v>
      </c>
      <c r="U2748" s="14">
        <v>0</v>
      </c>
      <c r="V2748" s="22">
        <v>0</v>
      </c>
      <c r="W2748" s="22">
        <v>0</v>
      </c>
      <c r="X2748" s="23">
        <v>0</v>
      </c>
      <c r="Y2748" s="23">
        <v>0</v>
      </c>
      <c r="Z2748" s="23">
        <v>0</v>
      </c>
      <c r="AA2748" s="14">
        <v>0</v>
      </c>
      <c r="AB2748" s="22">
        <v>0</v>
      </c>
      <c r="AC2748" s="22">
        <v>0</v>
      </c>
      <c r="AD2748" s="23">
        <v>0</v>
      </c>
      <c r="AE2748" s="23">
        <v>0</v>
      </c>
      <c r="AF2748" s="23">
        <v>0</v>
      </c>
      <c r="AG2748" s="14">
        <v>0</v>
      </c>
      <c r="AH2748" s="22">
        <v>0</v>
      </c>
      <c r="AI2748" s="23">
        <v>0</v>
      </c>
      <c r="AJ2748" s="23">
        <v>0</v>
      </c>
      <c r="AK2748" s="23">
        <v>0</v>
      </c>
      <c r="AL2748" s="14">
        <v>0</v>
      </c>
      <c r="AM2748" s="22">
        <v>481</v>
      </c>
      <c r="AN2748" s="23">
        <v>11939.172</v>
      </c>
      <c r="AO2748" s="23">
        <v>11.939171999999999</v>
      </c>
      <c r="AP2748" s="23">
        <v>10.683444659999999</v>
      </c>
      <c r="AQ2748" s="14">
        <v>12.68</v>
      </c>
      <c r="AR2748" s="22">
        <v>481</v>
      </c>
      <c r="AS2748" s="23">
        <v>11939.172</v>
      </c>
      <c r="AT2748" s="23">
        <v>11.939171999999999</v>
      </c>
      <c r="AU2748" s="23">
        <v>10.683444659999999</v>
      </c>
      <c r="AV2748" s="14">
        <v>12.68</v>
      </c>
      <c r="AW2748" s="22">
        <v>0</v>
      </c>
      <c r="AX2748" s="22">
        <v>0</v>
      </c>
      <c r="AY2748" s="23">
        <v>0</v>
      </c>
      <c r="AZ2748" s="23">
        <v>0</v>
      </c>
      <c r="BA2748" s="23">
        <v>0</v>
      </c>
      <c r="BB2748" s="14">
        <v>0</v>
      </c>
      <c r="BC2748" s="22">
        <v>3</v>
      </c>
      <c r="BD2748" s="23">
        <v>2580</v>
      </c>
      <c r="BE2748" s="23">
        <v>2.58</v>
      </c>
      <c r="BF2748" s="23">
        <v>3.8143083880000002</v>
      </c>
      <c r="BG2748" s="14">
        <v>4.53</v>
      </c>
      <c r="BH2748" s="22">
        <v>488</v>
      </c>
      <c r="BI2748" s="23">
        <v>15.54</v>
      </c>
      <c r="BJ2748" s="23">
        <v>20.58</v>
      </c>
      <c r="BK2748" s="14">
        <v>24.43</v>
      </c>
      <c r="BL2748" t="s">
        <v>228</v>
      </c>
    </row>
    <row r="2749" spans="1:64">
      <c r="A2749" t="s">
        <v>3784</v>
      </c>
      <c r="B2749" t="s">
        <v>3776</v>
      </c>
      <c r="C2749" t="s">
        <v>228</v>
      </c>
      <c r="D2749" s="111" t="s">
        <v>942</v>
      </c>
      <c r="E2749" s="110">
        <v>2022</v>
      </c>
      <c r="F2749" s="23"/>
      <c r="G2749" s="23"/>
      <c r="H2749" s="22">
        <v>11485</v>
      </c>
      <c r="I2749" s="34">
        <v>83.237975895076687</v>
      </c>
      <c r="J2749" s="22">
        <v>4</v>
      </c>
      <c r="K2749" s="22">
        <v>5</v>
      </c>
      <c r="L2749" s="23">
        <v>1017</v>
      </c>
      <c r="M2749" s="23">
        <v>1.0170000000000001</v>
      </c>
      <c r="N2749" s="23">
        <v>6.0186059999999992</v>
      </c>
      <c r="O2749" s="14">
        <v>7.2306010991744749</v>
      </c>
      <c r="P2749" s="22">
        <v>0</v>
      </c>
      <c r="Q2749" s="22">
        <v>0</v>
      </c>
      <c r="R2749" s="23">
        <v>0</v>
      </c>
      <c r="S2749" s="23">
        <v>0</v>
      </c>
      <c r="T2749" s="23">
        <v>0</v>
      </c>
      <c r="U2749" s="14">
        <v>0</v>
      </c>
      <c r="V2749" s="22">
        <v>0</v>
      </c>
      <c r="W2749" s="22">
        <v>0</v>
      </c>
      <c r="X2749" s="23">
        <v>0</v>
      </c>
      <c r="Y2749" s="23">
        <v>0</v>
      </c>
      <c r="Z2749" s="23">
        <v>0</v>
      </c>
      <c r="AA2749" s="14">
        <v>0</v>
      </c>
      <c r="AB2749" s="22">
        <v>0</v>
      </c>
      <c r="AC2749" s="22">
        <v>0</v>
      </c>
      <c r="AD2749" s="23">
        <v>0</v>
      </c>
      <c r="AE2749" s="23">
        <v>0</v>
      </c>
      <c r="AF2749" s="23">
        <v>0</v>
      </c>
      <c r="AG2749" s="14">
        <v>0</v>
      </c>
      <c r="AH2749" s="22">
        <v>1</v>
      </c>
      <c r="AI2749" s="23">
        <v>2.25</v>
      </c>
      <c r="AJ2749" s="23">
        <v>2.2499999999999998E-3</v>
      </c>
      <c r="AK2749" s="23">
        <v>2.304818816058E-3</v>
      </c>
      <c r="AL2749" s="14">
        <v>2.7689510602267346E-3</v>
      </c>
      <c r="AM2749" s="22">
        <v>583</v>
      </c>
      <c r="AN2749" s="23">
        <v>13103.336999999994</v>
      </c>
      <c r="AO2749" s="23">
        <v>13.103337000000002</v>
      </c>
      <c r="AP2749" s="23">
        <v>13.42258563144399</v>
      </c>
      <c r="AQ2749" s="14">
        <v>16.125555057181419</v>
      </c>
      <c r="AR2749" s="22">
        <v>584</v>
      </c>
      <c r="AS2749" s="23">
        <v>13105.587</v>
      </c>
      <c r="AT2749" s="23">
        <v>13.105587</v>
      </c>
      <c r="AU2749" s="23">
        <v>13.424890450260058</v>
      </c>
      <c r="AV2749" s="14">
        <v>16.128324008241659</v>
      </c>
      <c r="AW2749" s="22">
        <v>0</v>
      </c>
      <c r="AX2749" s="22">
        <v>0</v>
      </c>
      <c r="AY2749" s="23">
        <v>0</v>
      </c>
      <c r="AZ2749" s="23">
        <v>0</v>
      </c>
      <c r="BA2749" s="23">
        <v>0</v>
      </c>
      <c r="BB2749" s="14">
        <v>0</v>
      </c>
      <c r="BC2749" s="22">
        <v>2</v>
      </c>
      <c r="BD2749" s="23">
        <v>2500</v>
      </c>
      <c r="BE2749" s="23">
        <v>2.5</v>
      </c>
      <c r="BF2749" s="23">
        <v>4.2249942823789297</v>
      </c>
      <c r="BG2749" s="14">
        <v>5.0758013237907527</v>
      </c>
      <c r="BH2749" s="22">
        <v>590</v>
      </c>
      <c r="BI2749" s="23">
        <v>16.622586999999999</v>
      </c>
      <c r="BJ2749" s="23">
        <v>23.668490732638986</v>
      </c>
      <c r="BK2749" s="14">
        <v>28.434726431206887</v>
      </c>
      <c r="BL2749" t="s">
        <v>228</v>
      </c>
    </row>
    <row r="2750" spans="1:64">
      <c r="A2750" t="s">
        <v>3785</v>
      </c>
      <c r="B2750" t="s">
        <v>3776</v>
      </c>
      <c r="C2750" t="s">
        <v>228</v>
      </c>
      <c r="D2750" t="s">
        <v>942</v>
      </c>
      <c r="E2750">
        <v>2023</v>
      </c>
      <c r="F2750">
        <v>85.83</v>
      </c>
      <c r="G2750">
        <v>12.44</v>
      </c>
      <c r="H2750">
        <v>10909</v>
      </c>
      <c r="I2750">
        <v>83.237975895076687</v>
      </c>
      <c r="J2750">
        <v>4</v>
      </c>
      <c r="K2750">
        <v>5</v>
      </c>
      <c r="L2750">
        <v>1017</v>
      </c>
      <c r="M2750">
        <v>1.0169999999999999</v>
      </c>
      <c r="N2750">
        <v>6.0186060000000001</v>
      </c>
      <c r="O2750">
        <v>7.2306010991744758</v>
      </c>
      <c r="P2750">
        <v>0</v>
      </c>
      <c r="Q2750">
        <v>0</v>
      </c>
      <c r="R2750">
        <v>0</v>
      </c>
      <c r="S2750">
        <v>0</v>
      </c>
      <c r="T2750">
        <v>0</v>
      </c>
      <c r="U2750">
        <v>0</v>
      </c>
      <c r="V2750">
        <v>0</v>
      </c>
      <c r="W2750">
        <v>0</v>
      </c>
      <c r="X2750">
        <v>0</v>
      </c>
      <c r="Y2750">
        <v>0</v>
      </c>
      <c r="Z2750">
        <v>0</v>
      </c>
      <c r="AA2750">
        <v>0</v>
      </c>
      <c r="AG2750">
        <v>0</v>
      </c>
      <c r="AH2750">
        <v>1</v>
      </c>
      <c r="AI2750">
        <v>2.25</v>
      </c>
      <c r="AJ2750">
        <v>2.2499999999999998E-3</v>
      </c>
      <c r="AK2750">
        <v>2.1099999999999999E-3</v>
      </c>
      <c r="AL2750">
        <v>2.7390000000000001E-3</v>
      </c>
      <c r="AM2750">
        <v>764</v>
      </c>
      <c r="AN2750">
        <v>16296.69</v>
      </c>
      <c r="AO2750">
        <v>16.296690000000002</v>
      </c>
      <c r="AP2750">
        <v>15.286087</v>
      </c>
      <c r="AQ2750">
        <v>18.364318492401175</v>
      </c>
      <c r="AR2750">
        <v>807</v>
      </c>
      <c r="AS2750">
        <v>16329.87</v>
      </c>
      <c r="AT2750">
        <v>16.32987</v>
      </c>
      <c r="AU2750">
        <v>15.317209619268599</v>
      </c>
      <c r="AV2750">
        <v>18.401708420416519</v>
      </c>
      <c r="AW2750">
        <v>0</v>
      </c>
      <c r="AX2750">
        <v>0</v>
      </c>
      <c r="AY2750">
        <v>0</v>
      </c>
      <c r="AZ2750">
        <v>0</v>
      </c>
      <c r="BA2750">
        <v>0</v>
      </c>
      <c r="BB2750">
        <v>0</v>
      </c>
      <c r="BC2750">
        <v>2</v>
      </c>
      <c r="BD2750">
        <v>2500</v>
      </c>
      <c r="BE2750">
        <v>2.5</v>
      </c>
      <c r="BF2750">
        <v>5.0448339999999998</v>
      </c>
      <c r="BG2750">
        <v>6.0607360351471362</v>
      </c>
      <c r="BH2750">
        <v>813</v>
      </c>
      <c r="BI2750">
        <v>19.846869999999999</v>
      </c>
      <c r="BJ2750">
        <v>26.380649619268596</v>
      </c>
      <c r="BK2750">
        <v>31.693045554738127</v>
      </c>
      <c r="BL2750" t="s">
        <v>228</v>
      </c>
    </row>
    <row r="2751" spans="1:64">
      <c r="A2751" t="s">
        <v>3786</v>
      </c>
      <c r="B2751" t="s">
        <v>3776</v>
      </c>
      <c r="C2751" t="s">
        <v>228</v>
      </c>
      <c r="D2751" t="s">
        <v>942</v>
      </c>
      <c r="E2751">
        <v>2024</v>
      </c>
      <c r="F2751">
        <v>85.83</v>
      </c>
      <c r="G2751">
        <v>12.44</v>
      </c>
      <c r="H2751">
        <v>10876</v>
      </c>
      <c r="I2751">
        <v>74.577799458782053</v>
      </c>
      <c r="J2751">
        <v>4</v>
      </c>
      <c r="K2751">
        <v>5</v>
      </c>
      <c r="L2751">
        <v>1017</v>
      </c>
      <c r="M2751">
        <v>1.0170000000000001</v>
      </c>
      <c r="N2751">
        <v>6.0186059999999992</v>
      </c>
      <c r="O2751">
        <v>8.0702381186862269</v>
      </c>
      <c r="P2751">
        <v>0</v>
      </c>
      <c r="Q2751">
        <v>0</v>
      </c>
      <c r="R2751">
        <v>0</v>
      </c>
      <c r="S2751">
        <v>0</v>
      </c>
      <c r="T2751">
        <v>0</v>
      </c>
      <c r="U2751">
        <v>0</v>
      </c>
      <c r="V2751">
        <v>0</v>
      </c>
      <c r="W2751">
        <v>0</v>
      </c>
      <c r="X2751">
        <v>0</v>
      </c>
      <c r="Y2751">
        <v>0</v>
      </c>
      <c r="Z2751">
        <v>0</v>
      </c>
      <c r="AA2751">
        <v>0</v>
      </c>
      <c r="AB2751">
        <v>0</v>
      </c>
      <c r="AC2751">
        <v>0</v>
      </c>
      <c r="AD2751">
        <v>0</v>
      </c>
      <c r="AE2751">
        <v>0</v>
      </c>
      <c r="AF2751">
        <v>0</v>
      </c>
      <c r="AG2751">
        <v>0</v>
      </c>
      <c r="AH2751">
        <v>1</v>
      </c>
      <c r="AI2751">
        <v>2.5</v>
      </c>
      <c r="AJ2751">
        <v>2.5000000000000001E-3</v>
      </c>
      <c r="AK2751">
        <v>2.2548595255799998E-3</v>
      </c>
      <c r="AL2751">
        <v>3.0234996767720726E-3</v>
      </c>
      <c r="AM2751">
        <v>926</v>
      </c>
      <c r="AN2751">
        <v>18572.505000000005</v>
      </c>
      <c r="AO2751">
        <v>18.572504999999996</v>
      </c>
      <c r="AP2751">
        <v>16.751355925252852</v>
      </c>
      <c r="AQ2751">
        <v>22.461585145739058</v>
      </c>
      <c r="AR2751">
        <v>1034</v>
      </c>
      <c r="AS2751">
        <v>18669.46399999996</v>
      </c>
      <c r="AT2751">
        <v>18.669464000000001</v>
      </c>
      <c r="AU2751">
        <v>16.838807495149126</v>
      </c>
      <c r="AV2751">
        <v>22.578847347803098</v>
      </c>
      <c r="AW2751">
        <v>0</v>
      </c>
      <c r="AX2751">
        <v>0</v>
      </c>
      <c r="AY2751">
        <v>0</v>
      </c>
      <c r="AZ2751">
        <v>0</v>
      </c>
      <c r="BA2751">
        <v>0</v>
      </c>
      <c r="BB2751">
        <v>0</v>
      </c>
      <c r="BC2751">
        <v>3</v>
      </c>
      <c r="BD2751">
        <v>2505</v>
      </c>
      <c r="BE2751">
        <v>2.5049999999999999</v>
      </c>
      <c r="BF2751">
        <v>4.4327328000272166</v>
      </c>
      <c r="BG2751">
        <v>5.9437699049797201</v>
      </c>
      <c r="BH2751">
        <v>1041</v>
      </c>
      <c r="BI2751">
        <v>22.191464</v>
      </c>
      <c r="BJ2751">
        <v>27.290146295176342</v>
      </c>
      <c r="BK2751">
        <v>36.592855371469049</v>
      </c>
      <c r="BL2751" t="s">
        <v>228</v>
      </c>
    </row>
    <row r="2752" spans="1:64">
      <c r="A2752" t="s">
        <v>3787</v>
      </c>
      <c r="B2752" t="s">
        <v>3788</v>
      </c>
      <c r="C2752" t="s">
        <v>230</v>
      </c>
      <c r="D2752" t="s">
        <v>942</v>
      </c>
      <c r="E2752">
        <v>2012</v>
      </c>
      <c r="F2752" s="23">
        <v>57.69</v>
      </c>
      <c r="G2752" s="23">
        <v>7.28</v>
      </c>
      <c r="H2752" s="22">
        <v>7822</v>
      </c>
      <c r="I2752" s="34">
        <v>64.887047999999993</v>
      </c>
      <c r="J2752" s="22">
        <v>3</v>
      </c>
      <c r="K2752" s="22" t="s">
        <v>782</v>
      </c>
      <c r="L2752" s="23">
        <v>630</v>
      </c>
      <c r="M2752" s="23">
        <v>0.63</v>
      </c>
      <c r="N2752" s="23">
        <v>4.9327560000000004</v>
      </c>
      <c r="O2752" s="14">
        <v>7.602065669561668</v>
      </c>
      <c r="P2752" s="22">
        <v>0</v>
      </c>
      <c r="Q2752" s="22" t="s">
        <v>782</v>
      </c>
      <c r="R2752" s="23">
        <v>0</v>
      </c>
      <c r="S2752" s="23">
        <v>0</v>
      </c>
      <c r="T2752" s="23">
        <v>0</v>
      </c>
      <c r="U2752" s="14">
        <v>0</v>
      </c>
      <c r="V2752" s="22">
        <v>0</v>
      </c>
      <c r="W2752" s="22" t="s">
        <v>782</v>
      </c>
      <c r="X2752" s="23">
        <v>0</v>
      </c>
      <c r="Y2752" s="23">
        <v>0</v>
      </c>
      <c r="Z2752" s="23">
        <v>0</v>
      </c>
      <c r="AA2752" s="14">
        <v>0</v>
      </c>
      <c r="AB2752" s="22">
        <v>0</v>
      </c>
      <c r="AC2752" s="22" t="s">
        <v>782</v>
      </c>
      <c r="AD2752" s="23">
        <v>0</v>
      </c>
      <c r="AE2752" s="23">
        <v>0</v>
      </c>
      <c r="AF2752" s="23">
        <v>0</v>
      </c>
      <c r="AG2752" s="14">
        <v>0</v>
      </c>
      <c r="AH2752" s="22" t="s">
        <v>782</v>
      </c>
      <c r="AI2752" s="23" t="s">
        <v>782</v>
      </c>
      <c r="AJ2752" s="23" t="s">
        <v>782</v>
      </c>
      <c r="AK2752" s="23" t="s">
        <v>782</v>
      </c>
      <c r="AL2752" s="14" t="s">
        <v>782</v>
      </c>
      <c r="AM2752" s="22" t="s">
        <v>782</v>
      </c>
      <c r="AN2752" s="23" t="s">
        <v>782</v>
      </c>
      <c r="AO2752" s="23" t="s">
        <v>782</v>
      </c>
      <c r="AP2752" s="23" t="s">
        <v>782</v>
      </c>
      <c r="AQ2752" s="14" t="s">
        <v>782</v>
      </c>
      <c r="AR2752" s="22">
        <v>552</v>
      </c>
      <c r="AS2752" s="23">
        <v>12890.529999999973</v>
      </c>
      <c r="AT2752" s="23">
        <v>12.890529999999973</v>
      </c>
      <c r="AU2752" s="23">
        <v>11.091121999999999</v>
      </c>
      <c r="AV2752" s="14">
        <v>17.092967459391897</v>
      </c>
      <c r="AW2752" s="22">
        <v>0</v>
      </c>
      <c r="AX2752" s="22" t="s">
        <v>782</v>
      </c>
      <c r="AY2752" s="23">
        <v>0</v>
      </c>
      <c r="AZ2752" s="23">
        <v>0</v>
      </c>
      <c r="BA2752" s="23">
        <v>0</v>
      </c>
      <c r="BB2752" s="14">
        <v>0</v>
      </c>
      <c r="BC2752" s="22">
        <v>12</v>
      </c>
      <c r="BD2752" s="23">
        <v>13010</v>
      </c>
      <c r="BE2752" s="23">
        <v>13.01</v>
      </c>
      <c r="BF2752" s="23">
        <v>20.776970000000002</v>
      </c>
      <c r="BG2752" s="14">
        <v>32.020211491205458</v>
      </c>
      <c r="BH2752" s="22">
        <v>567</v>
      </c>
      <c r="BI2752" s="23">
        <v>26.530529999999974</v>
      </c>
      <c r="BJ2752" s="23">
        <v>36.800847999999995</v>
      </c>
      <c r="BK2752" s="14">
        <v>56.715244620159027</v>
      </c>
      <c r="BL2752" t="s">
        <v>230</v>
      </c>
    </row>
    <row r="2753" spans="1:64">
      <c r="A2753" t="s">
        <v>3789</v>
      </c>
      <c r="B2753" t="s">
        <v>3788</v>
      </c>
      <c r="C2753" t="s">
        <v>230</v>
      </c>
      <c r="D2753" t="s">
        <v>942</v>
      </c>
      <c r="E2753">
        <v>2015</v>
      </c>
      <c r="F2753" s="23">
        <v>57.69</v>
      </c>
      <c r="G2753" s="23">
        <v>7.55</v>
      </c>
      <c r="H2753" s="22">
        <v>8102</v>
      </c>
      <c r="I2753" s="34">
        <v>64.843063010535488</v>
      </c>
      <c r="J2753" s="13">
        <v>3</v>
      </c>
      <c r="K2753" s="13">
        <v>3</v>
      </c>
      <c r="L2753" s="19">
        <v>630</v>
      </c>
      <c r="M2753" s="35">
        <v>0.63</v>
      </c>
      <c r="N2753" s="19">
        <v>3.7682536385652896</v>
      </c>
      <c r="O2753" s="17">
        <v>5.8113442882132755</v>
      </c>
      <c r="P2753" s="36">
        <v>0</v>
      </c>
      <c r="Q2753" s="37">
        <v>0</v>
      </c>
      <c r="R2753" s="38">
        <v>0</v>
      </c>
      <c r="S2753" s="27">
        <v>0</v>
      </c>
      <c r="T2753" s="23">
        <v>0</v>
      </c>
      <c r="U2753" s="17">
        <v>0</v>
      </c>
      <c r="V2753" s="22">
        <v>0</v>
      </c>
      <c r="W2753" s="22">
        <v>0</v>
      </c>
      <c r="X2753" s="23">
        <v>0</v>
      </c>
      <c r="Y2753" s="27">
        <v>0</v>
      </c>
      <c r="Z2753" s="27">
        <v>0</v>
      </c>
      <c r="AA2753" s="14">
        <v>0</v>
      </c>
      <c r="AB2753" s="39">
        <v>0</v>
      </c>
      <c r="AC2753" s="22" t="s">
        <v>782</v>
      </c>
      <c r="AD2753" s="23">
        <v>0</v>
      </c>
      <c r="AE2753" s="23">
        <v>0</v>
      </c>
      <c r="AF2753" s="23">
        <v>0</v>
      </c>
      <c r="AG2753" s="14">
        <v>0</v>
      </c>
      <c r="AH2753" s="22" t="s">
        <v>782</v>
      </c>
      <c r="AI2753" s="23" t="s">
        <v>782</v>
      </c>
      <c r="AJ2753" s="23" t="s">
        <v>782</v>
      </c>
      <c r="AK2753" s="23" t="s">
        <v>782</v>
      </c>
      <c r="AL2753" s="14" t="s">
        <v>782</v>
      </c>
      <c r="AM2753" s="22" t="s">
        <v>782</v>
      </c>
      <c r="AN2753" s="23" t="s">
        <v>782</v>
      </c>
      <c r="AO2753" s="23" t="s">
        <v>782</v>
      </c>
      <c r="AP2753" s="23" t="s">
        <v>782</v>
      </c>
      <c r="AQ2753" s="14" t="s">
        <v>782</v>
      </c>
      <c r="AR2753" s="40">
        <v>643</v>
      </c>
      <c r="AS2753" s="41">
        <v>14717.86699999998</v>
      </c>
      <c r="AT2753" s="23">
        <v>14.71786699999998</v>
      </c>
      <c r="AU2753" s="23">
        <v>13.071861559402626</v>
      </c>
      <c r="AV2753" s="14">
        <v>20.159228994593846</v>
      </c>
      <c r="AW2753" s="22">
        <v>0</v>
      </c>
      <c r="AX2753" s="22" t="s">
        <v>782</v>
      </c>
      <c r="AY2753" s="23">
        <v>0</v>
      </c>
      <c r="AZ2753" s="23">
        <v>0</v>
      </c>
      <c r="BA2753" s="23">
        <v>0</v>
      </c>
      <c r="BB2753" s="14">
        <v>0</v>
      </c>
      <c r="BC2753" s="42">
        <v>12</v>
      </c>
      <c r="BD2753" s="43">
        <v>13010</v>
      </c>
      <c r="BE2753" s="44">
        <v>13.01</v>
      </c>
      <c r="BF2753" s="23">
        <v>20.002252797954348</v>
      </c>
      <c r="BG2753" s="14">
        <v>30.847174499922144</v>
      </c>
      <c r="BH2753" s="22">
        <v>658</v>
      </c>
      <c r="BI2753" s="23">
        <v>28.357866999999981</v>
      </c>
      <c r="BJ2753" s="23">
        <v>36.842367995922267</v>
      </c>
      <c r="BK2753" s="14">
        <v>56.817747782729271</v>
      </c>
      <c r="BL2753" t="s">
        <v>230</v>
      </c>
    </row>
    <row r="2754" spans="1:64">
      <c r="A2754" t="s">
        <v>3790</v>
      </c>
      <c r="B2754" t="s">
        <v>3788</v>
      </c>
      <c r="C2754" t="s">
        <v>230</v>
      </c>
      <c r="D2754" t="s">
        <v>942</v>
      </c>
      <c r="E2754">
        <v>2016</v>
      </c>
      <c r="F2754" s="23">
        <v>57.69</v>
      </c>
      <c r="G2754" s="23">
        <v>7.45</v>
      </c>
      <c r="H2754" s="22">
        <v>8154</v>
      </c>
      <c r="I2754" s="34">
        <v>68.88655217123312</v>
      </c>
      <c r="J2754" s="13">
        <v>3</v>
      </c>
      <c r="K2754" s="13">
        <v>3</v>
      </c>
      <c r="L2754" s="19">
        <v>630</v>
      </c>
      <c r="M2754" s="35">
        <v>0.63</v>
      </c>
      <c r="N2754" s="19">
        <v>3.76803</v>
      </c>
      <c r="O2754" s="17">
        <v>5.4699065074903279</v>
      </c>
      <c r="P2754" s="13">
        <v>0</v>
      </c>
      <c r="Q2754" s="13">
        <v>0</v>
      </c>
      <c r="R2754" s="19">
        <v>0</v>
      </c>
      <c r="S2754" s="27">
        <v>0</v>
      </c>
      <c r="T2754" s="19">
        <v>0</v>
      </c>
      <c r="U2754" s="17">
        <v>0</v>
      </c>
      <c r="V2754" s="13">
        <v>0</v>
      </c>
      <c r="W2754" s="13">
        <v>0</v>
      </c>
      <c r="X2754" s="19">
        <v>0</v>
      </c>
      <c r="Y2754" s="27">
        <v>0</v>
      </c>
      <c r="Z2754" s="19">
        <v>0</v>
      </c>
      <c r="AA2754" s="14">
        <v>0</v>
      </c>
      <c r="AB2754" s="13">
        <v>0</v>
      </c>
      <c r="AC2754" s="22" t="s">
        <v>782</v>
      </c>
      <c r="AD2754" s="19">
        <v>0</v>
      </c>
      <c r="AE2754" s="23">
        <v>0</v>
      </c>
      <c r="AF2754" s="19">
        <v>0</v>
      </c>
      <c r="AG2754" s="14">
        <v>0</v>
      </c>
      <c r="AH2754" s="22" t="s">
        <v>782</v>
      </c>
      <c r="AI2754" s="23" t="s">
        <v>782</v>
      </c>
      <c r="AJ2754" s="23" t="s">
        <v>782</v>
      </c>
      <c r="AK2754" s="23" t="s">
        <v>782</v>
      </c>
      <c r="AL2754" s="14" t="s">
        <v>782</v>
      </c>
      <c r="AM2754" s="22" t="s">
        <v>782</v>
      </c>
      <c r="AN2754" s="23" t="s">
        <v>782</v>
      </c>
      <c r="AO2754" s="23" t="s">
        <v>782</v>
      </c>
      <c r="AP2754" s="23" t="s">
        <v>782</v>
      </c>
      <c r="AQ2754" s="14" t="s">
        <v>782</v>
      </c>
      <c r="AR2754" s="13">
        <v>650</v>
      </c>
      <c r="AS2754" s="19">
        <v>14764.696999999967</v>
      </c>
      <c r="AT2754" s="23">
        <v>14.764696999999968</v>
      </c>
      <c r="AU2754" s="19">
        <v>13.111050936000019</v>
      </c>
      <c r="AV2754" s="14">
        <v>19.032816308485774</v>
      </c>
      <c r="AW2754" s="13">
        <v>0</v>
      </c>
      <c r="AX2754" s="22" t="s">
        <v>782</v>
      </c>
      <c r="AY2754" s="19">
        <v>0</v>
      </c>
      <c r="AZ2754" s="23">
        <v>0</v>
      </c>
      <c r="BA2754" s="19">
        <v>0</v>
      </c>
      <c r="BB2754" s="14">
        <v>0</v>
      </c>
      <c r="BC2754" s="13">
        <v>21</v>
      </c>
      <c r="BD2754" s="19">
        <v>40010.000000000007</v>
      </c>
      <c r="BE2754" s="44">
        <v>40.010000000000005</v>
      </c>
      <c r="BF2754" s="19">
        <v>101.01352621689833</v>
      </c>
      <c r="BG2754" s="14">
        <v>146.63751201512648</v>
      </c>
      <c r="BH2754" s="22">
        <v>674</v>
      </c>
      <c r="BI2754" s="23">
        <v>55.404696999999977</v>
      </c>
      <c r="BJ2754" s="23">
        <v>117.89260715289835</v>
      </c>
      <c r="BK2754" s="14">
        <v>171.14023483110256</v>
      </c>
      <c r="BL2754" t="s">
        <v>230</v>
      </c>
    </row>
    <row r="2755" spans="1:64">
      <c r="A2755" t="s">
        <v>3791</v>
      </c>
      <c r="B2755" t="s">
        <v>3788</v>
      </c>
      <c r="C2755" t="s">
        <v>230</v>
      </c>
      <c r="D2755" t="s">
        <v>942</v>
      </c>
      <c r="E2755">
        <v>2017</v>
      </c>
      <c r="F2755" s="23">
        <v>57.69</v>
      </c>
      <c r="G2755" s="23">
        <v>7.4</v>
      </c>
      <c r="H2755" s="22">
        <v>8140</v>
      </c>
      <c r="I2755" s="34">
        <v>63.939785175792018</v>
      </c>
      <c r="J2755" s="13">
        <v>3</v>
      </c>
      <c r="K2755" s="13">
        <v>3</v>
      </c>
      <c r="L2755" s="19">
        <v>630</v>
      </c>
      <c r="M2755" s="19">
        <v>0.63</v>
      </c>
      <c r="N2755" s="19">
        <v>3.76803</v>
      </c>
      <c r="O2755" s="17">
        <v>5.8930914291319798</v>
      </c>
      <c r="P2755" s="13">
        <v>0</v>
      </c>
      <c r="Q2755" s="13">
        <v>0</v>
      </c>
      <c r="R2755" s="19">
        <v>0</v>
      </c>
      <c r="S2755" s="19">
        <v>0</v>
      </c>
      <c r="T2755" s="19">
        <v>0</v>
      </c>
      <c r="U2755" s="17">
        <v>0</v>
      </c>
      <c r="V2755" s="13">
        <v>0</v>
      </c>
      <c r="W2755" s="13">
        <v>0</v>
      </c>
      <c r="X2755" s="19">
        <v>0</v>
      </c>
      <c r="Y2755" s="19">
        <v>0</v>
      </c>
      <c r="Z2755" s="19">
        <v>0</v>
      </c>
      <c r="AA2755" s="14">
        <v>0</v>
      </c>
      <c r="AB2755" s="13">
        <v>0</v>
      </c>
      <c r="AC2755" s="22" t="s">
        <v>782</v>
      </c>
      <c r="AD2755" s="19">
        <v>0</v>
      </c>
      <c r="AE2755" s="19">
        <v>0</v>
      </c>
      <c r="AF2755" s="19">
        <v>0</v>
      </c>
      <c r="AG2755" s="14">
        <v>0</v>
      </c>
      <c r="AH2755" s="22" t="s">
        <v>782</v>
      </c>
      <c r="AI2755" s="23" t="s">
        <v>782</v>
      </c>
      <c r="AJ2755" s="23" t="s">
        <v>782</v>
      </c>
      <c r="AK2755" s="23" t="s">
        <v>782</v>
      </c>
      <c r="AL2755" s="14" t="s">
        <v>782</v>
      </c>
      <c r="AM2755" s="22" t="s">
        <v>782</v>
      </c>
      <c r="AN2755" s="23" t="s">
        <v>782</v>
      </c>
      <c r="AO2755" s="23" t="s">
        <v>782</v>
      </c>
      <c r="AP2755" s="23" t="s">
        <v>782</v>
      </c>
      <c r="AQ2755" s="14" t="s">
        <v>782</v>
      </c>
      <c r="AR2755" s="13">
        <v>659</v>
      </c>
      <c r="AS2755" s="19">
        <v>14875.306999999966</v>
      </c>
      <c r="AT2755" s="19">
        <v>14.875306999999991</v>
      </c>
      <c r="AU2755" s="19">
        <v>13.209272616000019</v>
      </c>
      <c r="AV2755" s="14">
        <v>20.658925549535827</v>
      </c>
      <c r="AW2755" s="13">
        <v>0</v>
      </c>
      <c r="AX2755" s="22" t="s">
        <v>782</v>
      </c>
      <c r="AY2755" s="19">
        <v>0</v>
      </c>
      <c r="AZ2755" s="19">
        <v>0</v>
      </c>
      <c r="BA2755" s="19">
        <v>0</v>
      </c>
      <c r="BB2755" s="14">
        <v>0</v>
      </c>
      <c r="BC2755" s="13">
        <v>20</v>
      </c>
      <c r="BD2755" s="19">
        <v>39960</v>
      </c>
      <c r="BE2755" s="19">
        <v>39.96</v>
      </c>
      <c r="BF2755" s="19">
        <v>100.93312621689833</v>
      </c>
      <c r="BG2755" s="14">
        <v>157.85653007653866</v>
      </c>
      <c r="BH2755" s="22">
        <v>682</v>
      </c>
      <c r="BI2755" s="23">
        <v>55.465306999999996</v>
      </c>
      <c r="BJ2755" s="23">
        <v>117.91042883289835</v>
      </c>
      <c r="BK2755" s="14">
        <v>184.40854705520647</v>
      </c>
      <c r="BL2755" t="s">
        <v>230</v>
      </c>
    </row>
    <row r="2756" spans="1:64">
      <c r="A2756" t="s">
        <v>3792</v>
      </c>
      <c r="B2756" t="s">
        <v>3788</v>
      </c>
      <c r="C2756" t="s">
        <v>230</v>
      </c>
      <c r="D2756" t="s">
        <v>942</v>
      </c>
      <c r="E2756">
        <v>2018</v>
      </c>
      <c r="F2756" s="23">
        <v>57.69</v>
      </c>
      <c r="G2756" s="23">
        <v>7.59</v>
      </c>
      <c r="H2756" s="22">
        <v>8226</v>
      </c>
      <c r="I2756" s="34">
        <v>63.944329581277145</v>
      </c>
      <c r="J2756" s="13">
        <v>3</v>
      </c>
      <c r="K2756" s="13">
        <v>3</v>
      </c>
      <c r="L2756" s="19">
        <v>630</v>
      </c>
      <c r="M2756" s="19">
        <v>0.63</v>
      </c>
      <c r="N2756" s="19">
        <v>3.76803</v>
      </c>
      <c r="O2756" s="17">
        <v>5.8926726180006375</v>
      </c>
      <c r="P2756" s="13">
        <v>0</v>
      </c>
      <c r="Q2756" s="13">
        <v>0</v>
      </c>
      <c r="R2756" s="19">
        <v>0</v>
      </c>
      <c r="S2756" s="19">
        <v>0</v>
      </c>
      <c r="T2756" s="19">
        <v>0</v>
      </c>
      <c r="U2756" s="17">
        <v>0</v>
      </c>
      <c r="V2756" s="13">
        <v>0</v>
      </c>
      <c r="W2756" s="13">
        <v>0</v>
      </c>
      <c r="X2756" s="19">
        <v>0</v>
      </c>
      <c r="Y2756" s="19">
        <v>0</v>
      </c>
      <c r="Z2756" s="19">
        <v>0</v>
      </c>
      <c r="AA2756" s="14">
        <v>0</v>
      </c>
      <c r="AB2756" s="13">
        <v>0</v>
      </c>
      <c r="AC2756" s="22" t="s">
        <v>782</v>
      </c>
      <c r="AD2756" s="19">
        <v>0</v>
      </c>
      <c r="AE2756" s="19">
        <v>0</v>
      </c>
      <c r="AF2756" s="19">
        <v>0</v>
      </c>
      <c r="AG2756" s="14">
        <v>0</v>
      </c>
      <c r="AH2756" s="22" t="s">
        <v>782</v>
      </c>
      <c r="AI2756" s="23" t="s">
        <v>782</v>
      </c>
      <c r="AJ2756" s="23" t="s">
        <v>782</v>
      </c>
      <c r="AK2756" s="23" t="s">
        <v>782</v>
      </c>
      <c r="AL2756" s="14" t="s">
        <v>782</v>
      </c>
      <c r="AM2756" s="22" t="s">
        <v>782</v>
      </c>
      <c r="AN2756" s="23" t="s">
        <v>782</v>
      </c>
      <c r="AO2756" s="23" t="s">
        <v>782</v>
      </c>
      <c r="AP2756" s="23" t="s">
        <v>782</v>
      </c>
      <c r="AQ2756" s="14" t="s">
        <v>782</v>
      </c>
      <c r="AR2756" s="13">
        <v>675</v>
      </c>
      <c r="AS2756" s="19">
        <v>15137.236999999972</v>
      </c>
      <c r="AT2756" s="19">
        <v>15.137236999999992</v>
      </c>
      <c r="AU2756" s="19">
        <v>13.441866456000019</v>
      </c>
      <c r="AV2756" s="14">
        <v>21.021201635892652</v>
      </c>
      <c r="AW2756" s="13">
        <v>0</v>
      </c>
      <c r="AX2756" s="22" t="s">
        <v>782</v>
      </c>
      <c r="AY2756" s="19">
        <v>0</v>
      </c>
      <c r="AZ2756" s="19">
        <v>0</v>
      </c>
      <c r="BA2756" s="19">
        <v>0</v>
      </c>
      <c r="BB2756" s="14">
        <v>0</v>
      </c>
      <c r="BC2756" s="13">
        <v>20</v>
      </c>
      <c r="BD2756" s="19">
        <v>39960</v>
      </c>
      <c r="BE2756" s="19">
        <v>39.96</v>
      </c>
      <c r="BF2756" s="19">
        <v>100.37840522348888</v>
      </c>
      <c r="BG2756" s="14">
        <v>156.97780535160948</v>
      </c>
      <c r="BH2756" s="22">
        <v>698</v>
      </c>
      <c r="BI2756" s="23">
        <v>55.727236999999995</v>
      </c>
      <c r="BJ2756" s="23">
        <v>117.58830167948889</v>
      </c>
      <c r="BK2756" s="14">
        <v>183.89167960550276</v>
      </c>
      <c r="BL2756" t="s">
        <v>230</v>
      </c>
    </row>
    <row r="2757" spans="1:64">
      <c r="A2757" t="s">
        <v>3793</v>
      </c>
      <c r="B2757" t="s">
        <v>3788</v>
      </c>
      <c r="C2757" t="s">
        <v>230</v>
      </c>
      <c r="D2757" t="s">
        <v>942</v>
      </c>
      <c r="E2757">
        <v>2019</v>
      </c>
      <c r="F2757" s="23">
        <v>57.69</v>
      </c>
      <c r="G2757" s="23">
        <v>7.5</v>
      </c>
      <c r="H2757" s="22">
        <v>8261</v>
      </c>
      <c r="I2757" s="34">
        <v>65.963409425633728</v>
      </c>
      <c r="J2757" s="22">
        <v>3</v>
      </c>
      <c r="K2757" s="22">
        <v>3</v>
      </c>
      <c r="L2757" s="23">
        <v>630</v>
      </c>
      <c r="M2757" s="23">
        <v>0.63</v>
      </c>
      <c r="N2757" s="23">
        <v>3.76803</v>
      </c>
      <c r="O2757" s="14">
        <v>5.7123032796660205</v>
      </c>
      <c r="P2757" s="22">
        <v>0</v>
      </c>
      <c r="Q2757" s="22">
        <v>0</v>
      </c>
      <c r="R2757" s="23">
        <v>0</v>
      </c>
      <c r="S2757" s="23">
        <v>0</v>
      </c>
      <c r="T2757" s="23">
        <v>0</v>
      </c>
      <c r="U2757" s="14">
        <v>0</v>
      </c>
      <c r="V2757" s="22">
        <v>0</v>
      </c>
      <c r="W2757" s="22">
        <v>0</v>
      </c>
      <c r="X2757" s="23">
        <v>0</v>
      </c>
      <c r="Y2757" s="23">
        <v>0</v>
      </c>
      <c r="Z2757" s="23">
        <v>0</v>
      </c>
      <c r="AA2757" s="14">
        <v>0</v>
      </c>
      <c r="AB2757" s="22">
        <v>0</v>
      </c>
      <c r="AC2757" s="22">
        <v>0</v>
      </c>
      <c r="AD2757" s="23">
        <v>0</v>
      </c>
      <c r="AE2757" s="23">
        <v>0</v>
      </c>
      <c r="AF2757" s="23">
        <v>0</v>
      </c>
      <c r="AG2757" s="14">
        <v>0</v>
      </c>
      <c r="AH2757" s="22">
        <v>2</v>
      </c>
      <c r="AI2757" s="23">
        <v>1293.8200000000002</v>
      </c>
      <c r="AJ2757" s="23">
        <v>1.29382</v>
      </c>
      <c r="AK2757" s="23">
        <v>1.1489121600000001</v>
      </c>
      <c r="AL2757" s="14">
        <v>1.741741626159073</v>
      </c>
      <c r="AM2757" s="22">
        <v>696</v>
      </c>
      <c r="AN2757" s="23">
        <v>14258.926999999967</v>
      </c>
      <c r="AO2757" s="23">
        <v>14.258926999999989</v>
      </c>
      <c r="AP2757" s="23">
        <v>12.66192717600002</v>
      </c>
      <c r="AQ2757" s="14">
        <v>19.195380114902807</v>
      </c>
      <c r="AR2757" s="22">
        <v>698</v>
      </c>
      <c r="AS2757" s="23">
        <v>15552.746999999967</v>
      </c>
      <c r="AT2757" s="23">
        <v>15.552746999999989</v>
      </c>
      <c r="AU2757" s="23">
        <v>13.81083933600002</v>
      </c>
      <c r="AV2757" s="14">
        <v>20.93712174106188</v>
      </c>
      <c r="AW2757" s="22">
        <v>0</v>
      </c>
      <c r="AX2757" s="22" t="s">
        <v>782</v>
      </c>
      <c r="AY2757" s="23">
        <v>0</v>
      </c>
      <c r="AZ2757" s="23">
        <v>0</v>
      </c>
      <c r="BA2757" s="23">
        <v>0</v>
      </c>
      <c r="BB2757" s="14">
        <v>0</v>
      </c>
      <c r="BC2757" s="22">
        <v>20</v>
      </c>
      <c r="BD2757" s="23">
        <v>39960</v>
      </c>
      <c r="BE2757" s="23">
        <v>39.96</v>
      </c>
      <c r="BF2757" s="23">
        <v>98.232344326451383</v>
      </c>
      <c r="BG2757" s="14">
        <v>148.91944667777858</v>
      </c>
      <c r="BH2757" s="22">
        <v>721</v>
      </c>
      <c r="BI2757" s="23">
        <v>56.142746999999993</v>
      </c>
      <c r="BJ2757" s="23">
        <v>115.81121366245139</v>
      </c>
      <c r="BK2757" s="14">
        <v>175.56887169850648</v>
      </c>
      <c r="BL2757" t="s">
        <v>230</v>
      </c>
    </row>
    <row r="2758" spans="1:64">
      <c r="A2758" t="s">
        <v>3794</v>
      </c>
      <c r="B2758" t="s">
        <v>3788</v>
      </c>
      <c r="C2758" t="s">
        <v>230</v>
      </c>
      <c r="D2758" t="s">
        <v>942</v>
      </c>
      <c r="E2758">
        <v>2020</v>
      </c>
      <c r="F2758" s="23">
        <v>57.69</v>
      </c>
      <c r="G2758" s="23">
        <v>7.52</v>
      </c>
      <c r="H2758" s="22">
        <v>8271</v>
      </c>
      <c r="I2758" s="34">
        <v>66.519619161707539</v>
      </c>
      <c r="J2758" s="22">
        <v>3</v>
      </c>
      <c r="K2758" s="22">
        <v>4</v>
      </c>
      <c r="L2758" s="23">
        <v>990</v>
      </c>
      <c r="M2758" s="23">
        <v>0.99</v>
      </c>
      <c r="N2758" s="23">
        <v>6.2811900000000005</v>
      </c>
      <c r="O2758" s="14">
        <v>9.4426126895443936</v>
      </c>
      <c r="P2758" s="22">
        <v>0</v>
      </c>
      <c r="Q2758" s="22">
        <v>0</v>
      </c>
      <c r="R2758" s="23">
        <v>0</v>
      </c>
      <c r="S2758" s="23">
        <v>0</v>
      </c>
      <c r="T2758" s="23">
        <v>0</v>
      </c>
      <c r="U2758" s="14">
        <v>0</v>
      </c>
      <c r="V2758" s="22">
        <v>0</v>
      </c>
      <c r="W2758" s="22">
        <v>0</v>
      </c>
      <c r="X2758" s="23">
        <v>0</v>
      </c>
      <c r="Y2758" s="23">
        <v>0</v>
      </c>
      <c r="Z2758" s="23">
        <v>0</v>
      </c>
      <c r="AA2758" s="14">
        <v>0</v>
      </c>
      <c r="AB2758" s="22">
        <v>0</v>
      </c>
      <c r="AC2758" s="22">
        <v>0</v>
      </c>
      <c r="AD2758" s="23">
        <v>0</v>
      </c>
      <c r="AE2758" s="23">
        <v>0</v>
      </c>
      <c r="AF2758" s="23">
        <v>0</v>
      </c>
      <c r="AG2758" s="14">
        <v>0</v>
      </c>
      <c r="AH2758" s="22">
        <v>2</v>
      </c>
      <c r="AI2758" s="23">
        <v>1293.8200000000002</v>
      </c>
      <c r="AJ2758" s="23">
        <v>1.29382</v>
      </c>
      <c r="AK2758" s="23">
        <v>1.1489121600000001</v>
      </c>
      <c r="AL2758" s="14">
        <v>1.7271778980078392</v>
      </c>
      <c r="AM2758" s="22">
        <v>753</v>
      </c>
      <c r="AN2758" s="23">
        <v>15591.735999999961</v>
      </c>
      <c r="AO2758" s="23">
        <v>15.591735999999992</v>
      </c>
      <c r="AP2758" s="23">
        <v>13.845461568000013</v>
      </c>
      <c r="AQ2758" s="14">
        <v>20.814102279121656</v>
      </c>
      <c r="AR2758" s="22">
        <v>755</v>
      </c>
      <c r="AS2758" s="23">
        <v>16885.55599999996</v>
      </c>
      <c r="AT2758" s="23">
        <v>16.88555599999999</v>
      </c>
      <c r="AU2758" s="23">
        <v>14.994373728000014</v>
      </c>
      <c r="AV2758" s="14">
        <v>22.541280177129494</v>
      </c>
      <c r="AW2758" s="22">
        <v>0</v>
      </c>
      <c r="AX2758" s="22">
        <v>0</v>
      </c>
      <c r="AY2758" s="23">
        <v>0</v>
      </c>
      <c r="AZ2758" s="23">
        <v>0</v>
      </c>
      <c r="BA2758" s="23">
        <v>0</v>
      </c>
      <c r="BB2758" s="14">
        <v>0</v>
      </c>
      <c r="BC2758" s="22">
        <v>20</v>
      </c>
      <c r="BD2758" s="23">
        <v>39960</v>
      </c>
      <c r="BE2758" s="23">
        <v>39.96</v>
      </c>
      <c r="BF2758" s="23">
        <v>98.232344326451397</v>
      </c>
      <c r="BG2758" s="14">
        <v>147.67424342531339</v>
      </c>
      <c r="BH2758" s="22">
        <v>778</v>
      </c>
      <c r="BI2758" s="23">
        <v>57.83555599999999</v>
      </c>
      <c r="BJ2758" s="23">
        <v>119.50790805445141</v>
      </c>
      <c r="BK2758" s="14">
        <v>179.65813629198729</v>
      </c>
      <c r="BL2758" t="s">
        <v>230</v>
      </c>
    </row>
    <row r="2759" spans="1:64">
      <c r="A2759" t="s">
        <v>3795</v>
      </c>
      <c r="B2759" t="s">
        <v>3788</v>
      </c>
      <c r="C2759" t="s">
        <v>230</v>
      </c>
      <c r="D2759" t="s">
        <v>942</v>
      </c>
      <c r="E2759">
        <v>2021</v>
      </c>
      <c r="F2759" s="23">
        <v>57.69</v>
      </c>
      <c r="G2759" s="23">
        <v>7.55</v>
      </c>
      <c r="H2759" s="22">
        <v>8261</v>
      </c>
      <c r="I2759" s="34">
        <v>62.01</v>
      </c>
      <c r="J2759" s="22">
        <v>3</v>
      </c>
      <c r="K2759" s="22">
        <v>4</v>
      </c>
      <c r="L2759" s="23">
        <v>990</v>
      </c>
      <c r="M2759" s="23">
        <v>0.99</v>
      </c>
      <c r="N2759" s="23">
        <v>5.9211900000000002</v>
      </c>
      <c r="O2759" s="14">
        <v>9.5500000000000007</v>
      </c>
      <c r="P2759" s="22">
        <v>0</v>
      </c>
      <c r="Q2759" s="22">
        <v>0</v>
      </c>
      <c r="R2759" s="23">
        <v>0</v>
      </c>
      <c r="S2759" s="23">
        <v>0</v>
      </c>
      <c r="T2759" s="23">
        <v>0</v>
      </c>
      <c r="U2759" s="14">
        <v>0</v>
      </c>
      <c r="V2759" s="22">
        <v>0</v>
      </c>
      <c r="W2759" s="22">
        <v>0</v>
      </c>
      <c r="X2759" s="23">
        <v>0</v>
      </c>
      <c r="Y2759" s="23">
        <v>0</v>
      </c>
      <c r="Z2759" s="23">
        <v>0</v>
      </c>
      <c r="AA2759" s="14">
        <v>0</v>
      </c>
      <c r="AB2759" s="22">
        <v>0</v>
      </c>
      <c r="AC2759" s="22">
        <v>0</v>
      </c>
      <c r="AD2759" s="23">
        <v>0</v>
      </c>
      <c r="AE2759" s="23">
        <v>0</v>
      </c>
      <c r="AF2759" s="23">
        <v>0</v>
      </c>
      <c r="AG2759" s="14">
        <v>0</v>
      </c>
      <c r="AH2759" s="22">
        <v>2</v>
      </c>
      <c r="AI2759" s="23">
        <v>1293.82</v>
      </c>
      <c r="AJ2759" s="23">
        <v>1.29382</v>
      </c>
      <c r="AK2759" s="23">
        <v>1.1577397810000001</v>
      </c>
      <c r="AL2759" s="14">
        <v>1.87</v>
      </c>
      <c r="AM2759" s="22">
        <v>825</v>
      </c>
      <c r="AN2759" s="23">
        <v>16549.204000000002</v>
      </c>
      <c r="AO2759" s="23">
        <v>16.549204</v>
      </c>
      <c r="AP2759" s="23">
        <v>14.808606920000001</v>
      </c>
      <c r="AQ2759" s="14">
        <v>23.88</v>
      </c>
      <c r="AR2759" s="22">
        <v>827</v>
      </c>
      <c r="AS2759" s="23">
        <v>17843.024000000001</v>
      </c>
      <c r="AT2759" s="23">
        <v>17.843024</v>
      </c>
      <c r="AU2759" s="23">
        <v>15.966346700000001</v>
      </c>
      <c r="AV2759" s="14">
        <v>25.75</v>
      </c>
      <c r="AW2759" s="22">
        <v>0</v>
      </c>
      <c r="AX2759" s="22">
        <v>0</v>
      </c>
      <c r="AY2759" s="23">
        <v>0</v>
      </c>
      <c r="AZ2759" s="23">
        <v>0</v>
      </c>
      <c r="BA2759" s="23">
        <v>0</v>
      </c>
      <c r="BB2759" s="14">
        <v>0</v>
      </c>
      <c r="BC2759" s="22">
        <v>20</v>
      </c>
      <c r="BD2759" s="23">
        <v>39960</v>
      </c>
      <c r="BE2759" s="23">
        <v>39.96</v>
      </c>
      <c r="BF2759" s="23">
        <v>85.658604249999996</v>
      </c>
      <c r="BG2759" s="14">
        <v>138.13</v>
      </c>
      <c r="BH2759" s="22">
        <v>850</v>
      </c>
      <c r="BI2759" s="23">
        <v>58.79</v>
      </c>
      <c r="BJ2759" s="23">
        <v>107.55</v>
      </c>
      <c r="BK2759" s="14">
        <v>173.42</v>
      </c>
      <c r="BL2759" t="s">
        <v>230</v>
      </c>
    </row>
    <row r="2760" spans="1:64">
      <c r="A2760" t="s">
        <v>3796</v>
      </c>
      <c r="B2760" t="s">
        <v>3788</v>
      </c>
      <c r="C2760" t="s">
        <v>230</v>
      </c>
      <c r="D2760" s="111" t="s">
        <v>942</v>
      </c>
      <c r="E2760" s="110">
        <v>2022</v>
      </c>
      <c r="F2760" s="23"/>
      <c r="G2760" s="23"/>
      <c r="H2760" s="22">
        <v>8314</v>
      </c>
      <c r="I2760" s="34">
        <v>60.256032354520471</v>
      </c>
      <c r="J2760" s="22">
        <v>3</v>
      </c>
      <c r="K2760" s="22">
        <v>4</v>
      </c>
      <c r="L2760" s="23">
        <v>960</v>
      </c>
      <c r="M2760" s="23">
        <v>0.96</v>
      </c>
      <c r="N2760" s="23">
        <v>5.6812800000000001</v>
      </c>
      <c r="O2760" s="14">
        <v>9.4285663658931327</v>
      </c>
      <c r="P2760" s="22">
        <v>0</v>
      </c>
      <c r="Q2760" s="22">
        <v>0</v>
      </c>
      <c r="R2760" s="23">
        <v>0</v>
      </c>
      <c r="S2760" s="23">
        <v>0</v>
      </c>
      <c r="T2760" s="23">
        <v>0</v>
      </c>
      <c r="U2760" s="14">
        <v>0</v>
      </c>
      <c r="V2760" s="22">
        <v>0</v>
      </c>
      <c r="W2760" s="22">
        <v>0</v>
      </c>
      <c r="X2760" s="23">
        <v>0</v>
      </c>
      <c r="Y2760" s="23">
        <v>0</v>
      </c>
      <c r="Z2760" s="23">
        <v>0</v>
      </c>
      <c r="AA2760" s="14">
        <v>0</v>
      </c>
      <c r="AB2760" s="22">
        <v>0</v>
      </c>
      <c r="AC2760" s="22">
        <v>0</v>
      </c>
      <c r="AD2760" s="23">
        <v>0</v>
      </c>
      <c r="AE2760" s="23">
        <v>0</v>
      </c>
      <c r="AF2760" s="23">
        <v>0</v>
      </c>
      <c r="AG2760" s="14">
        <v>0</v>
      </c>
      <c r="AH2760" s="22">
        <v>2</v>
      </c>
      <c r="AI2760" s="23">
        <v>1293.8200000000002</v>
      </c>
      <c r="AJ2760" s="23">
        <v>1.29382</v>
      </c>
      <c r="AK2760" s="23">
        <v>1.3253425247076271</v>
      </c>
      <c r="AL2760" s="14">
        <v>2.1995184098911196</v>
      </c>
      <c r="AM2760" s="22">
        <v>902</v>
      </c>
      <c r="AN2760" s="23">
        <v>17413.978999999963</v>
      </c>
      <c r="AO2760" s="23">
        <v>17.413979000000026</v>
      </c>
      <c r="AP2760" s="23">
        <v>17.838251760728387</v>
      </c>
      <c r="AQ2760" s="14">
        <v>29.604092841320544</v>
      </c>
      <c r="AR2760" s="22">
        <v>904</v>
      </c>
      <c r="AS2760" s="23">
        <v>18707.798999999999</v>
      </c>
      <c r="AT2760" s="23">
        <v>18.707799000000001</v>
      </c>
      <c r="AU2760" s="23">
        <v>19.16359428543603</v>
      </c>
      <c r="AV2760" s="14">
        <v>31.803611251211695</v>
      </c>
      <c r="AW2760" s="22">
        <v>0</v>
      </c>
      <c r="AX2760" s="22">
        <v>0</v>
      </c>
      <c r="AY2760" s="23">
        <v>0</v>
      </c>
      <c r="AZ2760" s="23">
        <v>0</v>
      </c>
      <c r="BA2760" s="23">
        <v>0</v>
      </c>
      <c r="BB2760" s="14">
        <v>0</v>
      </c>
      <c r="BC2760" s="22">
        <v>20</v>
      </c>
      <c r="BD2760" s="23">
        <v>39960</v>
      </c>
      <c r="BE2760" s="23">
        <v>39.960000000000008</v>
      </c>
      <c r="BF2760" s="23">
        <v>95.678303373963672</v>
      </c>
      <c r="BG2760" s="14">
        <v>158.78626526724139</v>
      </c>
      <c r="BH2760" s="22">
        <v>927</v>
      </c>
      <c r="BI2760" s="23">
        <v>59.62779900000001</v>
      </c>
      <c r="BJ2760" s="23">
        <v>120.52317765939971</v>
      </c>
      <c r="BK2760" s="14">
        <v>200.0184428843462</v>
      </c>
      <c r="BL2760" t="s">
        <v>230</v>
      </c>
    </row>
    <row r="2761" spans="1:64">
      <c r="A2761" t="s">
        <v>3797</v>
      </c>
      <c r="B2761" t="s">
        <v>3788</v>
      </c>
      <c r="C2761" t="s">
        <v>230</v>
      </c>
      <c r="D2761" t="s">
        <v>942</v>
      </c>
      <c r="E2761">
        <v>2023</v>
      </c>
      <c r="F2761">
        <v>57.69</v>
      </c>
      <c r="G2761">
        <v>7.75</v>
      </c>
      <c r="H2761">
        <v>8234</v>
      </c>
      <c r="I2761">
        <v>60.256032354520471</v>
      </c>
      <c r="J2761">
        <v>3</v>
      </c>
      <c r="K2761">
        <v>4</v>
      </c>
      <c r="L2761">
        <v>960</v>
      </c>
      <c r="M2761">
        <v>0.96</v>
      </c>
      <c r="N2761">
        <v>5.6812800000000001</v>
      </c>
      <c r="O2761">
        <v>9.4285663658931309</v>
      </c>
      <c r="P2761">
        <v>0</v>
      </c>
      <c r="Q2761">
        <v>0</v>
      </c>
      <c r="R2761">
        <v>0</v>
      </c>
      <c r="S2761">
        <v>0</v>
      </c>
      <c r="T2761">
        <v>0</v>
      </c>
      <c r="U2761">
        <v>0</v>
      </c>
      <c r="V2761">
        <v>0</v>
      </c>
      <c r="W2761">
        <v>0</v>
      </c>
      <c r="X2761">
        <v>0</v>
      </c>
      <c r="Y2761">
        <v>0</v>
      </c>
      <c r="Z2761">
        <v>0</v>
      </c>
      <c r="AA2761">
        <v>0</v>
      </c>
      <c r="AG2761">
        <v>0</v>
      </c>
      <c r="AH2761">
        <v>2</v>
      </c>
      <c r="AI2761">
        <v>1293.8200000000002</v>
      </c>
      <c r="AJ2761">
        <v>1.29382</v>
      </c>
      <c r="AK2761">
        <v>1.213587</v>
      </c>
      <c r="AL2761">
        <v>2.1755080000000002</v>
      </c>
      <c r="AM2761">
        <v>1094</v>
      </c>
      <c r="AN2761">
        <v>21131.008999999998</v>
      </c>
      <c r="AO2761">
        <v>21.131008999999999</v>
      </c>
      <c r="AP2761">
        <v>19.820616999999999</v>
      </c>
      <c r="AQ2761">
        <v>32.893996211672295</v>
      </c>
      <c r="AR2761">
        <v>1126</v>
      </c>
      <c r="AS2761">
        <v>22449.614000000001</v>
      </c>
      <c r="AT2761">
        <v>22.449614</v>
      </c>
      <c r="AU2761">
        <v>21.057451376506101</v>
      </c>
      <c r="AV2761">
        <v>34.946627837380916</v>
      </c>
      <c r="AW2761">
        <v>0</v>
      </c>
      <c r="AX2761">
        <v>0</v>
      </c>
      <c r="AY2761">
        <v>0</v>
      </c>
      <c r="AZ2761">
        <v>0</v>
      </c>
      <c r="BA2761">
        <v>0</v>
      </c>
      <c r="BB2761">
        <v>0</v>
      </c>
      <c r="BC2761">
        <v>20</v>
      </c>
      <c r="BD2761">
        <v>39960</v>
      </c>
      <c r="BE2761">
        <v>39.96</v>
      </c>
      <c r="BF2761">
        <v>114.24421599999999</v>
      </c>
      <c r="BG2761">
        <v>189.59797307568539</v>
      </c>
      <c r="BH2761">
        <v>1149</v>
      </c>
      <c r="BI2761">
        <v>63.369614000000006</v>
      </c>
      <c r="BJ2761">
        <v>140.98294737650608</v>
      </c>
      <c r="BK2761">
        <v>233.97316727895938</v>
      </c>
      <c r="BL2761" t="s">
        <v>230</v>
      </c>
    </row>
    <row r="2762" spans="1:64">
      <c r="A2762" t="s">
        <v>3798</v>
      </c>
      <c r="B2762" t="s">
        <v>3788</v>
      </c>
      <c r="C2762" t="s">
        <v>230</v>
      </c>
      <c r="D2762" t="s">
        <v>942</v>
      </c>
      <c r="E2762">
        <v>2024</v>
      </c>
      <c r="F2762">
        <v>57.69</v>
      </c>
      <c r="G2762">
        <v>7.82</v>
      </c>
      <c r="H2762">
        <v>8295</v>
      </c>
      <c r="I2762">
        <v>56.879629138524919</v>
      </c>
      <c r="J2762">
        <v>3</v>
      </c>
      <c r="K2762">
        <v>4</v>
      </c>
      <c r="L2762">
        <v>960</v>
      </c>
      <c r="M2762">
        <v>0.96</v>
      </c>
      <c r="N2762">
        <v>5.6812800000000001</v>
      </c>
      <c r="O2762">
        <v>9.9882507780839838</v>
      </c>
      <c r="P2762">
        <v>0</v>
      </c>
      <c r="Q2762">
        <v>0</v>
      </c>
      <c r="R2762">
        <v>0</v>
      </c>
      <c r="S2762">
        <v>0</v>
      </c>
      <c r="T2762">
        <v>0</v>
      </c>
      <c r="U2762">
        <v>0</v>
      </c>
      <c r="V2762">
        <v>0</v>
      </c>
      <c r="W2762">
        <v>0</v>
      </c>
      <c r="X2762">
        <v>0</v>
      </c>
      <c r="Y2762">
        <v>0</v>
      </c>
      <c r="Z2762">
        <v>0</v>
      </c>
      <c r="AA2762">
        <v>0</v>
      </c>
      <c r="AB2762">
        <v>0</v>
      </c>
      <c r="AC2762">
        <v>0</v>
      </c>
      <c r="AD2762">
        <v>0</v>
      </c>
      <c r="AE2762">
        <v>0</v>
      </c>
      <c r="AF2762">
        <v>0</v>
      </c>
      <c r="AG2762">
        <v>0</v>
      </c>
      <c r="AH2762">
        <v>3</v>
      </c>
      <c r="AI2762">
        <v>1297.47</v>
      </c>
      <c r="AJ2762">
        <v>1.2974700000000001</v>
      </c>
      <c r="AK2762">
        <v>1.1702450354617131</v>
      </c>
      <c r="AL2762">
        <v>2.0574062334543228</v>
      </c>
      <c r="AM2762">
        <v>1211</v>
      </c>
      <c r="AN2762">
        <v>22919.458999999988</v>
      </c>
      <c r="AO2762">
        <v>22.919458999999996</v>
      </c>
      <c r="AP2762">
        <v>20.672064178916088</v>
      </c>
      <c r="AQ2762">
        <v>36.343528416071855</v>
      </c>
      <c r="AR2762">
        <v>1300</v>
      </c>
      <c r="AS2762">
        <v>24304.363999999961</v>
      </c>
      <c r="AT2762">
        <v>24.304364000000007</v>
      </c>
      <c r="AU2762">
        <v>21.921170671425415</v>
      </c>
      <c r="AV2762">
        <v>38.539580871806479</v>
      </c>
      <c r="AW2762">
        <v>0</v>
      </c>
      <c r="AX2762">
        <v>0</v>
      </c>
      <c r="AY2762">
        <v>0</v>
      </c>
      <c r="AZ2762">
        <v>0</v>
      </c>
      <c r="BA2762">
        <v>0</v>
      </c>
      <c r="BB2762">
        <v>0</v>
      </c>
      <c r="BC2762">
        <v>20</v>
      </c>
      <c r="BD2762">
        <v>39860</v>
      </c>
      <c r="BE2762">
        <v>39.860000000000007</v>
      </c>
      <c r="BF2762">
        <v>95.205677584039421</v>
      </c>
      <c r="BG2762">
        <v>167.38097457030716</v>
      </c>
      <c r="BH2762">
        <v>1323</v>
      </c>
      <c r="BI2762">
        <v>65.124364000000014</v>
      </c>
      <c r="BJ2762">
        <v>122.80812825546484</v>
      </c>
      <c r="BK2762">
        <v>215.90880622019762</v>
      </c>
      <c r="BL2762" t="s">
        <v>230</v>
      </c>
    </row>
    <row r="2763" spans="1:64">
      <c r="A2763" t="s">
        <v>3799</v>
      </c>
      <c r="B2763" t="s">
        <v>3800</v>
      </c>
      <c r="C2763" t="s">
        <v>232</v>
      </c>
      <c r="D2763" t="s">
        <v>929</v>
      </c>
      <c r="E2763">
        <v>2012</v>
      </c>
      <c r="F2763" s="23">
        <v>1319.41</v>
      </c>
      <c r="G2763" s="23">
        <v>188.59</v>
      </c>
      <c r="H2763" s="22">
        <v>272832</v>
      </c>
      <c r="I2763" s="34">
        <v>2247.8750540000001</v>
      </c>
      <c r="J2763" s="22">
        <v>78</v>
      </c>
      <c r="K2763" s="22" t="s">
        <v>782</v>
      </c>
      <c r="L2763" s="23">
        <v>18574.28</v>
      </c>
      <c r="M2763" s="23">
        <v>18.574279999999998</v>
      </c>
      <c r="N2763" s="23">
        <v>132.05470299999999</v>
      </c>
      <c r="O2763" s="14">
        <v>5.8746460469417165</v>
      </c>
      <c r="P2763" s="22">
        <v>0</v>
      </c>
      <c r="Q2763" s="22" t="s">
        <v>782</v>
      </c>
      <c r="R2763" s="23">
        <v>0</v>
      </c>
      <c r="S2763" s="23">
        <v>0</v>
      </c>
      <c r="T2763" s="23">
        <v>0</v>
      </c>
      <c r="U2763" s="14">
        <v>0</v>
      </c>
      <c r="V2763" s="22">
        <v>0</v>
      </c>
      <c r="W2763" s="22" t="s">
        <v>782</v>
      </c>
      <c r="X2763" s="23">
        <v>0</v>
      </c>
      <c r="Y2763" s="23">
        <v>0</v>
      </c>
      <c r="Z2763" s="23">
        <v>0</v>
      </c>
      <c r="AA2763" s="14">
        <v>0</v>
      </c>
      <c r="AB2763" s="22">
        <v>4</v>
      </c>
      <c r="AC2763" s="22" t="s">
        <v>782</v>
      </c>
      <c r="AD2763" s="23">
        <v>1180</v>
      </c>
      <c r="AE2763" s="23">
        <v>1.18</v>
      </c>
      <c r="AF2763" s="23">
        <v>4.9745900000000001</v>
      </c>
      <c r="AG2763" s="14">
        <v>0.22130189091906707</v>
      </c>
      <c r="AH2763" s="22" t="s">
        <v>782</v>
      </c>
      <c r="AI2763" s="23" t="s">
        <v>782</v>
      </c>
      <c r="AJ2763" s="23" t="s">
        <v>782</v>
      </c>
      <c r="AK2763" s="23" t="s">
        <v>782</v>
      </c>
      <c r="AL2763" s="14" t="s">
        <v>782</v>
      </c>
      <c r="AM2763" s="22" t="s">
        <v>782</v>
      </c>
      <c r="AN2763" s="23" t="s">
        <v>782</v>
      </c>
      <c r="AO2763" s="23" t="s">
        <v>782</v>
      </c>
      <c r="AP2763" s="23" t="s">
        <v>782</v>
      </c>
      <c r="AQ2763" s="14" t="s">
        <v>782</v>
      </c>
      <c r="AR2763" s="22">
        <v>8207</v>
      </c>
      <c r="AS2763" s="23">
        <v>169843.65699999998</v>
      </c>
      <c r="AT2763" s="23">
        <v>169.84365699999998</v>
      </c>
      <c r="AU2763" s="23">
        <v>143.13958500000001</v>
      </c>
      <c r="AV2763" s="14">
        <v>6.3677731885181554</v>
      </c>
      <c r="AW2763" s="22">
        <v>2</v>
      </c>
      <c r="AX2763" s="22" t="s">
        <v>782</v>
      </c>
      <c r="AY2763" s="23">
        <v>107</v>
      </c>
      <c r="AZ2763" s="23">
        <v>0.107</v>
      </c>
      <c r="BA2763" s="23">
        <v>0.167296</v>
      </c>
      <c r="BB2763" s="14">
        <v>7.4424065386687636E-3</v>
      </c>
      <c r="BC2763" s="22">
        <v>184</v>
      </c>
      <c r="BD2763" s="23">
        <v>242335</v>
      </c>
      <c r="BE2763" s="23">
        <v>242.33500000000001</v>
      </c>
      <c r="BF2763" s="23">
        <v>387.00899499999997</v>
      </c>
      <c r="BG2763" s="14">
        <v>17.216659543035259</v>
      </c>
      <c r="BH2763" s="22">
        <v>8475</v>
      </c>
      <c r="BI2763" s="23">
        <v>432.03993700000001</v>
      </c>
      <c r="BJ2763" s="23">
        <v>667.34516899999983</v>
      </c>
      <c r="BK2763" s="14">
        <v>29.687823075952871</v>
      </c>
      <c r="BL2763" t="s">
        <v>232</v>
      </c>
    </row>
    <row r="2764" spans="1:64">
      <c r="A2764" t="s">
        <v>3801</v>
      </c>
      <c r="B2764" t="s">
        <v>3800</v>
      </c>
      <c r="C2764" t="s">
        <v>232</v>
      </c>
      <c r="D2764" t="s">
        <v>929</v>
      </c>
      <c r="E2764">
        <v>2015</v>
      </c>
      <c r="F2764" s="23">
        <v>1319.41</v>
      </c>
      <c r="G2764" s="23">
        <v>192.36</v>
      </c>
      <c r="H2764" s="22">
        <v>277431</v>
      </c>
      <c r="I2764" s="29">
        <v>2227.5250086488918</v>
      </c>
      <c r="J2764" s="28">
        <v>65</v>
      </c>
      <c r="K2764" s="28">
        <v>86</v>
      </c>
      <c r="L2764" s="30">
        <v>24999.279999999999</v>
      </c>
      <c r="M2764" s="31">
        <v>24.999279999999999</v>
      </c>
      <c r="N2764" s="30">
        <v>149.52956797065471</v>
      </c>
      <c r="O2764" s="32">
        <v>6.7128120847160355</v>
      </c>
      <c r="P2764" s="28">
        <v>1</v>
      </c>
      <c r="Q2764" s="28">
        <v>1</v>
      </c>
      <c r="R2764" s="30">
        <v>800</v>
      </c>
      <c r="S2764" s="31">
        <v>0.8</v>
      </c>
      <c r="T2764" s="30">
        <v>0</v>
      </c>
      <c r="U2764" s="32">
        <v>0</v>
      </c>
      <c r="V2764" s="28">
        <v>0</v>
      </c>
      <c r="W2764" s="28">
        <v>0</v>
      </c>
      <c r="X2764" s="30">
        <v>0</v>
      </c>
      <c r="Y2764" s="31">
        <v>0</v>
      </c>
      <c r="Z2764" s="30">
        <v>0</v>
      </c>
      <c r="AA2764" s="18">
        <v>0</v>
      </c>
      <c r="AB2764" s="28">
        <v>8</v>
      </c>
      <c r="AC2764" s="22" t="s">
        <v>782</v>
      </c>
      <c r="AD2764" s="30">
        <v>380</v>
      </c>
      <c r="AE2764" s="19">
        <v>0.38</v>
      </c>
      <c r="AF2764" s="30">
        <v>4.276438634999999</v>
      </c>
      <c r="AG2764" s="18">
        <v>0.19198162168306601</v>
      </c>
      <c r="AH2764" s="22" t="s">
        <v>782</v>
      </c>
      <c r="AI2764" s="23" t="s">
        <v>782</v>
      </c>
      <c r="AJ2764" s="23" t="s">
        <v>782</v>
      </c>
      <c r="AK2764" s="23" t="s">
        <v>782</v>
      </c>
      <c r="AL2764" s="14" t="s">
        <v>782</v>
      </c>
      <c r="AM2764" s="22" t="s">
        <v>782</v>
      </c>
      <c r="AN2764" s="23" t="s">
        <v>782</v>
      </c>
      <c r="AO2764" s="23" t="s">
        <v>782</v>
      </c>
      <c r="AP2764" s="23" t="s">
        <v>782</v>
      </c>
      <c r="AQ2764" s="14" t="s">
        <v>782</v>
      </c>
      <c r="AR2764" s="28">
        <v>8728</v>
      </c>
      <c r="AS2764" s="30">
        <v>185997.4959999999</v>
      </c>
      <c r="AT2764" s="33">
        <v>185.9974959999999</v>
      </c>
      <c r="AU2764" s="30">
        <v>165.1960517177894</v>
      </c>
      <c r="AV2764" s="18">
        <v>7.4161255687984067</v>
      </c>
      <c r="AW2764" s="28">
        <v>2</v>
      </c>
      <c r="AX2764" s="22" t="s">
        <v>782</v>
      </c>
      <c r="AY2764" s="30">
        <v>107</v>
      </c>
      <c r="AZ2764" s="19">
        <v>0.107</v>
      </c>
      <c r="BA2764" s="30">
        <v>0.27881462447592664</v>
      </c>
      <c r="BB2764" s="18">
        <v>1.2516789862891014E-2</v>
      </c>
      <c r="BC2764" s="28">
        <v>191</v>
      </c>
      <c r="BD2764" s="30">
        <v>258415</v>
      </c>
      <c r="BE2764" s="19">
        <v>258.41500000000002</v>
      </c>
      <c r="BF2764" s="30">
        <v>357.95259240437599</v>
      </c>
      <c r="BG2764" s="18">
        <v>16.069520701879465</v>
      </c>
      <c r="BH2764" s="13">
        <v>8995</v>
      </c>
      <c r="BI2764" s="19">
        <v>470.69877599999995</v>
      </c>
      <c r="BJ2764" s="19">
        <v>677.23346535229598</v>
      </c>
      <c r="BK2764" s="18">
        <v>30.402956766939859</v>
      </c>
      <c r="BL2764" t="s">
        <v>232</v>
      </c>
    </row>
    <row r="2765" spans="1:64">
      <c r="A2765" t="s">
        <v>3802</v>
      </c>
      <c r="B2765" t="s">
        <v>3800</v>
      </c>
      <c r="C2765" t="s">
        <v>232</v>
      </c>
      <c r="D2765" t="s">
        <v>929</v>
      </c>
      <c r="E2765">
        <v>2016</v>
      </c>
      <c r="F2765" s="23">
        <v>1319.42</v>
      </c>
      <c r="G2765" s="23">
        <v>190.27</v>
      </c>
      <c r="H2765" s="22">
        <v>277744</v>
      </c>
      <c r="I2765" s="29">
        <v>2358.8330110364573</v>
      </c>
      <c r="J2765" s="28">
        <v>65</v>
      </c>
      <c r="K2765" s="28">
        <v>86</v>
      </c>
      <c r="L2765" s="30">
        <v>24999.279999999999</v>
      </c>
      <c r="M2765" s="31">
        <v>24.999279999999999</v>
      </c>
      <c r="N2765" s="30">
        <v>149.52069399999999</v>
      </c>
      <c r="O2765" s="32">
        <v>6.3387570591231253</v>
      </c>
      <c r="P2765" s="28">
        <v>1</v>
      </c>
      <c r="Q2765" s="28">
        <v>1</v>
      </c>
      <c r="R2765" s="30">
        <v>800</v>
      </c>
      <c r="S2765" s="31">
        <v>0.8</v>
      </c>
      <c r="T2765" s="30">
        <v>5.25</v>
      </c>
      <c r="U2765" s="32">
        <v>0.22256768391134144</v>
      </c>
      <c r="V2765" s="28">
        <v>0</v>
      </c>
      <c r="W2765" s="28">
        <v>0</v>
      </c>
      <c r="X2765" s="30">
        <v>0</v>
      </c>
      <c r="Y2765" s="31">
        <v>0</v>
      </c>
      <c r="Z2765" s="30">
        <v>0</v>
      </c>
      <c r="AA2765" s="18">
        <v>0</v>
      </c>
      <c r="AB2765" s="28">
        <v>8</v>
      </c>
      <c r="AC2765" s="22" t="s">
        <v>782</v>
      </c>
      <c r="AD2765" s="30">
        <v>380</v>
      </c>
      <c r="AE2765" s="19">
        <v>0.38</v>
      </c>
      <c r="AF2765" s="30">
        <v>4.0834924829999997</v>
      </c>
      <c r="AG2765" s="18">
        <v>0.17311494556393958</v>
      </c>
      <c r="AH2765" s="22" t="s">
        <v>782</v>
      </c>
      <c r="AI2765" s="23" t="s">
        <v>782</v>
      </c>
      <c r="AJ2765" s="23" t="s">
        <v>782</v>
      </c>
      <c r="AK2765" s="23" t="s">
        <v>782</v>
      </c>
      <c r="AL2765" s="14" t="s">
        <v>782</v>
      </c>
      <c r="AM2765" s="22" t="s">
        <v>782</v>
      </c>
      <c r="AN2765" s="23" t="s">
        <v>782</v>
      </c>
      <c r="AO2765" s="23" t="s">
        <v>782</v>
      </c>
      <c r="AP2765" s="23" t="s">
        <v>782</v>
      </c>
      <c r="AQ2765" s="14" t="s">
        <v>782</v>
      </c>
      <c r="AR2765" s="28">
        <v>8920</v>
      </c>
      <c r="AS2765" s="30">
        <v>188202.05099999992</v>
      </c>
      <c r="AT2765" s="33">
        <v>188.20205099999993</v>
      </c>
      <c r="AU2765" s="30">
        <v>167.12342128800017</v>
      </c>
      <c r="AV2765" s="18">
        <v>7.0850043435065864</v>
      </c>
      <c r="AW2765" s="28">
        <v>2</v>
      </c>
      <c r="AX2765" s="22" t="s">
        <v>782</v>
      </c>
      <c r="AY2765" s="30">
        <v>107</v>
      </c>
      <c r="AZ2765" s="19">
        <v>0.107</v>
      </c>
      <c r="BA2765" s="30">
        <v>0.20796699999999999</v>
      </c>
      <c r="BB2765" s="18">
        <v>8.8165206704742746E-3</v>
      </c>
      <c r="BC2765" s="28">
        <v>191</v>
      </c>
      <c r="BD2765" s="30">
        <v>259215</v>
      </c>
      <c r="BE2765" s="19">
        <v>259.21499999999997</v>
      </c>
      <c r="BF2765" s="30">
        <v>358.77539487941931</v>
      </c>
      <c r="BG2765" s="18">
        <v>15.209868320512248</v>
      </c>
      <c r="BH2765" s="13">
        <v>9187</v>
      </c>
      <c r="BI2765" s="19">
        <v>473.70333099999993</v>
      </c>
      <c r="BJ2765" s="19">
        <v>684.96096965041943</v>
      </c>
      <c r="BK2765" s="18">
        <v>29.038128873287711</v>
      </c>
      <c r="BL2765" t="s">
        <v>232</v>
      </c>
    </row>
    <row r="2766" spans="1:64">
      <c r="A2766" t="s">
        <v>3803</v>
      </c>
      <c r="B2766" t="s">
        <v>3800</v>
      </c>
      <c r="C2766" t="s">
        <v>232</v>
      </c>
      <c r="D2766" t="s">
        <v>929</v>
      </c>
      <c r="E2766">
        <v>2017</v>
      </c>
      <c r="F2766" s="23">
        <v>1319.41</v>
      </c>
      <c r="G2766" s="23">
        <v>191.44</v>
      </c>
      <c r="H2766" s="22">
        <v>277458</v>
      </c>
      <c r="I2766" s="29">
        <v>2179.4354932807005</v>
      </c>
      <c r="J2766" s="28">
        <v>66</v>
      </c>
      <c r="K2766" s="28">
        <v>91</v>
      </c>
      <c r="L2766" s="30">
        <v>28064.28</v>
      </c>
      <c r="M2766" s="31">
        <v>28.06428</v>
      </c>
      <c r="N2766" s="30">
        <v>167.85245900000001</v>
      </c>
      <c r="O2766" s="32">
        <v>7.7016484093012538</v>
      </c>
      <c r="P2766" s="28">
        <v>1</v>
      </c>
      <c r="Q2766" s="28">
        <v>1</v>
      </c>
      <c r="R2766" s="30">
        <v>800</v>
      </c>
      <c r="S2766" s="31">
        <v>0.8</v>
      </c>
      <c r="T2766" s="30">
        <v>1.8808</v>
      </c>
      <c r="U2766" s="32">
        <v>8.6297575945633281E-2</v>
      </c>
      <c r="V2766" s="28">
        <v>0</v>
      </c>
      <c r="W2766" s="28">
        <v>0</v>
      </c>
      <c r="X2766" s="30">
        <v>0</v>
      </c>
      <c r="Y2766" s="31">
        <v>0</v>
      </c>
      <c r="Z2766" s="30">
        <v>0</v>
      </c>
      <c r="AA2766" s="18">
        <v>0</v>
      </c>
      <c r="AB2766" s="28">
        <v>8</v>
      </c>
      <c r="AC2766" s="22" t="s">
        <v>782</v>
      </c>
      <c r="AD2766" s="30">
        <v>380</v>
      </c>
      <c r="AE2766" s="19">
        <v>0.38</v>
      </c>
      <c r="AF2766" s="30">
        <v>3.59004384174</v>
      </c>
      <c r="AG2766" s="18">
        <v>0.16472356501526517</v>
      </c>
      <c r="AH2766" s="22" t="s">
        <v>782</v>
      </c>
      <c r="AI2766" s="23" t="s">
        <v>782</v>
      </c>
      <c r="AJ2766" s="23" t="s">
        <v>782</v>
      </c>
      <c r="AK2766" s="23" t="s">
        <v>782</v>
      </c>
      <c r="AL2766" s="14" t="s">
        <v>782</v>
      </c>
      <c r="AM2766" s="22" t="s">
        <v>782</v>
      </c>
      <c r="AN2766" s="23" t="s">
        <v>782</v>
      </c>
      <c r="AO2766" s="23" t="s">
        <v>782</v>
      </c>
      <c r="AP2766" s="23" t="s">
        <v>782</v>
      </c>
      <c r="AQ2766" s="14" t="s">
        <v>782</v>
      </c>
      <c r="AR2766" s="28">
        <v>9239</v>
      </c>
      <c r="AS2766" s="30">
        <v>194557.50599999996</v>
      </c>
      <c r="AT2766" s="33">
        <v>194.55750599999996</v>
      </c>
      <c r="AU2766" s="30">
        <v>172.7670653280002</v>
      </c>
      <c r="AV2766" s="18">
        <v>7.9271474590851154</v>
      </c>
      <c r="AW2766" s="28">
        <v>2</v>
      </c>
      <c r="AX2766" s="22" t="s">
        <v>782</v>
      </c>
      <c r="AY2766" s="30">
        <v>0</v>
      </c>
      <c r="AZ2766" s="19">
        <v>0</v>
      </c>
      <c r="BA2766" s="30">
        <v>0</v>
      </c>
      <c r="BB2766" s="18">
        <v>0</v>
      </c>
      <c r="BC2766" s="28">
        <v>202</v>
      </c>
      <c r="BD2766" s="30">
        <v>286565</v>
      </c>
      <c r="BE2766" s="19">
        <v>286.565</v>
      </c>
      <c r="BF2766" s="30">
        <v>419.8014749409802</v>
      </c>
      <c r="BG2766" s="18">
        <v>19.261936232352248</v>
      </c>
      <c r="BH2766" s="13">
        <v>9518</v>
      </c>
      <c r="BI2766" s="19">
        <v>510.36678599999993</v>
      </c>
      <c r="BJ2766" s="19">
        <v>765.8918431107204</v>
      </c>
      <c r="BK2766" s="18">
        <v>35.141753241699512</v>
      </c>
      <c r="BL2766" t="s">
        <v>232</v>
      </c>
    </row>
    <row r="2767" spans="1:64">
      <c r="A2767" t="s">
        <v>3804</v>
      </c>
      <c r="B2767" t="s">
        <v>3800</v>
      </c>
      <c r="C2767" t="s">
        <v>232</v>
      </c>
      <c r="D2767" t="s">
        <v>929</v>
      </c>
      <c r="E2767">
        <v>2018</v>
      </c>
      <c r="F2767" s="23">
        <v>1319.42</v>
      </c>
      <c r="G2767" s="23">
        <v>192.37</v>
      </c>
      <c r="H2767" s="22">
        <v>277783</v>
      </c>
      <c r="I2767" s="29">
        <v>2179.5903927471736</v>
      </c>
      <c r="J2767" s="28">
        <v>67</v>
      </c>
      <c r="K2767" s="28">
        <v>89</v>
      </c>
      <c r="L2767" s="30">
        <v>29916.28</v>
      </c>
      <c r="M2767" s="31">
        <v>29.91628</v>
      </c>
      <c r="N2767" s="30">
        <v>178.92927068</v>
      </c>
      <c r="O2767" s="32">
        <v>8.2093071833775184</v>
      </c>
      <c r="P2767" s="28">
        <v>1</v>
      </c>
      <c r="Q2767" s="28">
        <v>1</v>
      </c>
      <c r="R2767" s="30">
        <v>800</v>
      </c>
      <c r="S2767" s="31">
        <v>0.8</v>
      </c>
      <c r="T2767" s="30">
        <v>5.3635260000000002</v>
      </c>
      <c r="U2767" s="32">
        <v>0.24607953943308442</v>
      </c>
      <c r="V2767" s="28">
        <v>0</v>
      </c>
      <c r="W2767" s="28">
        <v>0</v>
      </c>
      <c r="X2767" s="30">
        <v>0</v>
      </c>
      <c r="Y2767" s="31">
        <v>0</v>
      </c>
      <c r="Z2767" s="30">
        <v>0</v>
      </c>
      <c r="AA2767" s="18">
        <v>0</v>
      </c>
      <c r="AB2767" s="28">
        <v>8</v>
      </c>
      <c r="AC2767" s="22" t="s">
        <v>782</v>
      </c>
      <c r="AD2767" s="30">
        <v>380</v>
      </c>
      <c r="AE2767" s="19">
        <v>0.38</v>
      </c>
      <c r="AF2767" s="30">
        <v>3.6208327259999993</v>
      </c>
      <c r="AG2767" s="18">
        <v>0.166124457973788</v>
      </c>
      <c r="AH2767" s="22" t="s">
        <v>782</v>
      </c>
      <c r="AI2767" s="23" t="s">
        <v>782</v>
      </c>
      <c r="AJ2767" s="23" t="s">
        <v>782</v>
      </c>
      <c r="AK2767" s="23" t="s">
        <v>782</v>
      </c>
      <c r="AL2767" s="14" t="s">
        <v>782</v>
      </c>
      <c r="AM2767" s="22" t="s">
        <v>782</v>
      </c>
      <c r="AN2767" s="23" t="s">
        <v>782</v>
      </c>
      <c r="AO2767" s="23" t="s">
        <v>782</v>
      </c>
      <c r="AP2767" s="23" t="s">
        <v>782</v>
      </c>
      <c r="AQ2767" s="14" t="s">
        <v>782</v>
      </c>
      <c r="AR2767" s="28">
        <v>9645</v>
      </c>
      <c r="AS2767" s="30">
        <v>203659.41099999993</v>
      </c>
      <c r="AT2767" s="33">
        <v>203.65941099999992</v>
      </c>
      <c r="AU2767" s="30">
        <v>180.84955696800017</v>
      </c>
      <c r="AV2767" s="18">
        <v>8.2974102643229166</v>
      </c>
      <c r="AW2767" s="28">
        <v>2</v>
      </c>
      <c r="AX2767" s="22" t="s">
        <v>782</v>
      </c>
      <c r="AY2767" s="30">
        <v>107</v>
      </c>
      <c r="AZ2767" s="19">
        <v>0.107</v>
      </c>
      <c r="BA2767" s="30">
        <v>0.20796699999999999</v>
      </c>
      <c r="BB2767" s="18">
        <v>9.5415634374253541E-3</v>
      </c>
      <c r="BC2767" s="28">
        <v>206</v>
      </c>
      <c r="BD2767" s="30">
        <v>297765</v>
      </c>
      <c r="BE2767" s="19">
        <v>297.76499999999999</v>
      </c>
      <c r="BF2767" s="30">
        <v>436.52980404470946</v>
      </c>
      <c r="BG2767" s="18">
        <v>20.028066075961352</v>
      </c>
      <c r="BH2767" s="13">
        <v>9929</v>
      </c>
      <c r="BI2767" s="19">
        <v>532.62769099999991</v>
      </c>
      <c r="BJ2767" s="19">
        <v>805.50095741870962</v>
      </c>
      <c r="BK2767" s="18">
        <v>36.956529084506087</v>
      </c>
      <c r="BL2767" t="s">
        <v>232</v>
      </c>
    </row>
    <row r="2768" spans="1:64">
      <c r="A2768" t="s">
        <v>3805</v>
      </c>
      <c r="B2768" t="s">
        <v>3800</v>
      </c>
      <c r="C2768" t="s">
        <v>232</v>
      </c>
      <c r="D2768" t="s">
        <v>929</v>
      </c>
      <c r="E2768">
        <v>2019</v>
      </c>
      <c r="F2768" s="23">
        <v>1319.42</v>
      </c>
      <c r="G2768" s="23">
        <v>192.97</v>
      </c>
      <c r="H2768" s="22">
        <v>277840</v>
      </c>
      <c r="I2768" s="34">
        <v>2227.5120058936072</v>
      </c>
      <c r="J2768" s="22">
        <v>66</v>
      </c>
      <c r="K2768" s="22">
        <v>99</v>
      </c>
      <c r="L2768" s="23">
        <v>30999.78</v>
      </c>
      <c r="M2768" s="23">
        <v>30.999779999999998</v>
      </c>
      <c r="N2768" s="23">
        <v>185.40968418</v>
      </c>
      <c r="O2768" s="14">
        <v>8.3236222157024695</v>
      </c>
      <c r="P2768" s="22">
        <v>1</v>
      </c>
      <c r="Q2768" s="22">
        <v>1</v>
      </c>
      <c r="R2768" s="23">
        <v>800</v>
      </c>
      <c r="S2768" s="23">
        <v>0.8</v>
      </c>
      <c r="T2768" s="23">
        <v>5.0682922499999998</v>
      </c>
      <c r="U2768" s="14">
        <v>0.22753153458164019</v>
      </c>
      <c r="V2768" s="22">
        <v>0</v>
      </c>
      <c r="W2768" s="22">
        <v>0</v>
      </c>
      <c r="X2768" s="23">
        <v>0</v>
      </c>
      <c r="Y2768" s="23">
        <v>0</v>
      </c>
      <c r="Z2768" s="23">
        <v>0</v>
      </c>
      <c r="AA2768" s="14">
        <v>0</v>
      </c>
      <c r="AB2768" s="22">
        <v>8</v>
      </c>
      <c r="AC2768" s="22">
        <v>9</v>
      </c>
      <c r="AD2768" s="23">
        <v>1365.3914270386265</v>
      </c>
      <c r="AE2768" s="23">
        <v>1.3653914270386265</v>
      </c>
      <c r="AF2768" s="23">
        <v>3.3284295449999997</v>
      </c>
      <c r="AG2768" s="14">
        <v>0.14942364109345121</v>
      </c>
      <c r="AH2768" s="22">
        <v>5</v>
      </c>
      <c r="AI2768" s="23">
        <v>5581.08</v>
      </c>
      <c r="AJ2768" s="23">
        <v>5.58108</v>
      </c>
      <c r="AK2768" s="23">
        <v>4.95599904</v>
      </c>
      <c r="AL2768" s="14">
        <v>0.22249034020410635</v>
      </c>
      <c r="AM2768" s="22">
        <v>10236</v>
      </c>
      <c r="AN2768" s="23">
        <v>209090.22199999992</v>
      </c>
      <c r="AO2768" s="23">
        <v>209.09022199999993</v>
      </c>
      <c r="AP2768" s="23">
        <v>185.6721171360002</v>
      </c>
      <c r="AQ2768" s="14">
        <v>8.3354036541551402</v>
      </c>
      <c r="AR2768" s="22">
        <v>10241</v>
      </c>
      <c r="AS2768" s="23">
        <v>214671.30199999988</v>
      </c>
      <c r="AT2768" s="23">
        <v>214.67130199999988</v>
      </c>
      <c r="AU2768" s="23">
        <v>190.62811617600019</v>
      </c>
      <c r="AV2768" s="14">
        <v>8.5578939943592456</v>
      </c>
      <c r="AW2768" s="22">
        <v>2</v>
      </c>
      <c r="AX2768" s="22" t="s">
        <v>782</v>
      </c>
      <c r="AY2768" s="23">
        <v>107</v>
      </c>
      <c r="AZ2768" s="23">
        <v>0.107</v>
      </c>
      <c r="BA2768" s="23">
        <v>0.20796699999999999</v>
      </c>
      <c r="BB2768" s="14">
        <v>9.3362908684557332E-3</v>
      </c>
      <c r="BC2768" s="22">
        <v>207</v>
      </c>
      <c r="BD2768" s="23">
        <v>300765</v>
      </c>
      <c r="BE2768" s="23">
        <v>300.76499999999999</v>
      </c>
      <c r="BF2768" s="23">
        <v>442.32802692054076</v>
      </c>
      <c r="BG2768" s="14">
        <v>19.857492383889209</v>
      </c>
      <c r="BH2768" s="22">
        <v>10525</v>
      </c>
      <c r="BI2768" s="23">
        <v>548.70847342703848</v>
      </c>
      <c r="BJ2768" s="23">
        <v>826.97051607154094</v>
      </c>
      <c r="BK2768" s="14">
        <v>37.125300060494467</v>
      </c>
      <c r="BL2768" t="s">
        <v>232</v>
      </c>
    </row>
    <row r="2769" spans="1:64">
      <c r="A2769" t="s">
        <v>3806</v>
      </c>
      <c r="B2769" t="s">
        <v>3800</v>
      </c>
      <c r="C2769" t="s">
        <v>232</v>
      </c>
      <c r="D2769" t="s">
        <v>929</v>
      </c>
      <c r="E2769">
        <v>2020</v>
      </c>
      <c r="F2769" s="23">
        <v>1319.42</v>
      </c>
      <c r="G2769" s="23">
        <v>193.72</v>
      </c>
      <c r="H2769" s="22">
        <v>277417</v>
      </c>
      <c r="I2769" s="34">
        <v>2237.2365316413052</v>
      </c>
      <c r="J2769" s="22">
        <v>66</v>
      </c>
      <c r="K2769" s="22">
        <v>114</v>
      </c>
      <c r="L2769" s="23">
        <v>36365.78</v>
      </c>
      <c r="M2769" s="23">
        <v>36.365780000000001</v>
      </c>
      <c r="N2769" s="23">
        <v>217.47382518000001</v>
      </c>
      <c r="O2769" s="14">
        <v>9.7206451845507171</v>
      </c>
      <c r="P2769" s="22">
        <v>1</v>
      </c>
      <c r="Q2769" s="22">
        <v>1</v>
      </c>
      <c r="R2769" s="23">
        <v>800</v>
      </c>
      <c r="S2769" s="23">
        <v>0.8</v>
      </c>
      <c r="T2769" s="23">
        <v>5.0303592500000001</v>
      </c>
      <c r="U2769" s="14">
        <v>0.22484700114875986</v>
      </c>
      <c r="V2769" s="22">
        <v>0</v>
      </c>
      <c r="W2769" s="22">
        <v>0</v>
      </c>
      <c r="X2769" s="23">
        <v>0</v>
      </c>
      <c r="Y2769" s="23">
        <v>0</v>
      </c>
      <c r="Z2769" s="23">
        <v>0</v>
      </c>
      <c r="AA2769" s="14">
        <v>0</v>
      </c>
      <c r="AB2769" s="22">
        <v>8</v>
      </c>
      <c r="AC2769" s="22">
        <v>9</v>
      </c>
      <c r="AD2769" s="23">
        <v>1703.7969785407724</v>
      </c>
      <c r="AE2769" s="23">
        <v>1.7037969785407725</v>
      </c>
      <c r="AF2769" s="23">
        <v>3.9722827829999998</v>
      </c>
      <c r="AG2769" s="14">
        <v>0.17755309851327214</v>
      </c>
      <c r="AH2769" s="22">
        <v>7</v>
      </c>
      <c r="AI2769" s="23">
        <v>6815.62</v>
      </c>
      <c r="AJ2769" s="23">
        <v>6.81562</v>
      </c>
      <c r="AK2769" s="23">
        <v>6.0522705600000002</v>
      </c>
      <c r="AL2769" s="14">
        <v>0.27052439357227326</v>
      </c>
      <c r="AM2769" s="22">
        <v>11178</v>
      </c>
      <c r="AN2769" s="23">
        <v>224553.78199999986</v>
      </c>
      <c r="AO2769" s="23">
        <v>224.55378199999987</v>
      </c>
      <c r="AP2769" s="23">
        <v>199.40375841600016</v>
      </c>
      <c r="AQ2769" s="14">
        <v>8.9129493281477696</v>
      </c>
      <c r="AR2769" s="22">
        <v>11185</v>
      </c>
      <c r="AS2769" s="23">
        <v>231369.40199999986</v>
      </c>
      <c r="AT2769" s="23">
        <v>231.36940199999987</v>
      </c>
      <c r="AU2769" s="23">
        <v>205.4560289760002</v>
      </c>
      <c r="AV2769" s="14">
        <v>9.1834737217200431</v>
      </c>
      <c r="AW2769" s="22">
        <v>2</v>
      </c>
      <c r="AX2769" s="22">
        <v>2</v>
      </c>
      <c r="AY2769" s="23">
        <v>107</v>
      </c>
      <c r="AZ2769" s="23">
        <v>0.107</v>
      </c>
      <c r="BA2769" s="23">
        <v>0.20796699999999999</v>
      </c>
      <c r="BB2769" s="14">
        <v>9.2957091062440787E-3</v>
      </c>
      <c r="BC2769" s="22">
        <v>212</v>
      </c>
      <c r="BD2769" s="23">
        <v>326370</v>
      </c>
      <c r="BE2769" s="23">
        <v>326.37</v>
      </c>
      <c r="BF2769" s="23">
        <v>516.498879637409</v>
      </c>
      <c r="BG2769" s="14">
        <v>23.086467270337732</v>
      </c>
      <c r="BH2769" s="22">
        <v>11474</v>
      </c>
      <c r="BI2769" s="23">
        <v>596.71597897854065</v>
      </c>
      <c r="BJ2769" s="23">
        <v>948.63934282640912</v>
      </c>
      <c r="BK2769" s="14">
        <v>42.402281985376767</v>
      </c>
      <c r="BL2769" t="s">
        <v>232</v>
      </c>
    </row>
    <row r="2770" spans="1:64">
      <c r="A2770" t="s">
        <v>3807</v>
      </c>
      <c r="B2770" t="s">
        <v>3800</v>
      </c>
      <c r="C2770" t="s">
        <v>232</v>
      </c>
      <c r="D2770" t="s">
        <v>929</v>
      </c>
      <c r="E2770">
        <v>2021</v>
      </c>
      <c r="F2770" s="23">
        <v>1319.42</v>
      </c>
      <c r="G2770" s="23">
        <v>194.46</v>
      </c>
      <c r="H2770" s="22">
        <v>278176</v>
      </c>
      <c r="I2770" s="34">
        <v>2079.98</v>
      </c>
      <c r="J2770" s="22">
        <v>65</v>
      </c>
      <c r="K2770" s="22">
        <v>123</v>
      </c>
      <c r="L2770" s="23">
        <v>34278.28</v>
      </c>
      <c r="M2770" s="23">
        <v>34.28</v>
      </c>
      <c r="N2770" s="23">
        <v>205.02</v>
      </c>
      <c r="O2770" s="14">
        <v>9.86</v>
      </c>
      <c r="P2770" s="22">
        <v>1</v>
      </c>
      <c r="Q2770" s="22">
        <v>1</v>
      </c>
      <c r="R2770" s="23">
        <v>800</v>
      </c>
      <c r="S2770" s="23">
        <v>0.8</v>
      </c>
      <c r="T2770" s="23">
        <v>4.69679175</v>
      </c>
      <c r="U2770" s="14">
        <v>0.23</v>
      </c>
      <c r="V2770" s="22">
        <v>0</v>
      </c>
      <c r="W2770" s="22">
        <v>0</v>
      </c>
      <c r="X2770" s="23">
        <v>0</v>
      </c>
      <c r="Y2770" s="23">
        <v>0</v>
      </c>
      <c r="Z2770" s="23">
        <v>0</v>
      </c>
      <c r="AA2770" s="14">
        <v>0</v>
      </c>
      <c r="AB2770" s="22">
        <v>8</v>
      </c>
      <c r="AC2770" s="22">
        <v>0</v>
      </c>
      <c r="AD2770" s="23">
        <v>1361.878273</v>
      </c>
      <c r="AE2770" s="23">
        <v>1.36</v>
      </c>
      <c r="AF2770" s="23">
        <v>4.0599999999999996</v>
      </c>
      <c r="AG2770" s="14">
        <v>0.2</v>
      </c>
      <c r="AH2770" s="22">
        <v>12</v>
      </c>
      <c r="AI2770" s="23">
        <v>9582.1200000000008</v>
      </c>
      <c r="AJ2770" s="23">
        <v>10</v>
      </c>
      <c r="AK2770" s="23">
        <v>8.57</v>
      </c>
      <c r="AL2770" s="14">
        <v>0.41</v>
      </c>
      <c r="AM2770" s="22">
        <v>12360</v>
      </c>
      <c r="AN2770" s="23">
        <v>241222.66699999999</v>
      </c>
      <c r="AO2770" s="23">
        <v>241</v>
      </c>
      <c r="AP2770" s="23">
        <v>215.85</v>
      </c>
      <c r="AQ2770" s="14">
        <v>10.38</v>
      </c>
      <c r="AR2770" s="22">
        <v>12372</v>
      </c>
      <c r="AS2770" s="23">
        <v>250804.78700000001</v>
      </c>
      <c r="AT2770" s="23">
        <v>251</v>
      </c>
      <c r="AU2770" s="23">
        <v>224.43</v>
      </c>
      <c r="AV2770" s="14">
        <v>10.79</v>
      </c>
      <c r="AW2770" s="22">
        <v>4</v>
      </c>
      <c r="AX2770" s="22">
        <v>5</v>
      </c>
      <c r="AY2770" s="23">
        <v>169.4</v>
      </c>
      <c r="AZ2770" s="23">
        <v>0.17</v>
      </c>
      <c r="BA2770" s="23">
        <v>0.31</v>
      </c>
      <c r="BB2770" s="14">
        <v>0.01</v>
      </c>
      <c r="BC2770" s="22">
        <v>206</v>
      </c>
      <c r="BD2770" s="23">
        <v>316970</v>
      </c>
      <c r="BE2770" s="23">
        <v>316.97000000000003</v>
      </c>
      <c r="BF2770" s="23">
        <v>435.7</v>
      </c>
      <c r="BG2770" s="14">
        <v>20.95</v>
      </c>
      <c r="BH2770" s="22">
        <v>12656</v>
      </c>
      <c r="BI2770" s="23">
        <v>604.38</v>
      </c>
      <c r="BJ2770" s="23">
        <v>874.21</v>
      </c>
      <c r="BK2770" s="14">
        <v>42.03</v>
      </c>
      <c r="BL2770" t="s">
        <v>232</v>
      </c>
    </row>
    <row r="2771" spans="1:64">
      <c r="A2771" t="s">
        <v>3808</v>
      </c>
      <c r="B2771" t="s">
        <v>3800</v>
      </c>
      <c r="C2771" t="s">
        <v>232</v>
      </c>
      <c r="D2771" s="111" t="s">
        <v>929</v>
      </c>
      <c r="E2771" s="110">
        <v>2022</v>
      </c>
      <c r="F2771" s="23"/>
      <c r="G2771" s="23"/>
      <c r="H2771" s="22">
        <v>282263</v>
      </c>
      <c r="I2771" s="34">
        <v>2045.7118667890318</v>
      </c>
      <c r="J2771" s="22">
        <v>68</v>
      </c>
      <c r="K2771" s="22">
        <v>124</v>
      </c>
      <c r="L2771" s="23">
        <v>34237.279999999999</v>
      </c>
      <c r="M2771" s="23">
        <v>34.237279999999998</v>
      </c>
      <c r="N2771" s="23">
        <v>202.61622304000002</v>
      </c>
      <c r="O2771" s="14">
        <v>9.9044360219715735</v>
      </c>
      <c r="P2771" s="22">
        <v>1</v>
      </c>
      <c r="Q2771" s="22">
        <v>1</v>
      </c>
      <c r="R2771" s="23">
        <v>800</v>
      </c>
      <c r="S2771" s="23">
        <v>0.8</v>
      </c>
      <c r="T2771" s="23">
        <v>1.8808</v>
      </c>
      <c r="U2771" s="14">
        <v>9.1938656197567109E-2</v>
      </c>
      <c r="V2771" s="22">
        <v>0</v>
      </c>
      <c r="W2771" s="22">
        <v>0</v>
      </c>
      <c r="X2771" s="23">
        <v>0</v>
      </c>
      <c r="Y2771" s="23">
        <v>0</v>
      </c>
      <c r="Z2771" s="23">
        <v>0</v>
      </c>
      <c r="AA2771" s="14">
        <v>0</v>
      </c>
      <c r="AB2771" s="22">
        <v>8</v>
      </c>
      <c r="AC2771" s="22">
        <v>0</v>
      </c>
      <c r="AD2771" s="23">
        <v>1232.8472034334759</v>
      </c>
      <c r="AE2771" s="23">
        <v>1.2328472034334759</v>
      </c>
      <c r="AF2771" s="23">
        <v>4.2035259503999995</v>
      </c>
      <c r="AG2771" s="14">
        <v>0.20547986344713795</v>
      </c>
      <c r="AH2771" s="22">
        <v>16</v>
      </c>
      <c r="AI2771" s="23">
        <v>10997.949999999999</v>
      </c>
      <c r="AJ2771" s="23">
        <v>10.997949999999999</v>
      </c>
      <c r="AK2771" s="23">
        <v>11.265903154695597</v>
      </c>
      <c r="AL2771" s="14">
        <v>0.55070820762156802</v>
      </c>
      <c r="AM2771" s="22">
        <v>14765</v>
      </c>
      <c r="AN2771" s="23">
        <v>266089.65699999966</v>
      </c>
      <c r="AO2771" s="23">
        <v>266.08965699999965</v>
      </c>
      <c r="AP2771" s="23">
        <v>272.5726436497863</v>
      </c>
      <c r="AQ2771" s="14">
        <v>13.324097497543427</v>
      </c>
      <c r="AR2771" s="22">
        <v>14781</v>
      </c>
      <c r="AS2771" s="23">
        <v>277087.60699999973</v>
      </c>
      <c r="AT2771" s="23">
        <v>277.08760699999971</v>
      </c>
      <c r="AU2771" s="23">
        <v>283.83854680448178</v>
      </c>
      <c r="AV2771" s="14">
        <v>13.874805705164988</v>
      </c>
      <c r="AW2771" s="22">
        <v>4</v>
      </c>
      <c r="AX2771" s="22">
        <v>5</v>
      </c>
      <c r="AY2771" s="23">
        <v>169.4</v>
      </c>
      <c r="AZ2771" s="23">
        <v>0.1694</v>
      </c>
      <c r="BA2771" s="23">
        <v>0.30990239999999997</v>
      </c>
      <c r="BB2771" s="14">
        <v>1.5148878247767396E-2</v>
      </c>
      <c r="BC2771" s="22">
        <v>198</v>
      </c>
      <c r="BD2771" s="23">
        <v>324005</v>
      </c>
      <c r="BE2771" s="23">
        <v>324.005</v>
      </c>
      <c r="BF2771" s="23">
        <v>515.5987866000155</v>
      </c>
      <c r="BG2771" s="14">
        <v>25.203881102244573</v>
      </c>
      <c r="BH2771" s="22">
        <v>15060</v>
      </c>
      <c r="BI2771" s="23">
        <v>637.5321342034332</v>
      </c>
      <c r="BJ2771" s="23">
        <v>1008.4477847948973</v>
      </c>
      <c r="BK2771" s="14">
        <v>49.295690227273617</v>
      </c>
      <c r="BL2771" t="s">
        <v>232</v>
      </c>
    </row>
    <row r="2772" spans="1:64">
      <c r="A2772" t="s">
        <v>3809</v>
      </c>
      <c r="B2772" t="s">
        <v>3800</v>
      </c>
      <c r="C2772" t="s">
        <v>232</v>
      </c>
      <c r="D2772" t="s">
        <v>929</v>
      </c>
      <c r="E2772">
        <v>2023</v>
      </c>
      <c r="F2772">
        <v>1319.42</v>
      </c>
      <c r="G2772">
        <v>201.11</v>
      </c>
      <c r="H2772">
        <v>282216</v>
      </c>
      <c r="I2772">
        <v>2045.7118667890318</v>
      </c>
      <c r="J2772">
        <v>69</v>
      </c>
      <c r="K2772">
        <v>130</v>
      </c>
      <c r="L2772">
        <v>45686.18</v>
      </c>
      <c r="M2772">
        <v>45.68618</v>
      </c>
      <c r="N2772">
        <v>270.370813</v>
      </c>
      <c r="O2772">
        <v>13.2164659837642</v>
      </c>
      <c r="P2772">
        <v>1</v>
      </c>
      <c r="Q2772">
        <v>1</v>
      </c>
      <c r="R2772">
        <v>800</v>
      </c>
      <c r="S2772">
        <v>0.8</v>
      </c>
      <c r="T2772">
        <v>4.3052450000000002</v>
      </c>
      <c r="U2772">
        <v>0.21045216923718357</v>
      </c>
      <c r="V2772">
        <v>0</v>
      </c>
      <c r="W2772">
        <v>0</v>
      </c>
      <c r="X2772">
        <v>0</v>
      </c>
      <c r="Y2772">
        <v>0</v>
      </c>
      <c r="Z2772">
        <v>0</v>
      </c>
      <c r="AA2772">
        <v>0</v>
      </c>
      <c r="AB2772">
        <v>8</v>
      </c>
      <c r="AC2772">
        <v>10</v>
      </c>
      <c r="AD2772">
        <v>1331.4574892703861</v>
      </c>
      <c r="AE2772">
        <v>1.3314574892703863</v>
      </c>
      <c r="AF2772">
        <v>3.4470094200000001</v>
      </c>
      <c r="AG2772">
        <v>0.16849926306633095</v>
      </c>
      <c r="AH2772">
        <v>21</v>
      </c>
      <c r="AI2772">
        <v>20997.759999999998</v>
      </c>
      <c r="AJ2772">
        <v>20.99776</v>
      </c>
      <c r="AK2772">
        <v>19.695630999999999</v>
      </c>
      <c r="AL2772">
        <v>0.96277639680090643</v>
      </c>
      <c r="AM2772">
        <v>18522</v>
      </c>
      <c r="AN2772">
        <v>329908.76799999998</v>
      </c>
      <c r="AO2772">
        <v>329.90876800000001</v>
      </c>
      <c r="AP2772">
        <v>309.45021300000002</v>
      </c>
      <c r="AQ2772">
        <v>15.126774108502188</v>
      </c>
      <c r="AR2772">
        <v>20927</v>
      </c>
      <c r="AS2772">
        <v>352740.98299999401</v>
      </c>
      <c r="AT2772">
        <v>352.740983000006</v>
      </c>
      <c r="AU2772">
        <v>330.866539532633</v>
      </c>
      <c r="AV2772">
        <v>16.173662816551197</v>
      </c>
      <c r="AW2772">
        <v>4</v>
      </c>
      <c r="AX2772">
        <v>4</v>
      </c>
      <c r="AY2772">
        <v>132.4</v>
      </c>
      <c r="AZ2772">
        <v>0.13239999999999999</v>
      </c>
      <c r="BA2772">
        <v>0.27415899999999999</v>
      </c>
      <c r="BB2772">
        <v>1.340164294155083E-2</v>
      </c>
      <c r="BC2772">
        <v>201</v>
      </c>
      <c r="BD2772">
        <v>337505</v>
      </c>
      <c r="BE2772">
        <v>337.505</v>
      </c>
      <c r="BF2772">
        <v>647.54193099999998</v>
      </c>
      <c r="BG2772">
        <v>31.653623440938816</v>
      </c>
      <c r="BH2772">
        <v>21210</v>
      </c>
      <c r="BI2772">
        <v>738.19602048927641</v>
      </c>
      <c r="BJ2772">
        <v>1256.8056969526328</v>
      </c>
      <c r="BK2772">
        <v>61.436105316499273</v>
      </c>
      <c r="BL2772" t="s">
        <v>232</v>
      </c>
    </row>
    <row r="2773" spans="1:64">
      <c r="A2773" t="s">
        <v>3810</v>
      </c>
      <c r="B2773" t="s">
        <v>3800</v>
      </c>
      <c r="C2773" t="s">
        <v>232</v>
      </c>
      <c r="D2773" t="s">
        <v>929</v>
      </c>
      <c r="E2773">
        <v>2024</v>
      </c>
      <c r="F2773">
        <v>1319.42</v>
      </c>
      <c r="G2773">
        <v>202.16</v>
      </c>
      <c r="H2773">
        <v>282639</v>
      </c>
      <c r="I2773">
        <v>1938.0833634820431</v>
      </c>
      <c r="J2773">
        <v>72</v>
      </c>
      <c r="K2773">
        <v>133</v>
      </c>
      <c r="L2773">
        <v>46172.18</v>
      </c>
      <c r="M2773">
        <v>46.172179999999997</v>
      </c>
      <c r="N2773">
        <v>273.24696124000002</v>
      </c>
      <c r="O2773">
        <v>14.098823940631371</v>
      </c>
      <c r="P2773">
        <v>1</v>
      </c>
      <c r="Q2773">
        <v>1</v>
      </c>
      <c r="R2773">
        <v>800</v>
      </c>
      <c r="S2773">
        <v>0.8</v>
      </c>
      <c r="T2773">
        <v>4.1441365000000001</v>
      </c>
      <c r="U2773">
        <v>0.21382653492027651</v>
      </c>
      <c r="V2773">
        <v>0</v>
      </c>
      <c r="W2773">
        <v>0</v>
      </c>
      <c r="X2773">
        <v>0</v>
      </c>
      <c r="Y2773">
        <v>0</v>
      </c>
      <c r="Z2773">
        <v>0</v>
      </c>
      <c r="AA2773">
        <v>0</v>
      </c>
      <c r="AB2773">
        <v>8</v>
      </c>
      <c r="AC2773">
        <v>9</v>
      </c>
      <c r="AD2773">
        <v>1136.532635193133</v>
      </c>
      <c r="AE2773">
        <v>1.1365326351931331</v>
      </c>
      <c r="AF2773">
        <v>3.9546286500000001</v>
      </c>
      <c r="AG2773">
        <v>0.20404842869580936</v>
      </c>
      <c r="AH2773">
        <v>26</v>
      </c>
      <c r="AI2773">
        <v>21041.989999999998</v>
      </c>
      <c r="AJ2773">
        <v>21.041989999999998</v>
      </c>
      <c r="AK2773">
        <v>18.978692635463641</v>
      </c>
      <c r="AL2773">
        <v>0.97925058297625101</v>
      </c>
      <c r="AM2773">
        <v>21870</v>
      </c>
      <c r="AN2773">
        <v>386753.71300000098</v>
      </c>
      <c r="AO2773">
        <v>386.75371300000285</v>
      </c>
      <c r="AP2773">
        <v>348.83011752459419</v>
      </c>
      <c r="AQ2773">
        <v>17.998715849759485</v>
      </c>
      <c r="AR2773">
        <v>26078</v>
      </c>
      <c r="AS2773">
        <v>411474.71499997959</v>
      </c>
      <c r="AT2773">
        <v>411.47471500002757</v>
      </c>
      <c r="AU2773">
        <v>371.12707226123024</v>
      </c>
      <c r="AV2773">
        <v>19.149180022599623</v>
      </c>
      <c r="AW2773">
        <v>4</v>
      </c>
      <c r="AX2773">
        <v>4</v>
      </c>
      <c r="AY2773">
        <v>132.4</v>
      </c>
      <c r="AZ2773">
        <v>0.13240000000000002</v>
      </c>
      <c r="BA2773">
        <v>0.27415939999999994</v>
      </c>
      <c r="BB2773">
        <v>1.4145903378863617E-2</v>
      </c>
      <c r="BC2773">
        <v>206</v>
      </c>
      <c r="BD2773">
        <v>386905</v>
      </c>
      <c r="BE2773">
        <v>386.90500000000117</v>
      </c>
      <c r="BF2773">
        <v>688.71275682328837</v>
      </c>
      <c r="BG2773">
        <v>35.535765375227086</v>
      </c>
      <c r="BH2773">
        <v>26369</v>
      </c>
      <c r="BI2773">
        <v>846.62082763522187</v>
      </c>
      <c r="BJ2773">
        <v>1341.4597148745188</v>
      </c>
      <c r="BK2773">
        <v>69.215790205453047</v>
      </c>
      <c r="BL2773" t="s">
        <v>232</v>
      </c>
    </row>
    <row r="2774" spans="1:64">
      <c r="A2774" t="s">
        <v>3811</v>
      </c>
      <c r="B2774" t="s">
        <v>3812</v>
      </c>
      <c r="C2774" t="s">
        <v>235</v>
      </c>
      <c r="D2774" t="s">
        <v>942</v>
      </c>
      <c r="E2774">
        <v>2012</v>
      </c>
      <c r="F2774" s="23">
        <v>123.13</v>
      </c>
      <c r="G2774" s="23">
        <v>26.09</v>
      </c>
      <c r="H2774" s="22">
        <v>51877</v>
      </c>
      <c r="I2774" s="34">
        <v>429.73866999999996</v>
      </c>
      <c r="J2774" s="22">
        <v>6</v>
      </c>
      <c r="K2774" s="22" t="s">
        <v>782</v>
      </c>
      <c r="L2774" s="23">
        <v>1788.28</v>
      </c>
      <c r="M2774" s="23">
        <v>1.7882799999999999</v>
      </c>
      <c r="N2774" s="23">
        <v>11.225631</v>
      </c>
      <c r="O2774" s="14">
        <v>2.6121994094690151</v>
      </c>
      <c r="P2774" s="22">
        <v>0</v>
      </c>
      <c r="Q2774" s="22" t="s">
        <v>782</v>
      </c>
      <c r="R2774" s="23">
        <v>0</v>
      </c>
      <c r="S2774" s="23">
        <v>0</v>
      </c>
      <c r="T2774" s="23">
        <v>0</v>
      </c>
      <c r="U2774" s="14">
        <v>0</v>
      </c>
      <c r="V2774" s="22">
        <v>0</v>
      </c>
      <c r="W2774" s="22" t="s">
        <v>782</v>
      </c>
      <c r="X2774" s="23">
        <v>0</v>
      </c>
      <c r="Y2774" s="23">
        <v>0</v>
      </c>
      <c r="Z2774" s="23">
        <v>0</v>
      </c>
      <c r="AA2774" s="14">
        <v>0</v>
      </c>
      <c r="AB2774" s="22">
        <v>1</v>
      </c>
      <c r="AC2774" s="22" t="s">
        <v>782</v>
      </c>
      <c r="AD2774" s="23">
        <v>250</v>
      </c>
      <c r="AE2774" s="23">
        <v>0.25</v>
      </c>
      <c r="AF2774" s="23">
        <v>0.42599999999999999</v>
      </c>
      <c r="AG2774" s="14">
        <v>9.9130013131003544E-2</v>
      </c>
      <c r="AH2774" s="22" t="s">
        <v>782</v>
      </c>
      <c r="AI2774" s="23" t="s">
        <v>782</v>
      </c>
      <c r="AJ2774" s="23" t="s">
        <v>782</v>
      </c>
      <c r="AK2774" s="23" t="s">
        <v>782</v>
      </c>
      <c r="AL2774" s="14" t="s">
        <v>782</v>
      </c>
      <c r="AM2774" s="22" t="s">
        <v>782</v>
      </c>
      <c r="AN2774" s="23" t="s">
        <v>782</v>
      </c>
      <c r="AO2774" s="23" t="s">
        <v>782</v>
      </c>
      <c r="AP2774" s="23" t="s">
        <v>782</v>
      </c>
      <c r="AQ2774" s="14" t="s">
        <v>782</v>
      </c>
      <c r="AR2774" s="22">
        <v>799</v>
      </c>
      <c r="AS2774" s="23">
        <v>16303.170000000018</v>
      </c>
      <c r="AT2774" s="23">
        <v>16.303170000000019</v>
      </c>
      <c r="AU2774" s="23">
        <v>14.071513000000001</v>
      </c>
      <c r="AV2774" s="14">
        <v>3.2744349024955097</v>
      </c>
      <c r="AW2774" s="22">
        <v>0</v>
      </c>
      <c r="AX2774" s="22" t="s">
        <v>782</v>
      </c>
      <c r="AY2774" s="23">
        <v>0</v>
      </c>
      <c r="AZ2774" s="23">
        <v>0</v>
      </c>
      <c r="BA2774" s="23">
        <v>0</v>
      </c>
      <c r="BB2774" s="14">
        <v>0</v>
      </c>
      <c r="BC2774" s="22">
        <v>16</v>
      </c>
      <c r="BD2774" s="23">
        <v>33000</v>
      </c>
      <c r="BE2774" s="23">
        <v>33</v>
      </c>
      <c r="BF2774" s="23">
        <v>52.701000000000001</v>
      </c>
      <c r="BG2774" s="14">
        <v>12.263499582199573</v>
      </c>
      <c r="BH2774" s="22">
        <v>822</v>
      </c>
      <c r="BI2774" s="23">
        <v>51.341450000000023</v>
      </c>
      <c r="BJ2774" s="23">
        <v>78.424143999999998</v>
      </c>
      <c r="BK2774" s="14">
        <v>18.249263907295099</v>
      </c>
      <c r="BL2774" t="s">
        <v>235</v>
      </c>
    </row>
    <row r="2775" spans="1:64">
      <c r="A2775" t="s">
        <v>3813</v>
      </c>
      <c r="B2775" t="s">
        <v>3812</v>
      </c>
      <c r="C2775" t="s">
        <v>235</v>
      </c>
      <c r="D2775" t="s">
        <v>942</v>
      </c>
      <c r="E2775">
        <v>2015</v>
      </c>
      <c r="F2775" s="23">
        <v>123.13</v>
      </c>
      <c r="G2775" s="23">
        <v>26.29</v>
      </c>
      <c r="H2775" s="22">
        <v>52287</v>
      </c>
      <c r="I2775" s="34">
        <v>424.27845111190555</v>
      </c>
      <c r="J2775" s="13">
        <v>6</v>
      </c>
      <c r="K2775" s="13">
        <v>7</v>
      </c>
      <c r="L2775" s="19">
        <v>2038.28</v>
      </c>
      <c r="M2775" s="35">
        <v>2.0382799999999999</v>
      </c>
      <c r="N2775" s="19">
        <v>12.191676232404536</v>
      </c>
      <c r="O2775" s="17">
        <v>2.873508235088027</v>
      </c>
      <c r="P2775" s="36">
        <v>0</v>
      </c>
      <c r="Q2775" s="37">
        <v>0</v>
      </c>
      <c r="R2775" s="38">
        <v>0</v>
      </c>
      <c r="S2775" s="27">
        <v>0</v>
      </c>
      <c r="T2775" s="23">
        <v>0</v>
      </c>
      <c r="U2775" s="17">
        <v>0</v>
      </c>
      <c r="V2775" s="22">
        <v>0</v>
      </c>
      <c r="W2775" s="22">
        <v>0</v>
      </c>
      <c r="X2775" s="23">
        <v>0</v>
      </c>
      <c r="Y2775" s="27">
        <v>0</v>
      </c>
      <c r="Z2775" s="27">
        <v>0</v>
      </c>
      <c r="AA2775" s="14">
        <v>0</v>
      </c>
      <c r="AB2775" s="39">
        <v>1</v>
      </c>
      <c r="AC2775" s="22" t="s">
        <v>782</v>
      </c>
      <c r="AD2775" s="23">
        <v>250</v>
      </c>
      <c r="AE2775" s="23">
        <v>0.25</v>
      </c>
      <c r="AF2775" s="23">
        <v>1.3266057</v>
      </c>
      <c r="AG2775" s="14">
        <v>0.31267336262856799</v>
      </c>
      <c r="AH2775" s="22" t="s">
        <v>782</v>
      </c>
      <c r="AI2775" s="23" t="s">
        <v>782</v>
      </c>
      <c r="AJ2775" s="23" t="s">
        <v>782</v>
      </c>
      <c r="AK2775" s="23" t="s">
        <v>782</v>
      </c>
      <c r="AL2775" s="14" t="s">
        <v>782</v>
      </c>
      <c r="AM2775" s="22" t="s">
        <v>782</v>
      </c>
      <c r="AN2775" s="23" t="s">
        <v>782</v>
      </c>
      <c r="AO2775" s="23" t="s">
        <v>782</v>
      </c>
      <c r="AP2775" s="23" t="s">
        <v>782</v>
      </c>
      <c r="AQ2775" s="14" t="s">
        <v>782</v>
      </c>
      <c r="AR2775" s="40">
        <v>957</v>
      </c>
      <c r="AS2775" s="41">
        <v>18500.733000000007</v>
      </c>
      <c r="AT2775" s="23">
        <v>18.500733000000007</v>
      </c>
      <c r="AU2775" s="23">
        <v>16.431662313803489</v>
      </c>
      <c r="AV2775" s="14">
        <v>3.8728486612367585</v>
      </c>
      <c r="AW2775" s="22">
        <v>0</v>
      </c>
      <c r="AX2775" s="22" t="s">
        <v>782</v>
      </c>
      <c r="AY2775" s="23">
        <v>0</v>
      </c>
      <c r="AZ2775" s="23">
        <v>0</v>
      </c>
      <c r="BA2775" s="23">
        <v>0</v>
      </c>
      <c r="BB2775" s="14">
        <v>0</v>
      </c>
      <c r="BC2775" s="42">
        <v>18</v>
      </c>
      <c r="BD2775" s="43">
        <v>37100</v>
      </c>
      <c r="BE2775" s="44">
        <v>37.1</v>
      </c>
      <c r="BF2775" s="23">
        <v>60.249712944256494</v>
      </c>
      <c r="BG2775" s="14">
        <v>14.200512136866768</v>
      </c>
      <c r="BH2775" s="22">
        <v>982</v>
      </c>
      <c r="BI2775" s="23">
        <v>57.889013000000006</v>
      </c>
      <c r="BJ2775" s="23">
        <v>90.199657190464521</v>
      </c>
      <c r="BK2775" s="14">
        <v>21.259542395820123</v>
      </c>
      <c r="BL2775" t="s">
        <v>235</v>
      </c>
    </row>
    <row r="2776" spans="1:64">
      <c r="A2776" t="s">
        <v>3814</v>
      </c>
      <c r="B2776" t="s">
        <v>3812</v>
      </c>
      <c r="C2776" t="s">
        <v>235</v>
      </c>
      <c r="D2776" t="s">
        <v>942</v>
      </c>
      <c r="E2776">
        <v>2016</v>
      </c>
      <c r="F2776" s="23">
        <v>123.13</v>
      </c>
      <c r="G2776" s="23">
        <v>25.46</v>
      </c>
      <c r="H2776" s="22">
        <v>52905</v>
      </c>
      <c r="I2776" s="34">
        <v>444.56568173009953</v>
      </c>
      <c r="J2776" s="13">
        <v>6</v>
      </c>
      <c r="K2776" s="13">
        <v>7</v>
      </c>
      <c r="L2776" s="19">
        <v>2038.28</v>
      </c>
      <c r="M2776" s="35">
        <v>2.0382799999999999</v>
      </c>
      <c r="N2776" s="19">
        <v>12.190953000000002</v>
      </c>
      <c r="O2776" s="17">
        <v>2.742216392537753</v>
      </c>
      <c r="P2776" s="13">
        <v>0</v>
      </c>
      <c r="Q2776" s="13">
        <v>0</v>
      </c>
      <c r="R2776" s="19">
        <v>0</v>
      </c>
      <c r="S2776" s="27">
        <v>0</v>
      </c>
      <c r="T2776" s="19">
        <v>0</v>
      </c>
      <c r="U2776" s="17">
        <v>0</v>
      </c>
      <c r="V2776" s="13">
        <v>0</v>
      </c>
      <c r="W2776" s="13">
        <v>0</v>
      </c>
      <c r="X2776" s="19">
        <v>0</v>
      </c>
      <c r="Y2776" s="27">
        <v>0</v>
      </c>
      <c r="Z2776" s="19">
        <v>0</v>
      </c>
      <c r="AA2776" s="14">
        <v>0</v>
      </c>
      <c r="AB2776" s="13">
        <v>1</v>
      </c>
      <c r="AC2776" s="22" t="s">
        <v>782</v>
      </c>
      <c r="AD2776" s="19">
        <v>250</v>
      </c>
      <c r="AE2776" s="23">
        <v>0.25</v>
      </c>
      <c r="AF2776" s="19">
        <v>1.2996889919999999</v>
      </c>
      <c r="AG2776" s="14">
        <v>0.29235027475401365</v>
      </c>
      <c r="AH2776" s="22" t="s">
        <v>782</v>
      </c>
      <c r="AI2776" s="23" t="s">
        <v>782</v>
      </c>
      <c r="AJ2776" s="23" t="s">
        <v>782</v>
      </c>
      <c r="AK2776" s="23" t="s">
        <v>782</v>
      </c>
      <c r="AL2776" s="14" t="s">
        <v>782</v>
      </c>
      <c r="AM2776" s="22" t="s">
        <v>782</v>
      </c>
      <c r="AN2776" s="23" t="s">
        <v>782</v>
      </c>
      <c r="AO2776" s="23" t="s">
        <v>782</v>
      </c>
      <c r="AP2776" s="23" t="s">
        <v>782</v>
      </c>
      <c r="AQ2776" s="14" t="s">
        <v>782</v>
      </c>
      <c r="AR2776" s="13">
        <v>981</v>
      </c>
      <c r="AS2776" s="19">
        <v>18837.553000000007</v>
      </c>
      <c r="AT2776" s="23">
        <v>18.837553000000007</v>
      </c>
      <c r="AU2776" s="19">
        <v>16.727747064000031</v>
      </c>
      <c r="AV2776" s="14">
        <v>3.7627166808965744</v>
      </c>
      <c r="AW2776" s="13">
        <v>0</v>
      </c>
      <c r="AX2776" s="22" t="s">
        <v>782</v>
      </c>
      <c r="AY2776" s="19">
        <v>0</v>
      </c>
      <c r="AZ2776" s="23">
        <v>0</v>
      </c>
      <c r="BA2776" s="19">
        <v>0</v>
      </c>
      <c r="BB2776" s="14">
        <v>0</v>
      </c>
      <c r="BC2776" s="13">
        <v>18</v>
      </c>
      <c r="BD2776" s="19">
        <v>37100.000000000007</v>
      </c>
      <c r="BE2776" s="44">
        <v>37.100000000000009</v>
      </c>
      <c r="BF2776" s="19">
        <v>60.203834414340683</v>
      </c>
      <c r="BG2776" s="14">
        <v>13.54216865774427</v>
      </c>
      <c r="BH2776" s="22">
        <v>1006</v>
      </c>
      <c r="BI2776" s="23">
        <v>58.225833000000016</v>
      </c>
      <c r="BJ2776" s="23">
        <v>90.422223470340725</v>
      </c>
      <c r="BK2776" s="14">
        <v>20.33945200593261</v>
      </c>
      <c r="BL2776" t="s">
        <v>235</v>
      </c>
    </row>
    <row r="2777" spans="1:64">
      <c r="A2777" t="s">
        <v>3815</v>
      </c>
      <c r="B2777" t="s">
        <v>3812</v>
      </c>
      <c r="C2777" t="s">
        <v>235</v>
      </c>
      <c r="D2777" t="s">
        <v>942</v>
      </c>
      <c r="E2777">
        <v>2017</v>
      </c>
      <c r="F2777" s="23">
        <v>123.13</v>
      </c>
      <c r="G2777" s="23">
        <v>25.46</v>
      </c>
      <c r="H2777" s="22">
        <v>52530</v>
      </c>
      <c r="I2777" s="34">
        <v>412.62369966638261</v>
      </c>
      <c r="J2777" s="13">
        <v>6</v>
      </c>
      <c r="K2777" s="13">
        <v>8</v>
      </c>
      <c r="L2777" s="19">
        <v>2829.28</v>
      </c>
      <c r="M2777" s="19">
        <v>2.8292800000000002</v>
      </c>
      <c r="N2777" s="19">
        <v>16.921924000000001</v>
      </c>
      <c r="O2777" s="17">
        <v>4.1010547900379528</v>
      </c>
      <c r="P2777" s="13">
        <v>0</v>
      </c>
      <c r="Q2777" s="13">
        <v>0</v>
      </c>
      <c r="R2777" s="19">
        <v>0</v>
      </c>
      <c r="S2777" s="19">
        <v>0</v>
      </c>
      <c r="T2777" s="19">
        <v>0</v>
      </c>
      <c r="U2777" s="17">
        <v>0</v>
      </c>
      <c r="V2777" s="13">
        <v>0</v>
      </c>
      <c r="W2777" s="13">
        <v>0</v>
      </c>
      <c r="X2777" s="19">
        <v>0</v>
      </c>
      <c r="Y2777" s="19">
        <v>0</v>
      </c>
      <c r="Z2777" s="19">
        <v>0</v>
      </c>
      <c r="AA2777" s="14">
        <v>0</v>
      </c>
      <c r="AB2777" s="13">
        <v>1</v>
      </c>
      <c r="AC2777" s="22" t="s">
        <v>782</v>
      </c>
      <c r="AD2777" s="19">
        <v>250</v>
      </c>
      <c r="AE2777" s="19">
        <v>0.25</v>
      </c>
      <c r="AF2777" s="19">
        <v>1.2850679310000002</v>
      </c>
      <c r="AG2777" s="14">
        <v>0.31143822617048228</v>
      </c>
      <c r="AH2777" s="22" t="s">
        <v>782</v>
      </c>
      <c r="AI2777" s="23" t="s">
        <v>782</v>
      </c>
      <c r="AJ2777" s="23" t="s">
        <v>782</v>
      </c>
      <c r="AK2777" s="23" t="s">
        <v>782</v>
      </c>
      <c r="AL2777" s="14" t="s">
        <v>782</v>
      </c>
      <c r="AM2777" s="22" t="s">
        <v>782</v>
      </c>
      <c r="AN2777" s="23" t="s">
        <v>782</v>
      </c>
      <c r="AO2777" s="23" t="s">
        <v>782</v>
      </c>
      <c r="AP2777" s="23" t="s">
        <v>782</v>
      </c>
      <c r="AQ2777" s="14" t="s">
        <v>782</v>
      </c>
      <c r="AR2777" s="13">
        <v>1008</v>
      </c>
      <c r="AS2777" s="19">
        <v>19175.723000000009</v>
      </c>
      <c r="AT2777" s="19">
        <v>19.175722999999991</v>
      </c>
      <c r="AU2777" s="19">
        <v>17.028042024000023</v>
      </c>
      <c r="AV2777" s="14">
        <v>4.126772659391027</v>
      </c>
      <c r="AW2777" s="13">
        <v>0</v>
      </c>
      <c r="AX2777" s="22" t="s">
        <v>782</v>
      </c>
      <c r="AY2777" s="19">
        <v>0</v>
      </c>
      <c r="AZ2777" s="19">
        <v>0</v>
      </c>
      <c r="BA2777" s="19">
        <v>0</v>
      </c>
      <c r="BB2777" s="14">
        <v>0</v>
      </c>
      <c r="BC2777" s="13">
        <v>18</v>
      </c>
      <c r="BD2777" s="19">
        <v>37100</v>
      </c>
      <c r="BE2777" s="19">
        <v>37.1</v>
      </c>
      <c r="BF2777" s="19">
        <v>60.147422511872087</v>
      </c>
      <c r="BG2777" s="14">
        <v>14.576822068267747</v>
      </c>
      <c r="BH2777" s="22">
        <v>1033</v>
      </c>
      <c r="BI2777" s="23">
        <v>59.355002999999989</v>
      </c>
      <c r="BJ2777" s="23">
        <v>95.382456466872114</v>
      </c>
      <c r="BK2777" s="14">
        <v>23.116087743867212</v>
      </c>
      <c r="BL2777" t="s">
        <v>235</v>
      </c>
    </row>
    <row r="2778" spans="1:64">
      <c r="A2778" t="s">
        <v>3816</v>
      </c>
      <c r="B2778" t="s">
        <v>3812</v>
      </c>
      <c r="C2778" t="s">
        <v>235</v>
      </c>
      <c r="D2778" t="s">
        <v>942</v>
      </c>
      <c r="E2778">
        <v>2018</v>
      </c>
      <c r="F2778" s="23">
        <v>123.13</v>
      </c>
      <c r="G2778" s="23">
        <v>25.44</v>
      </c>
      <c r="H2778" s="22">
        <v>52582</v>
      </c>
      <c r="I2778" s="34">
        <v>412.65302615534256</v>
      </c>
      <c r="J2778" s="13">
        <v>6</v>
      </c>
      <c r="K2778" s="13">
        <v>8</v>
      </c>
      <c r="L2778" s="19">
        <v>2829.28</v>
      </c>
      <c r="M2778" s="19">
        <v>2.8292800000000002</v>
      </c>
      <c r="N2778" s="19">
        <v>16.921923680000003</v>
      </c>
      <c r="O2778" s="17">
        <v>4.100763258096106</v>
      </c>
      <c r="P2778" s="13">
        <v>0</v>
      </c>
      <c r="Q2778" s="13">
        <v>0</v>
      </c>
      <c r="R2778" s="19">
        <v>0</v>
      </c>
      <c r="S2778" s="19">
        <v>0</v>
      </c>
      <c r="T2778" s="19">
        <v>0</v>
      </c>
      <c r="U2778" s="17">
        <v>0</v>
      </c>
      <c r="V2778" s="13">
        <v>0</v>
      </c>
      <c r="W2778" s="13">
        <v>0</v>
      </c>
      <c r="X2778" s="19">
        <v>0</v>
      </c>
      <c r="Y2778" s="19">
        <v>0</v>
      </c>
      <c r="Z2778" s="19">
        <v>0</v>
      </c>
      <c r="AA2778" s="14">
        <v>0</v>
      </c>
      <c r="AB2778" s="13">
        <v>1</v>
      </c>
      <c r="AC2778" s="22" t="s">
        <v>782</v>
      </c>
      <c r="AD2778" s="19">
        <v>250</v>
      </c>
      <c r="AE2778" s="19">
        <v>0.25</v>
      </c>
      <c r="AF2778" s="19">
        <v>1.3763365349999996</v>
      </c>
      <c r="AG2778" s="14">
        <v>0.33353361002177162</v>
      </c>
      <c r="AH2778" s="22" t="s">
        <v>782</v>
      </c>
      <c r="AI2778" s="23" t="s">
        <v>782</v>
      </c>
      <c r="AJ2778" s="23" t="s">
        <v>782</v>
      </c>
      <c r="AK2778" s="23" t="s">
        <v>782</v>
      </c>
      <c r="AL2778" s="14" t="s">
        <v>782</v>
      </c>
      <c r="AM2778" s="22" t="s">
        <v>782</v>
      </c>
      <c r="AN2778" s="23" t="s">
        <v>782</v>
      </c>
      <c r="AO2778" s="23" t="s">
        <v>782</v>
      </c>
      <c r="AP2778" s="23" t="s">
        <v>782</v>
      </c>
      <c r="AQ2778" s="14" t="s">
        <v>782</v>
      </c>
      <c r="AR2778" s="13">
        <v>1039</v>
      </c>
      <c r="AS2778" s="19">
        <v>19652.073000000015</v>
      </c>
      <c r="AT2778" s="19">
        <v>19.652072999999984</v>
      </c>
      <c r="AU2778" s="19">
        <v>17.451040824000021</v>
      </c>
      <c r="AV2778" s="14">
        <v>4.2289865135826252</v>
      </c>
      <c r="AW2778" s="13">
        <v>0</v>
      </c>
      <c r="AX2778" s="22" t="s">
        <v>782</v>
      </c>
      <c r="AY2778" s="19">
        <v>0</v>
      </c>
      <c r="AZ2778" s="19">
        <v>0</v>
      </c>
      <c r="BA2778" s="19">
        <v>0</v>
      </c>
      <c r="BB2778" s="14">
        <v>0</v>
      </c>
      <c r="BC2778" s="13">
        <v>19</v>
      </c>
      <c r="BD2778" s="19">
        <v>39300</v>
      </c>
      <c r="BE2778" s="19">
        <v>39.299999999999997</v>
      </c>
      <c r="BF2778" s="19">
        <v>64.27227341541473</v>
      </c>
      <c r="BG2778" s="14">
        <v>15.575379154306635</v>
      </c>
      <c r="BH2778" s="22">
        <v>1065</v>
      </c>
      <c r="BI2778" s="23">
        <v>62.031352999999982</v>
      </c>
      <c r="BJ2778" s="23">
        <v>100.02157445441475</v>
      </c>
      <c r="BK2778" s="14">
        <v>24.238662536007137</v>
      </c>
      <c r="BL2778" t="s">
        <v>235</v>
      </c>
    </row>
    <row r="2779" spans="1:64">
      <c r="A2779" t="s">
        <v>3817</v>
      </c>
      <c r="B2779" t="s">
        <v>3812</v>
      </c>
      <c r="C2779" t="s">
        <v>235</v>
      </c>
      <c r="D2779" t="s">
        <v>942</v>
      </c>
      <c r="E2779">
        <v>2019</v>
      </c>
      <c r="F2779" s="23">
        <v>123.13</v>
      </c>
      <c r="G2779" s="23">
        <v>25.3</v>
      </c>
      <c r="H2779" s="22">
        <v>52503</v>
      </c>
      <c r="I2779" s="34">
        <v>421.64940364924291</v>
      </c>
      <c r="J2779" s="22">
        <v>6</v>
      </c>
      <c r="K2779" s="22">
        <v>10</v>
      </c>
      <c r="L2779" s="23">
        <v>3329.28</v>
      </c>
      <c r="M2779" s="23">
        <v>3.3292800000000002</v>
      </c>
      <c r="N2779" s="23">
        <v>19.91242368</v>
      </c>
      <c r="O2779" s="14">
        <v>4.7225072554743921</v>
      </c>
      <c r="P2779" s="22">
        <v>0</v>
      </c>
      <c r="Q2779" s="22">
        <v>0</v>
      </c>
      <c r="R2779" s="23">
        <v>0</v>
      </c>
      <c r="S2779" s="23">
        <v>0</v>
      </c>
      <c r="T2779" s="23">
        <v>0</v>
      </c>
      <c r="U2779" s="14">
        <v>0</v>
      </c>
      <c r="V2779" s="22">
        <v>0</v>
      </c>
      <c r="W2779" s="22">
        <v>0</v>
      </c>
      <c r="X2779" s="23">
        <v>0</v>
      </c>
      <c r="Y2779" s="23">
        <v>0</v>
      </c>
      <c r="Z2779" s="23">
        <v>0</v>
      </c>
      <c r="AA2779" s="14">
        <v>0</v>
      </c>
      <c r="AB2779" s="22">
        <v>1</v>
      </c>
      <c r="AC2779" s="22">
        <v>1</v>
      </c>
      <c r="AD2779" s="23">
        <v>250</v>
      </c>
      <c r="AE2779" s="23">
        <v>0.25</v>
      </c>
      <c r="AF2779" s="23">
        <v>1.22900085</v>
      </c>
      <c r="AG2779" s="14">
        <v>0.29147458513243096</v>
      </c>
      <c r="AH2779" s="22">
        <v>0</v>
      </c>
      <c r="AI2779" s="23">
        <v>0</v>
      </c>
      <c r="AJ2779" s="23">
        <v>0</v>
      </c>
      <c r="AK2779" s="23">
        <v>0</v>
      </c>
      <c r="AL2779" s="14">
        <v>0</v>
      </c>
      <c r="AM2779" s="22">
        <v>1110</v>
      </c>
      <c r="AN2779" s="23">
        <v>20542.453000000012</v>
      </c>
      <c r="AO2779" s="23">
        <v>20.542452999999973</v>
      </c>
      <c r="AP2779" s="23">
        <v>18.241698264000036</v>
      </c>
      <c r="AQ2779" s="14">
        <v>4.326271567355219</v>
      </c>
      <c r="AR2779" s="22">
        <v>1110</v>
      </c>
      <c r="AS2779" s="23">
        <v>20542.453000000012</v>
      </c>
      <c r="AT2779" s="23">
        <v>20.542452999999973</v>
      </c>
      <c r="AU2779" s="23">
        <v>18.241698264000036</v>
      </c>
      <c r="AV2779" s="14">
        <v>4.326271567355219</v>
      </c>
      <c r="AW2779" s="22">
        <v>0</v>
      </c>
      <c r="AX2779" s="22" t="s">
        <v>782</v>
      </c>
      <c r="AY2779" s="23">
        <v>0</v>
      </c>
      <c r="AZ2779" s="23">
        <v>0</v>
      </c>
      <c r="BA2779" s="23">
        <v>0</v>
      </c>
      <c r="BB2779" s="14">
        <v>0</v>
      </c>
      <c r="BC2779" s="22">
        <v>19</v>
      </c>
      <c r="BD2779" s="23">
        <v>39300</v>
      </c>
      <c r="BE2779" s="23">
        <v>39.299999999999997</v>
      </c>
      <c r="BF2779" s="23">
        <v>64.421722310074543</v>
      </c>
      <c r="BG2779" s="14">
        <v>15.278504310103324</v>
      </c>
      <c r="BH2779" s="22">
        <v>1136</v>
      </c>
      <c r="BI2779" s="23">
        <v>63.421732999999968</v>
      </c>
      <c r="BJ2779" s="23">
        <v>103.80484510407459</v>
      </c>
      <c r="BK2779" s="14">
        <v>24.618757718065368</v>
      </c>
      <c r="BL2779" t="s">
        <v>235</v>
      </c>
    </row>
    <row r="2780" spans="1:64">
      <c r="A2780" t="s">
        <v>3818</v>
      </c>
      <c r="B2780" t="s">
        <v>3812</v>
      </c>
      <c r="C2780" t="s">
        <v>235</v>
      </c>
      <c r="D2780" t="s">
        <v>942</v>
      </c>
      <c r="E2780">
        <v>2020</v>
      </c>
      <c r="F2780" s="23">
        <v>123.13</v>
      </c>
      <c r="G2780" s="23">
        <v>25.18</v>
      </c>
      <c r="H2780" s="22">
        <v>52635</v>
      </c>
      <c r="I2780" s="34">
        <v>422.7671667893876</v>
      </c>
      <c r="J2780" s="22">
        <v>6</v>
      </c>
      <c r="K2780" s="22">
        <v>11</v>
      </c>
      <c r="L2780" s="23">
        <v>3579.28</v>
      </c>
      <c r="M2780" s="23">
        <v>3.5792800000000002</v>
      </c>
      <c r="N2780" s="23">
        <v>21.407673680000002</v>
      </c>
      <c r="O2780" s="14">
        <v>5.0637029934410185</v>
      </c>
      <c r="P2780" s="22">
        <v>0</v>
      </c>
      <c r="Q2780" s="22">
        <v>0</v>
      </c>
      <c r="R2780" s="23">
        <v>0</v>
      </c>
      <c r="S2780" s="23">
        <v>0</v>
      </c>
      <c r="T2780" s="23">
        <v>0</v>
      </c>
      <c r="U2780" s="14">
        <v>0</v>
      </c>
      <c r="V2780" s="22">
        <v>0</v>
      </c>
      <c r="W2780" s="22">
        <v>0</v>
      </c>
      <c r="X2780" s="23">
        <v>0</v>
      </c>
      <c r="Y2780" s="23">
        <v>0</v>
      </c>
      <c r="Z2780" s="23">
        <v>0</v>
      </c>
      <c r="AA2780" s="14">
        <v>0</v>
      </c>
      <c r="AB2780" s="22">
        <v>1</v>
      </c>
      <c r="AC2780" s="22">
        <v>1</v>
      </c>
      <c r="AD2780" s="23">
        <v>250</v>
      </c>
      <c r="AE2780" s="23">
        <v>0.25</v>
      </c>
      <c r="AF2780" s="23">
        <v>1.278458181</v>
      </c>
      <c r="AG2780" s="14">
        <v>0.30240242890879393</v>
      </c>
      <c r="AH2780" s="22">
        <v>0</v>
      </c>
      <c r="AI2780" s="23">
        <v>0</v>
      </c>
      <c r="AJ2780" s="23">
        <v>0</v>
      </c>
      <c r="AK2780" s="23">
        <v>0</v>
      </c>
      <c r="AL2780" s="14">
        <v>0</v>
      </c>
      <c r="AM2780" s="22">
        <v>1208</v>
      </c>
      <c r="AN2780" s="23">
        <v>22024.243000000002</v>
      </c>
      <c r="AO2780" s="23">
        <v>22.024242999999963</v>
      </c>
      <c r="AP2780" s="23">
        <v>19.557527784000037</v>
      </c>
      <c r="AQ2780" s="14">
        <v>4.6260753720600833</v>
      </c>
      <c r="AR2780" s="22">
        <v>1208</v>
      </c>
      <c r="AS2780" s="23">
        <v>22024.243000000002</v>
      </c>
      <c r="AT2780" s="23">
        <v>22.024242999999963</v>
      </c>
      <c r="AU2780" s="23">
        <v>19.557527784000037</v>
      </c>
      <c r="AV2780" s="14">
        <v>4.6260753720600833</v>
      </c>
      <c r="AW2780" s="22">
        <v>0</v>
      </c>
      <c r="AX2780" s="22">
        <v>0</v>
      </c>
      <c r="AY2780" s="23">
        <v>0</v>
      </c>
      <c r="AZ2780" s="23">
        <v>0</v>
      </c>
      <c r="BA2780" s="23">
        <v>0</v>
      </c>
      <c r="BB2780" s="14">
        <v>0</v>
      </c>
      <c r="BC2780" s="22">
        <v>20</v>
      </c>
      <c r="BD2780" s="23">
        <v>41600</v>
      </c>
      <c r="BE2780" s="23">
        <v>41.599999999999987</v>
      </c>
      <c r="BF2780" s="23">
        <v>68.136507235911196</v>
      </c>
      <c r="BG2780" s="14">
        <v>16.11679254880622</v>
      </c>
      <c r="BH2780" s="22">
        <v>1235</v>
      </c>
      <c r="BI2780" s="23">
        <v>67.453522999999947</v>
      </c>
      <c r="BJ2780" s="23">
        <v>110.38016688091125</v>
      </c>
      <c r="BK2780" s="14">
        <v>26.108973343216118</v>
      </c>
      <c r="BL2780" t="s">
        <v>235</v>
      </c>
    </row>
    <row r="2781" spans="1:64">
      <c r="A2781" t="s">
        <v>3819</v>
      </c>
      <c r="B2781" t="s">
        <v>3812</v>
      </c>
      <c r="C2781" t="s">
        <v>235</v>
      </c>
      <c r="D2781" t="s">
        <v>942</v>
      </c>
      <c r="E2781">
        <v>2021</v>
      </c>
      <c r="F2781" s="23">
        <v>123.13</v>
      </c>
      <c r="G2781" s="23">
        <v>25.22</v>
      </c>
      <c r="H2781" s="22">
        <v>52627</v>
      </c>
      <c r="I2781" s="34">
        <v>394.64</v>
      </c>
      <c r="J2781" s="22">
        <v>6</v>
      </c>
      <c r="K2781" s="22">
        <v>12</v>
      </c>
      <c r="L2781" s="23">
        <v>2649.28</v>
      </c>
      <c r="M2781" s="23">
        <v>2.6492800000000001</v>
      </c>
      <c r="N2781" s="23">
        <v>15.845343679999999</v>
      </c>
      <c r="O2781" s="14">
        <v>4.0199999999999996</v>
      </c>
      <c r="P2781" s="22">
        <v>0</v>
      </c>
      <c r="Q2781" s="22">
        <v>0</v>
      </c>
      <c r="R2781" s="23">
        <v>0</v>
      </c>
      <c r="S2781" s="23">
        <v>0</v>
      </c>
      <c r="T2781" s="23">
        <v>0</v>
      </c>
      <c r="U2781" s="14">
        <v>0</v>
      </c>
      <c r="V2781" s="22">
        <v>0</v>
      </c>
      <c r="W2781" s="22">
        <v>0</v>
      </c>
      <c r="X2781" s="23">
        <v>0</v>
      </c>
      <c r="Y2781" s="23">
        <v>0</v>
      </c>
      <c r="Z2781" s="23">
        <v>0</v>
      </c>
      <c r="AA2781" s="14">
        <v>0</v>
      </c>
      <c r="AB2781" s="22">
        <v>1</v>
      </c>
      <c r="AC2781" s="22">
        <v>1</v>
      </c>
      <c r="AD2781" s="23">
        <v>250</v>
      </c>
      <c r="AE2781" s="23">
        <v>0.25</v>
      </c>
      <c r="AF2781" s="23">
        <v>1.2160632330000001</v>
      </c>
      <c r="AG2781" s="14">
        <v>0.31</v>
      </c>
      <c r="AH2781" s="22">
        <v>2</v>
      </c>
      <c r="AI2781" s="23">
        <v>2248.4</v>
      </c>
      <c r="AJ2781" s="23">
        <v>2.2484000000000002</v>
      </c>
      <c r="AK2781" s="23">
        <v>2.0119198360000001</v>
      </c>
      <c r="AL2781" s="14">
        <v>0.51</v>
      </c>
      <c r="AM2781" s="22">
        <v>1339</v>
      </c>
      <c r="AN2781" s="23">
        <v>23974.473000000002</v>
      </c>
      <c r="AO2781" s="23">
        <v>23.974473</v>
      </c>
      <c r="AP2781" s="23">
        <v>21.452907759999999</v>
      </c>
      <c r="AQ2781" s="14">
        <v>5.44</v>
      </c>
      <c r="AR2781" s="22">
        <v>1341</v>
      </c>
      <c r="AS2781" s="23">
        <v>26222.873</v>
      </c>
      <c r="AT2781" s="23">
        <v>26.222873</v>
      </c>
      <c r="AU2781" s="23">
        <v>23.464827589999999</v>
      </c>
      <c r="AV2781" s="14">
        <v>5.95</v>
      </c>
      <c r="AW2781" s="22">
        <v>0</v>
      </c>
      <c r="AX2781" s="22">
        <v>0</v>
      </c>
      <c r="AY2781" s="23">
        <v>0</v>
      </c>
      <c r="AZ2781" s="23">
        <v>0</v>
      </c>
      <c r="BA2781" s="23">
        <v>0</v>
      </c>
      <c r="BB2781" s="14">
        <v>0</v>
      </c>
      <c r="BC2781" s="22">
        <v>19</v>
      </c>
      <c r="BD2781" s="23">
        <v>39400</v>
      </c>
      <c r="BE2781" s="23">
        <v>39.4</v>
      </c>
      <c r="BF2781" s="23">
        <v>56.191604509999998</v>
      </c>
      <c r="BG2781" s="14">
        <v>14.24</v>
      </c>
      <c r="BH2781" s="22">
        <v>1367</v>
      </c>
      <c r="BI2781" s="23">
        <v>68.52</v>
      </c>
      <c r="BJ2781" s="23">
        <v>96.72</v>
      </c>
      <c r="BK2781" s="14">
        <v>24.51</v>
      </c>
      <c r="BL2781" t="s">
        <v>235</v>
      </c>
    </row>
    <row r="2782" spans="1:64">
      <c r="A2782" t="s">
        <v>3820</v>
      </c>
      <c r="B2782" t="s">
        <v>3812</v>
      </c>
      <c r="C2782" t="s">
        <v>235</v>
      </c>
      <c r="D2782" s="111" t="s">
        <v>942</v>
      </c>
      <c r="E2782" s="110">
        <v>2022</v>
      </c>
      <c r="F2782" s="23"/>
      <c r="G2782" s="23"/>
      <c r="H2782" s="22">
        <v>53348</v>
      </c>
      <c r="I2782" s="34">
        <v>386.64166635181112</v>
      </c>
      <c r="J2782" s="22">
        <v>6</v>
      </c>
      <c r="K2782" s="22">
        <v>12</v>
      </c>
      <c r="L2782" s="23">
        <v>2649.2799999999997</v>
      </c>
      <c r="M2782" s="23">
        <v>2.6492800000000001</v>
      </c>
      <c r="N2782" s="23">
        <v>15.678439040000001</v>
      </c>
      <c r="O2782" s="14">
        <v>4.055030899265252</v>
      </c>
      <c r="P2782" s="22">
        <v>0</v>
      </c>
      <c r="Q2782" s="22">
        <v>0</v>
      </c>
      <c r="R2782" s="23">
        <v>0</v>
      </c>
      <c r="S2782" s="23">
        <v>0</v>
      </c>
      <c r="T2782" s="23">
        <v>0</v>
      </c>
      <c r="U2782" s="14">
        <v>0</v>
      </c>
      <c r="V2782" s="22">
        <v>0</v>
      </c>
      <c r="W2782" s="22">
        <v>0</v>
      </c>
      <c r="X2782" s="23">
        <v>0</v>
      </c>
      <c r="Y2782" s="23">
        <v>0</v>
      </c>
      <c r="Z2782" s="23">
        <v>0</v>
      </c>
      <c r="AA2782" s="14">
        <v>0</v>
      </c>
      <c r="AB2782" s="22">
        <v>1</v>
      </c>
      <c r="AC2782" s="22">
        <v>1</v>
      </c>
      <c r="AD2782" s="23">
        <v>250</v>
      </c>
      <c r="AE2782" s="23">
        <v>0.25</v>
      </c>
      <c r="AF2782" s="23">
        <v>1.3496680889999999</v>
      </c>
      <c r="AG2782" s="14">
        <v>0.34907466174944435</v>
      </c>
      <c r="AH2782" s="22">
        <v>3</v>
      </c>
      <c r="AI2782" s="23">
        <v>2851.87</v>
      </c>
      <c r="AJ2782" s="23">
        <v>2.8518699999999999</v>
      </c>
      <c r="AK2782" s="23">
        <v>2.9213527275339288</v>
      </c>
      <c r="AL2782" s="14">
        <v>0.75557110931643501</v>
      </c>
      <c r="AM2782" s="22">
        <v>1761</v>
      </c>
      <c r="AN2782" s="23">
        <v>27489.777999999933</v>
      </c>
      <c r="AO2782" s="23">
        <v>27.489777999999959</v>
      </c>
      <c r="AP2782" s="23">
        <v>28.159536703847717</v>
      </c>
      <c r="AQ2782" s="14">
        <v>7.2831096993630604</v>
      </c>
      <c r="AR2782" s="22">
        <v>1764</v>
      </c>
      <c r="AS2782" s="23">
        <v>30341.647999999899</v>
      </c>
      <c r="AT2782" s="23">
        <v>30.341647999999999</v>
      </c>
      <c r="AU2782" s="23">
        <v>31.080889431381628</v>
      </c>
      <c r="AV2782" s="14">
        <v>8.0386808086794908</v>
      </c>
      <c r="AW2782" s="22">
        <v>0</v>
      </c>
      <c r="AX2782" s="22">
        <v>0</v>
      </c>
      <c r="AY2782" s="23">
        <v>0</v>
      </c>
      <c r="AZ2782" s="23">
        <v>0</v>
      </c>
      <c r="BA2782" s="23">
        <v>0</v>
      </c>
      <c r="BB2782" s="14">
        <v>0</v>
      </c>
      <c r="BC2782" s="22">
        <v>20</v>
      </c>
      <c r="BD2782" s="23">
        <v>46100</v>
      </c>
      <c r="BE2782" s="23">
        <v>46.099999999999994</v>
      </c>
      <c r="BF2782" s="23">
        <v>83.863460227518502</v>
      </c>
      <c r="BG2782" s="14">
        <v>21.690228324023895</v>
      </c>
      <c r="BH2782" s="22">
        <v>1791</v>
      </c>
      <c r="BI2782" s="23">
        <v>79.340927999999991</v>
      </c>
      <c r="BJ2782" s="23">
        <v>131.97245678790014</v>
      </c>
      <c r="BK2782" s="14">
        <v>34.133014693718081</v>
      </c>
      <c r="BL2782" t="s">
        <v>235</v>
      </c>
    </row>
    <row r="2783" spans="1:64">
      <c r="A2783" t="s">
        <v>3821</v>
      </c>
      <c r="B2783" t="s">
        <v>3812</v>
      </c>
      <c r="C2783" t="s">
        <v>235</v>
      </c>
      <c r="D2783" t="s">
        <v>942</v>
      </c>
      <c r="E2783">
        <v>2023</v>
      </c>
      <c r="F2783">
        <v>123.13</v>
      </c>
      <c r="G2783">
        <v>25.73</v>
      </c>
      <c r="H2783">
        <v>53003</v>
      </c>
      <c r="I2783">
        <v>386.64166635181112</v>
      </c>
      <c r="J2783">
        <v>6</v>
      </c>
      <c r="K2783">
        <v>12</v>
      </c>
      <c r="L2783">
        <v>2648.28</v>
      </c>
      <c r="M2783">
        <v>2.6482800000000002</v>
      </c>
      <c r="N2783">
        <v>15.672521</v>
      </c>
      <c r="O2783">
        <v>4.0535002727148743</v>
      </c>
      <c r="P2783">
        <v>0</v>
      </c>
      <c r="Q2783">
        <v>0</v>
      </c>
      <c r="R2783">
        <v>0</v>
      </c>
      <c r="S2783">
        <v>0</v>
      </c>
      <c r="T2783">
        <v>0</v>
      </c>
      <c r="U2783">
        <v>0</v>
      </c>
      <c r="V2783">
        <v>0</v>
      </c>
      <c r="W2783">
        <v>0</v>
      </c>
      <c r="X2783">
        <v>0</v>
      </c>
      <c r="Y2783">
        <v>0</v>
      </c>
      <c r="Z2783">
        <v>0</v>
      </c>
      <c r="AA2783">
        <v>0</v>
      </c>
      <c r="AB2783">
        <v>1</v>
      </c>
      <c r="AC2783">
        <v>1</v>
      </c>
      <c r="AD2783">
        <v>250</v>
      </c>
      <c r="AE2783">
        <v>0.25</v>
      </c>
      <c r="AF2783">
        <v>1.147414653</v>
      </c>
      <c r="AG2783">
        <v>0.29676435647159405</v>
      </c>
      <c r="AH2783">
        <v>5</v>
      </c>
      <c r="AI2783">
        <v>9708.0300000000007</v>
      </c>
      <c r="AJ2783">
        <v>9.7080300000000008</v>
      </c>
      <c r="AK2783">
        <v>9.1060079999999992</v>
      </c>
      <c r="AL2783">
        <v>2.5439579999999999</v>
      </c>
      <c r="AM2783">
        <v>2144</v>
      </c>
      <c r="AN2783">
        <v>35628.497000000003</v>
      </c>
      <c r="AO2783">
        <v>35.628497000000003</v>
      </c>
      <c r="AP2783">
        <v>33.419074999999999</v>
      </c>
      <c r="AQ2783">
        <v>8.6434230731851525</v>
      </c>
      <c r="AR2783">
        <v>2661</v>
      </c>
      <c r="AS2783">
        <v>45722.219999999797</v>
      </c>
      <c r="AT2783">
        <v>45.72222</v>
      </c>
      <c r="AU2783">
        <v>42.886858744026398</v>
      </c>
      <c r="AV2783">
        <v>11.09214615917856</v>
      </c>
      <c r="AW2783">
        <v>0</v>
      </c>
      <c r="AX2783">
        <v>0</v>
      </c>
      <c r="AY2783">
        <v>0</v>
      </c>
      <c r="AZ2783">
        <v>0</v>
      </c>
      <c r="BA2783">
        <v>0</v>
      </c>
      <c r="BB2783">
        <v>0</v>
      </c>
      <c r="BC2783">
        <v>20</v>
      </c>
      <c r="BD2783">
        <v>46100</v>
      </c>
      <c r="BE2783">
        <v>46.1</v>
      </c>
      <c r="BF2783">
        <v>100.13676</v>
      </c>
      <c r="BG2783">
        <v>25.899112463705357</v>
      </c>
      <c r="BH2783">
        <v>2688</v>
      </c>
      <c r="BI2783">
        <v>94.720500000000001</v>
      </c>
      <c r="BJ2783">
        <v>159.8435543970264</v>
      </c>
      <c r="BK2783">
        <v>41.341523252070388</v>
      </c>
      <c r="BL2783" t="s">
        <v>235</v>
      </c>
    </row>
    <row r="2784" spans="1:64">
      <c r="A2784" t="s">
        <v>3822</v>
      </c>
      <c r="B2784" t="s">
        <v>3812</v>
      </c>
      <c r="C2784" t="s">
        <v>235</v>
      </c>
      <c r="D2784" t="s">
        <v>942</v>
      </c>
      <c r="E2784">
        <v>2024</v>
      </c>
      <c r="F2784">
        <v>123.13</v>
      </c>
      <c r="G2784">
        <v>25.83</v>
      </c>
      <c r="H2784">
        <v>52666</v>
      </c>
      <c r="I2784">
        <v>361.13593106805951</v>
      </c>
      <c r="J2784">
        <v>6</v>
      </c>
      <c r="K2784">
        <v>12</v>
      </c>
      <c r="L2784">
        <v>2648.2799999999997</v>
      </c>
      <c r="M2784">
        <v>2.6482800000000002</v>
      </c>
      <c r="N2784">
        <v>15.672521040000001</v>
      </c>
      <c r="O2784">
        <v>4.33978446665457</v>
      </c>
      <c r="P2784">
        <v>0</v>
      </c>
      <c r="Q2784">
        <v>0</v>
      </c>
      <c r="R2784">
        <v>0</v>
      </c>
      <c r="S2784">
        <v>0</v>
      </c>
      <c r="T2784">
        <v>0</v>
      </c>
      <c r="U2784">
        <v>0</v>
      </c>
      <c r="V2784">
        <v>0</v>
      </c>
      <c r="W2784">
        <v>0</v>
      </c>
      <c r="X2784">
        <v>0</v>
      </c>
      <c r="Y2784">
        <v>0</v>
      </c>
      <c r="Z2784">
        <v>0</v>
      </c>
      <c r="AA2784">
        <v>0</v>
      </c>
      <c r="AB2784">
        <v>1</v>
      </c>
      <c r="AC2784">
        <v>1</v>
      </c>
      <c r="AD2784">
        <v>250</v>
      </c>
      <c r="AE2784">
        <v>0.25</v>
      </c>
      <c r="AF2784">
        <v>1.1312940869999999</v>
      </c>
      <c r="AG2784">
        <v>0.31325990843785545</v>
      </c>
      <c r="AH2784">
        <v>5</v>
      </c>
      <c r="AI2784">
        <v>9708.0299999999988</v>
      </c>
      <c r="AJ2784">
        <v>9.708029999999999</v>
      </c>
      <c r="AK2784">
        <v>8.7560975680465631</v>
      </c>
      <c r="AL2784">
        <v>2.4245988323982068</v>
      </c>
      <c r="AM2784">
        <v>2544</v>
      </c>
      <c r="AN2784">
        <v>42392.192999999854</v>
      </c>
      <c r="AO2784">
        <v>42.392192999999963</v>
      </c>
      <c r="AP2784">
        <v>38.235376078510292</v>
      </c>
      <c r="AQ2784">
        <v>10.587530286844947</v>
      </c>
      <c r="AR2784">
        <v>3334</v>
      </c>
      <c r="AS2784">
        <v>52781.590999999913</v>
      </c>
      <c r="AT2784">
        <v>52.781590999999388</v>
      </c>
      <c r="AU2784">
        <v>47.60602929664762</v>
      </c>
      <c r="AV2784">
        <v>13.182302064447807</v>
      </c>
      <c r="AW2784">
        <v>0</v>
      </c>
      <c r="AX2784">
        <v>0</v>
      </c>
      <c r="AY2784">
        <v>0</v>
      </c>
      <c r="AZ2784">
        <v>0</v>
      </c>
      <c r="BA2784">
        <v>0</v>
      </c>
      <c r="BB2784">
        <v>0</v>
      </c>
      <c r="BC2784">
        <v>22</v>
      </c>
      <c r="BD2784">
        <v>54500</v>
      </c>
      <c r="BE2784">
        <v>54.499999999999979</v>
      </c>
      <c r="BF2784">
        <v>106.13153771944778</v>
      </c>
      <c r="BG2784">
        <v>29.388252064967268</v>
      </c>
      <c r="BH2784">
        <v>3363</v>
      </c>
      <c r="BI2784">
        <v>110.17987099999937</v>
      </c>
      <c r="BJ2784">
        <v>170.5413821430954</v>
      </c>
      <c r="BK2784">
        <v>47.223598504507507</v>
      </c>
      <c r="BL2784" t="s">
        <v>235</v>
      </c>
    </row>
    <row r="2785" spans="1:64">
      <c r="A2785" t="s">
        <v>3823</v>
      </c>
      <c r="B2785" t="s">
        <v>3824</v>
      </c>
      <c r="C2785" t="s">
        <v>237</v>
      </c>
      <c r="D2785" t="s">
        <v>942</v>
      </c>
      <c r="E2785">
        <v>2012</v>
      </c>
      <c r="F2785" s="23">
        <v>111.46</v>
      </c>
      <c r="G2785" s="23">
        <v>20.96</v>
      </c>
      <c r="H2785" s="22">
        <v>36062</v>
      </c>
      <c r="I2785" s="34">
        <v>296.74945000000002</v>
      </c>
      <c r="J2785" s="22">
        <v>3</v>
      </c>
      <c r="K2785" s="22" t="s">
        <v>782</v>
      </c>
      <c r="L2785" s="23">
        <v>1250</v>
      </c>
      <c r="M2785" s="23">
        <v>1.25</v>
      </c>
      <c r="N2785" s="23">
        <v>9.421698000000001</v>
      </c>
      <c r="O2785" s="14">
        <v>3.174967299855147</v>
      </c>
      <c r="P2785" s="22">
        <v>0</v>
      </c>
      <c r="Q2785" s="22" t="s">
        <v>782</v>
      </c>
      <c r="R2785" s="23">
        <v>0</v>
      </c>
      <c r="S2785" s="23">
        <v>0</v>
      </c>
      <c r="T2785" s="23">
        <v>0</v>
      </c>
      <c r="U2785" s="14">
        <v>0</v>
      </c>
      <c r="V2785" s="22">
        <v>0</v>
      </c>
      <c r="W2785" s="22" t="s">
        <v>782</v>
      </c>
      <c r="X2785" s="23">
        <v>0</v>
      </c>
      <c r="Y2785" s="23">
        <v>0</v>
      </c>
      <c r="Z2785" s="23">
        <v>0</v>
      </c>
      <c r="AA2785" s="14">
        <v>0</v>
      </c>
      <c r="AB2785" s="22">
        <v>0</v>
      </c>
      <c r="AC2785" s="22" t="s">
        <v>782</v>
      </c>
      <c r="AD2785" s="23">
        <v>0</v>
      </c>
      <c r="AE2785" s="23">
        <v>0</v>
      </c>
      <c r="AF2785" s="23">
        <v>0</v>
      </c>
      <c r="AG2785" s="14">
        <v>0</v>
      </c>
      <c r="AH2785" s="22" t="s">
        <v>782</v>
      </c>
      <c r="AI2785" s="23" t="s">
        <v>782</v>
      </c>
      <c r="AJ2785" s="23" t="s">
        <v>782</v>
      </c>
      <c r="AK2785" s="23" t="s">
        <v>782</v>
      </c>
      <c r="AL2785" s="14" t="s">
        <v>782</v>
      </c>
      <c r="AM2785" s="22" t="s">
        <v>782</v>
      </c>
      <c r="AN2785" s="23" t="s">
        <v>782</v>
      </c>
      <c r="AO2785" s="23" t="s">
        <v>782</v>
      </c>
      <c r="AP2785" s="23" t="s">
        <v>782</v>
      </c>
      <c r="AQ2785" s="14" t="s">
        <v>782</v>
      </c>
      <c r="AR2785" s="22">
        <v>483</v>
      </c>
      <c r="AS2785" s="23">
        <v>9085.5999999999985</v>
      </c>
      <c r="AT2785" s="23">
        <v>9.0855999999999977</v>
      </c>
      <c r="AU2785" s="23">
        <v>7.8748849999999999</v>
      </c>
      <c r="AV2785" s="14">
        <v>2.6537151121931313</v>
      </c>
      <c r="AW2785" s="22">
        <v>0</v>
      </c>
      <c r="AX2785" s="22" t="s">
        <v>782</v>
      </c>
      <c r="AY2785" s="23">
        <v>0</v>
      </c>
      <c r="AZ2785" s="23">
        <v>0</v>
      </c>
      <c r="BA2785" s="23">
        <v>0</v>
      </c>
      <c r="BB2785" s="14">
        <v>0</v>
      </c>
      <c r="BC2785" s="22">
        <v>20</v>
      </c>
      <c r="BD2785" s="23">
        <v>20700</v>
      </c>
      <c r="BE2785" s="23">
        <v>20.7</v>
      </c>
      <c r="BF2785" s="23">
        <v>33.057900000000004</v>
      </c>
      <c r="BG2785" s="14">
        <v>11.140003797816643</v>
      </c>
      <c r="BH2785" s="22">
        <v>506</v>
      </c>
      <c r="BI2785" s="23">
        <v>31.035599999999995</v>
      </c>
      <c r="BJ2785" s="23">
        <v>50.354483000000009</v>
      </c>
      <c r="BK2785" s="14">
        <v>16.96868620986492</v>
      </c>
      <c r="BL2785" t="s">
        <v>237</v>
      </c>
    </row>
    <row r="2786" spans="1:64">
      <c r="A2786" t="s">
        <v>3825</v>
      </c>
      <c r="B2786" t="s">
        <v>3824</v>
      </c>
      <c r="C2786" t="s">
        <v>237</v>
      </c>
      <c r="D2786" t="s">
        <v>942</v>
      </c>
      <c r="E2786">
        <v>2015</v>
      </c>
      <c r="F2786" s="23">
        <v>111.46</v>
      </c>
      <c r="G2786" s="23">
        <v>21.6</v>
      </c>
      <c r="H2786" s="22">
        <v>36560</v>
      </c>
      <c r="I2786" s="34">
        <v>294.39679380395773</v>
      </c>
      <c r="J2786" s="13">
        <v>4</v>
      </c>
      <c r="K2786" s="13">
        <v>5</v>
      </c>
      <c r="L2786" s="19">
        <v>2594</v>
      </c>
      <c r="M2786" s="35">
        <v>2.5939999999999999</v>
      </c>
      <c r="N2786" s="19">
        <v>15.515634822918033</v>
      </c>
      <c r="O2786" s="17">
        <v>5.2703137905944972</v>
      </c>
      <c r="P2786" s="36">
        <v>0</v>
      </c>
      <c r="Q2786" s="37">
        <v>0</v>
      </c>
      <c r="R2786" s="38">
        <v>0</v>
      </c>
      <c r="S2786" s="27">
        <v>0</v>
      </c>
      <c r="T2786" s="23">
        <v>0</v>
      </c>
      <c r="U2786" s="17">
        <v>0</v>
      </c>
      <c r="V2786" s="22">
        <v>0</v>
      </c>
      <c r="W2786" s="22">
        <v>0</v>
      </c>
      <c r="X2786" s="23">
        <v>0</v>
      </c>
      <c r="Y2786" s="27">
        <v>0</v>
      </c>
      <c r="Z2786" s="27">
        <v>0</v>
      </c>
      <c r="AA2786" s="14">
        <v>0</v>
      </c>
      <c r="AB2786" s="39">
        <v>2</v>
      </c>
      <c r="AC2786" s="22" t="s">
        <v>782</v>
      </c>
      <c r="AD2786" s="23">
        <v>0</v>
      </c>
      <c r="AE2786" s="23">
        <v>0</v>
      </c>
      <c r="AF2786" s="23">
        <v>0.67119947999999996</v>
      </c>
      <c r="AG2786" s="14">
        <v>0.22799143677052391</v>
      </c>
      <c r="AH2786" s="22" t="s">
        <v>782</v>
      </c>
      <c r="AI2786" s="23" t="s">
        <v>782</v>
      </c>
      <c r="AJ2786" s="23" t="s">
        <v>782</v>
      </c>
      <c r="AK2786" s="23" t="s">
        <v>782</v>
      </c>
      <c r="AL2786" s="14" t="s">
        <v>782</v>
      </c>
      <c r="AM2786" s="22" t="s">
        <v>782</v>
      </c>
      <c r="AN2786" s="23" t="s">
        <v>782</v>
      </c>
      <c r="AO2786" s="23" t="s">
        <v>782</v>
      </c>
      <c r="AP2786" s="23" t="s">
        <v>782</v>
      </c>
      <c r="AQ2786" s="14" t="s">
        <v>782</v>
      </c>
      <c r="AR2786" s="40">
        <v>591</v>
      </c>
      <c r="AS2786" s="41">
        <v>10360.819999999996</v>
      </c>
      <c r="AT2786" s="23">
        <v>10.360819999999997</v>
      </c>
      <c r="AU2786" s="23">
        <v>9.2020946161485266</v>
      </c>
      <c r="AV2786" s="14">
        <v>3.1257455277438617</v>
      </c>
      <c r="AW2786" s="22">
        <v>0</v>
      </c>
      <c r="AX2786" s="22" t="s">
        <v>782</v>
      </c>
      <c r="AY2786" s="23">
        <v>0</v>
      </c>
      <c r="AZ2786" s="23">
        <v>0</v>
      </c>
      <c r="BA2786" s="23">
        <v>0</v>
      </c>
      <c r="BB2786" s="14">
        <v>0</v>
      </c>
      <c r="BC2786" s="42">
        <v>20</v>
      </c>
      <c r="BD2786" s="43">
        <v>21300</v>
      </c>
      <c r="BE2786" s="44">
        <v>21.3</v>
      </c>
      <c r="BF2786" s="23">
        <v>26.023178745138196</v>
      </c>
      <c r="BG2786" s="14">
        <v>8.8394912216562158</v>
      </c>
      <c r="BH2786" s="22">
        <v>617</v>
      </c>
      <c r="BI2786" s="23">
        <v>34.254819999999995</v>
      </c>
      <c r="BJ2786" s="23">
        <v>51.412107664204754</v>
      </c>
      <c r="BK2786" s="14">
        <v>17.463541976765097</v>
      </c>
      <c r="BL2786" t="s">
        <v>237</v>
      </c>
    </row>
    <row r="2787" spans="1:64">
      <c r="A2787" t="s">
        <v>3826</v>
      </c>
      <c r="B2787" t="s">
        <v>3824</v>
      </c>
      <c r="C2787" t="s">
        <v>237</v>
      </c>
      <c r="D2787" t="s">
        <v>942</v>
      </c>
      <c r="E2787">
        <v>2016</v>
      </c>
      <c r="F2787" s="23">
        <v>111.46</v>
      </c>
      <c r="G2787" s="23">
        <v>21.76</v>
      </c>
      <c r="H2787" s="22">
        <v>36729</v>
      </c>
      <c r="I2787" s="34">
        <v>310.84822850904504</v>
      </c>
      <c r="J2787" s="13">
        <v>4</v>
      </c>
      <c r="K2787" s="13">
        <v>5</v>
      </c>
      <c r="L2787" s="19">
        <v>2594</v>
      </c>
      <c r="M2787" s="35">
        <v>2.5939999999999999</v>
      </c>
      <c r="N2787" s="19">
        <v>15.514713999999998</v>
      </c>
      <c r="O2787" s="17">
        <v>4.9910897271040913</v>
      </c>
      <c r="P2787" s="13">
        <v>0</v>
      </c>
      <c r="Q2787" s="13">
        <v>0</v>
      </c>
      <c r="R2787" s="19">
        <v>0</v>
      </c>
      <c r="S2787" s="27">
        <v>0</v>
      </c>
      <c r="T2787" s="19">
        <v>0</v>
      </c>
      <c r="U2787" s="17">
        <v>0</v>
      </c>
      <c r="V2787" s="13">
        <v>0</v>
      </c>
      <c r="W2787" s="13">
        <v>0</v>
      </c>
      <c r="X2787" s="19">
        <v>0</v>
      </c>
      <c r="Y2787" s="27">
        <v>0</v>
      </c>
      <c r="Z2787" s="19">
        <v>0</v>
      </c>
      <c r="AA2787" s="14">
        <v>0</v>
      </c>
      <c r="AB2787" s="13">
        <v>2</v>
      </c>
      <c r="AC2787" s="22" t="s">
        <v>782</v>
      </c>
      <c r="AD2787" s="19">
        <v>0</v>
      </c>
      <c r="AE2787" s="23">
        <v>0</v>
      </c>
      <c r="AF2787" s="19">
        <v>0.53996040000000001</v>
      </c>
      <c r="AG2787" s="14">
        <v>0.17370547761840896</v>
      </c>
      <c r="AH2787" s="22" t="s">
        <v>782</v>
      </c>
      <c r="AI2787" s="23" t="s">
        <v>782</v>
      </c>
      <c r="AJ2787" s="23" t="s">
        <v>782</v>
      </c>
      <c r="AK2787" s="23" t="s">
        <v>782</v>
      </c>
      <c r="AL2787" s="14" t="s">
        <v>782</v>
      </c>
      <c r="AM2787" s="22" t="s">
        <v>782</v>
      </c>
      <c r="AN2787" s="23" t="s">
        <v>782</v>
      </c>
      <c r="AO2787" s="23" t="s">
        <v>782</v>
      </c>
      <c r="AP2787" s="23" t="s">
        <v>782</v>
      </c>
      <c r="AQ2787" s="14" t="s">
        <v>782</v>
      </c>
      <c r="AR2787" s="13">
        <v>609</v>
      </c>
      <c r="AS2787" s="19">
        <v>10649.325000000003</v>
      </c>
      <c r="AT2787" s="23">
        <v>10.649325000000003</v>
      </c>
      <c r="AU2787" s="19">
        <v>9.4566006000000211</v>
      </c>
      <c r="AV2787" s="14">
        <v>3.0421922123724934</v>
      </c>
      <c r="AW2787" s="13">
        <v>0</v>
      </c>
      <c r="AX2787" s="22" t="s">
        <v>782</v>
      </c>
      <c r="AY2787" s="19">
        <v>0</v>
      </c>
      <c r="AZ2787" s="23">
        <v>0</v>
      </c>
      <c r="BA2787" s="19">
        <v>0</v>
      </c>
      <c r="BB2787" s="14">
        <v>0</v>
      </c>
      <c r="BC2787" s="13">
        <v>20</v>
      </c>
      <c r="BD2787" s="19">
        <v>22100</v>
      </c>
      <c r="BE2787" s="44">
        <v>22.1</v>
      </c>
      <c r="BF2787" s="19">
        <v>26.435634750097343</v>
      </c>
      <c r="BG2787" s="14">
        <v>8.5043543200787841</v>
      </c>
      <c r="BH2787" s="22">
        <v>635</v>
      </c>
      <c r="BI2787" s="23">
        <v>35.343325000000007</v>
      </c>
      <c r="BJ2787" s="23">
        <v>51.946909750097362</v>
      </c>
      <c r="BK2787" s="14">
        <v>16.711341737173775</v>
      </c>
      <c r="BL2787" t="s">
        <v>237</v>
      </c>
    </row>
    <row r="2788" spans="1:64">
      <c r="A2788" t="s">
        <v>3827</v>
      </c>
      <c r="B2788" t="s">
        <v>3824</v>
      </c>
      <c r="C2788" t="s">
        <v>237</v>
      </c>
      <c r="D2788" t="s">
        <v>942</v>
      </c>
      <c r="E2788">
        <v>2017</v>
      </c>
      <c r="F2788" s="23">
        <v>111.46</v>
      </c>
      <c r="G2788" s="23">
        <v>21.95</v>
      </c>
      <c r="H2788" s="22">
        <v>36689</v>
      </c>
      <c r="I2788" s="34">
        <v>288.19247890843161</v>
      </c>
      <c r="J2788" s="13">
        <v>5</v>
      </c>
      <c r="K2788" s="13">
        <v>6</v>
      </c>
      <c r="L2788" s="19">
        <v>2669</v>
      </c>
      <c r="M2788" s="19">
        <v>2.6690000000000005</v>
      </c>
      <c r="N2788" s="19">
        <v>15.963288999999998</v>
      </c>
      <c r="O2788" s="17">
        <v>5.5391067318838907</v>
      </c>
      <c r="P2788" s="13">
        <v>0</v>
      </c>
      <c r="Q2788" s="13">
        <v>0</v>
      </c>
      <c r="R2788" s="19">
        <v>0</v>
      </c>
      <c r="S2788" s="19">
        <v>0</v>
      </c>
      <c r="T2788" s="19">
        <v>0</v>
      </c>
      <c r="U2788" s="17">
        <v>0</v>
      </c>
      <c r="V2788" s="13">
        <v>0</v>
      </c>
      <c r="W2788" s="13">
        <v>0</v>
      </c>
      <c r="X2788" s="19">
        <v>0</v>
      </c>
      <c r="Y2788" s="19">
        <v>0</v>
      </c>
      <c r="Z2788" s="19">
        <v>0</v>
      </c>
      <c r="AA2788" s="14">
        <v>0</v>
      </c>
      <c r="AB2788" s="13">
        <v>2</v>
      </c>
      <c r="AC2788" s="22" t="s">
        <v>782</v>
      </c>
      <c r="AD2788" s="19">
        <v>0</v>
      </c>
      <c r="AE2788" s="19">
        <v>0</v>
      </c>
      <c r="AF2788" s="19">
        <v>0.86545964399999997</v>
      </c>
      <c r="AG2788" s="14">
        <v>0.30030611738309293</v>
      </c>
      <c r="AH2788" s="22" t="s">
        <v>782</v>
      </c>
      <c r="AI2788" s="23" t="s">
        <v>782</v>
      </c>
      <c r="AJ2788" s="23" t="s">
        <v>782</v>
      </c>
      <c r="AK2788" s="23" t="s">
        <v>782</v>
      </c>
      <c r="AL2788" s="14" t="s">
        <v>782</v>
      </c>
      <c r="AM2788" s="22" t="s">
        <v>782</v>
      </c>
      <c r="AN2788" s="23" t="s">
        <v>782</v>
      </c>
      <c r="AO2788" s="23" t="s">
        <v>782</v>
      </c>
      <c r="AP2788" s="23" t="s">
        <v>782</v>
      </c>
      <c r="AQ2788" s="14" t="s">
        <v>782</v>
      </c>
      <c r="AR2788" s="13">
        <v>645</v>
      </c>
      <c r="AS2788" s="19">
        <v>11360.500000000002</v>
      </c>
      <c r="AT2788" s="19">
        <v>11.360499999999989</v>
      </c>
      <c r="AU2788" s="19">
        <v>10.088124000000025</v>
      </c>
      <c r="AV2788" s="14">
        <v>3.5004813582263399</v>
      </c>
      <c r="AW2788" s="13">
        <v>0</v>
      </c>
      <c r="AX2788" s="22" t="s">
        <v>782</v>
      </c>
      <c r="AY2788" s="19">
        <v>0</v>
      </c>
      <c r="AZ2788" s="19">
        <v>0</v>
      </c>
      <c r="BA2788" s="19">
        <v>0</v>
      </c>
      <c r="BB2788" s="14">
        <v>0</v>
      </c>
      <c r="BC2788" s="13">
        <v>21</v>
      </c>
      <c r="BD2788" s="19">
        <v>24450</v>
      </c>
      <c r="BE2788" s="19">
        <v>24.450000000000003</v>
      </c>
      <c r="BF2788" s="19">
        <v>30.752291577542785</v>
      </c>
      <c r="BG2788" s="14">
        <v>10.670747444215509</v>
      </c>
      <c r="BH2788" s="22">
        <v>673</v>
      </c>
      <c r="BI2788" s="23">
        <v>38.479499999999987</v>
      </c>
      <c r="BJ2788" s="23">
        <v>57.669164221542808</v>
      </c>
      <c r="BK2788" s="14">
        <v>20.010641651708831</v>
      </c>
      <c r="BL2788" t="s">
        <v>237</v>
      </c>
    </row>
    <row r="2789" spans="1:64">
      <c r="A2789" t="s">
        <v>3828</v>
      </c>
      <c r="B2789" t="s">
        <v>3824</v>
      </c>
      <c r="C2789" t="s">
        <v>237</v>
      </c>
      <c r="D2789" t="s">
        <v>942</v>
      </c>
      <c r="E2789">
        <v>2018</v>
      </c>
      <c r="F2789" s="23">
        <v>111.46</v>
      </c>
      <c r="G2789" s="23">
        <v>21.98</v>
      </c>
      <c r="H2789" s="22">
        <v>36646</v>
      </c>
      <c r="I2789" s="34">
        <v>288.21296167168026</v>
      </c>
      <c r="J2789" s="13">
        <v>5</v>
      </c>
      <c r="K2789" s="13">
        <v>6</v>
      </c>
      <c r="L2789" s="19">
        <v>3014</v>
      </c>
      <c r="M2789" s="19">
        <v>3.0140000000000002</v>
      </c>
      <c r="N2789" s="19">
        <v>18.026734000000001</v>
      </c>
      <c r="O2789" s="17">
        <v>6.2546576307471122</v>
      </c>
      <c r="P2789" s="13">
        <v>0</v>
      </c>
      <c r="Q2789" s="13">
        <v>0</v>
      </c>
      <c r="R2789" s="19">
        <v>0</v>
      </c>
      <c r="S2789" s="19">
        <v>0</v>
      </c>
      <c r="T2789" s="19">
        <v>0</v>
      </c>
      <c r="U2789" s="17">
        <v>0</v>
      </c>
      <c r="V2789" s="13">
        <v>0</v>
      </c>
      <c r="W2789" s="13">
        <v>0</v>
      </c>
      <c r="X2789" s="19">
        <v>0</v>
      </c>
      <c r="Y2789" s="19">
        <v>0</v>
      </c>
      <c r="Z2789" s="19">
        <v>0</v>
      </c>
      <c r="AA2789" s="14">
        <v>0</v>
      </c>
      <c r="AB2789" s="13">
        <v>2</v>
      </c>
      <c r="AC2789" s="22" t="s">
        <v>782</v>
      </c>
      <c r="AD2789" s="19">
        <v>0</v>
      </c>
      <c r="AE2789" s="19">
        <v>0</v>
      </c>
      <c r="AF2789" s="19">
        <v>0</v>
      </c>
      <c r="AG2789" s="14">
        <v>0</v>
      </c>
      <c r="AH2789" s="22" t="s">
        <v>782</v>
      </c>
      <c r="AI2789" s="23" t="s">
        <v>782</v>
      </c>
      <c r="AJ2789" s="23" t="s">
        <v>782</v>
      </c>
      <c r="AK2789" s="23" t="s">
        <v>782</v>
      </c>
      <c r="AL2789" s="14" t="s">
        <v>782</v>
      </c>
      <c r="AM2789" s="22" t="s">
        <v>782</v>
      </c>
      <c r="AN2789" s="23" t="s">
        <v>782</v>
      </c>
      <c r="AO2789" s="23" t="s">
        <v>782</v>
      </c>
      <c r="AP2789" s="23" t="s">
        <v>782</v>
      </c>
      <c r="AQ2789" s="14" t="s">
        <v>782</v>
      </c>
      <c r="AR2789" s="13">
        <v>671</v>
      </c>
      <c r="AS2789" s="19">
        <v>11904.435000000001</v>
      </c>
      <c r="AT2789" s="19">
        <v>11.904434999999991</v>
      </c>
      <c r="AU2789" s="19">
        <v>10.571138280000024</v>
      </c>
      <c r="AV2789" s="14">
        <v>3.6678219531438723</v>
      </c>
      <c r="AW2789" s="13">
        <v>0</v>
      </c>
      <c r="AX2789" s="22" t="s">
        <v>782</v>
      </c>
      <c r="AY2789" s="19">
        <v>0</v>
      </c>
      <c r="AZ2789" s="19">
        <v>0</v>
      </c>
      <c r="BA2789" s="19">
        <v>0</v>
      </c>
      <c r="BB2789" s="14">
        <v>0</v>
      </c>
      <c r="BC2789" s="13">
        <v>24</v>
      </c>
      <c r="BD2789" s="19">
        <v>33450</v>
      </c>
      <c r="BE2789" s="19">
        <v>33.450000000000003</v>
      </c>
      <c r="BF2789" s="19">
        <v>51.45389214615561</v>
      </c>
      <c r="BG2789" s="14">
        <v>17.852733564692922</v>
      </c>
      <c r="BH2789" s="22">
        <v>702</v>
      </c>
      <c r="BI2789" s="23">
        <v>48.368434999999998</v>
      </c>
      <c r="BJ2789" s="23">
        <v>80.051764426155643</v>
      </c>
      <c r="BK2789" s="14">
        <v>27.775213148583905</v>
      </c>
      <c r="BL2789" t="s">
        <v>237</v>
      </c>
    </row>
    <row r="2790" spans="1:64">
      <c r="A2790" t="s">
        <v>3829</v>
      </c>
      <c r="B2790" t="s">
        <v>3824</v>
      </c>
      <c r="C2790" t="s">
        <v>237</v>
      </c>
      <c r="D2790" t="s">
        <v>942</v>
      </c>
      <c r="E2790">
        <v>2019</v>
      </c>
      <c r="F2790" s="23">
        <v>111.46</v>
      </c>
      <c r="G2790" s="23">
        <v>21.95</v>
      </c>
      <c r="H2790" s="22">
        <v>36815</v>
      </c>
      <c r="I2790" s="34">
        <v>293.86033331045144</v>
      </c>
      <c r="J2790" s="22">
        <v>5</v>
      </c>
      <c r="K2790" s="22">
        <v>6</v>
      </c>
      <c r="L2790" s="23">
        <v>2669</v>
      </c>
      <c r="M2790" s="23">
        <v>2.6690000000000005</v>
      </c>
      <c r="N2790" s="23">
        <v>15.963288999999998</v>
      </c>
      <c r="O2790" s="14">
        <v>5.4322707730462678</v>
      </c>
      <c r="P2790" s="22">
        <v>0</v>
      </c>
      <c r="Q2790" s="22">
        <v>0</v>
      </c>
      <c r="R2790" s="23">
        <v>0</v>
      </c>
      <c r="S2790" s="23">
        <v>0</v>
      </c>
      <c r="T2790" s="23">
        <v>0</v>
      </c>
      <c r="U2790" s="14">
        <v>0</v>
      </c>
      <c r="V2790" s="22">
        <v>0</v>
      </c>
      <c r="W2790" s="22">
        <v>0</v>
      </c>
      <c r="X2790" s="23">
        <v>0</v>
      </c>
      <c r="Y2790" s="23">
        <v>0</v>
      </c>
      <c r="Z2790" s="23">
        <v>0</v>
      </c>
      <c r="AA2790" s="14">
        <v>0</v>
      </c>
      <c r="AB2790" s="22">
        <v>2</v>
      </c>
      <c r="AC2790" s="22">
        <v>2</v>
      </c>
      <c r="AD2790" s="23" t="s">
        <v>984</v>
      </c>
      <c r="AE2790" s="23" t="s">
        <v>984</v>
      </c>
      <c r="AF2790" s="23">
        <v>0</v>
      </c>
      <c r="AG2790" s="14">
        <v>0</v>
      </c>
      <c r="AH2790" s="22">
        <v>0</v>
      </c>
      <c r="AI2790" s="23">
        <v>0</v>
      </c>
      <c r="AJ2790" s="23">
        <v>0</v>
      </c>
      <c r="AK2790" s="23">
        <v>0</v>
      </c>
      <c r="AL2790" s="14">
        <v>0</v>
      </c>
      <c r="AM2790" s="22">
        <v>705</v>
      </c>
      <c r="AN2790" s="23">
        <v>12632.915000000005</v>
      </c>
      <c r="AO2790" s="23">
        <v>12.632914999999988</v>
      </c>
      <c r="AP2790" s="23">
        <v>11.218028520000022</v>
      </c>
      <c r="AQ2790" s="14">
        <v>3.8174694738907249</v>
      </c>
      <c r="AR2790" s="22">
        <v>705</v>
      </c>
      <c r="AS2790" s="23">
        <v>12632.915000000005</v>
      </c>
      <c r="AT2790" s="23">
        <v>12.632914999999988</v>
      </c>
      <c r="AU2790" s="23">
        <v>11.218028520000022</v>
      </c>
      <c r="AV2790" s="14">
        <v>3.8174694738907249</v>
      </c>
      <c r="AW2790" s="22">
        <v>0</v>
      </c>
      <c r="AX2790" s="22" t="s">
        <v>782</v>
      </c>
      <c r="AY2790" s="23">
        <v>0</v>
      </c>
      <c r="AZ2790" s="23">
        <v>0</v>
      </c>
      <c r="BA2790" s="23">
        <v>0</v>
      </c>
      <c r="BB2790" s="14">
        <v>0</v>
      </c>
      <c r="BC2790" s="22">
        <v>25</v>
      </c>
      <c r="BD2790" s="23">
        <v>36450</v>
      </c>
      <c r="BE2790" s="23">
        <v>36.450000000000003</v>
      </c>
      <c r="BF2790" s="23">
        <v>59.594626820131055</v>
      </c>
      <c r="BG2790" s="14">
        <v>20.279915342358159</v>
      </c>
      <c r="BH2790" s="22">
        <v>737</v>
      </c>
      <c r="BI2790" s="23">
        <v>51.751914999999997</v>
      </c>
      <c r="BJ2790" s="23">
        <v>86.775944340131076</v>
      </c>
      <c r="BK2790" s="14">
        <v>29.529655589295153</v>
      </c>
      <c r="BL2790" t="s">
        <v>237</v>
      </c>
    </row>
    <row r="2791" spans="1:64">
      <c r="A2791" t="s">
        <v>3830</v>
      </c>
      <c r="B2791" t="s">
        <v>3824</v>
      </c>
      <c r="C2791" t="s">
        <v>237</v>
      </c>
      <c r="D2791" t="s">
        <v>942</v>
      </c>
      <c r="E2791">
        <v>2020</v>
      </c>
      <c r="F2791" s="23">
        <v>111.46</v>
      </c>
      <c r="G2791" s="23">
        <v>22.17</v>
      </c>
      <c r="H2791" s="22">
        <v>36637</v>
      </c>
      <c r="I2791" s="34">
        <v>296.44350313984546</v>
      </c>
      <c r="J2791" s="22">
        <v>5</v>
      </c>
      <c r="K2791" s="22">
        <v>9</v>
      </c>
      <c r="L2791" s="23">
        <v>3715</v>
      </c>
      <c r="M2791" s="23">
        <v>3.7150000000000007</v>
      </c>
      <c r="N2791" s="23">
        <v>22.189510000000002</v>
      </c>
      <c r="O2791" s="14">
        <v>7.4852407844918201</v>
      </c>
      <c r="P2791" s="22">
        <v>0</v>
      </c>
      <c r="Q2791" s="22">
        <v>0</v>
      </c>
      <c r="R2791" s="23">
        <v>0</v>
      </c>
      <c r="S2791" s="23">
        <v>0</v>
      </c>
      <c r="T2791" s="23">
        <v>0</v>
      </c>
      <c r="U2791" s="14">
        <v>0</v>
      </c>
      <c r="V2791" s="22">
        <v>0</v>
      </c>
      <c r="W2791" s="22">
        <v>0</v>
      </c>
      <c r="X2791" s="23">
        <v>0</v>
      </c>
      <c r="Y2791" s="23">
        <v>0</v>
      </c>
      <c r="Z2791" s="23">
        <v>0</v>
      </c>
      <c r="AA2791" s="14">
        <v>0</v>
      </c>
      <c r="AB2791" s="22">
        <v>2</v>
      </c>
      <c r="AC2791" s="22">
        <v>2</v>
      </c>
      <c r="AD2791" s="23">
        <v>297.79396995708152</v>
      </c>
      <c r="AE2791" s="23">
        <v>0.29779396995708152</v>
      </c>
      <c r="AF2791" s="23">
        <v>0.41631596999999998</v>
      </c>
      <c r="AG2791" s="14">
        <v>0.14043686759551124</v>
      </c>
      <c r="AH2791" s="22">
        <v>0</v>
      </c>
      <c r="AI2791" s="23">
        <v>0</v>
      </c>
      <c r="AJ2791" s="23">
        <v>0</v>
      </c>
      <c r="AK2791" s="23">
        <v>0</v>
      </c>
      <c r="AL2791" s="14">
        <v>0</v>
      </c>
      <c r="AM2791" s="22">
        <v>797</v>
      </c>
      <c r="AN2791" s="23">
        <v>13799.055000000011</v>
      </c>
      <c r="AO2791" s="23">
        <v>13.799054999999987</v>
      </c>
      <c r="AP2791" s="23">
        <v>12.253560840000022</v>
      </c>
      <c r="AQ2791" s="14">
        <v>4.1335231537253412</v>
      </c>
      <c r="AR2791" s="22">
        <v>797</v>
      </c>
      <c r="AS2791" s="23">
        <v>13799.055000000011</v>
      </c>
      <c r="AT2791" s="23">
        <v>13.799054999999987</v>
      </c>
      <c r="AU2791" s="23">
        <v>12.253560840000022</v>
      </c>
      <c r="AV2791" s="14">
        <v>4.1335231537253412</v>
      </c>
      <c r="AW2791" s="22">
        <v>0</v>
      </c>
      <c r="AX2791" s="22">
        <v>0</v>
      </c>
      <c r="AY2791" s="23">
        <v>0</v>
      </c>
      <c r="AZ2791" s="23">
        <v>0</v>
      </c>
      <c r="BA2791" s="23">
        <v>0</v>
      </c>
      <c r="BB2791" s="14">
        <v>0</v>
      </c>
      <c r="BC2791" s="22">
        <v>28</v>
      </c>
      <c r="BD2791" s="23">
        <v>59750</v>
      </c>
      <c r="BE2791" s="23">
        <v>59.749999999999986</v>
      </c>
      <c r="BF2791" s="23">
        <v>129.04481865873956</v>
      </c>
      <c r="BG2791" s="14">
        <v>43.530999091541375</v>
      </c>
      <c r="BH2791" s="22">
        <v>832</v>
      </c>
      <c r="BI2791" s="23">
        <v>77.561848969957055</v>
      </c>
      <c r="BJ2791" s="23">
        <v>163.9042054687396</v>
      </c>
      <c r="BK2791" s="14">
        <v>55.29019989735405</v>
      </c>
      <c r="BL2791" t="s">
        <v>237</v>
      </c>
    </row>
    <row r="2792" spans="1:64">
      <c r="A2792" t="s">
        <v>3831</v>
      </c>
      <c r="B2792" t="s">
        <v>3824</v>
      </c>
      <c r="C2792" t="s">
        <v>237</v>
      </c>
      <c r="D2792" t="s">
        <v>942</v>
      </c>
      <c r="E2792">
        <v>2021</v>
      </c>
      <c r="F2792" s="23">
        <v>111.46</v>
      </c>
      <c r="G2792" s="23">
        <v>22.24</v>
      </c>
      <c r="H2792" s="22">
        <v>36737</v>
      </c>
      <c r="I2792" s="34">
        <v>274.69</v>
      </c>
      <c r="J2792" s="22">
        <v>5</v>
      </c>
      <c r="K2792" s="22">
        <v>9</v>
      </c>
      <c r="L2792" s="23">
        <v>3715</v>
      </c>
      <c r="M2792" s="23">
        <v>3.7149999999999999</v>
      </c>
      <c r="N2792" s="23">
        <v>22.219415000000001</v>
      </c>
      <c r="O2792" s="14">
        <v>8.09</v>
      </c>
      <c r="P2792" s="22">
        <v>0</v>
      </c>
      <c r="Q2792" s="22">
        <v>0</v>
      </c>
      <c r="R2792" s="23">
        <v>0</v>
      </c>
      <c r="S2792" s="23">
        <v>0</v>
      </c>
      <c r="T2792" s="23">
        <v>0</v>
      </c>
      <c r="U2792" s="14">
        <v>0</v>
      </c>
      <c r="V2792" s="22">
        <v>0</v>
      </c>
      <c r="W2792" s="22">
        <v>0</v>
      </c>
      <c r="X2792" s="23">
        <v>0</v>
      </c>
      <c r="Y2792" s="23">
        <v>0</v>
      </c>
      <c r="Z2792" s="23">
        <v>0</v>
      </c>
      <c r="AA2792" s="14">
        <v>0</v>
      </c>
      <c r="AB2792" s="22">
        <v>2</v>
      </c>
      <c r="AC2792" s="22">
        <v>2</v>
      </c>
      <c r="AD2792" s="23">
        <v>301.417191</v>
      </c>
      <c r="AE2792" s="23">
        <v>0.30141719099999997</v>
      </c>
      <c r="AF2792" s="23">
        <v>0.42138123300000002</v>
      </c>
      <c r="AG2792" s="14">
        <v>0.15</v>
      </c>
      <c r="AH2792" s="22">
        <v>1</v>
      </c>
      <c r="AI2792" s="23">
        <v>0.6</v>
      </c>
      <c r="AJ2792" s="23">
        <v>5.9999999999999995E-4</v>
      </c>
      <c r="AK2792" s="23">
        <v>5.36894E-4</v>
      </c>
      <c r="AL2792" s="14">
        <v>0</v>
      </c>
      <c r="AM2792" s="22">
        <v>957</v>
      </c>
      <c r="AN2792" s="23">
        <v>16083.75</v>
      </c>
      <c r="AO2792" s="23">
        <v>16.083749999999998</v>
      </c>
      <c r="AP2792" s="23">
        <v>14.39210802</v>
      </c>
      <c r="AQ2792" s="14">
        <v>5.24</v>
      </c>
      <c r="AR2792" s="22">
        <v>958</v>
      </c>
      <c r="AS2792" s="23">
        <v>16084.35</v>
      </c>
      <c r="AT2792" s="23">
        <v>16.084350000000001</v>
      </c>
      <c r="AU2792" s="23">
        <v>14.39264491</v>
      </c>
      <c r="AV2792" s="14">
        <v>5.24</v>
      </c>
      <c r="AW2792" s="22">
        <v>0</v>
      </c>
      <c r="AX2792" s="22">
        <v>0</v>
      </c>
      <c r="AY2792" s="23">
        <v>0</v>
      </c>
      <c r="AZ2792" s="23">
        <v>0</v>
      </c>
      <c r="BA2792" s="23">
        <v>0</v>
      </c>
      <c r="BB2792" s="14">
        <v>0</v>
      </c>
      <c r="BC2792" s="22">
        <v>23</v>
      </c>
      <c r="BD2792" s="23">
        <v>52550</v>
      </c>
      <c r="BE2792" s="23">
        <v>52.55</v>
      </c>
      <c r="BF2792" s="23">
        <v>101.9356141</v>
      </c>
      <c r="BG2792" s="14">
        <v>37.11</v>
      </c>
      <c r="BH2792" s="22">
        <v>988</v>
      </c>
      <c r="BI2792" s="23">
        <v>72.650000000000006</v>
      </c>
      <c r="BJ2792" s="23">
        <v>138.97</v>
      </c>
      <c r="BK2792" s="14">
        <v>50.59</v>
      </c>
      <c r="BL2792" t="s">
        <v>237</v>
      </c>
    </row>
    <row r="2793" spans="1:64">
      <c r="A2793" t="s">
        <v>3832</v>
      </c>
      <c r="B2793" t="s">
        <v>3824</v>
      </c>
      <c r="C2793" t="s">
        <v>237</v>
      </c>
      <c r="D2793" s="111" t="s">
        <v>942</v>
      </c>
      <c r="E2793" s="110">
        <v>2022</v>
      </c>
      <c r="F2793" s="23"/>
      <c r="G2793" s="23"/>
      <c r="H2793" s="22">
        <v>37333</v>
      </c>
      <c r="I2793" s="34">
        <v>270.57234254165417</v>
      </c>
      <c r="J2793" s="22">
        <v>6</v>
      </c>
      <c r="K2793" s="22">
        <v>8</v>
      </c>
      <c r="L2793" s="23">
        <v>3215</v>
      </c>
      <c r="M2793" s="23">
        <v>3.2150000000000003</v>
      </c>
      <c r="N2793" s="23">
        <v>19.026370000000004</v>
      </c>
      <c r="O2793" s="14">
        <v>7.0318975772887526</v>
      </c>
      <c r="P2793" s="22">
        <v>0</v>
      </c>
      <c r="Q2793" s="22">
        <v>0</v>
      </c>
      <c r="R2793" s="23">
        <v>0</v>
      </c>
      <c r="S2793" s="23">
        <v>0</v>
      </c>
      <c r="T2793" s="23">
        <v>0</v>
      </c>
      <c r="U2793" s="14">
        <v>0</v>
      </c>
      <c r="V2793" s="22">
        <v>0</v>
      </c>
      <c r="W2793" s="22">
        <v>0</v>
      </c>
      <c r="X2793" s="23">
        <v>0</v>
      </c>
      <c r="Y2793" s="23">
        <v>0</v>
      </c>
      <c r="Z2793" s="23">
        <v>0</v>
      </c>
      <c r="AA2793" s="14">
        <v>0</v>
      </c>
      <c r="AB2793" s="22">
        <v>2</v>
      </c>
      <c r="AC2793" s="22">
        <v>2</v>
      </c>
      <c r="AD2793" s="23">
        <v>356.52315879828302</v>
      </c>
      <c r="AE2793" s="23">
        <v>0.356523158798283</v>
      </c>
      <c r="AF2793" s="23">
        <v>0.49841937600000003</v>
      </c>
      <c r="AG2793" s="14">
        <v>0.18420928440728165</v>
      </c>
      <c r="AH2793" s="22">
        <v>1</v>
      </c>
      <c r="AI2793" s="23">
        <v>0.6</v>
      </c>
      <c r="AJ2793" s="23">
        <v>5.9999999999999995E-4</v>
      </c>
      <c r="AK2793" s="23">
        <v>6.1461835094880001E-4</v>
      </c>
      <c r="AL2793" s="14">
        <v>2.2715490621669159E-4</v>
      </c>
      <c r="AM2793" s="22">
        <v>1281</v>
      </c>
      <c r="AN2793" s="23">
        <v>19989.454999999976</v>
      </c>
      <c r="AO2793" s="23">
        <v>19.989454999999957</v>
      </c>
      <c r="AP2793" s="23">
        <v>20.476476447442028</v>
      </c>
      <c r="AQ2793" s="14">
        <v>7.5678379597462762</v>
      </c>
      <c r="AR2793" s="22">
        <v>1282</v>
      </c>
      <c r="AS2793" s="23">
        <v>19990.055</v>
      </c>
      <c r="AT2793" s="23">
        <v>19.990054999999998</v>
      </c>
      <c r="AU2793" s="23">
        <v>20.477091065792948</v>
      </c>
      <c r="AV2793" s="14">
        <v>7.568065114652482</v>
      </c>
      <c r="AW2793" s="22">
        <v>0</v>
      </c>
      <c r="AX2793" s="22">
        <v>0</v>
      </c>
      <c r="AY2793" s="23">
        <v>0</v>
      </c>
      <c r="AZ2793" s="23">
        <v>0</v>
      </c>
      <c r="BA2793" s="23">
        <v>0</v>
      </c>
      <c r="BB2793" s="14">
        <v>0</v>
      </c>
      <c r="BC2793" s="22">
        <v>24</v>
      </c>
      <c r="BD2793" s="23">
        <v>57550</v>
      </c>
      <c r="BE2793" s="23">
        <v>57.55</v>
      </c>
      <c r="BF2793" s="23">
        <v>128.24934994620091</v>
      </c>
      <c r="BG2793" s="14">
        <v>47.39928284667792</v>
      </c>
      <c r="BH2793" s="22">
        <v>1314</v>
      </c>
      <c r="BI2793" s="23">
        <v>81.111578158798281</v>
      </c>
      <c r="BJ2793" s="23">
        <v>168.25123038799387</v>
      </c>
      <c r="BK2793" s="14">
        <v>62.183454823026437</v>
      </c>
      <c r="BL2793" t="s">
        <v>237</v>
      </c>
    </row>
    <row r="2794" spans="1:64">
      <c r="A2794" t="s">
        <v>3833</v>
      </c>
      <c r="B2794" t="s">
        <v>3824</v>
      </c>
      <c r="C2794" t="s">
        <v>237</v>
      </c>
      <c r="D2794" t="s">
        <v>942</v>
      </c>
      <c r="E2794">
        <v>2023</v>
      </c>
      <c r="F2794">
        <v>111.46</v>
      </c>
      <c r="G2794">
        <v>23.8</v>
      </c>
      <c r="H2794">
        <v>37068</v>
      </c>
      <c r="I2794">
        <v>270.57234254165417</v>
      </c>
      <c r="J2794">
        <v>5</v>
      </c>
      <c r="K2794">
        <v>7</v>
      </c>
      <c r="L2794">
        <v>2892</v>
      </c>
      <c r="M2794">
        <v>2.8919999999999999</v>
      </c>
      <c r="N2794">
        <v>17.114856</v>
      </c>
      <c r="O2794">
        <v>6.3254269964289476</v>
      </c>
      <c r="P2794">
        <v>0</v>
      </c>
      <c r="Q2794">
        <v>0</v>
      </c>
      <c r="R2794">
        <v>0</v>
      </c>
      <c r="S2794">
        <v>0</v>
      </c>
      <c r="T2794">
        <v>0</v>
      </c>
      <c r="U2794">
        <v>0</v>
      </c>
      <c r="V2794">
        <v>0</v>
      </c>
      <c r="W2794">
        <v>0</v>
      </c>
      <c r="X2794">
        <v>0</v>
      </c>
      <c r="Y2794">
        <v>0</v>
      </c>
      <c r="Z2794">
        <v>0</v>
      </c>
      <c r="AA2794">
        <v>0</v>
      </c>
      <c r="AB2794">
        <v>2</v>
      </c>
      <c r="AC2794">
        <v>2</v>
      </c>
      <c r="AD2794">
        <v>485.02637982832596</v>
      </c>
      <c r="AE2794">
        <v>0.48502637982832597</v>
      </c>
      <c r="AF2794">
        <v>0.67806687899999996</v>
      </c>
      <c r="AG2794">
        <v>0.25060465257849207</v>
      </c>
      <c r="AH2794">
        <v>1</v>
      </c>
      <c r="AI2794">
        <v>2840.4</v>
      </c>
      <c r="AJ2794">
        <v>2.8403999999999998</v>
      </c>
      <c r="AK2794">
        <v>2.6642589999999999</v>
      </c>
      <c r="AL2794">
        <v>1.0636129999999999</v>
      </c>
      <c r="AM2794">
        <v>1770</v>
      </c>
      <c r="AN2794">
        <v>32164.264999999999</v>
      </c>
      <c r="AO2794">
        <v>32.164265</v>
      </c>
      <c r="AP2794">
        <v>30.16967</v>
      </c>
      <c r="AQ2794">
        <v>11.150315555757672</v>
      </c>
      <c r="AR2794">
        <v>2178</v>
      </c>
      <c r="AS2794">
        <v>35299.109999999797</v>
      </c>
      <c r="AT2794">
        <v>35.2991099999998</v>
      </c>
      <c r="AU2794">
        <v>33.110114608605002</v>
      </c>
      <c r="AV2794">
        <v>12.237065436023919</v>
      </c>
      <c r="AW2794">
        <v>0</v>
      </c>
      <c r="AX2794">
        <v>0</v>
      </c>
      <c r="AY2794">
        <v>0</v>
      </c>
      <c r="AZ2794">
        <v>0</v>
      </c>
      <c r="BA2794">
        <v>0</v>
      </c>
      <c r="BB2794">
        <v>0</v>
      </c>
      <c r="BC2794">
        <v>24</v>
      </c>
      <c r="BD2794">
        <v>57550</v>
      </c>
      <c r="BE2794">
        <v>57.55</v>
      </c>
      <c r="BF2794">
        <v>153.13551699999999</v>
      </c>
      <c r="BG2794">
        <v>56.596884796687974</v>
      </c>
      <c r="BH2794">
        <v>2209</v>
      </c>
      <c r="BI2794">
        <v>96.22613637982812</v>
      </c>
      <c r="BJ2794">
        <v>204.03855448760498</v>
      </c>
      <c r="BK2794">
        <v>75.409981881719332</v>
      </c>
      <c r="BL2794" t="s">
        <v>237</v>
      </c>
    </row>
    <row r="2795" spans="1:64">
      <c r="A2795" t="s">
        <v>3834</v>
      </c>
      <c r="B2795" t="s">
        <v>3824</v>
      </c>
      <c r="C2795" t="s">
        <v>237</v>
      </c>
      <c r="D2795" t="s">
        <v>942</v>
      </c>
      <c r="E2795">
        <v>2024</v>
      </c>
      <c r="F2795">
        <v>111.46</v>
      </c>
      <c r="G2795">
        <v>23.84</v>
      </c>
      <c r="H2795">
        <v>37133</v>
      </c>
      <c r="I2795">
        <v>254.62462553355587</v>
      </c>
      <c r="J2795">
        <v>5</v>
      </c>
      <c r="K2795">
        <v>7</v>
      </c>
      <c r="L2795">
        <v>2425</v>
      </c>
      <c r="M2795">
        <v>2.4250000000000003</v>
      </c>
      <c r="N2795">
        <v>14.351150000000001</v>
      </c>
      <c r="O2795">
        <v>5.636198765114619</v>
      </c>
      <c r="P2795">
        <v>0</v>
      </c>
      <c r="Q2795">
        <v>0</v>
      </c>
      <c r="R2795">
        <v>0</v>
      </c>
      <c r="S2795">
        <v>0</v>
      </c>
      <c r="T2795">
        <v>0</v>
      </c>
      <c r="U2795">
        <v>0</v>
      </c>
      <c r="V2795">
        <v>0</v>
      </c>
      <c r="W2795">
        <v>0</v>
      </c>
      <c r="X2795">
        <v>0</v>
      </c>
      <c r="Y2795">
        <v>0</v>
      </c>
      <c r="Z2795">
        <v>0</v>
      </c>
      <c r="AA2795">
        <v>0</v>
      </c>
      <c r="AB2795">
        <v>2</v>
      </c>
      <c r="AC2795">
        <v>2</v>
      </c>
      <c r="AD2795">
        <v>338.49536480686692</v>
      </c>
      <c r="AE2795">
        <v>0.33849536480686693</v>
      </c>
      <c r="AF2795">
        <v>0.47321651999999997</v>
      </c>
      <c r="AG2795">
        <v>0.18584868569110055</v>
      </c>
      <c r="AH2795">
        <v>1</v>
      </c>
      <c r="AI2795">
        <v>2840.4</v>
      </c>
      <c r="AJ2795">
        <v>2.8404000000000003</v>
      </c>
      <c r="AK2795">
        <v>2.5618811985829724</v>
      </c>
      <c r="AL2795">
        <v>1.0061403892944962</v>
      </c>
      <c r="AM2795">
        <v>2197</v>
      </c>
      <c r="AN2795">
        <v>38756.037000000098</v>
      </c>
      <c r="AO2795">
        <v>38.756037000000063</v>
      </c>
      <c r="AP2795">
        <v>34.955767681272334</v>
      </c>
      <c r="AQ2795">
        <v>13.728353103327654</v>
      </c>
      <c r="AR2795">
        <v>2827</v>
      </c>
      <c r="AS2795">
        <v>42131.392000000145</v>
      </c>
      <c r="AT2795">
        <v>42.131391999999579</v>
      </c>
      <c r="AU2795">
        <v>38.000148230858287</v>
      </c>
      <c r="AV2795">
        <v>14.923987870863028</v>
      </c>
      <c r="AW2795">
        <v>0</v>
      </c>
      <c r="AX2795">
        <v>0</v>
      </c>
      <c r="AY2795">
        <v>0</v>
      </c>
      <c r="AZ2795">
        <v>0</v>
      </c>
      <c r="BA2795">
        <v>0</v>
      </c>
      <c r="BB2795">
        <v>0</v>
      </c>
      <c r="BC2795">
        <v>25</v>
      </c>
      <c r="BD2795">
        <v>63050</v>
      </c>
      <c r="BE2795">
        <v>63.04999999999999</v>
      </c>
      <c r="BF2795">
        <v>144.2535003328326</v>
      </c>
      <c r="BG2795">
        <v>56.653397145132786</v>
      </c>
      <c r="BH2795">
        <v>2859</v>
      </c>
      <c r="BI2795">
        <v>107.94488736480643</v>
      </c>
      <c r="BJ2795">
        <v>197.0780150836909</v>
      </c>
      <c r="BK2795">
        <v>77.399432466801542</v>
      </c>
      <c r="BL2795" t="s">
        <v>237</v>
      </c>
    </row>
    <row r="2796" spans="1:64">
      <c r="A2796" t="s">
        <v>3835</v>
      </c>
      <c r="B2796" t="s">
        <v>3836</v>
      </c>
      <c r="C2796" t="s">
        <v>239</v>
      </c>
      <c r="D2796" t="s">
        <v>942</v>
      </c>
      <c r="E2796">
        <v>2012</v>
      </c>
      <c r="F2796" s="23">
        <v>31.35</v>
      </c>
      <c r="G2796" s="23">
        <v>5.13</v>
      </c>
      <c r="H2796" s="22">
        <v>6300</v>
      </c>
      <c r="I2796" s="34">
        <v>51.165938000000004</v>
      </c>
      <c r="J2796" s="22">
        <v>1</v>
      </c>
      <c r="K2796" s="22" t="s">
        <v>782</v>
      </c>
      <c r="L2796" s="23">
        <v>250</v>
      </c>
      <c r="M2796" s="23">
        <v>0.25</v>
      </c>
      <c r="N2796" s="23">
        <v>2.1596280000000001</v>
      </c>
      <c r="O2796" s="14">
        <v>4.2208314445442197</v>
      </c>
      <c r="P2796" s="22">
        <v>0</v>
      </c>
      <c r="Q2796" s="22" t="s">
        <v>782</v>
      </c>
      <c r="R2796" s="23">
        <v>0</v>
      </c>
      <c r="S2796" s="23">
        <v>0</v>
      </c>
      <c r="T2796" s="23">
        <v>0</v>
      </c>
      <c r="U2796" s="14">
        <v>0</v>
      </c>
      <c r="V2796" s="22">
        <v>0</v>
      </c>
      <c r="W2796" s="22" t="s">
        <v>782</v>
      </c>
      <c r="X2796" s="23">
        <v>0</v>
      </c>
      <c r="Y2796" s="23">
        <v>0</v>
      </c>
      <c r="Z2796" s="23">
        <v>0</v>
      </c>
      <c r="AA2796" s="14">
        <v>0</v>
      </c>
      <c r="AB2796" s="22">
        <v>0</v>
      </c>
      <c r="AC2796" s="22" t="s">
        <v>782</v>
      </c>
      <c r="AD2796" s="23">
        <v>0</v>
      </c>
      <c r="AE2796" s="23">
        <v>0</v>
      </c>
      <c r="AF2796" s="23">
        <v>0</v>
      </c>
      <c r="AG2796" s="14">
        <v>0</v>
      </c>
      <c r="AH2796" s="22" t="s">
        <v>782</v>
      </c>
      <c r="AI2796" s="23" t="s">
        <v>782</v>
      </c>
      <c r="AJ2796" s="23" t="s">
        <v>782</v>
      </c>
      <c r="AK2796" s="23" t="s">
        <v>782</v>
      </c>
      <c r="AL2796" s="14" t="s">
        <v>782</v>
      </c>
      <c r="AM2796" s="22" t="s">
        <v>782</v>
      </c>
      <c r="AN2796" s="23" t="s">
        <v>782</v>
      </c>
      <c r="AO2796" s="23" t="s">
        <v>782</v>
      </c>
      <c r="AP2796" s="23" t="s">
        <v>782</v>
      </c>
      <c r="AQ2796" s="14" t="s">
        <v>782</v>
      </c>
      <c r="AR2796" s="22">
        <v>290</v>
      </c>
      <c r="AS2796" s="23">
        <v>7728.5169999999989</v>
      </c>
      <c r="AT2796" s="23">
        <v>7.7285169999999992</v>
      </c>
      <c r="AU2796" s="23">
        <v>6.7660919999999996</v>
      </c>
      <c r="AV2796" s="14">
        <v>13.223820894283222</v>
      </c>
      <c r="AW2796" s="22">
        <v>0</v>
      </c>
      <c r="AX2796" s="22" t="s">
        <v>782</v>
      </c>
      <c r="AY2796" s="23">
        <v>0</v>
      </c>
      <c r="AZ2796" s="23">
        <v>0</v>
      </c>
      <c r="BA2796" s="23">
        <v>0</v>
      </c>
      <c r="BB2796" s="14">
        <v>0</v>
      </c>
      <c r="BC2796" s="22">
        <v>2</v>
      </c>
      <c r="BD2796" s="23">
        <v>800</v>
      </c>
      <c r="BE2796" s="23">
        <v>0.8</v>
      </c>
      <c r="BF2796" s="23">
        <v>1.2776000000000001</v>
      </c>
      <c r="BG2796" s="14">
        <v>2.4969736702569589</v>
      </c>
      <c r="BH2796" s="22">
        <v>293</v>
      </c>
      <c r="BI2796" s="23">
        <v>8.778516999999999</v>
      </c>
      <c r="BJ2796" s="23">
        <v>10.20332</v>
      </c>
      <c r="BK2796" s="14">
        <v>19.941626009084402</v>
      </c>
      <c r="BL2796" t="s">
        <v>239</v>
      </c>
    </row>
    <row r="2797" spans="1:64">
      <c r="A2797" t="s">
        <v>3837</v>
      </c>
      <c r="B2797" t="s">
        <v>3836</v>
      </c>
      <c r="C2797" t="s">
        <v>239</v>
      </c>
      <c r="D2797" t="s">
        <v>942</v>
      </c>
      <c r="E2797">
        <v>2015</v>
      </c>
      <c r="F2797" s="23">
        <v>31.35</v>
      </c>
      <c r="G2797" s="23">
        <v>5.19</v>
      </c>
      <c r="H2797" s="22">
        <v>6380</v>
      </c>
      <c r="I2797" s="34">
        <v>51.066254422670738</v>
      </c>
      <c r="J2797" s="13">
        <v>1</v>
      </c>
      <c r="K2797" s="13">
        <v>2</v>
      </c>
      <c r="L2797" s="19">
        <v>765</v>
      </c>
      <c r="M2797" s="35">
        <v>0.76500000000000001</v>
      </c>
      <c r="N2797" s="19">
        <v>4.5757365611149945</v>
      </c>
      <c r="O2797" s="17">
        <v>8.960391970873836</v>
      </c>
      <c r="P2797" s="36">
        <v>0</v>
      </c>
      <c r="Q2797" s="37">
        <v>0</v>
      </c>
      <c r="R2797" s="38">
        <v>0</v>
      </c>
      <c r="S2797" s="27">
        <v>0</v>
      </c>
      <c r="T2797" s="23">
        <v>0</v>
      </c>
      <c r="U2797" s="17">
        <v>0</v>
      </c>
      <c r="V2797" s="22">
        <v>0</v>
      </c>
      <c r="W2797" s="22">
        <v>0</v>
      </c>
      <c r="X2797" s="23">
        <v>0</v>
      </c>
      <c r="Y2797" s="27">
        <v>0</v>
      </c>
      <c r="Z2797" s="27">
        <v>0</v>
      </c>
      <c r="AA2797" s="14">
        <v>0</v>
      </c>
      <c r="AB2797" s="39">
        <v>0</v>
      </c>
      <c r="AC2797" s="22" t="s">
        <v>782</v>
      </c>
      <c r="AD2797" s="23">
        <v>0</v>
      </c>
      <c r="AE2797" s="23">
        <v>0</v>
      </c>
      <c r="AF2797" s="23">
        <v>0</v>
      </c>
      <c r="AG2797" s="14">
        <v>0</v>
      </c>
      <c r="AH2797" s="22" t="s">
        <v>782</v>
      </c>
      <c r="AI2797" s="23" t="s">
        <v>782</v>
      </c>
      <c r="AJ2797" s="23" t="s">
        <v>782</v>
      </c>
      <c r="AK2797" s="23" t="s">
        <v>782</v>
      </c>
      <c r="AL2797" s="14" t="s">
        <v>782</v>
      </c>
      <c r="AM2797" s="22" t="s">
        <v>782</v>
      </c>
      <c r="AN2797" s="23" t="s">
        <v>782</v>
      </c>
      <c r="AO2797" s="23" t="s">
        <v>782</v>
      </c>
      <c r="AP2797" s="23" t="s">
        <v>782</v>
      </c>
      <c r="AQ2797" s="14" t="s">
        <v>782</v>
      </c>
      <c r="AR2797" s="40">
        <v>337</v>
      </c>
      <c r="AS2797" s="41">
        <v>8253.1219999999958</v>
      </c>
      <c r="AT2797" s="23">
        <v>8.2531219999999959</v>
      </c>
      <c r="AU2797" s="23">
        <v>7.3301157169622613</v>
      </c>
      <c r="AV2797" s="14">
        <v>14.3541283766214</v>
      </c>
      <c r="AW2797" s="22">
        <v>0</v>
      </c>
      <c r="AX2797" s="22" t="s">
        <v>782</v>
      </c>
      <c r="AY2797" s="23">
        <v>0</v>
      </c>
      <c r="AZ2797" s="23">
        <v>0</v>
      </c>
      <c r="BA2797" s="23">
        <v>0</v>
      </c>
      <c r="BB2797" s="14">
        <v>0</v>
      </c>
      <c r="BC2797" s="42">
        <v>2</v>
      </c>
      <c r="BD2797" s="43">
        <v>800</v>
      </c>
      <c r="BE2797" s="44">
        <v>0.8</v>
      </c>
      <c r="BF2797" s="23">
        <v>0.80712037479934839</v>
      </c>
      <c r="BG2797" s="14">
        <v>1.5805356862848927</v>
      </c>
      <c r="BH2797" s="22">
        <v>340</v>
      </c>
      <c r="BI2797" s="23">
        <v>9.8181219999999971</v>
      </c>
      <c r="BJ2797" s="23">
        <v>12.712972652876605</v>
      </c>
      <c r="BK2797" s="14">
        <v>24.895056033780129</v>
      </c>
      <c r="BL2797" t="s">
        <v>239</v>
      </c>
    </row>
    <row r="2798" spans="1:64">
      <c r="A2798" t="s">
        <v>3838</v>
      </c>
      <c r="B2798" t="s">
        <v>3836</v>
      </c>
      <c r="C2798" t="s">
        <v>239</v>
      </c>
      <c r="D2798" t="s">
        <v>942</v>
      </c>
      <c r="E2798">
        <v>2016</v>
      </c>
      <c r="F2798" s="23">
        <v>31.35</v>
      </c>
      <c r="G2798" s="23">
        <v>5.14</v>
      </c>
      <c r="H2798" s="22">
        <v>6269</v>
      </c>
      <c r="I2798" s="34">
        <v>54.245396550539041</v>
      </c>
      <c r="J2798" s="13">
        <v>1</v>
      </c>
      <c r="K2798" s="13">
        <v>2</v>
      </c>
      <c r="L2798" s="19">
        <v>765</v>
      </c>
      <c r="M2798" s="35">
        <v>0.76500000000000001</v>
      </c>
      <c r="N2798" s="19">
        <v>4.5754650000000003</v>
      </c>
      <c r="O2798" s="17">
        <v>8.4347526075086527</v>
      </c>
      <c r="P2798" s="13">
        <v>0</v>
      </c>
      <c r="Q2798" s="13">
        <v>0</v>
      </c>
      <c r="R2798" s="19">
        <v>0</v>
      </c>
      <c r="S2798" s="27">
        <v>0</v>
      </c>
      <c r="T2798" s="19">
        <v>0</v>
      </c>
      <c r="U2798" s="17">
        <v>0</v>
      </c>
      <c r="V2798" s="13">
        <v>0</v>
      </c>
      <c r="W2798" s="13">
        <v>0</v>
      </c>
      <c r="X2798" s="19">
        <v>0</v>
      </c>
      <c r="Y2798" s="27">
        <v>0</v>
      </c>
      <c r="Z2798" s="19">
        <v>0</v>
      </c>
      <c r="AA2798" s="14">
        <v>0</v>
      </c>
      <c r="AB2798" s="13">
        <v>0</v>
      </c>
      <c r="AC2798" s="22" t="s">
        <v>782</v>
      </c>
      <c r="AD2798" s="19">
        <v>0</v>
      </c>
      <c r="AE2798" s="23">
        <v>0</v>
      </c>
      <c r="AF2798" s="19">
        <v>0</v>
      </c>
      <c r="AG2798" s="14">
        <v>0</v>
      </c>
      <c r="AH2798" s="22" t="s">
        <v>782</v>
      </c>
      <c r="AI2798" s="23" t="s">
        <v>782</v>
      </c>
      <c r="AJ2798" s="23" t="s">
        <v>782</v>
      </c>
      <c r="AK2798" s="23" t="s">
        <v>782</v>
      </c>
      <c r="AL2798" s="14" t="s">
        <v>782</v>
      </c>
      <c r="AM2798" s="22" t="s">
        <v>782</v>
      </c>
      <c r="AN2798" s="23" t="s">
        <v>782</v>
      </c>
      <c r="AO2798" s="23" t="s">
        <v>782</v>
      </c>
      <c r="AP2798" s="23" t="s">
        <v>782</v>
      </c>
      <c r="AQ2798" s="14" t="s">
        <v>782</v>
      </c>
      <c r="AR2798" s="13">
        <v>344</v>
      </c>
      <c r="AS2798" s="19">
        <v>8307.6119999999955</v>
      </c>
      <c r="AT2798" s="23">
        <v>8.3076119999999953</v>
      </c>
      <c r="AU2798" s="19">
        <v>7.3771594560000038</v>
      </c>
      <c r="AV2798" s="14">
        <v>13.59960462106106</v>
      </c>
      <c r="AW2798" s="13">
        <v>0</v>
      </c>
      <c r="AX2798" s="22" t="s">
        <v>782</v>
      </c>
      <c r="AY2798" s="19">
        <v>0</v>
      </c>
      <c r="AZ2798" s="23">
        <v>0</v>
      </c>
      <c r="BA2798" s="19">
        <v>0</v>
      </c>
      <c r="BB2798" s="14">
        <v>0</v>
      </c>
      <c r="BC2798" s="13">
        <v>2</v>
      </c>
      <c r="BD2798" s="19">
        <v>800</v>
      </c>
      <c r="BE2798" s="44">
        <v>0.8</v>
      </c>
      <c r="BF2798" s="19">
        <v>0.80712037479934851</v>
      </c>
      <c r="BG2798" s="14">
        <v>1.4879057507624176</v>
      </c>
      <c r="BH2798" s="22">
        <v>347</v>
      </c>
      <c r="BI2798" s="23">
        <v>9.8726119999999966</v>
      </c>
      <c r="BJ2798" s="23">
        <v>12.759744830799352</v>
      </c>
      <c r="BK2798" s="14">
        <v>23.52226297933213</v>
      </c>
      <c r="BL2798" t="s">
        <v>239</v>
      </c>
    </row>
    <row r="2799" spans="1:64">
      <c r="A2799" t="s">
        <v>3839</v>
      </c>
      <c r="B2799" t="s">
        <v>3836</v>
      </c>
      <c r="C2799" t="s">
        <v>239</v>
      </c>
      <c r="D2799" t="s">
        <v>942</v>
      </c>
      <c r="E2799">
        <v>2017</v>
      </c>
      <c r="F2799" s="23">
        <v>31.35</v>
      </c>
      <c r="G2799" s="23">
        <v>5.21</v>
      </c>
      <c r="H2799" s="22">
        <v>6245</v>
      </c>
      <c r="I2799" s="34">
        <v>49.054540346783924</v>
      </c>
      <c r="J2799" s="13">
        <v>1</v>
      </c>
      <c r="K2799" s="13">
        <v>3</v>
      </c>
      <c r="L2799" s="19">
        <v>1265</v>
      </c>
      <c r="M2799" s="19">
        <v>1.2650000000000001</v>
      </c>
      <c r="N2799" s="19">
        <v>7.5659649999999994</v>
      </c>
      <c r="O2799" s="17">
        <v>15.423577402853054</v>
      </c>
      <c r="P2799" s="13">
        <v>0</v>
      </c>
      <c r="Q2799" s="13">
        <v>0</v>
      </c>
      <c r="R2799" s="19">
        <v>0</v>
      </c>
      <c r="S2799" s="19">
        <v>0</v>
      </c>
      <c r="T2799" s="19">
        <v>0</v>
      </c>
      <c r="U2799" s="17">
        <v>0</v>
      </c>
      <c r="V2799" s="13">
        <v>0</v>
      </c>
      <c r="W2799" s="13">
        <v>0</v>
      </c>
      <c r="X2799" s="19">
        <v>0</v>
      </c>
      <c r="Y2799" s="19">
        <v>0</v>
      </c>
      <c r="Z2799" s="19">
        <v>0</v>
      </c>
      <c r="AA2799" s="14">
        <v>0</v>
      </c>
      <c r="AB2799" s="13">
        <v>0</v>
      </c>
      <c r="AC2799" s="22" t="s">
        <v>782</v>
      </c>
      <c r="AD2799" s="19">
        <v>0</v>
      </c>
      <c r="AE2799" s="19">
        <v>0</v>
      </c>
      <c r="AF2799" s="19">
        <v>0</v>
      </c>
      <c r="AG2799" s="14">
        <v>0</v>
      </c>
      <c r="AH2799" s="22" t="s">
        <v>782</v>
      </c>
      <c r="AI2799" s="23" t="s">
        <v>782</v>
      </c>
      <c r="AJ2799" s="23" t="s">
        <v>782</v>
      </c>
      <c r="AK2799" s="23" t="s">
        <v>782</v>
      </c>
      <c r="AL2799" s="14" t="s">
        <v>782</v>
      </c>
      <c r="AM2799" s="22" t="s">
        <v>782</v>
      </c>
      <c r="AN2799" s="23" t="s">
        <v>782</v>
      </c>
      <c r="AO2799" s="23" t="s">
        <v>782</v>
      </c>
      <c r="AP2799" s="23" t="s">
        <v>782</v>
      </c>
      <c r="AQ2799" s="14" t="s">
        <v>782</v>
      </c>
      <c r="AR2799" s="13">
        <v>350</v>
      </c>
      <c r="AS2799" s="19">
        <v>9092.2719999999972</v>
      </c>
      <c r="AT2799" s="19">
        <v>9.0922720000000048</v>
      </c>
      <c r="AU2799" s="19">
        <v>8.0739375360000025</v>
      </c>
      <c r="AV2799" s="14">
        <v>16.459103436547316</v>
      </c>
      <c r="AW2799" s="13">
        <v>0</v>
      </c>
      <c r="AX2799" s="22" t="s">
        <v>782</v>
      </c>
      <c r="AY2799" s="19">
        <v>0</v>
      </c>
      <c r="AZ2799" s="19">
        <v>0</v>
      </c>
      <c r="BA2799" s="19">
        <v>0</v>
      </c>
      <c r="BB2799" s="14">
        <v>0</v>
      </c>
      <c r="BC2799" s="13">
        <v>2</v>
      </c>
      <c r="BD2799" s="19">
        <v>800</v>
      </c>
      <c r="BE2799" s="19">
        <v>0.8</v>
      </c>
      <c r="BF2799" s="19">
        <v>0.80712037479934851</v>
      </c>
      <c r="BG2799" s="14">
        <v>1.645353048043114</v>
      </c>
      <c r="BH2799" s="22">
        <v>353</v>
      </c>
      <c r="BI2799" s="23">
        <v>11.157272000000006</v>
      </c>
      <c r="BJ2799" s="23">
        <v>16.447022910799351</v>
      </c>
      <c r="BK2799" s="14">
        <v>33.528033887443485</v>
      </c>
      <c r="BL2799" t="s">
        <v>239</v>
      </c>
    </row>
    <row r="2800" spans="1:64">
      <c r="A2800" t="s">
        <v>3840</v>
      </c>
      <c r="B2800" t="s">
        <v>3836</v>
      </c>
      <c r="C2800" t="s">
        <v>239</v>
      </c>
      <c r="D2800" t="s">
        <v>942</v>
      </c>
      <c r="E2800">
        <v>2018</v>
      </c>
      <c r="F2800" s="23">
        <v>31.35</v>
      </c>
      <c r="G2800" s="23">
        <v>5.25</v>
      </c>
      <c r="H2800" s="22">
        <v>6245</v>
      </c>
      <c r="I2800" s="34">
        <v>49.058026810205867</v>
      </c>
      <c r="J2800" s="13">
        <v>1</v>
      </c>
      <c r="K2800" s="13">
        <v>2</v>
      </c>
      <c r="L2800" s="19">
        <v>1015</v>
      </c>
      <c r="M2800" s="19">
        <v>1.0150000000000001</v>
      </c>
      <c r="N2800" s="19">
        <v>6.0707149999999999</v>
      </c>
      <c r="O2800" s="17">
        <v>12.37456007655218</v>
      </c>
      <c r="P2800" s="13">
        <v>0</v>
      </c>
      <c r="Q2800" s="13">
        <v>0</v>
      </c>
      <c r="R2800" s="19">
        <v>0</v>
      </c>
      <c r="S2800" s="19">
        <v>0</v>
      </c>
      <c r="T2800" s="19">
        <v>0</v>
      </c>
      <c r="U2800" s="17">
        <v>0</v>
      </c>
      <c r="V2800" s="13">
        <v>0</v>
      </c>
      <c r="W2800" s="13">
        <v>0</v>
      </c>
      <c r="X2800" s="19">
        <v>0</v>
      </c>
      <c r="Y2800" s="19">
        <v>0</v>
      </c>
      <c r="Z2800" s="19">
        <v>0</v>
      </c>
      <c r="AA2800" s="14">
        <v>0</v>
      </c>
      <c r="AB2800" s="13">
        <v>0</v>
      </c>
      <c r="AC2800" s="22" t="s">
        <v>782</v>
      </c>
      <c r="AD2800" s="19">
        <v>0</v>
      </c>
      <c r="AE2800" s="19">
        <v>0</v>
      </c>
      <c r="AF2800" s="19">
        <v>0</v>
      </c>
      <c r="AG2800" s="14">
        <v>0</v>
      </c>
      <c r="AH2800" s="22" t="s">
        <v>782</v>
      </c>
      <c r="AI2800" s="23" t="s">
        <v>782</v>
      </c>
      <c r="AJ2800" s="23" t="s">
        <v>782</v>
      </c>
      <c r="AK2800" s="23" t="s">
        <v>782</v>
      </c>
      <c r="AL2800" s="14" t="s">
        <v>782</v>
      </c>
      <c r="AM2800" s="22" t="s">
        <v>782</v>
      </c>
      <c r="AN2800" s="23" t="s">
        <v>782</v>
      </c>
      <c r="AO2800" s="23" t="s">
        <v>782</v>
      </c>
      <c r="AP2800" s="23" t="s">
        <v>782</v>
      </c>
      <c r="AQ2800" s="14" t="s">
        <v>782</v>
      </c>
      <c r="AR2800" s="13">
        <v>354</v>
      </c>
      <c r="AS2800" s="19">
        <v>9321.7919999999995</v>
      </c>
      <c r="AT2800" s="19">
        <v>9.3217920000000039</v>
      </c>
      <c r="AU2800" s="19">
        <v>8.2777512960000017</v>
      </c>
      <c r="AV2800" s="14">
        <v>16.873388177687421</v>
      </c>
      <c r="AW2800" s="13">
        <v>0</v>
      </c>
      <c r="AX2800" s="22" t="s">
        <v>782</v>
      </c>
      <c r="AY2800" s="19">
        <v>0</v>
      </c>
      <c r="AZ2800" s="19">
        <v>0</v>
      </c>
      <c r="BA2800" s="19">
        <v>0</v>
      </c>
      <c r="BB2800" s="14">
        <v>0</v>
      </c>
      <c r="BC2800" s="13">
        <v>2</v>
      </c>
      <c r="BD2800" s="19">
        <v>800</v>
      </c>
      <c r="BE2800" s="19">
        <v>0.8</v>
      </c>
      <c r="BF2800" s="19">
        <v>0.71492365314770867</v>
      </c>
      <c r="BG2800" s="14">
        <v>1.4573020963798291</v>
      </c>
      <c r="BH2800" s="22">
        <v>357</v>
      </c>
      <c r="BI2800" s="23">
        <v>11.136792000000005</v>
      </c>
      <c r="BJ2800" s="23">
        <v>15.063389949147711</v>
      </c>
      <c r="BK2800" s="14">
        <v>30.70525035061943</v>
      </c>
      <c r="BL2800" t="s">
        <v>239</v>
      </c>
    </row>
    <row r="2801" spans="1:64">
      <c r="A2801" t="s">
        <v>3841</v>
      </c>
      <c r="B2801" t="s">
        <v>3836</v>
      </c>
      <c r="C2801" t="s">
        <v>239</v>
      </c>
      <c r="D2801" t="s">
        <v>942</v>
      </c>
      <c r="E2801">
        <v>2019</v>
      </c>
      <c r="F2801" s="23">
        <v>31.35</v>
      </c>
      <c r="G2801" s="23">
        <v>5.25</v>
      </c>
      <c r="H2801" s="22">
        <v>6125</v>
      </c>
      <c r="I2801" s="34">
        <v>50.07798345041121</v>
      </c>
      <c r="J2801" s="22">
        <v>1</v>
      </c>
      <c r="K2801" s="22">
        <v>2</v>
      </c>
      <c r="L2801" s="23">
        <v>1015</v>
      </c>
      <c r="M2801" s="23">
        <v>1.0150000000000001</v>
      </c>
      <c r="N2801" s="23">
        <v>6.0707149999999999</v>
      </c>
      <c r="O2801" s="14">
        <v>12.122522876767617</v>
      </c>
      <c r="P2801" s="22">
        <v>0</v>
      </c>
      <c r="Q2801" s="22">
        <v>0</v>
      </c>
      <c r="R2801" s="23">
        <v>0</v>
      </c>
      <c r="S2801" s="23">
        <v>0</v>
      </c>
      <c r="T2801" s="23">
        <v>0</v>
      </c>
      <c r="U2801" s="14">
        <v>0</v>
      </c>
      <c r="V2801" s="22">
        <v>0</v>
      </c>
      <c r="W2801" s="22">
        <v>0</v>
      </c>
      <c r="X2801" s="23">
        <v>0</v>
      </c>
      <c r="Y2801" s="23">
        <v>0</v>
      </c>
      <c r="Z2801" s="23">
        <v>0</v>
      </c>
      <c r="AA2801" s="14">
        <v>0</v>
      </c>
      <c r="AB2801" s="22">
        <v>0</v>
      </c>
      <c r="AC2801" s="22">
        <v>0</v>
      </c>
      <c r="AD2801" s="23">
        <v>0</v>
      </c>
      <c r="AE2801" s="23">
        <v>0</v>
      </c>
      <c r="AF2801" s="23">
        <v>0</v>
      </c>
      <c r="AG2801" s="14">
        <v>0</v>
      </c>
      <c r="AH2801" s="22">
        <v>0</v>
      </c>
      <c r="AI2801" s="23">
        <v>0</v>
      </c>
      <c r="AJ2801" s="23">
        <v>0</v>
      </c>
      <c r="AK2801" s="23">
        <v>0</v>
      </c>
      <c r="AL2801" s="14">
        <v>0</v>
      </c>
      <c r="AM2801" s="22">
        <v>364</v>
      </c>
      <c r="AN2801" s="23">
        <v>9492.4470000000001</v>
      </c>
      <c r="AO2801" s="23">
        <v>9.4924470000000056</v>
      </c>
      <c r="AP2801" s="23">
        <v>8.4292929360000013</v>
      </c>
      <c r="AQ2801" s="14">
        <v>16.832333003877746</v>
      </c>
      <c r="AR2801" s="22">
        <v>364</v>
      </c>
      <c r="AS2801" s="23">
        <v>9492.4470000000001</v>
      </c>
      <c r="AT2801" s="23">
        <v>9.4924470000000056</v>
      </c>
      <c r="AU2801" s="23">
        <v>8.4292929360000013</v>
      </c>
      <c r="AV2801" s="14">
        <v>16.832333003877746</v>
      </c>
      <c r="AW2801" s="22">
        <v>0</v>
      </c>
      <c r="AX2801" s="22" t="s">
        <v>782</v>
      </c>
      <c r="AY2801" s="23">
        <v>0</v>
      </c>
      <c r="AZ2801" s="23">
        <v>0</v>
      </c>
      <c r="BA2801" s="23">
        <v>0</v>
      </c>
      <c r="BB2801" s="14">
        <v>0</v>
      </c>
      <c r="BC2801" s="22">
        <v>2</v>
      </c>
      <c r="BD2801" s="23">
        <v>800</v>
      </c>
      <c r="BE2801" s="23">
        <v>0.8</v>
      </c>
      <c r="BF2801" s="23">
        <v>0.71492342598839109</v>
      </c>
      <c r="BG2801" s="14">
        <v>1.4276202369377167</v>
      </c>
      <c r="BH2801" s="22">
        <v>367</v>
      </c>
      <c r="BI2801" s="23">
        <v>11.307447000000007</v>
      </c>
      <c r="BJ2801" s="23">
        <v>15.214931361988393</v>
      </c>
      <c r="BK2801" s="14">
        <v>30.382476117583082</v>
      </c>
      <c r="BL2801" t="s">
        <v>239</v>
      </c>
    </row>
    <row r="2802" spans="1:64">
      <c r="A2802" t="s">
        <v>3842</v>
      </c>
      <c r="B2802" t="s">
        <v>3836</v>
      </c>
      <c r="C2802" t="s">
        <v>239</v>
      </c>
      <c r="D2802" t="s">
        <v>942</v>
      </c>
      <c r="E2802">
        <v>2020</v>
      </c>
      <c r="F2802" s="23">
        <v>31.35</v>
      </c>
      <c r="G2802" s="23">
        <v>5.26</v>
      </c>
      <c r="H2802" s="22">
        <v>6115</v>
      </c>
      <c r="I2802" s="34">
        <v>49.320017838694916</v>
      </c>
      <c r="J2802" s="22">
        <v>1</v>
      </c>
      <c r="K2802" s="22">
        <v>2</v>
      </c>
      <c r="L2802" s="23">
        <v>1015</v>
      </c>
      <c r="M2802" s="23">
        <v>1.0150000000000001</v>
      </c>
      <c r="N2802" s="23">
        <v>6.0707149999999999</v>
      </c>
      <c r="O2802" s="14">
        <v>12.308825637198188</v>
      </c>
      <c r="P2802" s="22">
        <v>0</v>
      </c>
      <c r="Q2802" s="22">
        <v>0</v>
      </c>
      <c r="R2802" s="23">
        <v>0</v>
      </c>
      <c r="S2802" s="23">
        <v>0</v>
      </c>
      <c r="T2802" s="23">
        <v>0</v>
      </c>
      <c r="U2802" s="14">
        <v>0</v>
      </c>
      <c r="V2802" s="22">
        <v>0</v>
      </c>
      <c r="W2802" s="22">
        <v>0</v>
      </c>
      <c r="X2802" s="23">
        <v>0</v>
      </c>
      <c r="Y2802" s="23">
        <v>0</v>
      </c>
      <c r="Z2802" s="23">
        <v>0</v>
      </c>
      <c r="AA2802" s="14">
        <v>0</v>
      </c>
      <c r="AB2802" s="22">
        <v>0</v>
      </c>
      <c r="AC2802" s="22">
        <v>0</v>
      </c>
      <c r="AD2802" s="23">
        <v>0</v>
      </c>
      <c r="AE2802" s="23">
        <v>0</v>
      </c>
      <c r="AF2802" s="23">
        <v>0</v>
      </c>
      <c r="AG2802" s="14">
        <v>0</v>
      </c>
      <c r="AH2802" s="22">
        <v>0</v>
      </c>
      <c r="AI2802" s="23">
        <v>0</v>
      </c>
      <c r="AJ2802" s="23">
        <v>0</v>
      </c>
      <c r="AK2802" s="23">
        <v>0</v>
      </c>
      <c r="AL2802" s="14">
        <v>0</v>
      </c>
      <c r="AM2802" s="22">
        <v>391</v>
      </c>
      <c r="AN2802" s="23">
        <v>9820.2469999999994</v>
      </c>
      <c r="AO2802" s="23">
        <v>9.8202470000000019</v>
      </c>
      <c r="AP2802" s="23">
        <v>8.7203793359999953</v>
      </c>
      <c r="AQ2802" s="14">
        <v>17.681216913831413</v>
      </c>
      <c r="AR2802" s="22">
        <v>391</v>
      </c>
      <c r="AS2802" s="23">
        <v>9820.2469999999994</v>
      </c>
      <c r="AT2802" s="23">
        <v>9.8202470000000019</v>
      </c>
      <c r="AU2802" s="23">
        <v>8.7203793359999953</v>
      </c>
      <c r="AV2802" s="14">
        <v>17.681216913831413</v>
      </c>
      <c r="AW2802" s="22">
        <v>0</v>
      </c>
      <c r="AX2802" s="22">
        <v>0</v>
      </c>
      <c r="AY2802" s="23">
        <v>0</v>
      </c>
      <c r="AZ2802" s="23">
        <v>0</v>
      </c>
      <c r="BA2802" s="23">
        <v>0</v>
      </c>
      <c r="BB2802" s="14">
        <v>0</v>
      </c>
      <c r="BC2802" s="22">
        <v>2</v>
      </c>
      <c r="BD2802" s="23">
        <v>800</v>
      </c>
      <c r="BE2802" s="23">
        <v>0.8</v>
      </c>
      <c r="BF2802" s="23">
        <v>0.66926378180676038</v>
      </c>
      <c r="BG2802" s="14">
        <v>1.3569820351558701</v>
      </c>
      <c r="BH2802" s="22">
        <v>394</v>
      </c>
      <c r="BI2802" s="23">
        <v>11.635247000000003</v>
      </c>
      <c r="BJ2802" s="23">
        <v>15.460358117806756</v>
      </c>
      <c r="BK2802" s="14">
        <v>31.347024586185469</v>
      </c>
      <c r="BL2802" t="s">
        <v>239</v>
      </c>
    </row>
    <row r="2803" spans="1:64">
      <c r="A2803" t="s">
        <v>3843</v>
      </c>
      <c r="B2803" t="s">
        <v>3836</v>
      </c>
      <c r="C2803" t="s">
        <v>239</v>
      </c>
      <c r="D2803" t="s">
        <v>942</v>
      </c>
      <c r="E2803">
        <v>2021</v>
      </c>
      <c r="F2803" s="23">
        <v>31.35</v>
      </c>
      <c r="G2803" s="23">
        <v>5.27</v>
      </c>
      <c r="H2803" s="22">
        <v>6159</v>
      </c>
      <c r="I2803" s="34">
        <v>45.85</v>
      </c>
      <c r="J2803" s="22">
        <v>1</v>
      </c>
      <c r="K2803" s="22">
        <v>2</v>
      </c>
      <c r="L2803" s="23">
        <v>506</v>
      </c>
      <c r="M2803" s="23">
        <v>0.50600000000000001</v>
      </c>
      <c r="N2803" s="23">
        <v>3.026386</v>
      </c>
      <c r="O2803" s="14">
        <v>6.6</v>
      </c>
      <c r="P2803" s="22">
        <v>0</v>
      </c>
      <c r="Q2803" s="22">
        <v>0</v>
      </c>
      <c r="R2803" s="23">
        <v>0</v>
      </c>
      <c r="S2803" s="23">
        <v>0</v>
      </c>
      <c r="T2803" s="23">
        <v>0</v>
      </c>
      <c r="U2803" s="14">
        <v>0</v>
      </c>
      <c r="V2803" s="22">
        <v>0</v>
      </c>
      <c r="W2803" s="22">
        <v>0</v>
      </c>
      <c r="X2803" s="23">
        <v>0</v>
      </c>
      <c r="Y2803" s="23">
        <v>0</v>
      </c>
      <c r="Z2803" s="23">
        <v>0</v>
      </c>
      <c r="AA2803" s="14">
        <v>0</v>
      </c>
      <c r="AB2803" s="22">
        <v>0</v>
      </c>
      <c r="AC2803" s="22">
        <v>0</v>
      </c>
      <c r="AD2803" s="23">
        <v>0</v>
      </c>
      <c r="AE2803" s="23">
        <v>0</v>
      </c>
      <c r="AF2803" s="23">
        <v>0</v>
      </c>
      <c r="AG2803" s="14">
        <v>0</v>
      </c>
      <c r="AH2803" s="22">
        <v>0</v>
      </c>
      <c r="AI2803" s="23">
        <v>0</v>
      </c>
      <c r="AJ2803" s="23">
        <v>0</v>
      </c>
      <c r="AK2803" s="23">
        <v>0</v>
      </c>
      <c r="AL2803" s="14">
        <v>0</v>
      </c>
      <c r="AM2803" s="22">
        <v>413</v>
      </c>
      <c r="AN2803" s="23">
        <v>10409.562</v>
      </c>
      <c r="AO2803" s="23">
        <v>10.409561999999999</v>
      </c>
      <c r="AP2803" s="23">
        <v>9.3147145859999991</v>
      </c>
      <c r="AQ2803" s="14">
        <v>20.32</v>
      </c>
      <c r="AR2803" s="22">
        <v>413</v>
      </c>
      <c r="AS2803" s="23">
        <v>10409.562</v>
      </c>
      <c r="AT2803" s="23">
        <v>10.409561999999999</v>
      </c>
      <c r="AU2803" s="23">
        <v>9.3147145859999991</v>
      </c>
      <c r="AV2803" s="14">
        <v>20.32</v>
      </c>
      <c r="AW2803" s="22">
        <v>0</v>
      </c>
      <c r="AX2803" s="22">
        <v>0</v>
      </c>
      <c r="AY2803" s="23">
        <v>0</v>
      </c>
      <c r="AZ2803" s="23">
        <v>0</v>
      </c>
      <c r="BA2803" s="23">
        <v>0</v>
      </c>
      <c r="BB2803" s="14">
        <v>0</v>
      </c>
      <c r="BC2803" s="22">
        <v>2</v>
      </c>
      <c r="BD2803" s="23">
        <v>800</v>
      </c>
      <c r="BE2803" s="23">
        <v>0.8</v>
      </c>
      <c r="BF2803" s="23">
        <v>0.583598018</v>
      </c>
      <c r="BG2803" s="14">
        <v>1.27</v>
      </c>
      <c r="BH2803" s="22">
        <v>416</v>
      </c>
      <c r="BI2803" s="23">
        <v>11.72</v>
      </c>
      <c r="BJ2803" s="23">
        <v>12.92</v>
      </c>
      <c r="BK2803" s="14">
        <v>28.19</v>
      </c>
      <c r="BL2803" t="s">
        <v>239</v>
      </c>
    </row>
    <row r="2804" spans="1:64">
      <c r="A2804" t="s">
        <v>3844</v>
      </c>
      <c r="B2804" t="s">
        <v>3836</v>
      </c>
      <c r="C2804" t="s">
        <v>239</v>
      </c>
      <c r="D2804" s="111" t="s">
        <v>942</v>
      </c>
      <c r="E2804" s="110">
        <v>2022</v>
      </c>
      <c r="F2804" s="23"/>
      <c r="G2804" s="23"/>
      <c r="H2804" s="22">
        <v>6247</v>
      </c>
      <c r="I2804" s="34">
        <v>45.275370954857991</v>
      </c>
      <c r="J2804" s="22">
        <v>1</v>
      </c>
      <c r="K2804" s="22">
        <v>2</v>
      </c>
      <c r="L2804" s="23">
        <v>506</v>
      </c>
      <c r="M2804" s="23">
        <v>0.50600000000000001</v>
      </c>
      <c r="N2804" s="23">
        <v>2.9945080000000002</v>
      </c>
      <c r="O2804" s="14">
        <v>6.6139888792643751</v>
      </c>
      <c r="P2804" s="22">
        <v>0</v>
      </c>
      <c r="Q2804" s="22">
        <v>0</v>
      </c>
      <c r="R2804" s="23">
        <v>0</v>
      </c>
      <c r="S2804" s="23">
        <v>0</v>
      </c>
      <c r="T2804" s="23">
        <v>0</v>
      </c>
      <c r="U2804" s="14">
        <v>0</v>
      </c>
      <c r="V2804" s="22">
        <v>0</v>
      </c>
      <c r="W2804" s="22">
        <v>0</v>
      </c>
      <c r="X2804" s="23">
        <v>0</v>
      </c>
      <c r="Y2804" s="23">
        <v>0</v>
      </c>
      <c r="Z2804" s="23">
        <v>0</v>
      </c>
      <c r="AA2804" s="14">
        <v>0</v>
      </c>
      <c r="AB2804" s="22">
        <v>0</v>
      </c>
      <c r="AC2804" s="22">
        <v>0</v>
      </c>
      <c r="AD2804" s="23">
        <v>0</v>
      </c>
      <c r="AE2804" s="23">
        <v>0</v>
      </c>
      <c r="AF2804" s="23">
        <v>0</v>
      </c>
      <c r="AG2804" s="14">
        <v>0</v>
      </c>
      <c r="AH2804" s="22">
        <v>0</v>
      </c>
      <c r="AI2804" s="23">
        <v>0</v>
      </c>
      <c r="AJ2804" s="23">
        <v>0</v>
      </c>
      <c r="AK2804" s="23">
        <v>0</v>
      </c>
      <c r="AL2804" s="14">
        <v>0</v>
      </c>
      <c r="AM2804" s="22">
        <v>449</v>
      </c>
      <c r="AN2804" s="23">
        <v>10754.346999999996</v>
      </c>
      <c r="AO2804" s="23">
        <v>10.754346999999996</v>
      </c>
      <c r="AP2804" s="23">
        <v>11.016365031118614</v>
      </c>
      <c r="AQ2804" s="14">
        <v>24.331915562000649</v>
      </c>
      <c r="AR2804" s="22">
        <v>449</v>
      </c>
      <c r="AS2804" s="23">
        <v>10754.347</v>
      </c>
      <c r="AT2804" s="23">
        <v>10.754346999999999</v>
      </c>
      <c r="AU2804" s="23">
        <v>11.0163650311186</v>
      </c>
      <c r="AV2804" s="14">
        <v>24.331915562000621</v>
      </c>
      <c r="AW2804" s="22">
        <v>0</v>
      </c>
      <c r="AX2804" s="22">
        <v>0</v>
      </c>
      <c r="AY2804" s="23">
        <v>0</v>
      </c>
      <c r="AZ2804" s="23">
        <v>0</v>
      </c>
      <c r="BA2804" s="23">
        <v>0</v>
      </c>
      <c r="BB2804" s="14">
        <v>0</v>
      </c>
      <c r="BC2804" s="22">
        <v>2</v>
      </c>
      <c r="BD2804" s="23">
        <v>800</v>
      </c>
      <c r="BE2804" s="23">
        <v>0.8</v>
      </c>
      <c r="BF2804" s="23">
        <v>0.65186292347978403</v>
      </c>
      <c r="BG2804" s="14">
        <v>1.4397737881147938</v>
      </c>
      <c r="BH2804" s="22">
        <v>452</v>
      </c>
      <c r="BI2804" s="23">
        <v>12.060347</v>
      </c>
      <c r="BJ2804" s="23">
        <v>14.662735954598384</v>
      </c>
      <c r="BK2804" s="14">
        <v>32.385678229379792</v>
      </c>
      <c r="BL2804" t="s">
        <v>239</v>
      </c>
    </row>
    <row r="2805" spans="1:64">
      <c r="A2805" t="s">
        <v>3845</v>
      </c>
      <c r="B2805" t="s">
        <v>3836</v>
      </c>
      <c r="C2805" t="s">
        <v>239</v>
      </c>
      <c r="D2805" t="s">
        <v>942</v>
      </c>
      <c r="E2805">
        <v>2023</v>
      </c>
      <c r="F2805">
        <v>31.35</v>
      </c>
      <c r="G2805">
        <v>5.34</v>
      </c>
      <c r="H2805">
        <v>6018</v>
      </c>
      <c r="I2805">
        <v>45.275370954857991</v>
      </c>
      <c r="J2805">
        <v>1</v>
      </c>
      <c r="K2805">
        <v>2</v>
      </c>
      <c r="L2805">
        <v>500</v>
      </c>
      <c r="M2805">
        <v>0.5</v>
      </c>
      <c r="N2805">
        <v>2.9590000000000001</v>
      </c>
      <c r="O2805">
        <v>6.5355621336604486</v>
      </c>
      <c r="P2805">
        <v>0</v>
      </c>
      <c r="Q2805">
        <v>0</v>
      </c>
      <c r="R2805">
        <v>0</v>
      </c>
      <c r="S2805">
        <v>0</v>
      </c>
      <c r="T2805">
        <v>0</v>
      </c>
      <c r="U2805">
        <v>0</v>
      </c>
      <c r="V2805">
        <v>0</v>
      </c>
      <c r="W2805">
        <v>0</v>
      </c>
      <c r="X2805">
        <v>0</v>
      </c>
      <c r="Y2805">
        <v>0</v>
      </c>
      <c r="Z2805">
        <v>0</v>
      </c>
      <c r="AA2805">
        <v>0</v>
      </c>
      <c r="AG2805">
        <v>0</v>
      </c>
      <c r="AL2805">
        <v>0</v>
      </c>
      <c r="AM2805">
        <v>559</v>
      </c>
      <c r="AN2805">
        <v>13187.262000000001</v>
      </c>
      <c r="AO2805">
        <v>13.187262</v>
      </c>
      <c r="AP2805">
        <v>12.369483000000001</v>
      </c>
      <c r="AQ2805">
        <v>27.320555832293564</v>
      </c>
      <c r="AR2805">
        <v>590</v>
      </c>
      <c r="AS2805">
        <v>13220.281999999899</v>
      </c>
      <c r="AT2805">
        <v>13.2202819999999</v>
      </c>
      <c r="AU2805">
        <v>12.4004557672439</v>
      </c>
      <c r="AV2805">
        <v>27.388965580442903</v>
      </c>
      <c r="AW2805">
        <v>0</v>
      </c>
      <c r="AX2805">
        <v>0</v>
      </c>
      <c r="AY2805">
        <v>0</v>
      </c>
      <c r="AZ2805">
        <v>0</v>
      </c>
      <c r="BA2805">
        <v>0</v>
      </c>
      <c r="BB2805">
        <v>0</v>
      </c>
      <c r="BC2805">
        <v>3</v>
      </c>
      <c r="BD2805">
        <v>5000</v>
      </c>
      <c r="BE2805">
        <v>5</v>
      </c>
      <c r="BF2805">
        <v>11.579587999999999</v>
      </c>
      <c r="BG2805">
        <v>25.575909718211872</v>
      </c>
      <c r="BH2805">
        <v>594</v>
      </c>
      <c r="BI2805">
        <v>18.720281999999898</v>
      </c>
      <c r="BJ2805">
        <v>26.939043767243898</v>
      </c>
      <c r="BK2805">
        <v>59.500437432315223</v>
      </c>
      <c r="BL2805" t="s">
        <v>239</v>
      </c>
    </row>
    <row r="2806" spans="1:64">
      <c r="A2806" t="s">
        <v>3846</v>
      </c>
      <c r="B2806" t="s">
        <v>3836</v>
      </c>
      <c r="C2806" t="s">
        <v>239</v>
      </c>
      <c r="D2806" t="s">
        <v>942</v>
      </c>
      <c r="E2806">
        <v>2024</v>
      </c>
      <c r="F2806">
        <v>31.35</v>
      </c>
      <c r="G2806">
        <v>5.4</v>
      </c>
      <c r="H2806">
        <v>6002</v>
      </c>
      <c r="I2806">
        <v>41.156303084921831</v>
      </c>
      <c r="J2806">
        <v>1</v>
      </c>
      <c r="K2806">
        <v>2</v>
      </c>
      <c r="L2806">
        <v>500</v>
      </c>
      <c r="M2806">
        <v>0.5</v>
      </c>
      <c r="N2806">
        <v>2.9590000000000001</v>
      </c>
      <c r="O2806">
        <v>7.1896642268728685</v>
      </c>
      <c r="P2806">
        <v>0</v>
      </c>
      <c r="Q2806">
        <v>0</v>
      </c>
      <c r="R2806">
        <v>0</v>
      </c>
      <c r="S2806">
        <v>0</v>
      </c>
      <c r="T2806">
        <v>0</v>
      </c>
      <c r="U2806">
        <v>0</v>
      </c>
      <c r="V2806">
        <v>0</v>
      </c>
      <c r="W2806">
        <v>0</v>
      </c>
      <c r="X2806">
        <v>0</v>
      </c>
      <c r="Y2806">
        <v>0</v>
      </c>
      <c r="Z2806">
        <v>0</v>
      </c>
      <c r="AA2806">
        <v>0</v>
      </c>
      <c r="AB2806">
        <v>0</v>
      </c>
      <c r="AC2806">
        <v>0</v>
      </c>
      <c r="AD2806">
        <v>0</v>
      </c>
      <c r="AE2806">
        <v>0</v>
      </c>
      <c r="AF2806">
        <v>0</v>
      </c>
      <c r="AG2806">
        <v>0</v>
      </c>
      <c r="AH2806">
        <v>0</v>
      </c>
      <c r="AI2806">
        <v>0</v>
      </c>
      <c r="AJ2806">
        <v>0</v>
      </c>
      <c r="AK2806">
        <v>0</v>
      </c>
      <c r="AL2806">
        <v>0</v>
      </c>
      <c r="AM2806">
        <v>654</v>
      </c>
      <c r="AN2806">
        <v>14436.882000000003</v>
      </c>
      <c r="AO2806">
        <v>14.436882000000002</v>
      </c>
      <c r="AP2806">
        <v>13.02125635894976</v>
      </c>
      <c r="AQ2806">
        <v>31.638547155418035</v>
      </c>
      <c r="AR2806">
        <v>739</v>
      </c>
      <c r="AS2806">
        <v>14530.881000000005</v>
      </c>
      <c r="AT2806">
        <v>14.530881000000006</v>
      </c>
      <c r="AU2806">
        <v>13.106038175167749</v>
      </c>
      <c r="AV2806">
        <v>31.844546746885349</v>
      </c>
      <c r="AW2806">
        <v>0</v>
      </c>
      <c r="AX2806">
        <v>0</v>
      </c>
      <c r="AY2806">
        <v>0</v>
      </c>
      <c r="AZ2806">
        <v>0</v>
      </c>
      <c r="BA2806">
        <v>0</v>
      </c>
      <c r="BB2806">
        <v>0</v>
      </c>
      <c r="BC2806">
        <v>4</v>
      </c>
      <c r="BD2806">
        <v>9200</v>
      </c>
      <c r="BE2806">
        <v>9.1999999999999993</v>
      </c>
      <c r="BF2806">
        <v>19.617628832603298</v>
      </c>
      <c r="BG2806">
        <v>47.666158916471005</v>
      </c>
      <c r="BH2806">
        <v>744</v>
      </c>
      <c r="BI2806">
        <v>24.230881000000004</v>
      </c>
      <c r="BJ2806">
        <v>35.682667007771045</v>
      </c>
      <c r="BK2806">
        <v>86.700369890229211</v>
      </c>
      <c r="BL2806" t="s">
        <v>239</v>
      </c>
    </row>
    <row r="2807" spans="1:64">
      <c r="A2807" t="s">
        <v>3847</v>
      </c>
      <c r="B2807" t="s">
        <v>3848</v>
      </c>
      <c r="C2807" t="s">
        <v>242</v>
      </c>
      <c r="D2807" t="s">
        <v>942</v>
      </c>
      <c r="E2807">
        <v>2012</v>
      </c>
      <c r="F2807" s="23">
        <v>106.6</v>
      </c>
      <c r="G2807" s="23">
        <v>11.61</v>
      </c>
      <c r="H2807" s="22">
        <v>15122</v>
      </c>
      <c r="I2807" s="34">
        <v>124.683483</v>
      </c>
      <c r="J2807" s="22">
        <v>3</v>
      </c>
      <c r="K2807" s="22" t="s">
        <v>782</v>
      </c>
      <c r="L2807" s="23">
        <v>894</v>
      </c>
      <c r="M2807" s="23">
        <v>0.89400000000000002</v>
      </c>
      <c r="N2807" s="23">
        <v>6.4923029999999997</v>
      </c>
      <c r="O2807" s="14">
        <v>5.2070273012825607</v>
      </c>
      <c r="P2807" s="22">
        <v>0</v>
      </c>
      <c r="Q2807" s="22" t="s">
        <v>782</v>
      </c>
      <c r="R2807" s="23">
        <v>0</v>
      </c>
      <c r="S2807" s="23">
        <v>0</v>
      </c>
      <c r="T2807" s="23">
        <v>0</v>
      </c>
      <c r="U2807" s="14">
        <v>0</v>
      </c>
      <c r="V2807" s="22">
        <v>0</v>
      </c>
      <c r="W2807" s="22" t="s">
        <v>782</v>
      </c>
      <c r="X2807" s="23">
        <v>0</v>
      </c>
      <c r="Y2807" s="23">
        <v>0</v>
      </c>
      <c r="Z2807" s="23">
        <v>0</v>
      </c>
      <c r="AA2807" s="14">
        <v>0</v>
      </c>
      <c r="AB2807" s="22">
        <v>0</v>
      </c>
      <c r="AC2807" s="22" t="s">
        <v>782</v>
      </c>
      <c r="AD2807" s="23">
        <v>0</v>
      </c>
      <c r="AE2807" s="23">
        <v>0</v>
      </c>
      <c r="AF2807" s="23">
        <v>0</v>
      </c>
      <c r="AG2807" s="14">
        <v>0</v>
      </c>
      <c r="AH2807" s="22" t="s">
        <v>782</v>
      </c>
      <c r="AI2807" s="23" t="s">
        <v>782</v>
      </c>
      <c r="AJ2807" s="23" t="s">
        <v>782</v>
      </c>
      <c r="AK2807" s="23" t="s">
        <v>782</v>
      </c>
      <c r="AL2807" s="14" t="s">
        <v>782</v>
      </c>
      <c r="AM2807" s="22" t="s">
        <v>782</v>
      </c>
      <c r="AN2807" s="23" t="s">
        <v>782</v>
      </c>
      <c r="AO2807" s="23" t="s">
        <v>782</v>
      </c>
      <c r="AP2807" s="23" t="s">
        <v>782</v>
      </c>
      <c r="AQ2807" s="14" t="s">
        <v>782</v>
      </c>
      <c r="AR2807" s="22">
        <v>487</v>
      </c>
      <c r="AS2807" s="23">
        <v>10645.853999999999</v>
      </c>
      <c r="AT2807" s="23">
        <v>10.645854</v>
      </c>
      <c r="AU2807" s="23">
        <v>8.9628700000000006</v>
      </c>
      <c r="AV2807" s="14">
        <v>7.1884982552179757</v>
      </c>
      <c r="AW2807" s="22">
        <v>0</v>
      </c>
      <c r="AX2807" s="22" t="s">
        <v>782</v>
      </c>
      <c r="AY2807" s="23">
        <v>0</v>
      </c>
      <c r="AZ2807" s="23">
        <v>0</v>
      </c>
      <c r="BA2807" s="23">
        <v>0</v>
      </c>
      <c r="BB2807" s="14">
        <v>0</v>
      </c>
      <c r="BC2807" s="22">
        <v>4</v>
      </c>
      <c r="BD2807" s="23">
        <v>2500</v>
      </c>
      <c r="BE2807" s="23">
        <v>2.5</v>
      </c>
      <c r="BF2807" s="23">
        <v>3.9925000000000002</v>
      </c>
      <c r="BG2807" s="14">
        <v>3.2021081733817147</v>
      </c>
      <c r="BH2807" s="22">
        <v>494</v>
      </c>
      <c r="BI2807" s="23">
        <v>14.039854</v>
      </c>
      <c r="BJ2807" s="23">
        <v>19.447673000000002</v>
      </c>
      <c r="BK2807" s="14">
        <v>15.597633729882251</v>
      </c>
      <c r="BL2807" t="s">
        <v>242</v>
      </c>
    </row>
    <row r="2808" spans="1:64">
      <c r="A2808" t="s">
        <v>3849</v>
      </c>
      <c r="B2808" t="s">
        <v>3848</v>
      </c>
      <c r="C2808" t="s">
        <v>242</v>
      </c>
      <c r="D2808" t="s">
        <v>942</v>
      </c>
      <c r="E2808">
        <v>2015</v>
      </c>
      <c r="F2808" s="23">
        <v>106.6</v>
      </c>
      <c r="G2808" s="23">
        <v>11.73</v>
      </c>
      <c r="H2808" s="22">
        <v>15542</v>
      </c>
      <c r="I2808" s="34">
        <v>124.32530990586399</v>
      </c>
      <c r="J2808" s="13">
        <v>3</v>
      </c>
      <c r="K2808" s="13">
        <v>3</v>
      </c>
      <c r="L2808" s="19">
        <v>894</v>
      </c>
      <c r="M2808" s="35">
        <v>0.89400000000000002</v>
      </c>
      <c r="N2808" s="19">
        <v>5.3473313537736011</v>
      </c>
      <c r="O2808" s="17">
        <v>4.301080252944848</v>
      </c>
      <c r="P2808" s="36">
        <v>0</v>
      </c>
      <c r="Q2808" s="37">
        <v>0</v>
      </c>
      <c r="R2808" s="38">
        <v>0</v>
      </c>
      <c r="S2808" s="27">
        <v>0</v>
      </c>
      <c r="T2808" s="23">
        <v>0</v>
      </c>
      <c r="U2808" s="17">
        <v>0</v>
      </c>
      <c r="V2808" s="22">
        <v>0</v>
      </c>
      <c r="W2808" s="22">
        <v>0</v>
      </c>
      <c r="X2808" s="23">
        <v>0</v>
      </c>
      <c r="Y2808" s="27">
        <v>0</v>
      </c>
      <c r="Z2808" s="27">
        <v>0</v>
      </c>
      <c r="AA2808" s="14">
        <v>0</v>
      </c>
      <c r="AB2808" s="39">
        <v>0</v>
      </c>
      <c r="AC2808" s="22" t="s">
        <v>782</v>
      </c>
      <c r="AD2808" s="23">
        <v>0</v>
      </c>
      <c r="AE2808" s="23">
        <v>0</v>
      </c>
      <c r="AF2808" s="23">
        <v>0</v>
      </c>
      <c r="AG2808" s="14">
        <v>0</v>
      </c>
      <c r="AH2808" s="22" t="s">
        <v>782</v>
      </c>
      <c r="AI2808" s="23" t="s">
        <v>782</v>
      </c>
      <c r="AJ2808" s="23" t="s">
        <v>782</v>
      </c>
      <c r="AK2808" s="23" t="s">
        <v>782</v>
      </c>
      <c r="AL2808" s="14" t="s">
        <v>782</v>
      </c>
      <c r="AM2808" s="22" t="s">
        <v>782</v>
      </c>
      <c r="AN2808" s="23" t="s">
        <v>782</v>
      </c>
      <c r="AO2808" s="23" t="s">
        <v>782</v>
      </c>
      <c r="AP2808" s="23" t="s">
        <v>782</v>
      </c>
      <c r="AQ2808" s="14" t="s">
        <v>782</v>
      </c>
      <c r="AR2808" s="40">
        <v>606</v>
      </c>
      <c r="AS2808" s="41">
        <v>12291.47099999999</v>
      </c>
      <c r="AT2808" s="23">
        <v>12.291470999999991</v>
      </c>
      <c r="AU2808" s="23">
        <v>10.916826960959238</v>
      </c>
      <c r="AV2808" s="14">
        <v>8.7808564235433533</v>
      </c>
      <c r="AW2808" s="22">
        <v>0</v>
      </c>
      <c r="AX2808" s="22" t="s">
        <v>782</v>
      </c>
      <c r="AY2808" s="23">
        <v>0</v>
      </c>
      <c r="AZ2808" s="23">
        <v>0</v>
      </c>
      <c r="BA2808" s="23">
        <v>0</v>
      </c>
      <c r="BB2808" s="14">
        <v>0</v>
      </c>
      <c r="BC2808" s="42">
        <v>4</v>
      </c>
      <c r="BD2808" s="43">
        <v>2500</v>
      </c>
      <c r="BE2808" s="44">
        <v>2.5</v>
      </c>
      <c r="BF2808" s="23">
        <v>3.4565009427996949</v>
      </c>
      <c r="BG2808" s="14">
        <v>2.7802069791073682</v>
      </c>
      <c r="BH2808" s="22">
        <v>613</v>
      </c>
      <c r="BI2808" s="23">
        <v>15.685470999999991</v>
      </c>
      <c r="BJ2808" s="23">
        <v>19.720659257532532</v>
      </c>
      <c r="BK2808" s="14">
        <v>15.862143655595569</v>
      </c>
      <c r="BL2808" t="s">
        <v>242</v>
      </c>
    </row>
    <row r="2809" spans="1:64">
      <c r="A2809" t="s">
        <v>3850</v>
      </c>
      <c r="B2809" t="s">
        <v>3848</v>
      </c>
      <c r="C2809" t="s">
        <v>242</v>
      </c>
      <c r="D2809" t="s">
        <v>942</v>
      </c>
      <c r="E2809">
        <v>2016</v>
      </c>
      <c r="F2809" s="23">
        <v>106.6</v>
      </c>
      <c r="G2809" s="23">
        <v>11.69</v>
      </c>
      <c r="H2809" s="22">
        <v>15471</v>
      </c>
      <c r="I2809" s="34">
        <v>132.14450676935388</v>
      </c>
      <c r="J2809" s="13">
        <v>3</v>
      </c>
      <c r="K2809" s="13">
        <v>3</v>
      </c>
      <c r="L2809" s="19">
        <v>894</v>
      </c>
      <c r="M2809" s="35">
        <v>0.89400000000000002</v>
      </c>
      <c r="N2809" s="19">
        <v>5.3470139999999997</v>
      </c>
      <c r="O2809" s="17">
        <v>4.0463384598594949</v>
      </c>
      <c r="P2809" s="13">
        <v>0</v>
      </c>
      <c r="Q2809" s="13">
        <v>0</v>
      </c>
      <c r="R2809" s="19">
        <v>0</v>
      </c>
      <c r="S2809" s="27">
        <v>0</v>
      </c>
      <c r="T2809" s="19">
        <v>0</v>
      </c>
      <c r="U2809" s="17">
        <v>0</v>
      </c>
      <c r="V2809" s="13">
        <v>0</v>
      </c>
      <c r="W2809" s="13">
        <v>0</v>
      </c>
      <c r="X2809" s="19">
        <v>0</v>
      </c>
      <c r="Y2809" s="27">
        <v>0</v>
      </c>
      <c r="Z2809" s="19">
        <v>0</v>
      </c>
      <c r="AA2809" s="14">
        <v>0</v>
      </c>
      <c r="AB2809" s="13">
        <v>0</v>
      </c>
      <c r="AC2809" s="22" t="s">
        <v>782</v>
      </c>
      <c r="AD2809" s="19">
        <v>0</v>
      </c>
      <c r="AE2809" s="23">
        <v>0</v>
      </c>
      <c r="AF2809" s="19">
        <v>0</v>
      </c>
      <c r="AG2809" s="14">
        <v>0</v>
      </c>
      <c r="AH2809" s="22" t="s">
        <v>782</v>
      </c>
      <c r="AI2809" s="23" t="s">
        <v>782</v>
      </c>
      <c r="AJ2809" s="23" t="s">
        <v>782</v>
      </c>
      <c r="AK2809" s="23" t="s">
        <v>782</v>
      </c>
      <c r="AL2809" s="14" t="s">
        <v>782</v>
      </c>
      <c r="AM2809" s="22" t="s">
        <v>782</v>
      </c>
      <c r="AN2809" s="23" t="s">
        <v>782</v>
      </c>
      <c r="AO2809" s="23" t="s">
        <v>782</v>
      </c>
      <c r="AP2809" s="23" t="s">
        <v>782</v>
      </c>
      <c r="AQ2809" s="14" t="s">
        <v>782</v>
      </c>
      <c r="AR2809" s="13">
        <v>621</v>
      </c>
      <c r="AS2809" s="19">
        <v>12394.255999999996</v>
      </c>
      <c r="AT2809" s="23">
        <v>12.394255999999995</v>
      </c>
      <c r="AU2809" s="19">
        <v>11.006099328000026</v>
      </c>
      <c r="AV2809" s="14">
        <v>8.3288360576426861</v>
      </c>
      <c r="AW2809" s="13">
        <v>0</v>
      </c>
      <c r="AX2809" s="22" t="s">
        <v>782</v>
      </c>
      <c r="AY2809" s="19">
        <v>0</v>
      </c>
      <c r="AZ2809" s="23">
        <v>0</v>
      </c>
      <c r="BA2809" s="19">
        <v>0</v>
      </c>
      <c r="BB2809" s="14">
        <v>0</v>
      </c>
      <c r="BC2809" s="13">
        <v>4</v>
      </c>
      <c r="BD2809" s="19">
        <v>2500</v>
      </c>
      <c r="BE2809" s="44">
        <v>2.5</v>
      </c>
      <c r="BF2809" s="19">
        <v>3.4733009427996944</v>
      </c>
      <c r="BG2809" s="14">
        <v>2.6284111445222789</v>
      </c>
      <c r="BH2809" s="22">
        <v>628</v>
      </c>
      <c r="BI2809" s="23">
        <v>15.788255999999995</v>
      </c>
      <c r="BJ2809" s="23">
        <v>19.82641427079972</v>
      </c>
      <c r="BK2809" s="14">
        <v>15.003585662024459</v>
      </c>
      <c r="BL2809" t="s">
        <v>242</v>
      </c>
    </row>
    <row r="2810" spans="1:64">
      <c r="A2810" t="s">
        <v>3851</v>
      </c>
      <c r="B2810" t="s">
        <v>3848</v>
      </c>
      <c r="C2810" t="s">
        <v>242</v>
      </c>
      <c r="D2810" t="s">
        <v>942</v>
      </c>
      <c r="E2810">
        <v>2017</v>
      </c>
      <c r="F2810" s="23">
        <v>106.6</v>
      </c>
      <c r="G2810" s="23">
        <v>11.76</v>
      </c>
      <c r="H2810" s="22">
        <v>15532</v>
      </c>
      <c r="I2810" s="34">
        <v>122.00402252461936</v>
      </c>
      <c r="J2810" s="13">
        <v>3</v>
      </c>
      <c r="K2810" s="13">
        <v>3</v>
      </c>
      <c r="L2810" s="19">
        <v>894</v>
      </c>
      <c r="M2810" s="19">
        <v>0.89400000000000002</v>
      </c>
      <c r="N2810" s="19">
        <v>5.3470139999999997</v>
      </c>
      <c r="O2810" s="17">
        <v>4.382653857925888</v>
      </c>
      <c r="P2810" s="13">
        <v>0</v>
      </c>
      <c r="Q2810" s="13">
        <v>0</v>
      </c>
      <c r="R2810" s="19">
        <v>0</v>
      </c>
      <c r="S2810" s="19">
        <v>0</v>
      </c>
      <c r="T2810" s="19">
        <v>0</v>
      </c>
      <c r="U2810" s="17">
        <v>0</v>
      </c>
      <c r="V2810" s="13">
        <v>0</v>
      </c>
      <c r="W2810" s="13">
        <v>0</v>
      </c>
      <c r="X2810" s="19">
        <v>0</v>
      </c>
      <c r="Y2810" s="19">
        <v>0</v>
      </c>
      <c r="Z2810" s="19">
        <v>0</v>
      </c>
      <c r="AA2810" s="14">
        <v>0</v>
      </c>
      <c r="AB2810" s="13">
        <v>0</v>
      </c>
      <c r="AC2810" s="22" t="s">
        <v>782</v>
      </c>
      <c r="AD2810" s="19">
        <v>0</v>
      </c>
      <c r="AE2810" s="19">
        <v>0</v>
      </c>
      <c r="AF2810" s="19">
        <v>0</v>
      </c>
      <c r="AG2810" s="14">
        <v>0</v>
      </c>
      <c r="AH2810" s="22" t="s">
        <v>782</v>
      </c>
      <c r="AI2810" s="23" t="s">
        <v>782</v>
      </c>
      <c r="AJ2810" s="23" t="s">
        <v>782</v>
      </c>
      <c r="AK2810" s="23" t="s">
        <v>782</v>
      </c>
      <c r="AL2810" s="14" t="s">
        <v>782</v>
      </c>
      <c r="AM2810" s="22" t="s">
        <v>782</v>
      </c>
      <c r="AN2810" s="23" t="s">
        <v>782</v>
      </c>
      <c r="AO2810" s="23" t="s">
        <v>782</v>
      </c>
      <c r="AP2810" s="23" t="s">
        <v>782</v>
      </c>
      <c r="AQ2810" s="14" t="s">
        <v>782</v>
      </c>
      <c r="AR2810" s="13">
        <v>647</v>
      </c>
      <c r="AS2810" s="19">
        <v>12857.945999999994</v>
      </c>
      <c r="AT2810" s="19">
        <v>12.857946000000009</v>
      </c>
      <c r="AU2810" s="19">
        <v>11.417856048000028</v>
      </c>
      <c r="AV2810" s="14">
        <v>9.3585898331311181</v>
      </c>
      <c r="AW2810" s="13">
        <v>0</v>
      </c>
      <c r="AX2810" s="22" t="s">
        <v>782</v>
      </c>
      <c r="AY2810" s="19">
        <v>0</v>
      </c>
      <c r="AZ2810" s="19">
        <v>0</v>
      </c>
      <c r="BA2810" s="19">
        <v>0</v>
      </c>
      <c r="BB2810" s="14">
        <v>0</v>
      </c>
      <c r="BC2810" s="13">
        <v>4</v>
      </c>
      <c r="BD2810" s="19">
        <v>2500</v>
      </c>
      <c r="BE2810" s="19">
        <v>2.5</v>
      </c>
      <c r="BF2810" s="19">
        <v>3.4733009427996944</v>
      </c>
      <c r="BG2810" s="14">
        <v>2.8468741201535486</v>
      </c>
      <c r="BH2810" s="22">
        <v>654</v>
      </c>
      <c r="BI2810" s="23">
        <v>16.251946000000007</v>
      </c>
      <c r="BJ2810" s="23">
        <v>20.238170990799723</v>
      </c>
      <c r="BK2810" s="14">
        <v>16.588117811210555</v>
      </c>
      <c r="BL2810" t="s">
        <v>242</v>
      </c>
    </row>
    <row r="2811" spans="1:64">
      <c r="A2811" t="s">
        <v>3852</v>
      </c>
      <c r="B2811" t="s">
        <v>3848</v>
      </c>
      <c r="C2811" t="s">
        <v>242</v>
      </c>
      <c r="D2811" t="s">
        <v>942</v>
      </c>
      <c r="E2811">
        <v>2018</v>
      </c>
      <c r="F2811" s="23">
        <v>106.6</v>
      </c>
      <c r="G2811" s="23">
        <v>12.05</v>
      </c>
      <c r="H2811" s="22">
        <v>15542</v>
      </c>
      <c r="I2811" s="34">
        <v>122.01269374157206</v>
      </c>
      <c r="J2811" s="13">
        <v>3</v>
      </c>
      <c r="K2811" s="13">
        <v>3</v>
      </c>
      <c r="L2811" s="19">
        <v>894</v>
      </c>
      <c r="M2811" s="19">
        <v>0.89400000000000002</v>
      </c>
      <c r="N2811" s="19">
        <v>5.3470139999999997</v>
      </c>
      <c r="O2811" s="17">
        <v>4.3823423908050065</v>
      </c>
      <c r="P2811" s="13">
        <v>0</v>
      </c>
      <c r="Q2811" s="13">
        <v>0</v>
      </c>
      <c r="R2811" s="19">
        <v>0</v>
      </c>
      <c r="S2811" s="19">
        <v>0</v>
      </c>
      <c r="T2811" s="19">
        <v>0</v>
      </c>
      <c r="U2811" s="17">
        <v>0</v>
      </c>
      <c r="V2811" s="13">
        <v>0</v>
      </c>
      <c r="W2811" s="13">
        <v>0</v>
      </c>
      <c r="X2811" s="19">
        <v>0</v>
      </c>
      <c r="Y2811" s="19">
        <v>0</v>
      </c>
      <c r="Z2811" s="19">
        <v>0</v>
      </c>
      <c r="AA2811" s="14">
        <v>0</v>
      </c>
      <c r="AB2811" s="13">
        <v>0</v>
      </c>
      <c r="AC2811" s="22" t="s">
        <v>782</v>
      </c>
      <c r="AD2811" s="19">
        <v>0</v>
      </c>
      <c r="AE2811" s="19">
        <v>0</v>
      </c>
      <c r="AF2811" s="19">
        <v>0</v>
      </c>
      <c r="AG2811" s="14">
        <v>0</v>
      </c>
      <c r="AH2811" s="22" t="s">
        <v>782</v>
      </c>
      <c r="AI2811" s="23" t="s">
        <v>782</v>
      </c>
      <c r="AJ2811" s="23" t="s">
        <v>782</v>
      </c>
      <c r="AK2811" s="23" t="s">
        <v>782</v>
      </c>
      <c r="AL2811" s="14" t="s">
        <v>782</v>
      </c>
      <c r="AM2811" s="22" t="s">
        <v>782</v>
      </c>
      <c r="AN2811" s="23" t="s">
        <v>782</v>
      </c>
      <c r="AO2811" s="23" t="s">
        <v>782</v>
      </c>
      <c r="AP2811" s="23" t="s">
        <v>782</v>
      </c>
      <c r="AQ2811" s="14" t="s">
        <v>782</v>
      </c>
      <c r="AR2811" s="13">
        <v>687</v>
      </c>
      <c r="AS2811" s="19">
        <v>13412.260999999991</v>
      </c>
      <c r="AT2811" s="19">
        <v>13.412261000000012</v>
      </c>
      <c r="AU2811" s="19">
        <v>11.910087768000029</v>
      </c>
      <c r="AV2811" s="14">
        <v>9.7613513830176455</v>
      </c>
      <c r="AW2811" s="13">
        <v>0</v>
      </c>
      <c r="AX2811" s="22" t="s">
        <v>782</v>
      </c>
      <c r="AY2811" s="19">
        <v>0</v>
      </c>
      <c r="AZ2811" s="19">
        <v>0</v>
      </c>
      <c r="BA2811" s="19">
        <v>0</v>
      </c>
      <c r="BB2811" s="14">
        <v>0</v>
      </c>
      <c r="BC2811" s="13">
        <v>4</v>
      </c>
      <c r="BD2811" s="19">
        <v>2500</v>
      </c>
      <c r="BE2811" s="19">
        <v>2.5</v>
      </c>
      <c r="BF2811" s="19">
        <v>3.2739470840851306</v>
      </c>
      <c r="BG2811" s="14">
        <v>2.6832839958598784</v>
      </c>
      <c r="BH2811" s="22">
        <v>694</v>
      </c>
      <c r="BI2811" s="23">
        <v>16.80626100000001</v>
      </c>
      <c r="BJ2811" s="23">
        <v>20.531048852085156</v>
      </c>
      <c r="BK2811" s="14">
        <v>16.826977769682532</v>
      </c>
      <c r="BL2811" t="s">
        <v>242</v>
      </c>
    </row>
    <row r="2812" spans="1:64">
      <c r="A2812" t="s">
        <v>3853</v>
      </c>
      <c r="B2812" t="s">
        <v>3848</v>
      </c>
      <c r="C2812" t="s">
        <v>242</v>
      </c>
      <c r="D2812" t="s">
        <v>942</v>
      </c>
      <c r="E2812">
        <v>2019</v>
      </c>
      <c r="F2812" s="23">
        <v>106.6</v>
      </c>
      <c r="G2812" s="23">
        <v>12.23</v>
      </c>
      <c r="H2812" s="22">
        <v>15556</v>
      </c>
      <c r="I2812" s="34">
        <v>124.62962670717229</v>
      </c>
      <c r="J2812" s="22">
        <v>3</v>
      </c>
      <c r="K2812" s="22">
        <v>3</v>
      </c>
      <c r="L2812" s="23">
        <v>894</v>
      </c>
      <c r="M2812" s="23">
        <v>0.89400000000000002</v>
      </c>
      <c r="N2812" s="23">
        <v>5.3470139999999997</v>
      </c>
      <c r="O2812" s="14">
        <v>4.2903233695494052</v>
      </c>
      <c r="P2812" s="22">
        <v>0</v>
      </c>
      <c r="Q2812" s="22">
        <v>0</v>
      </c>
      <c r="R2812" s="23">
        <v>0</v>
      </c>
      <c r="S2812" s="23">
        <v>0</v>
      </c>
      <c r="T2812" s="23">
        <v>0</v>
      </c>
      <c r="U2812" s="14">
        <v>0</v>
      </c>
      <c r="V2812" s="22">
        <v>0</v>
      </c>
      <c r="W2812" s="22">
        <v>0</v>
      </c>
      <c r="X2812" s="23">
        <v>0</v>
      </c>
      <c r="Y2812" s="23">
        <v>0</v>
      </c>
      <c r="Z2812" s="23">
        <v>0</v>
      </c>
      <c r="AA2812" s="14">
        <v>0</v>
      </c>
      <c r="AB2812" s="22">
        <v>0</v>
      </c>
      <c r="AC2812" s="22">
        <v>0</v>
      </c>
      <c r="AD2812" s="23">
        <v>0</v>
      </c>
      <c r="AE2812" s="23">
        <v>0</v>
      </c>
      <c r="AF2812" s="23">
        <v>0</v>
      </c>
      <c r="AG2812" s="14">
        <v>0</v>
      </c>
      <c r="AH2812" s="22">
        <v>0</v>
      </c>
      <c r="AI2812" s="23">
        <v>0</v>
      </c>
      <c r="AJ2812" s="23">
        <v>0</v>
      </c>
      <c r="AK2812" s="23">
        <v>0</v>
      </c>
      <c r="AL2812" s="14">
        <v>0</v>
      </c>
      <c r="AM2812" s="22">
        <v>747</v>
      </c>
      <c r="AN2812" s="23">
        <v>14313.155999999988</v>
      </c>
      <c r="AO2812" s="23">
        <v>14.31315600000001</v>
      </c>
      <c r="AP2812" s="23">
        <v>12.710082528000029</v>
      </c>
      <c r="AQ2812" s="14">
        <v>10.198283396822996</v>
      </c>
      <c r="AR2812" s="22">
        <v>747</v>
      </c>
      <c r="AS2812" s="23">
        <v>14313.155999999988</v>
      </c>
      <c r="AT2812" s="23">
        <v>14.31315600000001</v>
      </c>
      <c r="AU2812" s="23">
        <v>12.710082528000029</v>
      </c>
      <c r="AV2812" s="14">
        <v>10.198283396822996</v>
      </c>
      <c r="AW2812" s="22">
        <v>0</v>
      </c>
      <c r="AX2812" s="22" t="s">
        <v>782</v>
      </c>
      <c r="AY2812" s="23">
        <v>0</v>
      </c>
      <c r="AZ2812" s="23">
        <v>0</v>
      </c>
      <c r="BA2812" s="23">
        <v>0</v>
      </c>
      <c r="BB2812" s="14">
        <v>0</v>
      </c>
      <c r="BC2812" s="22">
        <v>4</v>
      </c>
      <c r="BD2812" s="23">
        <v>2500</v>
      </c>
      <c r="BE2812" s="23">
        <v>2.5</v>
      </c>
      <c r="BF2812" s="23">
        <v>3.273946751706613</v>
      </c>
      <c r="BG2812" s="14">
        <v>2.6269409916464115</v>
      </c>
      <c r="BH2812" s="22">
        <v>754</v>
      </c>
      <c r="BI2812" s="23">
        <v>17.707156000000008</v>
      </c>
      <c r="BJ2812" s="23">
        <v>21.331043279706641</v>
      </c>
      <c r="BK2812" s="14">
        <v>17.115547758018813</v>
      </c>
      <c r="BL2812" t="s">
        <v>242</v>
      </c>
    </row>
    <row r="2813" spans="1:64">
      <c r="A2813" t="s">
        <v>3854</v>
      </c>
      <c r="B2813" t="s">
        <v>3848</v>
      </c>
      <c r="C2813" t="s">
        <v>242</v>
      </c>
      <c r="D2813" t="s">
        <v>942</v>
      </c>
      <c r="E2813">
        <v>2020</v>
      </c>
      <c r="F2813" s="23">
        <v>106.6</v>
      </c>
      <c r="G2813" s="23">
        <v>12.4</v>
      </c>
      <c r="H2813" s="22">
        <v>15540</v>
      </c>
      <c r="I2813" s="34">
        <v>125.26076693856949</v>
      </c>
      <c r="J2813" s="22">
        <v>3</v>
      </c>
      <c r="K2813" s="22">
        <v>3</v>
      </c>
      <c r="L2813" s="23">
        <v>894</v>
      </c>
      <c r="M2813" s="23">
        <v>0.89400000000000002</v>
      </c>
      <c r="N2813" s="23">
        <v>5.3470139999999997</v>
      </c>
      <c r="O2813" s="14">
        <v>4.2687061006278908</v>
      </c>
      <c r="P2813" s="22">
        <v>0</v>
      </c>
      <c r="Q2813" s="22">
        <v>0</v>
      </c>
      <c r="R2813" s="23">
        <v>0</v>
      </c>
      <c r="S2813" s="23">
        <v>0</v>
      </c>
      <c r="T2813" s="23">
        <v>0</v>
      </c>
      <c r="U2813" s="14">
        <v>0</v>
      </c>
      <c r="V2813" s="22">
        <v>0</v>
      </c>
      <c r="W2813" s="22">
        <v>0</v>
      </c>
      <c r="X2813" s="23">
        <v>0</v>
      </c>
      <c r="Y2813" s="23">
        <v>0</v>
      </c>
      <c r="Z2813" s="23">
        <v>0</v>
      </c>
      <c r="AA2813" s="14">
        <v>0</v>
      </c>
      <c r="AB2813" s="22">
        <v>0</v>
      </c>
      <c r="AC2813" s="22">
        <v>0</v>
      </c>
      <c r="AD2813" s="23">
        <v>0</v>
      </c>
      <c r="AE2813" s="23">
        <v>0</v>
      </c>
      <c r="AF2813" s="23">
        <v>0</v>
      </c>
      <c r="AG2813" s="14">
        <v>0</v>
      </c>
      <c r="AH2813" s="22">
        <v>0</v>
      </c>
      <c r="AI2813" s="23">
        <v>0</v>
      </c>
      <c r="AJ2813" s="23">
        <v>0</v>
      </c>
      <c r="AK2813" s="23">
        <v>0</v>
      </c>
      <c r="AL2813" s="14">
        <v>0</v>
      </c>
      <c r="AM2813" s="22">
        <v>826</v>
      </c>
      <c r="AN2813" s="23">
        <v>15575.038999999984</v>
      </c>
      <c r="AO2813" s="23">
        <v>15.575039000000011</v>
      </c>
      <c r="AP2813" s="23">
        <v>13.830634632000017</v>
      </c>
      <c r="AQ2813" s="14">
        <v>11.041473695257551</v>
      </c>
      <c r="AR2813" s="22">
        <v>826</v>
      </c>
      <c r="AS2813" s="23">
        <v>15575.038999999984</v>
      </c>
      <c r="AT2813" s="23">
        <v>15.575039000000011</v>
      </c>
      <c r="AU2813" s="23">
        <v>13.830634632000017</v>
      </c>
      <c r="AV2813" s="14">
        <v>11.041473695257551</v>
      </c>
      <c r="AW2813" s="22">
        <v>0</v>
      </c>
      <c r="AX2813" s="22">
        <v>0</v>
      </c>
      <c r="AY2813" s="23">
        <v>0</v>
      </c>
      <c r="AZ2813" s="23">
        <v>0</v>
      </c>
      <c r="BA2813" s="23">
        <v>0</v>
      </c>
      <c r="BB2813" s="14">
        <v>0</v>
      </c>
      <c r="BC2813" s="22">
        <v>4</v>
      </c>
      <c r="BD2813" s="23">
        <v>2500</v>
      </c>
      <c r="BE2813" s="23">
        <v>2.5</v>
      </c>
      <c r="BF2813" s="23">
        <v>3.273946751706613</v>
      </c>
      <c r="BG2813" s="14">
        <v>2.6137048588503573</v>
      </c>
      <c r="BH2813" s="22">
        <v>833</v>
      </c>
      <c r="BI2813" s="23">
        <v>18.969039000000009</v>
      </c>
      <c r="BJ2813" s="23">
        <v>22.451595383706632</v>
      </c>
      <c r="BK2813" s="14">
        <v>17.923884654735801</v>
      </c>
      <c r="BL2813" t="s">
        <v>242</v>
      </c>
    </row>
    <row r="2814" spans="1:64">
      <c r="A2814" t="s">
        <v>3855</v>
      </c>
      <c r="B2814" t="s">
        <v>3848</v>
      </c>
      <c r="C2814" t="s">
        <v>242</v>
      </c>
      <c r="D2814" t="s">
        <v>942</v>
      </c>
      <c r="E2814">
        <v>2021</v>
      </c>
      <c r="F2814" s="23">
        <v>106.6</v>
      </c>
      <c r="G2814" s="23">
        <v>12.42</v>
      </c>
      <c r="H2814" s="22">
        <v>15607</v>
      </c>
      <c r="I2814" s="34">
        <v>116.51</v>
      </c>
      <c r="J2814" s="22">
        <v>3</v>
      </c>
      <c r="K2814" s="22">
        <v>3</v>
      </c>
      <c r="L2814" s="23">
        <v>894</v>
      </c>
      <c r="M2814" s="23">
        <v>0.89400000000000002</v>
      </c>
      <c r="N2814" s="23">
        <v>5.3470139999999997</v>
      </c>
      <c r="O2814" s="14">
        <v>4.59</v>
      </c>
      <c r="P2814" s="22">
        <v>0</v>
      </c>
      <c r="Q2814" s="22">
        <v>0</v>
      </c>
      <c r="R2814" s="23">
        <v>0</v>
      </c>
      <c r="S2814" s="23">
        <v>0</v>
      </c>
      <c r="T2814" s="23">
        <v>0</v>
      </c>
      <c r="U2814" s="14">
        <v>0</v>
      </c>
      <c r="V2814" s="22">
        <v>0</v>
      </c>
      <c r="W2814" s="22">
        <v>0</v>
      </c>
      <c r="X2814" s="23">
        <v>0</v>
      </c>
      <c r="Y2814" s="23">
        <v>0</v>
      </c>
      <c r="Z2814" s="23">
        <v>0</v>
      </c>
      <c r="AA2814" s="14">
        <v>0</v>
      </c>
      <c r="AB2814" s="22">
        <v>0</v>
      </c>
      <c r="AC2814" s="22">
        <v>0</v>
      </c>
      <c r="AD2814" s="23">
        <v>0</v>
      </c>
      <c r="AE2814" s="23">
        <v>0</v>
      </c>
      <c r="AF2814" s="23">
        <v>0</v>
      </c>
      <c r="AG2814" s="14">
        <v>0</v>
      </c>
      <c r="AH2814" s="22">
        <v>0</v>
      </c>
      <c r="AI2814" s="23">
        <v>0</v>
      </c>
      <c r="AJ2814" s="23">
        <v>0</v>
      </c>
      <c r="AK2814" s="23">
        <v>0</v>
      </c>
      <c r="AL2814" s="14">
        <v>0</v>
      </c>
      <c r="AM2814" s="22">
        <v>903</v>
      </c>
      <c r="AN2814" s="23">
        <v>16685.069</v>
      </c>
      <c r="AO2814" s="23">
        <v>16.685068999999999</v>
      </c>
      <c r="AP2814" s="23">
        <v>14.93018204</v>
      </c>
      <c r="AQ2814" s="14">
        <v>12.81</v>
      </c>
      <c r="AR2814" s="22">
        <v>903</v>
      </c>
      <c r="AS2814" s="23">
        <v>16685.069</v>
      </c>
      <c r="AT2814" s="23">
        <v>16.685068999999999</v>
      </c>
      <c r="AU2814" s="23">
        <v>14.93018204</v>
      </c>
      <c r="AV2814" s="14">
        <v>12.81</v>
      </c>
      <c r="AW2814" s="22">
        <v>0</v>
      </c>
      <c r="AX2814" s="22">
        <v>0</v>
      </c>
      <c r="AY2814" s="23">
        <v>0</v>
      </c>
      <c r="AZ2814" s="23">
        <v>0</v>
      </c>
      <c r="BA2814" s="23">
        <v>0</v>
      </c>
      <c r="BB2814" s="14">
        <v>0</v>
      </c>
      <c r="BC2814" s="22">
        <v>4</v>
      </c>
      <c r="BD2814" s="23">
        <v>2500</v>
      </c>
      <c r="BE2814" s="23">
        <v>2.5</v>
      </c>
      <c r="BF2814" s="23">
        <v>2.3400317940000002</v>
      </c>
      <c r="BG2814" s="14">
        <v>2.0099999999999998</v>
      </c>
      <c r="BH2814" s="22">
        <v>910</v>
      </c>
      <c r="BI2814" s="23">
        <v>20.079999999999998</v>
      </c>
      <c r="BJ2814" s="23">
        <v>22.62</v>
      </c>
      <c r="BK2814" s="14">
        <v>19.41</v>
      </c>
      <c r="BL2814" t="s">
        <v>242</v>
      </c>
    </row>
    <row r="2815" spans="1:64">
      <c r="A2815" t="s">
        <v>3856</v>
      </c>
      <c r="B2815" t="s">
        <v>3848</v>
      </c>
      <c r="C2815" t="s">
        <v>242</v>
      </c>
      <c r="D2815" s="111" t="s">
        <v>942</v>
      </c>
      <c r="E2815" s="110">
        <v>2022</v>
      </c>
      <c r="F2815" s="23"/>
      <c r="G2815" s="23"/>
      <c r="H2815" s="22">
        <v>15874</v>
      </c>
      <c r="I2815" s="34">
        <v>115.04742092803198</v>
      </c>
      <c r="J2815" s="22">
        <v>3</v>
      </c>
      <c r="K2815" s="22">
        <v>3</v>
      </c>
      <c r="L2815" s="23">
        <v>894</v>
      </c>
      <c r="M2815" s="23">
        <v>0.89400000000000002</v>
      </c>
      <c r="N2815" s="23">
        <v>5.290692</v>
      </c>
      <c r="O2815" s="14">
        <v>4.5987054358303237</v>
      </c>
      <c r="P2815" s="22">
        <v>0</v>
      </c>
      <c r="Q2815" s="22">
        <v>0</v>
      </c>
      <c r="R2815" s="23">
        <v>0</v>
      </c>
      <c r="S2815" s="23">
        <v>0</v>
      </c>
      <c r="T2815" s="23">
        <v>0</v>
      </c>
      <c r="U2815" s="14">
        <v>0</v>
      </c>
      <c r="V2815" s="22">
        <v>0</v>
      </c>
      <c r="W2815" s="22">
        <v>0</v>
      </c>
      <c r="X2815" s="23">
        <v>0</v>
      </c>
      <c r="Y2815" s="23">
        <v>0</v>
      </c>
      <c r="Z2815" s="23">
        <v>0</v>
      </c>
      <c r="AA2815" s="14">
        <v>0</v>
      </c>
      <c r="AB2815" s="22">
        <v>0</v>
      </c>
      <c r="AC2815" s="22">
        <v>0</v>
      </c>
      <c r="AD2815" s="23">
        <v>0</v>
      </c>
      <c r="AE2815" s="23">
        <v>0</v>
      </c>
      <c r="AF2815" s="23">
        <v>0</v>
      </c>
      <c r="AG2815" s="14">
        <v>0</v>
      </c>
      <c r="AH2815" s="22">
        <v>1</v>
      </c>
      <c r="AI2815" s="23">
        <v>801.72</v>
      </c>
      <c r="AJ2815" s="23">
        <v>0.80171999999999999</v>
      </c>
      <c r="AK2815" s="23">
        <v>0.82125304053778703</v>
      </c>
      <c r="AL2815" s="14">
        <v>0.71383872312228758</v>
      </c>
      <c r="AM2815" s="22">
        <v>1077</v>
      </c>
      <c r="AN2815" s="23">
        <v>18409.973999999998</v>
      </c>
      <c r="AO2815" s="23">
        <v>18.409973999999984</v>
      </c>
      <c r="AP2815" s="23">
        <v>18.858513101483819</v>
      </c>
      <c r="AQ2815" s="14">
        <v>16.391947728476918</v>
      </c>
      <c r="AR2815" s="22">
        <v>1078</v>
      </c>
      <c r="AS2815" s="23">
        <v>19211.694</v>
      </c>
      <c r="AT2815" s="23">
        <v>19.211693999999998</v>
      </c>
      <c r="AU2815" s="23">
        <v>19.679766142021588</v>
      </c>
      <c r="AV2815" s="14">
        <v>17.105786451599194</v>
      </c>
      <c r="AW2815" s="22">
        <v>0</v>
      </c>
      <c r="AX2815" s="22">
        <v>0</v>
      </c>
      <c r="AY2815" s="23">
        <v>0</v>
      </c>
      <c r="AZ2815" s="23">
        <v>0</v>
      </c>
      <c r="BA2815" s="23">
        <v>0</v>
      </c>
      <c r="BB2815" s="14">
        <v>0</v>
      </c>
      <c r="BC2815" s="22">
        <v>3</v>
      </c>
      <c r="BD2815" s="23">
        <v>2000</v>
      </c>
      <c r="BE2815" s="23">
        <v>2</v>
      </c>
      <c r="BF2815" s="23">
        <v>2.2684528306822749</v>
      </c>
      <c r="BG2815" s="14">
        <v>1.9717546142136535</v>
      </c>
      <c r="BH2815" s="22">
        <v>1084</v>
      </c>
      <c r="BI2815" s="23">
        <v>22.105693999999996</v>
      </c>
      <c r="BJ2815" s="23">
        <v>27.238910972703863</v>
      </c>
      <c r="BK2815" s="14">
        <v>23.67624650164317</v>
      </c>
      <c r="BL2815" t="s">
        <v>242</v>
      </c>
    </row>
    <row r="2816" spans="1:64">
      <c r="A2816" t="s">
        <v>3857</v>
      </c>
      <c r="B2816" t="s">
        <v>3848</v>
      </c>
      <c r="C2816" t="s">
        <v>242</v>
      </c>
      <c r="D2816" t="s">
        <v>942</v>
      </c>
      <c r="E2816">
        <v>2023</v>
      </c>
      <c r="F2816">
        <v>106.6</v>
      </c>
      <c r="G2816">
        <v>12.64</v>
      </c>
      <c r="H2816">
        <v>16082</v>
      </c>
      <c r="I2816">
        <v>115.04742092803198</v>
      </c>
      <c r="J2816">
        <v>3</v>
      </c>
      <c r="K2816">
        <v>3</v>
      </c>
      <c r="L2816">
        <v>894</v>
      </c>
      <c r="M2816">
        <v>0.89400000000000002</v>
      </c>
      <c r="N2816">
        <v>5.290692</v>
      </c>
      <c r="O2816">
        <v>4.5987054358303237</v>
      </c>
      <c r="P2816">
        <v>0</v>
      </c>
      <c r="Q2816">
        <v>0</v>
      </c>
      <c r="R2816">
        <v>0</v>
      </c>
      <c r="S2816">
        <v>0</v>
      </c>
      <c r="T2816">
        <v>0</v>
      </c>
      <c r="U2816">
        <v>0</v>
      </c>
      <c r="V2816">
        <v>0</v>
      </c>
      <c r="W2816">
        <v>0</v>
      </c>
      <c r="X2816">
        <v>0</v>
      </c>
      <c r="Y2816">
        <v>0</v>
      </c>
      <c r="Z2816">
        <v>0</v>
      </c>
      <c r="AA2816">
        <v>0</v>
      </c>
      <c r="AG2816">
        <v>0</v>
      </c>
      <c r="AH2816">
        <v>2</v>
      </c>
      <c r="AI2816">
        <v>1651.38</v>
      </c>
      <c r="AJ2816">
        <v>1.6513800000000001</v>
      </c>
      <c r="AK2816">
        <v>1.5489729999999999</v>
      </c>
      <c r="AL2816">
        <v>1.454312</v>
      </c>
      <c r="AM2816">
        <v>1387</v>
      </c>
      <c r="AN2816">
        <v>22228.162</v>
      </c>
      <c r="AO2816">
        <v>22.228162000000001</v>
      </c>
      <c r="AP2816">
        <v>20.849731999999999</v>
      </c>
      <c r="AQ2816">
        <v>18.122728725090301</v>
      </c>
      <c r="AR2816">
        <v>1474</v>
      </c>
      <c r="AS2816">
        <v>23954.996999999901</v>
      </c>
      <c r="AT2816">
        <v>23.9549969999998</v>
      </c>
      <c r="AU2816">
        <v>22.469481415219398</v>
      </c>
      <c r="AV2816">
        <v>19.530625922744676</v>
      </c>
      <c r="AW2816">
        <v>0</v>
      </c>
      <c r="AX2816">
        <v>0</v>
      </c>
      <c r="AY2816">
        <v>0</v>
      </c>
      <c r="AZ2816">
        <v>0</v>
      </c>
      <c r="BA2816">
        <v>0</v>
      </c>
      <c r="BB2816">
        <v>0</v>
      </c>
      <c r="BC2816">
        <v>3</v>
      </c>
      <c r="BD2816">
        <v>2000</v>
      </c>
      <c r="BE2816">
        <v>2</v>
      </c>
      <c r="BF2816">
        <v>2.7086350000000001</v>
      </c>
      <c r="BG2816">
        <v>2.354363946754086</v>
      </c>
      <c r="BH2816">
        <v>1480</v>
      </c>
      <c r="BI2816">
        <v>26.848996999999798</v>
      </c>
      <c r="BJ2816">
        <v>30.468808415219399</v>
      </c>
      <c r="BK2816">
        <v>26.483695305329089</v>
      </c>
      <c r="BL2816" t="s">
        <v>242</v>
      </c>
    </row>
    <row r="2817" spans="1:64">
      <c r="A2817" t="s">
        <v>3858</v>
      </c>
      <c r="B2817" t="s">
        <v>3848</v>
      </c>
      <c r="C2817" t="s">
        <v>242</v>
      </c>
      <c r="D2817" t="s">
        <v>942</v>
      </c>
      <c r="E2817">
        <v>2024</v>
      </c>
      <c r="F2817">
        <v>106.6</v>
      </c>
      <c r="G2817">
        <v>12.72</v>
      </c>
      <c r="H2817">
        <v>16282</v>
      </c>
      <c r="I2817">
        <v>111.64727204743373</v>
      </c>
      <c r="J2817">
        <v>3</v>
      </c>
      <c r="K2817">
        <v>3</v>
      </c>
      <c r="L2817">
        <v>1024</v>
      </c>
      <c r="M2817">
        <v>1.024</v>
      </c>
      <c r="N2817">
        <v>6.0600320000000005</v>
      </c>
      <c r="O2817">
        <v>5.4278370522348052</v>
      </c>
      <c r="P2817">
        <v>0</v>
      </c>
      <c r="Q2817">
        <v>0</v>
      </c>
      <c r="R2817">
        <v>0</v>
      </c>
      <c r="S2817">
        <v>0</v>
      </c>
      <c r="T2817">
        <v>0</v>
      </c>
      <c r="U2817">
        <v>0</v>
      </c>
      <c r="V2817">
        <v>0</v>
      </c>
      <c r="W2817">
        <v>0</v>
      </c>
      <c r="X2817">
        <v>0</v>
      </c>
      <c r="Y2817">
        <v>0</v>
      </c>
      <c r="Z2817">
        <v>0</v>
      </c>
      <c r="AA2817">
        <v>0</v>
      </c>
      <c r="AB2817">
        <v>0</v>
      </c>
      <c r="AC2817">
        <v>0</v>
      </c>
      <c r="AD2817">
        <v>0</v>
      </c>
      <c r="AE2817">
        <v>0</v>
      </c>
      <c r="AF2817">
        <v>0</v>
      </c>
      <c r="AG2817">
        <v>0</v>
      </c>
      <c r="AH2817">
        <v>2</v>
      </c>
      <c r="AI2817">
        <v>1651.38</v>
      </c>
      <c r="AJ2817">
        <v>1.6513800000000001</v>
      </c>
      <c r="AK2817">
        <v>1.4894519693409198</v>
      </c>
      <c r="AL2817">
        <v>1.3340692898507371</v>
      </c>
      <c r="AM2817">
        <v>1667</v>
      </c>
      <c r="AN2817">
        <v>27085.172000000035</v>
      </c>
      <c r="AO2817">
        <v>27.085172000000004</v>
      </c>
      <c r="AP2817">
        <v>24.429303234469078</v>
      </c>
      <c r="AQ2817">
        <v>21.880788295561938</v>
      </c>
      <c r="AR2817">
        <v>1870</v>
      </c>
      <c r="AS2817">
        <v>28929.20999999997</v>
      </c>
      <c r="AT2817">
        <v>28.92920999999998</v>
      </c>
      <c r="AU2817">
        <v>26.092521894401681</v>
      </c>
      <c r="AV2817">
        <v>23.370496579008382</v>
      </c>
      <c r="AW2817">
        <v>0</v>
      </c>
      <c r="AX2817">
        <v>0</v>
      </c>
      <c r="AY2817">
        <v>0</v>
      </c>
      <c r="AZ2817">
        <v>0</v>
      </c>
      <c r="BA2817">
        <v>0</v>
      </c>
      <c r="BB2817">
        <v>0</v>
      </c>
      <c r="BC2817">
        <v>4</v>
      </c>
      <c r="BD2817">
        <v>6800</v>
      </c>
      <c r="BE2817">
        <v>6.7999999999999989</v>
      </c>
      <c r="BF2817">
        <v>11.116808161092019</v>
      </c>
      <c r="BG2817">
        <v>9.9570799691093246</v>
      </c>
      <c r="BH2817">
        <v>1877</v>
      </c>
      <c r="BI2817">
        <v>36.753209999999982</v>
      </c>
      <c r="BJ2817">
        <v>43.269362055493701</v>
      </c>
      <c r="BK2817">
        <v>38.755413600352512</v>
      </c>
      <c r="BL2817" t="s">
        <v>242</v>
      </c>
    </row>
    <row r="2818" spans="1:64">
      <c r="A2818" t="s">
        <v>3859</v>
      </c>
      <c r="B2818" t="s">
        <v>3860</v>
      </c>
      <c r="C2818" t="s">
        <v>244</v>
      </c>
      <c r="D2818" t="s">
        <v>942</v>
      </c>
      <c r="E2818">
        <v>2012</v>
      </c>
      <c r="F2818" s="23">
        <v>125.56</v>
      </c>
      <c r="G2818" s="23">
        <v>16.739999999999998</v>
      </c>
      <c r="H2818" s="22">
        <v>19558</v>
      </c>
      <c r="I2818" s="34">
        <v>158.588427</v>
      </c>
      <c r="J2818" s="22">
        <v>3</v>
      </c>
      <c r="K2818" s="22" t="s">
        <v>782</v>
      </c>
      <c r="L2818" s="23">
        <v>1550</v>
      </c>
      <c r="M2818" s="23">
        <v>1.55</v>
      </c>
      <c r="N2818" s="23">
        <v>9.8814489999999999</v>
      </c>
      <c r="O2818" s="14">
        <v>6.2308764812958266</v>
      </c>
      <c r="P2818" s="22">
        <v>0</v>
      </c>
      <c r="Q2818" s="22" t="s">
        <v>782</v>
      </c>
      <c r="R2818" s="23">
        <v>0</v>
      </c>
      <c r="S2818" s="23">
        <v>0</v>
      </c>
      <c r="T2818" s="23">
        <v>0</v>
      </c>
      <c r="U2818" s="14">
        <v>0</v>
      </c>
      <c r="V2818" s="22">
        <v>0</v>
      </c>
      <c r="W2818" s="22" t="s">
        <v>782</v>
      </c>
      <c r="X2818" s="23">
        <v>0</v>
      </c>
      <c r="Y2818" s="23">
        <v>0</v>
      </c>
      <c r="Z2818" s="23">
        <v>0</v>
      </c>
      <c r="AA2818" s="14">
        <v>0</v>
      </c>
      <c r="AB2818" s="22">
        <v>1</v>
      </c>
      <c r="AC2818" s="22" t="s">
        <v>782</v>
      </c>
      <c r="AD2818" s="23">
        <v>800</v>
      </c>
      <c r="AE2818" s="23">
        <v>0.8</v>
      </c>
      <c r="AF2818" s="23">
        <v>4.32707</v>
      </c>
      <c r="AG2818" s="14">
        <v>2.7284903960867206</v>
      </c>
      <c r="AH2818" s="22" t="s">
        <v>782</v>
      </c>
      <c r="AI2818" s="23" t="s">
        <v>782</v>
      </c>
      <c r="AJ2818" s="23" t="s">
        <v>782</v>
      </c>
      <c r="AK2818" s="23" t="s">
        <v>782</v>
      </c>
      <c r="AL2818" s="14" t="s">
        <v>782</v>
      </c>
      <c r="AM2818" s="22" t="s">
        <v>782</v>
      </c>
      <c r="AN2818" s="23" t="s">
        <v>782</v>
      </c>
      <c r="AO2818" s="23" t="s">
        <v>782</v>
      </c>
      <c r="AP2818" s="23" t="s">
        <v>782</v>
      </c>
      <c r="AQ2818" s="14" t="s">
        <v>782</v>
      </c>
      <c r="AR2818" s="22">
        <v>926</v>
      </c>
      <c r="AS2818" s="23">
        <v>15939.061999999993</v>
      </c>
      <c r="AT2818" s="23">
        <v>15.939061999999993</v>
      </c>
      <c r="AU2818" s="23">
        <v>12.602706</v>
      </c>
      <c r="AV2818" s="14">
        <v>7.9468005568905733</v>
      </c>
      <c r="AW2818" s="22">
        <v>0</v>
      </c>
      <c r="AX2818" s="22" t="s">
        <v>782</v>
      </c>
      <c r="AY2818" s="23">
        <v>0</v>
      </c>
      <c r="AZ2818" s="23">
        <v>0</v>
      </c>
      <c r="BA2818" s="23">
        <v>0</v>
      </c>
      <c r="BB2818" s="14">
        <v>0</v>
      </c>
      <c r="BC2818" s="22">
        <v>13</v>
      </c>
      <c r="BD2818" s="23">
        <v>20600</v>
      </c>
      <c r="BE2818" s="23">
        <v>20.6</v>
      </c>
      <c r="BF2818" s="23">
        <v>32.898200000000003</v>
      </c>
      <c r="BG2818" s="14">
        <v>20.744388870191646</v>
      </c>
      <c r="BH2818" s="22">
        <v>943</v>
      </c>
      <c r="BI2818" s="23">
        <v>38.889061999999988</v>
      </c>
      <c r="BJ2818" s="23">
        <v>59.709425000000003</v>
      </c>
      <c r="BK2818" s="14">
        <v>37.650556304464764</v>
      </c>
      <c r="BL2818" t="s">
        <v>244</v>
      </c>
    </row>
    <row r="2819" spans="1:64">
      <c r="A2819" t="s">
        <v>3861</v>
      </c>
      <c r="B2819" t="s">
        <v>3860</v>
      </c>
      <c r="C2819" t="s">
        <v>244</v>
      </c>
      <c r="D2819" t="s">
        <v>942</v>
      </c>
      <c r="E2819">
        <v>2015</v>
      </c>
      <c r="F2819" s="23">
        <v>125.56</v>
      </c>
      <c r="G2819" s="23">
        <v>16.79</v>
      </c>
      <c r="H2819" s="22">
        <v>20037</v>
      </c>
      <c r="I2819" s="34">
        <v>159.02396618955171</v>
      </c>
      <c r="J2819" s="13">
        <v>5</v>
      </c>
      <c r="K2819" s="13">
        <v>5</v>
      </c>
      <c r="L2819" s="19">
        <v>2280</v>
      </c>
      <c r="M2819" s="35">
        <v>2.2799999999999998</v>
      </c>
      <c r="N2819" s="19">
        <v>13.637489358617238</v>
      </c>
      <c r="O2819" s="17">
        <v>8.5757447040163548</v>
      </c>
      <c r="P2819" s="36">
        <v>1</v>
      </c>
      <c r="Q2819" s="36">
        <v>1</v>
      </c>
      <c r="R2819" s="38">
        <v>800</v>
      </c>
      <c r="S2819" s="27">
        <v>0.8</v>
      </c>
      <c r="T2819" s="23">
        <v>0</v>
      </c>
      <c r="U2819" s="17">
        <v>0</v>
      </c>
      <c r="V2819" s="22">
        <v>0</v>
      </c>
      <c r="W2819" s="22">
        <v>0</v>
      </c>
      <c r="X2819" s="23">
        <v>0</v>
      </c>
      <c r="Y2819" s="27">
        <v>0</v>
      </c>
      <c r="Z2819" s="27">
        <v>0</v>
      </c>
      <c r="AA2819" s="14">
        <v>0</v>
      </c>
      <c r="AB2819" s="39">
        <v>1</v>
      </c>
      <c r="AC2819" s="22" t="s">
        <v>782</v>
      </c>
      <c r="AD2819" s="23">
        <v>0</v>
      </c>
      <c r="AE2819" s="23">
        <v>0</v>
      </c>
      <c r="AF2819" s="23">
        <v>0.19908088199999999</v>
      </c>
      <c r="AG2819" s="14">
        <v>0.12518923201972063</v>
      </c>
      <c r="AH2819" s="22" t="s">
        <v>782</v>
      </c>
      <c r="AI2819" s="23" t="s">
        <v>782</v>
      </c>
      <c r="AJ2819" s="23" t="s">
        <v>782</v>
      </c>
      <c r="AK2819" s="23" t="s">
        <v>782</v>
      </c>
      <c r="AL2819" s="14" t="s">
        <v>782</v>
      </c>
      <c r="AM2819" s="22" t="s">
        <v>782</v>
      </c>
      <c r="AN2819" s="23" t="s">
        <v>782</v>
      </c>
      <c r="AO2819" s="23" t="s">
        <v>782</v>
      </c>
      <c r="AP2819" s="23" t="s">
        <v>782</v>
      </c>
      <c r="AQ2819" s="14" t="s">
        <v>782</v>
      </c>
      <c r="AR2819" s="40">
        <v>691</v>
      </c>
      <c r="AS2819" s="41">
        <v>14568.453999999998</v>
      </c>
      <c r="AT2819" s="23">
        <v>14.568453999999997</v>
      </c>
      <c r="AU2819" s="23">
        <v>12.939158495081227</v>
      </c>
      <c r="AV2819" s="14">
        <v>8.1366090942909466</v>
      </c>
      <c r="AW2819" s="22">
        <v>0</v>
      </c>
      <c r="AX2819" s="22" t="s">
        <v>782</v>
      </c>
      <c r="AY2819" s="23">
        <v>0</v>
      </c>
      <c r="AZ2819" s="23">
        <v>0</v>
      </c>
      <c r="BA2819" s="23">
        <v>0</v>
      </c>
      <c r="BB2819" s="14">
        <v>0</v>
      </c>
      <c r="BC2819" s="42">
        <v>13</v>
      </c>
      <c r="BD2819" s="43">
        <v>20600</v>
      </c>
      <c r="BE2819" s="44">
        <v>20.6</v>
      </c>
      <c r="BF2819" s="23">
        <v>24.398507900617158</v>
      </c>
      <c r="BG2819" s="14">
        <v>15.342660911585416</v>
      </c>
      <c r="BH2819" s="22">
        <v>711</v>
      </c>
      <c r="BI2819" s="23">
        <v>38.248453999999995</v>
      </c>
      <c r="BJ2819" s="23">
        <v>51.174236636315619</v>
      </c>
      <c r="BK2819" s="14">
        <v>32.180203941912438</v>
      </c>
      <c r="BL2819" t="s">
        <v>244</v>
      </c>
    </row>
    <row r="2820" spans="1:64">
      <c r="A2820" t="s">
        <v>3862</v>
      </c>
      <c r="B2820" t="s">
        <v>3860</v>
      </c>
      <c r="C2820" t="s">
        <v>244</v>
      </c>
      <c r="D2820" t="s">
        <v>942</v>
      </c>
      <c r="E2820">
        <v>2016</v>
      </c>
      <c r="F2820" s="23">
        <v>125.56</v>
      </c>
      <c r="G2820" s="23">
        <v>16.739999999999998</v>
      </c>
      <c r="H2820" s="22">
        <v>19973</v>
      </c>
      <c r="I2820" s="34">
        <v>170.36285433905184</v>
      </c>
      <c r="J2820" s="13">
        <v>5</v>
      </c>
      <c r="K2820" s="13">
        <v>5</v>
      </c>
      <c r="L2820" s="19">
        <v>2280</v>
      </c>
      <c r="M2820" s="35">
        <v>2.2799999999999998</v>
      </c>
      <c r="N2820" s="19">
        <v>13.636679999999998</v>
      </c>
      <c r="O2820" s="17">
        <v>8.0044913856988007</v>
      </c>
      <c r="P2820" s="13">
        <v>1</v>
      </c>
      <c r="Q2820" s="13">
        <v>1</v>
      </c>
      <c r="R2820" s="19">
        <v>800</v>
      </c>
      <c r="S2820" s="27">
        <v>0.8</v>
      </c>
      <c r="T2820" s="19">
        <v>5.25</v>
      </c>
      <c r="U2820" s="17">
        <v>3.0816576890356528</v>
      </c>
      <c r="V2820" s="13">
        <v>0</v>
      </c>
      <c r="W2820" s="13">
        <v>0</v>
      </c>
      <c r="X2820" s="19">
        <v>0</v>
      </c>
      <c r="Y2820" s="27">
        <v>0</v>
      </c>
      <c r="Z2820" s="19">
        <v>0</v>
      </c>
      <c r="AA2820" s="14">
        <v>0</v>
      </c>
      <c r="AB2820" s="13">
        <v>1</v>
      </c>
      <c r="AC2820" s="22" t="s">
        <v>782</v>
      </c>
      <c r="AD2820" s="19">
        <v>0</v>
      </c>
      <c r="AE2820" s="23">
        <v>0</v>
      </c>
      <c r="AF2820" s="19">
        <v>0.21516402599999998</v>
      </c>
      <c r="AG2820" s="14">
        <v>0.12629750002414611</v>
      </c>
      <c r="AH2820" s="22" t="s">
        <v>782</v>
      </c>
      <c r="AI2820" s="23" t="s">
        <v>782</v>
      </c>
      <c r="AJ2820" s="23" t="s">
        <v>782</v>
      </c>
      <c r="AK2820" s="23" t="s">
        <v>782</v>
      </c>
      <c r="AL2820" s="14" t="s">
        <v>782</v>
      </c>
      <c r="AM2820" s="22" t="s">
        <v>782</v>
      </c>
      <c r="AN2820" s="23" t="s">
        <v>782</v>
      </c>
      <c r="AO2820" s="23" t="s">
        <v>782</v>
      </c>
      <c r="AP2820" s="23" t="s">
        <v>782</v>
      </c>
      <c r="AQ2820" s="14" t="s">
        <v>782</v>
      </c>
      <c r="AR2820" s="13">
        <v>712</v>
      </c>
      <c r="AS2820" s="19">
        <v>14806.049000000006</v>
      </c>
      <c r="AT2820" s="23">
        <v>14.806049000000007</v>
      </c>
      <c r="AU2820" s="19">
        <v>13.147771512000013</v>
      </c>
      <c r="AV2820" s="14">
        <v>7.7175106997407132</v>
      </c>
      <c r="AW2820" s="13">
        <v>0</v>
      </c>
      <c r="AX2820" s="22" t="s">
        <v>782</v>
      </c>
      <c r="AY2820" s="19">
        <v>0</v>
      </c>
      <c r="AZ2820" s="23">
        <v>0</v>
      </c>
      <c r="BA2820" s="19">
        <v>0</v>
      </c>
      <c r="BB2820" s="14">
        <v>0</v>
      </c>
      <c r="BC2820" s="13">
        <v>13</v>
      </c>
      <c r="BD2820" s="19">
        <v>20600</v>
      </c>
      <c r="BE2820" s="44">
        <v>20.6</v>
      </c>
      <c r="BF2820" s="19">
        <v>24.482507900617161</v>
      </c>
      <c r="BG2820" s="14">
        <v>14.370801660726285</v>
      </c>
      <c r="BH2820" s="22">
        <v>732</v>
      </c>
      <c r="BI2820" s="23">
        <v>38.486049000000008</v>
      </c>
      <c r="BJ2820" s="23">
        <v>56.732123438617165</v>
      </c>
      <c r="BK2820" s="14">
        <v>33.300758935225595</v>
      </c>
      <c r="BL2820" t="s">
        <v>244</v>
      </c>
    </row>
    <row r="2821" spans="1:64">
      <c r="A2821" t="s">
        <v>3863</v>
      </c>
      <c r="B2821" t="s">
        <v>3860</v>
      </c>
      <c r="C2821" t="s">
        <v>244</v>
      </c>
      <c r="D2821" t="s">
        <v>942</v>
      </c>
      <c r="E2821">
        <v>2017</v>
      </c>
      <c r="F2821" s="23">
        <v>125.56</v>
      </c>
      <c r="G2821" s="23">
        <v>16.829999999999998</v>
      </c>
      <c r="H2821" s="22">
        <v>19841</v>
      </c>
      <c r="I2821" s="34">
        <v>155.85126261337709</v>
      </c>
      <c r="J2821" s="13">
        <v>5</v>
      </c>
      <c r="K2821" s="13">
        <v>5</v>
      </c>
      <c r="L2821" s="19">
        <v>2829</v>
      </c>
      <c r="M2821" s="19">
        <v>2.8290000000000002</v>
      </c>
      <c r="N2821" s="19">
        <v>16.920248999999998</v>
      </c>
      <c r="O2821" s="17">
        <v>10.856664691882767</v>
      </c>
      <c r="P2821" s="13">
        <v>1</v>
      </c>
      <c r="Q2821" s="13">
        <v>1</v>
      </c>
      <c r="R2821" s="19">
        <v>800</v>
      </c>
      <c r="S2821" s="19">
        <v>0.8</v>
      </c>
      <c r="T2821" s="19">
        <v>1.8808</v>
      </c>
      <c r="U2821" s="17">
        <v>1.2067916348330991</v>
      </c>
      <c r="V2821" s="13">
        <v>0</v>
      </c>
      <c r="W2821" s="13">
        <v>0</v>
      </c>
      <c r="X2821" s="19">
        <v>0</v>
      </c>
      <c r="Y2821" s="19">
        <v>0</v>
      </c>
      <c r="Z2821" s="19">
        <v>0</v>
      </c>
      <c r="AA2821" s="14">
        <v>0</v>
      </c>
      <c r="AB2821" s="13">
        <v>1</v>
      </c>
      <c r="AC2821" s="22" t="s">
        <v>782</v>
      </c>
      <c r="AD2821" s="19">
        <v>0</v>
      </c>
      <c r="AE2821" s="19">
        <v>0</v>
      </c>
      <c r="AF2821" s="19">
        <v>0.19449045000000001</v>
      </c>
      <c r="AG2821" s="14">
        <v>0.12479234799815245</v>
      </c>
      <c r="AH2821" s="22" t="s">
        <v>782</v>
      </c>
      <c r="AI2821" s="23" t="s">
        <v>782</v>
      </c>
      <c r="AJ2821" s="23" t="s">
        <v>782</v>
      </c>
      <c r="AK2821" s="23" t="s">
        <v>782</v>
      </c>
      <c r="AL2821" s="14" t="s">
        <v>782</v>
      </c>
      <c r="AM2821" s="22" t="s">
        <v>782</v>
      </c>
      <c r="AN2821" s="23" t="s">
        <v>782</v>
      </c>
      <c r="AO2821" s="23" t="s">
        <v>782</v>
      </c>
      <c r="AP2821" s="23" t="s">
        <v>782</v>
      </c>
      <c r="AQ2821" s="14" t="s">
        <v>782</v>
      </c>
      <c r="AR2821" s="13">
        <v>778</v>
      </c>
      <c r="AS2821" s="19">
        <v>15296.164000000002</v>
      </c>
      <c r="AT2821" s="19">
        <v>15.296163999999992</v>
      </c>
      <c r="AU2821" s="19">
        <v>13.582993632000013</v>
      </c>
      <c r="AV2821" s="14">
        <v>8.7153568115104587</v>
      </c>
      <c r="AW2821" s="13">
        <v>0</v>
      </c>
      <c r="AX2821" s="22" t="s">
        <v>782</v>
      </c>
      <c r="AY2821" s="19">
        <v>0</v>
      </c>
      <c r="AZ2821" s="19">
        <v>0</v>
      </c>
      <c r="BA2821" s="19">
        <v>0</v>
      </c>
      <c r="BB2821" s="14">
        <v>0</v>
      </c>
      <c r="BC2821" s="13">
        <v>13</v>
      </c>
      <c r="BD2821" s="19">
        <v>20600</v>
      </c>
      <c r="BE2821" s="19">
        <v>20.6</v>
      </c>
      <c r="BF2821" s="19">
        <v>24.482507900617161</v>
      </c>
      <c r="BG2821" s="14">
        <v>15.708892882922187</v>
      </c>
      <c r="BH2821" s="22">
        <v>798</v>
      </c>
      <c r="BI2821" s="23">
        <v>39.52516399999999</v>
      </c>
      <c r="BJ2821" s="23">
        <v>57.061040982617179</v>
      </c>
      <c r="BK2821" s="14">
        <v>36.612498369146664</v>
      </c>
      <c r="BL2821" t="s">
        <v>244</v>
      </c>
    </row>
    <row r="2822" spans="1:64">
      <c r="A2822" t="s">
        <v>3864</v>
      </c>
      <c r="B2822" t="s">
        <v>3860</v>
      </c>
      <c r="C2822" t="s">
        <v>244</v>
      </c>
      <c r="D2822" t="s">
        <v>942</v>
      </c>
      <c r="E2822">
        <v>2018</v>
      </c>
      <c r="F2822" s="23">
        <v>125.56</v>
      </c>
      <c r="G2822" s="23">
        <v>16.809999999999999</v>
      </c>
      <c r="H2822" s="22">
        <v>19829</v>
      </c>
      <c r="I2822" s="34">
        <v>155.86233946217689</v>
      </c>
      <c r="J2822" s="13">
        <v>5</v>
      </c>
      <c r="K2822" s="13">
        <v>5</v>
      </c>
      <c r="L2822" s="19">
        <v>2829</v>
      </c>
      <c r="M2822" s="19">
        <v>2.8290000000000002</v>
      </c>
      <c r="N2822" s="19">
        <v>16.920248999999998</v>
      </c>
      <c r="O2822" s="17">
        <v>10.855893128760611</v>
      </c>
      <c r="P2822" s="13">
        <v>1</v>
      </c>
      <c r="Q2822" s="13">
        <v>1</v>
      </c>
      <c r="R2822" s="19">
        <v>800</v>
      </c>
      <c r="S2822" s="19">
        <v>0.8</v>
      </c>
      <c r="T2822" s="19">
        <v>5.3635260000000002</v>
      </c>
      <c r="U2822" s="17">
        <v>3.4411943375850371</v>
      </c>
      <c r="V2822" s="13">
        <v>0</v>
      </c>
      <c r="W2822" s="13">
        <v>0</v>
      </c>
      <c r="X2822" s="19">
        <v>0</v>
      </c>
      <c r="Y2822" s="19">
        <v>0</v>
      </c>
      <c r="Z2822" s="19">
        <v>0</v>
      </c>
      <c r="AA2822" s="14">
        <v>0</v>
      </c>
      <c r="AB2822" s="13">
        <v>1</v>
      </c>
      <c r="AC2822" s="22" t="s">
        <v>782</v>
      </c>
      <c r="AD2822" s="19">
        <v>0</v>
      </c>
      <c r="AE2822" s="19">
        <v>0</v>
      </c>
      <c r="AF2822" s="19">
        <v>0.21264635699999998</v>
      </c>
      <c r="AG2822" s="14">
        <v>0.13643216041396766</v>
      </c>
      <c r="AH2822" s="22" t="s">
        <v>782</v>
      </c>
      <c r="AI2822" s="23" t="s">
        <v>782</v>
      </c>
      <c r="AJ2822" s="23" t="s">
        <v>782</v>
      </c>
      <c r="AK2822" s="23" t="s">
        <v>782</v>
      </c>
      <c r="AL2822" s="14" t="s">
        <v>782</v>
      </c>
      <c r="AM2822" s="22" t="s">
        <v>782</v>
      </c>
      <c r="AN2822" s="23" t="s">
        <v>782</v>
      </c>
      <c r="AO2822" s="23" t="s">
        <v>782</v>
      </c>
      <c r="AP2822" s="23" t="s">
        <v>782</v>
      </c>
      <c r="AQ2822" s="14" t="s">
        <v>782</v>
      </c>
      <c r="AR2822" s="13">
        <v>836</v>
      </c>
      <c r="AS2822" s="19">
        <v>15980.443999999994</v>
      </c>
      <c r="AT2822" s="19">
        <v>15.980443999999993</v>
      </c>
      <c r="AU2822" s="19">
        <v>14.190634272000008</v>
      </c>
      <c r="AV2822" s="14">
        <v>9.1045946833382718</v>
      </c>
      <c r="AW2822" s="13">
        <v>0</v>
      </c>
      <c r="AX2822" s="22" t="s">
        <v>782</v>
      </c>
      <c r="AY2822" s="19">
        <v>0</v>
      </c>
      <c r="AZ2822" s="19">
        <v>0</v>
      </c>
      <c r="BA2822" s="19">
        <v>0</v>
      </c>
      <c r="BB2822" s="14">
        <v>0</v>
      </c>
      <c r="BC2822" s="13">
        <v>13</v>
      </c>
      <c r="BD2822" s="19">
        <v>20600</v>
      </c>
      <c r="BE2822" s="19">
        <v>20.6</v>
      </c>
      <c r="BF2822" s="19">
        <v>21.683708692989441</v>
      </c>
      <c r="BG2822" s="14">
        <v>13.912089840183251</v>
      </c>
      <c r="BH2822" s="22">
        <v>856</v>
      </c>
      <c r="BI2822" s="23">
        <v>40.209443999999991</v>
      </c>
      <c r="BJ2822" s="23">
        <v>58.370764321989448</v>
      </c>
      <c r="BK2822" s="14">
        <v>37.450204150281138</v>
      </c>
      <c r="BL2822" t="s">
        <v>244</v>
      </c>
    </row>
    <row r="2823" spans="1:64">
      <c r="A2823" t="s">
        <v>3865</v>
      </c>
      <c r="B2823" t="s">
        <v>3860</v>
      </c>
      <c r="C2823" t="s">
        <v>244</v>
      </c>
      <c r="D2823" t="s">
        <v>942</v>
      </c>
      <c r="E2823">
        <v>2019</v>
      </c>
      <c r="F2823" s="23">
        <v>125.56</v>
      </c>
      <c r="G2823" s="23">
        <v>16.82</v>
      </c>
      <c r="H2823" s="22">
        <v>19810</v>
      </c>
      <c r="I2823" s="34">
        <v>159.00661870907987</v>
      </c>
      <c r="J2823" s="22">
        <v>5</v>
      </c>
      <c r="K2823" s="22">
        <v>5</v>
      </c>
      <c r="L2823" s="23">
        <v>2829</v>
      </c>
      <c r="M2823" s="23">
        <v>2.8290000000000002</v>
      </c>
      <c r="N2823" s="23">
        <v>16.920248999999998</v>
      </c>
      <c r="O2823" s="14">
        <v>10.641223074466767</v>
      </c>
      <c r="P2823" s="22">
        <v>1</v>
      </c>
      <c r="Q2823" s="22">
        <v>1</v>
      </c>
      <c r="R2823" s="23">
        <v>800</v>
      </c>
      <c r="S2823" s="23">
        <v>0.8</v>
      </c>
      <c r="T2823" s="23">
        <v>5.0682922499999998</v>
      </c>
      <c r="U2823" s="14">
        <v>3.1874725034389915</v>
      </c>
      <c r="V2823" s="22">
        <v>0</v>
      </c>
      <c r="W2823" s="22">
        <v>0</v>
      </c>
      <c r="X2823" s="23">
        <v>0</v>
      </c>
      <c r="Y2823" s="23">
        <v>0</v>
      </c>
      <c r="Z2823" s="23">
        <v>0</v>
      </c>
      <c r="AA2823" s="14">
        <v>0</v>
      </c>
      <c r="AB2823" s="22">
        <v>1</v>
      </c>
      <c r="AC2823" s="22">
        <v>1</v>
      </c>
      <c r="AD2823" s="23">
        <v>136.30937768240344</v>
      </c>
      <c r="AE2823" s="23">
        <v>0.13630937768240345</v>
      </c>
      <c r="AF2823" s="23">
        <v>0.19056051000000002</v>
      </c>
      <c r="AG2823" s="14">
        <v>0.11984438858400696</v>
      </c>
      <c r="AH2823" s="22">
        <v>1</v>
      </c>
      <c r="AI2823" s="23">
        <v>499.5</v>
      </c>
      <c r="AJ2823" s="23">
        <v>0.4995</v>
      </c>
      <c r="AK2823" s="23">
        <v>0.44355600000000001</v>
      </c>
      <c r="AL2823" s="14">
        <v>0.2789544256717606</v>
      </c>
      <c r="AM2823" s="22">
        <v>888</v>
      </c>
      <c r="AN2823" s="23">
        <v>16704.054999999993</v>
      </c>
      <c r="AO2823" s="23">
        <v>16.704055</v>
      </c>
      <c r="AP2823" s="23">
        <v>14.83320084</v>
      </c>
      <c r="AQ2823" s="14">
        <v>9.3286688066356369</v>
      </c>
      <c r="AR2823" s="22">
        <v>889</v>
      </c>
      <c r="AS2823" s="23">
        <v>17203.554999999993</v>
      </c>
      <c r="AT2823" s="23">
        <v>17.203555000000001</v>
      </c>
      <c r="AU2823" s="23">
        <v>15.276756839999999</v>
      </c>
      <c r="AV2823" s="14">
        <v>9.6076232323073985</v>
      </c>
      <c r="AW2823" s="22">
        <v>0</v>
      </c>
      <c r="AX2823" s="22" t="s">
        <v>782</v>
      </c>
      <c r="AY2823" s="23">
        <v>0</v>
      </c>
      <c r="AZ2823" s="23">
        <v>0</v>
      </c>
      <c r="BA2823" s="23">
        <v>0</v>
      </c>
      <c r="BB2823" s="14">
        <v>0</v>
      </c>
      <c r="BC2823" s="22">
        <v>13</v>
      </c>
      <c r="BD2823" s="23">
        <v>20600</v>
      </c>
      <c r="BE2823" s="23">
        <v>20.6</v>
      </c>
      <c r="BF2823" s="23">
        <v>18.929573582576712</v>
      </c>
      <c r="BG2823" s="14">
        <v>11.904896623964095</v>
      </c>
      <c r="BH2823" s="22">
        <v>909</v>
      </c>
      <c r="BI2823" s="23">
        <v>41.568864377682402</v>
      </c>
      <c r="BJ2823" s="23">
        <v>56.385432182576707</v>
      </c>
      <c r="BK2823" s="14">
        <v>35.461059822761257</v>
      </c>
      <c r="BL2823" t="s">
        <v>244</v>
      </c>
    </row>
    <row r="2824" spans="1:64">
      <c r="A2824" t="s">
        <v>3866</v>
      </c>
      <c r="B2824" t="s">
        <v>3860</v>
      </c>
      <c r="C2824" t="s">
        <v>244</v>
      </c>
      <c r="D2824" t="s">
        <v>942</v>
      </c>
      <c r="E2824">
        <v>2020</v>
      </c>
      <c r="F2824" s="23">
        <v>125.56</v>
      </c>
      <c r="G2824" s="23">
        <v>16.850000000000001</v>
      </c>
      <c r="H2824" s="22">
        <v>19554</v>
      </c>
      <c r="I2824" s="34">
        <v>159.51502912400755</v>
      </c>
      <c r="J2824" s="22">
        <v>5</v>
      </c>
      <c r="K2824" s="22">
        <v>5</v>
      </c>
      <c r="L2824" s="23">
        <v>2829</v>
      </c>
      <c r="M2824" s="23">
        <v>2.8290000000000002</v>
      </c>
      <c r="N2824" s="23">
        <v>16.920248999999998</v>
      </c>
      <c r="O2824" s="14">
        <v>10.607307093832604</v>
      </c>
      <c r="P2824" s="22">
        <v>1</v>
      </c>
      <c r="Q2824" s="22">
        <v>1</v>
      </c>
      <c r="R2824" s="23">
        <v>800</v>
      </c>
      <c r="S2824" s="23">
        <v>0.8</v>
      </c>
      <c r="T2824" s="23">
        <v>5.0303592500000001</v>
      </c>
      <c r="U2824" s="14">
        <v>3.1535331044508541</v>
      </c>
      <c r="V2824" s="22">
        <v>0</v>
      </c>
      <c r="W2824" s="22">
        <v>0</v>
      </c>
      <c r="X2824" s="23">
        <v>0</v>
      </c>
      <c r="Y2824" s="23">
        <v>0</v>
      </c>
      <c r="Z2824" s="23">
        <v>0</v>
      </c>
      <c r="AA2824" s="14">
        <v>0</v>
      </c>
      <c r="AB2824" s="22">
        <v>1</v>
      </c>
      <c r="AC2824" s="22">
        <v>1</v>
      </c>
      <c r="AD2824" s="23">
        <v>136.58390987124463</v>
      </c>
      <c r="AE2824" s="23">
        <v>0.13658390987124464</v>
      </c>
      <c r="AF2824" s="23">
        <v>0.19094430600000001</v>
      </c>
      <c r="AG2824" s="14">
        <v>0.11970301923811782</v>
      </c>
      <c r="AH2824" s="22">
        <v>1</v>
      </c>
      <c r="AI2824" s="23">
        <v>499.5</v>
      </c>
      <c r="AJ2824" s="23">
        <v>0.4995</v>
      </c>
      <c r="AK2824" s="23">
        <v>0.44355600000000001</v>
      </c>
      <c r="AL2824" s="14">
        <v>0.27806533493165586</v>
      </c>
      <c r="AM2824" s="22">
        <v>929</v>
      </c>
      <c r="AN2824" s="23">
        <v>17572.964999999997</v>
      </c>
      <c r="AO2824" s="23">
        <v>17.572964999999993</v>
      </c>
      <c r="AP2824" s="23">
        <v>15.60479292</v>
      </c>
      <c r="AQ2824" s="14">
        <v>9.7826474443789095</v>
      </c>
      <c r="AR2824" s="22">
        <v>930</v>
      </c>
      <c r="AS2824" s="23">
        <v>18072.464999999997</v>
      </c>
      <c r="AT2824" s="23">
        <v>18.072464999999994</v>
      </c>
      <c r="AU2824" s="23">
        <v>16.048348919999999</v>
      </c>
      <c r="AV2824" s="14">
        <v>10.060712779310565</v>
      </c>
      <c r="AW2824" s="22">
        <v>0</v>
      </c>
      <c r="AX2824" s="22">
        <v>0</v>
      </c>
      <c r="AY2824" s="23">
        <v>0</v>
      </c>
      <c r="AZ2824" s="23">
        <v>0</v>
      </c>
      <c r="BA2824" s="23">
        <v>0</v>
      </c>
      <c r="BB2824" s="14">
        <v>0</v>
      </c>
      <c r="BC2824" s="22">
        <v>13</v>
      </c>
      <c r="BD2824" s="23">
        <v>20600</v>
      </c>
      <c r="BE2824" s="23">
        <v>20.6</v>
      </c>
      <c r="BF2824" s="23">
        <v>18.919305271352894</v>
      </c>
      <c r="BG2824" s="14">
        <v>11.860515824276945</v>
      </c>
      <c r="BH2824" s="22">
        <v>950</v>
      </c>
      <c r="BI2824" s="23">
        <v>42.438048909871235</v>
      </c>
      <c r="BJ2824" s="23">
        <v>57.109206747352886</v>
      </c>
      <c r="BK2824" s="14">
        <v>35.801771821109085</v>
      </c>
      <c r="BL2824" t="s">
        <v>244</v>
      </c>
    </row>
    <row r="2825" spans="1:64">
      <c r="A2825" t="s">
        <v>3867</v>
      </c>
      <c r="B2825" t="s">
        <v>3860</v>
      </c>
      <c r="C2825" t="s">
        <v>244</v>
      </c>
      <c r="D2825" t="s">
        <v>942</v>
      </c>
      <c r="E2825">
        <v>2021</v>
      </c>
      <c r="F2825" s="23">
        <v>125.56</v>
      </c>
      <c r="G2825" s="23">
        <v>16.920000000000002</v>
      </c>
      <c r="H2825" s="22">
        <v>19639</v>
      </c>
      <c r="I2825" s="34">
        <v>146.61000000000001</v>
      </c>
      <c r="J2825" s="22">
        <v>6</v>
      </c>
      <c r="K2825" s="22">
        <v>10</v>
      </c>
      <c r="L2825" s="23">
        <v>4071</v>
      </c>
      <c r="M2825" s="23">
        <v>4.0709999999999997</v>
      </c>
      <c r="N2825" s="23">
        <v>24.348651</v>
      </c>
      <c r="O2825" s="14">
        <v>16.61</v>
      </c>
      <c r="P2825" s="22">
        <v>1</v>
      </c>
      <c r="Q2825" s="22">
        <v>1</v>
      </c>
      <c r="R2825" s="23">
        <v>800</v>
      </c>
      <c r="S2825" s="23">
        <v>0.8</v>
      </c>
      <c r="T2825" s="23">
        <v>4.69679175</v>
      </c>
      <c r="U2825" s="14">
        <v>3.2</v>
      </c>
      <c r="V2825" s="22">
        <v>0</v>
      </c>
      <c r="W2825" s="22">
        <v>0</v>
      </c>
      <c r="X2825" s="23">
        <v>0</v>
      </c>
      <c r="Y2825" s="23">
        <v>0</v>
      </c>
      <c r="Z2825" s="23">
        <v>0</v>
      </c>
      <c r="AA2825" s="14">
        <v>0</v>
      </c>
      <c r="AB2825" s="22">
        <v>1</v>
      </c>
      <c r="AC2825" s="22">
        <v>1</v>
      </c>
      <c r="AD2825" s="23">
        <v>145.43482399999999</v>
      </c>
      <c r="AE2825" s="23">
        <v>0.14543482399999999</v>
      </c>
      <c r="AF2825" s="23">
        <v>0.203317884</v>
      </c>
      <c r="AG2825" s="14">
        <v>0.14000000000000001</v>
      </c>
      <c r="AH2825" s="22">
        <v>1</v>
      </c>
      <c r="AI2825" s="23">
        <v>499.5</v>
      </c>
      <c r="AJ2825" s="23">
        <v>0.4995</v>
      </c>
      <c r="AK2825" s="23">
        <v>0.44696404499999998</v>
      </c>
      <c r="AL2825" s="14">
        <v>0.3</v>
      </c>
      <c r="AM2825" s="22">
        <v>1009</v>
      </c>
      <c r="AN2825" s="23">
        <v>18324.93</v>
      </c>
      <c r="AO2825" s="23">
        <v>18.324929999999998</v>
      </c>
      <c r="AP2825" s="23">
        <v>16.39756723</v>
      </c>
      <c r="AQ2825" s="14">
        <v>11.18</v>
      </c>
      <c r="AR2825" s="22">
        <v>1010</v>
      </c>
      <c r="AS2825" s="23">
        <v>18824.43</v>
      </c>
      <c r="AT2825" s="23">
        <v>18.82443</v>
      </c>
      <c r="AU2825" s="23">
        <v>16.844531280000002</v>
      </c>
      <c r="AV2825" s="14">
        <v>11.49</v>
      </c>
      <c r="AW2825" s="22">
        <v>0</v>
      </c>
      <c r="AX2825" s="22">
        <v>0</v>
      </c>
      <c r="AY2825" s="23">
        <v>0</v>
      </c>
      <c r="AZ2825" s="23">
        <v>0</v>
      </c>
      <c r="BA2825" s="23">
        <v>0</v>
      </c>
      <c r="BB2825" s="14">
        <v>0</v>
      </c>
      <c r="BC2825" s="22">
        <v>13</v>
      </c>
      <c r="BD2825" s="23">
        <v>20600</v>
      </c>
      <c r="BE2825" s="23">
        <v>20.6</v>
      </c>
      <c r="BF2825" s="23">
        <v>16.137453149999999</v>
      </c>
      <c r="BG2825" s="14">
        <v>11.01</v>
      </c>
      <c r="BH2825" s="22">
        <v>1031</v>
      </c>
      <c r="BI2825" s="23">
        <v>44.44</v>
      </c>
      <c r="BJ2825" s="23">
        <v>62.23</v>
      </c>
      <c r="BK2825" s="14">
        <v>42.45</v>
      </c>
      <c r="BL2825" t="s">
        <v>244</v>
      </c>
    </row>
    <row r="2826" spans="1:64">
      <c r="A2826" t="s">
        <v>3868</v>
      </c>
      <c r="B2826" t="s">
        <v>3860</v>
      </c>
      <c r="C2826" t="s">
        <v>244</v>
      </c>
      <c r="D2826" s="111" t="s">
        <v>942</v>
      </c>
      <c r="E2826" s="110">
        <v>2022</v>
      </c>
      <c r="F2826" s="23"/>
      <c r="G2826" s="23"/>
      <c r="H2826" s="22">
        <v>19757</v>
      </c>
      <c r="I2826" s="34">
        <v>143.18961164641098</v>
      </c>
      <c r="J2826" s="22">
        <v>6</v>
      </c>
      <c r="K2826" s="22">
        <v>10</v>
      </c>
      <c r="L2826" s="23">
        <v>4071</v>
      </c>
      <c r="M2826" s="23">
        <v>4.0709999999999997</v>
      </c>
      <c r="N2826" s="23">
        <v>24.092178000000001</v>
      </c>
      <c r="O2826" s="14">
        <v>16.825367233687771</v>
      </c>
      <c r="P2826" s="22">
        <v>1</v>
      </c>
      <c r="Q2826" s="22">
        <v>1</v>
      </c>
      <c r="R2826" s="23">
        <v>800</v>
      </c>
      <c r="S2826" s="23">
        <v>0.8</v>
      </c>
      <c r="T2826" s="23">
        <v>1.8808</v>
      </c>
      <c r="U2826" s="14">
        <v>1.3135031084827598</v>
      </c>
      <c r="V2826" s="22">
        <v>0</v>
      </c>
      <c r="W2826" s="22">
        <v>0</v>
      </c>
      <c r="X2826" s="23">
        <v>0</v>
      </c>
      <c r="Y2826" s="23">
        <v>0</v>
      </c>
      <c r="Z2826" s="23">
        <v>0</v>
      </c>
      <c r="AA2826" s="14">
        <v>0</v>
      </c>
      <c r="AB2826" s="22">
        <v>1</v>
      </c>
      <c r="AC2826" s="22">
        <v>2</v>
      </c>
      <c r="AD2826" s="23">
        <v>30</v>
      </c>
      <c r="AE2826" s="23">
        <v>0.03</v>
      </c>
      <c r="AF2826" s="23">
        <v>0.22153393499999999</v>
      </c>
      <c r="AG2826" s="14">
        <v>0.15471369218253808</v>
      </c>
      <c r="AH2826" s="22">
        <v>1</v>
      </c>
      <c r="AI2826" s="23">
        <v>499.5</v>
      </c>
      <c r="AJ2826" s="23">
        <v>0.4995</v>
      </c>
      <c r="AK2826" s="23">
        <v>0.51166977716487605</v>
      </c>
      <c r="AL2826" s="14">
        <v>0.35733721970584098</v>
      </c>
      <c r="AM2826" s="22">
        <v>1155</v>
      </c>
      <c r="AN2826" s="23">
        <v>20200.099999999995</v>
      </c>
      <c r="AO2826" s="23">
        <v>20.200099999999942</v>
      </c>
      <c r="AP2826" s="23">
        <v>20.692253585001414</v>
      </c>
      <c r="AQ2826" s="14">
        <v>14.450946089649557</v>
      </c>
      <c r="AR2826" s="22">
        <v>1156</v>
      </c>
      <c r="AS2826" s="23">
        <v>20699.599999999999</v>
      </c>
      <c r="AT2826" s="23">
        <v>20.699599999999901</v>
      </c>
      <c r="AU2826" s="23">
        <v>21.203923362166275</v>
      </c>
      <c r="AV2826" s="14">
        <v>14.808283309355389</v>
      </c>
      <c r="AW2826" s="22">
        <v>0</v>
      </c>
      <c r="AX2826" s="22">
        <v>0</v>
      </c>
      <c r="AY2826" s="23">
        <v>0</v>
      </c>
      <c r="AZ2826" s="23">
        <v>0</v>
      </c>
      <c r="BA2826" s="23">
        <v>0</v>
      </c>
      <c r="BB2826" s="14">
        <v>0</v>
      </c>
      <c r="BC2826" s="22">
        <v>13</v>
      </c>
      <c r="BD2826" s="23">
        <v>20600</v>
      </c>
      <c r="BE2826" s="23">
        <v>20.6</v>
      </c>
      <c r="BF2826" s="23">
        <v>18.025091013613455</v>
      </c>
      <c r="BG2826" s="14">
        <v>12.588267267687117</v>
      </c>
      <c r="BH2826" s="22">
        <v>1177</v>
      </c>
      <c r="BI2826" s="23">
        <v>46.200599999999895</v>
      </c>
      <c r="BJ2826" s="23">
        <v>65.423526310779721</v>
      </c>
      <c r="BK2826" s="14">
        <v>45.690134611395578</v>
      </c>
      <c r="BL2826" t="s">
        <v>244</v>
      </c>
    </row>
    <row r="2827" spans="1:64">
      <c r="A2827" t="s">
        <v>3869</v>
      </c>
      <c r="B2827" t="s">
        <v>3860</v>
      </c>
      <c r="C2827" t="s">
        <v>244</v>
      </c>
      <c r="D2827" t="s">
        <v>942</v>
      </c>
      <c r="E2827">
        <v>2023</v>
      </c>
      <c r="F2827">
        <v>125.56</v>
      </c>
      <c r="G2827">
        <v>18.059999999999999</v>
      </c>
      <c r="H2827">
        <v>19701</v>
      </c>
      <c r="I2827">
        <v>143.18961164641098</v>
      </c>
      <c r="J2827">
        <v>6</v>
      </c>
      <c r="K2827">
        <v>10</v>
      </c>
      <c r="L2827">
        <v>4071</v>
      </c>
      <c r="M2827">
        <v>4.0709999999999997</v>
      </c>
      <c r="N2827">
        <v>24.092178000000001</v>
      </c>
      <c r="O2827">
        <v>16.825367233687771</v>
      </c>
      <c r="P2827">
        <v>1</v>
      </c>
      <c r="Q2827">
        <v>1</v>
      </c>
      <c r="R2827">
        <v>800</v>
      </c>
      <c r="S2827">
        <v>0.8</v>
      </c>
      <c r="T2827">
        <v>4.3052450000000002</v>
      </c>
      <c r="U2827">
        <v>3.0066741228625369</v>
      </c>
      <c r="V2827">
        <v>0</v>
      </c>
      <c r="W2827">
        <v>0</v>
      </c>
      <c r="X2827">
        <v>0</v>
      </c>
      <c r="Y2827">
        <v>0</v>
      </c>
      <c r="Z2827">
        <v>0</v>
      </c>
      <c r="AA2827">
        <v>0</v>
      </c>
      <c r="AB2827">
        <v>1</v>
      </c>
      <c r="AC2827">
        <v>2</v>
      </c>
      <c r="AD2827">
        <v>30</v>
      </c>
      <c r="AE2827">
        <v>0.03</v>
      </c>
      <c r="AF2827">
        <v>0.22301279700000001</v>
      </c>
      <c r="AG2827">
        <v>0.15574649196668158</v>
      </c>
      <c r="AH2827">
        <v>2</v>
      </c>
      <c r="AI2827">
        <v>513.79999999999995</v>
      </c>
      <c r="AJ2827">
        <v>0.51380000000000003</v>
      </c>
      <c r="AK2827">
        <v>0.48193799999999998</v>
      </c>
      <c r="AL2827">
        <v>0.36355500000000002</v>
      </c>
      <c r="AM2827">
        <v>1398</v>
      </c>
      <c r="AN2827">
        <v>23862.921999999999</v>
      </c>
      <c r="AO2827">
        <v>23.862922000000001</v>
      </c>
      <c r="AP2827">
        <v>22.383116000000001</v>
      </c>
      <c r="AQ2827">
        <v>15.631801596942896</v>
      </c>
      <c r="AR2827">
        <v>1640</v>
      </c>
      <c r="AS2827">
        <v>24567.086999999901</v>
      </c>
      <c r="AT2827">
        <v>24.567087000000001</v>
      </c>
      <c r="AU2827">
        <v>23.0436140222677</v>
      </c>
      <c r="AV2827">
        <v>16.093076695515489</v>
      </c>
      <c r="AW2827">
        <v>0</v>
      </c>
      <c r="AX2827">
        <v>0</v>
      </c>
      <c r="AY2827">
        <v>0</v>
      </c>
      <c r="AZ2827">
        <v>0</v>
      </c>
      <c r="BA2827">
        <v>0</v>
      </c>
      <c r="BB2827">
        <v>0</v>
      </c>
      <c r="BC2827">
        <v>13</v>
      </c>
      <c r="BD2827">
        <v>20600</v>
      </c>
      <c r="BE2827">
        <v>20.6</v>
      </c>
      <c r="BF2827">
        <v>21.522773000000001</v>
      </c>
      <c r="BG2827">
        <v>15.030959824898348</v>
      </c>
      <c r="BH2827">
        <v>1661</v>
      </c>
      <c r="BI2827">
        <v>50.068086999999998</v>
      </c>
      <c r="BJ2827">
        <v>73.186822819267704</v>
      </c>
      <c r="BK2827">
        <v>51.111824368930833</v>
      </c>
      <c r="BL2827" t="s">
        <v>244</v>
      </c>
    </row>
    <row r="2828" spans="1:64">
      <c r="A2828" t="s">
        <v>3870</v>
      </c>
      <c r="B2828" t="s">
        <v>3860</v>
      </c>
      <c r="C2828" t="s">
        <v>244</v>
      </c>
      <c r="D2828" t="s">
        <v>942</v>
      </c>
      <c r="E2828">
        <v>2024</v>
      </c>
      <c r="F2828">
        <v>125.56</v>
      </c>
      <c r="G2828">
        <v>18.170000000000002</v>
      </c>
      <c r="H2828">
        <v>19841</v>
      </c>
      <c r="I2828">
        <v>136.05168435653684</v>
      </c>
      <c r="J2828">
        <v>6</v>
      </c>
      <c r="K2828">
        <v>10</v>
      </c>
      <c r="L2828">
        <v>4071</v>
      </c>
      <c r="M2828">
        <v>4.0709999999999997</v>
      </c>
      <c r="N2828">
        <v>24.092178000000001</v>
      </c>
      <c r="O2828">
        <v>17.708107116751361</v>
      </c>
      <c r="P2828">
        <v>1</v>
      </c>
      <c r="Q2828">
        <v>1</v>
      </c>
      <c r="R2828">
        <v>800</v>
      </c>
      <c r="S2828">
        <v>0.8</v>
      </c>
      <c r="T2828">
        <v>4.1441365000000001</v>
      </c>
      <c r="U2828">
        <v>3.0460016129898708</v>
      </c>
      <c r="V2828">
        <v>0</v>
      </c>
      <c r="W2828">
        <v>0</v>
      </c>
      <c r="X2828">
        <v>0</v>
      </c>
      <c r="Y2828">
        <v>0</v>
      </c>
      <c r="Z2828">
        <v>0</v>
      </c>
      <c r="AA2828">
        <v>0</v>
      </c>
      <c r="AB2828">
        <v>1</v>
      </c>
      <c r="AC2828">
        <v>1</v>
      </c>
      <c r="AD2828">
        <v>30</v>
      </c>
      <c r="AE2828">
        <v>0.03</v>
      </c>
      <c r="AF2828">
        <v>0.21157063200000001</v>
      </c>
      <c r="AG2828">
        <v>0.15550754332857675</v>
      </c>
      <c r="AH2828">
        <v>2</v>
      </c>
      <c r="AI2828">
        <v>513.79999999999995</v>
      </c>
      <c r="AJ2828">
        <v>0.51380000000000003</v>
      </c>
      <c r="AK2828">
        <v>0.4634187296972016</v>
      </c>
      <c r="AL2828">
        <v>0.34061961958719095</v>
      </c>
      <c r="AM2828">
        <v>1594</v>
      </c>
      <c r="AN2828">
        <v>27871.595000000023</v>
      </c>
      <c r="AO2828">
        <v>27.871595000000017</v>
      </c>
      <c r="AP2828">
        <v>25.13861259154319</v>
      </c>
      <c r="AQ2828">
        <v>18.477252016715191</v>
      </c>
      <c r="AR2828">
        <v>2027</v>
      </c>
      <c r="AS2828">
        <v>28760.18999999993</v>
      </c>
      <c r="AT2828">
        <v>28.76019000000009</v>
      </c>
      <c r="AU2828">
        <v>25.940075351596235</v>
      </c>
      <c r="AV2828">
        <v>19.066338997772135</v>
      </c>
      <c r="AW2828">
        <v>0</v>
      </c>
      <c r="AX2828">
        <v>0</v>
      </c>
      <c r="AY2828">
        <v>0</v>
      </c>
      <c r="AZ2828">
        <v>0</v>
      </c>
      <c r="BA2828">
        <v>0</v>
      </c>
      <c r="BB2828">
        <v>0</v>
      </c>
      <c r="BC2828">
        <v>13</v>
      </c>
      <c r="BD2828">
        <v>20600</v>
      </c>
      <c r="BE2828">
        <v>20.6</v>
      </c>
      <c r="BF2828">
        <v>18.881280362312335</v>
      </c>
      <c r="BG2828">
        <v>13.878020291782702</v>
      </c>
      <c r="BH2828">
        <v>2048</v>
      </c>
      <c r="BI2828">
        <v>54.261190000000092</v>
      </c>
      <c r="BJ2828">
        <v>73.26924084590857</v>
      </c>
      <c r="BK2828">
        <v>53.853975562624647</v>
      </c>
      <c r="BL2828" t="s">
        <v>244</v>
      </c>
    </row>
    <row r="2829" spans="1:64">
      <c r="A2829" t="s">
        <v>3871</v>
      </c>
      <c r="B2829" t="s">
        <v>3872</v>
      </c>
      <c r="C2829" t="s">
        <v>247</v>
      </c>
      <c r="D2829" t="s">
        <v>942</v>
      </c>
      <c r="E2829">
        <v>2012</v>
      </c>
      <c r="F2829" s="23">
        <v>69.12</v>
      </c>
      <c r="G2829" s="23">
        <v>7.77</v>
      </c>
      <c r="H2829" s="22">
        <v>9326</v>
      </c>
      <c r="I2829" s="34">
        <v>75.863935999999995</v>
      </c>
      <c r="J2829" s="22">
        <v>3</v>
      </c>
      <c r="K2829" s="22" t="s">
        <v>782</v>
      </c>
      <c r="L2829" s="23">
        <v>505</v>
      </c>
      <c r="M2829" s="23">
        <v>0.505</v>
      </c>
      <c r="N2829" s="23">
        <v>3.932191</v>
      </c>
      <c r="O2829" s="14">
        <v>5.1832151181821091</v>
      </c>
      <c r="P2829" s="22">
        <v>0</v>
      </c>
      <c r="Q2829" s="22" t="s">
        <v>782</v>
      </c>
      <c r="R2829" s="23">
        <v>0</v>
      </c>
      <c r="S2829" s="23">
        <v>0</v>
      </c>
      <c r="T2829" s="23">
        <v>0</v>
      </c>
      <c r="U2829" s="14">
        <v>0</v>
      </c>
      <c r="V2829" s="22">
        <v>0</v>
      </c>
      <c r="W2829" s="22" t="s">
        <v>782</v>
      </c>
      <c r="X2829" s="23">
        <v>0</v>
      </c>
      <c r="Y2829" s="23">
        <v>0</v>
      </c>
      <c r="Z2829" s="23">
        <v>0</v>
      </c>
      <c r="AA2829" s="14">
        <v>0</v>
      </c>
      <c r="AB2829" s="22">
        <v>0</v>
      </c>
      <c r="AC2829" s="22" t="s">
        <v>782</v>
      </c>
      <c r="AD2829" s="23">
        <v>0</v>
      </c>
      <c r="AE2829" s="23">
        <v>0</v>
      </c>
      <c r="AF2829" s="23">
        <v>0</v>
      </c>
      <c r="AG2829" s="14">
        <v>0</v>
      </c>
      <c r="AH2829" s="22" t="s">
        <v>782</v>
      </c>
      <c r="AI2829" s="23" t="s">
        <v>782</v>
      </c>
      <c r="AJ2829" s="23" t="s">
        <v>782</v>
      </c>
      <c r="AK2829" s="23" t="s">
        <v>782</v>
      </c>
      <c r="AL2829" s="14" t="s">
        <v>782</v>
      </c>
      <c r="AM2829" s="22" t="s">
        <v>782</v>
      </c>
      <c r="AN2829" s="23" t="s">
        <v>782</v>
      </c>
      <c r="AO2829" s="23" t="s">
        <v>782</v>
      </c>
      <c r="AP2829" s="23" t="s">
        <v>782</v>
      </c>
      <c r="AQ2829" s="14" t="s">
        <v>782</v>
      </c>
      <c r="AR2829" s="22">
        <v>359</v>
      </c>
      <c r="AS2829" s="23">
        <v>6903.4100000000053</v>
      </c>
      <c r="AT2829" s="23">
        <v>6.9034100000000054</v>
      </c>
      <c r="AU2829" s="23">
        <v>5.8643729999999996</v>
      </c>
      <c r="AV2829" s="14">
        <v>7.7301196183651735</v>
      </c>
      <c r="AW2829" s="22">
        <v>0</v>
      </c>
      <c r="AX2829" s="22" t="s">
        <v>782</v>
      </c>
      <c r="AY2829" s="23">
        <v>0</v>
      </c>
      <c r="AZ2829" s="23">
        <v>0</v>
      </c>
      <c r="BA2829" s="23">
        <v>0</v>
      </c>
      <c r="BB2829" s="14">
        <v>0</v>
      </c>
      <c r="BC2829" s="22">
        <v>5</v>
      </c>
      <c r="BD2829" s="23">
        <v>4980</v>
      </c>
      <c r="BE2829" s="23">
        <v>4.9800000000000004</v>
      </c>
      <c r="BF2829" s="23">
        <v>7.9530600000000007</v>
      </c>
      <c r="BG2829" s="14">
        <v>10.483321086846852</v>
      </c>
      <c r="BH2829" s="22">
        <v>367</v>
      </c>
      <c r="BI2829" s="23">
        <v>12.388410000000006</v>
      </c>
      <c r="BJ2829" s="23">
        <v>17.749624000000001</v>
      </c>
      <c r="BK2829" s="14">
        <v>23.396655823394134</v>
      </c>
      <c r="BL2829" t="s">
        <v>247</v>
      </c>
    </row>
    <row r="2830" spans="1:64">
      <c r="A2830" t="s">
        <v>3873</v>
      </c>
      <c r="B2830" t="s">
        <v>3872</v>
      </c>
      <c r="C2830" t="s">
        <v>247</v>
      </c>
      <c r="D2830" t="s">
        <v>942</v>
      </c>
      <c r="E2830">
        <v>2015</v>
      </c>
      <c r="F2830" s="23">
        <v>69.12</v>
      </c>
      <c r="G2830" s="23">
        <v>7.92</v>
      </c>
      <c r="H2830" s="22">
        <v>9583</v>
      </c>
      <c r="I2830" s="34">
        <v>76.860090016508579</v>
      </c>
      <c r="J2830" s="13">
        <v>2</v>
      </c>
      <c r="K2830" s="13">
        <v>3</v>
      </c>
      <c r="L2830" s="19">
        <v>1120</v>
      </c>
      <c r="M2830" s="35">
        <v>1.1200000000000001</v>
      </c>
      <c r="N2830" s="19">
        <v>6.6991175796716265</v>
      </c>
      <c r="O2830" s="17">
        <v>8.7159897656023304</v>
      </c>
      <c r="P2830" s="36">
        <v>0</v>
      </c>
      <c r="Q2830" s="37">
        <v>0</v>
      </c>
      <c r="R2830" s="38">
        <v>0</v>
      </c>
      <c r="S2830" s="27">
        <v>0</v>
      </c>
      <c r="T2830" s="23">
        <v>0</v>
      </c>
      <c r="U2830" s="17">
        <v>0</v>
      </c>
      <c r="V2830" s="22">
        <v>0</v>
      </c>
      <c r="W2830" s="22">
        <v>0</v>
      </c>
      <c r="X2830" s="23">
        <v>0</v>
      </c>
      <c r="Y2830" s="27">
        <v>0</v>
      </c>
      <c r="Z2830" s="27">
        <v>0</v>
      </c>
      <c r="AA2830" s="14">
        <v>0</v>
      </c>
      <c r="AB2830" s="39">
        <v>1</v>
      </c>
      <c r="AC2830" s="22" t="s">
        <v>782</v>
      </c>
      <c r="AD2830" s="23">
        <v>0</v>
      </c>
      <c r="AE2830" s="23">
        <v>0</v>
      </c>
      <c r="AF2830" s="23">
        <v>0.20243370000000002</v>
      </c>
      <c r="AG2830" s="14">
        <v>0.2633794729573174</v>
      </c>
      <c r="AH2830" s="22" t="s">
        <v>782</v>
      </c>
      <c r="AI2830" s="23" t="s">
        <v>782</v>
      </c>
      <c r="AJ2830" s="23" t="s">
        <v>782</v>
      </c>
      <c r="AK2830" s="23" t="s">
        <v>782</v>
      </c>
      <c r="AL2830" s="14" t="s">
        <v>782</v>
      </c>
      <c r="AM2830" s="22" t="s">
        <v>782</v>
      </c>
      <c r="AN2830" s="23" t="s">
        <v>782</v>
      </c>
      <c r="AO2830" s="23" t="s">
        <v>782</v>
      </c>
      <c r="AP2830" s="23" t="s">
        <v>782</v>
      </c>
      <c r="AQ2830" s="14" t="s">
        <v>782</v>
      </c>
      <c r="AR2830" s="40">
        <v>416</v>
      </c>
      <c r="AS2830" s="41">
        <v>8198.0800000000036</v>
      </c>
      <c r="AT2830" s="23">
        <v>8.1980800000000027</v>
      </c>
      <c r="AU2830" s="23">
        <v>7.2812294616405797</v>
      </c>
      <c r="AV2830" s="14">
        <v>9.4733553656737364</v>
      </c>
      <c r="AW2830" s="22">
        <v>0</v>
      </c>
      <c r="AX2830" s="22" t="s">
        <v>782</v>
      </c>
      <c r="AY2830" s="23">
        <v>0</v>
      </c>
      <c r="AZ2830" s="23">
        <v>0</v>
      </c>
      <c r="BA2830" s="23">
        <v>0</v>
      </c>
      <c r="BB2830" s="14">
        <v>0</v>
      </c>
      <c r="BC2830" s="42">
        <v>10</v>
      </c>
      <c r="BD2830" s="43">
        <v>14980</v>
      </c>
      <c r="BE2830" s="44">
        <v>14.98</v>
      </c>
      <c r="BF2830" s="23">
        <v>23.058023997961925</v>
      </c>
      <c r="BG2830" s="14">
        <v>29.999996087708659</v>
      </c>
      <c r="BH2830" s="22">
        <v>429</v>
      </c>
      <c r="BI2830" s="23">
        <v>24.298080000000002</v>
      </c>
      <c r="BJ2830" s="23">
        <v>37.240804739274132</v>
      </c>
      <c r="BK2830" s="14">
        <v>48.452720691942041</v>
      </c>
      <c r="BL2830" t="s">
        <v>247</v>
      </c>
    </row>
    <row r="2831" spans="1:64">
      <c r="A2831" t="s">
        <v>3874</v>
      </c>
      <c r="B2831" t="s">
        <v>3872</v>
      </c>
      <c r="C2831" t="s">
        <v>247</v>
      </c>
      <c r="D2831" t="s">
        <v>942</v>
      </c>
      <c r="E2831">
        <v>2016</v>
      </c>
      <c r="F2831" s="23">
        <v>69.12</v>
      </c>
      <c r="G2831" s="23">
        <v>7.75</v>
      </c>
      <c r="H2831" s="22">
        <v>9598</v>
      </c>
      <c r="I2831" s="34">
        <v>81.478626198090225</v>
      </c>
      <c r="J2831" s="13">
        <v>2</v>
      </c>
      <c r="K2831" s="13">
        <v>3</v>
      </c>
      <c r="L2831" s="19">
        <v>1120</v>
      </c>
      <c r="M2831" s="35">
        <v>1.1200000000000001</v>
      </c>
      <c r="N2831" s="19">
        <v>6.6987199999999998</v>
      </c>
      <c r="O2831" s="17">
        <v>8.2214444604332453</v>
      </c>
      <c r="P2831" s="13">
        <v>0</v>
      </c>
      <c r="Q2831" s="13">
        <v>0</v>
      </c>
      <c r="R2831" s="19">
        <v>0</v>
      </c>
      <c r="S2831" s="27">
        <v>0</v>
      </c>
      <c r="T2831" s="19">
        <v>0</v>
      </c>
      <c r="U2831" s="17">
        <v>0</v>
      </c>
      <c r="V2831" s="13">
        <v>0</v>
      </c>
      <c r="W2831" s="13">
        <v>0</v>
      </c>
      <c r="X2831" s="19">
        <v>0</v>
      </c>
      <c r="Y2831" s="27">
        <v>0</v>
      </c>
      <c r="Z2831" s="19">
        <v>0</v>
      </c>
      <c r="AA2831" s="14">
        <v>0</v>
      </c>
      <c r="AB2831" s="13">
        <v>1</v>
      </c>
      <c r="AC2831" s="22" t="s">
        <v>782</v>
      </c>
      <c r="AD2831" s="19">
        <v>0</v>
      </c>
      <c r="AE2831" s="23">
        <v>0</v>
      </c>
      <c r="AF2831" s="19">
        <v>0.11662979999999999</v>
      </c>
      <c r="AG2831" s="14">
        <v>0.14314158871119217</v>
      </c>
      <c r="AH2831" s="22" t="s">
        <v>782</v>
      </c>
      <c r="AI2831" s="23" t="s">
        <v>782</v>
      </c>
      <c r="AJ2831" s="23" t="s">
        <v>782</v>
      </c>
      <c r="AK2831" s="23" t="s">
        <v>782</v>
      </c>
      <c r="AL2831" s="14" t="s">
        <v>782</v>
      </c>
      <c r="AM2831" s="22" t="s">
        <v>782</v>
      </c>
      <c r="AN2831" s="23" t="s">
        <v>782</v>
      </c>
      <c r="AO2831" s="23" t="s">
        <v>782</v>
      </c>
      <c r="AP2831" s="23" t="s">
        <v>782</v>
      </c>
      <c r="AQ2831" s="14" t="s">
        <v>782</v>
      </c>
      <c r="AR2831" s="13">
        <v>424</v>
      </c>
      <c r="AS2831" s="19">
        <v>8335.7650000000049</v>
      </c>
      <c r="AT2831" s="23">
        <v>8.3357650000000056</v>
      </c>
      <c r="AU2831" s="19">
        <v>7.4021593200000009</v>
      </c>
      <c r="AV2831" s="14">
        <v>9.0847866064947222</v>
      </c>
      <c r="AW2831" s="13">
        <v>0</v>
      </c>
      <c r="AX2831" s="22" t="s">
        <v>782</v>
      </c>
      <c r="AY2831" s="19">
        <v>0</v>
      </c>
      <c r="AZ2831" s="23">
        <v>0</v>
      </c>
      <c r="BA2831" s="19">
        <v>0</v>
      </c>
      <c r="BB2831" s="14">
        <v>0</v>
      </c>
      <c r="BC2831" s="13">
        <v>10</v>
      </c>
      <c r="BD2831" s="19">
        <v>14980</v>
      </c>
      <c r="BE2831" s="44">
        <v>14.98</v>
      </c>
      <c r="BF2831" s="19">
        <v>23.278523997961923</v>
      </c>
      <c r="BG2831" s="14">
        <v>28.570098790531091</v>
      </c>
      <c r="BH2831" s="22">
        <v>437</v>
      </c>
      <c r="BI2831" s="23">
        <v>24.435765000000007</v>
      </c>
      <c r="BJ2831" s="23">
        <v>37.496033117961922</v>
      </c>
      <c r="BK2831" s="14">
        <v>46.019471446170257</v>
      </c>
      <c r="BL2831" t="s">
        <v>247</v>
      </c>
    </row>
    <row r="2832" spans="1:64">
      <c r="A2832" t="s">
        <v>3875</v>
      </c>
      <c r="B2832" t="s">
        <v>3872</v>
      </c>
      <c r="C2832" t="s">
        <v>247</v>
      </c>
      <c r="D2832" t="s">
        <v>942</v>
      </c>
      <c r="E2832">
        <v>2017</v>
      </c>
      <c r="F2832" s="23">
        <v>69.12</v>
      </c>
      <c r="G2832" s="23">
        <v>7.76</v>
      </c>
      <c r="H2832" s="22">
        <v>9691</v>
      </c>
      <c r="I2832" s="34">
        <v>76.122906405233465</v>
      </c>
      <c r="J2832" s="13">
        <v>2</v>
      </c>
      <c r="K2832" s="13">
        <v>3</v>
      </c>
      <c r="L2832" s="19">
        <v>1120</v>
      </c>
      <c r="M2832" s="19">
        <v>1.1199999999999999</v>
      </c>
      <c r="N2832" s="19">
        <v>6.6987199999999998</v>
      </c>
      <c r="O2832" s="17">
        <v>8.7998741986281566</v>
      </c>
      <c r="P2832" s="13">
        <v>0</v>
      </c>
      <c r="Q2832" s="13">
        <v>0</v>
      </c>
      <c r="R2832" s="19">
        <v>0</v>
      </c>
      <c r="S2832" s="19">
        <v>0</v>
      </c>
      <c r="T2832" s="19">
        <v>0</v>
      </c>
      <c r="U2832" s="17">
        <v>0</v>
      </c>
      <c r="V2832" s="13">
        <v>0</v>
      </c>
      <c r="W2832" s="13">
        <v>0</v>
      </c>
      <c r="X2832" s="19">
        <v>0</v>
      </c>
      <c r="Y2832" s="19">
        <v>0</v>
      </c>
      <c r="Z2832" s="19">
        <v>0</v>
      </c>
      <c r="AA2832" s="14">
        <v>0</v>
      </c>
      <c r="AB2832" s="13">
        <v>1</v>
      </c>
      <c r="AC2832" s="22" t="s">
        <v>782</v>
      </c>
      <c r="AD2832" s="19">
        <v>0</v>
      </c>
      <c r="AE2832" s="19">
        <v>0</v>
      </c>
      <c r="AF2832" s="19">
        <v>0.1637139</v>
      </c>
      <c r="AG2832" s="14">
        <v>0.2150652250828203</v>
      </c>
      <c r="AH2832" s="22" t="s">
        <v>782</v>
      </c>
      <c r="AI2832" s="23" t="s">
        <v>782</v>
      </c>
      <c r="AJ2832" s="23" t="s">
        <v>782</v>
      </c>
      <c r="AK2832" s="23" t="s">
        <v>782</v>
      </c>
      <c r="AL2832" s="14" t="s">
        <v>782</v>
      </c>
      <c r="AM2832" s="22" t="s">
        <v>782</v>
      </c>
      <c r="AN2832" s="23" t="s">
        <v>782</v>
      </c>
      <c r="AO2832" s="23" t="s">
        <v>782</v>
      </c>
      <c r="AP2832" s="23" t="s">
        <v>782</v>
      </c>
      <c r="AQ2832" s="14" t="s">
        <v>782</v>
      </c>
      <c r="AR2832" s="13">
        <v>433</v>
      </c>
      <c r="AS2832" s="19">
        <v>8516.6350000000039</v>
      </c>
      <c r="AT2832" s="19">
        <v>8.5166350000000062</v>
      </c>
      <c r="AU2832" s="19">
        <v>7.5627718800000006</v>
      </c>
      <c r="AV2832" s="14">
        <v>9.9349489360538374</v>
      </c>
      <c r="AW2832" s="13">
        <v>0</v>
      </c>
      <c r="AX2832" s="22" t="s">
        <v>782</v>
      </c>
      <c r="AY2832" s="19">
        <v>0</v>
      </c>
      <c r="AZ2832" s="19">
        <v>0</v>
      </c>
      <c r="BA2832" s="19">
        <v>0</v>
      </c>
      <c r="BB2832" s="14">
        <v>0</v>
      </c>
      <c r="BC2832" s="13">
        <v>10</v>
      </c>
      <c r="BD2832" s="19">
        <v>14980</v>
      </c>
      <c r="BE2832" s="19">
        <v>14.98</v>
      </c>
      <c r="BF2832" s="19">
        <v>23.278523997961923</v>
      </c>
      <c r="BG2832" s="14">
        <v>30.580182887448871</v>
      </c>
      <c r="BH2832" s="22">
        <v>446</v>
      </c>
      <c r="BI2832" s="23">
        <v>24.616635000000006</v>
      </c>
      <c r="BJ2832" s="23">
        <v>37.703729777961925</v>
      </c>
      <c r="BK2832" s="14">
        <v>49.530071247213684</v>
      </c>
      <c r="BL2832" t="s">
        <v>247</v>
      </c>
    </row>
    <row r="2833" spans="1:64">
      <c r="A2833" t="s">
        <v>3876</v>
      </c>
      <c r="B2833" t="s">
        <v>3872</v>
      </c>
      <c r="C2833" t="s">
        <v>247</v>
      </c>
      <c r="D2833" t="s">
        <v>942</v>
      </c>
      <c r="E2833">
        <v>2018</v>
      </c>
      <c r="F2833" s="23">
        <v>69.12</v>
      </c>
      <c r="G2833" s="23">
        <v>7.81</v>
      </c>
      <c r="H2833" s="22">
        <v>9666</v>
      </c>
      <c r="I2833" s="34">
        <v>76.128316704196166</v>
      </c>
      <c r="J2833" s="13">
        <v>2</v>
      </c>
      <c r="K2833" s="13">
        <v>3</v>
      </c>
      <c r="L2833" s="19">
        <v>1120</v>
      </c>
      <c r="M2833" s="19">
        <v>1.1199999999999999</v>
      </c>
      <c r="N2833" s="19">
        <v>6.6987199999999998</v>
      </c>
      <c r="O2833" s="17">
        <v>8.79924880781026</v>
      </c>
      <c r="P2833" s="13">
        <v>0</v>
      </c>
      <c r="Q2833" s="13">
        <v>0</v>
      </c>
      <c r="R2833" s="19">
        <v>0</v>
      </c>
      <c r="S2833" s="19">
        <v>0</v>
      </c>
      <c r="T2833" s="19">
        <v>0</v>
      </c>
      <c r="U2833" s="17">
        <v>0</v>
      </c>
      <c r="V2833" s="13">
        <v>0</v>
      </c>
      <c r="W2833" s="13">
        <v>0</v>
      </c>
      <c r="X2833" s="19">
        <v>0</v>
      </c>
      <c r="Y2833" s="19">
        <v>0</v>
      </c>
      <c r="Z2833" s="19">
        <v>0</v>
      </c>
      <c r="AA2833" s="14">
        <v>0</v>
      </c>
      <c r="AB2833" s="13">
        <v>1</v>
      </c>
      <c r="AC2833" s="22" t="s">
        <v>782</v>
      </c>
      <c r="AD2833" s="19">
        <v>0</v>
      </c>
      <c r="AE2833" s="19">
        <v>0</v>
      </c>
      <c r="AF2833" s="19">
        <v>0.1247484</v>
      </c>
      <c r="AG2833" s="14">
        <v>0.16386596394180342</v>
      </c>
      <c r="AH2833" s="22" t="s">
        <v>782</v>
      </c>
      <c r="AI2833" s="23" t="s">
        <v>782</v>
      </c>
      <c r="AJ2833" s="23" t="s">
        <v>782</v>
      </c>
      <c r="AK2833" s="23" t="s">
        <v>782</v>
      </c>
      <c r="AL2833" s="14" t="s">
        <v>782</v>
      </c>
      <c r="AM2833" s="22" t="s">
        <v>782</v>
      </c>
      <c r="AN2833" s="23" t="s">
        <v>782</v>
      </c>
      <c r="AO2833" s="23" t="s">
        <v>782</v>
      </c>
      <c r="AP2833" s="23" t="s">
        <v>782</v>
      </c>
      <c r="AQ2833" s="14" t="s">
        <v>782</v>
      </c>
      <c r="AR2833" s="13">
        <v>443</v>
      </c>
      <c r="AS2833" s="19">
        <v>8746.4950000000008</v>
      </c>
      <c r="AT2833" s="19">
        <v>8.7464950000000066</v>
      </c>
      <c r="AU2833" s="19">
        <v>7.7668875600000025</v>
      </c>
      <c r="AV2833" s="14">
        <v>10.202363451932065</v>
      </c>
      <c r="AW2833" s="13">
        <v>0</v>
      </c>
      <c r="AX2833" s="22" t="s">
        <v>782</v>
      </c>
      <c r="AY2833" s="19">
        <v>0</v>
      </c>
      <c r="AZ2833" s="19">
        <v>0</v>
      </c>
      <c r="BA2833" s="19">
        <v>0</v>
      </c>
      <c r="BB2833" s="14">
        <v>0</v>
      </c>
      <c r="BC2833" s="13">
        <v>10</v>
      </c>
      <c r="BD2833" s="19">
        <v>14980</v>
      </c>
      <c r="BE2833" s="19">
        <v>14.98</v>
      </c>
      <c r="BF2833" s="19">
        <v>23.74949192783129</v>
      </c>
      <c r="BG2833" s="14">
        <v>31.196659739781463</v>
      </c>
      <c r="BH2833" s="22">
        <v>456</v>
      </c>
      <c r="BI2833" s="23">
        <v>24.846495000000008</v>
      </c>
      <c r="BJ2833" s="23">
        <v>38.339847887831297</v>
      </c>
      <c r="BK2833" s="14">
        <v>50.362137963465585</v>
      </c>
      <c r="BL2833" t="s">
        <v>247</v>
      </c>
    </row>
    <row r="2834" spans="1:64">
      <c r="A2834" t="s">
        <v>3877</v>
      </c>
      <c r="B2834" t="s">
        <v>3872</v>
      </c>
      <c r="C2834" t="s">
        <v>247</v>
      </c>
      <c r="D2834" t="s">
        <v>942</v>
      </c>
      <c r="E2834">
        <v>2019</v>
      </c>
      <c r="F2834" s="23">
        <v>69.06</v>
      </c>
      <c r="G2834" s="23">
        <v>7.87</v>
      </c>
      <c r="H2834" s="22">
        <v>9678</v>
      </c>
      <c r="I2834" s="34">
        <v>77.510614576729338</v>
      </c>
      <c r="J2834" s="22">
        <v>2</v>
      </c>
      <c r="K2834" s="22">
        <v>3</v>
      </c>
      <c r="L2834" s="23">
        <v>1120</v>
      </c>
      <c r="M2834" s="23">
        <v>1.1199999999999999</v>
      </c>
      <c r="N2834" s="23">
        <v>6.6987199999999998</v>
      </c>
      <c r="O2834" s="14">
        <v>8.6423260047419692</v>
      </c>
      <c r="P2834" s="22">
        <v>0</v>
      </c>
      <c r="Q2834" s="22">
        <v>0</v>
      </c>
      <c r="R2834" s="23">
        <v>0</v>
      </c>
      <c r="S2834" s="23">
        <v>0</v>
      </c>
      <c r="T2834" s="23">
        <v>0</v>
      </c>
      <c r="U2834" s="14">
        <v>0</v>
      </c>
      <c r="V2834" s="22">
        <v>0</v>
      </c>
      <c r="W2834" s="22">
        <v>0</v>
      </c>
      <c r="X2834" s="23">
        <v>0</v>
      </c>
      <c r="Y2834" s="23">
        <v>0</v>
      </c>
      <c r="Z2834" s="23">
        <v>0</v>
      </c>
      <c r="AA2834" s="14">
        <v>0</v>
      </c>
      <c r="AB2834" s="22">
        <v>1</v>
      </c>
      <c r="AC2834" s="22">
        <v>1</v>
      </c>
      <c r="AD2834" s="23">
        <v>119.01201716738197</v>
      </c>
      <c r="AE2834" s="23">
        <v>0.11901201716738197</v>
      </c>
      <c r="AF2834" s="23">
        <v>0.16637879999999999</v>
      </c>
      <c r="AG2834" s="14">
        <v>0.21465292322679011</v>
      </c>
      <c r="AH2834" s="22">
        <v>0</v>
      </c>
      <c r="AI2834" s="23">
        <v>0</v>
      </c>
      <c r="AJ2834" s="23">
        <v>0</v>
      </c>
      <c r="AK2834" s="23">
        <v>0</v>
      </c>
      <c r="AL2834" s="14">
        <v>0</v>
      </c>
      <c r="AM2834" s="22">
        <v>467</v>
      </c>
      <c r="AN2834" s="23">
        <v>9411.9650000000056</v>
      </c>
      <c r="AO2834" s="23">
        <v>9.4119650000000075</v>
      </c>
      <c r="AP2834" s="23">
        <v>8.3578249200000005</v>
      </c>
      <c r="AQ2834" s="14">
        <v>10.782813380645329</v>
      </c>
      <c r="AR2834" s="22">
        <v>467</v>
      </c>
      <c r="AS2834" s="23">
        <v>9411.9650000000056</v>
      </c>
      <c r="AT2834" s="23">
        <v>9.4119650000000075</v>
      </c>
      <c r="AU2834" s="23">
        <v>8.3578249200000005</v>
      </c>
      <c r="AV2834" s="14">
        <v>10.782813380645329</v>
      </c>
      <c r="AW2834" s="22">
        <v>0</v>
      </c>
      <c r="AX2834" s="22" t="s">
        <v>782</v>
      </c>
      <c r="AY2834" s="23">
        <v>0</v>
      </c>
      <c r="AZ2834" s="23">
        <v>0</v>
      </c>
      <c r="BA2834" s="23">
        <v>0</v>
      </c>
      <c r="BB2834" s="14">
        <v>0</v>
      </c>
      <c r="BC2834" s="22">
        <v>10</v>
      </c>
      <c r="BD2834" s="23">
        <v>14980</v>
      </c>
      <c r="BE2834" s="23">
        <v>14.98</v>
      </c>
      <c r="BF2834" s="23">
        <v>23.387060603626328</v>
      </c>
      <c r="BG2834" s="14">
        <v>30.172719867257662</v>
      </c>
      <c r="BH2834" s="22">
        <v>480</v>
      </c>
      <c r="BI2834" s="23">
        <v>25.630977017167389</v>
      </c>
      <c r="BJ2834" s="23">
        <v>38.609984323626328</v>
      </c>
      <c r="BK2834" s="14">
        <v>49.812512175871746</v>
      </c>
      <c r="BL2834" t="s">
        <v>247</v>
      </c>
    </row>
    <row r="2835" spans="1:64">
      <c r="A2835" t="s">
        <v>3878</v>
      </c>
      <c r="B2835" t="s">
        <v>3872</v>
      </c>
      <c r="C2835" t="s">
        <v>247</v>
      </c>
      <c r="D2835" t="s">
        <v>942</v>
      </c>
      <c r="E2835">
        <v>2020</v>
      </c>
      <c r="F2835" s="23">
        <v>69.06</v>
      </c>
      <c r="G2835" s="23">
        <v>7.89</v>
      </c>
      <c r="H2835" s="22">
        <v>9613</v>
      </c>
      <c r="I2835" s="34">
        <v>77.929654309043173</v>
      </c>
      <c r="J2835" s="22">
        <v>2</v>
      </c>
      <c r="K2835" s="22">
        <v>4</v>
      </c>
      <c r="L2835" s="23">
        <v>1355</v>
      </c>
      <c r="M2835" s="23">
        <v>1.355</v>
      </c>
      <c r="N2835" s="23">
        <v>8.1042550000000002</v>
      </c>
      <c r="O2835" s="14">
        <v>10.399449441750647</v>
      </c>
      <c r="P2835" s="22">
        <v>0</v>
      </c>
      <c r="Q2835" s="22">
        <v>0</v>
      </c>
      <c r="R2835" s="23">
        <v>0</v>
      </c>
      <c r="S2835" s="23">
        <v>0</v>
      </c>
      <c r="T2835" s="23">
        <v>0</v>
      </c>
      <c r="U2835" s="14">
        <v>0</v>
      </c>
      <c r="V2835" s="22">
        <v>0</v>
      </c>
      <c r="W2835" s="22">
        <v>0</v>
      </c>
      <c r="X2835" s="23">
        <v>0</v>
      </c>
      <c r="Y2835" s="23">
        <v>0</v>
      </c>
      <c r="Z2835" s="23">
        <v>0</v>
      </c>
      <c r="AA2835" s="14">
        <v>0</v>
      </c>
      <c r="AB2835" s="22">
        <v>1</v>
      </c>
      <c r="AC2835" s="22">
        <v>1</v>
      </c>
      <c r="AD2835" s="23">
        <v>110.72017167381975</v>
      </c>
      <c r="AE2835" s="23">
        <v>0.11072017167381974</v>
      </c>
      <c r="AF2835" s="23">
        <v>0.1547868</v>
      </c>
      <c r="AG2835" s="14">
        <v>0.1986237477535405</v>
      </c>
      <c r="AH2835" s="22">
        <v>0</v>
      </c>
      <c r="AI2835" s="23">
        <v>0</v>
      </c>
      <c r="AJ2835" s="23">
        <v>0</v>
      </c>
      <c r="AK2835" s="23">
        <v>0</v>
      </c>
      <c r="AL2835" s="14">
        <v>0</v>
      </c>
      <c r="AM2835" s="22">
        <v>509</v>
      </c>
      <c r="AN2835" s="23">
        <v>9929.8500000000022</v>
      </c>
      <c r="AO2835" s="23">
        <v>9.9298500000000072</v>
      </c>
      <c r="AP2835" s="23">
        <v>8.8177067999999981</v>
      </c>
      <c r="AQ2835" s="14">
        <v>11.31495690335273</v>
      </c>
      <c r="AR2835" s="22">
        <v>509</v>
      </c>
      <c r="AS2835" s="23">
        <v>9929.8500000000022</v>
      </c>
      <c r="AT2835" s="23">
        <v>9.9298500000000072</v>
      </c>
      <c r="AU2835" s="23">
        <v>8.8177067999999981</v>
      </c>
      <c r="AV2835" s="14">
        <v>11.31495690335273</v>
      </c>
      <c r="AW2835" s="22">
        <v>0</v>
      </c>
      <c r="AX2835" s="22">
        <v>0</v>
      </c>
      <c r="AY2835" s="23">
        <v>0</v>
      </c>
      <c r="AZ2835" s="23">
        <v>0</v>
      </c>
      <c r="BA2835" s="23">
        <v>0</v>
      </c>
      <c r="BB2835" s="14">
        <v>0</v>
      </c>
      <c r="BC2835" s="22">
        <v>10</v>
      </c>
      <c r="BD2835" s="23">
        <v>14980</v>
      </c>
      <c r="BE2835" s="23">
        <v>14.98</v>
      </c>
      <c r="BF2835" s="23">
        <v>23.372484790615104</v>
      </c>
      <c r="BG2835" s="14">
        <v>29.991772705583397</v>
      </c>
      <c r="BH2835" s="22">
        <v>522</v>
      </c>
      <c r="BI2835" s="23">
        <v>26.375570171673825</v>
      </c>
      <c r="BJ2835" s="23">
        <v>40.449233390615099</v>
      </c>
      <c r="BK2835" s="14">
        <v>51.904802798440315</v>
      </c>
      <c r="BL2835" t="s">
        <v>247</v>
      </c>
    </row>
    <row r="2836" spans="1:64">
      <c r="A2836" t="s">
        <v>3879</v>
      </c>
      <c r="B2836" t="s">
        <v>3872</v>
      </c>
      <c r="C2836" t="s">
        <v>247</v>
      </c>
      <c r="D2836" t="s">
        <v>942</v>
      </c>
      <c r="E2836">
        <v>2021</v>
      </c>
      <c r="F2836" s="23">
        <v>69.06</v>
      </c>
      <c r="G2836" s="23">
        <v>7.96</v>
      </c>
      <c r="H2836" s="22">
        <v>9634</v>
      </c>
      <c r="I2836" s="34">
        <v>72.08</v>
      </c>
      <c r="J2836" s="22">
        <v>2</v>
      </c>
      <c r="K2836" s="22">
        <v>6</v>
      </c>
      <c r="L2836" s="23">
        <v>1218</v>
      </c>
      <c r="M2836" s="23">
        <v>1.218</v>
      </c>
      <c r="N2836" s="23">
        <v>7.2848579999999998</v>
      </c>
      <c r="O2836" s="14">
        <v>10.11</v>
      </c>
      <c r="P2836" s="22">
        <v>0</v>
      </c>
      <c r="Q2836" s="22">
        <v>0</v>
      </c>
      <c r="R2836" s="23">
        <v>0</v>
      </c>
      <c r="S2836" s="23">
        <v>0</v>
      </c>
      <c r="T2836" s="23">
        <v>0</v>
      </c>
      <c r="U2836" s="14">
        <v>0</v>
      </c>
      <c r="V2836" s="22">
        <v>0</v>
      </c>
      <c r="W2836" s="22">
        <v>0</v>
      </c>
      <c r="X2836" s="23">
        <v>0</v>
      </c>
      <c r="Y2836" s="23">
        <v>0</v>
      </c>
      <c r="Z2836" s="23">
        <v>0</v>
      </c>
      <c r="AA2836" s="14">
        <v>0</v>
      </c>
      <c r="AB2836" s="22">
        <v>1</v>
      </c>
      <c r="AC2836" s="22">
        <v>1</v>
      </c>
      <c r="AD2836" s="23">
        <v>116.9856223</v>
      </c>
      <c r="AE2836" s="23">
        <v>0.116985622</v>
      </c>
      <c r="AF2836" s="23">
        <v>0.16354589999999999</v>
      </c>
      <c r="AG2836" s="14">
        <v>0.23</v>
      </c>
      <c r="AH2836" s="22">
        <v>0</v>
      </c>
      <c r="AI2836" s="23">
        <v>0</v>
      </c>
      <c r="AJ2836" s="23">
        <v>0</v>
      </c>
      <c r="AK2836" s="23">
        <v>0</v>
      </c>
      <c r="AL2836" s="14">
        <v>0</v>
      </c>
      <c r="AM2836" s="22">
        <v>570</v>
      </c>
      <c r="AN2836" s="23">
        <v>10651.615</v>
      </c>
      <c r="AO2836" s="23">
        <v>10.651615</v>
      </c>
      <c r="AP2836" s="23">
        <v>9.5313091570000008</v>
      </c>
      <c r="AQ2836" s="14">
        <v>13.22</v>
      </c>
      <c r="AR2836" s="22">
        <v>570</v>
      </c>
      <c r="AS2836" s="23">
        <v>10651.615</v>
      </c>
      <c r="AT2836" s="23">
        <v>10.651615</v>
      </c>
      <c r="AU2836" s="23">
        <v>9.5313091570000008</v>
      </c>
      <c r="AV2836" s="14">
        <v>13.22</v>
      </c>
      <c r="AW2836" s="22">
        <v>0</v>
      </c>
      <c r="AX2836" s="22">
        <v>0</v>
      </c>
      <c r="AY2836" s="23">
        <v>0</v>
      </c>
      <c r="AZ2836" s="23">
        <v>0</v>
      </c>
      <c r="BA2836" s="23">
        <v>0</v>
      </c>
      <c r="BB2836" s="14">
        <v>0</v>
      </c>
      <c r="BC2836" s="22">
        <v>10</v>
      </c>
      <c r="BD2836" s="23">
        <v>14980</v>
      </c>
      <c r="BE2836" s="23">
        <v>14.98</v>
      </c>
      <c r="BF2836" s="23">
        <v>20.380806740000001</v>
      </c>
      <c r="BG2836" s="14">
        <v>28.28</v>
      </c>
      <c r="BH2836" s="22">
        <v>583</v>
      </c>
      <c r="BI2836" s="23">
        <v>26.97</v>
      </c>
      <c r="BJ2836" s="23">
        <v>37.36</v>
      </c>
      <c r="BK2836" s="14">
        <v>51.84</v>
      </c>
      <c r="BL2836" t="s">
        <v>247</v>
      </c>
    </row>
    <row r="2837" spans="1:64">
      <c r="A2837" t="s">
        <v>3880</v>
      </c>
      <c r="B2837" t="s">
        <v>3872</v>
      </c>
      <c r="C2837" t="s">
        <v>247</v>
      </c>
      <c r="D2837" s="111" t="s">
        <v>942</v>
      </c>
      <c r="E2837" s="110">
        <v>2022</v>
      </c>
      <c r="F2837" s="23"/>
      <c r="G2837" s="23"/>
      <c r="H2837" s="22">
        <v>9733</v>
      </c>
      <c r="I2837" s="34">
        <v>70.540289019310521</v>
      </c>
      <c r="J2837" s="22">
        <v>2</v>
      </c>
      <c r="K2837" s="22">
        <v>6</v>
      </c>
      <c r="L2837" s="23">
        <v>1218</v>
      </c>
      <c r="M2837" s="23">
        <v>1.218</v>
      </c>
      <c r="N2837" s="23">
        <v>7.2081239999999998</v>
      </c>
      <c r="O2837" s="14">
        <v>10.21844976850997</v>
      </c>
      <c r="P2837" s="22">
        <v>0</v>
      </c>
      <c r="Q2837" s="22">
        <v>0</v>
      </c>
      <c r="R2837" s="23">
        <v>0</v>
      </c>
      <c r="S2837" s="23">
        <v>0</v>
      </c>
      <c r="T2837" s="23">
        <v>0</v>
      </c>
      <c r="U2837" s="14">
        <v>0</v>
      </c>
      <c r="V2837" s="22">
        <v>0</v>
      </c>
      <c r="W2837" s="22">
        <v>0</v>
      </c>
      <c r="X2837" s="23">
        <v>0</v>
      </c>
      <c r="Y2837" s="23">
        <v>0</v>
      </c>
      <c r="Z2837" s="23">
        <v>0</v>
      </c>
      <c r="AA2837" s="14">
        <v>0</v>
      </c>
      <c r="AB2837" s="22">
        <v>1</v>
      </c>
      <c r="AC2837" s="22">
        <v>1</v>
      </c>
      <c r="AD2837" s="23">
        <v>105.343991416309</v>
      </c>
      <c r="AE2837" s="23">
        <v>0.105343991416309</v>
      </c>
      <c r="AF2837" s="23">
        <v>0.14727090000000001</v>
      </c>
      <c r="AG2837" s="14">
        <v>0.20877558349624048</v>
      </c>
      <c r="AH2837" s="22">
        <v>0</v>
      </c>
      <c r="AI2837" s="23">
        <v>0</v>
      </c>
      <c r="AJ2837" s="23">
        <v>0</v>
      </c>
      <c r="AK2837" s="23">
        <v>0</v>
      </c>
      <c r="AL2837" s="14">
        <v>0</v>
      </c>
      <c r="AM2837" s="22">
        <v>683</v>
      </c>
      <c r="AN2837" s="23">
        <v>12075.774999999991</v>
      </c>
      <c r="AO2837" s="23">
        <v>12.075775000000004</v>
      </c>
      <c r="AP2837" s="23">
        <v>12.369988194881241</v>
      </c>
      <c r="AQ2837" s="14">
        <v>17.536061117491219</v>
      </c>
      <c r="AR2837" s="22">
        <v>683</v>
      </c>
      <c r="AS2837" s="23">
        <v>12075.775</v>
      </c>
      <c r="AT2837" s="23">
        <v>12.075775</v>
      </c>
      <c r="AU2837" s="23">
        <v>12.3699881948812</v>
      </c>
      <c r="AV2837" s="14">
        <v>17.536061117491162</v>
      </c>
      <c r="AW2837" s="22">
        <v>0</v>
      </c>
      <c r="AX2837" s="22">
        <v>0</v>
      </c>
      <c r="AY2837" s="23">
        <v>0</v>
      </c>
      <c r="AZ2837" s="23">
        <v>0</v>
      </c>
      <c r="BA2837" s="23">
        <v>0</v>
      </c>
      <c r="BB2837" s="14">
        <v>0</v>
      </c>
      <c r="BC2837" s="22">
        <v>8</v>
      </c>
      <c r="BD2837" s="23">
        <v>12900</v>
      </c>
      <c r="BE2837" s="23">
        <v>12.9</v>
      </c>
      <c r="BF2837" s="23">
        <v>19.604994457745711</v>
      </c>
      <c r="BG2837" s="14">
        <v>27.792619976902579</v>
      </c>
      <c r="BH2837" s="22">
        <v>694</v>
      </c>
      <c r="BI2837" s="23">
        <v>26.299118991416307</v>
      </c>
      <c r="BJ2837" s="23">
        <v>39.330377552626913</v>
      </c>
      <c r="BK2837" s="14">
        <v>55.755906446399955</v>
      </c>
      <c r="BL2837" t="s">
        <v>247</v>
      </c>
    </row>
    <row r="2838" spans="1:64">
      <c r="A2838" t="s">
        <v>3881</v>
      </c>
      <c r="B2838" t="s">
        <v>3872</v>
      </c>
      <c r="C2838" t="s">
        <v>247</v>
      </c>
      <c r="D2838" t="s">
        <v>942</v>
      </c>
      <c r="E2838">
        <v>2023</v>
      </c>
      <c r="F2838">
        <v>69.06</v>
      </c>
      <c r="G2838">
        <v>8.09</v>
      </c>
      <c r="H2838">
        <v>9793</v>
      </c>
      <c r="I2838">
        <v>70.540289019310521</v>
      </c>
      <c r="J2838">
        <v>2</v>
      </c>
      <c r="K2838">
        <v>6</v>
      </c>
      <c r="L2838">
        <v>1218</v>
      </c>
      <c r="M2838">
        <v>1.218</v>
      </c>
      <c r="N2838">
        <v>7.2081239999999998</v>
      </c>
      <c r="O2838">
        <v>10.21844976850997</v>
      </c>
      <c r="P2838">
        <v>0</v>
      </c>
      <c r="Q2838">
        <v>0</v>
      </c>
      <c r="R2838">
        <v>0</v>
      </c>
      <c r="S2838">
        <v>0</v>
      </c>
      <c r="T2838">
        <v>0</v>
      </c>
      <c r="U2838">
        <v>0</v>
      </c>
      <c r="V2838">
        <v>0</v>
      </c>
      <c r="W2838">
        <v>0</v>
      </c>
      <c r="X2838">
        <v>0</v>
      </c>
      <c r="Y2838">
        <v>0</v>
      </c>
      <c r="Z2838">
        <v>0</v>
      </c>
      <c r="AA2838">
        <v>0</v>
      </c>
      <c r="AB2838">
        <v>1</v>
      </c>
      <c r="AC2838">
        <v>1</v>
      </c>
      <c r="AD2838">
        <v>98.369032188841203</v>
      </c>
      <c r="AE2838">
        <v>9.8369032188841202E-2</v>
      </c>
      <c r="AF2838">
        <v>0.137519907</v>
      </c>
      <c r="AG2838">
        <v>0.19495228742591866</v>
      </c>
      <c r="AL2838">
        <v>0</v>
      </c>
      <c r="AM2838">
        <v>904</v>
      </c>
      <c r="AN2838">
        <v>14670.334000000001</v>
      </c>
      <c r="AO2838">
        <v>14.670334</v>
      </c>
      <c r="AP2838">
        <v>13.760586</v>
      </c>
      <c r="AQ2838">
        <v>19.507413694084832</v>
      </c>
      <c r="AR2838">
        <v>954</v>
      </c>
      <c r="AS2838">
        <v>14707.404</v>
      </c>
      <c r="AT2838">
        <v>14.707404</v>
      </c>
      <c r="AU2838">
        <v>13.7953572210477</v>
      </c>
      <c r="AV2838">
        <v>19.5567064054291</v>
      </c>
      <c r="AW2838">
        <v>0</v>
      </c>
      <c r="AX2838">
        <v>0</v>
      </c>
      <c r="AY2838">
        <v>0</v>
      </c>
      <c r="AZ2838">
        <v>0</v>
      </c>
      <c r="BA2838">
        <v>0</v>
      </c>
      <c r="BB2838">
        <v>0</v>
      </c>
      <c r="BC2838">
        <v>8</v>
      </c>
      <c r="BD2838">
        <v>12900</v>
      </c>
      <c r="BE2838">
        <v>12.9</v>
      </c>
      <c r="BF2838">
        <v>23.409248999999999</v>
      </c>
      <c r="BG2838">
        <v>33.185643729913949</v>
      </c>
      <c r="BH2838">
        <v>965</v>
      </c>
      <c r="BI2838">
        <v>28.923773032188844</v>
      </c>
      <c r="BJ2838">
        <v>44.550250128047693</v>
      </c>
      <c r="BK2838">
        <v>63.155752191278928</v>
      </c>
      <c r="BL2838" t="s">
        <v>247</v>
      </c>
    </row>
    <row r="2839" spans="1:64">
      <c r="A2839" t="s">
        <v>3882</v>
      </c>
      <c r="B2839" t="s">
        <v>3872</v>
      </c>
      <c r="C2839" t="s">
        <v>247</v>
      </c>
      <c r="D2839" t="s">
        <v>942</v>
      </c>
      <c r="E2839">
        <v>2024</v>
      </c>
      <c r="F2839">
        <v>69.06</v>
      </c>
      <c r="G2839">
        <v>8.2100000000000009</v>
      </c>
      <c r="H2839">
        <v>9772</v>
      </c>
      <c r="I2839">
        <v>67.007563103274933</v>
      </c>
      <c r="J2839">
        <v>2</v>
      </c>
      <c r="K2839">
        <v>6</v>
      </c>
      <c r="L2839">
        <v>1218</v>
      </c>
      <c r="M2839">
        <v>1.218</v>
      </c>
      <c r="N2839">
        <v>7.2081239999999998</v>
      </c>
      <c r="O2839">
        <v>10.757179736398607</v>
      </c>
      <c r="P2839">
        <v>0</v>
      </c>
      <c r="Q2839">
        <v>0</v>
      </c>
      <c r="R2839">
        <v>0</v>
      </c>
      <c r="S2839">
        <v>0</v>
      </c>
      <c r="T2839">
        <v>0</v>
      </c>
      <c r="U2839">
        <v>0</v>
      </c>
      <c r="V2839">
        <v>0</v>
      </c>
      <c r="W2839">
        <v>0</v>
      </c>
      <c r="X2839">
        <v>0</v>
      </c>
      <c r="Y2839">
        <v>0</v>
      </c>
      <c r="Z2839">
        <v>0</v>
      </c>
      <c r="AA2839">
        <v>0</v>
      </c>
      <c r="AB2839">
        <v>1</v>
      </c>
      <c r="AC2839">
        <v>1</v>
      </c>
      <c r="AD2839">
        <v>35</v>
      </c>
      <c r="AE2839">
        <v>3.5000000000000003E-2</v>
      </c>
      <c r="AF2839">
        <v>0.17313408</v>
      </c>
      <c r="AG2839">
        <v>0.25837990815030587</v>
      </c>
      <c r="AH2839">
        <v>0</v>
      </c>
      <c r="AI2839">
        <v>0</v>
      </c>
      <c r="AJ2839">
        <v>0</v>
      </c>
      <c r="AK2839">
        <v>0</v>
      </c>
      <c r="AL2839">
        <v>0</v>
      </c>
      <c r="AM2839">
        <v>1083</v>
      </c>
      <c r="AN2839">
        <v>17568.968999999997</v>
      </c>
      <c r="AO2839">
        <v>17.568969000000003</v>
      </c>
      <c r="AP2839">
        <v>15.846222841707906</v>
      </c>
      <c r="AQ2839">
        <v>23.648409385198843</v>
      </c>
      <c r="AR2839">
        <v>1201</v>
      </c>
      <c r="AS2839">
        <v>17678.027999999958</v>
      </c>
      <c r="AT2839">
        <v>17.67802800000003</v>
      </c>
      <c r="AU2839">
        <v>15.944587931707991</v>
      </c>
      <c r="AV2839">
        <v>23.795206381604277</v>
      </c>
      <c r="AW2839">
        <v>0</v>
      </c>
      <c r="AX2839">
        <v>0</v>
      </c>
      <c r="AY2839">
        <v>0</v>
      </c>
      <c r="AZ2839">
        <v>0</v>
      </c>
      <c r="BA2839">
        <v>0</v>
      </c>
      <c r="BB2839">
        <v>0</v>
      </c>
      <c r="BC2839">
        <v>13</v>
      </c>
      <c r="BD2839">
        <v>41200</v>
      </c>
      <c r="BE2839">
        <v>41.2</v>
      </c>
      <c r="BF2839">
        <v>82.901198419253447</v>
      </c>
      <c r="BG2839">
        <v>123.71916628497974</v>
      </c>
      <c r="BH2839">
        <v>1217</v>
      </c>
      <c r="BI2839">
        <v>60.131028000000029</v>
      </c>
      <c r="BJ2839">
        <v>106.22704443096144</v>
      </c>
      <c r="BK2839">
        <v>158.52993231113294</v>
      </c>
      <c r="BL2839" t="s">
        <v>247</v>
      </c>
    </row>
    <row r="2840" spans="1:64">
      <c r="A2840" t="s">
        <v>3883</v>
      </c>
      <c r="B2840" t="s">
        <v>3884</v>
      </c>
      <c r="C2840" t="s">
        <v>249</v>
      </c>
      <c r="D2840" t="s">
        <v>942</v>
      </c>
      <c r="E2840">
        <v>2012</v>
      </c>
      <c r="F2840" s="23">
        <v>102.77</v>
      </c>
      <c r="G2840" s="23">
        <v>16.989999999999998</v>
      </c>
      <c r="H2840" s="22">
        <v>28983</v>
      </c>
      <c r="I2840" s="34">
        <v>237.951652</v>
      </c>
      <c r="J2840" s="22">
        <v>10</v>
      </c>
      <c r="K2840" s="22" t="s">
        <v>782</v>
      </c>
      <c r="L2840" s="23">
        <v>2610</v>
      </c>
      <c r="M2840" s="23">
        <v>2.61</v>
      </c>
      <c r="N2840" s="23">
        <v>18.170293000000001</v>
      </c>
      <c r="O2840" s="14">
        <v>7.6361281156392238</v>
      </c>
      <c r="P2840" s="22">
        <v>0</v>
      </c>
      <c r="Q2840" s="22" t="s">
        <v>782</v>
      </c>
      <c r="R2840" s="23">
        <v>0</v>
      </c>
      <c r="S2840" s="23">
        <v>0</v>
      </c>
      <c r="T2840" s="23">
        <v>0</v>
      </c>
      <c r="U2840" s="14">
        <v>0</v>
      </c>
      <c r="V2840" s="22">
        <v>0</v>
      </c>
      <c r="W2840" s="22" t="s">
        <v>782</v>
      </c>
      <c r="X2840" s="23">
        <v>0</v>
      </c>
      <c r="Y2840" s="23">
        <v>0</v>
      </c>
      <c r="Z2840" s="23">
        <v>0</v>
      </c>
      <c r="AA2840" s="14">
        <v>0</v>
      </c>
      <c r="AB2840" s="22">
        <v>0</v>
      </c>
      <c r="AC2840" s="22" t="s">
        <v>782</v>
      </c>
      <c r="AD2840" s="23">
        <v>0</v>
      </c>
      <c r="AE2840" s="23">
        <v>0</v>
      </c>
      <c r="AF2840" s="23">
        <v>0</v>
      </c>
      <c r="AG2840" s="14">
        <v>0</v>
      </c>
      <c r="AH2840" s="22" t="s">
        <v>782</v>
      </c>
      <c r="AI2840" s="23" t="s">
        <v>782</v>
      </c>
      <c r="AJ2840" s="23" t="s">
        <v>782</v>
      </c>
      <c r="AK2840" s="23" t="s">
        <v>782</v>
      </c>
      <c r="AL2840" s="14" t="s">
        <v>782</v>
      </c>
      <c r="AM2840" s="22" t="s">
        <v>782</v>
      </c>
      <c r="AN2840" s="23" t="s">
        <v>782</v>
      </c>
      <c r="AO2840" s="23" t="s">
        <v>782</v>
      </c>
      <c r="AP2840" s="23" t="s">
        <v>782</v>
      </c>
      <c r="AQ2840" s="14" t="s">
        <v>782</v>
      </c>
      <c r="AR2840" s="22">
        <v>623</v>
      </c>
      <c r="AS2840" s="23">
        <v>13528.824999999999</v>
      </c>
      <c r="AT2840" s="23">
        <v>13.528824999999999</v>
      </c>
      <c r="AU2840" s="23">
        <v>11.935547</v>
      </c>
      <c r="AV2840" s="14">
        <v>5.0159546696486066</v>
      </c>
      <c r="AW2840" s="22">
        <v>0</v>
      </c>
      <c r="AX2840" s="22" t="s">
        <v>782</v>
      </c>
      <c r="AY2840" s="23">
        <v>0</v>
      </c>
      <c r="AZ2840" s="23">
        <v>0</v>
      </c>
      <c r="BA2840" s="23">
        <v>0</v>
      </c>
      <c r="BB2840" s="14">
        <v>0</v>
      </c>
      <c r="BC2840" s="22">
        <v>13</v>
      </c>
      <c r="BD2840" s="23">
        <v>10945</v>
      </c>
      <c r="BE2840" s="23">
        <v>10.945</v>
      </c>
      <c r="BF2840" s="23">
        <v>17.479165000000002</v>
      </c>
      <c r="BG2840" s="14">
        <v>7.3456791970496589</v>
      </c>
      <c r="BH2840" s="22">
        <v>646</v>
      </c>
      <c r="BI2840" s="23">
        <v>27.083824999999997</v>
      </c>
      <c r="BJ2840" s="23">
        <v>47.585005000000002</v>
      </c>
      <c r="BK2840" s="14">
        <v>19.99776198233749</v>
      </c>
      <c r="BL2840" t="s">
        <v>249</v>
      </c>
    </row>
    <row r="2841" spans="1:64">
      <c r="A2841" t="s">
        <v>3885</v>
      </c>
      <c r="B2841" t="s">
        <v>3884</v>
      </c>
      <c r="C2841" t="s">
        <v>249</v>
      </c>
      <c r="D2841" t="s">
        <v>942</v>
      </c>
      <c r="E2841">
        <v>2015</v>
      </c>
      <c r="F2841" s="23">
        <v>102.77</v>
      </c>
      <c r="G2841" s="23">
        <v>18.23</v>
      </c>
      <c r="H2841" s="22">
        <v>29299</v>
      </c>
      <c r="I2841" s="34">
        <v>234.53163147182875</v>
      </c>
      <c r="J2841" s="13">
        <v>9</v>
      </c>
      <c r="K2841" s="13">
        <v>10</v>
      </c>
      <c r="L2841" s="19">
        <v>2630</v>
      </c>
      <c r="M2841" s="35">
        <v>2.63</v>
      </c>
      <c r="N2841" s="19">
        <v>15.730963602264621</v>
      </c>
      <c r="O2841" s="17">
        <v>6.7073952897284048</v>
      </c>
      <c r="P2841" s="36">
        <v>0</v>
      </c>
      <c r="Q2841" s="37">
        <v>0</v>
      </c>
      <c r="R2841" s="38">
        <v>0</v>
      </c>
      <c r="S2841" s="27">
        <v>0</v>
      </c>
      <c r="T2841" s="23">
        <v>0</v>
      </c>
      <c r="U2841" s="17">
        <v>0</v>
      </c>
      <c r="V2841" s="22">
        <v>0</v>
      </c>
      <c r="W2841" s="22">
        <v>0</v>
      </c>
      <c r="X2841" s="23">
        <v>0</v>
      </c>
      <c r="Y2841" s="27">
        <v>0</v>
      </c>
      <c r="Z2841" s="27">
        <v>0</v>
      </c>
      <c r="AA2841" s="14">
        <v>0</v>
      </c>
      <c r="AB2841" s="39">
        <v>1</v>
      </c>
      <c r="AC2841" s="22" t="s">
        <v>782</v>
      </c>
      <c r="AD2841" s="23">
        <v>0</v>
      </c>
      <c r="AE2841" s="23">
        <v>0</v>
      </c>
      <c r="AF2841" s="23">
        <v>0.72528539999999986</v>
      </c>
      <c r="AG2841" s="14">
        <v>0.30924843503982491</v>
      </c>
      <c r="AH2841" s="22" t="s">
        <v>782</v>
      </c>
      <c r="AI2841" s="23" t="s">
        <v>782</v>
      </c>
      <c r="AJ2841" s="23" t="s">
        <v>782</v>
      </c>
      <c r="AK2841" s="23" t="s">
        <v>782</v>
      </c>
      <c r="AL2841" s="14" t="s">
        <v>782</v>
      </c>
      <c r="AM2841" s="22" t="s">
        <v>782</v>
      </c>
      <c r="AN2841" s="23" t="s">
        <v>782</v>
      </c>
      <c r="AO2841" s="23" t="s">
        <v>782</v>
      </c>
      <c r="AP2841" s="23" t="s">
        <v>782</v>
      </c>
      <c r="AQ2841" s="14" t="s">
        <v>782</v>
      </c>
      <c r="AR2841" s="40">
        <v>771</v>
      </c>
      <c r="AS2841" s="41">
        <v>18619.049999999992</v>
      </c>
      <c r="AT2841" s="23">
        <v>18.619049999999991</v>
      </c>
      <c r="AU2841" s="23">
        <v>16.536747068552508</v>
      </c>
      <c r="AV2841" s="14">
        <v>7.0509666285841073</v>
      </c>
      <c r="AW2841" s="22">
        <v>0</v>
      </c>
      <c r="AX2841" s="22" t="s">
        <v>782</v>
      </c>
      <c r="AY2841" s="23">
        <v>0</v>
      </c>
      <c r="AZ2841" s="23">
        <v>0</v>
      </c>
      <c r="BA2841" s="23">
        <v>0</v>
      </c>
      <c r="BB2841" s="14">
        <v>0</v>
      </c>
      <c r="BC2841" s="42">
        <v>13</v>
      </c>
      <c r="BD2841" s="43">
        <v>10945</v>
      </c>
      <c r="BE2841" s="44">
        <v>10.945</v>
      </c>
      <c r="BF2841" s="23">
        <v>15.265950063233756</v>
      </c>
      <c r="BG2841" s="14">
        <v>6.5091220179685898</v>
      </c>
      <c r="BH2841" s="22">
        <v>794</v>
      </c>
      <c r="BI2841" s="23">
        <v>32.19404999999999</v>
      </c>
      <c r="BJ2841" s="23">
        <v>48.258946134050888</v>
      </c>
      <c r="BK2841" s="14">
        <v>20.576732371320926</v>
      </c>
      <c r="BL2841" t="s">
        <v>249</v>
      </c>
    </row>
    <row r="2842" spans="1:64">
      <c r="A2842" t="s">
        <v>3886</v>
      </c>
      <c r="B2842" t="s">
        <v>3884</v>
      </c>
      <c r="C2842" t="s">
        <v>249</v>
      </c>
      <c r="D2842" t="s">
        <v>942</v>
      </c>
      <c r="E2842">
        <v>2016</v>
      </c>
      <c r="F2842" s="23">
        <v>102.77</v>
      </c>
      <c r="G2842" s="23">
        <v>18.09</v>
      </c>
      <c r="H2842" s="22">
        <v>29265</v>
      </c>
      <c r="I2842" s="34">
        <v>249.11220588311025</v>
      </c>
      <c r="J2842" s="13">
        <v>9</v>
      </c>
      <c r="K2842" s="13">
        <v>10</v>
      </c>
      <c r="L2842" s="19">
        <v>2630</v>
      </c>
      <c r="M2842" s="35">
        <v>2.63</v>
      </c>
      <c r="N2842" s="19">
        <v>15.730030000000001</v>
      </c>
      <c r="O2842" s="17">
        <v>6.3144356753763118</v>
      </c>
      <c r="P2842" s="13">
        <v>0</v>
      </c>
      <c r="Q2842" s="13">
        <v>0</v>
      </c>
      <c r="R2842" s="19">
        <v>0</v>
      </c>
      <c r="S2842" s="27">
        <v>0</v>
      </c>
      <c r="T2842" s="19">
        <v>0</v>
      </c>
      <c r="U2842" s="17">
        <v>0</v>
      </c>
      <c r="V2842" s="13">
        <v>0</v>
      </c>
      <c r="W2842" s="13">
        <v>0</v>
      </c>
      <c r="X2842" s="19">
        <v>0</v>
      </c>
      <c r="Y2842" s="27">
        <v>0</v>
      </c>
      <c r="Z2842" s="19">
        <v>0</v>
      </c>
      <c r="AA2842" s="14">
        <v>0</v>
      </c>
      <c r="AB2842" s="13">
        <v>1</v>
      </c>
      <c r="AC2842" s="22" t="s">
        <v>782</v>
      </c>
      <c r="AD2842" s="19">
        <v>0</v>
      </c>
      <c r="AE2842" s="23">
        <v>0</v>
      </c>
      <c r="AF2842" s="19">
        <v>0.75138419999999995</v>
      </c>
      <c r="AG2842" s="14">
        <v>0.30162480290209803</v>
      </c>
      <c r="AH2842" s="22" t="s">
        <v>782</v>
      </c>
      <c r="AI2842" s="23" t="s">
        <v>782</v>
      </c>
      <c r="AJ2842" s="23" t="s">
        <v>782</v>
      </c>
      <c r="AK2842" s="23" t="s">
        <v>782</v>
      </c>
      <c r="AL2842" s="14" t="s">
        <v>782</v>
      </c>
      <c r="AM2842" s="22" t="s">
        <v>782</v>
      </c>
      <c r="AN2842" s="23" t="s">
        <v>782</v>
      </c>
      <c r="AO2842" s="23" t="s">
        <v>782</v>
      </c>
      <c r="AP2842" s="23" t="s">
        <v>782</v>
      </c>
      <c r="AQ2842" s="14" t="s">
        <v>782</v>
      </c>
      <c r="AR2842" s="13">
        <v>801</v>
      </c>
      <c r="AS2842" s="19">
        <v>18952.10999999999</v>
      </c>
      <c r="AT2842" s="23">
        <v>18.95210999999999</v>
      </c>
      <c r="AU2842" s="19">
        <v>16.82947368</v>
      </c>
      <c r="AV2842" s="14">
        <v>6.7557804405203719</v>
      </c>
      <c r="AW2842" s="13">
        <v>0</v>
      </c>
      <c r="AX2842" s="22" t="s">
        <v>782</v>
      </c>
      <c r="AY2842" s="19">
        <v>0</v>
      </c>
      <c r="AZ2842" s="23">
        <v>0</v>
      </c>
      <c r="BA2842" s="19">
        <v>0</v>
      </c>
      <c r="BB2842" s="14">
        <v>0</v>
      </c>
      <c r="BC2842" s="13">
        <v>13</v>
      </c>
      <c r="BD2842" s="19">
        <v>10944.999999999998</v>
      </c>
      <c r="BE2842" s="44">
        <v>10.944999999999999</v>
      </c>
      <c r="BF2842" s="19">
        <v>15.267945063233757</v>
      </c>
      <c r="BG2842" s="14">
        <v>6.1289429833871178</v>
      </c>
      <c r="BH2842" s="22">
        <v>824</v>
      </c>
      <c r="BI2842" s="23">
        <v>32.527109999999993</v>
      </c>
      <c r="BJ2842" s="23">
        <v>48.578832943233756</v>
      </c>
      <c r="BK2842" s="14">
        <v>19.500783902185901</v>
      </c>
      <c r="BL2842" t="s">
        <v>249</v>
      </c>
    </row>
    <row r="2843" spans="1:64">
      <c r="A2843" t="s">
        <v>3887</v>
      </c>
      <c r="B2843" t="s">
        <v>3884</v>
      </c>
      <c r="C2843" t="s">
        <v>249</v>
      </c>
      <c r="D2843" t="s">
        <v>942</v>
      </c>
      <c r="E2843">
        <v>2017</v>
      </c>
      <c r="F2843" s="23">
        <v>102.77</v>
      </c>
      <c r="G2843" s="23">
        <v>18.32</v>
      </c>
      <c r="H2843" s="22">
        <v>29209</v>
      </c>
      <c r="I2843" s="34">
        <v>229.43700063878489</v>
      </c>
      <c r="J2843" s="13">
        <v>9</v>
      </c>
      <c r="K2843" s="13">
        <v>10</v>
      </c>
      <c r="L2843" s="19">
        <v>2630</v>
      </c>
      <c r="M2843" s="19">
        <v>2.63</v>
      </c>
      <c r="N2843" s="19">
        <v>15.730030000000001</v>
      </c>
      <c r="O2843" s="17">
        <v>6.8559255726867869</v>
      </c>
      <c r="P2843" s="13">
        <v>0</v>
      </c>
      <c r="Q2843" s="13">
        <v>0</v>
      </c>
      <c r="R2843" s="19">
        <v>0</v>
      </c>
      <c r="S2843" s="19">
        <v>0</v>
      </c>
      <c r="T2843" s="19">
        <v>0</v>
      </c>
      <c r="U2843" s="17">
        <v>0</v>
      </c>
      <c r="V2843" s="13">
        <v>0</v>
      </c>
      <c r="W2843" s="13">
        <v>0</v>
      </c>
      <c r="X2843" s="19">
        <v>0</v>
      </c>
      <c r="Y2843" s="19">
        <v>0</v>
      </c>
      <c r="Z2843" s="19">
        <v>0</v>
      </c>
      <c r="AA2843" s="14">
        <v>0</v>
      </c>
      <c r="AB2843" s="13">
        <v>1</v>
      </c>
      <c r="AC2843" s="22" t="s">
        <v>782</v>
      </c>
      <c r="AD2843" s="19">
        <v>0</v>
      </c>
      <c r="AE2843" s="19">
        <v>0</v>
      </c>
      <c r="AF2843" s="19">
        <v>0.64860620999999996</v>
      </c>
      <c r="AG2843" s="14">
        <v>0.28269468664347469</v>
      </c>
      <c r="AH2843" s="22" t="s">
        <v>782</v>
      </c>
      <c r="AI2843" s="23" t="s">
        <v>782</v>
      </c>
      <c r="AJ2843" s="23" t="s">
        <v>782</v>
      </c>
      <c r="AK2843" s="23" t="s">
        <v>782</v>
      </c>
      <c r="AL2843" s="14" t="s">
        <v>782</v>
      </c>
      <c r="AM2843" s="22" t="s">
        <v>782</v>
      </c>
      <c r="AN2843" s="23" t="s">
        <v>782</v>
      </c>
      <c r="AO2843" s="23" t="s">
        <v>782</v>
      </c>
      <c r="AP2843" s="23" t="s">
        <v>782</v>
      </c>
      <c r="AQ2843" s="14" t="s">
        <v>782</v>
      </c>
      <c r="AR2843" s="13">
        <v>828</v>
      </c>
      <c r="AS2843" s="19">
        <v>20228.394999999975</v>
      </c>
      <c r="AT2843" s="19">
        <v>20.228394999999988</v>
      </c>
      <c r="AU2843" s="19">
        <v>17.962814760000018</v>
      </c>
      <c r="AV2843" s="14">
        <v>7.8290836743807724</v>
      </c>
      <c r="AW2843" s="13">
        <v>0</v>
      </c>
      <c r="AX2843" s="22" t="s">
        <v>782</v>
      </c>
      <c r="AY2843" s="19">
        <v>0</v>
      </c>
      <c r="AZ2843" s="19">
        <v>0</v>
      </c>
      <c r="BA2843" s="19">
        <v>0</v>
      </c>
      <c r="BB2843" s="14">
        <v>0</v>
      </c>
      <c r="BC2843" s="13">
        <v>16</v>
      </c>
      <c r="BD2843" s="19">
        <v>13345</v>
      </c>
      <c r="BE2843" s="19">
        <v>13.345000000000001</v>
      </c>
      <c r="BF2843" s="19">
        <v>19.265573546798137</v>
      </c>
      <c r="BG2843" s="14">
        <v>8.3968904288149133</v>
      </c>
      <c r="BH2843" s="22">
        <v>854</v>
      </c>
      <c r="BI2843" s="23">
        <v>36.203394999999993</v>
      </c>
      <c r="BJ2843" s="23">
        <v>53.607024516798148</v>
      </c>
      <c r="BK2843" s="14">
        <v>23.364594362525946</v>
      </c>
      <c r="BL2843" t="s">
        <v>249</v>
      </c>
    </row>
    <row r="2844" spans="1:64">
      <c r="A2844" t="s">
        <v>3888</v>
      </c>
      <c r="B2844" t="s">
        <v>3884</v>
      </c>
      <c r="C2844" t="s">
        <v>249</v>
      </c>
      <c r="D2844" t="s">
        <v>942</v>
      </c>
      <c r="E2844">
        <v>2018</v>
      </c>
      <c r="F2844" s="23">
        <v>102.77</v>
      </c>
      <c r="G2844" s="23">
        <v>18.46</v>
      </c>
      <c r="H2844" s="22">
        <v>29326</v>
      </c>
      <c r="I2844" s="34">
        <v>229.453307461858</v>
      </c>
      <c r="J2844" s="13">
        <v>10</v>
      </c>
      <c r="K2844" s="13">
        <v>11</v>
      </c>
      <c r="L2844" s="19">
        <v>4400</v>
      </c>
      <c r="M2844" s="19">
        <v>4.4000000000000004</v>
      </c>
      <c r="N2844" s="19">
        <v>26.316399999999994</v>
      </c>
      <c r="O2844" s="17">
        <v>11.469174400275127</v>
      </c>
      <c r="P2844" s="13">
        <v>0</v>
      </c>
      <c r="Q2844" s="13">
        <v>0</v>
      </c>
      <c r="R2844" s="19">
        <v>0</v>
      </c>
      <c r="S2844" s="19">
        <v>0</v>
      </c>
      <c r="T2844" s="19">
        <v>0</v>
      </c>
      <c r="U2844" s="17">
        <v>0</v>
      </c>
      <c r="V2844" s="13">
        <v>0</v>
      </c>
      <c r="W2844" s="13">
        <v>0</v>
      </c>
      <c r="X2844" s="19">
        <v>0</v>
      </c>
      <c r="Y2844" s="19">
        <v>0</v>
      </c>
      <c r="Z2844" s="19">
        <v>0</v>
      </c>
      <c r="AA2844" s="14">
        <v>0</v>
      </c>
      <c r="AB2844" s="13">
        <v>1</v>
      </c>
      <c r="AC2844" s="22" t="s">
        <v>782</v>
      </c>
      <c r="AD2844" s="19">
        <v>0</v>
      </c>
      <c r="AE2844" s="19">
        <v>0</v>
      </c>
      <c r="AF2844" s="19">
        <v>0.75800129999999988</v>
      </c>
      <c r="AG2844" s="14">
        <v>0.33035100185949695</v>
      </c>
      <c r="AH2844" s="22" t="s">
        <v>782</v>
      </c>
      <c r="AI2844" s="23" t="s">
        <v>782</v>
      </c>
      <c r="AJ2844" s="23" t="s">
        <v>782</v>
      </c>
      <c r="AK2844" s="23" t="s">
        <v>782</v>
      </c>
      <c r="AL2844" s="14" t="s">
        <v>782</v>
      </c>
      <c r="AM2844" s="22" t="s">
        <v>782</v>
      </c>
      <c r="AN2844" s="23" t="s">
        <v>782</v>
      </c>
      <c r="AO2844" s="23" t="s">
        <v>782</v>
      </c>
      <c r="AP2844" s="23" t="s">
        <v>782</v>
      </c>
      <c r="AQ2844" s="14" t="s">
        <v>782</v>
      </c>
      <c r="AR2844" s="13">
        <v>858</v>
      </c>
      <c r="AS2844" s="19">
        <v>20716.15499999997</v>
      </c>
      <c r="AT2844" s="19">
        <v>20.71615499999999</v>
      </c>
      <c r="AU2844" s="19">
        <v>18.395945640000015</v>
      </c>
      <c r="AV2844" s="14">
        <v>8.0172937333047471</v>
      </c>
      <c r="AW2844" s="13">
        <v>0</v>
      </c>
      <c r="AX2844" s="22" t="s">
        <v>782</v>
      </c>
      <c r="AY2844" s="19">
        <v>0</v>
      </c>
      <c r="AZ2844" s="19">
        <v>0</v>
      </c>
      <c r="BA2844" s="19">
        <v>0</v>
      </c>
      <c r="BB2844" s="14">
        <v>0</v>
      </c>
      <c r="BC2844" s="13">
        <v>16</v>
      </c>
      <c r="BD2844" s="19">
        <v>13345</v>
      </c>
      <c r="BE2844" s="19">
        <v>13.345000000000001</v>
      </c>
      <c r="BF2844" s="19">
        <v>17.701785292689983</v>
      </c>
      <c r="BG2844" s="14">
        <v>7.7147658007207189</v>
      </c>
      <c r="BH2844" s="22">
        <v>885</v>
      </c>
      <c r="BI2844" s="23">
        <v>38.461154999999991</v>
      </c>
      <c r="BJ2844" s="23">
        <v>63.172132232689989</v>
      </c>
      <c r="BK2844" s="14">
        <v>27.531584936160094</v>
      </c>
      <c r="BL2844" t="s">
        <v>249</v>
      </c>
    </row>
    <row r="2845" spans="1:64">
      <c r="A2845" t="s">
        <v>3889</v>
      </c>
      <c r="B2845" t="s">
        <v>3884</v>
      </c>
      <c r="C2845" t="s">
        <v>249</v>
      </c>
      <c r="D2845" t="s">
        <v>942</v>
      </c>
      <c r="E2845">
        <v>2019</v>
      </c>
      <c r="F2845" s="23">
        <v>102.77</v>
      </c>
      <c r="G2845" s="23">
        <v>18.47</v>
      </c>
      <c r="H2845" s="22">
        <v>29238</v>
      </c>
      <c r="I2845" s="34">
        <v>235.16204045904868</v>
      </c>
      <c r="J2845" s="22">
        <v>9</v>
      </c>
      <c r="K2845" s="22">
        <v>13</v>
      </c>
      <c r="L2845" s="23">
        <v>3560</v>
      </c>
      <c r="M2845" s="23">
        <v>3.56</v>
      </c>
      <c r="N2845" s="23">
        <v>21.292359999999995</v>
      </c>
      <c r="O2845" s="14">
        <v>9.0543354524549056</v>
      </c>
      <c r="P2845" s="22">
        <v>0</v>
      </c>
      <c r="Q2845" s="22">
        <v>0</v>
      </c>
      <c r="R2845" s="23">
        <v>0</v>
      </c>
      <c r="S2845" s="23">
        <v>0</v>
      </c>
      <c r="T2845" s="23">
        <v>0</v>
      </c>
      <c r="U2845" s="14">
        <v>0</v>
      </c>
      <c r="V2845" s="22">
        <v>0</v>
      </c>
      <c r="W2845" s="22">
        <v>0</v>
      </c>
      <c r="X2845" s="23">
        <v>0</v>
      </c>
      <c r="Y2845" s="23">
        <v>0</v>
      </c>
      <c r="Z2845" s="23">
        <v>0</v>
      </c>
      <c r="AA2845" s="14">
        <v>0</v>
      </c>
      <c r="AB2845" s="22">
        <v>1</v>
      </c>
      <c r="AC2845" s="22">
        <v>1</v>
      </c>
      <c r="AD2845" s="23">
        <v>502.00214592274676</v>
      </c>
      <c r="AE2845" s="23">
        <v>0.50200214592274672</v>
      </c>
      <c r="AF2845" s="23">
        <v>0.70179899999999995</v>
      </c>
      <c r="AG2845" s="14">
        <v>0.2984320933047066</v>
      </c>
      <c r="AH2845" s="22">
        <v>2</v>
      </c>
      <c r="AI2845" s="23">
        <v>4286.58</v>
      </c>
      <c r="AJ2845" s="23">
        <v>4.2865799999999998</v>
      </c>
      <c r="AK2845" s="23">
        <v>3.8064830400000003</v>
      </c>
      <c r="AL2845" s="14">
        <v>1.6186638934453643</v>
      </c>
      <c r="AM2845" s="22">
        <v>917</v>
      </c>
      <c r="AN2845" s="23">
        <v>17716.684999999965</v>
      </c>
      <c r="AO2845" s="23">
        <v>17.716684999999995</v>
      </c>
      <c r="AP2845" s="23">
        <v>15.732416280000015</v>
      </c>
      <c r="AQ2845" s="14">
        <v>6.6900322217350681</v>
      </c>
      <c r="AR2845" s="22">
        <v>919</v>
      </c>
      <c r="AS2845" s="23">
        <v>22003.264999999963</v>
      </c>
      <c r="AT2845" s="23">
        <v>22.003264999999995</v>
      </c>
      <c r="AU2845" s="23">
        <v>19.538899320000017</v>
      </c>
      <c r="AV2845" s="14">
        <v>8.3086961151804335</v>
      </c>
      <c r="AW2845" s="22">
        <v>0</v>
      </c>
      <c r="AX2845" s="22" t="s">
        <v>782</v>
      </c>
      <c r="AY2845" s="23">
        <v>0</v>
      </c>
      <c r="AZ2845" s="23">
        <v>0</v>
      </c>
      <c r="BA2845" s="23">
        <v>0</v>
      </c>
      <c r="BB2845" s="14">
        <v>0</v>
      </c>
      <c r="BC2845" s="22">
        <v>16</v>
      </c>
      <c r="BD2845" s="23">
        <v>13345</v>
      </c>
      <c r="BE2845" s="23">
        <v>13.345000000000001</v>
      </c>
      <c r="BF2845" s="23">
        <v>17.968983348046947</v>
      </c>
      <c r="BG2845" s="14">
        <v>7.6411070906556802</v>
      </c>
      <c r="BH2845" s="22">
        <v>945</v>
      </c>
      <c r="BI2845" s="23">
        <v>39.410267145922745</v>
      </c>
      <c r="BJ2845" s="23">
        <v>59.502041668046957</v>
      </c>
      <c r="BK2845" s="14">
        <v>25.302570751595724</v>
      </c>
      <c r="BL2845" t="s">
        <v>249</v>
      </c>
    </row>
    <row r="2846" spans="1:64">
      <c r="A2846" t="s">
        <v>3890</v>
      </c>
      <c r="B2846" t="s">
        <v>3884</v>
      </c>
      <c r="C2846" t="s">
        <v>249</v>
      </c>
      <c r="D2846" t="s">
        <v>942</v>
      </c>
      <c r="E2846">
        <v>2020</v>
      </c>
      <c r="F2846" s="23">
        <v>102.77</v>
      </c>
      <c r="G2846" s="23">
        <v>18.489999999999998</v>
      </c>
      <c r="H2846" s="22">
        <v>29133</v>
      </c>
      <c r="I2846" s="34">
        <v>235.43162148045093</v>
      </c>
      <c r="J2846" s="22">
        <v>9</v>
      </c>
      <c r="K2846" s="22">
        <v>15</v>
      </c>
      <c r="L2846" s="23">
        <v>4060</v>
      </c>
      <c r="M2846" s="23">
        <v>4.0599999999999996</v>
      </c>
      <c r="N2846" s="23">
        <v>24.282859999999996</v>
      </c>
      <c r="O2846" s="14">
        <v>10.314187978362254</v>
      </c>
      <c r="P2846" s="22">
        <v>0</v>
      </c>
      <c r="Q2846" s="22">
        <v>0</v>
      </c>
      <c r="R2846" s="23">
        <v>0</v>
      </c>
      <c r="S2846" s="23">
        <v>0</v>
      </c>
      <c r="T2846" s="23">
        <v>0</v>
      </c>
      <c r="U2846" s="14">
        <v>0</v>
      </c>
      <c r="V2846" s="22">
        <v>0</v>
      </c>
      <c r="W2846" s="22">
        <v>0</v>
      </c>
      <c r="X2846" s="23">
        <v>0</v>
      </c>
      <c r="Y2846" s="23">
        <v>0</v>
      </c>
      <c r="Z2846" s="23">
        <v>0</v>
      </c>
      <c r="AA2846" s="14">
        <v>0</v>
      </c>
      <c r="AB2846" s="22">
        <v>1</v>
      </c>
      <c r="AC2846" s="22">
        <v>1</v>
      </c>
      <c r="AD2846" s="23">
        <v>499.70085836909874</v>
      </c>
      <c r="AE2846" s="23">
        <v>0.49970085836909872</v>
      </c>
      <c r="AF2846" s="23">
        <v>0.69858180000000003</v>
      </c>
      <c r="AG2846" s="14">
        <v>0.29672386215885055</v>
      </c>
      <c r="AH2846" s="22">
        <v>4</v>
      </c>
      <c r="AI2846" s="23">
        <v>5521.12</v>
      </c>
      <c r="AJ2846" s="23">
        <v>5.5211199999999998</v>
      </c>
      <c r="AK2846" s="23">
        <v>4.90275456</v>
      </c>
      <c r="AL2846" s="14">
        <v>2.0824537201801077</v>
      </c>
      <c r="AM2846" s="22">
        <v>1035</v>
      </c>
      <c r="AN2846" s="23">
        <v>19489.049999999937</v>
      </c>
      <c r="AO2846" s="23">
        <v>19.489049999999953</v>
      </c>
      <c r="AP2846" s="23">
        <v>17.306276400000026</v>
      </c>
      <c r="AQ2846" s="14">
        <v>7.3508716845995359</v>
      </c>
      <c r="AR2846" s="22">
        <v>1039</v>
      </c>
      <c r="AS2846" s="23">
        <v>25010.169999999936</v>
      </c>
      <c r="AT2846" s="23">
        <v>25.010169999999952</v>
      </c>
      <c r="AU2846" s="23">
        <v>22.209030960000028</v>
      </c>
      <c r="AV2846" s="14">
        <v>9.4333254047796444</v>
      </c>
      <c r="AW2846" s="22">
        <v>0</v>
      </c>
      <c r="AX2846" s="22">
        <v>0</v>
      </c>
      <c r="AY2846" s="23">
        <v>0</v>
      </c>
      <c r="AZ2846" s="23">
        <v>0</v>
      </c>
      <c r="BA2846" s="23">
        <v>0</v>
      </c>
      <c r="BB2846" s="14">
        <v>0</v>
      </c>
      <c r="BC2846" s="22">
        <v>16</v>
      </c>
      <c r="BD2846" s="23">
        <v>13345</v>
      </c>
      <c r="BE2846" s="23">
        <v>13.344999999999999</v>
      </c>
      <c r="BF2846" s="23">
        <v>17.462342916328172</v>
      </c>
      <c r="BG2846" s="14">
        <v>7.4171612150146782</v>
      </c>
      <c r="BH2846" s="22">
        <v>1065</v>
      </c>
      <c r="BI2846" s="23">
        <v>42.914870858369049</v>
      </c>
      <c r="BJ2846" s="23">
        <v>64.652815676328203</v>
      </c>
      <c r="BK2846" s="14">
        <v>27.461398460315429</v>
      </c>
      <c r="BL2846" t="s">
        <v>249</v>
      </c>
    </row>
    <row r="2847" spans="1:64">
      <c r="A2847" t="s">
        <v>3891</v>
      </c>
      <c r="B2847" t="s">
        <v>3884</v>
      </c>
      <c r="C2847" t="s">
        <v>249</v>
      </c>
      <c r="D2847" t="s">
        <v>942</v>
      </c>
      <c r="E2847">
        <v>2021</v>
      </c>
      <c r="F2847" s="23">
        <v>102.77</v>
      </c>
      <c r="G2847" s="23">
        <v>18.68</v>
      </c>
      <c r="H2847" s="22">
        <v>29210</v>
      </c>
      <c r="I2847" s="34">
        <v>218.43</v>
      </c>
      <c r="J2847" s="22">
        <v>9</v>
      </c>
      <c r="K2847" s="22">
        <v>15</v>
      </c>
      <c r="L2847" s="23">
        <v>3850</v>
      </c>
      <c r="M2847" s="23">
        <v>3.85</v>
      </c>
      <c r="N2847" s="23">
        <v>23.02685</v>
      </c>
      <c r="O2847" s="14">
        <v>10.54</v>
      </c>
      <c r="P2847" s="22">
        <v>0</v>
      </c>
      <c r="Q2847" s="22">
        <v>0</v>
      </c>
      <c r="R2847" s="23">
        <v>0</v>
      </c>
      <c r="S2847" s="23">
        <v>0</v>
      </c>
      <c r="T2847" s="23">
        <v>0</v>
      </c>
      <c r="U2847" s="14">
        <v>0</v>
      </c>
      <c r="V2847" s="22">
        <v>0</v>
      </c>
      <c r="W2847" s="22">
        <v>0</v>
      </c>
      <c r="X2847" s="23">
        <v>0</v>
      </c>
      <c r="Y2847" s="23">
        <v>0</v>
      </c>
      <c r="Z2847" s="23">
        <v>0</v>
      </c>
      <c r="AA2847" s="14">
        <v>0</v>
      </c>
      <c r="AB2847" s="22">
        <v>1</v>
      </c>
      <c r="AC2847" s="22">
        <v>1</v>
      </c>
      <c r="AD2847" s="23">
        <v>85</v>
      </c>
      <c r="AE2847" s="23">
        <v>8.5000000000000006E-2</v>
      </c>
      <c r="AF2847" s="23">
        <v>0.81025769999999997</v>
      </c>
      <c r="AG2847" s="14">
        <v>0.37</v>
      </c>
      <c r="AH2847" s="22">
        <v>5</v>
      </c>
      <c r="AI2847" s="23">
        <v>6035.62</v>
      </c>
      <c r="AJ2847" s="23">
        <v>6.0356199999999998</v>
      </c>
      <c r="AK2847" s="23">
        <v>5.4008110670000002</v>
      </c>
      <c r="AL2847" s="14">
        <v>2.4700000000000002</v>
      </c>
      <c r="AM2847" s="22">
        <v>1165</v>
      </c>
      <c r="AN2847" s="23">
        <v>21410.375</v>
      </c>
      <c r="AO2847" s="23">
        <v>21.410374999999998</v>
      </c>
      <c r="AP2847" s="23">
        <v>19.158494109999999</v>
      </c>
      <c r="AQ2847" s="14">
        <v>8.77</v>
      </c>
      <c r="AR2847" s="22">
        <v>1170</v>
      </c>
      <c r="AS2847" s="23">
        <v>27445.994999999999</v>
      </c>
      <c r="AT2847" s="23">
        <v>27.445995</v>
      </c>
      <c r="AU2847" s="23">
        <v>24.559305179999999</v>
      </c>
      <c r="AV2847" s="14">
        <v>11.24</v>
      </c>
      <c r="AW2847" s="22">
        <v>0</v>
      </c>
      <c r="AX2847" s="22">
        <v>0</v>
      </c>
      <c r="AY2847" s="23">
        <v>0</v>
      </c>
      <c r="AZ2847" s="23">
        <v>0</v>
      </c>
      <c r="BA2847" s="23">
        <v>0</v>
      </c>
      <c r="BB2847" s="14">
        <v>0</v>
      </c>
      <c r="BC2847" s="22">
        <v>16</v>
      </c>
      <c r="BD2847" s="23">
        <v>13345</v>
      </c>
      <c r="BE2847" s="23">
        <v>13.345000000000001</v>
      </c>
      <c r="BF2847" s="23">
        <v>15.24240354</v>
      </c>
      <c r="BG2847" s="14">
        <v>6.98</v>
      </c>
      <c r="BH2847" s="22">
        <v>1196</v>
      </c>
      <c r="BI2847" s="23">
        <v>44.73</v>
      </c>
      <c r="BJ2847" s="23">
        <v>63.64</v>
      </c>
      <c r="BK2847" s="14">
        <v>29.13</v>
      </c>
      <c r="BL2847" t="s">
        <v>249</v>
      </c>
    </row>
    <row r="2848" spans="1:64">
      <c r="A2848" t="s">
        <v>3892</v>
      </c>
      <c r="B2848" t="s">
        <v>3884</v>
      </c>
      <c r="C2848" t="s">
        <v>249</v>
      </c>
      <c r="D2848" s="111" t="s">
        <v>942</v>
      </c>
      <c r="E2848" s="110">
        <v>2022</v>
      </c>
      <c r="F2848" s="23"/>
      <c r="G2848" s="23"/>
      <c r="H2848" s="22">
        <v>29644</v>
      </c>
      <c r="I2848" s="34">
        <v>214.84602154407082</v>
      </c>
      <c r="J2848" s="22">
        <v>10</v>
      </c>
      <c r="K2848" s="22">
        <v>16</v>
      </c>
      <c r="L2848" s="23">
        <v>3949</v>
      </c>
      <c r="M2848" s="23">
        <v>3.9489999999999998</v>
      </c>
      <c r="N2848" s="23">
        <v>23.370182</v>
      </c>
      <c r="O2848" s="14">
        <v>10.877642430630782</v>
      </c>
      <c r="P2848" s="22">
        <v>0</v>
      </c>
      <c r="Q2848" s="22">
        <v>0</v>
      </c>
      <c r="R2848" s="23">
        <v>0</v>
      </c>
      <c r="S2848" s="23">
        <v>0</v>
      </c>
      <c r="T2848" s="23">
        <v>0</v>
      </c>
      <c r="U2848" s="14">
        <v>0</v>
      </c>
      <c r="V2848" s="22">
        <v>0</v>
      </c>
      <c r="W2848" s="22">
        <v>0</v>
      </c>
      <c r="X2848" s="23">
        <v>0</v>
      </c>
      <c r="Y2848" s="23">
        <v>0</v>
      </c>
      <c r="Z2848" s="23">
        <v>0</v>
      </c>
      <c r="AA2848" s="14">
        <v>0</v>
      </c>
      <c r="AB2848" s="22">
        <v>1</v>
      </c>
      <c r="AC2848" s="22">
        <v>1</v>
      </c>
      <c r="AD2848" s="23">
        <v>85</v>
      </c>
      <c r="AE2848" s="23">
        <v>8.5000000000000006E-2</v>
      </c>
      <c r="AF2848" s="23">
        <v>0.73348800000000003</v>
      </c>
      <c r="AG2848" s="14">
        <v>0.34140171399429031</v>
      </c>
      <c r="AH2848" s="22">
        <v>5</v>
      </c>
      <c r="AI2848" s="23">
        <v>6035.62</v>
      </c>
      <c r="AJ2848" s="23">
        <v>6.0356199999999998</v>
      </c>
      <c r="AK2848" s="23">
        <v>6.1826713522559924</v>
      </c>
      <c r="AL2848" s="14">
        <v>2.8777220577890743</v>
      </c>
      <c r="AM2848" s="22">
        <v>1409</v>
      </c>
      <c r="AN2848" s="23">
        <v>22891.559999999918</v>
      </c>
      <c r="AO2848" s="23">
        <v>22.891559999999913</v>
      </c>
      <c r="AP2848" s="23">
        <v>23.449288096409187</v>
      </c>
      <c r="AQ2848" s="14">
        <v>10.914462333480584</v>
      </c>
      <c r="AR2848" s="22">
        <v>1414</v>
      </c>
      <c r="AS2848" s="23">
        <v>28927.179999999898</v>
      </c>
      <c r="AT2848" s="23">
        <v>28.9271799999999</v>
      </c>
      <c r="AU2848" s="23">
        <v>29.631959448665192</v>
      </c>
      <c r="AV2848" s="14">
        <v>13.792184391269663</v>
      </c>
      <c r="AW2848" s="22">
        <v>0</v>
      </c>
      <c r="AX2848" s="22">
        <v>0</v>
      </c>
      <c r="AY2848" s="23">
        <v>0</v>
      </c>
      <c r="AZ2848" s="23">
        <v>0</v>
      </c>
      <c r="BA2848" s="23">
        <v>0</v>
      </c>
      <c r="BB2848" s="14">
        <v>0</v>
      </c>
      <c r="BC2848" s="22">
        <v>15</v>
      </c>
      <c r="BD2848" s="23">
        <v>13250</v>
      </c>
      <c r="BE2848" s="23">
        <v>13.250000000000002</v>
      </c>
      <c r="BF2848" s="23">
        <v>17.003518655035762</v>
      </c>
      <c r="BG2848" s="14">
        <v>7.9142813689700429</v>
      </c>
      <c r="BH2848" s="22">
        <v>1440</v>
      </c>
      <c r="BI2848" s="23">
        <v>46.211179999999899</v>
      </c>
      <c r="BJ2848" s="23">
        <v>70.739148103700956</v>
      </c>
      <c r="BK2848" s="14">
        <v>32.925509904864782</v>
      </c>
      <c r="BL2848" t="s">
        <v>249</v>
      </c>
    </row>
    <row r="2849" spans="1:64">
      <c r="A2849" t="s">
        <v>3893</v>
      </c>
      <c r="B2849" t="s">
        <v>3884</v>
      </c>
      <c r="C2849" t="s">
        <v>249</v>
      </c>
      <c r="D2849" t="s">
        <v>942</v>
      </c>
      <c r="E2849">
        <v>2023</v>
      </c>
      <c r="F2849">
        <v>102.77</v>
      </c>
      <c r="G2849">
        <v>19.3</v>
      </c>
      <c r="H2849">
        <v>30075</v>
      </c>
      <c r="I2849">
        <v>214.84602154407082</v>
      </c>
      <c r="J2849">
        <v>10</v>
      </c>
      <c r="K2849">
        <v>16</v>
      </c>
      <c r="L2849">
        <v>3949</v>
      </c>
      <c r="M2849">
        <v>3.9489999999999998</v>
      </c>
      <c r="N2849">
        <v>23.370182</v>
      </c>
      <c r="O2849">
        <v>10.877642430630781</v>
      </c>
      <c r="P2849">
        <v>0</v>
      </c>
      <c r="Q2849">
        <v>0</v>
      </c>
      <c r="R2849">
        <v>0</v>
      </c>
      <c r="S2849">
        <v>0</v>
      </c>
      <c r="T2849">
        <v>0</v>
      </c>
      <c r="U2849">
        <v>0</v>
      </c>
      <c r="V2849">
        <v>0</v>
      </c>
      <c r="W2849">
        <v>0</v>
      </c>
      <c r="X2849">
        <v>0</v>
      </c>
      <c r="Y2849">
        <v>0</v>
      </c>
      <c r="Z2849">
        <v>0</v>
      </c>
      <c r="AA2849">
        <v>0</v>
      </c>
      <c r="AB2849">
        <v>1</v>
      </c>
      <c r="AC2849">
        <v>1</v>
      </c>
      <c r="AD2849">
        <v>85</v>
      </c>
      <c r="AE2849">
        <v>8.5000000000000006E-2</v>
      </c>
      <c r="AF2849">
        <v>0.72547439999999996</v>
      </c>
      <c r="AG2849">
        <v>0.33767178688537419</v>
      </c>
      <c r="AH2849">
        <v>6</v>
      </c>
      <c r="AI2849">
        <v>6050.11</v>
      </c>
      <c r="AJ2849">
        <v>6.0501100000000001</v>
      </c>
      <c r="AK2849">
        <v>5.6749260000000001</v>
      </c>
      <c r="AL2849">
        <v>2.8531420000000001</v>
      </c>
      <c r="AM2849">
        <v>1646</v>
      </c>
      <c r="AN2849">
        <v>28041.86</v>
      </c>
      <c r="AO2849">
        <v>28.04186</v>
      </c>
      <c r="AP2849">
        <v>26.302907000000001</v>
      </c>
      <c r="AQ2849">
        <v>12.242678179918984</v>
      </c>
      <c r="AR2849">
        <v>2020</v>
      </c>
      <c r="AS2849">
        <v>34366.878999999797</v>
      </c>
      <c r="AT2849">
        <v>34.366878999999898</v>
      </c>
      <c r="AU2849">
        <v>32.235693829959501</v>
      </c>
      <c r="AV2849">
        <v>15.004091580698448</v>
      </c>
      <c r="AW2849">
        <v>0</v>
      </c>
      <c r="AX2849">
        <v>0</v>
      </c>
      <c r="AY2849">
        <v>0</v>
      </c>
      <c r="AZ2849">
        <v>0</v>
      </c>
      <c r="BA2849">
        <v>0</v>
      </c>
      <c r="BB2849">
        <v>0</v>
      </c>
      <c r="BC2849">
        <v>15</v>
      </c>
      <c r="BD2849">
        <v>13250</v>
      </c>
      <c r="BE2849">
        <v>13.25</v>
      </c>
      <c r="BF2849">
        <v>20.302969000000001</v>
      </c>
      <c r="BG2849">
        <v>9.4500092922760039</v>
      </c>
      <c r="BH2849">
        <v>2046</v>
      </c>
      <c r="BI2849">
        <v>51.650878999999897</v>
      </c>
      <c r="BJ2849">
        <v>76.634319229959516</v>
      </c>
      <c r="BK2849">
        <v>35.66941509049061</v>
      </c>
      <c r="BL2849" t="s">
        <v>249</v>
      </c>
    </row>
    <row r="2850" spans="1:64">
      <c r="A2850" t="s">
        <v>3894</v>
      </c>
      <c r="B2850" t="s">
        <v>3884</v>
      </c>
      <c r="C2850" t="s">
        <v>249</v>
      </c>
      <c r="D2850" t="s">
        <v>942</v>
      </c>
      <c r="E2850">
        <v>2024</v>
      </c>
      <c r="F2850">
        <v>102.77</v>
      </c>
      <c r="G2850">
        <v>19.38</v>
      </c>
      <c r="H2850">
        <v>30129</v>
      </c>
      <c r="I2850">
        <v>206.59751010423358</v>
      </c>
      <c r="J2850">
        <v>11</v>
      </c>
      <c r="K2850">
        <v>17</v>
      </c>
      <c r="L2850">
        <v>4099</v>
      </c>
      <c r="M2850">
        <v>4.0990000000000002</v>
      </c>
      <c r="N2850">
        <v>24.257881999999999</v>
      </c>
      <c r="O2850">
        <v>11.741613917690147</v>
      </c>
      <c r="P2850">
        <v>0</v>
      </c>
      <c r="Q2850">
        <v>0</v>
      </c>
      <c r="R2850">
        <v>0</v>
      </c>
      <c r="S2850">
        <v>0</v>
      </c>
      <c r="T2850">
        <v>0</v>
      </c>
      <c r="U2850">
        <v>0</v>
      </c>
      <c r="V2850">
        <v>0</v>
      </c>
      <c r="W2850">
        <v>0</v>
      </c>
      <c r="X2850">
        <v>0</v>
      </c>
      <c r="Y2850">
        <v>0</v>
      </c>
      <c r="Z2850">
        <v>0</v>
      </c>
      <c r="AA2850">
        <v>0</v>
      </c>
      <c r="AB2850">
        <v>1</v>
      </c>
      <c r="AC2850">
        <v>1</v>
      </c>
      <c r="AD2850">
        <v>85</v>
      </c>
      <c r="AE2850">
        <v>8.5000000000000006E-2</v>
      </c>
      <c r="AF2850">
        <v>0.73724069999999997</v>
      </c>
      <c r="AG2850">
        <v>0.35684878275059739</v>
      </c>
      <c r="AH2850">
        <v>6</v>
      </c>
      <c r="AI2850">
        <v>6050.11</v>
      </c>
      <c r="AJ2850">
        <v>6.0501100000000001</v>
      </c>
      <c r="AK2850">
        <v>5.4568592657227244</v>
      </c>
      <c r="AL2850">
        <v>2.6412996279430492</v>
      </c>
      <c r="AM2850">
        <v>1940</v>
      </c>
      <c r="AN2850">
        <v>33749.282999999967</v>
      </c>
      <c r="AO2850">
        <v>33.749282999999934</v>
      </c>
      <c r="AP2850">
        <v>30.439956901618071</v>
      </c>
      <c r="AQ2850">
        <v>14.733941801263894</v>
      </c>
      <c r="AR2850">
        <v>2492</v>
      </c>
      <c r="AS2850">
        <v>40265.356000000029</v>
      </c>
      <c r="AT2850">
        <v>40.265355999999557</v>
      </c>
      <c r="AU2850">
        <v>36.317088610987867</v>
      </c>
      <c r="AV2850">
        <v>17.57866713527428</v>
      </c>
      <c r="AW2850">
        <v>0</v>
      </c>
      <c r="AX2850">
        <v>0</v>
      </c>
      <c r="AY2850">
        <v>0</v>
      </c>
      <c r="AZ2850">
        <v>0</v>
      </c>
      <c r="BA2850">
        <v>0</v>
      </c>
      <c r="BB2850">
        <v>0</v>
      </c>
      <c r="BC2850">
        <v>15</v>
      </c>
      <c r="BD2850">
        <v>13250</v>
      </c>
      <c r="BE2850">
        <v>13.250000000000002</v>
      </c>
      <c r="BF2850">
        <v>17.634260536916038</v>
      </c>
      <c r="BG2850">
        <v>8.5355629542771911</v>
      </c>
      <c r="BH2850">
        <v>2519</v>
      </c>
      <c r="BI2850">
        <v>57.699355999999554</v>
      </c>
      <c r="BJ2850">
        <v>78.946471847903894</v>
      </c>
      <c r="BK2850">
        <v>38.212692789992211</v>
      </c>
      <c r="BL2850" t="s">
        <v>249</v>
      </c>
    </row>
    <row r="2851" spans="1:64">
      <c r="A2851" t="s">
        <v>3895</v>
      </c>
      <c r="B2851" t="s">
        <v>3896</v>
      </c>
      <c r="C2851" t="s">
        <v>251</v>
      </c>
      <c r="D2851" t="s">
        <v>942</v>
      </c>
      <c r="E2851">
        <v>2012</v>
      </c>
      <c r="F2851" s="23">
        <v>89.65</v>
      </c>
      <c r="G2851" s="23">
        <v>9.84</v>
      </c>
      <c r="H2851" s="22">
        <v>10537</v>
      </c>
      <c r="I2851" s="34">
        <v>84.510671000000002</v>
      </c>
      <c r="J2851" s="22">
        <v>5</v>
      </c>
      <c r="K2851" s="22" t="s">
        <v>782</v>
      </c>
      <c r="L2851" s="23">
        <v>1770</v>
      </c>
      <c r="M2851" s="23">
        <v>1.77</v>
      </c>
      <c r="N2851" s="23">
        <v>14.422806000000001</v>
      </c>
      <c r="O2851" s="14">
        <v>17.066254272197177</v>
      </c>
      <c r="P2851" s="22">
        <v>0</v>
      </c>
      <c r="Q2851" s="22" t="s">
        <v>782</v>
      </c>
      <c r="R2851" s="23">
        <v>0</v>
      </c>
      <c r="S2851" s="23">
        <v>0</v>
      </c>
      <c r="T2851" s="23">
        <v>0</v>
      </c>
      <c r="U2851" s="14">
        <v>0</v>
      </c>
      <c r="V2851" s="22">
        <v>0</v>
      </c>
      <c r="W2851" s="22" t="s">
        <v>782</v>
      </c>
      <c r="X2851" s="23">
        <v>0</v>
      </c>
      <c r="Y2851" s="23">
        <v>0</v>
      </c>
      <c r="Z2851" s="23">
        <v>0</v>
      </c>
      <c r="AA2851" s="14">
        <v>0</v>
      </c>
      <c r="AB2851" s="22">
        <v>0</v>
      </c>
      <c r="AC2851" s="22" t="s">
        <v>782</v>
      </c>
      <c r="AD2851" s="23">
        <v>0</v>
      </c>
      <c r="AE2851" s="23">
        <v>0</v>
      </c>
      <c r="AF2851" s="23">
        <v>0</v>
      </c>
      <c r="AG2851" s="14">
        <v>0</v>
      </c>
      <c r="AH2851" s="22" t="s">
        <v>782</v>
      </c>
      <c r="AI2851" s="23" t="s">
        <v>782</v>
      </c>
      <c r="AJ2851" s="23" t="s">
        <v>782</v>
      </c>
      <c r="AK2851" s="23" t="s">
        <v>782</v>
      </c>
      <c r="AL2851" s="14" t="s">
        <v>782</v>
      </c>
      <c r="AM2851" s="22" t="s">
        <v>782</v>
      </c>
      <c r="AN2851" s="23" t="s">
        <v>782</v>
      </c>
      <c r="AO2851" s="23" t="s">
        <v>782</v>
      </c>
      <c r="AP2851" s="23" t="s">
        <v>782</v>
      </c>
      <c r="AQ2851" s="14" t="s">
        <v>782</v>
      </c>
      <c r="AR2851" s="22">
        <v>583</v>
      </c>
      <c r="AS2851" s="23">
        <v>10340.795000000004</v>
      </c>
      <c r="AT2851" s="23">
        <v>10.340795000000004</v>
      </c>
      <c r="AU2851" s="23">
        <v>8.2185499999999987</v>
      </c>
      <c r="AV2851" s="14">
        <v>9.7248665792749414</v>
      </c>
      <c r="AW2851" s="22">
        <v>0</v>
      </c>
      <c r="AX2851" s="22" t="s">
        <v>782</v>
      </c>
      <c r="AY2851" s="23">
        <v>0</v>
      </c>
      <c r="AZ2851" s="23">
        <v>0</v>
      </c>
      <c r="BA2851" s="23">
        <v>0</v>
      </c>
      <c r="BB2851" s="14">
        <v>0</v>
      </c>
      <c r="BC2851" s="22">
        <v>19</v>
      </c>
      <c r="BD2851" s="23">
        <v>18880</v>
      </c>
      <c r="BE2851" s="23">
        <v>18.88</v>
      </c>
      <c r="BF2851" s="23">
        <v>30.151359999999997</v>
      </c>
      <c r="BG2851" s="14">
        <v>35.677577332216423</v>
      </c>
      <c r="BH2851" s="22">
        <v>607</v>
      </c>
      <c r="BI2851" s="23">
        <v>30.990795000000002</v>
      </c>
      <c r="BJ2851" s="23">
        <v>52.792715999999999</v>
      </c>
      <c r="BK2851" s="14">
        <v>62.468698183688538</v>
      </c>
      <c r="BL2851" t="s">
        <v>251</v>
      </c>
    </row>
    <row r="2852" spans="1:64">
      <c r="A2852" t="s">
        <v>3897</v>
      </c>
      <c r="B2852" t="s">
        <v>3896</v>
      </c>
      <c r="C2852" t="s">
        <v>251</v>
      </c>
      <c r="D2852" t="s">
        <v>942</v>
      </c>
      <c r="E2852">
        <v>2015</v>
      </c>
      <c r="F2852" s="23">
        <v>89.65</v>
      </c>
      <c r="G2852" s="23">
        <v>10.08</v>
      </c>
      <c r="H2852" s="22">
        <v>10873</v>
      </c>
      <c r="I2852" s="34">
        <v>86.685537182070306</v>
      </c>
      <c r="J2852" s="13">
        <v>5</v>
      </c>
      <c r="K2852" s="13">
        <v>5</v>
      </c>
      <c r="L2852" s="19">
        <v>2395</v>
      </c>
      <c r="M2852" s="35">
        <v>2.395</v>
      </c>
      <c r="N2852" s="19">
        <v>14.325345181529951</v>
      </c>
      <c r="O2852" s="17">
        <v>16.5256462002902</v>
      </c>
      <c r="P2852" s="36">
        <v>0</v>
      </c>
      <c r="Q2852" s="37">
        <v>0</v>
      </c>
      <c r="R2852" s="38">
        <v>0</v>
      </c>
      <c r="S2852" s="27">
        <v>0</v>
      </c>
      <c r="T2852" s="23">
        <v>0</v>
      </c>
      <c r="U2852" s="17">
        <v>0</v>
      </c>
      <c r="V2852" s="22">
        <v>0</v>
      </c>
      <c r="W2852" s="22">
        <v>0</v>
      </c>
      <c r="X2852" s="23">
        <v>0</v>
      </c>
      <c r="Y2852" s="27">
        <v>0</v>
      </c>
      <c r="Z2852" s="27">
        <v>0</v>
      </c>
      <c r="AA2852" s="14">
        <v>0</v>
      </c>
      <c r="AB2852" s="39">
        <v>0</v>
      </c>
      <c r="AC2852" s="22" t="s">
        <v>782</v>
      </c>
      <c r="AD2852" s="23">
        <v>0</v>
      </c>
      <c r="AE2852" s="23">
        <v>0</v>
      </c>
      <c r="AF2852" s="23">
        <v>0</v>
      </c>
      <c r="AG2852" s="14">
        <v>0</v>
      </c>
      <c r="AH2852" s="22" t="s">
        <v>782</v>
      </c>
      <c r="AI2852" s="23" t="s">
        <v>782</v>
      </c>
      <c r="AJ2852" s="23" t="s">
        <v>782</v>
      </c>
      <c r="AK2852" s="23" t="s">
        <v>782</v>
      </c>
      <c r="AL2852" s="14" t="s">
        <v>782</v>
      </c>
      <c r="AM2852" s="22" t="s">
        <v>782</v>
      </c>
      <c r="AN2852" s="23" t="s">
        <v>782</v>
      </c>
      <c r="AO2852" s="23" t="s">
        <v>782</v>
      </c>
      <c r="AP2852" s="23" t="s">
        <v>782</v>
      </c>
      <c r="AQ2852" s="14" t="s">
        <v>782</v>
      </c>
      <c r="AR2852" s="40">
        <v>433</v>
      </c>
      <c r="AS2852" s="41">
        <v>9196.8729999999996</v>
      </c>
      <c r="AT2852" s="23">
        <v>9.1968730000000001</v>
      </c>
      <c r="AU2852" s="23">
        <v>8.1683202216332074</v>
      </c>
      <c r="AV2852" s="14">
        <v>9.4229331525936608</v>
      </c>
      <c r="AW2852" s="22">
        <v>0</v>
      </c>
      <c r="AX2852" s="22" t="s">
        <v>782</v>
      </c>
      <c r="AY2852" s="23">
        <v>0</v>
      </c>
      <c r="AZ2852" s="23">
        <v>0</v>
      </c>
      <c r="BA2852" s="23">
        <v>0</v>
      </c>
      <c r="BB2852" s="14">
        <v>0</v>
      </c>
      <c r="BC2852" s="42">
        <v>16</v>
      </c>
      <c r="BD2852" s="43">
        <v>15960</v>
      </c>
      <c r="BE2852" s="44">
        <v>15.96</v>
      </c>
      <c r="BF2852" s="23">
        <v>21.224137670606311</v>
      </c>
      <c r="BG2852" s="14">
        <v>24.484058541424403</v>
      </c>
      <c r="BH2852" s="22">
        <v>454</v>
      </c>
      <c r="BI2852" s="23">
        <v>27.551873000000001</v>
      </c>
      <c r="BJ2852" s="23">
        <v>43.717803073769474</v>
      </c>
      <c r="BK2852" s="14">
        <v>50.432637894308257</v>
      </c>
      <c r="BL2852" t="s">
        <v>251</v>
      </c>
    </row>
    <row r="2853" spans="1:64">
      <c r="A2853" t="s">
        <v>3898</v>
      </c>
      <c r="B2853" t="s">
        <v>3896</v>
      </c>
      <c r="C2853" t="s">
        <v>251</v>
      </c>
      <c r="D2853" t="s">
        <v>942</v>
      </c>
      <c r="E2853">
        <v>2016</v>
      </c>
      <c r="F2853" s="23">
        <v>89.65</v>
      </c>
      <c r="G2853" s="23">
        <v>9.92</v>
      </c>
      <c r="H2853" s="22">
        <v>10842</v>
      </c>
      <c r="I2853" s="34">
        <v>92.446739293732136</v>
      </c>
      <c r="J2853" s="13">
        <v>5</v>
      </c>
      <c r="K2853" s="13">
        <v>5</v>
      </c>
      <c r="L2853" s="19">
        <v>2395</v>
      </c>
      <c r="M2853" s="35">
        <v>2.395</v>
      </c>
      <c r="N2853" s="19">
        <v>14.324495000000001</v>
      </c>
      <c r="O2853" s="17">
        <v>15.494862349321604</v>
      </c>
      <c r="P2853" s="13">
        <v>0</v>
      </c>
      <c r="Q2853" s="13">
        <v>0</v>
      </c>
      <c r="R2853" s="19">
        <v>0</v>
      </c>
      <c r="S2853" s="27">
        <v>0</v>
      </c>
      <c r="T2853" s="19">
        <v>0</v>
      </c>
      <c r="U2853" s="17">
        <v>0</v>
      </c>
      <c r="V2853" s="13">
        <v>0</v>
      </c>
      <c r="W2853" s="13">
        <v>0</v>
      </c>
      <c r="X2853" s="19">
        <v>0</v>
      </c>
      <c r="Y2853" s="27">
        <v>0</v>
      </c>
      <c r="Z2853" s="19">
        <v>0</v>
      </c>
      <c r="AA2853" s="14">
        <v>0</v>
      </c>
      <c r="AB2853" s="13">
        <v>0</v>
      </c>
      <c r="AC2853" s="22" t="s">
        <v>782</v>
      </c>
      <c r="AD2853" s="19">
        <v>0</v>
      </c>
      <c r="AE2853" s="23">
        <v>0</v>
      </c>
      <c r="AF2853" s="19">
        <v>0</v>
      </c>
      <c r="AG2853" s="14">
        <v>0</v>
      </c>
      <c r="AH2853" s="22" t="s">
        <v>782</v>
      </c>
      <c r="AI2853" s="23" t="s">
        <v>782</v>
      </c>
      <c r="AJ2853" s="23" t="s">
        <v>782</v>
      </c>
      <c r="AK2853" s="23" t="s">
        <v>782</v>
      </c>
      <c r="AL2853" s="14" t="s">
        <v>782</v>
      </c>
      <c r="AM2853" s="22" t="s">
        <v>782</v>
      </c>
      <c r="AN2853" s="23" t="s">
        <v>782</v>
      </c>
      <c r="AO2853" s="23" t="s">
        <v>782</v>
      </c>
      <c r="AP2853" s="23" t="s">
        <v>782</v>
      </c>
      <c r="AQ2853" s="14" t="s">
        <v>782</v>
      </c>
      <c r="AR2853" s="13">
        <v>440</v>
      </c>
      <c r="AS2853" s="19">
        <v>9281.1629999999986</v>
      </c>
      <c r="AT2853" s="23">
        <v>9.2811629999999994</v>
      </c>
      <c r="AU2853" s="19">
        <v>8.2416727440000024</v>
      </c>
      <c r="AV2853" s="14">
        <v>8.9150496891119513</v>
      </c>
      <c r="AW2853" s="13">
        <v>0</v>
      </c>
      <c r="AX2853" s="22" t="s">
        <v>782</v>
      </c>
      <c r="AY2853" s="19">
        <v>0</v>
      </c>
      <c r="AZ2853" s="23">
        <v>0</v>
      </c>
      <c r="BA2853" s="19">
        <v>0</v>
      </c>
      <c r="BB2853" s="14">
        <v>0</v>
      </c>
      <c r="BC2853" s="13">
        <v>16</v>
      </c>
      <c r="BD2853" s="19">
        <v>15960</v>
      </c>
      <c r="BE2853" s="44">
        <v>15.96</v>
      </c>
      <c r="BF2853" s="19">
        <v>21.311497670606311</v>
      </c>
      <c r="BG2853" s="14">
        <v>23.052730505608242</v>
      </c>
      <c r="BH2853" s="22">
        <v>461</v>
      </c>
      <c r="BI2853" s="23">
        <v>27.636163</v>
      </c>
      <c r="BJ2853" s="23">
        <v>43.877665414606312</v>
      </c>
      <c r="BK2853" s="14">
        <v>47.462642544041799</v>
      </c>
      <c r="BL2853" t="s">
        <v>251</v>
      </c>
    </row>
    <row r="2854" spans="1:64">
      <c r="A2854" t="s">
        <v>3899</v>
      </c>
      <c r="B2854" t="s">
        <v>3896</v>
      </c>
      <c r="C2854" t="s">
        <v>251</v>
      </c>
      <c r="D2854" t="s">
        <v>942</v>
      </c>
      <c r="E2854">
        <v>2017</v>
      </c>
      <c r="F2854" s="23">
        <v>89.65</v>
      </c>
      <c r="G2854" s="23">
        <v>10.01</v>
      </c>
      <c r="H2854" s="22">
        <v>10926</v>
      </c>
      <c r="I2854" s="34">
        <v>85.823844328096257</v>
      </c>
      <c r="J2854" s="13">
        <v>5</v>
      </c>
      <c r="K2854" s="13">
        <v>6</v>
      </c>
      <c r="L2854" s="19">
        <v>2925</v>
      </c>
      <c r="M2854" s="19">
        <v>2.9250000000000003</v>
      </c>
      <c r="N2854" s="19">
        <v>17.494425</v>
      </c>
      <c r="O2854" s="17">
        <v>20.384107862985612</v>
      </c>
      <c r="P2854" s="13">
        <v>0</v>
      </c>
      <c r="Q2854" s="13">
        <v>0</v>
      </c>
      <c r="R2854" s="19">
        <v>0</v>
      </c>
      <c r="S2854" s="19">
        <v>0</v>
      </c>
      <c r="T2854" s="19">
        <v>0</v>
      </c>
      <c r="U2854" s="17">
        <v>0</v>
      </c>
      <c r="V2854" s="13">
        <v>0</v>
      </c>
      <c r="W2854" s="13">
        <v>0</v>
      </c>
      <c r="X2854" s="19">
        <v>0</v>
      </c>
      <c r="Y2854" s="19">
        <v>0</v>
      </c>
      <c r="Z2854" s="19">
        <v>0</v>
      </c>
      <c r="AA2854" s="14">
        <v>0</v>
      </c>
      <c r="AB2854" s="13">
        <v>0</v>
      </c>
      <c r="AC2854" s="22" t="s">
        <v>782</v>
      </c>
      <c r="AD2854" s="19">
        <v>0</v>
      </c>
      <c r="AE2854" s="19">
        <v>0</v>
      </c>
      <c r="AF2854" s="19">
        <v>0</v>
      </c>
      <c r="AG2854" s="14">
        <v>0</v>
      </c>
      <c r="AH2854" s="22" t="s">
        <v>782</v>
      </c>
      <c r="AI2854" s="23" t="s">
        <v>782</v>
      </c>
      <c r="AJ2854" s="23" t="s">
        <v>782</v>
      </c>
      <c r="AK2854" s="23" t="s">
        <v>782</v>
      </c>
      <c r="AL2854" s="14" t="s">
        <v>782</v>
      </c>
      <c r="AM2854" s="22" t="s">
        <v>782</v>
      </c>
      <c r="AN2854" s="23" t="s">
        <v>782</v>
      </c>
      <c r="AO2854" s="23" t="s">
        <v>782</v>
      </c>
      <c r="AP2854" s="23" t="s">
        <v>782</v>
      </c>
      <c r="AQ2854" s="14" t="s">
        <v>782</v>
      </c>
      <c r="AR2854" s="13">
        <v>452</v>
      </c>
      <c r="AS2854" s="19">
        <v>9473.1680000000015</v>
      </c>
      <c r="AT2854" s="19">
        <v>9.4731680000000065</v>
      </c>
      <c r="AU2854" s="19">
        <v>8.4121731840000038</v>
      </c>
      <c r="AV2854" s="14">
        <v>9.8016737071822124</v>
      </c>
      <c r="AW2854" s="13">
        <v>0</v>
      </c>
      <c r="AX2854" s="22" t="s">
        <v>782</v>
      </c>
      <c r="AY2854" s="19">
        <v>0</v>
      </c>
      <c r="AZ2854" s="19">
        <v>0</v>
      </c>
      <c r="BA2854" s="19">
        <v>0</v>
      </c>
      <c r="BB2854" s="14">
        <v>0</v>
      </c>
      <c r="BC2854" s="13">
        <v>19</v>
      </c>
      <c r="BD2854" s="19">
        <v>24960</v>
      </c>
      <c r="BE2854" s="19">
        <v>24.96</v>
      </c>
      <c r="BF2854" s="19">
        <v>43.329382020689621</v>
      </c>
      <c r="BG2854" s="14">
        <v>50.48641477192001</v>
      </c>
      <c r="BH2854" s="22">
        <v>476</v>
      </c>
      <c r="BI2854" s="23">
        <v>37.358168000000006</v>
      </c>
      <c r="BJ2854" s="23">
        <v>69.235980204689625</v>
      </c>
      <c r="BK2854" s="14">
        <v>80.67219634208783</v>
      </c>
      <c r="BL2854" t="s">
        <v>251</v>
      </c>
    </row>
    <row r="2855" spans="1:64">
      <c r="A2855" t="s">
        <v>3900</v>
      </c>
      <c r="B2855" t="s">
        <v>3896</v>
      </c>
      <c r="C2855" t="s">
        <v>251</v>
      </c>
      <c r="D2855" t="s">
        <v>942</v>
      </c>
      <c r="E2855">
        <v>2018</v>
      </c>
      <c r="F2855" s="23">
        <v>89.65</v>
      </c>
      <c r="G2855" s="23">
        <v>10.029999999999999</v>
      </c>
      <c r="H2855" s="22">
        <v>10982</v>
      </c>
      <c r="I2855" s="34">
        <v>85.829944103812537</v>
      </c>
      <c r="J2855" s="13">
        <v>5</v>
      </c>
      <c r="K2855" s="13">
        <v>5</v>
      </c>
      <c r="L2855" s="19">
        <v>2395</v>
      </c>
      <c r="M2855" s="19">
        <v>2.3950000000000005</v>
      </c>
      <c r="N2855" s="19">
        <v>14.324495000000001</v>
      </c>
      <c r="O2855" s="17">
        <v>16.689391038952934</v>
      </c>
      <c r="P2855" s="13">
        <v>0</v>
      </c>
      <c r="Q2855" s="13">
        <v>0</v>
      </c>
      <c r="R2855" s="19">
        <v>0</v>
      </c>
      <c r="S2855" s="19">
        <v>0</v>
      </c>
      <c r="T2855" s="19">
        <v>0</v>
      </c>
      <c r="U2855" s="17">
        <v>0</v>
      </c>
      <c r="V2855" s="13">
        <v>0</v>
      </c>
      <c r="W2855" s="13">
        <v>0</v>
      </c>
      <c r="X2855" s="19">
        <v>0</v>
      </c>
      <c r="Y2855" s="19">
        <v>0</v>
      </c>
      <c r="Z2855" s="19">
        <v>0</v>
      </c>
      <c r="AA2855" s="14">
        <v>0</v>
      </c>
      <c r="AB2855" s="13">
        <v>0</v>
      </c>
      <c r="AC2855" s="22" t="s">
        <v>782</v>
      </c>
      <c r="AD2855" s="19">
        <v>0</v>
      </c>
      <c r="AE2855" s="19">
        <v>0</v>
      </c>
      <c r="AF2855" s="19">
        <v>0</v>
      </c>
      <c r="AG2855" s="14">
        <v>0</v>
      </c>
      <c r="AH2855" s="22" t="s">
        <v>782</v>
      </c>
      <c r="AI2855" s="23" t="s">
        <v>782</v>
      </c>
      <c r="AJ2855" s="23" t="s">
        <v>782</v>
      </c>
      <c r="AK2855" s="23" t="s">
        <v>782</v>
      </c>
      <c r="AL2855" s="14" t="s">
        <v>782</v>
      </c>
      <c r="AM2855" s="22" t="s">
        <v>782</v>
      </c>
      <c r="AN2855" s="23" t="s">
        <v>782</v>
      </c>
      <c r="AO2855" s="23" t="s">
        <v>782</v>
      </c>
      <c r="AP2855" s="23" t="s">
        <v>782</v>
      </c>
      <c r="AQ2855" s="14" t="s">
        <v>782</v>
      </c>
      <c r="AR2855" s="13">
        <v>479</v>
      </c>
      <c r="AS2855" s="19">
        <v>9738.9229999999989</v>
      </c>
      <c r="AT2855" s="19">
        <v>9.7389230000000051</v>
      </c>
      <c r="AU2855" s="19">
        <v>8.6481636240000022</v>
      </c>
      <c r="AV2855" s="14">
        <v>10.075928295537425</v>
      </c>
      <c r="AW2855" s="13">
        <v>0</v>
      </c>
      <c r="AX2855" s="22" t="s">
        <v>782</v>
      </c>
      <c r="AY2855" s="19">
        <v>0</v>
      </c>
      <c r="AZ2855" s="19">
        <v>0</v>
      </c>
      <c r="BA2855" s="19">
        <v>0</v>
      </c>
      <c r="BB2855" s="14">
        <v>0</v>
      </c>
      <c r="BC2855" s="13">
        <v>19</v>
      </c>
      <c r="BD2855" s="19">
        <v>24960</v>
      </c>
      <c r="BE2855" s="19">
        <v>24.96</v>
      </c>
      <c r="BF2855" s="19">
        <v>42.591930445082589</v>
      </c>
      <c r="BG2855" s="14">
        <v>49.623625984850975</v>
      </c>
      <c r="BH2855" s="22">
        <v>503</v>
      </c>
      <c r="BI2855" s="23">
        <v>37.093923000000011</v>
      </c>
      <c r="BJ2855" s="23">
        <v>65.564589069082587</v>
      </c>
      <c r="BK2855" s="14">
        <v>76.388945319341332</v>
      </c>
      <c r="BL2855" t="s">
        <v>251</v>
      </c>
    </row>
    <row r="2856" spans="1:64">
      <c r="A2856" t="s">
        <v>3901</v>
      </c>
      <c r="B2856" t="s">
        <v>3896</v>
      </c>
      <c r="C2856" t="s">
        <v>251</v>
      </c>
      <c r="D2856" t="s">
        <v>942</v>
      </c>
      <c r="E2856">
        <v>2019</v>
      </c>
      <c r="F2856" s="23">
        <v>89.65</v>
      </c>
      <c r="G2856" s="23">
        <v>10.16</v>
      </c>
      <c r="H2856" s="22">
        <v>11007</v>
      </c>
      <c r="I2856" s="34">
        <v>88.063477062036171</v>
      </c>
      <c r="J2856" s="22">
        <v>5</v>
      </c>
      <c r="K2856" s="22">
        <v>6</v>
      </c>
      <c r="L2856" s="23">
        <v>2795</v>
      </c>
      <c r="M2856" s="23">
        <v>2.7949999999999999</v>
      </c>
      <c r="N2856" s="23">
        <v>16.716895000000001</v>
      </c>
      <c r="O2856" s="14">
        <v>18.982778738368246</v>
      </c>
      <c r="P2856" s="22">
        <v>0</v>
      </c>
      <c r="Q2856" s="22">
        <v>0</v>
      </c>
      <c r="R2856" s="23">
        <v>0</v>
      </c>
      <c r="S2856" s="23">
        <v>0</v>
      </c>
      <c r="T2856" s="23">
        <v>0</v>
      </c>
      <c r="U2856" s="14">
        <v>0</v>
      </c>
      <c r="V2856" s="22">
        <v>0</v>
      </c>
      <c r="W2856" s="22">
        <v>0</v>
      </c>
      <c r="X2856" s="23">
        <v>0</v>
      </c>
      <c r="Y2856" s="23">
        <v>0</v>
      </c>
      <c r="Z2856" s="23">
        <v>0</v>
      </c>
      <c r="AA2856" s="14">
        <v>0</v>
      </c>
      <c r="AB2856" s="22">
        <v>0</v>
      </c>
      <c r="AC2856" s="22">
        <v>0</v>
      </c>
      <c r="AD2856" s="23">
        <v>0</v>
      </c>
      <c r="AE2856" s="23">
        <v>0</v>
      </c>
      <c r="AF2856" s="23">
        <v>0</v>
      </c>
      <c r="AG2856" s="14">
        <v>0</v>
      </c>
      <c r="AH2856" s="22">
        <v>0</v>
      </c>
      <c r="AI2856" s="23">
        <v>0</v>
      </c>
      <c r="AJ2856" s="23">
        <v>0</v>
      </c>
      <c r="AK2856" s="23">
        <v>0</v>
      </c>
      <c r="AL2856" s="14">
        <v>0</v>
      </c>
      <c r="AM2856" s="22">
        <v>501</v>
      </c>
      <c r="AN2856" s="23">
        <v>10174.457999999997</v>
      </c>
      <c r="AO2856" s="23">
        <v>10.174458</v>
      </c>
      <c r="AP2856" s="23">
        <v>9.0349187040000025</v>
      </c>
      <c r="AQ2856" s="14">
        <v>10.259552547119357</v>
      </c>
      <c r="AR2856" s="22">
        <v>501</v>
      </c>
      <c r="AS2856" s="23">
        <v>10174.457999999997</v>
      </c>
      <c r="AT2856" s="23">
        <v>10.174458</v>
      </c>
      <c r="AU2856" s="23">
        <v>9.0349187040000025</v>
      </c>
      <c r="AV2856" s="14">
        <v>10.259552547119357</v>
      </c>
      <c r="AW2856" s="22">
        <v>0</v>
      </c>
      <c r="AX2856" s="22" t="s">
        <v>782</v>
      </c>
      <c r="AY2856" s="23">
        <v>0</v>
      </c>
      <c r="AZ2856" s="23">
        <v>0</v>
      </c>
      <c r="BA2856" s="23">
        <v>0</v>
      </c>
      <c r="BB2856" s="14">
        <v>0</v>
      </c>
      <c r="BC2856" s="22">
        <v>19</v>
      </c>
      <c r="BD2856" s="23">
        <v>24960</v>
      </c>
      <c r="BE2856" s="23">
        <v>24.96</v>
      </c>
      <c r="BF2856" s="23">
        <v>41.98225028263662</v>
      </c>
      <c r="BG2856" s="14">
        <v>47.672714822584503</v>
      </c>
      <c r="BH2856" s="22">
        <v>525</v>
      </c>
      <c r="BI2856" s="23">
        <v>37.929458000000004</v>
      </c>
      <c r="BJ2856" s="23">
        <v>67.734063986636613</v>
      </c>
      <c r="BK2856" s="14">
        <v>76.915046108072104</v>
      </c>
      <c r="BL2856" t="s">
        <v>251</v>
      </c>
    </row>
    <row r="2857" spans="1:64">
      <c r="A2857" t="s">
        <v>3902</v>
      </c>
      <c r="B2857" t="s">
        <v>3896</v>
      </c>
      <c r="C2857" t="s">
        <v>251</v>
      </c>
      <c r="D2857" t="s">
        <v>942</v>
      </c>
      <c r="E2857">
        <v>2020</v>
      </c>
      <c r="F2857" s="23">
        <v>89.65</v>
      </c>
      <c r="G2857" s="23">
        <v>10.16</v>
      </c>
      <c r="H2857" s="22">
        <v>11116</v>
      </c>
      <c r="I2857" s="34">
        <v>88.631091649063663</v>
      </c>
      <c r="J2857" s="22">
        <v>5</v>
      </c>
      <c r="K2857" s="22">
        <v>7</v>
      </c>
      <c r="L2857" s="23">
        <v>4795</v>
      </c>
      <c r="M2857" s="23">
        <v>4.7950000000000008</v>
      </c>
      <c r="N2857" s="23">
        <v>28.678895000000004</v>
      </c>
      <c r="O2857" s="14">
        <v>32.357601002540491</v>
      </c>
      <c r="P2857" s="22">
        <v>0</v>
      </c>
      <c r="Q2857" s="22">
        <v>0</v>
      </c>
      <c r="R2857" s="23">
        <v>0</v>
      </c>
      <c r="S2857" s="23">
        <v>0</v>
      </c>
      <c r="T2857" s="23">
        <v>0</v>
      </c>
      <c r="U2857" s="14">
        <v>0</v>
      </c>
      <c r="V2857" s="22">
        <v>0</v>
      </c>
      <c r="W2857" s="22">
        <v>0</v>
      </c>
      <c r="X2857" s="23">
        <v>0</v>
      </c>
      <c r="Y2857" s="23">
        <v>0</v>
      </c>
      <c r="Z2857" s="23">
        <v>0</v>
      </c>
      <c r="AA2857" s="14">
        <v>0</v>
      </c>
      <c r="AB2857" s="22">
        <v>0</v>
      </c>
      <c r="AC2857" s="22">
        <v>0</v>
      </c>
      <c r="AD2857" s="23">
        <v>0</v>
      </c>
      <c r="AE2857" s="23">
        <v>0</v>
      </c>
      <c r="AF2857" s="23">
        <v>0</v>
      </c>
      <c r="AG2857" s="14">
        <v>0</v>
      </c>
      <c r="AH2857" s="22">
        <v>0</v>
      </c>
      <c r="AI2857" s="23">
        <v>0</v>
      </c>
      <c r="AJ2857" s="23">
        <v>0</v>
      </c>
      <c r="AK2857" s="23">
        <v>0</v>
      </c>
      <c r="AL2857" s="14">
        <v>0</v>
      </c>
      <c r="AM2857" s="22">
        <v>540</v>
      </c>
      <c r="AN2857" s="23">
        <v>11106.537999999999</v>
      </c>
      <c r="AO2857" s="23">
        <v>11.106537999999999</v>
      </c>
      <c r="AP2857" s="23">
        <v>9.8626057439999997</v>
      </c>
      <c r="AQ2857" s="14">
        <v>11.127704240686956</v>
      </c>
      <c r="AR2857" s="22">
        <v>540</v>
      </c>
      <c r="AS2857" s="23">
        <v>11106.537999999999</v>
      </c>
      <c r="AT2857" s="23">
        <v>11.106537999999999</v>
      </c>
      <c r="AU2857" s="23">
        <v>9.8626057439999997</v>
      </c>
      <c r="AV2857" s="14">
        <v>11.127704240686956</v>
      </c>
      <c r="AW2857" s="22">
        <v>0</v>
      </c>
      <c r="AX2857" s="22">
        <v>0</v>
      </c>
      <c r="AY2857" s="23">
        <v>0</v>
      </c>
      <c r="AZ2857" s="23">
        <v>0</v>
      </c>
      <c r="BA2857" s="23">
        <v>0</v>
      </c>
      <c r="BB2857" s="14">
        <v>0</v>
      </c>
      <c r="BC2857" s="22">
        <v>19</v>
      </c>
      <c r="BD2857" s="23">
        <v>24960</v>
      </c>
      <c r="BE2857" s="23">
        <v>24.960000000000004</v>
      </c>
      <c r="BF2857" s="23">
        <v>42.439134274799336</v>
      </c>
      <c r="BG2857" s="14">
        <v>47.882896944153437</v>
      </c>
      <c r="BH2857" s="22">
        <v>564</v>
      </c>
      <c r="BI2857" s="23">
        <v>40.861538000000003</v>
      </c>
      <c r="BJ2857" s="23">
        <v>80.980635018799347</v>
      </c>
      <c r="BK2857" s="14">
        <v>91.368202187380888</v>
      </c>
      <c r="BL2857" t="s">
        <v>251</v>
      </c>
    </row>
    <row r="2858" spans="1:64">
      <c r="A2858" t="s">
        <v>3903</v>
      </c>
      <c r="B2858" t="s">
        <v>3896</v>
      </c>
      <c r="C2858" t="s">
        <v>251</v>
      </c>
      <c r="D2858" t="s">
        <v>942</v>
      </c>
      <c r="E2858">
        <v>2021</v>
      </c>
      <c r="F2858" s="23">
        <v>89.65</v>
      </c>
      <c r="G2858" s="23">
        <v>10.26</v>
      </c>
      <c r="H2858" s="22">
        <v>11229</v>
      </c>
      <c r="I2858" s="34">
        <v>83.34</v>
      </c>
      <c r="J2858" s="22">
        <v>5</v>
      </c>
      <c r="K2858" s="22">
        <v>10</v>
      </c>
      <c r="L2858" s="23">
        <v>4177</v>
      </c>
      <c r="M2858" s="23">
        <v>4.1769999999999996</v>
      </c>
      <c r="N2858" s="23">
        <v>24.982637</v>
      </c>
      <c r="O2858" s="14">
        <v>29.98</v>
      </c>
      <c r="P2858" s="22">
        <v>0</v>
      </c>
      <c r="Q2858" s="22">
        <v>0</v>
      </c>
      <c r="R2858" s="23">
        <v>0</v>
      </c>
      <c r="S2858" s="23">
        <v>0</v>
      </c>
      <c r="T2858" s="23">
        <v>0</v>
      </c>
      <c r="U2858" s="14">
        <v>0</v>
      </c>
      <c r="V2858" s="22">
        <v>0</v>
      </c>
      <c r="W2858" s="22">
        <v>0</v>
      </c>
      <c r="X2858" s="23">
        <v>0</v>
      </c>
      <c r="Y2858" s="23">
        <v>0</v>
      </c>
      <c r="Z2858" s="23">
        <v>0</v>
      </c>
      <c r="AA2858" s="14">
        <v>0</v>
      </c>
      <c r="AB2858" s="22">
        <v>0</v>
      </c>
      <c r="AC2858" s="22">
        <v>0</v>
      </c>
      <c r="AD2858" s="23">
        <v>0</v>
      </c>
      <c r="AE2858" s="23">
        <v>0</v>
      </c>
      <c r="AF2858" s="23">
        <v>0</v>
      </c>
      <c r="AG2858" s="14">
        <v>0</v>
      </c>
      <c r="AH2858" s="22">
        <v>0</v>
      </c>
      <c r="AI2858" s="23">
        <v>0</v>
      </c>
      <c r="AJ2858" s="23">
        <v>0</v>
      </c>
      <c r="AK2858" s="23">
        <v>0</v>
      </c>
      <c r="AL2858" s="14">
        <v>0</v>
      </c>
      <c r="AM2858" s="22">
        <v>605</v>
      </c>
      <c r="AN2858" s="23">
        <v>11953.393</v>
      </c>
      <c r="AO2858" s="23">
        <v>11.953393</v>
      </c>
      <c r="AP2858" s="23">
        <v>10.696169940000001</v>
      </c>
      <c r="AQ2858" s="14">
        <v>12.83</v>
      </c>
      <c r="AR2858" s="22">
        <v>605</v>
      </c>
      <c r="AS2858" s="23">
        <v>11953.393</v>
      </c>
      <c r="AT2858" s="23">
        <v>11.953393</v>
      </c>
      <c r="AU2858" s="23">
        <v>10.696169940000001</v>
      </c>
      <c r="AV2858" s="14">
        <v>12.83</v>
      </c>
      <c r="AW2858" s="22">
        <v>0</v>
      </c>
      <c r="AX2858" s="22">
        <v>0</v>
      </c>
      <c r="AY2858" s="23">
        <v>0</v>
      </c>
      <c r="AZ2858" s="23">
        <v>0</v>
      </c>
      <c r="BA2858" s="23">
        <v>0</v>
      </c>
      <c r="BB2858" s="14">
        <v>0</v>
      </c>
      <c r="BC2858" s="22">
        <v>19</v>
      </c>
      <c r="BD2858" s="23">
        <v>24960</v>
      </c>
      <c r="BE2858" s="23">
        <v>24.96</v>
      </c>
      <c r="BF2858" s="23">
        <v>36.906409359999998</v>
      </c>
      <c r="BG2858" s="14">
        <v>44.28</v>
      </c>
      <c r="BH2858" s="22">
        <v>629</v>
      </c>
      <c r="BI2858" s="23">
        <v>41.09</v>
      </c>
      <c r="BJ2858" s="23">
        <v>72.59</v>
      </c>
      <c r="BK2858" s="14">
        <v>87.09</v>
      </c>
      <c r="BL2858" t="s">
        <v>251</v>
      </c>
    </row>
    <row r="2859" spans="1:64">
      <c r="A2859" t="s">
        <v>3904</v>
      </c>
      <c r="B2859" t="s">
        <v>3896</v>
      </c>
      <c r="C2859" t="s">
        <v>251</v>
      </c>
      <c r="D2859" s="111" t="s">
        <v>942</v>
      </c>
      <c r="E2859" s="110">
        <v>2022</v>
      </c>
      <c r="F2859" s="23"/>
      <c r="G2859" s="23"/>
      <c r="H2859" s="22">
        <v>11500</v>
      </c>
      <c r="I2859" s="34">
        <v>83.346688967643175</v>
      </c>
      <c r="J2859" s="22">
        <v>5</v>
      </c>
      <c r="K2859" s="22">
        <v>10</v>
      </c>
      <c r="L2859" s="23">
        <v>4177</v>
      </c>
      <c r="M2859" s="23">
        <v>4.1770000000000005</v>
      </c>
      <c r="N2859" s="23">
        <v>24.719486</v>
      </c>
      <c r="O2859" s="14">
        <v>29.658629882221945</v>
      </c>
      <c r="P2859" s="22">
        <v>0</v>
      </c>
      <c r="Q2859" s="22">
        <v>0</v>
      </c>
      <c r="R2859" s="23">
        <v>0</v>
      </c>
      <c r="S2859" s="23">
        <v>0</v>
      </c>
      <c r="T2859" s="23">
        <v>0</v>
      </c>
      <c r="U2859" s="14">
        <v>0</v>
      </c>
      <c r="V2859" s="22">
        <v>0</v>
      </c>
      <c r="W2859" s="22">
        <v>0</v>
      </c>
      <c r="X2859" s="23">
        <v>0</v>
      </c>
      <c r="Y2859" s="23">
        <v>0</v>
      </c>
      <c r="Z2859" s="23">
        <v>0</v>
      </c>
      <c r="AA2859" s="14">
        <v>0</v>
      </c>
      <c r="AB2859" s="22">
        <v>0</v>
      </c>
      <c r="AC2859" s="22">
        <v>0</v>
      </c>
      <c r="AD2859" s="23">
        <v>0</v>
      </c>
      <c r="AE2859" s="23">
        <v>0</v>
      </c>
      <c r="AF2859" s="23">
        <v>0</v>
      </c>
      <c r="AG2859" s="14">
        <v>0</v>
      </c>
      <c r="AH2859" s="22">
        <v>0</v>
      </c>
      <c r="AI2859" s="23">
        <v>0</v>
      </c>
      <c r="AJ2859" s="23">
        <v>0</v>
      </c>
      <c r="AK2859" s="23">
        <v>0</v>
      </c>
      <c r="AL2859" s="14">
        <v>0</v>
      </c>
      <c r="AM2859" s="22">
        <v>717</v>
      </c>
      <c r="AN2859" s="23">
        <v>13520.193000000014</v>
      </c>
      <c r="AO2859" s="23">
        <v>13.520192999999999</v>
      </c>
      <c r="AP2859" s="23">
        <v>13.849597876949193</v>
      </c>
      <c r="AQ2859" s="14">
        <v>16.616854308784696</v>
      </c>
      <c r="AR2859" s="22">
        <v>717</v>
      </c>
      <c r="AS2859" s="23">
        <v>13520.192999999999</v>
      </c>
      <c r="AT2859" s="23">
        <v>13.520193000000001</v>
      </c>
      <c r="AU2859" s="23">
        <v>13.849597876949201</v>
      </c>
      <c r="AV2859" s="14">
        <v>16.616854308784703</v>
      </c>
      <c r="AW2859" s="22">
        <v>0</v>
      </c>
      <c r="AX2859" s="22">
        <v>0</v>
      </c>
      <c r="AY2859" s="23">
        <v>0</v>
      </c>
      <c r="AZ2859" s="23">
        <v>0</v>
      </c>
      <c r="BA2859" s="23">
        <v>0</v>
      </c>
      <c r="BB2859" s="14">
        <v>0</v>
      </c>
      <c r="BC2859" s="22">
        <v>19</v>
      </c>
      <c r="BD2859" s="23">
        <v>24960</v>
      </c>
      <c r="BE2859" s="23">
        <v>24.959999999999997</v>
      </c>
      <c r="BF2859" s="23">
        <v>41.223443485752888</v>
      </c>
      <c r="BG2859" s="14">
        <v>49.460205313922714</v>
      </c>
      <c r="BH2859" s="22">
        <v>741</v>
      </c>
      <c r="BI2859" s="23">
        <v>42.657192999999999</v>
      </c>
      <c r="BJ2859" s="23">
        <v>79.792527362702089</v>
      </c>
      <c r="BK2859" s="14">
        <v>95.735689504929368</v>
      </c>
      <c r="BL2859" t="s">
        <v>251</v>
      </c>
    </row>
    <row r="2860" spans="1:64">
      <c r="A2860" t="s">
        <v>3905</v>
      </c>
      <c r="B2860" t="s">
        <v>3896</v>
      </c>
      <c r="C2860" t="s">
        <v>251</v>
      </c>
      <c r="D2860" t="s">
        <v>942</v>
      </c>
      <c r="E2860">
        <v>2023</v>
      </c>
      <c r="F2860">
        <v>89.65</v>
      </c>
      <c r="G2860">
        <v>10.76</v>
      </c>
      <c r="H2860">
        <v>11345</v>
      </c>
      <c r="I2860">
        <v>83.346688967643175</v>
      </c>
      <c r="J2860">
        <v>5</v>
      </c>
      <c r="K2860">
        <v>10</v>
      </c>
      <c r="L2860">
        <v>4177</v>
      </c>
      <c r="M2860">
        <v>4.1769999999999996</v>
      </c>
      <c r="N2860">
        <v>24.719486</v>
      </c>
      <c r="O2860">
        <v>29.658629882221945</v>
      </c>
      <c r="P2860">
        <v>0</v>
      </c>
      <c r="Q2860">
        <v>0</v>
      </c>
      <c r="R2860">
        <v>0</v>
      </c>
      <c r="S2860">
        <v>0</v>
      </c>
      <c r="T2860">
        <v>0</v>
      </c>
      <c r="U2860">
        <v>0</v>
      </c>
      <c r="V2860">
        <v>0</v>
      </c>
      <c r="W2860">
        <v>0</v>
      </c>
      <c r="X2860">
        <v>0</v>
      </c>
      <c r="Y2860">
        <v>0</v>
      </c>
      <c r="Z2860">
        <v>0</v>
      </c>
      <c r="AA2860">
        <v>0</v>
      </c>
      <c r="AG2860">
        <v>0</v>
      </c>
      <c r="AL2860">
        <v>0</v>
      </c>
      <c r="AM2860">
        <v>909</v>
      </c>
      <c r="AN2860">
        <v>16353.94</v>
      </c>
      <c r="AO2860">
        <v>16.353940000000001</v>
      </c>
      <c r="AP2860">
        <v>15.339786999999999</v>
      </c>
      <c r="AQ2860">
        <v>18.404794707508064</v>
      </c>
      <c r="AR2860">
        <v>996</v>
      </c>
      <c r="AS2860">
        <v>16429.084999999901</v>
      </c>
      <c r="AT2860">
        <v>16.429085000000001</v>
      </c>
      <c r="AU2860">
        <v>15.4102720228503</v>
      </c>
      <c r="AV2860">
        <v>18.489363181341098</v>
      </c>
      <c r="AW2860">
        <v>0</v>
      </c>
      <c r="AX2860">
        <v>0</v>
      </c>
      <c r="AY2860">
        <v>0</v>
      </c>
      <c r="AZ2860">
        <v>0</v>
      </c>
      <c r="BA2860">
        <v>0</v>
      </c>
      <c r="BB2860">
        <v>0</v>
      </c>
      <c r="BC2860">
        <v>21</v>
      </c>
      <c r="BD2860">
        <v>34260</v>
      </c>
      <c r="BE2860">
        <v>34.26</v>
      </c>
      <c r="BF2860">
        <v>70.329066999999995</v>
      </c>
      <c r="BG2860">
        <v>84.381356801471881</v>
      </c>
      <c r="BH2860">
        <v>1022</v>
      </c>
      <c r="BI2860">
        <v>54.866084999999998</v>
      </c>
      <c r="BJ2860">
        <v>110.45882502285029</v>
      </c>
      <c r="BK2860">
        <v>132.52934986503493</v>
      </c>
      <c r="BL2860" t="s">
        <v>251</v>
      </c>
    </row>
    <row r="2861" spans="1:64">
      <c r="A2861" t="s">
        <v>3906</v>
      </c>
      <c r="B2861" t="s">
        <v>3896</v>
      </c>
      <c r="C2861" t="s">
        <v>251</v>
      </c>
      <c r="D2861" t="s">
        <v>942</v>
      </c>
      <c r="E2861">
        <v>2024</v>
      </c>
      <c r="F2861">
        <v>89.65</v>
      </c>
      <c r="G2861">
        <v>10.8</v>
      </c>
      <c r="H2861">
        <v>11469</v>
      </c>
      <c r="I2861">
        <v>78.644058660607882</v>
      </c>
      <c r="J2861">
        <v>5</v>
      </c>
      <c r="K2861">
        <v>10</v>
      </c>
      <c r="L2861">
        <v>4169</v>
      </c>
      <c r="M2861">
        <v>4.1689999999999996</v>
      </c>
      <c r="N2861">
        <v>24.672142000000001</v>
      </c>
      <c r="O2861">
        <v>31.371908342718914</v>
      </c>
      <c r="P2861">
        <v>0</v>
      </c>
      <c r="Q2861">
        <v>0</v>
      </c>
      <c r="R2861">
        <v>0</v>
      </c>
      <c r="S2861">
        <v>0</v>
      </c>
      <c r="T2861">
        <v>0</v>
      </c>
      <c r="U2861">
        <v>0</v>
      </c>
      <c r="V2861">
        <v>0</v>
      </c>
      <c r="W2861">
        <v>0</v>
      </c>
      <c r="X2861">
        <v>0</v>
      </c>
      <c r="Y2861">
        <v>0</v>
      </c>
      <c r="Z2861">
        <v>0</v>
      </c>
      <c r="AA2861">
        <v>0</v>
      </c>
      <c r="AB2861">
        <v>0</v>
      </c>
      <c r="AC2861">
        <v>0</v>
      </c>
      <c r="AD2861">
        <v>0</v>
      </c>
      <c r="AE2861">
        <v>0</v>
      </c>
      <c r="AF2861">
        <v>0</v>
      </c>
      <c r="AG2861">
        <v>0</v>
      </c>
      <c r="AH2861">
        <v>1</v>
      </c>
      <c r="AI2861">
        <v>0.6</v>
      </c>
      <c r="AJ2861">
        <v>5.9999999999999995E-4</v>
      </c>
      <c r="AK2861">
        <v>5.4116628613920005E-4</v>
      </c>
      <c r="AL2861">
        <v>6.8812100412394596E-4</v>
      </c>
      <c r="AM2861">
        <v>1056</v>
      </c>
      <c r="AN2861">
        <v>19044.073000000004</v>
      </c>
      <c r="AO2861">
        <v>19.044073000000001</v>
      </c>
      <c r="AP2861">
        <v>17.176683763956337</v>
      </c>
      <c r="AQ2861">
        <v>21.841044392282853</v>
      </c>
      <c r="AR2861">
        <v>1206</v>
      </c>
      <c r="AS2861">
        <v>19174.399999999947</v>
      </c>
      <c r="AT2861">
        <v>19.174400000000023</v>
      </c>
      <c r="AU2861">
        <v>17.294231394912416</v>
      </c>
      <c r="AV2861">
        <v>21.990512302456921</v>
      </c>
      <c r="AW2861">
        <v>0</v>
      </c>
      <c r="AX2861">
        <v>0</v>
      </c>
      <c r="AY2861">
        <v>0</v>
      </c>
      <c r="AZ2861">
        <v>0</v>
      </c>
      <c r="BA2861">
        <v>0</v>
      </c>
      <c r="BB2861">
        <v>0</v>
      </c>
      <c r="BC2861">
        <v>24</v>
      </c>
      <c r="BD2861">
        <v>46860</v>
      </c>
      <c r="BE2861">
        <v>46.860000000000007</v>
      </c>
      <c r="BF2861">
        <v>89.616004556154238</v>
      </c>
      <c r="BG2861">
        <v>113.95139834134997</v>
      </c>
      <c r="BH2861">
        <v>1235</v>
      </c>
      <c r="BI2861">
        <v>70.20340000000003</v>
      </c>
      <c r="BJ2861">
        <v>131.58237795106666</v>
      </c>
      <c r="BK2861">
        <v>167.31381898652583</v>
      </c>
      <c r="BL2861" t="s">
        <v>251</v>
      </c>
    </row>
    <row r="2862" spans="1:64">
      <c r="A2862" t="s">
        <v>3907</v>
      </c>
      <c r="B2862" t="s">
        <v>3908</v>
      </c>
      <c r="C2862" t="s">
        <v>254</v>
      </c>
      <c r="D2862" t="s">
        <v>942</v>
      </c>
      <c r="E2862">
        <v>2012</v>
      </c>
      <c r="F2862" s="23">
        <v>78.08</v>
      </c>
      <c r="G2862" s="23">
        <v>11.48</v>
      </c>
      <c r="H2862" s="22">
        <v>13943</v>
      </c>
      <c r="I2862" s="34">
        <v>114.76206500000001</v>
      </c>
      <c r="J2862" s="22">
        <v>13</v>
      </c>
      <c r="K2862" s="22" t="s">
        <v>782</v>
      </c>
      <c r="L2862" s="23">
        <v>2652</v>
      </c>
      <c r="M2862" s="23">
        <v>2.6520000000000001</v>
      </c>
      <c r="N2862" s="23">
        <v>19.411442999999998</v>
      </c>
      <c r="O2862" s="14">
        <v>16.914511777040609</v>
      </c>
      <c r="P2862" s="22">
        <v>0</v>
      </c>
      <c r="Q2862" s="22" t="s">
        <v>782</v>
      </c>
      <c r="R2862" s="23">
        <v>0</v>
      </c>
      <c r="S2862" s="23">
        <v>0</v>
      </c>
      <c r="T2862" s="23">
        <v>0</v>
      </c>
      <c r="U2862" s="14">
        <v>0</v>
      </c>
      <c r="V2862" s="22">
        <v>0</v>
      </c>
      <c r="W2862" s="22" t="s">
        <v>782</v>
      </c>
      <c r="X2862" s="23">
        <v>0</v>
      </c>
      <c r="Y2862" s="23">
        <v>0</v>
      </c>
      <c r="Z2862" s="23">
        <v>0</v>
      </c>
      <c r="AA2862" s="14">
        <v>0</v>
      </c>
      <c r="AB2862" s="22">
        <v>0</v>
      </c>
      <c r="AC2862" s="22" t="s">
        <v>782</v>
      </c>
      <c r="AD2862" s="23">
        <v>0</v>
      </c>
      <c r="AE2862" s="23">
        <v>0</v>
      </c>
      <c r="AF2862" s="23">
        <v>0</v>
      </c>
      <c r="AG2862" s="14">
        <v>0</v>
      </c>
      <c r="AH2862" s="22" t="s">
        <v>782</v>
      </c>
      <c r="AI2862" s="23" t="s">
        <v>782</v>
      </c>
      <c r="AJ2862" s="23" t="s">
        <v>782</v>
      </c>
      <c r="AK2862" s="23" t="s">
        <v>782</v>
      </c>
      <c r="AL2862" s="14" t="s">
        <v>782</v>
      </c>
      <c r="AM2862" s="22" t="s">
        <v>782</v>
      </c>
      <c r="AN2862" s="23" t="s">
        <v>782</v>
      </c>
      <c r="AO2862" s="23" t="s">
        <v>782</v>
      </c>
      <c r="AP2862" s="23" t="s">
        <v>782</v>
      </c>
      <c r="AQ2862" s="14" t="s">
        <v>782</v>
      </c>
      <c r="AR2862" s="22">
        <v>752</v>
      </c>
      <c r="AS2862" s="23">
        <v>16266.369999999984</v>
      </c>
      <c r="AT2862" s="23">
        <v>16.266369999999984</v>
      </c>
      <c r="AU2862" s="23">
        <v>13.264723</v>
      </c>
      <c r="AV2862" s="14">
        <v>11.558456184977151</v>
      </c>
      <c r="AW2862" s="22">
        <v>0</v>
      </c>
      <c r="AX2862" s="22" t="s">
        <v>782</v>
      </c>
      <c r="AY2862" s="23">
        <v>0</v>
      </c>
      <c r="AZ2862" s="23">
        <v>0</v>
      </c>
      <c r="BA2862" s="23">
        <v>0</v>
      </c>
      <c r="BB2862" s="14">
        <v>0</v>
      </c>
      <c r="BC2862" s="22">
        <v>25</v>
      </c>
      <c r="BD2862" s="23">
        <v>40100</v>
      </c>
      <c r="BE2862" s="23">
        <v>40.1</v>
      </c>
      <c r="BF2862" s="23">
        <v>64.039700000000011</v>
      </c>
      <c r="BG2862" s="14">
        <v>55.802150301146995</v>
      </c>
      <c r="BH2862" s="22">
        <v>790</v>
      </c>
      <c r="BI2862" s="23">
        <v>59.01836999999999</v>
      </c>
      <c r="BJ2862" s="23">
        <v>96.715866000000005</v>
      </c>
      <c r="BK2862" s="14">
        <v>84.275118263164757</v>
      </c>
      <c r="BL2862" t="s">
        <v>254</v>
      </c>
    </row>
    <row r="2863" spans="1:64">
      <c r="A2863" t="s">
        <v>3909</v>
      </c>
      <c r="B2863" t="s">
        <v>3908</v>
      </c>
      <c r="C2863" t="s">
        <v>254</v>
      </c>
      <c r="D2863" t="s">
        <v>942</v>
      </c>
      <c r="E2863">
        <v>2015</v>
      </c>
      <c r="F2863" s="23">
        <v>78.08</v>
      </c>
      <c r="G2863" s="23">
        <v>11.6</v>
      </c>
      <c r="H2863" s="22">
        <v>14403</v>
      </c>
      <c r="I2863" s="34">
        <v>114.19027153608059</v>
      </c>
      <c r="J2863" s="13">
        <v>10</v>
      </c>
      <c r="K2863" s="13">
        <v>15</v>
      </c>
      <c r="L2863" s="19">
        <v>4202</v>
      </c>
      <c r="M2863" s="35">
        <v>4.202</v>
      </c>
      <c r="N2863" s="19">
        <v>25.133653633732298</v>
      </c>
      <c r="O2863" s="17">
        <v>22.01032828421889</v>
      </c>
      <c r="P2863" s="36">
        <v>0</v>
      </c>
      <c r="Q2863" s="37">
        <v>0</v>
      </c>
      <c r="R2863" s="38">
        <v>0</v>
      </c>
      <c r="S2863" s="27">
        <v>0</v>
      </c>
      <c r="T2863" s="23">
        <v>0</v>
      </c>
      <c r="U2863" s="17">
        <v>0</v>
      </c>
      <c r="V2863" s="22">
        <v>0</v>
      </c>
      <c r="W2863" s="22">
        <v>0</v>
      </c>
      <c r="X2863" s="23">
        <v>0</v>
      </c>
      <c r="Y2863" s="27">
        <v>0</v>
      </c>
      <c r="Z2863" s="27">
        <v>0</v>
      </c>
      <c r="AA2863" s="14">
        <v>0</v>
      </c>
      <c r="AB2863" s="39">
        <v>0</v>
      </c>
      <c r="AC2863" s="22" t="s">
        <v>782</v>
      </c>
      <c r="AD2863" s="23">
        <v>0</v>
      </c>
      <c r="AE2863" s="23">
        <v>0</v>
      </c>
      <c r="AF2863" s="23">
        <v>0</v>
      </c>
      <c r="AG2863" s="14">
        <v>0</v>
      </c>
      <c r="AH2863" s="22" t="s">
        <v>782</v>
      </c>
      <c r="AI2863" s="23" t="s">
        <v>782</v>
      </c>
      <c r="AJ2863" s="23" t="s">
        <v>782</v>
      </c>
      <c r="AK2863" s="23" t="s">
        <v>782</v>
      </c>
      <c r="AL2863" s="14" t="s">
        <v>782</v>
      </c>
      <c r="AM2863" s="22" t="s">
        <v>782</v>
      </c>
      <c r="AN2863" s="23" t="s">
        <v>782</v>
      </c>
      <c r="AO2863" s="23" t="s">
        <v>782</v>
      </c>
      <c r="AP2863" s="23" t="s">
        <v>782</v>
      </c>
      <c r="AQ2863" s="14" t="s">
        <v>782</v>
      </c>
      <c r="AR2863" s="40">
        <v>827</v>
      </c>
      <c r="AS2863" s="41">
        <v>17786.939999999991</v>
      </c>
      <c r="AT2863" s="23">
        <v>17.786939999999991</v>
      </c>
      <c r="AU2863" s="23">
        <v>15.797697943961658</v>
      </c>
      <c r="AV2863" s="14">
        <v>13.834539257549691</v>
      </c>
      <c r="AW2863" s="22">
        <v>0</v>
      </c>
      <c r="AX2863" s="22" t="s">
        <v>782</v>
      </c>
      <c r="AY2863" s="23">
        <v>0</v>
      </c>
      <c r="AZ2863" s="23">
        <v>0</v>
      </c>
      <c r="BA2863" s="23">
        <v>0</v>
      </c>
      <c r="BB2863" s="14">
        <v>0</v>
      </c>
      <c r="BC2863" s="42">
        <v>25</v>
      </c>
      <c r="BD2863" s="43">
        <v>40100</v>
      </c>
      <c r="BE2863" s="44">
        <v>40.1</v>
      </c>
      <c r="BF2863" s="23">
        <v>51.919278254499083</v>
      </c>
      <c r="BG2863" s="14">
        <v>45.467339341683058</v>
      </c>
      <c r="BH2863" s="22">
        <v>862</v>
      </c>
      <c r="BI2863" s="23">
        <v>62.088939999999994</v>
      </c>
      <c r="BJ2863" s="23">
        <v>92.850629832193036</v>
      </c>
      <c r="BK2863" s="14">
        <v>81.312206883451637</v>
      </c>
      <c r="BL2863" t="s">
        <v>254</v>
      </c>
    </row>
    <row r="2864" spans="1:64">
      <c r="A2864" t="s">
        <v>3910</v>
      </c>
      <c r="B2864" t="s">
        <v>3908</v>
      </c>
      <c r="C2864" t="s">
        <v>254</v>
      </c>
      <c r="D2864" t="s">
        <v>942</v>
      </c>
      <c r="E2864">
        <v>2016</v>
      </c>
      <c r="F2864" s="23">
        <v>78.08</v>
      </c>
      <c r="G2864" s="23">
        <v>11.48</v>
      </c>
      <c r="H2864" s="22">
        <v>14371</v>
      </c>
      <c r="I2864" s="34">
        <v>122.46025807482975</v>
      </c>
      <c r="J2864" s="13">
        <v>10</v>
      </c>
      <c r="K2864" s="13">
        <v>15</v>
      </c>
      <c r="L2864" s="19">
        <v>4202</v>
      </c>
      <c r="M2864" s="35">
        <v>4.202</v>
      </c>
      <c r="N2864" s="19">
        <v>25.132161999999997</v>
      </c>
      <c r="O2864" s="17">
        <v>20.522708668997662</v>
      </c>
      <c r="P2864" s="13">
        <v>0</v>
      </c>
      <c r="Q2864" s="13">
        <v>0</v>
      </c>
      <c r="R2864" s="19">
        <v>0</v>
      </c>
      <c r="S2864" s="27">
        <v>0</v>
      </c>
      <c r="T2864" s="19">
        <v>0</v>
      </c>
      <c r="U2864" s="17">
        <v>0</v>
      </c>
      <c r="V2864" s="13">
        <v>0</v>
      </c>
      <c r="W2864" s="13">
        <v>0</v>
      </c>
      <c r="X2864" s="19">
        <v>0</v>
      </c>
      <c r="Y2864" s="27">
        <v>0</v>
      </c>
      <c r="Z2864" s="19">
        <v>0</v>
      </c>
      <c r="AA2864" s="14">
        <v>0</v>
      </c>
      <c r="AB2864" s="13">
        <v>0</v>
      </c>
      <c r="AC2864" s="22" t="s">
        <v>782</v>
      </c>
      <c r="AD2864" s="19">
        <v>0</v>
      </c>
      <c r="AE2864" s="23">
        <v>0</v>
      </c>
      <c r="AF2864" s="19">
        <v>0</v>
      </c>
      <c r="AG2864" s="14">
        <v>0</v>
      </c>
      <c r="AH2864" s="22" t="s">
        <v>782</v>
      </c>
      <c r="AI2864" s="23" t="s">
        <v>782</v>
      </c>
      <c r="AJ2864" s="23" t="s">
        <v>782</v>
      </c>
      <c r="AK2864" s="23" t="s">
        <v>782</v>
      </c>
      <c r="AL2864" s="14" t="s">
        <v>782</v>
      </c>
      <c r="AM2864" s="22" t="s">
        <v>782</v>
      </c>
      <c r="AN2864" s="23" t="s">
        <v>782</v>
      </c>
      <c r="AO2864" s="23" t="s">
        <v>782</v>
      </c>
      <c r="AP2864" s="23" t="s">
        <v>782</v>
      </c>
      <c r="AQ2864" s="14" t="s">
        <v>782</v>
      </c>
      <c r="AR2864" s="13">
        <v>838</v>
      </c>
      <c r="AS2864" s="19">
        <v>17879.969999999998</v>
      </c>
      <c r="AT2864" s="23">
        <v>17.879969999999997</v>
      </c>
      <c r="AU2864" s="19">
        <v>15.877413360000007</v>
      </c>
      <c r="AV2864" s="14">
        <v>12.965360035659945</v>
      </c>
      <c r="AW2864" s="13">
        <v>0</v>
      </c>
      <c r="AX2864" s="22" t="s">
        <v>782</v>
      </c>
      <c r="AY2864" s="19">
        <v>0</v>
      </c>
      <c r="AZ2864" s="23">
        <v>0</v>
      </c>
      <c r="BA2864" s="19">
        <v>0</v>
      </c>
      <c r="BB2864" s="14">
        <v>0</v>
      </c>
      <c r="BC2864" s="13">
        <v>25</v>
      </c>
      <c r="BD2864" s="19">
        <v>40100.000000000007</v>
      </c>
      <c r="BE2864" s="44">
        <v>40.100000000000009</v>
      </c>
      <c r="BF2864" s="19">
        <v>51.919278254499091</v>
      </c>
      <c r="BG2864" s="14">
        <v>42.396838836297114</v>
      </c>
      <c r="BH2864" s="22">
        <v>873</v>
      </c>
      <c r="BI2864" s="23">
        <v>62.181970000000007</v>
      </c>
      <c r="BJ2864" s="23">
        <v>92.92885361449909</v>
      </c>
      <c r="BK2864" s="14">
        <v>75.884907540954728</v>
      </c>
      <c r="BL2864" t="s">
        <v>254</v>
      </c>
    </row>
    <row r="2865" spans="1:64">
      <c r="A2865" t="s">
        <v>3911</v>
      </c>
      <c r="B2865" t="s">
        <v>3908</v>
      </c>
      <c r="C2865" t="s">
        <v>254</v>
      </c>
      <c r="D2865" t="s">
        <v>942</v>
      </c>
      <c r="E2865">
        <v>2017</v>
      </c>
      <c r="F2865" s="23">
        <v>78.08</v>
      </c>
      <c r="G2865" s="23">
        <v>11.58</v>
      </c>
      <c r="H2865" s="22">
        <v>14279</v>
      </c>
      <c r="I2865" s="34">
        <v>112.16169441340715</v>
      </c>
      <c r="J2865" s="13">
        <v>10</v>
      </c>
      <c r="K2865" s="13">
        <v>16</v>
      </c>
      <c r="L2865" s="19">
        <v>4822</v>
      </c>
      <c r="M2865" s="19">
        <v>4.8220000000000001</v>
      </c>
      <c r="N2865" s="19">
        <v>28.840381999999995</v>
      </c>
      <c r="O2865" s="17">
        <v>25.71321889423292</v>
      </c>
      <c r="P2865" s="13">
        <v>0</v>
      </c>
      <c r="Q2865" s="13">
        <v>0</v>
      </c>
      <c r="R2865" s="19">
        <v>0</v>
      </c>
      <c r="S2865" s="19">
        <v>0</v>
      </c>
      <c r="T2865" s="19">
        <v>0</v>
      </c>
      <c r="U2865" s="17">
        <v>0</v>
      </c>
      <c r="V2865" s="13">
        <v>0</v>
      </c>
      <c r="W2865" s="13">
        <v>0</v>
      </c>
      <c r="X2865" s="19">
        <v>0</v>
      </c>
      <c r="Y2865" s="19">
        <v>0</v>
      </c>
      <c r="Z2865" s="19">
        <v>0</v>
      </c>
      <c r="AA2865" s="14">
        <v>0</v>
      </c>
      <c r="AB2865" s="13">
        <v>0</v>
      </c>
      <c r="AC2865" s="22" t="s">
        <v>782</v>
      </c>
      <c r="AD2865" s="19">
        <v>0</v>
      </c>
      <c r="AE2865" s="19">
        <v>0</v>
      </c>
      <c r="AF2865" s="19">
        <v>0</v>
      </c>
      <c r="AG2865" s="14">
        <v>0</v>
      </c>
      <c r="AH2865" s="22" t="s">
        <v>782</v>
      </c>
      <c r="AI2865" s="23" t="s">
        <v>782</v>
      </c>
      <c r="AJ2865" s="23" t="s">
        <v>782</v>
      </c>
      <c r="AK2865" s="23" t="s">
        <v>782</v>
      </c>
      <c r="AL2865" s="14" t="s">
        <v>782</v>
      </c>
      <c r="AM2865" s="22" t="s">
        <v>782</v>
      </c>
      <c r="AN2865" s="23" t="s">
        <v>782</v>
      </c>
      <c r="AO2865" s="23" t="s">
        <v>782</v>
      </c>
      <c r="AP2865" s="23" t="s">
        <v>782</v>
      </c>
      <c r="AQ2865" s="14" t="s">
        <v>782</v>
      </c>
      <c r="AR2865" s="13">
        <v>856</v>
      </c>
      <c r="AS2865" s="19">
        <v>18139.145000000004</v>
      </c>
      <c r="AT2865" s="19">
        <v>18.139144999999964</v>
      </c>
      <c r="AU2865" s="19">
        <v>16.107560760000005</v>
      </c>
      <c r="AV2865" s="14">
        <v>14.361017675634011</v>
      </c>
      <c r="AW2865" s="13">
        <v>0</v>
      </c>
      <c r="AX2865" s="22" t="s">
        <v>782</v>
      </c>
      <c r="AY2865" s="19">
        <v>0</v>
      </c>
      <c r="AZ2865" s="19">
        <v>0</v>
      </c>
      <c r="BA2865" s="19">
        <v>0</v>
      </c>
      <c r="BB2865" s="14">
        <v>0</v>
      </c>
      <c r="BC2865" s="13">
        <v>25</v>
      </c>
      <c r="BD2865" s="19">
        <v>40100</v>
      </c>
      <c r="BE2865" s="19">
        <v>40.100000000000009</v>
      </c>
      <c r="BF2865" s="19">
        <v>51.919278254499091</v>
      </c>
      <c r="BG2865" s="14">
        <v>46.289670039340066</v>
      </c>
      <c r="BH2865" s="22">
        <v>891</v>
      </c>
      <c r="BI2865" s="23">
        <v>63.061144999999975</v>
      </c>
      <c r="BJ2865" s="23">
        <v>96.867221014499094</v>
      </c>
      <c r="BK2865" s="14">
        <v>86.363906609206992</v>
      </c>
      <c r="BL2865" t="s">
        <v>254</v>
      </c>
    </row>
    <row r="2866" spans="1:64">
      <c r="A2866" t="s">
        <v>3912</v>
      </c>
      <c r="B2866" t="s">
        <v>3908</v>
      </c>
      <c r="C2866" t="s">
        <v>254</v>
      </c>
      <c r="D2866" t="s">
        <v>942</v>
      </c>
      <c r="E2866">
        <v>2018</v>
      </c>
      <c r="F2866" s="23">
        <v>78.08</v>
      </c>
      <c r="G2866" s="23">
        <v>11.7</v>
      </c>
      <c r="H2866" s="22">
        <v>14260</v>
      </c>
      <c r="I2866" s="34">
        <v>112.16966610455238</v>
      </c>
      <c r="J2866" s="13">
        <v>10</v>
      </c>
      <c r="K2866" s="13">
        <v>15</v>
      </c>
      <c r="L2866" s="19">
        <v>4702</v>
      </c>
      <c r="M2866" s="19">
        <v>4.702</v>
      </c>
      <c r="N2866" s="19">
        <v>28.122661999999998</v>
      </c>
      <c r="O2866" s="17">
        <v>25.071539371247759</v>
      </c>
      <c r="P2866" s="13">
        <v>0</v>
      </c>
      <c r="Q2866" s="13">
        <v>0</v>
      </c>
      <c r="R2866" s="19">
        <v>0</v>
      </c>
      <c r="S2866" s="19">
        <v>0</v>
      </c>
      <c r="T2866" s="19">
        <v>0</v>
      </c>
      <c r="U2866" s="17">
        <v>0</v>
      </c>
      <c r="V2866" s="13">
        <v>0</v>
      </c>
      <c r="W2866" s="13">
        <v>0</v>
      </c>
      <c r="X2866" s="19">
        <v>0</v>
      </c>
      <c r="Y2866" s="19">
        <v>0</v>
      </c>
      <c r="Z2866" s="19">
        <v>0</v>
      </c>
      <c r="AA2866" s="14">
        <v>0</v>
      </c>
      <c r="AB2866" s="13">
        <v>0</v>
      </c>
      <c r="AC2866" s="22" t="s">
        <v>782</v>
      </c>
      <c r="AD2866" s="19">
        <v>0</v>
      </c>
      <c r="AE2866" s="19">
        <v>0</v>
      </c>
      <c r="AF2866" s="19">
        <v>0</v>
      </c>
      <c r="AG2866" s="14">
        <v>0</v>
      </c>
      <c r="AH2866" s="22" t="s">
        <v>782</v>
      </c>
      <c r="AI2866" s="23" t="s">
        <v>782</v>
      </c>
      <c r="AJ2866" s="23" t="s">
        <v>782</v>
      </c>
      <c r="AK2866" s="23" t="s">
        <v>782</v>
      </c>
      <c r="AL2866" s="14" t="s">
        <v>782</v>
      </c>
      <c r="AM2866" s="22" t="s">
        <v>782</v>
      </c>
      <c r="AN2866" s="23" t="s">
        <v>782</v>
      </c>
      <c r="AO2866" s="23" t="s">
        <v>782</v>
      </c>
      <c r="AP2866" s="23" t="s">
        <v>782</v>
      </c>
      <c r="AQ2866" s="14" t="s">
        <v>782</v>
      </c>
      <c r="AR2866" s="13">
        <v>886</v>
      </c>
      <c r="AS2866" s="19">
        <v>19682.240000000009</v>
      </c>
      <c r="AT2866" s="19">
        <v>19.682239999999961</v>
      </c>
      <c r="AU2866" s="19">
        <v>17.47782912000001</v>
      </c>
      <c r="AV2866" s="14">
        <v>15.581600380007441</v>
      </c>
      <c r="AW2866" s="13">
        <v>0</v>
      </c>
      <c r="AX2866" s="22" t="s">
        <v>782</v>
      </c>
      <c r="AY2866" s="19">
        <v>0</v>
      </c>
      <c r="AZ2866" s="19">
        <v>0</v>
      </c>
      <c r="BA2866" s="19">
        <v>0</v>
      </c>
      <c r="BB2866" s="14">
        <v>0</v>
      </c>
      <c r="BC2866" s="13">
        <v>25</v>
      </c>
      <c r="BD2866" s="19">
        <v>40100</v>
      </c>
      <c r="BE2866" s="19">
        <v>40.100000000000009</v>
      </c>
      <c r="BF2866" s="19">
        <v>50.907397948127588</v>
      </c>
      <c r="BG2866" s="14">
        <v>45.384282325203003</v>
      </c>
      <c r="BH2866" s="22">
        <v>921</v>
      </c>
      <c r="BI2866" s="23">
        <v>64.484239999999971</v>
      </c>
      <c r="BJ2866" s="23">
        <v>96.507889068127582</v>
      </c>
      <c r="BK2866" s="14">
        <v>86.037422076458199</v>
      </c>
      <c r="BL2866" t="s">
        <v>254</v>
      </c>
    </row>
    <row r="2867" spans="1:64">
      <c r="A2867" t="s">
        <v>3913</v>
      </c>
      <c r="B2867" t="s">
        <v>3908</v>
      </c>
      <c r="C2867" t="s">
        <v>254</v>
      </c>
      <c r="D2867" t="s">
        <v>942</v>
      </c>
      <c r="E2867">
        <v>2019</v>
      </c>
      <c r="F2867" s="23">
        <v>78.08</v>
      </c>
      <c r="G2867" s="23">
        <v>11.71</v>
      </c>
      <c r="H2867" s="22">
        <v>14193</v>
      </c>
      <c r="I2867" s="34">
        <v>114.34940656571078</v>
      </c>
      <c r="J2867" s="22">
        <v>10</v>
      </c>
      <c r="K2867" s="22">
        <v>17</v>
      </c>
      <c r="L2867" s="23">
        <v>4952</v>
      </c>
      <c r="M2867" s="23">
        <v>4.952</v>
      </c>
      <c r="N2867" s="23">
        <v>29.617912</v>
      </c>
      <c r="O2867" s="14">
        <v>25.901238047072937</v>
      </c>
      <c r="P2867" s="22">
        <v>0</v>
      </c>
      <c r="Q2867" s="22">
        <v>0</v>
      </c>
      <c r="R2867" s="23">
        <v>0</v>
      </c>
      <c r="S2867" s="23">
        <v>0</v>
      </c>
      <c r="T2867" s="23">
        <v>0</v>
      </c>
      <c r="U2867" s="14">
        <v>0</v>
      </c>
      <c r="V2867" s="22">
        <v>0</v>
      </c>
      <c r="W2867" s="22">
        <v>0</v>
      </c>
      <c r="X2867" s="23">
        <v>0</v>
      </c>
      <c r="Y2867" s="23">
        <v>0</v>
      </c>
      <c r="Z2867" s="23">
        <v>0</v>
      </c>
      <c r="AA2867" s="14">
        <v>0</v>
      </c>
      <c r="AB2867" s="22">
        <v>0</v>
      </c>
      <c r="AC2867" s="22">
        <v>0</v>
      </c>
      <c r="AD2867" s="23">
        <v>0</v>
      </c>
      <c r="AE2867" s="23">
        <v>0</v>
      </c>
      <c r="AF2867" s="23">
        <v>0</v>
      </c>
      <c r="AG2867" s="14">
        <v>0</v>
      </c>
      <c r="AH2867" s="22">
        <v>0</v>
      </c>
      <c r="AI2867" s="23">
        <v>0</v>
      </c>
      <c r="AJ2867" s="23">
        <v>0</v>
      </c>
      <c r="AK2867" s="23">
        <v>0</v>
      </c>
      <c r="AL2867" s="14">
        <v>0</v>
      </c>
      <c r="AM2867" s="22">
        <v>933</v>
      </c>
      <c r="AN2867" s="23">
        <v>21020.274999999994</v>
      </c>
      <c r="AO2867" s="23">
        <v>21.020274999999955</v>
      </c>
      <c r="AP2867" s="23">
        <v>18.666004200000003</v>
      </c>
      <c r="AQ2867" s="14">
        <v>16.323656379688863</v>
      </c>
      <c r="AR2867" s="22">
        <v>933</v>
      </c>
      <c r="AS2867" s="23">
        <v>21020.274999999994</v>
      </c>
      <c r="AT2867" s="23">
        <v>21.020274999999955</v>
      </c>
      <c r="AU2867" s="23">
        <v>18.666004200000003</v>
      </c>
      <c r="AV2867" s="14">
        <v>16.323656379688863</v>
      </c>
      <c r="AW2867" s="22">
        <v>0</v>
      </c>
      <c r="AX2867" s="22" t="s">
        <v>782</v>
      </c>
      <c r="AY2867" s="23">
        <v>0</v>
      </c>
      <c r="AZ2867" s="23">
        <v>0</v>
      </c>
      <c r="BA2867" s="23">
        <v>0</v>
      </c>
      <c r="BB2867" s="14">
        <v>0</v>
      </c>
      <c r="BC2867" s="22">
        <v>25</v>
      </c>
      <c r="BD2867" s="23">
        <v>40100</v>
      </c>
      <c r="BE2867" s="23">
        <v>40.1</v>
      </c>
      <c r="BF2867" s="23">
        <v>50.815019375399615</v>
      </c>
      <c r="BG2867" s="14">
        <v>44.438376115401013</v>
      </c>
      <c r="BH2867" s="22">
        <v>968</v>
      </c>
      <c r="BI2867" s="23">
        <v>66.072274999999962</v>
      </c>
      <c r="BJ2867" s="23">
        <v>99.098935575399622</v>
      </c>
      <c r="BK2867" s="14">
        <v>86.66327054216282</v>
      </c>
      <c r="BL2867" t="s">
        <v>254</v>
      </c>
    </row>
    <row r="2868" spans="1:64">
      <c r="A2868" t="s">
        <v>3914</v>
      </c>
      <c r="B2868" t="s">
        <v>3908</v>
      </c>
      <c r="C2868" t="s">
        <v>254</v>
      </c>
      <c r="D2868" t="s">
        <v>942</v>
      </c>
      <c r="E2868">
        <v>2020</v>
      </c>
      <c r="F2868" s="23">
        <v>78.08</v>
      </c>
      <c r="G2868" s="23">
        <v>11.82</v>
      </c>
      <c r="H2868" s="22">
        <v>14215</v>
      </c>
      <c r="I2868" s="34">
        <v>114.28555317299542</v>
      </c>
      <c r="J2868" s="22">
        <v>10</v>
      </c>
      <c r="K2868" s="22">
        <v>21</v>
      </c>
      <c r="L2868" s="23">
        <v>5647</v>
      </c>
      <c r="M2868" s="23">
        <v>5.6469999999999994</v>
      </c>
      <c r="N2868" s="23">
        <v>33.774706999999992</v>
      </c>
      <c r="O2868" s="14">
        <v>29.552910286810103</v>
      </c>
      <c r="P2868" s="22">
        <v>0</v>
      </c>
      <c r="Q2868" s="22">
        <v>0</v>
      </c>
      <c r="R2868" s="23">
        <v>0</v>
      </c>
      <c r="S2868" s="23">
        <v>0</v>
      </c>
      <c r="T2868" s="23">
        <v>0</v>
      </c>
      <c r="U2868" s="14">
        <v>0</v>
      </c>
      <c r="V2868" s="22">
        <v>0</v>
      </c>
      <c r="W2868" s="22">
        <v>0</v>
      </c>
      <c r="X2868" s="23">
        <v>0</v>
      </c>
      <c r="Y2868" s="23">
        <v>0</v>
      </c>
      <c r="Z2868" s="23">
        <v>0</v>
      </c>
      <c r="AA2868" s="14">
        <v>0</v>
      </c>
      <c r="AB2868" s="22">
        <v>0</v>
      </c>
      <c r="AC2868" s="22">
        <v>0</v>
      </c>
      <c r="AD2868" s="23">
        <v>0</v>
      </c>
      <c r="AE2868" s="23">
        <v>0</v>
      </c>
      <c r="AF2868" s="23">
        <v>0</v>
      </c>
      <c r="AG2868" s="14">
        <v>0</v>
      </c>
      <c r="AH2868" s="22">
        <v>0</v>
      </c>
      <c r="AI2868" s="23">
        <v>0</v>
      </c>
      <c r="AJ2868" s="23">
        <v>0</v>
      </c>
      <c r="AK2868" s="23">
        <v>0</v>
      </c>
      <c r="AL2868" s="14">
        <v>0</v>
      </c>
      <c r="AM2868" s="22">
        <v>1012</v>
      </c>
      <c r="AN2868" s="23">
        <v>22242.179999999989</v>
      </c>
      <c r="AO2868" s="23">
        <v>22.242179999999927</v>
      </c>
      <c r="AP2868" s="23">
        <v>19.75105584000001</v>
      </c>
      <c r="AQ2868" s="14">
        <v>17.282198223342014</v>
      </c>
      <c r="AR2868" s="22">
        <v>1012</v>
      </c>
      <c r="AS2868" s="23">
        <v>22242.179999999989</v>
      </c>
      <c r="AT2868" s="23">
        <v>22.242179999999927</v>
      </c>
      <c r="AU2868" s="23">
        <v>19.75105584000001</v>
      </c>
      <c r="AV2868" s="14">
        <v>17.282198223342014</v>
      </c>
      <c r="AW2868" s="22">
        <v>0</v>
      </c>
      <c r="AX2868" s="22">
        <v>0</v>
      </c>
      <c r="AY2868" s="23">
        <v>0</v>
      </c>
      <c r="AZ2868" s="23">
        <v>0</v>
      </c>
      <c r="BA2868" s="23">
        <v>0</v>
      </c>
      <c r="BB2868" s="14">
        <v>0</v>
      </c>
      <c r="BC2868" s="22">
        <v>25</v>
      </c>
      <c r="BD2868" s="23">
        <v>40100</v>
      </c>
      <c r="BE2868" s="23">
        <v>40.099999999999994</v>
      </c>
      <c r="BF2868" s="23">
        <v>53.070058410228512</v>
      </c>
      <c r="BG2868" s="14">
        <v>46.436366571981083</v>
      </c>
      <c r="BH2868" s="22">
        <v>1047</v>
      </c>
      <c r="BI2868" s="23">
        <v>67.989179999999919</v>
      </c>
      <c r="BJ2868" s="23">
        <v>106.59582125022851</v>
      </c>
      <c r="BK2868" s="14">
        <v>93.271475082133207</v>
      </c>
      <c r="BL2868" t="s">
        <v>254</v>
      </c>
    </row>
    <row r="2869" spans="1:64">
      <c r="A2869" t="s">
        <v>3915</v>
      </c>
      <c r="B2869" t="s">
        <v>3908</v>
      </c>
      <c r="C2869" t="s">
        <v>254</v>
      </c>
      <c r="D2869" t="s">
        <v>942</v>
      </c>
      <c r="E2869">
        <v>2021</v>
      </c>
      <c r="F2869" s="23">
        <v>78.08</v>
      </c>
      <c r="G2869" s="23">
        <v>11.86</v>
      </c>
      <c r="H2869" s="22">
        <v>14258</v>
      </c>
      <c r="I2869" s="34">
        <v>106.58</v>
      </c>
      <c r="J2869" s="22">
        <v>9</v>
      </c>
      <c r="K2869" s="22">
        <v>19</v>
      </c>
      <c r="L2869" s="23">
        <v>4622</v>
      </c>
      <c r="M2869" s="23">
        <v>4.6219999999999999</v>
      </c>
      <c r="N2869" s="23">
        <v>27.644182000000001</v>
      </c>
      <c r="O2869" s="14">
        <v>25.94</v>
      </c>
      <c r="P2869" s="22">
        <v>0</v>
      </c>
      <c r="Q2869" s="22">
        <v>0</v>
      </c>
      <c r="R2869" s="23">
        <v>0</v>
      </c>
      <c r="S2869" s="23">
        <v>0</v>
      </c>
      <c r="T2869" s="23">
        <v>0</v>
      </c>
      <c r="U2869" s="14">
        <v>0</v>
      </c>
      <c r="V2869" s="22">
        <v>0</v>
      </c>
      <c r="W2869" s="22">
        <v>0</v>
      </c>
      <c r="X2869" s="23">
        <v>0</v>
      </c>
      <c r="Y2869" s="23">
        <v>0</v>
      </c>
      <c r="Z2869" s="23">
        <v>0</v>
      </c>
      <c r="AA2869" s="14">
        <v>0</v>
      </c>
      <c r="AB2869" s="22">
        <v>0</v>
      </c>
      <c r="AC2869" s="22">
        <v>0</v>
      </c>
      <c r="AD2869" s="23">
        <v>0</v>
      </c>
      <c r="AE2869" s="23">
        <v>0</v>
      </c>
      <c r="AF2869" s="23">
        <v>0</v>
      </c>
      <c r="AG2869" s="14">
        <v>0</v>
      </c>
      <c r="AH2869" s="22">
        <v>0</v>
      </c>
      <c r="AI2869" s="23">
        <v>0</v>
      </c>
      <c r="AJ2869" s="23">
        <v>0</v>
      </c>
      <c r="AK2869" s="23">
        <v>0</v>
      </c>
      <c r="AL2869" s="14">
        <v>0</v>
      </c>
      <c r="AM2869" s="22">
        <v>1089</v>
      </c>
      <c r="AN2869" s="23">
        <v>23655.43</v>
      </c>
      <c r="AO2869" s="23">
        <v>23.655429999999999</v>
      </c>
      <c r="AP2869" s="23">
        <v>21.16742077</v>
      </c>
      <c r="AQ2869" s="14">
        <v>19.86</v>
      </c>
      <c r="AR2869" s="22">
        <v>1089</v>
      </c>
      <c r="AS2869" s="23">
        <v>23655.43</v>
      </c>
      <c r="AT2869" s="23">
        <v>23.655429999999999</v>
      </c>
      <c r="AU2869" s="23">
        <v>21.16742077</v>
      </c>
      <c r="AV2869" s="14">
        <v>19.86</v>
      </c>
      <c r="AW2869" s="22">
        <v>0</v>
      </c>
      <c r="AX2869" s="22">
        <v>0</v>
      </c>
      <c r="AY2869" s="23">
        <v>0</v>
      </c>
      <c r="AZ2869" s="23">
        <v>0</v>
      </c>
      <c r="BA2869" s="23">
        <v>0</v>
      </c>
      <c r="BB2869" s="14">
        <v>0</v>
      </c>
      <c r="BC2869" s="22">
        <v>25</v>
      </c>
      <c r="BD2869" s="23">
        <v>40100</v>
      </c>
      <c r="BE2869" s="23">
        <v>40.1</v>
      </c>
      <c r="BF2869" s="23">
        <v>46.277983640000002</v>
      </c>
      <c r="BG2869" s="14">
        <v>43.42</v>
      </c>
      <c r="BH2869" s="22">
        <v>1123</v>
      </c>
      <c r="BI2869" s="23">
        <v>68.38</v>
      </c>
      <c r="BJ2869" s="23">
        <v>95.09</v>
      </c>
      <c r="BK2869" s="14">
        <v>89.22</v>
      </c>
      <c r="BL2869" t="s">
        <v>254</v>
      </c>
    </row>
    <row r="2870" spans="1:64">
      <c r="A2870" t="s">
        <v>3916</v>
      </c>
      <c r="B2870" t="s">
        <v>3908</v>
      </c>
      <c r="C2870" t="s">
        <v>254</v>
      </c>
      <c r="D2870" s="111" t="s">
        <v>942</v>
      </c>
      <c r="E2870" s="110">
        <v>2022</v>
      </c>
      <c r="F2870" s="23"/>
      <c r="G2870" s="23"/>
      <c r="H2870" s="22">
        <v>14455</v>
      </c>
      <c r="I2870" s="34">
        <v>104.76316426324192</v>
      </c>
      <c r="J2870" s="22">
        <v>10</v>
      </c>
      <c r="K2870" s="22">
        <v>20</v>
      </c>
      <c r="L2870" s="23">
        <v>4982</v>
      </c>
      <c r="M2870" s="23">
        <v>4.9820000000000002</v>
      </c>
      <c r="N2870" s="23">
        <v>29.483476</v>
      </c>
      <c r="O2870" s="14">
        <v>28.142979650667936</v>
      </c>
      <c r="P2870" s="22">
        <v>0</v>
      </c>
      <c r="Q2870" s="22">
        <v>0</v>
      </c>
      <c r="R2870" s="23">
        <v>0</v>
      </c>
      <c r="S2870" s="23">
        <v>0</v>
      </c>
      <c r="T2870" s="23">
        <v>0</v>
      </c>
      <c r="U2870" s="14">
        <v>0</v>
      </c>
      <c r="V2870" s="22">
        <v>0</v>
      </c>
      <c r="W2870" s="22">
        <v>0</v>
      </c>
      <c r="X2870" s="23">
        <v>0</v>
      </c>
      <c r="Y2870" s="23">
        <v>0</v>
      </c>
      <c r="Z2870" s="23">
        <v>0</v>
      </c>
      <c r="AA2870" s="14">
        <v>0</v>
      </c>
      <c r="AB2870" s="22">
        <v>0</v>
      </c>
      <c r="AC2870" s="22">
        <v>0</v>
      </c>
      <c r="AD2870" s="23">
        <v>0</v>
      </c>
      <c r="AE2870" s="23">
        <v>0</v>
      </c>
      <c r="AF2870" s="23">
        <v>0</v>
      </c>
      <c r="AG2870" s="14">
        <v>0</v>
      </c>
      <c r="AH2870" s="22">
        <v>0</v>
      </c>
      <c r="AI2870" s="23">
        <v>0</v>
      </c>
      <c r="AJ2870" s="23">
        <v>0</v>
      </c>
      <c r="AK2870" s="23">
        <v>0</v>
      </c>
      <c r="AL2870" s="14">
        <v>0</v>
      </c>
      <c r="AM2870" s="22">
        <v>1240</v>
      </c>
      <c r="AN2870" s="23">
        <v>25081.264999999985</v>
      </c>
      <c r="AO2870" s="23">
        <v>25.081264999999895</v>
      </c>
      <c r="AP2870" s="23">
        <v>25.692342890016505</v>
      </c>
      <c r="AQ2870" s="14">
        <v>24.524214279609282</v>
      </c>
      <c r="AR2870" s="22">
        <v>1240</v>
      </c>
      <c r="AS2870" s="23">
        <v>25081.264999999999</v>
      </c>
      <c r="AT2870" s="23">
        <v>25.081264999999899</v>
      </c>
      <c r="AU2870" s="23">
        <v>25.692342890016501</v>
      </c>
      <c r="AV2870" s="14">
        <v>24.524214279609279</v>
      </c>
      <c r="AW2870" s="22">
        <v>0</v>
      </c>
      <c r="AX2870" s="22">
        <v>0</v>
      </c>
      <c r="AY2870" s="23">
        <v>0</v>
      </c>
      <c r="AZ2870" s="23">
        <v>0</v>
      </c>
      <c r="BA2870" s="23">
        <v>0</v>
      </c>
      <c r="BB2870" s="14">
        <v>0</v>
      </c>
      <c r="BC2870" s="22">
        <v>25</v>
      </c>
      <c r="BD2870" s="23">
        <v>40200</v>
      </c>
      <c r="BE2870" s="23">
        <v>40.20000000000001</v>
      </c>
      <c r="BF2870" s="23">
        <v>49.752765200096349</v>
      </c>
      <c r="BG2870" s="14">
        <v>47.490704915213236</v>
      </c>
      <c r="BH2870" s="22">
        <v>1275</v>
      </c>
      <c r="BI2870" s="23">
        <v>70.263264999999905</v>
      </c>
      <c r="BJ2870" s="23">
        <v>104.92858409011285</v>
      </c>
      <c r="BK2870" s="14">
        <v>100.15789884549045</v>
      </c>
      <c r="BL2870" t="s">
        <v>254</v>
      </c>
    </row>
    <row r="2871" spans="1:64">
      <c r="A2871" t="s">
        <v>3917</v>
      </c>
      <c r="B2871" t="s">
        <v>3908</v>
      </c>
      <c r="C2871" t="s">
        <v>254</v>
      </c>
      <c r="D2871" t="s">
        <v>942</v>
      </c>
      <c r="E2871">
        <v>2023</v>
      </c>
      <c r="F2871">
        <v>78.08</v>
      </c>
      <c r="G2871">
        <v>12.24</v>
      </c>
      <c r="H2871">
        <v>14619</v>
      </c>
      <c r="I2871">
        <v>104.76316426324192</v>
      </c>
      <c r="J2871">
        <v>10</v>
      </c>
      <c r="K2871">
        <v>24</v>
      </c>
      <c r="L2871">
        <v>15294</v>
      </c>
      <c r="M2871">
        <v>15.294</v>
      </c>
      <c r="N2871">
        <v>90.509891999999994</v>
      </c>
      <c r="O2871">
        <v>86.394767317807194</v>
      </c>
      <c r="P2871">
        <v>0</v>
      </c>
      <c r="Q2871">
        <v>0</v>
      </c>
      <c r="R2871">
        <v>0</v>
      </c>
      <c r="S2871">
        <v>0</v>
      </c>
      <c r="T2871">
        <v>0</v>
      </c>
      <c r="U2871">
        <v>0</v>
      </c>
      <c r="V2871">
        <v>0</v>
      </c>
      <c r="W2871">
        <v>0</v>
      </c>
      <c r="X2871">
        <v>0</v>
      </c>
      <c r="Y2871">
        <v>0</v>
      </c>
      <c r="Z2871">
        <v>0</v>
      </c>
      <c r="AA2871">
        <v>0</v>
      </c>
      <c r="AG2871">
        <v>0</v>
      </c>
      <c r="AL2871">
        <v>0</v>
      </c>
      <c r="AM2871">
        <v>1509</v>
      </c>
      <c r="AN2871">
        <v>28701.377</v>
      </c>
      <c r="AO2871">
        <v>28.701377000000001</v>
      </c>
      <c r="AP2871">
        <v>26.921524999999999</v>
      </c>
      <c r="AQ2871">
        <v>25.697510369535401</v>
      </c>
      <c r="AR2871">
        <v>1575</v>
      </c>
      <c r="AS2871">
        <v>28750.7249999999</v>
      </c>
      <c r="AT2871">
        <v>28.7507249999999</v>
      </c>
      <c r="AU2871">
        <v>26.967813064705702</v>
      </c>
      <c r="AV2871">
        <v>25.741693900102874</v>
      </c>
      <c r="AW2871">
        <v>0</v>
      </c>
      <c r="AX2871">
        <v>0</v>
      </c>
      <c r="AY2871">
        <v>0</v>
      </c>
      <c r="AZ2871">
        <v>0</v>
      </c>
      <c r="BA2871">
        <v>0</v>
      </c>
      <c r="BB2871">
        <v>0</v>
      </c>
      <c r="BC2871">
        <v>25</v>
      </c>
      <c r="BD2871">
        <v>40200</v>
      </c>
      <c r="BE2871">
        <v>40.200000000000003</v>
      </c>
      <c r="BF2871">
        <v>59.407049000000001</v>
      </c>
      <c r="BG2871">
        <v>56.706046841737148</v>
      </c>
      <c r="BH2871">
        <v>1610</v>
      </c>
      <c r="BI2871">
        <v>84.244724999999903</v>
      </c>
      <c r="BJ2871">
        <v>176.8847540647057</v>
      </c>
      <c r="BK2871">
        <v>168.84250805964723</v>
      </c>
      <c r="BL2871" t="s">
        <v>254</v>
      </c>
    </row>
    <row r="2872" spans="1:64">
      <c r="A2872" t="s">
        <v>3918</v>
      </c>
      <c r="B2872" t="s">
        <v>3908</v>
      </c>
      <c r="C2872" t="s">
        <v>254</v>
      </c>
      <c r="D2872" t="s">
        <v>942</v>
      </c>
      <c r="E2872">
        <v>2024</v>
      </c>
      <c r="F2872">
        <v>78.08</v>
      </c>
      <c r="G2872">
        <v>12.3</v>
      </c>
      <c r="H2872">
        <v>14558</v>
      </c>
      <c r="I2872">
        <v>99.825634840101984</v>
      </c>
      <c r="J2872">
        <v>11</v>
      </c>
      <c r="K2872">
        <v>25</v>
      </c>
      <c r="L2872">
        <v>15333</v>
      </c>
      <c r="M2872">
        <v>15.332999999999997</v>
      </c>
      <c r="N2872">
        <v>90.740694000000019</v>
      </c>
      <c r="O2872">
        <v>90.899190518894287</v>
      </c>
      <c r="P2872">
        <v>0</v>
      </c>
      <c r="Q2872">
        <v>0</v>
      </c>
      <c r="R2872">
        <v>0</v>
      </c>
      <c r="S2872">
        <v>0</v>
      </c>
      <c r="T2872">
        <v>0</v>
      </c>
      <c r="U2872">
        <v>0</v>
      </c>
      <c r="V2872">
        <v>0</v>
      </c>
      <c r="W2872">
        <v>0</v>
      </c>
      <c r="X2872">
        <v>0</v>
      </c>
      <c r="Y2872">
        <v>0</v>
      </c>
      <c r="Z2872">
        <v>0</v>
      </c>
      <c r="AA2872">
        <v>0</v>
      </c>
      <c r="AB2872">
        <v>0</v>
      </c>
      <c r="AC2872">
        <v>0</v>
      </c>
      <c r="AD2872">
        <v>0</v>
      </c>
      <c r="AE2872">
        <v>0</v>
      </c>
      <c r="AF2872">
        <v>0</v>
      </c>
      <c r="AG2872">
        <v>0</v>
      </c>
      <c r="AH2872">
        <v>1</v>
      </c>
      <c r="AI2872">
        <v>24.64</v>
      </c>
      <c r="AJ2872">
        <v>2.4640000000000002E-2</v>
      </c>
      <c r="AK2872">
        <v>2.2223895484116477E-2</v>
      </c>
      <c r="AL2872">
        <v>2.2262713900807255E-2</v>
      </c>
      <c r="AM2872">
        <v>1731</v>
      </c>
      <c r="AN2872">
        <v>32872.393000000033</v>
      </c>
      <c r="AO2872">
        <v>32.872392999999946</v>
      </c>
      <c r="AP2872">
        <v>29.649051393863747</v>
      </c>
      <c r="AQ2872">
        <v>29.700839309817361</v>
      </c>
      <c r="AR2872">
        <v>1879</v>
      </c>
      <c r="AS2872">
        <v>33030.311000000052</v>
      </c>
      <c r="AT2872">
        <v>33.03031099999982</v>
      </c>
      <c r="AU2872">
        <v>29.791484556487955</v>
      </c>
      <c r="AV2872">
        <v>29.843521260052242</v>
      </c>
      <c r="AW2872">
        <v>0</v>
      </c>
      <c r="AX2872">
        <v>0</v>
      </c>
      <c r="AY2872">
        <v>0</v>
      </c>
      <c r="AZ2872">
        <v>0</v>
      </c>
      <c r="BA2872">
        <v>0</v>
      </c>
      <c r="BB2872">
        <v>0</v>
      </c>
      <c r="BC2872">
        <v>17</v>
      </c>
      <c r="BD2872">
        <v>25800</v>
      </c>
      <c r="BE2872">
        <v>25.800000000000008</v>
      </c>
      <c r="BF2872">
        <v>36.308957898404373</v>
      </c>
      <c r="BG2872">
        <v>36.372378654604191</v>
      </c>
      <c r="BH2872">
        <v>1907</v>
      </c>
      <c r="BI2872">
        <v>74.163310999999823</v>
      </c>
      <c r="BJ2872">
        <v>156.84113645489236</v>
      </c>
      <c r="BK2872">
        <v>157.11509043355073</v>
      </c>
      <c r="BL2872" t="s">
        <v>254</v>
      </c>
    </row>
    <row r="2873" spans="1:64">
      <c r="A2873" t="s">
        <v>3919</v>
      </c>
      <c r="B2873" t="s">
        <v>3920</v>
      </c>
      <c r="C2873" t="s">
        <v>256</v>
      </c>
      <c r="D2873" t="s">
        <v>942</v>
      </c>
      <c r="E2873">
        <v>2012</v>
      </c>
      <c r="F2873" s="23">
        <v>96.95</v>
      </c>
      <c r="G2873" s="23">
        <v>9.7100000000000009</v>
      </c>
      <c r="H2873" s="22">
        <v>12853</v>
      </c>
      <c r="I2873" s="34">
        <v>107.422489</v>
      </c>
      <c r="J2873" s="22">
        <v>8</v>
      </c>
      <c r="K2873" s="22" t="s">
        <v>782</v>
      </c>
      <c r="L2873" s="23">
        <v>1330</v>
      </c>
      <c r="M2873" s="23">
        <v>1.33</v>
      </c>
      <c r="N2873" s="23">
        <v>10.464939000000001</v>
      </c>
      <c r="O2873" s="14">
        <v>9.7418511686133069</v>
      </c>
      <c r="P2873" s="22">
        <v>0</v>
      </c>
      <c r="Q2873" s="22" t="s">
        <v>782</v>
      </c>
      <c r="R2873" s="23">
        <v>0</v>
      </c>
      <c r="S2873" s="23">
        <v>0</v>
      </c>
      <c r="T2873" s="23">
        <v>0</v>
      </c>
      <c r="U2873" s="14">
        <v>0</v>
      </c>
      <c r="V2873" s="22">
        <v>0</v>
      </c>
      <c r="W2873" s="22" t="s">
        <v>782</v>
      </c>
      <c r="X2873" s="23">
        <v>0</v>
      </c>
      <c r="Y2873" s="23">
        <v>0</v>
      </c>
      <c r="Z2873" s="23">
        <v>0</v>
      </c>
      <c r="AA2873" s="14">
        <v>0</v>
      </c>
      <c r="AB2873" s="22">
        <v>0</v>
      </c>
      <c r="AC2873" s="22" t="s">
        <v>782</v>
      </c>
      <c r="AD2873" s="23">
        <v>0</v>
      </c>
      <c r="AE2873" s="23">
        <v>0</v>
      </c>
      <c r="AF2873" s="23">
        <v>0</v>
      </c>
      <c r="AG2873" s="14">
        <v>0</v>
      </c>
      <c r="AH2873" s="22" t="s">
        <v>782</v>
      </c>
      <c r="AI2873" s="23" t="s">
        <v>782</v>
      </c>
      <c r="AJ2873" s="23" t="s">
        <v>782</v>
      </c>
      <c r="AK2873" s="23" t="s">
        <v>782</v>
      </c>
      <c r="AL2873" s="14" t="s">
        <v>782</v>
      </c>
      <c r="AM2873" s="22" t="s">
        <v>782</v>
      </c>
      <c r="AN2873" s="23" t="s">
        <v>782</v>
      </c>
      <c r="AO2873" s="23" t="s">
        <v>782</v>
      </c>
      <c r="AP2873" s="23" t="s">
        <v>782</v>
      </c>
      <c r="AQ2873" s="14" t="s">
        <v>782</v>
      </c>
      <c r="AR2873" s="22">
        <v>436</v>
      </c>
      <c r="AS2873" s="23">
        <v>11487.582000000004</v>
      </c>
      <c r="AT2873" s="23">
        <v>11.487582000000003</v>
      </c>
      <c r="AU2873" s="23">
        <v>10.085618</v>
      </c>
      <c r="AV2873" s="14">
        <v>9.3887398196480056</v>
      </c>
      <c r="AW2873" s="22">
        <v>0</v>
      </c>
      <c r="AX2873" s="22" t="s">
        <v>782</v>
      </c>
      <c r="AY2873" s="23">
        <v>0</v>
      </c>
      <c r="AZ2873" s="23">
        <v>0</v>
      </c>
      <c r="BA2873" s="23">
        <v>0</v>
      </c>
      <c r="BB2873" s="14">
        <v>0</v>
      </c>
      <c r="BC2873" s="22">
        <v>22</v>
      </c>
      <c r="BD2873" s="23">
        <v>37300</v>
      </c>
      <c r="BE2873" s="23">
        <v>37.299999999999997</v>
      </c>
      <c r="BF2873" s="23">
        <v>59.568100000000001</v>
      </c>
      <c r="BG2873" s="14">
        <v>55.452168865683241</v>
      </c>
      <c r="BH2873" s="22">
        <v>466</v>
      </c>
      <c r="BI2873" s="23">
        <v>50.117581999999999</v>
      </c>
      <c r="BJ2873" s="23">
        <v>80.118656999999999</v>
      </c>
      <c r="BK2873" s="14">
        <v>74.582759853944552</v>
      </c>
      <c r="BL2873" t="s">
        <v>256</v>
      </c>
    </row>
    <row r="2874" spans="1:64">
      <c r="A2874" t="s">
        <v>3921</v>
      </c>
      <c r="B2874" t="s">
        <v>3920</v>
      </c>
      <c r="C2874" t="s">
        <v>256</v>
      </c>
      <c r="D2874" t="s">
        <v>942</v>
      </c>
      <c r="E2874">
        <v>2015</v>
      </c>
      <c r="F2874" s="23">
        <v>96.95</v>
      </c>
      <c r="G2874" s="23">
        <v>9.83</v>
      </c>
      <c r="H2874" s="22">
        <v>13218</v>
      </c>
      <c r="I2874" s="34">
        <v>105.26100943537108</v>
      </c>
      <c r="J2874" s="13">
        <v>5</v>
      </c>
      <c r="K2874" s="13">
        <v>8</v>
      </c>
      <c r="L2874" s="19">
        <v>1400</v>
      </c>
      <c r="M2874" s="35">
        <v>1.4</v>
      </c>
      <c r="N2874" s="19">
        <v>8.3738969745895329</v>
      </c>
      <c r="O2874" s="17">
        <v>7.9553644977450073</v>
      </c>
      <c r="P2874" s="36">
        <v>0</v>
      </c>
      <c r="Q2874" s="37">
        <v>0</v>
      </c>
      <c r="R2874" s="38">
        <v>0</v>
      </c>
      <c r="S2874" s="27">
        <v>0</v>
      </c>
      <c r="T2874" s="23">
        <v>0</v>
      </c>
      <c r="U2874" s="17">
        <v>0</v>
      </c>
      <c r="V2874" s="22">
        <v>0</v>
      </c>
      <c r="W2874" s="22">
        <v>0</v>
      </c>
      <c r="X2874" s="23">
        <v>0</v>
      </c>
      <c r="Y2874" s="27">
        <v>0</v>
      </c>
      <c r="Z2874" s="27">
        <v>0</v>
      </c>
      <c r="AA2874" s="14">
        <v>0</v>
      </c>
      <c r="AB2874" s="39">
        <v>0</v>
      </c>
      <c r="AC2874" s="22" t="s">
        <v>782</v>
      </c>
      <c r="AD2874" s="23">
        <v>0</v>
      </c>
      <c r="AE2874" s="23">
        <v>0</v>
      </c>
      <c r="AF2874" s="23">
        <v>0</v>
      </c>
      <c r="AG2874" s="14">
        <v>0</v>
      </c>
      <c r="AH2874" s="22" t="s">
        <v>782</v>
      </c>
      <c r="AI2874" s="23" t="s">
        <v>782</v>
      </c>
      <c r="AJ2874" s="23" t="s">
        <v>782</v>
      </c>
      <c r="AK2874" s="23" t="s">
        <v>782</v>
      </c>
      <c r="AL2874" s="14" t="s">
        <v>782</v>
      </c>
      <c r="AM2874" s="22" t="s">
        <v>782</v>
      </c>
      <c r="AN2874" s="23" t="s">
        <v>782</v>
      </c>
      <c r="AO2874" s="23" t="s">
        <v>782</v>
      </c>
      <c r="AP2874" s="23" t="s">
        <v>782</v>
      </c>
      <c r="AQ2874" s="14" t="s">
        <v>782</v>
      </c>
      <c r="AR2874" s="40">
        <v>503</v>
      </c>
      <c r="AS2874" s="41">
        <v>13013.402000000002</v>
      </c>
      <c r="AT2874" s="23">
        <v>13.013402000000001</v>
      </c>
      <c r="AU2874" s="23">
        <v>11.558019199443336</v>
      </c>
      <c r="AV2874" s="14">
        <v>10.980342352255146</v>
      </c>
      <c r="AW2874" s="22">
        <v>0</v>
      </c>
      <c r="AX2874" s="22" t="s">
        <v>782</v>
      </c>
      <c r="AY2874" s="23">
        <v>0</v>
      </c>
      <c r="AZ2874" s="23">
        <v>0</v>
      </c>
      <c r="BA2874" s="23">
        <v>0</v>
      </c>
      <c r="BB2874" s="14">
        <v>0</v>
      </c>
      <c r="BC2874" s="42">
        <v>23</v>
      </c>
      <c r="BD2874" s="43">
        <v>37300</v>
      </c>
      <c r="BE2874" s="44">
        <v>37.299999999999997</v>
      </c>
      <c r="BF2874" s="23">
        <v>52.504848525911989</v>
      </c>
      <c r="BG2874" s="14">
        <v>49.880624181311219</v>
      </c>
      <c r="BH2874" s="22">
        <v>531</v>
      </c>
      <c r="BI2874" s="23">
        <v>51.713401999999995</v>
      </c>
      <c r="BJ2874" s="23">
        <v>72.436764699944845</v>
      </c>
      <c r="BK2874" s="14">
        <v>68.816331031311378</v>
      </c>
      <c r="BL2874" t="s">
        <v>256</v>
      </c>
    </row>
    <row r="2875" spans="1:64">
      <c r="A2875" t="s">
        <v>3922</v>
      </c>
      <c r="B2875" t="s">
        <v>3920</v>
      </c>
      <c r="C2875" t="s">
        <v>256</v>
      </c>
      <c r="D2875" t="s">
        <v>942</v>
      </c>
      <c r="E2875">
        <v>2016</v>
      </c>
      <c r="F2875" s="23">
        <v>96.95</v>
      </c>
      <c r="G2875" s="23">
        <v>9.7100000000000009</v>
      </c>
      <c r="H2875" s="22">
        <v>13182</v>
      </c>
      <c r="I2875" s="34">
        <v>112.38489837069359</v>
      </c>
      <c r="J2875" s="13">
        <v>5</v>
      </c>
      <c r="K2875" s="13">
        <v>8</v>
      </c>
      <c r="L2875" s="19">
        <v>1400</v>
      </c>
      <c r="M2875" s="35">
        <v>1.4</v>
      </c>
      <c r="N2875" s="19">
        <v>8.3734000000000002</v>
      </c>
      <c r="O2875" s="17">
        <v>7.4506451679841685</v>
      </c>
      <c r="P2875" s="13">
        <v>0</v>
      </c>
      <c r="Q2875" s="13">
        <v>0</v>
      </c>
      <c r="R2875" s="19">
        <v>0</v>
      </c>
      <c r="S2875" s="27">
        <v>0</v>
      </c>
      <c r="T2875" s="19">
        <v>0</v>
      </c>
      <c r="U2875" s="17">
        <v>0</v>
      </c>
      <c r="V2875" s="13">
        <v>0</v>
      </c>
      <c r="W2875" s="13">
        <v>0</v>
      </c>
      <c r="X2875" s="19">
        <v>0</v>
      </c>
      <c r="Y2875" s="27">
        <v>0</v>
      </c>
      <c r="Z2875" s="19">
        <v>0</v>
      </c>
      <c r="AA2875" s="14">
        <v>0</v>
      </c>
      <c r="AB2875" s="13">
        <v>0</v>
      </c>
      <c r="AC2875" s="22" t="s">
        <v>782</v>
      </c>
      <c r="AD2875" s="19">
        <v>0</v>
      </c>
      <c r="AE2875" s="23">
        <v>0</v>
      </c>
      <c r="AF2875" s="19">
        <v>0</v>
      </c>
      <c r="AG2875" s="14">
        <v>0</v>
      </c>
      <c r="AH2875" s="22" t="s">
        <v>782</v>
      </c>
      <c r="AI2875" s="23" t="s">
        <v>782</v>
      </c>
      <c r="AJ2875" s="23" t="s">
        <v>782</v>
      </c>
      <c r="AK2875" s="23" t="s">
        <v>782</v>
      </c>
      <c r="AL2875" s="14" t="s">
        <v>782</v>
      </c>
      <c r="AM2875" s="22" t="s">
        <v>782</v>
      </c>
      <c r="AN2875" s="23" t="s">
        <v>782</v>
      </c>
      <c r="AO2875" s="23" t="s">
        <v>782</v>
      </c>
      <c r="AP2875" s="23" t="s">
        <v>782</v>
      </c>
      <c r="AQ2875" s="14" t="s">
        <v>782</v>
      </c>
      <c r="AR2875" s="13">
        <v>509</v>
      </c>
      <c r="AS2875" s="19">
        <v>13062.526999999991</v>
      </c>
      <c r="AT2875" s="23">
        <v>13.06252699999999</v>
      </c>
      <c r="AU2875" s="19">
        <v>11.599523976000009</v>
      </c>
      <c r="AV2875" s="14">
        <v>10.32124791156531</v>
      </c>
      <c r="AW2875" s="13">
        <v>0</v>
      </c>
      <c r="AX2875" s="22" t="s">
        <v>782</v>
      </c>
      <c r="AY2875" s="19">
        <v>0</v>
      </c>
      <c r="AZ2875" s="23">
        <v>0</v>
      </c>
      <c r="BA2875" s="19">
        <v>0</v>
      </c>
      <c r="BB2875" s="14">
        <v>0</v>
      </c>
      <c r="BC2875" s="13">
        <v>23</v>
      </c>
      <c r="BD2875" s="19">
        <v>37300</v>
      </c>
      <c r="BE2875" s="44">
        <v>37.299999999999997</v>
      </c>
      <c r="BF2875" s="19">
        <v>52.504848525912003</v>
      </c>
      <c r="BG2875" s="14">
        <v>46.718775642549851</v>
      </c>
      <c r="BH2875" s="22">
        <v>537</v>
      </c>
      <c r="BI2875" s="23">
        <v>51.762526999999984</v>
      </c>
      <c r="BJ2875" s="23">
        <v>72.477772501912014</v>
      </c>
      <c r="BK2875" s="14">
        <v>64.490668722099329</v>
      </c>
      <c r="BL2875" t="s">
        <v>256</v>
      </c>
    </row>
    <row r="2876" spans="1:64">
      <c r="A2876" t="s">
        <v>3923</v>
      </c>
      <c r="B2876" t="s">
        <v>3920</v>
      </c>
      <c r="C2876" t="s">
        <v>256</v>
      </c>
      <c r="D2876" t="s">
        <v>942</v>
      </c>
      <c r="E2876">
        <v>2017</v>
      </c>
      <c r="F2876" s="23">
        <v>96.95</v>
      </c>
      <c r="G2876" s="23">
        <v>9.8000000000000007</v>
      </c>
      <c r="H2876" s="22">
        <v>13202</v>
      </c>
      <c r="I2876" s="34">
        <v>103.70184814383369</v>
      </c>
      <c r="J2876" s="13">
        <v>5</v>
      </c>
      <c r="K2876" s="13">
        <v>8</v>
      </c>
      <c r="L2876" s="19">
        <v>1400</v>
      </c>
      <c r="M2876" s="19">
        <v>1.4</v>
      </c>
      <c r="N2876" s="19">
        <v>8.3734000000000002</v>
      </c>
      <c r="O2876" s="17">
        <v>8.0744944761120916</v>
      </c>
      <c r="P2876" s="13">
        <v>0</v>
      </c>
      <c r="Q2876" s="13">
        <v>0</v>
      </c>
      <c r="R2876" s="19">
        <v>0</v>
      </c>
      <c r="S2876" s="19">
        <v>0</v>
      </c>
      <c r="T2876" s="19">
        <v>0</v>
      </c>
      <c r="U2876" s="17">
        <v>0</v>
      </c>
      <c r="V2876" s="13">
        <v>0</v>
      </c>
      <c r="W2876" s="13">
        <v>0</v>
      </c>
      <c r="X2876" s="19">
        <v>0</v>
      </c>
      <c r="Y2876" s="19">
        <v>0</v>
      </c>
      <c r="Z2876" s="19">
        <v>0</v>
      </c>
      <c r="AA2876" s="14">
        <v>0</v>
      </c>
      <c r="AB2876" s="13">
        <v>0</v>
      </c>
      <c r="AC2876" s="22" t="s">
        <v>782</v>
      </c>
      <c r="AD2876" s="19">
        <v>0</v>
      </c>
      <c r="AE2876" s="19">
        <v>0</v>
      </c>
      <c r="AF2876" s="19">
        <v>0</v>
      </c>
      <c r="AG2876" s="14">
        <v>0</v>
      </c>
      <c r="AH2876" s="22" t="s">
        <v>782</v>
      </c>
      <c r="AI2876" s="23" t="s">
        <v>782</v>
      </c>
      <c r="AJ2876" s="23" t="s">
        <v>782</v>
      </c>
      <c r="AK2876" s="23" t="s">
        <v>782</v>
      </c>
      <c r="AL2876" s="14" t="s">
        <v>782</v>
      </c>
      <c r="AM2876" s="22" t="s">
        <v>782</v>
      </c>
      <c r="AN2876" s="23" t="s">
        <v>782</v>
      </c>
      <c r="AO2876" s="23" t="s">
        <v>782</v>
      </c>
      <c r="AP2876" s="23" t="s">
        <v>782</v>
      </c>
      <c r="AQ2876" s="14" t="s">
        <v>782</v>
      </c>
      <c r="AR2876" s="13">
        <v>517</v>
      </c>
      <c r="AS2876" s="19">
        <v>13205.081999999991</v>
      </c>
      <c r="AT2876" s="19">
        <v>13.20508199999999</v>
      </c>
      <c r="AU2876" s="19">
        <v>11.726112816000009</v>
      </c>
      <c r="AV2876" s="14">
        <v>11.307525396978441</v>
      </c>
      <c r="AW2876" s="13">
        <v>0</v>
      </c>
      <c r="AX2876" s="22" t="s">
        <v>782</v>
      </c>
      <c r="AY2876" s="19">
        <v>0</v>
      </c>
      <c r="AZ2876" s="19">
        <v>0</v>
      </c>
      <c r="BA2876" s="19">
        <v>0</v>
      </c>
      <c r="BB2876" s="14">
        <v>0</v>
      </c>
      <c r="BC2876" s="13">
        <v>23</v>
      </c>
      <c r="BD2876" s="19">
        <v>39600</v>
      </c>
      <c r="BE2876" s="19">
        <v>39.599999999999994</v>
      </c>
      <c r="BF2876" s="19">
        <v>55.844232347618295</v>
      </c>
      <c r="BG2876" s="14">
        <v>53.850759024239146</v>
      </c>
      <c r="BH2876" s="22">
        <v>545</v>
      </c>
      <c r="BI2876" s="23">
        <v>54.205081999999983</v>
      </c>
      <c r="BJ2876" s="23">
        <v>75.943745163618303</v>
      </c>
      <c r="BK2876" s="14">
        <v>73.23277889732968</v>
      </c>
      <c r="BL2876" t="s">
        <v>256</v>
      </c>
    </row>
    <row r="2877" spans="1:64">
      <c r="A2877" t="s">
        <v>3924</v>
      </c>
      <c r="B2877" t="s">
        <v>3920</v>
      </c>
      <c r="C2877" t="s">
        <v>256</v>
      </c>
      <c r="D2877" t="s">
        <v>942</v>
      </c>
      <c r="E2877">
        <v>2018</v>
      </c>
      <c r="F2877" s="23">
        <v>96.95</v>
      </c>
      <c r="G2877" s="23">
        <v>9.8800000000000008</v>
      </c>
      <c r="H2877" s="22">
        <v>13157</v>
      </c>
      <c r="I2877" s="34">
        <v>103.70921856658734</v>
      </c>
      <c r="J2877" s="13">
        <v>5</v>
      </c>
      <c r="K2877" s="13">
        <v>8</v>
      </c>
      <c r="L2877" s="19">
        <v>2037</v>
      </c>
      <c r="M2877" s="19">
        <v>2.0369999999999999</v>
      </c>
      <c r="N2877" s="19">
        <v>12.183297000000001</v>
      </c>
      <c r="O2877" s="17">
        <v>11.747554526387272</v>
      </c>
      <c r="P2877" s="13">
        <v>0</v>
      </c>
      <c r="Q2877" s="13">
        <v>0</v>
      </c>
      <c r="R2877" s="19">
        <v>0</v>
      </c>
      <c r="S2877" s="19">
        <v>0</v>
      </c>
      <c r="T2877" s="19">
        <v>0</v>
      </c>
      <c r="U2877" s="17">
        <v>0</v>
      </c>
      <c r="V2877" s="13">
        <v>0</v>
      </c>
      <c r="W2877" s="13">
        <v>0</v>
      </c>
      <c r="X2877" s="19">
        <v>0</v>
      </c>
      <c r="Y2877" s="19">
        <v>0</v>
      </c>
      <c r="Z2877" s="19">
        <v>0</v>
      </c>
      <c r="AA2877" s="14">
        <v>0</v>
      </c>
      <c r="AB2877" s="13">
        <v>0</v>
      </c>
      <c r="AC2877" s="22" t="s">
        <v>782</v>
      </c>
      <c r="AD2877" s="19">
        <v>0</v>
      </c>
      <c r="AE2877" s="19">
        <v>0</v>
      </c>
      <c r="AF2877" s="19">
        <v>0</v>
      </c>
      <c r="AG2877" s="14">
        <v>0</v>
      </c>
      <c r="AH2877" s="22" t="s">
        <v>782</v>
      </c>
      <c r="AI2877" s="23" t="s">
        <v>782</v>
      </c>
      <c r="AJ2877" s="23" t="s">
        <v>782</v>
      </c>
      <c r="AK2877" s="23" t="s">
        <v>782</v>
      </c>
      <c r="AL2877" s="14" t="s">
        <v>782</v>
      </c>
      <c r="AM2877" s="22" t="s">
        <v>782</v>
      </c>
      <c r="AN2877" s="23" t="s">
        <v>782</v>
      </c>
      <c r="AO2877" s="23" t="s">
        <v>782</v>
      </c>
      <c r="AP2877" s="23" t="s">
        <v>782</v>
      </c>
      <c r="AQ2877" s="14" t="s">
        <v>782</v>
      </c>
      <c r="AR2877" s="13">
        <v>553</v>
      </c>
      <c r="AS2877" s="19">
        <v>14112.04699999999</v>
      </c>
      <c r="AT2877" s="19">
        <v>14.112046999999992</v>
      </c>
      <c r="AU2877" s="19">
        <v>12.531497736000018</v>
      </c>
      <c r="AV2877" s="14">
        <v>12.08330166710693</v>
      </c>
      <c r="AW2877" s="13">
        <v>0</v>
      </c>
      <c r="AX2877" s="22" t="s">
        <v>782</v>
      </c>
      <c r="AY2877" s="19">
        <v>0</v>
      </c>
      <c r="AZ2877" s="19">
        <v>0</v>
      </c>
      <c r="BA2877" s="19">
        <v>0</v>
      </c>
      <c r="BB2877" s="14">
        <v>0</v>
      </c>
      <c r="BC2877" s="13">
        <v>23</v>
      </c>
      <c r="BD2877" s="19">
        <v>39600</v>
      </c>
      <c r="BE2877" s="19">
        <v>39.599999999999994</v>
      </c>
      <c r="BF2877" s="19">
        <v>55.756091153918433</v>
      </c>
      <c r="BG2877" s="14">
        <v>53.761943175880532</v>
      </c>
      <c r="BH2877" s="22">
        <v>581</v>
      </c>
      <c r="BI2877" s="23">
        <v>55.749046999999983</v>
      </c>
      <c r="BJ2877" s="23">
        <v>80.470885889918449</v>
      </c>
      <c r="BK2877" s="14">
        <v>77.592799369374731</v>
      </c>
      <c r="BL2877" t="s">
        <v>256</v>
      </c>
    </row>
    <row r="2878" spans="1:64">
      <c r="A2878" t="s">
        <v>3925</v>
      </c>
      <c r="B2878" t="s">
        <v>3920</v>
      </c>
      <c r="C2878" t="s">
        <v>256</v>
      </c>
      <c r="D2878" t="s">
        <v>942</v>
      </c>
      <c r="E2878">
        <v>2019</v>
      </c>
      <c r="F2878" s="23">
        <v>96.95</v>
      </c>
      <c r="G2878" s="23">
        <v>9.93</v>
      </c>
      <c r="H2878" s="22">
        <v>13193</v>
      </c>
      <c r="I2878" s="34">
        <v>105.50456817567017</v>
      </c>
      <c r="J2878" s="22">
        <v>5</v>
      </c>
      <c r="K2878" s="22">
        <v>10</v>
      </c>
      <c r="L2878" s="23">
        <v>2605.5</v>
      </c>
      <c r="M2878" s="23">
        <v>2.6055000000000001</v>
      </c>
      <c r="N2878" s="23">
        <v>15.583495500000001</v>
      </c>
      <c r="O2878" s="14">
        <v>14.770446218075348</v>
      </c>
      <c r="P2878" s="22">
        <v>0</v>
      </c>
      <c r="Q2878" s="22">
        <v>0</v>
      </c>
      <c r="R2878" s="23">
        <v>0</v>
      </c>
      <c r="S2878" s="23">
        <v>0</v>
      </c>
      <c r="T2878" s="23">
        <v>0</v>
      </c>
      <c r="U2878" s="14">
        <v>0</v>
      </c>
      <c r="V2878" s="22">
        <v>0</v>
      </c>
      <c r="W2878" s="22">
        <v>0</v>
      </c>
      <c r="X2878" s="23">
        <v>0</v>
      </c>
      <c r="Y2878" s="23">
        <v>0</v>
      </c>
      <c r="Z2878" s="23">
        <v>0</v>
      </c>
      <c r="AA2878" s="14">
        <v>0</v>
      </c>
      <c r="AB2878" s="22">
        <v>0</v>
      </c>
      <c r="AC2878" s="22">
        <v>0</v>
      </c>
      <c r="AD2878" s="23">
        <v>0</v>
      </c>
      <c r="AE2878" s="23">
        <v>0</v>
      </c>
      <c r="AF2878" s="23">
        <v>0</v>
      </c>
      <c r="AG2878" s="14">
        <v>0</v>
      </c>
      <c r="AH2878" s="22">
        <v>0</v>
      </c>
      <c r="AI2878" s="23">
        <v>0</v>
      </c>
      <c r="AJ2878" s="23">
        <v>0</v>
      </c>
      <c r="AK2878" s="23">
        <v>0</v>
      </c>
      <c r="AL2878" s="14">
        <v>0</v>
      </c>
      <c r="AM2878" s="22">
        <v>601</v>
      </c>
      <c r="AN2878" s="23">
        <v>14865.301999999991</v>
      </c>
      <c r="AO2878" s="23">
        <v>14.865301999999993</v>
      </c>
      <c r="AP2878" s="23">
        <v>13.200388176000006</v>
      </c>
      <c r="AQ2878" s="14">
        <v>12.511674522017593</v>
      </c>
      <c r="AR2878" s="22">
        <v>601</v>
      </c>
      <c r="AS2878" s="23">
        <v>14865.301999999991</v>
      </c>
      <c r="AT2878" s="23">
        <v>14.865301999999993</v>
      </c>
      <c r="AU2878" s="23">
        <v>13.200388176000006</v>
      </c>
      <c r="AV2878" s="14">
        <v>12.511674522017593</v>
      </c>
      <c r="AW2878" s="22">
        <v>0</v>
      </c>
      <c r="AX2878" s="22" t="s">
        <v>782</v>
      </c>
      <c r="AY2878" s="23">
        <v>0</v>
      </c>
      <c r="AZ2878" s="23">
        <v>0</v>
      </c>
      <c r="BA2878" s="23">
        <v>0</v>
      </c>
      <c r="BB2878" s="14">
        <v>0</v>
      </c>
      <c r="BC2878" s="22">
        <v>23</v>
      </c>
      <c r="BD2878" s="23">
        <v>39600</v>
      </c>
      <c r="BE2878" s="23">
        <v>39.6</v>
      </c>
      <c r="BF2878" s="23">
        <v>57.476904424700592</v>
      </c>
      <c r="BG2878" s="14">
        <v>54.478119211860843</v>
      </c>
      <c r="BH2878" s="22">
        <v>629</v>
      </c>
      <c r="BI2878" s="23">
        <v>57.070801999999993</v>
      </c>
      <c r="BJ2878" s="23">
        <v>86.260788100700594</v>
      </c>
      <c r="BK2878" s="14">
        <v>81.760239951953778</v>
      </c>
      <c r="BL2878" t="s">
        <v>256</v>
      </c>
    </row>
    <row r="2879" spans="1:64">
      <c r="A2879" t="s">
        <v>3926</v>
      </c>
      <c r="B2879" t="s">
        <v>3920</v>
      </c>
      <c r="C2879" t="s">
        <v>256</v>
      </c>
      <c r="D2879" t="s">
        <v>942</v>
      </c>
      <c r="E2879">
        <v>2020</v>
      </c>
      <c r="F2879" s="23">
        <v>96.95</v>
      </c>
      <c r="G2879" s="23">
        <v>10.050000000000001</v>
      </c>
      <c r="H2879" s="22">
        <v>13289</v>
      </c>
      <c r="I2879" s="34">
        <v>106.23330536259625</v>
      </c>
      <c r="J2879" s="22">
        <v>5</v>
      </c>
      <c r="K2879" s="22">
        <v>11</v>
      </c>
      <c r="L2879" s="23">
        <v>2855.5</v>
      </c>
      <c r="M2879" s="23">
        <v>2.8554999999999997</v>
      </c>
      <c r="N2879" s="23">
        <v>17.0787455</v>
      </c>
      <c r="O2879" s="14">
        <v>16.076639469803474</v>
      </c>
      <c r="P2879" s="22">
        <v>0</v>
      </c>
      <c r="Q2879" s="22">
        <v>0</v>
      </c>
      <c r="R2879" s="23">
        <v>0</v>
      </c>
      <c r="S2879" s="23">
        <v>0</v>
      </c>
      <c r="T2879" s="23">
        <v>0</v>
      </c>
      <c r="U2879" s="14">
        <v>0</v>
      </c>
      <c r="V2879" s="22">
        <v>0</v>
      </c>
      <c r="W2879" s="22">
        <v>0</v>
      </c>
      <c r="X2879" s="23">
        <v>0</v>
      </c>
      <c r="Y2879" s="23">
        <v>0</v>
      </c>
      <c r="Z2879" s="23">
        <v>0</v>
      </c>
      <c r="AA2879" s="14">
        <v>0</v>
      </c>
      <c r="AB2879" s="22">
        <v>0</v>
      </c>
      <c r="AC2879" s="22">
        <v>0</v>
      </c>
      <c r="AD2879" s="23">
        <v>0</v>
      </c>
      <c r="AE2879" s="23">
        <v>0</v>
      </c>
      <c r="AF2879" s="23">
        <v>0</v>
      </c>
      <c r="AG2879" s="14">
        <v>0</v>
      </c>
      <c r="AH2879" s="22">
        <v>0</v>
      </c>
      <c r="AI2879" s="23">
        <v>0</v>
      </c>
      <c r="AJ2879" s="23">
        <v>0</v>
      </c>
      <c r="AK2879" s="23">
        <v>0</v>
      </c>
      <c r="AL2879" s="14">
        <v>0</v>
      </c>
      <c r="AM2879" s="22">
        <v>654</v>
      </c>
      <c r="AN2879" s="23">
        <v>15659.53199999999</v>
      </c>
      <c r="AO2879" s="23">
        <v>15.659531999999995</v>
      </c>
      <c r="AP2879" s="23">
        <v>13.905664416000008</v>
      </c>
      <c r="AQ2879" s="14">
        <v>13.089740894851287</v>
      </c>
      <c r="AR2879" s="22">
        <v>654</v>
      </c>
      <c r="AS2879" s="23">
        <v>15659.53199999999</v>
      </c>
      <c r="AT2879" s="23">
        <v>15.659531999999995</v>
      </c>
      <c r="AU2879" s="23">
        <v>13.905664416000008</v>
      </c>
      <c r="AV2879" s="14">
        <v>13.089740894851287</v>
      </c>
      <c r="AW2879" s="22">
        <v>0</v>
      </c>
      <c r="AX2879" s="22">
        <v>0</v>
      </c>
      <c r="AY2879" s="23">
        <v>0</v>
      </c>
      <c r="AZ2879" s="23">
        <v>0</v>
      </c>
      <c r="BA2879" s="23">
        <v>0</v>
      </c>
      <c r="BB2879" s="14">
        <v>0</v>
      </c>
      <c r="BC2879" s="22">
        <v>23</v>
      </c>
      <c r="BD2879" s="23">
        <v>39600</v>
      </c>
      <c r="BE2879" s="23">
        <v>39.6</v>
      </c>
      <c r="BF2879" s="23">
        <v>56.42602424568291</v>
      </c>
      <c r="BG2879" s="14">
        <v>53.115192126507985</v>
      </c>
      <c r="BH2879" s="22">
        <v>682</v>
      </c>
      <c r="BI2879" s="23">
        <v>58.115031999999992</v>
      </c>
      <c r="BJ2879" s="23">
        <v>87.410434161682915</v>
      </c>
      <c r="BK2879" s="14">
        <v>82.281572491162734</v>
      </c>
      <c r="BL2879" t="s">
        <v>256</v>
      </c>
    </row>
    <row r="2880" spans="1:64">
      <c r="A2880" t="s">
        <v>3927</v>
      </c>
      <c r="B2880" t="s">
        <v>3920</v>
      </c>
      <c r="C2880" t="s">
        <v>256</v>
      </c>
      <c r="D2880" t="s">
        <v>942</v>
      </c>
      <c r="E2880">
        <v>2021</v>
      </c>
      <c r="F2880" s="23">
        <v>96.95</v>
      </c>
      <c r="G2880" s="23">
        <v>10.07</v>
      </c>
      <c r="H2880" s="22">
        <v>13279</v>
      </c>
      <c r="I2880" s="34">
        <v>99.64</v>
      </c>
      <c r="J2880" s="22">
        <v>5</v>
      </c>
      <c r="K2880" s="22">
        <v>10</v>
      </c>
      <c r="L2880" s="23">
        <v>2287</v>
      </c>
      <c r="M2880" s="23">
        <v>2.2869999999999999</v>
      </c>
      <c r="N2880" s="23">
        <v>13.678547</v>
      </c>
      <c r="O2880" s="14">
        <v>13.73</v>
      </c>
      <c r="P2880" s="22">
        <v>0</v>
      </c>
      <c r="Q2880" s="22">
        <v>0</v>
      </c>
      <c r="R2880" s="23">
        <v>0</v>
      </c>
      <c r="S2880" s="23">
        <v>0</v>
      </c>
      <c r="T2880" s="23">
        <v>0</v>
      </c>
      <c r="U2880" s="14">
        <v>0</v>
      </c>
      <c r="V2880" s="22">
        <v>0</v>
      </c>
      <c r="W2880" s="22">
        <v>0</v>
      </c>
      <c r="X2880" s="23">
        <v>0</v>
      </c>
      <c r="Y2880" s="23">
        <v>0</v>
      </c>
      <c r="Z2880" s="23">
        <v>0</v>
      </c>
      <c r="AA2880" s="14">
        <v>0</v>
      </c>
      <c r="AB2880" s="22">
        <v>0</v>
      </c>
      <c r="AC2880" s="22">
        <v>0</v>
      </c>
      <c r="AD2880" s="23">
        <v>0</v>
      </c>
      <c r="AE2880" s="23">
        <v>0</v>
      </c>
      <c r="AF2880" s="23">
        <v>0</v>
      </c>
      <c r="AG2880" s="14">
        <v>0</v>
      </c>
      <c r="AH2880" s="22">
        <v>0</v>
      </c>
      <c r="AI2880" s="23">
        <v>0</v>
      </c>
      <c r="AJ2880" s="23">
        <v>0</v>
      </c>
      <c r="AK2880" s="23">
        <v>0</v>
      </c>
      <c r="AL2880" s="14">
        <v>0</v>
      </c>
      <c r="AM2880" s="22">
        <v>723</v>
      </c>
      <c r="AN2880" s="23">
        <v>16617.112000000001</v>
      </c>
      <c r="AO2880" s="23">
        <v>16.617111999999999</v>
      </c>
      <c r="AP2880" s="23">
        <v>14.86937256</v>
      </c>
      <c r="AQ2880" s="14">
        <v>14.92</v>
      </c>
      <c r="AR2880" s="22">
        <v>723</v>
      </c>
      <c r="AS2880" s="23">
        <v>16617.112000000001</v>
      </c>
      <c r="AT2880" s="23">
        <v>16.617111999999999</v>
      </c>
      <c r="AU2880" s="23">
        <v>14.86937256</v>
      </c>
      <c r="AV2880" s="14">
        <v>14.92</v>
      </c>
      <c r="AW2880" s="22">
        <v>0</v>
      </c>
      <c r="AX2880" s="22">
        <v>0</v>
      </c>
      <c r="AY2880" s="23">
        <v>0</v>
      </c>
      <c r="AZ2880" s="23">
        <v>0</v>
      </c>
      <c r="BA2880" s="23">
        <v>0</v>
      </c>
      <c r="BB2880" s="14">
        <v>0</v>
      </c>
      <c r="BC2880" s="22">
        <v>23</v>
      </c>
      <c r="BD2880" s="23">
        <v>39600</v>
      </c>
      <c r="BE2880" s="23">
        <v>39.6</v>
      </c>
      <c r="BF2880" s="23">
        <v>49.203493139999999</v>
      </c>
      <c r="BG2880" s="14">
        <v>49.38</v>
      </c>
      <c r="BH2880" s="22">
        <v>751</v>
      </c>
      <c r="BI2880" s="23">
        <v>58.5</v>
      </c>
      <c r="BJ2880" s="23">
        <v>77.75</v>
      </c>
      <c r="BK2880" s="14">
        <v>78.040000000000006</v>
      </c>
      <c r="BL2880" t="s">
        <v>256</v>
      </c>
    </row>
    <row r="2881" spans="1:64">
      <c r="A2881" t="s">
        <v>3928</v>
      </c>
      <c r="B2881" t="s">
        <v>3920</v>
      </c>
      <c r="C2881" t="s">
        <v>256</v>
      </c>
      <c r="D2881" s="111" t="s">
        <v>942</v>
      </c>
      <c r="E2881" s="110">
        <v>2022</v>
      </c>
      <c r="F2881" s="23"/>
      <c r="G2881" s="23"/>
      <c r="H2881" s="22">
        <v>13671</v>
      </c>
      <c r="I2881" s="34">
        <v>99.081094337099984</v>
      </c>
      <c r="J2881" s="22">
        <v>5</v>
      </c>
      <c r="K2881" s="22">
        <v>10</v>
      </c>
      <c r="L2881" s="23">
        <v>2287</v>
      </c>
      <c r="M2881" s="23">
        <v>2.2870000000000004</v>
      </c>
      <c r="N2881" s="23">
        <v>13.534466</v>
      </c>
      <c r="O2881" s="14">
        <v>13.659988407023626</v>
      </c>
      <c r="P2881" s="22">
        <v>0</v>
      </c>
      <c r="Q2881" s="22">
        <v>0</v>
      </c>
      <c r="R2881" s="23">
        <v>0</v>
      </c>
      <c r="S2881" s="23">
        <v>0</v>
      </c>
      <c r="T2881" s="23">
        <v>0</v>
      </c>
      <c r="U2881" s="14">
        <v>0</v>
      </c>
      <c r="V2881" s="22">
        <v>0</v>
      </c>
      <c r="W2881" s="22">
        <v>0</v>
      </c>
      <c r="X2881" s="23">
        <v>0</v>
      </c>
      <c r="Y2881" s="23">
        <v>0</v>
      </c>
      <c r="Z2881" s="23">
        <v>0</v>
      </c>
      <c r="AA2881" s="14">
        <v>0</v>
      </c>
      <c r="AB2881" s="22">
        <v>0</v>
      </c>
      <c r="AC2881" s="22">
        <v>0</v>
      </c>
      <c r="AD2881" s="23">
        <v>0</v>
      </c>
      <c r="AE2881" s="23">
        <v>0</v>
      </c>
      <c r="AF2881" s="23">
        <v>0</v>
      </c>
      <c r="AG2881" s="14">
        <v>0</v>
      </c>
      <c r="AH2881" s="22">
        <v>0</v>
      </c>
      <c r="AI2881" s="23">
        <v>0</v>
      </c>
      <c r="AJ2881" s="23">
        <v>0</v>
      </c>
      <c r="AK2881" s="23">
        <v>0</v>
      </c>
      <c r="AL2881" s="14">
        <v>0</v>
      </c>
      <c r="AM2881" s="22">
        <v>864</v>
      </c>
      <c r="AN2881" s="23">
        <v>17761.472000000009</v>
      </c>
      <c r="AO2881" s="23">
        <v>17.761471999999998</v>
      </c>
      <c r="AP2881" s="23">
        <v>18.194211051772143</v>
      </c>
      <c r="AQ2881" s="14">
        <v>18.362949232141748</v>
      </c>
      <c r="AR2881" s="22">
        <v>864</v>
      </c>
      <c r="AS2881" s="23">
        <v>17761.472000000002</v>
      </c>
      <c r="AT2881" s="23">
        <v>17.761472000000001</v>
      </c>
      <c r="AU2881" s="23">
        <v>18.194211051772101</v>
      </c>
      <c r="AV2881" s="14">
        <v>18.362949232141705</v>
      </c>
      <c r="AW2881" s="22">
        <v>0</v>
      </c>
      <c r="AX2881" s="22">
        <v>0</v>
      </c>
      <c r="AY2881" s="23">
        <v>0</v>
      </c>
      <c r="AZ2881" s="23">
        <v>0</v>
      </c>
      <c r="BA2881" s="23">
        <v>0</v>
      </c>
      <c r="BB2881" s="14">
        <v>0</v>
      </c>
      <c r="BC2881" s="22">
        <v>23</v>
      </c>
      <c r="BD2881" s="23">
        <v>39600</v>
      </c>
      <c r="BE2881" s="23">
        <v>39.6</v>
      </c>
      <c r="BF2881" s="23">
        <v>55.324633922614844</v>
      </c>
      <c r="BG2881" s="14">
        <v>55.837729985486298</v>
      </c>
      <c r="BH2881" s="22">
        <v>892</v>
      </c>
      <c r="BI2881" s="23">
        <v>59.648472000000005</v>
      </c>
      <c r="BJ2881" s="23">
        <v>87.053310974386946</v>
      </c>
      <c r="BK2881" s="14">
        <v>87.860667624651626</v>
      </c>
      <c r="BL2881" t="s">
        <v>256</v>
      </c>
    </row>
    <row r="2882" spans="1:64">
      <c r="A2882" t="s">
        <v>3929</v>
      </c>
      <c r="B2882" t="s">
        <v>3920</v>
      </c>
      <c r="C2882" t="s">
        <v>256</v>
      </c>
      <c r="D2882" t="s">
        <v>942</v>
      </c>
      <c r="E2882">
        <v>2023</v>
      </c>
      <c r="F2882">
        <v>96.95</v>
      </c>
      <c r="G2882">
        <v>10.220000000000001</v>
      </c>
      <c r="H2882">
        <v>14049</v>
      </c>
      <c r="I2882">
        <v>99.081094337099984</v>
      </c>
      <c r="J2882">
        <v>5</v>
      </c>
      <c r="K2882">
        <v>10</v>
      </c>
      <c r="L2882">
        <v>2287</v>
      </c>
      <c r="M2882">
        <v>2.2869999999999999</v>
      </c>
      <c r="N2882">
        <v>13.534466</v>
      </c>
      <c r="O2882">
        <v>13.659988407023626</v>
      </c>
      <c r="P2882">
        <v>0</v>
      </c>
      <c r="Q2882">
        <v>0</v>
      </c>
      <c r="R2882">
        <v>0</v>
      </c>
      <c r="S2882">
        <v>0</v>
      </c>
      <c r="T2882">
        <v>0</v>
      </c>
      <c r="U2882">
        <v>0</v>
      </c>
      <c r="V2882">
        <v>0</v>
      </c>
      <c r="W2882">
        <v>0</v>
      </c>
      <c r="X2882">
        <v>0</v>
      </c>
      <c r="Y2882">
        <v>0</v>
      </c>
      <c r="Z2882">
        <v>0</v>
      </c>
      <c r="AA2882">
        <v>0</v>
      </c>
      <c r="AG2882">
        <v>0</v>
      </c>
      <c r="AH2882">
        <v>1</v>
      </c>
      <c r="AI2882">
        <v>11.4</v>
      </c>
      <c r="AJ2882">
        <v>1.14E-2</v>
      </c>
      <c r="AK2882">
        <v>1.0692999999999999E-2</v>
      </c>
      <c r="AL2882">
        <v>1.1657000000000001E-2</v>
      </c>
      <c r="AM2882">
        <v>1077</v>
      </c>
      <c r="AN2882">
        <v>20255.206999999999</v>
      </c>
      <c r="AO2882">
        <v>20.255206999999999</v>
      </c>
      <c r="AP2882">
        <v>18.999126</v>
      </c>
      <c r="AQ2882">
        <v>19.17532918576774</v>
      </c>
      <c r="AR2882">
        <v>1132</v>
      </c>
      <c r="AS2882">
        <v>20310.726999999999</v>
      </c>
      <c r="AT2882">
        <v>20.310727</v>
      </c>
      <c r="AU2882">
        <v>19.0512026720812</v>
      </c>
      <c r="AV2882">
        <v>19.227888831409139</v>
      </c>
      <c r="AW2882">
        <v>0</v>
      </c>
      <c r="AX2882">
        <v>0</v>
      </c>
      <c r="AY2882">
        <v>0</v>
      </c>
      <c r="AZ2882">
        <v>0</v>
      </c>
      <c r="BA2882">
        <v>0</v>
      </c>
      <c r="BB2882">
        <v>0</v>
      </c>
      <c r="BC2882">
        <v>23</v>
      </c>
      <c r="BD2882">
        <v>39600</v>
      </c>
      <c r="BE2882">
        <v>39.6</v>
      </c>
      <c r="BF2882">
        <v>66.060112000000004</v>
      </c>
      <c r="BG2882">
        <v>66.672771876384516</v>
      </c>
      <c r="BH2882">
        <v>1160</v>
      </c>
      <c r="BI2882">
        <v>62.197727</v>
      </c>
      <c r="BJ2882">
        <v>98.645780672081202</v>
      </c>
      <c r="BK2882">
        <v>99.560649114817267</v>
      </c>
      <c r="BL2882" t="s">
        <v>256</v>
      </c>
    </row>
    <row r="2883" spans="1:64">
      <c r="A2883" t="s">
        <v>3930</v>
      </c>
      <c r="B2883" t="s">
        <v>3920</v>
      </c>
      <c r="C2883" t="s">
        <v>256</v>
      </c>
      <c r="D2883" t="s">
        <v>942</v>
      </c>
      <c r="E2883">
        <v>2024</v>
      </c>
      <c r="F2883">
        <v>96.95</v>
      </c>
      <c r="G2883">
        <v>10.32</v>
      </c>
      <c r="H2883">
        <v>14167</v>
      </c>
      <c r="I2883">
        <v>97.144509464193206</v>
      </c>
      <c r="J2883">
        <v>5</v>
      </c>
      <c r="K2883">
        <v>10</v>
      </c>
      <c r="L2883">
        <v>2287</v>
      </c>
      <c r="M2883">
        <v>2.2870000000000004</v>
      </c>
      <c r="N2883">
        <v>13.534466</v>
      </c>
      <c r="O2883">
        <v>13.932301552244402</v>
      </c>
      <c r="P2883">
        <v>0</v>
      </c>
      <c r="Q2883">
        <v>0</v>
      </c>
      <c r="R2883">
        <v>0</v>
      </c>
      <c r="S2883">
        <v>0</v>
      </c>
      <c r="T2883">
        <v>0</v>
      </c>
      <c r="U2883">
        <v>0</v>
      </c>
      <c r="V2883">
        <v>0</v>
      </c>
      <c r="W2883">
        <v>0</v>
      </c>
      <c r="X2883">
        <v>0</v>
      </c>
      <c r="Y2883">
        <v>0</v>
      </c>
      <c r="Z2883">
        <v>0</v>
      </c>
      <c r="AA2883">
        <v>0</v>
      </c>
      <c r="AB2883">
        <v>0</v>
      </c>
      <c r="AC2883">
        <v>0</v>
      </c>
      <c r="AD2883">
        <v>0</v>
      </c>
      <c r="AE2883">
        <v>0</v>
      </c>
      <c r="AF2883">
        <v>0</v>
      </c>
      <c r="AG2883">
        <v>0</v>
      </c>
      <c r="AH2883">
        <v>3</v>
      </c>
      <c r="AI2883">
        <v>23.64</v>
      </c>
      <c r="AJ2883">
        <v>2.3640000000000001E-2</v>
      </c>
      <c r="AK2883">
        <v>2.1321951673884482E-2</v>
      </c>
      <c r="AL2883">
        <v>2.194869457006585E-2</v>
      </c>
      <c r="AM2883">
        <v>1261</v>
      </c>
      <c r="AN2883">
        <v>22793.942000000006</v>
      </c>
      <c r="AO2883">
        <v>22.793941999999998</v>
      </c>
      <c r="AP2883">
        <v>20.55885489768723</v>
      </c>
      <c r="AQ2883">
        <v>21.163167132224885</v>
      </c>
      <c r="AR2883">
        <v>1405</v>
      </c>
      <c r="AS2883">
        <v>22946.526999999969</v>
      </c>
      <c r="AT2883">
        <v>22.946527000000042</v>
      </c>
      <c r="AU2883">
        <v>20.696477993971428</v>
      </c>
      <c r="AV2883">
        <v>21.304835556969902</v>
      </c>
      <c r="AW2883">
        <v>0</v>
      </c>
      <c r="AX2883">
        <v>0</v>
      </c>
      <c r="AY2883">
        <v>0</v>
      </c>
      <c r="AZ2883">
        <v>0</v>
      </c>
      <c r="BA2883">
        <v>0</v>
      </c>
      <c r="BB2883">
        <v>0</v>
      </c>
      <c r="BC2883">
        <v>23</v>
      </c>
      <c r="BD2883">
        <v>39600</v>
      </c>
      <c r="BE2883">
        <v>39.6</v>
      </c>
      <c r="BF2883">
        <v>57.938538426046598</v>
      </c>
      <c r="BG2883">
        <v>59.641598630339828</v>
      </c>
      <c r="BH2883">
        <v>1433</v>
      </c>
      <c r="BI2883">
        <v>64.833527000000046</v>
      </c>
      <c r="BJ2883">
        <v>92.169482420018028</v>
      </c>
      <c r="BK2883">
        <v>94.878735739554131</v>
      </c>
      <c r="BL2883" t="s">
        <v>256</v>
      </c>
    </row>
    <row r="2884" spans="1:64">
      <c r="A2884" t="s">
        <v>3931</v>
      </c>
      <c r="B2884" t="s">
        <v>3932</v>
      </c>
      <c r="C2884" t="s">
        <v>258</v>
      </c>
      <c r="D2884" t="s">
        <v>942</v>
      </c>
      <c r="E2884">
        <v>2012</v>
      </c>
      <c r="F2884" s="23">
        <v>90.84</v>
      </c>
      <c r="G2884" s="23">
        <v>14.34</v>
      </c>
      <c r="H2884" s="22">
        <v>18879</v>
      </c>
      <c r="I2884" s="34">
        <v>155.113495</v>
      </c>
      <c r="J2884" s="22">
        <v>4</v>
      </c>
      <c r="K2884" s="22" t="s">
        <v>782</v>
      </c>
      <c r="L2884" s="23">
        <v>975</v>
      </c>
      <c r="M2884" s="23">
        <v>0.97499999999999998</v>
      </c>
      <c r="N2884" s="23">
        <v>7.703805</v>
      </c>
      <c r="O2884" s="14">
        <v>4.9665601306965588</v>
      </c>
      <c r="P2884" s="22">
        <v>0</v>
      </c>
      <c r="Q2884" s="22" t="s">
        <v>782</v>
      </c>
      <c r="R2884" s="23">
        <v>0</v>
      </c>
      <c r="S2884" s="23">
        <v>0</v>
      </c>
      <c r="T2884" s="23">
        <v>0</v>
      </c>
      <c r="U2884" s="14">
        <v>0</v>
      </c>
      <c r="V2884" s="22">
        <v>0</v>
      </c>
      <c r="W2884" s="22" t="s">
        <v>782</v>
      </c>
      <c r="X2884" s="23">
        <v>0</v>
      </c>
      <c r="Y2884" s="23">
        <v>0</v>
      </c>
      <c r="Z2884" s="23">
        <v>0</v>
      </c>
      <c r="AA2884" s="14">
        <v>0</v>
      </c>
      <c r="AB2884" s="22">
        <v>0</v>
      </c>
      <c r="AC2884" s="22" t="s">
        <v>782</v>
      </c>
      <c r="AD2884" s="23">
        <v>0</v>
      </c>
      <c r="AE2884" s="23">
        <v>0</v>
      </c>
      <c r="AF2884" s="23">
        <v>0</v>
      </c>
      <c r="AG2884" s="14">
        <v>0</v>
      </c>
      <c r="AH2884" s="22" t="s">
        <v>782</v>
      </c>
      <c r="AI2884" s="23" t="s">
        <v>782</v>
      </c>
      <c r="AJ2884" s="23" t="s">
        <v>782</v>
      </c>
      <c r="AK2884" s="23" t="s">
        <v>782</v>
      </c>
      <c r="AL2884" s="14" t="s">
        <v>782</v>
      </c>
      <c r="AM2884" s="22" t="s">
        <v>782</v>
      </c>
      <c r="AN2884" s="23" t="s">
        <v>782</v>
      </c>
      <c r="AO2884" s="23" t="s">
        <v>782</v>
      </c>
      <c r="AP2884" s="23" t="s">
        <v>782</v>
      </c>
      <c r="AQ2884" s="14" t="s">
        <v>782</v>
      </c>
      <c r="AR2884" s="22">
        <v>662</v>
      </c>
      <c r="AS2884" s="23">
        <v>11304.169999999991</v>
      </c>
      <c r="AT2884" s="23">
        <v>11.30416999999999</v>
      </c>
      <c r="AU2884" s="23">
        <v>9.0017130000000005</v>
      </c>
      <c r="AV2884" s="14">
        <v>5.8033074427212155</v>
      </c>
      <c r="AW2884" s="22">
        <v>2</v>
      </c>
      <c r="AX2884" s="22" t="s">
        <v>782</v>
      </c>
      <c r="AY2884" s="23">
        <v>107</v>
      </c>
      <c r="AZ2884" s="23">
        <v>0.107</v>
      </c>
      <c r="BA2884" s="23">
        <v>0.167296</v>
      </c>
      <c r="BB2884" s="14">
        <v>0.10785392979508328</v>
      </c>
      <c r="BC2884" s="22">
        <v>15</v>
      </c>
      <c r="BD2884" s="23">
        <v>9210</v>
      </c>
      <c r="BE2884" s="23">
        <v>9.2100000000000009</v>
      </c>
      <c r="BF2884" s="23">
        <v>14.70837</v>
      </c>
      <c r="BG2884" s="14">
        <v>9.4823277626488931</v>
      </c>
      <c r="BH2884" s="22">
        <v>683</v>
      </c>
      <c r="BI2884" s="23">
        <v>21.596169999999994</v>
      </c>
      <c r="BJ2884" s="23">
        <v>31.581184</v>
      </c>
      <c r="BK2884" s="14">
        <v>20.360049265861754</v>
      </c>
      <c r="BL2884" t="s">
        <v>258</v>
      </c>
    </row>
    <row r="2885" spans="1:64">
      <c r="A2885" t="s">
        <v>3933</v>
      </c>
      <c r="B2885" t="s">
        <v>3932</v>
      </c>
      <c r="C2885" t="s">
        <v>258</v>
      </c>
      <c r="D2885" t="s">
        <v>942</v>
      </c>
      <c r="E2885">
        <v>2015</v>
      </c>
      <c r="F2885" s="23">
        <v>90.84</v>
      </c>
      <c r="G2885" s="23">
        <v>14.45</v>
      </c>
      <c r="H2885" s="22">
        <v>19557</v>
      </c>
      <c r="I2885" s="34">
        <v>156.56353082968468</v>
      </c>
      <c r="J2885" s="13">
        <v>4</v>
      </c>
      <c r="K2885" s="13">
        <v>4</v>
      </c>
      <c r="L2885" s="19">
        <v>975</v>
      </c>
      <c r="M2885" s="35">
        <v>0.97499999999999998</v>
      </c>
      <c r="N2885" s="19">
        <v>5.8318211073034245</v>
      </c>
      <c r="O2885" s="17">
        <v>3.7248911521083956</v>
      </c>
      <c r="P2885" s="36">
        <v>0</v>
      </c>
      <c r="Q2885" s="37">
        <v>0</v>
      </c>
      <c r="R2885" s="38">
        <v>0</v>
      </c>
      <c r="S2885" s="27">
        <v>0</v>
      </c>
      <c r="T2885" s="23">
        <v>0</v>
      </c>
      <c r="U2885" s="17">
        <v>0</v>
      </c>
      <c r="V2885" s="22">
        <v>0</v>
      </c>
      <c r="W2885" s="22">
        <v>0</v>
      </c>
      <c r="X2885" s="23">
        <v>0</v>
      </c>
      <c r="Y2885" s="27">
        <v>0</v>
      </c>
      <c r="Z2885" s="27">
        <v>0</v>
      </c>
      <c r="AA2885" s="14">
        <v>0</v>
      </c>
      <c r="AB2885" s="39">
        <v>1</v>
      </c>
      <c r="AC2885" s="22" t="s">
        <v>782</v>
      </c>
      <c r="AD2885" s="23">
        <v>0</v>
      </c>
      <c r="AE2885" s="23">
        <v>0</v>
      </c>
      <c r="AF2885" s="23">
        <v>0.42904625399999996</v>
      </c>
      <c r="AG2885" s="14">
        <v>0.27403971520464215</v>
      </c>
      <c r="AH2885" s="22" t="s">
        <v>782</v>
      </c>
      <c r="AI2885" s="23" t="s">
        <v>782</v>
      </c>
      <c r="AJ2885" s="23" t="s">
        <v>782</v>
      </c>
      <c r="AK2885" s="23" t="s">
        <v>782</v>
      </c>
      <c r="AL2885" s="14" t="s">
        <v>782</v>
      </c>
      <c r="AM2885" s="22" t="s">
        <v>782</v>
      </c>
      <c r="AN2885" s="23" t="s">
        <v>782</v>
      </c>
      <c r="AO2885" s="23" t="s">
        <v>782</v>
      </c>
      <c r="AP2885" s="23" t="s">
        <v>782</v>
      </c>
      <c r="AQ2885" s="14" t="s">
        <v>782</v>
      </c>
      <c r="AR2885" s="40">
        <v>535</v>
      </c>
      <c r="AS2885" s="41">
        <v>10864.064000000009</v>
      </c>
      <c r="AT2885" s="23">
        <v>10.86406400000001</v>
      </c>
      <c r="AU2885" s="23">
        <v>9.6490572024118872</v>
      </c>
      <c r="AV2885" s="14">
        <v>6.1630298903443039</v>
      </c>
      <c r="AW2885" s="22">
        <v>2</v>
      </c>
      <c r="AX2885" s="22" t="s">
        <v>782</v>
      </c>
      <c r="AY2885" s="23">
        <v>107</v>
      </c>
      <c r="AZ2885" s="23">
        <v>0.107</v>
      </c>
      <c r="BA2885" s="23">
        <v>0.27881462447592664</v>
      </c>
      <c r="BB2885" s="14">
        <v>0.17808401675562044</v>
      </c>
      <c r="BC2885" s="42">
        <v>15</v>
      </c>
      <c r="BD2885" s="43">
        <v>9210</v>
      </c>
      <c r="BE2885" s="44">
        <v>9.2100000000000009</v>
      </c>
      <c r="BF2885" s="23">
        <v>11.194009451884797</v>
      </c>
      <c r="BG2885" s="14">
        <v>7.1498192411501211</v>
      </c>
      <c r="BH2885" s="22">
        <v>557</v>
      </c>
      <c r="BI2885" s="23">
        <v>21.156064000000011</v>
      </c>
      <c r="BJ2885" s="23">
        <v>27.382748640076038</v>
      </c>
      <c r="BK2885" s="14">
        <v>17.489864015563082</v>
      </c>
      <c r="BL2885" t="s">
        <v>258</v>
      </c>
    </row>
    <row r="2886" spans="1:64">
      <c r="A2886" t="s">
        <v>3934</v>
      </c>
      <c r="B2886" t="s">
        <v>3932</v>
      </c>
      <c r="C2886" t="s">
        <v>258</v>
      </c>
      <c r="D2886" t="s">
        <v>942</v>
      </c>
      <c r="E2886">
        <v>2016</v>
      </c>
      <c r="F2886" s="23">
        <v>90.84</v>
      </c>
      <c r="G2886" s="23">
        <v>14.08</v>
      </c>
      <c r="H2886" s="22">
        <v>19697</v>
      </c>
      <c r="I2886" s="34">
        <v>166.28169597788278</v>
      </c>
      <c r="J2886" s="13">
        <v>4</v>
      </c>
      <c r="K2886" s="13">
        <v>4</v>
      </c>
      <c r="L2886" s="19">
        <v>975</v>
      </c>
      <c r="M2886" s="35">
        <v>0.97499999999999998</v>
      </c>
      <c r="N2886" s="19">
        <v>5.8314749999999993</v>
      </c>
      <c r="O2886" s="17">
        <v>3.5069855197866442</v>
      </c>
      <c r="P2886" s="13">
        <v>0</v>
      </c>
      <c r="Q2886" s="13">
        <v>0</v>
      </c>
      <c r="R2886" s="19">
        <v>0</v>
      </c>
      <c r="S2886" s="27">
        <v>0</v>
      </c>
      <c r="T2886" s="19">
        <v>0</v>
      </c>
      <c r="U2886" s="17">
        <v>0</v>
      </c>
      <c r="V2886" s="13">
        <v>0</v>
      </c>
      <c r="W2886" s="13">
        <v>0</v>
      </c>
      <c r="X2886" s="19">
        <v>0</v>
      </c>
      <c r="Y2886" s="27">
        <v>0</v>
      </c>
      <c r="Z2886" s="19">
        <v>0</v>
      </c>
      <c r="AA2886" s="14">
        <v>0</v>
      </c>
      <c r="AB2886" s="13">
        <v>1</v>
      </c>
      <c r="AC2886" s="22" t="s">
        <v>782</v>
      </c>
      <c r="AD2886" s="19">
        <v>0</v>
      </c>
      <c r="AE2886" s="23">
        <v>0</v>
      </c>
      <c r="AF2886" s="19">
        <v>0.46616471999999998</v>
      </c>
      <c r="AG2886" s="14">
        <v>0.28034638284060132</v>
      </c>
      <c r="AH2886" s="22" t="s">
        <v>782</v>
      </c>
      <c r="AI2886" s="23" t="s">
        <v>782</v>
      </c>
      <c r="AJ2886" s="23" t="s">
        <v>782</v>
      </c>
      <c r="AK2886" s="23" t="s">
        <v>782</v>
      </c>
      <c r="AL2886" s="14" t="s">
        <v>782</v>
      </c>
      <c r="AM2886" s="22" t="s">
        <v>782</v>
      </c>
      <c r="AN2886" s="23" t="s">
        <v>782</v>
      </c>
      <c r="AO2886" s="23" t="s">
        <v>782</v>
      </c>
      <c r="AP2886" s="23" t="s">
        <v>782</v>
      </c>
      <c r="AQ2886" s="14" t="s">
        <v>782</v>
      </c>
      <c r="AR2886" s="13">
        <v>544</v>
      </c>
      <c r="AS2886" s="19">
        <v>10960.259000000004</v>
      </c>
      <c r="AT2886" s="23">
        <v>10.960259000000004</v>
      </c>
      <c r="AU2886" s="19">
        <v>9.7327099920000162</v>
      </c>
      <c r="AV2886" s="14">
        <v>5.8531457324650873</v>
      </c>
      <c r="AW2886" s="13">
        <v>2</v>
      </c>
      <c r="AX2886" s="22" t="s">
        <v>782</v>
      </c>
      <c r="AY2886" s="19">
        <v>107</v>
      </c>
      <c r="AZ2886" s="23">
        <v>0.107</v>
      </c>
      <c r="BA2886" s="19">
        <v>0.20796699999999999</v>
      </c>
      <c r="BB2886" s="14">
        <v>0.12506908759678623</v>
      </c>
      <c r="BC2886" s="13">
        <v>15</v>
      </c>
      <c r="BD2886" s="19">
        <v>9209.9999999999982</v>
      </c>
      <c r="BE2886" s="44">
        <v>9.2099999999999973</v>
      </c>
      <c r="BF2886" s="19">
        <v>11.196319451884799</v>
      </c>
      <c r="BG2886" s="14">
        <v>6.7333445127803051</v>
      </c>
      <c r="BH2886" s="22">
        <v>566</v>
      </c>
      <c r="BI2886" s="23">
        <v>21.252259000000002</v>
      </c>
      <c r="BJ2886" s="23">
        <v>27.434636163884811</v>
      </c>
      <c r="BK2886" s="14">
        <v>16.498891235469422</v>
      </c>
      <c r="BL2886" t="s">
        <v>258</v>
      </c>
    </row>
    <row r="2887" spans="1:64">
      <c r="A2887" t="s">
        <v>3935</v>
      </c>
      <c r="B2887" t="s">
        <v>3932</v>
      </c>
      <c r="C2887" t="s">
        <v>258</v>
      </c>
      <c r="D2887" t="s">
        <v>942</v>
      </c>
      <c r="E2887">
        <v>2017</v>
      </c>
      <c r="F2887" s="23">
        <v>90.84</v>
      </c>
      <c r="G2887" s="23">
        <v>14.23</v>
      </c>
      <c r="H2887" s="22">
        <v>19716</v>
      </c>
      <c r="I2887" s="34">
        <v>154.86938630539501</v>
      </c>
      <c r="J2887" s="13">
        <v>4</v>
      </c>
      <c r="K2887" s="13">
        <v>4</v>
      </c>
      <c r="L2887" s="19">
        <v>975</v>
      </c>
      <c r="M2887" s="19">
        <v>0.97499999999999998</v>
      </c>
      <c r="N2887" s="19">
        <v>5.8314749999999993</v>
      </c>
      <c r="O2887" s="17">
        <v>3.7654149339112188</v>
      </c>
      <c r="P2887" s="13">
        <v>0</v>
      </c>
      <c r="Q2887" s="13">
        <v>0</v>
      </c>
      <c r="R2887" s="19">
        <v>0</v>
      </c>
      <c r="S2887" s="19">
        <v>0</v>
      </c>
      <c r="T2887" s="19">
        <v>0</v>
      </c>
      <c r="U2887" s="17">
        <v>0</v>
      </c>
      <c r="V2887" s="13">
        <v>0</v>
      </c>
      <c r="W2887" s="13">
        <v>0</v>
      </c>
      <c r="X2887" s="19">
        <v>0</v>
      </c>
      <c r="Y2887" s="19">
        <v>0</v>
      </c>
      <c r="Z2887" s="19">
        <v>0</v>
      </c>
      <c r="AA2887" s="14">
        <v>0</v>
      </c>
      <c r="AB2887" s="13">
        <v>1</v>
      </c>
      <c r="AC2887" s="22" t="s">
        <v>782</v>
      </c>
      <c r="AD2887" s="19">
        <v>0</v>
      </c>
      <c r="AE2887" s="19">
        <v>0</v>
      </c>
      <c r="AF2887" s="19">
        <v>0.43270552500000004</v>
      </c>
      <c r="AG2887" s="14">
        <v>0.27940029680670747</v>
      </c>
      <c r="AH2887" s="22" t="s">
        <v>782</v>
      </c>
      <c r="AI2887" s="23" t="s">
        <v>782</v>
      </c>
      <c r="AJ2887" s="23" t="s">
        <v>782</v>
      </c>
      <c r="AK2887" s="23" t="s">
        <v>782</v>
      </c>
      <c r="AL2887" s="14" t="s">
        <v>782</v>
      </c>
      <c r="AM2887" s="22" t="s">
        <v>782</v>
      </c>
      <c r="AN2887" s="23" t="s">
        <v>782</v>
      </c>
      <c r="AO2887" s="23" t="s">
        <v>782</v>
      </c>
      <c r="AP2887" s="23" t="s">
        <v>782</v>
      </c>
      <c r="AQ2887" s="14" t="s">
        <v>782</v>
      </c>
      <c r="AR2887" s="13">
        <v>561</v>
      </c>
      <c r="AS2887" s="19">
        <v>11290.343999999999</v>
      </c>
      <c r="AT2887" s="19">
        <v>11.290343999999989</v>
      </c>
      <c r="AU2887" s="19">
        <v>10.025825472000017</v>
      </c>
      <c r="AV2887" s="14">
        <v>6.4737297093885093</v>
      </c>
      <c r="AW2887" s="13">
        <v>2</v>
      </c>
      <c r="AX2887" s="22" t="s">
        <v>782</v>
      </c>
      <c r="AY2887" s="19">
        <v>0</v>
      </c>
      <c r="AZ2887" s="19">
        <v>0</v>
      </c>
      <c r="BA2887" s="19">
        <v>0</v>
      </c>
      <c r="BB2887" s="14">
        <v>0</v>
      </c>
      <c r="BC2887" s="13">
        <v>15</v>
      </c>
      <c r="BD2887" s="19">
        <v>9210</v>
      </c>
      <c r="BE2887" s="19">
        <v>9.2099999999999991</v>
      </c>
      <c r="BF2887" s="19">
        <v>11.196319451884799</v>
      </c>
      <c r="BG2887" s="14">
        <v>7.2295240001830923</v>
      </c>
      <c r="BH2887" s="22">
        <v>583</v>
      </c>
      <c r="BI2887" s="23">
        <v>21.475343999999989</v>
      </c>
      <c r="BJ2887" s="23">
        <v>27.486325448884813</v>
      </c>
      <c r="BK2887" s="14">
        <v>17.748068940289528</v>
      </c>
      <c r="BL2887" t="s">
        <v>258</v>
      </c>
    </row>
    <row r="2888" spans="1:64">
      <c r="A2888" t="s">
        <v>3936</v>
      </c>
      <c r="B2888" t="s">
        <v>3932</v>
      </c>
      <c r="C2888" t="s">
        <v>258</v>
      </c>
      <c r="D2888" t="s">
        <v>942</v>
      </c>
      <c r="E2888">
        <v>2018</v>
      </c>
      <c r="F2888" s="23">
        <v>90.84</v>
      </c>
      <c r="G2888" s="23">
        <v>14.33</v>
      </c>
      <c r="H2888" s="22">
        <v>19925</v>
      </c>
      <c r="I2888" s="34">
        <v>154.8803933690983</v>
      </c>
      <c r="J2888" s="13">
        <v>4</v>
      </c>
      <c r="K2888" s="13">
        <v>4</v>
      </c>
      <c r="L2888" s="19">
        <v>975</v>
      </c>
      <c r="M2888" s="19">
        <v>0.97499999999999998</v>
      </c>
      <c r="N2888" s="19">
        <v>5.8314749999999993</v>
      </c>
      <c r="O2888" s="17">
        <v>3.7651473328214662</v>
      </c>
      <c r="P2888" s="13">
        <v>0</v>
      </c>
      <c r="Q2888" s="13">
        <v>0</v>
      </c>
      <c r="R2888" s="19">
        <v>0</v>
      </c>
      <c r="S2888" s="19">
        <v>0</v>
      </c>
      <c r="T2888" s="19">
        <v>0</v>
      </c>
      <c r="U2888" s="17">
        <v>0</v>
      </c>
      <c r="V2888" s="13">
        <v>0</v>
      </c>
      <c r="W2888" s="13">
        <v>0</v>
      </c>
      <c r="X2888" s="19">
        <v>0</v>
      </c>
      <c r="Y2888" s="19">
        <v>0</v>
      </c>
      <c r="Z2888" s="19">
        <v>0</v>
      </c>
      <c r="AA2888" s="14">
        <v>0</v>
      </c>
      <c r="AB2888" s="13">
        <v>1</v>
      </c>
      <c r="AC2888" s="22" t="s">
        <v>782</v>
      </c>
      <c r="AD2888" s="19">
        <v>0</v>
      </c>
      <c r="AE2888" s="19">
        <v>0</v>
      </c>
      <c r="AF2888" s="19">
        <v>0.32898868799999997</v>
      </c>
      <c r="AG2888" s="14">
        <v>0.21241467744466594</v>
      </c>
      <c r="AH2888" s="22" t="s">
        <v>782</v>
      </c>
      <c r="AI2888" s="23" t="s">
        <v>782</v>
      </c>
      <c r="AJ2888" s="23" t="s">
        <v>782</v>
      </c>
      <c r="AK2888" s="23" t="s">
        <v>782</v>
      </c>
      <c r="AL2888" s="14" t="s">
        <v>782</v>
      </c>
      <c r="AM2888" s="22" t="s">
        <v>782</v>
      </c>
      <c r="AN2888" s="23" t="s">
        <v>782</v>
      </c>
      <c r="AO2888" s="23" t="s">
        <v>782</v>
      </c>
      <c r="AP2888" s="23" t="s">
        <v>782</v>
      </c>
      <c r="AQ2888" s="14" t="s">
        <v>782</v>
      </c>
      <c r="AR2888" s="13">
        <v>623</v>
      </c>
      <c r="AS2888" s="19">
        <v>12447.863999999992</v>
      </c>
      <c r="AT2888" s="19">
        <v>12.447863999999983</v>
      </c>
      <c r="AU2888" s="19">
        <v>11.053703232000005</v>
      </c>
      <c r="AV2888" s="14">
        <v>7.1369286915857213</v>
      </c>
      <c r="AW2888" s="13">
        <v>2</v>
      </c>
      <c r="AX2888" s="22" t="s">
        <v>782</v>
      </c>
      <c r="AY2888" s="19">
        <v>107</v>
      </c>
      <c r="AZ2888" s="19">
        <v>0.10700000000000001</v>
      </c>
      <c r="BA2888" s="19">
        <v>0.20796699999999999</v>
      </c>
      <c r="BB2888" s="14">
        <v>0.13427587280488759</v>
      </c>
      <c r="BC2888" s="13">
        <v>15</v>
      </c>
      <c r="BD2888" s="19">
        <v>9210</v>
      </c>
      <c r="BE2888" s="19">
        <v>9.2099999999999991</v>
      </c>
      <c r="BF2888" s="19">
        <v>10.121225335427944</v>
      </c>
      <c r="BG2888" s="14">
        <v>6.5348654631240937</v>
      </c>
      <c r="BH2888" s="22">
        <v>645</v>
      </c>
      <c r="BI2888" s="23">
        <v>22.739863999999983</v>
      </c>
      <c r="BJ2888" s="23">
        <v>27.543359255427951</v>
      </c>
      <c r="BK2888" s="14">
        <v>17.783632037780837</v>
      </c>
      <c r="BL2888" t="s">
        <v>258</v>
      </c>
    </row>
    <row r="2889" spans="1:64">
      <c r="A2889" t="s">
        <v>3937</v>
      </c>
      <c r="B2889" t="s">
        <v>3932</v>
      </c>
      <c r="C2889" t="s">
        <v>258</v>
      </c>
      <c r="D2889" t="s">
        <v>942</v>
      </c>
      <c r="E2889">
        <v>2019</v>
      </c>
      <c r="F2889" s="23">
        <v>90.9</v>
      </c>
      <c r="G2889" s="23">
        <v>14.36</v>
      </c>
      <c r="H2889" s="22">
        <v>19911</v>
      </c>
      <c r="I2889" s="34">
        <v>159.77643238581959</v>
      </c>
      <c r="J2889" s="22">
        <v>4</v>
      </c>
      <c r="K2889" s="22">
        <v>4</v>
      </c>
      <c r="L2889" s="23">
        <v>975</v>
      </c>
      <c r="M2889" s="23">
        <v>0.97499999999999998</v>
      </c>
      <c r="N2889" s="23">
        <v>5.8314749999999993</v>
      </c>
      <c r="O2889" s="14">
        <v>3.64977169218453</v>
      </c>
      <c r="P2889" s="22">
        <v>0</v>
      </c>
      <c r="Q2889" s="22">
        <v>0</v>
      </c>
      <c r="R2889" s="23">
        <v>0</v>
      </c>
      <c r="S2889" s="23">
        <v>0</v>
      </c>
      <c r="T2889" s="23">
        <v>0</v>
      </c>
      <c r="U2889" s="14">
        <v>0</v>
      </c>
      <c r="V2889" s="22">
        <v>0</v>
      </c>
      <c r="W2889" s="22">
        <v>0</v>
      </c>
      <c r="X2889" s="23">
        <v>0</v>
      </c>
      <c r="Y2889" s="23">
        <v>0</v>
      </c>
      <c r="Z2889" s="23">
        <v>0</v>
      </c>
      <c r="AA2889" s="14">
        <v>0</v>
      </c>
      <c r="AB2889" s="22">
        <v>1</v>
      </c>
      <c r="AC2889" s="22">
        <v>1</v>
      </c>
      <c r="AD2889" s="23">
        <v>228.0678862660944</v>
      </c>
      <c r="AE2889" s="23">
        <v>0.22806788626609439</v>
      </c>
      <c r="AF2889" s="23">
        <v>0.31883890499999995</v>
      </c>
      <c r="AG2889" s="14">
        <v>0.19955315076136187</v>
      </c>
      <c r="AH2889" s="22">
        <v>1</v>
      </c>
      <c r="AI2889" s="23">
        <v>595</v>
      </c>
      <c r="AJ2889" s="23">
        <v>0.59499999999999997</v>
      </c>
      <c r="AK2889" s="23">
        <v>0.52836000000000005</v>
      </c>
      <c r="AL2889" s="14">
        <v>0.33068706824304639</v>
      </c>
      <c r="AM2889" s="22">
        <v>672</v>
      </c>
      <c r="AN2889" s="23">
        <v>12498.47899999999</v>
      </c>
      <c r="AO2889" s="23">
        <v>12.498478999999977</v>
      </c>
      <c r="AP2889" s="23">
        <v>11.098649352000004</v>
      </c>
      <c r="AQ2889" s="14">
        <v>6.9463619798441734</v>
      </c>
      <c r="AR2889" s="22">
        <v>673</v>
      </c>
      <c r="AS2889" s="23">
        <v>13093.47899999999</v>
      </c>
      <c r="AT2889" s="23">
        <v>13.093478999999977</v>
      </c>
      <c r="AU2889" s="23">
        <v>11.627009352000004</v>
      </c>
      <c r="AV2889" s="14">
        <v>7.2770490480872194</v>
      </c>
      <c r="AW2889" s="22">
        <v>2</v>
      </c>
      <c r="AX2889" s="22" t="s">
        <v>782</v>
      </c>
      <c r="AY2889" s="23">
        <v>107</v>
      </c>
      <c r="AZ2889" s="23">
        <v>0.10700000000000001</v>
      </c>
      <c r="BA2889" s="23">
        <v>0.20796699999999999</v>
      </c>
      <c r="BB2889" s="14">
        <v>0.13016124899935955</v>
      </c>
      <c r="BC2889" s="22">
        <v>15</v>
      </c>
      <c r="BD2889" s="23">
        <v>9210</v>
      </c>
      <c r="BE2889" s="23">
        <v>9.2100000000000009</v>
      </c>
      <c r="BF2889" s="23">
        <v>10.017852765441013</v>
      </c>
      <c r="BG2889" s="14">
        <v>6.2699189209898227</v>
      </c>
      <c r="BH2889" s="22">
        <v>695</v>
      </c>
      <c r="BI2889" s="23">
        <v>23.613546886266072</v>
      </c>
      <c r="BJ2889" s="23">
        <v>28.003143022441016</v>
      </c>
      <c r="BK2889" s="14">
        <v>17.526454061022296</v>
      </c>
      <c r="BL2889" t="s">
        <v>258</v>
      </c>
    </row>
    <row r="2890" spans="1:64">
      <c r="A2890" t="s">
        <v>3938</v>
      </c>
      <c r="B2890" t="s">
        <v>3932</v>
      </c>
      <c r="C2890" t="s">
        <v>258</v>
      </c>
      <c r="D2890" t="s">
        <v>942</v>
      </c>
      <c r="E2890">
        <v>2020</v>
      </c>
      <c r="F2890" s="23">
        <v>90.9</v>
      </c>
      <c r="G2890" s="23">
        <v>14.41</v>
      </c>
      <c r="H2890" s="22">
        <v>19841</v>
      </c>
      <c r="I2890" s="34">
        <v>160.32830615285786</v>
      </c>
      <c r="J2890" s="22">
        <v>4</v>
      </c>
      <c r="K2890" s="22">
        <v>4</v>
      </c>
      <c r="L2890" s="23">
        <v>1005</v>
      </c>
      <c r="M2890" s="23">
        <v>1.0049999999999999</v>
      </c>
      <c r="N2890" s="23">
        <v>6.0109049999999993</v>
      </c>
      <c r="O2890" s="14">
        <v>3.7491227495843251</v>
      </c>
      <c r="P2890" s="22">
        <v>0</v>
      </c>
      <c r="Q2890" s="22">
        <v>0</v>
      </c>
      <c r="R2890" s="23">
        <v>0</v>
      </c>
      <c r="S2890" s="23">
        <v>0</v>
      </c>
      <c r="T2890" s="23">
        <v>0</v>
      </c>
      <c r="U2890" s="14">
        <v>0</v>
      </c>
      <c r="V2890" s="22">
        <v>0</v>
      </c>
      <c r="W2890" s="22">
        <v>0</v>
      </c>
      <c r="X2890" s="23">
        <v>0</v>
      </c>
      <c r="Y2890" s="23">
        <v>0</v>
      </c>
      <c r="Z2890" s="23">
        <v>0</v>
      </c>
      <c r="AA2890" s="14">
        <v>0</v>
      </c>
      <c r="AB2890" s="22">
        <v>1</v>
      </c>
      <c r="AC2890" s="22">
        <v>1</v>
      </c>
      <c r="AD2890" s="23">
        <v>278.99806866952787</v>
      </c>
      <c r="AE2890" s="23">
        <v>0.27899806866952787</v>
      </c>
      <c r="AF2890" s="23">
        <v>0.39003929999999998</v>
      </c>
      <c r="AG2890" s="14">
        <v>0.2432753824693529</v>
      </c>
      <c r="AH2890" s="22">
        <v>1</v>
      </c>
      <c r="AI2890" s="23">
        <v>595</v>
      </c>
      <c r="AJ2890" s="23">
        <v>0.59499999999999997</v>
      </c>
      <c r="AK2890" s="23">
        <v>0.52836000000000005</v>
      </c>
      <c r="AL2890" s="14">
        <v>0.32954879439458357</v>
      </c>
      <c r="AM2890" s="22">
        <v>747</v>
      </c>
      <c r="AN2890" s="23">
        <v>13580.125999999987</v>
      </c>
      <c r="AO2890" s="23">
        <v>13.58012599999998</v>
      </c>
      <c r="AP2890" s="23">
        <v>12.059151888000008</v>
      </c>
      <c r="AQ2890" s="14">
        <v>7.5215363882799009</v>
      </c>
      <c r="AR2890" s="22">
        <v>748</v>
      </c>
      <c r="AS2890" s="23">
        <v>14175.125999999987</v>
      </c>
      <c r="AT2890" s="23">
        <v>14.175125999999981</v>
      </c>
      <c r="AU2890" s="23">
        <v>12.587511888000007</v>
      </c>
      <c r="AV2890" s="14">
        <v>7.8510851826744847</v>
      </c>
      <c r="AW2890" s="22">
        <v>2</v>
      </c>
      <c r="AX2890" s="22">
        <v>2</v>
      </c>
      <c r="AY2890" s="23">
        <v>107</v>
      </c>
      <c r="AZ2890" s="23">
        <v>0.10700000000000001</v>
      </c>
      <c r="BA2890" s="23">
        <v>0.20796699999999999</v>
      </c>
      <c r="BB2890" s="14">
        <v>0.12971321470939956</v>
      </c>
      <c r="BC2890" s="22">
        <v>15</v>
      </c>
      <c r="BD2890" s="23">
        <v>9210</v>
      </c>
      <c r="BE2890" s="23">
        <v>9.2100000000000009</v>
      </c>
      <c r="BF2890" s="23">
        <v>9.8660586782604831</v>
      </c>
      <c r="BG2890" s="14">
        <v>6.1536598963717175</v>
      </c>
      <c r="BH2890" s="22">
        <v>770</v>
      </c>
      <c r="BI2890" s="23">
        <v>24.776124068669507</v>
      </c>
      <c r="BJ2890" s="23">
        <v>29.062481866260491</v>
      </c>
      <c r="BK2890" s="14">
        <v>18.126856425809279</v>
      </c>
      <c r="BL2890" t="s">
        <v>258</v>
      </c>
    </row>
    <row r="2891" spans="1:64">
      <c r="A2891" t="s">
        <v>3939</v>
      </c>
      <c r="B2891" t="s">
        <v>3932</v>
      </c>
      <c r="C2891" t="s">
        <v>258</v>
      </c>
      <c r="D2891" t="s">
        <v>942</v>
      </c>
      <c r="E2891">
        <v>2021</v>
      </c>
      <c r="F2891" s="23">
        <v>90.9</v>
      </c>
      <c r="G2891" s="23">
        <v>14.44</v>
      </c>
      <c r="H2891" s="22">
        <v>19982</v>
      </c>
      <c r="I2891" s="34">
        <v>148.76</v>
      </c>
      <c r="J2891" s="22">
        <v>3</v>
      </c>
      <c r="K2891" s="22">
        <v>5</v>
      </c>
      <c r="L2891" s="23">
        <v>1082</v>
      </c>
      <c r="M2891" s="23">
        <v>1.0820000000000001</v>
      </c>
      <c r="N2891" s="23">
        <v>6.4714419999999997</v>
      </c>
      <c r="O2891" s="14">
        <v>4.3499999999999996</v>
      </c>
      <c r="P2891" s="22">
        <v>0</v>
      </c>
      <c r="Q2891" s="22">
        <v>0</v>
      </c>
      <c r="R2891" s="23">
        <v>0</v>
      </c>
      <c r="S2891" s="23">
        <v>0</v>
      </c>
      <c r="T2891" s="23">
        <v>0</v>
      </c>
      <c r="U2891" s="14">
        <v>0</v>
      </c>
      <c r="V2891" s="22">
        <v>0</v>
      </c>
      <c r="W2891" s="22">
        <v>0</v>
      </c>
      <c r="X2891" s="23">
        <v>0</v>
      </c>
      <c r="Y2891" s="23">
        <v>0</v>
      </c>
      <c r="Z2891" s="23">
        <v>0</v>
      </c>
      <c r="AA2891" s="14">
        <v>0</v>
      </c>
      <c r="AB2891" s="22">
        <v>1</v>
      </c>
      <c r="AC2891" s="22">
        <v>1</v>
      </c>
      <c r="AD2891" s="23">
        <v>268.0406352</v>
      </c>
      <c r="AE2891" s="23">
        <v>0.26804063500000003</v>
      </c>
      <c r="AF2891" s="23">
        <v>0.37472080800000002</v>
      </c>
      <c r="AG2891" s="14">
        <v>0.25</v>
      </c>
      <c r="AH2891" s="22">
        <v>1</v>
      </c>
      <c r="AI2891" s="23">
        <v>595</v>
      </c>
      <c r="AJ2891" s="23">
        <v>0.59499999999999997</v>
      </c>
      <c r="AK2891" s="23">
        <v>0.53241963299999995</v>
      </c>
      <c r="AL2891" s="14">
        <v>0.36</v>
      </c>
      <c r="AM2891" s="22">
        <v>832</v>
      </c>
      <c r="AN2891" s="23">
        <v>14655.531000000001</v>
      </c>
      <c r="AO2891" s="23">
        <v>14.655531</v>
      </c>
      <c r="AP2891" s="23">
        <v>13.11410493</v>
      </c>
      <c r="AQ2891" s="14">
        <v>8.82</v>
      </c>
      <c r="AR2891" s="22">
        <v>833</v>
      </c>
      <c r="AS2891" s="23">
        <v>15250.531000000001</v>
      </c>
      <c r="AT2891" s="23">
        <v>15.250531000000001</v>
      </c>
      <c r="AU2891" s="23">
        <v>13.64652457</v>
      </c>
      <c r="AV2891" s="14">
        <v>9.17</v>
      </c>
      <c r="AW2891" s="22">
        <v>2</v>
      </c>
      <c r="AX2891" s="22">
        <v>3</v>
      </c>
      <c r="AY2891" s="23">
        <v>144</v>
      </c>
      <c r="AZ2891" s="23">
        <v>0.14399999999999999</v>
      </c>
      <c r="BA2891" s="23">
        <v>0.24371000000000001</v>
      </c>
      <c r="BB2891" s="14">
        <v>0.16</v>
      </c>
      <c r="BC2891" s="22">
        <v>15</v>
      </c>
      <c r="BD2891" s="23">
        <v>9210</v>
      </c>
      <c r="BE2891" s="23">
        <v>9.2100000000000009</v>
      </c>
      <c r="BF2891" s="23">
        <v>8.6985441649999995</v>
      </c>
      <c r="BG2891" s="14">
        <v>5.85</v>
      </c>
      <c r="BH2891" s="22">
        <v>854</v>
      </c>
      <c r="BI2891" s="23">
        <v>25.95</v>
      </c>
      <c r="BJ2891" s="23">
        <v>29.43</v>
      </c>
      <c r="BK2891" s="14">
        <v>19.79</v>
      </c>
      <c r="BL2891" t="s">
        <v>258</v>
      </c>
    </row>
    <row r="2892" spans="1:64">
      <c r="A2892" t="s">
        <v>3940</v>
      </c>
      <c r="B2892" t="s">
        <v>3932</v>
      </c>
      <c r="C2892" t="s">
        <v>258</v>
      </c>
      <c r="D2892" s="111" t="s">
        <v>942</v>
      </c>
      <c r="E2892" s="110">
        <v>2022</v>
      </c>
      <c r="F2892" s="23"/>
      <c r="G2892" s="23"/>
      <c r="H2892" s="22">
        <v>20222</v>
      </c>
      <c r="I2892" s="34">
        <v>146.5597168959722</v>
      </c>
      <c r="J2892" s="22">
        <v>3</v>
      </c>
      <c r="K2892" s="22">
        <v>5</v>
      </c>
      <c r="L2892" s="23">
        <v>1082</v>
      </c>
      <c r="M2892" s="23">
        <v>1.0820000000000001</v>
      </c>
      <c r="N2892" s="23">
        <v>6.403276</v>
      </c>
      <c r="O2892" s="14">
        <v>4.3690559286117026</v>
      </c>
      <c r="P2892" s="22">
        <v>0</v>
      </c>
      <c r="Q2892" s="22">
        <v>0</v>
      </c>
      <c r="R2892" s="23">
        <v>0</v>
      </c>
      <c r="S2892" s="23">
        <v>0</v>
      </c>
      <c r="T2892" s="23">
        <v>0</v>
      </c>
      <c r="U2892" s="14">
        <v>0</v>
      </c>
      <c r="V2892" s="22">
        <v>0</v>
      </c>
      <c r="W2892" s="22">
        <v>0</v>
      </c>
      <c r="X2892" s="23">
        <v>0</v>
      </c>
      <c r="Y2892" s="23">
        <v>0</v>
      </c>
      <c r="Z2892" s="23">
        <v>0</v>
      </c>
      <c r="AA2892" s="14">
        <v>0</v>
      </c>
      <c r="AB2892" s="22">
        <v>1</v>
      </c>
      <c r="AC2892" s="22">
        <v>1</v>
      </c>
      <c r="AD2892" s="23">
        <v>275.980053218884</v>
      </c>
      <c r="AE2892" s="23">
        <v>0.27598005321888402</v>
      </c>
      <c r="AF2892" s="23">
        <v>0.38582011440000002</v>
      </c>
      <c r="AG2892" s="14">
        <v>0.26325113241986842</v>
      </c>
      <c r="AH2892" s="22">
        <v>1</v>
      </c>
      <c r="AI2892" s="23">
        <v>595</v>
      </c>
      <c r="AJ2892" s="23">
        <v>0.59499999999999997</v>
      </c>
      <c r="AK2892" s="23">
        <v>0.60949653135755999</v>
      </c>
      <c r="AL2892" s="14">
        <v>0.41586906980052329</v>
      </c>
      <c r="AM2892" s="22">
        <v>997</v>
      </c>
      <c r="AN2892" s="23">
        <v>16184.770999999968</v>
      </c>
      <c r="AO2892" s="23">
        <v>16.184770999999984</v>
      </c>
      <c r="AP2892" s="23">
        <v>16.579095437506581</v>
      </c>
      <c r="AQ2892" s="14">
        <v>11.312177581015929</v>
      </c>
      <c r="AR2892" s="22">
        <v>998</v>
      </c>
      <c r="AS2892" s="23">
        <v>16779.771000000001</v>
      </c>
      <c r="AT2892" s="23">
        <v>16.779771</v>
      </c>
      <c r="AU2892" s="23">
        <v>17.188591968864159</v>
      </c>
      <c r="AV2892" s="14">
        <v>11.728046650816463</v>
      </c>
      <c r="AW2892" s="22">
        <v>2</v>
      </c>
      <c r="AX2892" s="22">
        <v>3</v>
      </c>
      <c r="AY2892" s="23">
        <v>144</v>
      </c>
      <c r="AZ2892" s="23">
        <v>0.14400000000000002</v>
      </c>
      <c r="BA2892" s="23">
        <v>0.24370999999999998</v>
      </c>
      <c r="BB2892" s="14">
        <v>0.16628716618836326</v>
      </c>
      <c r="BC2892" s="22">
        <v>13</v>
      </c>
      <c r="BD2892" s="23">
        <v>9120</v>
      </c>
      <c r="BE2892" s="23">
        <v>9.1199999999999992</v>
      </c>
      <c r="BF2892" s="23">
        <v>9.6757609928296109</v>
      </c>
      <c r="BG2892" s="14">
        <v>6.6019239104408527</v>
      </c>
      <c r="BH2892" s="22">
        <v>1017</v>
      </c>
      <c r="BI2892" s="23">
        <v>27.401751053218884</v>
      </c>
      <c r="BJ2892" s="23">
        <v>33.897159076093772</v>
      </c>
      <c r="BK2892" s="14">
        <v>23.128564788477249</v>
      </c>
      <c r="BL2892" t="s">
        <v>258</v>
      </c>
    </row>
    <row r="2893" spans="1:64">
      <c r="A2893" t="s">
        <v>3941</v>
      </c>
      <c r="B2893" t="s">
        <v>3932</v>
      </c>
      <c r="C2893" t="s">
        <v>258</v>
      </c>
      <c r="D2893" t="s">
        <v>942</v>
      </c>
      <c r="E2893">
        <v>2023</v>
      </c>
      <c r="F2893">
        <v>90.9</v>
      </c>
      <c r="G2893">
        <v>14.88</v>
      </c>
      <c r="H2893">
        <v>20016</v>
      </c>
      <c r="I2893">
        <v>146.5597168959722</v>
      </c>
      <c r="J2893">
        <v>3</v>
      </c>
      <c r="K2893">
        <v>5</v>
      </c>
      <c r="L2893">
        <v>1052</v>
      </c>
      <c r="M2893">
        <v>1.052</v>
      </c>
      <c r="N2893">
        <v>6.2257360000000004</v>
      </c>
      <c r="O2893">
        <v>4.2479175941769975</v>
      </c>
      <c r="P2893">
        <v>0</v>
      </c>
      <c r="Q2893">
        <v>0</v>
      </c>
      <c r="R2893">
        <v>0</v>
      </c>
      <c r="S2893">
        <v>0</v>
      </c>
      <c r="T2893">
        <v>0</v>
      </c>
      <c r="U2893">
        <v>0</v>
      </c>
      <c r="V2893">
        <v>0</v>
      </c>
      <c r="W2893">
        <v>0</v>
      </c>
      <c r="X2893">
        <v>0</v>
      </c>
      <c r="Y2893">
        <v>0</v>
      </c>
      <c r="Z2893">
        <v>0</v>
      </c>
      <c r="AA2893">
        <v>0</v>
      </c>
      <c r="AB2893">
        <v>1</v>
      </c>
      <c r="AC2893">
        <v>1</v>
      </c>
      <c r="AD2893">
        <v>253.062077253219</v>
      </c>
      <c r="AE2893">
        <v>0.253062077253219</v>
      </c>
      <c r="AF2893">
        <v>0.35378078400000001</v>
      </c>
      <c r="AG2893">
        <v>0.24139019335791492</v>
      </c>
      <c r="AL2893">
        <v>0</v>
      </c>
      <c r="AM2893">
        <v>1257</v>
      </c>
      <c r="AN2893">
        <v>21634.275000000001</v>
      </c>
      <c r="AO2893">
        <v>21.634274999999999</v>
      </c>
      <c r="AP2893">
        <v>20.292674000000002</v>
      </c>
      <c r="AQ2893">
        <v>13.846010643158994</v>
      </c>
      <c r="AR2893">
        <v>1474</v>
      </c>
      <c r="AS2893">
        <v>21799.83</v>
      </c>
      <c r="AT2893">
        <v>21.79983</v>
      </c>
      <c r="AU2893">
        <v>20.447962278598599</v>
      </c>
      <c r="AV2893">
        <v>13.951966278095721</v>
      </c>
      <c r="AW2893">
        <v>2</v>
      </c>
      <c r="AX2893">
        <v>2</v>
      </c>
      <c r="AY2893">
        <v>107</v>
      </c>
      <c r="AZ2893">
        <v>0.107</v>
      </c>
      <c r="BA2893">
        <v>0.20796700000000001</v>
      </c>
      <c r="BB2893">
        <v>0.14189915510522894</v>
      </c>
      <c r="BC2893">
        <v>13</v>
      </c>
      <c r="BD2893">
        <v>9120</v>
      </c>
      <c r="BE2893">
        <v>9.1199999999999992</v>
      </c>
      <c r="BF2893">
        <v>11.553296</v>
      </c>
      <c r="BG2893">
        <v>7.8829955766088888</v>
      </c>
      <c r="BH2893">
        <v>1493</v>
      </c>
      <c r="BI2893">
        <v>32.331892077253215</v>
      </c>
      <c r="BJ2893">
        <v>38.788742062598594</v>
      </c>
      <c r="BK2893">
        <v>26.466168797344746</v>
      </c>
      <c r="BL2893" t="s">
        <v>258</v>
      </c>
    </row>
    <row r="2894" spans="1:64">
      <c r="A2894" t="s">
        <v>3942</v>
      </c>
      <c r="B2894" t="s">
        <v>3932</v>
      </c>
      <c r="C2894" t="s">
        <v>258</v>
      </c>
      <c r="D2894" t="s">
        <v>942</v>
      </c>
      <c r="E2894">
        <v>2024</v>
      </c>
      <c r="F2894">
        <v>90.9</v>
      </c>
      <c r="G2894">
        <v>15.05</v>
      </c>
      <c r="H2894">
        <v>20069</v>
      </c>
      <c r="I2894">
        <v>137.61510273430463</v>
      </c>
      <c r="J2894">
        <v>4</v>
      </c>
      <c r="K2894">
        <v>5</v>
      </c>
      <c r="L2894">
        <v>1052</v>
      </c>
      <c r="M2894">
        <v>1.052</v>
      </c>
      <c r="N2894">
        <v>6.2257360000000004</v>
      </c>
      <c r="O2894">
        <v>4.5240208932736943</v>
      </c>
      <c r="P2894">
        <v>0</v>
      </c>
      <c r="Q2894">
        <v>0</v>
      </c>
      <c r="R2894">
        <v>0</v>
      </c>
      <c r="S2894">
        <v>0</v>
      </c>
      <c r="T2894">
        <v>0</v>
      </c>
      <c r="U2894">
        <v>0</v>
      </c>
      <c r="V2894">
        <v>0</v>
      </c>
      <c r="W2894">
        <v>0</v>
      </c>
      <c r="X2894">
        <v>0</v>
      </c>
      <c r="Y2894">
        <v>0</v>
      </c>
      <c r="Z2894">
        <v>0</v>
      </c>
      <c r="AA2894">
        <v>0</v>
      </c>
      <c r="AB2894">
        <v>1</v>
      </c>
      <c r="AC2894">
        <v>1</v>
      </c>
      <c r="AD2894">
        <v>268.03727038626613</v>
      </c>
      <c r="AE2894">
        <v>0.26803727038626612</v>
      </c>
      <c r="AF2894">
        <v>0.37471610399999999</v>
      </c>
      <c r="AG2894">
        <v>0.27229286361357413</v>
      </c>
      <c r="AH2894">
        <v>0</v>
      </c>
      <c r="AI2894">
        <v>0</v>
      </c>
      <c r="AJ2894">
        <v>0</v>
      </c>
      <c r="AK2894">
        <v>0</v>
      </c>
      <c r="AL2894">
        <v>0</v>
      </c>
      <c r="AM2894">
        <v>1501</v>
      </c>
      <c r="AN2894">
        <v>25007.41500000003</v>
      </c>
      <c r="AO2894">
        <v>25.007414999999945</v>
      </c>
      <c r="AP2894">
        <v>22.555283169152876</v>
      </c>
      <c r="AQ2894">
        <v>16.390121956817975</v>
      </c>
      <c r="AR2894">
        <v>1837</v>
      </c>
      <c r="AS2894">
        <v>25289.095999999994</v>
      </c>
      <c r="AT2894">
        <v>25.289096000000015</v>
      </c>
      <c r="AU2894">
        <v>22.809343603562827</v>
      </c>
      <c r="AV2894">
        <v>16.574738637227295</v>
      </c>
      <c r="AW2894">
        <v>2</v>
      </c>
      <c r="AX2894">
        <v>2</v>
      </c>
      <c r="AY2894">
        <v>107</v>
      </c>
      <c r="AZ2894">
        <v>0.10700000000000001</v>
      </c>
      <c r="BA2894">
        <v>0.20796699999999999</v>
      </c>
      <c r="BB2894">
        <v>0.15112222122997993</v>
      </c>
      <c r="BC2894">
        <v>13</v>
      </c>
      <c r="BD2894">
        <v>9120</v>
      </c>
      <c r="BE2894">
        <v>9.1199999999999992</v>
      </c>
      <c r="BF2894">
        <v>10.12798641692828</v>
      </c>
      <c r="BG2894">
        <v>7.3596474628824158</v>
      </c>
      <c r="BH2894">
        <v>1857</v>
      </c>
      <c r="BI2894">
        <v>35.836133270386277</v>
      </c>
      <c r="BJ2894">
        <v>39.745749124491113</v>
      </c>
      <c r="BK2894">
        <v>28.881822078226964</v>
      </c>
      <c r="BL2894" t="s">
        <v>258</v>
      </c>
    </row>
    <row r="2895" spans="1:64">
      <c r="A2895" t="s">
        <v>3943</v>
      </c>
      <c r="B2895" t="s">
        <v>3944</v>
      </c>
      <c r="C2895" t="s">
        <v>261</v>
      </c>
      <c r="D2895" t="s">
        <v>942</v>
      </c>
      <c r="E2895">
        <v>2012</v>
      </c>
      <c r="F2895" s="23">
        <v>117.03</v>
      </c>
      <c r="G2895" s="23">
        <v>12.27</v>
      </c>
      <c r="H2895" s="22">
        <v>12386</v>
      </c>
      <c r="I2895" s="34">
        <v>102.21820999999998</v>
      </c>
      <c r="J2895" s="22">
        <v>0</v>
      </c>
      <c r="K2895" s="22" t="s">
        <v>782</v>
      </c>
      <c r="L2895" s="23">
        <v>0</v>
      </c>
      <c r="M2895" s="23">
        <v>0</v>
      </c>
      <c r="N2895" s="23">
        <v>0</v>
      </c>
      <c r="O2895" s="14">
        <v>0</v>
      </c>
      <c r="P2895" s="22">
        <v>0</v>
      </c>
      <c r="Q2895" s="22" t="s">
        <v>782</v>
      </c>
      <c r="R2895" s="23">
        <v>0</v>
      </c>
      <c r="S2895" s="23">
        <v>0</v>
      </c>
      <c r="T2895" s="23">
        <v>0</v>
      </c>
      <c r="U2895" s="14">
        <v>0</v>
      </c>
      <c r="V2895" s="22">
        <v>0</v>
      </c>
      <c r="W2895" s="22" t="s">
        <v>782</v>
      </c>
      <c r="X2895" s="23">
        <v>0</v>
      </c>
      <c r="Y2895" s="23">
        <v>0</v>
      </c>
      <c r="Z2895" s="23">
        <v>0</v>
      </c>
      <c r="AA2895" s="14">
        <v>0</v>
      </c>
      <c r="AB2895" s="22">
        <v>0</v>
      </c>
      <c r="AC2895" s="22" t="s">
        <v>782</v>
      </c>
      <c r="AD2895" s="23">
        <v>0</v>
      </c>
      <c r="AE2895" s="23">
        <v>0</v>
      </c>
      <c r="AF2895" s="23">
        <v>0</v>
      </c>
      <c r="AG2895" s="14">
        <v>0</v>
      </c>
      <c r="AH2895" s="22" t="s">
        <v>782</v>
      </c>
      <c r="AI2895" s="23" t="s">
        <v>782</v>
      </c>
      <c r="AJ2895" s="23" t="s">
        <v>782</v>
      </c>
      <c r="AK2895" s="23" t="s">
        <v>782</v>
      </c>
      <c r="AL2895" s="14" t="s">
        <v>782</v>
      </c>
      <c r="AM2895" s="22" t="s">
        <v>782</v>
      </c>
      <c r="AN2895" s="23" t="s">
        <v>782</v>
      </c>
      <c r="AO2895" s="23" t="s">
        <v>782</v>
      </c>
      <c r="AP2895" s="23" t="s">
        <v>782</v>
      </c>
      <c r="AQ2895" s="14" t="s">
        <v>782</v>
      </c>
      <c r="AR2895" s="22">
        <v>496</v>
      </c>
      <c r="AS2895" s="23">
        <v>9398.305999999995</v>
      </c>
      <c r="AT2895" s="23">
        <v>9.3983059999999945</v>
      </c>
      <c r="AU2895" s="23">
        <v>8.0739390000000011</v>
      </c>
      <c r="AV2895" s="14">
        <v>7.898728612054545</v>
      </c>
      <c r="AW2895" s="22">
        <v>0</v>
      </c>
      <c r="AX2895" s="22" t="s">
        <v>782</v>
      </c>
      <c r="AY2895" s="23">
        <v>0</v>
      </c>
      <c r="AZ2895" s="23">
        <v>0</v>
      </c>
      <c r="BA2895" s="23">
        <v>0</v>
      </c>
      <c r="BB2895" s="14">
        <v>0</v>
      </c>
      <c r="BC2895" s="22">
        <v>8</v>
      </c>
      <c r="BD2895" s="23">
        <v>10410</v>
      </c>
      <c r="BE2895" s="23">
        <v>10.41</v>
      </c>
      <c r="BF2895" s="23">
        <v>16.624770000000002</v>
      </c>
      <c r="BG2895" s="14">
        <v>16.264000318534244</v>
      </c>
      <c r="BH2895" s="22">
        <v>504</v>
      </c>
      <c r="BI2895" s="23">
        <v>19.808305999999995</v>
      </c>
      <c r="BJ2895" s="23">
        <v>24.698709000000001</v>
      </c>
      <c r="BK2895" s="14">
        <v>24.162728930588788</v>
      </c>
      <c r="BL2895" t="s">
        <v>261</v>
      </c>
    </row>
    <row r="2896" spans="1:64">
      <c r="A2896" t="s">
        <v>3945</v>
      </c>
      <c r="B2896" t="s">
        <v>3944</v>
      </c>
      <c r="C2896" t="s">
        <v>261</v>
      </c>
      <c r="D2896" t="s">
        <v>942</v>
      </c>
      <c r="E2896">
        <v>2015</v>
      </c>
      <c r="F2896" s="23">
        <v>117.03</v>
      </c>
      <c r="G2896" s="23">
        <v>12.66</v>
      </c>
      <c r="H2896" s="22">
        <v>12443</v>
      </c>
      <c r="I2896" s="34">
        <v>99.126215309609904</v>
      </c>
      <c r="J2896" s="13">
        <v>0</v>
      </c>
      <c r="K2896" s="13">
        <v>0</v>
      </c>
      <c r="L2896" s="19">
        <v>0</v>
      </c>
      <c r="M2896" s="35">
        <v>0</v>
      </c>
      <c r="N2896" s="19">
        <v>0</v>
      </c>
      <c r="O2896" s="17">
        <v>0</v>
      </c>
      <c r="P2896" s="36">
        <v>0</v>
      </c>
      <c r="Q2896" s="37">
        <v>0</v>
      </c>
      <c r="R2896" s="38">
        <v>0</v>
      </c>
      <c r="S2896" s="27">
        <v>0</v>
      </c>
      <c r="T2896" s="23">
        <v>0</v>
      </c>
      <c r="U2896" s="17">
        <v>0</v>
      </c>
      <c r="V2896" s="22">
        <v>0</v>
      </c>
      <c r="W2896" s="22">
        <v>0</v>
      </c>
      <c r="X2896" s="23">
        <v>0</v>
      </c>
      <c r="Y2896" s="27">
        <v>0</v>
      </c>
      <c r="Z2896" s="27">
        <v>0</v>
      </c>
      <c r="AA2896" s="14">
        <v>0</v>
      </c>
      <c r="AB2896" s="39">
        <v>0</v>
      </c>
      <c r="AC2896" s="22" t="s">
        <v>782</v>
      </c>
      <c r="AD2896" s="23">
        <v>0</v>
      </c>
      <c r="AE2896" s="23">
        <v>0</v>
      </c>
      <c r="AF2896" s="23">
        <v>0</v>
      </c>
      <c r="AG2896" s="14">
        <v>0</v>
      </c>
      <c r="AH2896" s="22" t="s">
        <v>782</v>
      </c>
      <c r="AI2896" s="23" t="s">
        <v>782</v>
      </c>
      <c r="AJ2896" s="23" t="s">
        <v>782</v>
      </c>
      <c r="AK2896" s="23" t="s">
        <v>782</v>
      </c>
      <c r="AL2896" s="14" t="s">
        <v>782</v>
      </c>
      <c r="AM2896" s="22" t="s">
        <v>782</v>
      </c>
      <c r="AN2896" s="23" t="s">
        <v>782</v>
      </c>
      <c r="AO2896" s="23" t="s">
        <v>782</v>
      </c>
      <c r="AP2896" s="23" t="s">
        <v>782</v>
      </c>
      <c r="AQ2896" s="14" t="s">
        <v>782</v>
      </c>
      <c r="AR2896" s="40">
        <v>612</v>
      </c>
      <c r="AS2896" s="41">
        <v>10919.98599999999</v>
      </c>
      <c r="AT2896" s="23">
        <v>10.919985999999989</v>
      </c>
      <c r="AU2896" s="23">
        <v>9.6987250409733221</v>
      </c>
      <c r="AV2896" s="14">
        <v>9.7842180402837062</v>
      </c>
      <c r="AW2896" s="22">
        <v>0</v>
      </c>
      <c r="AX2896" s="22" t="s">
        <v>782</v>
      </c>
      <c r="AY2896" s="23">
        <v>0</v>
      </c>
      <c r="AZ2896" s="23">
        <v>0</v>
      </c>
      <c r="BA2896" s="23">
        <v>0</v>
      </c>
      <c r="BB2896" s="14">
        <v>0</v>
      </c>
      <c r="BC2896" s="42">
        <v>8</v>
      </c>
      <c r="BD2896" s="43">
        <v>10410</v>
      </c>
      <c r="BE2896" s="44">
        <v>10.41</v>
      </c>
      <c r="BF2896" s="23">
        <v>16.036041964667611</v>
      </c>
      <c r="BG2896" s="14">
        <v>16.177397588095928</v>
      </c>
      <c r="BH2896" s="22">
        <v>620</v>
      </c>
      <c r="BI2896" s="23">
        <v>21.329985999999991</v>
      </c>
      <c r="BJ2896" s="23">
        <v>25.734767005640933</v>
      </c>
      <c r="BK2896" s="14">
        <v>25.961615628379633</v>
      </c>
      <c r="BL2896" t="s">
        <v>261</v>
      </c>
    </row>
    <row r="2897" spans="1:64">
      <c r="A2897" t="s">
        <v>3946</v>
      </c>
      <c r="B2897" t="s">
        <v>3944</v>
      </c>
      <c r="C2897" t="s">
        <v>261</v>
      </c>
      <c r="D2897" t="s">
        <v>942</v>
      </c>
      <c r="E2897">
        <v>2016</v>
      </c>
      <c r="F2897" s="23">
        <v>117.03</v>
      </c>
      <c r="G2897" s="23">
        <v>12.93</v>
      </c>
      <c r="H2897" s="22">
        <v>12315</v>
      </c>
      <c r="I2897" s="34">
        <v>105.795528100056</v>
      </c>
      <c r="J2897" s="13">
        <v>0</v>
      </c>
      <c r="K2897" s="13">
        <v>0</v>
      </c>
      <c r="L2897" s="19">
        <v>0</v>
      </c>
      <c r="M2897" s="35">
        <v>0</v>
      </c>
      <c r="N2897" s="19">
        <v>0</v>
      </c>
      <c r="O2897" s="17">
        <v>0</v>
      </c>
      <c r="P2897" s="13">
        <v>0</v>
      </c>
      <c r="Q2897" s="13">
        <v>0</v>
      </c>
      <c r="R2897" s="19">
        <v>0</v>
      </c>
      <c r="S2897" s="27">
        <v>0</v>
      </c>
      <c r="T2897" s="19">
        <v>0</v>
      </c>
      <c r="U2897" s="17">
        <v>0</v>
      </c>
      <c r="V2897" s="13">
        <v>0</v>
      </c>
      <c r="W2897" s="13">
        <v>0</v>
      </c>
      <c r="X2897" s="19">
        <v>0</v>
      </c>
      <c r="Y2897" s="27">
        <v>0</v>
      </c>
      <c r="Z2897" s="19">
        <v>0</v>
      </c>
      <c r="AA2897" s="14">
        <v>0</v>
      </c>
      <c r="AB2897" s="13">
        <v>0</v>
      </c>
      <c r="AC2897" s="22" t="s">
        <v>782</v>
      </c>
      <c r="AD2897" s="19">
        <v>0</v>
      </c>
      <c r="AE2897" s="23">
        <v>0</v>
      </c>
      <c r="AF2897" s="19">
        <v>0</v>
      </c>
      <c r="AG2897" s="14">
        <v>0</v>
      </c>
      <c r="AH2897" s="22" t="s">
        <v>782</v>
      </c>
      <c r="AI2897" s="23" t="s">
        <v>782</v>
      </c>
      <c r="AJ2897" s="23" t="s">
        <v>782</v>
      </c>
      <c r="AK2897" s="23" t="s">
        <v>782</v>
      </c>
      <c r="AL2897" s="14" t="s">
        <v>782</v>
      </c>
      <c r="AM2897" s="22" t="s">
        <v>782</v>
      </c>
      <c r="AN2897" s="23" t="s">
        <v>782</v>
      </c>
      <c r="AO2897" s="23" t="s">
        <v>782</v>
      </c>
      <c r="AP2897" s="23" t="s">
        <v>782</v>
      </c>
      <c r="AQ2897" s="14" t="s">
        <v>782</v>
      </c>
      <c r="AR2897" s="13">
        <v>630</v>
      </c>
      <c r="AS2897" s="19">
        <v>11196.930999999986</v>
      </c>
      <c r="AT2897" s="23">
        <v>11.196930999999985</v>
      </c>
      <c r="AU2897" s="19">
        <v>9.9428747280000156</v>
      </c>
      <c r="AV2897" s="14">
        <v>9.3981994386346397</v>
      </c>
      <c r="AW2897" s="13">
        <v>0</v>
      </c>
      <c r="AX2897" s="22" t="s">
        <v>782</v>
      </c>
      <c r="AY2897" s="19">
        <v>0</v>
      </c>
      <c r="AZ2897" s="23">
        <v>0</v>
      </c>
      <c r="BA2897" s="19">
        <v>0</v>
      </c>
      <c r="BB2897" s="14">
        <v>0</v>
      </c>
      <c r="BC2897" s="13">
        <v>8</v>
      </c>
      <c r="BD2897" s="19">
        <v>10410</v>
      </c>
      <c r="BE2897" s="44">
        <v>10.41</v>
      </c>
      <c r="BF2897" s="19">
        <v>16.036041964667611</v>
      </c>
      <c r="BG2897" s="14">
        <v>15.157580147907144</v>
      </c>
      <c r="BH2897" s="22">
        <v>638</v>
      </c>
      <c r="BI2897" s="23">
        <v>21.606930999999985</v>
      </c>
      <c r="BJ2897" s="23">
        <v>25.978916692667624</v>
      </c>
      <c r="BK2897" s="14">
        <v>24.555779586541782</v>
      </c>
      <c r="BL2897" t="s">
        <v>261</v>
      </c>
    </row>
    <row r="2898" spans="1:64">
      <c r="A2898" t="s">
        <v>3947</v>
      </c>
      <c r="B2898" t="s">
        <v>3944</v>
      </c>
      <c r="C2898" t="s">
        <v>261</v>
      </c>
      <c r="D2898" t="s">
        <v>942</v>
      </c>
      <c r="E2898">
        <v>2017</v>
      </c>
      <c r="F2898" s="23">
        <v>117.03</v>
      </c>
      <c r="G2898" s="23">
        <v>12.92</v>
      </c>
      <c r="H2898" s="22">
        <v>12356</v>
      </c>
      <c r="I2898" s="34">
        <v>97.056509291411075</v>
      </c>
      <c r="J2898" s="13">
        <v>0</v>
      </c>
      <c r="K2898" s="13">
        <v>0</v>
      </c>
      <c r="L2898" s="19">
        <v>0</v>
      </c>
      <c r="M2898" s="19">
        <v>0</v>
      </c>
      <c r="N2898" s="19">
        <v>0</v>
      </c>
      <c r="O2898" s="17">
        <v>0</v>
      </c>
      <c r="P2898" s="13">
        <v>0</v>
      </c>
      <c r="Q2898" s="13">
        <v>0</v>
      </c>
      <c r="R2898" s="19">
        <v>0</v>
      </c>
      <c r="S2898" s="19">
        <v>0</v>
      </c>
      <c r="T2898" s="19">
        <v>0</v>
      </c>
      <c r="U2898" s="17">
        <v>0</v>
      </c>
      <c r="V2898" s="13">
        <v>0</v>
      </c>
      <c r="W2898" s="13">
        <v>0</v>
      </c>
      <c r="X2898" s="19">
        <v>0</v>
      </c>
      <c r="Y2898" s="19">
        <v>0</v>
      </c>
      <c r="Z2898" s="19">
        <v>0</v>
      </c>
      <c r="AA2898" s="14">
        <v>0</v>
      </c>
      <c r="AB2898" s="13">
        <v>0</v>
      </c>
      <c r="AC2898" s="22" t="s">
        <v>782</v>
      </c>
      <c r="AD2898" s="19">
        <v>0</v>
      </c>
      <c r="AE2898" s="19">
        <v>0</v>
      </c>
      <c r="AF2898" s="19">
        <v>0</v>
      </c>
      <c r="AG2898" s="14">
        <v>0</v>
      </c>
      <c r="AH2898" s="22" t="s">
        <v>782</v>
      </c>
      <c r="AI2898" s="23" t="s">
        <v>782</v>
      </c>
      <c r="AJ2898" s="23" t="s">
        <v>782</v>
      </c>
      <c r="AK2898" s="23" t="s">
        <v>782</v>
      </c>
      <c r="AL2898" s="14" t="s">
        <v>782</v>
      </c>
      <c r="AM2898" s="22" t="s">
        <v>782</v>
      </c>
      <c r="AN2898" s="23" t="s">
        <v>782</v>
      </c>
      <c r="AO2898" s="23" t="s">
        <v>782</v>
      </c>
      <c r="AP2898" s="23" t="s">
        <v>782</v>
      </c>
      <c r="AQ2898" s="14" t="s">
        <v>782</v>
      </c>
      <c r="AR2898" s="13">
        <v>669</v>
      </c>
      <c r="AS2898" s="19">
        <v>11837.085999999987</v>
      </c>
      <c r="AT2898" s="19">
        <v>11.837086000000012</v>
      </c>
      <c r="AU2898" s="19">
        <v>10.511332368000019</v>
      </c>
      <c r="AV2898" s="14">
        <v>10.830115820918165</v>
      </c>
      <c r="AW2898" s="13">
        <v>0</v>
      </c>
      <c r="AX2898" s="22" t="s">
        <v>782</v>
      </c>
      <c r="AY2898" s="19">
        <v>0</v>
      </c>
      <c r="AZ2898" s="19">
        <v>0</v>
      </c>
      <c r="BA2898" s="19">
        <v>0</v>
      </c>
      <c r="BB2898" s="14">
        <v>0</v>
      </c>
      <c r="BC2898" s="13">
        <v>11</v>
      </c>
      <c r="BD2898" s="19">
        <v>19410</v>
      </c>
      <c r="BE2898" s="19">
        <v>19.41</v>
      </c>
      <c r="BF2898" s="19">
        <v>40.179122734485802</v>
      </c>
      <c r="BG2898" s="14">
        <v>41.397658980139539</v>
      </c>
      <c r="BH2898" s="22">
        <v>680</v>
      </c>
      <c r="BI2898" s="23">
        <v>31.24708600000001</v>
      </c>
      <c r="BJ2898" s="23">
        <v>50.690455102485821</v>
      </c>
      <c r="BK2898" s="14">
        <v>52.227774801057706</v>
      </c>
      <c r="BL2898" t="s">
        <v>261</v>
      </c>
    </row>
    <row r="2899" spans="1:64">
      <c r="A2899" t="s">
        <v>3948</v>
      </c>
      <c r="B2899" t="s">
        <v>3944</v>
      </c>
      <c r="C2899" t="s">
        <v>261</v>
      </c>
      <c r="D2899" t="s">
        <v>942</v>
      </c>
      <c r="E2899">
        <v>2018</v>
      </c>
      <c r="F2899" s="23">
        <v>117.03</v>
      </c>
      <c r="G2899" s="23">
        <v>12.94</v>
      </c>
      <c r="H2899" s="22">
        <v>12397</v>
      </c>
      <c r="I2899" s="34">
        <v>97.063407408631505</v>
      </c>
      <c r="J2899" s="13">
        <v>0</v>
      </c>
      <c r="K2899" s="13">
        <v>0</v>
      </c>
      <c r="L2899" s="19">
        <v>0</v>
      </c>
      <c r="M2899" s="19">
        <v>0</v>
      </c>
      <c r="N2899" s="19">
        <v>0</v>
      </c>
      <c r="O2899" s="17">
        <v>0</v>
      </c>
      <c r="P2899" s="13">
        <v>0</v>
      </c>
      <c r="Q2899" s="13">
        <v>0</v>
      </c>
      <c r="R2899" s="19">
        <v>0</v>
      </c>
      <c r="S2899" s="19">
        <v>0</v>
      </c>
      <c r="T2899" s="19">
        <v>0</v>
      </c>
      <c r="U2899" s="17">
        <v>0</v>
      </c>
      <c r="V2899" s="13">
        <v>0</v>
      </c>
      <c r="W2899" s="13">
        <v>0</v>
      </c>
      <c r="X2899" s="19">
        <v>0</v>
      </c>
      <c r="Y2899" s="19">
        <v>0</v>
      </c>
      <c r="Z2899" s="19">
        <v>0</v>
      </c>
      <c r="AA2899" s="14">
        <v>0</v>
      </c>
      <c r="AB2899" s="13">
        <v>0</v>
      </c>
      <c r="AC2899" s="22" t="s">
        <v>782</v>
      </c>
      <c r="AD2899" s="19">
        <v>0</v>
      </c>
      <c r="AE2899" s="19">
        <v>0</v>
      </c>
      <c r="AF2899" s="19">
        <v>0</v>
      </c>
      <c r="AG2899" s="14">
        <v>0</v>
      </c>
      <c r="AH2899" s="22" t="s">
        <v>782</v>
      </c>
      <c r="AI2899" s="23" t="s">
        <v>782</v>
      </c>
      <c r="AJ2899" s="23" t="s">
        <v>782</v>
      </c>
      <c r="AK2899" s="23" t="s">
        <v>782</v>
      </c>
      <c r="AL2899" s="14" t="s">
        <v>782</v>
      </c>
      <c r="AM2899" s="22" t="s">
        <v>782</v>
      </c>
      <c r="AN2899" s="23" t="s">
        <v>782</v>
      </c>
      <c r="AO2899" s="23" t="s">
        <v>782</v>
      </c>
      <c r="AP2899" s="23" t="s">
        <v>782</v>
      </c>
      <c r="AQ2899" s="14" t="s">
        <v>782</v>
      </c>
      <c r="AR2899" s="13">
        <v>678</v>
      </c>
      <c r="AS2899" s="19">
        <v>12414.405999999984</v>
      </c>
      <c r="AT2899" s="19">
        <v>12.414406000000012</v>
      </c>
      <c r="AU2899" s="19">
        <v>11.023992528000015</v>
      </c>
      <c r="AV2899" s="14">
        <v>11.357516516589641</v>
      </c>
      <c r="AW2899" s="13">
        <v>0</v>
      </c>
      <c r="AX2899" s="22" t="s">
        <v>782</v>
      </c>
      <c r="AY2899" s="19">
        <v>0</v>
      </c>
      <c r="AZ2899" s="19">
        <v>0</v>
      </c>
      <c r="BA2899" s="19">
        <v>0</v>
      </c>
      <c r="BB2899" s="14">
        <v>0</v>
      </c>
      <c r="BC2899" s="13">
        <v>11</v>
      </c>
      <c r="BD2899" s="19">
        <v>19410</v>
      </c>
      <c r="BE2899" s="19">
        <v>19.41</v>
      </c>
      <c r="BF2899" s="19">
        <v>39.660208803950908</v>
      </c>
      <c r="BG2899" s="14">
        <v>40.860103578461505</v>
      </c>
      <c r="BH2899" s="22">
        <v>689</v>
      </c>
      <c r="BI2899" s="23">
        <v>31.82440600000001</v>
      </c>
      <c r="BJ2899" s="23">
        <v>50.684201331950923</v>
      </c>
      <c r="BK2899" s="14">
        <v>52.217620095051146</v>
      </c>
      <c r="BL2899" t="s">
        <v>261</v>
      </c>
    </row>
    <row r="2900" spans="1:64">
      <c r="A2900" t="s">
        <v>3949</v>
      </c>
      <c r="B2900" t="s">
        <v>3944</v>
      </c>
      <c r="C2900" t="s">
        <v>261</v>
      </c>
      <c r="D2900" t="s">
        <v>942</v>
      </c>
      <c r="E2900">
        <v>2019</v>
      </c>
      <c r="F2900" s="23">
        <v>117.03</v>
      </c>
      <c r="G2900" s="23">
        <v>13.06</v>
      </c>
      <c r="H2900" s="22">
        <v>12654</v>
      </c>
      <c r="I2900" s="34">
        <v>99.410209901480826</v>
      </c>
      <c r="J2900" s="22">
        <v>0</v>
      </c>
      <c r="K2900" s="22">
        <v>0</v>
      </c>
      <c r="L2900" s="23">
        <v>0</v>
      </c>
      <c r="M2900" s="23">
        <v>0</v>
      </c>
      <c r="N2900" s="23">
        <v>0</v>
      </c>
      <c r="O2900" s="14">
        <v>0</v>
      </c>
      <c r="P2900" s="22">
        <v>0</v>
      </c>
      <c r="Q2900" s="22">
        <v>0</v>
      </c>
      <c r="R2900" s="23">
        <v>0</v>
      </c>
      <c r="S2900" s="23">
        <v>0</v>
      </c>
      <c r="T2900" s="23">
        <v>0</v>
      </c>
      <c r="U2900" s="14">
        <v>0</v>
      </c>
      <c r="V2900" s="22">
        <v>0</v>
      </c>
      <c r="W2900" s="22">
        <v>0</v>
      </c>
      <c r="X2900" s="23">
        <v>0</v>
      </c>
      <c r="Y2900" s="23">
        <v>0</v>
      </c>
      <c r="Z2900" s="23">
        <v>0</v>
      </c>
      <c r="AA2900" s="14">
        <v>0</v>
      </c>
      <c r="AB2900" s="22">
        <v>0</v>
      </c>
      <c r="AC2900" s="22">
        <v>0</v>
      </c>
      <c r="AD2900" s="23">
        <v>0</v>
      </c>
      <c r="AE2900" s="23">
        <v>0</v>
      </c>
      <c r="AF2900" s="23">
        <v>0</v>
      </c>
      <c r="AG2900" s="14">
        <v>0</v>
      </c>
      <c r="AH2900" s="22">
        <v>0</v>
      </c>
      <c r="AI2900" s="23">
        <v>0</v>
      </c>
      <c r="AJ2900" s="23">
        <v>0</v>
      </c>
      <c r="AK2900" s="23">
        <v>0</v>
      </c>
      <c r="AL2900" s="14">
        <v>0</v>
      </c>
      <c r="AM2900" s="22">
        <v>714</v>
      </c>
      <c r="AN2900" s="23">
        <v>12929.865999999985</v>
      </c>
      <c r="AO2900" s="23">
        <v>12.929866000000008</v>
      </c>
      <c r="AP2900" s="23">
        <v>11.481721008000015</v>
      </c>
      <c r="AQ2900" s="14">
        <v>11.549840825584035</v>
      </c>
      <c r="AR2900" s="22">
        <v>714</v>
      </c>
      <c r="AS2900" s="23">
        <v>12929.865999999985</v>
      </c>
      <c r="AT2900" s="23">
        <v>12.929866000000008</v>
      </c>
      <c r="AU2900" s="23">
        <v>11.481721008000015</v>
      </c>
      <c r="AV2900" s="14">
        <v>11.549840825584035</v>
      </c>
      <c r="AW2900" s="22">
        <v>0</v>
      </c>
      <c r="AX2900" s="22" t="s">
        <v>782</v>
      </c>
      <c r="AY2900" s="23">
        <v>0</v>
      </c>
      <c r="AZ2900" s="23">
        <v>0</v>
      </c>
      <c r="BA2900" s="23">
        <v>0</v>
      </c>
      <c r="BB2900" s="14">
        <v>0</v>
      </c>
      <c r="BC2900" s="22">
        <v>11</v>
      </c>
      <c r="BD2900" s="23">
        <v>19410</v>
      </c>
      <c r="BE2900" s="23">
        <v>19.41</v>
      </c>
      <c r="BF2900" s="23">
        <v>39.492946040868652</v>
      </c>
      <c r="BG2900" s="14">
        <v>39.727253448119278</v>
      </c>
      <c r="BH2900" s="22">
        <v>725</v>
      </c>
      <c r="BI2900" s="23">
        <v>32.339866000000008</v>
      </c>
      <c r="BJ2900" s="23">
        <v>50.974667048868668</v>
      </c>
      <c r="BK2900" s="14">
        <v>51.277094273703312</v>
      </c>
      <c r="BL2900" t="s">
        <v>261</v>
      </c>
    </row>
    <row r="2901" spans="1:64">
      <c r="A2901" t="s">
        <v>3950</v>
      </c>
      <c r="B2901" t="s">
        <v>3944</v>
      </c>
      <c r="C2901" t="s">
        <v>261</v>
      </c>
      <c r="D2901" t="s">
        <v>942</v>
      </c>
      <c r="E2901">
        <v>2020</v>
      </c>
      <c r="F2901" s="23">
        <v>117.03</v>
      </c>
      <c r="G2901" s="23">
        <v>13.1</v>
      </c>
      <c r="H2901" s="22">
        <v>12556</v>
      </c>
      <c r="I2901" s="34">
        <v>101.89314379279109</v>
      </c>
      <c r="J2901" s="22">
        <v>0</v>
      </c>
      <c r="K2901" s="22">
        <v>0</v>
      </c>
      <c r="L2901" s="23">
        <v>0</v>
      </c>
      <c r="M2901" s="23">
        <v>0</v>
      </c>
      <c r="N2901" s="23">
        <v>0</v>
      </c>
      <c r="O2901" s="14">
        <v>0</v>
      </c>
      <c r="P2901" s="22">
        <v>0</v>
      </c>
      <c r="Q2901" s="22">
        <v>0</v>
      </c>
      <c r="R2901" s="23">
        <v>0</v>
      </c>
      <c r="S2901" s="23">
        <v>0</v>
      </c>
      <c r="T2901" s="23">
        <v>0</v>
      </c>
      <c r="U2901" s="14">
        <v>0</v>
      </c>
      <c r="V2901" s="22">
        <v>0</v>
      </c>
      <c r="W2901" s="22">
        <v>0</v>
      </c>
      <c r="X2901" s="23">
        <v>0</v>
      </c>
      <c r="Y2901" s="23">
        <v>0</v>
      </c>
      <c r="Z2901" s="23">
        <v>0</v>
      </c>
      <c r="AA2901" s="14">
        <v>0</v>
      </c>
      <c r="AB2901" s="22">
        <v>0</v>
      </c>
      <c r="AC2901" s="22">
        <v>0</v>
      </c>
      <c r="AD2901" s="23">
        <v>0</v>
      </c>
      <c r="AE2901" s="23">
        <v>0</v>
      </c>
      <c r="AF2901" s="23">
        <v>0</v>
      </c>
      <c r="AG2901" s="14">
        <v>0</v>
      </c>
      <c r="AH2901" s="22">
        <v>0</v>
      </c>
      <c r="AI2901" s="23">
        <v>0</v>
      </c>
      <c r="AJ2901" s="23">
        <v>0</v>
      </c>
      <c r="AK2901" s="23">
        <v>0</v>
      </c>
      <c r="AL2901" s="14">
        <v>0</v>
      </c>
      <c r="AM2901" s="22">
        <v>791</v>
      </c>
      <c r="AN2901" s="23">
        <v>14435.245999999983</v>
      </c>
      <c r="AO2901" s="23">
        <v>14.435246000000015</v>
      </c>
      <c r="AP2901" s="23">
        <v>12.818498448000014</v>
      </c>
      <c r="AQ2901" s="14">
        <v>12.580334623954275</v>
      </c>
      <c r="AR2901" s="22">
        <v>791</v>
      </c>
      <c r="AS2901" s="23">
        <v>14435.245999999983</v>
      </c>
      <c r="AT2901" s="23">
        <v>14.435246000000015</v>
      </c>
      <c r="AU2901" s="23">
        <v>12.818498448000014</v>
      </c>
      <c r="AV2901" s="14">
        <v>12.580334623954275</v>
      </c>
      <c r="AW2901" s="22">
        <v>0</v>
      </c>
      <c r="AX2901" s="22">
        <v>0</v>
      </c>
      <c r="AY2901" s="23">
        <v>0</v>
      </c>
      <c r="AZ2901" s="23">
        <v>0</v>
      </c>
      <c r="BA2901" s="23">
        <v>0</v>
      </c>
      <c r="BB2901" s="14">
        <v>0</v>
      </c>
      <c r="BC2901" s="22">
        <v>12</v>
      </c>
      <c r="BD2901" s="23">
        <v>19415</v>
      </c>
      <c r="BE2901" s="23">
        <v>19.414999999999999</v>
      </c>
      <c r="BF2901" s="23">
        <v>39.566717432633737</v>
      </c>
      <c r="BG2901" s="14">
        <v>38.831579790192976</v>
      </c>
      <c r="BH2901" s="22">
        <v>803</v>
      </c>
      <c r="BI2901" s="23">
        <v>33.850246000000013</v>
      </c>
      <c r="BJ2901" s="23">
        <v>52.385215880633751</v>
      </c>
      <c r="BK2901" s="14">
        <v>51.411914414147247</v>
      </c>
      <c r="BL2901" t="s">
        <v>261</v>
      </c>
    </row>
    <row r="2902" spans="1:64">
      <c r="A2902" t="s">
        <v>3951</v>
      </c>
      <c r="B2902" t="s">
        <v>3944</v>
      </c>
      <c r="C2902" t="s">
        <v>261</v>
      </c>
      <c r="D2902" t="s">
        <v>942</v>
      </c>
      <c r="E2902">
        <v>2021</v>
      </c>
      <c r="F2902" s="23">
        <v>117.03</v>
      </c>
      <c r="G2902" s="23">
        <v>13.11</v>
      </c>
      <c r="H2902" s="22">
        <v>12669</v>
      </c>
      <c r="I2902" s="34">
        <v>94.14</v>
      </c>
      <c r="J2902" s="22">
        <v>0</v>
      </c>
      <c r="K2902" s="22">
        <v>0</v>
      </c>
      <c r="L2902" s="23">
        <v>0</v>
      </c>
      <c r="M2902" s="23">
        <v>0</v>
      </c>
      <c r="N2902" s="23">
        <v>0</v>
      </c>
      <c r="O2902" s="14">
        <v>0</v>
      </c>
      <c r="P2902" s="22">
        <v>0</v>
      </c>
      <c r="Q2902" s="22">
        <v>0</v>
      </c>
      <c r="R2902" s="23">
        <v>0</v>
      </c>
      <c r="S2902" s="23">
        <v>0</v>
      </c>
      <c r="T2902" s="23">
        <v>0</v>
      </c>
      <c r="U2902" s="14">
        <v>0</v>
      </c>
      <c r="V2902" s="22">
        <v>0</v>
      </c>
      <c r="W2902" s="22">
        <v>0</v>
      </c>
      <c r="X2902" s="23">
        <v>0</v>
      </c>
      <c r="Y2902" s="23">
        <v>0</v>
      </c>
      <c r="Z2902" s="23">
        <v>0</v>
      </c>
      <c r="AA2902" s="14">
        <v>0</v>
      </c>
      <c r="AB2902" s="22">
        <v>0</v>
      </c>
      <c r="AC2902" s="22">
        <v>0</v>
      </c>
      <c r="AD2902" s="23">
        <v>0</v>
      </c>
      <c r="AE2902" s="23">
        <v>0</v>
      </c>
      <c r="AF2902" s="23">
        <v>0</v>
      </c>
      <c r="AG2902" s="14">
        <v>0</v>
      </c>
      <c r="AH2902" s="22">
        <v>0</v>
      </c>
      <c r="AI2902" s="23">
        <v>0</v>
      </c>
      <c r="AJ2902" s="23">
        <v>0</v>
      </c>
      <c r="AK2902" s="23">
        <v>0</v>
      </c>
      <c r="AL2902" s="14">
        <v>0</v>
      </c>
      <c r="AM2902" s="22">
        <v>882</v>
      </c>
      <c r="AN2902" s="23">
        <v>15604.646000000001</v>
      </c>
      <c r="AO2902" s="23">
        <v>15.604646000000001</v>
      </c>
      <c r="AP2902" s="23">
        <v>13.96339478</v>
      </c>
      <c r="AQ2902" s="14">
        <v>14.83</v>
      </c>
      <c r="AR2902" s="22">
        <v>882</v>
      </c>
      <c r="AS2902" s="23">
        <v>15604.646000000001</v>
      </c>
      <c r="AT2902" s="23">
        <v>15.604646000000001</v>
      </c>
      <c r="AU2902" s="23">
        <v>13.96339478</v>
      </c>
      <c r="AV2902" s="14">
        <v>14.83</v>
      </c>
      <c r="AW2902" s="22">
        <v>0</v>
      </c>
      <c r="AX2902" s="22">
        <v>0</v>
      </c>
      <c r="AY2902" s="23">
        <v>0</v>
      </c>
      <c r="AZ2902" s="23">
        <v>0</v>
      </c>
      <c r="BA2902" s="23">
        <v>0</v>
      </c>
      <c r="BB2902" s="14">
        <v>0</v>
      </c>
      <c r="BC2902" s="22">
        <v>12</v>
      </c>
      <c r="BD2902" s="23">
        <v>19415</v>
      </c>
      <c r="BE2902" s="23">
        <v>19.414999999999999</v>
      </c>
      <c r="BF2902" s="23">
        <v>34.488604270000003</v>
      </c>
      <c r="BG2902" s="14">
        <v>36.64</v>
      </c>
      <c r="BH2902" s="22">
        <v>894</v>
      </c>
      <c r="BI2902" s="23">
        <v>35.020000000000003</v>
      </c>
      <c r="BJ2902" s="23">
        <v>48.45</v>
      </c>
      <c r="BK2902" s="14">
        <v>51.47</v>
      </c>
      <c r="BL2902" t="s">
        <v>261</v>
      </c>
    </row>
    <row r="2903" spans="1:64">
      <c r="A2903" t="s">
        <v>3952</v>
      </c>
      <c r="B2903" t="s">
        <v>3944</v>
      </c>
      <c r="C2903" t="s">
        <v>261</v>
      </c>
      <c r="D2903" s="111" t="s">
        <v>942</v>
      </c>
      <c r="E2903" s="110">
        <v>2022</v>
      </c>
      <c r="F2903" s="23"/>
      <c r="G2903" s="23"/>
      <c r="H2903" s="22">
        <v>12863</v>
      </c>
      <c r="I2903" s="34">
        <v>93.225083494851674</v>
      </c>
      <c r="J2903" s="22">
        <v>0</v>
      </c>
      <c r="K2903" s="22">
        <v>0</v>
      </c>
      <c r="L2903" s="23">
        <v>0</v>
      </c>
      <c r="M2903" s="23">
        <v>0</v>
      </c>
      <c r="N2903" s="23">
        <v>0</v>
      </c>
      <c r="O2903" s="14">
        <v>0</v>
      </c>
      <c r="P2903" s="22">
        <v>0</v>
      </c>
      <c r="Q2903" s="22">
        <v>0</v>
      </c>
      <c r="R2903" s="23">
        <v>0</v>
      </c>
      <c r="S2903" s="23">
        <v>0</v>
      </c>
      <c r="T2903" s="23">
        <v>0</v>
      </c>
      <c r="U2903" s="14">
        <v>0</v>
      </c>
      <c r="V2903" s="22">
        <v>0</v>
      </c>
      <c r="W2903" s="22">
        <v>0</v>
      </c>
      <c r="X2903" s="23">
        <v>0</v>
      </c>
      <c r="Y2903" s="23">
        <v>0</v>
      </c>
      <c r="Z2903" s="23">
        <v>0</v>
      </c>
      <c r="AA2903" s="14">
        <v>0</v>
      </c>
      <c r="AB2903" s="22">
        <v>0</v>
      </c>
      <c r="AC2903" s="22">
        <v>0</v>
      </c>
      <c r="AD2903" s="23">
        <v>0</v>
      </c>
      <c r="AE2903" s="23">
        <v>0</v>
      </c>
      <c r="AF2903" s="23">
        <v>0</v>
      </c>
      <c r="AG2903" s="14">
        <v>0</v>
      </c>
      <c r="AH2903" s="22">
        <v>0</v>
      </c>
      <c r="AI2903" s="23">
        <v>0</v>
      </c>
      <c r="AJ2903" s="23">
        <v>0</v>
      </c>
      <c r="AK2903" s="23">
        <v>0</v>
      </c>
      <c r="AL2903" s="14">
        <v>0</v>
      </c>
      <c r="AM2903" s="22">
        <v>998</v>
      </c>
      <c r="AN2903" s="23">
        <v>17091.85099999997</v>
      </c>
      <c r="AO2903" s="23">
        <v>17.091851000000027</v>
      </c>
      <c r="AP2903" s="23">
        <v>17.508275460470994</v>
      </c>
      <c r="AQ2903" s="14">
        <v>18.780648731130267</v>
      </c>
      <c r="AR2903" s="22">
        <v>998</v>
      </c>
      <c r="AS2903" s="23">
        <v>17091.850999999999</v>
      </c>
      <c r="AT2903" s="23">
        <v>17.091850999999998</v>
      </c>
      <c r="AU2903" s="23">
        <v>17.508275460471001</v>
      </c>
      <c r="AV2903" s="14">
        <v>18.780648731130274</v>
      </c>
      <c r="AW2903" s="22">
        <v>0</v>
      </c>
      <c r="AX2903" s="22">
        <v>0</v>
      </c>
      <c r="AY2903" s="23">
        <v>0</v>
      </c>
      <c r="AZ2903" s="23">
        <v>0</v>
      </c>
      <c r="BA2903" s="23">
        <v>0</v>
      </c>
      <c r="BB2903" s="14">
        <v>0</v>
      </c>
      <c r="BC2903" s="22">
        <v>11</v>
      </c>
      <c r="BD2903" s="23">
        <v>19215</v>
      </c>
      <c r="BE2903" s="23">
        <v>19.215000000000003</v>
      </c>
      <c r="BF2903" s="23">
        <v>38.35080408714115</v>
      </c>
      <c r="BG2903" s="14">
        <v>41.13785973627909</v>
      </c>
      <c r="BH2903" s="22">
        <v>1009</v>
      </c>
      <c r="BI2903" s="23">
        <v>36.306851000000002</v>
      </c>
      <c r="BJ2903" s="23">
        <v>55.859079547612154</v>
      </c>
      <c r="BK2903" s="14">
        <v>59.918508467409367</v>
      </c>
      <c r="BL2903" t="s">
        <v>261</v>
      </c>
    </row>
    <row r="2904" spans="1:64">
      <c r="A2904" t="s">
        <v>3953</v>
      </c>
      <c r="B2904" t="s">
        <v>3944</v>
      </c>
      <c r="C2904" t="s">
        <v>261</v>
      </c>
      <c r="D2904" t="s">
        <v>942</v>
      </c>
      <c r="E2904">
        <v>2023</v>
      </c>
      <c r="F2904">
        <v>117.03</v>
      </c>
      <c r="G2904">
        <v>13.31</v>
      </c>
      <c r="H2904">
        <v>12793</v>
      </c>
      <c r="I2904">
        <v>93.225083494851674</v>
      </c>
      <c r="J2904">
        <v>1</v>
      </c>
      <c r="K2904">
        <v>1</v>
      </c>
      <c r="L2904">
        <v>134.9</v>
      </c>
      <c r="M2904">
        <v>0.13489999999999999</v>
      </c>
      <c r="N2904">
        <v>0.79833799999999999</v>
      </c>
      <c r="O2904">
        <v>0.85635536067295437</v>
      </c>
      <c r="P2904">
        <v>0</v>
      </c>
      <c r="Q2904">
        <v>0</v>
      </c>
      <c r="R2904">
        <v>0</v>
      </c>
      <c r="S2904">
        <v>0</v>
      </c>
      <c r="T2904">
        <v>0</v>
      </c>
      <c r="U2904">
        <v>0</v>
      </c>
      <c r="V2904">
        <v>0</v>
      </c>
      <c r="W2904">
        <v>0</v>
      </c>
      <c r="X2904">
        <v>0</v>
      </c>
      <c r="Y2904">
        <v>0</v>
      </c>
      <c r="Z2904">
        <v>0</v>
      </c>
      <c r="AA2904">
        <v>0</v>
      </c>
      <c r="AG2904">
        <v>0</v>
      </c>
      <c r="AL2904">
        <v>0</v>
      </c>
      <c r="AM2904">
        <v>1238</v>
      </c>
      <c r="AN2904">
        <v>20972.833999999999</v>
      </c>
      <c r="AO2904">
        <v>20.972833999999999</v>
      </c>
      <c r="AP2904">
        <v>19.672250999999999</v>
      </c>
      <c r="AQ2904">
        <v>21.101886168958369</v>
      </c>
      <c r="AR2904">
        <v>1302</v>
      </c>
      <c r="AS2904">
        <v>21021.013999999901</v>
      </c>
      <c r="AT2904">
        <v>21.0210140000001</v>
      </c>
      <c r="AU2904">
        <v>19.717442811705201</v>
      </c>
      <c r="AV2904">
        <v>21.150362190658793</v>
      </c>
      <c r="AW2904">
        <v>0</v>
      </c>
      <c r="AX2904">
        <v>0</v>
      </c>
      <c r="AY2904">
        <v>0</v>
      </c>
      <c r="AZ2904">
        <v>0</v>
      </c>
      <c r="BA2904">
        <v>0</v>
      </c>
      <c r="BB2904">
        <v>0</v>
      </c>
      <c r="BC2904">
        <v>11</v>
      </c>
      <c r="BD2904">
        <v>19215</v>
      </c>
      <c r="BE2904">
        <v>19.215</v>
      </c>
      <c r="BF2904">
        <v>45.792592999999997</v>
      </c>
      <c r="BG2904">
        <v>49.120463381005045</v>
      </c>
      <c r="BH2904">
        <v>1314</v>
      </c>
      <c r="BI2904">
        <v>40.370914000000099</v>
      </c>
      <c r="BJ2904">
        <v>66.308373811705195</v>
      </c>
      <c r="BK2904">
        <v>71.127180932336785</v>
      </c>
      <c r="BL2904" t="s">
        <v>261</v>
      </c>
    </row>
    <row r="2905" spans="1:64">
      <c r="A2905" t="s">
        <v>3954</v>
      </c>
      <c r="B2905" t="s">
        <v>3944</v>
      </c>
      <c r="C2905" t="s">
        <v>261</v>
      </c>
      <c r="D2905" t="s">
        <v>942</v>
      </c>
      <c r="E2905">
        <v>2024</v>
      </c>
      <c r="F2905">
        <v>117.03</v>
      </c>
      <c r="G2905">
        <v>13.33</v>
      </c>
      <c r="H2905">
        <v>12848</v>
      </c>
      <c r="I2905">
        <v>88.09999700684368</v>
      </c>
      <c r="J2905">
        <v>1</v>
      </c>
      <c r="K2905">
        <v>1</v>
      </c>
      <c r="L2905">
        <v>134.9</v>
      </c>
      <c r="M2905">
        <v>0.13489999999999999</v>
      </c>
      <c r="N2905">
        <v>0.79833820000000011</v>
      </c>
      <c r="O2905">
        <v>0.906172789016082</v>
      </c>
      <c r="P2905">
        <v>0</v>
      </c>
      <c r="Q2905">
        <v>0</v>
      </c>
      <c r="R2905">
        <v>0</v>
      </c>
      <c r="S2905">
        <v>0</v>
      </c>
      <c r="T2905">
        <v>0</v>
      </c>
      <c r="U2905">
        <v>0</v>
      </c>
      <c r="V2905">
        <v>0</v>
      </c>
      <c r="W2905">
        <v>0</v>
      </c>
      <c r="X2905">
        <v>0</v>
      </c>
      <c r="Y2905">
        <v>0</v>
      </c>
      <c r="Z2905">
        <v>0</v>
      </c>
      <c r="AA2905">
        <v>0</v>
      </c>
      <c r="AB2905">
        <v>0</v>
      </c>
      <c r="AC2905">
        <v>0</v>
      </c>
      <c r="AD2905">
        <v>0</v>
      </c>
      <c r="AE2905">
        <v>0</v>
      </c>
      <c r="AF2905">
        <v>0</v>
      </c>
      <c r="AG2905">
        <v>0</v>
      </c>
      <c r="AH2905">
        <v>0</v>
      </c>
      <c r="AI2905">
        <v>0</v>
      </c>
      <c r="AJ2905">
        <v>0</v>
      </c>
      <c r="AK2905">
        <v>0</v>
      </c>
      <c r="AL2905">
        <v>0</v>
      </c>
      <c r="AM2905">
        <v>1442</v>
      </c>
      <c r="AN2905">
        <v>24246.60100000001</v>
      </c>
      <c r="AO2905">
        <v>24.246601000000052</v>
      </c>
      <c r="AP2905">
        <v>21.869071691114971</v>
      </c>
      <c r="AQ2905">
        <v>24.823010708406905</v>
      </c>
      <c r="AR2905">
        <v>1578</v>
      </c>
      <c r="AS2905">
        <v>24371.150999999951</v>
      </c>
      <c r="AT2905">
        <v>24.371151000000079</v>
      </c>
      <c r="AU2905">
        <v>21.98140879267935</v>
      </c>
      <c r="AV2905">
        <v>24.950521611222999</v>
      </c>
      <c r="AW2905">
        <v>0</v>
      </c>
      <c r="AX2905">
        <v>0</v>
      </c>
      <c r="AY2905">
        <v>0</v>
      </c>
      <c r="AZ2905">
        <v>0</v>
      </c>
      <c r="BA2905">
        <v>0</v>
      </c>
      <c r="BB2905">
        <v>0</v>
      </c>
      <c r="BC2905">
        <v>11</v>
      </c>
      <c r="BD2905">
        <v>19215</v>
      </c>
      <c r="BE2905">
        <v>19.215</v>
      </c>
      <c r="BF2905">
        <v>40.155469335117644</v>
      </c>
      <c r="BG2905">
        <v>45.579421906221327</v>
      </c>
      <c r="BH2905">
        <v>1590</v>
      </c>
      <c r="BI2905">
        <v>43.721051000000074</v>
      </c>
      <c r="BJ2905">
        <v>62.935216327796994</v>
      </c>
      <c r="BK2905">
        <v>71.43611630646042</v>
      </c>
      <c r="BL2905" t="s">
        <v>261</v>
      </c>
    </row>
    <row r="2906" spans="1:64">
      <c r="A2906" t="s">
        <v>3955</v>
      </c>
      <c r="B2906" t="s">
        <v>3956</v>
      </c>
      <c r="C2906" t="s">
        <v>264</v>
      </c>
      <c r="D2906" t="s">
        <v>942</v>
      </c>
      <c r="E2906">
        <v>2012</v>
      </c>
      <c r="F2906" s="23">
        <v>176.88</v>
      </c>
      <c r="G2906" s="23">
        <v>25.67</v>
      </c>
      <c r="H2906" s="22">
        <v>37006</v>
      </c>
      <c r="I2906" s="34">
        <v>309.10656799999998</v>
      </c>
      <c r="J2906" s="22">
        <v>19</v>
      </c>
      <c r="K2906" s="22" t="s">
        <v>782</v>
      </c>
      <c r="L2906" s="23">
        <v>3000</v>
      </c>
      <c r="M2906" s="23">
        <v>3</v>
      </c>
      <c r="N2906" s="23">
        <v>18.768516999999999</v>
      </c>
      <c r="O2906" s="14">
        <v>6.0718596571522871</v>
      </c>
      <c r="P2906" s="22">
        <v>0</v>
      </c>
      <c r="Q2906" s="22" t="s">
        <v>782</v>
      </c>
      <c r="R2906" s="23">
        <v>0</v>
      </c>
      <c r="S2906" s="23">
        <v>0</v>
      </c>
      <c r="T2906" s="23">
        <v>0</v>
      </c>
      <c r="U2906" s="14">
        <v>0</v>
      </c>
      <c r="V2906" s="22">
        <v>0</v>
      </c>
      <c r="W2906" s="22" t="s">
        <v>782</v>
      </c>
      <c r="X2906" s="23">
        <v>0</v>
      </c>
      <c r="Y2906" s="23">
        <v>0</v>
      </c>
      <c r="Z2906" s="23">
        <v>0</v>
      </c>
      <c r="AA2906" s="14">
        <v>0</v>
      </c>
      <c r="AB2906" s="22">
        <v>2</v>
      </c>
      <c r="AC2906" s="22" t="s">
        <v>782</v>
      </c>
      <c r="AD2906" s="23">
        <v>130</v>
      </c>
      <c r="AE2906" s="23">
        <v>0.13</v>
      </c>
      <c r="AF2906" s="23">
        <v>0.22152000000000002</v>
      </c>
      <c r="AG2906" s="14">
        <v>7.1664604680933219E-2</v>
      </c>
      <c r="AH2906" s="22" t="s">
        <v>782</v>
      </c>
      <c r="AI2906" s="23" t="s">
        <v>782</v>
      </c>
      <c r="AJ2906" s="23" t="s">
        <v>782</v>
      </c>
      <c r="AK2906" s="23" t="s">
        <v>782</v>
      </c>
      <c r="AL2906" s="14" t="s">
        <v>782</v>
      </c>
      <c r="AM2906" s="22" t="s">
        <v>782</v>
      </c>
      <c r="AN2906" s="23" t="s">
        <v>782</v>
      </c>
      <c r="AO2906" s="23" t="s">
        <v>782</v>
      </c>
      <c r="AP2906" s="23" t="s">
        <v>782</v>
      </c>
      <c r="AQ2906" s="14" t="s">
        <v>782</v>
      </c>
      <c r="AR2906" s="22">
        <v>1311</v>
      </c>
      <c r="AS2906" s="23">
        <v>30911.996000000021</v>
      </c>
      <c r="AT2906" s="23">
        <v>30.91199600000002</v>
      </c>
      <c r="AU2906" s="23">
        <v>26.417055999999999</v>
      </c>
      <c r="AV2906" s="14">
        <v>8.5462616245669683</v>
      </c>
      <c r="AW2906" s="22">
        <v>0</v>
      </c>
      <c r="AX2906" s="22" t="s">
        <v>782</v>
      </c>
      <c r="AY2906" s="23">
        <v>0</v>
      </c>
      <c r="AZ2906" s="23">
        <v>0</v>
      </c>
      <c r="BA2906" s="23">
        <v>0</v>
      </c>
      <c r="BB2906" s="14">
        <v>0</v>
      </c>
      <c r="BC2906" s="22">
        <v>22</v>
      </c>
      <c r="BD2906" s="23">
        <v>32910</v>
      </c>
      <c r="BE2906" s="23">
        <v>32.909999999999997</v>
      </c>
      <c r="BF2906" s="23">
        <v>52.557269999999995</v>
      </c>
      <c r="BG2906" s="14">
        <v>17.002961257038059</v>
      </c>
      <c r="BH2906" s="22">
        <v>1354</v>
      </c>
      <c r="BI2906" s="23">
        <v>66.951996000000008</v>
      </c>
      <c r="BJ2906" s="23">
        <v>97.964363000000006</v>
      </c>
      <c r="BK2906" s="14">
        <v>31.692747143438247</v>
      </c>
      <c r="BL2906" t="s">
        <v>264</v>
      </c>
    </row>
    <row r="2907" spans="1:64">
      <c r="A2907" t="s">
        <v>3957</v>
      </c>
      <c r="B2907" t="s">
        <v>3956</v>
      </c>
      <c r="C2907" t="s">
        <v>264</v>
      </c>
      <c r="D2907" t="s">
        <v>942</v>
      </c>
      <c r="E2907">
        <v>2015</v>
      </c>
      <c r="F2907" s="23">
        <v>176.88</v>
      </c>
      <c r="G2907" s="23">
        <v>26</v>
      </c>
      <c r="H2907" s="22">
        <v>37249</v>
      </c>
      <c r="I2907" s="34">
        <v>301.2159474337879</v>
      </c>
      <c r="J2907" s="13">
        <v>11</v>
      </c>
      <c r="K2907" s="13">
        <v>19</v>
      </c>
      <c r="L2907" s="19">
        <v>3706</v>
      </c>
      <c r="M2907" s="35">
        <v>3.706</v>
      </c>
      <c r="N2907" s="19">
        <v>22.166901562734861</v>
      </c>
      <c r="O2907" s="17">
        <v>7.3591394318879813</v>
      </c>
      <c r="P2907" s="36">
        <v>0</v>
      </c>
      <c r="Q2907" s="37">
        <v>0</v>
      </c>
      <c r="R2907" s="38">
        <v>0</v>
      </c>
      <c r="S2907" s="27">
        <v>0</v>
      </c>
      <c r="T2907" s="23">
        <v>0</v>
      </c>
      <c r="U2907" s="17">
        <v>0</v>
      </c>
      <c r="V2907" s="22">
        <v>0</v>
      </c>
      <c r="W2907" s="22">
        <v>0</v>
      </c>
      <c r="X2907" s="23">
        <v>0</v>
      </c>
      <c r="Y2907" s="27">
        <v>0</v>
      </c>
      <c r="Z2907" s="27">
        <v>0</v>
      </c>
      <c r="AA2907" s="14">
        <v>0</v>
      </c>
      <c r="AB2907" s="39">
        <v>1</v>
      </c>
      <c r="AC2907" s="22" t="s">
        <v>782</v>
      </c>
      <c r="AD2907" s="23">
        <v>130</v>
      </c>
      <c r="AE2907" s="23">
        <v>0.13</v>
      </c>
      <c r="AF2907" s="23">
        <v>0.72278721899999987</v>
      </c>
      <c r="AG2907" s="14">
        <v>0.23995649140020389</v>
      </c>
      <c r="AH2907" s="22" t="s">
        <v>782</v>
      </c>
      <c r="AI2907" s="23" t="s">
        <v>782</v>
      </c>
      <c r="AJ2907" s="23" t="s">
        <v>782</v>
      </c>
      <c r="AK2907" s="23" t="s">
        <v>782</v>
      </c>
      <c r="AL2907" s="14" t="s">
        <v>782</v>
      </c>
      <c r="AM2907" s="22" t="s">
        <v>782</v>
      </c>
      <c r="AN2907" s="23" t="s">
        <v>782</v>
      </c>
      <c r="AO2907" s="23" t="s">
        <v>782</v>
      </c>
      <c r="AP2907" s="23" t="s">
        <v>782</v>
      </c>
      <c r="AQ2907" s="14" t="s">
        <v>782</v>
      </c>
      <c r="AR2907" s="40">
        <v>1449</v>
      </c>
      <c r="AS2907" s="41">
        <v>33424.50099999996</v>
      </c>
      <c r="AT2907" s="23">
        <v>33.424500999999957</v>
      </c>
      <c r="AU2907" s="23">
        <v>29.686397476218168</v>
      </c>
      <c r="AV2907" s="14">
        <v>9.8555198451913686</v>
      </c>
      <c r="AW2907" s="22">
        <v>0</v>
      </c>
      <c r="AX2907" s="22" t="s">
        <v>782</v>
      </c>
      <c r="AY2907" s="23">
        <v>0</v>
      </c>
      <c r="AZ2907" s="23">
        <v>0</v>
      </c>
      <c r="BA2907" s="23">
        <v>0</v>
      </c>
      <c r="BB2907" s="14">
        <v>0</v>
      </c>
      <c r="BC2907" s="42">
        <v>24</v>
      </c>
      <c r="BD2907" s="43">
        <v>37210</v>
      </c>
      <c r="BE2907" s="44">
        <v>37.21</v>
      </c>
      <c r="BF2907" s="23">
        <v>51.815281567999541</v>
      </c>
      <c r="BG2907" s="14">
        <v>17.202037943024038</v>
      </c>
      <c r="BH2907" s="22">
        <v>1485</v>
      </c>
      <c r="BI2907" s="23">
        <v>74.470500999999956</v>
      </c>
      <c r="BJ2907" s="23">
        <v>104.39136782595257</v>
      </c>
      <c r="BK2907" s="14">
        <v>34.656653711503587</v>
      </c>
      <c r="BL2907" t="s">
        <v>264</v>
      </c>
    </row>
    <row r="2908" spans="1:64">
      <c r="A2908" t="s">
        <v>3958</v>
      </c>
      <c r="B2908" t="s">
        <v>3956</v>
      </c>
      <c r="C2908" t="s">
        <v>264</v>
      </c>
      <c r="D2908" t="s">
        <v>942</v>
      </c>
      <c r="E2908">
        <v>2016</v>
      </c>
      <c r="F2908" s="23">
        <v>176.88</v>
      </c>
      <c r="G2908" s="23">
        <v>25.52</v>
      </c>
      <c r="H2908" s="22">
        <v>37127</v>
      </c>
      <c r="I2908" s="34">
        <v>316.70639123997319</v>
      </c>
      <c r="J2908" s="13">
        <v>11</v>
      </c>
      <c r="K2908" s="13">
        <v>19</v>
      </c>
      <c r="L2908" s="19">
        <v>3706</v>
      </c>
      <c r="M2908" s="35">
        <v>3.706</v>
      </c>
      <c r="N2908" s="19">
        <v>22.165586000000001</v>
      </c>
      <c r="O2908" s="17">
        <v>6.9987807676431775</v>
      </c>
      <c r="P2908" s="13">
        <v>0</v>
      </c>
      <c r="Q2908" s="13">
        <v>0</v>
      </c>
      <c r="R2908" s="19">
        <v>0</v>
      </c>
      <c r="S2908" s="27">
        <v>0</v>
      </c>
      <c r="T2908" s="19">
        <v>0</v>
      </c>
      <c r="U2908" s="17">
        <v>0</v>
      </c>
      <c r="V2908" s="13">
        <v>0</v>
      </c>
      <c r="W2908" s="13">
        <v>0</v>
      </c>
      <c r="X2908" s="19">
        <v>0</v>
      </c>
      <c r="Y2908" s="27">
        <v>0</v>
      </c>
      <c r="Z2908" s="19">
        <v>0</v>
      </c>
      <c r="AA2908" s="14">
        <v>0</v>
      </c>
      <c r="AB2908" s="13">
        <v>1</v>
      </c>
      <c r="AC2908" s="22" t="s">
        <v>782</v>
      </c>
      <c r="AD2908" s="19">
        <v>130</v>
      </c>
      <c r="AE2908" s="23">
        <v>0.13</v>
      </c>
      <c r="AF2908" s="19">
        <v>0.69450034500000002</v>
      </c>
      <c r="AG2908" s="14">
        <v>0.21928838956513722</v>
      </c>
      <c r="AH2908" s="22" t="s">
        <v>782</v>
      </c>
      <c r="AI2908" s="23" t="s">
        <v>782</v>
      </c>
      <c r="AJ2908" s="23" t="s">
        <v>782</v>
      </c>
      <c r="AK2908" s="23" t="s">
        <v>782</v>
      </c>
      <c r="AL2908" s="14" t="s">
        <v>782</v>
      </c>
      <c r="AM2908" s="22" t="s">
        <v>782</v>
      </c>
      <c r="AN2908" s="23" t="s">
        <v>782</v>
      </c>
      <c r="AO2908" s="23" t="s">
        <v>782</v>
      </c>
      <c r="AP2908" s="23" t="s">
        <v>782</v>
      </c>
      <c r="AQ2908" s="14" t="s">
        <v>782</v>
      </c>
      <c r="AR2908" s="13">
        <v>1467</v>
      </c>
      <c r="AS2908" s="19">
        <v>33538.530999999952</v>
      </c>
      <c r="AT2908" s="23">
        <v>33.538530999999949</v>
      </c>
      <c r="AU2908" s="19">
        <v>29.782215528000044</v>
      </c>
      <c r="AV2908" s="14">
        <v>9.4037305061626029</v>
      </c>
      <c r="AW2908" s="13">
        <v>0</v>
      </c>
      <c r="AX2908" s="22" t="s">
        <v>782</v>
      </c>
      <c r="AY2908" s="19">
        <v>0</v>
      </c>
      <c r="AZ2908" s="23">
        <v>0</v>
      </c>
      <c r="BA2908" s="19">
        <v>0</v>
      </c>
      <c r="BB2908" s="14">
        <v>0</v>
      </c>
      <c r="BC2908" s="13">
        <v>24</v>
      </c>
      <c r="BD2908" s="19">
        <v>37210</v>
      </c>
      <c r="BE2908" s="44">
        <v>37.21</v>
      </c>
      <c r="BF2908" s="19">
        <v>51.858541567999538</v>
      </c>
      <c r="BG2908" s="14">
        <v>16.374327453564252</v>
      </c>
      <c r="BH2908" s="22">
        <v>1503</v>
      </c>
      <c r="BI2908" s="23">
        <v>74.584530999999956</v>
      </c>
      <c r="BJ2908" s="23">
        <v>104.50084344099959</v>
      </c>
      <c r="BK2908" s="14">
        <v>32.99612711693517</v>
      </c>
      <c r="BL2908" t="s">
        <v>264</v>
      </c>
    </row>
    <row r="2909" spans="1:64">
      <c r="A2909" t="s">
        <v>3959</v>
      </c>
      <c r="B2909" t="s">
        <v>3956</v>
      </c>
      <c r="C2909" t="s">
        <v>264</v>
      </c>
      <c r="D2909" t="s">
        <v>942</v>
      </c>
      <c r="E2909">
        <v>2017</v>
      </c>
      <c r="F2909" s="23">
        <v>176.88</v>
      </c>
      <c r="G2909" s="23">
        <v>25.6</v>
      </c>
      <c r="H2909" s="22">
        <v>37242</v>
      </c>
      <c r="I2909" s="34">
        <v>292.53629969494426</v>
      </c>
      <c r="J2909" s="13">
        <v>11</v>
      </c>
      <c r="K2909" s="13">
        <v>19</v>
      </c>
      <c r="L2909" s="19">
        <v>3706</v>
      </c>
      <c r="M2909" s="19">
        <v>3.7060000000000004</v>
      </c>
      <c r="N2909" s="19">
        <v>22.165586000000001</v>
      </c>
      <c r="O2909" s="17">
        <v>7.5770377977414052</v>
      </c>
      <c r="P2909" s="13">
        <v>0</v>
      </c>
      <c r="Q2909" s="13">
        <v>0</v>
      </c>
      <c r="R2909" s="19">
        <v>0</v>
      </c>
      <c r="S2909" s="19">
        <v>0</v>
      </c>
      <c r="T2909" s="19">
        <v>0</v>
      </c>
      <c r="U2909" s="17">
        <v>0</v>
      </c>
      <c r="V2909" s="13">
        <v>0</v>
      </c>
      <c r="W2909" s="13">
        <v>0</v>
      </c>
      <c r="X2909" s="19">
        <v>0</v>
      </c>
      <c r="Y2909" s="19">
        <v>0</v>
      </c>
      <c r="Z2909" s="19">
        <v>0</v>
      </c>
      <c r="AA2909" s="14">
        <v>0</v>
      </c>
      <c r="AB2909" s="13">
        <v>1</v>
      </c>
      <c r="AC2909" s="22" t="s">
        <v>782</v>
      </c>
      <c r="AD2909" s="19">
        <v>130</v>
      </c>
      <c r="AE2909" s="19">
        <v>0.13</v>
      </c>
      <c r="AF2909" s="19">
        <v>1.8174000000000001E-7</v>
      </c>
      <c r="AG2909" s="14">
        <v>6.2125623448959244E-8</v>
      </c>
      <c r="AH2909" s="22" t="s">
        <v>782</v>
      </c>
      <c r="AI2909" s="23" t="s">
        <v>782</v>
      </c>
      <c r="AJ2909" s="23" t="s">
        <v>782</v>
      </c>
      <c r="AK2909" s="23" t="s">
        <v>782</v>
      </c>
      <c r="AL2909" s="14" t="s">
        <v>782</v>
      </c>
      <c r="AM2909" s="22" t="s">
        <v>782</v>
      </c>
      <c r="AN2909" s="23" t="s">
        <v>782</v>
      </c>
      <c r="AO2909" s="23" t="s">
        <v>782</v>
      </c>
      <c r="AP2909" s="23" t="s">
        <v>782</v>
      </c>
      <c r="AQ2909" s="14" t="s">
        <v>782</v>
      </c>
      <c r="AR2909" s="13">
        <v>1495</v>
      </c>
      <c r="AS2909" s="19">
        <v>34085.045999999966</v>
      </c>
      <c r="AT2909" s="19">
        <v>34.085045999999984</v>
      </c>
      <c r="AU2909" s="19">
        <v>30.267520848000039</v>
      </c>
      <c r="AV2909" s="14">
        <v>10.346586348279818</v>
      </c>
      <c r="AW2909" s="13">
        <v>0</v>
      </c>
      <c r="AX2909" s="22" t="s">
        <v>782</v>
      </c>
      <c r="AY2909" s="19">
        <v>0</v>
      </c>
      <c r="AZ2909" s="19">
        <v>0</v>
      </c>
      <c r="BA2909" s="19">
        <v>0</v>
      </c>
      <c r="BB2909" s="14">
        <v>0</v>
      </c>
      <c r="BC2909" s="13">
        <v>25</v>
      </c>
      <c r="BD2909" s="19">
        <v>39510</v>
      </c>
      <c r="BE2909" s="19">
        <v>39.51</v>
      </c>
      <c r="BF2909" s="19">
        <v>55.126399279411451</v>
      </c>
      <c r="BG2909" s="14">
        <v>18.844293626772831</v>
      </c>
      <c r="BH2909" s="22">
        <v>1532</v>
      </c>
      <c r="BI2909" s="23">
        <v>77.431045999999981</v>
      </c>
      <c r="BJ2909" s="23">
        <v>107.5595063091515</v>
      </c>
      <c r="BK2909" s="14">
        <v>36.767917834919679</v>
      </c>
      <c r="BL2909" t="s">
        <v>264</v>
      </c>
    </row>
    <row r="2910" spans="1:64">
      <c r="A2910" t="s">
        <v>3960</v>
      </c>
      <c r="B2910" t="s">
        <v>3956</v>
      </c>
      <c r="C2910" t="s">
        <v>264</v>
      </c>
      <c r="D2910" t="s">
        <v>942</v>
      </c>
      <c r="E2910">
        <v>2018</v>
      </c>
      <c r="F2910" s="23">
        <v>176.88</v>
      </c>
      <c r="G2910" s="23">
        <v>25.67</v>
      </c>
      <c r="H2910" s="22">
        <v>37226</v>
      </c>
      <c r="I2910" s="34">
        <v>292.55709118745989</v>
      </c>
      <c r="J2910" s="13">
        <v>11</v>
      </c>
      <c r="K2910" s="13">
        <v>19</v>
      </c>
      <c r="L2910" s="19">
        <v>3706</v>
      </c>
      <c r="M2910" s="19">
        <v>3.7060000000000004</v>
      </c>
      <c r="N2910" s="19">
        <v>22.165586000000001</v>
      </c>
      <c r="O2910" s="17">
        <v>7.576499311649604</v>
      </c>
      <c r="P2910" s="13">
        <v>0</v>
      </c>
      <c r="Q2910" s="13">
        <v>0</v>
      </c>
      <c r="R2910" s="19">
        <v>0</v>
      </c>
      <c r="S2910" s="19">
        <v>0</v>
      </c>
      <c r="T2910" s="19">
        <v>0</v>
      </c>
      <c r="U2910" s="17">
        <v>0</v>
      </c>
      <c r="V2910" s="13">
        <v>0</v>
      </c>
      <c r="W2910" s="13">
        <v>0</v>
      </c>
      <c r="X2910" s="19">
        <v>0</v>
      </c>
      <c r="Y2910" s="19">
        <v>0</v>
      </c>
      <c r="Z2910" s="19">
        <v>0</v>
      </c>
      <c r="AA2910" s="14">
        <v>0</v>
      </c>
      <c r="AB2910" s="13">
        <v>1</v>
      </c>
      <c r="AC2910" s="22" t="s">
        <v>782</v>
      </c>
      <c r="AD2910" s="19">
        <v>130</v>
      </c>
      <c r="AE2910" s="19">
        <v>0.13</v>
      </c>
      <c r="AF2910" s="19">
        <v>0.82011144599999986</v>
      </c>
      <c r="AG2910" s="14">
        <v>0.28032526665863738</v>
      </c>
      <c r="AH2910" s="22" t="s">
        <v>782</v>
      </c>
      <c r="AI2910" s="23" t="s">
        <v>782</v>
      </c>
      <c r="AJ2910" s="23" t="s">
        <v>782</v>
      </c>
      <c r="AK2910" s="23" t="s">
        <v>782</v>
      </c>
      <c r="AL2910" s="14" t="s">
        <v>782</v>
      </c>
      <c r="AM2910" s="22" t="s">
        <v>782</v>
      </c>
      <c r="AN2910" s="23" t="s">
        <v>782</v>
      </c>
      <c r="AO2910" s="23" t="s">
        <v>782</v>
      </c>
      <c r="AP2910" s="23" t="s">
        <v>782</v>
      </c>
      <c r="AQ2910" s="14" t="s">
        <v>782</v>
      </c>
      <c r="AR2910" s="13">
        <v>1538</v>
      </c>
      <c r="AS2910" s="19">
        <v>35530.275999999983</v>
      </c>
      <c r="AT2910" s="19">
        <v>35.530276000000001</v>
      </c>
      <c r="AU2910" s="19">
        <v>31.550885088000044</v>
      </c>
      <c r="AV2910" s="14">
        <v>10.784522419175746</v>
      </c>
      <c r="AW2910" s="13">
        <v>0</v>
      </c>
      <c r="AX2910" s="22" t="s">
        <v>782</v>
      </c>
      <c r="AY2910" s="19">
        <v>0</v>
      </c>
      <c r="AZ2910" s="19">
        <v>0</v>
      </c>
      <c r="BA2910" s="19">
        <v>0</v>
      </c>
      <c r="BB2910" s="14">
        <v>0</v>
      </c>
      <c r="BC2910" s="13">
        <v>25</v>
      </c>
      <c r="BD2910" s="19">
        <v>39510</v>
      </c>
      <c r="BE2910" s="19">
        <v>39.51</v>
      </c>
      <c r="BF2910" s="19">
        <v>54.642928145888128</v>
      </c>
      <c r="BG2910" s="14">
        <v>18.677697376637823</v>
      </c>
      <c r="BH2910" s="22">
        <v>1575</v>
      </c>
      <c r="BI2910" s="23">
        <v>78.876276000000004</v>
      </c>
      <c r="BJ2910" s="23">
        <v>109.17951067988817</v>
      </c>
      <c r="BK2910" s="14">
        <v>37.319044374121809</v>
      </c>
      <c r="BL2910" t="s">
        <v>264</v>
      </c>
    </row>
    <row r="2911" spans="1:64">
      <c r="A2911" t="s">
        <v>3961</v>
      </c>
      <c r="B2911" t="s">
        <v>3956</v>
      </c>
      <c r="C2911" t="s">
        <v>264</v>
      </c>
      <c r="D2911" t="s">
        <v>942</v>
      </c>
      <c r="E2911">
        <v>2019</v>
      </c>
      <c r="F2911" s="23">
        <v>176.88</v>
      </c>
      <c r="G2911" s="23">
        <v>25.84</v>
      </c>
      <c r="H2911" s="22">
        <v>37157</v>
      </c>
      <c r="I2911" s="34">
        <v>298.51129094075384</v>
      </c>
      <c r="J2911" s="22">
        <v>11</v>
      </c>
      <c r="K2911" s="22">
        <v>20</v>
      </c>
      <c r="L2911" s="23">
        <v>4256</v>
      </c>
      <c r="M2911" s="23">
        <v>4.2560000000000011</v>
      </c>
      <c r="N2911" s="23">
        <v>25.455136000000007</v>
      </c>
      <c r="O2911" s="14">
        <v>8.5273611995641865</v>
      </c>
      <c r="P2911" s="22">
        <v>0</v>
      </c>
      <c r="Q2911" s="22">
        <v>0</v>
      </c>
      <c r="R2911" s="23">
        <v>0</v>
      </c>
      <c r="S2911" s="23">
        <v>0</v>
      </c>
      <c r="T2911" s="23">
        <v>0</v>
      </c>
      <c r="U2911" s="14">
        <v>0</v>
      </c>
      <c r="V2911" s="22">
        <v>0</v>
      </c>
      <c r="W2911" s="22">
        <v>0</v>
      </c>
      <c r="X2911" s="23">
        <v>0</v>
      </c>
      <c r="Y2911" s="23">
        <v>0</v>
      </c>
      <c r="Z2911" s="23">
        <v>0</v>
      </c>
      <c r="AA2911" s="14">
        <v>0</v>
      </c>
      <c r="AB2911" s="22">
        <v>1</v>
      </c>
      <c r="AC2911" s="22">
        <v>2</v>
      </c>
      <c r="AD2911" s="23">
        <v>130</v>
      </c>
      <c r="AE2911" s="23">
        <v>0.13</v>
      </c>
      <c r="AF2911" s="23">
        <v>0.72185147999999999</v>
      </c>
      <c r="AG2911" s="14">
        <v>0.24181714457938791</v>
      </c>
      <c r="AH2911" s="22">
        <v>1</v>
      </c>
      <c r="AI2911" s="23">
        <v>200</v>
      </c>
      <c r="AJ2911" s="23">
        <v>0.2</v>
      </c>
      <c r="AK2911" s="23">
        <v>0.17760000000000001</v>
      </c>
      <c r="AL2911" s="14">
        <v>5.9495236994318128E-2</v>
      </c>
      <c r="AM2911" s="22">
        <v>1617</v>
      </c>
      <c r="AN2911" s="23">
        <v>36788.165999999961</v>
      </c>
      <c r="AO2911" s="23">
        <v>36.788166000000032</v>
      </c>
      <c r="AP2911" s="23">
        <v>32.667891408000052</v>
      </c>
      <c r="AQ2911" s="14">
        <v>10.9436032737816</v>
      </c>
      <c r="AR2911" s="22">
        <v>1618</v>
      </c>
      <c r="AS2911" s="23">
        <v>36988.165999999961</v>
      </c>
      <c r="AT2911" s="23">
        <v>36.988166000000035</v>
      </c>
      <c r="AU2911" s="23">
        <v>32.845491408000051</v>
      </c>
      <c r="AV2911" s="14">
        <v>11.003098510775917</v>
      </c>
      <c r="AW2911" s="22">
        <v>0</v>
      </c>
      <c r="AX2911" s="22" t="s">
        <v>782</v>
      </c>
      <c r="AY2911" s="23">
        <v>0</v>
      </c>
      <c r="AZ2911" s="23">
        <v>0</v>
      </c>
      <c r="BA2911" s="23">
        <v>0</v>
      </c>
      <c r="BB2911" s="14">
        <v>0</v>
      </c>
      <c r="BC2911" s="22">
        <v>25</v>
      </c>
      <c r="BD2911" s="23">
        <v>39510</v>
      </c>
      <c r="BE2911" s="23">
        <v>39.51</v>
      </c>
      <c r="BF2911" s="23">
        <v>54.252217189343668</v>
      </c>
      <c r="BG2911" s="14">
        <v>18.174259679883004</v>
      </c>
      <c r="BH2911" s="22">
        <v>1655</v>
      </c>
      <c r="BI2911" s="23">
        <v>80.884166000000022</v>
      </c>
      <c r="BJ2911" s="23">
        <v>113.27469607734372</v>
      </c>
      <c r="BK2911" s="14">
        <v>37.946536534802497</v>
      </c>
      <c r="BL2911" t="s">
        <v>264</v>
      </c>
    </row>
    <row r="2912" spans="1:64">
      <c r="A2912" t="s">
        <v>3962</v>
      </c>
      <c r="B2912" t="s">
        <v>3956</v>
      </c>
      <c r="C2912" t="s">
        <v>264</v>
      </c>
      <c r="D2912" t="s">
        <v>942</v>
      </c>
      <c r="E2912">
        <v>2020</v>
      </c>
      <c r="F2912" s="23">
        <v>176.88</v>
      </c>
      <c r="G2912" s="23">
        <v>25.93</v>
      </c>
      <c r="H2912" s="22">
        <v>37173</v>
      </c>
      <c r="I2912" s="34">
        <v>299.19737189100198</v>
      </c>
      <c r="J2912" s="22">
        <v>11</v>
      </c>
      <c r="K2912" s="22">
        <v>22</v>
      </c>
      <c r="L2912" s="23">
        <v>4616</v>
      </c>
      <c r="M2912" s="23">
        <v>4.6160000000000005</v>
      </c>
      <c r="N2912" s="23">
        <v>27.608296000000003</v>
      </c>
      <c r="O2912" s="14">
        <v>9.2274527097309331</v>
      </c>
      <c r="P2912" s="22">
        <v>0</v>
      </c>
      <c r="Q2912" s="22">
        <v>0</v>
      </c>
      <c r="R2912" s="23">
        <v>0</v>
      </c>
      <c r="S2912" s="23">
        <v>0</v>
      </c>
      <c r="T2912" s="23">
        <v>0</v>
      </c>
      <c r="U2912" s="14">
        <v>0</v>
      </c>
      <c r="V2912" s="22">
        <v>0</v>
      </c>
      <c r="W2912" s="22">
        <v>0</v>
      </c>
      <c r="X2912" s="23">
        <v>0</v>
      </c>
      <c r="Y2912" s="23">
        <v>0</v>
      </c>
      <c r="Z2912" s="23">
        <v>0</v>
      </c>
      <c r="AA2912" s="14">
        <v>0</v>
      </c>
      <c r="AB2912" s="22">
        <v>1</v>
      </c>
      <c r="AC2912" s="22">
        <v>2</v>
      </c>
      <c r="AD2912" s="23">
        <v>130</v>
      </c>
      <c r="AE2912" s="23">
        <v>0.13</v>
      </c>
      <c r="AF2912" s="23">
        <v>0.84315642599999996</v>
      </c>
      <c r="AG2912" s="14">
        <v>0.2818060936401417</v>
      </c>
      <c r="AH2912" s="22">
        <v>1</v>
      </c>
      <c r="AI2912" s="23">
        <v>200</v>
      </c>
      <c r="AJ2912" s="23">
        <v>0.2</v>
      </c>
      <c r="AK2912" s="23">
        <v>0.17760000000000001</v>
      </c>
      <c r="AL2912" s="14">
        <v>5.9358810165184184E-2</v>
      </c>
      <c r="AM2912" s="22">
        <v>1739</v>
      </c>
      <c r="AN2912" s="23">
        <v>39319.710999999974</v>
      </c>
      <c r="AO2912" s="23">
        <v>39.319711000000062</v>
      </c>
      <c r="AP2912" s="23">
        <v>34.915903368000052</v>
      </c>
      <c r="AQ2912" s="14">
        <v>11.669856304994539</v>
      </c>
      <c r="AR2912" s="22">
        <v>1740</v>
      </c>
      <c r="AS2912" s="23">
        <v>39519.710999999974</v>
      </c>
      <c r="AT2912" s="23">
        <v>39.519711000000065</v>
      </c>
      <c r="AU2912" s="23">
        <v>35.09350336800005</v>
      </c>
      <c r="AV2912" s="14">
        <v>11.729215115159722</v>
      </c>
      <c r="AW2912" s="22">
        <v>0</v>
      </c>
      <c r="AX2912" s="22">
        <v>0</v>
      </c>
      <c r="AY2912" s="23">
        <v>0</v>
      </c>
      <c r="AZ2912" s="23">
        <v>0</v>
      </c>
      <c r="BA2912" s="23">
        <v>0</v>
      </c>
      <c r="BB2912" s="14">
        <v>0</v>
      </c>
      <c r="BC2912" s="22">
        <v>25</v>
      </c>
      <c r="BD2912" s="23">
        <v>39510</v>
      </c>
      <c r="BE2912" s="23">
        <v>39.510000000000005</v>
      </c>
      <c r="BF2912" s="23">
        <v>54.252217189343682</v>
      </c>
      <c r="BG2912" s="14">
        <v>18.132584803956046</v>
      </c>
      <c r="BH2912" s="22">
        <v>1777</v>
      </c>
      <c r="BI2912" s="23">
        <v>83.775711000000072</v>
      </c>
      <c r="BJ2912" s="23">
        <v>117.79717298334373</v>
      </c>
      <c r="BK2912" s="14">
        <v>39.371058722486843</v>
      </c>
      <c r="BL2912" t="s">
        <v>264</v>
      </c>
    </row>
    <row r="2913" spans="1:64">
      <c r="A2913" t="s">
        <v>3963</v>
      </c>
      <c r="B2913" t="s">
        <v>3956</v>
      </c>
      <c r="C2913" t="s">
        <v>264</v>
      </c>
      <c r="D2913" t="s">
        <v>942</v>
      </c>
      <c r="E2913">
        <v>2021</v>
      </c>
      <c r="F2913" s="23">
        <v>176.88</v>
      </c>
      <c r="G2913" s="23">
        <v>26.01</v>
      </c>
      <c r="H2913" s="22">
        <v>37146</v>
      </c>
      <c r="I2913" s="34">
        <v>278.70999999999998</v>
      </c>
      <c r="J2913" s="22">
        <v>11</v>
      </c>
      <c r="K2913" s="22">
        <v>22</v>
      </c>
      <c r="L2913" s="23">
        <v>5207</v>
      </c>
      <c r="M2913" s="23">
        <v>5.2069999999999999</v>
      </c>
      <c r="N2913" s="23">
        <v>31.143066999999999</v>
      </c>
      <c r="O2913" s="14">
        <v>11.17</v>
      </c>
      <c r="P2913" s="22">
        <v>0</v>
      </c>
      <c r="Q2913" s="22">
        <v>0</v>
      </c>
      <c r="R2913" s="23">
        <v>0</v>
      </c>
      <c r="S2913" s="23">
        <v>0</v>
      </c>
      <c r="T2913" s="23">
        <v>0</v>
      </c>
      <c r="U2913" s="14">
        <v>0</v>
      </c>
      <c r="V2913" s="22">
        <v>0</v>
      </c>
      <c r="W2913" s="22">
        <v>0</v>
      </c>
      <c r="X2913" s="23">
        <v>0</v>
      </c>
      <c r="Y2913" s="23">
        <v>0</v>
      </c>
      <c r="Z2913" s="23">
        <v>0</v>
      </c>
      <c r="AA2913" s="14">
        <v>0</v>
      </c>
      <c r="AB2913" s="22">
        <v>1</v>
      </c>
      <c r="AC2913" s="22">
        <v>3</v>
      </c>
      <c r="AD2913" s="23">
        <v>195</v>
      </c>
      <c r="AE2913" s="23">
        <v>0.19500000000000001</v>
      </c>
      <c r="AF2913" s="23">
        <v>0.86789358599999999</v>
      </c>
      <c r="AG2913" s="14">
        <v>0.31</v>
      </c>
      <c r="AH2913" s="22">
        <v>2</v>
      </c>
      <c r="AI2913" s="23">
        <v>203</v>
      </c>
      <c r="AJ2913" s="23">
        <v>0.20300000000000001</v>
      </c>
      <c r="AK2913" s="23">
        <v>0.18164905100000001</v>
      </c>
      <c r="AL2913" s="14">
        <v>7.0000000000000007E-2</v>
      </c>
      <c r="AM2913" s="22">
        <v>1873</v>
      </c>
      <c r="AN2913" s="23">
        <v>41196.781000000003</v>
      </c>
      <c r="AO2913" s="23">
        <v>41.196781000000001</v>
      </c>
      <c r="AP2913" s="23">
        <v>36.86382356</v>
      </c>
      <c r="AQ2913" s="14">
        <v>13.23</v>
      </c>
      <c r="AR2913" s="22">
        <v>1875</v>
      </c>
      <c r="AS2913" s="23">
        <v>41399.781000000003</v>
      </c>
      <c r="AT2913" s="23">
        <v>41.399780999999997</v>
      </c>
      <c r="AU2913" s="23">
        <v>37.045472609999997</v>
      </c>
      <c r="AV2913" s="14">
        <v>13.29</v>
      </c>
      <c r="AW2913" s="22">
        <v>2</v>
      </c>
      <c r="AX2913" s="22">
        <v>2</v>
      </c>
      <c r="AY2913" s="23">
        <v>25.4</v>
      </c>
      <c r="AZ2913" s="23">
        <v>2.5399999999999999E-2</v>
      </c>
      <c r="BA2913" s="23">
        <v>6.6192399999999998E-2</v>
      </c>
      <c r="BB2913" s="14">
        <v>0.02</v>
      </c>
      <c r="BC2913" s="22">
        <v>25</v>
      </c>
      <c r="BD2913" s="23">
        <v>39510</v>
      </c>
      <c r="BE2913" s="23">
        <v>39.51</v>
      </c>
      <c r="BF2913" s="23">
        <v>47.316053709999998</v>
      </c>
      <c r="BG2913" s="14">
        <v>16.98</v>
      </c>
      <c r="BH2913" s="22">
        <v>1914</v>
      </c>
      <c r="BI2913" s="23">
        <v>86.34</v>
      </c>
      <c r="BJ2913" s="23">
        <v>116.44</v>
      </c>
      <c r="BK2913" s="14">
        <v>41.78</v>
      </c>
      <c r="BL2913" t="s">
        <v>264</v>
      </c>
    </row>
    <row r="2914" spans="1:64">
      <c r="A2914" t="s">
        <v>3964</v>
      </c>
      <c r="B2914" t="s">
        <v>3956</v>
      </c>
      <c r="C2914" t="s">
        <v>264</v>
      </c>
      <c r="D2914" s="111" t="s">
        <v>942</v>
      </c>
      <c r="E2914" s="110">
        <v>2022</v>
      </c>
      <c r="F2914" s="23"/>
      <c r="G2914" s="23"/>
      <c r="H2914" s="22">
        <v>37616</v>
      </c>
      <c r="I2914" s="34">
        <v>272.62339584407528</v>
      </c>
      <c r="J2914" s="22">
        <v>11</v>
      </c>
      <c r="K2914" s="22">
        <v>22</v>
      </c>
      <c r="L2914" s="23">
        <v>5207</v>
      </c>
      <c r="M2914" s="23">
        <v>5.2069999999999999</v>
      </c>
      <c r="N2914" s="23">
        <v>30.815026</v>
      </c>
      <c r="O2914" s="14">
        <v>11.303148031221944</v>
      </c>
      <c r="P2914" s="22">
        <v>0</v>
      </c>
      <c r="Q2914" s="22">
        <v>0</v>
      </c>
      <c r="R2914" s="23">
        <v>0</v>
      </c>
      <c r="S2914" s="23">
        <v>0</v>
      </c>
      <c r="T2914" s="23">
        <v>0</v>
      </c>
      <c r="U2914" s="14">
        <v>0</v>
      </c>
      <c r="V2914" s="22">
        <v>0</v>
      </c>
      <c r="W2914" s="22">
        <v>0</v>
      </c>
      <c r="X2914" s="23">
        <v>0</v>
      </c>
      <c r="Y2914" s="23">
        <v>0</v>
      </c>
      <c r="Z2914" s="23">
        <v>0</v>
      </c>
      <c r="AA2914" s="14">
        <v>0</v>
      </c>
      <c r="AB2914" s="22">
        <v>1</v>
      </c>
      <c r="AC2914" s="22">
        <v>2</v>
      </c>
      <c r="AD2914" s="23">
        <v>130</v>
      </c>
      <c r="AE2914" s="23">
        <v>0.13</v>
      </c>
      <c r="AF2914" s="23">
        <v>0.86732553599999995</v>
      </c>
      <c r="AG2914" s="14">
        <v>0.31814053717387475</v>
      </c>
      <c r="AH2914" s="22">
        <v>4</v>
      </c>
      <c r="AI2914" s="23">
        <v>213.64000000000001</v>
      </c>
      <c r="AJ2914" s="23">
        <v>0.21364000000000002</v>
      </c>
      <c r="AK2914" s="23">
        <v>0.2188451074945027</v>
      </c>
      <c r="AL2914" s="14">
        <v>8.0273780911917544E-2</v>
      </c>
      <c r="AM2914" s="22">
        <v>2134</v>
      </c>
      <c r="AN2914" s="23">
        <v>44639.115999999929</v>
      </c>
      <c r="AO2914" s="23">
        <v>44.639116000000001</v>
      </c>
      <c r="AP2914" s="23">
        <v>45.726699772886867</v>
      </c>
      <c r="AQ2914" s="14">
        <v>16.77284505657023</v>
      </c>
      <c r="AR2914" s="22">
        <v>2138</v>
      </c>
      <c r="AS2914" s="23">
        <v>44852.755999999899</v>
      </c>
      <c r="AT2914" s="23">
        <v>44.852755999999999</v>
      </c>
      <c r="AU2914" s="23">
        <v>45.945544880381405</v>
      </c>
      <c r="AV2914" s="14">
        <v>16.85311883748216</v>
      </c>
      <c r="AW2914" s="22">
        <v>2</v>
      </c>
      <c r="AX2914" s="22">
        <v>2</v>
      </c>
      <c r="AY2914" s="23">
        <v>25.4</v>
      </c>
      <c r="AZ2914" s="23">
        <v>2.5399999999999999E-2</v>
      </c>
      <c r="BA2914" s="23">
        <v>6.6192399999999998E-2</v>
      </c>
      <c r="BB2914" s="14">
        <v>2.4279794401012526E-2</v>
      </c>
      <c r="BC2914" s="22">
        <v>22</v>
      </c>
      <c r="BD2914" s="23">
        <v>37710</v>
      </c>
      <c r="BE2914" s="23">
        <v>37.71</v>
      </c>
      <c r="BF2914" s="23">
        <v>51.604648857304234</v>
      </c>
      <c r="BG2914" s="14">
        <v>18.928914261936306</v>
      </c>
      <c r="BH2914" s="22">
        <v>2174</v>
      </c>
      <c r="BI2914" s="23">
        <v>87.925155999999987</v>
      </c>
      <c r="BJ2914" s="23">
        <v>129.29873767368562</v>
      </c>
      <c r="BK2914" s="14">
        <v>47.4276014622153</v>
      </c>
      <c r="BL2914" t="s">
        <v>264</v>
      </c>
    </row>
    <row r="2915" spans="1:64">
      <c r="A2915" t="s">
        <v>3965</v>
      </c>
      <c r="B2915" t="s">
        <v>3956</v>
      </c>
      <c r="C2915" t="s">
        <v>264</v>
      </c>
      <c r="D2915" t="s">
        <v>942</v>
      </c>
      <c r="E2915">
        <v>2023</v>
      </c>
      <c r="F2915">
        <v>176.88</v>
      </c>
      <c r="G2915">
        <v>26.73</v>
      </c>
      <c r="H2915">
        <v>37654</v>
      </c>
      <c r="I2915">
        <v>272.62339584407528</v>
      </c>
      <c r="J2915">
        <v>11</v>
      </c>
      <c r="K2915">
        <v>23</v>
      </c>
      <c r="L2915">
        <v>6409</v>
      </c>
      <c r="M2915">
        <v>6.4089999999999998</v>
      </c>
      <c r="N2915">
        <v>37.928462000000003</v>
      </c>
      <c r="O2915">
        <v>13.91240171540262</v>
      </c>
      <c r="P2915">
        <v>0</v>
      </c>
      <c r="Q2915">
        <v>0</v>
      </c>
      <c r="R2915">
        <v>0</v>
      </c>
      <c r="S2915">
        <v>0</v>
      </c>
      <c r="T2915">
        <v>0</v>
      </c>
      <c r="U2915">
        <v>0</v>
      </c>
      <c r="V2915">
        <v>0</v>
      </c>
      <c r="W2915">
        <v>0</v>
      </c>
      <c r="X2915">
        <v>0</v>
      </c>
      <c r="Y2915">
        <v>0</v>
      </c>
      <c r="Z2915">
        <v>0</v>
      </c>
      <c r="AA2915">
        <v>0</v>
      </c>
      <c r="AB2915">
        <v>1</v>
      </c>
      <c r="AC2915">
        <v>2</v>
      </c>
      <c r="AD2915">
        <v>130</v>
      </c>
      <c r="AE2915">
        <v>0.13</v>
      </c>
      <c r="AF2915">
        <v>0.18174000000000001</v>
      </c>
      <c r="AG2915">
        <v>6.6663390879315707E-2</v>
      </c>
      <c r="AH2915">
        <v>4</v>
      </c>
      <c r="AI2915">
        <v>222.64</v>
      </c>
      <c r="AJ2915">
        <v>0.22264</v>
      </c>
      <c r="AK2915">
        <v>0.20883299999999999</v>
      </c>
      <c r="AL2915">
        <v>8.2741999999999996E-2</v>
      </c>
      <c r="AM2915">
        <v>2724</v>
      </c>
      <c r="AN2915">
        <v>52207.832999999999</v>
      </c>
      <c r="AO2915">
        <v>52.207833000000001</v>
      </c>
      <c r="AP2915">
        <v>48.970281</v>
      </c>
      <c r="AQ2915">
        <v>17.962611333624555</v>
      </c>
      <c r="AR2915">
        <v>2931</v>
      </c>
      <c r="AS2915">
        <v>52591.622999999701</v>
      </c>
      <c r="AT2915">
        <v>52.5916229999997</v>
      </c>
      <c r="AU2915">
        <v>49.330271074329701</v>
      </c>
      <c r="AV2915">
        <v>18.094657988393536</v>
      </c>
      <c r="AW2915">
        <v>2</v>
      </c>
      <c r="AX2915">
        <v>2</v>
      </c>
      <c r="AY2915">
        <v>25.4</v>
      </c>
      <c r="AZ2915">
        <v>2.5399999999999999E-2</v>
      </c>
      <c r="BA2915">
        <v>6.6192000000000001E-2</v>
      </c>
      <c r="BB2915">
        <v>2.4279647678461896E-2</v>
      </c>
      <c r="BC2915">
        <v>22</v>
      </c>
      <c r="BD2915">
        <v>37710</v>
      </c>
      <c r="BE2915">
        <v>37.71</v>
      </c>
      <c r="BF2915">
        <v>61.604322000000003</v>
      </c>
      <c r="BG2915">
        <v>22.596858134374532</v>
      </c>
      <c r="BH2915">
        <v>2967</v>
      </c>
      <c r="BI2915">
        <v>96.8660229999997</v>
      </c>
      <c r="BJ2915">
        <v>149.11098707432973</v>
      </c>
      <c r="BK2915">
        <v>54.694860876728477</v>
      </c>
      <c r="BL2915" t="s">
        <v>264</v>
      </c>
    </row>
    <row r="2916" spans="1:64">
      <c r="A2916" t="s">
        <v>3966</v>
      </c>
      <c r="B2916" t="s">
        <v>3956</v>
      </c>
      <c r="C2916" t="s">
        <v>264</v>
      </c>
      <c r="D2916" t="s">
        <v>942</v>
      </c>
      <c r="E2916">
        <v>2024</v>
      </c>
      <c r="F2916">
        <v>176.88</v>
      </c>
      <c r="G2916">
        <v>26.83</v>
      </c>
      <c r="H2916">
        <v>37703</v>
      </c>
      <c r="I2916">
        <v>258.53317147797532</v>
      </c>
      <c r="J2916">
        <v>11</v>
      </c>
      <c r="K2916">
        <v>24</v>
      </c>
      <c r="L2916">
        <v>7051</v>
      </c>
      <c r="M2916">
        <v>7.0510000000000019</v>
      </c>
      <c r="N2916">
        <v>41.727817999999999</v>
      </c>
      <c r="O2916">
        <v>16.140218201576054</v>
      </c>
      <c r="P2916">
        <v>0</v>
      </c>
      <c r="Q2916">
        <v>0</v>
      </c>
      <c r="R2916">
        <v>0</v>
      </c>
      <c r="S2916">
        <v>0</v>
      </c>
      <c r="T2916">
        <v>0</v>
      </c>
      <c r="U2916">
        <v>0</v>
      </c>
      <c r="V2916">
        <v>0</v>
      </c>
      <c r="W2916">
        <v>0</v>
      </c>
      <c r="X2916">
        <v>0</v>
      </c>
      <c r="Y2916">
        <v>0</v>
      </c>
      <c r="Z2916">
        <v>0</v>
      </c>
      <c r="AA2916">
        <v>0</v>
      </c>
      <c r="AB2916">
        <v>1</v>
      </c>
      <c r="AC2916">
        <v>2</v>
      </c>
      <c r="AD2916">
        <v>130</v>
      </c>
      <c r="AE2916">
        <v>0.13</v>
      </c>
      <c r="AF2916">
        <v>0.85345652699999996</v>
      </c>
      <c r="AG2916">
        <v>0.33011490251753123</v>
      </c>
      <c r="AH2916">
        <v>5</v>
      </c>
      <c r="AI2916">
        <v>229.39000000000001</v>
      </c>
      <c r="AJ2916">
        <v>0.22939000000000004</v>
      </c>
      <c r="AK2916">
        <v>0.20689689062911848</v>
      </c>
      <c r="AL2916">
        <v>8.002721254156131E-2</v>
      </c>
      <c r="AM2916">
        <v>3200</v>
      </c>
      <c r="AN2916">
        <v>60929.158000000069</v>
      </c>
      <c r="AO2916">
        <v>60.929157999999852</v>
      </c>
      <c r="AP2916">
        <v>54.954676920747517</v>
      </c>
      <c r="AQ2916">
        <v>21.25633496335659</v>
      </c>
      <c r="AR2916">
        <v>3683</v>
      </c>
      <c r="AS2916">
        <v>61586.582000000206</v>
      </c>
      <c r="AT2916">
        <v>61.586581999999439</v>
      </c>
      <c r="AU2916">
        <v>55.547636428245738</v>
      </c>
      <c r="AV2916">
        <v>21.485690254249594</v>
      </c>
      <c r="AW2916">
        <v>2</v>
      </c>
      <c r="AX2916">
        <v>2</v>
      </c>
      <c r="AY2916">
        <v>25.4</v>
      </c>
      <c r="AZ2916">
        <v>2.5399999999999999E-2</v>
      </c>
      <c r="BA2916">
        <v>6.6192399999999998E-2</v>
      </c>
      <c r="BB2916">
        <v>2.5603058834420784E-2</v>
      </c>
      <c r="BC2916">
        <v>22</v>
      </c>
      <c r="BD2916">
        <v>37710</v>
      </c>
      <c r="BE2916">
        <v>37.71</v>
      </c>
      <c r="BF2916">
        <v>54.029585826179463</v>
      </c>
      <c r="BG2916">
        <v>20.898511984866243</v>
      </c>
      <c r="BH2916">
        <v>3719</v>
      </c>
      <c r="BI2916">
        <v>106.50298199999943</v>
      </c>
      <c r="BJ2916">
        <v>152.22468918142522</v>
      </c>
      <c r="BK2916">
        <v>58.880138402043848</v>
      </c>
      <c r="BL2916" t="s">
        <v>264</v>
      </c>
    </row>
    <row r="2917" spans="1:64">
      <c r="A2917" t="s">
        <v>3967</v>
      </c>
      <c r="B2917" t="s">
        <v>3968</v>
      </c>
      <c r="C2917" t="s">
        <v>506</v>
      </c>
      <c r="D2917" t="s">
        <v>795</v>
      </c>
      <c r="E2917">
        <v>2012</v>
      </c>
      <c r="F2917" s="23">
        <v>6525.29</v>
      </c>
      <c r="G2917" s="23">
        <v>1204.8399999999999</v>
      </c>
      <c r="H2917" s="22">
        <v>2025415</v>
      </c>
      <c r="I2917" s="34">
        <v>16498.124641000002</v>
      </c>
      <c r="J2917" s="22">
        <v>365</v>
      </c>
      <c r="K2917" s="22" t="s">
        <v>782</v>
      </c>
      <c r="L2917" s="23">
        <v>157268.5</v>
      </c>
      <c r="M2917" s="23">
        <v>157.26849999999999</v>
      </c>
      <c r="N2917" s="23">
        <v>1049.3570600000003</v>
      </c>
      <c r="O2917" s="14">
        <v>6.3604626758135314</v>
      </c>
      <c r="P2917" s="22">
        <v>9</v>
      </c>
      <c r="Q2917" s="22" t="s">
        <v>782</v>
      </c>
      <c r="R2917" s="23">
        <v>3731</v>
      </c>
      <c r="S2917" s="23">
        <v>3.7309999999999999</v>
      </c>
      <c r="T2917" s="23">
        <v>8.6143109999999989</v>
      </c>
      <c r="U2917" s="14">
        <v>5.2213879986045861E-2</v>
      </c>
      <c r="V2917" s="22">
        <v>0</v>
      </c>
      <c r="W2917" s="22" t="s">
        <v>782</v>
      </c>
      <c r="X2917" s="23">
        <v>0</v>
      </c>
      <c r="Y2917" s="23">
        <v>0</v>
      </c>
      <c r="Z2917" s="23">
        <v>0</v>
      </c>
      <c r="AA2917" s="14">
        <v>0</v>
      </c>
      <c r="AB2917" s="22">
        <v>13</v>
      </c>
      <c r="AC2917" s="22" t="s">
        <v>782</v>
      </c>
      <c r="AD2917" s="23">
        <v>4095.5</v>
      </c>
      <c r="AE2917" s="23">
        <v>4.0955000000000004</v>
      </c>
      <c r="AF2917" s="23">
        <v>2.4344459999999994</v>
      </c>
      <c r="AG2917" s="14">
        <v>1.4755895309155817E-2</v>
      </c>
      <c r="AH2917" s="22" t="s">
        <v>782</v>
      </c>
      <c r="AI2917" s="23" t="s">
        <v>782</v>
      </c>
      <c r="AJ2917" s="23" t="s">
        <v>782</v>
      </c>
      <c r="AK2917" s="23" t="s">
        <v>782</v>
      </c>
      <c r="AL2917" s="14" t="s">
        <v>782</v>
      </c>
      <c r="AM2917" s="22" t="s">
        <v>782</v>
      </c>
      <c r="AN2917" s="23" t="s">
        <v>782</v>
      </c>
      <c r="AO2917" s="23" t="s">
        <v>782</v>
      </c>
      <c r="AP2917" s="23" t="s">
        <v>782</v>
      </c>
      <c r="AQ2917" s="14" t="s">
        <v>782</v>
      </c>
      <c r="AR2917" s="22">
        <v>40782</v>
      </c>
      <c r="AS2917" s="23">
        <v>782419.99900000007</v>
      </c>
      <c r="AT2917" s="23">
        <v>782.41999900000008</v>
      </c>
      <c r="AU2917" s="23">
        <v>637.26917199999991</v>
      </c>
      <c r="AV2917" s="14">
        <v>3.8626764306065575</v>
      </c>
      <c r="AW2917" s="22">
        <v>98</v>
      </c>
      <c r="AX2917" s="22" t="s">
        <v>782</v>
      </c>
      <c r="AY2917" s="23">
        <v>13288</v>
      </c>
      <c r="AZ2917" s="23">
        <v>13.288</v>
      </c>
      <c r="BA2917" s="23">
        <v>55.016823000000009</v>
      </c>
      <c r="BB2917" s="14">
        <v>0.33347319284566435</v>
      </c>
      <c r="BC2917" s="22">
        <v>777</v>
      </c>
      <c r="BD2917" s="23">
        <v>779200</v>
      </c>
      <c r="BE2917" s="23">
        <v>779.2</v>
      </c>
      <c r="BF2917" s="23">
        <v>1244.3824000000002</v>
      </c>
      <c r="BG2917" s="14">
        <v>7.5425687893492261</v>
      </c>
      <c r="BH2917" s="22">
        <v>42044</v>
      </c>
      <c r="BI2917" s="23">
        <v>1740.0029989999998</v>
      </c>
      <c r="BJ2917" s="23">
        <v>2997.0742120000004</v>
      </c>
      <c r="BK2917" s="14">
        <v>18.166150863910183</v>
      </c>
      <c r="BL2917" t="s">
        <v>279</v>
      </c>
    </row>
    <row r="2918" spans="1:64">
      <c r="A2918" t="s">
        <v>3969</v>
      </c>
      <c r="B2918" t="s">
        <v>3968</v>
      </c>
      <c r="C2918" t="s">
        <v>506</v>
      </c>
      <c r="D2918" t="s">
        <v>795</v>
      </c>
      <c r="E2918">
        <v>2015</v>
      </c>
      <c r="F2918" s="23">
        <v>6525.29</v>
      </c>
      <c r="G2918" s="23">
        <v>1225.3800000000001</v>
      </c>
      <c r="H2918" s="22">
        <v>2057996</v>
      </c>
      <c r="I2918" s="83">
        <v>16535.820222792729</v>
      </c>
      <c r="J2918" s="15">
        <v>342</v>
      </c>
      <c r="K2918" s="15">
        <v>415</v>
      </c>
      <c r="L2918" s="25">
        <v>195422.99999999997</v>
      </c>
      <c r="M2918" s="23">
        <v>195.42299999999997</v>
      </c>
      <c r="N2918" s="25">
        <v>1168.8943346180067</v>
      </c>
      <c r="O2918" s="16">
        <v>7.0688621360724531</v>
      </c>
      <c r="P2918" s="15">
        <v>11</v>
      </c>
      <c r="Q2918" s="15">
        <v>12</v>
      </c>
      <c r="R2918" s="25">
        <v>3381</v>
      </c>
      <c r="S2918" s="26">
        <v>3.3809999999999998</v>
      </c>
      <c r="T2918" s="25">
        <v>4.108587</v>
      </c>
      <c r="U2918" s="17">
        <v>2.4846587255083874E-2</v>
      </c>
      <c r="V2918" s="15">
        <v>0</v>
      </c>
      <c r="W2918" s="15">
        <v>0</v>
      </c>
      <c r="X2918" s="25">
        <v>0</v>
      </c>
      <c r="Y2918" s="27">
        <v>0</v>
      </c>
      <c r="Z2918" s="25">
        <v>0</v>
      </c>
      <c r="AA2918" s="17">
        <v>0</v>
      </c>
      <c r="AB2918" s="15">
        <v>35</v>
      </c>
      <c r="AC2918" s="22" t="s">
        <v>782</v>
      </c>
      <c r="AD2918" s="25">
        <v>4870.5</v>
      </c>
      <c r="AE2918" s="27">
        <v>4.8704999999999998</v>
      </c>
      <c r="AF2918" s="25">
        <v>57.633046421399989</v>
      </c>
      <c r="AG2918" s="16">
        <v>0.34853454890589253</v>
      </c>
      <c r="AH2918" s="22" t="s">
        <v>782</v>
      </c>
      <c r="AI2918" s="23" t="s">
        <v>782</v>
      </c>
      <c r="AJ2918" s="23" t="s">
        <v>782</v>
      </c>
      <c r="AK2918" s="23" t="s">
        <v>782</v>
      </c>
      <c r="AL2918" s="14" t="s">
        <v>782</v>
      </c>
      <c r="AM2918" s="22" t="s">
        <v>782</v>
      </c>
      <c r="AN2918" s="23" t="s">
        <v>782</v>
      </c>
      <c r="AO2918" s="23" t="s">
        <v>782</v>
      </c>
      <c r="AP2918" s="23" t="s">
        <v>782</v>
      </c>
      <c r="AQ2918" s="14" t="s">
        <v>782</v>
      </c>
      <c r="AR2918" s="15">
        <v>48091</v>
      </c>
      <c r="AS2918" s="25">
        <v>923298.37300000002</v>
      </c>
      <c r="AT2918" s="26">
        <v>923.29837299999997</v>
      </c>
      <c r="AU2918" s="25">
        <v>820.03924277055251</v>
      </c>
      <c r="AV2918" s="16">
        <v>4.9591688330054691</v>
      </c>
      <c r="AW2918" s="15">
        <v>107</v>
      </c>
      <c r="AX2918" s="22" t="s">
        <v>782</v>
      </c>
      <c r="AY2918" s="25">
        <v>13295.5</v>
      </c>
      <c r="AZ2918" s="26">
        <v>13.295500000000001</v>
      </c>
      <c r="BA2918" s="25">
        <v>34.644671399249376</v>
      </c>
      <c r="BB2918" s="16">
        <v>0.20951286922855922</v>
      </c>
      <c r="BC2918" s="15">
        <v>857</v>
      </c>
      <c r="BD2918" s="25">
        <v>1079351.6000000001</v>
      </c>
      <c r="BE2918" s="25">
        <v>1079.3516</v>
      </c>
      <c r="BF2918" s="25">
        <v>1987.2176137194608</v>
      </c>
      <c r="BG2918" s="16">
        <v>12.017653717475167</v>
      </c>
      <c r="BH2918" s="13">
        <v>49443</v>
      </c>
      <c r="BI2918" s="19">
        <v>2219.6199729999998</v>
      </c>
      <c r="BJ2918" s="19">
        <v>4072.5374959286696</v>
      </c>
      <c r="BK2918" s="18">
        <v>24.628578691942625</v>
      </c>
      <c r="BL2918" t="s">
        <v>279</v>
      </c>
    </row>
    <row r="2919" spans="1:64">
      <c r="A2919" t="s">
        <v>3970</v>
      </c>
      <c r="B2919" t="s">
        <v>3968</v>
      </c>
      <c r="C2919" t="s">
        <v>506</v>
      </c>
      <c r="D2919" t="s">
        <v>795</v>
      </c>
      <c r="E2919">
        <v>2016</v>
      </c>
      <c r="F2919" s="23">
        <v>6525.3</v>
      </c>
      <c r="G2919" s="23">
        <v>1225.95</v>
      </c>
      <c r="H2919" s="22">
        <v>2054205</v>
      </c>
      <c r="I2919" s="83">
        <v>17497.932463859426</v>
      </c>
      <c r="J2919" s="15">
        <v>345</v>
      </c>
      <c r="K2919" s="15">
        <v>418</v>
      </c>
      <c r="L2919" s="25">
        <v>195578.99999999997</v>
      </c>
      <c r="M2919" s="23">
        <v>195.57899999999998</v>
      </c>
      <c r="N2919" s="25">
        <v>1169.7579970000002</v>
      </c>
      <c r="O2919" s="16">
        <v>6.6851212245563367</v>
      </c>
      <c r="P2919" s="15">
        <v>10</v>
      </c>
      <c r="Q2919" s="15">
        <v>11</v>
      </c>
      <c r="R2919" s="25">
        <v>3131</v>
      </c>
      <c r="S2919" s="26">
        <v>3.1309999999999998</v>
      </c>
      <c r="T2919" s="25">
        <v>7.7473910000000004</v>
      </c>
      <c r="U2919" s="17">
        <v>4.4276036703202584E-2</v>
      </c>
      <c r="V2919" s="15">
        <v>0</v>
      </c>
      <c r="W2919" s="15">
        <v>0</v>
      </c>
      <c r="X2919" s="25">
        <v>0</v>
      </c>
      <c r="Y2919" s="27">
        <v>0</v>
      </c>
      <c r="Z2919" s="25">
        <v>0</v>
      </c>
      <c r="AA2919" s="17">
        <v>0</v>
      </c>
      <c r="AB2919" s="15">
        <v>35</v>
      </c>
      <c r="AC2919" s="22" t="s">
        <v>782</v>
      </c>
      <c r="AD2919" s="25">
        <v>4870.5</v>
      </c>
      <c r="AE2919" s="27">
        <v>4.8704999999999998</v>
      </c>
      <c r="AF2919" s="25">
        <v>48.539355665999992</v>
      </c>
      <c r="AG2919" s="16">
        <v>0.2774005201257585</v>
      </c>
      <c r="AH2919" s="22" t="s">
        <v>782</v>
      </c>
      <c r="AI2919" s="23" t="s">
        <v>782</v>
      </c>
      <c r="AJ2919" s="23" t="s">
        <v>782</v>
      </c>
      <c r="AK2919" s="23" t="s">
        <v>782</v>
      </c>
      <c r="AL2919" s="14" t="s">
        <v>782</v>
      </c>
      <c r="AM2919" s="22" t="s">
        <v>782</v>
      </c>
      <c r="AN2919" s="23" t="s">
        <v>782</v>
      </c>
      <c r="AO2919" s="23" t="s">
        <v>782</v>
      </c>
      <c r="AP2919" s="23" t="s">
        <v>782</v>
      </c>
      <c r="AQ2919" s="14" t="s">
        <v>782</v>
      </c>
      <c r="AR2919" s="15">
        <v>49408</v>
      </c>
      <c r="AS2919" s="25">
        <v>952311.45600000001</v>
      </c>
      <c r="AT2919" s="26">
        <v>952.31145600000002</v>
      </c>
      <c r="AU2919" s="25">
        <v>845.65257292800061</v>
      </c>
      <c r="AV2919" s="16">
        <v>4.8328713959470821</v>
      </c>
      <c r="AW2919" s="15">
        <v>97</v>
      </c>
      <c r="AX2919" s="22" t="s">
        <v>782</v>
      </c>
      <c r="AY2919" s="25">
        <v>12939.199999999999</v>
      </c>
      <c r="AZ2919" s="26">
        <v>12.9392</v>
      </c>
      <c r="BA2919" s="25">
        <v>69.621200000000002</v>
      </c>
      <c r="BB2919" s="16">
        <v>0.39788243636096438</v>
      </c>
      <c r="BC2919" s="15">
        <v>944</v>
      </c>
      <c r="BD2919" s="25">
        <v>1344621.6</v>
      </c>
      <c r="BE2919" s="25">
        <v>1344.6216000000002</v>
      </c>
      <c r="BF2919" s="25">
        <v>2736.55489682493</v>
      </c>
      <c r="BG2919" s="16">
        <v>15.639304257671952</v>
      </c>
      <c r="BH2919" s="13">
        <v>50839</v>
      </c>
      <c r="BI2919" s="19">
        <v>2513.4527560000001</v>
      </c>
      <c r="BJ2919" s="19">
        <v>4877.8734134189308</v>
      </c>
      <c r="BK2919" s="18">
        <v>27.876855871365297</v>
      </c>
      <c r="BL2919" t="s">
        <v>279</v>
      </c>
    </row>
    <row r="2920" spans="1:64">
      <c r="A2920" t="s">
        <v>3971</v>
      </c>
      <c r="B2920" t="s">
        <v>3968</v>
      </c>
      <c r="C2920" t="s">
        <v>506</v>
      </c>
      <c r="D2920" t="s">
        <v>795</v>
      </c>
      <c r="E2920">
        <v>2017</v>
      </c>
      <c r="F2920" s="23">
        <v>6525.3</v>
      </c>
      <c r="G2920" s="23">
        <v>1233.97</v>
      </c>
      <c r="H2920" s="22">
        <v>2054343</v>
      </c>
      <c r="I2920" s="83">
        <v>16136.885761350381</v>
      </c>
      <c r="J2920" s="15">
        <v>354</v>
      </c>
      <c r="K2920" s="15">
        <v>435</v>
      </c>
      <c r="L2920" s="25">
        <v>207371.99999999997</v>
      </c>
      <c r="M2920" s="23">
        <v>207.37199999999996</v>
      </c>
      <c r="N2920" s="25">
        <v>1241.6077499999999</v>
      </c>
      <c r="O2920" s="16">
        <v>7.6942216011331457</v>
      </c>
      <c r="P2920" s="15">
        <v>11</v>
      </c>
      <c r="Q2920" s="15">
        <v>12</v>
      </c>
      <c r="R2920" s="25">
        <v>2998</v>
      </c>
      <c r="S2920" s="26">
        <v>2.9980000000000002</v>
      </c>
      <c r="T2920" s="25">
        <v>7.0482979999999991</v>
      </c>
      <c r="U2920" s="17">
        <v>4.3678179942758528E-2</v>
      </c>
      <c r="V2920" s="15">
        <v>0</v>
      </c>
      <c r="W2920" s="15">
        <v>0</v>
      </c>
      <c r="X2920" s="25">
        <v>0</v>
      </c>
      <c r="Y2920" s="27">
        <v>0</v>
      </c>
      <c r="Z2920" s="25">
        <v>0</v>
      </c>
      <c r="AA2920" s="17">
        <v>0</v>
      </c>
      <c r="AB2920" s="15">
        <v>35</v>
      </c>
      <c r="AC2920" s="22" t="s">
        <v>782</v>
      </c>
      <c r="AD2920" s="25">
        <v>4870.5</v>
      </c>
      <c r="AE2920" s="27">
        <v>4.8704999999999998</v>
      </c>
      <c r="AF2920" s="25">
        <v>56.040902177843989</v>
      </c>
      <c r="AG2920" s="16">
        <v>0.34728449470757317</v>
      </c>
      <c r="AH2920" s="22" t="s">
        <v>782</v>
      </c>
      <c r="AI2920" s="23" t="s">
        <v>782</v>
      </c>
      <c r="AJ2920" s="23" t="s">
        <v>782</v>
      </c>
      <c r="AK2920" s="23" t="s">
        <v>782</v>
      </c>
      <c r="AL2920" s="14" t="s">
        <v>782</v>
      </c>
      <c r="AM2920" s="22" t="s">
        <v>782</v>
      </c>
      <c r="AN2920" s="23" t="s">
        <v>782</v>
      </c>
      <c r="AO2920" s="23" t="s">
        <v>782</v>
      </c>
      <c r="AP2920" s="23" t="s">
        <v>782</v>
      </c>
      <c r="AQ2920" s="14" t="s">
        <v>782</v>
      </c>
      <c r="AR2920" s="15">
        <v>51161</v>
      </c>
      <c r="AS2920" s="25">
        <v>987875.30499999993</v>
      </c>
      <c r="AT2920" s="26">
        <v>987.87530499999991</v>
      </c>
      <c r="AU2920" s="25">
        <v>877.23327084000016</v>
      </c>
      <c r="AV2920" s="16">
        <v>5.4361993002458409</v>
      </c>
      <c r="AW2920" s="15">
        <v>98</v>
      </c>
      <c r="AX2920" s="22" t="s">
        <v>782</v>
      </c>
      <c r="AY2920" s="25">
        <v>1588.3000000000002</v>
      </c>
      <c r="AZ2920" s="26">
        <v>1.5883000000000003</v>
      </c>
      <c r="BA2920" s="25">
        <v>2.5539863999999999</v>
      </c>
      <c r="BB2920" s="16">
        <v>1.5827009236919053E-2</v>
      </c>
      <c r="BC2920" s="15">
        <v>981</v>
      </c>
      <c r="BD2920" s="25">
        <v>1486554.2</v>
      </c>
      <c r="BE2920" s="25">
        <v>1486.5542000000003</v>
      </c>
      <c r="BF2920" s="25">
        <v>3082.0450096244622</v>
      </c>
      <c r="BG2920" s="16">
        <v>19.099379243337644</v>
      </c>
      <c r="BH2920" s="13">
        <v>52640</v>
      </c>
      <c r="BI2920" s="19">
        <v>2691.2583049999998</v>
      </c>
      <c r="BJ2920" s="19">
        <v>5266.5292170423063</v>
      </c>
      <c r="BK2920" s="18">
        <v>32.636589828603881</v>
      </c>
      <c r="BL2920" t="s">
        <v>279</v>
      </c>
    </row>
    <row r="2921" spans="1:64">
      <c r="A2921" t="s">
        <v>3972</v>
      </c>
      <c r="B2921" t="s">
        <v>3968</v>
      </c>
      <c r="C2921" t="s">
        <v>506</v>
      </c>
      <c r="D2921" t="s">
        <v>795</v>
      </c>
      <c r="E2921">
        <v>2018</v>
      </c>
      <c r="F2921" s="23">
        <v>6525.3</v>
      </c>
      <c r="G2921" s="23">
        <v>1240.06</v>
      </c>
      <c r="H2921" s="22">
        <v>2055310</v>
      </c>
      <c r="I2921" s="83">
        <v>16138.032661546638</v>
      </c>
      <c r="J2921" s="15">
        <v>358</v>
      </c>
      <c r="K2921" s="15">
        <v>433</v>
      </c>
      <c r="L2921" s="25">
        <v>213315.99999999997</v>
      </c>
      <c r="M2921" s="23">
        <v>213.31599999999997</v>
      </c>
      <c r="N2921" s="25">
        <v>1275.8429959999999</v>
      </c>
      <c r="O2921" s="16">
        <v>7.9058149326965452</v>
      </c>
      <c r="P2921" s="15">
        <v>8</v>
      </c>
      <c r="Q2921" s="15">
        <v>9</v>
      </c>
      <c r="R2921" s="25">
        <v>2998</v>
      </c>
      <c r="S2921" s="26">
        <v>2.9980000000000002</v>
      </c>
      <c r="T2921" s="25">
        <v>9.6159525000000006</v>
      </c>
      <c r="U2921" s="17">
        <v>5.9585655213802408E-2</v>
      </c>
      <c r="V2921" s="15">
        <v>0</v>
      </c>
      <c r="W2921" s="15">
        <v>0</v>
      </c>
      <c r="X2921" s="25">
        <v>0</v>
      </c>
      <c r="Y2921" s="27">
        <v>0</v>
      </c>
      <c r="Z2921" s="25">
        <v>0</v>
      </c>
      <c r="AA2921" s="17">
        <v>0</v>
      </c>
      <c r="AB2921" s="15">
        <v>35</v>
      </c>
      <c r="AC2921" s="22" t="s">
        <v>782</v>
      </c>
      <c r="AD2921" s="25">
        <v>4870.5</v>
      </c>
      <c r="AE2921" s="27">
        <v>4.8704999999999998</v>
      </c>
      <c r="AF2921" s="25">
        <v>61.688341236399992</v>
      </c>
      <c r="AG2921" s="16">
        <v>0.38225440814350103</v>
      </c>
      <c r="AH2921" s="22" t="s">
        <v>782</v>
      </c>
      <c r="AI2921" s="23" t="s">
        <v>782</v>
      </c>
      <c r="AJ2921" s="23" t="s">
        <v>782</v>
      </c>
      <c r="AK2921" s="23" t="s">
        <v>782</v>
      </c>
      <c r="AL2921" s="14" t="s">
        <v>782</v>
      </c>
      <c r="AM2921" s="22" t="s">
        <v>782</v>
      </c>
      <c r="AN2921" s="23" t="s">
        <v>782</v>
      </c>
      <c r="AO2921" s="23" t="s">
        <v>782</v>
      </c>
      <c r="AP2921" s="23" t="s">
        <v>782</v>
      </c>
      <c r="AQ2921" s="14" t="s">
        <v>782</v>
      </c>
      <c r="AR2921" s="15">
        <v>53150</v>
      </c>
      <c r="AS2921" s="25">
        <v>1047986.7970000003</v>
      </c>
      <c r="AT2921" s="26">
        <v>1047.9867970000003</v>
      </c>
      <c r="AU2921" s="25">
        <v>930.61227573600036</v>
      </c>
      <c r="AV2921" s="16">
        <v>5.7665782146633244</v>
      </c>
      <c r="AW2921" s="15">
        <v>98</v>
      </c>
      <c r="AX2921" s="22" t="s">
        <v>782</v>
      </c>
      <c r="AY2921" s="25">
        <v>12955.199999999999</v>
      </c>
      <c r="AZ2921" s="26">
        <v>12.9552</v>
      </c>
      <c r="BA2921" s="25">
        <v>70.09448368999999</v>
      </c>
      <c r="BB2921" s="16">
        <v>0.43434342438170692</v>
      </c>
      <c r="BC2921" s="15">
        <v>1000</v>
      </c>
      <c r="BD2921" s="25">
        <v>1552604.2</v>
      </c>
      <c r="BE2921" s="25">
        <v>1552.6042000000002</v>
      </c>
      <c r="BF2921" s="25">
        <v>3215.1709034253709</v>
      </c>
      <c r="BG2921" s="16">
        <v>19.922942101154696</v>
      </c>
      <c r="BH2921" s="13">
        <v>54649</v>
      </c>
      <c r="BI2921" s="19">
        <v>2834.7306970000004</v>
      </c>
      <c r="BJ2921" s="19">
        <v>5563.0249525877716</v>
      </c>
      <c r="BK2921" s="18">
        <v>34.471518736253579</v>
      </c>
      <c r="BL2921" t="s">
        <v>279</v>
      </c>
    </row>
    <row r="2922" spans="1:64">
      <c r="A2922" t="s">
        <v>3973</v>
      </c>
      <c r="B2922" t="s">
        <v>3968</v>
      </c>
      <c r="C2922" t="s">
        <v>506</v>
      </c>
      <c r="D2922" t="s">
        <v>795</v>
      </c>
      <c r="E2922">
        <v>2019</v>
      </c>
      <c r="F2922" s="23">
        <v>6525.3</v>
      </c>
      <c r="G2922" s="23">
        <v>1245.8499999999999</v>
      </c>
      <c r="H2922" s="22">
        <v>2055724</v>
      </c>
      <c r="I2922" s="34">
        <v>16481.309874373845</v>
      </c>
      <c r="J2922" s="22">
        <v>362</v>
      </c>
      <c r="K2922" s="22">
        <v>463</v>
      </c>
      <c r="L2922" s="23">
        <v>221551.99999999997</v>
      </c>
      <c r="M2922" s="23">
        <v>221.55199999999996</v>
      </c>
      <c r="N2922" s="23">
        <v>1325.1025119999997</v>
      </c>
      <c r="O2922" s="14">
        <v>8.040031539364179</v>
      </c>
      <c r="P2922" s="22">
        <v>5</v>
      </c>
      <c r="Q2922" s="22">
        <v>7</v>
      </c>
      <c r="R2922" s="23">
        <v>2373.3499574649086</v>
      </c>
      <c r="S2922" s="23">
        <v>2.3733499574649084</v>
      </c>
      <c r="T2922" s="23">
        <v>5.3303907500000003</v>
      </c>
      <c r="U2922" s="14">
        <v>3.2342033434417855E-2</v>
      </c>
      <c r="V2922" s="22">
        <v>0</v>
      </c>
      <c r="W2922" s="22">
        <v>0</v>
      </c>
      <c r="X2922" s="23">
        <v>0</v>
      </c>
      <c r="Y2922" s="23">
        <v>0</v>
      </c>
      <c r="Z2922" s="23">
        <v>0</v>
      </c>
      <c r="AA2922" s="14">
        <v>0</v>
      </c>
      <c r="AB2922" s="22">
        <v>34</v>
      </c>
      <c r="AC2922" s="22">
        <v>37</v>
      </c>
      <c r="AD2922" s="23">
        <v>36866.819557939911</v>
      </c>
      <c r="AE2922" s="23">
        <v>36.866819557939912</v>
      </c>
      <c r="AF2922" s="23">
        <v>58.605554595000001</v>
      </c>
      <c r="AG2922" s="14">
        <v>0.35558796625821304</v>
      </c>
      <c r="AH2922" s="22">
        <v>125</v>
      </c>
      <c r="AI2922" s="23">
        <v>106700.48000000001</v>
      </c>
      <c r="AJ2922" s="23">
        <v>106.70048000000001</v>
      </c>
      <c r="AK2922" s="23">
        <v>94.750026240000025</v>
      </c>
      <c r="AL2922" s="14">
        <v>0.57489378551957937</v>
      </c>
      <c r="AM2922" s="22">
        <v>55969</v>
      </c>
      <c r="AN2922" s="23">
        <v>1027443.8970000001</v>
      </c>
      <c r="AO2922" s="23">
        <v>1027.4438970000001</v>
      </c>
      <c r="AP2922" s="23">
        <v>912.37018053600013</v>
      </c>
      <c r="AQ2922" s="14">
        <v>5.5357868245327362</v>
      </c>
      <c r="AR2922" s="22">
        <v>56094</v>
      </c>
      <c r="AS2922" s="23">
        <v>1134144.3769999999</v>
      </c>
      <c r="AT2922" s="23">
        <v>1134.1443769999998</v>
      </c>
      <c r="AU2922" s="23">
        <v>1007.1202067760005</v>
      </c>
      <c r="AV2922" s="14">
        <v>6.1106806100523174</v>
      </c>
      <c r="AW2922" s="22">
        <v>99</v>
      </c>
      <c r="AX2922" s="22" t="s">
        <v>782</v>
      </c>
      <c r="AY2922" s="23">
        <v>13180.199999999999</v>
      </c>
      <c r="AZ2922" s="23">
        <v>13.180199999999999</v>
      </c>
      <c r="BA2922" s="23">
        <v>70.236215999999999</v>
      </c>
      <c r="BB2922" s="14">
        <v>0.42615675899163569</v>
      </c>
      <c r="BC2922" s="22">
        <v>1005</v>
      </c>
      <c r="BD2922" s="23">
        <v>1570094.2</v>
      </c>
      <c r="BE2922" s="23">
        <v>1570.0941999999998</v>
      </c>
      <c r="BF2922" s="23">
        <v>3207.8905479532359</v>
      </c>
      <c r="BG2922" s="14">
        <v>19.463808231292717</v>
      </c>
      <c r="BH2922" s="22">
        <v>57599</v>
      </c>
      <c r="BI2922" s="23">
        <v>2978.2109465154049</v>
      </c>
      <c r="BJ2922" s="23">
        <v>5674.2854280742367</v>
      </c>
      <c r="BK2922" s="14">
        <v>34.428607139393485</v>
      </c>
      <c r="BL2922" t="s">
        <v>279</v>
      </c>
    </row>
    <row r="2923" spans="1:64">
      <c r="A2923" t="s">
        <v>3974</v>
      </c>
      <c r="B2923" t="s">
        <v>3968</v>
      </c>
      <c r="C2923" t="s">
        <v>506</v>
      </c>
      <c r="D2923" t="s">
        <v>795</v>
      </c>
      <c r="E2923">
        <v>2020</v>
      </c>
      <c r="F2923" s="23">
        <v>6525.29</v>
      </c>
      <c r="G2923" s="23">
        <v>1252.92</v>
      </c>
      <c r="H2923" s="22">
        <v>2054178</v>
      </c>
      <c r="I2923" s="34">
        <v>16553.199077785022</v>
      </c>
      <c r="J2923" s="22">
        <v>367</v>
      </c>
      <c r="K2923" s="22">
        <v>545</v>
      </c>
      <c r="L2923" s="23">
        <v>252045.59999999998</v>
      </c>
      <c r="M2923" s="23">
        <v>252.04559999999998</v>
      </c>
      <c r="N2923" s="23">
        <v>1516.8398720999996</v>
      </c>
      <c r="O2923" s="14">
        <v>9.1634243324944507</v>
      </c>
      <c r="P2923" s="22">
        <v>6</v>
      </c>
      <c r="Q2923" s="22">
        <v>8</v>
      </c>
      <c r="R2923" s="23">
        <v>2864.921522756274</v>
      </c>
      <c r="S2923" s="23">
        <v>2.8649215227562741</v>
      </c>
      <c r="T2923" s="23">
        <v>5.1931462499999999</v>
      </c>
      <c r="U2923" s="14">
        <v>3.1372462963786776E-2</v>
      </c>
      <c r="V2923" s="22">
        <v>0</v>
      </c>
      <c r="W2923" s="22">
        <v>0</v>
      </c>
      <c r="X2923" s="23">
        <v>0</v>
      </c>
      <c r="Y2923" s="23">
        <v>0</v>
      </c>
      <c r="Z2923" s="23">
        <v>0</v>
      </c>
      <c r="AA2923" s="14">
        <v>0</v>
      </c>
      <c r="AB2923" s="22">
        <v>35</v>
      </c>
      <c r="AC2923" s="22">
        <v>40</v>
      </c>
      <c r="AD2923" s="23">
        <v>35012.773415665237</v>
      </c>
      <c r="AE2923" s="23">
        <v>35.012773415665237</v>
      </c>
      <c r="AF2923" s="23">
        <v>58.142172293100003</v>
      </c>
      <c r="AG2923" s="14">
        <v>0.35124432455554078</v>
      </c>
      <c r="AH2923" s="22">
        <v>155</v>
      </c>
      <c r="AI2923" s="23">
        <v>113558.11200000002</v>
      </c>
      <c r="AJ2923" s="23">
        <v>113.55811199999998</v>
      </c>
      <c r="AK2923" s="23">
        <v>100.83960345600002</v>
      </c>
      <c r="AL2923" s="14">
        <v>0.6091849858274847</v>
      </c>
      <c r="AM2923" s="22">
        <v>61373</v>
      </c>
      <c r="AN2923" s="23">
        <v>1122373.2680000006</v>
      </c>
      <c r="AO2923" s="23">
        <v>1122.3732679999998</v>
      </c>
      <c r="AP2923" s="23">
        <v>996.66746198400028</v>
      </c>
      <c r="AQ2923" s="14">
        <v>6.0209960461453234</v>
      </c>
      <c r="AR2923" s="22">
        <v>61528</v>
      </c>
      <c r="AS2923" s="23">
        <v>1235931.3800000001</v>
      </c>
      <c r="AT2923" s="23">
        <v>1235.9313800000002</v>
      </c>
      <c r="AU2923" s="23">
        <v>1097.5070654399999</v>
      </c>
      <c r="AV2923" s="14">
        <v>6.6301810319728052</v>
      </c>
      <c r="AW2923" s="22">
        <v>100</v>
      </c>
      <c r="AX2923" s="22">
        <v>101</v>
      </c>
      <c r="AY2923" s="23">
        <v>13220.099999999999</v>
      </c>
      <c r="AZ2923" s="23">
        <v>13.220099999999999</v>
      </c>
      <c r="BA2923" s="23">
        <v>70.414726999999985</v>
      </c>
      <c r="BB2923" s="14">
        <v>0.42538440255031451</v>
      </c>
      <c r="BC2923" s="22">
        <v>1013</v>
      </c>
      <c r="BD2923" s="23">
        <v>1619553.2</v>
      </c>
      <c r="BE2923" s="23">
        <v>1619.553200000001</v>
      </c>
      <c r="BF2923" s="23">
        <v>3354.7763839615818</v>
      </c>
      <c r="BG2923" s="14">
        <v>20.26663467404201</v>
      </c>
      <c r="BH2923" s="22">
        <v>63049</v>
      </c>
      <c r="BI2923" s="23">
        <v>3158.6279749384225</v>
      </c>
      <c r="BJ2923" s="23">
        <v>6102.8733670446809</v>
      </c>
      <c r="BK2923" s="14">
        <v>36.86824122857891</v>
      </c>
      <c r="BL2923" t="s">
        <v>279</v>
      </c>
    </row>
    <row r="2924" spans="1:64">
      <c r="A2924" t="s">
        <v>3975</v>
      </c>
      <c r="B2924" t="s">
        <v>3968</v>
      </c>
      <c r="C2924" t="s">
        <v>506</v>
      </c>
      <c r="D2924" t="s">
        <v>795</v>
      </c>
      <c r="E2924">
        <v>2021</v>
      </c>
      <c r="F2924" s="23">
        <v>6525.29</v>
      </c>
      <c r="G2924" s="23">
        <v>1258.6600000000001</v>
      </c>
      <c r="H2924" s="22">
        <v>2057480</v>
      </c>
      <c r="I2924" s="34">
        <v>15401.55</v>
      </c>
      <c r="J2924" s="22">
        <v>371</v>
      </c>
      <c r="K2924" s="22">
        <v>650</v>
      </c>
      <c r="L2924" s="23">
        <v>347098.29</v>
      </c>
      <c r="M2924" s="23">
        <v>347.1</v>
      </c>
      <c r="N2924" s="23">
        <v>2075.9899999999998</v>
      </c>
      <c r="O2924" s="14">
        <v>13.48</v>
      </c>
      <c r="P2924" s="22">
        <v>6</v>
      </c>
      <c r="Q2924" s="22">
        <v>10</v>
      </c>
      <c r="R2924" s="23">
        <v>3155.770098</v>
      </c>
      <c r="S2924" s="23">
        <v>3.16</v>
      </c>
      <c r="T2924" s="23">
        <v>3.91</v>
      </c>
      <c r="U2924" s="14">
        <v>0.03</v>
      </c>
      <c r="V2924" s="22">
        <v>0</v>
      </c>
      <c r="W2924" s="22">
        <v>0</v>
      </c>
      <c r="X2924" s="23">
        <v>0</v>
      </c>
      <c r="Y2924" s="23">
        <v>0</v>
      </c>
      <c r="Z2924" s="23">
        <v>0</v>
      </c>
      <c r="AA2924" s="14">
        <v>0</v>
      </c>
      <c r="AB2924" s="22">
        <v>35</v>
      </c>
      <c r="AC2924" s="22">
        <v>32117.811979999999</v>
      </c>
      <c r="AD2924" s="23">
        <v>32119.999999999996</v>
      </c>
      <c r="AE2924" s="23">
        <v>32.119999999999997</v>
      </c>
      <c r="AF2924" s="23">
        <v>54.987436289999998</v>
      </c>
      <c r="AG2924" s="14">
        <v>0.35124432455554078</v>
      </c>
      <c r="AH2924" s="22">
        <v>198</v>
      </c>
      <c r="AI2924" s="23">
        <v>127552.245</v>
      </c>
      <c r="AJ2924" s="23">
        <v>127.552245</v>
      </c>
      <c r="AK2924" s="23">
        <v>114.13667100000001</v>
      </c>
      <c r="AL2924" s="14">
        <v>0.74016000000000004</v>
      </c>
      <c r="AM2924" s="22">
        <v>68577</v>
      </c>
      <c r="AN2924" s="23">
        <v>1223069.443</v>
      </c>
      <c r="AO2924" s="23">
        <v>1223.0694430000001</v>
      </c>
      <c r="AP2924" s="23">
        <v>1094.4305609999999</v>
      </c>
      <c r="AQ2924" s="14">
        <v>7.1029</v>
      </c>
      <c r="AR2924" s="22">
        <v>68775</v>
      </c>
      <c r="AS2924" s="23">
        <v>1350621.6880000001</v>
      </c>
      <c r="AT2924" s="23">
        <v>1350.62</v>
      </c>
      <c r="AU2924" s="23">
        <v>1208.57</v>
      </c>
      <c r="AV2924" s="14">
        <v>7.85</v>
      </c>
      <c r="AW2924" s="22">
        <v>113</v>
      </c>
      <c r="AX2924" s="22">
        <v>137</v>
      </c>
      <c r="AY2924" s="23">
        <v>13982.11</v>
      </c>
      <c r="AZ2924" s="23">
        <v>13.98</v>
      </c>
      <c r="BA2924" s="23">
        <v>72.69</v>
      </c>
      <c r="BB2924" s="14">
        <v>0.47</v>
      </c>
      <c r="BC2924" s="22">
        <v>1004</v>
      </c>
      <c r="BD2924" s="23">
        <v>1647510.5</v>
      </c>
      <c r="BE2924" s="23">
        <v>1647.51</v>
      </c>
      <c r="BF2924" s="23">
        <v>3014.35</v>
      </c>
      <c r="BG2924" s="14">
        <v>19.57</v>
      </c>
      <c r="BH2924" s="22">
        <v>70304</v>
      </c>
      <c r="BI2924" s="23">
        <v>3394.49</v>
      </c>
      <c r="BJ2924" s="23">
        <v>6430.49</v>
      </c>
      <c r="BK2924" s="14">
        <v>41.8</v>
      </c>
      <c r="BL2924" t="s">
        <v>279</v>
      </c>
    </row>
    <row r="2925" spans="1:64">
      <c r="A2925" t="s">
        <v>3976</v>
      </c>
      <c r="B2925" t="s">
        <v>3968</v>
      </c>
      <c r="C2925" t="s">
        <v>506</v>
      </c>
      <c r="D2925" s="111" t="s">
        <v>795</v>
      </c>
      <c r="E2925" s="110">
        <v>2022</v>
      </c>
      <c r="F2925" s="23"/>
      <c r="G2925" s="23"/>
      <c r="H2925" s="22">
        <v>2085331</v>
      </c>
      <c r="I2925" s="34">
        <v>15113.516021876898</v>
      </c>
      <c r="J2925" s="22">
        <v>370</v>
      </c>
      <c r="K2925" s="22">
        <v>609</v>
      </c>
      <c r="L2925" s="23">
        <v>331685.19</v>
      </c>
      <c r="M2925" s="23">
        <v>331.68518999999975</v>
      </c>
      <c r="N2925" s="23">
        <v>1962.9129544200007</v>
      </c>
      <c r="O2925" s="14">
        <v>13.48</v>
      </c>
      <c r="P2925" s="22">
        <v>6</v>
      </c>
      <c r="Q2925" s="22">
        <v>9</v>
      </c>
      <c r="R2925" s="23">
        <v>2161</v>
      </c>
      <c r="S2925" s="23">
        <v>2.161</v>
      </c>
      <c r="T2925" s="23">
        <v>5.0805109999999996</v>
      </c>
      <c r="U2925" s="14">
        <v>3.3615678791393953E-2</v>
      </c>
      <c r="V2925" s="22">
        <v>0</v>
      </c>
      <c r="W2925" s="22">
        <v>0</v>
      </c>
      <c r="X2925" s="23">
        <v>0</v>
      </c>
      <c r="Y2925" s="23">
        <v>0</v>
      </c>
      <c r="Z2925" s="23">
        <v>0</v>
      </c>
      <c r="AA2925" s="14">
        <v>0</v>
      </c>
      <c r="AB2925" s="22">
        <v>35</v>
      </c>
      <c r="AC2925" s="22">
        <v>44</v>
      </c>
      <c r="AD2925" s="23">
        <v>33972.412087982848</v>
      </c>
      <c r="AE2925" s="23">
        <v>33.972412087982846</v>
      </c>
      <c r="AF2925" s="23">
        <v>58.902318551999997</v>
      </c>
      <c r="AG2925" s="14">
        <v>0.38973272974163364</v>
      </c>
      <c r="AH2925" s="22">
        <v>234</v>
      </c>
      <c r="AI2925" s="23">
        <v>130668.64100000006</v>
      </c>
      <c r="AJ2925" s="23">
        <v>130.66864099999992</v>
      </c>
      <c r="AK2925" s="23">
        <v>133.8522410869011</v>
      </c>
      <c r="AL2925" s="14">
        <v>0.9</v>
      </c>
      <c r="AM2925" s="22">
        <v>81775</v>
      </c>
      <c r="AN2925" s="23">
        <v>1382895.1140000354</v>
      </c>
      <c r="AO2925" s="23">
        <v>1382.8951140002139</v>
      </c>
      <c r="AP2925" s="23">
        <v>1416.5878575031841</v>
      </c>
      <c r="AQ2925" s="14">
        <v>9.3729867719243192</v>
      </c>
      <c r="AR2925" s="22">
        <v>82009</v>
      </c>
      <c r="AS2925" s="23">
        <v>1513563.7550000008</v>
      </c>
      <c r="AT2925" s="23">
        <v>1513.5637550000008</v>
      </c>
      <c r="AU2925" s="23">
        <v>1550.4400985899542</v>
      </c>
      <c r="AV2925" s="14">
        <v>10.258632712240379</v>
      </c>
      <c r="AW2925" s="22">
        <v>113</v>
      </c>
      <c r="AX2925" s="22">
        <v>135</v>
      </c>
      <c r="AY2925" s="23">
        <v>11696.109999999999</v>
      </c>
      <c r="AZ2925" s="23">
        <v>11.696109999999999</v>
      </c>
      <c r="BA2925" s="23">
        <v>70.089007599999988</v>
      </c>
      <c r="BB2925" s="14">
        <v>0.46375050979894927</v>
      </c>
      <c r="BC2925" s="22">
        <v>992</v>
      </c>
      <c r="BD2925" s="23">
        <v>1715680.8</v>
      </c>
      <c r="BE2925" s="23">
        <v>1715.6808000000005</v>
      </c>
      <c r="BF2925" s="23">
        <v>3605.3874424643673</v>
      </c>
      <c r="BG2925" s="14">
        <v>23.855385055638603</v>
      </c>
      <c r="BH2925" s="22">
        <v>83525</v>
      </c>
      <c r="BI2925" s="23">
        <v>3608.7592670879844</v>
      </c>
      <c r="BJ2925" s="23">
        <v>7252.8123326263212</v>
      </c>
      <c r="BK2925" s="14">
        <v>47.988914837075868</v>
      </c>
      <c r="BL2925" t="s">
        <v>279</v>
      </c>
    </row>
    <row r="2926" spans="1:64">
      <c r="A2926" t="s">
        <v>3977</v>
      </c>
      <c r="B2926" t="s">
        <v>3968</v>
      </c>
      <c r="C2926" t="s">
        <v>506</v>
      </c>
      <c r="D2926" t="s">
        <v>795</v>
      </c>
      <c r="E2926">
        <v>2023</v>
      </c>
      <c r="F2926">
        <v>6525.29</v>
      </c>
      <c r="G2926">
        <v>1298.97</v>
      </c>
      <c r="H2926">
        <v>2072972</v>
      </c>
      <c r="I2926">
        <v>15113.516021876898</v>
      </c>
      <c r="J2926">
        <v>372</v>
      </c>
      <c r="K2926">
        <v>616</v>
      </c>
      <c r="L2926">
        <v>334417.19</v>
      </c>
      <c r="M2926">
        <v>334.41719000000001</v>
      </c>
      <c r="N2926">
        <v>1979.0809300000001</v>
      </c>
      <c r="O2926">
        <v>13.094775081690253</v>
      </c>
      <c r="P2926">
        <v>6</v>
      </c>
      <c r="Q2926">
        <v>9</v>
      </c>
      <c r="R2926">
        <v>2167.1133559999998</v>
      </c>
      <c r="S2926">
        <v>2.1671130000000001</v>
      </c>
      <c r="T2926">
        <v>3.5324589999999998</v>
      </c>
      <c r="U2926">
        <v>2.3372847158045457E-2</v>
      </c>
      <c r="V2926">
        <v>0</v>
      </c>
      <c r="W2926">
        <v>0</v>
      </c>
      <c r="X2926">
        <v>0</v>
      </c>
      <c r="Y2926">
        <v>0</v>
      </c>
      <c r="Z2926">
        <v>0</v>
      </c>
      <c r="AA2926">
        <v>0</v>
      </c>
      <c r="AB2926">
        <v>35</v>
      </c>
      <c r="AC2926">
        <v>55</v>
      </c>
      <c r="AD2926">
        <v>26411.923386480685</v>
      </c>
      <c r="AE2926">
        <v>26.411923386480694</v>
      </c>
      <c r="AF2926">
        <v>59.8122504273</v>
      </c>
      <c r="AG2926">
        <v>0.395753379562515</v>
      </c>
      <c r="AH2926">
        <v>268</v>
      </c>
      <c r="AI2926">
        <v>139544.50599999999</v>
      </c>
      <c r="AJ2926">
        <v>139.54450600000001</v>
      </c>
      <c r="AK2926">
        <v>130.89096499999999</v>
      </c>
      <c r="AL2926">
        <v>0.86605237861616446</v>
      </c>
      <c r="AM2926">
        <v>103632</v>
      </c>
      <c r="AN2926">
        <v>1725331.757</v>
      </c>
      <c r="AO2926">
        <v>1725.3317569999999</v>
      </c>
      <c r="AP2926">
        <v>1618.3391650000001</v>
      </c>
      <c r="AQ2926">
        <v>10.707893270218824</v>
      </c>
      <c r="AR2926">
        <v>115409</v>
      </c>
      <c r="AS2926">
        <v>1873344.68400045</v>
      </c>
      <c r="AT2926">
        <v>1873.3500840004599</v>
      </c>
      <c r="AU2926">
        <v>1757.1734015005509</v>
      </c>
      <c r="AV2926">
        <v>11.626503051685873</v>
      </c>
      <c r="AW2926">
        <v>113</v>
      </c>
      <c r="AX2926">
        <v>133</v>
      </c>
      <c r="AY2926">
        <v>14033.31</v>
      </c>
      <c r="AZ2926">
        <v>14.03331</v>
      </c>
      <c r="BA2926">
        <v>76.147430999999997</v>
      </c>
      <c r="BB2926">
        <v>0.46375050979894927</v>
      </c>
      <c r="BC2926">
        <v>1003</v>
      </c>
      <c r="BD2926">
        <v>1852291.8</v>
      </c>
      <c r="BE2926">
        <v>1852.2918</v>
      </c>
      <c r="BF2926">
        <v>4782.7138340000001</v>
      </c>
      <c r="BG2926">
        <v>31.645275838375369</v>
      </c>
      <c r="BH2926">
        <v>116938</v>
      </c>
      <c r="BI2926">
        <v>4102.6714203869406</v>
      </c>
      <c r="BJ2926">
        <v>8658.4603059278506</v>
      </c>
      <c r="BK2926">
        <v>57.249430708270999</v>
      </c>
      <c r="BL2926" t="s">
        <v>279</v>
      </c>
    </row>
    <row r="2927" spans="1:64">
      <c r="A2927" t="s">
        <v>3978</v>
      </c>
      <c r="B2927" t="s">
        <v>3968</v>
      </c>
      <c r="C2927" t="s">
        <v>506</v>
      </c>
      <c r="D2927" t="s">
        <v>795</v>
      </c>
      <c r="E2927">
        <v>2024</v>
      </c>
      <c r="F2927">
        <v>6525.29</v>
      </c>
      <c r="G2927">
        <v>1302.99</v>
      </c>
      <c r="H2927">
        <v>2072861</v>
      </c>
      <c r="I2927">
        <v>14213.811324377566</v>
      </c>
      <c r="J2927">
        <v>372</v>
      </c>
      <c r="K2927">
        <v>614</v>
      </c>
      <c r="L2927">
        <v>333971.99</v>
      </c>
      <c r="M2927">
        <v>333.97198999999983</v>
      </c>
      <c r="N2927">
        <v>1976.44623682</v>
      </c>
      <c r="O2927">
        <v>13.905110963660199</v>
      </c>
      <c r="P2927">
        <v>6</v>
      </c>
      <c r="Q2927">
        <v>9</v>
      </c>
      <c r="R2927">
        <v>2140.3385793279458</v>
      </c>
      <c r="S2927">
        <v>2.1403385793279455</v>
      </c>
      <c r="T2927">
        <v>2.9871565000000002</v>
      </c>
      <c r="U2927">
        <v>2.1015872743975726E-2</v>
      </c>
      <c r="V2927">
        <v>0</v>
      </c>
      <c r="W2927">
        <v>0</v>
      </c>
      <c r="X2927">
        <v>0</v>
      </c>
      <c r="Y2927">
        <v>0</v>
      </c>
      <c r="Z2927">
        <v>0</v>
      </c>
      <c r="AA2927">
        <v>0</v>
      </c>
      <c r="AB2927">
        <v>35</v>
      </c>
      <c r="AC2927">
        <v>55</v>
      </c>
      <c r="AD2927">
        <v>18772.96711781116</v>
      </c>
      <c r="AE2927">
        <v>18.772967117811163</v>
      </c>
      <c r="AF2927">
        <v>46.552566200699985</v>
      </c>
      <c r="AG2927">
        <v>0.32751642144608639</v>
      </c>
      <c r="AH2927">
        <v>340</v>
      </c>
      <c r="AI2927">
        <v>171327.43100000004</v>
      </c>
      <c r="AJ2927">
        <v>171.32743099999996</v>
      </c>
      <c r="AK2927">
        <v>154.52771591340013</v>
      </c>
      <c r="AL2927">
        <v>1.0871659429471638</v>
      </c>
      <c r="AM2927">
        <v>124309</v>
      </c>
      <c r="AN2927">
        <v>2090210.7629999334</v>
      </c>
      <c r="AO2927">
        <v>2090.2107630004321</v>
      </c>
      <c r="AP2927">
        <v>1885.2526597679732</v>
      </c>
      <c r="AQ2927">
        <v>13.263526697689088</v>
      </c>
      <c r="AR2927">
        <v>147786</v>
      </c>
      <c r="AS2927">
        <v>2281399.80899989</v>
      </c>
      <c r="AT2927">
        <v>2281.3998089993843</v>
      </c>
      <c r="AU2927">
        <v>2057.6944363919388</v>
      </c>
      <c r="AV2927">
        <v>14.476725414687794</v>
      </c>
      <c r="AW2927">
        <v>113</v>
      </c>
      <c r="AX2927">
        <v>130</v>
      </c>
      <c r="AY2927">
        <v>13950.810000000001</v>
      </c>
      <c r="AZ2927">
        <v>13.950809999999993</v>
      </c>
      <c r="BA2927">
        <v>76.077613599999992</v>
      </c>
      <c r="BB2927">
        <v>0.53523725525694976</v>
      </c>
      <c r="BC2927">
        <v>1015</v>
      </c>
      <c r="BD2927">
        <v>2069805.1</v>
      </c>
      <c r="BE2927">
        <v>2069.8050999999778</v>
      </c>
      <c r="BF2927">
        <v>4722.6801674531789</v>
      </c>
      <c r="BG2927">
        <v>33.225994489975328</v>
      </c>
      <c r="BH2927">
        <v>149327</v>
      </c>
      <c r="BI2927">
        <v>4720.0410146965005</v>
      </c>
      <c r="BJ2927">
        <v>8882.4381769658175</v>
      </c>
      <c r="BK2927">
        <v>62.491600417770329</v>
      </c>
      <c r="BL2927" t="s">
        <v>279</v>
      </c>
    </row>
    <row r="2928" spans="1:64">
      <c r="A2928" t="s">
        <v>3979</v>
      </c>
      <c r="B2928" t="s">
        <v>3980</v>
      </c>
      <c r="C2928" t="s">
        <v>602</v>
      </c>
      <c r="D2928" t="s">
        <v>808</v>
      </c>
      <c r="E2928">
        <v>2012</v>
      </c>
      <c r="F2928" s="23">
        <v>258.82</v>
      </c>
      <c r="G2928" s="23">
        <v>109.16</v>
      </c>
      <c r="H2928" s="22">
        <v>328314</v>
      </c>
      <c r="I2928" s="34">
        <v>2634.1851929999998</v>
      </c>
      <c r="J2928" s="22">
        <v>18</v>
      </c>
      <c r="K2928" s="22" t="s">
        <v>782</v>
      </c>
      <c r="L2928" s="23">
        <v>5654</v>
      </c>
      <c r="M2928" s="23">
        <v>5.6539999999999999</v>
      </c>
      <c r="N2928" s="23">
        <v>38.768561999999996</v>
      </c>
      <c r="O2928" s="14">
        <v>1.4717477762392084</v>
      </c>
      <c r="P2928" s="22">
        <v>1</v>
      </c>
      <c r="Q2928" s="22" t="s">
        <v>782</v>
      </c>
      <c r="R2928" s="23">
        <v>190</v>
      </c>
      <c r="S2928" s="23">
        <v>0.19</v>
      </c>
      <c r="T2928" s="23">
        <v>0.47214999999999996</v>
      </c>
      <c r="U2928" s="14">
        <v>1.7923948599159863E-2</v>
      </c>
      <c r="V2928" s="22">
        <v>0</v>
      </c>
      <c r="W2928" s="22" t="s">
        <v>782</v>
      </c>
      <c r="X2928" s="23">
        <v>0</v>
      </c>
      <c r="Y2928" s="23">
        <v>0</v>
      </c>
      <c r="Z2928" s="23">
        <v>0</v>
      </c>
      <c r="AA2928" s="14">
        <v>0</v>
      </c>
      <c r="AB2928" s="22">
        <v>0</v>
      </c>
      <c r="AC2928" s="22" t="s">
        <v>782</v>
      </c>
      <c r="AD2928" s="23">
        <v>0</v>
      </c>
      <c r="AE2928" s="23">
        <v>0</v>
      </c>
      <c r="AF2928" s="23">
        <v>0</v>
      </c>
      <c r="AG2928" s="14">
        <v>0</v>
      </c>
      <c r="AH2928" s="22" t="s">
        <v>782</v>
      </c>
      <c r="AI2928" s="23" t="s">
        <v>782</v>
      </c>
      <c r="AJ2928" s="23" t="s">
        <v>782</v>
      </c>
      <c r="AK2928" s="23" t="s">
        <v>782</v>
      </c>
      <c r="AL2928" s="14" t="s">
        <v>782</v>
      </c>
      <c r="AM2928" s="22" t="s">
        <v>782</v>
      </c>
      <c r="AN2928" s="23" t="s">
        <v>782</v>
      </c>
      <c r="AO2928" s="23" t="s">
        <v>782</v>
      </c>
      <c r="AP2928" s="23" t="s">
        <v>782</v>
      </c>
      <c r="AQ2928" s="14" t="s">
        <v>782</v>
      </c>
      <c r="AR2928" s="22">
        <v>2200</v>
      </c>
      <c r="AS2928" s="23">
        <v>27208.39</v>
      </c>
      <c r="AT2928" s="23">
        <v>27.208389999999998</v>
      </c>
      <c r="AU2928" s="23">
        <v>19.508728999999999</v>
      </c>
      <c r="AV2928" s="14">
        <v>0.74059823325413399</v>
      </c>
      <c r="AW2928" s="22">
        <v>0</v>
      </c>
      <c r="AX2928" s="22" t="s">
        <v>782</v>
      </c>
      <c r="AY2928" s="23">
        <v>0</v>
      </c>
      <c r="AZ2928" s="23">
        <v>0</v>
      </c>
      <c r="BA2928" s="23">
        <v>0</v>
      </c>
      <c r="BB2928" s="14">
        <v>0</v>
      </c>
      <c r="BC2928" s="22">
        <v>3</v>
      </c>
      <c r="BD2928" s="23">
        <v>4600</v>
      </c>
      <c r="BE2928" s="23">
        <v>4.5999999999999996</v>
      </c>
      <c r="BF2928" s="23">
        <v>7.3461999999999996</v>
      </c>
      <c r="BG2928" s="14">
        <v>0.2788794052719436</v>
      </c>
      <c r="BH2928" s="22">
        <v>2222</v>
      </c>
      <c r="BI2928" s="23">
        <v>37.652389999999997</v>
      </c>
      <c r="BJ2928" s="23">
        <v>66.095641000000001</v>
      </c>
      <c r="BK2928" s="14">
        <v>2.5091493633644459</v>
      </c>
      <c r="BL2928" t="s">
        <v>603</v>
      </c>
    </row>
    <row r="2929" spans="1:64">
      <c r="A2929" t="s">
        <v>3981</v>
      </c>
      <c r="B2929" t="s">
        <v>3980</v>
      </c>
      <c r="C2929" t="s">
        <v>602</v>
      </c>
      <c r="D2929" t="s">
        <v>808</v>
      </c>
      <c r="E2929">
        <v>2015</v>
      </c>
      <c r="F2929" s="23">
        <v>258.82</v>
      </c>
      <c r="G2929" s="23">
        <v>111.13</v>
      </c>
      <c r="H2929" s="22">
        <v>333090</v>
      </c>
      <c r="I2929" s="29">
        <v>2686.7791187008938</v>
      </c>
      <c r="J2929" s="28">
        <v>18</v>
      </c>
      <c r="K2929" s="28">
        <v>22</v>
      </c>
      <c r="L2929" s="30">
        <v>8832</v>
      </c>
      <c r="M2929" s="31">
        <v>8.8320000000000007</v>
      </c>
      <c r="N2929" s="30">
        <v>52.827327199696256</v>
      </c>
      <c r="O2929" s="32">
        <v>1.9661953910539258</v>
      </c>
      <c r="P2929" s="28">
        <v>1</v>
      </c>
      <c r="Q2929" s="28">
        <v>1</v>
      </c>
      <c r="R2929" s="30">
        <v>190</v>
      </c>
      <c r="S2929" s="31">
        <v>0.19</v>
      </c>
      <c r="T2929" s="30">
        <v>0</v>
      </c>
      <c r="U2929" s="32">
        <v>0</v>
      </c>
      <c r="V2929" s="28">
        <v>0</v>
      </c>
      <c r="W2929" s="28">
        <v>0</v>
      </c>
      <c r="X2929" s="30">
        <v>0</v>
      </c>
      <c r="Y2929" s="31">
        <v>0</v>
      </c>
      <c r="Z2929" s="30">
        <v>0</v>
      </c>
      <c r="AA2929" s="18">
        <v>0</v>
      </c>
      <c r="AB2929" s="28">
        <v>2</v>
      </c>
      <c r="AC2929" s="22" t="s">
        <v>782</v>
      </c>
      <c r="AD2929" s="30">
        <v>0</v>
      </c>
      <c r="AE2929" s="19">
        <v>0</v>
      </c>
      <c r="AF2929" s="30">
        <v>6.5477044709999994</v>
      </c>
      <c r="AG2929" s="18">
        <v>0.2437008842828112</v>
      </c>
      <c r="AH2929" s="22" t="s">
        <v>782</v>
      </c>
      <c r="AI2929" s="23" t="s">
        <v>782</v>
      </c>
      <c r="AJ2929" s="23" t="s">
        <v>782</v>
      </c>
      <c r="AK2929" s="23" t="s">
        <v>782</v>
      </c>
      <c r="AL2929" s="14" t="s">
        <v>782</v>
      </c>
      <c r="AM2929" s="22" t="s">
        <v>782</v>
      </c>
      <c r="AN2929" s="23" t="s">
        <v>782</v>
      </c>
      <c r="AO2929" s="23" t="s">
        <v>782</v>
      </c>
      <c r="AP2929" s="23" t="s">
        <v>782</v>
      </c>
      <c r="AQ2929" s="14" t="s">
        <v>782</v>
      </c>
      <c r="AR2929" s="28">
        <v>2708</v>
      </c>
      <c r="AS2929" s="30">
        <v>41900.402000000046</v>
      </c>
      <c r="AT2929" s="33">
        <v>41.900402000000042</v>
      </c>
      <c r="AU2929" s="30">
        <v>37.21437720746615</v>
      </c>
      <c r="AV2929" s="18">
        <v>1.385092542533231</v>
      </c>
      <c r="AW2929" s="28">
        <v>0</v>
      </c>
      <c r="AX2929" s="22" t="s">
        <v>782</v>
      </c>
      <c r="AY2929" s="30">
        <v>0</v>
      </c>
      <c r="AZ2929" s="19">
        <v>0</v>
      </c>
      <c r="BA2929" s="30">
        <v>0</v>
      </c>
      <c r="BB2929" s="18">
        <v>0</v>
      </c>
      <c r="BC2929" s="28">
        <v>4</v>
      </c>
      <c r="BD2929" s="30">
        <v>6900</v>
      </c>
      <c r="BE2929" s="19">
        <v>6.9</v>
      </c>
      <c r="BF2929" s="30">
        <v>10.636917619216165</v>
      </c>
      <c r="BG2929" s="18">
        <v>0.39589847729497418</v>
      </c>
      <c r="BH2929" s="13">
        <v>2733</v>
      </c>
      <c r="BI2929" s="19">
        <v>57.822402000000039</v>
      </c>
      <c r="BJ2929" s="19">
        <v>107.22632649737857</v>
      </c>
      <c r="BK2929" s="18">
        <v>3.9908872951649417</v>
      </c>
      <c r="BL2929" t="s">
        <v>603</v>
      </c>
    </row>
    <row r="2930" spans="1:64">
      <c r="A2930" t="s">
        <v>3982</v>
      </c>
      <c r="B2930" t="s">
        <v>3980</v>
      </c>
      <c r="C2930" t="s">
        <v>602</v>
      </c>
      <c r="D2930" t="s">
        <v>808</v>
      </c>
      <c r="E2930">
        <v>2016</v>
      </c>
      <c r="F2930" s="23">
        <v>258.82</v>
      </c>
      <c r="G2930" s="23">
        <v>111.54</v>
      </c>
      <c r="H2930" s="22">
        <v>333451</v>
      </c>
      <c r="I2930" s="29">
        <v>2832.0688302537696</v>
      </c>
      <c r="J2930" s="28">
        <v>18</v>
      </c>
      <c r="K2930" s="28">
        <v>22</v>
      </c>
      <c r="L2930" s="30">
        <v>8832</v>
      </c>
      <c r="M2930" s="31">
        <v>8.8320000000000007</v>
      </c>
      <c r="N2930" s="30">
        <v>52.824191999999996</v>
      </c>
      <c r="O2930" s="32">
        <v>1.8652156838739913</v>
      </c>
      <c r="P2930" s="28">
        <v>1</v>
      </c>
      <c r="Q2930" s="28">
        <v>1</v>
      </c>
      <c r="R2930" s="30">
        <v>190</v>
      </c>
      <c r="S2930" s="31">
        <v>0.19</v>
      </c>
      <c r="T2930" s="30">
        <v>0.46435999999999999</v>
      </c>
      <c r="U2930" s="32">
        <v>1.6396494147297637E-2</v>
      </c>
      <c r="V2930" s="28">
        <v>0</v>
      </c>
      <c r="W2930" s="28">
        <v>0</v>
      </c>
      <c r="X2930" s="30">
        <v>0</v>
      </c>
      <c r="Y2930" s="31">
        <v>0</v>
      </c>
      <c r="Z2930" s="30">
        <v>0</v>
      </c>
      <c r="AA2930" s="18">
        <v>0</v>
      </c>
      <c r="AB2930" s="28">
        <v>2</v>
      </c>
      <c r="AC2930" s="22" t="s">
        <v>782</v>
      </c>
      <c r="AD2930" s="30">
        <v>0</v>
      </c>
      <c r="AE2930" s="19">
        <v>0</v>
      </c>
      <c r="AF2930" s="30">
        <v>6.7535441819999988</v>
      </c>
      <c r="AG2930" s="18">
        <v>0.23846680948763671</v>
      </c>
      <c r="AH2930" s="22" t="s">
        <v>782</v>
      </c>
      <c r="AI2930" s="23" t="s">
        <v>782</v>
      </c>
      <c r="AJ2930" s="23" t="s">
        <v>782</v>
      </c>
      <c r="AK2930" s="23" t="s">
        <v>782</v>
      </c>
      <c r="AL2930" s="14" t="s">
        <v>782</v>
      </c>
      <c r="AM2930" s="22" t="s">
        <v>782</v>
      </c>
      <c r="AN2930" s="23" t="s">
        <v>782</v>
      </c>
      <c r="AO2930" s="23" t="s">
        <v>782</v>
      </c>
      <c r="AP2930" s="23" t="s">
        <v>782</v>
      </c>
      <c r="AQ2930" s="14" t="s">
        <v>782</v>
      </c>
      <c r="AR2930" s="28">
        <v>2812</v>
      </c>
      <c r="AS2930" s="30">
        <v>43256.072999999924</v>
      </c>
      <c r="AT2930" s="33">
        <v>43.256072999999923</v>
      </c>
      <c r="AU2930" s="30">
        <v>38.411392824000046</v>
      </c>
      <c r="AV2930" s="18">
        <v>1.3563015281856043</v>
      </c>
      <c r="AW2930" s="28">
        <v>0</v>
      </c>
      <c r="AX2930" s="22" t="s">
        <v>782</v>
      </c>
      <c r="AY2930" s="30">
        <v>0</v>
      </c>
      <c r="AZ2930" s="19">
        <v>0</v>
      </c>
      <c r="BA2930" s="30">
        <v>0</v>
      </c>
      <c r="BB2930" s="18">
        <v>0</v>
      </c>
      <c r="BC2930" s="28">
        <v>5</v>
      </c>
      <c r="BD2930" s="30">
        <v>7699.9999999999991</v>
      </c>
      <c r="BE2930" s="19">
        <v>7.6999999999999993</v>
      </c>
      <c r="BF2930" s="30">
        <v>11.732023192898431</v>
      </c>
      <c r="BG2930" s="18">
        <v>0.4142562874027032</v>
      </c>
      <c r="BH2930" s="13">
        <v>2838</v>
      </c>
      <c r="BI2930" s="19">
        <v>59.978072999999924</v>
      </c>
      <c r="BJ2930" s="19">
        <v>110.18551219889846</v>
      </c>
      <c r="BK2930" s="18">
        <v>3.8906368030972334</v>
      </c>
      <c r="BL2930" t="s">
        <v>603</v>
      </c>
    </row>
    <row r="2931" spans="1:64">
      <c r="A2931" t="s">
        <v>3983</v>
      </c>
      <c r="B2931" t="s">
        <v>3980</v>
      </c>
      <c r="C2931" t="s">
        <v>602</v>
      </c>
      <c r="D2931" t="s">
        <v>808</v>
      </c>
      <c r="E2931">
        <v>2017</v>
      </c>
      <c r="F2931" s="23">
        <v>258.82</v>
      </c>
      <c r="G2931" s="23">
        <v>112.05</v>
      </c>
      <c r="H2931" s="22">
        <v>332552</v>
      </c>
      <c r="I2931" s="29">
        <v>2612.1994397764111</v>
      </c>
      <c r="J2931" s="28">
        <v>18</v>
      </c>
      <c r="K2931" s="28">
        <v>22</v>
      </c>
      <c r="L2931" s="30">
        <v>8832</v>
      </c>
      <c r="M2931" s="31">
        <v>8.8320000000000007</v>
      </c>
      <c r="N2931" s="30">
        <v>52.824191999999996</v>
      </c>
      <c r="O2931" s="32">
        <v>2.0222112904411862</v>
      </c>
      <c r="P2931" s="28">
        <v>1</v>
      </c>
      <c r="Q2931" s="28">
        <v>1</v>
      </c>
      <c r="R2931" s="30">
        <v>190</v>
      </c>
      <c r="S2931" s="31">
        <v>0.19</v>
      </c>
      <c r="T2931" s="30">
        <v>0.44668999999999998</v>
      </c>
      <c r="U2931" s="32">
        <v>1.7100149138621439E-2</v>
      </c>
      <c r="V2931" s="28">
        <v>0</v>
      </c>
      <c r="W2931" s="28">
        <v>0</v>
      </c>
      <c r="X2931" s="30">
        <v>0</v>
      </c>
      <c r="Y2931" s="31">
        <v>0</v>
      </c>
      <c r="Z2931" s="30">
        <v>0</v>
      </c>
      <c r="AA2931" s="18">
        <v>0</v>
      </c>
      <c r="AB2931" s="28">
        <v>2</v>
      </c>
      <c r="AC2931" s="22" t="s">
        <v>782</v>
      </c>
      <c r="AD2931" s="30">
        <v>0</v>
      </c>
      <c r="AE2931" s="19">
        <v>0</v>
      </c>
      <c r="AF2931" s="30">
        <v>6.1481560140000004</v>
      </c>
      <c r="AG2931" s="18">
        <v>0.2353631931919504</v>
      </c>
      <c r="AH2931" s="22" t="s">
        <v>782</v>
      </c>
      <c r="AI2931" s="23" t="s">
        <v>782</v>
      </c>
      <c r="AJ2931" s="23" t="s">
        <v>782</v>
      </c>
      <c r="AK2931" s="23" t="s">
        <v>782</v>
      </c>
      <c r="AL2931" s="14" t="s">
        <v>782</v>
      </c>
      <c r="AM2931" s="22" t="s">
        <v>782</v>
      </c>
      <c r="AN2931" s="23" t="s">
        <v>782</v>
      </c>
      <c r="AO2931" s="23" t="s">
        <v>782</v>
      </c>
      <c r="AP2931" s="23" t="s">
        <v>782</v>
      </c>
      <c r="AQ2931" s="14" t="s">
        <v>782</v>
      </c>
      <c r="AR2931" s="28">
        <v>2957</v>
      </c>
      <c r="AS2931" s="30">
        <v>45326.591000000015</v>
      </c>
      <c r="AT2931" s="33">
        <v>45.326591000000015</v>
      </c>
      <c r="AU2931" s="30">
        <v>40.250012808000022</v>
      </c>
      <c r="AV2931" s="18">
        <v>1.5408476165757536</v>
      </c>
      <c r="AW2931" s="28">
        <v>0</v>
      </c>
      <c r="AX2931" s="22" t="s">
        <v>782</v>
      </c>
      <c r="AY2931" s="30">
        <v>0</v>
      </c>
      <c r="AZ2931" s="19">
        <v>0</v>
      </c>
      <c r="BA2931" s="30">
        <v>0</v>
      </c>
      <c r="BB2931" s="18">
        <v>0</v>
      </c>
      <c r="BC2931" s="28">
        <v>7</v>
      </c>
      <c r="BD2931" s="30">
        <v>14300</v>
      </c>
      <c r="BE2931" s="19">
        <v>14.3</v>
      </c>
      <c r="BF2931" s="30">
        <v>28.625256151329342</v>
      </c>
      <c r="BG2931" s="18">
        <v>1.0958296566275771</v>
      </c>
      <c r="BH2931" s="13">
        <v>2985</v>
      </c>
      <c r="BI2931" s="19">
        <v>68.64859100000001</v>
      </c>
      <c r="BJ2931" s="19">
        <v>128.29430697332936</v>
      </c>
      <c r="BK2931" s="18">
        <v>4.9113519059750885</v>
      </c>
      <c r="BL2931" t="s">
        <v>603</v>
      </c>
    </row>
    <row r="2932" spans="1:64">
      <c r="A2932" t="s">
        <v>3984</v>
      </c>
      <c r="B2932" t="s">
        <v>3980</v>
      </c>
      <c r="C2932" t="s">
        <v>602</v>
      </c>
      <c r="D2932" t="s">
        <v>808</v>
      </c>
      <c r="E2932">
        <v>2018</v>
      </c>
      <c r="F2932" s="23">
        <v>258.83</v>
      </c>
      <c r="G2932" s="23">
        <v>112.36</v>
      </c>
      <c r="H2932" s="22">
        <v>333786</v>
      </c>
      <c r="I2932" s="29">
        <v>2612.3850971637444</v>
      </c>
      <c r="J2932" s="28">
        <v>18</v>
      </c>
      <c r="K2932" s="28">
        <v>22</v>
      </c>
      <c r="L2932" s="30">
        <v>9733</v>
      </c>
      <c r="M2932" s="31">
        <v>9.7330000000000005</v>
      </c>
      <c r="N2932" s="30">
        <v>58.213072999999994</v>
      </c>
      <c r="O2932" s="32">
        <v>2.2283496052401186</v>
      </c>
      <c r="P2932" s="28">
        <v>1</v>
      </c>
      <c r="Q2932" s="28">
        <v>1</v>
      </c>
      <c r="R2932" s="30">
        <v>190</v>
      </c>
      <c r="S2932" s="31">
        <v>0.19</v>
      </c>
      <c r="T2932" s="30">
        <v>0</v>
      </c>
      <c r="U2932" s="32">
        <v>0</v>
      </c>
      <c r="V2932" s="28">
        <v>0</v>
      </c>
      <c r="W2932" s="28">
        <v>0</v>
      </c>
      <c r="X2932" s="30">
        <v>0</v>
      </c>
      <c r="Y2932" s="31">
        <v>0</v>
      </c>
      <c r="Z2932" s="30">
        <v>0</v>
      </c>
      <c r="AA2932" s="18">
        <v>0</v>
      </c>
      <c r="AB2932" s="28">
        <v>2</v>
      </c>
      <c r="AC2932" s="22" t="s">
        <v>782</v>
      </c>
      <c r="AD2932" s="30">
        <v>0</v>
      </c>
      <c r="AE2932" s="19">
        <v>0</v>
      </c>
      <c r="AF2932" s="30">
        <v>6.7267500299999998</v>
      </c>
      <c r="AG2932" s="18">
        <v>0.25749457984977803</v>
      </c>
      <c r="AH2932" s="22" t="s">
        <v>782</v>
      </c>
      <c r="AI2932" s="23" t="s">
        <v>782</v>
      </c>
      <c r="AJ2932" s="23" t="s">
        <v>782</v>
      </c>
      <c r="AK2932" s="23" t="s">
        <v>782</v>
      </c>
      <c r="AL2932" s="14" t="s">
        <v>782</v>
      </c>
      <c r="AM2932" s="22" t="s">
        <v>782</v>
      </c>
      <c r="AN2932" s="23" t="s">
        <v>782</v>
      </c>
      <c r="AO2932" s="23" t="s">
        <v>782</v>
      </c>
      <c r="AP2932" s="23" t="s">
        <v>782</v>
      </c>
      <c r="AQ2932" s="14" t="s">
        <v>782</v>
      </c>
      <c r="AR2932" s="28">
        <v>3098</v>
      </c>
      <c r="AS2932" s="30">
        <v>47504.166000000012</v>
      </c>
      <c r="AT2932" s="33">
        <v>47.504166000000012</v>
      </c>
      <c r="AU2932" s="30">
        <v>42.183699408000059</v>
      </c>
      <c r="AV2932" s="18">
        <v>1.6147580788834972</v>
      </c>
      <c r="AW2932" s="28">
        <v>0</v>
      </c>
      <c r="AX2932" s="22" t="s">
        <v>782</v>
      </c>
      <c r="AY2932" s="30">
        <v>0</v>
      </c>
      <c r="AZ2932" s="19">
        <v>0</v>
      </c>
      <c r="BA2932" s="30">
        <v>0</v>
      </c>
      <c r="BB2932" s="18">
        <v>0</v>
      </c>
      <c r="BC2932" s="28">
        <v>7</v>
      </c>
      <c r="BD2932" s="30">
        <v>14300</v>
      </c>
      <c r="BE2932" s="19">
        <v>14.3</v>
      </c>
      <c r="BF2932" s="30">
        <v>28.372254905950307</v>
      </c>
      <c r="BG2932" s="18">
        <v>1.0860670938887971</v>
      </c>
      <c r="BH2932" s="13">
        <v>3126</v>
      </c>
      <c r="BI2932" s="19">
        <v>71.727166000000011</v>
      </c>
      <c r="BJ2932" s="19">
        <v>135.49577734395038</v>
      </c>
      <c r="BK2932" s="18">
        <v>5.1866693578621916</v>
      </c>
      <c r="BL2932" t="s">
        <v>603</v>
      </c>
    </row>
    <row r="2933" spans="1:64">
      <c r="A2933" t="s">
        <v>3985</v>
      </c>
      <c r="B2933" t="s">
        <v>3980</v>
      </c>
      <c r="C2933" t="s">
        <v>602</v>
      </c>
      <c r="D2933" t="s">
        <v>808</v>
      </c>
      <c r="E2933">
        <v>2019</v>
      </c>
      <c r="F2933" s="23">
        <v>258.83</v>
      </c>
      <c r="G2933" s="23">
        <v>112.55</v>
      </c>
      <c r="H2933" s="22">
        <v>334195</v>
      </c>
      <c r="I2933" s="34">
        <v>2676.594040669168</v>
      </c>
      <c r="J2933" s="22">
        <v>18</v>
      </c>
      <c r="K2933" s="22">
        <v>23</v>
      </c>
      <c r="L2933" s="23">
        <v>9753</v>
      </c>
      <c r="M2933" s="23">
        <v>9.7530000000000001</v>
      </c>
      <c r="N2933" s="23">
        <v>58.332692999999992</v>
      </c>
      <c r="O2933" s="14">
        <v>2.179362731653411</v>
      </c>
      <c r="P2933" s="22">
        <v>0</v>
      </c>
      <c r="Q2933" s="22">
        <v>0</v>
      </c>
      <c r="R2933" s="23">
        <v>0</v>
      </c>
      <c r="S2933" s="23">
        <v>0</v>
      </c>
      <c r="T2933" s="23">
        <v>0</v>
      </c>
      <c r="U2933" s="14">
        <v>0</v>
      </c>
      <c r="V2933" s="22">
        <v>0</v>
      </c>
      <c r="W2933" s="22">
        <v>0</v>
      </c>
      <c r="X2933" s="23">
        <v>0</v>
      </c>
      <c r="Y2933" s="23">
        <v>0</v>
      </c>
      <c r="Z2933" s="23">
        <v>0</v>
      </c>
      <c r="AA2933" s="14">
        <v>0</v>
      </c>
      <c r="AB2933" s="22">
        <v>2</v>
      </c>
      <c r="AC2933" s="22">
        <v>2</v>
      </c>
      <c r="AD2933" s="23">
        <v>5217.5563369098709</v>
      </c>
      <c r="AE2933" s="23">
        <v>5.2175563369098708</v>
      </c>
      <c r="AF2933" s="23">
        <v>7.2941437589999989</v>
      </c>
      <c r="AG2933" s="14">
        <v>0.27251587832036006</v>
      </c>
      <c r="AH2933" s="22">
        <v>4</v>
      </c>
      <c r="AI2933" s="23">
        <v>7736.9699999999993</v>
      </c>
      <c r="AJ2933" s="23">
        <v>7.7369699999999995</v>
      </c>
      <c r="AK2933" s="23">
        <v>6.8704293600000002</v>
      </c>
      <c r="AL2933" s="14">
        <v>0.25668552106177234</v>
      </c>
      <c r="AM2933" s="22">
        <v>3278</v>
      </c>
      <c r="AN2933" s="23">
        <v>44531.020999999986</v>
      </c>
      <c r="AO2933" s="23">
        <v>44.531020999999988</v>
      </c>
      <c r="AP2933" s="23">
        <v>39.543546648000088</v>
      </c>
      <c r="AQ2933" s="14">
        <v>1.4773830490227764</v>
      </c>
      <c r="AR2933" s="22">
        <v>3282</v>
      </c>
      <c r="AS2933" s="23">
        <v>52267.990999999987</v>
      </c>
      <c r="AT2933" s="23">
        <v>52.267990999999988</v>
      </c>
      <c r="AU2933" s="23">
        <v>46.413976008000091</v>
      </c>
      <c r="AV2933" s="14">
        <v>1.7340685700845491</v>
      </c>
      <c r="AW2933" s="22">
        <v>0</v>
      </c>
      <c r="AX2933" s="22" t="s">
        <v>782</v>
      </c>
      <c r="AY2933" s="23">
        <v>0</v>
      </c>
      <c r="AZ2933" s="23">
        <v>0</v>
      </c>
      <c r="BA2933" s="23">
        <v>0</v>
      </c>
      <c r="BB2933" s="14">
        <v>0</v>
      </c>
      <c r="BC2933" s="22">
        <v>7</v>
      </c>
      <c r="BD2933" s="23">
        <v>14300</v>
      </c>
      <c r="BE2933" s="23">
        <v>14.3</v>
      </c>
      <c r="BF2933" s="23">
        <v>28.66068707468494</v>
      </c>
      <c r="BG2933" s="14">
        <v>1.0707894674800802</v>
      </c>
      <c r="BH2933" s="22">
        <v>3309</v>
      </c>
      <c r="BI2933" s="23">
        <v>81.538547336909858</v>
      </c>
      <c r="BJ2933" s="23">
        <v>140.70149984168501</v>
      </c>
      <c r="BK2933" s="14">
        <v>5.256736647538399</v>
      </c>
      <c r="BL2933" t="s">
        <v>603</v>
      </c>
    </row>
    <row r="2934" spans="1:64">
      <c r="A2934" t="s">
        <v>3986</v>
      </c>
      <c r="B2934" t="s">
        <v>3980</v>
      </c>
      <c r="C2934" t="s">
        <v>602</v>
      </c>
      <c r="D2934" t="s">
        <v>808</v>
      </c>
      <c r="E2934">
        <v>2020</v>
      </c>
      <c r="F2934" s="23">
        <v>258.83</v>
      </c>
      <c r="G2934" s="23">
        <v>112.88</v>
      </c>
      <c r="H2934" s="22">
        <v>333509</v>
      </c>
      <c r="I2934" s="34">
        <v>2691.0209569963504</v>
      </c>
      <c r="J2934" s="22">
        <v>18</v>
      </c>
      <c r="K2934" s="22">
        <v>32</v>
      </c>
      <c r="L2934" s="23">
        <v>12528</v>
      </c>
      <c r="M2934" s="23">
        <v>12.528</v>
      </c>
      <c r="N2934" s="23">
        <v>74.929968000000002</v>
      </c>
      <c r="O2934" s="14">
        <v>2.7844438671200442</v>
      </c>
      <c r="P2934" s="22">
        <v>0</v>
      </c>
      <c r="Q2934" s="22">
        <v>0</v>
      </c>
      <c r="R2934" s="23">
        <v>0</v>
      </c>
      <c r="S2934" s="23">
        <v>0</v>
      </c>
      <c r="T2934" s="23">
        <v>0</v>
      </c>
      <c r="U2934" s="14">
        <v>0</v>
      </c>
      <c r="V2934" s="22">
        <v>0</v>
      </c>
      <c r="W2934" s="22">
        <v>0</v>
      </c>
      <c r="X2934" s="23">
        <v>0</v>
      </c>
      <c r="Y2934" s="23">
        <v>0</v>
      </c>
      <c r="Z2934" s="23">
        <v>0</v>
      </c>
      <c r="AA2934" s="14">
        <v>0</v>
      </c>
      <c r="AB2934" s="22">
        <v>2</v>
      </c>
      <c r="AC2934" s="22">
        <v>2</v>
      </c>
      <c r="AD2934" s="23">
        <v>5115.2280836909868</v>
      </c>
      <c r="AE2934" s="23">
        <v>5.1152280836909867</v>
      </c>
      <c r="AF2934" s="23">
        <v>7.1510888609999999</v>
      </c>
      <c r="AG2934" s="14">
        <v>0.26573887663000084</v>
      </c>
      <c r="AH2934" s="22">
        <v>7</v>
      </c>
      <c r="AI2934" s="23">
        <v>7745.6399999999994</v>
      </c>
      <c r="AJ2934" s="23">
        <v>7.7456399999999999</v>
      </c>
      <c r="AK2934" s="23">
        <v>6.878128320000001</v>
      </c>
      <c r="AL2934" s="14">
        <v>0.25559549442071955</v>
      </c>
      <c r="AM2934" s="22">
        <v>3702</v>
      </c>
      <c r="AN2934" s="23">
        <v>49392.461000000047</v>
      </c>
      <c r="AO2934" s="23">
        <v>49.392461000000047</v>
      </c>
      <c r="AP2934" s="23">
        <v>43.86050536799997</v>
      </c>
      <c r="AQ2934" s="14">
        <v>1.6298834557184556</v>
      </c>
      <c r="AR2934" s="22">
        <v>3709</v>
      </c>
      <c r="AS2934" s="23">
        <v>57138.101000000046</v>
      </c>
      <c r="AT2934" s="23">
        <v>57.138101000000049</v>
      </c>
      <c r="AU2934" s="23">
        <v>50.738633687999972</v>
      </c>
      <c r="AV2934" s="14">
        <v>1.8854789501391751</v>
      </c>
      <c r="AW2934" s="22">
        <v>0</v>
      </c>
      <c r="AX2934" s="22">
        <v>0</v>
      </c>
      <c r="AY2934" s="23">
        <v>0</v>
      </c>
      <c r="AZ2934" s="23">
        <v>0</v>
      </c>
      <c r="BA2934" s="23">
        <v>0</v>
      </c>
      <c r="BB2934" s="14">
        <v>0</v>
      </c>
      <c r="BC2934" s="22">
        <v>7</v>
      </c>
      <c r="BD2934" s="23">
        <v>14600</v>
      </c>
      <c r="BE2934" s="23">
        <v>14.6</v>
      </c>
      <c r="BF2934" s="23">
        <v>22.76883603699881</v>
      </c>
      <c r="BG2934" s="14">
        <v>0.84610400293622434</v>
      </c>
      <c r="BH2934" s="22">
        <v>3736</v>
      </c>
      <c r="BI2934" s="23">
        <v>89.381329083691028</v>
      </c>
      <c r="BJ2934" s="23">
        <v>155.58852658599878</v>
      </c>
      <c r="BK2934" s="14">
        <v>5.7817656968254445</v>
      </c>
      <c r="BL2934" t="s">
        <v>603</v>
      </c>
    </row>
    <row r="2935" spans="1:64">
      <c r="A2935" t="s">
        <v>3987</v>
      </c>
      <c r="B2935" t="s">
        <v>3980</v>
      </c>
      <c r="C2935" t="s">
        <v>602</v>
      </c>
      <c r="D2935" t="s">
        <v>808</v>
      </c>
      <c r="E2935">
        <v>2021</v>
      </c>
      <c r="F2935" s="23">
        <v>258.83</v>
      </c>
      <c r="G2935" s="23">
        <v>113.01</v>
      </c>
      <c r="H2935" s="22">
        <v>334002</v>
      </c>
      <c r="I2935" s="34">
        <v>2500.54</v>
      </c>
      <c r="J2935" s="22">
        <v>19</v>
      </c>
      <c r="K2935" s="22">
        <v>34</v>
      </c>
      <c r="L2935" s="23">
        <v>57598</v>
      </c>
      <c r="M2935" s="23">
        <v>57.6</v>
      </c>
      <c r="N2935" s="23">
        <v>344.49</v>
      </c>
      <c r="O2935" s="14">
        <v>13.78</v>
      </c>
      <c r="P2935" s="22">
        <v>0</v>
      </c>
      <c r="Q2935" s="22">
        <v>0</v>
      </c>
      <c r="R2935" s="23">
        <v>0</v>
      </c>
      <c r="S2935" s="23">
        <v>0</v>
      </c>
      <c r="T2935" s="23">
        <v>0</v>
      </c>
      <c r="U2935" s="14">
        <v>0</v>
      </c>
      <c r="V2935" s="22">
        <v>0</v>
      </c>
      <c r="W2935" s="22">
        <v>0</v>
      </c>
      <c r="X2935" s="23">
        <v>0</v>
      </c>
      <c r="Y2935" s="23">
        <v>0</v>
      </c>
      <c r="Z2935" s="23">
        <v>0</v>
      </c>
      <c r="AA2935" s="14">
        <v>0</v>
      </c>
      <c r="AB2935" s="22">
        <v>2</v>
      </c>
      <c r="AC2935" s="22">
        <v>0</v>
      </c>
      <c r="AD2935" s="23">
        <v>4833.0986720000001</v>
      </c>
      <c r="AE2935" s="23">
        <v>4.83</v>
      </c>
      <c r="AF2935" s="23">
        <v>6.76</v>
      </c>
      <c r="AG2935" s="14">
        <v>0.27</v>
      </c>
      <c r="AH2935" s="22">
        <v>10</v>
      </c>
      <c r="AI2935" s="23">
        <v>7847.0550000000003</v>
      </c>
      <c r="AJ2935" s="23">
        <v>8</v>
      </c>
      <c r="AK2935" s="23">
        <v>7.02</v>
      </c>
      <c r="AL2935" s="14">
        <v>0.28000000000000003</v>
      </c>
      <c r="AM2935" s="22">
        <v>4265</v>
      </c>
      <c r="AN2935" s="23">
        <v>56229.482000000004</v>
      </c>
      <c r="AO2935" s="23">
        <v>56</v>
      </c>
      <c r="AP2935" s="23">
        <v>50.32</v>
      </c>
      <c r="AQ2935" s="14">
        <v>2.0099999999999998</v>
      </c>
      <c r="AR2935" s="22">
        <v>4275</v>
      </c>
      <c r="AS2935" s="23">
        <v>64076.536999999997</v>
      </c>
      <c r="AT2935" s="23">
        <v>64</v>
      </c>
      <c r="AU2935" s="23">
        <v>57.34</v>
      </c>
      <c r="AV2935" s="14">
        <v>2.29</v>
      </c>
      <c r="AW2935" s="22">
        <v>0</v>
      </c>
      <c r="AX2935" s="22">
        <v>0</v>
      </c>
      <c r="AY2935" s="23">
        <v>0</v>
      </c>
      <c r="AZ2935" s="23">
        <v>0</v>
      </c>
      <c r="BA2935" s="23">
        <v>0</v>
      </c>
      <c r="BB2935" s="14">
        <v>0</v>
      </c>
      <c r="BC2935" s="22">
        <v>6</v>
      </c>
      <c r="BD2935" s="23">
        <v>13800</v>
      </c>
      <c r="BE2935" s="23">
        <v>13.8</v>
      </c>
      <c r="BF2935" s="23">
        <v>18.5</v>
      </c>
      <c r="BG2935" s="14">
        <v>0.74</v>
      </c>
      <c r="BH2935" s="22">
        <v>4302</v>
      </c>
      <c r="BI2935" s="23">
        <v>140.31</v>
      </c>
      <c r="BJ2935" s="23">
        <v>427.08</v>
      </c>
      <c r="BK2935" s="14">
        <v>17.079999999999998</v>
      </c>
      <c r="BL2935" t="s">
        <v>603</v>
      </c>
    </row>
    <row r="2936" spans="1:64">
      <c r="A2936" t="s">
        <v>3988</v>
      </c>
      <c r="B2936" t="s">
        <v>3980</v>
      </c>
      <c r="C2936" t="s">
        <v>602</v>
      </c>
      <c r="D2936" s="111" t="s">
        <v>808</v>
      </c>
      <c r="E2936" s="110">
        <v>2022</v>
      </c>
      <c r="F2936" s="23"/>
      <c r="G2936" s="23"/>
      <c r="H2936" s="22">
        <v>338332</v>
      </c>
      <c r="I2936" s="34">
        <v>2452.0740845044047</v>
      </c>
      <c r="J2936" s="22">
        <v>21</v>
      </c>
      <c r="K2936" s="22">
        <v>33</v>
      </c>
      <c r="L2936" s="23">
        <v>60771</v>
      </c>
      <c r="M2936" s="23">
        <v>60.771000000000001</v>
      </c>
      <c r="N2936" s="23">
        <v>359.64277800000002</v>
      </c>
      <c r="O2936" s="14">
        <v>14.666880591933193</v>
      </c>
      <c r="P2936" s="22">
        <v>0</v>
      </c>
      <c r="Q2936" s="22">
        <v>0</v>
      </c>
      <c r="R2936" s="23">
        <v>0</v>
      </c>
      <c r="S2936" s="23">
        <v>0</v>
      </c>
      <c r="T2936" s="23">
        <v>0</v>
      </c>
      <c r="U2936" s="14">
        <v>0</v>
      </c>
      <c r="V2936" s="22">
        <v>0</v>
      </c>
      <c r="W2936" s="22">
        <v>0</v>
      </c>
      <c r="X2936" s="23">
        <v>0</v>
      </c>
      <c r="Y2936" s="23">
        <v>0</v>
      </c>
      <c r="Z2936" s="23">
        <v>0</v>
      </c>
      <c r="AA2936" s="14">
        <v>0</v>
      </c>
      <c r="AB2936" s="22">
        <v>2</v>
      </c>
      <c r="AC2936" s="22">
        <v>2</v>
      </c>
      <c r="AD2936" s="23">
        <v>5520.2032296137331</v>
      </c>
      <c r="AE2936" s="23">
        <v>5.5202032296137347</v>
      </c>
      <c r="AF2936" s="23">
        <v>7.7172441150000006</v>
      </c>
      <c r="AG2936" s="14">
        <v>0.31472312210174325</v>
      </c>
      <c r="AH2936" s="22">
        <v>10</v>
      </c>
      <c r="AI2936" s="23">
        <v>7851.585</v>
      </c>
      <c r="AJ2936" s="23">
        <v>7.8515850000000009</v>
      </c>
      <c r="AK2936" s="23">
        <v>8.0428803750572193</v>
      </c>
      <c r="AL2936" s="14">
        <v>0.32800315560950055</v>
      </c>
      <c r="AM2936" s="22">
        <v>5345</v>
      </c>
      <c r="AN2936" s="23">
        <v>69117.541000000318</v>
      </c>
      <c r="AO2936" s="23">
        <v>69.117541000000443</v>
      </c>
      <c r="AP2936" s="23">
        <v>70.801515118426579</v>
      </c>
      <c r="AQ2936" s="14">
        <v>2.8874133765308505</v>
      </c>
      <c r="AR2936" s="22">
        <v>5355</v>
      </c>
      <c r="AS2936" s="23">
        <v>76969.126000000309</v>
      </c>
      <c r="AT2936" s="23">
        <v>76.969126000000401</v>
      </c>
      <c r="AU2936" s="23">
        <v>78.844395493483816</v>
      </c>
      <c r="AV2936" s="14">
        <v>3.2154165321403521</v>
      </c>
      <c r="AW2936" s="22">
        <v>0</v>
      </c>
      <c r="AX2936" s="22">
        <v>0</v>
      </c>
      <c r="AY2936" s="23">
        <v>0</v>
      </c>
      <c r="AZ2936" s="23">
        <v>0</v>
      </c>
      <c r="BA2936" s="23">
        <v>0</v>
      </c>
      <c r="BB2936" s="14">
        <v>0</v>
      </c>
      <c r="BC2936" s="22">
        <v>6</v>
      </c>
      <c r="BD2936" s="23">
        <v>13800</v>
      </c>
      <c r="BE2936" s="23">
        <v>13.8</v>
      </c>
      <c r="BF2936" s="23">
        <v>26.627666738537151</v>
      </c>
      <c r="BG2936" s="14">
        <v>1.0859242347858729</v>
      </c>
      <c r="BH2936" s="22">
        <v>5384</v>
      </c>
      <c r="BI2936" s="23">
        <v>157.06032922961413</v>
      </c>
      <c r="BJ2936" s="23">
        <v>472.83208434702101</v>
      </c>
      <c r="BK2936" s="14">
        <v>19.282944480961163</v>
      </c>
      <c r="BL2936" t="s">
        <v>603</v>
      </c>
    </row>
    <row r="2937" spans="1:64">
      <c r="A2937" t="s">
        <v>3989</v>
      </c>
      <c r="B2937" t="s">
        <v>3980</v>
      </c>
      <c r="C2937" t="s">
        <v>602</v>
      </c>
      <c r="D2937" t="s">
        <v>808</v>
      </c>
      <c r="E2937">
        <v>2023</v>
      </c>
      <c r="F2937">
        <v>258.83</v>
      </c>
      <c r="G2937">
        <v>113.58</v>
      </c>
      <c r="H2937">
        <v>331519</v>
      </c>
      <c r="I2937">
        <v>2452.0740845044047</v>
      </c>
      <c r="J2937">
        <v>21</v>
      </c>
      <c r="K2937">
        <v>34</v>
      </c>
      <c r="L2937">
        <v>60811</v>
      </c>
      <c r="M2937">
        <v>60.811</v>
      </c>
      <c r="N2937">
        <v>359.87949800000001</v>
      </c>
      <c r="O2937">
        <v>14.676534460121593</v>
      </c>
      <c r="P2937">
        <v>0</v>
      </c>
      <c r="Q2937">
        <v>0</v>
      </c>
      <c r="R2937">
        <v>0</v>
      </c>
      <c r="S2937">
        <v>0</v>
      </c>
      <c r="T2937">
        <v>0</v>
      </c>
      <c r="U2937">
        <v>0</v>
      </c>
      <c r="V2937">
        <v>0</v>
      </c>
      <c r="W2937">
        <v>0</v>
      </c>
      <c r="X2937">
        <v>0</v>
      </c>
      <c r="Y2937">
        <v>0</v>
      </c>
      <c r="Z2937">
        <v>0</v>
      </c>
      <c r="AA2937">
        <v>0</v>
      </c>
      <c r="AB2937">
        <v>2</v>
      </c>
      <c r="AC2937">
        <v>2</v>
      </c>
      <c r="AD2937">
        <v>5026.8892854077267</v>
      </c>
      <c r="AE2937">
        <v>5.0268892854077265</v>
      </c>
      <c r="AF2937">
        <v>7.0275912209999998</v>
      </c>
      <c r="AG2937">
        <v>0.28659783427466734</v>
      </c>
      <c r="AH2937">
        <v>12</v>
      </c>
      <c r="AI2937">
        <v>8928.83</v>
      </c>
      <c r="AJ2937">
        <v>8.9288299999999996</v>
      </c>
      <c r="AK2937">
        <v>8.3751289999999994</v>
      </c>
      <c r="AL2937">
        <v>0.34155285327330231</v>
      </c>
      <c r="AM2937">
        <v>7274</v>
      </c>
      <c r="AN2937">
        <v>96442.721999999994</v>
      </c>
      <c r="AO2937">
        <v>96.442722000000003</v>
      </c>
      <c r="AP2937">
        <v>90.462041999999997</v>
      </c>
      <c r="AQ2937">
        <v>3.6892050926056554</v>
      </c>
      <c r="AR2937">
        <v>8318</v>
      </c>
      <c r="AS2937">
        <v>106086.868000002</v>
      </c>
      <c r="AT2937">
        <v>106.086868000001</v>
      </c>
      <c r="AU2937">
        <v>99.508128050483194</v>
      </c>
      <c r="AV2937">
        <v>4.0581207835160109</v>
      </c>
      <c r="AW2937">
        <v>0</v>
      </c>
      <c r="AX2937">
        <v>0</v>
      </c>
      <c r="AY2937">
        <v>0</v>
      </c>
      <c r="AZ2937">
        <v>0</v>
      </c>
      <c r="BA2937">
        <v>0</v>
      </c>
      <c r="BB2937">
        <v>0</v>
      </c>
      <c r="BC2937">
        <v>6</v>
      </c>
      <c r="BD2937">
        <v>13800</v>
      </c>
      <c r="BE2937">
        <v>13.8</v>
      </c>
      <c r="BF2937">
        <v>31.794637000000002</v>
      </c>
      <c r="BG2937">
        <v>1.2966425933426111</v>
      </c>
      <c r="BH2937">
        <v>8347</v>
      </c>
      <c r="BI2937">
        <v>185.72475728540874</v>
      </c>
      <c r="BJ2937">
        <v>498.20985427148321</v>
      </c>
      <c r="BK2937">
        <v>20.317895671254885</v>
      </c>
      <c r="BL2937" t="s">
        <v>603</v>
      </c>
    </row>
    <row r="2938" spans="1:64">
      <c r="A2938" t="s">
        <v>3990</v>
      </c>
      <c r="B2938" t="s">
        <v>3980</v>
      </c>
      <c r="C2938" t="s">
        <v>602</v>
      </c>
      <c r="D2938" t="s">
        <v>808</v>
      </c>
      <c r="E2938">
        <v>2024</v>
      </c>
      <c r="F2938">
        <v>258.83</v>
      </c>
      <c r="G2938">
        <v>113.76</v>
      </c>
      <c r="H2938">
        <v>331605</v>
      </c>
      <c r="I2938">
        <v>2273.8480314021167</v>
      </c>
      <c r="J2938">
        <v>21</v>
      </c>
      <c r="K2938">
        <v>34</v>
      </c>
      <c r="L2938">
        <v>60811</v>
      </c>
      <c r="M2938">
        <v>60.811</v>
      </c>
      <c r="N2938">
        <v>359.87949800000001</v>
      </c>
      <c r="O2938">
        <v>15.826893135777789</v>
      </c>
      <c r="P2938">
        <v>0</v>
      </c>
      <c r="Q2938">
        <v>0</v>
      </c>
      <c r="R2938">
        <v>0</v>
      </c>
      <c r="S2938">
        <v>0</v>
      </c>
      <c r="T2938">
        <v>0</v>
      </c>
      <c r="U2938">
        <v>0</v>
      </c>
      <c r="V2938">
        <v>0</v>
      </c>
      <c r="W2938">
        <v>0</v>
      </c>
      <c r="X2938">
        <v>0</v>
      </c>
      <c r="Y2938">
        <v>0</v>
      </c>
      <c r="Z2938">
        <v>0</v>
      </c>
      <c r="AA2938">
        <v>0</v>
      </c>
      <c r="AB2938">
        <v>2</v>
      </c>
      <c r="AC2938">
        <v>2</v>
      </c>
      <c r="AD2938">
        <v>3673.1432575107297</v>
      </c>
      <c r="AE2938">
        <v>3.6731432575107297</v>
      </c>
      <c r="AF2938">
        <v>5.1350542739999998</v>
      </c>
      <c r="AG2938">
        <v>0.22583102314157666</v>
      </c>
      <c r="AH2938">
        <v>16</v>
      </c>
      <c r="AI2938">
        <v>13929.97</v>
      </c>
      <c r="AJ2938">
        <v>13.929969999999999</v>
      </c>
      <c r="AK2938">
        <v>12.564050218217451</v>
      </c>
      <c r="AL2938">
        <v>0.55254573061639989</v>
      </c>
      <c r="AM2938">
        <v>9067</v>
      </c>
      <c r="AN2938">
        <v>124728.22300000035</v>
      </c>
      <c r="AO2938">
        <v>124.72822299999991</v>
      </c>
      <c r="AP2938">
        <v>112.4978486960855</v>
      </c>
      <c r="AQ2938">
        <v>4.9474655800421399</v>
      </c>
      <c r="AR2938">
        <v>11170</v>
      </c>
      <c r="AS2938">
        <v>140363.4210000046</v>
      </c>
      <c r="AT2938">
        <v>140.3634210000009</v>
      </c>
      <c r="AU2938">
        <v>126.59991875393879</v>
      </c>
      <c r="AV2938">
        <v>5.5676508282690218</v>
      </c>
      <c r="AW2938">
        <v>0</v>
      </c>
      <c r="AX2938">
        <v>0</v>
      </c>
      <c r="AY2938">
        <v>0</v>
      </c>
      <c r="AZ2938">
        <v>0</v>
      </c>
      <c r="BA2938">
        <v>0</v>
      </c>
      <c r="BB2938">
        <v>0</v>
      </c>
      <c r="BC2938">
        <v>6</v>
      </c>
      <c r="BD2938">
        <v>13800</v>
      </c>
      <c r="BE2938">
        <v>13.8</v>
      </c>
      <c r="BF2938">
        <v>25.858054966742699</v>
      </c>
      <c r="BG2938">
        <v>1.1371936299013756</v>
      </c>
      <c r="BH2938">
        <v>11199</v>
      </c>
      <c r="BI2938">
        <v>218.64756425751165</v>
      </c>
      <c r="BJ2938">
        <v>517.47252599468152</v>
      </c>
      <c r="BK2938">
        <v>22.757568617089763</v>
      </c>
      <c r="BL2938" t="s">
        <v>603</v>
      </c>
    </row>
    <row r="2939" spans="1:64">
      <c r="A2939" t="s">
        <v>3991</v>
      </c>
      <c r="B2939" t="s">
        <v>3992</v>
      </c>
      <c r="C2939" t="s">
        <v>604</v>
      </c>
      <c r="D2939" t="s">
        <v>929</v>
      </c>
      <c r="E2939">
        <v>2012</v>
      </c>
      <c r="F2939" s="23">
        <v>969.21</v>
      </c>
      <c r="G2939" s="23">
        <v>206.52</v>
      </c>
      <c r="H2939" s="22">
        <v>351624</v>
      </c>
      <c r="I2939" s="34">
        <v>2885.4114099999997</v>
      </c>
      <c r="J2939" s="22">
        <v>85</v>
      </c>
      <c r="K2939" s="22" t="s">
        <v>782</v>
      </c>
      <c r="L2939" s="23">
        <v>45219.9</v>
      </c>
      <c r="M2939" s="23">
        <v>45.219900000000003</v>
      </c>
      <c r="N2939" s="23">
        <v>312.23688499999997</v>
      </c>
      <c r="O2939" s="14">
        <v>10.821225836907605</v>
      </c>
      <c r="P2939" s="22">
        <v>2</v>
      </c>
      <c r="Q2939" s="22" t="s">
        <v>782</v>
      </c>
      <c r="R2939" s="23">
        <v>620</v>
      </c>
      <c r="S2939" s="23">
        <v>0.62</v>
      </c>
      <c r="T2939" s="23">
        <v>2.2814920000000001</v>
      </c>
      <c r="U2939" s="14">
        <v>7.9069902894714092E-2</v>
      </c>
      <c r="V2939" s="22">
        <v>0</v>
      </c>
      <c r="W2939" s="22" t="s">
        <v>782</v>
      </c>
      <c r="X2939" s="23">
        <v>0</v>
      </c>
      <c r="Y2939" s="23">
        <v>0</v>
      </c>
      <c r="Z2939" s="23">
        <v>0</v>
      </c>
      <c r="AA2939" s="14">
        <v>0</v>
      </c>
      <c r="AB2939" s="22">
        <v>6</v>
      </c>
      <c r="AC2939" s="22" t="s">
        <v>782</v>
      </c>
      <c r="AD2939" s="23">
        <v>823</v>
      </c>
      <c r="AE2939" s="23">
        <v>0.82299999999999995</v>
      </c>
      <c r="AF2939" s="23">
        <v>0.520756</v>
      </c>
      <c r="AG2939" s="14">
        <v>1.8047894251586122E-2</v>
      </c>
      <c r="AH2939" s="22" t="s">
        <v>782</v>
      </c>
      <c r="AI2939" s="23" t="s">
        <v>782</v>
      </c>
      <c r="AJ2939" s="23" t="s">
        <v>782</v>
      </c>
      <c r="AK2939" s="23" t="s">
        <v>782</v>
      </c>
      <c r="AL2939" s="14" t="s">
        <v>782</v>
      </c>
      <c r="AM2939" s="22" t="s">
        <v>782</v>
      </c>
      <c r="AN2939" s="23" t="s">
        <v>782</v>
      </c>
      <c r="AO2939" s="23" t="s">
        <v>782</v>
      </c>
      <c r="AP2939" s="23" t="s">
        <v>782</v>
      </c>
      <c r="AQ2939" s="14" t="s">
        <v>782</v>
      </c>
      <c r="AR2939" s="22">
        <v>7796</v>
      </c>
      <c r="AS2939" s="23">
        <v>140855.777</v>
      </c>
      <c r="AT2939" s="23">
        <v>140.85577699999999</v>
      </c>
      <c r="AU2939" s="23">
        <v>118.17513099999999</v>
      </c>
      <c r="AV2939" s="14">
        <v>4.09560766934099</v>
      </c>
      <c r="AW2939" s="22">
        <v>8</v>
      </c>
      <c r="AX2939" s="22" t="s">
        <v>782</v>
      </c>
      <c r="AY2939" s="23">
        <v>93.7</v>
      </c>
      <c r="AZ2939" s="23">
        <v>9.3700000000000006E-2</v>
      </c>
      <c r="BA2939" s="23">
        <v>0.14632799999999999</v>
      </c>
      <c r="BB2939" s="14">
        <v>5.0713045457874582E-3</v>
      </c>
      <c r="BC2939" s="22">
        <v>26</v>
      </c>
      <c r="BD2939" s="23">
        <v>32620</v>
      </c>
      <c r="BE2939" s="23">
        <v>32.619999999999997</v>
      </c>
      <c r="BF2939" s="23">
        <v>52.094139999999996</v>
      </c>
      <c r="BG2939" s="14">
        <v>1.8054319678454451</v>
      </c>
      <c r="BH2939" s="22">
        <v>7923</v>
      </c>
      <c r="BI2939" s="23">
        <v>220.23237699999999</v>
      </c>
      <c r="BJ2939" s="23">
        <v>485.45473199999998</v>
      </c>
      <c r="BK2939" s="14">
        <v>16.824454575786127</v>
      </c>
      <c r="BL2939" t="s">
        <v>604</v>
      </c>
    </row>
    <row r="2940" spans="1:64">
      <c r="A2940" t="s">
        <v>3993</v>
      </c>
      <c r="B2940" t="s">
        <v>3992</v>
      </c>
      <c r="C2940" t="s">
        <v>604</v>
      </c>
      <c r="D2940" t="s">
        <v>929</v>
      </c>
      <c r="E2940">
        <v>2015</v>
      </c>
      <c r="F2940" s="23">
        <v>969.21</v>
      </c>
      <c r="G2940" s="23">
        <v>212.9</v>
      </c>
      <c r="H2940" s="22">
        <v>360642</v>
      </c>
      <c r="I2940" s="29">
        <v>2887.8586058428746</v>
      </c>
      <c r="J2940" s="28">
        <v>67</v>
      </c>
      <c r="K2940" s="28">
        <v>90</v>
      </c>
      <c r="L2940" s="30">
        <v>48678.400000000001</v>
      </c>
      <c r="M2940" s="31">
        <v>48.678400000000003</v>
      </c>
      <c r="N2940" s="30">
        <v>291.16279034847071</v>
      </c>
      <c r="O2940" s="32">
        <v>10.082307691913105</v>
      </c>
      <c r="P2940" s="28">
        <v>2</v>
      </c>
      <c r="Q2940" s="28">
        <v>2</v>
      </c>
      <c r="R2940" s="30">
        <v>620</v>
      </c>
      <c r="S2940" s="31">
        <v>0.62</v>
      </c>
      <c r="T2940" s="30">
        <v>2.3651722500000001</v>
      </c>
      <c r="U2940" s="32">
        <v>8.1900555837971192E-2</v>
      </c>
      <c r="V2940" s="28">
        <v>0</v>
      </c>
      <c r="W2940" s="28">
        <v>0</v>
      </c>
      <c r="X2940" s="30">
        <v>0</v>
      </c>
      <c r="Y2940" s="31">
        <v>0</v>
      </c>
      <c r="Z2940" s="30">
        <v>0</v>
      </c>
      <c r="AA2940" s="18">
        <v>0</v>
      </c>
      <c r="AB2940" s="28">
        <v>10</v>
      </c>
      <c r="AC2940" s="22" t="s">
        <v>782</v>
      </c>
      <c r="AD2940" s="30">
        <v>923</v>
      </c>
      <c r="AE2940" s="19">
        <v>0.92300000000000004</v>
      </c>
      <c r="AF2940" s="30">
        <v>17.574166439999999</v>
      </c>
      <c r="AG2940" s="18">
        <v>0.60855356299103347</v>
      </c>
      <c r="AH2940" s="22" t="s">
        <v>782</v>
      </c>
      <c r="AI2940" s="23" t="s">
        <v>782</v>
      </c>
      <c r="AJ2940" s="23" t="s">
        <v>782</v>
      </c>
      <c r="AK2940" s="23" t="s">
        <v>782</v>
      </c>
      <c r="AL2940" s="14" t="s">
        <v>782</v>
      </c>
      <c r="AM2940" s="22" t="s">
        <v>782</v>
      </c>
      <c r="AN2940" s="23" t="s">
        <v>782</v>
      </c>
      <c r="AO2940" s="23" t="s">
        <v>782</v>
      </c>
      <c r="AP2940" s="23" t="s">
        <v>782</v>
      </c>
      <c r="AQ2940" s="14" t="s">
        <v>782</v>
      </c>
      <c r="AR2940" s="28">
        <v>9507</v>
      </c>
      <c r="AS2940" s="30">
        <v>171227.37300000002</v>
      </c>
      <c r="AT2940" s="33">
        <v>171.22737300000003</v>
      </c>
      <c r="AU2940" s="30">
        <v>152.07777832454923</v>
      </c>
      <c r="AV2940" s="18">
        <v>5.2661088744738782</v>
      </c>
      <c r="AW2940" s="28">
        <v>11</v>
      </c>
      <c r="AX2940" s="22" t="s">
        <v>782</v>
      </c>
      <c r="AY2940" s="30">
        <v>124.7</v>
      </c>
      <c r="AZ2940" s="19">
        <v>0.12470000000000001</v>
      </c>
      <c r="BA2940" s="30">
        <v>0.32493629600138368</v>
      </c>
      <c r="BB2940" s="18">
        <v>1.1251807666204802E-2</v>
      </c>
      <c r="BC2940" s="28">
        <v>26</v>
      </c>
      <c r="BD2940" s="30">
        <v>32620</v>
      </c>
      <c r="BE2940" s="19">
        <v>32.619999999999997</v>
      </c>
      <c r="BF2940" s="30">
        <v>51.655862817043698</v>
      </c>
      <c r="BG2940" s="18">
        <v>1.7887254837383904</v>
      </c>
      <c r="BH2940" s="13">
        <v>9623</v>
      </c>
      <c r="BI2940" s="19">
        <v>254.19347300000001</v>
      </c>
      <c r="BJ2940" s="19">
        <v>515.160706476065</v>
      </c>
      <c r="BK2940" s="18">
        <v>17.838847976620585</v>
      </c>
      <c r="BL2940" t="s">
        <v>604</v>
      </c>
    </row>
    <row r="2941" spans="1:64">
      <c r="A2941" t="s">
        <v>3994</v>
      </c>
      <c r="B2941" t="s">
        <v>3992</v>
      </c>
      <c r="C2941" t="s">
        <v>604</v>
      </c>
      <c r="D2941" t="s">
        <v>929</v>
      </c>
      <c r="E2941">
        <v>2016</v>
      </c>
      <c r="F2941" s="23">
        <v>969.21</v>
      </c>
      <c r="G2941" s="23">
        <v>209.51</v>
      </c>
      <c r="H2941" s="22">
        <v>361828</v>
      </c>
      <c r="I2941" s="29">
        <v>3066.3273201848747</v>
      </c>
      <c r="J2941" s="28">
        <v>68</v>
      </c>
      <c r="K2941" s="28">
        <v>91</v>
      </c>
      <c r="L2941" s="30">
        <v>48753.4</v>
      </c>
      <c r="M2941" s="31">
        <v>48.753399999999999</v>
      </c>
      <c r="N2941" s="30">
        <v>291.59408299999996</v>
      </c>
      <c r="O2941" s="32">
        <v>9.5095550002280653</v>
      </c>
      <c r="P2941" s="28">
        <v>2</v>
      </c>
      <c r="Q2941" s="28">
        <v>2</v>
      </c>
      <c r="R2941" s="30">
        <v>620</v>
      </c>
      <c r="S2941" s="31">
        <v>0.62</v>
      </c>
      <c r="T2941" s="30">
        <v>2.2410692499999998</v>
      </c>
      <c r="U2941" s="32">
        <v>7.308643259470686E-2</v>
      </c>
      <c r="V2941" s="28">
        <v>0</v>
      </c>
      <c r="W2941" s="28">
        <v>0</v>
      </c>
      <c r="X2941" s="30">
        <v>0</v>
      </c>
      <c r="Y2941" s="31">
        <v>0</v>
      </c>
      <c r="Z2941" s="30">
        <v>0</v>
      </c>
      <c r="AA2941" s="18">
        <v>0</v>
      </c>
      <c r="AB2941" s="28">
        <v>10</v>
      </c>
      <c r="AC2941" s="22" t="s">
        <v>782</v>
      </c>
      <c r="AD2941" s="30">
        <v>923</v>
      </c>
      <c r="AE2941" s="19">
        <v>0.92300000000000004</v>
      </c>
      <c r="AF2941" s="30">
        <v>9.6596913390000001</v>
      </c>
      <c r="AG2941" s="18">
        <v>0.31502479449642051</v>
      </c>
      <c r="AH2941" s="22" t="s">
        <v>782</v>
      </c>
      <c r="AI2941" s="23" t="s">
        <v>782</v>
      </c>
      <c r="AJ2941" s="23" t="s">
        <v>782</v>
      </c>
      <c r="AK2941" s="23" t="s">
        <v>782</v>
      </c>
      <c r="AL2941" s="14" t="s">
        <v>782</v>
      </c>
      <c r="AM2941" s="22" t="s">
        <v>782</v>
      </c>
      <c r="AN2941" s="23" t="s">
        <v>782</v>
      </c>
      <c r="AO2941" s="23" t="s">
        <v>782</v>
      </c>
      <c r="AP2941" s="23" t="s">
        <v>782</v>
      </c>
      <c r="AQ2941" s="14" t="s">
        <v>782</v>
      </c>
      <c r="AR2941" s="28">
        <v>9831</v>
      </c>
      <c r="AS2941" s="30">
        <v>177095.08300000004</v>
      </c>
      <c r="AT2941" s="33">
        <v>177.09508300000005</v>
      </c>
      <c r="AU2941" s="30">
        <v>157.26043370400009</v>
      </c>
      <c r="AV2941" s="18">
        <v>5.1286251362923174</v>
      </c>
      <c r="AW2941" s="28">
        <v>11</v>
      </c>
      <c r="AX2941" s="22" t="s">
        <v>782</v>
      </c>
      <c r="AY2941" s="30">
        <v>124.7</v>
      </c>
      <c r="AZ2941" s="19">
        <v>0.12470000000000001</v>
      </c>
      <c r="BA2941" s="30">
        <v>1.2078519999999999</v>
      </c>
      <c r="BB2941" s="18">
        <v>3.9390837111518029E-2</v>
      </c>
      <c r="BC2941" s="28">
        <v>34</v>
      </c>
      <c r="BD2941" s="30">
        <v>55220</v>
      </c>
      <c r="BE2941" s="19">
        <v>55.22</v>
      </c>
      <c r="BF2941" s="30">
        <v>108.71999268603777</v>
      </c>
      <c r="BG2941" s="18">
        <v>3.5456094974062595</v>
      </c>
      <c r="BH2941" s="13">
        <v>9956</v>
      </c>
      <c r="BI2941" s="19">
        <v>282.73618300000004</v>
      </c>
      <c r="BJ2941" s="19">
        <v>570.68312197903788</v>
      </c>
      <c r="BK2941" s="18">
        <v>18.611291698129289</v>
      </c>
      <c r="BL2941" t="s">
        <v>604</v>
      </c>
    </row>
    <row r="2942" spans="1:64">
      <c r="A2942" t="s">
        <v>3995</v>
      </c>
      <c r="B2942" t="s">
        <v>3992</v>
      </c>
      <c r="C2942" t="s">
        <v>604</v>
      </c>
      <c r="D2942" t="s">
        <v>929</v>
      </c>
      <c r="E2942">
        <v>2017</v>
      </c>
      <c r="F2942" s="23">
        <v>969.21</v>
      </c>
      <c r="G2942" s="23">
        <v>210.69</v>
      </c>
      <c r="H2942" s="22">
        <v>363049</v>
      </c>
      <c r="I2942" s="29">
        <v>2851.7536938926432</v>
      </c>
      <c r="J2942" s="28">
        <v>71</v>
      </c>
      <c r="K2942" s="28">
        <v>95</v>
      </c>
      <c r="L2942" s="30">
        <v>51293.4</v>
      </c>
      <c r="M2942" s="31">
        <v>51.293399999999998</v>
      </c>
      <c r="N2942" s="30">
        <v>308.10164299999997</v>
      </c>
      <c r="O2942" s="32">
        <v>10.803935966133221</v>
      </c>
      <c r="P2942" s="28">
        <v>3</v>
      </c>
      <c r="Q2942" s="28">
        <v>3</v>
      </c>
      <c r="R2942" s="30">
        <v>700</v>
      </c>
      <c r="S2942" s="31">
        <v>0.7</v>
      </c>
      <c r="T2942" s="30">
        <v>1.6456999999999999</v>
      </c>
      <c r="U2942" s="32">
        <v>5.7708349901481847E-2</v>
      </c>
      <c r="V2942" s="28">
        <v>0</v>
      </c>
      <c r="W2942" s="28">
        <v>0</v>
      </c>
      <c r="X2942" s="30">
        <v>0</v>
      </c>
      <c r="Y2942" s="31">
        <v>0</v>
      </c>
      <c r="Z2942" s="30">
        <v>0</v>
      </c>
      <c r="AA2942" s="18">
        <v>0</v>
      </c>
      <c r="AB2942" s="28">
        <v>10</v>
      </c>
      <c r="AC2942" s="22" t="s">
        <v>782</v>
      </c>
      <c r="AD2942" s="30">
        <v>923</v>
      </c>
      <c r="AE2942" s="19">
        <v>0.92300000000000004</v>
      </c>
      <c r="AF2942" s="30">
        <v>17.256005168243998</v>
      </c>
      <c r="AG2942" s="18">
        <v>0.60510152770906223</v>
      </c>
      <c r="AH2942" s="22" t="s">
        <v>782</v>
      </c>
      <c r="AI2942" s="23" t="s">
        <v>782</v>
      </c>
      <c r="AJ2942" s="23" t="s">
        <v>782</v>
      </c>
      <c r="AK2942" s="23" t="s">
        <v>782</v>
      </c>
      <c r="AL2942" s="14" t="s">
        <v>782</v>
      </c>
      <c r="AM2942" s="22" t="s">
        <v>782</v>
      </c>
      <c r="AN2942" s="23" t="s">
        <v>782</v>
      </c>
      <c r="AO2942" s="23" t="s">
        <v>782</v>
      </c>
      <c r="AP2942" s="23" t="s">
        <v>782</v>
      </c>
      <c r="AQ2942" s="14" t="s">
        <v>782</v>
      </c>
      <c r="AR2942" s="28">
        <v>10210</v>
      </c>
      <c r="AS2942" s="30">
        <v>183268.75600000005</v>
      </c>
      <c r="AT2942" s="33">
        <v>183.26875600000005</v>
      </c>
      <c r="AU2942" s="30">
        <v>162.74265532800013</v>
      </c>
      <c r="AV2942" s="18">
        <v>5.7067570623834785</v>
      </c>
      <c r="AW2942" s="28">
        <v>11</v>
      </c>
      <c r="AX2942" s="22" t="s">
        <v>782</v>
      </c>
      <c r="AY2942" s="30">
        <v>0</v>
      </c>
      <c r="AZ2942" s="19">
        <v>0</v>
      </c>
      <c r="BA2942" s="30">
        <v>0</v>
      </c>
      <c r="BB2942" s="18">
        <v>0</v>
      </c>
      <c r="BC2942" s="28">
        <v>40</v>
      </c>
      <c r="BD2942" s="30">
        <v>71510</v>
      </c>
      <c r="BE2942" s="19">
        <v>71.510000000000005</v>
      </c>
      <c r="BF2942" s="30">
        <v>148.55593649662615</v>
      </c>
      <c r="BG2942" s="18">
        <v>5.2092835652242924</v>
      </c>
      <c r="BH2942" s="13">
        <v>10345</v>
      </c>
      <c r="BI2942" s="19">
        <v>307.69515600000005</v>
      </c>
      <c r="BJ2942" s="19">
        <v>638.30193999287019</v>
      </c>
      <c r="BK2942" s="18">
        <v>22.382786471351533</v>
      </c>
      <c r="BL2942" t="s">
        <v>604</v>
      </c>
    </row>
    <row r="2943" spans="1:64">
      <c r="A2943" t="s">
        <v>3996</v>
      </c>
      <c r="B2943" t="s">
        <v>3992</v>
      </c>
      <c r="C2943" t="s">
        <v>604</v>
      </c>
      <c r="D2943" t="s">
        <v>929</v>
      </c>
      <c r="E2943">
        <v>2018</v>
      </c>
      <c r="F2943" s="23">
        <v>969.21</v>
      </c>
      <c r="G2943" s="23">
        <v>210.69</v>
      </c>
      <c r="H2943" s="22">
        <v>364083</v>
      </c>
      <c r="I2943" s="29">
        <v>2851.956377168684</v>
      </c>
      <c r="J2943" s="28">
        <v>73</v>
      </c>
      <c r="K2943" s="28">
        <v>96</v>
      </c>
      <c r="L2943" s="30">
        <v>52083.4</v>
      </c>
      <c r="M2943" s="31">
        <v>52.083400000000005</v>
      </c>
      <c r="N2943" s="30">
        <v>311.51081539999996</v>
      </c>
      <c r="O2943" s="32">
        <v>10.922706177899407</v>
      </c>
      <c r="P2943" s="28">
        <v>3</v>
      </c>
      <c r="Q2943" s="28">
        <v>3</v>
      </c>
      <c r="R2943" s="30">
        <v>700</v>
      </c>
      <c r="S2943" s="31">
        <v>0.7</v>
      </c>
      <c r="T2943" s="30">
        <v>2.2179465</v>
      </c>
      <c r="U2943" s="32">
        <v>7.7769299620280119E-2</v>
      </c>
      <c r="V2943" s="28">
        <v>0</v>
      </c>
      <c r="W2943" s="28">
        <v>0</v>
      </c>
      <c r="X2943" s="30">
        <v>0</v>
      </c>
      <c r="Y2943" s="31">
        <v>0</v>
      </c>
      <c r="Z2943" s="30">
        <v>0</v>
      </c>
      <c r="AA2943" s="18">
        <v>0</v>
      </c>
      <c r="AB2943" s="28">
        <v>10</v>
      </c>
      <c r="AC2943" s="22" t="s">
        <v>782</v>
      </c>
      <c r="AD2943" s="30">
        <v>923</v>
      </c>
      <c r="AE2943" s="19">
        <v>0.92300000000000004</v>
      </c>
      <c r="AF2943" s="30">
        <v>21.078339407999998</v>
      </c>
      <c r="AG2943" s="18">
        <v>0.73908351392547555</v>
      </c>
      <c r="AH2943" s="22" t="s">
        <v>782</v>
      </c>
      <c r="AI2943" s="23" t="s">
        <v>782</v>
      </c>
      <c r="AJ2943" s="23" t="s">
        <v>782</v>
      </c>
      <c r="AK2943" s="23" t="s">
        <v>782</v>
      </c>
      <c r="AL2943" s="14" t="s">
        <v>782</v>
      </c>
      <c r="AM2943" s="22" t="s">
        <v>782</v>
      </c>
      <c r="AN2943" s="23" t="s">
        <v>782</v>
      </c>
      <c r="AO2943" s="23" t="s">
        <v>782</v>
      </c>
      <c r="AP2943" s="23" t="s">
        <v>782</v>
      </c>
      <c r="AQ2943" s="14" t="s">
        <v>782</v>
      </c>
      <c r="AR2943" s="28">
        <v>10615</v>
      </c>
      <c r="AS2943" s="30">
        <v>192546.96100000004</v>
      </c>
      <c r="AT2943" s="33">
        <v>192.54696100000004</v>
      </c>
      <c r="AU2943" s="30">
        <v>170.98170136800013</v>
      </c>
      <c r="AV2943" s="18">
        <v>5.9952425197241057</v>
      </c>
      <c r="AW2943" s="28">
        <v>11</v>
      </c>
      <c r="AX2943" s="22" t="s">
        <v>782</v>
      </c>
      <c r="AY2943" s="30">
        <v>124.7</v>
      </c>
      <c r="AZ2943" s="19">
        <v>0.12470000000000001</v>
      </c>
      <c r="BA2943" s="30">
        <v>1.2078519999999999</v>
      </c>
      <c r="BB2943" s="18">
        <v>4.2351699684800591E-2</v>
      </c>
      <c r="BC2943" s="28">
        <v>40</v>
      </c>
      <c r="BD2943" s="30">
        <v>71510</v>
      </c>
      <c r="BE2943" s="19">
        <v>71.510000000000005</v>
      </c>
      <c r="BF2943" s="30">
        <v>148.00254213896679</v>
      </c>
      <c r="BG2943" s="18">
        <v>5.1895093250303566</v>
      </c>
      <c r="BH2943" s="13">
        <v>10752</v>
      </c>
      <c r="BI2943" s="19">
        <v>317.88806100000005</v>
      </c>
      <c r="BJ2943" s="19">
        <v>654.99919681496681</v>
      </c>
      <c r="BK2943" s="18">
        <v>22.966662535884424</v>
      </c>
      <c r="BL2943" t="s">
        <v>604</v>
      </c>
    </row>
    <row r="2944" spans="1:64">
      <c r="A2944" t="s">
        <v>3997</v>
      </c>
      <c r="B2944" t="s">
        <v>3992</v>
      </c>
      <c r="C2944" t="s">
        <v>604</v>
      </c>
      <c r="D2944" t="s">
        <v>929</v>
      </c>
      <c r="E2944">
        <v>2019</v>
      </c>
      <c r="F2944" s="23">
        <v>969.21</v>
      </c>
      <c r="G2944" s="23">
        <v>210.56</v>
      </c>
      <c r="H2944" s="22">
        <v>364938</v>
      </c>
      <c r="I2944" s="34">
        <v>2919.5424257127402</v>
      </c>
      <c r="J2944" s="22">
        <v>74</v>
      </c>
      <c r="K2944" s="22">
        <v>103</v>
      </c>
      <c r="L2944" s="23">
        <v>53392.4</v>
      </c>
      <c r="M2944" s="23">
        <v>53.392400000000002</v>
      </c>
      <c r="N2944" s="23">
        <v>319.33994440000004</v>
      </c>
      <c r="O2944" s="14">
        <v>10.938013491002462</v>
      </c>
      <c r="P2944" s="22">
        <v>2</v>
      </c>
      <c r="Q2944" s="22">
        <v>3</v>
      </c>
      <c r="R2944" s="23">
        <v>700</v>
      </c>
      <c r="S2944" s="23">
        <v>0.7</v>
      </c>
      <c r="T2944" s="23">
        <v>1.4322999999999999</v>
      </c>
      <c r="U2944" s="14">
        <v>4.9059057590174815E-2</v>
      </c>
      <c r="V2944" s="22">
        <v>0</v>
      </c>
      <c r="W2944" s="22">
        <v>0</v>
      </c>
      <c r="X2944" s="23">
        <v>0</v>
      </c>
      <c r="Y2944" s="23">
        <v>0</v>
      </c>
      <c r="Z2944" s="23">
        <v>0</v>
      </c>
      <c r="AA2944" s="14">
        <v>0</v>
      </c>
      <c r="AB2944" s="22">
        <v>10</v>
      </c>
      <c r="AC2944" s="22">
        <v>13</v>
      </c>
      <c r="AD2944" s="23">
        <v>13195.414525751072</v>
      </c>
      <c r="AE2944" s="23">
        <v>13.195414525751072</v>
      </c>
      <c r="AF2944" s="23">
        <v>20.870333505000001</v>
      </c>
      <c r="AG2944" s="14">
        <v>0.71484946823148088</v>
      </c>
      <c r="AH2944" s="22">
        <v>17</v>
      </c>
      <c r="AI2944" s="23">
        <v>7175.02</v>
      </c>
      <c r="AJ2944" s="23">
        <v>7.1750200000000008</v>
      </c>
      <c r="AK2944" s="23">
        <v>6.3714177600000017</v>
      </c>
      <c r="AL2944" s="14">
        <v>0.2182334363044772</v>
      </c>
      <c r="AM2944" s="22">
        <v>11183</v>
      </c>
      <c r="AN2944" s="23">
        <v>197417.55899999998</v>
      </c>
      <c r="AO2944" s="23">
        <v>197.41755899999998</v>
      </c>
      <c r="AP2944" s="23">
        <v>175.30679239200012</v>
      </c>
      <c r="AQ2944" s="14">
        <v>6.0045982153933908</v>
      </c>
      <c r="AR2944" s="22">
        <v>11200</v>
      </c>
      <c r="AS2944" s="23">
        <v>204592.57900000003</v>
      </c>
      <c r="AT2944" s="23">
        <v>204.59257900000003</v>
      </c>
      <c r="AU2944" s="23">
        <v>181.6782101520001</v>
      </c>
      <c r="AV2944" s="14">
        <v>6.2228316516978683</v>
      </c>
      <c r="AW2944" s="22">
        <v>11</v>
      </c>
      <c r="AX2944" s="22" t="s">
        <v>782</v>
      </c>
      <c r="AY2944" s="23">
        <v>124.7</v>
      </c>
      <c r="AZ2944" s="23">
        <v>0.12470000000000001</v>
      </c>
      <c r="BA2944" s="23">
        <v>1.2078519999999999</v>
      </c>
      <c r="BB2944" s="14">
        <v>4.1371277545491747E-2</v>
      </c>
      <c r="BC2944" s="22">
        <v>41</v>
      </c>
      <c r="BD2944" s="23">
        <v>74310</v>
      </c>
      <c r="BE2944" s="23">
        <v>74.31</v>
      </c>
      <c r="BF2944" s="23">
        <v>144.46684884230729</v>
      </c>
      <c r="BG2944" s="14">
        <v>4.9482702347453982</v>
      </c>
      <c r="BH2944" s="22">
        <v>11338</v>
      </c>
      <c r="BI2944" s="23">
        <v>346.31509352575114</v>
      </c>
      <c r="BJ2944" s="23">
        <v>668.99548889930747</v>
      </c>
      <c r="BK2944" s="14">
        <v>22.914395180812878</v>
      </c>
      <c r="BL2944" t="s">
        <v>604</v>
      </c>
    </row>
    <row r="2945" spans="1:64">
      <c r="A2945" t="s">
        <v>3998</v>
      </c>
      <c r="B2945" t="s">
        <v>3992</v>
      </c>
      <c r="C2945" t="s">
        <v>604</v>
      </c>
      <c r="D2945" t="s">
        <v>929</v>
      </c>
      <c r="E2945">
        <v>2020</v>
      </c>
      <c r="F2945" s="23">
        <v>969.21</v>
      </c>
      <c r="G2945" s="23">
        <v>211.38</v>
      </c>
      <c r="H2945" s="22">
        <v>364818</v>
      </c>
      <c r="I2945" s="34">
        <v>2938.5712114314524</v>
      </c>
      <c r="J2945" s="22">
        <v>74</v>
      </c>
      <c r="K2945" s="22">
        <v>127</v>
      </c>
      <c r="L2945" s="23">
        <v>62677.4</v>
      </c>
      <c r="M2945" s="23">
        <v>62.677399999999999</v>
      </c>
      <c r="N2945" s="23">
        <v>375.20066739999999</v>
      </c>
      <c r="O2945" s="14">
        <v>12.768132551643363</v>
      </c>
      <c r="P2945" s="22">
        <v>2</v>
      </c>
      <c r="Q2945" s="22">
        <v>3</v>
      </c>
      <c r="R2945" s="23">
        <v>700</v>
      </c>
      <c r="S2945" s="23">
        <v>0.7</v>
      </c>
      <c r="T2945" s="23">
        <v>2.1757277500000001</v>
      </c>
      <c r="U2945" s="14">
        <v>7.4040327542042039E-2</v>
      </c>
      <c r="V2945" s="22">
        <v>0</v>
      </c>
      <c r="W2945" s="22">
        <v>0</v>
      </c>
      <c r="X2945" s="23">
        <v>0</v>
      </c>
      <c r="Y2945" s="23">
        <v>0</v>
      </c>
      <c r="Z2945" s="23">
        <v>0</v>
      </c>
      <c r="AA2945" s="14">
        <v>0</v>
      </c>
      <c r="AB2945" s="22">
        <v>11</v>
      </c>
      <c r="AC2945" s="22">
        <v>14</v>
      </c>
      <c r="AD2945" s="23">
        <v>13071.168586051503</v>
      </c>
      <c r="AE2945" s="23">
        <v>13.071168586051503</v>
      </c>
      <c r="AF2945" s="23">
        <v>20.708480589299999</v>
      </c>
      <c r="AG2945" s="14">
        <v>0.70471256605050492</v>
      </c>
      <c r="AH2945" s="22">
        <v>25</v>
      </c>
      <c r="AI2945" s="23">
        <v>7953.282000000002</v>
      </c>
      <c r="AJ2945" s="23">
        <v>7.9532820000000024</v>
      </c>
      <c r="AK2945" s="23">
        <v>7.0625144160000008</v>
      </c>
      <c r="AL2945" s="14">
        <v>0.24033837902331015</v>
      </c>
      <c r="AM2945" s="22">
        <v>12275</v>
      </c>
      <c r="AN2945" s="23">
        <v>213943.25399999999</v>
      </c>
      <c r="AO2945" s="23">
        <v>213.943254</v>
      </c>
      <c r="AP2945" s="23">
        <v>189.98160955200018</v>
      </c>
      <c r="AQ2945" s="14">
        <v>6.4651014347702445</v>
      </c>
      <c r="AR2945" s="22">
        <v>12300</v>
      </c>
      <c r="AS2945" s="23">
        <v>221896.53599999999</v>
      </c>
      <c r="AT2945" s="23">
        <v>221.896536</v>
      </c>
      <c r="AU2945" s="23">
        <v>197.04412396800015</v>
      </c>
      <c r="AV2945" s="14">
        <v>6.7054398137935536</v>
      </c>
      <c r="AW2945" s="22">
        <v>11</v>
      </c>
      <c r="AX2945" s="22">
        <v>11</v>
      </c>
      <c r="AY2945" s="23">
        <v>124.7</v>
      </c>
      <c r="AZ2945" s="23">
        <v>0.12470000000000001</v>
      </c>
      <c r="BA2945" s="23">
        <v>1.2078519999999999</v>
      </c>
      <c r="BB2945" s="14">
        <v>4.1103376882659401E-2</v>
      </c>
      <c r="BC2945" s="22">
        <v>42</v>
      </c>
      <c r="BD2945" s="23">
        <v>78060</v>
      </c>
      <c r="BE2945" s="23">
        <v>78.06</v>
      </c>
      <c r="BF2945" s="23">
        <v>154.1078900994772</v>
      </c>
      <c r="BG2945" s="14">
        <v>5.2443136140439943</v>
      </c>
      <c r="BH2945" s="22">
        <v>12440</v>
      </c>
      <c r="BI2945" s="23">
        <v>376.52980458605151</v>
      </c>
      <c r="BJ2945" s="23">
        <v>750.44474180677742</v>
      </c>
      <c r="BK2945" s="14">
        <v>25.537742249956118</v>
      </c>
      <c r="BL2945" t="s">
        <v>604</v>
      </c>
    </row>
    <row r="2946" spans="1:64">
      <c r="A2946" t="s">
        <v>3999</v>
      </c>
      <c r="B2946" t="s">
        <v>3992</v>
      </c>
      <c r="C2946" t="s">
        <v>604</v>
      </c>
      <c r="D2946" t="s">
        <v>929</v>
      </c>
      <c r="E2946">
        <v>2021</v>
      </c>
      <c r="F2946" s="23">
        <v>969.21</v>
      </c>
      <c r="G2946" s="23">
        <v>212.44</v>
      </c>
      <c r="H2946" s="22">
        <v>366104</v>
      </c>
      <c r="I2946" s="34">
        <v>2735.28</v>
      </c>
      <c r="J2946" s="22">
        <v>74</v>
      </c>
      <c r="K2946" s="22">
        <v>125</v>
      </c>
      <c r="L2946" s="23">
        <v>61049.9</v>
      </c>
      <c r="M2946" s="23">
        <v>61.05</v>
      </c>
      <c r="N2946" s="23">
        <v>365.14</v>
      </c>
      <c r="O2946" s="14">
        <v>13.35</v>
      </c>
      <c r="P2946" s="22">
        <v>2</v>
      </c>
      <c r="Q2946" s="22">
        <v>3</v>
      </c>
      <c r="R2946" s="23">
        <v>700</v>
      </c>
      <c r="S2946" s="23">
        <v>0.7</v>
      </c>
      <c r="T2946" s="23">
        <v>1.0343</v>
      </c>
      <c r="U2946" s="14">
        <v>0.04</v>
      </c>
      <c r="V2946" s="22">
        <v>0</v>
      </c>
      <c r="W2946" s="22">
        <v>0</v>
      </c>
      <c r="X2946" s="23">
        <v>0</v>
      </c>
      <c r="Y2946" s="23">
        <v>0</v>
      </c>
      <c r="Z2946" s="23">
        <v>0</v>
      </c>
      <c r="AA2946" s="14">
        <v>0</v>
      </c>
      <c r="AB2946" s="22">
        <v>11</v>
      </c>
      <c r="AC2946" s="22">
        <v>0</v>
      </c>
      <c r="AD2946" s="23">
        <v>12264.913399999999</v>
      </c>
      <c r="AE2946" s="23">
        <v>12.26</v>
      </c>
      <c r="AF2946" s="23">
        <v>20.14</v>
      </c>
      <c r="AG2946" s="14">
        <v>0.74</v>
      </c>
      <c r="AH2946" s="22">
        <v>33</v>
      </c>
      <c r="AI2946" s="23">
        <v>8012.01</v>
      </c>
      <c r="AJ2946" s="23">
        <v>8</v>
      </c>
      <c r="AK2946" s="23">
        <v>7.17</v>
      </c>
      <c r="AL2946" s="14">
        <v>0.26</v>
      </c>
      <c r="AM2946" s="22">
        <v>13676</v>
      </c>
      <c r="AN2946" s="23">
        <v>233453.552</v>
      </c>
      <c r="AO2946" s="23">
        <v>233</v>
      </c>
      <c r="AP2946" s="23">
        <v>208.9</v>
      </c>
      <c r="AQ2946" s="14">
        <v>7.64</v>
      </c>
      <c r="AR2946" s="22">
        <v>13709</v>
      </c>
      <c r="AS2946" s="23">
        <v>241465.56200000001</v>
      </c>
      <c r="AT2946" s="23">
        <v>241</v>
      </c>
      <c r="AU2946" s="23">
        <v>216.07</v>
      </c>
      <c r="AV2946" s="14">
        <v>7.9</v>
      </c>
      <c r="AW2946" s="22">
        <v>11</v>
      </c>
      <c r="AX2946" s="22">
        <v>12</v>
      </c>
      <c r="AY2946" s="23">
        <v>145.19999999999999</v>
      </c>
      <c r="AZ2946" s="23">
        <v>0.15</v>
      </c>
      <c r="BA2946" s="23">
        <v>1.88</v>
      </c>
      <c r="BB2946" s="14">
        <v>7.0000000000000007E-2</v>
      </c>
      <c r="BC2946" s="22">
        <v>42</v>
      </c>
      <c r="BD2946" s="23">
        <v>78016</v>
      </c>
      <c r="BE2946" s="23">
        <v>78.02</v>
      </c>
      <c r="BF2946" s="23">
        <v>132.94</v>
      </c>
      <c r="BG2946" s="14">
        <v>4.8600000000000003</v>
      </c>
      <c r="BH2946" s="22">
        <v>13849</v>
      </c>
      <c r="BI2946" s="23">
        <v>393.64</v>
      </c>
      <c r="BJ2946" s="23">
        <v>737.21</v>
      </c>
      <c r="BK2946" s="14">
        <v>26.95</v>
      </c>
      <c r="BL2946" t="s">
        <v>604</v>
      </c>
    </row>
    <row r="2947" spans="1:64">
      <c r="A2947" t="s">
        <v>4000</v>
      </c>
      <c r="B2947" t="s">
        <v>3992</v>
      </c>
      <c r="C2947" t="s">
        <v>604</v>
      </c>
      <c r="D2947" s="111" t="s">
        <v>929</v>
      </c>
      <c r="E2947" s="110">
        <v>2022</v>
      </c>
      <c r="F2947" s="23"/>
      <c r="G2947" s="23"/>
      <c r="H2947" s="22">
        <v>371309</v>
      </c>
      <c r="I2947" s="34">
        <v>2691.0761507727498</v>
      </c>
      <c r="J2947" s="22">
        <v>74</v>
      </c>
      <c r="K2947" s="22">
        <v>118</v>
      </c>
      <c r="L2947" s="23">
        <v>59342.9</v>
      </c>
      <c r="M2947" s="23">
        <v>59.3429</v>
      </c>
      <c r="N2947" s="23">
        <v>351.19128219999999</v>
      </c>
      <c r="O2947" s="14">
        <v>13.050217181671151</v>
      </c>
      <c r="P2947" s="22">
        <v>2</v>
      </c>
      <c r="Q2947" s="22">
        <v>3</v>
      </c>
      <c r="R2947" s="23">
        <v>700</v>
      </c>
      <c r="S2947" s="23">
        <v>0.7</v>
      </c>
      <c r="T2947" s="23">
        <v>1.6456999999999999</v>
      </c>
      <c r="U2947" s="14">
        <v>6.1153973644611753E-2</v>
      </c>
      <c r="V2947" s="22">
        <v>0</v>
      </c>
      <c r="W2947" s="22">
        <v>0</v>
      </c>
      <c r="X2947" s="23">
        <v>0</v>
      </c>
      <c r="Y2947" s="23">
        <v>0</v>
      </c>
      <c r="Z2947" s="23">
        <v>0</v>
      </c>
      <c r="AA2947" s="14">
        <v>0</v>
      </c>
      <c r="AB2947" s="22">
        <v>11</v>
      </c>
      <c r="AC2947" s="22">
        <v>0</v>
      </c>
      <c r="AD2947" s="23">
        <v>11316.76908154507</v>
      </c>
      <c r="AE2947" s="23">
        <v>11.31676908154507</v>
      </c>
      <c r="AF2947" s="23">
        <v>19.132065959999995</v>
      </c>
      <c r="AG2947" s="14">
        <v>0.71094480007584215</v>
      </c>
      <c r="AH2947" s="22">
        <v>42</v>
      </c>
      <c r="AI2947" s="23">
        <v>8121.7500000000018</v>
      </c>
      <c r="AJ2947" s="23">
        <v>8.1217500000000022</v>
      </c>
      <c r="AK2947" s="23">
        <v>8.3196276530306879</v>
      </c>
      <c r="AL2947" s="14">
        <v>0.30915615861118179</v>
      </c>
      <c r="AM2947" s="22">
        <v>16188</v>
      </c>
      <c r="AN2947" s="23">
        <v>263137.88099999999</v>
      </c>
      <c r="AO2947" s="23">
        <v>263.13788099999999</v>
      </c>
      <c r="AP2947" s="23">
        <v>269.54895082063615</v>
      </c>
      <c r="AQ2947" s="14">
        <v>10.016399972302324</v>
      </c>
      <c r="AR2947" s="22">
        <v>16230</v>
      </c>
      <c r="AS2947" s="23">
        <v>271259.63099999988</v>
      </c>
      <c r="AT2947" s="23">
        <v>271.2596309999999</v>
      </c>
      <c r="AU2947" s="23">
        <v>277.86857847366684</v>
      </c>
      <c r="AV2947" s="14">
        <v>10.325556130913506</v>
      </c>
      <c r="AW2947" s="22">
        <v>11</v>
      </c>
      <c r="AX2947" s="22">
        <v>12</v>
      </c>
      <c r="AY2947" s="23">
        <v>145.19999999999999</v>
      </c>
      <c r="AZ2947" s="23">
        <v>0.1452</v>
      </c>
      <c r="BA2947" s="23">
        <v>1.255976</v>
      </c>
      <c r="BB2947" s="14">
        <v>4.667188625038883E-2</v>
      </c>
      <c r="BC2947" s="22">
        <v>40</v>
      </c>
      <c r="BD2947" s="23">
        <v>75606</v>
      </c>
      <c r="BE2947" s="23">
        <v>75.605999999999995</v>
      </c>
      <c r="BF2947" s="23">
        <v>147.09317722272831</v>
      </c>
      <c r="BG2947" s="14">
        <v>5.4659611613179404</v>
      </c>
      <c r="BH2947" s="22">
        <v>16368</v>
      </c>
      <c r="BI2947" s="23">
        <v>418.37050008154495</v>
      </c>
      <c r="BJ2947" s="23">
        <v>798.18677985639511</v>
      </c>
      <c r="BK2947" s="14">
        <v>29.660505133873439</v>
      </c>
      <c r="BL2947" t="s">
        <v>604</v>
      </c>
    </row>
    <row r="2948" spans="1:64">
      <c r="A2948" t="s">
        <v>4001</v>
      </c>
      <c r="B2948" t="s">
        <v>3992</v>
      </c>
      <c r="C2948" t="s">
        <v>604</v>
      </c>
      <c r="D2948" t="s">
        <v>929</v>
      </c>
      <c r="E2948">
        <v>2023</v>
      </c>
      <c r="F2948">
        <v>969.21</v>
      </c>
      <c r="G2948">
        <v>223.59</v>
      </c>
      <c r="H2948">
        <v>363674</v>
      </c>
      <c r="I2948">
        <v>2691.0761507727498</v>
      </c>
      <c r="J2948">
        <v>74</v>
      </c>
      <c r="K2948">
        <v>117</v>
      </c>
      <c r="L2948">
        <v>59140.9</v>
      </c>
      <c r="M2948">
        <v>59.140900000000002</v>
      </c>
      <c r="N2948">
        <v>349.99584599999997</v>
      </c>
      <c r="O2948">
        <v>13.005794945620462</v>
      </c>
      <c r="P2948">
        <v>2</v>
      </c>
      <c r="Q2948">
        <v>3</v>
      </c>
      <c r="R2948">
        <v>660</v>
      </c>
      <c r="S2948">
        <v>0.66</v>
      </c>
      <c r="T2948">
        <v>0.85</v>
      </c>
      <c r="U2948">
        <v>3.1585876890028557E-2</v>
      </c>
      <c r="V2948">
        <v>0</v>
      </c>
      <c r="W2948">
        <v>0</v>
      </c>
      <c r="X2948">
        <v>0</v>
      </c>
      <c r="Y2948">
        <v>0</v>
      </c>
      <c r="Z2948">
        <v>0</v>
      </c>
      <c r="AA2948">
        <v>0</v>
      </c>
      <c r="AB2948">
        <v>11</v>
      </c>
      <c r="AC2948">
        <v>14</v>
      </c>
      <c r="AD2948">
        <v>11190.994545278971</v>
      </c>
      <c r="AE2948">
        <v>11.190994545278972</v>
      </c>
      <c r="AF2948">
        <v>21.284475183300003</v>
      </c>
      <c r="AG2948">
        <v>0.79092801506891997</v>
      </c>
      <c r="AH2948">
        <v>47</v>
      </c>
      <c r="AI2948">
        <v>8032.5150000000003</v>
      </c>
      <c r="AJ2948">
        <v>8.0325150000000001</v>
      </c>
      <c r="AK2948">
        <v>7.5343970000000002</v>
      </c>
      <c r="AL2948">
        <v>0.27997710127364767</v>
      </c>
      <c r="AM2948">
        <v>20367</v>
      </c>
      <c r="AN2948">
        <v>329320.12300000002</v>
      </c>
      <c r="AO2948">
        <v>329.32012300000002</v>
      </c>
      <c r="AP2948">
        <v>308.89807200000001</v>
      </c>
      <c r="AQ2948">
        <v>11.478607616187269</v>
      </c>
      <c r="AR2948">
        <v>22222</v>
      </c>
      <c r="AS2948">
        <v>338668.46199999203</v>
      </c>
      <c r="AT2948">
        <v>338.668462000001</v>
      </c>
      <c r="AU2948">
        <v>317.66669446169698</v>
      </c>
      <c r="AV2948">
        <v>11.804448356858209</v>
      </c>
      <c r="AW2948">
        <v>11</v>
      </c>
      <c r="AX2948">
        <v>11</v>
      </c>
      <c r="AY2948">
        <v>135.19999999999999</v>
      </c>
      <c r="AZ2948">
        <v>0.13519999999999999</v>
      </c>
      <c r="BA2948">
        <v>1.229916</v>
      </c>
      <c r="BB2948">
        <v>4.5703500424795721E-2</v>
      </c>
      <c r="BC2948">
        <v>42</v>
      </c>
      <c r="BD2948">
        <v>85806</v>
      </c>
      <c r="BE2948">
        <v>85.805999999999997</v>
      </c>
      <c r="BF2948">
        <v>208.53134600000001</v>
      </c>
      <c r="BG2948">
        <v>7.7489946146681756</v>
      </c>
      <c r="BH2948">
        <v>22362</v>
      </c>
      <c r="BI2948">
        <v>495.60155654527995</v>
      </c>
      <c r="BJ2948">
        <v>899.55827764499691</v>
      </c>
      <c r="BK2948">
        <v>33.427455309530586</v>
      </c>
      <c r="BL2948" t="s">
        <v>604</v>
      </c>
    </row>
    <row r="2949" spans="1:64">
      <c r="A2949" t="s">
        <v>4002</v>
      </c>
      <c r="B2949" t="s">
        <v>3992</v>
      </c>
      <c r="C2949" t="s">
        <v>604</v>
      </c>
      <c r="D2949" t="s">
        <v>929</v>
      </c>
      <c r="E2949">
        <v>2024</v>
      </c>
      <c r="F2949">
        <v>969.21</v>
      </c>
      <c r="G2949">
        <v>224.68</v>
      </c>
      <c r="H2949">
        <v>363982</v>
      </c>
      <c r="I2949">
        <v>2495.8602981432887</v>
      </c>
      <c r="J2949">
        <v>74</v>
      </c>
      <c r="K2949">
        <v>117</v>
      </c>
      <c r="L2949">
        <v>59351.9</v>
      </c>
      <c r="M2949">
        <v>59.351899999999979</v>
      </c>
      <c r="N2949">
        <v>351.24454419999995</v>
      </c>
      <c r="O2949">
        <v>14.073085118638112</v>
      </c>
      <c r="P2949">
        <v>2</v>
      </c>
      <c r="Q2949">
        <v>3</v>
      </c>
      <c r="R2949">
        <v>660</v>
      </c>
      <c r="S2949">
        <v>0.66</v>
      </c>
      <c r="T2949">
        <v>0.76979999999999993</v>
      </c>
      <c r="U2949">
        <v>3.0843072449714702E-2</v>
      </c>
      <c r="V2949">
        <v>0</v>
      </c>
      <c r="W2949">
        <v>0</v>
      </c>
      <c r="X2949">
        <v>0</v>
      </c>
      <c r="Y2949">
        <v>0</v>
      </c>
      <c r="Z2949">
        <v>0</v>
      </c>
      <c r="AA2949">
        <v>0</v>
      </c>
      <c r="AB2949">
        <v>11</v>
      </c>
      <c r="AC2949">
        <v>15</v>
      </c>
      <c r="AD2949">
        <v>5064.7412081545062</v>
      </c>
      <c r="AE2949">
        <v>5.0647412081545067</v>
      </c>
      <c r="AF2949">
        <v>12.741189363</v>
      </c>
      <c r="AG2949">
        <v>0.51049288986560581</v>
      </c>
      <c r="AH2949">
        <v>60</v>
      </c>
      <c r="AI2949">
        <v>10858.845000000001</v>
      </c>
      <c r="AJ2949">
        <v>10.858845000000001</v>
      </c>
      <c r="AK2949">
        <v>9.7940680340187001</v>
      </c>
      <c r="AL2949">
        <v>0.39241250967871355</v>
      </c>
      <c r="AM2949">
        <v>24318</v>
      </c>
      <c r="AN2949">
        <v>412032.81400000001</v>
      </c>
      <c r="AO2949">
        <v>412.03281400000441</v>
      </c>
      <c r="AP2949">
        <v>371.63044619977785</v>
      </c>
      <c r="AQ2949">
        <v>14.889873703117109</v>
      </c>
      <c r="AR2949">
        <v>28302</v>
      </c>
      <c r="AS2949">
        <v>426282.63899997727</v>
      </c>
      <c r="AT2949">
        <v>426.28263900003105</v>
      </c>
      <c r="AU2949">
        <v>384.48298765542205</v>
      </c>
      <c r="AV2949">
        <v>15.40482806435301</v>
      </c>
      <c r="AW2949">
        <v>11</v>
      </c>
      <c r="AX2949">
        <v>11</v>
      </c>
      <c r="AY2949">
        <v>135.19999999999999</v>
      </c>
      <c r="AZ2949">
        <v>0.13519999999999999</v>
      </c>
      <c r="BA2949">
        <v>1.229916</v>
      </c>
      <c r="BB2949">
        <v>4.9278238886806068E-2</v>
      </c>
      <c r="BC2949">
        <v>42</v>
      </c>
      <c r="BD2949">
        <v>85806</v>
      </c>
      <c r="BE2949">
        <v>85.805999999999997</v>
      </c>
      <c r="BF2949">
        <v>178.07389523799233</v>
      </c>
      <c r="BG2949">
        <v>7.1347701379946793</v>
      </c>
      <c r="BH2949">
        <v>28442</v>
      </c>
      <c r="BI2949">
        <v>577.30048020818549</v>
      </c>
      <c r="BJ2949">
        <v>928.54233245641433</v>
      </c>
      <c r="BK2949">
        <v>37.203297522187931</v>
      </c>
      <c r="BL2949" t="s">
        <v>604</v>
      </c>
    </row>
    <row r="2950" spans="1:64">
      <c r="A2950" t="s">
        <v>4003</v>
      </c>
      <c r="B2950" t="s">
        <v>4004</v>
      </c>
      <c r="C2950" t="s">
        <v>605</v>
      </c>
      <c r="D2950" t="s">
        <v>942</v>
      </c>
      <c r="E2950">
        <v>2012</v>
      </c>
      <c r="F2950" s="23">
        <v>55.99</v>
      </c>
      <c r="G2950" s="23">
        <v>7.92</v>
      </c>
      <c r="H2950" s="22">
        <v>8633</v>
      </c>
      <c r="I2950" s="34">
        <v>69.00338099999999</v>
      </c>
      <c r="J2950" s="22">
        <v>5</v>
      </c>
      <c r="K2950" s="22" t="s">
        <v>782</v>
      </c>
      <c r="L2950" s="23">
        <v>1190</v>
      </c>
      <c r="M2950" s="23">
        <v>1.19</v>
      </c>
      <c r="N2950" s="23">
        <v>8.9603279999999987</v>
      </c>
      <c r="O2950" s="14">
        <v>12.985346326725644</v>
      </c>
      <c r="P2950" s="22">
        <v>0</v>
      </c>
      <c r="Q2950" s="22" t="s">
        <v>782</v>
      </c>
      <c r="R2950" s="23">
        <v>0</v>
      </c>
      <c r="S2950" s="23">
        <v>0</v>
      </c>
      <c r="T2950" s="23">
        <v>0</v>
      </c>
      <c r="U2950" s="14">
        <v>0</v>
      </c>
      <c r="V2950" s="22">
        <v>0</v>
      </c>
      <c r="W2950" s="22" t="s">
        <v>782</v>
      </c>
      <c r="X2950" s="23">
        <v>0</v>
      </c>
      <c r="Y2950" s="23">
        <v>0</v>
      </c>
      <c r="Z2950" s="23">
        <v>0</v>
      </c>
      <c r="AA2950" s="14">
        <v>0</v>
      </c>
      <c r="AB2950" s="22">
        <v>0</v>
      </c>
      <c r="AC2950" s="22" t="s">
        <v>782</v>
      </c>
      <c r="AD2950" s="23">
        <v>0</v>
      </c>
      <c r="AE2950" s="23">
        <v>0</v>
      </c>
      <c r="AF2950" s="23">
        <v>0</v>
      </c>
      <c r="AG2950" s="14">
        <v>0</v>
      </c>
      <c r="AH2950" s="22" t="s">
        <v>782</v>
      </c>
      <c r="AI2950" s="23" t="s">
        <v>782</v>
      </c>
      <c r="AJ2950" s="23" t="s">
        <v>782</v>
      </c>
      <c r="AK2950" s="23" t="s">
        <v>782</v>
      </c>
      <c r="AL2950" s="14" t="s">
        <v>782</v>
      </c>
      <c r="AM2950" s="22" t="s">
        <v>782</v>
      </c>
      <c r="AN2950" s="23" t="s">
        <v>782</v>
      </c>
      <c r="AO2950" s="23" t="s">
        <v>782</v>
      </c>
      <c r="AP2950" s="23" t="s">
        <v>782</v>
      </c>
      <c r="AQ2950" s="14" t="s">
        <v>782</v>
      </c>
      <c r="AR2950" s="22">
        <v>211</v>
      </c>
      <c r="AS2950" s="23">
        <v>3771.429999999998</v>
      </c>
      <c r="AT2950" s="23">
        <v>3.7714299999999978</v>
      </c>
      <c r="AU2950" s="23">
        <v>3.1717600000000004</v>
      </c>
      <c r="AV2950" s="14">
        <v>4.5965283932971346</v>
      </c>
      <c r="AW2950" s="22">
        <v>0</v>
      </c>
      <c r="AX2950" s="22" t="s">
        <v>782</v>
      </c>
      <c r="AY2950" s="23">
        <v>0</v>
      </c>
      <c r="AZ2950" s="23">
        <v>0</v>
      </c>
      <c r="BA2950" s="23">
        <v>0</v>
      </c>
      <c r="BB2950" s="14">
        <v>0</v>
      </c>
      <c r="BC2950" s="22">
        <v>3</v>
      </c>
      <c r="BD2950" s="23">
        <v>5100</v>
      </c>
      <c r="BE2950" s="23">
        <v>5.0999999999999996</v>
      </c>
      <c r="BF2950" s="23">
        <v>8.1447000000000003</v>
      </c>
      <c r="BG2950" s="14">
        <v>11.803334680078938</v>
      </c>
      <c r="BH2950" s="22">
        <v>219</v>
      </c>
      <c r="BI2950" s="23">
        <v>10.061429999999996</v>
      </c>
      <c r="BJ2950" s="23">
        <v>20.276788</v>
      </c>
      <c r="BK2950" s="14">
        <v>29.385209400101719</v>
      </c>
      <c r="BL2950" t="s">
        <v>605</v>
      </c>
    </row>
    <row r="2951" spans="1:64">
      <c r="A2951" t="s">
        <v>4005</v>
      </c>
      <c r="B2951" t="s">
        <v>4004</v>
      </c>
      <c r="C2951" t="s">
        <v>605</v>
      </c>
      <c r="D2951" t="s">
        <v>942</v>
      </c>
      <c r="E2951">
        <v>2015</v>
      </c>
      <c r="F2951" s="23">
        <v>55.99</v>
      </c>
      <c r="G2951" s="23">
        <v>8.26</v>
      </c>
      <c r="H2951" s="22">
        <v>8801</v>
      </c>
      <c r="I2951" s="34">
        <v>70.603088836449373</v>
      </c>
      <c r="J2951" s="13">
        <v>5</v>
      </c>
      <c r="K2951" s="13">
        <v>6</v>
      </c>
      <c r="L2951" s="19">
        <v>1195.5</v>
      </c>
      <c r="M2951" s="35">
        <v>1.1955</v>
      </c>
      <c r="N2951" s="19">
        <v>7.1507098808012755</v>
      </c>
      <c r="O2951" s="17">
        <v>10.128041136225287</v>
      </c>
      <c r="P2951" s="36">
        <v>0</v>
      </c>
      <c r="Q2951" s="37">
        <v>0</v>
      </c>
      <c r="R2951" s="38">
        <v>0</v>
      </c>
      <c r="S2951" s="27">
        <v>0</v>
      </c>
      <c r="T2951" s="23">
        <v>0</v>
      </c>
      <c r="U2951" s="17">
        <v>0</v>
      </c>
      <c r="V2951" s="22">
        <v>0</v>
      </c>
      <c r="W2951" s="22">
        <v>0</v>
      </c>
      <c r="X2951" s="23">
        <v>0</v>
      </c>
      <c r="Y2951" s="27">
        <v>0</v>
      </c>
      <c r="Z2951" s="27">
        <v>0</v>
      </c>
      <c r="AA2951" s="14">
        <v>0</v>
      </c>
      <c r="AB2951" s="39">
        <v>0</v>
      </c>
      <c r="AC2951" s="22" t="s">
        <v>782</v>
      </c>
      <c r="AD2951" s="23">
        <v>0</v>
      </c>
      <c r="AE2951" s="23">
        <v>0</v>
      </c>
      <c r="AF2951" s="23">
        <v>0</v>
      </c>
      <c r="AG2951" s="14">
        <v>0</v>
      </c>
      <c r="AH2951" s="22" t="s">
        <v>782</v>
      </c>
      <c r="AI2951" s="23" t="s">
        <v>782</v>
      </c>
      <c r="AJ2951" s="23" t="s">
        <v>782</v>
      </c>
      <c r="AK2951" s="23" t="s">
        <v>782</v>
      </c>
      <c r="AL2951" s="14" t="s">
        <v>782</v>
      </c>
      <c r="AM2951" s="22" t="s">
        <v>782</v>
      </c>
      <c r="AN2951" s="23" t="s">
        <v>782</v>
      </c>
      <c r="AO2951" s="23" t="s">
        <v>782</v>
      </c>
      <c r="AP2951" s="23" t="s">
        <v>782</v>
      </c>
      <c r="AQ2951" s="14" t="s">
        <v>782</v>
      </c>
      <c r="AR2951" s="40">
        <v>250</v>
      </c>
      <c r="AS2951" s="41">
        <v>4422.8500000000004</v>
      </c>
      <c r="AT2951" s="23">
        <v>4.4228500000000004</v>
      </c>
      <c r="AU2951" s="23">
        <v>3.9282107181702339</v>
      </c>
      <c r="AV2951" s="14">
        <v>5.5637944216149728</v>
      </c>
      <c r="AW2951" s="22">
        <v>0</v>
      </c>
      <c r="AX2951" s="22" t="s">
        <v>782</v>
      </c>
      <c r="AY2951" s="23">
        <v>0</v>
      </c>
      <c r="AZ2951" s="23">
        <v>0</v>
      </c>
      <c r="BA2951" s="23">
        <v>0</v>
      </c>
      <c r="BB2951" s="14">
        <v>0</v>
      </c>
      <c r="BC2951" s="42">
        <v>3</v>
      </c>
      <c r="BD2951" s="43">
        <v>5100</v>
      </c>
      <c r="BE2951" s="44">
        <v>5.0999999999999996</v>
      </c>
      <c r="BF2951" s="23">
        <v>7.6722835828539599</v>
      </c>
      <c r="BG2951" s="14">
        <v>10.866781764501338</v>
      </c>
      <c r="BH2951" s="22">
        <v>258</v>
      </c>
      <c r="BI2951" s="23">
        <v>10.718350000000001</v>
      </c>
      <c r="BJ2951" s="23">
        <v>18.751204181825468</v>
      </c>
      <c r="BK2951" s="14">
        <v>26.558617322341597</v>
      </c>
      <c r="BL2951" t="s">
        <v>605</v>
      </c>
    </row>
    <row r="2952" spans="1:64">
      <c r="A2952" t="s">
        <v>4006</v>
      </c>
      <c r="B2952" t="s">
        <v>4004</v>
      </c>
      <c r="C2952" t="s">
        <v>605</v>
      </c>
      <c r="D2952" t="s">
        <v>942</v>
      </c>
      <c r="E2952">
        <v>2016</v>
      </c>
      <c r="F2952" s="23">
        <v>55.99</v>
      </c>
      <c r="G2952" s="23">
        <v>8.07</v>
      </c>
      <c r="H2952" s="22">
        <v>8835</v>
      </c>
      <c r="I2952" s="34">
        <v>74.829739034685602</v>
      </c>
      <c r="J2952" s="13">
        <v>5</v>
      </c>
      <c r="K2952" s="13">
        <v>6</v>
      </c>
      <c r="L2952" s="19">
        <v>1195.5</v>
      </c>
      <c r="M2952" s="35">
        <v>1.1955</v>
      </c>
      <c r="N2952" s="19">
        <v>7.1502859999999995</v>
      </c>
      <c r="O2952" s="17">
        <v>9.555406837227709</v>
      </c>
      <c r="P2952" s="13">
        <v>0</v>
      </c>
      <c r="Q2952" s="13">
        <v>0</v>
      </c>
      <c r="R2952" s="19">
        <v>0</v>
      </c>
      <c r="S2952" s="27">
        <v>0</v>
      </c>
      <c r="T2952" s="19">
        <v>0</v>
      </c>
      <c r="U2952" s="17">
        <v>0</v>
      </c>
      <c r="V2952" s="13">
        <v>0</v>
      </c>
      <c r="W2952" s="13">
        <v>0</v>
      </c>
      <c r="X2952" s="19">
        <v>0</v>
      </c>
      <c r="Y2952" s="27">
        <v>0</v>
      </c>
      <c r="Z2952" s="19">
        <v>0</v>
      </c>
      <c r="AA2952" s="14">
        <v>0</v>
      </c>
      <c r="AB2952" s="13">
        <v>0</v>
      </c>
      <c r="AC2952" s="22" t="s">
        <v>782</v>
      </c>
      <c r="AD2952" s="19">
        <v>0</v>
      </c>
      <c r="AE2952" s="23">
        <v>0</v>
      </c>
      <c r="AF2952" s="19">
        <v>0</v>
      </c>
      <c r="AG2952" s="14">
        <v>0</v>
      </c>
      <c r="AH2952" s="22" t="s">
        <v>782</v>
      </c>
      <c r="AI2952" s="23" t="s">
        <v>782</v>
      </c>
      <c r="AJ2952" s="23" t="s">
        <v>782</v>
      </c>
      <c r="AK2952" s="23" t="s">
        <v>782</v>
      </c>
      <c r="AL2952" s="14" t="s">
        <v>782</v>
      </c>
      <c r="AM2952" s="22" t="s">
        <v>782</v>
      </c>
      <c r="AN2952" s="23" t="s">
        <v>782</v>
      </c>
      <c r="AO2952" s="23" t="s">
        <v>782</v>
      </c>
      <c r="AP2952" s="23" t="s">
        <v>782</v>
      </c>
      <c r="AQ2952" s="14" t="s">
        <v>782</v>
      </c>
      <c r="AR2952" s="13">
        <v>257</v>
      </c>
      <c r="AS2952" s="19">
        <v>4501.9649999999992</v>
      </c>
      <c r="AT2952" s="23">
        <v>4.5019649999999993</v>
      </c>
      <c r="AU2952" s="19">
        <v>3.9977449200000006</v>
      </c>
      <c r="AV2952" s="14">
        <v>5.3424547132884399</v>
      </c>
      <c r="AW2952" s="13">
        <v>0</v>
      </c>
      <c r="AX2952" s="22" t="s">
        <v>782</v>
      </c>
      <c r="AY2952" s="19">
        <v>0</v>
      </c>
      <c r="AZ2952" s="23">
        <v>0</v>
      </c>
      <c r="BA2952" s="19">
        <v>0</v>
      </c>
      <c r="BB2952" s="14">
        <v>0</v>
      </c>
      <c r="BC2952" s="13">
        <v>3</v>
      </c>
      <c r="BD2952" s="19">
        <v>5100</v>
      </c>
      <c r="BE2952" s="44">
        <v>5.0999999999999996</v>
      </c>
      <c r="BF2952" s="19">
        <v>7.7310835828539606</v>
      </c>
      <c r="BG2952" s="14">
        <v>10.33156560825422</v>
      </c>
      <c r="BH2952" s="22">
        <v>265</v>
      </c>
      <c r="BI2952" s="23">
        <v>10.797464999999999</v>
      </c>
      <c r="BJ2952" s="23">
        <v>18.879114502853959</v>
      </c>
      <c r="BK2952" s="14">
        <v>25.22942715877037</v>
      </c>
      <c r="BL2952" t="s">
        <v>605</v>
      </c>
    </row>
    <row r="2953" spans="1:64">
      <c r="A2953" t="s">
        <v>4007</v>
      </c>
      <c r="B2953" t="s">
        <v>4004</v>
      </c>
      <c r="C2953" t="s">
        <v>605</v>
      </c>
      <c r="D2953" t="s">
        <v>942</v>
      </c>
      <c r="E2953">
        <v>2017</v>
      </c>
      <c r="F2953" s="23">
        <v>55.99</v>
      </c>
      <c r="G2953" s="23">
        <v>8.26</v>
      </c>
      <c r="H2953" s="22">
        <v>8911</v>
      </c>
      <c r="I2953" s="34">
        <v>69.99599824342539</v>
      </c>
      <c r="J2953" s="13">
        <v>6</v>
      </c>
      <c r="K2953" s="13">
        <v>7</v>
      </c>
      <c r="L2953" s="19">
        <v>2020.5</v>
      </c>
      <c r="M2953" s="19">
        <v>2.0205000000000002</v>
      </c>
      <c r="N2953" s="19">
        <v>12.084610999999999</v>
      </c>
      <c r="O2953" s="17">
        <v>17.264716988495962</v>
      </c>
      <c r="P2953" s="13">
        <v>0</v>
      </c>
      <c r="Q2953" s="13">
        <v>0</v>
      </c>
      <c r="R2953" s="19">
        <v>0</v>
      </c>
      <c r="S2953" s="19">
        <v>0</v>
      </c>
      <c r="T2953" s="19">
        <v>0</v>
      </c>
      <c r="U2953" s="17">
        <v>0</v>
      </c>
      <c r="V2953" s="13">
        <v>0</v>
      </c>
      <c r="W2953" s="13">
        <v>0</v>
      </c>
      <c r="X2953" s="19">
        <v>0</v>
      </c>
      <c r="Y2953" s="19">
        <v>0</v>
      </c>
      <c r="Z2953" s="19">
        <v>0</v>
      </c>
      <c r="AA2953" s="14">
        <v>0</v>
      </c>
      <c r="AB2953" s="13">
        <v>0</v>
      </c>
      <c r="AC2953" s="22" t="s">
        <v>782</v>
      </c>
      <c r="AD2953" s="19">
        <v>0</v>
      </c>
      <c r="AE2953" s="19">
        <v>0</v>
      </c>
      <c r="AF2953" s="19">
        <v>0</v>
      </c>
      <c r="AG2953" s="14">
        <v>0</v>
      </c>
      <c r="AH2953" s="22" t="s">
        <v>782</v>
      </c>
      <c r="AI2953" s="23" t="s">
        <v>782</v>
      </c>
      <c r="AJ2953" s="23" t="s">
        <v>782</v>
      </c>
      <c r="AK2953" s="23" t="s">
        <v>782</v>
      </c>
      <c r="AL2953" s="14" t="s">
        <v>782</v>
      </c>
      <c r="AM2953" s="22" t="s">
        <v>782</v>
      </c>
      <c r="AN2953" s="23" t="s">
        <v>782</v>
      </c>
      <c r="AO2953" s="23" t="s">
        <v>782</v>
      </c>
      <c r="AP2953" s="23" t="s">
        <v>782</v>
      </c>
      <c r="AQ2953" s="14" t="s">
        <v>782</v>
      </c>
      <c r="AR2953" s="13">
        <v>272</v>
      </c>
      <c r="AS2953" s="19">
        <v>4775.1849999999977</v>
      </c>
      <c r="AT2953" s="19">
        <v>4.7751849999999996</v>
      </c>
      <c r="AU2953" s="19">
        <v>4.2403642800000005</v>
      </c>
      <c r="AV2953" s="14">
        <v>6.0580095811381494</v>
      </c>
      <c r="AW2953" s="13">
        <v>0</v>
      </c>
      <c r="AX2953" s="22" t="s">
        <v>782</v>
      </c>
      <c r="AY2953" s="19">
        <v>0</v>
      </c>
      <c r="AZ2953" s="19">
        <v>0</v>
      </c>
      <c r="BA2953" s="19">
        <v>0</v>
      </c>
      <c r="BB2953" s="14">
        <v>0</v>
      </c>
      <c r="BC2953" s="13">
        <v>3</v>
      </c>
      <c r="BD2953" s="19">
        <v>5100</v>
      </c>
      <c r="BE2953" s="19">
        <v>5.0999999999999996</v>
      </c>
      <c r="BF2953" s="19">
        <v>7.7310835828539606</v>
      </c>
      <c r="BG2953" s="14">
        <v>11.045036540471267</v>
      </c>
      <c r="BH2953" s="22">
        <v>281</v>
      </c>
      <c r="BI2953" s="23">
        <v>11.895684999999999</v>
      </c>
      <c r="BJ2953" s="23">
        <v>24.056058862853959</v>
      </c>
      <c r="BK2953" s="14">
        <v>34.367763110105379</v>
      </c>
      <c r="BL2953" t="s">
        <v>605</v>
      </c>
    </row>
    <row r="2954" spans="1:64">
      <c r="A2954" t="s">
        <v>4008</v>
      </c>
      <c r="B2954" t="s">
        <v>4004</v>
      </c>
      <c r="C2954" t="s">
        <v>605</v>
      </c>
      <c r="D2954" t="s">
        <v>942</v>
      </c>
      <c r="E2954">
        <v>2018</v>
      </c>
      <c r="F2954" s="23">
        <v>55.99</v>
      </c>
      <c r="G2954" s="23">
        <v>8.25</v>
      </c>
      <c r="H2954" s="22">
        <v>8973</v>
      </c>
      <c r="I2954" s="34">
        <v>70.00097308338583</v>
      </c>
      <c r="J2954" s="13">
        <v>7</v>
      </c>
      <c r="K2954" s="13">
        <v>8</v>
      </c>
      <c r="L2954" s="19">
        <v>2095.5</v>
      </c>
      <c r="M2954" s="19">
        <v>2.0955000000000004</v>
      </c>
      <c r="N2954" s="19">
        <v>12.5331855</v>
      </c>
      <c r="O2954" s="17">
        <v>17.904301823162299</v>
      </c>
      <c r="P2954" s="13">
        <v>0</v>
      </c>
      <c r="Q2954" s="13">
        <v>0</v>
      </c>
      <c r="R2954" s="19">
        <v>0</v>
      </c>
      <c r="S2954" s="19">
        <v>0</v>
      </c>
      <c r="T2954" s="19">
        <v>0</v>
      </c>
      <c r="U2954" s="17">
        <v>0</v>
      </c>
      <c r="V2954" s="13">
        <v>0</v>
      </c>
      <c r="W2954" s="13">
        <v>0</v>
      </c>
      <c r="X2954" s="19">
        <v>0</v>
      </c>
      <c r="Y2954" s="19">
        <v>0</v>
      </c>
      <c r="Z2954" s="19">
        <v>0</v>
      </c>
      <c r="AA2954" s="14">
        <v>0</v>
      </c>
      <c r="AB2954" s="13">
        <v>0</v>
      </c>
      <c r="AC2954" s="22" t="s">
        <v>782</v>
      </c>
      <c r="AD2954" s="19">
        <v>0</v>
      </c>
      <c r="AE2954" s="19">
        <v>0</v>
      </c>
      <c r="AF2954" s="19">
        <v>0</v>
      </c>
      <c r="AG2954" s="14">
        <v>0</v>
      </c>
      <c r="AH2954" s="22" t="s">
        <v>782</v>
      </c>
      <c r="AI2954" s="23" t="s">
        <v>782</v>
      </c>
      <c r="AJ2954" s="23" t="s">
        <v>782</v>
      </c>
      <c r="AK2954" s="23" t="s">
        <v>782</v>
      </c>
      <c r="AL2954" s="14" t="s">
        <v>782</v>
      </c>
      <c r="AM2954" s="22" t="s">
        <v>782</v>
      </c>
      <c r="AN2954" s="23" t="s">
        <v>782</v>
      </c>
      <c r="AO2954" s="23" t="s">
        <v>782</v>
      </c>
      <c r="AP2954" s="23" t="s">
        <v>782</v>
      </c>
      <c r="AQ2954" s="14" t="s">
        <v>782</v>
      </c>
      <c r="AR2954" s="13">
        <v>284</v>
      </c>
      <c r="AS2954" s="19">
        <v>5056.659999999998</v>
      </c>
      <c r="AT2954" s="19">
        <v>5.0566599999999982</v>
      </c>
      <c r="AU2954" s="19">
        <v>4.490314080000001</v>
      </c>
      <c r="AV2954" s="14">
        <v>6.414645228790028</v>
      </c>
      <c r="AW2954" s="13">
        <v>0</v>
      </c>
      <c r="AX2954" s="22" t="s">
        <v>782</v>
      </c>
      <c r="AY2954" s="19">
        <v>0</v>
      </c>
      <c r="AZ2954" s="19">
        <v>0</v>
      </c>
      <c r="BA2954" s="19">
        <v>0</v>
      </c>
      <c r="BB2954" s="14">
        <v>0</v>
      </c>
      <c r="BC2954" s="13">
        <v>3</v>
      </c>
      <c r="BD2954" s="19">
        <v>5100</v>
      </c>
      <c r="BE2954" s="19">
        <v>5.0999999999999996</v>
      </c>
      <c r="BF2954" s="19">
        <v>7.6139885562760519</v>
      </c>
      <c r="BG2954" s="14">
        <v>10.876975306052097</v>
      </c>
      <c r="BH2954" s="22">
        <v>294</v>
      </c>
      <c r="BI2954" s="23">
        <v>12.25216</v>
      </c>
      <c r="BJ2954" s="23">
        <v>24.637488136276055</v>
      </c>
      <c r="BK2954" s="14">
        <v>35.195922358004424</v>
      </c>
      <c r="BL2954" t="s">
        <v>605</v>
      </c>
    </row>
    <row r="2955" spans="1:64">
      <c r="A2955" t="s">
        <v>4009</v>
      </c>
      <c r="B2955" t="s">
        <v>4004</v>
      </c>
      <c r="C2955" t="s">
        <v>605</v>
      </c>
      <c r="D2955" t="s">
        <v>942</v>
      </c>
      <c r="E2955">
        <v>2019</v>
      </c>
      <c r="F2955" s="23">
        <v>55.99</v>
      </c>
      <c r="G2955" s="23">
        <v>8.3000000000000007</v>
      </c>
      <c r="H2955" s="22">
        <v>8968</v>
      </c>
      <c r="I2955" s="34">
        <v>71.953522097764576</v>
      </c>
      <c r="J2955" s="22">
        <v>7</v>
      </c>
      <c r="K2955" s="22">
        <v>8</v>
      </c>
      <c r="L2955" s="23">
        <v>2095.5</v>
      </c>
      <c r="M2955" s="23">
        <v>2.0955000000000004</v>
      </c>
      <c r="N2955" s="23">
        <v>12.5331855</v>
      </c>
      <c r="O2955" s="14">
        <v>17.418446150517735</v>
      </c>
      <c r="P2955" s="22">
        <v>0</v>
      </c>
      <c r="Q2955" s="22">
        <v>0</v>
      </c>
      <c r="R2955" s="23">
        <v>0</v>
      </c>
      <c r="S2955" s="23">
        <v>0</v>
      </c>
      <c r="T2955" s="23">
        <v>0</v>
      </c>
      <c r="U2955" s="14">
        <v>0</v>
      </c>
      <c r="V2955" s="22">
        <v>0</v>
      </c>
      <c r="W2955" s="22">
        <v>0</v>
      </c>
      <c r="X2955" s="23">
        <v>0</v>
      </c>
      <c r="Y2955" s="23">
        <v>0</v>
      </c>
      <c r="Z2955" s="23">
        <v>0</v>
      </c>
      <c r="AA2955" s="14">
        <v>0</v>
      </c>
      <c r="AB2955" s="22">
        <v>0</v>
      </c>
      <c r="AC2955" s="22">
        <v>0</v>
      </c>
      <c r="AD2955" s="23">
        <v>0</v>
      </c>
      <c r="AE2955" s="23">
        <v>0</v>
      </c>
      <c r="AF2955" s="23">
        <v>0</v>
      </c>
      <c r="AG2955" s="14">
        <v>0</v>
      </c>
      <c r="AH2955" s="22">
        <v>0</v>
      </c>
      <c r="AI2955" s="23">
        <v>0</v>
      </c>
      <c r="AJ2955" s="23">
        <v>0</v>
      </c>
      <c r="AK2955" s="23">
        <v>0</v>
      </c>
      <c r="AL2955" s="14">
        <v>0</v>
      </c>
      <c r="AM2955" s="22">
        <v>299</v>
      </c>
      <c r="AN2955" s="23">
        <v>6291.8749999999991</v>
      </c>
      <c r="AO2955" s="23">
        <v>6.2918749999999974</v>
      </c>
      <c r="AP2955" s="23">
        <v>5.5871850000000016</v>
      </c>
      <c r="AQ2955" s="14">
        <v>7.7649916739427853</v>
      </c>
      <c r="AR2955" s="22">
        <v>299</v>
      </c>
      <c r="AS2955" s="23">
        <v>6291.8749999999991</v>
      </c>
      <c r="AT2955" s="23">
        <v>6.2918749999999974</v>
      </c>
      <c r="AU2955" s="23">
        <v>5.5871850000000016</v>
      </c>
      <c r="AV2955" s="14">
        <v>7.7649916739427853</v>
      </c>
      <c r="AW2955" s="22">
        <v>0</v>
      </c>
      <c r="AX2955" s="22" t="s">
        <v>782</v>
      </c>
      <c r="AY2955" s="23">
        <v>0</v>
      </c>
      <c r="AZ2955" s="23">
        <v>0</v>
      </c>
      <c r="BA2955" s="23">
        <v>0</v>
      </c>
      <c r="BB2955" s="14">
        <v>0</v>
      </c>
      <c r="BC2955" s="22">
        <v>4</v>
      </c>
      <c r="BD2955" s="23">
        <v>7400</v>
      </c>
      <c r="BE2955" s="23">
        <v>7.4</v>
      </c>
      <c r="BF2955" s="23">
        <v>10.725579416509701</v>
      </c>
      <c r="BG2955" s="14">
        <v>14.906260463437299</v>
      </c>
      <c r="BH2955" s="22">
        <v>310</v>
      </c>
      <c r="BI2955" s="23">
        <v>15.787374999999997</v>
      </c>
      <c r="BJ2955" s="23">
        <v>28.845949916509703</v>
      </c>
      <c r="BK2955" s="14">
        <v>40.089698287897818</v>
      </c>
      <c r="BL2955" t="s">
        <v>605</v>
      </c>
    </row>
    <row r="2956" spans="1:64">
      <c r="A2956" t="s">
        <v>4010</v>
      </c>
      <c r="B2956" t="s">
        <v>4004</v>
      </c>
      <c r="C2956" t="s">
        <v>605</v>
      </c>
      <c r="D2956" t="s">
        <v>942</v>
      </c>
      <c r="E2956">
        <v>2020</v>
      </c>
      <c r="F2956" s="23">
        <v>55.99</v>
      </c>
      <c r="G2956" s="23">
        <v>8.33</v>
      </c>
      <c r="H2956" s="22">
        <v>8964</v>
      </c>
      <c r="I2956" s="34">
        <v>72.212558363659753</v>
      </c>
      <c r="J2956" s="22">
        <v>7</v>
      </c>
      <c r="K2956" s="22">
        <v>9</v>
      </c>
      <c r="L2956" s="23">
        <v>2345.5</v>
      </c>
      <c r="M2956" s="23">
        <v>2.3455000000000004</v>
      </c>
      <c r="N2956" s="23">
        <v>14.028435499999999</v>
      </c>
      <c r="O2956" s="14">
        <v>19.426587034007742</v>
      </c>
      <c r="P2956" s="22">
        <v>0</v>
      </c>
      <c r="Q2956" s="22">
        <v>0</v>
      </c>
      <c r="R2956" s="23">
        <v>0</v>
      </c>
      <c r="S2956" s="23">
        <v>0</v>
      </c>
      <c r="T2956" s="23">
        <v>0</v>
      </c>
      <c r="U2956" s="14">
        <v>0</v>
      </c>
      <c r="V2956" s="22">
        <v>0</v>
      </c>
      <c r="W2956" s="22">
        <v>0</v>
      </c>
      <c r="X2956" s="23">
        <v>0</v>
      </c>
      <c r="Y2956" s="23">
        <v>0</v>
      </c>
      <c r="Z2956" s="23">
        <v>0</v>
      </c>
      <c r="AA2956" s="14">
        <v>0</v>
      </c>
      <c r="AB2956" s="22">
        <v>0</v>
      </c>
      <c r="AC2956" s="22">
        <v>0</v>
      </c>
      <c r="AD2956" s="23">
        <v>0</v>
      </c>
      <c r="AE2956" s="23">
        <v>0</v>
      </c>
      <c r="AF2956" s="23">
        <v>0</v>
      </c>
      <c r="AG2956" s="14">
        <v>0</v>
      </c>
      <c r="AH2956" s="22">
        <v>1</v>
      </c>
      <c r="AI2956" s="23">
        <v>748.44</v>
      </c>
      <c r="AJ2956" s="23">
        <v>0.74844000000000011</v>
      </c>
      <c r="AK2956" s="23">
        <v>0.6646147200000001</v>
      </c>
      <c r="AL2956" s="14">
        <v>0.92035891687014482</v>
      </c>
      <c r="AM2956" s="22">
        <v>337</v>
      </c>
      <c r="AN2956" s="23">
        <v>7462.003999999999</v>
      </c>
      <c r="AO2956" s="23">
        <v>7.4620039999999985</v>
      </c>
      <c r="AP2956" s="23">
        <v>6.6262595520000014</v>
      </c>
      <c r="AQ2956" s="14">
        <v>9.1760487402072162</v>
      </c>
      <c r="AR2956" s="22">
        <v>338</v>
      </c>
      <c r="AS2956" s="23">
        <v>8210.4439999999995</v>
      </c>
      <c r="AT2956" s="23">
        <v>8.210443999999999</v>
      </c>
      <c r="AU2956" s="23">
        <v>7.2908742720000017</v>
      </c>
      <c r="AV2956" s="14">
        <v>10.096407657077361</v>
      </c>
      <c r="AW2956" s="22">
        <v>0</v>
      </c>
      <c r="AX2956" s="22">
        <v>0</v>
      </c>
      <c r="AY2956" s="23">
        <v>0</v>
      </c>
      <c r="AZ2956" s="23">
        <v>0</v>
      </c>
      <c r="BA2956" s="23">
        <v>0</v>
      </c>
      <c r="BB2956" s="14">
        <v>0</v>
      </c>
      <c r="BC2956" s="22">
        <v>4</v>
      </c>
      <c r="BD2956" s="23">
        <v>7400</v>
      </c>
      <c r="BE2956" s="23">
        <v>7.3999999999999995</v>
      </c>
      <c r="BF2956" s="23">
        <v>10.725579416509703</v>
      </c>
      <c r="BG2956" s="14">
        <v>14.852789680288137</v>
      </c>
      <c r="BH2956" s="22">
        <v>349</v>
      </c>
      <c r="BI2956" s="23">
        <v>17.955943999999999</v>
      </c>
      <c r="BJ2956" s="23">
        <v>32.044889188509707</v>
      </c>
      <c r="BK2956" s="14">
        <v>44.375784371373243</v>
      </c>
      <c r="BL2956" t="s">
        <v>605</v>
      </c>
    </row>
    <row r="2957" spans="1:64">
      <c r="A2957" t="s">
        <v>4011</v>
      </c>
      <c r="B2957" t="s">
        <v>4004</v>
      </c>
      <c r="C2957" t="s">
        <v>605</v>
      </c>
      <c r="D2957" t="s">
        <v>942</v>
      </c>
      <c r="E2957">
        <v>2021</v>
      </c>
      <c r="F2957" s="23">
        <v>55.99</v>
      </c>
      <c r="G2957" s="23">
        <v>8.4</v>
      </c>
      <c r="H2957" s="22">
        <v>9001</v>
      </c>
      <c r="I2957" s="34">
        <v>67.209999999999994</v>
      </c>
      <c r="J2957" s="22">
        <v>7</v>
      </c>
      <c r="K2957" s="22">
        <v>8</v>
      </c>
      <c r="L2957" s="23">
        <v>2095.5</v>
      </c>
      <c r="M2957" s="23">
        <v>2.0954999999999999</v>
      </c>
      <c r="N2957" s="23">
        <v>12.5331855</v>
      </c>
      <c r="O2957" s="14">
        <v>18.649999999999999</v>
      </c>
      <c r="P2957" s="22">
        <v>0</v>
      </c>
      <c r="Q2957" s="22">
        <v>0</v>
      </c>
      <c r="R2957" s="23">
        <v>0</v>
      </c>
      <c r="S2957" s="23">
        <v>0</v>
      </c>
      <c r="T2957" s="23">
        <v>0</v>
      </c>
      <c r="U2957" s="14">
        <v>0</v>
      </c>
      <c r="V2957" s="22">
        <v>0</v>
      </c>
      <c r="W2957" s="22">
        <v>0</v>
      </c>
      <c r="X2957" s="23">
        <v>0</v>
      </c>
      <c r="Y2957" s="23">
        <v>0</v>
      </c>
      <c r="Z2957" s="23">
        <v>0</v>
      </c>
      <c r="AA2957" s="14">
        <v>0</v>
      </c>
      <c r="AB2957" s="22">
        <v>0</v>
      </c>
      <c r="AC2957" s="22">
        <v>0</v>
      </c>
      <c r="AD2957" s="23">
        <v>0</v>
      </c>
      <c r="AE2957" s="23">
        <v>0</v>
      </c>
      <c r="AF2957" s="23">
        <v>0</v>
      </c>
      <c r="AG2957" s="14">
        <v>0</v>
      </c>
      <c r="AH2957" s="22">
        <v>1</v>
      </c>
      <c r="AI2957" s="23">
        <v>748.44</v>
      </c>
      <c r="AJ2957" s="23">
        <v>0.74843999999999999</v>
      </c>
      <c r="AK2957" s="23">
        <v>0.66972126099999996</v>
      </c>
      <c r="AL2957" s="14">
        <v>1</v>
      </c>
      <c r="AM2957" s="22">
        <v>385</v>
      </c>
      <c r="AN2957" s="23">
        <v>8726.5319999999992</v>
      </c>
      <c r="AO2957" s="23">
        <v>8.7265320000000006</v>
      </c>
      <c r="AP2957" s="23">
        <v>7.8087007799999997</v>
      </c>
      <c r="AQ2957" s="14">
        <v>11.62</v>
      </c>
      <c r="AR2957" s="22">
        <v>386</v>
      </c>
      <c r="AS2957" s="23">
        <v>9474.9719999999998</v>
      </c>
      <c r="AT2957" s="23">
        <v>9.4749719999999993</v>
      </c>
      <c r="AU2957" s="23">
        <v>8.478422041</v>
      </c>
      <c r="AV2957" s="14">
        <v>12.61</v>
      </c>
      <c r="AW2957" s="22">
        <v>0</v>
      </c>
      <c r="AX2957" s="22">
        <v>0</v>
      </c>
      <c r="AY2957" s="23">
        <v>0</v>
      </c>
      <c r="AZ2957" s="23">
        <v>0</v>
      </c>
      <c r="BA2957" s="23">
        <v>0</v>
      </c>
      <c r="BB2957" s="14">
        <v>0</v>
      </c>
      <c r="BC2957" s="22">
        <v>4</v>
      </c>
      <c r="BD2957" s="23">
        <v>7400</v>
      </c>
      <c r="BE2957" s="23">
        <v>7.4</v>
      </c>
      <c r="BF2957" s="23">
        <v>7.8080739790000004</v>
      </c>
      <c r="BG2957" s="14">
        <v>11.62</v>
      </c>
      <c r="BH2957" s="22">
        <v>397</v>
      </c>
      <c r="BI2957" s="23">
        <v>18.97</v>
      </c>
      <c r="BJ2957" s="23">
        <v>28.82</v>
      </c>
      <c r="BK2957" s="14">
        <v>42.88</v>
      </c>
      <c r="BL2957" t="s">
        <v>605</v>
      </c>
    </row>
    <row r="2958" spans="1:64">
      <c r="A2958" t="s">
        <v>4012</v>
      </c>
      <c r="B2958" t="s">
        <v>4004</v>
      </c>
      <c r="C2958" t="s">
        <v>605</v>
      </c>
      <c r="D2958" s="111" t="s">
        <v>942</v>
      </c>
      <c r="E2958" s="110">
        <v>2022</v>
      </c>
      <c r="F2958" s="23"/>
      <c r="G2958" s="23"/>
      <c r="H2958" s="22">
        <v>9253</v>
      </c>
      <c r="I2958" s="34">
        <v>67.061470697182813</v>
      </c>
      <c r="J2958" s="22">
        <v>7</v>
      </c>
      <c r="K2958" s="22">
        <v>8</v>
      </c>
      <c r="L2958" s="23">
        <v>2095.5</v>
      </c>
      <c r="M2958" s="23">
        <v>2.0955000000000004</v>
      </c>
      <c r="N2958" s="23">
        <v>12.401168999999999</v>
      </c>
      <c r="O2958" s="14">
        <v>18.492241328851382</v>
      </c>
      <c r="P2958" s="22">
        <v>0</v>
      </c>
      <c r="Q2958" s="22">
        <v>0</v>
      </c>
      <c r="R2958" s="23">
        <v>0</v>
      </c>
      <c r="S2958" s="23">
        <v>0</v>
      </c>
      <c r="T2958" s="23">
        <v>0</v>
      </c>
      <c r="U2958" s="14">
        <v>0</v>
      </c>
      <c r="V2958" s="22">
        <v>0</v>
      </c>
      <c r="W2958" s="22">
        <v>0</v>
      </c>
      <c r="X2958" s="23">
        <v>0</v>
      </c>
      <c r="Y2958" s="23">
        <v>0</v>
      </c>
      <c r="Z2958" s="23">
        <v>0</v>
      </c>
      <c r="AA2958" s="14">
        <v>0</v>
      </c>
      <c r="AB2958" s="22">
        <v>0</v>
      </c>
      <c r="AC2958" s="22">
        <v>0</v>
      </c>
      <c r="AD2958" s="23">
        <v>0</v>
      </c>
      <c r="AE2958" s="23">
        <v>0</v>
      </c>
      <c r="AF2958" s="23">
        <v>0</v>
      </c>
      <c r="AG2958" s="14">
        <v>0</v>
      </c>
      <c r="AH2958" s="22">
        <v>1</v>
      </c>
      <c r="AI2958" s="23">
        <v>748.44</v>
      </c>
      <c r="AJ2958" s="23">
        <v>0.74843999999999999</v>
      </c>
      <c r="AK2958" s="23">
        <v>0.76667493097353301</v>
      </c>
      <c r="AL2958" s="14">
        <v>1.1432420479345979</v>
      </c>
      <c r="AM2958" s="22">
        <v>441</v>
      </c>
      <c r="AN2958" s="23">
        <v>9350.4549999999963</v>
      </c>
      <c r="AO2958" s="23">
        <v>9.3504549999999984</v>
      </c>
      <c r="AP2958" s="23">
        <v>9.57826872120161</v>
      </c>
      <c r="AQ2958" s="14">
        <v>14.282819362033441</v>
      </c>
      <c r="AR2958" s="22">
        <v>442</v>
      </c>
      <c r="AS2958" s="23">
        <v>10098.895</v>
      </c>
      <c r="AT2958" s="23">
        <v>10.098895000000001</v>
      </c>
      <c r="AU2958" s="23">
        <v>10.344943652175143</v>
      </c>
      <c r="AV2958" s="14">
        <v>15.426061409968039</v>
      </c>
      <c r="AW2958" s="22">
        <v>0</v>
      </c>
      <c r="AX2958" s="22">
        <v>0</v>
      </c>
      <c r="AY2958" s="23">
        <v>0</v>
      </c>
      <c r="AZ2958" s="23">
        <v>0</v>
      </c>
      <c r="BA2958" s="23">
        <v>0</v>
      </c>
      <c r="BB2958" s="14">
        <v>0</v>
      </c>
      <c r="BC2958" s="22">
        <v>3</v>
      </c>
      <c r="BD2958" s="23">
        <v>5100</v>
      </c>
      <c r="BE2958" s="23">
        <v>5.0999999999999996</v>
      </c>
      <c r="BF2958" s="23">
        <v>5.6907153572728326</v>
      </c>
      <c r="BG2958" s="14">
        <v>8.485819499797957</v>
      </c>
      <c r="BH2958" s="22">
        <v>452</v>
      </c>
      <c r="BI2958" s="23">
        <v>17.294395000000002</v>
      </c>
      <c r="BJ2958" s="23">
        <v>28.436828009447975</v>
      </c>
      <c r="BK2958" s="14">
        <v>42.404122238617376</v>
      </c>
      <c r="BL2958" t="s">
        <v>605</v>
      </c>
    </row>
    <row r="2959" spans="1:64">
      <c r="A2959" t="s">
        <v>4013</v>
      </c>
      <c r="B2959" t="s">
        <v>4004</v>
      </c>
      <c r="C2959" t="s">
        <v>605</v>
      </c>
      <c r="D2959" t="s">
        <v>942</v>
      </c>
      <c r="E2959">
        <v>2023</v>
      </c>
      <c r="F2959">
        <v>55.99</v>
      </c>
      <c r="G2959">
        <v>9.0299999999999994</v>
      </c>
      <c r="H2959">
        <v>8891</v>
      </c>
      <c r="I2959">
        <v>67.061470697182813</v>
      </c>
      <c r="J2959">
        <v>7</v>
      </c>
      <c r="K2959">
        <v>9</v>
      </c>
      <c r="L2959">
        <v>2369.5</v>
      </c>
      <c r="M2959">
        <v>2.3694999999999999</v>
      </c>
      <c r="N2959">
        <v>14.022701</v>
      </c>
      <c r="O2959">
        <v>20.910219913487641</v>
      </c>
      <c r="P2959">
        <v>0</v>
      </c>
      <c r="Q2959">
        <v>0</v>
      </c>
      <c r="R2959">
        <v>0</v>
      </c>
      <c r="S2959">
        <v>0</v>
      </c>
      <c r="T2959">
        <v>0</v>
      </c>
      <c r="U2959">
        <v>0</v>
      </c>
      <c r="V2959">
        <v>0</v>
      </c>
      <c r="W2959">
        <v>0</v>
      </c>
      <c r="X2959">
        <v>0</v>
      </c>
      <c r="Y2959">
        <v>0</v>
      </c>
      <c r="Z2959">
        <v>0</v>
      </c>
      <c r="AA2959">
        <v>0</v>
      </c>
      <c r="AG2959">
        <v>0</v>
      </c>
      <c r="AH2959">
        <v>2</v>
      </c>
      <c r="AI2959">
        <v>769.24</v>
      </c>
      <c r="AJ2959">
        <v>0.76924000000000003</v>
      </c>
      <c r="AK2959">
        <v>0.72153699999999998</v>
      </c>
      <c r="AL2959">
        <v>1.162188</v>
      </c>
      <c r="AM2959">
        <v>593</v>
      </c>
      <c r="AN2959">
        <v>11627.684999999999</v>
      </c>
      <c r="AO2959">
        <v>11.627685</v>
      </c>
      <c r="AP2959">
        <v>10.90662</v>
      </c>
      <c r="AQ2959">
        <v>16.263615883476557</v>
      </c>
      <c r="AR2959">
        <v>626</v>
      </c>
      <c r="AS2959">
        <v>12420.645</v>
      </c>
      <c r="AT2959">
        <v>12.420645</v>
      </c>
      <c r="AU2959">
        <v>11.6504064681176</v>
      </c>
      <c r="AV2959">
        <v>17.372727360432052</v>
      </c>
      <c r="AW2959">
        <v>0</v>
      </c>
      <c r="AX2959">
        <v>0</v>
      </c>
      <c r="AY2959">
        <v>0</v>
      </c>
      <c r="AZ2959">
        <v>0</v>
      </c>
      <c r="BA2959">
        <v>0</v>
      </c>
      <c r="BB2959">
        <v>0</v>
      </c>
      <c r="BC2959">
        <v>3</v>
      </c>
      <c r="BD2959">
        <v>5100</v>
      </c>
      <c r="BE2959">
        <v>5.0999999999999996</v>
      </c>
      <c r="BF2959">
        <v>6.7949710000000003</v>
      </c>
      <c r="BG2959">
        <v>10.132451509575155</v>
      </c>
      <c r="BH2959">
        <v>636</v>
      </c>
      <c r="BI2959">
        <v>19.890145</v>
      </c>
      <c r="BJ2959">
        <v>32.468078468117596</v>
      </c>
      <c r="BK2959">
        <v>48.415398783494844</v>
      </c>
      <c r="BL2959" t="s">
        <v>605</v>
      </c>
    </row>
    <row r="2960" spans="1:64">
      <c r="A2960" t="s">
        <v>4014</v>
      </c>
      <c r="B2960" t="s">
        <v>4004</v>
      </c>
      <c r="C2960" t="s">
        <v>605</v>
      </c>
      <c r="D2960" t="s">
        <v>942</v>
      </c>
      <c r="E2960">
        <v>2024</v>
      </c>
      <c r="F2960">
        <v>55.99</v>
      </c>
      <c r="G2960">
        <v>9.11</v>
      </c>
      <c r="H2960">
        <v>8847</v>
      </c>
      <c r="I2960">
        <v>60.664747316278486</v>
      </c>
      <c r="J2960">
        <v>7</v>
      </c>
      <c r="K2960">
        <v>9</v>
      </c>
      <c r="L2960">
        <v>2369.5</v>
      </c>
      <c r="M2960">
        <v>2.3695000000000004</v>
      </c>
      <c r="N2960">
        <v>14.022701</v>
      </c>
      <c r="O2960">
        <v>23.115073614156824</v>
      </c>
      <c r="P2960">
        <v>0</v>
      </c>
      <c r="Q2960">
        <v>0</v>
      </c>
      <c r="R2960">
        <v>0</v>
      </c>
      <c r="S2960">
        <v>0</v>
      </c>
      <c r="T2960">
        <v>0</v>
      </c>
      <c r="U2960">
        <v>0</v>
      </c>
      <c r="V2960">
        <v>0</v>
      </c>
      <c r="W2960">
        <v>0</v>
      </c>
      <c r="X2960">
        <v>0</v>
      </c>
      <c r="Y2960">
        <v>0</v>
      </c>
      <c r="Z2960">
        <v>0</v>
      </c>
      <c r="AA2960">
        <v>0</v>
      </c>
      <c r="AB2960">
        <v>0</v>
      </c>
      <c r="AC2960">
        <v>0</v>
      </c>
      <c r="AD2960">
        <v>0</v>
      </c>
      <c r="AE2960">
        <v>0</v>
      </c>
      <c r="AF2960">
        <v>0</v>
      </c>
      <c r="AG2960">
        <v>0</v>
      </c>
      <c r="AH2960">
        <v>3</v>
      </c>
      <c r="AI2960">
        <v>780.84</v>
      </c>
      <c r="AJ2960">
        <v>0.78084000000000009</v>
      </c>
      <c r="AK2960">
        <v>0.70427380478155488</v>
      </c>
      <c r="AL2960">
        <v>1.1609276160169111</v>
      </c>
      <c r="AM2960">
        <v>686</v>
      </c>
      <c r="AN2960">
        <v>15290.084000000004</v>
      </c>
      <c r="AO2960">
        <v>15.290084</v>
      </c>
      <c r="AP2960">
        <v>13.790796621727321</v>
      </c>
      <c r="AQ2960">
        <v>22.732801555783887</v>
      </c>
      <c r="AR2960">
        <v>771</v>
      </c>
      <c r="AS2960">
        <v>16145.458999999993</v>
      </c>
      <c r="AT2960">
        <v>16.145458999999999</v>
      </c>
      <c r="AU2960">
        <v>14.562296808404511</v>
      </c>
      <c r="AV2960">
        <v>24.004545395175388</v>
      </c>
      <c r="AW2960">
        <v>0</v>
      </c>
      <c r="AX2960">
        <v>0</v>
      </c>
      <c r="AY2960">
        <v>0</v>
      </c>
      <c r="AZ2960">
        <v>0</v>
      </c>
      <c r="BA2960">
        <v>0</v>
      </c>
      <c r="BB2960">
        <v>0</v>
      </c>
      <c r="BC2960">
        <v>3</v>
      </c>
      <c r="BD2960">
        <v>5100</v>
      </c>
      <c r="BE2960">
        <v>5.0999999999999996</v>
      </c>
      <c r="BF2960">
        <v>5.959476041497215</v>
      </c>
      <c r="BG2960">
        <v>9.8236229525975087</v>
      </c>
      <c r="BH2960">
        <v>781</v>
      </c>
      <c r="BI2960">
        <v>23.614958999999999</v>
      </c>
      <c r="BJ2960">
        <v>34.544473849901721</v>
      </c>
      <c r="BK2960">
        <v>56.943241961929715</v>
      </c>
      <c r="BL2960" t="s">
        <v>605</v>
      </c>
    </row>
    <row r="2961" spans="1:64">
      <c r="A2961" t="s">
        <v>4015</v>
      </c>
      <c r="B2961" t="s">
        <v>4016</v>
      </c>
      <c r="C2961" t="s">
        <v>606</v>
      </c>
      <c r="D2961" t="s">
        <v>942</v>
      </c>
      <c r="E2961">
        <v>2012</v>
      </c>
      <c r="F2961" s="23">
        <v>112.02</v>
      </c>
      <c r="G2961" s="23">
        <v>43.87</v>
      </c>
      <c r="H2961" s="22">
        <v>94973</v>
      </c>
      <c r="I2961" s="34">
        <v>791.25338299999999</v>
      </c>
      <c r="J2961" s="22">
        <v>5</v>
      </c>
      <c r="K2961" s="22" t="s">
        <v>782</v>
      </c>
      <c r="L2961" s="23">
        <v>14832</v>
      </c>
      <c r="M2961" s="23">
        <v>14.832000000000001</v>
      </c>
      <c r="N2961" s="23">
        <v>119.92777700000001</v>
      </c>
      <c r="O2961" s="14">
        <v>15.156684265323387</v>
      </c>
      <c r="P2961" s="22">
        <v>0</v>
      </c>
      <c r="Q2961" s="22" t="s">
        <v>782</v>
      </c>
      <c r="R2961" s="23">
        <v>0</v>
      </c>
      <c r="S2961" s="23">
        <v>0</v>
      </c>
      <c r="T2961" s="23">
        <v>0</v>
      </c>
      <c r="U2961" s="14">
        <v>0</v>
      </c>
      <c r="V2961" s="22">
        <v>0</v>
      </c>
      <c r="W2961" s="22" t="s">
        <v>782</v>
      </c>
      <c r="X2961" s="23">
        <v>0</v>
      </c>
      <c r="Y2961" s="23">
        <v>0</v>
      </c>
      <c r="Z2961" s="23">
        <v>0</v>
      </c>
      <c r="AA2961" s="14">
        <v>0</v>
      </c>
      <c r="AB2961" s="22">
        <v>0</v>
      </c>
      <c r="AC2961" s="22" t="s">
        <v>782</v>
      </c>
      <c r="AD2961" s="23">
        <v>0</v>
      </c>
      <c r="AE2961" s="23">
        <v>0</v>
      </c>
      <c r="AF2961" s="23">
        <v>0</v>
      </c>
      <c r="AG2961" s="14">
        <v>0</v>
      </c>
      <c r="AH2961" s="22" t="s">
        <v>782</v>
      </c>
      <c r="AI2961" s="23" t="s">
        <v>782</v>
      </c>
      <c r="AJ2961" s="23" t="s">
        <v>782</v>
      </c>
      <c r="AK2961" s="23" t="s">
        <v>782</v>
      </c>
      <c r="AL2961" s="14" t="s">
        <v>782</v>
      </c>
      <c r="AM2961" s="22" t="s">
        <v>782</v>
      </c>
      <c r="AN2961" s="23" t="s">
        <v>782</v>
      </c>
      <c r="AO2961" s="23" t="s">
        <v>782</v>
      </c>
      <c r="AP2961" s="23" t="s">
        <v>782</v>
      </c>
      <c r="AQ2961" s="14" t="s">
        <v>782</v>
      </c>
      <c r="AR2961" s="22">
        <v>1307</v>
      </c>
      <c r="AS2961" s="23">
        <v>19348.376000000004</v>
      </c>
      <c r="AT2961" s="23">
        <v>19.348376000000005</v>
      </c>
      <c r="AU2961" s="23">
        <v>14.750118000000001</v>
      </c>
      <c r="AV2961" s="14">
        <v>1.8641459634681903</v>
      </c>
      <c r="AW2961" s="22">
        <v>2</v>
      </c>
      <c r="AX2961" s="22" t="s">
        <v>782</v>
      </c>
      <c r="AY2961" s="23">
        <v>23</v>
      </c>
      <c r="AZ2961" s="23">
        <v>2.3E-2</v>
      </c>
      <c r="BA2961" s="23">
        <v>1.5602E-2</v>
      </c>
      <c r="BB2961" s="14">
        <v>1.9718083151626787E-3</v>
      </c>
      <c r="BC2961" s="22">
        <v>8</v>
      </c>
      <c r="BD2961" s="23">
        <v>10010</v>
      </c>
      <c r="BE2961" s="23">
        <v>10.01</v>
      </c>
      <c r="BF2961" s="23">
        <v>15.98597</v>
      </c>
      <c r="BG2961" s="14">
        <v>2.0203351219036745</v>
      </c>
      <c r="BH2961" s="22">
        <v>1322</v>
      </c>
      <c r="BI2961" s="23">
        <v>44.213376000000004</v>
      </c>
      <c r="BJ2961" s="23">
        <v>150.67946700000002</v>
      </c>
      <c r="BK2961" s="14">
        <v>19.043137159010413</v>
      </c>
      <c r="BL2961" t="s">
        <v>606</v>
      </c>
    </row>
    <row r="2962" spans="1:64">
      <c r="A2962" t="s">
        <v>4017</v>
      </c>
      <c r="B2962" t="s">
        <v>4016</v>
      </c>
      <c r="C2962" t="s">
        <v>606</v>
      </c>
      <c r="D2962" t="s">
        <v>942</v>
      </c>
      <c r="E2962">
        <v>2015</v>
      </c>
      <c r="F2962" s="23">
        <v>112.02</v>
      </c>
      <c r="G2962" s="23">
        <v>44.22</v>
      </c>
      <c r="H2962" s="22">
        <v>97586</v>
      </c>
      <c r="I2962" s="34">
        <v>782.81765414842346</v>
      </c>
      <c r="J2962" s="13">
        <v>5</v>
      </c>
      <c r="K2962" s="13">
        <v>5</v>
      </c>
      <c r="L2962" s="19">
        <v>14832</v>
      </c>
      <c r="M2962" s="35">
        <v>14.832000000000001</v>
      </c>
      <c r="N2962" s="19">
        <v>88.715457090794246</v>
      </c>
      <c r="O2962" s="17">
        <v>11.332838065245481</v>
      </c>
      <c r="P2962" s="36">
        <v>0</v>
      </c>
      <c r="Q2962" s="37">
        <v>0</v>
      </c>
      <c r="R2962" s="38">
        <v>0</v>
      </c>
      <c r="S2962" s="27">
        <v>0</v>
      </c>
      <c r="T2962" s="23">
        <v>0</v>
      </c>
      <c r="U2962" s="17">
        <v>0</v>
      </c>
      <c r="V2962" s="22">
        <v>0</v>
      </c>
      <c r="W2962" s="22">
        <v>0</v>
      </c>
      <c r="X2962" s="23">
        <v>0</v>
      </c>
      <c r="Y2962" s="27">
        <v>0</v>
      </c>
      <c r="Z2962" s="27">
        <v>0</v>
      </c>
      <c r="AA2962" s="14">
        <v>0</v>
      </c>
      <c r="AB2962" s="39">
        <v>2</v>
      </c>
      <c r="AC2962" s="22" t="s">
        <v>782</v>
      </c>
      <c r="AD2962" s="23">
        <v>0</v>
      </c>
      <c r="AE2962" s="23">
        <v>0</v>
      </c>
      <c r="AF2962" s="23">
        <v>5.4226430999999993</v>
      </c>
      <c r="AG2962" s="14">
        <v>0.69270833012816257</v>
      </c>
      <c r="AH2962" s="22" t="s">
        <v>782</v>
      </c>
      <c r="AI2962" s="23" t="s">
        <v>782</v>
      </c>
      <c r="AJ2962" s="23" t="s">
        <v>782</v>
      </c>
      <c r="AK2962" s="23" t="s">
        <v>782</v>
      </c>
      <c r="AL2962" s="14" t="s">
        <v>782</v>
      </c>
      <c r="AM2962" s="22" t="s">
        <v>782</v>
      </c>
      <c r="AN2962" s="23" t="s">
        <v>782</v>
      </c>
      <c r="AO2962" s="23" t="s">
        <v>782</v>
      </c>
      <c r="AP2962" s="23" t="s">
        <v>782</v>
      </c>
      <c r="AQ2962" s="14" t="s">
        <v>782</v>
      </c>
      <c r="AR2962" s="40">
        <v>1706</v>
      </c>
      <c r="AS2962" s="41">
        <v>27036.72899999997</v>
      </c>
      <c r="AT2962" s="23">
        <v>27.036728999999969</v>
      </c>
      <c r="AU2962" s="23">
        <v>24.013016186862284</v>
      </c>
      <c r="AV2962" s="14">
        <v>3.0675108129727202</v>
      </c>
      <c r="AW2962" s="22">
        <v>5</v>
      </c>
      <c r="AX2962" s="22" t="s">
        <v>782</v>
      </c>
      <c r="AY2962" s="23">
        <v>45</v>
      </c>
      <c r="AZ2962" s="23">
        <v>4.4999999999999998E-2</v>
      </c>
      <c r="BA2962" s="23">
        <v>0.11725848692912803</v>
      </c>
      <c r="BB2962" s="14">
        <v>1.4979029446734429E-2</v>
      </c>
      <c r="BC2962" s="42">
        <v>8</v>
      </c>
      <c r="BD2962" s="43">
        <v>10010</v>
      </c>
      <c r="BE2962" s="44">
        <v>10.01</v>
      </c>
      <c r="BF2962" s="23">
        <v>15.602636461905229</v>
      </c>
      <c r="BG2962" s="14">
        <v>1.9931380416909894</v>
      </c>
      <c r="BH2962" s="22">
        <v>1726</v>
      </c>
      <c r="BI2962" s="23">
        <v>51.923728999999973</v>
      </c>
      <c r="BJ2962" s="23">
        <v>133.87101132649087</v>
      </c>
      <c r="BK2962" s="14">
        <v>17.101174279484088</v>
      </c>
      <c r="BL2962" t="s">
        <v>606</v>
      </c>
    </row>
    <row r="2963" spans="1:64">
      <c r="A2963" t="s">
        <v>4018</v>
      </c>
      <c r="B2963" t="s">
        <v>4016</v>
      </c>
      <c r="C2963" t="s">
        <v>606</v>
      </c>
      <c r="D2963" t="s">
        <v>942</v>
      </c>
      <c r="E2963">
        <v>2016</v>
      </c>
      <c r="F2963" s="23">
        <v>112.02</v>
      </c>
      <c r="G2963" s="23">
        <v>43.9</v>
      </c>
      <c r="H2963" s="22">
        <v>98466</v>
      </c>
      <c r="I2963" s="34">
        <v>829.71649965217921</v>
      </c>
      <c r="J2963" s="13">
        <v>5</v>
      </c>
      <c r="K2963" s="13">
        <v>5</v>
      </c>
      <c r="L2963" s="19">
        <v>14832</v>
      </c>
      <c r="M2963" s="35">
        <v>14.832000000000001</v>
      </c>
      <c r="N2963" s="19">
        <v>88.710192000000006</v>
      </c>
      <c r="O2963" s="17">
        <v>10.691626843287763</v>
      </c>
      <c r="P2963" s="13">
        <v>0</v>
      </c>
      <c r="Q2963" s="13">
        <v>0</v>
      </c>
      <c r="R2963" s="19">
        <v>0</v>
      </c>
      <c r="S2963" s="27">
        <v>0</v>
      </c>
      <c r="T2963" s="19">
        <v>0</v>
      </c>
      <c r="U2963" s="17">
        <v>0</v>
      </c>
      <c r="V2963" s="13">
        <v>0</v>
      </c>
      <c r="W2963" s="13">
        <v>0</v>
      </c>
      <c r="X2963" s="19">
        <v>0</v>
      </c>
      <c r="Y2963" s="27">
        <v>0</v>
      </c>
      <c r="Z2963" s="19">
        <v>0</v>
      </c>
      <c r="AA2963" s="14">
        <v>0</v>
      </c>
      <c r="AB2963" s="13">
        <v>2</v>
      </c>
      <c r="AC2963" s="22" t="s">
        <v>782</v>
      </c>
      <c r="AD2963" s="19">
        <v>0</v>
      </c>
      <c r="AE2963" s="23">
        <v>0</v>
      </c>
      <c r="AF2963" s="19">
        <v>5.7639477000000001</v>
      </c>
      <c r="AG2963" s="14">
        <v>0.69468881267472349</v>
      </c>
      <c r="AH2963" s="22" t="s">
        <v>782</v>
      </c>
      <c r="AI2963" s="23" t="s">
        <v>782</v>
      </c>
      <c r="AJ2963" s="23" t="s">
        <v>782</v>
      </c>
      <c r="AK2963" s="23" t="s">
        <v>782</v>
      </c>
      <c r="AL2963" s="14" t="s">
        <v>782</v>
      </c>
      <c r="AM2963" s="22" t="s">
        <v>782</v>
      </c>
      <c r="AN2963" s="23" t="s">
        <v>782</v>
      </c>
      <c r="AO2963" s="23" t="s">
        <v>782</v>
      </c>
      <c r="AP2963" s="23" t="s">
        <v>782</v>
      </c>
      <c r="AQ2963" s="14" t="s">
        <v>782</v>
      </c>
      <c r="AR2963" s="13">
        <v>1803</v>
      </c>
      <c r="AS2963" s="19">
        <v>27910.824000000019</v>
      </c>
      <c r="AT2963" s="23">
        <v>27.910824000000019</v>
      </c>
      <c r="AU2963" s="19">
        <v>24.784811712000032</v>
      </c>
      <c r="AV2963" s="14">
        <v>2.987142201268739</v>
      </c>
      <c r="AW2963" s="13">
        <v>5</v>
      </c>
      <c r="AX2963" s="22" t="s">
        <v>782</v>
      </c>
      <c r="AY2963" s="19">
        <v>45</v>
      </c>
      <c r="AZ2963" s="23">
        <v>4.4999999999999998E-2</v>
      </c>
      <c r="BA2963" s="19">
        <v>1.0086310000000001</v>
      </c>
      <c r="BB2963" s="14">
        <v>0.12156332921218543</v>
      </c>
      <c r="BC2963" s="13">
        <v>8</v>
      </c>
      <c r="BD2963" s="19">
        <v>10010</v>
      </c>
      <c r="BE2963" s="44">
        <v>10.01</v>
      </c>
      <c r="BF2963" s="19">
        <v>15.728846461905228</v>
      </c>
      <c r="BG2963" s="14">
        <v>1.8956892466883362</v>
      </c>
      <c r="BH2963" s="22">
        <v>1823</v>
      </c>
      <c r="BI2963" s="23">
        <v>52.79782400000002</v>
      </c>
      <c r="BJ2963" s="23">
        <v>135.99642887390527</v>
      </c>
      <c r="BK2963" s="14">
        <v>16.390710433131744</v>
      </c>
      <c r="BL2963" t="s">
        <v>606</v>
      </c>
    </row>
    <row r="2964" spans="1:64">
      <c r="A2964" t="s">
        <v>4019</v>
      </c>
      <c r="B2964" t="s">
        <v>4016</v>
      </c>
      <c r="C2964" t="s">
        <v>606</v>
      </c>
      <c r="D2964" t="s">
        <v>942</v>
      </c>
      <c r="E2964">
        <v>2017</v>
      </c>
      <c r="F2964" s="23">
        <v>112.02</v>
      </c>
      <c r="G2964" s="23">
        <v>44.07</v>
      </c>
      <c r="H2964" s="22">
        <v>99315</v>
      </c>
      <c r="I2964" s="34">
        <v>780.12036421790958</v>
      </c>
      <c r="J2964" s="13">
        <v>5</v>
      </c>
      <c r="K2964" s="13">
        <v>5</v>
      </c>
      <c r="L2964" s="19">
        <v>14832</v>
      </c>
      <c r="M2964" s="19">
        <v>14.831999999999999</v>
      </c>
      <c r="N2964" s="19">
        <v>88.710192000000006</v>
      </c>
      <c r="O2964" s="17">
        <v>11.371346790688412</v>
      </c>
      <c r="P2964" s="13">
        <v>0</v>
      </c>
      <c r="Q2964" s="13">
        <v>0</v>
      </c>
      <c r="R2964" s="19">
        <v>0</v>
      </c>
      <c r="S2964" s="19">
        <v>0</v>
      </c>
      <c r="T2964" s="19">
        <v>0</v>
      </c>
      <c r="U2964" s="17">
        <v>0</v>
      </c>
      <c r="V2964" s="13">
        <v>0</v>
      </c>
      <c r="W2964" s="13">
        <v>0</v>
      </c>
      <c r="X2964" s="19">
        <v>0</v>
      </c>
      <c r="Y2964" s="19">
        <v>0</v>
      </c>
      <c r="Z2964" s="19">
        <v>0</v>
      </c>
      <c r="AA2964" s="14">
        <v>0</v>
      </c>
      <c r="AB2964" s="13">
        <v>2</v>
      </c>
      <c r="AC2964" s="22" t="s">
        <v>782</v>
      </c>
      <c r="AD2964" s="19">
        <v>0</v>
      </c>
      <c r="AE2964" s="19">
        <v>0</v>
      </c>
      <c r="AF2964" s="19">
        <v>5.4045768000000001</v>
      </c>
      <c r="AG2964" s="14">
        <v>0.69278755534323533</v>
      </c>
      <c r="AH2964" s="22" t="s">
        <v>782</v>
      </c>
      <c r="AI2964" s="23" t="s">
        <v>782</v>
      </c>
      <c r="AJ2964" s="23" t="s">
        <v>782</v>
      </c>
      <c r="AK2964" s="23" t="s">
        <v>782</v>
      </c>
      <c r="AL2964" s="14" t="s">
        <v>782</v>
      </c>
      <c r="AM2964" s="22" t="s">
        <v>782</v>
      </c>
      <c r="AN2964" s="23" t="s">
        <v>782</v>
      </c>
      <c r="AO2964" s="23" t="s">
        <v>782</v>
      </c>
      <c r="AP2964" s="23" t="s">
        <v>782</v>
      </c>
      <c r="AQ2964" s="14" t="s">
        <v>782</v>
      </c>
      <c r="AR2964" s="13">
        <v>1890</v>
      </c>
      <c r="AS2964" s="19">
        <v>28931.927000000025</v>
      </c>
      <c r="AT2964" s="19">
        <v>28.931926999999977</v>
      </c>
      <c r="AU2964" s="19">
        <v>25.69155117600004</v>
      </c>
      <c r="AV2964" s="14">
        <v>3.2932804159979172</v>
      </c>
      <c r="AW2964" s="13">
        <v>5</v>
      </c>
      <c r="AX2964" s="22" t="s">
        <v>782</v>
      </c>
      <c r="AY2964" s="19">
        <v>0</v>
      </c>
      <c r="AZ2964" s="19">
        <v>0</v>
      </c>
      <c r="BA2964" s="19">
        <v>0</v>
      </c>
      <c r="BB2964" s="14">
        <v>0</v>
      </c>
      <c r="BC2964" s="13">
        <v>8</v>
      </c>
      <c r="BD2964" s="19">
        <v>10010</v>
      </c>
      <c r="BE2964" s="19">
        <v>10.01</v>
      </c>
      <c r="BF2964" s="19">
        <v>15.728846461905228</v>
      </c>
      <c r="BG2964" s="14">
        <v>2.0162076499148687</v>
      </c>
      <c r="BH2964" s="22">
        <v>1910</v>
      </c>
      <c r="BI2964" s="23">
        <v>53.773926999999979</v>
      </c>
      <c r="BJ2964" s="23">
        <v>135.53516643790527</v>
      </c>
      <c r="BK2964" s="14">
        <v>17.373622411944432</v>
      </c>
      <c r="BL2964" t="s">
        <v>606</v>
      </c>
    </row>
    <row r="2965" spans="1:64">
      <c r="A2965" t="s">
        <v>4020</v>
      </c>
      <c r="B2965" t="s">
        <v>4016</v>
      </c>
      <c r="C2965" t="s">
        <v>606</v>
      </c>
      <c r="D2965" t="s">
        <v>942</v>
      </c>
      <c r="E2965">
        <v>2018</v>
      </c>
      <c r="F2965" s="23">
        <v>112.02</v>
      </c>
      <c r="G2965" s="23">
        <v>44.16</v>
      </c>
      <c r="H2965" s="22">
        <v>100194</v>
      </c>
      <c r="I2965" s="34">
        <v>780.17580987279359</v>
      </c>
      <c r="J2965" s="13">
        <v>5</v>
      </c>
      <c r="K2965" s="13">
        <v>5</v>
      </c>
      <c r="L2965" s="19">
        <v>14832</v>
      </c>
      <c r="M2965" s="19">
        <v>14.831999999999999</v>
      </c>
      <c r="N2965" s="19">
        <v>88.710192000000006</v>
      </c>
      <c r="O2965" s="17">
        <v>11.370538650059409</v>
      </c>
      <c r="P2965" s="13">
        <v>0</v>
      </c>
      <c r="Q2965" s="13">
        <v>0</v>
      </c>
      <c r="R2965" s="19">
        <v>0</v>
      </c>
      <c r="S2965" s="19">
        <v>0</v>
      </c>
      <c r="T2965" s="19">
        <v>0</v>
      </c>
      <c r="U2965" s="17">
        <v>0</v>
      </c>
      <c r="V2965" s="13">
        <v>0</v>
      </c>
      <c r="W2965" s="13">
        <v>0</v>
      </c>
      <c r="X2965" s="19">
        <v>0</v>
      </c>
      <c r="Y2965" s="19">
        <v>0</v>
      </c>
      <c r="Z2965" s="19">
        <v>0</v>
      </c>
      <c r="AA2965" s="14">
        <v>0</v>
      </c>
      <c r="AB2965" s="13">
        <v>2</v>
      </c>
      <c r="AC2965" s="22" t="s">
        <v>782</v>
      </c>
      <c r="AD2965" s="19">
        <v>0</v>
      </c>
      <c r="AE2965" s="19">
        <v>0</v>
      </c>
      <c r="AF2965" s="19">
        <v>6.6170411999999992</v>
      </c>
      <c r="AG2965" s="14">
        <v>0.84814744526351027</v>
      </c>
      <c r="AH2965" s="22" t="s">
        <v>782</v>
      </c>
      <c r="AI2965" s="23" t="s">
        <v>782</v>
      </c>
      <c r="AJ2965" s="23" t="s">
        <v>782</v>
      </c>
      <c r="AK2965" s="23" t="s">
        <v>782</v>
      </c>
      <c r="AL2965" s="14" t="s">
        <v>782</v>
      </c>
      <c r="AM2965" s="22" t="s">
        <v>782</v>
      </c>
      <c r="AN2965" s="23" t="s">
        <v>782</v>
      </c>
      <c r="AO2965" s="23" t="s">
        <v>782</v>
      </c>
      <c r="AP2965" s="23" t="s">
        <v>782</v>
      </c>
      <c r="AQ2965" s="14" t="s">
        <v>782</v>
      </c>
      <c r="AR2965" s="13">
        <v>1987</v>
      </c>
      <c r="AS2965" s="19">
        <v>30164.057000000019</v>
      </c>
      <c r="AT2965" s="19">
        <v>30.164056999999968</v>
      </c>
      <c r="AU2965" s="19">
        <v>26.785682616000045</v>
      </c>
      <c r="AV2965" s="14">
        <v>3.4332880200896523</v>
      </c>
      <c r="AW2965" s="13">
        <v>5</v>
      </c>
      <c r="AX2965" s="22" t="s">
        <v>782</v>
      </c>
      <c r="AY2965" s="19">
        <v>45</v>
      </c>
      <c r="AZ2965" s="19">
        <v>4.5000000000000005E-2</v>
      </c>
      <c r="BA2965" s="19">
        <v>1.0086310000000001</v>
      </c>
      <c r="BB2965" s="14">
        <v>0.1292825267377177</v>
      </c>
      <c r="BC2965" s="13">
        <v>8</v>
      </c>
      <c r="BD2965" s="19">
        <v>10010</v>
      </c>
      <c r="BE2965" s="19">
        <v>10.01</v>
      </c>
      <c r="BF2965" s="19">
        <v>15.762676937214341</v>
      </c>
      <c r="BG2965" s="14">
        <v>2.020400624800764</v>
      </c>
      <c r="BH2965" s="22">
        <v>2007</v>
      </c>
      <c r="BI2965" s="23">
        <v>55.051056999999965</v>
      </c>
      <c r="BJ2965" s="23">
        <v>138.8842237532144</v>
      </c>
      <c r="BK2965" s="14">
        <v>17.801657266951054</v>
      </c>
      <c r="BL2965" t="s">
        <v>606</v>
      </c>
    </row>
    <row r="2966" spans="1:64">
      <c r="A2966" t="s">
        <v>4021</v>
      </c>
      <c r="B2966" t="s">
        <v>4016</v>
      </c>
      <c r="C2966" t="s">
        <v>606</v>
      </c>
      <c r="D2966" t="s">
        <v>942</v>
      </c>
      <c r="E2966">
        <v>2019</v>
      </c>
      <c r="F2966" s="23">
        <v>112.02</v>
      </c>
      <c r="G2966" s="23">
        <v>44.06</v>
      </c>
      <c r="H2966" s="22">
        <v>100861</v>
      </c>
      <c r="I2966" s="34">
        <v>803.44491174227392</v>
      </c>
      <c r="J2966" s="22">
        <v>5</v>
      </c>
      <c r="K2966" s="22">
        <v>5</v>
      </c>
      <c r="L2966" s="23">
        <v>14832</v>
      </c>
      <c r="M2966" s="23">
        <v>14.831999999999999</v>
      </c>
      <c r="N2966" s="23">
        <v>88.710192000000006</v>
      </c>
      <c r="O2966" s="14">
        <v>11.041228926029484</v>
      </c>
      <c r="P2966" s="22">
        <v>0</v>
      </c>
      <c r="Q2966" s="22">
        <v>0</v>
      </c>
      <c r="R2966" s="23">
        <v>0</v>
      </c>
      <c r="S2966" s="23">
        <v>0</v>
      </c>
      <c r="T2966" s="23">
        <v>0</v>
      </c>
      <c r="U2966" s="14">
        <v>0</v>
      </c>
      <c r="V2966" s="22">
        <v>0</v>
      </c>
      <c r="W2966" s="22">
        <v>0</v>
      </c>
      <c r="X2966" s="23">
        <v>0</v>
      </c>
      <c r="Y2966" s="23">
        <v>0</v>
      </c>
      <c r="Z2966" s="23">
        <v>0</v>
      </c>
      <c r="AA2966" s="14">
        <v>0</v>
      </c>
      <c r="AB2966" s="22">
        <v>2</v>
      </c>
      <c r="AC2966" s="22">
        <v>2</v>
      </c>
      <c r="AD2966" s="23">
        <v>4662.3740343347636</v>
      </c>
      <c r="AE2966" s="23">
        <v>4.6623740343347642</v>
      </c>
      <c r="AF2966" s="23">
        <v>6.5179989000000003</v>
      </c>
      <c r="AG2966" s="14">
        <v>0.81125647878778528</v>
      </c>
      <c r="AH2966" s="22">
        <v>5</v>
      </c>
      <c r="AI2966" s="23">
        <v>3918.92</v>
      </c>
      <c r="AJ2966" s="23">
        <v>3.91892</v>
      </c>
      <c r="AK2966" s="23">
        <v>3.4800009599999999</v>
      </c>
      <c r="AL2966" s="14">
        <v>0.43313498027557384</v>
      </c>
      <c r="AM2966" s="22">
        <v>2087</v>
      </c>
      <c r="AN2966" s="23">
        <v>27557.74</v>
      </c>
      <c r="AO2966" s="23">
        <v>27.557739999999971</v>
      </c>
      <c r="AP2966" s="23">
        <v>24.471273120000056</v>
      </c>
      <c r="AQ2966" s="14">
        <v>3.0457935276401202</v>
      </c>
      <c r="AR2966" s="22">
        <v>2092</v>
      </c>
      <c r="AS2966" s="23">
        <v>31476.660000000003</v>
      </c>
      <c r="AT2966" s="23">
        <v>31.476659999999971</v>
      </c>
      <c r="AU2966" s="23">
        <v>27.951274080000054</v>
      </c>
      <c r="AV2966" s="14">
        <v>3.4789285079156942</v>
      </c>
      <c r="AW2966" s="22">
        <v>5</v>
      </c>
      <c r="AX2966" s="22" t="s">
        <v>782</v>
      </c>
      <c r="AY2966" s="23">
        <v>45</v>
      </c>
      <c r="AZ2966" s="23">
        <v>4.5000000000000005E-2</v>
      </c>
      <c r="BA2966" s="23">
        <v>1.0086310000000001</v>
      </c>
      <c r="BB2966" s="14">
        <v>0.12553828959010757</v>
      </c>
      <c r="BC2966" s="22">
        <v>8</v>
      </c>
      <c r="BD2966" s="23">
        <v>10010</v>
      </c>
      <c r="BE2966" s="23">
        <v>10.01</v>
      </c>
      <c r="BF2966" s="23">
        <v>15.762676987113192</v>
      </c>
      <c r="BG2966" s="14">
        <v>1.9618864662334792</v>
      </c>
      <c r="BH2966" s="22">
        <v>2112</v>
      </c>
      <c r="BI2966" s="23">
        <v>61.026034034334735</v>
      </c>
      <c r="BJ2966" s="23">
        <v>139.95077296711327</v>
      </c>
      <c r="BK2966" s="14">
        <v>17.41883866855655</v>
      </c>
      <c r="BL2966" t="s">
        <v>606</v>
      </c>
    </row>
    <row r="2967" spans="1:64">
      <c r="A2967" t="s">
        <v>4022</v>
      </c>
      <c r="B2967" t="s">
        <v>4016</v>
      </c>
      <c r="C2967" t="s">
        <v>606</v>
      </c>
      <c r="D2967" t="s">
        <v>942</v>
      </c>
      <c r="E2967">
        <v>2020</v>
      </c>
      <c r="F2967" s="23">
        <v>112.02</v>
      </c>
      <c r="G2967" s="23">
        <v>44.29</v>
      </c>
      <c r="H2967" s="22">
        <v>100664</v>
      </c>
      <c r="I2967" s="34">
        <v>812.15776640467072</v>
      </c>
      <c r="J2967" s="22">
        <v>5</v>
      </c>
      <c r="K2967" s="22">
        <v>6</v>
      </c>
      <c r="L2967" s="23">
        <v>15382</v>
      </c>
      <c r="M2967" s="23">
        <v>15.381999999999998</v>
      </c>
      <c r="N2967" s="23">
        <v>91.999741999999998</v>
      </c>
      <c r="O2967" s="14">
        <v>11.32781656540358</v>
      </c>
      <c r="P2967" s="22">
        <v>0</v>
      </c>
      <c r="Q2967" s="22">
        <v>0</v>
      </c>
      <c r="R2967" s="23">
        <v>0</v>
      </c>
      <c r="S2967" s="23">
        <v>0</v>
      </c>
      <c r="T2967" s="23">
        <v>0</v>
      </c>
      <c r="U2967" s="14">
        <v>0</v>
      </c>
      <c r="V2967" s="22">
        <v>0</v>
      </c>
      <c r="W2967" s="22">
        <v>0</v>
      </c>
      <c r="X2967" s="23">
        <v>0</v>
      </c>
      <c r="Y2967" s="23">
        <v>0</v>
      </c>
      <c r="Z2967" s="23">
        <v>0</v>
      </c>
      <c r="AA2967" s="14">
        <v>0</v>
      </c>
      <c r="AB2967" s="22">
        <v>2</v>
      </c>
      <c r="AC2967" s="22">
        <v>2</v>
      </c>
      <c r="AD2967" s="23">
        <v>4272.7639484978545</v>
      </c>
      <c r="AE2967" s="23">
        <v>4.2727639484978539</v>
      </c>
      <c r="AF2967" s="23">
        <v>5.9733239999999999</v>
      </c>
      <c r="AG2967" s="14">
        <v>0.73548813384414458</v>
      </c>
      <c r="AH2967" s="22">
        <v>7</v>
      </c>
      <c r="AI2967" s="23">
        <v>3929.2620000000002</v>
      </c>
      <c r="AJ2967" s="23">
        <v>3.929262</v>
      </c>
      <c r="AK2967" s="23">
        <v>3.4891846559999999</v>
      </c>
      <c r="AL2967" s="14">
        <v>0.42961907160553547</v>
      </c>
      <c r="AM2967" s="22">
        <v>2330</v>
      </c>
      <c r="AN2967" s="23">
        <v>30249.354999999974</v>
      </c>
      <c r="AO2967" s="23">
        <v>30.249354999999941</v>
      </c>
      <c r="AP2967" s="23">
        <v>26.861427240000076</v>
      </c>
      <c r="AQ2967" s="14">
        <v>3.3074149323120472</v>
      </c>
      <c r="AR2967" s="22">
        <v>2337</v>
      </c>
      <c r="AS2967" s="23">
        <v>34178.616999999977</v>
      </c>
      <c r="AT2967" s="23">
        <v>34.178616999999939</v>
      </c>
      <c r="AU2967" s="23">
        <v>30.350611896000075</v>
      </c>
      <c r="AV2967" s="14">
        <v>3.7370340039175822</v>
      </c>
      <c r="AW2967" s="22">
        <v>5</v>
      </c>
      <c r="AX2967" s="22">
        <v>5</v>
      </c>
      <c r="AY2967" s="23">
        <v>45</v>
      </c>
      <c r="AZ2967" s="23">
        <v>4.5000000000000005E-2</v>
      </c>
      <c r="BA2967" s="23">
        <v>1.0086310000000001</v>
      </c>
      <c r="BB2967" s="14">
        <v>0.12419151077814521</v>
      </c>
      <c r="BC2967" s="22">
        <v>8</v>
      </c>
      <c r="BD2967" s="23">
        <v>10010</v>
      </c>
      <c r="BE2967" s="23">
        <v>10.01</v>
      </c>
      <c r="BF2967" s="23">
        <v>17.276196024538095</v>
      </c>
      <c r="BG2967" s="14">
        <v>2.1271970470734809</v>
      </c>
      <c r="BH2967" s="22">
        <v>2357</v>
      </c>
      <c r="BI2967" s="23">
        <v>63.88838094849779</v>
      </c>
      <c r="BJ2967" s="23">
        <v>146.60850492053817</v>
      </c>
      <c r="BK2967" s="14">
        <v>18.051727261016936</v>
      </c>
      <c r="BL2967" t="s">
        <v>606</v>
      </c>
    </row>
    <row r="2968" spans="1:64">
      <c r="A2968" t="s">
        <v>4023</v>
      </c>
      <c r="B2968" t="s">
        <v>4016</v>
      </c>
      <c r="C2968" t="s">
        <v>606</v>
      </c>
      <c r="D2968" t="s">
        <v>942</v>
      </c>
      <c r="E2968">
        <v>2021</v>
      </c>
      <c r="F2968" s="23">
        <v>112.02</v>
      </c>
      <c r="G2968" s="23">
        <v>44.33</v>
      </c>
      <c r="H2968" s="22">
        <v>101158</v>
      </c>
      <c r="I2968" s="34">
        <v>754.75</v>
      </c>
      <c r="J2968" s="22">
        <v>5</v>
      </c>
      <c r="K2968" s="22">
        <v>7</v>
      </c>
      <c r="L2968" s="23">
        <v>15442</v>
      </c>
      <c r="M2968" s="23">
        <v>15.442</v>
      </c>
      <c r="N2968" s="23">
        <v>92.358602000000005</v>
      </c>
      <c r="O2968" s="14">
        <v>12.24</v>
      </c>
      <c r="P2968" s="22">
        <v>0</v>
      </c>
      <c r="Q2968" s="22">
        <v>0</v>
      </c>
      <c r="R2968" s="23">
        <v>0</v>
      </c>
      <c r="S2968" s="23">
        <v>0</v>
      </c>
      <c r="T2968" s="23">
        <v>0</v>
      </c>
      <c r="U2968" s="14">
        <v>0</v>
      </c>
      <c r="V2968" s="22">
        <v>0</v>
      </c>
      <c r="W2968" s="22">
        <v>0</v>
      </c>
      <c r="X2968" s="23">
        <v>0</v>
      </c>
      <c r="Y2968" s="23">
        <v>0</v>
      </c>
      <c r="Z2968" s="23">
        <v>0</v>
      </c>
      <c r="AA2968" s="14">
        <v>0</v>
      </c>
      <c r="AB2968" s="22">
        <v>2</v>
      </c>
      <c r="AC2968" s="22">
        <v>2</v>
      </c>
      <c r="AD2968" s="23">
        <v>4071.1534329999999</v>
      </c>
      <c r="AE2968" s="23">
        <v>4.0711534330000001</v>
      </c>
      <c r="AF2968" s="23">
        <v>5.6914724999999997</v>
      </c>
      <c r="AG2968" s="14">
        <v>0.75</v>
      </c>
      <c r="AH2968" s="22">
        <v>13</v>
      </c>
      <c r="AI2968" s="23">
        <v>3979.95</v>
      </c>
      <c r="AJ2968" s="23">
        <v>3.9799500000000001</v>
      </c>
      <c r="AK2968" s="23">
        <v>3.561350451</v>
      </c>
      <c r="AL2968" s="14">
        <v>0.47</v>
      </c>
      <c r="AM2968" s="22">
        <v>2624</v>
      </c>
      <c r="AN2968" s="23">
        <v>34261.595999999998</v>
      </c>
      <c r="AO2968" s="23">
        <v>34.261595999999997</v>
      </c>
      <c r="AP2968" s="23">
        <v>30.658061119999999</v>
      </c>
      <c r="AQ2968" s="14">
        <v>4.0599999999999996</v>
      </c>
      <c r="AR2968" s="22">
        <v>2637</v>
      </c>
      <c r="AS2968" s="23">
        <v>38241.546000000002</v>
      </c>
      <c r="AT2968" s="23">
        <v>38.241546</v>
      </c>
      <c r="AU2968" s="23">
        <v>34.219411569999998</v>
      </c>
      <c r="AV2968" s="14">
        <v>4.53</v>
      </c>
      <c r="AW2968" s="22">
        <v>5</v>
      </c>
      <c r="AX2968" s="22">
        <v>5</v>
      </c>
      <c r="AY2968" s="23">
        <v>55</v>
      </c>
      <c r="AZ2968" s="23">
        <v>5.5E-2</v>
      </c>
      <c r="BA2968" s="23">
        <v>1.0086310000000001</v>
      </c>
      <c r="BB2968" s="14">
        <v>0.13</v>
      </c>
      <c r="BC2968" s="22">
        <v>11</v>
      </c>
      <c r="BD2968" s="23">
        <v>17556</v>
      </c>
      <c r="BE2968" s="23">
        <v>17.556000000000001</v>
      </c>
      <c r="BF2968" s="23">
        <v>28.686496500000001</v>
      </c>
      <c r="BG2968" s="14">
        <v>3.8</v>
      </c>
      <c r="BH2968" s="22">
        <v>2660</v>
      </c>
      <c r="BI2968" s="23">
        <v>75.37</v>
      </c>
      <c r="BJ2968" s="23">
        <v>161.96</v>
      </c>
      <c r="BK2968" s="14">
        <v>21.46</v>
      </c>
      <c r="BL2968" t="s">
        <v>606</v>
      </c>
    </row>
    <row r="2969" spans="1:64">
      <c r="A2969" t="s">
        <v>4024</v>
      </c>
      <c r="B2969" t="s">
        <v>4016</v>
      </c>
      <c r="C2969" t="s">
        <v>606</v>
      </c>
      <c r="D2969" s="111" t="s">
        <v>942</v>
      </c>
      <c r="E2969" s="110">
        <v>2022</v>
      </c>
      <c r="F2969" s="23"/>
      <c r="G2969" s="23"/>
      <c r="H2969" s="22">
        <v>102393</v>
      </c>
      <c r="I2969" s="34">
        <v>742.09717595338157</v>
      </c>
      <c r="J2969" s="22">
        <v>5</v>
      </c>
      <c r="K2969" s="22">
        <v>7</v>
      </c>
      <c r="L2969" s="23">
        <v>15302</v>
      </c>
      <c r="M2969" s="23">
        <v>15.302</v>
      </c>
      <c r="N2969" s="23">
        <v>90.557235999999989</v>
      </c>
      <c r="O2969" s="14">
        <v>12.202881096220313</v>
      </c>
      <c r="P2969" s="22">
        <v>0</v>
      </c>
      <c r="Q2969" s="22">
        <v>0</v>
      </c>
      <c r="R2969" s="23">
        <v>0</v>
      </c>
      <c r="S2969" s="23">
        <v>0</v>
      </c>
      <c r="T2969" s="23">
        <v>0</v>
      </c>
      <c r="U2969" s="14">
        <v>0</v>
      </c>
      <c r="V2969" s="22">
        <v>0</v>
      </c>
      <c r="W2969" s="22">
        <v>0</v>
      </c>
      <c r="X2969" s="23">
        <v>0</v>
      </c>
      <c r="Y2969" s="23">
        <v>0</v>
      </c>
      <c r="Z2969" s="23">
        <v>0</v>
      </c>
      <c r="AA2969" s="14">
        <v>0</v>
      </c>
      <c r="AB2969" s="22">
        <v>2</v>
      </c>
      <c r="AC2969" s="22">
        <v>2</v>
      </c>
      <c r="AD2969" s="23">
        <v>4193.2343347639508</v>
      </c>
      <c r="AE2969" s="23">
        <v>4.1932343347639502</v>
      </c>
      <c r="AF2969" s="23">
        <v>5.8621415999999993</v>
      </c>
      <c r="AG2969" s="14">
        <v>0.78994258298703701</v>
      </c>
      <c r="AH2969" s="22">
        <v>19</v>
      </c>
      <c r="AI2969" s="23">
        <v>4025.46</v>
      </c>
      <c r="AJ2969" s="23">
        <v>4.0254600000000007</v>
      </c>
      <c r="AK2969" s="23">
        <v>4.1235359783505929</v>
      </c>
      <c r="AL2969" s="14">
        <v>0.55565983970401644</v>
      </c>
      <c r="AM2969" s="22">
        <v>3211</v>
      </c>
      <c r="AN2969" s="23">
        <v>43033.003999999914</v>
      </c>
      <c r="AO2969" s="23">
        <v>43.033003999999835</v>
      </c>
      <c r="AP2969" s="23">
        <v>44.081456591421862</v>
      </c>
      <c r="AQ2969" s="14">
        <v>5.9401191676534628</v>
      </c>
      <c r="AR2969" s="22">
        <v>3230</v>
      </c>
      <c r="AS2969" s="23">
        <v>47058.463999999898</v>
      </c>
      <c r="AT2969" s="23">
        <v>47.058463999999802</v>
      </c>
      <c r="AU2969" s="23">
        <v>48.204992569772486</v>
      </c>
      <c r="AV2969" s="14">
        <v>6.4957790073574824</v>
      </c>
      <c r="AW2969" s="22">
        <v>5</v>
      </c>
      <c r="AX2969" s="22">
        <v>5</v>
      </c>
      <c r="AY2969" s="23">
        <v>55</v>
      </c>
      <c r="AZ2969" s="23">
        <v>5.5000000000000007E-2</v>
      </c>
      <c r="BA2969" s="23">
        <v>1.0086310000000001</v>
      </c>
      <c r="BB2969" s="14">
        <v>0.13591629677126843</v>
      </c>
      <c r="BC2969" s="22">
        <v>10</v>
      </c>
      <c r="BD2969" s="23">
        <v>17446</v>
      </c>
      <c r="BE2969" s="23">
        <v>17.445999999999998</v>
      </c>
      <c r="BF2969" s="23">
        <v>31.115896513472016</v>
      </c>
      <c r="BG2969" s="14">
        <v>4.1929679187226432</v>
      </c>
      <c r="BH2969" s="22">
        <v>3252</v>
      </c>
      <c r="BI2969" s="23">
        <v>84.054698334763742</v>
      </c>
      <c r="BJ2969" s="23">
        <v>176.74889768324448</v>
      </c>
      <c r="BK2969" s="14">
        <v>23.817486902058747</v>
      </c>
      <c r="BL2969" t="s">
        <v>606</v>
      </c>
    </row>
    <row r="2970" spans="1:64">
      <c r="A2970" t="s">
        <v>4025</v>
      </c>
      <c r="B2970" t="s">
        <v>4016</v>
      </c>
      <c r="C2970" t="s">
        <v>606</v>
      </c>
      <c r="D2970" t="s">
        <v>942</v>
      </c>
      <c r="E2970">
        <v>2023</v>
      </c>
      <c r="F2970">
        <v>112.02</v>
      </c>
      <c r="G2970">
        <v>45.24</v>
      </c>
      <c r="H2970">
        <v>99793</v>
      </c>
      <c r="I2970">
        <v>742.09717595338157</v>
      </c>
      <c r="J2970">
        <v>5</v>
      </c>
      <c r="K2970">
        <v>7</v>
      </c>
      <c r="L2970">
        <v>15302</v>
      </c>
      <c r="M2970">
        <v>15.302</v>
      </c>
      <c r="N2970">
        <v>90.557236000000003</v>
      </c>
      <c r="O2970">
        <v>12.202881096220313</v>
      </c>
      <c r="P2970">
        <v>0</v>
      </c>
      <c r="Q2970">
        <v>0</v>
      </c>
      <c r="R2970">
        <v>0</v>
      </c>
      <c r="S2970">
        <v>0</v>
      </c>
      <c r="T2970">
        <v>0</v>
      </c>
      <c r="U2970">
        <v>0</v>
      </c>
      <c r="V2970">
        <v>0</v>
      </c>
      <c r="W2970">
        <v>0</v>
      </c>
      <c r="X2970">
        <v>0</v>
      </c>
      <c r="Y2970">
        <v>0</v>
      </c>
      <c r="Z2970">
        <v>0</v>
      </c>
      <c r="AA2970">
        <v>0</v>
      </c>
      <c r="AB2970">
        <v>2</v>
      </c>
      <c r="AC2970">
        <v>3</v>
      </c>
      <c r="AD2970">
        <v>2721.5450643776799</v>
      </c>
      <c r="AE2970">
        <v>2.72154506437768</v>
      </c>
      <c r="AF2970">
        <v>5.9998449000000003</v>
      </c>
      <c r="AG2970">
        <v>0.808498549033275</v>
      </c>
      <c r="AH2970">
        <v>19</v>
      </c>
      <c r="AI2970">
        <v>3823.81</v>
      </c>
      <c r="AJ2970">
        <v>3.8238099999999999</v>
      </c>
      <c r="AK2970">
        <v>3.5866850000000001</v>
      </c>
      <c r="AL2970">
        <v>0.52206300000000005</v>
      </c>
      <c r="AM2970">
        <v>4149</v>
      </c>
      <c r="AN2970">
        <v>57724.358999999997</v>
      </c>
      <c r="AO2970">
        <v>57.724359</v>
      </c>
      <c r="AP2970">
        <v>54.144711999999998</v>
      </c>
      <c r="AQ2970">
        <v>7.2961754544395889</v>
      </c>
      <c r="AR2970">
        <v>4651</v>
      </c>
      <c r="AS2970">
        <v>61895.307999999801</v>
      </c>
      <c r="AT2970">
        <v>61.895307999999503</v>
      </c>
      <c r="AU2970">
        <v>58.057008848521498</v>
      </c>
      <c r="AV2970">
        <v>7.8233701366583057</v>
      </c>
      <c r="AW2970">
        <v>5</v>
      </c>
      <c r="AX2970">
        <v>5</v>
      </c>
      <c r="AY2970">
        <v>55</v>
      </c>
      <c r="AZ2970">
        <v>5.5E-2</v>
      </c>
      <c r="BA2970">
        <v>1.0086310000000001</v>
      </c>
      <c r="BB2970">
        <v>0.1359162967712684</v>
      </c>
      <c r="BC2970">
        <v>10</v>
      </c>
      <c r="BD2970">
        <v>17446</v>
      </c>
      <c r="BE2970">
        <v>17.446000000000002</v>
      </c>
      <c r="BF2970">
        <v>37.153785999999997</v>
      </c>
      <c r="BG2970">
        <v>5.0065930991137462</v>
      </c>
      <c r="BH2970">
        <v>4673</v>
      </c>
      <c r="BI2970">
        <v>97.419853064377179</v>
      </c>
      <c r="BJ2970">
        <v>192.77650674852151</v>
      </c>
      <c r="BK2970">
        <v>25.97725917779691</v>
      </c>
      <c r="BL2970" t="s">
        <v>606</v>
      </c>
    </row>
    <row r="2971" spans="1:64">
      <c r="A2971" t="s">
        <v>4026</v>
      </c>
      <c r="B2971" t="s">
        <v>4016</v>
      </c>
      <c r="C2971" t="s">
        <v>606</v>
      </c>
      <c r="D2971" t="s">
        <v>942</v>
      </c>
      <c r="E2971">
        <v>2024</v>
      </c>
      <c r="F2971">
        <v>112.02</v>
      </c>
      <c r="G2971">
        <v>45.39</v>
      </c>
      <c r="H2971">
        <v>100479</v>
      </c>
      <c r="I2971">
        <v>688.99436482336898</v>
      </c>
      <c r="J2971">
        <v>5</v>
      </c>
      <c r="K2971">
        <v>7</v>
      </c>
      <c r="L2971">
        <v>15302</v>
      </c>
      <c r="M2971">
        <v>15.302</v>
      </c>
      <c r="N2971">
        <v>90.557235999999989</v>
      </c>
      <c r="O2971">
        <v>13.143392837939292</v>
      </c>
      <c r="P2971">
        <v>0</v>
      </c>
      <c r="Q2971">
        <v>0</v>
      </c>
      <c r="R2971">
        <v>0</v>
      </c>
      <c r="S2971">
        <v>0</v>
      </c>
      <c r="T2971">
        <v>0</v>
      </c>
      <c r="U2971">
        <v>0</v>
      </c>
      <c r="V2971">
        <v>0</v>
      </c>
      <c r="W2971">
        <v>0</v>
      </c>
      <c r="X2971">
        <v>0</v>
      </c>
      <c r="Y2971">
        <v>0</v>
      </c>
      <c r="Z2971">
        <v>0</v>
      </c>
      <c r="AA2971">
        <v>0</v>
      </c>
      <c r="AB2971">
        <v>2</v>
      </c>
      <c r="AC2971">
        <v>3</v>
      </c>
      <c r="AD2971">
        <v>2757.0828326180258</v>
      </c>
      <c r="AE2971">
        <v>2.7570828326180257</v>
      </c>
      <c r="AF2971">
        <v>6.1224702000000004</v>
      </c>
      <c r="AG2971">
        <v>0.88860961897265445</v>
      </c>
      <c r="AH2971">
        <v>24</v>
      </c>
      <c r="AI2971">
        <v>4708.41</v>
      </c>
      <c r="AJ2971">
        <v>4.7084100000000007</v>
      </c>
      <c r="AK2971">
        <v>4.2467212555344496</v>
      </c>
      <c r="AL2971">
        <v>0.61636516528304863</v>
      </c>
      <c r="AM2971">
        <v>4998</v>
      </c>
      <c r="AN2971">
        <v>74396.031000000163</v>
      </c>
      <c r="AO2971">
        <v>74.396031000000065</v>
      </c>
      <c r="AP2971">
        <v>67.1010396662776</v>
      </c>
      <c r="AQ2971">
        <v>9.7389823621387173</v>
      </c>
      <c r="AR2971">
        <v>6154</v>
      </c>
      <c r="AS2971">
        <v>80075.624000001961</v>
      </c>
      <c r="AT2971">
        <v>80.07562400000019</v>
      </c>
      <c r="AU2971">
        <v>72.223713417265117</v>
      </c>
      <c r="AV2971">
        <v>10.482482456265144</v>
      </c>
      <c r="AW2971">
        <v>4</v>
      </c>
      <c r="AX2971">
        <v>4</v>
      </c>
      <c r="AY2971">
        <v>53</v>
      </c>
      <c r="AZ2971">
        <v>5.3000000000000005E-2</v>
      </c>
      <c r="BA2971">
        <v>1.0052000000000001</v>
      </c>
      <c r="BB2971">
        <v>0.14589379120070073</v>
      </c>
      <c r="BC2971">
        <v>10</v>
      </c>
      <c r="BD2971">
        <v>17446</v>
      </c>
      <c r="BE2971">
        <v>17.445999999999998</v>
      </c>
      <c r="BF2971">
        <v>31.28947993268374</v>
      </c>
      <c r="BG2971">
        <v>4.5413259571005531</v>
      </c>
      <c r="BH2971">
        <v>6175</v>
      </c>
      <c r="BI2971">
        <v>115.6337068326182</v>
      </c>
      <c r="BJ2971">
        <v>201.19809954994886</v>
      </c>
      <c r="BK2971">
        <v>29.201704661478345</v>
      </c>
      <c r="BL2971" t="s">
        <v>606</v>
      </c>
    </row>
    <row r="2972" spans="1:64">
      <c r="A2972" t="s">
        <v>4027</v>
      </c>
      <c r="B2972" t="s">
        <v>4028</v>
      </c>
      <c r="C2972" t="s">
        <v>607</v>
      </c>
      <c r="D2972" t="s">
        <v>942</v>
      </c>
      <c r="E2972">
        <v>2012</v>
      </c>
      <c r="F2972" s="23">
        <v>69.7</v>
      </c>
      <c r="G2972" s="23">
        <v>14.07</v>
      </c>
      <c r="H2972" s="22">
        <v>21228</v>
      </c>
      <c r="I2972" s="34">
        <v>172.171514</v>
      </c>
      <c r="J2972" s="22">
        <v>8</v>
      </c>
      <c r="K2972" s="22" t="s">
        <v>782</v>
      </c>
      <c r="L2972" s="23">
        <v>2107</v>
      </c>
      <c r="M2972" s="23">
        <v>2.1070000000000002</v>
      </c>
      <c r="N2972" s="23">
        <v>14.47559</v>
      </c>
      <c r="O2972" s="14">
        <v>8.4076567973956493</v>
      </c>
      <c r="P2972" s="22">
        <v>1</v>
      </c>
      <c r="Q2972" s="22" t="s">
        <v>782</v>
      </c>
      <c r="R2972" s="23">
        <v>500</v>
      </c>
      <c r="S2972" s="23">
        <v>0.5</v>
      </c>
      <c r="T2972" s="23">
        <v>1.7397339999999999</v>
      </c>
      <c r="U2972" s="14">
        <v>1.0104656453215601</v>
      </c>
      <c r="V2972" s="22">
        <v>0</v>
      </c>
      <c r="W2972" s="22" t="s">
        <v>782</v>
      </c>
      <c r="X2972" s="23">
        <v>0</v>
      </c>
      <c r="Y2972" s="23">
        <v>0</v>
      </c>
      <c r="Z2972" s="23">
        <v>0</v>
      </c>
      <c r="AA2972" s="14">
        <v>0</v>
      </c>
      <c r="AB2972" s="22">
        <v>0</v>
      </c>
      <c r="AC2972" s="22" t="s">
        <v>782</v>
      </c>
      <c r="AD2972" s="23">
        <v>0</v>
      </c>
      <c r="AE2972" s="23">
        <v>0</v>
      </c>
      <c r="AF2972" s="23">
        <v>0</v>
      </c>
      <c r="AG2972" s="14">
        <v>0</v>
      </c>
      <c r="AH2972" s="22" t="s">
        <v>782</v>
      </c>
      <c r="AI2972" s="23" t="s">
        <v>782</v>
      </c>
      <c r="AJ2972" s="23" t="s">
        <v>782</v>
      </c>
      <c r="AK2972" s="23" t="s">
        <v>782</v>
      </c>
      <c r="AL2972" s="14" t="s">
        <v>782</v>
      </c>
      <c r="AM2972" s="22" t="s">
        <v>782</v>
      </c>
      <c r="AN2972" s="23" t="s">
        <v>782</v>
      </c>
      <c r="AO2972" s="23" t="s">
        <v>782</v>
      </c>
      <c r="AP2972" s="23" t="s">
        <v>782</v>
      </c>
      <c r="AQ2972" s="14" t="s">
        <v>782</v>
      </c>
      <c r="AR2972" s="22">
        <v>456</v>
      </c>
      <c r="AS2972" s="23">
        <v>7781.2529999999952</v>
      </c>
      <c r="AT2972" s="23">
        <v>7.7812529999999951</v>
      </c>
      <c r="AU2972" s="23">
        <v>5.8233069999999998</v>
      </c>
      <c r="AV2972" s="14">
        <v>3.3822708906422227</v>
      </c>
      <c r="AW2972" s="22">
        <v>0</v>
      </c>
      <c r="AX2972" s="22" t="s">
        <v>782</v>
      </c>
      <c r="AY2972" s="23">
        <v>0</v>
      </c>
      <c r="AZ2972" s="23">
        <v>0</v>
      </c>
      <c r="BA2972" s="23">
        <v>0</v>
      </c>
      <c r="BB2972" s="14">
        <v>0</v>
      </c>
      <c r="BC2972" s="22">
        <v>4</v>
      </c>
      <c r="BD2972" s="23">
        <v>4580</v>
      </c>
      <c r="BE2972" s="23">
        <v>4.58</v>
      </c>
      <c r="BF2972" s="23">
        <v>7.31426</v>
      </c>
      <c r="BG2972" s="14">
        <v>4.2482405074279601</v>
      </c>
      <c r="BH2972" s="22">
        <v>469</v>
      </c>
      <c r="BI2972" s="23">
        <v>14.968252999999994</v>
      </c>
      <c r="BJ2972" s="23">
        <v>29.352891</v>
      </c>
      <c r="BK2972" s="14">
        <v>17.048633840787392</v>
      </c>
      <c r="BL2972" t="s">
        <v>607</v>
      </c>
    </row>
    <row r="2973" spans="1:64">
      <c r="A2973" t="s">
        <v>4029</v>
      </c>
      <c r="B2973" t="s">
        <v>4028</v>
      </c>
      <c r="C2973" t="s">
        <v>607</v>
      </c>
      <c r="D2973" t="s">
        <v>942</v>
      </c>
      <c r="E2973">
        <v>2015</v>
      </c>
      <c r="F2973" s="23">
        <v>69.7</v>
      </c>
      <c r="G2973" s="23">
        <v>14.87</v>
      </c>
      <c r="H2973" s="22">
        <v>21709</v>
      </c>
      <c r="I2973" s="34">
        <v>172.37712365584994</v>
      </c>
      <c r="J2973" s="13">
        <v>6</v>
      </c>
      <c r="K2973" s="13">
        <v>8</v>
      </c>
      <c r="L2973" s="19">
        <v>1697</v>
      </c>
      <c r="M2973" s="35">
        <v>1.6970000000000001</v>
      </c>
      <c r="N2973" s="19">
        <v>10.150359404198884</v>
      </c>
      <c r="O2973" s="17">
        <v>5.8884608287489622</v>
      </c>
      <c r="P2973" s="36">
        <v>1</v>
      </c>
      <c r="Q2973" s="36">
        <v>1</v>
      </c>
      <c r="R2973" s="45">
        <v>500</v>
      </c>
      <c r="S2973" s="27">
        <v>0.5</v>
      </c>
      <c r="T2973" s="23">
        <v>1.4862365</v>
      </c>
      <c r="U2973" s="17">
        <v>0.86220054522273126</v>
      </c>
      <c r="V2973" s="22">
        <v>0</v>
      </c>
      <c r="W2973" s="22">
        <v>0</v>
      </c>
      <c r="X2973" s="23">
        <v>0</v>
      </c>
      <c r="Y2973" s="27">
        <v>0</v>
      </c>
      <c r="Z2973" s="27">
        <v>0</v>
      </c>
      <c r="AA2973" s="14">
        <v>0</v>
      </c>
      <c r="AB2973" s="39">
        <v>0</v>
      </c>
      <c r="AC2973" s="22" t="s">
        <v>782</v>
      </c>
      <c r="AD2973" s="23">
        <v>0</v>
      </c>
      <c r="AE2973" s="23">
        <v>0</v>
      </c>
      <c r="AF2973" s="23">
        <v>0</v>
      </c>
      <c r="AG2973" s="14">
        <v>0</v>
      </c>
      <c r="AH2973" s="22" t="s">
        <v>782</v>
      </c>
      <c r="AI2973" s="23" t="s">
        <v>782</v>
      </c>
      <c r="AJ2973" s="23" t="s">
        <v>782</v>
      </c>
      <c r="AK2973" s="23" t="s">
        <v>782</v>
      </c>
      <c r="AL2973" s="14" t="s">
        <v>782</v>
      </c>
      <c r="AM2973" s="22" t="s">
        <v>782</v>
      </c>
      <c r="AN2973" s="23" t="s">
        <v>782</v>
      </c>
      <c r="AO2973" s="23" t="s">
        <v>782</v>
      </c>
      <c r="AP2973" s="23" t="s">
        <v>782</v>
      </c>
      <c r="AQ2973" s="14" t="s">
        <v>782</v>
      </c>
      <c r="AR2973" s="40">
        <v>540</v>
      </c>
      <c r="AS2973" s="41">
        <v>8788.8949999999968</v>
      </c>
      <c r="AT2973" s="23">
        <v>8.7888949999999966</v>
      </c>
      <c r="AU2973" s="23">
        <v>7.8059693500509315</v>
      </c>
      <c r="AV2973" s="14">
        <v>4.528425341192901</v>
      </c>
      <c r="AW2973" s="22">
        <v>0</v>
      </c>
      <c r="AX2973" s="22" t="s">
        <v>782</v>
      </c>
      <c r="AY2973" s="23">
        <v>0</v>
      </c>
      <c r="AZ2973" s="23">
        <v>0</v>
      </c>
      <c r="BA2973" s="23">
        <v>0</v>
      </c>
      <c r="BB2973" s="14">
        <v>0</v>
      </c>
      <c r="BC2973" s="42">
        <v>4</v>
      </c>
      <c r="BD2973" s="43">
        <v>4580</v>
      </c>
      <c r="BE2973" s="44">
        <v>4.58</v>
      </c>
      <c r="BF2973" s="23">
        <v>7.7612349855037932</v>
      </c>
      <c r="BG2973" s="14">
        <v>4.5024738903284289</v>
      </c>
      <c r="BH2973" s="22">
        <v>551</v>
      </c>
      <c r="BI2973" s="23">
        <v>15.565894999999998</v>
      </c>
      <c r="BJ2973" s="23">
        <v>27.203800239753608</v>
      </c>
      <c r="BK2973" s="14">
        <v>15.781560605493024</v>
      </c>
      <c r="BL2973" t="s">
        <v>607</v>
      </c>
    </row>
    <row r="2974" spans="1:64">
      <c r="A2974" t="s">
        <v>4030</v>
      </c>
      <c r="B2974" t="s">
        <v>4028</v>
      </c>
      <c r="C2974" t="s">
        <v>607</v>
      </c>
      <c r="D2974" t="s">
        <v>942</v>
      </c>
      <c r="E2974">
        <v>2016</v>
      </c>
      <c r="F2974" s="23">
        <v>69.7</v>
      </c>
      <c r="G2974" s="23">
        <v>14.96</v>
      </c>
      <c r="H2974" s="22">
        <v>21692</v>
      </c>
      <c r="I2974" s="34">
        <v>184.57888929712416</v>
      </c>
      <c r="J2974" s="13">
        <v>6</v>
      </c>
      <c r="K2974" s="13">
        <v>8</v>
      </c>
      <c r="L2974" s="19">
        <v>1697</v>
      </c>
      <c r="M2974" s="35">
        <v>1.6970000000000001</v>
      </c>
      <c r="N2974" s="19">
        <v>10.149757000000001</v>
      </c>
      <c r="O2974" s="17">
        <v>5.4988720750516178</v>
      </c>
      <c r="P2974" s="13">
        <v>1</v>
      </c>
      <c r="Q2974" s="13">
        <v>1</v>
      </c>
      <c r="R2974" s="19">
        <v>500</v>
      </c>
      <c r="S2974" s="27">
        <v>0.5</v>
      </c>
      <c r="T2974" s="19">
        <v>1.3794427499999999</v>
      </c>
      <c r="U2974" s="17">
        <v>0.7473458938088281</v>
      </c>
      <c r="V2974" s="13">
        <v>0</v>
      </c>
      <c r="W2974" s="13">
        <v>0</v>
      </c>
      <c r="X2974" s="19">
        <v>0</v>
      </c>
      <c r="Y2974" s="27">
        <v>0</v>
      </c>
      <c r="Z2974" s="19">
        <v>0</v>
      </c>
      <c r="AA2974" s="14">
        <v>0</v>
      </c>
      <c r="AB2974" s="13">
        <v>0</v>
      </c>
      <c r="AC2974" s="22" t="s">
        <v>782</v>
      </c>
      <c r="AD2974" s="19">
        <v>0</v>
      </c>
      <c r="AE2974" s="23">
        <v>0</v>
      </c>
      <c r="AF2974" s="19">
        <v>0</v>
      </c>
      <c r="AG2974" s="14">
        <v>0</v>
      </c>
      <c r="AH2974" s="22" t="s">
        <v>782</v>
      </c>
      <c r="AI2974" s="23" t="s">
        <v>782</v>
      </c>
      <c r="AJ2974" s="23" t="s">
        <v>782</v>
      </c>
      <c r="AK2974" s="23" t="s">
        <v>782</v>
      </c>
      <c r="AL2974" s="14" t="s">
        <v>782</v>
      </c>
      <c r="AM2974" s="22" t="s">
        <v>782</v>
      </c>
      <c r="AN2974" s="23" t="s">
        <v>782</v>
      </c>
      <c r="AO2974" s="23" t="s">
        <v>782</v>
      </c>
      <c r="AP2974" s="23" t="s">
        <v>782</v>
      </c>
      <c r="AQ2974" s="14" t="s">
        <v>782</v>
      </c>
      <c r="AR2974" s="13">
        <v>559</v>
      </c>
      <c r="AS2974" s="19">
        <v>8939.0799999999963</v>
      </c>
      <c r="AT2974" s="23">
        <v>8.939079999999997</v>
      </c>
      <c r="AU2974" s="19">
        <v>7.9379030400000126</v>
      </c>
      <c r="AV2974" s="14">
        <v>4.3005476250439703</v>
      </c>
      <c r="AW2974" s="13">
        <v>0</v>
      </c>
      <c r="AX2974" s="22" t="s">
        <v>782</v>
      </c>
      <c r="AY2974" s="19">
        <v>0</v>
      </c>
      <c r="AZ2974" s="23">
        <v>0</v>
      </c>
      <c r="BA2974" s="19">
        <v>0</v>
      </c>
      <c r="BB2974" s="14">
        <v>0</v>
      </c>
      <c r="BC2974" s="13">
        <v>4</v>
      </c>
      <c r="BD2974" s="19">
        <v>4580</v>
      </c>
      <c r="BE2974" s="44">
        <v>4.58</v>
      </c>
      <c r="BF2974" s="19">
        <v>7.8259149855037924</v>
      </c>
      <c r="BG2974" s="14">
        <v>4.239875434999556</v>
      </c>
      <c r="BH2974" s="22">
        <v>570</v>
      </c>
      <c r="BI2974" s="23">
        <v>15.716079999999998</v>
      </c>
      <c r="BJ2974" s="23">
        <v>27.293017775503806</v>
      </c>
      <c r="BK2974" s="14">
        <v>14.786641028903972</v>
      </c>
      <c r="BL2974" t="s">
        <v>607</v>
      </c>
    </row>
    <row r="2975" spans="1:64">
      <c r="A2975" t="s">
        <v>4031</v>
      </c>
      <c r="B2975" t="s">
        <v>4028</v>
      </c>
      <c r="C2975" t="s">
        <v>607</v>
      </c>
      <c r="D2975" t="s">
        <v>942</v>
      </c>
      <c r="E2975">
        <v>2017</v>
      </c>
      <c r="F2975" s="23">
        <v>69.7</v>
      </c>
      <c r="G2975" s="23">
        <v>15.14</v>
      </c>
      <c r="H2975" s="22">
        <v>21713</v>
      </c>
      <c r="I2975" s="34">
        <v>170.55584220171647</v>
      </c>
      <c r="J2975" s="13">
        <v>8</v>
      </c>
      <c r="K2975" s="13">
        <v>10</v>
      </c>
      <c r="L2975" s="19">
        <v>2492</v>
      </c>
      <c r="M2975" s="19">
        <v>2.492</v>
      </c>
      <c r="N2975" s="19">
        <v>14.904652</v>
      </c>
      <c r="O2975" s="17">
        <v>8.7388692217134736</v>
      </c>
      <c r="P2975" s="13">
        <v>1</v>
      </c>
      <c r="Q2975" s="13">
        <v>1</v>
      </c>
      <c r="R2975" s="19">
        <v>500</v>
      </c>
      <c r="S2975" s="19">
        <v>0.5</v>
      </c>
      <c r="T2975" s="19">
        <v>1.1755</v>
      </c>
      <c r="U2975" s="17">
        <v>0.68921708270170867</v>
      </c>
      <c r="V2975" s="13">
        <v>0</v>
      </c>
      <c r="W2975" s="13">
        <v>0</v>
      </c>
      <c r="X2975" s="19">
        <v>0</v>
      </c>
      <c r="Y2975" s="19">
        <v>0</v>
      </c>
      <c r="Z2975" s="19">
        <v>0</v>
      </c>
      <c r="AA2975" s="14">
        <v>0</v>
      </c>
      <c r="AB2975" s="13">
        <v>0</v>
      </c>
      <c r="AC2975" s="22" t="s">
        <v>782</v>
      </c>
      <c r="AD2975" s="19">
        <v>0</v>
      </c>
      <c r="AE2975" s="19">
        <v>0</v>
      </c>
      <c r="AF2975" s="19">
        <v>0</v>
      </c>
      <c r="AG2975" s="14">
        <v>0</v>
      </c>
      <c r="AH2975" s="22" t="s">
        <v>782</v>
      </c>
      <c r="AI2975" s="23" t="s">
        <v>782</v>
      </c>
      <c r="AJ2975" s="23" t="s">
        <v>782</v>
      </c>
      <c r="AK2975" s="23" t="s">
        <v>782</v>
      </c>
      <c r="AL2975" s="14" t="s">
        <v>782</v>
      </c>
      <c r="AM2975" s="22" t="s">
        <v>782</v>
      </c>
      <c r="AN2975" s="23" t="s">
        <v>782</v>
      </c>
      <c r="AO2975" s="23" t="s">
        <v>782</v>
      </c>
      <c r="AP2975" s="23" t="s">
        <v>782</v>
      </c>
      <c r="AQ2975" s="14" t="s">
        <v>782</v>
      </c>
      <c r="AR2975" s="13">
        <v>594</v>
      </c>
      <c r="AS2975" s="19">
        <v>9341.8449999999975</v>
      </c>
      <c r="AT2975" s="19">
        <v>9.341844999999994</v>
      </c>
      <c r="AU2975" s="19">
        <v>8.2955583600000136</v>
      </c>
      <c r="AV2975" s="14">
        <v>4.8638371180442199</v>
      </c>
      <c r="AW2975" s="13">
        <v>0</v>
      </c>
      <c r="AX2975" s="22" t="s">
        <v>782</v>
      </c>
      <c r="AY2975" s="19">
        <v>0</v>
      </c>
      <c r="AZ2975" s="19">
        <v>0</v>
      </c>
      <c r="BA2975" s="19">
        <v>0</v>
      </c>
      <c r="BB2975" s="14">
        <v>0</v>
      </c>
      <c r="BC2975" s="13">
        <v>4</v>
      </c>
      <c r="BD2975" s="19">
        <v>4580</v>
      </c>
      <c r="BE2975" s="19">
        <v>4.58</v>
      </c>
      <c r="BF2975" s="19">
        <v>7.8259149855037924</v>
      </c>
      <c r="BG2975" s="14">
        <v>4.5884766446452643</v>
      </c>
      <c r="BH2975" s="22">
        <v>607</v>
      </c>
      <c r="BI2975" s="23">
        <v>16.913844999999995</v>
      </c>
      <c r="BJ2975" s="23">
        <v>32.201625345503807</v>
      </c>
      <c r="BK2975" s="14">
        <v>18.880400067104667</v>
      </c>
      <c r="BL2975" t="s">
        <v>607</v>
      </c>
    </row>
    <row r="2976" spans="1:64">
      <c r="A2976" t="s">
        <v>4032</v>
      </c>
      <c r="B2976" t="s">
        <v>4028</v>
      </c>
      <c r="C2976" t="s">
        <v>607</v>
      </c>
      <c r="D2976" t="s">
        <v>942</v>
      </c>
      <c r="E2976">
        <v>2018</v>
      </c>
      <c r="F2976" s="23">
        <v>69.7</v>
      </c>
      <c r="G2976" s="23">
        <v>15.55</v>
      </c>
      <c r="H2976" s="22">
        <v>21640</v>
      </c>
      <c r="I2976" s="34">
        <v>170.5679641521217</v>
      </c>
      <c r="J2976" s="13">
        <v>8</v>
      </c>
      <c r="K2976" s="13">
        <v>10</v>
      </c>
      <c r="L2976" s="19">
        <v>2492</v>
      </c>
      <c r="M2976" s="19">
        <v>2.492</v>
      </c>
      <c r="N2976" s="19">
        <v>14.904652</v>
      </c>
      <c r="O2976" s="17">
        <v>8.7382481664066933</v>
      </c>
      <c r="P2976" s="13">
        <v>1</v>
      </c>
      <c r="Q2976" s="13">
        <v>1</v>
      </c>
      <c r="R2976" s="19">
        <v>500</v>
      </c>
      <c r="S2976" s="19">
        <v>0.5</v>
      </c>
      <c r="T2976" s="19">
        <v>1.4293615</v>
      </c>
      <c r="U2976" s="17">
        <v>0.83800114933963699</v>
      </c>
      <c r="V2976" s="13">
        <v>0</v>
      </c>
      <c r="W2976" s="13">
        <v>0</v>
      </c>
      <c r="X2976" s="19">
        <v>0</v>
      </c>
      <c r="Y2976" s="19">
        <v>0</v>
      </c>
      <c r="Z2976" s="19">
        <v>0</v>
      </c>
      <c r="AA2976" s="14">
        <v>0</v>
      </c>
      <c r="AB2976" s="13">
        <v>0</v>
      </c>
      <c r="AC2976" s="22" t="s">
        <v>782</v>
      </c>
      <c r="AD2976" s="19">
        <v>0</v>
      </c>
      <c r="AE2976" s="19">
        <v>0</v>
      </c>
      <c r="AF2976" s="19">
        <v>0</v>
      </c>
      <c r="AG2976" s="14">
        <v>0</v>
      </c>
      <c r="AH2976" s="22" t="s">
        <v>782</v>
      </c>
      <c r="AI2976" s="23" t="s">
        <v>782</v>
      </c>
      <c r="AJ2976" s="23" t="s">
        <v>782</v>
      </c>
      <c r="AK2976" s="23" t="s">
        <v>782</v>
      </c>
      <c r="AL2976" s="14" t="s">
        <v>782</v>
      </c>
      <c r="AM2976" s="22" t="s">
        <v>782</v>
      </c>
      <c r="AN2976" s="23" t="s">
        <v>782</v>
      </c>
      <c r="AO2976" s="23" t="s">
        <v>782</v>
      </c>
      <c r="AP2976" s="23" t="s">
        <v>782</v>
      </c>
      <c r="AQ2976" s="14" t="s">
        <v>782</v>
      </c>
      <c r="AR2976" s="13">
        <v>623</v>
      </c>
      <c r="AS2976" s="19">
        <v>9674.8199999999979</v>
      </c>
      <c r="AT2976" s="19">
        <v>9.6748199999999933</v>
      </c>
      <c r="AU2976" s="19">
        <v>8.5912401600000106</v>
      </c>
      <c r="AV2976" s="14">
        <v>5.0368427639424009</v>
      </c>
      <c r="AW2976" s="13">
        <v>0</v>
      </c>
      <c r="AX2976" s="22" t="s">
        <v>782</v>
      </c>
      <c r="AY2976" s="19">
        <v>0</v>
      </c>
      <c r="AZ2976" s="19">
        <v>0</v>
      </c>
      <c r="BA2976" s="19">
        <v>0</v>
      </c>
      <c r="BB2976" s="14">
        <v>0</v>
      </c>
      <c r="BC2976" s="13">
        <v>4</v>
      </c>
      <c r="BD2976" s="19">
        <v>4580</v>
      </c>
      <c r="BE2976" s="19">
        <v>4.58</v>
      </c>
      <c r="BF2976" s="19">
        <v>7.8632244556876829</v>
      </c>
      <c r="BG2976" s="14">
        <v>4.6100242180734687</v>
      </c>
      <c r="BH2976" s="22">
        <v>636</v>
      </c>
      <c r="BI2976" s="23">
        <v>17.246819999999992</v>
      </c>
      <c r="BJ2976" s="23">
        <v>32.788478115687695</v>
      </c>
      <c r="BK2976" s="14">
        <v>19.2231162977622</v>
      </c>
      <c r="BL2976" t="s">
        <v>607</v>
      </c>
    </row>
    <row r="2977" spans="1:64">
      <c r="A2977" t="s">
        <v>4033</v>
      </c>
      <c r="B2977" t="s">
        <v>4028</v>
      </c>
      <c r="C2977" t="s">
        <v>607</v>
      </c>
      <c r="D2977" t="s">
        <v>942</v>
      </c>
      <c r="E2977">
        <v>2019</v>
      </c>
      <c r="F2977" s="23">
        <v>69.7</v>
      </c>
      <c r="G2977" s="23">
        <v>15.36</v>
      </c>
      <c r="H2977" s="22">
        <v>21577</v>
      </c>
      <c r="I2977" s="34">
        <v>173.52883296507582</v>
      </c>
      <c r="J2977" s="22">
        <v>8</v>
      </c>
      <c r="K2977" s="22">
        <v>10</v>
      </c>
      <c r="L2977" s="23">
        <v>2492</v>
      </c>
      <c r="M2977" s="23">
        <v>2.492</v>
      </c>
      <c r="N2977" s="23">
        <v>14.904652</v>
      </c>
      <c r="O2977" s="14">
        <v>8.5891501402534587</v>
      </c>
      <c r="P2977" s="22">
        <v>1</v>
      </c>
      <c r="Q2977" s="22">
        <v>1</v>
      </c>
      <c r="R2977" s="23">
        <v>500</v>
      </c>
      <c r="S2977" s="23">
        <v>0.5</v>
      </c>
      <c r="T2977" s="23">
        <v>1.4319999999999999</v>
      </c>
      <c r="U2977" s="14">
        <v>0.82522309147794615</v>
      </c>
      <c r="V2977" s="22">
        <v>0</v>
      </c>
      <c r="W2977" s="22">
        <v>0</v>
      </c>
      <c r="X2977" s="23">
        <v>0</v>
      </c>
      <c r="Y2977" s="23">
        <v>0</v>
      </c>
      <c r="Z2977" s="23">
        <v>0</v>
      </c>
      <c r="AA2977" s="14">
        <v>0</v>
      </c>
      <c r="AB2977" s="22">
        <v>0</v>
      </c>
      <c r="AC2977" s="22">
        <v>0</v>
      </c>
      <c r="AD2977" s="23">
        <v>0</v>
      </c>
      <c r="AE2977" s="23">
        <v>0</v>
      </c>
      <c r="AF2977" s="23">
        <v>0</v>
      </c>
      <c r="AG2977" s="14">
        <v>0</v>
      </c>
      <c r="AH2977" s="22">
        <v>1</v>
      </c>
      <c r="AI2977" s="23">
        <v>18.600000000000001</v>
      </c>
      <c r="AJ2977" s="23">
        <v>1.8600000000000002E-2</v>
      </c>
      <c r="AK2977" s="23">
        <v>1.6516800000000002E-2</v>
      </c>
      <c r="AL2977" s="14">
        <v>9.5181876796947926E-3</v>
      </c>
      <c r="AM2977" s="22">
        <v>665</v>
      </c>
      <c r="AN2977" s="23">
        <v>10176.044999999995</v>
      </c>
      <c r="AO2977" s="23">
        <v>10.176044999999997</v>
      </c>
      <c r="AP2977" s="23">
        <v>9.0363279600000119</v>
      </c>
      <c r="AQ2977" s="14">
        <v>5.2073928036032209</v>
      </c>
      <c r="AR2977" s="22">
        <v>666</v>
      </c>
      <c r="AS2977" s="23">
        <v>10194.644999999995</v>
      </c>
      <c r="AT2977" s="23">
        <v>10.194644999999996</v>
      </c>
      <c r="AU2977" s="23">
        <v>9.0528447600000117</v>
      </c>
      <c r="AV2977" s="14">
        <v>5.2169109912829157</v>
      </c>
      <c r="AW2977" s="22">
        <v>0</v>
      </c>
      <c r="AX2977" s="22" t="s">
        <v>782</v>
      </c>
      <c r="AY2977" s="23">
        <v>0</v>
      </c>
      <c r="AZ2977" s="23">
        <v>0</v>
      </c>
      <c r="BA2977" s="23">
        <v>0</v>
      </c>
      <c r="BB2977" s="14">
        <v>0</v>
      </c>
      <c r="BC2977" s="22">
        <v>4</v>
      </c>
      <c r="BD2977" s="23">
        <v>4580</v>
      </c>
      <c r="BE2977" s="23">
        <v>4.58</v>
      </c>
      <c r="BF2977" s="23">
        <v>7.1973732377615285</v>
      </c>
      <c r="BG2977" s="14">
        <v>4.1476526492920414</v>
      </c>
      <c r="BH2977" s="22">
        <v>679</v>
      </c>
      <c r="BI2977" s="23">
        <v>17.766644999999997</v>
      </c>
      <c r="BJ2977" s="23">
        <v>32.586869997761539</v>
      </c>
      <c r="BK2977" s="14">
        <v>18.77893687230636</v>
      </c>
      <c r="BL2977" t="s">
        <v>607</v>
      </c>
    </row>
    <row r="2978" spans="1:64">
      <c r="A2978" t="s">
        <v>4034</v>
      </c>
      <c r="B2978" t="s">
        <v>4028</v>
      </c>
      <c r="C2978" t="s">
        <v>607</v>
      </c>
      <c r="D2978" t="s">
        <v>942</v>
      </c>
      <c r="E2978">
        <v>2020</v>
      </c>
      <c r="F2978" s="23">
        <v>69.7</v>
      </c>
      <c r="G2978" s="23">
        <v>15.47</v>
      </c>
      <c r="H2978" s="22">
        <v>21448</v>
      </c>
      <c r="I2978" s="34">
        <v>173.74335100498288</v>
      </c>
      <c r="J2978" s="22">
        <v>8</v>
      </c>
      <c r="K2978" s="22">
        <v>11</v>
      </c>
      <c r="L2978" s="23">
        <v>2460</v>
      </c>
      <c r="M2978" s="23">
        <v>2.46</v>
      </c>
      <c r="N2978" s="23">
        <v>14.71326</v>
      </c>
      <c r="O2978" s="14">
        <v>8.468387374189664</v>
      </c>
      <c r="P2978" s="22">
        <v>1</v>
      </c>
      <c r="Q2978" s="22">
        <v>1</v>
      </c>
      <c r="R2978" s="23">
        <v>500</v>
      </c>
      <c r="S2978" s="23">
        <v>0.5</v>
      </c>
      <c r="T2978" s="23">
        <v>1.237047</v>
      </c>
      <c r="U2978" s="14">
        <v>0.71199674280745395</v>
      </c>
      <c r="V2978" s="22">
        <v>0</v>
      </c>
      <c r="W2978" s="22">
        <v>0</v>
      </c>
      <c r="X2978" s="23">
        <v>0</v>
      </c>
      <c r="Y2978" s="23">
        <v>0</v>
      </c>
      <c r="Z2978" s="23">
        <v>0</v>
      </c>
      <c r="AA2978" s="14">
        <v>0</v>
      </c>
      <c r="AB2978" s="22">
        <v>0</v>
      </c>
      <c r="AC2978" s="22">
        <v>0</v>
      </c>
      <c r="AD2978" s="23">
        <v>0</v>
      </c>
      <c r="AE2978" s="23">
        <v>0</v>
      </c>
      <c r="AF2978" s="23">
        <v>0</v>
      </c>
      <c r="AG2978" s="14">
        <v>0</v>
      </c>
      <c r="AH2978" s="22">
        <v>1</v>
      </c>
      <c r="AI2978" s="23">
        <v>18.600000000000001</v>
      </c>
      <c r="AJ2978" s="23">
        <v>1.8600000000000002E-2</v>
      </c>
      <c r="AK2978" s="23">
        <v>1.6516800000000002E-2</v>
      </c>
      <c r="AL2978" s="14">
        <v>9.5064357308996001E-3</v>
      </c>
      <c r="AM2978" s="22">
        <v>732</v>
      </c>
      <c r="AN2978" s="23">
        <v>11193.19</v>
      </c>
      <c r="AO2978" s="23">
        <v>11.193189999999998</v>
      </c>
      <c r="AP2978" s="23">
        <v>9.9395527200000053</v>
      </c>
      <c r="AQ2978" s="14">
        <v>5.7208248042337706</v>
      </c>
      <c r="AR2978" s="22">
        <v>733</v>
      </c>
      <c r="AS2978" s="23">
        <v>11211.79</v>
      </c>
      <c r="AT2978" s="23">
        <v>11.211789999999997</v>
      </c>
      <c r="AU2978" s="23">
        <v>9.9560695200000051</v>
      </c>
      <c r="AV2978" s="14">
        <v>5.73033123996467</v>
      </c>
      <c r="AW2978" s="22">
        <v>0</v>
      </c>
      <c r="AX2978" s="22">
        <v>0</v>
      </c>
      <c r="AY2978" s="23">
        <v>0</v>
      </c>
      <c r="AZ2978" s="23">
        <v>0</v>
      </c>
      <c r="BA2978" s="23">
        <v>0</v>
      </c>
      <c r="BB2978" s="14">
        <v>0</v>
      </c>
      <c r="BC2978" s="22">
        <v>4</v>
      </c>
      <c r="BD2978" s="23">
        <v>4580</v>
      </c>
      <c r="BE2978" s="23">
        <v>4.58</v>
      </c>
      <c r="BF2978" s="23">
        <v>7.1973732377615285</v>
      </c>
      <c r="BG2978" s="14">
        <v>4.142531611212628</v>
      </c>
      <c r="BH2978" s="22">
        <v>746</v>
      </c>
      <c r="BI2978" s="23">
        <v>18.75179</v>
      </c>
      <c r="BJ2978" s="23">
        <v>33.103749757761534</v>
      </c>
      <c r="BK2978" s="14">
        <v>19.053246968174417</v>
      </c>
      <c r="BL2978" t="s">
        <v>607</v>
      </c>
    </row>
    <row r="2979" spans="1:64">
      <c r="A2979" t="s">
        <v>4035</v>
      </c>
      <c r="B2979" t="s">
        <v>4028</v>
      </c>
      <c r="C2979" t="s">
        <v>607</v>
      </c>
      <c r="D2979" t="s">
        <v>942</v>
      </c>
      <c r="E2979">
        <v>2021</v>
      </c>
      <c r="F2979" s="23">
        <v>69.7</v>
      </c>
      <c r="G2979" s="23">
        <v>15.58</v>
      </c>
      <c r="H2979" s="22">
        <v>21574</v>
      </c>
      <c r="I2979" s="34">
        <v>160.81</v>
      </c>
      <c r="J2979" s="22">
        <v>8</v>
      </c>
      <c r="K2979" s="22">
        <v>11</v>
      </c>
      <c r="L2979" s="23">
        <v>2460</v>
      </c>
      <c r="M2979" s="23">
        <v>2.46</v>
      </c>
      <c r="N2979" s="23">
        <v>14.71326</v>
      </c>
      <c r="O2979" s="14">
        <v>9.15</v>
      </c>
      <c r="P2979" s="22">
        <v>1</v>
      </c>
      <c r="Q2979" s="22">
        <v>1</v>
      </c>
      <c r="R2979" s="23">
        <v>500</v>
      </c>
      <c r="S2979" s="23">
        <v>0.5</v>
      </c>
      <c r="T2979" s="23">
        <v>1.034</v>
      </c>
      <c r="U2979" s="14">
        <v>0.64</v>
      </c>
      <c r="V2979" s="22">
        <v>0</v>
      </c>
      <c r="W2979" s="22">
        <v>0</v>
      </c>
      <c r="X2979" s="23">
        <v>0</v>
      </c>
      <c r="Y2979" s="23">
        <v>0</v>
      </c>
      <c r="Z2979" s="23">
        <v>0</v>
      </c>
      <c r="AA2979" s="14">
        <v>0</v>
      </c>
      <c r="AB2979" s="22">
        <v>0</v>
      </c>
      <c r="AC2979" s="22">
        <v>0</v>
      </c>
      <c r="AD2979" s="23">
        <v>0</v>
      </c>
      <c r="AE2979" s="23">
        <v>0</v>
      </c>
      <c r="AF2979" s="23">
        <v>0</v>
      </c>
      <c r="AG2979" s="14">
        <v>0</v>
      </c>
      <c r="AH2979" s="22">
        <v>2</v>
      </c>
      <c r="AI2979" s="23">
        <v>21.84</v>
      </c>
      <c r="AJ2979" s="23">
        <v>2.1839999999999998E-2</v>
      </c>
      <c r="AK2979" s="23">
        <v>1.9542931999999999E-2</v>
      </c>
      <c r="AL2979" s="14">
        <v>0.01</v>
      </c>
      <c r="AM2979" s="22">
        <v>815</v>
      </c>
      <c r="AN2979" s="23">
        <v>12061.53</v>
      </c>
      <c r="AO2979" s="23">
        <v>12.061529999999999</v>
      </c>
      <c r="AP2979" s="23">
        <v>10.792933400000001</v>
      </c>
      <c r="AQ2979" s="14">
        <v>6.71</v>
      </c>
      <c r="AR2979" s="22">
        <v>817</v>
      </c>
      <c r="AS2979" s="23">
        <v>12083.37</v>
      </c>
      <c r="AT2979" s="23">
        <v>12.08337</v>
      </c>
      <c r="AU2979" s="23">
        <v>10.81247634</v>
      </c>
      <c r="AV2979" s="14">
        <v>6.72</v>
      </c>
      <c r="AW2979" s="22">
        <v>0</v>
      </c>
      <c r="AX2979" s="22">
        <v>0</v>
      </c>
      <c r="AY2979" s="23">
        <v>0</v>
      </c>
      <c r="AZ2979" s="23">
        <v>0</v>
      </c>
      <c r="BA2979" s="23">
        <v>0</v>
      </c>
      <c r="BB2979" s="14">
        <v>0</v>
      </c>
      <c r="BC2979" s="22">
        <v>4</v>
      </c>
      <c r="BD2979" s="23">
        <v>4580</v>
      </c>
      <c r="BE2979" s="23">
        <v>4.58</v>
      </c>
      <c r="BF2979" s="23">
        <v>6.743586981</v>
      </c>
      <c r="BG2979" s="14">
        <v>4.1900000000000004</v>
      </c>
      <c r="BH2979" s="22">
        <v>830</v>
      </c>
      <c r="BI2979" s="23">
        <v>19.62</v>
      </c>
      <c r="BJ2979" s="23">
        <v>33.299999999999997</v>
      </c>
      <c r="BK2979" s="14">
        <v>20.71</v>
      </c>
      <c r="BL2979" t="s">
        <v>607</v>
      </c>
    </row>
    <row r="2980" spans="1:64">
      <c r="A2980" t="s">
        <v>4036</v>
      </c>
      <c r="B2980" t="s">
        <v>4028</v>
      </c>
      <c r="C2980" t="s">
        <v>607</v>
      </c>
      <c r="D2980" s="111" t="s">
        <v>942</v>
      </c>
      <c r="E2980" s="110">
        <v>2022</v>
      </c>
      <c r="F2980" s="23"/>
      <c r="G2980" s="23"/>
      <c r="H2980" s="22">
        <v>21970</v>
      </c>
      <c r="I2980" s="34">
        <v>159.22841361905395</v>
      </c>
      <c r="J2980" s="22">
        <v>8</v>
      </c>
      <c r="K2980" s="22">
        <v>11</v>
      </c>
      <c r="L2980" s="23">
        <v>2565</v>
      </c>
      <c r="M2980" s="23">
        <v>2.5649999999999999</v>
      </c>
      <c r="N2980" s="23">
        <v>15.17967</v>
      </c>
      <c r="O2980" s="14">
        <v>9.53326711921944</v>
      </c>
      <c r="P2980" s="22">
        <v>1</v>
      </c>
      <c r="Q2980" s="22">
        <v>1</v>
      </c>
      <c r="R2980" s="23">
        <v>500</v>
      </c>
      <c r="S2980" s="23">
        <v>0.5</v>
      </c>
      <c r="T2980" s="23">
        <v>1.1755</v>
      </c>
      <c r="U2980" s="14">
        <v>0.73824763638751378</v>
      </c>
      <c r="V2980" s="22">
        <v>0</v>
      </c>
      <c r="W2980" s="22">
        <v>0</v>
      </c>
      <c r="X2980" s="23">
        <v>0</v>
      </c>
      <c r="Y2980" s="23">
        <v>0</v>
      </c>
      <c r="Z2980" s="23">
        <v>0</v>
      </c>
      <c r="AA2980" s="14">
        <v>0</v>
      </c>
      <c r="AB2980" s="22">
        <v>0</v>
      </c>
      <c r="AC2980" s="22">
        <v>0</v>
      </c>
      <c r="AD2980" s="23">
        <v>0</v>
      </c>
      <c r="AE2980" s="23">
        <v>0</v>
      </c>
      <c r="AF2980" s="23">
        <v>0</v>
      </c>
      <c r="AG2980" s="14">
        <v>0</v>
      </c>
      <c r="AH2980" s="22">
        <v>2</v>
      </c>
      <c r="AI2980" s="23">
        <v>21.840000000000003</v>
      </c>
      <c r="AJ2980" s="23">
        <v>2.1839999999999998E-2</v>
      </c>
      <c r="AK2980" s="23">
        <v>2.2372107974536318E-2</v>
      </c>
      <c r="AL2980" s="14">
        <v>1.4050323975506327E-2</v>
      </c>
      <c r="AM2980" s="22">
        <v>990</v>
      </c>
      <c r="AN2980" s="23">
        <v>13865.01500000001</v>
      </c>
      <c r="AO2980" s="23">
        <v>13.865015000000007</v>
      </c>
      <c r="AP2980" s="23">
        <v>14.202821091967294</v>
      </c>
      <c r="AQ2980" s="14">
        <v>8.9197780528962856</v>
      </c>
      <c r="AR2980" s="22">
        <v>992</v>
      </c>
      <c r="AS2980" s="23">
        <v>13886.855</v>
      </c>
      <c r="AT2980" s="23">
        <v>13.886854999999999</v>
      </c>
      <c r="AU2980" s="23">
        <v>14.225193199941836</v>
      </c>
      <c r="AV2980" s="14">
        <v>8.9338283768717961</v>
      </c>
      <c r="AW2980" s="22">
        <v>0</v>
      </c>
      <c r="AX2980" s="22">
        <v>0</v>
      </c>
      <c r="AY2980" s="23">
        <v>0</v>
      </c>
      <c r="AZ2980" s="23">
        <v>0</v>
      </c>
      <c r="BA2980" s="23">
        <v>0</v>
      </c>
      <c r="BB2980" s="14">
        <v>0</v>
      </c>
      <c r="BC2980" s="22">
        <v>4</v>
      </c>
      <c r="BD2980" s="23">
        <v>4580</v>
      </c>
      <c r="BE2980" s="23">
        <v>4.58</v>
      </c>
      <c r="BF2980" s="23">
        <v>7.5324010543559599</v>
      </c>
      <c r="BG2980" s="14">
        <v>4.7305633982995356</v>
      </c>
      <c r="BH2980" s="22">
        <v>1005</v>
      </c>
      <c r="BI2980" s="23">
        <v>21.531855</v>
      </c>
      <c r="BJ2980" s="23">
        <v>38.112764254297794</v>
      </c>
      <c r="BK2980" s="14">
        <v>23.935906530778286</v>
      </c>
      <c r="BL2980" t="s">
        <v>607</v>
      </c>
    </row>
    <row r="2981" spans="1:64">
      <c r="A2981" t="s">
        <v>4037</v>
      </c>
      <c r="B2981" t="s">
        <v>4028</v>
      </c>
      <c r="C2981" t="s">
        <v>607</v>
      </c>
      <c r="D2981" t="s">
        <v>942</v>
      </c>
      <c r="E2981">
        <v>2023</v>
      </c>
      <c r="F2981">
        <v>69.7</v>
      </c>
      <c r="G2981">
        <v>16.71</v>
      </c>
      <c r="H2981">
        <v>21596</v>
      </c>
      <c r="I2981">
        <v>159.22841361905395</v>
      </c>
      <c r="J2981">
        <v>8</v>
      </c>
      <c r="K2981">
        <v>11</v>
      </c>
      <c r="L2981">
        <v>2565</v>
      </c>
      <c r="M2981">
        <v>2.5649999999999999</v>
      </c>
      <c r="N2981">
        <v>15.17967</v>
      </c>
      <c r="O2981">
        <v>9.53326711921944</v>
      </c>
      <c r="P2981">
        <v>1</v>
      </c>
      <c r="Q2981">
        <v>1</v>
      </c>
      <c r="R2981">
        <v>500</v>
      </c>
      <c r="S2981">
        <v>0.5</v>
      </c>
      <c r="T2981">
        <v>0.84699999999999998</v>
      </c>
      <c r="U2981">
        <v>0.53194023651231326</v>
      </c>
      <c r="V2981">
        <v>0</v>
      </c>
      <c r="W2981">
        <v>0</v>
      </c>
      <c r="X2981">
        <v>0</v>
      </c>
      <c r="Y2981">
        <v>0</v>
      </c>
      <c r="Z2981">
        <v>0</v>
      </c>
      <c r="AA2981">
        <v>0</v>
      </c>
      <c r="AG2981">
        <v>0</v>
      </c>
      <c r="AH2981">
        <v>3</v>
      </c>
      <c r="AI2981">
        <v>36.840000000000003</v>
      </c>
      <c r="AJ2981">
        <v>3.6839999999999998E-2</v>
      </c>
      <c r="AK2981">
        <v>3.4555000000000002E-2</v>
      </c>
      <c r="AL2981">
        <v>2.3442000000000001E-2</v>
      </c>
      <c r="AM2981">
        <v>1209</v>
      </c>
      <c r="AN2981">
        <v>18004.949000000001</v>
      </c>
      <c r="AO2981">
        <v>18.004949</v>
      </c>
      <c r="AP2981">
        <v>16.888411999999999</v>
      </c>
      <c r="AQ2981">
        <v>10.606405990079562</v>
      </c>
      <c r="AR2981">
        <v>1341</v>
      </c>
      <c r="AS2981">
        <v>18135.998999999902</v>
      </c>
      <c r="AT2981">
        <v>18.135999000000002</v>
      </c>
      <c r="AU2981">
        <v>17.0113355671444</v>
      </c>
      <c r="AV2981">
        <v>10.683605507647128</v>
      </c>
      <c r="AW2981">
        <v>0</v>
      </c>
      <c r="AX2981">
        <v>0</v>
      </c>
      <c r="AY2981">
        <v>0</v>
      </c>
      <c r="AZ2981">
        <v>0</v>
      </c>
      <c r="BA2981">
        <v>0</v>
      </c>
      <c r="BB2981">
        <v>0</v>
      </c>
      <c r="BC2981">
        <v>4</v>
      </c>
      <c r="BD2981">
        <v>4580</v>
      </c>
      <c r="BE2981">
        <v>4.58</v>
      </c>
      <c r="BF2981">
        <v>8.9940270000000009</v>
      </c>
      <c r="BG2981">
        <v>5.6485063159127886</v>
      </c>
      <c r="BH2981">
        <v>1354</v>
      </c>
      <c r="BI2981">
        <v>25.780999000000005</v>
      </c>
      <c r="BJ2981">
        <v>42.032032567144405</v>
      </c>
      <c r="BK2981">
        <v>26.397319179291674</v>
      </c>
      <c r="BL2981" t="s">
        <v>607</v>
      </c>
    </row>
    <row r="2982" spans="1:64">
      <c r="A2982" t="s">
        <v>4038</v>
      </c>
      <c r="B2982" t="s">
        <v>4028</v>
      </c>
      <c r="C2982" t="s">
        <v>607</v>
      </c>
      <c r="D2982" t="s">
        <v>942</v>
      </c>
      <c r="E2982">
        <v>2024</v>
      </c>
      <c r="F2982">
        <v>69.7</v>
      </c>
      <c r="G2982">
        <v>16.79</v>
      </c>
      <c r="H2982">
        <v>21393</v>
      </c>
      <c r="I2982">
        <v>146.69390068239466</v>
      </c>
      <c r="J2982">
        <v>8</v>
      </c>
      <c r="K2982">
        <v>9</v>
      </c>
      <c r="L2982">
        <v>2500</v>
      </c>
      <c r="M2982">
        <v>2.5</v>
      </c>
      <c r="N2982">
        <v>14.795</v>
      </c>
      <c r="O2982">
        <v>10.085627235472108</v>
      </c>
      <c r="P2982">
        <v>1</v>
      </c>
      <c r="Q2982">
        <v>1</v>
      </c>
      <c r="R2982">
        <v>500</v>
      </c>
      <c r="S2982">
        <v>0.5</v>
      </c>
      <c r="T2982">
        <v>0.76739999999999997</v>
      </c>
      <c r="U2982">
        <v>0.5231301345387831</v>
      </c>
      <c r="V2982">
        <v>0</v>
      </c>
      <c r="W2982">
        <v>0</v>
      </c>
      <c r="X2982">
        <v>0</v>
      </c>
      <c r="Y2982">
        <v>0</v>
      </c>
      <c r="Z2982">
        <v>0</v>
      </c>
      <c r="AA2982">
        <v>0</v>
      </c>
      <c r="AB2982">
        <v>0</v>
      </c>
      <c r="AC2982">
        <v>0</v>
      </c>
      <c r="AD2982">
        <v>0</v>
      </c>
      <c r="AE2982">
        <v>0</v>
      </c>
      <c r="AF2982">
        <v>0</v>
      </c>
      <c r="AG2982">
        <v>0</v>
      </c>
      <c r="AH2982">
        <v>4</v>
      </c>
      <c r="AI2982">
        <v>41.32</v>
      </c>
      <c r="AJ2982">
        <v>4.1320000000000003E-2</v>
      </c>
      <c r="AK2982">
        <v>3.7268318238786236E-2</v>
      </c>
      <c r="AL2982">
        <v>2.5405499523443353E-2</v>
      </c>
      <c r="AM2982">
        <v>1518</v>
      </c>
      <c r="AN2982">
        <v>29055.201000000037</v>
      </c>
      <c r="AO2982">
        <v>29.055200999999997</v>
      </c>
      <c r="AP2982">
        <v>26.206158696996575</v>
      </c>
      <c r="AQ2982">
        <v>17.864518275872452</v>
      </c>
      <c r="AR2982">
        <v>1770</v>
      </c>
      <c r="AS2982">
        <v>29315.513999999974</v>
      </c>
      <c r="AT2982">
        <v>29.315514000000007</v>
      </c>
      <c r="AU2982">
        <v>26.440946396069485</v>
      </c>
      <c r="AV2982">
        <v>18.024571078327575</v>
      </c>
      <c r="AW2982">
        <v>0</v>
      </c>
      <c r="AX2982">
        <v>0</v>
      </c>
      <c r="AY2982">
        <v>0</v>
      </c>
      <c r="AZ2982">
        <v>0</v>
      </c>
      <c r="BA2982">
        <v>0</v>
      </c>
      <c r="BB2982">
        <v>0</v>
      </c>
      <c r="BC2982">
        <v>4</v>
      </c>
      <c r="BD2982">
        <v>4580</v>
      </c>
      <c r="BE2982">
        <v>4.58</v>
      </c>
      <c r="BF2982">
        <v>7.8881407345411452</v>
      </c>
      <c r="BG2982">
        <v>5.3772792855373526</v>
      </c>
      <c r="BH2982">
        <v>1783</v>
      </c>
      <c r="BI2982">
        <v>36.895514000000006</v>
      </c>
      <c r="BJ2982">
        <v>49.891487130610635</v>
      </c>
      <c r="BK2982">
        <v>34.010607733875823</v>
      </c>
      <c r="BL2982" t="s">
        <v>607</v>
      </c>
    </row>
    <row r="2983" spans="1:64">
      <c r="A2983" t="s">
        <v>4039</v>
      </c>
      <c r="B2983" t="s">
        <v>4040</v>
      </c>
      <c r="C2983" t="s">
        <v>608</v>
      </c>
      <c r="D2983" t="s">
        <v>942</v>
      </c>
      <c r="E2983">
        <v>2012</v>
      </c>
      <c r="F2983" s="23">
        <v>100.59</v>
      </c>
      <c r="G2983" s="23">
        <v>15.73</v>
      </c>
      <c r="H2983" s="22">
        <v>23862</v>
      </c>
      <c r="I2983" s="34">
        <v>196.77208400000001</v>
      </c>
      <c r="J2983" s="22">
        <v>1</v>
      </c>
      <c r="K2983" s="22" t="s">
        <v>782</v>
      </c>
      <c r="L2983" s="23">
        <v>265</v>
      </c>
      <c r="M2983" s="23">
        <v>0.26500000000000001</v>
      </c>
      <c r="N2983" s="23">
        <v>1.55131</v>
      </c>
      <c r="O2983" s="14">
        <v>0.78837910767870922</v>
      </c>
      <c r="P2983" s="22">
        <v>0</v>
      </c>
      <c r="Q2983" s="22" t="s">
        <v>782</v>
      </c>
      <c r="R2983" s="23">
        <v>0</v>
      </c>
      <c r="S2983" s="23">
        <v>0</v>
      </c>
      <c r="T2983" s="23">
        <v>0</v>
      </c>
      <c r="U2983" s="14">
        <v>0</v>
      </c>
      <c r="V2983" s="22">
        <v>0</v>
      </c>
      <c r="W2983" s="22" t="s">
        <v>782</v>
      </c>
      <c r="X2983" s="23">
        <v>0</v>
      </c>
      <c r="Y2983" s="23">
        <v>0</v>
      </c>
      <c r="Z2983" s="23">
        <v>0</v>
      </c>
      <c r="AA2983" s="14">
        <v>0</v>
      </c>
      <c r="AB2983" s="22">
        <v>1</v>
      </c>
      <c r="AC2983" s="22" t="s">
        <v>782</v>
      </c>
      <c r="AD2983" s="23">
        <v>100</v>
      </c>
      <c r="AE2983" s="23">
        <v>0.1</v>
      </c>
      <c r="AF2983" s="23">
        <v>3.5240000000000002E-3</v>
      </c>
      <c r="AG2983" s="14">
        <v>1.7909044455716595E-3</v>
      </c>
      <c r="AH2983" s="22" t="s">
        <v>782</v>
      </c>
      <c r="AI2983" s="23" t="s">
        <v>782</v>
      </c>
      <c r="AJ2983" s="23" t="s">
        <v>782</v>
      </c>
      <c r="AK2983" s="23" t="s">
        <v>782</v>
      </c>
      <c r="AL2983" s="14" t="s">
        <v>782</v>
      </c>
      <c r="AM2983" s="22" t="s">
        <v>782</v>
      </c>
      <c r="AN2983" s="23" t="s">
        <v>782</v>
      </c>
      <c r="AO2983" s="23" t="s">
        <v>782</v>
      </c>
      <c r="AP2983" s="23" t="s">
        <v>782</v>
      </c>
      <c r="AQ2983" s="14" t="s">
        <v>782</v>
      </c>
      <c r="AR2983" s="22">
        <v>681</v>
      </c>
      <c r="AS2983" s="23">
        <v>12050.320000000011</v>
      </c>
      <c r="AT2983" s="23">
        <v>12.05032000000001</v>
      </c>
      <c r="AU2983" s="23">
        <v>10.581937</v>
      </c>
      <c r="AV2983" s="14">
        <v>5.3777633416740152</v>
      </c>
      <c r="AW2983" s="22">
        <v>1</v>
      </c>
      <c r="AX2983" s="22" t="s">
        <v>782</v>
      </c>
      <c r="AY2983" s="23">
        <v>16.7</v>
      </c>
      <c r="AZ2983" s="23">
        <v>1.67E-2</v>
      </c>
      <c r="BA2983" s="23">
        <v>5.7192E-2</v>
      </c>
      <c r="BB2983" s="14">
        <v>2.9065098482160712E-2</v>
      </c>
      <c r="BC2983" s="22">
        <v>2</v>
      </c>
      <c r="BD2983" s="23">
        <v>4100</v>
      </c>
      <c r="BE2983" s="23">
        <v>4.0999999999999996</v>
      </c>
      <c r="BF2983" s="23">
        <v>6.5476999999999999</v>
      </c>
      <c r="BG2983" s="14">
        <v>3.3275553457064566</v>
      </c>
      <c r="BH2983" s="22">
        <v>686</v>
      </c>
      <c r="BI2983" s="23">
        <v>16.53202000000001</v>
      </c>
      <c r="BJ2983" s="23">
        <v>18.741662999999999</v>
      </c>
      <c r="BK2983" s="14">
        <v>9.5245537979869148</v>
      </c>
      <c r="BL2983" t="s">
        <v>608</v>
      </c>
    </row>
    <row r="2984" spans="1:64">
      <c r="A2984" t="s">
        <v>4041</v>
      </c>
      <c r="B2984" t="s">
        <v>4040</v>
      </c>
      <c r="C2984" t="s">
        <v>608</v>
      </c>
      <c r="D2984" t="s">
        <v>942</v>
      </c>
      <c r="E2984">
        <v>2015</v>
      </c>
      <c r="F2984" s="23">
        <v>100.59</v>
      </c>
      <c r="G2984" s="23">
        <v>16.77</v>
      </c>
      <c r="H2984" s="22">
        <v>24769</v>
      </c>
      <c r="I2984" s="34">
        <v>197.02221293928631</v>
      </c>
      <c r="J2984" s="13">
        <v>1</v>
      </c>
      <c r="K2984" s="13">
        <v>1</v>
      </c>
      <c r="L2984" s="19">
        <v>265</v>
      </c>
      <c r="M2984" s="35">
        <v>0.26500000000000001</v>
      </c>
      <c r="N2984" s="19">
        <v>1.5850590701901617</v>
      </c>
      <c r="O2984" s="17">
        <v>0.80450779967566799</v>
      </c>
      <c r="P2984" s="36">
        <v>0</v>
      </c>
      <c r="Q2984" s="37">
        <v>0</v>
      </c>
      <c r="R2984" s="38">
        <v>0</v>
      </c>
      <c r="S2984" s="27">
        <v>0</v>
      </c>
      <c r="T2984" s="23">
        <v>0</v>
      </c>
      <c r="U2984" s="17">
        <v>0</v>
      </c>
      <c r="V2984" s="22">
        <v>0</v>
      </c>
      <c r="W2984" s="22">
        <v>0</v>
      </c>
      <c r="X2984" s="23">
        <v>0</v>
      </c>
      <c r="Y2984" s="27">
        <v>0</v>
      </c>
      <c r="Z2984" s="27">
        <v>0</v>
      </c>
      <c r="AA2984" s="14">
        <v>0</v>
      </c>
      <c r="AB2984" s="39">
        <v>1</v>
      </c>
      <c r="AC2984" s="22" t="s">
        <v>782</v>
      </c>
      <c r="AD2984" s="23">
        <v>100</v>
      </c>
      <c r="AE2984" s="23">
        <v>0.1</v>
      </c>
      <c r="AF2984" s="23">
        <v>0.60521579999999997</v>
      </c>
      <c r="AG2984" s="14">
        <v>0.3071815055627769</v>
      </c>
      <c r="AH2984" s="22" t="s">
        <v>782</v>
      </c>
      <c r="AI2984" s="23" t="s">
        <v>782</v>
      </c>
      <c r="AJ2984" s="23" t="s">
        <v>782</v>
      </c>
      <c r="AK2984" s="23" t="s">
        <v>782</v>
      </c>
      <c r="AL2984" s="14" t="s">
        <v>782</v>
      </c>
      <c r="AM2984" s="22" t="s">
        <v>782</v>
      </c>
      <c r="AN2984" s="23" t="s">
        <v>782</v>
      </c>
      <c r="AO2984" s="23" t="s">
        <v>782</v>
      </c>
      <c r="AP2984" s="23" t="s">
        <v>782</v>
      </c>
      <c r="AQ2984" s="14" t="s">
        <v>782</v>
      </c>
      <c r="AR2984" s="40">
        <v>832</v>
      </c>
      <c r="AS2984" s="41">
        <v>14427.927000000007</v>
      </c>
      <c r="AT2984" s="23">
        <v>14.427927000000007</v>
      </c>
      <c r="AU2984" s="23">
        <v>12.814347645155891</v>
      </c>
      <c r="AV2984" s="14">
        <v>6.5040116309650413</v>
      </c>
      <c r="AW2984" s="22">
        <v>2</v>
      </c>
      <c r="AX2984" s="22" t="s">
        <v>782</v>
      </c>
      <c r="AY2984" s="23">
        <v>27.7</v>
      </c>
      <c r="AZ2984" s="23">
        <v>2.7699999999999999E-2</v>
      </c>
      <c r="BA2984" s="23">
        <v>7.2179113065263256E-2</v>
      </c>
      <c r="BB2984" s="14">
        <v>3.6635012869084833E-2</v>
      </c>
      <c r="BC2984" s="42">
        <v>2</v>
      </c>
      <c r="BD2984" s="43">
        <v>4100</v>
      </c>
      <c r="BE2984" s="44">
        <v>4.0999999999999996</v>
      </c>
      <c r="BF2984" s="23">
        <v>6.6064977867807109</v>
      </c>
      <c r="BG2984" s="14">
        <v>3.3531740854096217</v>
      </c>
      <c r="BH2984" s="22">
        <v>838</v>
      </c>
      <c r="BI2984" s="23">
        <v>18.92062700000001</v>
      </c>
      <c r="BJ2984" s="23">
        <v>21.683299415192028</v>
      </c>
      <c r="BK2984" s="14">
        <v>11.005510034482192</v>
      </c>
      <c r="BL2984" t="s">
        <v>608</v>
      </c>
    </row>
    <row r="2985" spans="1:64">
      <c r="A2985" t="s">
        <v>4042</v>
      </c>
      <c r="B2985" t="s">
        <v>4040</v>
      </c>
      <c r="C2985" t="s">
        <v>608</v>
      </c>
      <c r="D2985" t="s">
        <v>942</v>
      </c>
      <c r="E2985">
        <v>2016</v>
      </c>
      <c r="F2985" s="23">
        <v>100.59</v>
      </c>
      <c r="G2985" s="23">
        <v>15.41</v>
      </c>
      <c r="H2985" s="22">
        <v>24862</v>
      </c>
      <c r="I2985" s="34">
        <v>210.59627384957705</v>
      </c>
      <c r="J2985" s="13">
        <v>1</v>
      </c>
      <c r="K2985" s="13">
        <v>1</v>
      </c>
      <c r="L2985" s="19">
        <v>265</v>
      </c>
      <c r="M2985" s="35">
        <v>0.26500000000000001</v>
      </c>
      <c r="N2985" s="19">
        <v>1.584965</v>
      </c>
      <c r="O2985" s="17">
        <v>0.7526082826764996</v>
      </c>
      <c r="P2985" s="13">
        <v>0</v>
      </c>
      <c r="Q2985" s="13">
        <v>0</v>
      </c>
      <c r="R2985" s="19">
        <v>0</v>
      </c>
      <c r="S2985" s="27">
        <v>0</v>
      </c>
      <c r="T2985" s="19">
        <v>0</v>
      </c>
      <c r="U2985" s="17">
        <v>0</v>
      </c>
      <c r="V2985" s="13">
        <v>0</v>
      </c>
      <c r="W2985" s="13">
        <v>0</v>
      </c>
      <c r="X2985" s="19">
        <v>0</v>
      </c>
      <c r="Y2985" s="27">
        <v>0</v>
      </c>
      <c r="Z2985" s="19">
        <v>0</v>
      </c>
      <c r="AA2985" s="14">
        <v>0</v>
      </c>
      <c r="AB2985" s="13">
        <v>1</v>
      </c>
      <c r="AC2985" s="22" t="s">
        <v>782</v>
      </c>
      <c r="AD2985" s="19">
        <v>100</v>
      </c>
      <c r="AE2985" s="23">
        <v>0.1</v>
      </c>
      <c r="AF2985" s="19">
        <v>0.66839009999999999</v>
      </c>
      <c r="AG2985" s="14">
        <v>0.31737983193254982</v>
      </c>
      <c r="AH2985" s="22" t="s">
        <v>782</v>
      </c>
      <c r="AI2985" s="23" t="s">
        <v>782</v>
      </c>
      <c r="AJ2985" s="23" t="s">
        <v>782</v>
      </c>
      <c r="AK2985" s="23" t="s">
        <v>782</v>
      </c>
      <c r="AL2985" s="14" t="s">
        <v>782</v>
      </c>
      <c r="AM2985" s="22" t="s">
        <v>782</v>
      </c>
      <c r="AN2985" s="23" t="s">
        <v>782</v>
      </c>
      <c r="AO2985" s="23" t="s">
        <v>782</v>
      </c>
      <c r="AP2985" s="23" t="s">
        <v>782</v>
      </c>
      <c r="AQ2985" s="14" t="s">
        <v>782</v>
      </c>
      <c r="AR2985" s="13">
        <v>849</v>
      </c>
      <c r="AS2985" s="19">
        <v>15262.226999999984</v>
      </c>
      <c r="AT2985" s="23">
        <v>15.262226999999985</v>
      </c>
      <c r="AU2985" s="19">
        <v>13.552857576000008</v>
      </c>
      <c r="AV2985" s="14">
        <v>6.435468837250383</v>
      </c>
      <c r="AW2985" s="13">
        <v>2</v>
      </c>
      <c r="AX2985" s="22" t="s">
        <v>782</v>
      </c>
      <c r="AY2985" s="19">
        <v>27.7</v>
      </c>
      <c r="AZ2985" s="23">
        <v>2.7699999999999999E-2</v>
      </c>
      <c r="BA2985" s="19">
        <v>0.116644</v>
      </c>
      <c r="BB2985" s="14">
        <v>5.5387494692007468E-2</v>
      </c>
      <c r="BC2985" s="13">
        <v>2</v>
      </c>
      <c r="BD2985" s="19">
        <v>4100</v>
      </c>
      <c r="BE2985" s="44">
        <v>4.0999999999999996</v>
      </c>
      <c r="BF2985" s="19">
        <v>6.6064977867807118</v>
      </c>
      <c r="BG2985" s="14">
        <v>3.1370440065333476</v>
      </c>
      <c r="BH2985" s="22">
        <v>855</v>
      </c>
      <c r="BI2985" s="23">
        <v>19.754926999999988</v>
      </c>
      <c r="BJ2985" s="23">
        <v>22.52935446278072</v>
      </c>
      <c r="BK2985" s="14">
        <v>10.697888453084788</v>
      </c>
      <c r="BL2985" t="s">
        <v>608</v>
      </c>
    </row>
    <row r="2986" spans="1:64">
      <c r="A2986" t="s">
        <v>4043</v>
      </c>
      <c r="B2986" t="s">
        <v>4040</v>
      </c>
      <c r="C2986" t="s">
        <v>608</v>
      </c>
      <c r="D2986" t="s">
        <v>942</v>
      </c>
      <c r="E2986">
        <v>2017</v>
      </c>
      <c r="F2986" s="23">
        <v>100.59</v>
      </c>
      <c r="G2986" s="23">
        <v>15.43</v>
      </c>
      <c r="H2986" s="22">
        <v>25012</v>
      </c>
      <c r="I2986" s="34">
        <v>196.46952172197911</v>
      </c>
      <c r="J2986" s="13">
        <v>1</v>
      </c>
      <c r="K2986" s="13">
        <v>1</v>
      </c>
      <c r="L2986" s="19">
        <v>265</v>
      </c>
      <c r="M2986" s="19">
        <v>0.26500000000000001</v>
      </c>
      <c r="N2986" s="19">
        <v>1.584965</v>
      </c>
      <c r="O2986" s="17">
        <v>0.80672309175916801</v>
      </c>
      <c r="P2986" s="13">
        <v>0</v>
      </c>
      <c r="Q2986" s="13">
        <v>0</v>
      </c>
      <c r="R2986" s="19">
        <v>0</v>
      </c>
      <c r="S2986" s="19">
        <v>0</v>
      </c>
      <c r="T2986" s="19">
        <v>0</v>
      </c>
      <c r="U2986" s="17">
        <v>0</v>
      </c>
      <c r="V2986" s="13">
        <v>0</v>
      </c>
      <c r="W2986" s="13">
        <v>0</v>
      </c>
      <c r="X2986" s="19">
        <v>0</v>
      </c>
      <c r="Y2986" s="19">
        <v>0</v>
      </c>
      <c r="Z2986" s="19">
        <v>0</v>
      </c>
      <c r="AA2986" s="14">
        <v>0</v>
      </c>
      <c r="AB2986" s="13">
        <v>1</v>
      </c>
      <c r="AC2986" s="22" t="s">
        <v>782</v>
      </c>
      <c r="AD2986" s="19">
        <v>100</v>
      </c>
      <c r="AE2986" s="19">
        <v>0.1</v>
      </c>
      <c r="AF2986" s="19">
        <v>0.62205569999999999</v>
      </c>
      <c r="AG2986" s="14">
        <v>0.31661689535757159</v>
      </c>
      <c r="AH2986" s="22" t="s">
        <v>782</v>
      </c>
      <c r="AI2986" s="23" t="s">
        <v>782</v>
      </c>
      <c r="AJ2986" s="23" t="s">
        <v>782</v>
      </c>
      <c r="AK2986" s="23" t="s">
        <v>782</v>
      </c>
      <c r="AL2986" s="14" t="s">
        <v>782</v>
      </c>
      <c r="AM2986" s="22" t="s">
        <v>782</v>
      </c>
      <c r="AN2986" s="23" t="s">
        <v>782</v>
      </c>
      <c r="AO2986" s="23" t="s">
        <v>782</v>
      </c>
      <c r="AP2986" s="23" t="s">
        <v>782</v>
      </c>
      <c r="AQ2986" s="14" t="s">
        <v>782</v>
      </c>
      <c r="AR2986" s="13">
        <v>887</v>
      </c>
      <c r="AS2986" s="19">
        <v>15741.766999999983</v>
      </c>
      <c r="AT2986" s="19">
        <v>15.741766999999994</v>
      </c>
      <c r="AU2986" s="19">
        <v>13.978689096000007</v>
      </c>
      <c r="AV2986" s="14">
        <v>7.1149402581541512</v>
      </c>
      <c r="AW2986" s="13">
        <v>2</v>
      </c>
      <c r="AX2986" s="22" t="s">
        <v>782</v>
      </c>
      <c r="AY2986" s="19">
        <v>0</v>
      </c>
      <c r="AZ2986" s="19">
        <v>0</v>
      </c>
      <c r="BA2986" s="19">
        <v>0</v>
      </c>
      <c r="BB2986" s="14">
        <v>0</v>
      </c>
      <c r="BC2986" s="13">
        <v>2</v>
      </c>
      <c r="BD2986" s="19">
        <v>4100</v>
      </c>
      <c r="BE2986" s="19">
        <v>4.0999999999999996</v>
      </c>
      <c r="BF2986" s="19">
        <v>6.6064977867807118</v>
      </c>
      <c r="BG2986" s="14">
        <v>3.3626069473154523</v>
      </c>
      <c r="BH2986" s="22">
        <v>893</v>
      </c>
      <c r="BI2986" s="23">
        <v>20.206766999999996</v>
      </c>
      <c r="BJ2986" s="23">
        <v>22.792207582780719</v>
      </c>
      <c r="BK2986" s="14">
        <v>11.600887192586342</v>
      </c>
      <c r="BL2986" t="s">
        <v>608</v>
      </c>
    </row>
    <row r="2987" spans="1:64">
      <c r="A2987" t="s">
        <v>4044</v>
      </c>
      <c r="B2987" t="s">
        <v>4040</v>
      </c>
      <c r="C2987" t="s">
        <v>608</v>
      </c>
      <c r="D2987" t="s">
        <v>942</v>
      </c>
      <c r="E2987">
        <v>2018</v>
      </c>
      <c r="F2987" s="23">
        <v>100.59</v>
      </c>
      <c r="G2987" s="23">
        <v>15.45</v>
      </c>
      <c r="H2987" s="22">
        <v>25147</v>
      </c>
      <c r="I2987" s="34">
        <v>196.48348544065161</v>
      </c>
      <c r="J2987" s="13">
        <v>1</v>
      </c>
      <c r="K2987" s="13">
        <v>1</v>
      </c>
      <c r="L2987" s="19">
        <v>265</v>
      </c>
      <c r="M2987" s="19">
        <v>0.26500000000000001</v>
      </c>
      <c r="N2987" s="19">
        <v>1.584965</v>
      </c>
      <c r="O2987" s="17">
        <v>0.80666575943795693</v>
      </c>
      <c r="P2987" s="13">
        <v>0</v>
      </c>
      <c r="Q2987" s="13">
        <v>0</v>
      </c>
      <c r="R2987" s="19">
        <v>0</v>
      </c>
      <c r="S2987" s="19">
        <v>0</v>
      </c>
      <c r="T2987" s="19">
        <v>0</v>
      </c>
      <c r="U2987" s="17">
        <v>0</v>
      </c>
      <c r="V2987" s="13">
        <v>0</v>
      </c>
      <c r="W2987" s="13">
        <v>0</v>
      </c>
      <c r="X2987" s="19">
        <v>0</v>
      </c>
      <c r="Y2987" s="19">
        <v>0</v>
      </c>
      <c r="Z2987" s="19">
        <v>0</v>
      </c>
      <c r="AA2987" s="14">
        <v>0</v>
      </c>
      <c r="AB2987" s="13">
        <v>1</v>
      </c>
      <c r="AC2987" s="22" t="s">
        <v>782</v>
      </c>
      <c r="AD2987" s="19">
        <v>100</v>
      </c>
      <c r="AE2987" s="19">
        <v>0.1</v>
      </c>
      <c r="AF2987" s="19">
        <v>0.68902889999999994</v>
      </c>
      <c r="AG2987" s="14">
        <v>0.35068031211616668</v>
      </c>
      <c r="AH2987" s="22" t="s">
        <v>782</v>
      </c>
      <c r="AI2987" s="23" t="s">
        <v>782</v>
      </c>
      <c r="AJ2987" s="23" t="s">
        <v>782</v>
      </c>
      <c r="AK2987" s="23" t="s">
        <v>782</v>
      </c>
      <c r="AL2987" s="14" t="s">
        <v>782</v>
      </c>
      <c r="AM2987" s="22" t="s">
        <v>782</v>
      </c>
      <c r="AN2987" s="23" t="s">
        <v>782</v>
      </c>
      <c r="AO2987" s="23" t="s">
        <v>782</v>
      </c>
      <c r="AP2987" s="23" t="s">
        <v>782</v>
      </c>
      <c r="AQ2987" s="14" t="s">
        <v>782</v>
      </c>
      <c r="AR2987" s="13">
        <v>907</v>
      </c>
      <c r="AS2987" s="19">
        <v>16715.051999999974</v>
      </c>
      <c r="AT2987" s="19">
        <v>16.715051999999993</v>
      </c>
      <c r="AU2987" s="19">
        <v>14.84296617600001</v>
      </c>
      <c r="AV2987" s="14">
        <v>7.5543072450653215</v>
      </c>
      <c r="AW2987" s="13">
        <v>2</v>
      </c>
      <c r="AX2987" s="22" t="s">
        <v>782</v>
      </c>
      <c r="AY2987" s="19">
        <v>27.7</v>
      </c>
      <c r="AZ2987" s="19">
        <v>2.7699999999999999E-2</v>
      </c>
      <c r="BA2987" s="19">
        <v>0.116644</v>
      </c>
      <c r="BB2987" s="14">
        <v>5.9365803562779658E-2</v>
      </c>
      <c r="BC2987" s="13">
        <v>2</v>
      </c>
      <c r="BD2987" s="19">
        <v>4100</v>
      </c>
      <c r="BE2987" s="19">
        <v>4.0999999999999996</v>
      </c>
      <c r="BF2987" s="19">
        <v>6.6172035086591467</v>
      </c>
      <c r="BG2987" s="14">
        <v>3.3678166354891395</v>
      </c>
      <c r="BH2987" s="22">
        <v>913</v>
      </c>
      <c r="BI2987" s="23">
        <v>21.207751999999996</v>
      </c>
      <c r="BJ2987" s="23">
        <v>23.850807584659158</v>
      </c>
      <c r="BK2987" s="14">
        <v>12.138835755671364</v>
      </c>
      <c r="BL2987" t="s">
        <v>608</v>
      </c>
    </row>
    <row r="2988" spans="1:64">
      <c r="A2988" t="s">
        <v>4045</v>
      </c>
      <c r="B2988" t="s">
        <v>4040</v>
      </c>
      <c r="C2988" t="s">
        <v>608</v>
      </c>
      <c r="D2988" t="s">
        <v>942</v>
      </c>
      <c r="E2988">
        <v>2019</v>
      </c>
      <c r="F2988" s="23">
        <v>100.59</v>
      </c>
      <c r="G2988" s="23">
        <v>15.49</v>
      </c>
      <c r="H2988" s="22">
        <v>25163</v>
      </c>
      <c r="I2988" s="34">
        <v>201.65108884347327</v>
      </c>
      <c r="J2988" s="22">
        <v>1</v>
      </c>
      <c r="K2988" s="22">
        <v>1</v>
      </c>
      <c r="L2988" s="23">
        <v>265</v>
      </c>
      <c r="M2988" s="23">
        <v>0.26500000000000001</v>
      </c>
      <c r="N2988" s="23">
        <v>1.584965</v>
      </c>
      <c r="O2988" s="14">
        <v>0.78599377225792733</v>
      </c>
      <c r="P2988" s="22">
        <v>0</v>
      </c>
      <c r="Q2988" s="22">
        <v>0</v>
      </c>
      <c r="R2988" s="23">
        <v>0</v>
      </c>
      <c r="S2988" s="23">
        <v>0</v>
      </c>
      <c r="T2988" s="23">
        <v>0</v>
      </c>
      <c r="U2988" s="14">
        <v>0</v>
      </c>
      <c r="V2988" s="22">
        <v>0</v>
      </c>
      <c r="W2988" s="22">
        <v>0</v>
      </c>
      <c r="X2988" s="23">
        <v>0</v>
      </c>
      <c r="Y2988" s="23">
        <v>0</v>
      </c>
      <c r="Z2988" s="23">
        <v>0</v>
      </c>
      <c r="AA2988" s="14">
        <v>0</v>
      </c>
      <c r="AB2988" s="22">
        <v>1</v>
      </c>
      <c r="AC2988" s="22">
        <v>1</v>
      </c>
      <c r="AD2988" s="23">
        <v>100</v>
      </c>
      <c r="AE2988" s="23">
        <v>0.1</v>
      </c>
      <c r="AF2988" s="23">
        <v>0.73133550000000003</v>
      </c>
      <c r="AG2988" s="14">
        <v>0.36267371735725235</v>
      </c>
      <c r="AH2988" s="22">
        <v>1</v>
      </c>
      <c r="AI2988" s="23">
        <v>15.26</v>
      </c>
      <c r="AJ2988" s="23">
        <v>1.5259999999999999E-2</v>
      </c>
      <c r="AK2988" s="23">
        <v>1.355088E-2</v>
      </c>
      <c r="AL2988" s="14">
        <v>6.7199637144129375E-3</v>
      </c>
      <c r="AM2988" s="22">
        <v>952</v>
      </c>
      <c r="AN2988" s="23">
        <v>17402.556999999968</v>
      </c>
      <c r="AO2988" s="23">
        <v>17.402557000000009</v>
      </c>
      <c r="AP2988" s="23">
        <v>15.453470616000002</v>
      </c>
      <c r="AQ2988" s="14">
        <v>7.6634699592400324</v>
      </c>
      <c r="AR2988" s="22">
        <v>953</v>
      </c>
      <c r="AS2988" s="23">
        <v>17417.816999999966</v>
      </c>
      <c r="AT2988" s="23">
        <v>17.41781700000001</v>
      </c>
      <c r="AU2988" s="23">
        <v>15.467021496000003</v>
      </c>
      <c r="AV2988" s="14">
        <v>7.6701899229544459</v>
      </c>
      <c r="AW2988" s="22">
        <v>2</v>
      </c>
      <c r="AX2988" s="22" t="s">
        <v>782</v>
      </c>
      <c r="AY2988" s="23">
        <v>27.7</v>
      </c>
      <c r="AZ2988" s="23">
        <v>2.7699999999999999E-2</v>
      </c>
      <c r="BA2988" s="23">
        <v>0.116644</v>
      </c>
      <c r="BB2988" s="14">
        <v>5.7844468219332083E-2</v>
      </c>
      <c r="BC2988" s="22">
        <v>2</v>
      </c>
      <c r="BD2988" s="23">
        <v>4600</v>
      </c>
      <c r="BE2988" s="23">
        <v>4.5999999999999996</v>
      </c>
      <c r="BF2988" s="23">
        <v>6.6172036372193084</v>
      </c>
      <c r="BG2988" s="14">
        <v>3.2815114836080808</v>
      </c>
      <c r="BH2988" s="22">
        <v>959</v>
      </c>
      <c r="BI2988" s="23">
        <v>22.410517000000013</v>
      </c>
      <c r="BJ2988" s="23">
        <v>24.517169633219311</v>
      </c>
      <c r="BK2988" s="14">
        <v>12.158213364397039</v>
      </c>
      <c r="BL2988" t="s">
        <v>608</v>
      </c>
    </row>
    <row r="2989" spans="1:64">
      <c r="A2989" t="s">
        <v>4046</v>
      </c>
      <c r="B2989" t="s">
        <v>4040</v>
      </c>
      <c r="C2989" t="s">
        <v>608</v>
      </c>
      <c r="D2989" t="s">
        <v>942</v>
      </c>
      <c r="E2989">
        <v>2020</v>
      </c>
      <c r="F2989" s="23">
        <v>100.59</v>
      </c>
      <c r="G2989" s="23">
        <v>15.53</v>
      </c>
      <c r="H2989" s="22">
        <v>25338</v>
      </c>
      <c r="I2989" s="34">
        <v>202.61871165307431</v>
      </c>
      <c r="J2989" s="22">
        <v>1</v>
      </c>
      <c r="K2989" s="22">
        <v>1</v>
      </c>
      <c r="L2989" s="23">
        <v>265</v>
      </c>
      <c r="M2989" s="23">
        <v>0.26500000000000001</v>
      </c>
      <c r="N2989" s="23">
        <v>1.584965</v>
      </c>
      <c r="O2989" s="14">
        <v>0.782240192462477</v>
      </c>
      <c r="P2989" s="22">
        <v>0</v>
      </c>
      <c r="Q2989" s="22">
        <v>0</v>
      </c>
      <c r="R2989" s="23">
        <v>0</v>
      </c>
      <c r="S2989" s="23">
        <v>0</v>
      </c>
      <c r="T2989" s="23">
        <v>0</v>
      </c>
      <c r="U2989" s="14">
        <v>0</v>
      </c>
      <c r="V2989" s="22">
        <v>0</v>
      </c>
      <c r="W2989" s="22">
        <v>0</v>
      </c>
      <c r="X2989" s="23">
        <v>0</v>
      </c>
      <c r="Y2989" s="23">
        <v>0</v>
      </c>
      <c r="Z2989" s="23">
        <v>0</v>
      </c>
      <c r="AA2989" s="14">
        <v>0</v>
      </c>
      <c r="AB2989" s="22">
        <v>1</v>
      </c>
      <c r="AC2989" s="22">
        <v>1</v>
      </c>
      <c r="AD2989" s="23">
        <v>100</v>
      </c>
      <c r="AE2989" s="23">
        <v>0.1</v>
      </c>
      <c r="AF2989" s="23">
        <v>0.79592309999999999</v>
      </c>
      <c r="AG2989" s="14">
        <v>0.39281816250158924</v>
      </c>
      <c r="AH2989" s="22">
        <v>1</v>
      </c>
      <c r="AI2989" s="23">
        <v>15.26</v>
      </c>
      <c r="AJ2989" s="23">
        <v>1.5259999999999999E-2</v>
      </c>
      <c r="AK2989" s="23">
        <v>1.355088E-2</v>
      </c>
      <c r="AL2989" s="14">
        <v>6.6878719588356408E-3</v>
      </c>
      <c r="AM2989" s="22">
        <v>1070</v>
      </c>
      <c r="AN2989" s="23">
        <v>18580.831999999944</v>
      </c>
      <c r="AO2989" s="23">
        <v>18.58083199999999</v>
      </c>
      <c r="AP2989" s="23">
        <v>16.499778816000013</v>
      </c>
      <c r="AQ2989" s="14">
        <v>8.1432650920469243</v>
      </c>
      <c r="AR2989" s="22">
        <v>1071</v>
      </c>
      <c r="AS2989" s="23">
        <v>18596.091999999942</v>
      </c>
      <c r="AT2989" s="23">
        <v>18.596091999999992</v>
      </c>
      <c r="AU2989" s="23">
        <v>16.513329696000014</v>
      </c>
      <c r="AV2989" s="14">
        <v>8.1499529640057595</v>
      </c>
      <c r="AW2989" s="22">
        <v>2</v>
      </c>
      <c r="AX2989" s="22">
        <v>2</v>
      </c>
      <c r="AY2989" s="23">
        <v>27.7</v>
      </c>
      <c r="AZ2989" s="23">
        <v>2.7699999999999999E-2</v>
      </c>
      <c r="BA2989" s="23">
        <v>0.116644</v>
      </c>
      <c r="BB2989" s="14">
        <v>5.7568227064694277E-2</v>
      </c>
      <c r="BC2989" s="22">
        <v>2</v>
      </c>
      <c r="BD2989" s="23">
        <v>4600</v>
      </c>
      <c r="BE2989" s="23">
        <v>4.5999999999999996</v>
      </c>
      <c r="BF2989" s="23">
        <v>6.6172036372193084</v>
      </c>
      <c r="BG2989" s="14">
        <v>3.2658403477312339</v>
      </c>
      <c r="BH2989" s="22">
        <v>1077</v>
      </c>
      <c r="BI2989" s="23">
        <v>23.588791999999994</v>
      </c>
      <c r="BJ2989" s="23">
        <v>25.628065433219323</v>
      </c>
      <c r="BK2989" s="14">
        <v>12.648419893765755</v>
      </c>
      <c r="BL2989" t="s">
        <v>608</v>
      </c>
    </row>
    <row r="2990" spans="1:64">
      <c r="A2990" t="s">
        <v>4047</v>
      </c>
      <c r="B2990" t="s">
        <v>4040</v>
      </c>
      <c r="C2990" t="s">
        <v>608</v>
      </c>
      <c r="D2990" t="s">
        <v>942</v>
      </c>
      <c r="E2990">
        <v>2021</v>
      </c>
      <c r="F2990" s="23">
        <v>100.59</v>
      </c>
      <c r="G2990" s="23">
        <v>15.72</v>
      </c>
      <c r="H2990" s="22">
        <v>25575</v>
      </c>
      <c r="I2990" s="34">
        <v>189.98</v>
      </c>
      <c r="J2990" s="22">
        <v>1</v>
      </c>
      <c r="K2990" s="22">
        <v>1</v>
      </c>
      <c r="L2990" s="23">
        <v>265</v>
      </c>
      <c r="M2990" s="23">
        <v>0.26500000000000001</v>
      </c>
      <c r="N2990" s="23">
        <v>1.584965</v>
      </c>
      <c r="O2990" s="14">
        <v>0.83</v>
      </c>
      <c r="P2990" s="22">
        <v>0</v>
      </c>
      <c r="Q2990" s="22">
        <v>0</v>
      </c>
      <c r="R2990" s="23">
        <v>0</v>
      </c>
      <c r="S2990" s="23">
        <v>0</v>
      </c>
      <c r="T2990" s="23">
        <v>0</v>
      </c>
      <c r="U2990" s="14">
        <v>0</v>
      </c>
      <c r="V2990" s="22">
        <v>0</v>
      </c>
      <c r="W2990" s="22">
        <v>0</v>
      </c>
      <c r="X2990" s="23">
        <v>0</v>
      </c>
      <c r="Y2990" s="23">
        <v>0</v>
      </c>
      <c r="Z2990" s="23">
        <v>0</v>
      </c>
      <c r="AA2990" s="14">
        <v>0</v>
      </c>
      <c r="AB2990" s="22">
        <v>1</v>
      </c>
      <c r="AC2990" s="22">
        <v>1</v>
      </c>
      <c r="AD2990" s="23">
        <v>100</v>
      </c>
      <c r="AE2990" s="23">
        <v>0.1</v>
      </c>
      <c r="AF2990" s="23">
        <v>0.81253620000000004</v>
      </c>
      <c r="AG2990" s="14">
        <v>0.43</v>
      </c>
      <c r="AH2990" s="22">
        <v>1</v>
      </c>
      <c r="AI2990" s="23">
        <v>15.26</v>
      </c>
      <c r="AJ2990" s="23">
        <v>1.5259999999999999E-2</v>
      </c>
      <c r="AK2990" s="23">
        <v>1.3654998E-2</v>
      </c>
      <c r="AL2990" s="14">
        <v>0.01</v>
      </c>
      <c r="AM2990" s="22">
        <v>1186</v>
      </c>
      <c r="AN2990" s="23">
        <v>20053.941999999999</v>
      </c>
      <c r="AO2990" s="23">
        <v>20.053941999999999</v>
      </c>
      <c r="AP2990" s="23">
        <v>17.944726790000001</v>
      </c>
      <c r="AQ2990" s="14">
        <v>9.4499999999999993</v>
      </c>
      <c r="AR2990" s="22">
        <v>1187</v>
      </c>
      <c r="AS2990" s="23">
        <v>20069.202000000001</v>
      </c>
      <c r="AT2990" s="23">
        <v>20.069202000000001</v>
      </c>
      <c r="AU2990" s="23">
        <v>17.95838178</v>
      </c>
      <c r="AV2990" s="14">
        <v>9.4499999999999993</v>
      </c>
      <c r="AW2990" s="22">
        <v>2</v>
      </c>
      <c r="AX2990" s="22">
        <v>2</v>
      </c>
      <c r="AY2990" s="23">
        <v>27.7</v>
      </c>
      <c r="AZ2990" s="23">
        <v>2.7699999999999999E-2</v>
      </c>
      <c r="BA2990" s="23">
        <v>0.116644</v>
      </c>
      <c r="BB2990" s="14">
        <v>0.06</v>
      </c>
      <c r="BC2990" s="22">
        <v>2</v>
      </c>
      <c r="BD2990" s="23">
        <v>4600</v>
      </c>
      <c r="BE2990" s="23">
        <v>4.5999999999999996</v>
      </c>
      <c r="BF2990" s="23">
        <v>5.7702015720000004</v>
      </c>
      <c r="BG2990" s="14">
        <v>3.04</v>
      </c>
      <c r="BH2990" s="22">
        <v>1193</v>
      </c>
      <c r="BI2990" s="23">
        <v>25.06</v>
      </c>
      <c r="BJ2990" s="23">
        <v>26.24</v>
      </c>
      <c r="BK2990" s="14">
        <v>13.81</v>
      </c>
      <c r="BL2990" t="s">
        <v>608</v>
      </c>
    </row>
    <row r="2991" spans="1:64">
      <c r="A2991" t="s">
        <v>4048</v>
      </c>
      <c r="B2991" t="s">
        <v>4040</v>
      </c>
      <c r="C2991" t="s">
        <v>608</v>
      </c>
      <c r="D2991" s="111" t="s">
        <v>942</v>
      </c>
      <c r="E2991" s="110">
        <v>2022</v>
      </c>
      <c r="F2991" s="23"/>
      <c r="G2991" s="23"/>
      <c r="H2991" s="22">
        <v>25999</v>
      </c>
      <c r="I2991" s="34">
        <v>188.42874491041349</v>
      </c>
      <c r="J2991" s="22">
        <v>1</v>
      </c>
      <c r="K2991" s="22">
        <v>1</v>
      </c>
      <c r="L2991" s="23">
        <v>265</v>
      </c>
      <c r="M2991" s="23">
        <v>0.26500000000000001</v>
      </c>
      <c r="N2991" s="23">
        <v>1.5682700000000001</v>
      </c>
      <c r="O2991" s="14">
        <v>0.83228808892487072</v>
      </c>
      <c r="P2991" s="22">
        <v>0</v>
      </c>
      <c r="Q2991" s="22">
        <v>0</v>
      </c>
      <c r="R2991" s="23">
        <v>0</v>
      </c>
      <c r="S2991" s="23">
        <v>0</v>
      </c>
      <c r="T2991" s="23">
        <v>0</v>
      </c>
      <c r="U2991" s="14">
        <v>0</v>
      </c>
      <c r="V2991" s="22">
        <v>0</v>
      </c>
      <c r="W2991" s="22">
        <v>0</v>
      </c>
      <c r="X2991" s="23">
        <v>0</v>
      </c>
      <c r="Y2991" s="23">
        <v>0</v>
      </c>
      <c r="Z2991" s="23">
        <v>0</v>
      </c>
      <c r="AA2991" s="14">
        <v>0</v>
      </c>
      <c r="AB2991" s="22">
        <v>1</v>
      </c>
      <c r="AC2991" s="22">
        <v>1</v>
      </c>
      <c r="AD2991" s="23">
        <v>100</v>
      </c>
      <c r="AE2991" s="23">
        <v>0.1</v>
      </c>
      <c r="AF2991" s="23">
        <v>0.83855939999999995</v>
      </c>
      <c r="AG2991" s="14">
        <v>0.44502732340476209</v>
      </c>
      <c r="AH2991" s="22">
        <v>1</v>
      </c>
      <c r="AI2991" s="23">
        <v>15.26</v>
      </c>
      <c r="AJ2991" s="23">
        <v>1.5259999999999999E-2</v>
      </c>
      <c r="AK2991" s="23">
        <v>1.56317933924645E-2</v>
      </c>
      <c r="AL2991" s="14">
        <v>8.2958645189174698E-3</v>
      </c>
      <c r="AM2991" s="22">
        <v>1368</v>
      </c>
      <c r="AN2991" s="23">
        <v>22446.667000000001</v>
      </c>
      <c r="AO2991" s="23">
        <v>22.446666999999962</v>
      </c>
      <c r="AP2991" s="23">
        <v>22.993555759728135</v>
      </c>
      <c r="AQ2991" s="14">
        <v>12.202785605062639</v>
      </c>
      <c r="AR2991" s="22">
        <v>1369</v>
      </c>
      <c r="AS2991" s="23">
        <v>22461.927</v>
      </c>
      <c r="AT2991" s="23">
        <v>22.461927000000003</v>
      </c>
      <c r="AU2991" s="23">
        <v>23.009187553120565</v>
      </c>
      <c r="AV2991" s="14">
        <v>12.211081469581538</v>
      </c>
      <c r="AW2991" s="22">
        <v>2</v>
      </c>
      <c r="AX2991" s="22">
        <v>2</v>
      </c>
      <c r="AY2991" s="23">
        <v>27.7</v>
      </c>
      <c r="AZ2991" s="23">
        <v>2.7699999999999999E-2</v>
      </c>
      <c r="BA2991" s="23">
        <v>0.116644</v>
      </c>
      <c r="BB2991" s="14">
        <v>6.1903506312403232E-2</v>
      </c>
      <c r="BC2991" s="22">
        <v>2</v>
      </c>
      <c r="BD2991" s="23">
        <v>4600</v>
      </c>
      <c r="BE2991" s="23">
        <v>4.5999999999999996</v>
      </c>
      <c r="BF2991" s="23">
        <v>6.4451563426516101</v>
      </c>
      <c r="BG2991" s="14">
        <v>3.4204740607468849</v>
      </c>
      <c r="BH2991" s="22">
        <v>1375</v>
      </c>
      <c r="BI2991" s="23">
        <v>27.454627000000006</v>
      </c>
      <c r="BJ2991" s="23">
        <v>31.977817295772176</v>
      </c>
      <c r="BK2991" s="14">
        <v>16.970774448970456</v>
      </c>
      <c r="BL2991" t="s">
        <v>608</v>
      </c>
    </row>
    <row r="2992" spans="1:64">
      <c r="A2992" t="s">
        <v>4049</v>
      </c>
      <c r="B2992" t="s">
        <v>4040</v>
      </c>
      <c r="C2992" t="s">
        <v>608</v>
      </c>
      <c r="D2992" t="s">
        <v>942</v>
      </c>
      <c r="E2992">
        <v>2023</v>
      </c>
      <c r="F2992">
        <v>100.59</v>
      </c>
      <c r="G2992">
        <v>17.3</v>
      </c>
      <c r="H2992">
        <v>25462</v>
      </c>
      <c r="I2992">
        <v>188.42874491041349</v>
      </c>
      <c r="J2992">
        <v>1</v>
      </c>
      <c r="K2992">
        <v>1</v>
      </c>
      <c r="L2992">
        <v>265</v>
      </c>
      <c r="M2992">
        <v>0.26500000000000001</v>
      </c>
      <c r="N2992">
        <v>1.5682700000000001</v>
      </c>
      <c r="O2992">
        <v>0.83228808892487072</v>
      </c>
      <c r="P2992">
        <v>0</v>
      </c>
      <c r="Q2992">
        <v>0</v>
      </c>
      <c r="R2992">
        <v>0</v>
      </c>
      <c r="S2992">
        <v>0</v>
      </c>
      <c r="T2992">
        <v>0</v>
      </c>
      <c r="U2992">
        <v>0</v>
      </c>
      <c r="V2992">
        <v>0</v>
      </c>
      <c r="W2992">
        <v>0</v>
      </c>
      <c r="X2992">
        <v>0</v>
      </c>
      <c r="Y2992">
        <v>0</v>
      </c>
      <c r="Z2992">
        <v>0</v>
      </c>
      <c r="AA2992">
        <v>0</v>
      </c>
      <c r="AB2992">
        <v>1</v>
      </c>
      <c r="AC2992">
        <v>1</v>
      </c>
      <c r="AD2992">
        <v>100</v>
      </c>
      <c r="AE2992">
        <v>0.1</v>
      </c>
      <c r="AF2992">
        <v>0.64713600000000004</v>
      </c>
      <c r="AG2992">
        <v>0.34343804620026219</v>
      </c>
      <c r="AH2992">
        <v>2</v>
      </c>
      <c r="AI2992">
        <v>26.195</v>
      </c>
      <c r="AJ2992">
        <v>2.6195E-2</v>
      </c>
      <c r="AK2992">
        <v>2.4570999999999999E-2</v>
      </c>
      <c r="AL2992">
        <v>1.4085E-2</v>
      </c>
      <c r="AM2992">
        <v>1683</v>
      </c>
      <c r="AN2992">
        <v>27005.636999999999</v>
      </c>
      <c r="AO2992">
        <v>27.005637</v>
      </c>
      <c r="AP2992">
        <v>25.330943000000001</v>
      </c>
      <c r="AQ2992">
        <v>13.443247744415714</v>
      </c>
      <c r="AR2992">
        <v>1790</v>
      </c>
      <c r="AS2992">
        <v>27110.822</v>
      </c>
      <c r="AT2992">
        <v>27.110821999999999</v>
      </c>
      <c r="AU2992">
        <v>25.4296049830572</v>
      </c>
      <c r="AV2992">
        <v>13.495608111781163</v>
      </c>
      <c r="AW2992">
        <v>2</v>
      </c>
      <c r="AX2992">
        <v>2</v>
      </c>
      <c r="AY2992">
        <v>27.7</v>
      </c>
      <c r="AZ2992">
        <v>2.7699999999999999E-2</v>
      </c>
      <c r="BA2992">
        <v>0.116644</v>
      </c>
      <c r="BB2992">
        <v>6.1903506312403232E-2</v>
      </c>
      <c r="BC2992">
        <v>2</v>
      </c>
      <c r="BD2992">
        <v>4600</v>
      </c>
      <c r="BE2992">
        <v>4.5999999999999996</v>
      </c>
      <c r="BF2992">
        <v>7.6958080000000004</v>
      </c>
      <c r="BG2992">
        <v>4.084200637041282</v>
      </c>
      <c r="BH2992">
        <v>1796</v>
      </c>
      <c r="BI2992">
        <v>32.103521999999998</v>
      </c>
      <c r="BJ2992">
        <v>35.457462983057198</v>
      </c>
      <c r="BK2992">
        <v>18.81743839025998</v>
      </c>
      <c r="BL2992" t="s">
        <v>608</v>
      </c>
    </row>
    <row r="2993" spans="1:64">
      <c r="A2993" t="s">
        <v>4050</v>
      </c>
      <c r="B2993" t="s">
        <v>4040</v>
      </c>
      <c r="C2993" t="s">
        <v>608</v>
      </c>
      <c r="D2993" t="s">
        <v>942</v>
      </c>
      <c r="E2993">
        <v>2024</v>
      </c>
      <c r="F2993">
        <v>100.59</v>
      </c>
      <c r="G2993">
        <v>17.28</v>
      </c>
      <c r="H2993">
        <v>25523</v>
      </c>
      <c r="I2993">
        <v>175.01371603406531</v>
      </c>
      <c r="J2993">
        <v>1</v>
      </c>
      <c r="K2993">
        <v>1</v>
      </c>
      <c r="L2993">
        <v>265</v>
      </c>
      <c r="M2993">
        <v>0.26500000000000001</v>
      </c>
      <c r="N2993">
        <v>1.5682700000000001</v>
      </c>
      <c r="O2993">
        <v>0.89608405303201843</v>
      </c>
      <c r="P2993">
        <v>0</v>
      </c>
      <c r="Q2993">
        <v>0</v>
      </c>
      <c r="R2993">
        <v>0</v>
      </c>
      <c r="S2993">
        <v>0</v>
      </c>
      <c r="T2993">
        <v>0</v>
      </c>
      <c r="U2993">
        <v>0</v>
      </c>
      <c r="V2993">
        <v>0</v>
      </c>
      <c r="W2993">
        <v>0</v>
      </c>
      <c r="X2993">
        <v>0</v>
      </c>
      <c r="Y2993">
        <v>0</v>
      </c>
      <c r="Z2993">
        <v>0</v>
      </c>
      <c r="AA2993">
        <v>0</v>
      </c>
      <c r="AB2993">
        <v>1</v>
      </c>
      <c r="AC2993">
        <v>1</v>
      </c>
      <c r="AD2993">
        <v>100</v>
      </c>
      <c r="AE2993">
        <v>0.1</v>
      </c>
      <c r="AF2993">
        <v>0.61661880000000002</v>
      </c>
      <c r="AG2993">
        <v>0.35232598562730882</v>
      </c>
      <c r="AH2993">
        <v>2</v>
      </c>
      <c r="AI2993">
        <v>25.634999999999998</v>
      </c>
      <c r="AJ2993">
        <v>2.5634999999999998E-2</v>
      </c>
      <c r="AK2993">
        <v>2.312132957529732E-2</v>
      </c>
      <c r="AL2993">
        <v>1.3211152873753563E-2</v>
      </c>
      <c r="AM2993">
        <v>2003</v>
      </c>
      <c r="AN2993">
        <v>32770.572999999982</v>
      </c>
      <c r="AO2993">
        <v>32.770573000000013</v>
      </c>
      <c r="AP2993">
        <v>29.557215475105899</v>
      </c>
      <c r="AQ2993">
        <v>16.888513737604871</v>
      </c>
      <c r="AR2993">
        <v>2248</v>
      </c>
      <c r="AS2993">
        <v>33011.897999999986</v>
      </c>
      <c r="AT2993">
        <v>33.011897999999825</v>
      </c>
      <c r="AU2993">
        <v>29.77487706511014</v>
      </c>
      <c r="AV2993">
        <v>17.012882041379346</v>
      </c>
      <c r="AW2993">
        <v>2</v>
      </c>
      <c r="AX2993">
        <v>2</v>
      </c>
      <c r="AY2993">
        <v>27.7</v>
      </c>
      <c r="AZ2993">
        <v>2.7699999999999999E-2</v>
      </c>
      <c r="BA2993">
        <v>0.116644</v>
      </c>
      <c r="BB2993">
        <v>6.6648490554475151E-2</v>
      </c>
      <c r="BC2993">
        <v>2</v>
      </c>
      <c r="BD2993">
        <v>4600</v>
      </c>
      <c r="BE2993">
        <v>4.5999999999999996</v>
      </c>
      <c r="BF2993">
        <v>6.7495477099636947</v>
      </c>
      <c r="BG2993">
        <v>3.8565821370537252</v>
      </c>
      <c r="BH2993">
        <v>2254</v>
      </c>
      <c r="BI2993">
        <v>38.004597999999831</v>
      </c>
      <c r="BJ2993">
        <v>38.825957575073829</v>
      </c>
      <c r="BK2993">
        <v>22.18452270764687</v>
      </c>
      <c r="BL2993" t="s">
        <v>608</v>
      </c>
    </row>
    <row r="2994" spans="1:64">
      <c r="A2994" t="s">
        <v>4051</v>
      </c>
      <c r="B2994" t="s">
        <v>4052</v>
      </c>
      <c r="C2994" t="s">
        <v>609</v>
      </c>
      <c r="D2994" t="s">
        <v>942</v>
      </c>
      <c r="E2994">
        <v>2012</v>
      </c>
      <c r="F2994" s="23">
        <v>79.28</v>
      </c>
      <c r="G2994" s="23">
        <v>11.34</v>
      </c>
      <c r="H2994" s="22">
        <v>15875</v>
      </c>
      <c r="I2994" s="34">
        <v>130.48044899999999</v>
      </c>
      <c r="J2994" s="22">
        <v>11</v>
      </c>
      <c r="K2994" s="22" t="s">
        <v>782</v>
      </c>
      <c r="L2994" s="23">
        <v>2193</v>
      </c>
      <c r="M2994" s="23">
        <v>2.1930000000000001</v>
      </c>
      <c r="N2994" s="23">
        <v>17.896604</v>
      </c>
      <c r="O2994" s="14">
        <v>13.715927663614952</v>
      </c>
      <c r="P2994" s="22">
        <v>0</v>
      </c>
      <c r="Q2994" s="22" t="s">
        <v>782</v>
      </c>
      <c r="R2994" s="23">
        <v>0</v>
      </c>
      <c r="S2994" s="23">
        <v>0</v>
      </c>
      <c r="T2994" s="23">
        <v>0</v>
      </c>
      <c r="U2994" s="14">
        <v>0</v>
      </c>
      <c r="V2994" s="22">
        <v>0</v>
      </c>
      <c r="W2994" s="22" t="s">
        <v>782</v>
      </c>
      <c r="X2994" s="23">
        <v>0</v>
      </c>
      <c r="Y2994" s="23">
        <v>0</v>
      </c>
      <c r="Z2994" s="23">
        <v>0</v>
      </c>
      <c r="AA2994" s="14">
        <v>0</v>
      </c>
      <c r="AB2994" s="22">
        <v>0</v>
      </c>
      <c r="AC2994" s="22" t="s">
        <v>782</v>
      </c>
      <c r="AD2994" s="23">
        <v>0</v>
      </c>
      <c r="AE2994" s="23">
        <v>0</v>
      </c>
      <c r="AF2994" s="23">
        <v>0</v>
      </c>
      <c r="AG2994" s="14">
        <v>0</v>
      </c>
      <c r="AH2994" s="22" t="s">
        <v>782</v>
      </c>
      <c r="AI2994" s="23" t="s">
        <v>782</v>
      </c>
      <c r="AJ2994" s="23" t="s">
        <v>782</v>
      </c>
      <c r="AK2994" s="23" t="s">
        <v>782</v>
      </c>
      <c r="AL2994" s="14" t="s">
        <v>782</v>
      </c>
      <c r="AM2994" s="22" t="s">
        <v>782</v>
      </c>
      <c r="AN2994" s="23" t="s">
        <v>782</v>
      </c>
      <c r="AO2994" s="23" t="s">
        <v>782</v>
      </c>
      <c r="AP2994" s="23" t="s">
        <v>782</v>
      </c>
      <c r="AQ2994" s="14" t="s">
        <v>782</v>
      </c>
      <c r="AR2994" s="22">
        <v>590</v>
      </c>
      <c r="AS2994" s="23">
        <v>9305.5840000000117</v>
      </c>
      <c r="AT2994" s="23">
        <v>9.3055840000000121</v>
      </c>
      <c r="AU2994" s="23">
        <v>8.0832560000000004</v>
      </c>
      <c r="AV2994" s="14">
        <v>6.1949940101754253</v>
      </c>
      <c r="AW2994" s="22">
        <v>0</v>
      </c>
      <c r="AX2994" s="22" t="s">
        <v>782</v>
      </c>
      <c r="AY2994" s="23">
        <v>0</v>
      </c>
      <c r="AZ2994" s="23">
        <v>0</v>
      </c>
      <c r="BA2994" s="23">
        <v>0</v>
      </c>
      <c r="BB2994" s="14">
        <v>0</v>
      </c>
      <c r="BC2994" s="22">
        <v>0</v>
      </c>
      <c r="BD2994" s="23">
        <v>0</v>
      </c>
      <c r="BE2994" s="23">
        <v>0</v>
      </c>
      <c r="BF2994" s="23">
        <v>0</v>
      </c>
      <c r="BG2994" s="14">
        <v>0</v>
      </c>
      <c r="BH2994" s="22">
        <v>601</v>
      </c>
      <c r="BI2994" s="23">
        <v>11.498584000000012</v>
      </c>
      <c r="BJ2994" s="23">
        <v>25.979860000000002</v>
      </c>
      <c r="BK2994" s="14">
        <v>19.910921673790376</v>
      </c>
      <c r="BL2994" t="s">
        <v>609</v>
      </c>
    </row>
    <row r="2995" spans="1:64">
      <c r="A2995" t="s">
        <v>4053</v>
      </c>
      <c r="B2995" t="s">
        <v>4052</v>
      </c>
      <c r="C2995" t="s">
        <v>609</v>
      </c>
      <c r="D2995" t="s">
        <v>942</v>
      </c>
      <c r="E2995">
        <v>2015</v>
      </c>
      <c r="F2995" s="23">
        <v>79.28</v>
      </c>
      <c r="G2995" s="23">
        <v>11.74</v>
      </c>
      <c r="H2995" s="22">
        <v>15965</v>
      </c>
      <c r="I2995" s="34">
        <v>130.10163000568429</v>
      </c>
      <c r="J2995" s="13">
        <v>9</v>
      </c>
      <c r="K2995" s="13">
        <v>11</v>
      </c>
      <c r="L2995" s="19">
        <v>2203</v>
      </c>
      <c r="M2995" s="35">
        <v>2.2029999999999998</v>
      </c>
      <c r="N2995" s="19">
        <v>13.176925025014814</v>
      </c>
      <c r="O2995" s="17">
        <v>10.128178274506707</v>
      </c>
      <c r="P2995" s="36">
        <v>0</v>
      </c>
      <c r="Q2995" s="37">
        <v>0</v>
      </c>
      <c r="R2995" s="38">
        <v>0</v>
      </c>
      <c r="S2995" s="27">
        <v>0</v>
      </c>
      <c r="T2995" s="23">
        <v>0</v>
      </c>
      <c r="U2995" s="17">
        <v>0</v>
      </c>
      <c r="V2995" s="22">
        <v>0</v>
      </c>
      <c r="W2995" s="22">
        <v>0</v>
      </c>
      <c r="X2995" s="23">
        <v>0</v>
      </c>
      <c r="Y2995" s="27">
        <v>0</v>
      </c>
      <c r="Z2995" s="27">
        <v>0</v>
      </c>
      <c r="AA2995" s="14">
        <v>0</v>
      </c>
      <c r="AB2995" s="39">
        <v>0</v>
      </c>
      <c r="AC2995" s="22" t="s">
        <v>782</v>
      </c>
      <c r="AD2995" s="23">
        <v>0</v>
      </c>
      <c r="AE2995" s="23">
        <v>0</v>
      </c>
      <c r="AF2995" s="23">
        <v>0</v>
      </c>
      <c r="AG2995" s="14">
        <v>0</v>
      </c>
      <c r="AH2995" s="22" t="s">
        <v>782</v>
      </c>
      <c r="AI2995" s="23" t="s">
        <v>782</v>
      </c>
      <c r="AJ2995" s="23" t="s">
        <v>782</v>
      </c>
      <c r="AK2995" s="23" t="s">
        <v>782</v>
      </c>
      <c r="AL2995" s="14" t="s">
        <v>782</v>
      </c>
      <c r="AM2995" s="22" t="s">
        <v>782</v>
      </c>
      <c r="AN2995" s="23" t="s">
        <v>782</v>
      </c>
      <c r="AO2995" s="23" t="s">
        <v>782</v>
      </c>
      <c r="AP2995" s="23" t="s">
        <v>782</v>
      </c>
      <c r="AQ2995" s="14" t="s">
        <v>782</v>
      </c>
      <c r="AR2995" s="40">
        <v>707</v>
      </c>
      <c r="AS2995" s="41">
        <v>10653.171999999991</v>
      </c>
      <c r="AT2995" s="23">
        <v>10.653171999999991</v>
      </c>
      <c r="AU2995" s="23">
        <v>9.4617507790024504</v>
      </c>
      <c r="AV2995" s="14">
        <v>7.272584347013221</v>
      </c>
      <c r="AW2995" s="22">
        <v>0</v>
      </c>
      <c r="AX2995" s="22" t="s">
        <v>782</v>
      </c>
      <c r="AY2995" s="23">
        <v>0</v>
      </c>
      <c r="AZ2995" s="23">
        <v>0</v>
      </c>
      <c r="BA2995" s="23">
        <v>0</v>
      </c>
      <c r="BB2995" s="14">
        <v>0</v>
      </c>
      <c r="BC2995" s="42">
        <v>0</v>
      </c>
      <c r="BD2995" s="46">
        <v>0</v>
      </c>
      <c r="BE2995" s="44">
        <v>0</v>
      </c>
      <c r="BF2995" s="23">
        <v>0</v>
      </c>
      <c r="BG2995" s="14">
        <v>0</v>
      </c>
      <c r="BH2995" s="22">
        <v>716</v>
      </c>
      <c r="BI2995" s="23">
        <v>12.85617199999999</v>
      </c>
      <c r="BJ2995" s="23">
        <v>22.638675804017264</v>
      </c>
      <c r="BK2995" s="14">
        <v>17.400762621519927</v>
      </c>
      <c r="BL2995" t="s">
        <v>609</v>
      </c>
    </row>
    <row r="2996" spans="1:64">
      <c r="A2996" t="s">
        <v>4054</v>
      </c>
      <c r="B2996" t="s">
        <v>4052</v>
      </c>
      <c r="C2996" t="s">
        <v>609</v>
      </c>
      <c r="D2996" t="s">
        <v>942</v>
      </c>
      <c r="E2996">
        <v>2016</v>
      </c>
      <c r="F2996" s="23">
        <v>79.28</v>
      </c>
      <c r="G2996" s="23">
        <v>11.38</v>
      </c>
      <c r="H2996" s="22">
        <v>15851</v>
      </c>
      <c r="I2996" s="34">
        <v>135.74102757513415</v>
      </c>
      <c r="J2996" s="13">
        <v>9</v>
      </c>
      <c r="K2996" s="13">
        <v>11</v>
      </c>
      <c r="L2996" s="19">
        <v>2203</v>
      </c>
      <c r="M2996" s="35">
        <v>2.2029999999999998</v>
      </c>
      <c r="N2996" s="19">
        <v>13.176143000000001</v>
      </c>
      <c r="O2996" s="17">
        <v>9.7068242633619821</v>
      </c>
      <c r="P2996" s="13">
        <v>0</v>
      </c>
      <c r="Q2996" s="13">
        <v>0</v>
      </c>
      <c r="R2996" s="19">
        <v>0</v>
      </c>
      <c r="S2996" s="27">
        <v>0</v>
      </c>
      <c r="T2996" s="19">
        <v>0</v>
      </c>
      <c r="U2996" s="17">
        <v>0</v>
      </c>
      <c r="V2996" s="13">
        <v>0</v>
      </c>
      <c r="W2996" s="13">
        <v>0</v>
      </c>
      <c r="X2996" s="19">
        <v>0</v>
      </c>
      <c r="Y2996" s="27">
        <v>0</v>
      </c>
      <c r="Z2996" s="19">
        <v>0</v>
      </c>
      <c r="AA2996" s="14">
        <v>0</v>
      </c>
      <c r="AB2996" s="13">
        <v>0</v>
      </c>
      <c r="AC2996" s="22" t="s">
        <v>782</v>
      </c>
      <c r="AD2996" s="19">
        <v>0</v>
      </c>
      <c r="AE2996" s="23">
        <v>0</v>
      </c>
      <c r="AF2996" s="19">
        <v>0</v>
      </c>
      <c r="AG2996" s="14">
        <v>0</v>
      </c>
      <c r="AH2996" s="22" t="s">
        <v>782</v>
      </c>
      <c r="AI2996" s="23" t="s">
        <v>782</v>
      </c>
      <c r="AJ2996" s="23" t="s">
        <v>782</v>
      </c>
      <c r="AK2996" s="23" t="s">
        <v>782</v>
      </c>
      <c r="AL2996" s="14" t="s">
        <v>782</v>
      </c>
      <c r="AM2996" s="22" t="s">
        <v>782</v>
      </c>
      <c r="AN2996" s="23" t="s">
        <v>782</v>
      </c>
      <c r="AO2996" s="23" t="s">
        <v>782</v>
      </c>
      <c r="AP2996" s="23" t="s">
        <v>782</v>
      </c>
      <c r="AQ2996" s="14" t="s">
        <v>782</v>
      </c>
      <c r="AR2996" s="13">
        <v>718</v>
      </c>
      <c r="AS2996" s="19">
        <v>10851.226999999995</v>
      </c>
      <c r="AT2996" s="23">
        <v>10.851226999999996</v>
      </c>
      <c r="AU2996" s="19">
        <v>9.6358895760000109</v>
      </c>
      <c r="AV2996" s="14">
        <v>7.098730389871581</v>
      </c>
      <c r="AW2996" s="13">
        <v>0</v>
      </c>
      <c r="AX2996" s="22" t="s">
        <v>782</v>
      </c>
      <c r="AY2996" s="19">
        <v>0</v>
      </c>
      <c r="AZ2996" s="23">
        <v>0</v>
      </c>
      <c r="BA2996" s="19">
        <v>0</v>
      </c>
      <c r="BB2996" s="14">
        <v>0</v>
      </c>
      <c r="BC2996" s="13">
        <v>0</v>
      </c>
      <c r="BD2996" s="19">
        <v>0</v>
      </c>
      <c r="BE2996" s="44">
        <v>0</v>
      </c>
      <c r="BF2996" s="19">
        <v>0</v>
      </c>
      <c r="BG2996" s="14">
        <v>0</v>
      </c>
      <c r="BH2996" s="22">
        <v>727</v>
      </c>
      <c r="BI2996" s="23">
        <v>13.054226999999996</v>
      </c>
      <c r="BJ2996" s="23">
        <v>22.812032576000014</v>
      </c>
      <c r="BK2996" s="14">
        <v>16.805554653233564</v>
      </c>
      <c r="BL2996" t="s">
        <v>609</v>
      </c>
    </row>
    <row r="2997" spans="1:64">
      <c r="A2997" t="s">
        <v>4055</v>
      </c>
      <c r="B2997" t="s">
        <v>4052</v>
      </c>
      <c r="C2997" t="s">
        <v>609</v>
      </c>
      <c r="D2997" t="s">
        <v>942</v>
      </c>
      <c r="E2997">
        <v>2017</v>
      </c>
      <c r="F2997" s="23">
        <v>79.28</v>
      </c>
      <c r="G2997" s="23">
        <v>11.39</v>
      </c>
      <c r="H2997" s="22">
        <v>15914</v>
      </c>
      <c r="I2997" s="34">
        <v>125.00463652181254</v>
      </c>
      <c r="J2997" s="13">
        <v>9</v>
      </c>
      <c r="K2997" s="13">
        <v>11</v>
      </c>
      <c r="L2997" s="19">
        <v>2203</v>
      </c>
      <c r="M2997" s="19">
        <v>2.2030000000000003</v>
      </c>
      <c r="N2997" s="19">
        <v>13.176143000000001</v>
      </c>
      <c r="O2997" s="17">
        <v>10.540523429065646</v>
      </c>
      <c r="P2997" s="13">
        <v>0</v>
      </c>
      <c r="Q2997" s="13">
        <v>0</v>
      </c>
      <c r="R2997" s="19">
        <v>0</v>
      </c>
      <c r="S2997" s="19">
        <v>0</v>
      </c>
      <c r="T2997" s="19">
        <v>0</v>
      </c>
      <c r="U2997" s="17">
        <v>0</v>
      </c>
      <c r="V2997" s="13">
        <v>0</v>
      </c>
      <c r="W2997" s="13">
        <v>0</v>
      </c>
      <c r="X2997" s="19">
        <v>0</v>
      </c>
      <c r="Y2997" s="19">
        <v>0</v>
      </c>
      <c r="Z2997" s="19">
        <v>0</v>
      </c>
      <c r="AA2997" s="14">
        <v>0</v>
      </c>
      <c r="AB2997" s="13">
        <v>0</v>
      </c>
      <c r="AC2997" s="22" t="s">
        <v>782</v>
      </c>
      <c r="AD2997" s="19">
        <v>0</v>
      </c>
      <c r="AE2997" s="19">
        <v>0</v>
      </c>
      <c r="AF2997" s="19">
        <v>0</v>
      </c>
      <c r="AG2997" s="14">
        <v>0</v>
      </c>
      <c r="AH2997" s="22" t="s">
        <v>782</v>
      </c>
      <c r="AI2997" s="23" t="s">
        <v>782</v>
      </c>
      <c r="AJ2997" s="23" t="s">
        <v>782</v>
      </c>
      <c r="AK2997" s="23" t="s">
        <v>782</v>
      </c>
      <c r="AL2997" s="14" t="s">
        <v>782</v>
      </c>
      <c r="AM2997" s="22" t="s">
        <v>782</v>
      </c>
      <c r="AN2997" s="23" t="s">
        <v>782</v>
      </c>
      <c r="AO2997" s="23" t="s">
        <v>782</v>
      </c>
      <c r="AP2997" s="23" t="s">
        <v>782</v>
      </c>
      <c r="AQ2997" s="14" t="s">
        <v>782</v>
      </c>
      <c r="AR2997" s="13">
        <v>741</v>
      </c>
      <c r="AS2997" s="19">
        <v>11130.291999999996</v>
      </c>
      <c r="AT2997" s="19">
        <v>11.130291999999987</v>
      </c>
      <c r="AU2997" s="19">
        <v>9.8836992960000103</v>
      </c>
      <c r="AV2997" s="14">
        <v>7.9066661613590359</v>
      </c>
      <c r="AW2997" s="13">
        <v>0</v>
      </c>
      <c r="AX2997" s="22" t="s">
        <v>782</v>
      </c>
      <c r="AY2997" s="19">
        <v>0</v>
      </c>
      <c r="AZ2997" s="19">
        <v>0</v>
      </c>
      <c r="BA2997" s="19">
        <v>0</v>
      </c>
      <c r="BB2997" s="14">
        <v>0</v>
      </c>
      <c r="BC2997" s="13">
        <v>1</v>
      </c>
      <c r="BD2997" s="19">
        <v>2400</v>
      </c>
      <c r="BE2997" s="19">
        <v>2.4</v>
      </c>
      <c r="BF2997" s="19">
        <v>6.136169699503065</v>
      </c>
      <c r="BG2997" s="14">
        <v>4.908753683254254</v>
      </c>
      <c r="BH2997" s="22">
        <v>751</v>
      </c>
      <c r="BI2997" s="23">
        <v>15.733291999999988</v>
      </c>
      <c r="BJ2997" s="23">
        <v>29.196011995503078</v>
      </c>
      <c r="BK2997" s="14">
        <v>23.355943273678935</v>
      </c>
      <c r="BL2997" t="s">
        <v>609</v>
      </c>
    </row>
    <row r="2998" spans="1:64">
      <c r="A2998" t="s">
        <v>4056</v>
      </c>
      <c r="B2998" t="s">
        <v>4052</v>
      </c>
      <c r="C2998" t="s">
        <v>609</v>
      </c>
      <c r="D2998" t="s">
        <v>942</v>
      </c>
      <c r="E2998">
        <v>2018</v>
      </c>
      <c r="F2998" s="23">
        <v>79.28</v>
      </c>
      <c r="G2998" s="23">
        <v>11.35</v>
      </c>
      <c r="H2998" s="22">
        <v>15847</v>
      </c>
      <c r="I2998" s="34">
        <v>125.01352100202021</v>
      </c>
      <c r="J2998" s="13">
        <v>9</v>
      </c>
      <c r="K2998" s="13">
        <v>11</v>
      </c>
      <c r="L2998" s="19">
        <v>2203</v>
      </c>
      <c r="M2998" s="19">
        <v>2.2030000000000003</v>
      </c>
      <c r="N2998" s="19">
        <v>13.176143000000001</v>
      </c>
      <c r="O2998" s="17">
        <v>10.539774333519553</v>
      </c>
      <c r="P2998" s="13">
        <v>0</v>
      </c>
      <c r="Q2998" s="13">
        <v>0</v>
      </c>
      <c r="R2998" s="19">
        <v>0</v>
      </c>
      <c r="S2998" s="19">
        <v>0</v>
      </c>
      <c r="T2998" s="19">
        <v>0</v>
      </c>
      <c r="U2998" s="17">
        <v>0</v>
      </c>
      <c r="V2998" s="13">
        <v>0</v>
      </c>
      <c r="W2998" s="13">
        <v>0</v>
      </c>
      <c r="X2998" s="19">
        <v>0</v>
      </c>
      <c r="Y2998" s="19">
        <v>0</v>
      </c>
      <c r="Z2998" s="19">
        <v>0</v>
      </c>
      <c r="AA2998" s="14">
        <v>0</v>
      </c>
      <c r="AB2998" s="13">
        <v>0</v>
      </c>
      <c r="AC2998" s="22" t="s">
        <v>782</v>
      </c>
      <c r="AD2998" s="19">
        <v>0</v>
      </c>
      <c r="AE2998" s="19">
        <v>0</v>
      </c>
      <c r="AF2998" s="19">
        <v>0</v>
      </c>
      <c r="AG2998" s="14">
        <v>0</v>
      </c>
      <c r="AH2998" s="22" t="s">
        <v>782</v>
      </c>
      <c r="AI2998" s="23" t="s">
        <v>782</v>
      </c>
      <c r="AJ2998" s="23" t="s">
        <v>782</v>
      </c>
      <c r="AK2998" s="23" t="s">
        <v>782</v>
      </c>
      <c r="AL2998" s="14" t="s">
        <v>782</v>
      </c>
      <c r="AM2998" s="22" t="s">
        <v>782</v>
      </c>
      <c r="AN2998" s="23" t="s">
        <v>782</v>
      </c>
      <c r="AO2998" s="23" t="s">
        <v>782</v>
      </c>
      <c r="AP2998" s="23" t="s">
        <v>782</v>
      </c>
      <c r="AQ2998" s="14" t="s">
        <v>782</v>
      </c>
      <c r="AR2998" s="13">
        <v>765</v>
      </c>
      <c r="AS2998" s="19">
        <v>11553.626999999993</v>
      </c>
      <c r="AT2998" s="19">
        <v>11.553626999999988</v>
      </c>
      <c r="AU2998" s="19">
        <v>10.259620776</v>
      </c>
      <c r="AV2998" s="14">
        <v>8.2068089065615588</v>
      </c>
      <c r="AW2998" s="13">
        <v>0</v>
      </c>
      <c r="AX2998" s="22" t="s">
        <v>782</v>
      </c>
      <c r="AY2998" s="19">
        <v>0</v>
      </c>
      <c r="AZ2998" s="19">
        <v>0</v>
      </c>
      <c r="BA2998" s="19">
        <v>0</v>
      </c>
      <c r="BB2998" s="14">
        <v>0</v>
      </c>
      <c r="BC2998" s="13">
        <v>1</v>
      </c>
      <c r="BD2998" s="19">
        <v>2400</v>
      </c>
      <c r="BE2998" s="19">
        <v>2.4</v>
      </c>
      <c r="BF2998" s="19">
        <v>6.189357376175578</v>
      </c>
      <c r="BG2998" s="14">
        <v>4.9509503664612069</v>
      </c>
      <c r="BH2998" s="22">
        <v>775</v>
      </c>
      <c r="BI2998" s="23">
        <v>16.15662699999999</v>
      </c>
      <c r="BJ2998" s="23">
        <v>29.625121152175581</v>
      </c>
      <c r="BK2998" s="14">
        <v>23.697533606542319</v>
      </c>
      <c r="BL2998" t="s">
        <v>609</v>
      </c>
    </row>
    <row r="2999" spans="1:64">
      <c r="A2999" t="s">
        <v>4057</v>
      </c>
      <c r="B2999" t="s">
        <v>4052</v>
      </c>
      <c r="C2999" t="s">
        <v>609</v>
      </c>
      <c r="D2999" t="s">
        <v>942</v>
      </c>
      <c r="E2999">
        <v>2019</v>
      </c>
      <c r="F2999" s="23">
        <v>79.28</v>
      </c>
      <c r="G2999" s="23">
        <v>11.32</v>
      </c>
      <c r="H2999" s="22">
        <v>16004</v>
      </c>
      <c r="I2999" s="34">
        <v>127.07538890931407</v>
      </c>
      <c r="J2999" s="22">
        <v>9</v>
      </c>
      <c r="K2999" s="22">
        <v>14</v>
      </c>
      <c r="L2999" s="23">
        <v>3513</v>
      </c>
      <c r="M2999" s="23">
        <v>3.5129999999999999</v>
      </c>
      <c r="N2999" s="23">
        <v>21.011253</v>
      </c>
      <c r="O2999" s="14">
        <v>16.534478611743182</v>
      </c>
      <c r="P2999" s="22">
        <v>0</v>
      </c>
      <c r="Q2999" s="22">
        <v>0</v>
      </c>
      <c r="R2999" s="23">
        <v>0</v>
      </c>
      <c r="S2999" s="23">
        <v>0</v>
      </c>
      <c r="T2999" s="23">
        <v>0</v>
      </c>
      <c r="U2999" s="14">
        <v>0</v>
      </c>
      <c r="V2999" s="22">
        <v>0</v>
      </c>
      <c r="W2999" s="22">
        <v>0</v>
      </c>
      <c r="X2999" s="23">
        <v>0</v>
      </c>
      <c r="Y2999" s="23">
        <v>0</v>
      </c>
      <c r="Z2999" s="23">
        <v>0</v>
      </c>
      <c r="AA2999" s="14">
        <v>0</v>
      </c>
      <c r="AB2999" s="22">
        <v>0</v>
      </c>
      <c r="AC2999" s="22">
        <v>0</v>
      </c>
      <c r="AD2999" s="23">
        <v>0</v>
      </c>
      <c r="AE2999" s="23">
        <v>0</v>
      </c>
      <c r="AF2999" s="23">
        <v>0</v>
      </c>
      <c r="AG2999" s="14">
        <v>0</v>
      </c>
      <c r="AH2999" s="22">
        <v>1</v>
      </c>
      <c r="AI2999" s="23">
        <v>9.92</v>
      </c>
      <c r="AJ2999" s="23">
        <v>9.92E-3</v>
      </c>
      <c r="AK2999" s="23">
        <v>8.8089599999999994E-3</v>
      </c>
      <c r="AL2999" s="14">
        <v>6.9320740039492731E-3</v>
      </c>
      <c r="AM2999" s="22">
        <v>817</v>
      </c>
      <c r="AN2999" s="23">
        <v>12470.301999999996</v>
      </c>
      <c r="AO2999" s="23">
        <v>12.470301999999993</v>
      </c>
      <c r="AP2999" s="23">
        <v>11.073628175999998</v>
      </c>
      <c r="AQ2999" s="14">
        <v>8.7142193866528856</v>
      </c>
      <c r="AR2999" s="22">
        <v>818</v>
      </c>
      <c r="AS2999" s="23">
        <v>12480.221999999996</v>
      </c>
      <c r="AT2999" s="23">
        <v>12.480221999999992</v>
      </c>
      <c r="AU2999" s="23">
        <v>11.082437135999998</v>
      </c>
      <c r="AV2999" s="14">
        <v>8.7211514606568343</v>
      </c>
      <c r="AW2999" s="22">
        <v>0</v>
      </c>
      <c r="AX2999" s="22" t="s">
        <v>782</v>
      </c>
      <c r="AY2999" s="23">
        <v>0</v>
      </c>
      <c r="AZ2999" s="23">
        <v>0</v>
      </c>
      <c r="BA2999" s="23">
        <v>0</v>
      </c>
      <c r="BB2999" s="14">
        <v>0</v>
      </c>
      <c r="BC2999" s="22">
        <v>1</v>
      </c>
      <c r="BD2999" s="23">
        <v>2400</v>
      </c>
      <c r="BE2999" s="23">
        <v>2.4</v>
      </c>
      <c r="BF2999" s="23">
        <v>6.1893567324104941</v>
      </c>
      <c r="BG2999" s="14">
        <v>4.8706179737348352</v>
      </c>
      <c r="BH2999" s="22">
        <v>828</v>
      </c>
      <c r="BI2999" s="23">
        <v>18.393221999999994</v>
      </c>
      <c r="BJ2999" s="23">
        <v>38.283046868410494</v>
      </c>
      <c r="BK2999" s="14">
        <v>30.126248046134851</v>
      </c>
      <c r="BL2999" t="s">
        <v>609</v>
      </c>
    </row>
    <row r="3000" spans="1:64">
      <c r="A3000" t="s">
        <v>4058</v>
      </c>
      <c r="B3000" t="s">
        <v>4052</v>
      </c>
      <c r="C3000" t="s">
        <v>609</v>
      </c>
      <c r="D3000" t="s">
        <v>942</v>
      </c>
      <c r="E3000">
        <v>2020</v>
      </c>
      <c r="F3000" s="23">
        <v>79.28</v>
      </c>
      <c r="G3000" s="23">
        <v>11.34</v>
      </c>
      <c r="H3000" s="22">
        <v>16095</v>
      </c>
      <c r="I3000" s="34">
        <v>128.8681739576283</v>
      </c>
      <c r="J3000" s="22">
        <v>9</v>
      </c>
      <c r="K3000" s="22">
        <v>15</v>
      </c>
      <c r="L3000" s="23">
        <v>3618</v>
      </c>
      <c r="M3000" s="23">
        <v>3.6180000000000003</v>
      </c>
      <c r="N3000" s="23">
        <v>21.639257999999998</v>
      </c>
      <c r="O3000" s="14">
        <v>16.791778245507661</v>
      </c>
      <c r="P3000" s="22">
        <v>0</v>
      </c>
      <c r="Q3000" s="22">
        <v>0</v>
      </c>
      <c r="R3000" s="23">
        <v>0</v>
      </c>
      <c r="S3000" s="23">
        <v>0</v>
      </c>
      <c r="T3000" s="23">
        <v>0</v>
      </c>
      <c r="U3000" s="14">
        <v>0</v>
      </c>
      <c r="V3000" s="22">
        <v>0</v>
      </c>
      <c r="W3000" s="22">
        <v>0</v>
      </c>
      <c r="X3000" s="23">
        <v>0</v>
      </c>
      <c r="Y3000" s="23">
        <v>0</v>
      </c>
      <c r="Z3000" s="23">
        <v>0</v>
      </c>
      <c r="AA3000" s="14">
        <v>0</v>
      </c>
      <c r="AB3000" s="22">
        <v>1</v>
      </c>
      <c r="AC3000" s="22">
        <v>1</v>
      </c>
      <c r="AD3000" s="23">
        <v>140.81004721030041</v>
      </c>
      <c r="AE3000" s="23">
        <v>0.14081004721030041</v>
      </c>
      <c r="AF3000" s="23">
        <v>0.19685244599999999</v>
      </c>
      <c r="AG3000" s="14">
        <v>0.15275489669367459</v>
      </c>
      <c r="AH3000" s="22">
        <v>1</v>
      </c>
      <c r="AI3000" s="23">
        <v>9.92</v>
      </c>
      <c r="AJ3000" s="23">
        <v>9.92E-3</v>
      </c>
      <c r="AK3000" s="23">
        <v>8.8089599999999994E-3</v>
      </c>
      <c r="AL3000" s="14">
        <v>6.8356365497165917E-3</v>
      </c>
      <c r="AM3000" s="22">
        <v>884</v>
      </c>
      <c r="AN3000" s="23">
        <v>13203.441999999997</v>
      </c>
      <c r="AO3000" s="23">
        <v>13.203441999999992</v>
      </c>
      <c r="AP3000" s="23">
        <v>11.724656495999998</v>
      </c>
      <c r="AQ3000" s="14">
        <v>9.0981784997241064</v>
      </c>
      <c r="AR3000" s="22">
        <v>885</v>
      </c>
      <c r="AS3000" s="23">
        <v>13213.361999999997</v>
      </c>
      <c r="AT3000" s="23">
        <v>13.213361999999991</v>
      </c>
      <c r="AU3000" s="23">
        <v>11.733465455999998</v>
      </c>
      <c r="AV3000" s="14">
        <v>9.1050141362738231</v>
      </c>
      <c r="AW3000" s="22">
        <v>0</v>
      </c>
      <c r="AX3000" s="22">
        <v>0</v>
      </c>
      <c r="AY3000" s="23">
        <v>0</v>
      </c>
      <c r="AZ3000" s="23">
        <v>0</v>
      </c>
      <c r="BA3000" s="23">
        <v>0</v>
      </c>
      <c r="BB3000" s="14">
        <v>0</v>
      </c>
      <c r="BC3000" s="22">
        <v>1</v>
      </c>
      <c r="BD3000" s="23">
        <v>2400</v>
      </c>
      <c r="BE3000" s="23">
        <v>2.4</v>
      </c>
      <c r="BF3000" s="23">
        <v>6.1893567324104941</v>
      </c>
      <c r="BG3000" s="14">
        <v>4.802859032087742</v>
      </c>
      <c r="BH3000" s="22">
        <v>896</v>
      </c>
      <c r="BI3000" s="23">
        <v>19.372172047210292</v>
      </c>
      <c r="BJ3000" s="23">
        <v>39.758932634410492</v>
      </c>
      <c r="BK3000" s="14">
        <v>30.852406310562898</v>
      </c>
      <c r="BL3000" t="s">
        <v>609</v>
      </c>
    </row>
    <row r="3001" spans="1:64">
      <c r="A3001" t="s">
        <v>4059</v>
      </c>
      <c r="B3001" t="s">
        <v>4052</v>
      </c>
      <c r="C3001" t="s">
        <v>609</v>
      </c>
      <c r="D3001" t="s">
        <v>942</v>
      </c>
      <c r="E3001">
        <v>2021</v>
      </c>
      <c r="F3001" s="23">
        <v>79.28</v>
      </c>
      <c r="G3001" s="23">
        <v>11.48</v>
      </c>
      <c r="H3001" s="22">
        <v>16184</v>
      </c>
      <c r="I3001" s="34">
        <v>120.67</v>
      </c>
      <c r="J3001" s="22">
        <v>9</v>
      </c>
      <c r="K3001" s="22">
        <v>16</v>
      </c>
      <c r="L3001" s="23">
        <v>4073</v>
      </c>
      <c r="M3001" s="23">
        <v>4.0730000000000004</v>
      </c>
      <c r="N3001" s="23">
        <v>24.360613000000001</v>
      </c>
      <c r="O3001" s="14">
        <v>20.190000000000001</v>
      </c>
      <c r="P3001" s="22">
        <v>0</v>
      </c>
      <c r="Q3001" s="22">
        <v>0</v>
      </c>
      <c r="R3001" s="23">
        <v>0</v>
      </c>
      <c r="S3001" s="23">
        <v>0</v>
      </c>
      <c r="T3001" s="23">
        <v>0</v>
      </c>
      <c r="U3001" s="14">
        <v>0</v>
      </c>
      <c r="V3001" s="22">
        <v>0</v>
      </c>
      <c r="W3001" s="22">
        <v>0</v>
      </c>
      <c r="X3001" s="23">
        <v>0</v>
      </c>
      <c r="Y3001" s="23">
        <v>0</v>
      </c>
      <c r="Z3001" s="23">
        <v>0</v>
      </c>
      <c r="AA3001" s="14">
        <v>0</v>
      </c>
      <c r="AB3001" s="22">
        <v>1</v>
      </c>
      <c r="AC3001" s="22">
        <v>1</v>
      </c>
      <c r="AD3001" s="23">
        <v>65</v>
      </c>
      <c r="AE3001" s="23">
        <v>6.5000000000000002E-2</v>
      </c>
      <c r="AF3001" s="23">
        <v>0.465608682</v>
      </c>
      <c r="AG3001" s="14">
        <v>0.39</v>
      </c>
      <c r="AH3001" s="22">
        <v>1</v>
      </c>
      <c r="AI3001" s="23">
        <v>9.92</v>
      </c>
      <c r="AJ3001" s="23">
        <v>9.92E-3</v>
      </c>
      <c r="AK3001" s="23">
        <v>8.876643E-3</v>
      </c>
      <c r="AL3001" s="14">
        <v>0.01</v>
      </c>
      <c r="AM3001" s="22">
        <v>954</v>
      </c>
      <c r="AN3001" s="23">
        <v>14054.662</v>
      </c>
      <c r="AO3001" s="23">
        <v>14.054662</v>
      </c>
      <c r="AP3001" s="23">
        <v>12.57643358</v>
      </c>
      <c r="AQ3001" s="14">
        <v>10.42</v>
      </c>
      <c r="AR3001" s="22">
        <v>955</v>
      </c>
      <c r="AS3001" s="23">
        <v>14064.582</v>
      </c>
      <c r="AT3001" s="23">
        <v>14.064582</v>
      </c>
      <c r="AU3001" s="23">
        <v>12.585310229999999</v>
      </c>
      <c r="AV3001" s="14">
        <v>10.43</v>
      </c>
      <c r="AW3001" s="22">
        <v>0</v>
      </c>
      <c r="AX3001" s="22">
        <v>0</v>
      </c>
      <c r="AY3001" s="23">
        <v>0</v>
      </c>
      <c r="AZ3001" s="23">
        <v>0</v>
      </c>
      <c r="BA3001" s="23">
        <v>0</v>
      </c>
      <c r="BB3001" s="14">
        <v>0</v>
      </c>
      <c r="BC3001" s="22">
        <v>1</v>
      </c>
      <c r="BD3001" s="23">
        <v>2400</v>
      </c>
      <c r="BE3001" s="23">
        <v>2.4</v>
      </c>
      <c r="BF3001" s="23">
        <v>5.3971190709999997</v>
      </c>
      <c r="BG3001" s="14">
        <v>4.47</v>
      </c>
      <c r="BH3001" s="22">
        <v>966</v>
      </c>
      <c r="BI3001" s="23">
        <v>20.6</v>
      </c>
      <c r="BJ3001" s="23">
        <v>42.81</v>
      </c>
      <c r="BK3001" s="14">
        <v>35.47</v>
      </c>
      <c r="BL3001" t="s">
        <v>609</v>
      </c>
    </row>
    <row r="3002" spans="1:64">
      <c r="A3002" t="s">
        <v>4060</v>
      </c>
      <c r="B3002" t="s">
        <v>4052</v>
      </c>
      <c r="C3002" t="s">
        <v>609</v>
      </c>
      <c r="D3002" s="111" t="s">
        <v>942</v>
      </c>
      <c r="E3002" s="110">
        <v>2022</v>
      </c>
      <c r="F3002" s="23"/>
      <c r="G3002" s="23"/>
      <c r="H3002" s="22">
        <v>16379</v>
      </c>
      <c r="I3002" s="34">
        <v>118.70742770443718</v>
      </c>
      <c r="J3002" s="22">
        <v>9</v>
      </c>
      <c r="K3002" s="22">
        <v>14</v>
      </c>
      <c r="L3002" s="23">
        <v>3833</v>
      </c>
      <c r="M3002" s="23">
        <v>3.8329999999999993</v>
      </c>
      <c r="N3002" s="23">
        <v>22.683694000000003</v>
      </c>
      <c r="O3002" s="14">
        <v>19.108908716713863</v>
      </c>
      <c r="P3002" s="22">
        <v>0</v>
      </c>
      <c r="Q3002" s="22">
        <v>0</v>
      </c>
      <c r="R3002" s="23">
        <v>0</v>
      </c>
      <c r="S3002" s="23">
        <v>0</v>
      </c>
      <c r="T3002" s="23">
        <v>0</v>
      </c>
      <c r="U3002" s="14">
        <v>0</v>
      </c>
      <c r="V3002" s="22">
        <v>0</v>
      </c>
      <c r="W3002" s="22">
        <v>0</v>
      </c>
      <c r="X3002" s="23">
        <v>0</v>
      </c>
      <c r="Y3002" s="23">
        <v>0</v>
      </c>
      <c r="Z3002" s="23">
        <v>0</v>
      </c>
      <c r="AA3002" s="14">
        <v>0</v>
      </c>
      <c r="AB3002" s="22">
        <v>1</v>
      </c>
      <c r="AC3002" s="22">
        <v>1</v>
      </c>
      <c r="AD3002" s="23">
        <v>65</v>
      </c>
      <c r="AE3002" s="23">
        <v>6.5000000000000002E-2</v>
      </c>
      <c r="AF3002" s="23">
        <v>0.46359471899999999</v>
      </c>
      <c r="AG3002" s="14">
        <v>0.39053556122391764</v>
      </c>
      <c r="AH3002" s="22">
        <v>2</v>
      </c>
      <c r="AI3002" s="23">
        <v>15.84</v>
      </c>
      <c r="AJ3002" s="23">
        <v>1.584E-2</v>
      </c>
      <c r="AK3002" s="23">
        <v>1.622592446504836E-2</v>
      </c>
      <c r="AL3002" s="14">
        <v>1.3668836717992374E-2</v>
      </c>
      <c r="AM3002" s="22">
        <v>1080</v>
      </c>
      <c r="AN3002" s="23">
        <v>15540.581999999989</v>
      </c>
      <c r="AO3002" s="23">
        <v>15.540581999999983</v>
      </c>
      <c r="AP3002" s="23">
        <v>15.919211469374329</v>
      </c>
      <c r="AQ3002" s="14">
        <v>13.410459460894614</v>
      </c>
      <c r="AR3002" s="22">
        <v>1082</v>
      </c>
      <c r="AS3002" s="23">
        <v>15556.422</v>
      </c>
      <c r="AT3002" s="23">
        <v>15.556422000000001</v>
      </c>
      <c r="AU3002" s="23">
        <v>15.935437393839349</v>
      </c>
      <c r="AV3002" s="14">
        <v>13.424128297612581</v>
      </c>
      <c r="AW3002" s="22">
        <v>0</v>
      </c>
      <c r="AX3002" s="22">
        <v>0</v>
      </c>
      <c r="AY3002" s="23">
        <v>0</v>
      </c>
      <c r="AZ3002" s="23">
        <v>0</v>
      </c>
      <c r="BA3002" s="23">
        <v>0</v>
      </c>
      <c r="BB3002" s="14">
        <v>0</v>
      </c>
      <c r="BC3002" s="22">
        <v>1</v>
      </c>
      <c r="BD3002" s="23">
        <v>2400</v>
      </c>
      <c r="BE3002" s="23">
        <v>2.4</v>
      </c>
      <c r="BF3002" s="23">
        <v>6.0284334573678198</v>
      </c>
      <c r="BG3002" s="14">
        <v>5.0783961660576713</v>
      </c>
      <c r="BH3002" s="22">
        <v>1093</v>
      </c>
      <c r="BI3002" s="23">
        <v>21.854422</v>
      </c>
      <c r="BJ3002" s="23">
        <v>45.111159570207171</v>
      </c>
      <c r="BK3002" s="14">
        <v>38.001968741608032</v>
      </c>
      <c r="BL3002" t="s">
        <v>609</v>
      </c>
    </row>
    <row r="3003" spans="1:64">
      <c r="A3003" t="s">
        <v>4061</v>
      </c>
      <c r="B3003" t="s">
        <v>4052</v>
      </c>
      <c r="C3003" t="s">
        <v>609</v>
      </c>
      <c r="D3003" t="s">
        <v>942</v>
      </c>
      <c r="E3003">
        <v>2023</v>
      </c>
      <c r="F3003">
        <v>79.28</v>
      </c>
      <c r="G3003">
        <v>12.33</v>
      </c>
      <c r="H3003">
        <v>16489</v>
      </c>
      <c r="I3003">
        <v>118.70742770443718</v>
      </c>
      <c r="J3003">
        <v>9</v>
      </c>
      <c r="K3003">
        <v>14</v>
      </c>
      <c r="L3003">
        <v>3833</v>
      </c>
      <c r="M3003">
        <v>3.8330000000000002</v>
      </c>
      <c r="N3003">
        <v>22.683693999999999</v>
      </c>
      <c r="O3003">
        <v>19.108908716713859</v>
      </c>
      <c r="P3003">
        <v>0</v>
      </c>
      <c r="Q3003">
        <v>0</v>
      </c>
      <c r="R3003">
        <v>0</v>
      </c>
      <c r="S3003">
        <v>0</v>
      </c>
      <c r="T3003">
        <v>0</v>
      </c>
      <c r="U3003">
        <v>0</v>
      </c>
      <c r="V3003">
        <v>0</v>
      </c>
      <c r="W3003">
        <v>0</v>
      </c>
      <c r="X3003">
        <v>0</v>
      </c>
      <c r="Y3003">
        <v>0</v>
      </c>
      <c r="Z3003">
        <v>0</v>
      </c>
      <c r="AA3003">
        <v>0</v>
      </c>
      <c r="AB3003">
        <v>1</v>
      </c>
      <c r="AC3003">
        <v>1</v>
      </c>
      <c r="AD3003">
        <v>65</v>
      </c>
      <c r="AE3003">
        <v>6.5000000000000002E-2</v>
      </c>
      <c r="AF3003">
        <v>0.41518877399999998</v>
      </c>
      <c r="AG3003">
        <v>0.34975804128597132</v>
      </c>
      <c r="AH3003">
        <v>2</v>
      </c>
      <c r="AI3003">
        <v>15.84</v>
      </c>
      <c r="AJ3003">
        <v>1.584E-2</v>
      </c>
      <c r="AK3003">
        <v>1.4858E-2</v>
      </c>
      <c r="AL3003">
        <v>1.3520000000000001E-2</v>
      </c>
      <c r="AM3003">
        <v>1292</v>
      </c>
      <c r="AN3003">
        <v>19528.893</v>
      </c>
      <c r="AO3003">
        <v>19.528893</v>
      </c>
      <c r="AP3003">
        <v>18.317851999999998</v>
      </c>
      <c r="AQ3003">
        <v>15.431091679965105</v>
      </c>
      <c r="AR3003">
        <v>1366</v>
      </c>
      <c r="AS3003">
        <v>19596.973000000002</v>
      </c>
      <c r="AT3003">
        <v>19.596972999999998</v>
      </c>
      <c r="AU3003">
        <v>18.381710530711299</v>
      </c>
      <c r="AV3003">
        <v>15.484886570433373</v>
      </c>
      <c r="AW3003">
        <v>0</v>
      </c>
      <c r="AX3003">
        <v>0</v>
      </c>
      <c r="AY3003">
        <v>0</v>
      </c>
      <c r="AZ3003">
        <v>0</v>
      </c>
      <c r="BA3003">
        <v>0</v>
      </c>
      <c r="BB3003">
        <v>0</v>
      </c>
      <c r="BC3003">
        <v>2</v>
      </c>
      <c r="BD3003">
        <v>6900</v>
      </c>
      <c r="BE3003">
        <v>6.9</v>
      </c>
      <c r="BF3003">
        <v>21.848324000000002</v>
      </c>
      <c r="BG3003">
        <v>18.405186956286247</v>
      </c>
      <c r="BH3003">
        <v>1378</v>
      </c>
      <c r="BI3003">
        <v>30.394973</v>
      </c>
      <c r="BJ3003">
        <v>63.328917304711297</v>
      </c>
      <c r="BK3003">
        <v>53.348740284719447</v>
      </c>
      <c r="BL3003" t="s">
        <v>609</v>
      </c>
    </row>
    <row r="3004" spans="1:64">
      <c r="A3004" t="s">
        <v>4062</v>
      </c>
      <c r="B3004" t="s">
        <v>4052</v>
      </c>
      <c r="C3004" t="s">
        <v>609</v>
      </c>
      <c r="D3004" t="s">
        <v>942</v>
      </c>
      <c r="E3004">
        <v>2024</v>
      </c>
      <c r="F3004">
        <v>79.28</v>
      </c>
      <c r="G3004">
        <v>12.38</v>
      </c>
      <c r="H3004">
        <v>16419</v>
      </c>
      <c r="I3004">
        <v>112.58669449372402</v>
      </c>
      <c r="J3004">
        <v>9</v>
      </c>
      <c r="K3004">
        <v>14</v>
      </c>
      <c r="L3004">
        <v>3833</v>
      </c>
      <c r="M3004">
        <v>3.8329999999999993</v>
      </c>
      <c r="N3004">
        <v>22.683694000000003</v>
      </c>
      <c r="O3004">
        <v>20.14775733669352</v>
      </c>
      <c r="P3004">
        <v>0</v>
      </c>
      <c r="Q3004">
        <v>0</v>
      </c>
      <c r="R3004">
        <v>0</v>
      </c>
      <c r="S3004">
        <v>0</v>
      </c>
      <c r="T3004">
        <v>0</v>
      </c>
      <c r="U3004">
        <v>0</v>
      </c>
      <c r="V3004">
        <v>0</v>
      </c>
      <c r="W3004">
        <v>0</v>
      </c>
      <c r="X3004">
        <v>0</v>
      </c>
      <c r="Y3004">
        <v>0</v>
      </c>
      <c r="Z3004">
        <v>0</v>
      </c>
      <c r="AA3004">
        <v>0</v>
      </c>
      <c r="AB3004">
        <v>1</v>
      </c>
      <c r="AC3004">
        <v>2</v>
      </c>
      <c r="AD3004">
        <v>95</v>
      </c>
      <c r="AE3004">
        <v>9.5000000000000001E-2</v>
      </c>
      <c r="AF3004">
        <v>0.49693713299999998</v>
      </c>
      <c r="AG3004">
        <v>0.44138175939404717</v>
      </c>
      <c r="AH3004">
        <v>4</v>
      </c>
      <c r="AI3004">
        <v>42.32</v>
      </c>
      <c r="AJ3004">
        <v>4.2319999999999997E-2</v>
      </c>
      <c r="AK3004">
        <v>3.8170262049018237E-2</v>
      </c>
      <c r="AL3004">
        <v>3.3902995572133068E-2</v>
      </c>
      <c r="AM3004">
        <v>1465</v>
      </c>
      <c r="AN3004">
        <v>22492.06899999997</v>
      </c>
      <c r="AO3004">
        <v>22.492068999999994</v>
      </c>
      <c r="AP3004">
        <v>20.286582413861062</v>
      </c>
      <c r="AQ3004">
        <v>18.018632223892059</v>
      </c>
      <c r="AR3004">
        <v>1604</v>
      </c>
      <c r="AS3004">
        <v>22647.818999999927</v>
      </c>
      <c r="AT3004">
        <v>22.647818999999995</v>
      </c>
      <c r="AU3004">
        <v>20.427060162304691</v>
      </c>
      <c r="AV3004">
        <v>18.143405181367473</v>
      </c>
      <c r="AW3004">
        <v>0</v>
      </c>
      <c r="AX3004">
        <v>0</v>
      </c>
      <c r="AY3004">
        <v>0</v>
      </c>
      <c r="AZ3004">
        <v>0</v>
      </c>
      <c r="BA3004">
        <v>0</v>
      </c>
      <c r="BB3004">
        <v>0</v>
      </c>
      <c r="BC3004">
        <v>2</v>
      </c>
      <c r="BD3004">
        <v>6900</v>
      </c>
      <c r="BE3004">
        <v>6.9</v>
      </c>
      <c r="BF3004">
        <v>17.995252424352021</v>
      </c>
      <c r="BG3004">
        <v>15.983462793070222</v>
      </c>
      <c r="BH3004">
        <v>1616</v>
      </c>
      <c r="BI3004">
        <v>33.475818999999994</v>
      </c>
      <c r="BJ3004">
        <v>61.602943719656707</v>
      </c>
      <c r="BK3004">
        <v>54.716007070525251</v>
      </c>
      <c r="BL3004" t="s">
        <v>609</v>
      </c>
    </row>
    <row r="3005" spans="1:64">
      <c r="A3005" t="s">
        <v>4063</v>
      </c>
      <c r="B3005" t="s">
        <v>4064</v>
      </c>
      <c r="C3005" t="s">
        <v>610</v>
      </c>
      <c r="D3005" t="s">
        <v>942</v>
      </c>
      <c r="E3005">
        <v>2012</v>
      </c>
      <c r="F3005" s="23">
        <v>38.31</v>
      </c>
      <c r="G3005" s="23">
        <v>5.73</v>
      </c>
      <c r="H3005" s="22">
        <v>8113</v>
      </c>
      <c r="I3005" s="34">
        <v>64.773381999999998</v>
      </c>
      <c r="J3005" s="22">
        <v>0</v>
      </c>
      <c r="K3005" s="22" t="s">
        <v>782</v>
      </c>
      <c r="L3005" s="23">
        <v>0</v>
      </c>
      <c r="M3005" s="23">
        <v>0</v>
      </c>
      <c r="N3005" s="23">
        <v>0</v>
      </c>
      <c r="O3005" s="14">
        <v>0</v>
      </c>
      <c r="P3005" s="22">
        <v>0</v>
      </c>
      <c r="Q3005" s="22" t="s">
        <v>782</v>
      </c>
      <c r="R3005" s="23">
        <v>0</v>
      </c>
      <c r="S3005" s="23">
        <v>0</v>
      </c>
      <c r="T3005" s="23">
        <v>0</v>
      </c>
      <c r="U3005" s="14">
        <v>0</v>
      </c>
      <c r="V3005" s="22">
        <v>0</v>
      </c>
      <c r="W3005" s="22" t="s">
        <v>782</v>
      </c>
      <c r="X3005" s="23">
        <v>0</v>
      </c>
      <c r="Y3005" s="23">
        <v>0</v>
      </c>
      <c r="Z3005" s="23">
        <v>0</v>
      </c>
      <c r="AA3005" s="14">
        <v>0</v>
      </c>
      <c r="AB3005" s="22">
        <v>0</v>
      </c>
      <c r="AC3005" s="22" t="s">
        <v>782</v>
      </c>
      <c r="AD3005" s="23">
        <v>0</v>
      </c>
      <c r="AE3005" s="23">
        <v>0</v>
      </c>
      <c r="AF3005" s="23">
        <v>0</v>
      </c>
      <c r="AG3005" s="14">
        <v>0</v>
      </c>
      <c r="AH3005" s="22" t="s">
        <v>782</v>
      </c>
      <c r="AI3005" s="23" t="s">
        <v>782</v>
      </c>
      <c r="AJ3005" s="23" t="s">
        <v>782</v>
      </c>
      <c r="AK3005" s="23" t="s">
        <v>782</v>
      </c>
      <c r="AL3005" s="14" t="s">
        <v>782</v>
      </c>
      <c r="AM3005" s="22" t="s">
        <v>782</v>
      </c>
      <c r="AN3005" s="23" t="s">
        <v>782</v>
      </c>
      <c r="AO3005" s="23" t="s">
        <v>782</v>
      </c>
      <c r="AP3005" s="23" t="s">
        <v>782</v>
      </c>
      <c r="AQ3005" s="14" t="s">
        <v>782</v>
      </c>
      <c r="AR3005" s="22">
        <v>287</v>
      </c>
      <c r="AS3005" s="23">
        <v>4830.82</v>
      </c>
      <c r="AT3005" s="23">
        <v>4.8308200000000001</v>
      </c>
      <c r="AU3005" s="23">
        <v>4.26668</v>
      </c>
      <c r="AV3005" s="14">
        <v>6.5870885049664389</v>
      </c>
      <c r="AW3005" s="22">
        <v>0</v>
      </c>
      <c r="AX3005" s="22" t="s">
        <v>782</v>
      </c>
      <c r="AY3005" s="23">
        <v>0</v>
      </c>
      <c r="AZ3005" s="23">
        <v>0</v>
      </c>
      <c r="BA3005" s="23">
        <v>0</v>
      </c>
      <c r="BB3005" s="14">
        <v>0</v>
      </c>
      <c r="BC3005" s="22">
        <v>2</v>
      </c>
      <c r="BD3005" s="23">
        <v>4000</v>
      </c>
      <c r="BE3005" s="23">
        <v>4</v>
      </c>
      <c r="BF3005" s="23">
        <v>6.3879999999999999</v>
      </c>
      <c r="BG3005" s="14">
        <v>9.8620757520427151</v>
      </c>
      <c r="BH3005" s="22">
        <v>289</v>
      </c>
      <c r="BI3005" s="23">
        <v>8.8308199999999992</v>
      </c>
      <c r="BJ3005" s="23">
        <v>10.654680000000001</v>
      </c>
      <c r="BK3005" s="14">
        <v>16.449164257009155</v>
      </c>
      <c r="BL3005" t="s">
        <v>610</v>
      </c>
    </row>
    <row r="3006" spans="1:64">
      <c r="A3006" t="s">
        <v>4065</v>
      </c>
      <c r="B3006" t="s">
        <v>4064</v>
      </c>
      <c r="C3006" t="s">
        <v>610</v>
      </c>
      <c r="D3006" t="s">
        <v>942</v>
      </c>
      <c r="E3006">
        <v>2015</v>
      </c>
      <c r="F3006" s="23">
        <v>38.31</v>
      </c>
      <c r="G3006" s="23">
        <v>6.25</v>
      </c>
      <c r="H3006" s="22">
        <v>8375</v>
      </c>
      <c r="I3006" s="34">
        <v>66.773934468444381</v>
      </c>
      <c r="J3006" s="13">
        <v>0</v>
      </c>
      <c r="K3006" s="13">
        <v>0</v>
      </c>
      <c r="L3006" s="19">
        <v>0</v>
      </c>
      <c r="M3006" s="35">
        <v>0</v>
      </c>
      <c r="N3006" s="19">
        <v>0</v>
      </c>
      <c r="O3006" s="17">
        <v>0</v>
      </c>
      <c r="P3006" s="36">
        <v>0</v>
      </c>
      <c r="Q3006" s="37">
        <v>0</v>
      </c>
      <c r="R3006" s="38">
        <v>0</v>
      </c>
      <c r="S3006" s="27">
        <v>0</v>
      </c>
      <c r="T3006" s="23">
        <v>0</v>
      </c>
      <c r="U3006" s="17">
        <v>0</v>
      </c>
      <c r="V3006" s="22">
        <v>0</v>
      </c>
      <c r="W3006" s="22">
        <v>0</v>
      </c>
      <c r="X3006" s="23">
        <v>0</v>
      </c>
      <c r="Y3006" s="27">
        <v>0</v>
      </c>
      <c r="Z3006" s="27">
        <v>0</v>
      </c>
      <c r="AA3006" s="14">
        <v>0</v>
      </c>
      <c r="AB3006" s="39">
        <v>0</v>
      </c>
      <c r="AC3006" s="22" t="s">
        <v>782</v>
      </c>
      <c r="AD3006" s="23">
        <v>0</v>
      </c>
      <c r="AE3006" s="23">
        <v>0</v>
      </c>
      <c r="AF3006" s="23">
        <v>0</v>
      </c>
      <c r="AG3006" s="14">
        <v>0</v>
      </c>
      <c r="AH3006" s="22" t="s">
        <v>782</v>
      </c>
      <c r="AI3006" s="23" t="s">
        <v>782</v>
      </c>
      <c r="AJ3006" s="23" t="s">
        <v>782</v>
      </c>
      <c r="AK3006" s="23" t="s">
        <v>782</v>
      </c>
      <c r="AL3006" s="14" t="s">
        <v>782</v>
      </c>
      <c r="AM3006" s="22" t="s">
        <v>782</v>
      </c>
      <c r="AN3006" s="23" t="s">
        <v>782</v>
      </c>
      <c r="AO3006" s="23" t="s">
        <v>782</v>
      </c>
      <c r="AP3006" s="23" t="s">
        <v>782</v>
      </c>
      <c r="AQ3006" s="14" t="s">
        <v>782</v>
      </c>
      <c r="AR3006" s="40">
        <v>349</v>
      </c>
      <c r="AS3006" s="41">
        <v>6683.4549999999981</v>
      </c>
      <c r="AT3006" s="23">
        <v>6.6834549999999977</v>
      </c>
      <c r="AU3006" s="23">
        <v>5.9359959224048815</v>
      </c>
      <c r="AV3006" s="14">
        <v>8.889690220680464</v>
      </c>
      <c r="AW3006" s="22">
        <v>0</v>
      </c>
      <c r="AX3006" s="22" t="s">
        <v>782</v>
      </c>
      <c r="AY3006" s="23">
        <v>0</v>
      </c>
      <c r="AZ3006" s="23">
        <v>0</v>
      </c>
      <c r="BA3006" s="23">
        <v>0</v>
      </c>
      <c r="BB3006" s="14">
        <v>0</v>
      </c>
      <c r="BC3006" s="42">
        <v>2</v>
      </c>
      <c r="BD3006" s="43">
        <v>4000</v>
      </c>
      <c r="BE3006" s="44">
        <v>4</v>
      </c>
      <c r="BF3006" s="23">
        <v>6.3479999999999999</v>
      </c>
      <c r="BG3006" s="14">
        <v>9.5067035521171803</v>
      </c>
      <c r="BH3006" s="22">
        <v>351</v>
      </c>
      <c r="BI3006" s="23">
        <v>10.683454999999999</v>
      </c>
      <c r="BJ3006" s="23">
        <v>12.28399592240488</v>
      </c>
      <c r="BK3006" s="14">
        <v>18.396393772797644</v>
      </c>
      <c r="BL3006" t="s">
        <v>610</v>
      </c>
    </row>
    <row r="3007" spans="1:64">
      <c r="A3007" t="s">
        <v>4066</v>
      </c>
      <c r="B3007" t="s">
        <v>4064</v>
      </c>
      <c r="C3007" t="s">
        <v>610</v>
      </c>
      <c r="D3007" t="s">
        <v>942</v>
      </c>
      <c r="E3007">
        <v>2016</v>
      </c>
      <c r="F3007" s="23">
        <v>38.31</v>
      </c>
      <c r="G3007" s="23">
        <v>5.84</v>
      </c>
      <c r="H3007" s="22">
        <v>8349</v>
      </c>
      <c r="I3007" s="34">
        <v>71.20771098914804</v>
      </c>
      <c r="J3007" s="13">
        <v>0</v>
      </c>
      <c r="K3007" s="13">
        <v>0</v>
      </c>
      <c r="L3007" s="19">
        <v>0</v>
      </c>
      <c r="M3007" s="35">
        <v>0</v>
      </c>
      <c r="N3007" s="19">
        <v>0</v>
      </c>
      <c r="O3007" s="17">
        <v>0</v>
      </c>
      <c r="P3007" s="13">
        <v>0</v>
      </c>
      <c r="Q3007" s="13">
        <v>0</v>
      </c>
      <c r="R3007" s="19">
        <v>0</v>
      </c>
      <c r="S3007" s="27">
        <v>0</v>
      </c>
      <c r="T3007" s="19">
        <v>0</v>
      </c>
      <c r="U3007" s="17">
        <v>0</v>
      </c>
      <c r="V3007" s="13">
        <v>0</v>
      </c>
      <c r="W3007" s="13">
        <v>0</v>
      </c>
      <c r="X3007" s="19">
        <v>0</v>
      </c>
      <c r="Y3007" s="27">
        <v>0</v>
      </c>
      <c r="Z3007" s="19">
        <v>0</v>
      </c>
      <c r="AA3007" s="14">
        <v>0</v>
      </c>
      <c r="AB3007" s="13">
        <v>0</v>
      </c>
      <c r="AC3007" s="22" t="s">
        <v>782</v>
      </c>
      <c r="AD3007" s="19">
        <v>0</v>
      </c>
      <c r="AE3007" s="23">
        <v>0</v>
      </c>
      <c r="AF3007" s="19">
        <v>0</v>
      </c>
      <c r="AG3007" s="14">
        <v>0</v>
      </c>
      <c r="AH3007" s="22" t="s">
        <v>782</v>
      </c>
      <c r="AI3007" s="23" t="s">
        <v>782</v>
      </c>
      <c r="AJ3007" s="23" t="s">
        <v>782</v>
      </c>
      <c r="AK3007" s="23" t="s">
        <v>782</v>
      </c>
      <c r="AL3007" s="14" t="s">
        <v>782</v>
      </c>
      <c r="AM3007" s="22" t="s">
        <v>782</v>
      </c>
      <c r="AN3007" s="23" t="s">
        <v>782</v>
      </c>
      <c r="AO3007" s="23" t="s">
        <v>782</v>
      </c>
      <c r="AP3007" s="23" t="s">
        <v>782</v>
      </c>
      <c r="AQ3007" s="14" t="s">
        <v>782</v>
      </c>
      <c r="AR3007" s="13">
        <v>357</v>
      </c>
      <c r="AS3007" s="19">
        <v>6890.5200000000059</v>
      </c>
      <c r="AT3007" s="23">
        <v>6.8905200000000058</v>
      </c>
      <c r="AU3007" s="19">
        <v>6.1187817599999992</v>
      </c>
      <c r="AV3007" s="14">
        <v>8.5928639960530315</v>
      </c>
      <c r="AW3007" s="13">
        <v>0</v>
      </c>
      <c r="AX3007" s="22" t="s">
        <v>782</v>
      </c>
      <c r="AY3007" s="19">
        <v>0</v>
      </c>
      <c r="AZ3007" s="23">
        <v>0</v>
      </c>
      <c r="BA3007" s="19">
        <v>0</v>
      </c>
      <c r="BB3007" s="14">
        <v>0</v>
      </c>
      <c r="BC3007" s="13">
        <v>2</v>
      </c>
      <c r="BD3007" s="19">
        <v>4000</v>
      </c>
      <c r="BE3007" s="44">
        <v>4</v>
      </c>
      <c r="BF3007" s="19">
        <v>6.4320000000000004</v>
      </c>
      <c r="BG3007" s="14">
        <v>9.0327296168531923</v>
      </c>
      <c r="BH3007" s="22">
        <v>359</v>
      </c>
      <c r="BI3007" s="23">
        <v>10.890520000000006</v>
      </c>
      <c r="BJ3007" s="23">
        <v>12.55078176</v>
      </c>
      <c r="BK3007" s="14">
        <v>17.625593612906222</v>
      </c>
      <c r="BL3007" t="s">
        <v>610</v>
      </c>
    </row>
    <row r="3008" spans="1:64">
      <c r="A3008" t="s">
        <v>4067</v>
      </c>
      <c r="B3008" t="s">
        <v>4064</v>
      </c>
      <c r="C3008" t="s">
        <v>610</v>
      </c>
      <c r="D3008" t="s">
        <v>942</v>
      </c>
      <c r="E3008">
        <v>2017</v>
      </c>
      <c r="F3008" s="23">
        <v>38.31</v>
      </c>
      <c r="G3008" s="23">
        <v>5.85</v>
      </c>
      <c r="H3008" s="22">
        <v>8482</v>
      </c>
      <c r="I3008" s="34">
        <v>66.626198754430945</v>
      </c>
      <c r="J3008" s="13">
        <v>0</v>
      </c>
      <c r="K3008" s="13">
        <v>0</v>
      </c>
      <c r="L3008" s="19">
        <v>0</v>
      </c>
      <c r="M3008" s="19">
        <v>0</v>
      </c>
      <c r="N3008" s="19">
        <v>0</v>
      </c>
      <c r="O3008" s="17">
        <v>0</v>
      </c>
      <c r="P3008" s="13">
        <v>0</v>
      </c>
      <c r="Q3008" s="13">
        <v>0</v>
      </c>
      <c r="R3008" s="19">
        <v>0</v>
      </c>
      <c r="S3008" s="19">
        <v>0</v>
      </c>
      <c r="T3008" s="19">
        <v>0</v>
      </c>
      <c r="U3008" s="17">
        <v>0</v>
      </c>
      <c r="V3008" s="13">
        <v>0</v>
      </c>
      <c r="W3008" s="13">
        <v>0</v>
      </c>
      <c r="X3008" s="19">
        <v>0</v>
      </c>
      <c r="Y3008" s="19">
        <v>0</v>
      </c>
      <c r="Z3008" s="19">
        <v>0</v>
      </c>
      <c r="AA3008" s="14">
        <v>0</v>
      </c>
      <c r="AB3008" s="13">
        <v>0</v>
      </c>
      <c r="AC3008" s="22" t="s">
        <v>782</v>
      </c>
      <c r="AD3008" s="19">
        <v>0</v>
      </c>
      <c r="AE3008" s="19">
        <v>0</v>
      </c>
      <c r="AF3008" s="19">
        <v>0</v>
      </c>
      <c r="AG3008" s="14">
        <v>0</v>
      </c>
      <c r="AH3008" s="22" t="s">
        <v>782</v>
      </c>
      <c r="AI3008" s="23" t="s">
        <v>782</v>
      </c>
      <c r="AJ3008" s="23" t="s">
        <v>782</v>
      </c>
      <c r="AK3008" s="23" t="s">
        <v>782</v>
      </c>
      <c r="AL3008" s="14" t="s">
        <v>782</v>
      </c>
      <c r="AM3008" s="22" t="s">
        <v>782</v>
      </c>
      <c r="AN3008" s="23" t="s">
        <v>782</v>
      </c>
      <c r="AO3008" s="23" t="s">
        <v>782</v>
      </c>
      <c r="AP3008" s="23" t="s">
        <v>782</v>
      </c>
      <c r="AQ3008" s="14" t="s">
        <v>782</v>
      </c>
      <c r="AR3008" s="13">
        <v>373</v>
      </c>
      <c r="AS3008" s="19">
        <v>7020.2600000000048</v>
      </c>
      <c r="AT3008" s="19">
        <v>7.0202599999999977</v>
      </c>
      <c r="AU3008" s="19">
        <v>6.2339908800000003</v>
      </c>
      <c r="AV3008" s="14">
        <v>9.3566659910721857</v>
      </c>
      <c r="AW3008" s="13">
        <v>0</v>
      </c>
      <c r="AX3008" s="22" t="s">
        <v>782</v>
      </c>
      <c r="AY3008" s="19">
        <v>0</v>
      </c>
      <c r="AZ3008" s="19">
        <v>0</v>
      </c>
      <c r="BA3008" s="19">
        <v>0</v>
      </c>
      <c r="BB3008" s="14">
        <v>0</v>
      </c>
      <c r="BC3008" s="13">
        <v>2</v>
      </c>
      <c r="BD3008" s="19">
        <v>4000</v>
      </c>
      <c r="BE3008" s="19">
        <v>4</v>
      </c>
      <c r="BF3008" s="19">
        <v>6.4320000000000004</v>
      </c>
      <c r="BG3008" s="14">
        <v>9.6538600734328135</v>
      </c>
      <c r="BH3008" s="22">
        <v>375</v>
      </c>
      <c r="BI3008" s="23">
        <v>11.020259999999997</v>
      </c>
      <c r="BJ3008" s="23">
        <v>12.665990880000001</v>
      </c>
      <c r="BK3008" s="14">
        <v>19.010526064505001</v>
      </c>
      <c r="BL3008" t="s">
        <v>610</v>
      </c>
    </row>
    <row r="3009" spans="1:64">
      <c r="A3009" t="s">
        <v>4068</v>
      </c>
      <c r="B3009" t="s">
        <v>4064</v>
      </c>
      <c r="C3009" t="s">
        <v>610</v>
      </c>
      <c r="D3009" t="s">
        <v>942</v>
      </c>
      <c r="E3009">
        <v>2018</v>
      </c>
      <c r="F3009" s="23">
        <v>38.31</v>
      </c>
      <c r="G3009" s="23">
        <v>5.85</v>
      </c>
      <c r="H3009" s="22">
        <v>8597</v>
      </c>
      <c r="I3009" s="34">
        <v>66.630934091940148</v>
      </c>
      <c r="J3009" s="13">
        <v>0</v>
      </c>
      <c r="K3009" s="13">
        <v>0</v>
      </c>
      <c r="L3009" s="19">
        <v>0</v>
      </c>
      <c r="M3009" s="19">
        <v>0</v>
      </c>
      <c r="N3009" s="19">
        <v>0</v>
      </c>
      <c r="O3009" s="17">
        <v>0</v>
      </c>
      <c r="P3009" s="13">
        <v>0</v>
      </c>
      <c r="Q3009" s="13">
        <v>0</v>
      </c>
      <c r="R3009" s="19">
        <v>0</v>
      </c>
      <c r="S3009" s="19">
        <v>0</v>
      </c>
      <c r="T3009" s="19">
        <v>0</v>
      </c>
      <c r="U3009" s="17">
        <v>0</v>
      </c>
      <c r="V3009" s="13">
        <v>0</v>
      </c>
      <c r="W3009" s="13">
        <v>0</v>
      </c>
      <c r="X3009" s="19">
        <v>0</v>
      </c>
      <c r="Y3009" s="19">
        <v>0</v>
      </c>
      <c r="Z3009" s="19">
        <v>0</v>
      </c>
      <c r="AA3009" s="14">
        <v>0</v>
      </c>
      <c r="AB3009" s="13">
        <v>0</v>
      </c>
      <c r="AC3009" s="22" t="s">
        <v>782</v>
      </c>
      <c r="AD3009" s="19">
        <v>0</v>
      </c>
      <c r="AE3009" s="19">
        <v>0</v>
      </c>
      <c r="AF3009" s="19">
        <v>0</v>
      </c>
      <c r="AG3009" s="14">
        <v>0</v>
      </c>
      <c r="AH3009" s="22" t="s">
        <v>782</v>
      </c>
      <c r="AI3009" s="23" t="s">
        <v>782</v>
      </c>
      <c r="AJ3009" s="23" t="s">
        <v>782</v>
      </c>
      <c r="AK3009" s="23" t="s">
        <v>782</v>
      </c>
      <c r="AL3009" s="14" t="s">
        <v>782</v>
      </c>
      <c r="AM3009" s="22" t="s">
        <v>782</v>
      </c>
      <c r="AN3009" s="23" t="s">
        <v>782</v>
      </c>
      <c r="AO3009" s="23" t="s">
        <v>782</v>
      </c>
      <c r="AP3009" s="23" t="s">
        <v>782</v>
      </c>
      <c r="AQ3009" s="14" t="s">
        <v>782</v>
      </c>
      <c r="AR3009" s="13">
        <v>392</v>
      </c>
      <c r="AS3009" s="19">
        <v>7390.8550000000041</v>
      </c>
      <c r="AT3009" s="19">
        <v>7.3908549999999984</v>
      </c>
      <c r="AU3009" s="19">
        <v>6.5630792400000013</v>
      </c>
      <c r="AV3009" s="14">
        <v>9.8498982934022656</v>
      </c>
      <c r="AW3009" s="13">
        <v>0</v>
      </c>
      <c r="AX3009" s="22" t="s">
        <v>782</v>
      </c>
      <c r="AY3009" s="19">
        <v>0</v>
      </c>
      <c r="AZ3009" s="19">
        <v>0</v>
      </c>
      <c r="BA3009" s="19">
        <v>0</v>
      </c>
      <c r="BB3009" s="14">
        <v>0</v>
      </c>
      <c r="BC3009" s="13">
        <v>2</v>
      </c>
      <c r="BD3009" s="19">
        <v>4000</v>
      </c>
      <c r="BE3009" s="19">
        <v>4</v>
      </c>
      <c r="BF3009" s="19">
        <v>6.4320000000000004</v>
      </c>
      <c r="BG3009" s="14">
        <v>9.6531739914149455</v>
      </c>
      <c r="BH3009" s="22">
        <v>394</v>
      </c>
      <c r="BI3009" s="23">
        <v>11.390854999999998</v>
      </c>
      <c r="BJ3009" s="23">
        <v>12.995079240000003</v>
      </c>
      <c r="BK3009" s="14">
        <v>19.503072284817211</v>
      </c>
      <c r="BL3009" t="s">
        <v>610</v>
      </c>
    </row>
    <row r="3010" spans="1:64">
      <c r="A3010" t="s">
        <v>4069</v>
      </c>
      <c r="B3010" t="s">
        <v>4064</v>
      </c>
      <c r="C3010" t="s">
        <v>610</v>
      </c>
      <c r="D3010" t="s">
        <v>942</v>
      </c>
      <c r="E3010">
        <v>2019</v>
      </c>
      <c r="F3010" s="23">
        <v>38.31</v>
      </c>
      <c r="G3010" s="23">
        <v>5.76</v>
      </c>
      <c r="H3010" s="22">
        <v>8619</v>
      </c>
      <c r="I3010" s="34">
        <v>68.938418530534051</v>
      </c>
      <c r="J3010" s="22">
        <v>0</v>
      </c>
      <c r="K3010" s="22">
        <v>0</v>
      </c>
      <c r="L3010" s="23">
        <v>0</v>
      </c>
      <c r="M3010" s="23">
        <v>0</v>
      </c>
      <c r="N3010" s="23">
        <v>0</v>
      </c>
      <c r="O3010" s="14">
        <v>0</v>
      </c>
      <c r="P3010" s="22">
        <v>0</v>
      </c>
      <c r="Q3010" s="22">
        <v>0</v>
      </c>
      <c r="R3010" s="23">
        <v>0</v>
      </c>
      <c r="S3010" s="23">
        <v>0</v>
      </c>
      <c r="T3010" s="23">
        <v>0</v>
      </c>
      <c r="U3010" s="14">
        <v>0</v>
      </c>
      <c r="V3010" s="22">
        <v>0</v>
      </c>
      <c r="W3010" s="22">
        <v>0</v>
      </c>
      <c r="X3010" s="23">
        <v>0</v>
      </c>
      <c r="Y3010" s="23">
        <v>0</v>
      </c>
      <c r="Z3010" s="23">
        <v>0</v>
      </c>
      <c r="AA3010" s="14">
        <v>0</v>
      </c>
      <c r="AB3010" s="22">
        <v>0</v>
      </c>
      <c r="AC3010" s="22">
        <v>0</v>
      </c>
      <c r="AD3010" s="23">
        <v>0</v>
      </c>
      <c r="AE3010" s="23">
        <v>0</v>
      </c>
      <c r="AF3010" s="23">
        <v>0</v>
      </c>
      <c r="AG3010" s="14">
        <v>0</v>
      </c>
      <c r="AH3010" s="22">
        <v>0</v>
      </c>
      <c r="AI3010" s="23">
        <v>0</v>
      </c>
      <c r="AJ3010" s="23">
        <v>0</v>
      </c>
      <c r="AK3010" s="23">
        <v>0</v>
      </c>
      <c r="AL3010" s="14">
        <v>0</v>
      </c>
      <c r="AM3010" s="22">
        <v>412</v>
      </c>
      <c r="AN3010" s="23">
        <v>7681.9250000000056</v>
      </c>
      <c r="AO3010" s="23">
        <v>7.681924999999997</v>
      </c>
      <c r="AP3010" s="23">
        <v>6.8215494000000003</v>
      </c>
      <c r="AQ3010" s="14">
        <v>9.8951347382281689</v>
      </c>
      <c r="AR3010" s="22">
        <v>412</v>
      </c>
      <c r="AS3010" s="23">
        <v>7681.9250000000056</v>
      </c>
      <c r="AT3010" s="23">
        <v>7.681924999999997</v>
      </c>
      <c r="AU3010" s="23">
        <v>6.8215494000000003</v>
      </c>
      <c r="AV3010" s="14">
        <v>9.8951347382281689</v>
      </c>
      <c r="AW3010" s="22">
        <v>0</v>
      </c>
      <c r="AX3010" s="22" t="s">
        <v>782</v>
      </c>
      <c r="AY3010" s="23">
        <v>0</v>
      </c>
      <c r="AZ3010" s="23">
        <v>0</v>
      </c>
      <c r="BA3010" s="23">
        <v>0</v>
      </c>
      <c r="BB3010" s="14">
        <v>0</v>
      </c>
      <c r="BC3010" s="22">
        <v>2</v>
      </c>
      <c r="BD3010" s="23">
        <v>4000</v>
      </c>
      <c r="BE3010" s="23">
        <v>4</v>
      </c>
      <c r="BF3010" s="23">
        <v>4.8074153668090549</v>
      </c>
      <c r="BG3010" s="14">
        <v>6.9734923853522481</v>
      </c>
      <c r="BH3010" s="22">
        <v>414</v>
      </c>
      <c r="BI3010" s="23">
        <v>11.681924999999996</v>
      </c>
      <c r="BJ3010" s="23">
        <v>11.628964766809055</v>
      </c>
      <c r="BK3010" s="14">
        <v>16.868627123580417</v>
      </c>
      <c r="BL3010" t="s">
        <v>610</v>
      </c>
    </row>
    <row r="3011" spans="1:64">
      <c r="A3011" t="s">
        <v>4070</v>
      </c>
      <c r="B3011" t="s">
        <v>4064</v>
      </c>
      <c r="C3011" t="s">
        <v>610</v>
      </c>
      <c r="D3011" t="s">
        <v>942</v>
      </c>
      <c r="E3011">
        <v>2020</v>
      </c>
      <c r="F3011" s="23">
        <v>38.31</v>
      </c>
      <c r="G3011" s="23">
        <v>5.75</v>
      </c>
      <c r="H3011" s="22">
        <v>8597</v>
      </c>
      <c r="I3011" s="34">
        <v>69.40232387783044</v>
      </c>
      <c r="J3011" s="22">
        <v>0</v>
      </c>
      <c r="K3011" s="22">
        <v>0</v>
      </c>
      <c r="L3011" s="23">
        <v>0</v>
      </c>
      <c r="M3011" s="23">
        <v>0</v>
      </c>
      <c r="N3011" s="23">
        <v>0</v>
      </c>
      <c r="O3011" s="14">
        <v>0</v>
      </c>
      <c r="P3011" s="22">
        <v>0</v>
      </c>
      <c r="Q3011" s="22">
        <v>0</v>
      </c>
      <c r="R3011" s="23">
        <v>0</v>
      </c>
      <c r="S3011" s="23">
        <v>0</v>
      </c>
      <c r="T3011" s="23">
        <v>0</v>
      </c>
      <c r="U3011" s="14">
        <v>0</v>
      </c>
      <c r="V3011" s="22">
        <v>0</v>
      </c>
      <c r="W3011" s="22">
        <v>0</v>
      </c>
      <c r="X3011" s="23">
        <v>0</v>
      </c>
      <c r="Y3011" s="23">
        <v>0</v>
      </c>
      <c r="Z3011" s="23">
        <v>0</v>
      </c>
      <c r="AA3011" s="14">
        <v>0</v>
      </c>
      <c r="AB3011" s="22">
        <v>0</v>
      </c>
      <c r="AC3011" s="22">
        <v>0</v>
      </c>
      <c r="AD3011" s="23">
        <v>0</v>
      </c>
      <c r="AE3011" s="23">
        <v>0</v>
      </c>
      <c r="AF3011" s="23">
        <v>0</v>
      </c>
      <c r="AG3011" s="14">
        <v>0</v>
      </c>
      <c r="AH3011" s="22">
        <v>0</v>
      </c>
      <c r="AI3011" s="23">
        <v>0</v>
      </c>
      <c r="AJ3011" s="23">
        <v>0</v>
      </c>
      <c r="AK3011" s="23">
        <v>0</v>
      </c>
      <c r="AL3011" s="14">
        <v>0</v>
      </c>
      <c r="AM3011" s="22">
        <v>446</v>
      </c>
      <c r="AN3011" s="23">
        <v>8048.4750000000067</v>
      </c>
      <c r="AO3011" s="23">
        <v>8.0484749999999945</v>
      </c>
      <c r="AP3011" s="23">
        <v>7.1470457999999999</v>
      </c>
      <c r="AQ3011" s="14">
        <v>10.29799205654988</v>
      </c>
      <c r="AR3011" s="22">
        <v>446</v>
      </c>
      <c r="AS3011" s="23">
        <v>8048.4750000000067</v>
      </c>
      <c r="AT3011" s="23">
        <v>8.0484749999999945</v>
      </c>
      <c r="AU3011" s="23">
        <v>7.1470457999999999</v>
      </c>
      <c r="AV3011" s="14">
        <v>10.29799205654988</v>
      </c>
      <c r="AW3011" s="22">
        <v>0</v>
      </c>
      <c r="AX3011" s="22">
        <v>0</v>
      </c>
      <c r="AY3011" s="23">
        <v>0</v>
      </c>
      <c r="AZ3011" s="23">
        <v>0</v>
      </c>
      <c r="BA3011" s="23">
        <v>0</v>
      </c>
      <c r="BB3011" s="14">
        <v>0</v>
      </c>
      <c r="BC3011" s="22">
        <v>2</v>
      </c>
      <c r="BD3011" s="23">
        <v>4000</v>
      </c>
      <c r="BE3011" s="23">
        <v>4</v>
      </c>
      <c r="BF3011" s="23">
        <v>4.8074153668090549</v>
      </c>
      <c r="BG3011" s="14">
        <v>6.9268795311113687</v>
      </c>
      <c r="BH3011" s="22">
        <v>448</v>
      </c>
      <c r="BI3011" s="23">
        <v>12.048474999999994</v>
      </c>
      <c r="BJ3011" s="23">
        <v>11.954461166809054</v>
      </c>
      <c r="BK3011" s="14">
        <v>17.224871587661248</v>
      </c>
      <c r="BL3011" t="s">
        <v>610</v>
      </c>
    </row>
    <row r="3012" spans="1:64">
      <c r="A3012" t="s">
        <v>4071</v>
      </c>
      <c r="B3012" t="s">
        <v>4064</v>
      </c>
      <c r="C3012" t="s">
        <v>610</v>
      </c>
      <c r="D3012" t="s">
        <v>942</v>
      </c>
      <c r="E3012">
        <v>2021</v>
      </c>
      <c r="F3012" s="23">
        <v>38.31</v>
      </c>
      <c r="G3012" s="23">
        <v>5.76</v>
      </c>
      <c r="H3012" s="22">
        <v>8695</v>
      </c>
      <c r="I3012" s="34">
        <v>64.459999999999994</v>
      </c>
      <c r="J3012" s="22">
        <v>0</v>
      </c>
      <c r="K3012" s="22">
        <v>0</v>
      </c>
      <c r="L3012" s="23">
        <v>0</v>
      </c>
      <c r="M3012" s="23">
        <v>0</v>
      </c>
      <c r="N3012" s="23">
        <v>0</v>
      </c>
      <c r="O3012" s="14">
        <v>0</v>
      </c>
      <c r="P3012" s="22">
        <v>0</v>
      </c>
      <c r="Q3012" s="22">
        <v>0</v>
      </c>
      <c r="R3012" s="23">
        <v>0</v>
      </c>
      <c r="S3012" s="23">
        <v>0</v>
      </c>
      <c r="T3012" s="23">
        <v>0</v>
      </c>
      <c r="U3012" s="14">
        <v>0</v>
      </c>
      <c r="V3012" s="22">
        <v>0</v>
      </c>
      <c r="W3012" s="22">
        <v>0</v>
      </c>
      <c r="X3012" s="23">
        <v>0</v>
      </c>
      <c r="Y3012" s="23">
        <v>0</v>
      </c>
      <c r="Z3012" s="23">
        <v>0</v>
      </c>
      <c r="AA3012" s="14">
        <v>0</v>
      </c>
      <c r="AB3012" s="22">
        <v>0</v>
      </c>
      <c r="AC3012" s="22">
        <v>0</v>
      </c>
      <c r="AD3012" s="23">
        <v>0</v>
      </c>
      <c r="AE3012" s="23">
        <v>0</v>
      </c>
      <c r="AF3012" s="23">
        <v>0</v>
      </c>
      <c r="AG3012" s="14">
        <v>0</v>
      </c>
      <c r="AH3012" s="22">
        <v>0</v>
      </c>
      <c r="AI3012" s="23">
        <v>0</v>
      </c>
      <c r="AJ3012" s="23">
        <v>0</v>
      </c>
      <c r="AK3012" s="23">
        <v>0</v>
      </c>
      <c r="AL3012" s="14">
        <v>0</v>
      </c>
      <c r="AM3012" s="22">
        <v>490</v>
      </c>
      <c r="AN3012" s="23">
        <v>8786.3050000000003</v>
      </c>
      <c r="AO3012" s="23">
        <v>8.7863050000000005</v>
      </c>
      <c r="AP3012" s="23">
        <v>7.8621870300000003</v>
      </c>
      <c r="AQ3012" s="14">
        <v>12.2</v>
      </c>
      <c r="AR3012" s="22">
        <v>490</v>
      </c>
      <c r="AS3012" s="23">
        <v>8786.3050000000003</v>
      </c>
      <c r="AT3012" s="23">
        <v>8.7863050000000005</v>
      </c>
      <c r="AU3012" s="23">
        <v>7.8621870300000003</v>
      </c>
      <c r="AV3012" s="14">
        <v>12.2</v>
      </c>
      <c r="AW3012" s="22">
        <v>0</v>
      </c>
      <c r="AX3012" s="22">
        <v>0</v>
      </c>
      <c r="AY3012" s="23">
        <v>0</v>
      </c>
      <c r="AZ3012" s="23">
        <v>0</v>
      </c>
      <c r="BA3012" s="23">
        <v>0</v>
      </c>
      <c r="BB3012" s="14">
        <v>0</v>
      </c>
      <c r="BC3012" s="22">
        <v>2</v>
      </c>
      <c r="BD3012" s="23">
        <v>4000</v>
      </c>
      <c r="BE3012" s="23">
        <v>4</v>
      </c>
      <c r="BF3012" s="23">
        <v>5.3656052680000004</v>
      </c>
      <c r="BG3012" s="14">
        <v>8.32</v>
      </c>
      <c r="BH3012" s="22">
        <v>492</v>
      </c>
      <c r="BI3012" s="23">
        <v>12.79</v>
      </c>
      <c r="BJ3012" s="23">
        <v>13.23</v>
      </c>
      <c r="BK3012" s="14">
        <v>20.52</v>
      </c>
      <c r="BL3012" t="s">
        <v>610</v>
      </c>
    </row>
    <row r="3013" spans="1:64">
      <c r="A3013" t="s">
        <v>4072</v>
      </c>
      <c r="B3013" t="s">
        <v>4064</v>
      </c>
      <c r="C3013" t="s">
        <v>610</v>
      </c>
      <c r="D3013" s="111" t="s">
        <v>942</v>
      </c>
      <c r="E3013" s="110">
        <v>2022</v>
      </c>
      <c r="F3013" s="23"/>
      <c r="G3013" s="23"/>
      <c r="H3013" s="22">
        <v>8747</v>
      </c>
      <c r="I3013" s="34">
        <v>63.394216382606508</v>
      </c>
      <c r="J3013" s="22">
        <v>0</v>
      </c>
      <c r="K3013" s="22">
        <v>0</v>
      </c>
      <c r="L3013" s="23">
        <v>0</v>
      </c>
      <c r="M3013" s="23">
        <v>0</v>
      </c>
      <c r="N3013" s="23">
        <v>0</v>
      </c>
      <c r="O3013" s="14">
        <v>0</v>
      </c>
      <c r="P3013" s="22">
        <v>0</v>
      </c>
      <c r="Q3013" s="22">
        <v>0</v>
      </c>
      <c r="R3013" s="23">
        <v>0</v>
      </c>
      <c r="S3013" s="23">
        <v>0</v>
      </c>
      <c r="T3013" s="23">
        <v>0</v>
      </c>
      <c r="U3013" s="14">
        <v>0</v>
      </c>
      <c r="V3013" s="22">
        <v>0</v>
      </c>
      <c r="W3013" s="22">
        <v>0</v>
      </c>
      <c r="X3013" s="23">
        <v>0</v>
      </c>
      <c r="Y3013" s="23">
        <v>0</v>
      </c>
      <c r="Z3013" s="23">
        <v>0</v>
      </c>
      <c r="AA3013" s="14">
        <v>0</v>
      </c>
      <c r="AB3013" s="22">
        <v>0</v>
      </c>
      <c r="AC3013" s="22">
        <v>0</v>
      </c>
      <c r="AD3013" s="23">
        <v>0</v>
      </c>
      <c r="AE3013" s="23">
        <v>0</v>
      </c>
      <c r="AF3013" s="23">
        <v>0</v>
      </c>
      <c r="AG3013" s="14">
        <v>0</v>
      </c>
      <c r="AH3013" s="22">
        <v>0</v>
      </c>
      <c r="AI3013" s="23">
        <v>0</v>
      </c>
      <c r="AJ3013" s="23">
        <v>0</v>
      </c>
      <c r="AK3013" s="23">
        <v>0</v>
      </c>
      <c r="AL3013" s="14">
        <v>0</v>
      </c>
      <c r="AM3013" s="22">
        <v>572</v>
      </c>
      <c r="AN3013" s="23">
        <v>9589.3350000000137</v>
      </c>
      <c r="AO3013" s="23">
        <v>9.5893350000000002</v>
      </c>
      <c r="AP3013" s="23">
        <v>9.8229687739926757</v>
      </c>
      <c r="AQ3013" s="14">
        <v>15.495055124126129</v>
      </c>
      <c r="AR3013" s="22">
        <v>572</v>
      </c>
      <c r="AS3013" s="23">
        <v>9589.33500000001</v>
      </c>
      <c r="AT3013" s="23">
        <v>9.5893350000000002</v>
      </c>
      <c r="AU3013" s="23">
        <v>9.8229687739926792</v>
      </c>
      <c r="AV3013" s="14">
        <v>15.495055124126134</v>
      </c>
      <c r="AW3013" s="22">
        <v>0</v>
      </c>
      <c r="AX3013" s="22">
        <v>0</v>
      </c>
      <c r="AY3013" s="23">
        <v>0</v>
      </c>
      <c r="AZ3013" s="23">
        <v>0</v>
      </c>
      <c r="BA3013" s="23">
        <v>0</v>
      </c>
      <c r="BB3013" s="14">
        <v>0</v>
      </c>
      <c r="BC3013" s="22">
        <v>2</v>
      </c>
      <c r="BD3013" s="23">
        <v>4000</v>
      </c>
      <c r="BE3013" s="23">
        <v>4</v>
      </c>
      <c r="BF3013" s="23">
        <v>5.9932334074239897</v>
      </c>
      <c r="BG3013" s="14">
        <v>9.4539119645437495</v>
      </c>
      <c r="BH3013" s="22">
        <v>574</v>
      </c>
      <c r="BI3013" s="23">
        <v>13.589335</v>
      </c>
      <c r="BJ3013" s="23">
        <v>15.816202181416669</v>
      </c>
      <c r="BK3013" s="14">
        <v>24.948967088669882</v>
      </c>
      <c r="BL3013" t="s">
        <v>610</v>
      </c>
    </row>
    <row r="3014" spans="1:64">
      <c r="A3014" t="s">
        <v>4073</v>
      </c>
      <c r="B3014" t="s">
        <v>4064</v>
      </c>
      <c r="C3014" t="s">
        <v>610</v>
      </c>
      <c r="D3014" t="s">
        <v>942</v>
      </c>
      <c r="E3014">
        <v>2023</v>
      </c>
      <c r="F3014">
        <v>38.31</v>
      </c>
      <c r="G3014">
        <v>6.26</v>
      </c>
      <c r="H3014">
        <v>8368</v>
      </c>
      <c r="I3014">
        <v>63.394216382606508</v>
      </c>
      <c r="J3014">
        <v>0</v>
      </c>
      <c r="K3014">
        <v>0</v>
      </c>
      <c r="L3014">
        <v>0</v>
      </c>
      <c r="M3014">
        <v>0</v>
      </c>
      <c r="N3014">
        <v>0</v>
      </c>
      <c r="O3014">
        <v>0</v>
      </c>
      <c r="P3014">
        <v>0</v>
      </c>
      <c r="Q3014">
        <v>0</v>
      </c>
      <c r="R3014">
        <v>0</v>
      </c>
      <c r="S3014">
        <v>0</v>
      </c>
      <c r="T3014">
        <v>0</v>
      </c>
      <c r="U3014">
        <v>0</v>
      </c>
      <c r="V3014">
        <v>0</v>
      </c>
      <c r="W3014">
        <v>0</v>
      </c>
      <c r="X3014">
        <v>0</v>
      </c>
      <c r="Y3014">
        <v>0</v>
      </c>
      <c r="Z3014">
        <v>0</v>
      </c>
      <c r="AA3014">
        <v>0</v>
      </c>
      <c r="AG3014">
        <v>0</v>
      </c>
      <c r="AL3014">
        <v>0</v>
      </c>
      <c r="AM3014">
        <v>683</v>
      </c>
      <c r="AN3014">
        <v>11170.618</v>
      </c>
      <c r="AO3014">
        <v>11.170617999999999</v>
      </c>
      <c r="AP3014">
        <v>10.477897</v>
      </c>
      <c r="AQ3014">
        <v>16.528159188469477</v>
      </c>
      <c r="AR3014">
        <v>751</v>
      </c>
      <c r="AS3014">
        <v>11222.513000000001</v>
      </c>
      <c r="AT3014">
        <v>11.2225129999999</v>
      </c>
      <c r="AU3014">
        <v>10.526573945534601</v>
      </c>
      <c r="AV3014">
        <v>16.604943709695856</v>
      </c>
      <c r="AW3014">
        <v>0</v>
      </c>
      <c r="AX3014">
        <v>0</v>
      </c>
      <c r="AY3014">
        <v>0</v>
      </c>
      <c r="AZ3014">
        <v>0</v>
      </c>
      <c r="BA3014">
        <v>0</v>
      </c>
      <c r="BB3014">
        <v>0</v>
      </c>
      <c r="BC3014">
        <v>3</v>
      </c>
      <c r="BD3014">
        <v>9700</v>
      </c>
      <c r="BE3014">
        <v>9.6999999999999993</v>
      </c>
      <c r="BF3014">
        <v>25.401537000000001</v>
      </c>
      <c r="BG3014">
        <v>40.069171052912374</v>
      </c>
      <c r="BH3014">
        <v>754</v>
      </c>
      <c r="BI3014">
        <v>20.922512999999899</v>
      </c>
      <c r="BJ3014">
        <v>35.928110945534598</v>
      </c>
      <c r="BK3014">
        <v>56.674114762608227</v>
      </c>
      <c r="BL3014" t="s">
        <v>610</v>
      </c>
    </row>
    <row r="3015" spans="1:64">
      <c r="A3015" t="s">
        <v>4074</v>
      </c>
      <c r="B3015" t="s">
        <v>4064</v>
      </c>
      <c r="C3015" t="s">
        <v>610</v>
      </c>
      <c r="D3015" t="s">
        <v>942</v>
      </c>
      <c r="E3015">
        <v>2024</v>
      </c>
      <c r="F3015">
        <v>38.31</v>
      </c>
      <c r="G3015">
        <v>6.31</v>
      </c>
      <c r="H3015">
        <v>8311</v>
      </c>
      <c r="I3015">
        <v>56.989342708894604</v>
      </c>
      <c r="J3015">
        <v>0</v>
      </c>
      <c r="K3015">
        <v>0</v>
      </c>
      <c r="L3015">
        <v>0</v>
      </c>
      <c r="M3015">
        <v>0</v>
      </c>
      <c r="N3015">
        <v>0</v>
      </c>
      <c r="O3015">
        <v>0</v>
      </c>
      <c r="P3015">
        <v>0</v>
      </c>
      <c r="Q3015">
        <v>0</v>
      </c>
      <c r="R3015">
        <v>0</v>
      </c>
      <c r="S3015">
        <v>0</v>
      </c>
      <c r="T3015">
        <v>0</v>
      </c>
      <c r="U3015">
        <v>0</v>
      </c>
      <c r="V3015">
        <v>0</v>
      </c>
      <c r="W3015">
        <v>0</v>
      </c>
      <c r="X3015">
        <v>0</v>
      </c>
      <c r="Y3015">
        <v>0</v>
      </c>
      <c r="Z3015">
        <v>0</v>
      </c>
      <c r="AA3015">
        <v>0</v>
      </c>
      <c r="AB3015">
        <v>0</v>
      </c>
      <c r="AC3015">
        <v>0</v>
      </c>
      <c r="AD3015">
        <v>0</v>
      </c>
      <c r="AE3015">
        <v>0</v>
      </c>
      <c r="AF3015">
        <v>0</v>
      </c>
      <c r="AG3015">
        <v>0</v>
      </c>
      <c r="AH3015">
        <v>0</v>
      </c>
      <c r="AI3015">
        <v>0</v>
      </c>
      <c r="AJ3015">
        <v>0</v>
      </c>
      <c r="AK3015">
        <v>0</v>
      </c>
      <c r="AL3015">
        <v>0</v>
      </c>
      <c r="AM3015">
        <v>809</v>
      </c>
      <c r="AN3015">
        <v>12430.348000000015</v>
      </c>
      <c r="AO3015">
        <v>12.430348000000025</v>
      </c>
      <c r="AP3015">
        <v>11.211475437629709</v>
      </c>
      <c r="AQ3015">
        <v>19.672933402476104</v>
      </c>
      <c r="AR3015">
        <v>935</v>
      </c>
      <c r="AS3015">
        <v>12538.348000000005</v>
      </c>
      <c r="AT3015">
        <v>12.538348000000026</v>
      </c>
      <c r="AU3015">
        <v>11.308885369134758</v>
      </c>
      <c r="AV3015">
        <v>19.843859977296642</v>
      </c>
      <c r="AW3015">
        <v>0</v>
      </c>
      <c r="AX3015">
        <v>0</v>
      </c>
      <c r="AY3015">
        <v>0</v>
      </c>
      <c r="AZ3015">
        <v>0</v>
      </c>
      <c r="BA3015">
        <v>0</v>
      </c>
      <c r="BB3015">
        <v>0</v>
      </c>
      <c r="BC3015">
        <v>3</v>
      </c>
      <c r="BD3015">
        <v>9700</v>
      </c>
      <c r="BE3015">
        <v>9.6999999999999993</v>
      </c>
      <c r="BF3015">
        <v>21.331296005576739</v>
      </c>
      <c r="BG3015">
        <v>37.430324674103424</v>
      </c>
      <c r="BH3015">
        <v>938</v>
      </c>
      <c r="BI3015">
        <v>22.238348000000023</v>
      </c>
      <c r="BJ3015">
        <v>32.640181374711496</v>
      </c>
      <c r="BK3015">
        <v>57.274184651400063</v>
      </c>
      <c r="BL3015" t="s">
        <v>610</v>
      </c>
    </row>
    <row r="3016" spans="1:64">
      <c r="A3016" t="s">
        <v>4075</v>
      </c>
      <c r="B3016" t="s">
        <v>4076</v>
      </c>
      <c r="C3016" t="s">
        <v>611</v>
      </c>
      <c r="D3016" t="s">
        <v>942</v>
      </c>
      <c r="E3016">
        <v>2012</v>
      </c>
      <c r="F3016" s="23">
        <v>86.72</v>
      </c>
      <c r="G3016" s="23">
        <v>22.71</v>
      </c>
      <c r="H3016" s="22">
        <v>46858</v>
      </c>
      <c r="I3016" s="34">
        <v>387.48739399999999</v>
      </c>
      <c r="J3016" s="22">
        <v>21</v>
      </c>
      <c r="K3016" s="22" t="s">
        <v>782</v>
      </c>
      <c r="L3016" s="23">
        <v>15486.9</v>
      </c>
      <c r="M3016" s="23">
        <v>15.4869</v>
      </c>
      <c r="N3016" s="23">
        <v>95.308414999999997</v>
      </c>
      <c r="O3016" s="14">
        <v>24.596520164472757</v>
      </c>
      <c r="P3016" s="22">
        <v>0</v>
      </c>
      <c r="Q3016" s="22" t="s">
        <v>782</v>
      </c>
      <c r="R3016" s="23">
        <v>0</v>
      </c>
      <c r="S3016" s="23">
        <v>0</v>
      </c>
      <c r="T3016" s="23">
        <v>0</v>
      </c>
      <c r="U3016" s="14">
        <v>0</v>
      </c>
      <c r="V3016" s="22">
        <v>0</v>
      </c>
      <c r="W3016" s="22" t="s">
        <v>782</v>
      </c>
      <c r="X3016" s="23">
        <v>0</v>
      </c>
      <c r="Y3016" s="23">
        <v>0</v>
      </c>
      <c r="Z3016" s="23">
        <v>0</v>
      </c>
      <c r="AA3016" s="14">
        <v>0</v>
      </c>
      <c r="AB3016" s="22">
        <v>0</v>
      </c>
      <c r="AC3016" s="22" t="s">
        <v>782</v>
      </c>
      <c r="AD3016" s="23">
        <v>0</v>
      </c>
      <c r="AE3016" s="23">
        <v>0</v>
      </c>
      <c r="AF3016" s="23">
        <v>0</v>
      </c>
      <c r="AG3016" s="14">
        <v>0</v>
      </c>
      <c r="AH3016" s="22" t="s">
        <v>782</v>
      </c>
      <c r="AI3016" s="23" t="s">
        <v>782</v>
      </c>
      <c r="AJ3016" s="23" t="s">
        <v>782</v>
      </c>
      <c r="AK3016" s="23" t="s">
        <v>782</v>
      </c>
      <c r="AL3016" s="14" t="s">
        <v>782</v>
      </c>
      <c r="AM3016" s="22" t="s">
        <v>782</v>
      </c>
      <c r="AN3016" s="23" t="s">
        <v>782</v>
      </c>
      <c r="AO3016" s="23" t="s">
        <v>782</v>
      </c>
      <c r="AP3016" s="23" t="s">
        <v>782</v>
      </c>
      <c r="AQ3016" s="14" t="s">
        <v>782</v>
      </c>
      <c r="AR3016" s="22">
        <v>864</v>
      </c>
      <c r="AS3016" s="23">
        <v>15200.286</v>
      </c>
      <c r="AT3016" s="23">
        <v>15.200286</v>
      </c>
      <c r="AU3016" s="23">
        <v>13.753939000000001</v>
      </c>
      <c r="AV3016" s="14">
        <v>3.5495190844840749</v>
      </c>
      <c r="AW3016" s="22">
        <v>0</v>
      </c>
      <c r="AX3016" s="22" t="s">
        <v>782</v>
      </c>
      <c r="AY3016" s="23">
        <v>0</v>
      </c>
      <c r="AZ3016" s="23">
        <v>0</v>
      </c>
      <c r="BA3016" s="23">
        <v>0</v>
      </c>
      <c r="BB3016" s="14">
        <v>0</v>
      </c>
      <c r="BC3016" s="22">
        <v>0</v>
      </c>
      <c r="BD3016" s="23">
        <v>0</v>
      </c>
      <c r="BE3016" s="23">
        <v>0</v>
      </c>
      <c r="BF3016" s="23">
        <v>0</v>
      </c>
      <c r="BG3016" s="14">
        <v>0</v>
      </c>
      <c r="BH3016" s="22">
        <v>885</v>
      </c>
      <c r="BI3016" s="23">
        <v>30.687186000000001</v>
      </c>
      <c r="BJ3016" s="23">
        <v>109.062354</v>
      </c>
      <c r="BK3016" s="14">
        <v>28.146039248956832</v>
      </c>
      <c r="BL3016" t="s">
        <v>611</v>
      </c>
    </row>
    <row r="3017" spans="1:64">
      <c r="A3017" t="s">
        <v>4077</v>
      </c>
      <c r="B3017" t="s">
        <v>4076</v>
      </c>
      <c r="C3017" t="s">
        <v>611</v>
      </c>
      <c r="D3017" t="s">
        <v>942</v>
      </c>
      <c r="E3017">
        <v>2015</v>
      </c>
      <c r="F3017" s="23">
        <v>86.72</v>
      </c>
      <c r="G3017" s="23">
        <v>22.93</v>
      </c>
      <c r="H3017" s="22">
        <v>48000</v>
      </c>
      <c r="I3017" s="34">
        <v>384.3574800412153</v>
      </c>
      <c r="J3017" s="13">
        <v>14</v>
      </c>
      <c r="K3017" s="13">
        <v>22</v>
      </c>
      <c r="L3017" s="19">
        <v>15886.9</v>
      </c>
      <c r="M3017" s="35">
        <v>15.886899999999999</v>
      </c>
      <c r="N3017" s="19">
        <v>95.025188461147451</v>
      </c>
      <c r="O3017" s="17">
        <v>24.723127139598724</v>
      </c>
      <c r="P3017" s="36">
        <v>0</v>
      </c>
      <c r="Q3017" s="37">
        <v>0</v>
      </c>
      <c r="R3017" s="38">
        <v>0</v>
      </c>
      <c r="S3017" s="27">
        <v>0</v>
      </c>
      <c r="T3017" s="23">
        <v>0</v>
      </c>
      <c r="U3017" s="17">
        <v>0</v>
      </c>
      <c r="V3017" s="22">
        <v>0</v>
      </c>
      <c r="W3017" s="22">
        <v>0</v>
      </c>
      <c r="X3017" s="23">
        <v>0</v>
      </c>
      <c r="Y3017" s="27">
        <v>0</v>
      </c>
      <c r="Z3017" s="27">
        <v>0</v>
      </c>
      <c r="AA3017" s="14">
        <v>0</v>
      </c>
      <c r="AB3017" s="39">
        <v>1</v>
      </c>
      <c r="AC3017" s="22" t="s">
        <v>782</v>
      </c>
      <c r="AD3017" s="23">
        <v>0</v>
      </c>
      <c r="AE3017" s="23">
        <v>0</v>
      </c>
      <c r="AF3017" s="23">
        <v>7.9491810000000003</v>
      </c>
      <c r="AG3017" s="14">
        <v>2.0681738779085546</v>
      </c>
      <c r="AH3017" s="22" t="s">
        <v>782</v>
      </c>
      <c r="AI3017" s="23" t="s">
        <v>782</v>
      </c>
      <c r="AJ3017" s="23" t="s">
        <v>782</v>
      </c>
      <c r="AK3017" s="23" t="s">
        <v>782</v>
      </c>
      <c r="AL3017" s="14" t="s">
        <v>782</v>
      </c>
      <c r="AM3017" s="22" t="s">
        <v>782</v>
      </c>
      <c r="AN3017" s="23" t="s">
        <v>782</v>
      </c>
      <c r="AO3017" s="23" t="s">
        <v>782</v>
      </c>
      <c r="AP3017" s="23" t="s">
        <v>782</v>
      </c>
      <c r="AQ3017" s="14" t="s">
        <v>782</v>
      </c>
      <c r="AR3017" s="40">
        <v>1016</v>
      </c>
      <c r="AS3017" s="41">
        <v>17608.78200000001</v>
      </c>
      <c r="AT3017" s="23">
        <v>17.608782000000009</v>
      </c>
      <c r="AU3017" s="23">
        <v>15.639464640745926</v>
      </c>
      <c r="AV3017" s="14">
        <v>4.0689892750542755</v>
      </c>
      <c r="AW3017" s="22">
        <v>0</v>
      </c>
      <c r="AX3017" s="22" t="s">
        <v>782</v>
      </c>
      <c r="AY3017" s="23">
        <v>0</v>
      </c>
      <c r="AZ3017" s="23">
        <v>0</v>
      </c>
      <c r="BA3017" s="23">
        <v>0</v>
      </c>
      <c r="BB3017" s="14">
        <v>0</v>
      </c>
      <c r="BC3017" s="42">
        <v>0</v>
      </c>
      <c r="BD3017" s="46">
        <v>0</v>
      </c>
      <c r="BE3017" s="44">
        <v>0</v>
      </c>
      <c r="BF3017" s="23">
        <v>0</v>
      </c>
      <c r="BG3017" s="14">
        <v>0</v>
      </c>
      <c r="BH3017" s="22">
        <v>1031</v>
      </c>
      <c r="BI3017" s="23">
        <v>33.495682000000009</v>
      </c>
      <c r="BJ3017" s="23">
        <v>118.61383410189337</v>
      </c>
      <c r="BK3017" s="14">
        <v>30.860290292561555</v>
      </c>
      <c r="BL3017" t="s">
        <v>611</v>
      </c>
    </row>
    <row r="3018" spans="1:64">
      <c r="A3018" t="s">
        <v>4078</v>
      </c>
      <c r="B3018" t="s">
        <v>4076</v>
      </c>
      <c r="C3018" t="s">
        <v>611</v>
      </c>
      <c r="D3018" t="s">
        <v>942</v>
      </c>
      <c r="E3018">
        <v>2016</v>
      </c>
      <c r="F3018" s="23">
        <v>86.72</v>
      </c>
      <c r="G3018" s="23">
        <v>22.76</v>
      </c>
      <c r="H3018" s="22">
        <v>48526</v>
      </c>
      <c r="I3018" s="34">
        <v>408.11583611690816</v>
      </c>
      <c r="J3018" s="13">
        <v>14</v>
      </c>
      <c r="K3018" s="13">
        <v>22</v>
      </c>
      <c r="L3018" s="19">
        <v>15886.9</v>
      </c>
      <c r="M3018" s="35">
        <v>15.886899999999999</v>
      </c>
      <c r="N3018" s="19">
        <v>95.019548</v>
      </c>
      <c r="O3018" s="17">
        <v>23.282494721126398</v>
      </c>
      <c r="P3018" s="13">
        <v>0</v>
      </c>
      <c r="Q3018" s="13">
        <v>0</v>
      </c>
      <c r="R3018" s="19">
        <v>0</v>
      </c>
      <c r="S3018" s="27">
        <v>0</v>
      </c>
      <c r="T3018" s="19">
        <v>0</v>
      </c>
      <c r="U3018" s="17">
        <v>0</v>
      </c>
      <c r="V3018" s="13">
        <v>0</v>
      </c>
      <c r="W3018" s="13">
        <v>0</v>
      </c>
      <c r="X3018" s="19">
        <v>0</v>
      </c>
      <c r="Y3018" s="27">
        <v>0</v>
      </c>
      <c r="Z3018" s="19">
        <v>0</v>
      </c>
      <c r="AA3018" s="14">
        <v>0</v>
      </c>
      <c r="AB3018" s="13">
        <v>1</v>
      </c>
      <c r="AC3018" s="22" t="s">
        <v>782</v>
      </c>
      <c r="AD3018" s="19">
        <v>0</v>
      </c>
      <c r="AE3018" s="23">
        <v>0</v>
      </c>
      <c r="AF3018" s="19">
        <v>0</v>
      </c>
      <c r="AG3018" s="14">
        <v>0</v>
      </c>
      <c r="AH3018" s="22" t="s">
        <v>782</v>
      </c>
      <c r="AI3018" s="23" t="s">
        <v>782</v>
      </c>
      <c r="AJ3018" s="23" t="s">
        <v>782</v>
      </c>
      <c r="AK3018" s="23" t="s">
        <v>782</v>
      </c>
      <c r="AL3018" s="14" t="s">
        <v>782</v>
      </c>
      <c r="AM3018" s="22" t="s">
        <v>782</v>
      </c>
      <c r="AN3018" s="23" t="s">
        <v>782</v>
      </c>
      <c r="AO3018" s="23" t="s">
        <v>782</v>
      </c>
      <c r="AP3018" s="23" t="s">
        <v>782</v>
      </c>
      <c r="AQ3018" s="14" t="s">
        <v>782</v>
      </c>
      <c r="AR3018" s="13">
        <v>1054</v>
      </c>
      <c r="AS3018" s="19">
        <v>18639.197000000007</v>
      </c>
      <c r="AT3018" s="23">
        <v>18.639197000000006</v>
      </c>
      <c r="AU3018" s="19">
        <v>16.55160693600002</v>
      </c>
      <c r="AV3018" s="14">
        <v>4.0556149679177551</v>
      </c>
      <c r="AW3018" s="13">
        <v>0</v>
      </c>
      <c r="AX3018" s="22" t="s">
        <v>782</v>
      </c>
      <c r="AY3018" s="19">
        <v>0</v>
      </c>
      <c r="AZ3018" s="23">
        <v>0</v>
      </c>
      <c r="BA3018" s="19">
        <v>0</v>
      </c>
      <c r="BB3018" s="14">
        <v>0</v>
      </c>
      <c r="BC3018" s="13">
        <v>7</v>
      </c>
      <c r="BD3018" s="19">
        <v>19600</v>
      </c>
      <c r="BE3018" s="44">
        <v>19.600000000000001</v>
      </c>
      <c r="BF3018" s="19">
        <v>48.49941742215259</v>
      </c>
      <c r="BG3018" s="14">
        <v>11.883738176790457</v>
      </c>
      <c r="BH3018" s="22">
        <v>1076</v>
      </c>
      <c r="BI3018" s="23">
        <v>54.126097000000001</v>
      </c>
      <c r="BJ3018" s="23">
        <v>160.07057235815262</v>
      </c>
      <c r="BK3018" s="14">
        <v>39.221847865834611</v>
      </c>
      <c r="BL3018" t="s">
        <v>611</v>
      </c>
    </row>
    <row r="3019" spans="1:64">
      <c r="A3019" t="s">
        <v>4079</v>
      </c>
      <c r="B3019" t="s">
        <v>4076</v>
      </c>
      <c r="C3019" t="s">
        <v>611</v>
      </c>
      <c r="D3019" t="s">
        <v>942</v>
      </c>
      <c r="E3019">
        <v>2017</v>
      </c>
      <c r="F3019" s="23">
        <v>86.72</v>
      </c>
      <c r="G3019" s="23">
        <v>22.65</v>
      </c>
      <c r="H3019" s="22">
        <v>48685</v>
      </c>
      <c r="I3019" s="34">
        <v>382.42118443285432</v>
      </c>
      <c r="J3019" s="13">
        <v>14</v>
      </c>
      <c r="K3019" s="13">
        <v>22</v>
      </c>
      <c r="L3019" s="19">
        <v>15886.9</v>
      </c>
      <c r="M3019" s="19">
        <v>15.886900000000001</v>
      </c>
      <c r="N3019" s="19">
        <v>95.019547999999986</v>
      </c>
      <c r="O3019" s="17">
        <v>24.846831678772638</v>
      </c>
      <c r="P3019" s="13">
        <v>0</v>
      </c>
      <c r="Q3019" s="13">
        <v>0</v>
      </c>
      <c r="R3019" s="19">
        <v>0</v>
      </c>
      <c r="S3019" s="19">
        <v>0</v>
      </c>
      <c r="T3019" s="19">
        <v>0</v>
      </c>
      <c r="U3019" s="17">
        <v>0</v>
      </c>
      <c r="V3019" s="13">
        <v>0</v>
      </c>
      <c r="W3019" s="13">
        <v>0</v>
      </c>
      <c r="X3019" s="19">
        <v>0</v>
      </c>
      <c r="Y3019" s="19">
        <v>0</v>
      </c>
      <c r="Z3019" s="19">
        <v>0</v>
      </c>
      <c r="AA3019" s="14">
        <v>0</v>
      </c>
      <c r="AB3019" s="13">
        <v>1</v>
      </c>
      <c r="AC3019" s="22" t="s">
        <v>782</v>
      </c>
      <c r="AD3019" s="19">
        <v>0</v>
      </c>
      <c r="AE3019" s="19">
        <v>0</v>
      </c>
      <c r="AF3019" s="19">
        <v>9.7670999999999992</v>
      </c>
      <c r="AG3019" s="14">
        <v>2.5540164607996267</v>
      </c>
      <c r="AH3019" s="22" t="s">
        <v>782</v>
      </c>
      <c r="AI3019" s="23" t="s">
        <v>782</v>
      </c>
      <c r="AJ3019" s="23" t="s">
        <v>782</v>
      </c>
      <c r="AK3019" s="23" t="s">
        <v>782</v>
      </c>
      <c r="AL3019" s="14" t="s">
        <v>782</v>
      </c>
      <c r="AM3019" s="22" t="s">
        <v>782</v>
      </c>
      <c r="AN3019" s="23" t="s">
        <v>782</v>
      </c>
      <c r="AO3019" s="23" t="s">
        <v>782</v>
      </c>
      <c r="AP3019" s="23" t="s">
        <v>782</v>
      </c>
      <c r="AQ3019" s="14" t="s">
        <v>782</v>
      </c>
      <c r="AR3019" s="13">
        <v>1090</v>
      </c>
      <c r="AS3019" s="19">
        <v>19040.212000000018</v>
      </c>
      <c r="AT3019" s="19">
        <v>19.040211999999993</v>
      </c>
      <c r="AU3019" s="19">
        <v>16.907708256000024</v>
      </c>
      <c r="AV3019" s="14">
        <v>4.4212268943925848</v>
      </c>
      <c r="AW3019" s="13">
        <v>0</v>
      </c>
      <c r="AX3019" s="22" t="s">
        <v>782</v>
      </c>
      <c r="AY3019" s="19">
        <v>0</v>
      </c>
      <c r="AZ3019" s="19">
        <v>0</v>
      </c>
      <c r="BA3019" s="19">
        <v>0</v>
      </c>
      <c r="BB3019" s="14">
        <v>0</v>
      </c>
      <c r="BC3019" s="13">
        <v>8</v>
      </c>
      <c r="BD3019" s="19">
        <v>22600</v>
      </c>
      <c r="BE3019" s="19">
        <v>22.6</v>
      </c>
      <c r="BF3019" s="19">
        <v>56.166278635810158</v>
      </c>
      <c r="BG3019" s="14">
        <v>14.687020730587131</v>
      </c>
      <c r="BH3019" s="22">
        <v>1113</v>
      </c>
      <c r="BI3019" s="23">
        <v>57.527111999999988</v>
      </c>
      <c r="BJ3019" s="23">
        <v>177.86063489181015</v>
      </c>
      <c r="BK3019" s="14">
        <v>46.509095764551979</v>
      </c>
      <c r="BL3019" t="s">
        <v>611</v>
      </c>
    </row>
    <row r="3020" spans="1:64">
      <c r="A3020" t="s">
        <v>4080</v>
      </c>
      <c r="B3020" t="s">
        <v>4076</v>
      </c>
      <c r="C3020" t="s">
        <v>611</v>
      </c>
      <c r="D3020" t="s">
        <v>942</v>
      </c>
      <c r="E3020">
        <v>2018</v>
      </c>
      <c r="F3020" s="23">
        <v>86.72</v>
      </c>
      <c r="G3020" s="23">
        <v>22.68</v>
      </c>
      <c r="H3020" s="22">
        <v>48505</v>
      </c>
      <c r="I3020" s="34">
        <v>382.44836433224543</v>
      </c>
      <c r="J3020" s="13">
        <v>14</v>
      </c>
      <c r="K3020" s="13">
        <v>22</v>
      </c>
      <c r="L3020" s="19">
        <v>16076.9</v>
      </c>
      <c r="M3020" s="19">
        <v>16.076899999999998</v>
      </c>
      <c r="N3020" s="19">
        <v>96.155938899999981</v>
      </c>
      <c r="O3020" s="17">
        <v>25.142201632340139</v>
      </c>
      <c r="P3020" s="13">
        <v>0</v>
      </c>
      <c r="Q3020" s="13">
        <v>0</v>
      </c>
      <c r="R3020" s="19">
        <v>0</v>
      </c>
      <c r="S3020" s="19">
        <v>0</v>
      </c>
      <c r="T3020" s="19">
        <v>0</v>
      </c>
      <c r="U3020" s="17">
        <v>0</v>
      </c>
      <c r="V3020" s="13">
        <v>0</v>
      </c>
      <c r="W3020" s="13">
        <v>0</v>
      </c>
      <c r="X3020" s="19">
        <v>0</v>
      </c>
      <c r="Y3020" s="19">
        <v>0</v>
      </c>
      <c r="Z3020" s="19">
        <v>0</v>
      </c>
      <c r="AA3020" s="14">
        <v>0</v>
      </c>
      <c r="AB3020" s="13">
        <v>1</v>
      </c>
      <c r="AC3020" s="22" t="s">
        <v>782</v>
      </c>
      <c r="AD3020" s="19">
        <v>0</v>
      </c>
      <c r="AE3020" s="19">
        <v>0</v>
      </c>
      <c r="AF3020" s="19">
        <v>10.645390601999997</v>
      </c>
      <c r="AG3020" s="14">
        <v>2.7834844111797525</v>
      </c>
      <c r="AH3020" s="22" t="s">
        <v>782</v>
      </c>
      <c r="AI3020" s="23" t="s">
        <v>782</v>
      </c>
      <c r="AJ3020" s="23" t="s">
        <v>782</v>
      </c>
      <c r="AK3020" s="23" t="s">
        <v>782</v>
      </c>
      <c r="AL3020" s="14" t="s">
        <v>782</v>
      </c>
      <c r="AM3020" s="22" t="s">
        <v>782</v>
      </c>
      <c r="AN3020" s="23" t="s">
        <v>782</v>
      </c>
      <c r="AO3020" s="23" t="s">
        <v>782</v>
      </c>
      <c r="AP3020" s="23" t="s">
        <v>782</v>
      </c>
      <c r="AQ3020" s="14" t="s">
        <v>782</v>
      </c>
      <c r="AR3020" s="13">
        <v>1144</v>
      </c>
      <c r="AS3020" s="19">
        <v>20061.372000000036</v>
      </c>
      <c r="AT3020" s="19">
        <v>20.061371999999981</v>
      </c>
      <c r="AU3020" s="19">
        <v>17.814498336000028</v>
      </c>
      <c r="AV3020" s="14">
        <v>4.6580139954590027</v>
      </c>
      <c r="AW3020" s="13">
        <v>0</v>
      </c>
      <c r="AX3020" s="22" t="s">
        <v>782</v>
      </c>
      <c r="AY3020" s="19">
        <v>0</v>
      </c>
      <c r="AZ3020" s="19">
        <v>0</v>
      </c>
      <c r="BA3020" s="19">
        <v>0</v>
      </c>
      <c r="BB3020" s="14">
        <v>0</v>
      </c>
      <c r="BC3020" s="13">
        <v>8</v>
      </c>
      <c r="BD3020" s="19">
        <v>22600</v>
      </c>
      <c r="BE3020" s="19">
        <v>22.6</v>
      </c>
      <c r="BF3020" s="19">
        <v>55.531809875082438</v>
      </c>
      <c r="BG3020" s="14">
        <v>14.520080370075824</v>
      </c>
      <c r="BH3020" s="22">
        <v>1167</v>
      </c>
      <c r="BI3020" s="23">
        <v>58.738271999999981</v>
      </c>
      <c r="BJ3020" s="23">
        <v>180.14763771308242</v>
      </c>
      <c r="BK3020" s="14">
        <v>47.103780409054721</v>
      </c>
      <c r="BL3020" t="s">
        <v>611</v>
      </c>
    </row>
    <row r="3021" spans="1:64">
      <c r="A3021" t="s">
        <v>4081</v>
      </c>
      <c r="B3021" t="s">
        <v>4076</v>
      </c>
      <c r="C3021" t="s">
        <v>611</v>
      </c>
      <c r="D3021" t="s">
        <v>942</v>
      </c>
      <c r="E3021">
        <v>2019</v>
      </c>
      <c r="F3021" s="23">
        <v>86.72</v>
      </c>
      <c r="G3021" s="23">
        <v>22.74</v>
      </c>
      <c r="H3021" s="22">
        <v>48644</v>
      </c>
      <c r="I3021" s="34">
        <v>388.95637906520346</v>
      </c>
      <c r="J3021" s="22">
        <v>14</v>
      </c>
      <c r="K3021" s="22">
        <v>22</v>
      </c>
      <c r="L3021" s="23">
        <v>16076.9</v>
      </c>
      <c r="M3021" s="23">
        <v>16.076899999999998</v>
      </c>
      <c r="N3021" s="23">
        <v>96.155938899999995</v>
      </c>
      <c r="O3021" s="14">
        <v>24.721522534505265</v>
      </c>
      <c r="P3021" s="22">
        <v>0</v>
      </c>
      <c r="Q3021" s="22">
        <v>0</v>
      </c>
      <c r="R3021" s="23">
        <v>0</v>
      </c>
      <c r="S3021" s="23">
        <v>0</v>
      </c>
      <c r="T3021" s="23">
        <v>0</v>
      </c>
      <c r="U3021" s="14">
        <v>0</v>
      </c>
      <c r="V3021" s="22">
        <v>0</v>
      </c>
      <c r="W3021" s="22">
        <v>0</v>
      </c>
      <c r="X3021" s="23">
        <v>0</v>
      </c>
      <c r="Y3021" s="23">
        <v>0</v>
      </c>
      <c r="Z3021" s="23">
        <v>0</v>
      </c>
      <c r="AA3021" s="14">
        <v>0</v>
      </c>
      <c r="AB3021" s="22">
        <v>1</v>
      </c>
      <c r="AC3021" s="22">
        <v>1</v>
      </c>
      <c r="AD3021" s="23">
        <v>7023.8866287553647</v>
      </c>
      <c r="AE3021" s="23">
        <v>7.0238866287553643</v>
      </c>
      <c r="AF3021" s="23">
        <v>9.8193935069999991</v>
      </c>
      <c r="AG3021" s="14">
        <v>2.5245487760348331</v>
      </c>
      <c r="AH3021" s="22">
        <v>0</v>
      </c>
      <c r="AI3021" s="23">
        <v>0</v>
      </c>
      <c r="AJ3021" s="23">
        <v>0</v>
      </c>
      <c r="AK3021" s="23">
        <v>0</v>
      </c>
      <c r="AL3021" s="14">
        <v>0</v>
      </c>
      <c r="AM3021" s="22">
        <v>1208</v>
      </c>
      <c r="AN3021" s="23">
        <v>22115.487000000026</v>
      </c>
      <c r="AO3021" s="23">
        <v>22.11548699999998</v>
      </c>
      <c r="AP3021" s="23">
        <v>19.638552456000021</v>
      </c>
      <c r="AQ3021" s="14">
        <v>5.0490372476209915</v>
      </c>
      <c r="AR3021" s="22">
        <v>1208</v>
      </c>
      <c r="AS3021" s="23">
        <v>22115.487000000026</v>
      </c>
      <c r="AT3021" s="23">
        <v>22.11548699999998</v>
      </c>
      <c r="AU3021" s="23">
        <v>19.638552456000021</v>
      </c>
      <c r="AV3021" s="14">
        <v>5.0490372476209915</v>
      </c>
      <c r="AW3021" s="22">
        <v>0</v>
      </c>
      <c r="AX3021" s="22" t="s">
        <v>782</v>
      </c>
      <c r="AY3021" s="23">
        <v>0</v>
      </c>
      <c r="AZ3021" s="23">
        <v>0</v>
      </c>
      <c r="BA3021" s="23">
        <v>0</v>
      </c>
      <c r="BB3021" s="14">
        <v>0</v>
      </c>
      <c r="BC3021" s="22">
        <v>8</v>
      </c>
      <c r="BD3021" s="23">
        <v>22600</v>
      </c>
      <c r="BE3021" s="23">
        <v>22.6</v>
      </c>
      <c r="BF3021" s="23">
        <v>55.531809492469407</v>
      </c>
      <c r="BG3021" s="14">
        <v>14.277130413937812</v>
      </c>
      <c r="BH3021" s="22">
        <v>1231</v>
      </c>
      <c r="BI3021" s="23">
        <v>67.81627362875534</v>
      </c>
      <c r="BJ3021" s="23">
        <v>181.14569435546943</v>
      </c>
      <c r="BK3021" s="14">
        <v>46.572238972098901</v>
      </c>
      <c r="BL3021" t="s">
        <v>611</v>
      </c>
    </row>
    <row r="3022" spans="1:64">
      <c r="A3022" t="s">
        <v>4082</v>
      </c>
      <c r="B3022" t="s">
        <v>4076</v>
      </c>
      <c r="C3022" t="s">
        <v>611</v>
      </c>
      <c r="D3022" t="s">
        <v>942</v>
      </c>
      <c r="E3022">
        <v>2020</v>
      </c>
      <c r="F3022" s="23">
        <v>86.72</v>
      </c>
      <c r="G3022" s="23">
        <v>22.78</v>
      </c>
      <c r="H3022" s="22">
        <v>48672</v>
      </c>
      <c r="I3022" s="34">
        <v>391.69354248905722</v>
      </c>
      <c r="J3022" s="22">
        <v>14</v>
      </c>
      <c r="K3022" s="22">
        <v>26</v>
      </c>
      <c r="L3022" s="23">
        <v>16811.900000000001</v>
      </c>
      <c r="M3022" s="23">
        <v>16.811900000000001</v>
      </c>
      <c r="N3022" s="23">
        <v>100.52922289999999</v>
      </c>
      <c r="O3022" s="14">
        <v>25.665274505465835</v>
      </c>
      <c r="P3022" s="22">
        <v>0</v>
      </c>
      <c r="Q3022" s="22">
        <v>0</v>
      </c>
      <c r="R3022" s="23">
        <v>0</v>
      </c>
      <c r="S3022" s="23">
        <v>0</v>
      </c>
      <c r="T3022" s="23">
        <v>0</v>
      </c>
      <c r="U3022" s="14">
        <v>0</v>
      </c>
      <c r="V3022" s="22">
        <v>0</v>
      </c>
      <c r="W3022" s="22">
        <v>0</v>
      </c>
      <c r="X3022" s="23">
        <v>0</v>
      </c>
      <c r="Y3022" s="23">
        <v>0</v>
      </c>
      <c r="Z3022" s="23">
        <v>0</v>
      </c>
      <c r="AA3022" s="14">
        <v>0</v>
      </c>
      <c r="AB3022" s="22">
        <v>1</v>
      </c>
      <c r="AC3022" s="22">
        <v>1</v>
      </c>
      <c r="AD3022" s="23">
        <v>7162.822272746781</v>
      </c>
      <c r="AE3022" s="23">
        <v>7.162822272746781</v>
      </c>
      <c r="AF3022" s="23">
        <v>10.013625537299999</v>
      </c>
      <c r="AG3022" s="14">
        <v>2.5564949255143135</v>
      </c>
      <c r="AH3022" s="22">
        <v>0</v>
      </c>
      <c r="AI3022" s="23">
        <v>0</v>
      </c>
      <c r="AJ3022" s="23">
        <v>0</v>
      </c>
      <c r="AK3022" s="23">
        <v>0</v>
      </c>
      <c r="AL3022" s="14">
        <v>0</v>
      </c>
      <c r="AM3022" s="22">
        <v>1316</v>
      </c>
      <c r="AN3022" s="23">
        <v>23278.854000000014</v>
      </c>
      <c r="AO3022" s="23">
        <v>23.278853999999967</v>
      </c>
      <c r="AP3022" s="23">
        <v>20.671622352000043</v>
      </c>
      <c r="AQ3022" s="14">
        <v>5.2774988887077576</v>
      </c>
      <c r="AR3022" s="22">
        <v>1316</v>
      </c>
      <c r="AS3022" s="23">
        <v>23278.854000000014</v>
      </c>
      <c r="AT3022" s="23">
        <v>23.278853999999967</v>
      </c>
      <c r="AU3022" s="23">
        <v>20.671622352000043</v>
      </c>
      <c r="AV3022" s="14">
        <v>5.2774988887077576</v>
      </c>
      <c r="AW3022" s="22">
        <v>0</v>
      </c>
      <c r="AX3022" s="22">
        <v>0</v>
      </c>
      <c r="AY3022" s="23">
        <v>0</v>
      </c>
      <c r="AZ3022" s="23">
        <v>0</v>
      </c>
      <c r="BA3022" s="23">
        <v>0</v>
      </c>
      <c r="BB3022" s="14">
        <v>0</v>
      </c>
      <c r="BC3022" s="22">
        <v>8</v>
      </c>
      <c r="BD3022" s="23">
        <v>22600</v>
      </c>
      <c r="BE3022" s="23">
        <v>22.6</v>
      </c>
      <c r="BF3022" s="23">
        <v>55.545645350144426</v>
      </c>
      <c r="BG3022" s="14">
        <v>14.180893817440507</v>
      </c>
      <c r="BH3022" s="22">
        <v>1339</v>
      </c>
      <c r="BI3022" s="23">
        <v>69.85357627274675</v>
      </c>
      <c r="BJ3022" s="23">
        <v>186.76011613944445</v>
      </c>
      <c r="BK3022" s="14">
        <v>47.68016213712842</v>
      </c>
      <c r="BL3022" t="s">
        <v>611</v>
      </c>
    </row>
    <row r="3023" spans="1:64">
      <c r="A3023" t="s">
        <v>4083</v>
      </c>
      <c r="B3023" t="s">
        <v>4076</v>
      </c>
      <c r="C3023" t="s">
        <v>611</v>
      </c>
      <c r="D3023" t="s">
        <v>942</v>
      </c>
      <c r="E3023">
        <v>2021</v>
      </c>
      <c r="F3023" s="23">
        <v>86.72</v>
      </c>
      <c r="G3023" s="23">
        <v>22.85</v>
      </c>
      <c r="H3023" s="22">
        <v>48714</v>
      </c>
      <c r="I3023" s="34">
        <v>364.93</v>
      </c>
      <c r="J3023" s="22">
        <v>14</v>
      </c>
      <c r="K3023" s="22">
        <v>25</v>
      </c>
      <c r="L3023" s="23">
        <v>16481.900000000001</v>
      </c>
      <c r="M3023" s="23">
        <v>16.4819</v>
      </c>
      <c r="N3023" s="23">
        <v>98.578243900000004</v>
      </c>
      <c r="O3023" s="14">
        <v>27.01</v>
      </c>
      <c r="P3023" s="22">
        <v>0</v>
      </c>
      <c r="Q3023" s="22">
        <v>0</v>
      </c>
      <c r="R3023" s="23">
        <v>0</v>
      </c>
      <c r="S3023" s="23">
        <v>0</v>
      </c>
      <c r="T3023" s="23">
        <v>0</v>
      </c>
      <c r="U3023" s="14">
        <v>0</v>
      </c>
      <c r="V3023" s="22">
        <v>0</v>
      </c>
      <c r="W3023" s="22">
        <v>0</v>
      </c>
      <c r="X3023" s="23">
        <v>0</v>
      </c>
      <c r="Y3023" s="23">
        <v>0</v>
      </c>
      <c r="Z3023" s="23">
        <v>0</v>
      </c>
      <c r="AA3023" s="14">
        <v>0</v>
      </c>
      <c r="AB3023" s="22">
        <v>1</v>
      </c>
      <c r="AC3023" s="22">
        <v>1</v>
      </c>
      <c r="AD3023" s="23">
        <v>6738.7885109999997</v>
      </c>
      <c r="AE3023" s="23">
        <v>6.7387885110000001</v>
      </c>
      <c r="AF3023" s="23">
        <v>9.4208263379999995</v>
      </c>
      <c r="AG3023" s="14">
        <v>2.58</v>
      </c>
      <c r="AH3023" s="22">
        <v>0</v>
      </c>
      <c r="AI3023" s="23">
        <v>0</v>
      </c>
      <c r="AJ3023" s="23">
        <v>0</v>
      </c>
      <c r="AK3023" s="23">
        <v>0</v>
      </c>
      <c r="AL3023" s="14">
        <v>0</v>
      </c>
      <c r="AM3023" s="22">
        <v>1478</v>
      </c>
      <c r="AN3023" s="23">
        <v>25794.789000000001</v>
      </c>
      <c r="AO3023" s="23">
        <v>25.794789000000002</v>
      </c>
      <c r="AP3023" s="23">
        <v>23.081768220000001</v>
      </c>
      <c r="AQ3023" s="14">
        <v>6.33</v>
      </c>
      <c r="AR3023" s="22">
        <v>1478</v>
      </c>
      <c r="AS3023" s="23">
        <v>25794.789000000001</v>
      </c>
      <c r="AT3023" s="23">
        <v>25.794789000000002</v>
      </c>
      <c r="AU3023" s="23">
        <v>23.081768220000001</v>
      </c>
      <c r="AV3023" s="14">
        <v>6.33</v>
      </c>
      <c r="AW3023" s="22">
        <v>0</v>
      </c>
      <c r="AX3023" s="22">
        <v>0</v>
      </c>
      <c r="AY3023" s="23">
        <v>0</v>
      </c>
      <c r="AZ3023" s="23">
        <v>0</v>
      </c>
      <c r="BA3023" s="23">
        <v>0</v>
      </c>
      <c r="BB3023" s="14">
        <v>0</v>
      </c>
      <c r="BC3023" s="22">
        <v>8</v>
      </c>
      <c r="BD3023" s="23">
        <v>22600</v>
      </c>
      <c r="BE3023" s="23">
        <v>22.6</v>
      </c>
      <c r="BF3023" s="23">
        <v>48.448608110000002</v>
      </c>
      <c r="BG3023" s="14">
        <v>13.28</v>
      </c>
      <c r="BH3023" s="22">
        <v>1501</v>
      </c>
      <c r="BI3023" s="23">
        <v>71.62</v>
      </c>
      <c r="BJ3023" s="23">
        <v>179.53</v>
      </c>
      <c r="BK3023" s="14">
        <v>49.2</v>
      </c>
      <c r="BL3023" t="s">
        <v>611</v>
      </c>
    </row>
    <row r="3024" spans="1:64">
      <c r="A3024" t="s">
        <v>4084</v>
      </c>
      <c r="B3024" t="s">
        <v>4076</v>
      </c>
      <c r="C3024" t="s">
        <v>611</v>
      </c>
      <c r="D3024" s="111" t="s">
        <v>942</v>
      </c>
      <c r="E3024" s="110">
        <v>2022</v>
      </c>
      <c r="F3024" s="23"/>
      <c r="G3024" s="23"/>
      <c r="H3024" s="22">
        <v>49486</v>
      </c>
      <c r="I3024" s="34">
        <v>358.65167393502526</v>
      </c>
      <c r="J3024" s="22">
        <v>14</v>
      </c>
      <c r="K3024" s="22">
        <v>23</v>
      </c>
      <c r="L3024" s="23">
        <v>16156.9</v>
      </c>
      <c r="M3024" s="23">
        <v>16.156899999999997</v>
      </c>
      <c r="N3024" s="23">
        <v>95.616534200000004</v>
      </c>
      <c r="O3024" s="14">
        <v>26.659999422537833</v>
      </c>
      <c r="P3024" s="22">
        <v>0</v>
      </c>
      <c r="Q3024" s="22">
        <v>0</v>
      </c>
      <c r="R3024" s="23">
        <v>0</v>
      </c>
      <c r="S3024" s="23">
        <v>0</v>
      </c>
      <c r="T3024" s="23">
        <v>0</v>
      </c>
      <c r="U3024" s="14">
        <v>0</v>
      </c>
      <c r="V3024" s="22">
        <v>0</v>
      </c>
      <c r="W3024" s="22">
        <v>0</v>
      </c>
      <c r="X3024" s="23">
        <v>0</v>
      </c>
      <c r="Y3024" s="23">
        <v>0</v>
      </c>
      <c r="Z3024" s="23">
        <v>0</v>
      </c>
      <c r="AA3024" s="14">
        <v>0</v>
      </c>
      <c r="AB3024" s="22">
        <v>1</v>
      </c>
      <c r="AC3024" s="22">
        <v>1</v>
      </c>
      <c r="AD3024" s="23">
        <v>5664.5225150214601</v>
      </c>
      <c r="AE3024" s="23">
        <v>5.66452251502146</v>
      </c>
      <c r="AF3024" s="23">
        <v>7.9190024760000002</v>
      </c>
      <c r="AG3024" s="14">
        <v>2.2079926155411274</v>
      </c>
      <c r="AH3024" s="22">
        <v>0</v>
      </c>
      <c r="AI3024" s="23">
        <v>0</v>
      </c>
      <c r="AJ3024" s="23">
        <v>0</v>
      </c>
      <c r="AK3024" s="23">
        <v>0</v>
      </c>
      <c r="AL3024" s="14">
        <v>0</v>
      </c>
      <c r="AM3024" s="22">
        <v>1776</v>
      </c>
      <c r="AN3024" s="23">
        <v>28291.223000000027</v>
      </c>
      <c r="AO3024" s="23">
        <v>28.291222999999913</v>
      </c>
      <c r="AP3024" s="23">
        <v>28.980508044307939</v>
      </c>
      <c r="AQ3024" s="14">
        <v>8.0804050700062149</v>
      </c>
      <c r="AR3024" s="22">
        <v>1776</v>
      </c>
      <c r="AS3024" s="23">
        <v>28291.223000000002</v>
      </c>
      <c r="AT3024" s="23">
        <v>28.291222999999899</v>
      </c>
      <c r="AU3024" s="23">
        <v>28.9805080443079</v>
      </c>
      <c r="AV3024" s="14">
        <v>8.0804050700062042</v>
      </c>
      <c r="AW3024" s="22">
        <v>0</v>
      </c>
      <c r="AX3024" s="22">
        <v>0</v>
      </c>
      <c r="AY3024" s="23">
        <v>0</v>
      </c>
      <c r="AZ3024" s="23">
        <v>0</v>
      </c>
      <c r="BA3024" s="23">
        <v>0</v>
      </c>
      <c r="BB3024" s="14">
        <v>0</v>
      </c>
      <c r="BC3024" s="22">
        <v>8</v>
      </c>
      <c r="BD3024" s="23">
        <v>22600</v>
      </c>
      <c r="BE3024" s="23">
        <v>22.6</v>
      </c>
      <c r="BF3024" s="23">
        <v>54.115761811804525</v>
      </c>
      <c r="BG3024" s="14">
        <v>15.088668405771429</v>
      </c>
      <c r="BH3024" s="22">
        <v>1799</v>
      </c>
      <c r="BI3024" s="23">
        <v>72.71264551502135</v>
      </c>
      <c r="BJ3024" s="23">
        <v>186.63180653211242</v>
      </c>
      <c r="BK3024" s="14">
        <v>52.037065513856589</v>
      </c>
      <c r="BL3024" t="s">
        <v>611</v>
      </c>
    </row>
    <row r="3025" spans="1:64">
      <c r="A3025" t="s">
        <v>4085</v>
      </c>
      <c r="B3025" t="s">
        <v>4076</v>
      </c>
      <c r="C3025" t="s">
        <v>611</v>
      </c>
      <c r="D3025" t="s">
        <v>942</v>
      </c>
      <c r="E3025">
        <v>2023</v>
      </c>
      <c r="F3025">
        <v>86.72</v>
      </c>
      <c r="G3025">
        <v>23.68</v>
      </c>
      <c r="H3025">
        <v>48377</v>
      </c>
      <c r="I3025">
        <v>358.65167393502526</v>
      </c>
      <c r="J3025">
        <v>14</v>
      </c>
      <c r="K3025">
        <v>23</v>
      </c>
      <c r="L3025">
        <v>16156.9</v>
      </c>
      <c r="M3025">
        <v>16.1569</v>
      </c>
      <c r="N3025">
        <v>95.616534000000001</v>
      </c>
      <c r="O3025">
        <v>26.65999936677342</v>
      </c>
      <c r="P3025">
        <v>0</v>
      </c>
      <c r="Q3025">
        <v>0</v>
      </c>
      <c r="R3025">
        <v>0</v>
      </c>
      <c r="S3025">
        <v>0</v>
      </c>
      <c r="T3025">
        <v>0</v>
      </c>
      <c r="U3025">
        <v>0</v>
      </c>
      <c r="V3025">
        <v>0</v>
      </c>
      <c r="W3025">
        <v>0</v>
      </c>
      <c r="X3025">
        <v>0</v>
      </c>
      <c r="Y3025">
        <v>0</v>
      </c>
      <c r="Z3025">
        <v>0</v>
      </c>
      <c r="AA3025">
        <v>0</v>
      </c>
      <c r="AB3025">
        <v>1</v>
      </c>
      <c r="AC3025">
        <v>1</v>
      </c>
      <c r="AD3025">
        <v>7325.6668628755397</v>
      </c>
      <c r="AE3025">
        <v>7.3256668628755399</v>
      </c>
      <c r="AF3025">
        <v>10.2412822743</v>
      </c>
      <c r="AG3025">
        <v>2.855495462194706</v>
      </c>
      <c r="AL3025">
        <v>0</v>
      </c>
      <c r="AM3025">
        <v>2308</v>
      </c>
      <c r="AN3025">
        <v>36667.302000000003</v>
      </c>
      <c r="AO3025">
        <v>36.667301999999999</v>
      </c>
      <c r="AP3025">
        <v>34.393461000000002</v>
      </c>
      <c r="AQ3025">
        <v>9.5896557856944113</v>
      </c>
      <c r="AR3025">
        <v>2532</v>
      </c>
      <c r="AS3025">
        <v>36829.021999999903</v>
      </c>
      <c r="AT3025">
        <v>36.829021999999703</v>
      </c>
      <c r="AU3025">
        <v>34.545152536220698</v>
      </c>
      <c r="AV3025">
        <v>9.6319507329217231</v>
      </c>
      <c r="AW3025">
        <v>0</v>
      </c>
      <c r="AX3025">
        <v>0</v>
      </c>
      <c r="AY3025">
        <v>0</v>
      </c>
      <c r="AZ3025">
        <v>0</v>
      </c>
      <c r="BA3025">
        <v>0</v>
      </c>
      <c r="BB3025">
        <v>0</v>
      </c>
      <c r="BC3025">
        <v>8</v>
      </c>
      <c r="BD3025">
        <v>22600</v>
      </c>
      <c r="BE3025">
        <v>22.6</v>
      </c>
      <c r="BF3025">
        <v>64.616664</v>
      </c>
      <c r="BG3025">
        <v>18.016551628225834</v>
      </c>
      <c r="BH3025">
        <v>2555</v>
      </c>
      <c r="BI3025">
        <v>82.911588862875249</v>
      </c>
      <c r="BJ3025">
        <v>205.0196328105207</v>
      </c>
      <c r="BK3025">
        <v>57.163997190115687</v>
      </c>
      <c r="BL3025" t="s">
        <v>611</v>
      </c>
    </row>
    <row r="3026" spans="1:64">
      <c r="A3026" t="s">
        <v>4086</v>
      </c>
      <c r="B3026" t="s">
        <v>4076</v>
      </c>
      <c r="C3026" t="s">
        <v>611</v>
      </c>
      <c r="D3026" t="s">
        <v>942</v>
      </c>
      <c r="E3026">
        <v>2024</v>
      </c>
      <c r="F3026">
        <v>86.72</v>
      </c>
      <c r="G3026">
        <v>23.8</v>
      </c>
      <c r="H3026">
        <v>48030</v>
      </c>
      <c r="I3026">
        <v>329.34642405344812</v>
      </c>
      <c r="J3026">
        <v>14</v>
      </c>
      <c r="K3026">
        <v>23</v>
      </c>
      <c r="L3026">
        <v>16156.9</v>
      </c>
      <c r="M3026">
        <v>16.156899999999997</v>
      </c>
      <c r="N3026">
        <v>95.616534200000004</v>
      </c>
      <c r="O3026">
        <v>29.032206581506053</v>
      </c>
      <c r="P3026">
        <v>0</v>
      </c>
      <c r="Q3026">
        <v>0</v>
      </c>
      <c r="R3026">
        <v>0</v>
      </c>
      <c r="S3026">
        <v>0</v>
      </c>
      <c r="T3026">
        <v>0</v>
      </c>
      <c r="U3026">
        <v>0</v>
      </c>
      <c r="V3026">
        <v>0</v>
      </c>
      <c r="W3026">
        <v>0</v>
      </c>
      <c r="X3026">
        <v>0</v>
      </c>
      <c r="Y3026">
        <v>0</v>
      </c>
      <c r="Z3026">
        <v>0</v>
      </c>
      <c r="AA3026">
        <v>0</v>
      </c>
      <c r="AB3026">
        <v>1</v>
      </c>
      <c r="AC3026">
        <v>1</v>
      </c>
      <c r="AD3026">
        <v>1129.5766158798283</v>
      </c>
      <c r="AE3026">
        <v>1.1295766158798284</v>
      </c>
      <c r="AF3026">
        <v>1.5791481089999999</v>
      </c>
      <c r="AG3026">
        <v>0.47947935476710296</v>
      </c>
      <c r="AH3026">
        <v>0</v>
      </c>
      <c r="AI3026">
        <v>0</v>
      </c>
      <c r="AJ3026">
        <v>0</v>
      </c>
      <c r="AK3026">
        <v>0</v>
      </c>
      <c r="AL3026">
        <v>0</v>
      </c>
      <c r="AM3026">
        <v>2765</v>
      </c>
      <c r="AN3026">
        <v>43264.359999999979</v>
      </c>
      <c r="AO3026">
        <v>43.264359999999932</v>
      </c>
      <c r="AP3026">
        <v>39.022021705648932</v>
      </c>
      <c r="AQ3026">
        <v>11.848321055192701</v>
      </c>
      <c r="AR3026">
        <v>3264</v>
      </c>
      <c r="AS3026">
        <v>43691.967000000048</v>
      </c>
      <c r="AT3026">
        <v>43.691966999999607</v>
      </c>
      <c r="AU3026">
        <v>39.407699192511153</v>
      </c>
      <c r="AV3026">
        <v>11.965424949054816</v>
      </c>
      <c r="AW3026">
        <v>0</v>
      </c>
      <c r="AX3026">
        <v>0</v>
      </c>
      <c r="AY3026">
        <v>0</v>
      </c>
      <c r="AZ3026">
        <v>0</v>
      </c>
      <c r="BA3026">
        <v>0</v>
      </c>
      <c r="BB3026">
        <v>0</v>
      </c>
      <c r="BC3026">
        <v>8</v>
      </c>
      <c r="BD3026">
        <v>22600</v>
      </c>
      <c r="BE3026">
        <v>22.6</v>
      </c>
      <c r="BF3026">
        <v>56.671537010308654</v>
      </c>
      <c r="BG3026">
        <v>17.207272607615042</v>
      </c>
      <c r="BH3026">
        <v>3287</v>
      </c>
      <c r="BI3026">
        <v>83.578443615879422</v>
      </c>
      <c r="BJ3026">
        <v>193.27491851181981</v>
      </c>
      <c r="BK3026">
        <v>58.684383492943013</v>
      </c>
      <c r="BL3026" t="s">
        <v>611</v>
      </c>
    </row>
    <row r="3027" spans="1:64">
      <c r="A3027" t="s">
        <v>4087</v>
      </c>
      <c r="B3027" t="s">
        <v>4088</v>
      </c>
      <c r="C3027" t="s">
        <v>612</v>
      </c>
      <c r="D3027" t="s">
        <v>942</v>
      </c>
      <c r="E3027">
        <v>2012</v>
      </c>
      <c r="F3027" s="23">
        <v>110.31</v>
      </c>
      <c r="G3027" s="23">
        <v>21.1</v>
      </c>
      <c r="H3027" s="22">
        <v>28583</v>
      </c>
      <c r="I3027" s="34">
        <v>234.47672</v>
      </c>
      <c r="J3027" s="22">
        <v>15</v>
      </c>
      <c r="K3027" s="22" t="s">
        <v>782</v>
      </c>
      <c r="L3027" s="23">
        <v>3841</v>
      </c>
      <c r="M3027" s="23">
        <v>3.8410000000000002</v>
      </c>
      <c r="N3027" s="23">
        <v>24.617445</v>
      </c>
      <c r="O3027" s="14">
        <v>10.498886627209728</v>
      </c>
      <c r="P3027" s="22">
        <v>1</v>
      </c>
      <c r="Q3027" s="22" t="s">
        <v>782</v>
      </c>
      <c r="R3027" s="23">
        <v>120</v>
      </c>
      <c r="S3027" s="23">
        <v>0.12</v>
      </c>
      <c r="T3027" s="23">
        <v>0.54175800000000007</v>
      </c>
      <c r="U3027" s="14">
        <v>0.23104980315316589</v>
      </c>
      <c r="V3027" s="22">
        <v>0</v>
      </c>
      <c r="W3027" s="22" t="s">
        <v>782</v>
      </c>
      <c r="X3027" s="23">
        <v>0</v>
      </c>
      <c r="Y3027" s="23">
        <v>0</v>
      </c>
      <c r="Z3027" s="23">
        <v>0</v>
      </c>
      <c r="AA3027" s="14">
        <v>0</v>
      </c>
      <c r="AB3027" s="22">
        <v>2</v>
      </c>
      <c r="AC3027" s="22" t="s">
        <v>782</v>
      </c>
      <c r="AD3027" s="23">
        <v>208</v>
      </c>
      <c r="AE3027" s="23">
        <v>0.20799999999999999</v>
      </c>
      <c r="AF3027" s="23">
        <v>0.35443200000000002</v>
      </c>
      <c r="AG3027" s="14">
        <v>0.15115871631094124</v>
      </c>
      <c r="AH3027" s="22" t="s">
        <v>782</v>
      </c>
      <c r="AI3027" s="23" t="s">
        <v>782</v>
      </c>
      <c r="AJ3027" s="23" t="s">
        <v>782</v>
      </c>
      <c r="AK3027" s="23" t="s">
        <v>782</v>
      </c>
      <c r="AL3027" s="14" t="s">
        <v>782</v>
      </c>
      <c r="AM3027" s="22" t="s">
        <v>782</v>
      </c>
      <c r="AN3027" s="23" t="s">
        <v>782</v>
      </c>
      <c r="AO3027" s="23" t="s">
        <v>782</v>
      </c>
      <c r="AP3027" s="23" t="s">
        <v>782</v>
      </c>
      <c r="AQ3027" s="14" t="s">
        <v>782</v>
      </c>
      <c r="AR3027" s="22">
        <v>1308</v>
      </c>
      <c r="AS3027" s="23">
        <v>29229.636000000017</v>
      </c>
      <c r="AT3027" s="23">
        <v>29.229636000000017</v>
      </c>
      <c r="AU3027" s="23">
        <v>25.812709999999999</v>
      </c>
      <c r="AV3027" s="14">
        <v>11.008645122637335</v>
      </c>
      <c r="AW3027" s="22">
        <v>2</v>
      </c>
      <c r="AX3027" s="22" t="s">
        <v>782</v>
      </c>
      <c r="AY3027" s="23">
        <v>27</v>
      </c>
      <c r="AZ3027" s="23">
        <v>2.7E-2</v>
      </c>
      <c r="BA3027" s="23">
        <v>2.5780000000000001E-2</v>
      </c>
      <c r="BB3027" s="14">
        <v>1.0994694910437164E-2</v>
      </c>
      <c r="BC3027" s="22">
        <v>3</v>
      </c>
      <c r="BD3027" s="23">
        <v>3000</v>
      </c>
      <c r="BE3027" s="23">
        <v>3</v>
      </c>
      <c r="BF3027" s="23">
        <v>4.7910000000000004</v>
      </c>
      <c r="BG3027" s="14">
        <v>2.0432732085300409</v>
      </c>
      <c r="BH3027" s="22">
        <v>1331</v>
      </c>
      <c r="BI3027" s="23">
        <v>36.425636000000011</v>
      </c>
      <c r="BJ3027" s="23">
        <v>56.143124999999998</v>
      </c>
      <c r="BK3027" s="14">
        <v>23.944008172751648</v>
      </c>
      <c r="BL3027" t="s">
        <v>612</v>
      </c>
    </row>
    <row r="3028" spans="1:64">
      <c r="A3028" t="s">
        <v>4089</v>
      </c>
      <c r="B3028" t="s">
        <v>4088</v>
      </c>
      <c r="C3028" t="s">
        <v>612</v>
      </c>
      <c r="D3028" t="s">
        <v>942</v>
      </c>
      <c r="E3028">
        <v>2015</v>
      </c>
      <c r="F3028" s="23">
        <v>110.31</v>
      </c>
      <c r="G3028" s="23">
        <v>21.68</v>
      </c>
      <c r="H3028" s="22">
        <v>29436</v>
      </c>
      <c r="I3028" s="34">
        <v>236.18550027332878</v>
      </c>
      <c r="J3028" s="13">
        <v>12</v>
      </c>
      <c r="K3028" s="13">
        <v>17</v>
      </c>
      <c r="L3028" s="19">
        <v>3794</v>
      </c>
      <c r="M3028" s="35">
        <v>3.794</v>
      </c>
      <c r="N3028" s="19">
        <v>22.693260801137633</v>
      </c>
      <c r="O3028" s="17">
        <v>9.6082362274041202</v>
      </c>
      <c r="P3028" s="36">
        <v>1</v>
      </c>
      <c r="Q3028" s="36">
        <v>1</v>
      </c>
      <c r="R3028" s="45">
        <v>120</v>
      </c>
      <c r="S3028" s="27">
        <v>0.12</v>
      </c>
      <c r="T3028" s="23">
        <v>0.87893575000000002</v>
      </c>
      <c r="U3028" s="17">
        <v>0.37213789541815229</v>
      </c>
      <c r="V3028" s="22">
        <v>0</v>
      </c>
      <c r="W3028" s="22">
        <v>0</v>
      </c>
      <c r="X3028" s="23">
        <v>0</v>
      </c>
      <c r="Y3028" s="27">
        <v>0</v>
      </c>
      <c r="Z3028" s="27">
        <v>0</v>
      </c>
      <c r="AA3028" s="14">
        <v>0</v>
      </c>
      <c r="AB3028" s="39">
        <v>1</v>
      </c>
      <c r="AC3028" s="22" t="s">
        <v>782</v>
      </c>
      <c r="AD3028" s="23">
        <v>208</v>
      </c>
      <c r="AE3028" s="23">
        <v>0.20799999999999999</v>
      </c>
      <c r="AF3028" s="23">
        <v>0.57344489999999992</v>
      </c>
      <c r="AG3028" s="14">
        <v>0.24279428641316814</v>
      </c>
      <c r="AH3028" s="22" t="s">
        <v>782</v>
      </c>
      <c r="AI3028" s="23" t="s">
        <v>782</v>
      </c>
      <c r="AJ3028" s="23" t="s">
        <v>782</v>
      </c>
      <c r="AK3028" s="23" t="s">
        <v>782</v>
      </c>
      <c r="AL3028" s="14" t="s">
        <v>782</v>
      </c>
      <c r="AM3028" s="22" t="s">
        <v>782</v>
      </c>
      <c r="AN3028" s="23" t="s">
        <v>782</v>
      </c>
      <c r="AO3028" s="23" t="s">
        <v>782</v>
      </c>
      <c r="AP3028" s="23" t="s">
        <v>782</v>
      </c>
      <c r="AQ3028" s="14" t="s">
        <v>782</v>
      </c>
      <c r="AR3028" s="40">
        <v>1491</v>
      </c>
      <c r="AS3028" s="41">
        <v>33241.26800000004</v>
      </c>
      <c r="AT3028" s="23">
        <v>33.241268000000041</v>
      </c>
      <c r="AU3028" s="23">
        <v>29.523656746932264</v>
      </c>
      <c r="AV3028" s="14">
        <v>12.500198662816144</v>
      </c>
      <c r="AW3028" s="22">
        <v>2</v>
      </c>
      <c r="AX3028" s="22" t="s">
        <v>782</v>
      </c>
      <c r="AY3028" s="23">
        <v>27</v>
      </c>
      <c r="AZ3028" s="23">
        <v>2.7E-2</v>
      </c>
      <c r="BA3028" s="23">
        <v>7.0355092157476817E-2</v>
      </c>
      <c r="BB3028" s="14">
        <v>2.9788065768668045E-2</v>
      </c>
      <c r="BC3028" s="42">
        <v>3</v>
      </c>
      <c r="BD3028" s="43">
        <v>3000</v>
      </c>
      <c r="BE3028" s="44">
        <v>3</v>
      </c>
      <c r="BF3028" s="23">
        <v>4.7610000000000001</v>
      </c>
      <c r="BG3028" s="14">
        <v>2.015788435145371</v>
      </c>
      <c r="BH3028" s="22">
        <v>1510</v>
      </c>
      <c r="BI3028" s="23">
        <v>40.390268000000034</v>
      </c>
      <c r="BJ3028" s="23">
        <v>58.500653290227369</v>
      </c>
      <c r="BK3028" s="14">
        <v>24.768943572965625</v>
      </c>
      <c r="BL3028" t="s">
        <v>612</v>
      </c>
    </row>
    <row r="3029" spans="1:64">
      <c r="A3029" t="s">
        <v>4090</v>
      </c>
      <c r="B3029" t="s">
        <v>4088</v>
      </c>
      <c r="C3029" t="s">
        <v>612</v>
      </c>
      <c r="D3029" t="s">
        <v>942</v>
      </c>
      <c r="E3029">
        <v>2016</v>
      </c>
      <c r="F3029" s="23">
        <v>110.31</v>
      </c>
      <c r="G3029" s="23">
        <v>21.28</v>
      </c>
      <c r="H3029" s="22">
        <v>29444</v>
      </c>
      <c r="I3029" s="34">
        <v>250.27703649869392</v>
      </c>
      <c r="J3029" s="13">
        <v>12</v>
      </c>
      <c r="K3029" s="13">
        <v>17</v>
      </c>
      <c r="L3029" s="19">
        <v>3794</v>
      </c>
      <c r="M3029" s="35">
        <v>3.794</v>
      </c>
      <c r="N3029" s="19">
        <v>22.691911999999999</v>
      </c>
      <c r="O3029" s="17">
        <v>9.066717553257595</v>
      </c>
      <c r="P3029" s="13">
        <v>1</v>
      </c>
      <c r="Q3029" s="13">
        <v>1</v>
      </c>
      <c r="R3029" s="19">
        <v>120</v>
      </c>
      <c r="S3029" s="27">
        <v>0.12</v>
      </c>
      <c r="T3029" s="19">
        <v>0.86162649999999996</v>
      </c>
      <c r="U3029" s="17">
        <v>0.34426909957617963</v>
      </c>
      <c r="V3029" s="13">
        <v>0</v>
      </c>
      <c r="W3029" s="13">
        <v>0</v>
      </c>
      <c r="X3029" s="19">
        <v>0</v>
      </c>
      <c r="Y3029" s="27">
        <v>0</v>
      </c>
      <c r="Z3029" s="19">
        <v>0</v>
      </c>
      <c r="AA3029" s="14">
        <v>0</v>
      </c>
      <c r="AB3029" s="13">
        <v>1</v>
      </c>
      <c r="AC3029" s="22" t="s">
        <v>782</v>
      </c>
      <c r="AD3029" s="19">
        <v>208</v>
      </c>
      <c r="AE3029" s="23">
        <v>0.20799999999999999</v>
      </c>
      <c r="AF3029" s="19">
        <v>0.60944013899999994</v>
      </c>
      <c r="AG3029" s="14">
        <v>0.24350621516296417</v>
      </c>
      <c r="AH3029" s="22" t="s">
        <v>782</v>
      </c>
      <c r="AI3029" s="23" t="s">
        <v>782</v>
      </c>
      <c r="AJ3029" s="23" t="s">
        <v>782</v>
      </c>
      <c r="AK3029" s="23" t="s">
        <v>782</v>
      </c>
      <c r="AL3029" s="14" t="s">
        <v>782</v>
      </c>
      <c r="AM3029" s="22" t="s">
        <v>782</v>
      </c>
      <c r="AN3029" s="23" t="s">
        <v>782</v>
      </c>
      <c r="AO3029" s="23" t="s">
        <v>782</v>
      </c>
      <c r="AP3029" s="23" t="s">
        <v>782</v>
      </c>
      <c r="AQ3029" s="14" t="s">
        <v>782</v>
      </c>
      <c r="AR3029" s="13">
        <v>1521</v>
      </c>
      <c r="AS3029" s="19">
        <v>34314.478000000032</v>
      </c>
      <c r="AT3029" s="23">
        <v>34.31447800000003</v>
      </c>
      <c r="AU3029" s="19">
        <v>30.471256463999985</v>
      </c>
      <c r="AV3029" s="14">
        <v>12.175010896039199</v>
      </c>
      <c r="AW3029" s="13">
        <v>2</v>
      </c>
      <c r="AX3029" s="22" t="s">
        <v>782</v>
      </c>
      <c r="AY3029" s="19">
        <v>27</v>
      </c>
      <c r="AZ3029" s="23">
        <v>2.7E-2</v>
      </c>
      <c r="BA3029" s="19">
        <v>4.4617000000000004E-2</v>
      </c>
      <c r="BB3029" s="14">
        <v>1.7827045031449714E-2</v>
      </c>
      <c r="BC3029" s="13">
        <v>3</v>
      </c>
      <c r="BD3029" s="19">
        <v>3000</v>
      </c>
      <c r="BE3029" s="44">
        <v>3</v>
      </c>
      <c r="BF3029" s="19">
        <v>4.8239999999999998</v>
      </c>
      <c r="BG3029" s="14">
        <v>1.9274640883903762</v>
      </c>
      <c r="BH3029" s="22">
        <v>1540</v>
      </c>
      <c r="BI3029" s="23">
        <v>41.463478000000023</v>
      </c>
      <c r="BJ3029" s="23">
        <v>59.502852102999981</v>
      </c>
      <c r="BK3029" s="14">
        <v>23.774794897457763</v>
      </c>
      <c r="BL3029" t="s">
        <v>612</v>
      </c>
    </row>
    <row r="3030" spans="1:64">
      <c r="A3030" t="s">
        <v>4091</v>
      </c>
      <c r="B3030" t="s">
        <v>4088</v>
      </c>
      <c r="C3030" t="s">
        <v>612</v>
      </c>
      <c r="D3030" t="s">
        <v>942</v>
      </c>
      <c r="E3030">
        <v>2017</v>
      </c>
      <c r="F3030" s="23">
        <v>110.31</v>
      </c>
      <c r="G3030" s="23">
        <v>21.44</v>
      </c>
      <c r="H3030" s="22">
        <v>29432</v>
      </c>
      <c r="I3030" s="34">
        <v>231.18866797222489</v>
      </c>
      <c r="J3030" s="13">
        <v>12</v>
      </c>
      <c r="K3030" s="13">
        <v>17</v>
      </c>
      <c r="L3030" s="19">
        <v>3794</v>
      </c>
      <c r="M3030" s="19">
        <v>3.7939999999999996</v>
      </c>
      <c r="N3030" s="19">
        <v>22.691911999999995</v>
      </c>
      <c r="O3030" s="17">
        <v>9.8153219182551847</v>
      </c>
      <c r="P3030" s="13">
        <v>2</v>
      </c>
      <c r="Q3030" s="13">
        <v>2</v>
      </c>
      <c r="R3030" s="19">
        <v>200</v>
      </c>
      <c r="S3030" s="19">
        <v>0.2</v>
      </c>
      <c r="T3030" s="19">
        <v>0.47019999999999995</v>
      </c>
      <c r="U3030" s="17">
        <v>0.20338367106145966</v>
      </c>
      <c r="V3030" s="13">
        <v>0</v>
      </c>
      <c r="W3030" s="13">
        <v>0</v>
      </c>
      <c r="X3030" s="19">
        <v>0</v>
      </c>
      <c r="Y3030" s="19">
        <v>0</v>
      </c>
      <c r="Z3030" s="19">
        <v>0</v>
      </c>
      <c r="AA3030" s="14">
        <v>0</v>
      </c>
      <c r="AB3030" s="13">
        <v>1</v>
      </c>
      <c r="AC3030" s="22" t="s">
        <v>782</v>
      </c>
      <c r="AD3030" s="19">
        <v>208</v>
      </c>
      <c r="AE3030" s="19">
        <v>0.20799999999999999</v>
      </c>
      <c r="AF3030" s="19">
        <v>2.9078399999999997E-7</v>
      </c>
      <c r="AG3030" s="14">
        <v>1.2577779116532427E-7</v>
      </c>
      <c r="AH3030" s="22" t="s">
        <v>782</v>
      </c>
      <c r="AI3030" s="23" t="s">
        <v>782</v>
      </c>
      <c r="AJ3030" s="23" t="s">
        <v>782</v>
      </c>
      <c r="AK3030" s="23" t="s">
        <v>782</v>
      </c>
      <c r="AL3030" s="14" t="s">
        <v>782</v>
      </c>
      <c r="AM3030" s="22" t="s">
        <v>782</v>
      </c>
      <c r="AN3030" s="23" t="s">
        <v>782</v>
      </c>
      <c r="AO3030" s="23" t="s">
        <v>782</v>
      </c>
      <c r="AP3030" s="23" t="s">
        <v>782</v>
      </c>
      <c r="AQ3030" s="14" t="s">
        <v>782</v>
      </c>
      <c r="AR3030" s="13">
        <v>1550</v>
      </c>
      <c r="AS3030" s="19">
        <v>34939.213000000011</v>
      </c>
      <c r="AT3030" s="19">
        <v>34.939212999999967</v>
      </c>
      <c r="AU3030" s="19">
        <v>31.026021143999994</v>
      </c>
      <c r="AV3030" s="14">
        <v>13.420217096335998</v>
      </c>
      <c r="AW3030" s="13">
        <v>2</v>
      </c>
      <c r="AX3030" s="22" t="s">
        <v>782</v>
      </c>
      <c r="AY3030" s="19">
        <v>0</v>
      </c>
      <c r="AZ3030" s="19">
        <v>0</v>
      </c>
      <c r="BA3030" s="19">
        <v>0</v>
      </c>
      <c r="BB3030" s="14">
        <v>0</v>
      </c>
      <c r="BC3030" s="13">
        <v>3</v>
      </c>
      <c r="BD3030" s="19">
        <v>3000</v>
      </c>
      <c r="BE3030" s="19">
        <v>3</v>
      </c>
      <c r="BF3030" s="19">
        <v>4.8239999999999998</v>
      </c>
      <c r="BG3030" s="14">
        <v>2.0866074632081695</v>
      </c>
      <c r="BH3030" s="22">
        <v>1570</v>
      </c>
      <c r="BI3030" s="23">
        <v>42.141212999999965</v>
      </c>
      <c r="BJ3030" s="23">
        <v>59.012133434783991</v>
      </c>
      <c r="BK3030" s="14">
        <v>25.525530274638605</v>
      </c>
      <c r="BL3030" t="s">
        <v>612</v>
      </c>
    </row>
    <row r="3031" spans="1:64">
      <c r="A3031" t="s">
        <v>4092</v>
      </c>
      <c r="B3031" t="s">
        <v>4088</v>
      </c>
      <c r="C3031" t="s">
        <v>612</v>
      </c>
      <c r="D3031" t="s">
        <v>942</v>
      </c>
      <c r="E3031">
        <v>2018</v>
      </c>
      <c r="F3031" s="23">
        <v>110.31</v>
      </c>
      <c r="G3031" s="23">
        <v>21.24</v>
      </c>
      <c r="H3031" s="22">
        <v>29466</v>
      </c>
      <c r="I3031" s="34">
        <v>231.20509929191019</v>
      </c>
      <c r="J3031" s="13">
        <v>12</v>
      </c>
      <c r="K3031" s="13">
        <v>17</v>
      </c>
      <c r="L3031" s="19">
        <v>4409</v>
      </c>
      <c r="M3031" s="19">
        <v>4.4089999999999998</v>
      </c>
      <c r="N3031" s="19">
        <v>26.370228999999998</v>
      </c>
      <c r="O3031" s="17">
        <v>11.405556832769513</v>
      </c>
      <c r="P3031" s="13">
        <v>2</v>
      </c>
      <c r="Q3031" s="13">
        <v>2</v>
      </c>
      <c r="R3031" s="19">
        <v>200</v>
      </c>
      <c r="S3031" s="19">
        <v>0.2</v>
      </c>
      <c r="T3031" s="19">
        <v>0.78858499999999998</v>
      </c>
      <c r="U3031" s="17">
        <v>0.34107595481895686</v>
      </c>
      <c r="V3031" s="13">
        <v>0</v>
      </c>
      <c r="W3031" s="13">
        <v>0</v>
      </c>
      <c r="X3031" s="19">
        <v>0</v>
      </c>
      <c r="Y3031" s="19">
        <v>0</v>
      </c>
      <c r="Z3031" s="19">
        <v>0</v>
      </c>
      <c r="AA3031" s="14">
        <v>0</v>
      </c>
      <c r="AB3031" s="13">
        <v>1</v>
      </c>
      <c r="AC3031" s="22" t="s">
        <v>782</v>
      </c>
      <c r="AD3031" s="19">
        <v>208</v>
      </c>
      <c r="AE3031" s="19">
        <v>0.20799999999999999</v>
      </c>
      <c r="AF3031" s="19">
        <v>0.68048580599999986</v>
      </c>
      <c r="AG3031" s="14">
        <v>0.2943212792814946</v>
      </c>
      <c r="AH3031" s="22" t="s">
        <v>782</v>
      </c>
      <c r="AI3031" s="23" t="s">
        <v>782</v>
      </c>
      <c r="AJ3031" s="23" t="s">
        <v>782</v>
      </c>
      <c r="AK3031" s="23" t="s">
        <v>782</v>
      </c>
      <c r="AL3031" s="14" t="s">
        <v>782</v>
      </c>
      <c r="AM3031" s="22" t="s">
        <v>782</v>
      </c>
      <c r="AN3031" s="23" t="s">
        <v>782</v>
      </c>
      <c r="AO3031" s="23" t="s">
        <v>782</v>
      </c>
      <c r="AP3031" s="23" t="s">
        <v>782</v>
      </c>
      <c r="AQ3031" s="14" t="s">
        <v>782</v>
      </c>
      <c r="AR3031" s="13">
        <v>1590</v>
      </c>
      <c r="AS3031" s="19">
        <v>35880.27800000002</v>
      </c>
      <c r="AT3031" s="19">
        <v>35.880277999999954</v>
      </c>
      <c r="AU3031" s="19">
        <v>31.861686863999999</v>
      </c>
      <c r="AV3031" s="14">
        <v>13.780702485187286</v>
      </c>
      <c r="AW3031" s="13">
        <v>2</v>
      </c>
      <c r="AX3031" s="22" t="s">
        <v>782</v>
      </c>
      <c r="AY3031" s="19">
        <v>27</v>
      </c>
      <c r="AZ3031" s="19">
        <v>2.7E-2</v>
      </c>
      <c r="BA3031" s="19">
        <v>4.4617000000000004E-2</v>
      </c>
      <c r="BB3031" s="14">
        <v>1.9297584757708302E-2</v>
      </c>
      <c r="BC3031" s="13">
        <v>3</v>
      </c>
      <c r="BD3031" s="19">
        <v>3000</v>
      </c>
      <c r="BE3031" s="19">
        <v>3</v>
      </c>
      <c r="BF3031" s="19">
        <v>4.8239999999999998</v>
      </c>
      <c r="BG3031" s="14">
        <v>2.0864591718668857</v>
      </c>
      <c r="BH3031" s="22">
        <v>1610</v>
      </c>
      <c r="BI3031" s="23">
        <v>43.724277999999956</v>
      </c>
      <c r="BJ3031" s="23">
        <v>64.569603669999992</v>
      </c>
      <c r="BK3031" s="14">
        <v>27.927413308681846</v>
      </c>
      <c r="BL3031" t="s">
        <v>612</v>
      </c>
    </row>
    <row r="3032" spans="1:64">
      <c r="A3032" t="s">
        <v>4093</v>
      </c>
      <c r="B3032" t="s">
        <v>4088</v>
      </c>
      <c r="C3032" t="s">
        <v>612</v>
      </c>
      <c r="D3032" t="s">
        <v>942</v>
      </c>
      <c r="E3032">
        <v>2019</v>
      </c>
      <c r="F3032" s="23">
        <v>110.31</v>
      </c>
      <c r="G3032" s="23">
        <v>21.14</v>
      </c>
      <c r="H3032" s="22">
        <v>29545</v>
      </c>
      <c r="I3032" s="34">
        <v>236.28468540429409</v>
      </c>
      <c r="J3032" s="22">
        <v>13</v>
      </c>
      <c r="K3032" s="22">
        <v>18</v>
      </c>
      <c r="L3032" s="23">
        <v>4508</v>
      </c>
      <c r="M3032" s="23">
        <v>4.508</v>
      </c>
      <c r="N3032" s="23">
        <v>26.962347999999999</v>
      </c>
      <c r="O3032" s="14">
        <v>11.410958756749794</v>
      </c>
      <c r="P3032" s="22">
        <v>1</v>
      </c>
      <c r="Q3032" s="22">
        <v>2</v>
      </c>
      <c r="R3032" s="23">
        <v>200</v>
      </c>
      <c r="S3032" s="23">
        <v>0.2</v>
      </c>
      <c r="T3032" s="23">
        <v>2.9999999999999997E-4</v>
      </c>
      <c r="U3032" s="14">
        <v>1.2696548635248451E-4</v>
      </c>
      <c r="V3032" s="22">
        <v>0</v>
      </c>
      <c r="W3032" s="22">
        <v>0</v>
      </c>
      <c r="X3032" s="23">
        <v>0</v>
      </c>
      <c r="Y3032" s="23">
        <v>0</v>
      </c>
      <c r="Z3032" s="23">
        <v>0</v>
      </c>
      <c r="AA3032" s="14">
        <v>0</v>
      </c>
      <c r="AB3032" s="22">
        <v>1</v>
      </c>
      <c r="AC3032" s="22">
        <v>2</v>
      </c>
      <c r="AD3032" s="23">
        <v>208</v>
      </c>
      <c r="AE3032" s="23">
        <v>0.20799999999999999</v>
      </c>
      <c r="AF3032" s="23">
        <v>0.77580379799999999</v>
      </c>
      <c r="AG3032" s="14">
        <v>0.32833435509058218</v>
      </c>
      <c r="AH3032" s="22">
        <v>6</v>
      </c>
      <c r="AI3032" s="23">
        <v>3152.98</v>
      </c>
      <c r="AJ3032" s="23">
        <v>3.1529799999999994</v>
      </c>
      <c r="AK3032" s="23">
        <v>2.7998462399999999</v>
      </c>
      <c r="AL3032" s="14">
        <v>1.1849461319125836</v>
      </c>
      <c r="AM3032" s="22">
        <v>1656</v>
      </c>
      <c r="AN3032" s="23">
        <v>35285.693000000007</v>
      </c>
      <c r="AO3032" s="23">
        <v>35.285692999999959</v>
      </c>
      <c r="AP3032" s="23">
        <v>31.333695383999999</v>
      </c>
      <c r="AQ3032" s="14">
        <v>13.260992912167197</v>
      </c>
      <c r="AR3032" s="22">
        <v>1662</v>
      </c>
      <c r="AS3032" s="23">
        <v>38438.67300000001</v>
      </c>
      <c r="AT3032" s="23">
        <v>38.438672999999959</v>
      </c>
      <c r="AU3032" s="23">
        <v>34.133541623999996</v>
      </c>
      <c r="AV3032" s="14">
        <v>14.445939044079777</v>
      </c>
      <c r="AW3032" s="22">
        <v>2</v>
      </c>
      <c r="AX3032" s="22" t="s">
        <v>782</v>
      </c>
      <c r="AY3032" s="23">
        <v>27</v>
      </c>
      <c r="AZ3032" s="23">
        <v>2.7E-2</v>
      </c>
      <c r="BA3032" s="23">
        <v>4.4617000000000004E-2</v>
      </c>
      <c r="BB3032" s="14">
        <v>1.8882730348629341E-2</v>
      </c>
      <c r="BC3032" s="22">
        <v>3</v>
      </c>
      <c r="BD3032" s="23">
        <v>3000</v>
      </c>
      <c r="BE3032" s="23">
        <v>3</v>
      </c>
      <c r="BF3032" s="23">
        <v>1.576997312783248</v>
      </c>
      <c r="BG3032" s="14">
        <v>0.66741410264695411</v>
      </c>
      <c r="BH3032" s="22">
        <v>1682</v>
      </c>
      <c r="BI3032" s="23">
        <v>46.381672999999964</v>
      </c>
      <c r="BJ3032" s="23">
        <v>63.493607734783247</v>
      </c>
      <c r="BK3032" s="14">
        <v>26.87165595440209</v>
      </c>
      <c r="BL3032" t="s">
        <v>612</v>
      </c>
    </row>
    <row r="3033" spans="1:64">
      <c r="A3033" t="s">
        <v>4094</v>
      </c>
      <c r="B3033" t="s">
        <v>4088</v>
      </c>
      <c r="C3033" t="s">
        <v>612</v>
      </c>
      <c r="D3033" t="s">
        <v>942</v>
      </c>
      <c r="E3033">
        <v>2020</v>
      </c>
      <c r="F3033" s="23">
        <v>110.31</v>
      </c>
      <c r="G3033" s="23">
        <v>21.26</v>
      </c>
      <c r="H3033" s="22">
        <v>29432</v>
      </c>
      <c r="I3033" s="34">
        <v>237.90366155824347</v>
      </c>
      <c r="J3033" s="22">
        <v>13</v>
      </c>
      <c r="K3033" s="22">
        <v>30</v>
      </c>
      <c r="L3033" s="23">
        <v>11102</v>
      </c>
      <c r="M3033" s="23">
        <v>11.102000000000002</v>
      </c>
      <c r="N3033" s="23">
        <v>66.750951000000001</v>
      </c>
      <c r="O3033" s="14">
        <v>28.057975469056856</v>
      </c>
      <c r="P3033" s="22">
        <v>1</v>
      </c>
      <c r="Q3033" s="22">
        <v>2</v>
      </c>
      <c r="R3033" s="23">
        <v>200</v>
      </c>
      <c r="S3033" s="23">
        <v>0.2</v>
      </c>
      <c r="T3033" s="23">
        <v>0.93868074999999995</v>
      </c>
      <c r="U3033" s="14">
        <v>0.39456338916843137</v>
      </c>
      <c r="V3033" s="22">
        <v>0</v>
      </c>
      <c r="W3033" s="22">
        <v>0</v>
      </c>
      <c r="X3033" s="23">
        <v>0</v>
      </c>
      <c r="Y3033" s="23">
        <v>0</v>
      </c>
      <c r="Z3033" s="23">
        <v>0</v>
      </c>
      <c r="AA3033" s="14">
        <v>0</v>
      </c>
      <c r="AB3033" s="22">
        <v>1</v>
      </c>
      <c r="AC3033" s="22">
        <v>2</v>
      </c>
      <c r="AD3033" s="23">
        <v>208</v>
      </c>
      <c r="AE3033" s="23">
        <v>0.20799999999999999</v>
      </c>
      <c r="AF3033" s="23">
        <v>0.75927990599999995</v>
      </c>
      <c r="AG3033" s="14">
        <v>0.31915435896480032</v>
      </c>
      <c r="AH3033" s="22">
        <v>8</v>
      </c>
      <c r="AI3033" s="23">
        <v>3170.0800000000004</v>
      </c>
      <c r="AJ3033" s="23">
        <v>3.1700799999999991</v>
      </c>
      <c r="AK3033" s="23">
        <v>2.81503104</v>
      </c>
      <c r="AL3033" s="14">
        <v>1.1832651173007798</v>
      </c>
      <c r="AM3033" s="22">
        <v>1752</v>
      </c>
      <c r="AN3033" s="23">
        <v>36816.493000000031</v>
      </c>
      <c r="AO3033" s="23">
        <v>36.816492999999952</v>
      </c>
      <c r="AP3033" s="23">
        <v>32.693045783999992</v>
      </c>
      <c r="AQ3033" s="14">
        <v>13.742136447108063</v>
      </c>
      <c r="AR3033" s="22">
        <v>1760</v>
      </c>
      <c r="AS3033" s="23">
        <v>39986.573000000033</v>
      </c>
      <c r="AT3033" s="23">
        <v>39.98657299999995</v>
      </c>
      <c r="AU3033" s="23">
        <v>35.508076823999993</v>
      </c>
      <c r="AV3033" s="14">
        <v>14.925401564408844</v>
      </c>
      <c r="AW3033" s="22">
        <v>2</v>
      </c>
      <c r="AX3033" s="22">
        <v>2</v>
      </c>
      <c r="AY3033" s="23">
        <v>27</v>
      </c>
      <c r="AZ3033" s="23">
        <v>2.7E-2</v>
      </c>
      <c r="BA3033" s="23">
        <v>4.4617000000000004E-2</v>
      </c>
      <c r="BB3033" s="14">
        <v>1.8754230055882049E-2</v>
      </c>
      <c r="BC3033" s="22">
        <v>3</v>
      </c>
      <c r="BD3033" s="23">
        <v>3000</v>
      </c>
      <c r="BE3033" s="23">
        <v>3</v>
      </c>
      <c r="BF3033" s="23">
        <v>2.6092037850930914</v>
      </c>
      <c r="BG3033" s="14">
        <v>1.0967480567567083</v>
      </c>
      <c r="BH3033" s="22">
        <v>1780</v>
      </c>
      <c r="BI3033" s="23">
        <v>54.523572999999956</v>
      </c>
      <c r="BJ3033" s="23">
        <v>106.61080926509308</v>
      </c>
      <c r="BK3033" s="14">
        <v>44.81259706841152</v>
      </c>
      <c r="BL3033" t="s">
        <v>612</v>
      </c>
    </row>
    <row r="3034" spans="1:64">
      <c r="A3034" t="s">
        <v>4095</v>
      </c>
      <c r="B3034" t="s">
        <v>4088</v>
      </c>
      <c r="C3034" t="s">
        <v>612</v>
      </c>
      <c r="D3034" t="s">
        <v>942</v>
      </c>
      <c r="E3034">
        <v>2021</v>
      </c>
      <c r="F3034" s="23">
        <v>110.31</v>
      </c>
      <c r="G3034" s="23">
        <v>21.19</v>
      </c>
      <c r="H3034" s="22">
        <v>29564</v>
      </c>
      <c r="I3034" s="34">
        <v>220.67</v>
      </c>
      <c r="J3034" s="22">
        <v>13</v>
      </c>
      <c r="K3034" s="22">
        <v>26</v>
      </c>
      <c r="L3034" s="23">
        <v>9460.5</v>
      </c>
      <c r="M3034" s="23">
        <v>9.4604999999999997</v>
      </c>
      <c r="N3034" s="23">
        <v>56.583250499999998</v>
      </c>
      <c r="O3034" s="14">
        <v>25.64</v>
      </c>
      <c r="P3034" s="22">
        <v>1</v>
      </c>
      <c r="Q3034" s="22">
        <v>2</v>
      </c>
      <c r="R3034" s="23">
        <v>200</v>
      </c>
      <c r="S3034" s="23">
        <v>0.2</v>
      </c>
      <c r="T3034" s="23">
        <v>2.9999999999999997E-4</v>
      </c>
      <c r="U3034" s="14">
        <v>0</v>
      </c>
      <c r="V3034" s="22">
        <v>0</v>
      </c>
      <c r="W3034" s="22">
        <v>0</v>
      </c>
      <c r="X3034" s="23">
        <v>0</v>
      </c>
      <c r="Y3034" s="23">
        <v>0</v>
      </c>
      <c r="Z3034" s="23">
        <v>0</v>
      </c>
      <c r="AA3034" s="14">
        <v>0</v>
      </c>
      <c r="AB3034" s="22">
        <v>1</v>
      </c>
      <c r="AC3034" s="22">
        <v>2</v>
      </c>
      <c r="AD3034" s="23">
        <v>208</v>
      </c>
      <c r="AE3034" s="23">
        <v>0.20799999999999999</v>
      </c>
      <c r="AF3034" s="23">
        <v>0.82856881800000004</v>
      </c>
      <c r="AG3034" s="14">
        <v>0.38</v>
      </c>
      <c r="AH3034" s="22">
        <v>8</v>
      </c>
      <c r="AI3034" s="23">
        <v>3170.08</v>
      </c>
      <c r="AJ3034" s="23">
        <v>3.17008</v>
      </c>
      <c r="AK3034" s="23">
        <v>2.836660218</v>
      </c>
      <c r="AL3034" s="14">
        <v>1.29</v>
      </c>
      <c r="AM3034" s="22">
        <v>1896</v>
      </c>
      <c r="AN3034" s="23">
        <v>38763.803</v>
      </c>
      <c r="AO3034" s="23">
        <v>38.763803000000003</v>
      </c>
      <c r="AP3034" s="23">
        <v>34.686739099999997</v>
      </c>
      <c r="AQ3034" s="14">
        <v>15.72</v>
      </c>
      <c r="AR3034" s="22">
        <v>1904</v>
      </c>
      <c r="AS3034" s="23">
        <v>41933.883000000002</v>
      </c>
      <c r="AT3034" s="23">
        <v>41.933883000000002</v>
      </c>
      <c r="AU3034" s="23">
        <v>37.523399320000003</v>
      </c>
      <c r="AV3034" s="14">
        <v>17</v>
      </c>
      <c r="AW3034" s="22">
        <v>2</v>
      </c>
      <c r="AX3034" s="22">
        <v>2</v>
      </c>
      <c r="AY3034" s="23">
        <v>27</v>
      </c>
      <c r="AZ3034" s="23">
        <v>2.7E-2</v>
      </c>
      <c r="BA3034" s="23">
        <v>4.4616999999999997E-2</v>
      </c>
      <c r="BB3034" s="14">
        <v>0.02</v>
      </c>
      <c r="BC3034" s="22">
        <v>3</v>
      </c>
      <c r="BD3034" s="23">
        <v>3000</v>
      </c>
      <c r="BE3034" s="23">
        <v>3</v>
      </c>
      <c r="BF3034" s="23">
        <v>2.7328401599999999</v>
      </c>
      <c r="BG3034" s="14">
        <v>1.24</v>
      </c>
      <c r="BH3034" s="22">
        <v>1924</v>
      </c>
      <c r="BI3034" s="23">
        <v>54.83</v>
      </c>
      <c r="BJ3034" s="23">
        <v>97.71</v>
      </c>
      <c r="BK3034" s="14">
        <v>44.28</v>
      </c>
      <c r="BL3034" t="s">
        <v>612</v>
      </c>
    </row>
    <row r="3035" spans="1:64">
      <c r="A3035" t="s">
        <v>4096</v>
      </c>
      <c r="B3035" t="s">
        <v>4088</v>
      </c>
      <c r="C3035" t="s">
        <v>612</v>
      </c>
      <c r="D3035" s="111" t="s">
        <v>942</v>
      </c>
      <c r="E3035" s="110">
        <v>2022</v>
      </c>
      <c r="F3035" s="23"/>
      <c r="G3035" s="23"/>
      <c r="H3035" s="22">
        <v>29919</v>
      </c>
      <c r="I3035" s="34">
        <v>216.83909454112316</v>
      </c>
      <c r="J3035" s="22">
        <v>13</v>
      </c>
      <c r="K3035" s="22">
        <v>24</v>
      </c>
      <c r="L3035" s="23">
        <v>8840.5</v>
      </c>
      <c r="M3035" s="23">
        <v>8.8405000000000005</v>
      </c>
      <c r="N3035" s="23">
        <v>52.318078999999997</v>
      </c>
      <c r="O3035" s="14">
        <v>24.127604439003946</v>
      </c>
      <c r="P3035" s="22">
        <v>1</v>
      </c>
      <c r="Q3035" s="22">
        <v>2</v>
      </c>
      <c r="R3035" s="23">
        <v>200</v>
      </c>
      <c r="S3035" s="23">
        <v>0.2</v>
      </c>
      <c r="T3035" s="23">
        <v>0.47020000000000001</v>
      </c>
      <c r="U3035" s="14">
        <v>0.21684281655715335</v>
      </c>
      <c r="V3035" s="22">
        <v>0</v>
      </c>
      <c r="W3035" s="22">
        <v>0</v>
      </c>
      <c r="X3035" s="23">
        <v>0</v>
      </c>
      <c r="Y3035" s="23">
        <v>0</v>
      </c>
      <c r="Z3035" s="23">
        <v>0</v>
      </c>
      <c r="AA3035" s="14">
        <v>0</v>
      </c>
      <c r="AB3035" s="22">
        <v>1</v>
      </c>
      <c r="AC3035" s="22">
        <v>2</v>
      </c>
      <c r="AD3035" s="23">
        <v>208</v>
      </c>
      <c r="AE3035" s="23">
        <v>0.20799999999999999</v>
      </c>
      <c r="AF3035" s="23">
        <v>0.89903236500000006</v>
      </c>
      <c r="AG3035" s="14">
        <v>0.41460806083079271</v>
      </c>
      <c r="AH3035" s="22">
        <v>9</v>
      </c>
      <c r="AI3035" s="23">
        <v>3199.7000000000003</v>
      </c>
      <c r="AJ3035" s="23">
        <v>3.1996999999999991</v>
      </c>
      <c r="AK3035" s="23">
        <v>3.2776572292181192</v>
      </c>
      <c r="AL3035" s="14">
        <v>1.511561942349154</v>
      </c>
      <c r="AM3035" s="22">
        <v>2181</v>
      </c>
      <c r="AN3035" s="23">
        <v>42055.951999999976</v>
      </c>
      <c r="AO3035" s="23">
        <v>42.055951999999948</v>
      </c>
      <c r="AP3035" s="23">
        <v>43.080599776369922</v>
      </c>
      <c r="AQ3035" s="14">
        <v>19.867542736026213</v>
      </c>
      <c r="AR3035" s="22">
        <v>2190</v>
      </c>
      <c r="AS3035" s="23">
        <v>45255.651999999995</v>
      </c>
      <c r="AT3035" s="23">
        <v>45.255651999999998</v>
      </c>
      <c r="AU3035" s="23">
        <v>46.358257005588023</v>
      </c>
      <c r="AV3035" s="14">
        <v>21.379104678375356</v>
      </c>
      <c r="AW3035" s="22">
        <v>2</v>
      </c>
      <c r="AX3035" s="22">
        <v>2</v>
      </c>
      <c r="AY3035" s="23">
        <v>27</v>
      </c>
      <c r="AZ3035" s="23">
        <v>2.7E-2</v>
      </c>
      <c r="BA3035" s="23">
        <v>4.4617000000000004E-2</v>
      </c>
      <c r="BB3035" s="14">
        <v>2.0576086657444731E-2</v>
      </c>
      <c r="BC3035" s="22">
        <v>3</v>
      </c>
      <c r="BD3035" s="23">
        <v>3000</v>
      </c>
      <c r="BE3035" s="23">
        <v>3</v>
      </c>
      <c r="BF3035" s="23">
        <v>3.0525072434315899</v>
      </c>
      <c r="BG3035" s="14">
        <v>1.4077291965691578</v>
      </c>
      <c r="BH3035" s="22">
        <v>2210</v>
      </c>
      <c r="BI3035" s="23">
        <v>57.531151999999999</v>
      </c>
      <c r="BJ3035" s="23">
        <v>103.14269261401961</v>
      </c>
      <c r="BK3035" s="14">
        <v>47.566465277993856</v>
      </c>
      <c r="BL3035" t="s">
        <v>612</v>
      </c>
    </row>
    <row r="3036" spans="1:64">
      <c r="A3036" t="s">
        <v>4097</v>
      </c>
      <c r="B3036" t="s">
        <v>4088</v>
      </c>
      <c r="C3036" t="s">
        <v>612</v>
      </c>
      <c r="D3036" t="s">
        <v>942</v>
      </c>
      <c r="E3036">
        <v>2023</v>
      </c>
      <c r="F3036">
        <v>110.31</v>
      </c>
      <c r="G3036">
        <v>22.53</v>
      </c>
      <c r="H3036">
        <v>29997</v>
      </c>
      <c r="I3036">
        <v>216.83909454112316</v>
      </c>
      <c r="J3036">
        <v>13</v>
      </c>
      <c r="K3036">
        <v>24</v>
      </c>
      <c r="L3036">
        <v>8864.5</v>
      </c>
      <c r="M3036">
        <v>8.8644999999999996</v>
      </c>
      <c r="N3036">
        <v>52.460110999999998</v>
      </c>
      <c r="O3036">
        <v>24.193105542622078</v>
      </c>
      <c r="P3036">
        <v>1</v>
      </c>
      <c r="Q3036">
        <v>2</v>
      </c>
      <c r="R3036">
        <v>160</v>
      </c>
      <c r="S3036">
        <v>0.16</v>
      </c>
      <c r="T3036">
        <v>3.0000000000000001E-3</v>
      </c>
      <c r="U3036">
        <v>1.3835143548946408E-3</v>
      </c>
      <c r="V3036">
        <v>0</v>
      </c>
      <c r="W3036">
        <v>0</v>
      </c>
      <c r="X3036">
        <v>0</v>
      </c>
      <c r="Y3036">
        <v>0</v>
      </c>
      <c r="Z3036">
        <v>0</v>
      </c>
      <c r="AA3036">
        <v>0</v>
      </c>
      <c r="AB3036">
        <v>1</v>
      </c>
      <c r="AC3036">
        <v>2</v>
      </c>
      <c r="AD3036">
        <v>208</v>
      </c>
      <c r="AE3036">
        <v>0.20799999999999999</v>
      </c>
      <c r="AF3036">
        <v>0.80699503500000003</v>
      </c>
      <c r="AG3036">
        <v>0.37216307175040098</v>
      </c>
      <c r="AH3036">
        <v>9</v>
      </c>
      <c r="AI3036">
        <v>3199.7000000000003</v>
      </c>
      <c r="AJ3036">
        <v>3.1996999999999991</v>
      </c>
      <c r="AK3036">
        <v>3.0012780000000001</v>
      </c>
      <c r="AL3036">
        <v>1.4950619999999999</v>
      </c>
      <c r="AM3036">
        <v>2638</v>
      </c>
      <c r="AN3036">
        <v>48918.803</v>
      </c>
      <c r="AO3036">
        <v>48.918802999999997</v>
      </c>
      <c r="AP3036">
        <v>45.885213</v>
      </c>
      <c r="AQ3036">
        <v>21.160950287632726</v>
      </c>
      <c r="AR3036">
        <v>2843</v>
      </c>
      <c r="AS3036">
        <v>52274.672999999901</v>
      </c>
      <c r="AT3036">
        <v>52.2746729999999</v>
      </c>
      <c r="AU3036">
        <v>49.032976020000802</v>
      </c>
      <c r="AV3036">
        <v>22.612608728958598</v>
      </c>
      <c r="AW3036">
        <v>2</v>
      </c>
      <c r="AX3036">
        <v>2</v>
      </c>
      <c r="AY3036">
        <v>27</v>
      </c>
      <c r="AZ3036">
        <v>2.7E-2</v>
      </c>
      <c r="BA3036">
        <v>4.4616999999999997E-2</v>
      </c>
      <c r="BB3036">
        <v>2.0576086657444728E-2</v>
      </c>
      <c r="BC3036">
        <v>3</v>
      </c>
      <c r="BD3036">
        <v>3000</v>
      </c>
      <c r="BE3036">
        <v>3</v>
      </c>
      <c r="BF3036">
        <v>3.6448320000000001</v>
      </c>
      <c r="BG3036">
        <v>1.6808924643931142</v>
      </c>
      <c r="BH3036">
        <v>2863</v>
      </c>
      <c r="BI3036">
        <v>64.534172999999896</v>
      </c>
      <c r="BJ3036">
        <v>105.9925310550008</v>
      </c>
      <c r="BK3036">
        <v>48.880729408736528</v>
      </c>
      <c r="BL3036" t="s">
        <v>612</v>
      </c>
    </row>
    <row r="3037" spans="1:64">
      <c r="A3037" t="s">
        <v>4098</v>
      </c>
      <c r="B3037" t="s">
        <v>4088</v>
      </c>
      <c r="C3037" t="s">
        <v>612</v>
      </c>
      <c r="D3037" t="s">
        <v>942</v>
      </c>
      <c r="E3037">
        <v>2024</v>
      </c>
      <c r="F3037">
        <v>110.31</v>
      </c>
      <c r="G3037">
        <v>22.64</v>
      </c>
      <c r="H3037">
        <v>30055</v>
      </c>
      <c r="I3037">
        <v>206.09008484127386</v>
      </c>
      <c r="J3037">
        <v>13</v>
      </c>
      <c r="K3037">
        <v>25</v>
      </c>
      <c r="L3037">
        <v>9090.5</v>
      </c>
      <c r="M3037">
        <v>9.0905000000000005</v>
      </c>
      <c r="N3037">
        <v>53.797578999999999</v>
      </c>
      <c r="O3037">
        <v>26.103914238006031</v>
      </c>
      <c r="P3037">
        <v>1</v>
      </c>
      <c r="Q3037">
        <v>2</v>
      </c>
      <c r="R3037">
        <v>160</v>
      </c>
      <c r="S3037">
        <v>0.16</v>
      </c>
      <c r="T3037">
        <v>2.3999999999999998E-3</v>
      </c>
      <c r="U3037">
        <v>1.16453928477366E-3</v>
      </c>
      <c r="V3037">
        <v>0</v>
      </c>
      <c r="W3037">
        <v>0</v>
      </c>
      <c r="X3037">
        <v>0</v>
      </c>
      <c r="Y3037">
        <v>0</v>
      </c>
      <c r="Z3037">
        <v>0</v>
      </c>
      <c r="AA3037">
        <v>0</v>
      </c>
      <c r="AB3037">
        <v>1</v>
      </c>
      <c r="AC3037">
        <v>2</v>
      </c>
      <c r="AD3037">
        <v>208</v>
      </c>
      <c r="AE3037">
        <v>0.20799999999999999</v>
      </c>
      <c r="AF3037">
        <v>0.74316482100000003</v>
      </c>
      <c r="AG3037">
        <v>0.36060192879845215</v>
      </c>
      <c r="AH3037">
        <v>10</v>
      </c>
      <c r="AI3037">
        <v>4675.04</v>
      </c>
      <c r="AJ3037">
        <v>4.6750399999999992</v>
      </c>
      <c r="AK3037">
        <v>4.2166233905870083</v>
      </c>
      <c r="AL3037">
        <v>2.0460098280975334</v>
      </c>
      <c r="AM3037">
        <v>3017</v>
      </c>
      <c r="AN3037">
        <v>56301.535999999818</v>
      </c>
      <c r="AO3037">
        <v>56.301536000000148</v>
      </c>
      <c r="AP3037">
        <v>50.780821901754003</v>
      </c>
      <c r="AQ3037">
        <v>24.640109174036343</v>
      </c>
      <c r="AR3037">
        <v>3369</v>
      </c>
      <c r="AS3037">
        <v>61274.004999999866</v>
      </c>
      <c r="AT3037">
        <v>61.274004999999903</v>
      </c>
      <c r="AU3037">
        <v>55.265709537874699</v>
      </c>
      <c r="AV3037">
        <v>26.816287440727272</v>
      </c>
      <c r="AW3037">
        <v>2</v>
      </c>
      <c r="AX3037">
        <v>2</v>
      </c>
      <c r="AY3037">
        <v>27</v>
      </c>
      <c r="AZ3037">
        <v>2.7E-2</v>
      </c>
      <c r="BA3037">
        <v>4.4617000000000004E-2</v>
      </c>
      <c r="BB3037">
        <v>2.1649270528644331E-2</v>
      </c>
      <c r="BC3037">
        <v>3</v>
      </c>
      <c r="BD3037">
        <v>3000</v>
      </c>
      <c r="BE3037">
        <v>3</v>
      </c>
      <c r="BF3037">
        <v>3.1966708298770232</v>
      </c>
      <c r="BG3037">
        <v>1.5511036507840879</v>
      </c>
      <c r="BH3037">
        <v>3389</v>
      </c>
      <c r="BI3037">
        <v>73.759504999999905</v>
      </c>
      <c r="BJ3037">
        <v>113.05014118875172</v>
      </c>
      <c r="BK3037">
        <v>54.854721068129265</v>
      </c>
      <c r="BL3037" t="s">
        <v>612</v>
      </c>
    </row>
    <row r="3038" spans="1:64">
      <c r="A3038" t="s">
        <v>4099</v>
      </c>
      <c r="B3038" t="s">
        <v>4100</v>
      </c>
      <c r="C3038" t="s">
        <v>613</v>
      </c>
      <c r="D3038" t="s">
        <v>942</v>
      </c>
      <c r="E3038">
        <v>2012</v>
      </c>
      <c r="F3038" s="23">
        <v>67.52</v>
      </c>
      <c r="G3038" s="23">
        <v>15.43</v>
      </c>
      <c r="H3038" s="22">
        <v>26329</v>
      </c>
      <c r="I3038" s="34">
        <v>212.10075599999999</v>
      </c>
      <c r="J3038" s="22">
        <v>1</v>
      </c>
      <c r="K3038" s="22" t="s">
        <v>782</v>
      </c>
      <c r="L3038" s="23">
        <v>100</v>
      </c>
      <c r="M3038" s="23">
        <v>0.1</v>
      </c>
      <c r="N3038" s="23">
        <v>3.4671E-2</v>
      </c>
      <c r="O3038" s="14">
        <v>1.6346476388797031E-2</v>
      </c>
      <c r="P3038" s="22">
        <v>0</v>
      </c>
      <c r="Q3038" s="22" t="s">
        <v>782</v>
      </c>
      <c r="R3038" s="23">
        <v>0</v>
      </c>
      <c r="S3038" s="23">
        <v>0</v>
      </c>
      <c r="T3038" s="23">
        <v>0</v>
      </c>
      <c r="U3038" s="14">
        <v>0</v>
      </c>
      <c r="V3038" s="22">
        <v>0</v>
      </c>
      <c r="W3038" s="22" t="s">
        <v>782</v>
      </c>
      <c r="X3038" s="23">
        <v>0</v>
      </c>
      <c r="Y3038" s="23">
        <v>0</v>
      </c>
      <c r="Z3038" s="23">
        <v>0</v>
      </c>
      <c r="AA3038" s="14">
        <v>0</v>
      </c>
      <c r="AB3038" s="22">
        <v>0</v>
      </c>
      <c r="AC3038" s="22" t="s">
        <v>782</v>
      </c>
      <c r="AD3038" s="23">
        <v>0</v>
      </c>
      <c r="AE3038" s="23">
        <v>0</v>
      </c>
      <c r="AF3038" s="23">
        <v>0</v>
      </c>
      <c r="AG3038" s="14">
        <v>0</v>
      </c>
      <c r="AH3038" s="22" t="s">
        <v>782</v>
      </c>
      <c r="AI3038" s="23" t="s">
        <v>782</v>
      </c>
      <c r="AJ3038" s="23" t="s">
        <v>782</v>
      </c>
      <c r="AK3038" s="23" t="s">
        <v>782</v>
      </c>
      <c r="AL3038" s="14" t="s">
        <v>782</v>
      </c>
      <c r="AM3038" s="22" t="s">
        <v>782</v>
      </c>
      <c r="AN3038" s="23" t="s">
        <v>782</v>
      </c>
      <c r="AO3038" s="23" t="s">
        <v>782</v>
      </c>
      <c r="AP3038" s="23" t="s">
        <v>782</v>
      </c>
      <c r="AQ3038" s="14" t="s">
        <v>782</v>
      </c>
      <c r="AR3038" s="22">
        <v>493</v>
      </c>
      <c r="AS3038" s="23">
        <v>8346.2859999999946</v>
      </c>
      <c r="AT3038" s="23">
        <v>8.3462859999999939</v>
      </c>
      <c r="AU3038" s="23">
        <v>6.5616970000000006</v>
      </c>
      <c r="AV3038" s="14">
        <v>3.0936697839964324</v>
      </c>
      <c r="AW3038" s="22">
        <v>1</v>
      </c>
      <c r="AX3038" s="22" t="s">
        <v>782</v>
      </c>
      <c r="AY3038" s="23">
        <v>9</v>
      </c>
      <c r="AZ3038" s="23">
        <v>8.9999999999999993E-3</v>
      </c>
      <c r="BA3038" s="23">
        <v>1.8222000000000002E-2</v>
      </c>
      <c r="BB3038" s="14">
        <v>8.5911999295278339E-3</v>
      </c>
      <c r="BC3038" s="22">
        <v>0</v>
      </c>
      <c r="BD3038" s="23">
        <v>0</v>
      </c>
      <c r="BE3038" s="23">
        <v>0</v>
      </c>
      <c r="BF3038" s="23">
        <v>0</v>
      </c>
      <c r="BG3038" s="14">
        <v>0</v>
      </c>
      <c r="BH3038" s="22">
        <v>495</v>
      </c>
      <c r="BI3038" s="23">
        <v>8.4552859999999939</v>
      </c>
      <c r="BJ3038" s="23">
        <v>6.6145899999999997</v>
      </c>
      <c r="BK3038" s="14">
        <v>3.1186074603147569</v>
      </c>
      <c r="BL3038" t="s">
        <v>613</v>
      </c>
    </row>
    <row r="3039" spans="1:64">
      <c r="A3039" t="s">
        <v>4101</v>
      </c>
      <c r="B3039" t="s">
        <v>4100</v>
      </c>
      <c r="C3039" t="s">
        <v>613</v>
      </c>
      <c r="D3039" t="s">
        <v>942</v>
      </c>
      <c r="E3039">
        <v>2015</v>
      </c>
      <c r="F3039" s="23">
        <v>67.52</v>
      </c>
      <c r="G3039" s="23">
        <v>15.67</v>
      </c>
      <c r="H3039" s="22">
        <v>27092</v>
      </c>
      <c r="I3039" s="34">
        <v>214.9622085102373</v>
      </c>
      <c r="J3039" s="13">
        <v>0</v>
      </c>
      <c r="K3039" s="13">
        <v>0</v>
      </c>
      <c r="L3039" s="19">
        <v>0</v>
      </c>
      <c r="M3039" s="35">
        <v>0</v>
      </c>
      <c r="N3039" s="19">
        <v>0</v>
      </c>
      <c r="O3039" s="17">
        <v>0</v>
      </c>
      <c r="P3039" s="36">
        <v>0</v>
      </c>
      <c r="Q3039" s="37">
        <v>0</v>
      </c>
      <c r="R3039" s="38">
        <v>0</v>
      </c>
      <c r="S3039" s="27">
        <v>0</v>
      </c>
      <c r="T3039" s="23">
        <v>0</v>
      </c>
      <c r="U3039" s="17">
        <v>0</v>
      </c>
      <c r="V3039" s="22">
        <v>0</v>
      </c>
      <c r="W3039" s="22">
        <v>0</v>
      </c>
      <c r="X3039" s="23">
        <v>0</v>
      </c>
      <c r="Y3039" s="27">
        <v>0</v>
      </c>
      <c r="Z3039" s="27">
        <v>0</v>
      </c>
      <c r="AA3039" s="14">
        <v>0</v>
      </c>
      <c r="AB3039" s="39">
        <v>1</v>
      </c>
      <c r="AC3039" s="22" t="s">
        <v>782</v>
      </c>
      <c r="AD3039" s="23">
        <v>100</v>
      </c>
      <c r="AE3039" s="23">
        <v>0.1</v>
      </c>
      <c r="AF3039" s="23">
        <v>0.57417989999999985</v>
      </c>
      <c r="AG3039" s="14">
        <v>0.26710736923446488</v>
      </c>
      <c r="AH3039" s="22" t="s">
        <v>782</v>
      </c>
      <c r="AI3039" s="23" t="s">
        <v>782</v>
      </c>
      <c r="AJ3039" s="23" t="s">
        <v>782</v>
      </c>
      <c r="AK3039" s="23" t="s">
        <v>782</v>
      </c>
      <c r="AL3039" s="14" t="s">
        <v>782</v>
      </c>
      <c r="AM3039" s="22" t="s">
        <v>782</v>
      </c>
      <c r="AN3039" s="23" t="s">
        <v>782</v>
      </c>
      <c r="AO3039" s="23" t="s">
        <v>782</v>
      </c>
      <c r="AP3039" s="23" t="s">
        <v>782</v>
      </c>
      <c r="AQ3039" s="14" t="s">
        <v>782</v>
      </c>
      <c r="AR3039" s="40">
        <v>621</v>
      </c>
      <c r="AS3039" s="41">
        <v>10912.606000000005</v>
      </c>
      <c r="AT3039" s="23">
        <v>10.912606000000006</v>
      </c>
      <c r="AU3039" s="23">
        <v>9.6921703997125892</v>
      </c>
      <c r="AV3039" s="14">
        <v>4.5087787601749598</v>
      </c>
      <c r="AW3039" s="22">
        <v>1</v>
      </c>
      <c r="AX3039" s="22" t="s">
        <v>782</v>
      </c>
      <c r="AY3039" s="23">
        <v>9</v>
      </c>
      <c r="AZ3039" s="23">
        <v>8.9999999999999993E-3</v>
      </c>
      <c r="BA3039" s="23">
        <v>2.3451697385825605E-2</v>
      </c>
      <c r="BB3039" s="14">
        <v>1.0909683868785125E-2</v>
      </c>
      <c r="BC3039" s="42">
        <v>0</v>
      </c>
      <c r="BD3039" s="46">
        <v>0</v>
      </c>
      <c r="BE3039" s="44">
        <v>0</v>
      </c>
      <c r="BF3039" s="23">
        <v>0</v>
      </c>
      <c r="BG3039" s="14">
        <v>0</v>
      </c>
      <c r="BH3039" s="22">
        <v>623</v>
      </c>
      <c r="BI3039" s="23">
        <v>11.021606000000006</v>
      </c>
      <c r="BJ3039" s="23">
        <v>10.289801997098415</v>
      </c>
      <c r="BK3039" s="14">
        <v>4.7867958132782098</v>
      </c>
      <c r="BL3039" t="s">
        <v>613</v>
      </c>
    </row>
    <row r="3040" spans="1:64">
      <c r="A3040" t="s">
        <v>4102</v>
      </c>
      <c r="B3040" t="s">
        <v>4100</v>
      </c>
      <c r="C3040" t="s">
        <v>613</v>
      </c>
      <c r="D3040" t="s">
        <v>942</v>
      </c>
      <c r="E3040">
        <v>2016</v>
      </c>
      <c r="F3040" s="23">
        <v>67.52</v>
      </c>
      <c r="G3040" s="23">
        <v>16</v>
      </c>
      <c r="H3040" s="22">
        <v>26770</v>
      </c>
      <c r="I3040" s="34">
        <v>230.34737983498491</v>
      </c>
      <c r="J3040" s="13">
        <v>0</v>
      </c>
      <c r="K3040" s="13">
        <v>0</v>
      </c>
      <c r="L3040" s="19">
        <v>0</v>
      </c>
      <c r="M3040" s="35">
        <v>0</v>
      </c>
      <c r="N3040" s="19">
        <v>0</v>
      </c>
      <c r="O3040" s="17">
        <v>0</v>
      </c>
      <c r="P3040" s="13">
        <v>0</v>
      </c>
      <c r="Q3040" s="13">
        <v>0</v>
      </c>
      <c r="R3040" s="19">
        <v>0</v>
      </c>
      <c r="S3040" s="27">
        <v>0</v>
      </c>
      <c r="T3040" s="19">
        <v>0</v>
      </c>
      <c r="U3040" s="17">
        <v>0</v>
      </c>
      <c r="V3040" s="13">
        <v>0</v>
      </c>
      <c r="W3040" s="13">
        <v>0</v>
      </c>
      <c r="X3040" s="19">
        <v>0</v>
      </c>
      <c r="Y3040" s="27">
        <v>0</v>
      </c>
      <c r="Z3040" s="19">
        <v>0</v>
      </c>
      <c r="AA3040" s="14">
        <v>0</v>
      </c>
      <c r="AB3040" s="13">
        <v>1</v>
      </c>
      <c r="AC3040" s="22" t="s">
        <v>782</v>
      </c>
      <c r="AD3040" s="19">
        <v>100</v>
      </c>
      <c r="AE3040" s="23">
        <v>0.1</v>
      </c>
      <c r="AF3040" s="19">
        <v>0.61317060000000001</v>
      </c>
      <c r="AG3040" s="14">
        <v>0.26619386790475325</v>
      </c>
      <c r="AH3040" s="22" t="s">
        <v>782</v>
      </c>
      <c r="AI3040" s="23" t="s">
        <v>782</v>
      </c>
      <c r="AJ3040" s="23" t="s">
        <v>782</v>
      </c>
      <c r="AK3040" s="23" t="s">
        <v>782</v>
      </c>
      <c r="AL3040" s="14" t="s">
        <v>782</v>
      </c>
      <c r="AM3040" s="22" t="s">
        <v>782</v>
      </c>
      <c r="AN3040" s="23" t="s">
        <v>782</v>
      </c>
      <c r="AO3040" s="23" t="s">
        <v>782</v>
      </c>
      <c r="AP3040" s="23" t="s">
        <v>782</v>
      </c>
      <c r="AQ3040" s="14" t="s">
        <v>782</v>
      </c>
      <c r="AR3040" s="13">
        <v>649</v>
      </c>
      <c r="AS3040" s="19">
        <v>11249.310999999992</v>
      </c>
      <c r="AT3040" s="23">
        <v>11.249310999999992</v>
      </c>
      <c r="AU3040" s="19">
        <v>9.9893881680000121</v>
      </c>
      <c r="AV3040" s="14">
        <v>4.3366623814675727</v>
      </c>
      <c r="AW3040" s="13">
        <v>1</v>
      </c>
      <c r="AX3040" s="22" t="s">
        <v>782</v>
      </c>
      <c r="AY3040" s="19">
        <v>9</v>
      </c>
      <c r="AZ3040" s="23">
        <v>8.9999999999999993E-3</v>
      </c>
      <c r="BA3040" s="19">
        <v>1.7024999999999998E-2</v>
      </c>
      <c r="BB3040" s="14">
        <v>7.3910109210689875E-3</v>
      </c>
      <c r="BC3040" s="13">
        <v>0</v>
      </c>
      <c r="BD3040" s="19">
        <v>0</v>
      </c>
      <c r="BE3040" s="44">
        <v>0</v>
      </c>
      <c r="BF3040" s="19">
        <v>0</v>
      </c>
      <c r="BG3040" s="14">
        <v>0</v>
      </c>
      <c r="BH3040" s="22">
        <v>651</v>
      </c>
      <c r="BI3040" s="23">
        <v>11.358310999999992</v>
      </c>
      <c r="BJ3040" s="23">
        <v>10.619583768000012</v>
      </c>
      <c r="BK3040" s="14">
        <v>4.6102472602933942</v>
      </c>
      <c r="BL3040" t="s">
        <v>613</v>
      </c>
    </row>
    <row r="3041" spans="1:64">
      <c r="A3041" t="s">
        <v>4103</v>
      </c>
      <c r="B3041" t="s">
        <v>4100</v>
      </c>
      <c r="C3041" t="s">
        <v>613</v>
      </c>
      <c r="D3041" t="s">
        <v>942</v>
      </c>
      <c r="E3041">
        <v>2017</v>
      </c>
      <c r="F3041" s="23">
        <v>67.52</v>
      </c>
      <c r="G3041" s="23">
        <v>16.5</v>
      </c>
      <c r="H3041" s="22">
        <v>26772</v>
      </c>
      <c r="I3041" s="34">
        <v>210.29434013836658</v>
      </c>
      <c r="J3041" s="13">
        <v>0</v>
      </c>
      <c r="K3041" s="13">
        <v>0</v>
      </c>
      <c r="L3041" s="19">
        <v>0</v>
      </c>
      <c r="M3041" s="19">
        <v>0</v>
      </c>
      <c r="N3041" s="19">
        <v>0</v>
      </c>
      <c r="O3041" s="17">
        <v>0</v>
      </c>
      <c r="P3041" s="13">
        <v>0</v>
      </c>
      <c r="Q3041" s="13">
        <v>0</v>
      </c>
      <c r="R3041" s="19">
        <v>0</v>
      </c>
      <c r="S3041" s="19">
        <v>0</v>
      </c>
      <c r="T3041" s="19">
        <v>0</v>
      </c>
      <c r="U3041" s="17">
        <v>0</v>
      </c>
      <c r="V3041" s="13">
        <v>0</v>
      </c>
      <c r="W3041" s="13">
        <v>0</v>
      </c>
      <c r="X3041" s="19">
        <v>0</v>
      </c>
      <c r="Y3041" s="19">
        <v>0</v>
      </c>
      <c r="Z3041" s="19">
        <v>0</v>
      </c>
      <c r="AA3041" s="14">
        <v>0</v>
      </c>
      <c r="AB3041" s="13">
        <v>1</v>
      </c>
      <c r="AC3041" s="22" t="s">
        <v>782</v>
      </c>
      <c r="AD3041" s="19">
        <v>100</v>
      </c>
      <c r="AE3041" s="19">
        <v>0.1</v>
      </c>
      <c r="AF3041" s="19">
        <v>1.3979999999999999E-7</v>
      </c>
      <c r="AG3041" s="14">
        <v>6.6478251344290245E-8</v>
      </c>
      <c r="AH3041" s="22" t="s">
        <v>782</v>
      </c>
      <c r="AI3041" s="23" t="s">
        <v>782</v>
      </c>
      <c r="AJ3041" s="23" t="s">
        <v>782</v>
      </c>
      <c r="AK3041" s="23" t="s">
        <v>782</v>
      </c>
      <c r="AL3041" s="14" t="s">
        <v>782</v>
      </c>
      <c r="AM3041" s="22" t="s">
        <v>782</v>
      </c>
      <c r="AN3041" s="23" t="s">
        <v>782</v>
      </c>
      <c r="AO3041" s="23" t="s">
        <v>782</v>
      </c>
      <c r="AP3041" s="23" t="s">
        <v>782</v>
      </c>
      <c r="AQ3041" s="14" t="s">
        <v>782</v>
      </c>
      <c r="AR3041" s="13">
        <v>682</v>
      </c>
      <c r="AS3041" s="19">
        <v>11742.745999999981</v>
      </c>
      <c r="AT3041" s="19">
        <v>11.742745999999993</v>
      </c>
      <c r="AU3041" s="19">
        <v>10.427558448000012</v>
      </c>
      <c r="AV3041" s="14">
        <v>4.9585540158327754</v>
      </c>
      <c r="AW3041" s="13">
        <v>1</v>
      </c>
      <c r="AX3041" s="22" t="s">
        <v>782</v>
      </c>
      <c r="AY3041" s="19">
        <v>0</v>
      </c>
      <c r="AZ3041" s="19">
        <v>0</v>
      </c>
      <c r="BA3041" s="19">
        <v>0</v>
      </c>
      <c r="BB3041" s="14">
        <v>0</v>
      </c>
      <c r="BC3041" s="13">
        <v>0</v>
      </c>
      <c r="BD3041" s="19">
        <v>0</v>
      </c>
      <c r="BE3041" s="19">
        <v>0</v>
      </c>
      <c r="BF3041" s="19">
        <v>0</v>
      </c>
      <c r="BG3041" s="14">
        <v>0</v>
      </c>
      <c r="BH3041" s="22">
        <v>684</v>
      </c>
      <c r="BI3041" s="23">
        <v>11.842745999999993</v>
      </c>
      <c r="BJ3041" s="23">
        <v>10.427558587800011</v>
      </c>
      <c r="BK3041" s="14">
        <v>4.9585540823110268</v>
      </c>
      <c r="BL3041" t="s">
        <v>613</v>
      </c>
    </row>
    <row r="3042" spans="1:64">
      <c r="A3042" t="s">
        <v>4104</v>
      </c>
      <c r="B3042" t="s">
        <v>4100</v>
      </c>
      <c r="C3042" t="s">
        <v>613</v>
      </c>
      <c r="D3042" t="s">
        <v>942</v>
      </c>
      <c r="E3042">
        <v>2018</v>
      </c>
      <c r="F3042" s="23">
        <v>67.52</v>
      </c>
      <c r="G3042" s="23">
        <v>16.36</v>
      </c>
      <c r="H3042" s="22">
        <v>26776</v>
      </c>
      <c r="I3042" s="34">
        <v>210.30928643119802</v>
      </c>
      <c r="J3042" s="13">
        <v>0</v>
      </c>
      <c r="K3042" s="13">
        <v>0</v>
      </c>
      <c r="L3042" s="19">
        <v>0</v>
      </c>
      <c r="M3042" s="19">
        <v>0</v>
      </c>
      <c r="N3042" s="19">
        <v>0</v>
      </c>
      <c r="O3042" s="17">
        <v>0</v>
      </c>
      <c r="P3042" s="13">
        <v>0</v>
      </c>
      <c r="Q3042" s="13">
        <v>0</v>
      </c>
      <c r="R3042" s="19">
        <v>0</v>
      </c>
      <c r="S3042" s="19">
        <v>0</v>
      </c>
      <c r="T3042" s="19">
        <v>0</v>
      </c>
      <c r="U3042" s="17">
        <v>0</v>
      </c>
      <c r="V3042" s="13">
        <v>0</v>
      </c>
      <c r="W3042" s="13">
        <v>0</v>
      </c>
      <c r="X3042" s="19">
        <v>0</v>
      </c>
      <c r="Y3042" s="19">
        <v>0</v>
      </c>
      <c r="Z3042" s="19">
        <v>0</v>
      </c>
      <c r="AA3042" s="14">
        <v>0</v>
      </c>
      <c r="AB3042" s="13">
        <v>1</v>
      </c>
      <c r="AC3042" s="22" t="s">
        <v>782</v>
      </c>
      <c r="AD3042" s="19">
        <v>100</v>
      </c>
      <c r="AE3042" s="19">
        <v>0.1</v>
      </c>
      <c r="AF3042" s="19">
        <v>0.61385309999999993</v>
      </c>
      <c r="AG3042" s="14">
        <v>0.29188111966744745</v>
      </c>
      <c r="AH3042" s="22" t="s">
        <v>782</v>
      </c>
      <c r="AI3042" s="23" t="s">
        <v>782</v>
      </c>
      <c r="AJ3042" s="23" t="s">
        <v>782</v>
      </c>
      <c r="AK3042" s="23" t="s">
        <v>782</v>
      </c>
      <c r="AL3042" s="14" t="s">
        <v>782</v>
      </c>
      <c r="AM3042" s="22" t="s">
        <v>782</v>
      </c>
      <c r="AN3042" s="23" t="s">
        <v>782</v>
      </c>
      <c r="AO3042" s="23" t="s">
        <v>782</v>
      </c>
      <c r="AP3042" s="23" t="s">
        <v>782</v>
      </c>
      <c r="AQ3042" s="14" t="s">
        <v>782</v>
      </c>
      <c r="AR3042" s="13">
        <v>710</v>
      </c>
      <c r="AS3042" s="19">
        <v>13212.015999999981</v>
      </c>
      <c r="AT3042" s="19">
        <v>13.212015999999991</v>
      </c>
      <c r="AU3042" s="19">
        <v>11.732270208000006</v>
      </c>
      <c r="AV3042" s="14">
        <v>5.5785792473021294</v>
      </c>
      <c r="AW3042" s="13">
        <v>1</v>
      </c>
      <c r="AX3042" s="22" t="s">
        <v>782</v>
      </c>
      <c r="AY3042" s="19">
        <v>9</v>
      </c>
      <c r="AZ3042" s="19">
        <v>8.9999999999999993E-3</v>
      </c>
      <c r="BA3042" s="19">
        <v>1.7024999999999998E-2</v>
      </c>
      <c r="BB3042" s="14">
        <v>8.0952202771938323E-3</v>
      </c>
      <c r="BC3042" s="13">
        <v>0</v>
      </c>
      <c r="BD3042" s="19">
        <v>0</v>
      </c>
      <c r="BE3042" s="19">
        <v>0</v>
      </c>
      <c r="BF3042" s="19">
        <v>0</v>
      </c>
      <c r="BG3042" s="14">
        <v>0</v>
      </c>
      <c r="BH3042" s="22">
        <v>712</v>
      </c>
      <c r="BI3042" s="23">
        <v>13.321015999999991</v>
      </c>
      <c r="BJ3042" s="23">
        <v>12.363148308000007</v>
      </c>
      <c r="BK3042" s="14">
        <v>5.8785555872467707</v>
      </c>
      <c r="BL3042" t="s">
        <v>613</v>
      </c>
    </row>
    <row r="3043" spans="1:64">
      <c r="A3043" t="s">
        <v>4105</v>
      </c>
      <c r="B3043" t="s">
        <v>4100</v>
      </c>
      <c r="C3043" t="s">
        <v>613</v>
      </c>
      <c r="D3043" t="s">
        <v>942</v>
      </c>
      <c r="E3043">
        <v>2019</v>
      </c>
      <c r="F3043" s="23">
        <v>67.52</v>
      </c>
      <c r="G3043" s="23">
        <v>16.46</v>
      </c>
      <c r="H3043" s="22">
        <v>26872</v>
      </c>
      <c r="I3043" s="34">
        <v>214.7138646706502</v>
      </c>
      <c r="J3043" s="22">
        <v>0</v>
      </c>
      <c r="K3043" s="22">
        <v>0</v>
      </c>
      <c r="L3043" s="23">
        <v>0</v>
      </c>
      <c r="M3043" s="23">
        <v>0</v>
      </c>
      <c r="N3043" s="23">
        <v>0</v>
      </c>
      <c r="O3043" s="14">
        <v>0</v>
      </c>
      <c r="P3043" s="22">
        <v>0</v>
      </c>
      <c r="Q3043" s="22">
        <v>0</v>
      </c>
      <c r="R3043" s="23">
        <v>0</v>
      </c>
      <c r="S3043" s="23">
        <v>0</v>
      </c>
      <c r="T3043" s="23">
        <v>0</v>
      </c>
      <c r="U3043" s="14">
        <v>0</v>
      </c>
      <c r="V3043" s="22">
        <v>0</v>
      </c>
      <c r="W3043" s="22">
        <v>0</v>
      </c>
      <c r="X3043" s="23">
        <v>0</v>
      </c>
      <c r="Y3043" s="23">
        <v>0</v>
      </c>
      <c r="Z3043" s="23">
        <v>0</v>
      </c>
      <c r="AA3043" s="14">
        <v>0</v>
      </c>
      <c r="AB3043" s="22">
        <v>1</v>
      </c>
      <c r="AC3043" s="22">
        <v>2</v>
      </c>
      <c r="AD3043" s="23">
        <v>100</v>
      </c>
      <c r="AE3043" s="23">
        <v>0.1</v>
      </c>
      <c r="AF3043" s="23">
        <v>0.65412899999999996</v>
      </c>
      <c r="AG3043" s="14">
        <v>0.30465149560945637</v>
      </c>
      <c r="AH3043" s="22">
        <v>1</v>
      </c>
      <c r="AI3043" s="23">
        <v>46.5</v>
      </c>
      <c r="AJ3043" s="23">
        <v>4.65E-2</v>
      </c>
      <c r="AK3043" s="23">
        <v>4.1292000000000002E-2</v>
      </c>
      <c r="AL3043" s="14">
        <v>1.9231175435893644E-2</v>
      </c>
      <c r="AM3043" s="22">
        <v>752</v>
      </c>
      <c r="AN3043" s="23">
        <v>13717.685999999983</v>
      </c>
      <c r="AO3043" s="23">
        <v>13.717685999999988</v>
      </c>
      <c r="AP3043" s="23">
        <v>12.181305168000009</v>
      </c>
      <c r="AQ3043" s="14">
        <v>5.6732736782903723</v>
      </c>
      <c r="AR3043" s="22">
        <v>753</v>
      </c>
      <c r="AS3043" s="23">
        <v>13764.185999999983</v>
      </c>
      <c r="AT3043" s="23">
        <v>13.764185999999988</v>
      </c>
      <c r="AU3043" s="23">
        <v>12.222597168000009</v>
      </c>
      <c r="AV3043" s="14">
        <v>5.6925048537262661</v>
      </c>
      <c r="AW3043" s="22">
        <v>1</v>
      </c>
      <c r="AX3043" s="22" t="s">
        <v>782</v>
      </c>
      <c r="AY3043" s="23">
        <v>9</v>
      </c>
      <c r="AZ3043" s="23">
        <v>8.9999999999999993E-3</v>
      </c>
      <c r="BA3043" s="23">
        <v>1.7024999999999998E-2</v>
      </c>
      <c r="BB3043" s="14">
        <v>7.9291572652351351E-3</v>
      </c>
      <c r="BC3043" s="22">
        <v>0</v>
      </c>
      <c r="BD3043" s="23">
        <v>0</v>
      </c>
      <c r="BE3043" s="23">
        <v>0</v>
      </c>
      <c r="BF3043" s="23">
        <v>0</v>
      </c>
      <c r="BG3043" s="14">
        <v>0</v>
      </c>
      <c r="BH3043" s="22">
        <v>755</v>
      </c>
      <c r="BI3043" s="23">
        <v>13.873185999999988</v>
      </c>
      <c r="BJ3043" s="23">
        <v>12.893751168000009</v>
      </c>
      <c r="BK3043" s="14">
        <v>6.0050855066009579</v>
      </c>
      <c r="BL3043" t="s">
        <v>613</v>
      </c>
    </row>
    <row r="3044" spans="1:64">
      <c r="A3044" t="s">
        <v>4106</v>
      </c>
      <c r="B3044" t="s">
        <v>4100</v>
      </c>
      <c r="C3044" t="s">
        <v>613</v>
      </c>
      <c r="D3044" t="s">
        <v>942</v>
      </c>
      <c r="E3044">
        <v>2020</v>
      </c>
      <c r="F3044" s="23">
        <v>67.52</v>
      </c>
      <c r="G3044" s="23">
        <v>16.52</v>
      </c>
      <c r="H3044" s="22">
        <v>26943</v>
      </c>
      <c r="I3044" s="34">
        <v>216.38000316104649</v>
      </c>
      <c r="J3044" s="22">
        <v>0</v>
      </c>
      <c r="K3044" s="22">
        <v>0</v>
      </c>
      <c r="L3044" s="23">
        <v>0</v>
      </c>
      <c r="M3044" s="23">
        <v>0</v>
      </c>
      <c r="N3044" s="23">
        <v>0</v>
      </c>
      <c r="O3044" s="14">
        <v>0</v>
      </c>
      <c r="P3044" s="22">
        <v>0</v>
      </c>
      <c r="Q3044" s="22">
        <v>0</v>
      </c>
      <c r="R3044" s="23">
        <v>0</v>
      </c>
      <c r="S3044" s="23">
        <v>0</v>
      </c>
      <c r="T3044" s="23">
        <v>0</v>
      </c>
      <c r="U3044" s="14">
        <v>0</v>
      </c>
      <c r="V3044" s="22">
        <v>0</v>
      </c>
      <c r="W3044" s="22">
        <v>0</v>
      </c>
      <c r="X3044" s="23">
        <v>0</v>
      </c>
      <c r="Y3044" s="23">
        <v>0</v>
      </c>
      <c r="Z3044" s="23">
        <v>0</v>
      </c>
      <c r="AA3044" s="14">
        <v>0</v>
      </c>
      <c r="AB3044" s="22">
        <v>1</v>
      </c>
      <c r="AC3044" s="22">
        <v>2</v>
      </c>
      <c r="AD3044" s="23">
        <v>100</v>
      </c>
      <c r="AE3044" s="23">
        <v>0.1</v>
      </c>
      <c r="AF3044" s="23">
        <v>0.6357372</v>
      </c>
      <c r="AG3044" s="14">
        <v>0.29380589274085367</v>
      </c>
      <c r="AH3044" s="22">
        <v>1</v>
      </c>
      <c r="AI3044" s="23">
        <v>46.5</v>
      </c>
      <c r="AJ3044" s="23">
        <v>4.65E-2</v>
      </c>
      <c r="AK3044" s="23">
        <v>4.1292000000000002E-2</v>
      </c>
      <c r="AL3044" s="14">
        <v>1.9083094277093315E-2</v>
      </c>
      <c r="AM3044" s="22">
        <v>836</v>
      </c>
      <c r="AN3044" s="23">
        <v>15633.325999999979</v>
      </c>
      <c r="AO3044" s="23">
        <v>15.633325999999977</v>
      </c>
      <c r="AP3044" s="23">
        <v>13.882393488000007</v>
      </c>
      <c r="AQ3044" s="14">
        <v>6.4157469660760063</v>
      </c>
      <c r="AR3044" s="22">
        <v>837</v>
      </c>
      <c r="AS3044" s="23">
        <v>15679.825999999979</v>
      </c>
      <c r="AT3044" s="23">
        <v>15.679825999999977</v>
      </c>
      <c r="AU3044" s="23">
        <v>13.923685488000007</v>
      </c>
      <c r="AV3044" s="14">
        <v>6.4348300603531001</v>
      </c>
      <c r="AW3044" s="22">
        <v>1</v>
      </c>
      <c r="AX3044" s="22">
        <v>1</v>
      </c>
      <c r="AY3044" s="23">
        <v>9</v>
      </c>
      <c r="AZ3044" s="23">
        <v>8.9999999999999993E-3</v>
      </c>
      <c r="BA3044" s="23">
        <v>1.7024999999999998E-2</v>
      </c>
      <c r="BB3044" s="14">
        <v>7.8681022974792618E-3</v>
      </c>
      <c r="BC3044" s="22">
        <v>0</v>
      </c>
      <c r="BD3044" s="23">
        <v>0</v>
      </c>
      <c r="BE3044" s="23">
        <v>0</v>
      </c>
      <c r="BF3044" s="23">
        <v>0</v>
      </c>
      <c r="BG3044" s="14">
        <v>0</v>
      </c>
      <c r="BH3044" s="22">
        <v>839</v>
      </c>
      <c r="BI3044" s="23">
        <v>15.788825999999977</v>
      </c>
      <c r="BJ3044" s="23">
        <v>14.576447688000007</v>
      </c>
      <c r="BK3044" s="14">
        <v>6.7365040553914328</v>
      </c>
      <c r="BL3044" t="s">
        <v>613</v>
      </c>
    </row>
    <row r="3045" spans="1:64">
      <c r="A3045" t="s">
        <v>4107</v>
      </c>
      <c r="B3045" t="s">
        <v>4100</v>
      </c>
      <c r="C3045" t="s">
        <v>613</v>
      </c>
      <c r="D3045" t="s">
        <v>942</v>
      </c>
      <c r="E3045">
        <v>2021</v>
      </c>
      <c r="F3045" s="23">
        <v>67.52</v>
      </c>
      <c r="G3045" s="23">
        <v>16.53</v>
      </c>
      <c r="H3045" s="22">
        <v>27120</v>
      </c>
      <c r="I3045" s="34">
        <v>202.01</v>
      </c>
      <c r="J3045" s="22">
        <v>0</v>
      </c>
      <c r="K3045" s="22">
        <v>0</v>
      </c>
      <c r="L3045" s="23">
        <v>0</v>
      </c>
      <c r="M3045" s="23">
        <v>0</v>
      </c>
      <c r="N3045" s="23">
        <v>0</v>
      </c>
      <c r="O3045" s="14">
        <v>0</v>
      </c>
      <c r="P3045" s="22">
        <v>0</v>
      </c>
      <c r="Q3045" s="22">
        <v>0</v>
      </c>
      <c r="R3045" s="23">
        <v>0</v>
      </c>
      <c r="S3045" s="23">
        <v>0</v>
      </c>
      <c r="T3045" s="23">
        <v>0</v>
      </c>
      <c r="U3045" s="14">
        <v>0</v>
      </c>
      <c r="V3045" s="22">
        <v>0</v>
      </c>
      <c r="W3045" s="22">
        <v>0</v>
      </c>
      <c r="X3045" s="23">
        <v>0</v>
      </c>
      <c r="Y3045" s="23">
        <v>0</v>
      </c>
      <c r="Z3045" s="23">
        <v>0</v>
      </c>
      <c r="AA3045" s="14">
        <v>0</v>
      </c>
      <c r="AB3045" s="22">
        <v>1</v>
      </c>
      <c r="AC3045" s="22">
        <v>1</v>
      </c>
      <c r="AD3045" s="23">
        <v>50</v>
      </c>
      <c r="AE3045" s="23">
        <v>0.05</v>
      </c>
      <c r="AF3045" s="23">
        <v>0.63008819999999999</v>
      </c>
      <c r="AG3045" s="14">
        <v>0.31</v>
      </c>
      <c r="AH3045" s="22">
        <v>1</v>
      </c>
      <c r="AI3045" s="23">
        <v>46.5</v>
      </c>
      <c r="AJ3045" s="23">
        <v>4.65E-2</v>
      </c>
      <c r="AK3045" s="23">
        <v>4.1609264999999999E-2</v>
      </c>
      <c r="AL3045" s="14">
        <v>0.02</v>
      </c>
      <c r="AM3045" s="22">
        <v>945</v>
      </c>
      <c r="AN3045" s="23">
        <v>17178.995999999999</v>
      </c>
      <c r="AO3045" s="23">
        <v>17.178996000000001</v>
      </c>
      <c r="AP3045" s="23">
        <v>15.372159229999999</v>
      </c>
      <c r="AQ3045" s="14">
        <v>7.61</v>
      </c>
      <c r="AR3045" s="22">
        <v>946</v>
      </c>
      <c r="AS3045" s="23">
        <v>17225.495999999999</v>
      </c>
      <c r="AT3045" s="23">
        <v>17.225496</v>
      </c>
      <c r="AU3045" s="23">
        <v>15.4137685</v>
      </c>
      <c r="AV3045" s="14">
        <v>7.63</v>
      </c>
      <c r="AW3045" s="22">
        <v>1</v>
      </c>
      <c r="AX3045" s="22">
        <v>1</v>
      </c>
      <c r="AY3045" s="23">
        <v>9</v>
      </c>
      <c r="AZ3045" s="23">
        <v>8.9999999999999993E-3</v>
      </c>
      <c r="BA3045" s="23">
        <v>1.7024999999999998E-2</v>
      </c>
      <c r="BB3045" s="14">
        <v>0.01</v>
      </c>
      <c r="BC3045" s="22">
        <v>0</v>
      </c>
      <c r="BD3045" s="23">
        <v>0</v>
      </c>
      <c r="BE3045" s="23">
        <v>0</v>
      </c>
      <c r="BF3045" s="23">
        <v>0</v>
      </c>
      <c r="BG3045" s="14">
        <v>0</v>
      </c>
      <c r="BH3045" s="22">
        <v>948</v>
      </c>
      <c r="BI3045" s="23">
        <v>17.28</v>
      </c>
      <c r="BJ3045" s="23">
        <v>16.059999999999999</v>
      </c>
      <c r="BK3045" s="14">
        <v>7.95</v>
      </c>
      <c r="BL3045" t="s">
        <v>613</v>
      </c>
    </row>
    <row r="3046" spans="1:64">
      <c r="A3046" t="s">
        <v>4108</v>
      </c>
      <c r="B3046" t="s">
        <v>4100</v>
      </c>
      <c r="C3046" t="s">
        <v>613</v>
      </c>
      <c r="D3046" s="111" t="s">
        <v>942</v>
      </c>
      <c r="E3046" s="110">
        <v>2022</v>
      </c>
      <c r="F3046" s="23"/>
      <c r="G3046" s="23"/>
      <c r="H3046" s="22">
        <v>27467</v>
      </c>
      <c r="I3046" s="34">
        <v>199.0681309455874</v>
      </c>
      <c r="J3046" s="22">
        <v>0</v>
      </c>
      <c r="K3046" s="22">
        <v>0</v>
      </c>
      <c r="L3046" s="23">
        <v>0</v>
      </c>
      <c r="M3046" s="23">
        <v>0</v>
      </c>
      <c r="N3046" s="23">
        <v>0</v>
      </c>
      <c r="O3046" s="14">
        <v>0</v>
      </c>
      <c r="P3046" s="22">
        <v>0</v>
      </c>
      <c r="Q3046" s="22">
        <v>0</v>
      </c>
      <c r="R3046" s="23">
        <v>0</v>
      </c>
      <c r="S3046" s="23">
        <v>0</v>
      </c>
      <c r="T3046" s="23">
        <v>0</v>
      </c>
      <c r="U3046" s="14">
        <v>0</v>
      </c>
      <c r="V3046" s="22">
        <v>0</v>
      </c>
      <c r="W3046" s="22">
        <v>0</v>
      </c>
      <c r="X3046" s="23">
        <v>0</v>
      </c>
      <c r="Y3046" s="23">
        <v>0</v>
      </c>
      <c r="Z3046" s="23">
        <v>0</v>
      </c>
      <c r="AA3046" s="14">
        <v>0</v>
      </c>
      <c r="AB3046" s="22">
        <v>1</v>
      </c>
      <c r="AC3046" s="22">
        <v>1</v>
      </c>
      <c r="AD3046" s="23">
        <v>50</v>
      </c>
      <c r="AE3046" s="23">
        <v>0.05</v>
      </c>
      <c r="AF3046" s="23">
        <v>0.63401099999999999</v>
      </c>
      <c r="AG3046" s="14">
        <v>0.31848945232388726</v>
      </c>
      <c r="AH3046" s="22">
        <v>2</v>
      </c>
      <c r="AI3046" s="23">
        <v>67.02</v>
      </c>
      <c r="AJ3046" s="23">
        <v>6.7019999999999996E-2</v>
      </c>
      <c r="AK3046" s="23">
        <v>6.8652869800980995E-2</v>
      </c>
      <c r="AL3046" s="14">
        <v>3.4487122310776268E-2</v>
      </c>
      <c r="AM3046" s="22">
        <v>1132</v>
      </c>
      <c r="AN3046" s="23">
        <v>19769.550999999985</v>
      </c>
      <c r="AO3046" s="23">
        <v>19.769550999999943</v>
      </c>
      <c r="AP3046" s="23">
        <v>20.25121472436366</v>
      </c>
      <c r="AQ3046" s="14">
        <v>10.173006913848534</v>
      </c>
      <c r="AR3046" s="22">
        <v>1134</v>
      </c>
      <c r="AS3046" s="23">
        <v>19836.571</v>
      </c>
      <c r="AT3046" s="23">
        <v>19.8365709999999</v>
      </c>
      <c r="AU3046" s="23">
        <v>20.31986759416468</v>
      </c>
      <c r="AV3046" s="14">
        <v>10.20749403615933</v>
      </c>
      <c r="AW3046" s="22">
        <v>1</v>
      </c>
      <c r="AX3046" s="22">
        <v>1</v>
      </c>
      <c r="AY3046" s="23">
        <v>9</v>
      </c>
      <c r="AZ3046" s="23">
        <v>8.9999999999999993E-3</v>
      </c>
      <c r="BA3046" s="23">
        <v>1.7024999999999998E-2</v>
      </c>
      <c r="BB3046" s="14">
        <v>8.5523483438208169E-3</v>
      </c>
      <c r="BC3046" s="22">
        <v>0</v>
      </c>
      <c r="BD3046" s="23">
        <v>0</v>
      </c>
      <c r="BE3046" s="23">
        <v>0</v>
      </c>
      <c r="BF3046" s="23">
        <v>0</v>
      </c>
      <c r="BG3046" s="14">
        <v>0</v>
      </c>
      <c r="BH3046" s="22">
        <v>1136</v>
      </c>
      <c r="BI3046" s="23">
        <v>19.895570999999901</v>
      </c>
      <c r="BJ3046" s="23">
        <v>20.970903594164682</v>
      </c>
      <c r="BK3046" s="14">
        <v>10.53453583682704</v>
      </c>
      <c r="BL3046" t="s">
        <v>613</v>
      </c>
    </row>
    <row r="3047" spans="1:64">
      <c r="A3047" t="s">
        <v>4109</v>
      </c>
      <c r="B3047" t="s">
        <v>4100</v>
      </c>
      <c r="C3047" t="s">
        <v>613</v>
      </c>
      <c r="D3047" t="s">
        <v>942</v>
      </c>
      <c r="E3047">
        <v>2023</v>
      </c>
      <c r="F3047">
        <v>67.52</v>
      </c>
      <c r="G3047">
        <v>17.23</v>
      </c>
      <c r="H3047">
        <v>26217</v>
      </c>
      <c r="I3047">
        <v>199.0681309455874</v>
      </c>
      <c r="J3047">
        <v>0</v>
      </c>
      <c r="K3047">
        <v>0</v>
      </c>
      <c r="L3047">
        <v>0</v>
      </c>
      <c r="M3047">
        <v>0</v>
      </c>
      <c r="N3047">
        <v>0</v>
      </c>
      <c r="O3047" s="139">
        <v>0</v>
      </c>
      <c r="P3047">
        <v>0</v>
      </c>
      <c r="Q3047">
        <v>0</v>
      </c>
      <c r="R3047">
        <v>0</v>
      </c>
      <c r="S3047" s="139">
        <v>0</v>
      </c>
      <c r="T3047">
        <v>0</v>
      </c>
      <c r="U3047" s="139">
        <v>0</v>
      </c>
      <c r="V3047" s="139">
        <v>0</v>
      </c>
      <c r="W3047" s="139">
        <v>0</v>
      </c>
      <c r="X3047">
        <v>0</v>
      </c>
      <c r="Y3047" s="139">
        <v>0</v>
      </c>
      <c r="Z3047">
        <v>0</v>
      </c>
      <c r="AA3047" s="139">
        <v>0</v>
      </c>
      <c r="AB3047">
        <v>1</v>
      </c>
      <c r="AC3047">
        <v>1</v>
      </c>
      <c r="AD3047">
        <v>50</v>
      </c>
      <c r="AE3047" s="139">
        <v>0.05</v>
      </c>
      <c r="AF3047">
        <v>0.62135850000000004</v>
      </c>
      <c r="AG3047" s="139">
        <v>0.31213358815823716</v>
      </c>
      <c r="AH3047">
        <v>2</v>
      </c>
      <c r="AI3047">
        <v>67.02</v>
      </c>
      <c r="AJ3047">
        <v>6.7019999999999996E-2</v>
      </c>
      <c r="AK3047">
        <v>6.8652869800980995E-2</v>
      </c>
      <c r="AL3047">
        <v>3.4487122310776268E-2</v>
      </c>
      <c r="AM3047">
        <v>1427</v>
      </c>
      <c r="AN3047">
        <v>24732.024000000001</v>
      </c>
      <c r="AO3047">
        <v>24.732023999999999</v>
      </c>
      <c r="AP3047">
        <v>23.198322999999998</v>
      </c>
      <c r="AQ3047">
        <v>11.653458989043781</v>
      </c>
      <c r="AR3047" s="139">
        <v>1532</v>
      </c>
      <c r="AS3047">
        <v>24873.493999999901</v>
      </c>
      <c r="AT3047" s="139">
        <v>24.873494000000001</v>
      </c>
      <c r="AU3047">
        <v>23.331019877170998</v>
      </c>
      <c r="AV3047" s="139">
        <v>11.720118015046928</v>
      </c>
      <c r="AW3047">
        <v>1</v>
      </c>
      <c r="AX3047">
        <v>1</v>
      </c>
      <c r="AY3047">
        <v>9</v>
      </c>
      <c r="AZ3047" s="139">
        <v>8.9999999999999993E-3</v>
      </c>
      <c r="BA3047">
        <v>1.7024999999999998E-2</v>
      </c>
      <c r="BB3047" s="139">
        <v>8.5523483438208169E-3</v>
      </c>
      <c r="BC3047">
        <v>0</v>
      </c>
      <c r="BD3047" s="149">
        <v>0</v>
      </c>
      <c r="BE3047" s="149">
        <v>0</v>
      </c>
      <c r="BF3047">
        <v>0</v>
      </c>
      <c r="BG3047" s="151">
        <v>0</v>
      </c>
      <c r="BH3047" s="151">
        <v>1534</v>
      </c>
      <c r="BI3047" s="151">
        <v>24.932494000000002</v>
      </c>
      <c r="BJ3047" s="151">
        <v>23.969403377170998</v>
      </c>
      <c r="BK3047">
        <v>12.040803951548986</v>
      </c>
      <c r="BL3047" t="s">
        <v>613</v>
      </c>
    </row>
    <row r="3048" spans="1:64">
      <c r="A3048" t="s">
        <v>4110</v>
      </c>
      <c r="B3048" t="s">
        <v>4100</v>
      </c>
      <c r="C3048" t="s">
        <v>613</v>
      </c>
      <c r="D3048" t="s">
        <v>942</v>
      </c>
      <c r="E3048">
        <v>2024</v>
      </c>
      <c r="F3048">
        <v>67.52</v>
      </c>
      <c r="G3048">
        <v>17.440000000000001</v>
      </c>
      <c r="H3048">
        <v>26297</v>
      </c>
      <c r="I3048" s="139">
        <v>180.32111000069801</v>
      </c>
      <c r="J3048" s="140">
        <v>0</v>
      </c>
      <c r="K3048" s="140">
        <v>0</v>
      </c>
      <c r="L3048" s="140">
        <v>0</v>
      </c>
      <c r="M3048">
        <v>0</v>
      </c>
      <c r="N3048" s="140">
        <v>0</v>
      </c>
      <c r="O3048">
        <v>0</v>
      </c>
      <c r="P3048" s="140">
        <v>0</v>
      </c>
      <c r="Q3048" s="140">
        <v>0</v>
      </c>
      <c r="R3048" s="140">
        <v>0</v>
      </c>
      <c r="S3048">
        <v>0</v>
      </c>
      <c r="T3048" s="140">
        <v>0</v>
      </c>
      <c r="U3048">
        <v>0</v>
      </c>
      <c r="V3048" s="140">
        <v>0</v>
      </c>
      <c r="W3048" s="140">
        <v>0</v>
      </c>
      <c r="X3048" s="140">
        <v>0</v>
      </c>
      <c r="Y3048">
        <v>0</v>
      </c>
      <c r="Z3048" s="140">
        <v>0</v>
      </c>
      <c r="AA3048">
        <v>0</v>
      </c>
      <c r="AB3048" s="140">
        <v>1</v>
      </c>
      <c r="AC3048">
        <v>1</v>
      </c>
      <c r="AD3048" s="140">
        <v>50</v>
      </c>
      <c r="AE3048">
        <v>0.05</v>
      </c>
      <c r="AF3048" s="140">
        <v>0.61700520000000003</v>
      </c>
      <c r="AG3048" s="141">
        <v>0.34217025394176626</v>
      </c>
      <c r="AH3048">
        <v>4</v>
      </c>
      <c r="AI3048">
        <v>89.27</v>
      </c>
      <c r="AJ3048">
        <v>8.9270000000000002E-2</v>
      </c>
      <c r="AK3048">
        <v>8.0516523939410639E-2</v>
      </c>
      <c r="AL3048">
        <v>4.465174595425847E-2</v>
      </c>
      <c r="AM3048">
        <v>1769</v>
      </c>
      <c r="AN3048">
        <v>34676.544000000009</v>
      </c>
      <c r="AO3048">
        <v>34.676544000000035</v>
      </c>
      <c r="AP3048">
        <v>31.27629422103762</v>
      </c>
      <c r="AQ3048">
        <v>17.34477689324148</v>
      </c>
      <c r="AR3048" s="140">
        <v>2029</v>
      </c>
      <c r="AS3048" s="140">
        <v>34991.898000000045</v>
      </c>
      <c r="AT3048" s="141">
        <v>34.991897999999878</v>
      </c>
      <c r="AU3048" s="140">
        <v>31.56072580936949</v>
      </c>
      <c r="AV3048" s="140">
        <v>17.502513049773995</v>
      </c>
      <c r="AW3048" s="140">
        <v>1</v>
      </c>
      <c r="AX3048">
        <v>1</v>
      </c>
      <c r="AY3048" s="140">
        <v>9</v>
      </c>
      <c r="AZ3048" s="140">
        <v>8.9999999999999993E-3</v>
      </c>
      <c r="BA3048" s="140">
        <v>1.7024999999999998E-2</v>
      </c>
      <c r="BB3048" s="142">
        <v>9.4414902392371564E-3</v>
      </c>
      <c r="BC3048" s="140">
        <v>0</v>
      </c>
      <c r="BD3048" s="140">
        <v>0</v>
      </c>
      <c r="BE3048" s="140">
        <v>0</v>
      </c>
      <c r="BF3048" s="140">
        <v>0</v>
      </c>
      <c r="BG3048">
        <v>0</v>
      </c>
      <c r="BH3048">
        <v>2031</v>
      </c>
      <c r="BI3048">
        <v>35.050897999999876</v>
      </c>
      <c r="BJ3048">
        <v>32.194756009369485</v>
      </c>
      <c r="BK3048">
        <v>17.854124793954995</v>
      </c>
      <c r="BL3048" t="s">
        <v>613</v>
      </c>
    </row>
    <row r="3049" spans="1:64">
      <c r="A3049" t="s">
        <v>4111</v>
      </c>
      <c r="B3049" t="s">
        <v>4112</v>
      </c>
      <c r="C3049" t="s">
        <v>614</v>
      </c>
      <c r="D3049" t="s">
        <v>942</v>
      </c>
      <c r="E3049">
        <v>2012</v>
      </c>
      <c r="F3049" s="23">
        <v>56.41</v>
      </c>
      <c r="G3049" s="23">
        <v>11.3</v>
      </c>
      <c r="H3049" s="22">
        <v>20197</v>
      </c>
      <c r="I3049" s="84">
        <v>160.877985</v>
      </c>
      <c r="J3049" s="48">
        <v>3</v>
      </c>
      <c r="K3049" s="48" t="s">
        <v>782</v>
      </c>
      <c r="L3049" s="50">
        <v>731</v>
      </c>
      <c r="M3049" s="23">
        <v>0.73099999999999998</v>
      </c>
      <c r="N3049" s="50">
        <v>4.9064530000000008</v>
      </c>
      <c r="O3049" s="14">
        <v>3.0497976463342704</v>
      </c>
      <c r="P3049" s="48">
        <v>0</v>
      </c>
      <c r="Q3049" s="48" t="s">
        <v>782</v>
      </c>
      <c r="R3049" s="50">
        <v>0</v>
      </c>
      <c r="S3049" s="23">
        <v>0</v>
      </c>
      <c r="T3049" s="50">
        <v>0</v>
      </c>
      <c r="U3049" s="14">
        <v>0</v>
      </c>
      <c r="V3049" s="48">
        <v>0</v>
      </c>
      <c r="W3049" s="48" t="s">
        <v>782</v>
      </c>
      <c r="X3049" s="50">
        <v>0</v>
      </c>
      <c r="Y3049" s="23">
        <v>0</v>
      </c>
      <c r="Z3049" s="50">
        <v>0</v>
      </c>
      <c r="AA3049" s="14">
        <v>0</v>
      </c>
      <c r="AB3049" s="48">
        <v>0</v>
      </c>
      <c r="AC3049" s="22" t="s">
        <v>782</v>
      </c>
      <c r="AD3049" s="50">
        <v>0</v>
      </c>
      <c r="AE3049" s="23">
        <v>0</v>
      </c>
      <c r="AF3049" s="50">
        <v>0</v>
      </c>
      <c r="AG3049" s="51">
        <v>0</v>
      </c>
      <c r="AH3049" s="22" t="s">
        <v>782</v>
      </c>
      <c r="AI3049" s="23" t="s">
        <v>782</v>
      </c>
      <c r="AJ3049" s="23" t="s">
        <v>782</v>
      </c>
      <c r="AK3049" s="23" t="s">
        <v>782</v>
      </c>
      <c r="AL3049" s="14" t="s">
        <v>782</v>
      </c>
      <c r="AM3049" s="22" t="s">
        <v>782</v>
      </c>
      <c r="AN3049" s="23" t="s">
        <v>782</v>
      </c>
      <c r="AO3049" s="23" t="s">
        <v>782</v>
      </c>
      <c r="AP3049" s="23" t="s">
        <v>782</v>
      </c>
      <c r="AQ3049" s="14" t="s">
        <v>782</v>
      </c>
      <c r="AR3049" s="48">
        <v>329</v>
      </c>
      <c r="AS3049" s="50">
        <v>5991.6499999999987</v>
      </c>
      <c r="AT3049" s="52">
        <v>5.991649999999999</v>
      </c>
      <c r="AU3049" s="50">
        <v>4.6061999999999994</v>
      </c>
      <c r="AV3049" s="53">
        <v>2.8631636578491459</v>
      </c>
      <c r="AW3049" s="48">
        <v>1</v>
      </c>
      <c r="AX3049" s="22" t="s">
        <v>782</v>
      </c>
      <c r="AY3049" s="50">
        <v>16</v>
      </c>
      <c r="AZ3049" s="50">
        <v>1.6E-2</v>
      </c>
      <c r="BA3049" s="50">
        <v>2.4556999999999999E-2</v>
      </c>
      <c r="BB3049" s="54">
        <v>1.5264363237766808E-2</v>
      </c>
      <c r="BC3049" s="48">
        <v>0</v>
      </c>
      <c r="BD3049" s="50">
        <v>0</v>
      </c>
      <c r="BE3049" s="50">
        <v>0</v>
      </c>
      <c r="BF3049" s="50">
        <v>0</v>
      </c>
      <c r="BG3049" s="14">
        <v>0</v>
      </c>
      <c r="BH3049" s="22">
        <v>333</v>
      </c>
      <c r="BI3049" s="23">
        <v>6.7386499999999989</v>
      </c>
      <c r="BJ3049" s="23">
        <v>9.53721</v>
      </c>
      <c r="BK3049" s="14">
        <v>5.9282256674211826</v>
      </c>
      <c r="BL3049" t="s">
        <v>614</v>
      </c>
    </row>
    <row r="3050" spans="1:64">
      <c r="A3050" t="s">
        <v>4113</v>
      </c>
      <c r="B3050" t="s">
        <v>4112</v>
      </c>
      <c r="C3050" t="s">
        <v>614</v>
      </c>
      <c r="D3050" t="s">
        <v>942</v>
      </c>
      <c r="E3050">
        <v>2015</v>
      </c>
      <c r="F3050" s="23">
        <v>56.41</v>
      </c>
      <c r="G3050" s="23">
        <v>11.89</v>
      </c>
      <c r="H3050" s="22">
        <v>20749</v>
      </c>
      <c r="I3050" s="84">
        <v>166.11197533883754</v>
      </c>
      <c r="J3050" s="55">
        <v>3</v>
      </c>
      <c r="K3050" s="55">
        <v>4</v>
      </c>
      <c r="L3050" s="56">
        <v>3449</v>
      </c>
      <c r="M3050" s="35">
        <v>3.4489999999999998</v>
      </c>
      <c r="N3050" s="56">
        <v>20.629693332399498</v>
      </c>
      <c r="O3050" s="17">
        <v>12.419148764150664</v>
      </c>
      <c r="P3050" s="112">
        <v>0</v>
      </c>
      <c r="Q3050" s="113">
        <v>0</v>
      </c>
      <c r="R3050" s="114">
        <v>0</v>
      </c>
      <c r="S3050" s="27">
        <v>0</v>
      </c>
      <c r="T3050" s="50">
        <v>0</v>
      </c>
      <c r="U3050" s="17">
        <v>0</v>
      </c>
      <c r="V3050" s="48">
        <v>0</v>
      </c>
      <c r="W3050" s="48">
        <v>0</v>
      </c>
      <c r="X3050" s="50">
        <v>0</v>
      </c>
      <c r="Y3050" s="27">
        <v>0</v>
      </c>
      <c r="Z3050" s="115">
        <v>0</v>
      </c>
      <c r="AA3050" s="14">
        <v>0</v>
      </c>
      <c r="AB3050" s="116">
        <v>1</v>
      </c>
      <c r="AC3050" s="22" t="s">
        <v>782</v>
      </c>
      <c r="AD3050" s="50">
        <v>0</v>
      </c>
      <c r="AE3050" s="23">
        <v>0</v>
      </c>
      <c r="AF3050" s="50">
        <v>0.42950879999999997</v>
      </c>
      <c r="AG3050" s="51">
        <v>0.25856582532588751</v>
      </c>
      <c r="AH3050" s="22" t="s">
        <v>782</v>
      </c>
      <c r="AI3050" s="23" t="s">
        <v>782</v>
      </c>
      <c r="AJ3050" s="23" t="s">
        <v>782</v>
      </c>
      <c r="AK3050" s="23" t="s">
        <v>782</v>
      </c>
      <c r="AL3050" s="14" t="s">
        <v>782</v>
      </c>
      <c r="AM3050" s="22" t="s">
        <v>782</v>
      </c>
      <c r="AN3050" s="23" t="s">
        <v>782</v>
      </c>
      <c r="AO3050" s="23" t="s">
        <v>782</v>
      </c>
      <c r="AP3050" s="23" t="s">
        <v>782</v>
      </c>
      <c r="AQ3050" s="14" t="s">
        <v>782</v>
      </c>
      <c r="AR3050" s="117">
        <v>431</v>
      </c>
      <c r="AS3050" s="118">
        <v>7908.9689999999991</v>
      </c>
      <c r="AT3050" s="52">
        <v>7.908968999999999</v>
      </c>
      <c r="AU3050" s="50">
        <v>7.0244518343321865</v>
      </c>
      <c r="AV3050" s="53">
        <v>4.2287449896394351</v>
      </c>
      <c r="AW3050" s="48">
        <v>1</v>
      </c>
      <c r="AX3050" s="22" t="s">
        <v>782</v>
      </c>
      <c r="AY3050" s="50">
        <v>16</v>
      </c>
      <c r="AZ3050" s="50">
        <v>1.6E-2</v>
      </c>
      <c r="BA3050" s="50">
        <v>4.1691906463689969E-2</v>
      </c>
      <c r="BB3050" s="54">
        <v>2.5098675985669446E-2</v>
      </c>
      <c r="BC3050" s="120">
        <v>0</v>
      </c>
      <c r="BD3050" s="122">
        <v>0</v>
      </c>
      <c r="BE3050" s="123">
        <v>0</v>
      </c>
      <c r="BF3050" s="50">
        <v>0</v>
      </c>
      <c r="BG3050" s="14">
        <v>0</v>
      </c>
      <c r="BH3050" s="22">
        <v>436</v>
      </c>
      <c r="BI3050" s="23">
        <v>11.373968999999999</v>
      </c>
      <c r="BJ3050" s="23">
        <v>28.125345873195375</v>
      </c>
      <c r="BK3050" s="14">
        <v>16.931558255101656</v>
      </c>
      <c r="BL3050" t="s">
        <v>614</v>
      </c>
    </row>
    <row r="3051" spans="1:64">
      <c r="A3051" t="s">
        <v>4114</v>
      </c>
      <c r="B3051" t="s">
        <v>4112</v>
      </c>
      <c r="C3051" t="s">
        <v>614</v>
      </c>
      <c r="D3051" t="s">
        <v>942</v>
      </c>
      <c r="E3051">
        <v>2016</v>
      </c>
      <c r="F3051" s="23">
        <v>56.41</v>
      </c>
      <c r="G3051" s="23">
        <v>11.87</v>
      </c>
      <c r="H3051" s="22">
        <v>20660</v>
      </c>
      <c r="I3051" s="84">
        <v>176.41657257478599</v>
      </c>
      <c r="J3051" s="55">
        <v>4</v>
      </c>
      <c r="K3051" s="55">
        <v>5</v>
      </c>
      <c r="L3051" s="56">
        <v>3524</v>
      </c>
      <c r="M3051" s="35">
        <v>3.524</v>
      </c>
      <c r="N3051" s="56">
        <v>21.077044000000001</v>
      </c>
      <c r="O3051" s="17">
        <v>11.94731520535866</v>
      </c>
      <c r="P3051" s="55">
        <v>0</v>
      </c>
      <c r="Q3051" s="55">
        <v>0</v>
      </c>
      <c r="R3051" s="56">
        <v>0</v>
      </c>
      <c r="S3051" s="27">
        <v>0</v>
      </c>
      <c r="T3051" s="56">
        <v>0</v>
      </c>
      <c r="U3051" s="17">
        <v>0</v>
      </c>
      <c r="V3051" s="55">
        <v>0</v>
      </c>
      <c r="W3051" s="55">
        <v>0</v>
      </c>
      <c r="X3051" s="56">
        <v>0</v>
      </c>
      <c r="Y3051" s="27">
        <v>0</v>
      </c>
      <c r="Z3051" s="56">
        <v>0</v>
      </c>
      <c r="AA3051" s="14">
        <v>0</v>
      </c>
      <c r="AB3051" s="55">
        <v>1</v>
      </c>
      <c r="AC3051" s="22" t="s">
        <v>782</v>
      </c>
      <c r="AD3051" s="56">
        <v>0</v>
      </c>
      <c r="AE3051" s="23">
        <v>0</v>
      </c>
      <c r="AF3051" s="56">
        <v>0.4577328</v>
      </c>
      <c r="AG3051" s="51">
        <v>0.25946133819483386</v>
      </c>
      <c r="AH3051" s="22" t="s">
        <v>782</v>
      </c>
      <c r="AI3051" s="23" t="s">
        <v>782</v>
      </c>
      <c r="AJ3051" s="23" t="s">
        <v>782</v>
      </c>
      <c r="AK3051" s="23" t="s">
        <v>782</v>
      </c>
      <c r="AL3051" s="14" t="s">
        <v>782</v>
      </c>
      <c r="AM3051" s="22" t="s">
        <v>782</v>
      </c>
      <c r="AN3051" s="23" t="s">
        <v>782</v>
      </c>
      <c r="AO3051" s="23" t="s">
        <v>782</v>
      </c>
      <c r="AP3051" s="23" t="s">
        <v>782</v>
      </c>
      <c r="AQ3051" s="14" t="s">
        <v>782</v>
      </c>
      <c r="AR3051" s="55">
        <v>460</v>
      </c>
      <c r="AS3051" s="56">
        <v>8286.0790000000052</v>
      </c>
      <c r="AT3051" s="52">
        <v>8.2860790000000044</v>
      </c>
      <c r="AU3051" s="56">
        <v>7.3580381520000051</v>
      </c>
      <c r="AV3051" s="53">
        <v>4.1708315974004133</v>
      </c>
      <c r="AW3051" s="55">
        <v>1</v>
      </c>
      <c r="AX3051" s="22" t="s">
        <v>782</v>
      </c>
      <c r="AY3051" s="56">
        <v>16</v>
      </c>
      <c r="AZ3051" s="50">
        <v>1.6E-2</v>
      </c>
      <c r="BA3051" s="56">
        <v>2.0934999999999999E-2</v>
      </c>
      <c r="BB3051" s="54">
        <v>1.1866798960242409E-2</v>
      </c>
      <c r="BC3051" s="55">
        <v>0</v>
      </c>
      <c r="BD3051" s="56">
        <v>0</v>
      </c>
      <c r="BE3051" s="123">
        <v>0</v>
      </c>
      <c r="BF3051" s="56">
        <v>0</v>
      </c>
      <c r="BG3051" s="14">
        <v>0</v>
      </c>
      <c r="BH3051" s="22">
        <v>466</v>
      </c>
      <c r="BI3051" s="23">
        <v>11.826079000000004</v>
      </c>
      <c r="BJ3051" s="23">
        <v>28.913749952000003</v>
      </c>
      <c r="BK3051" s="14">
        <v>16.389474939914148</v>
      </c>
      <c r="BL3051" t="s">
        <v>614</v>
      </c>
    </row>
    <row r="3052" spans="1:64">
      <c r="A3052" t="s">
        <v>4115</v>
      </c>
      <c r="B3052" t="s">
        <v>4112</v>
      </c>
      <c r="C3052" t="s">
        <v>614</v>
      </c>
      <c r="D3052" t="s">
        <v>942</v>
      </c>
      <c r="E3052">
        <v>2017</v>
      </c>
      <c r="F3052" s="23">
        <v>56.41</v>
      </c>
      <c r="G3052" s="23">
        <v>11.85</v>
      </c>
      <c r="H3052" s="22">
        <v>20715</v>
      </c>
      <c r="I3052" s="84">
        <v>162.71654175878766</v>
      </c>
      <c r="J3052" s="55">
        <v>4</v>
      </c>
      <c r="K3052" s="55">
        <v>5</v>
      </c>
      <c r="L3052" s="56">
        <v>3524</v>
      </c>
      <c r="M3052" s="19">
        <v>3.524</v>
      </c>
      <c r="N3052" s="56">
        <v>21.077044000000001</v>
      </c>
      <c r="O3052" s="17">
        <v>12.95322760192678</v>
      </c>
      <c r="P3052" s="55">
        <v>0</v>
      </c>
      <c r="Q3052" s="55">
        <v>0</v>
      </c>
      <c r="R3052" s="56">
        <v>0</v>
      </c>
      <c r="S3052" s="19">
        <v>0</v>
      </c>
      <c r="T3052" s="56">
        <v>0</v>
      </c>
      <c r="U3052" s="17">
        <v>0</v>
      </c>
      <c r="V3052" s="55">
        <v>0</v>
      </c>
      <c r="W3052" s="55">
        <v>0</v>
      </c>
      <c r="X3052" s="56">
        <v>0</v>
      </c>
      <c r="Y3052" s="19">
        <v>0</v>
      </c>
      <c r="Z3052" s="56">
        <v>0</v>
      </c>
      <c r="AA3052" s="14">
        <v>0</v>
      </c>
      <c r="AB3052" s="55">
        <v>1</v>
      </c>
      <c r="AC3052" s="22" t="s">
        <v>782</v>
      </c>
      <c r="AD3052" s="56">
        <v>0</v>
      </c>
      <c r="AE3052" s="19">
        <v>0</v>
      </c>
      <c r="AF3052" s="56">
        <v>0</v>
      </c>
      <c r="AG3052" s="51">
        <v>0</v>
      </c>
      <c r="AH3052" s="22" t="s">
        <v>782</v>
      </c>
      <c r="AI3052" s="23" t="s">
        <v>782</v>
      </c>
      <c r="AJ3052" s="23" t="s">
        <v>782</v>
      </c>
      <c r="AK3052" s="23" t="s">
        <v>782</v>
      </c>
      <c r="AL3052" s="14" t="s">
        <v>782</v>
      </c>
      <c r="AM3052" s="22" t="s">
        <v>782</v>
      </c>
      <c r="AN3052" s="23" t="s">
        <v>782</v>
      </c>
      <c r="AO3052" s="23" t="s">
        <v>782</v>
      </c>
      <c r="AP3052" s="23" t="s">
        <v>782</v>
      </c>
      <c r="AQ3052" s="14" t="s">
        <v>782</v>
      </c>
      <c r="AR3052" s="55">
        <v>473</v>
      </c>
      <c r="AS3052" s="56">
        <v>8428.4990000000034</v>
      </c>
      <c r="AT3052" s="119">
        <v>8.4284990000000022</v>
      </c>
      <c r="AU3052" s="56">
        <v>7.4845071120000046</v>
      </c>
      <c r="AV3052" s="53">
        <v>4.5997211046281326</v>
      </c>
      <c r="AW3052" s="55">
        <v>1</v>
      </c>
      <c r="AX3052" s="22" t="s">
        <v>782</v>
      </c>
      <c r="AY3052" s="56">
        <v>0</v>
      </c>
      <c r="AZ3052" s="56">
        <v>0</v>
      </c>
      <c r="BA3052" s="56">
        <v>0</v>
      </c>
      <c r="BB3052" s="54">
        <v>0</v>
      </c>
      <c r="BC3052" s="55">
        <v>0</v>
      </c>
      <c r="BD3052" s="56">
        <v>0</v>
      </c>
      <c r="BE3052" s="56">
        <v>0</v>
      </c>
      <c r="BF3052" s="56">
        <v>0</v>
      </c>
      <c r="BG3052" s="14">
        <v>0</v>
      </c>
      <c r="BH3052" s="22">
        <v>479</v>
      </c>
      <c r="BI3052" s="23">
        <v>11.952499000000003</v>
      </c>
      <c r="BJ3052" s="23">
        <v>28.561551112000004</v>
      </c>
      <c r="BK3052" s="14">
        <v>17.552948706554915</v>
      </c>
      <c r="BL3052" t="s">
        <v>614</v>
      </c>
    </row>
    <row r="3053" spans="1:64">
      <c r="A3053" t="s">
        <v>4116</v>
      </c>
      <c r="B3053" t="s">
        <v>4112</v>
      </c>
      <c r="C3053" t="s">
        <v>614</v>
      </c>
      <c r="D3053" t="s">
        <v>942</v>
      </c>
      <c r="E3053">
        <v>2018</v>
      </c>
      <c r="F3053" s="23">
        <v>56.41</v>
      </c>
      <c r="G3053" s="23">
        <v>12.17</v>
      </c>
      <c r="H3053" s="22">
        <v>20698</v>
      </c>
      <c r="I3053" s="34">
        <v>162.72810654498232</v>
      </c>
      <c r="J3053" s="55">
        <v>5</v>
      </c>
      <c r="K3053" s="55">
        <v>6</v>
      </c>
      <c r="L3053" s="56">
        <v>3774</v>
      </c>
      <c r="M3053" s="19">
        <v>3.774</v>
      </c>
      <c r="N3053" s="56">
        <v>22.572293999999999</v>
      </c>
      <c r="O3053" s="17">
        <v>13.871171046754865</v>
      </c>
      <c r="P3053" s="55">
        <v>0</v>
      </c>
      <c r="Q3053" s="55">
        <v>0</v>
      </c>
      <c r="R3053" s="56">
        <v>0</v>
      </c>
      <c r="S3053" s="19">
        <v>0</v>
      </c>
      <c r="T3053" s="56">
        <v>0</v>
      </c>
      <c r="U3053" s="17">
        <v>0</v>
      </c>
      <c r="V3053" s="55">
        <v>0</v>
      </c>
      <c r="W3053" s="55">
        <v>0</v>
      </c>
      <c r="X3053" s="56">
        <v>0</v>
      </c>
      <c r="Y3053" s="19">
        <v>0</v>
      </c>
      <c r="Z3053" s="56">
        <v>0</v>
      </c>
      <c r="AA3053" s="14">
        <v>0</v>
      </c>
      <c r="AB3053" s="55">
        <v>1</v>
      </c>
      <c r="AC3053" s="22" t="s">
        <v>782</v>
      </c>
      <c r="AD3053" s="56">
        <v>0</v>
      </c>
      <c r="AE3053" s="19">
        <v>0</v>
      </c>
      <c r="AF3053" s="56">
        <v>0</v>
      </c>
      <c r="AG3053" s="14">
        <v>0</v>
      </c>
      <c r="AH3053" s="22" t="s">
        <v>782</v>
      </c>
      <c r="AI3053" s="23" t="s">
        <v>782</v>
      </c>
      <c r="AJ3053" s="23" t="s">
        <v>782</v>
      </c>
      <c r="AK3053" s="23" t="s">
        <v>782</v>
      </c>
      <c r="AL3053" s="14" t="s">
        <v>782</v>
      </c>
      <c r="AM3053" s="22" t="s">
        <v>782</v>
      </c>
      <c r="AN3053" s="23" t="s">
        <v>782</v>
      </c>
      <c r="AO3053" s="23" t="s">
        <v>782</v>
      </c>
      <c r="AP3053" s="23" t="s">
        <v>782</v>
      </c>
      <c r="AQ3053" s="14" t="s">
        <v>782</v>
      </c>
      <c r="AR3053" s="55">
        <v>488</v>
      </c>
      <c r="AS3053" s="56">
        <v>8633.1190000000061</v>
      </c>
      <c r="AT3053" s="19">
        <v>8.6331190000000007</v>
      </c>
      <c r="AU3053" s="56">
        <v>7.6662096720000044</v>
      </c>
      <c r="AV3053" s="14">
        <v>4.7110544298509751</v>
      </c>
      <c r="AW3053" s="55">
        <v>1</v>
      </c>
      <c r="AX3053" s="22" t="s">
        <v>782</v>
      </c>
      <c r="AY3053" s="56">
        <v>16</v>
      </c>
      <c r="AZ3053" s="19">
        <v>1.6E-2</v>
      </c>
      <c r="BA3053" s="56">
        <v>2.0934999999999999E-2</v>
      </c>
      <c r="BB3053" s="14">
        <v>1.286501787828092E-2</v>
      </c>
      <c r="BC3053" s="55">
        <v>0</v>
      </c>
      <c r="BD3053" s="56">
        <v>0</v>
      </c>
      <c r="BE3053" s="19">
        <v>0</v>
      </c>
      <c r="BF3053" s="56">
        <v>0</v>
      </c>
      <c r="BG3053" s="14">
        <v>0</v>
      </c>
      <c r="BH3053" s="22">
        <v>495</v>
      </c>
      <c r="BI3053" s="23">
        <v>12.423119</v>
      </c>
      <c r="BJ3053" s="23">
        <v>30.259438672000002</v>
      </c>
      <c r="BK3053" s="14">
        <v>18.595090494484122</v>
      </c>
      <c r="BL3053" t="s">
        <v>614</v>
      </c>
    </row>
    <row r="3054" spans="1:64">
      <c r="A3054" t="s">
        <v>4117</v>
      </c>
      <c r="B3054" t="s">
        <v>4112</v>
      </c>
      <c r="C3054" t="s">
        <v>614</v>
      </c>
      <c r="D3054" t="s">
        <v>942</v>
      </c>
      <c r="E3054">
        <v>2019</v>
      </c>
      <c r="F3054" s="23">
        <v>56.41</v>
      </c>
      <c r="G3054" s="23">
        <v>12.22</v>
      </c>
      <c r="H3054" s="22">
        <v>20614</v>
      </c>
      <c r="I3054" s="34">
        <v>165.97503626206745</v>
      </c>
      <c r="J3054" s="48">
        <v>5</v>
      </c>
      <c r="K3054" s="48">
        <v>6</v>
      </c>
      <c r="L3054" s="50">
        <v>3774</v>
      </c>
      <c r="M3054" s="23">
        <v>3.774</v>
      </c>
      <c r="N3054" s="50">
        <v>22.572293999999999</v>
      </c>
      <c r="O3054" s="14">
        <v>13.599812663610036</v>
      </c>
      <c r="P3054" s="48">
        <v>0</v>
      </c>
      <c r="Q3054" s="48">
        <v>0</v>
      </c>
      <c r="R3054" s="50">
        <v>0</v>
      </c>
      <c r="S3054" s="23">
        <v>0</v>
      </c>
      <c r="T3054" s="50">
        <v>0</v>
      </c>
      <c r="U3054" s="14">
        <v>0</v>
      </c>
      <c r="V3054" s="48">
        <v>0</v>
      </c>
      <c r="W3054" s="48">
        <v>0</v>
      </c>
      <c r="X3054" s="50">
        <v>0</v>
      </c>
      <c r="Y3054" s="23">
        <v>0</v>
      </c>
      <c r="Z3054" s="50">
        <v>0</v>
      </c>
      <c r="AA3054" s="14">
        <v>0</v>
      </c>
      <c r="AB3054" s="48">
        <v>1</v>
      </c>
      <c r="AC3054" s="22">
        <v>1</v>
      </c>
      <c r="AD3054" s="50">
        <v>339.80193133047209</v>
      </c>
      <c r="AE3054" s="23">
        <v>0.3398019313304721</v>
      </c>
      <c r="AF3054" s="50">
        <v>0.4750431</v>
      </c>
      <c r="AG3054" s="14">
        <v>0.28621358410184489</v>
      </c>
      <c r="AH3054" s="22">
        <v>1</v>
      </c>
      <c r="AI3054" s="23">
        <v>1.24</v>
      </c>
      <c r="AJ3054" s="23">
        <v>1.24E-3</v>
      </c>
      <c r="AK3054" s="23">
        <v>1.1011199999999999E-3</v>
      </c>
      <c r="AL3054" s="14">
        <v>6.6342506969625163E-4</v>
      </c>
      <c r="AM3054" s="22">
        <v>525</v>
      </c>
      <c r="AN3054" s="23">
        <v>9181.4290000000128</v>
      </c>
      <c r="AO3054" s="23">
        <v>9.1814290000000014</v>
      </c>
      <c r="AP3054" s="23">
        <v>8.1531089520000037</v>
      </c>
      <c r="AQ3054" s="14">
        <v>4.9122501405130556</v>
      </c>
      <c r="AR3054" s="48">
        <v>526</v>
      </c>
      <c r="AS3054" s="50">
        <v>9182.6690000000126</v>
      </c>
      <c r="AT3054" s="23">
        <v>9.1826690000000006</v>
      </c>
      <c r="AU3054" s="50">
        <v>8.1542100720000033</v>
      </c>
      <c r="AV3054" s="14">
        <v>4.9129135655827518</v>
      </c>
      <c r="AW3054" s="48">
        <v>1</v>
      </c>
      <c r="AX3054" s="22" t="s">
        <v>782</v>
      </c>
      <c r="AY3054" s="50">
        <v>16</v>
      </c>
      <c r="AZ3054" s="23">
        <v>1.6E-2</v>
      </c>
      <c r="BA3054" s="50">
        <v>2.0934999999999999E-2</v>
      </c>
      <c r="BB3054" s="14">
        <v>1.2613342627589209E-2</v>
      </c>
      <c r="BC3054" s="48">
        <v>0</v>
      </c>
      <c r="BD3054" s="50">
        <v>0</v>
      </c>
      <c r="BE3054" s="23">
        <v>0</v>
      </c>
      <c r="BF3054" s="50">
        <v>0</v>
      </c>
      <c r="BG3054" s="14">
        <v>0</v>
      </c>
      <c r="BH3054" s="22">
        <v>533</v>
      </c>
      <c r="BI3054" s="23">
        <v>13.312470931330473</v>
      </c>
      <c r="BJ3054" s="23">
        <v>31.222482172000003</v>
      </c>
      <c r="BK3054" s="14">
        <v>18.811553155922223</v>
      </c>
      <c r="BL3054" t="s">
        <v>614</v>
      </c>
    </row>
    <row r="3055" spans="1:64">
      <c r="A3055" t="s">
        <v>4118</v>
      </c>
      <c r="B3055" t="s">
        <v>4112</v>
      </c>
      <c r="C3055" t="s">
        <v>614</v>
      </c>
      <c r="D3055" t="s">
        <v>942</v>
      </c>
      <c r="E3055">
        <v>2020</v>
      </c>
      <c r="F3055" s="23">
        <v>56.41</v>
      </c>
      <c r="G3055" s="23">
        <v>12.24</v>
      </c>
      <c r="H3055" s="22">
        <v>20495</v>
      </c>
      <c r="I3055" s="34">
        <v>165.98903636356849</v>
      </c>
      <c r="J3055" s="48">
        <v>5</v>
      </c>
      <c r="K3055" s="48">
        <v>7</v>
      </c>
      <c r="L3055" s="50">
        <v>4024</v>
      </c>
      <c r="M3055" s="23">
        <v>4.024</v>
      </c>
      <c r="N3055" s="50">
        <v>24.067544000000002</v>
      </c>
      <c r="O3055" s="14">
        <v>14.499478114496952</v>
      </c>
      <c r="P3055" s="48">
        <v>0</v>
      </c>
      <c r="Q3055" s="48">
        <v>0</v>
      </c>
      <c r="R3055" s="50">
        <v>0</v>
      </c>
      <c r="S3055" s="23">
        <v>0</v>
      </c>
      <c r="T3055" s="50">
        <v>0</v>
      </c>
      <c r="U3055" s="14">
        <v>0</v>
      </c>
      <c r="V3055" s="48">
        <v>0</v>
      </c>
      <c r="W3055" s="48">
        <v>0</v>
      </c>
      <c r="X3055" s="50">
        <v>0</v>
      </c>
      <c r="Y3055" s="23">
        <v>0</v>
      </c>
      <c r="Z3055" s="50">
        <v>0</v>
      </c>
      <c r="AA3055" s="14">
        <v>0</v>
      </c>
      <c r="AB3055" s="48">
        <v>1</v>
      </c>
      <c r="AC3055" s="22">
        <v>1</v>
      </c>
      <c r="AD3055" s="50">
        <v>325.4203862660944</v>
      </c>
      <c r="AE3055" s="23">
        <v>0.32542038626609437</v>
      </c>
      <c r="AF3055" s="50">
        <v>0.4549377</v>
      </c>
      <c r="AG3055" s="14">
        <v>0.2740769571091084</v>
      </c>
      <c r="AH3055" s="22">
        <v>4</v>
      </c>
      <c r="AI3055" s="23">
        <v>3.62</v>
      </c>
      <c r="AJ3055" s="23">
        <v>3.62E-3</v>
      </c>
      <c r="AK3055" s="23">
        <v>3.2145599999999996E-3</v>
      </c>
      <c r="AL3055" s="14">
        <v>1.9366098330489106E-3</v>
      </c>
      <c r="AM3055" s="22">
        <v>584</v>
      </c>
      <c r="AN3055" s="23">
        <v>9910.6040000000157</v>
      </c>
      <c r="AO3055" s="23">
        <v>9.9106040000000011</v>
      </c>
      <c r="AP3055" s="23">
        <v>8.8006163520000058</v>
      </c>
      <c r="AQ3055" s="14">
        <v>5.3019262866999677</v>
      </c>
      <c r="AR3055" s="48">
        <v>588</v>
      </c>
      <c r="AS3055" s="50">
        <v>9914.2240000000165</v>
      </c>
      <c r="AT3055" s="23">
        <v>9.9142240000000008</v>
      </c>
      <c r="AU3055" s="50">
        <v>8.8038309120000058</v>
      </c>
      <c r="AV3055" s="14">
        <v>5.3038628965330163</v>
      </c>
      <c r="AW3055" s="48">
        <v>1</v>
      </c>
      <c r="AX3055" s="22">
        <v>1</v>
      </c>
      <c r="AY3055" s="50">
        <v>16</v>
      </c>
      <c r="AZ3055" s="23">
        <v>1.6E-2</v>
      </c>
      <c r="BA3055" s="50">
        <v>2.0934999999999999E-2</v>
      </c>
      <c r="BB3055" s="14">
        <v>1.2612278773729203E-2</v>
      </c>
      <c r="BC3055" s="48">
        <v>0</v>
      </c>
      <c r="BD3055" s="50">
        <v>0</v>
      </c>
      <c r="BE3055" s="23">
        <v>0</v>
      </c>
      <c r="BF3055" s="50">
        <v>0</v>
      </c>
      <c r="BG3055" s="14">
        <v>0</v>
      </c>
      <c r="BH3055" s="22">
        <v>595</v>
      </c>
      <c r="BI3055" s="23">
        <v>14.279644386266096</v>
      </c>
      <c r="BJ3055" s="23">
        <v>33.347247612000004</v>
      </c>
      <c r="BK3055" s="14">
        <v>20.090030246912807</v>
      </c>
      <c r="BL3055" t="s">
        <v>614</v>
      </c>
    </row>
    <row r="3056" spans="1:64">
      <c r="A3056" t="s">
        <v>4119</v>
      </c>
      <c r="B3056" t="s">
        <v>4112</v>
      </c>
      <c r="C3056" t="s">
        <v>614</v>
      </c>
      <c r="D3056" t="s">
        <v>942</v>
      </c>
      <c r="E3056">
        <v>2021</v>
      </c>
      <c r="F3056" s="23">
        <v>56.41</v>
      </c>
      <c r="G3056" s="23">
        <v>12.36</v>
      </c>
      <c r="H3056" s="22">
        <v>20405</v>
      </c>
      <c r="I3056" s="34">
        <v>153.66</v>
      </c>
      <c r="J3056" s="48">
        <v>5</v>
      </c>
      <c r="K3056" s="48">
        <v>9</v>
      </c>
      <c r="L3056" s="50">
        <v>3744</v>
      </c>
      <c r="M3056" s="23">
        <v>3.7440000000000002</v>
      </c>
      <c r="N3056" s="50">
        <v>22.392863999999999</v>
      </c>
      <c r="O3056" s="14">
        <v>14.57</v>
      </c>
      <c r="P3056" s="48">
        <v>0</v>
      </c>
      <c r="Q3056" s="48">
        <v>0</v>
      </c>
      <c r="R3056" s="50">
        <v>0</v>
      </c>
      <c r="S3056" s="23">
        <v>0</v>
      </c>
      <c r="T3056" s="50">
        <v>0</v>
      </c>
      <c r="U3056" s="14">
        <v>0</v>
      </c>
      <c r="V3056" s="48">
        <v>0</v>
      </c>
      <c r="W3056" s="48">
        <v>0</v>
      </c>
      <c r="X3056" s="50">
        <v>0</v>
      </c>
      <c r="Y3056" s="23">
        <v>0</v>
      </c>
      <c r="Z3056" s="50">
        <v>0</v>
      </c>
      <c r="AA3056" s="14">
        <v>0</v>
      </c>
      <c r="AB3056" s="48">
        <v>1</v>
      </c>
      <c r="AC3056" s="22">
        <v>1</v>
      </c>
      <c r="AD3056" s="50">
        <v>345.85557940000001</v>
      </c>
      <c r="AE3056" s="23">
        <v>0.34585557900000002</v>
      </c>
      <c r="AF3056" s="50">
        <v>0.48350609999999999</v>
      </c>
      <c r="AG3056" s="14">
        <v>0.31</v>
      </c>
      <c r="AH3056" s="22">
        <v>5</v>
      </c>
      <c r="AI3056" s="23">
        <v>8.42</v>
      </c>
      <c r="AJ3056" s="23">
        <v>8.4200000000000004E-3</v>
      </c>
      <c r="AK3056" s="23">
        <v>7.5344089999999997E-3</v>
      </c>
      <c r="AL3056" s="14">
        <v>0</v>
      </c>
      <c r="AM3056" s="22">
        <v>668</v>
      </c>
      <c r="AN3056" s="23">
        <v>10731.019</v>
      </c>
      <c r="AO3056" s="23">
        <v>10.731019</v>
      </c>
      <c r="AP3056" s="23">
        <v>9.6023616749999992</v>
      </c>
      <c r="AQ3056" s="14">
        <v>6.25</v>
      </c>
      <c r="AR3056" s="48">
        <v>673</v>
      </c>
      <c r="AS3056" s="50">
        <v>10739.439</v>
      </c>
      <c r="AT3056" s="23">
        <v>10.739439000000001</v>
      </c>
      <c r="AU3056" s="50">
        <v>9.6098960840000007</v>
      </c>
      <c r="AV3056" s="14">
        <v>6.25</v>
      </c>
      <c r="AW3056" s="48">
        <v>1</v>
      </c>
      <c r="AX3056" s="22">
        <v>2</v>
      </c>
      <c r="AY3056" s="50">
        <v>26.5</v>
      </c>
      <c r="AZ3056" s="23">
        <v>2.6499999999999999E-2</v>
      </c>
      <c r="BA3056" s="50">
        <v>0.69059000000000004</v>
      </c>
      <c r="BB3056" s="14">
        <v>0.45</v>
      </c>
      <c r="BC3056" s="48">
        <v>0</v>
      </c>
      <c r="BD3056" s="50">
        <v>0</v>
      </c>
      <c r="BE3056" s="23">
        <v>0</v>
      </c>
      <c r="BF3056" s="50">
        <v>0</v>
      </c>
      <c r="BG3056" s="14">
        <v>0</v>
      </c>
      <c r="BH3056" s="22">
        <v>680</v>
      </c>
      <c r="BI3056" s="23">
        <v>14.86</v>
      </c>
      <c r="BJ3056" s="23">
        <v>33.18</v>
      </c>
      <c r="BK3056" s="14">
        <v>21.59</v>
      </c>
      <c r="BL3056" t="s">
        <v>614</v>
      </c>
    </row>
    <row r="3057" spans="1:64">
      <c r="A3057" t="s">
        <v>4120</v>
      </c>
      <c r="B3057" t="s">
        <v>4112</v>
      </c>
      <c r="C3057" t="s">
        <v>614</v>
      </c>
      <c r="D3057" s="111" t="s">
        <v>942</v>
      </c>
      <c r="E3057" s="110">
        <v>2022</v>
      </c>
      <c r="F3057" s="23"/>
      <c r="G3057" s="23"/>
      <c r="H3057" s="22">
        <v>20671</v>
      </c>
      <c r="I3057" s="34">
        <v>149.81386153479585</v>
      </c>
      <c r="J3057" s="48">
        <v>5</v>
      </c>
      <c r="K3057" s="48">
        <v>9</v>
      </c>
      <c r="L3057" s="50">
        <v>3744</v>
      </c>
      <c r="M3057" s="23">
        <v>3.7439999999999998</v>
      </c>
      <c r="N3057" s="50">
        <v>22.156992000000002</v>
      </c>
      <c r="O3057" s="14">
        <v>14.789680856636759</v>
      </c>
      <c r="P3057" s="48">
        <v>0</v>
      </c>
      <c r="Q3057" s="48">
        <v>0</v>
      </c>
      <c r="R3057" s="50">
        <v>0</v>
      </c>
      <c r="S3057" s="23">
        <v>0</v>
      </c>
      <c r="T3057" s="50">
        <v>0</v>
      </c>
      <c r="U3057" s="14">
        <v>0</v>
      </c>
      <c r="V3057" s="48">
        <v>0</v>
      </c>
      <c r="W3057" s="48">
        <v>0</v>
      </c>
      <c r="X3057" s="50">
        <v>0</v>
      </c>
      <c r="Y3057" s="23">
        <v>0</v>
      </c>
      <c r="Z3057" s="50">
        <v>0</v>
      </c>
      <c r="AA3057" s="14">
        <v>0</v>
      </c>
      <c r="AB3057" s="48">
        <v>1</v>
      </c>
      <c r="AC3057" s="22">
        <v>1</v>
      </c>
      <c r="AD3057" s="50">
        <v>354.21802575107301</v>
      </c>
      <c r="AE3057" s="23">
        <v>0.35421802575107297</v>
      </c>
      <c r="AF3057" s="50">
        <v>0.49519679999999999</v>
      </c>
      <c r="AG3057" s="14">
        <v>0.33054137642996761</v>
      </c>
      <c r="AH3057" s="22">
        <v>4</v>
      </c>
      <c r="AI3057" s="23">
        <v>7.82</v>
      </c>
      <c r="AJ3057" s="23">
        <v>7.8200000000000006E-3</v>
      </c>
      <c r="AK3057" s="23">
        <v>8.0105258406993601E-3</v>
      </c>
      <c r="AL3057" s="14">
        <v>5.3469857586167556E-3</v>
      </c>
      <c r="AM3057" s="22">
        <v>807</v>
      </c>
      <c r="AN3057" s="23">
        <v>11847.964000000027</v>
      </c>
      <c r="AO3057" s="23">
        <v>11.847964000000022</v>
      </c>
      <c r="AP3057" s="23">
        <v>12.136626826301281</v>
      </c>
      <c r="AQ3057" s="14">
        <v>8.1011374394634519</v>
      </c>
      <c r="AR3057" s="48">
        <v>811</v>
      </c>
      <c r="AS3057" s="50">
        <v>11855.784</v>
      </c>
      <c r="AT3057" s="23">
        <v>11.855784</v>
      </c>
      <c r="AU3057" s="50">
        <v>12.144637352142</v>
      </c>
      <c r="AV3057" s="14">
        <v>8.1064844252220816</v>
      </c>
      <c r="AW3057" s="48">
        <v>1</v>
      </c>
      <c r="AX3057" s="22">
        <v>2</v>
      </c>
      <c r="AY3057" s="50">
        <v>26.5</v>
      </c>
      <c r="AZ3057" s="23">
        <v>2.6499999999999999E-2</v>
      </c>
      <c r="BA3057" s="50">
        <v>6.9058999999999995E-2</v>
      </c>
      <c r="BB3057" s="14">
        <v>4.6096535589238728E-2</v>
      </c>
      <c r="BC3057" s="48">
        <v>0</v>
      </c>
      <c r="BD3057" s="50">
        <v>0</v>
      </c>
      <c r="BE3057" s="23">
        <v>0</v>
      </c>
      <c r="BF3057" s="50">
        <v>0</v>
      </c>
      <c r="BG3057" s="14">
        <v>0</v>
      </c>
      <c r="BH3057" s="22">
        <v>818</v>
      </c>
      <c r="BI3057" s="23">
        <v>15.980502025751074</v>
      </c>
      <c r="BJ3057" s="23">
        <v>34.865885152141999</v>
      </c>
      <c r="BK3057" s="14">
        <v>23.272803193878048</v>
      </c>
      <c r="BL3057" t="s">
        <v>614</v>
      </c>
    </row>
    <row r="3058" spans="1:64">
      <c r="A3058" t="s">
        <v>4121</v>
      </c>
      <c r="B3058" t="s">
        <v>4112</v>
      </c>
      <c r="C3058" t="s">
        <v>614</v>
      </c>
      <c r="D3058" t="s">
        <v>942</v>
      </c>
      <c r="E3058">
        <v>2023</v>
      </c>
      <c r="F3058">
        <v>56.41</v>
      </c>
      <c r="G3058">
        <v>12.88</v>
      </c>
      <c r="H3058">
        <v>20142</v>
      </c>
      <c r="I3058">
        <v>149.81386153479585</v>
      </c>
      <c r="J3058" s="140">
        <v>5</v>
      </c>
      <c r="K3058" s="140">
        <v>9</v>
      </c>
      <c r="L3058" s="140">
        <v>3744</v>
      </c>
      <c r="M3058">
        <v>3.7440000000000002</v>
      </c>
      <c r="N3058" s="140">
        <v>22.156991999999999</v>
      </c>
      <c r="O3058">
        <v>14.789680856636755</v>
      </c>
      <c r="P3058" s="140">
        <v>0</v>
      </c>
      <c r="Q3058" s="140">
        <v>0</v>
      </c>
      <c r="R3058" s="140">
        <v>0</v>
      </c>
      <c r="S3058">
        <v>0</v>
      </c>
      <c r="T3058" s="140">
        <v>0</v>
      </c>
      <c r="U3058">
        <v>0</v>
      </c>
      <c r="V3058" s="140">
        <v>0</v>
      </c>
      <c r="W3058" s="140">
        <v>0</v>
      </c>
      <c r="X3058" s="140">
        <v>0</v>
      </c>
      <c r="Y3058">
        <v>0</v>
      </c>
      <c r="Z3058" s="140">
        <v>0</v>
      </c>
      <c r="AA3058">
        <v>0</v>
      </c>
      <c r="AB3058" s="140">
        <v>1</v>
      </c>
      <c r="AC3058">
        <v>1</v>
      </c>
      <c r="AD3058" s="140">
        <v>329.78261802575099</v>
      </c>
      <c r="AE3058">
        <v>0.32978261802575098</v>
      </c>
      <c r="AF3058" s="140">
        <v>0.4610361</v>
      </c>
      <c r="AG3058">
        <v>0.3077392807827195</v>
      </c>
      <c r="AH3058">
        <v>3</v>
      </c>
      <c r="AI3058">
        <v>34.700000000000003</v>
      </c>
      <c r="AJ3058">
        <v>3.4700000000000002E-2</v>
      </c>
      <c r="AK3058">
        <v>3.2548000000000001E-2</v>
      </c>
      <c r="AL3058">
        <v>2.3466999999999998E-2</v>
      </c>
      <c r="AM3058">
        <v>1048</v>
      </c>
      <c r="AN3058">
        <v>15906.353999999999</v>
      </c>
      <c r="AO3058">
        <v>15.906354</v>
      </c>
      <c r="AP3058">
        <v>14.919957</v>
      </c>
      <c r="AQ3058">
        <v>9.9589963486353916</v>
      </c>
      <c r="AR3058" s="140">
        <v>1202</v>
      </c>
      <c r="AS3058" s="140">
        <v>16038.124</v>
      </c>
      <c r="AT3058">
        <v>16.038124</v>
      </c>
      <c r="AU3058" s="140">
        <v>15.043555595226501</v>
      </c>
      <c r="AV3058">
        <v>10.041497790064289</v>
      </c>
      <c r="AW3058" s="140">
        <v>1</v>
      </c>
      <c r="AX3058">
        <v>1</v>
      </c>
      <c r="AY3058" s="140">
        <v>16.5</v>
      </c>
      <c r="AZ3058">
        <v>1.6500000000000001E-2</v>
      </c>
      <c r="BA3058" s="140">
        <v>4.2999000000000002E-2</v>
      </c>
      <c r="BB3058">
        <v>2.8701616498959963E-2</v>
      </c>
      <c r="BC3058" s="140">
        <v>0</v>
      </c>
      <c r="BD3058" s="140">
        <v>0</v>
      </c>
      <c r="BE3058">
        <v>0</v>
      </c>
      <c r="BF3058" s="140">
        <v>0</v>
      </c>
      <c r="BG3058">
        <v>0</v>
      </c>
      <c r="BH3058">
        <v>1209</v>
      </c>
      <c r="BI3058">
        <v>20.12840661802575</v>
      </c>
      <c r="BJ3058">
        <v>37.704582695226499</v>
      </c>
      <c r="BK3058">
        <v>25.167619543982724</v>
      </c>
      <c r="BL3058" t="s">
        <v>614</v>
      </c>
    </row>
    <row r="3059" spans="1:64">
      <c r="A3059" t="s">
        <v>4122</v>
      </c>
      <c r="B3059" t="s">
        <v>4112</v>
      </c>
      <c r="C3059" t="s">
        <v>614</v>
      </c>
      <c r="D3059" t="s">
        <v>942</v>
      </c>
      <c r="E3059">
        <v>2024</v>
      </c>
      <c r="F3059">
        <v>56.41</v>
      </c>
      <c r="G3059">
        <v>12.93</v>
      </c>
      <c r="H3059">
        <v>20302</v>
      </c>
      <c r="I3059">
        <v>139.21280660281292</v>
      </c>
      <c r="J3059" s="140">
        <v>5</v>
      </c>
      <c r="K3059" s="140">
        <v>10</v>
      </c>
      <c r="L3059" s="140">
        <v>3794</v>
      </c>
      <c r="M3059">
        <v>3.7940000000000005</v>
      </c>
      <c r="N3059" s="140">
        <v>22.452892000000002</v>
      </c>
      <c r="O3059">
        <v>16.128467306934049</v>
      </c>
      <c r="P3059" s="140">
        <v>0</v>
      </c>
      <c r="Q3059" s="140">
        <v>0</v>
      </c>
      <c r="R3059" s="140">
        <v>0</v>
      </c>
      <c r="S3059">
        <v>0</v>
      </c>
      <c r="T3059" s="140">
        <v>0</v>
      </c>
      <c r="U3059">
        <v>0</v>
      </c>
      <c r="V3059" s="140">
        <v>0</v>
      </c>
      <c r="W3059" s="140">
        <v>0</v>
      </c>
      <c r="X3059" s="140">
        <v>0</v>
      </c>
      <c r="Y3059">
        <v>0</v>
      </c>
      <c r="Z3059" s="140">
        <v>0</v>
      </c>
      <c r="AA3059">
        <v>0</v>
      </c>
      <c r="AB3059" s="140">
        <v>1</v>
      </c>
      <c r="AC3059">
        <v>1</v>
      </c>
      <c r="AD3059" s="140">
        <v>334.08175965665237</v>
      </c>
      <c r="AE3059">
        <v>0.33408175965665238</v>
      </c>
      <c r="AF3059" s="140">
        <v>0.46704630000000003</v>
      </c>
      <c r="AG3059">
        <v>0.33549090158962641</v>
      </c>
      <c r="AH3059">
        <v>4</v>
      </c>
      <c r="AI3059">
        <v>445.90000000000003</v>
      </c>
      <c r="AJ3059">
        <v>0.44590000000000002</v>
      </c>
      <c r="AK3059">
        <v>0.40217674498244871</v>
      </c>
      <c r="AL3059">
        <v>0.28889349679580584</v>
      </c>
      <c r="AM3059">
        <v>1284</v>
      </c>
      <c r="AN3059">
        <v>20363.243000000013</v>
      </c>
      <c r="AO3059">
        <v>20.363243000000033</v>
      </c>
      <c r="AP3059">
        <v>18.366500980100078</v>
      </c>
      <c r="AQ3059">
        <v>13.193111631246262</v>
      </c>
      <c r="AR3059" s="140">
        <v>1564</v>
      </c>
      <c r="AS3059" s="140">
        <v>21028.169999999831</v>
      </c>
      <c r="AT3059">
        <v>21.028169999999939</v>
      </c>
      <c r="AU3059" s="140">
        <v>18.966227772006295</v>
      </c>
      <c r="AV3059">
        <v>13.623910209725681</v>
      </c>
      <c r="AW3059" s="140">
        <v>1</v>
      </c>
      <c r="AX3059">
        <v>1</v>
      </c>
      <c r="AY3059" s="140">
        <v>16.5</v>
      </c>
      <c r="AZ3059">
        <v>1.6500000000000001E-2</v>
      </c>
      <c r="BA3059" s="140">
        <v>4.2999000000000002E-2</v>
      </c>
      <c r="BB3059">
        <v>3.0887244535396912E-2</v>
      </c>
      <c r="BC3059" s="140">
        <v>0</v>
      </c>
      <c r="BD3059" s="140">
        <v>0</v>
      </c>
      <c r="BE3059">
        <v>0</v>
      </c>
      <c r="BF3059" s="140">
        <v>0</v>
      </c>
      <c r="BG3059">
        <v>0</v>
      </c>
      <c r="BH3059">
        <v>1571</v>
      </c>
      <c r="BI3059">
        <v>25.172751759656592</v>
      </c>
      <c r="BJ3059">
        <v>41.929165072006299</v>
      </c>
      <c r="BK3059">
        <v>30.118755662784753</v>
      </c>
      <c r="BL3059" t="s">
        <v>614</v>
      </c>
    </row>
    <row r="3060" spans="1:64">
      <c r="A3060" t="s">
        <v>4123</v>
      </c>
      <c r="B3060" t="s">
        <v>4124</v>
      </c>
      <c r="C3060" t="s">
        <v>615</v>
      </c>
      <c r="D3060" t="s">
        <v>942</v>
      </c>
      <c r="E3060">
        <v>2012</v>
      </c>
      <c r="F3060" s="23">
        <v>71.37</v>
      </c>
      <c r="G3060" s="23">
        <v>15.11</v>
      </c>
      <c r="H3060" s="22">
        <v>24892</v>
      </c>
      <c r="I3060" s="34">
        <v>204.35522999999998</v>
      </c>
      <c r="J3060" s="48">
        <v>6</v>
      </c>
      <c r="K3060" s="48" t="s">
        <v>782</v>
      </c>
      <c r="L3060" s="50">
        <v>1550</v>
      </c>
      <c r="M3060" s="23">
        <v>1.55</v>
      </c>
      <c r="N3060" s="50">
        <v>10.439163000000001</v>
      </c>
      <c r="O3060" s="14">
        <v>5.1083414894739914</v>
      </c>
      <c r="P3060" s="48">
        <v>0</v>
      </c>
      <c r="Q3060" s="48" t="s">
        <v>782</v>
      </c>
      <c r="R3060" s="50">
        <v>0</v>
      </c>
      <c r="S3060" s="23">
        <v>0</v>
      </c>
      <c r="T3060" s="50">
        <v>0</v>
      </c>
      <c r="U3060" s="14">
        <v>0</v>
      </c>
      <c r="V3060" s="48">
        <v>0</v>
      </c>
      <c r="W3060" s="48" t="s">
        <v>782</v>
      </c>
      <c r="X3060" s="50">
        <v>0</v>
      </c>
      <c r="Y3060" s="23">
        <v>0</v>
      </c>
      <c r="Z3060" s="50">
        <v>0</v>
      </c>
      <c r="AA3060" s="14">
        <v>0</v>
      </c>
      <c r="AB3060" s="48">
        <v>2</v>
      </c>
      <c r="AC3060" s="22" t="s">
        <v>782</v>
      </c>
      <c r="AD3060" s="50">
        <v>170</v>
      </c>
      <c r="AE3060" s="23">
        <v>0.17</v>
      </c>
      <c r="AF3060" s="50">
        <v>0.153886</v>
      </c>
      <c r="AG3060" s="14">
        <v>7.5303186514972004E-2</v>
      </c>
      <c r="AH3060" s="22" t="s">
        <v>782</v>
      </c>
      <c r="AI3060" s="23" t="s">
        <v>782</v>
      </c>
      <c r="AJ3060" s="23" t="s">
        <v>782</v>
      </c>
      <c r="AK3060" s="23" t="s">
        <v>782</v>
      </c>
      <c r="AL3060" s="14" t="s">
        <v>782</v>
      </c>
      <c r="AM3060" s="22" t="s">
        <v>782</v>
      </c>
      <c r="AN3060" s="23" t="s">
        <v>782</v>
      </c>
      <c r="AO3060" s="23" t="s">
        <v>782</v>
      </c>
      <c r="AP3060" s="23" t="s">
        <v>782</v>
      </c>
      <c r="AQ3060" s="14" t="s">
        <v>782</v>
      </c>
      <c r="AR3060" s="48">
        <v>646</v>
      </c>
      <c r="AS3060" s="50">
        <v>11487.969999999992</v>
      </c>
      <c r="AT3060" s="23">
        <v>11.487969999999992</v>
      </c>
      <c r="AU3060" s="50">
        <v>9.3836949999999995</v>
      </c>
      <c r="AV3060" s="14">
        <v>4.5918545857622535</v>
      </c>
      <c r="AW3060" s="48">
        <v>1</v>
      </c>
      <c r="AX3060" s="22" t="s">
        <v>782</v>
      </c>
      <c r="AY3060" s="50">
        <v>2</v>
      </c>
      <c r="AZ3060" s="23">
        <v>2E-3</v>
      </c>
      <c r="BA3060" s="50">
        <v>4.9749999999999994E-3</v>
      </c>
      <c r="BB3060" s="14">
        <v>2.4344862619860522E-3</v>
      </c>
      <c r="BC3060" s="48">
        <v>1</v>
      </c>
      <c r="BD3060" s="50">
        <v>600</v>
      </c>
      <c r="BE3060" s="23">
        <v>0.6</v>
      </c>
      <c r="BF3060" s="50">
        <v>0.95819999999999994</v>
      </c>
      <c r="BG3060" s="14">
        <v>0.46888939421809761</v>
      </c>
      <c r="BH3060" s="22">
        <v>656</v>
      </c>
      <c r="BI3060" s="23">
        <v>13.809969999999993</v>
      </c>
      <c r="BJ3060" s="23">
        <v>20.939919000000003</v>
      </c>
      <c r="BK3060" s="14">
        <v>10.2468231422313</v>
      </c>
      <c r="BL3060" t="s">
        <v>615</v>
      </c>
    </row>
    <row r="3061" spans="1:64">
      <c r="A3061" t="s">
        <v>4125</v>
      </c>
      <c r="B3061" t="s">
        <v>4124</v>
      </c>
      <c r="C3061" t="s">
        <v>615</v>
      </c>
      <c r="D3061" t="s">
        <v>942</v>
      </c>
      <c r="E3061">
        <v>2015</v>
      </c>
      <c r="F3061" s="23">
        <v>71.37</v>
      </c>
      <c r="G3061" s="23">
        <v>16.239999999999998</v>
      </c>
      <c r="H3061" s="22">
        <v>25512</v>
      </c>
      <c r="I3061" s="34">
        <v>203.72730665177161</v>
      </c>
      <c r="J3061" s="55">
        <v>5</v>
      </c>
      <c r="K3061" s="55">
        <v>7</v>
      </c>
      <c r="L3061" s="56">
        <v>2242</v>
      </c>
      <c r="M3061" s="35">
        <v>2.242</v>
      </c>
      <c r="N3061" s="56">
        <v>13.410197869306952</v>
      </c>
      <c r="O3061" s="17">
        <v>6.5824253457730268</v>
      </c>
      <c r="P3061" s="112">
        <v>0</v>
      </c>
      <c r="Q3061" s="113">
        <v>0</v>
      </c>
      <c r="R3061" s="114">
        <v>0</v>
      </c>
      <c r="S3061" s="27">
        <v>0</v>
      </c>
      <c r="T3061" s="50">
        <v>0</v>
      </c>
      <c r="U3061" s="17">
        <v>0</v>
      </c>
      <c r="V3061" s="48">
        <v>0</v>
      </c>
      <c r="W3061" s="48">
        <v>0</v>
      </c>
      <c r="X3061" s="50">
        <v>0</v>
      </c>
      <c r="Y3061" s="27">
        <v>0</v>
      </c>
      <c r="Z3061" s="115">
        <v>0</v>
      </c>
      <c r="AA3061" s="14">
        <v>0</v>
      </c>
      <c r="AB3061" s="116">
        <v>2</v>
      </c>
      <c r="AC3061" s="22" t="s">
        <v>782</v>
      </c>
      <c r="AD3061" s="50">
        <v>170</v>
      </c>
      <c r="AE3061" s="23">
        <v>0.17</v>
      </c>
      <c r="AF3061" s="50">
        <v>1.04244</v>
      </c>
      <c r="AG3061" s="14">
        <v>0.5116839844065818</v>
      </c>
      <c r="AH3061" s="22" t="s">
        <v>782</v>
      </c>
      <c r="AI3061" s="23" t="s">
        <v>782</v>
      </c>
      <c r="AJ3061" s="23" t="s">
        <v>782</v>
      </c>
      <c r="AK3061" s="23" t="s">
        <v>782</v>
      </c>
      <c r="AL3061" s="14" t="s">
        <v>782</v>
      </c>
      <c r="AM3061" s="22" t="s">
        <v>782</v>
      </c>
      <c r="AN3061" s="23" t="s">
        <v>782</v>
      </c>
      <c r="AO3061" s="23" t="s">
        <v>782</v>
      </c>
      <c r="AP3061" s="23" t="s">
        <v>782</v>
      </c>
      <c r="AQ3061" s="14" t="s">
        <v>782</v>
      </c>
      <c r="AR3061" s="117">
        <v>793</v>
      </c>
      <c r="AS3061" s="118">
        <v>13664.478999999998</v>
      </c>
      <c r="AT3061" s="23">
        <v>13.664478999999998</v>
      </c>
      <c r="AU3061" s="50">
        <v>12.136281552847613</v>
      </c>
      <c r="AV3061" s="14">
        <v>5.9571206984010239</v>
      </c>
      <c r="AW3061" s="48">
        <v>0</v>
      </c>
      <c r="AX3061" s="22" t="s">
        <v>782</v>
      </c>
      <c r="AY3061" s="50">
        <v>0</v>
      </c>
      <c r="AZ3061" s="23">
        <v>0</v>
      </c>
      <c r="BA3061" s="50">
        <v>0</v>
      </c>
      <c r="BB3061" s="14">
        <v>0</v>
      </c>
      <c r="BC3061" s="120">
        <v>1</v>
      </c>
      <c r="BD3061" s="121">
        <v>600</v>
      </c>
      <c r="BE3061" s="44">
        <v>0.6</v>
      </c>
      <c r="BF3061" s="50">
        <v>0.95220000000000005</v>
      </c>
      <c r="BG3061" s="14">
        <v>0.46738948040361761</v>
      </c>
      <c r="BH3061" s="22">
        <v>801</v>
      </c>
      <c r="BI3061" s="23">
        <v>16.676478999999997</v>
      </c>
      <c r="BJ3061" s="23">
        <v>27.541119422154566</v>
      </c>
      <c r="BK3061" s="14">
        <v>13.518619508984251</v>
      </c>
      <c r="BL3061" t="s">
        <v>615</v>
      </c>
    </row>
    <row r="3062" spans="1:64">
      <c r="A3062" t="s">
        <v>4126</v>
      </c>
      <c r="B3062" t="s">
        <v>4124</v>
      </c>
      <c r="C3062" t="s">
        <v>615</v>
      </c>
      <c r="D3062" t="s">
        <v>942</v>
      </c>
      <c r="E3062">
        <v>2016</v>
      </c>
      <c r="F3062" s="23">
        <v>71.37</v>
      </c>
      <c r="G3062" s="23">
        <v>15.69</v>
      </c>
      <c r="H3062" s="22">
        <v>25465</v>
      </c>
      <c r="I3062" s="34">
        <v>216.9135668961367</v>
      </c>
      <c r="J3062" s="55">
        <v>5</v>
      </c>
      <c r="K3062" s="55">
        <v>7</v>
      </c>
      <c r="L3062" s="56">
        <v>2242</v>
      </c>
      <c r="M3062" s="35">
        <v>2.242</v>
      </c>
      <c r="N3062" s="56">
        <v>13.409402</v>
      </c>
      <c r="O3062" s="17">
        <v>6.181910238201346</v>
      </c>
      <c r="P3062" s="55">
        <v>0</v>
      </c>
      <c r="Q3062" s="55">
        <v>0</v>
      </c>
      <c r="R3062" s="56">
        <v>0</v>
      </c>
      <c r="S3062" s="27">
        <v>0</v>
      </c>
      <c r="T3062" s="56">
        <v>0</v>
      </c>
      <c r="U3062" s="17">
        <v>0</v>
      </c>
      <c r="V3062" s="55">
        <v>0</v>
      </c>
      <c r="W3062" s="55">
        <v>0</v>
      </c>
      <c r="X3062" s="56">
        <v>0</v>
      </c>
      <c r="Y3062" s="27">
        <v>0</v>
      </c>
      <c r="Z3062" s="56">
        <v>0</v>
      </c>
      <c r="AA3062" s="14">
        <v>0</v>
      </c>
      <c r="AB3062" s="55">
        <v>2</v>
      </c>
      <c r="AC3062" s="22" t="s">
        <v>782</v>
      </c>
      <c r="AD3062" s="56">
        <v>170</v>
      </c>
      <c r="AE3062" s="23">
        <v>0.17</v>
      </c>
      <c r="AF3062" s="56">
        <v>1.0647</v>
      </c>
      <c r="AG3062" s="14">
        <v>0.49084066766086759</v>
      </c>
      <c r="AH3062" s="22" t="s">
        <v>782</v>
      </c>
      <c r="AI3062" s="23" t="s">
        <v>782</v>
      </c>
      <c r="AJ3062" s="23" t="s">
        <v>782</v>
      </c>
      <c r="AK3062" s="23" t="s">
        <v>782</v>
      </c>
      <c r="AL3062" s="14" t="s">
        <v>782</v>
      </c>
      <c r="AM3062" s="22" t="s">
        <v>782</v>
      </c>
      <c r="AN3062" s="23" t="s">
        <v>782</v>
      </c>
      <c r="AO3062" s="23" t="s">
        <v>782</v>
      </c>
      <c r="AP3062" s="23" t="s">
        <v>782</v>
      </c>
      <c r="AQ3062" s="14" t="s">
        <v>782</v>
      </c>
      <c r="AR3062" s="55">
        <v>816</v>
      </c>
      <c r="AS3062" s="56">
        <v>14058.139000000003</v>
      </c>
      <c r="AT3062" s="23">
        <v>14.058139000000002</v>
      </c>
      <c r="AU3062" s="56">
        <v>12.48362743200002</v>
      </c>
      <c r="AV3062" s="14">
        <v>5.7551160172371674</v>
      </c>
      <c r="AW3062" s="55">
        <v>0</v>
      </c>
      <c r="AX3062" s="22" t="s">
        <v>782</v>
      </c>
      <c r="AY3062" s="56">
        <v>0</v>
      </c>
      <c r="AZ3062" s="23">
        <v>0</v>
      </c>
      <c r="BA3062" s="56">
        <v>0</v>
      </c>
      <c r="BB3062" s="14">
        <v>0</v>
      </c>
      <c r="BC3062" s="55">
        <v>1</v>
      </c>
      <c r="BD3062" s="56">
        <v>600</v>
      </c>
      <c r="BE3062" s="44">
        <v>0.6</v>
      </c>
      <c r="BF3062" s="56">
        <v>0.96479999999999999</v>
      </c>
      <c r="BG3062" s="14">
        <v>0.44478545708575656</v>
      </c>
      <c r="BH3062" s="22">
        <v>824</v>
      </c>
      <c r="BI3062" s="23">
        <v>17.070139000000001</v>
      </c>
      <c r="BJ3062" s="23">
        <v>27.922529432000019</v>
      </c>
      <c r="BK3062" s="14">
        <v>12.872652380185137</v>
      </c>
      <c r="BL3062" t="s">
        <v>615</v>
      </c>
    </row>
    <row r="3063" spans="1:64">
      <c r="A3063" t="s">
        <v>4127</v>
      </c>
      <c r="B3063" t="s">
        <v>4124</v>
      </c>
      <c r="C3063" t="s">
        <v>615</v>
      </c>
      <c r="D3063" t="s">
        <v>942</v>
      </c>
      <c r="E3063">
        <v>2017</v>
      </c>
      <c r="F3063" s="23">
        <v>71.37</v>
      </c>
      <c r="G3063" s="23">
        <v>15.75</v>
      </c>
      <c r="H3063" s="22">
        <v>25356</v>
      </c>
      <c r="I3063" s="34">
        <v>199.17164532154575</v>
      </c>
      <c r="J3063" s="55">
        <v>5</v>
      </c>
      <c r="K3063" s="55">
        <v>8</v>
      </c>
      <c r="L3063" s="56">
        <v>3162</v>
      </c>
      <c r="M3063" s="19">
        <v>3.1620000000000004</v>
      </c>
      <c r="N3063" s="56">
        <v>20.227741999999999</v>
      </c>
      <c r="O3063" s="17">
        <v>10.155934579615499</v>
      </c>
      <c r="P3063" s="55">
        <v>0</v>
      </c>
      <c r="Q3063" s="55">
        <v>0</v>
      </c>
      <c r="R3063" s="56">
        <v>0</v>
      </c>
      <c r="S3063" s="19">
        <v>0</v>
      </c>
      <c r="T3063" s="56">
        <v>0</v>
      </c>
      <c r="U3063" s="17">
        <v>0</v>
      </c>
      <c r="V3063" s="55">
        <v>0</v>
      </c>
      <c r="W3063" s="55">
        <v>0</v>
      </c>
      <c r="X3063" s="56">
        <v>0</v>
      </c>
      <c r="Y3063" s="19">
        <v>0</v>
      </c>
      <c r="Z3063" s="56">
        <v>0</v>
      </c>
      <c r="AA3063" s="14">
        <v>0</v>
      </c>
      <c r="AB3063" s="55">
        <v>2</v>
      </c>
      <c r="AC3063" s="22" t="s">
        <v>782</v>
      </c>
      <c r="AD3063" s="56">
        <v>170</v>
      </c>
      <c r="AE3063" s="19">
        <v>0.17</v>
      </c>
      <c r="AF3063" s="56">
        <v>0.36792023766000004</v>
      </c>
      <c r="AG3063" s="14">
        <v>0.18472520878462592</v>
      </c>
      <c r="AH3063" s="22" t="s">
        <v>782</v>
      </c>
      <c r="AI3063" s="23" t="s">
        <v>782</v>
      </c>
      <c r="AJ3063" s="23" t="s">
        <v>782</v>
      </c>
      <c r="AK3063" s="23" t="s">
        <v>782</v>
      </c>
      <c r="AL3063" s="14" t="s">
        <v>782</v>
      </c>
      <c r="AM3063" s="22" t="s">
        <v>782</v>
      </c>
      <c r="AN3063" s="23" t="s">
        <v>782</v>
      </c>
      <c r="AO3063" s="23" t="s">
        <v>782</v>
      </c>
      <c r="AP3063" s="23" t="s">
        <v>782</v>
      </c>
      <c r="AQ3063" s="14" t="s">
        <v>782</v>
      </c>
      <c r="AR3063" s="55">
        <v>850</v>
      </c>
      <c r="AS3063" s="56">
        <v>15036.034000000003</v>
      </c>
      <c r="AT3063" s="19">
        <v>15.036034000000019</v>
      </c>
      <c r="AU3063" s="56">
        <v>13.351998192000016</v>
      </c>
      <c r="AV3063" s="14">
        <v>6.7037645697229369</v>
      </c>
      <c r="AW3063" s="55">
        <v>0</v>
      </c>
      <c r="AX3063" s="22" t="s">
        <v>782</v>
      </c>
      <c r="AY3063" s="56">
        <v>0</v>
      </c>
      <c r="AZ3063" s="19">
        <v>0</v>
      </c>
      <c r="BA3063" s="56">
        <v>0</v>
      </c>
      <c r="BB3063" s="14">
        <v>0</v>
      </c>
      <c r="BC3063" s="55">
        <v>5</v>
      </c>
      <c r="BD3063" s="56">
        <v>11490</v>
      </c>
      <c r="BE3063" s="19">
        <v>11.489999999999998</v>
      </c>
      <c r="BF3063" s="56">
        <v>26.997712897427746</v>
      </c>
      <c r="BG3063" s="14">
        <v>13.554998179506036</v>
      </c>
      <c r="BH3063" s="22">
        <v>862</v>
      </c>
      <c r="BI3063" s="23">
        <v>29.858034000000018</v>
      </c>
      <c r="BJ3063" s="23">
        <v>60.945373327087765</v>
      </c>
      <c r="BK3063" s="14">
        <v>30.599422537629096</v>
      </c>
      <c r="BL3063" t="s">
        <v>615</v>
      </c>
    </row>
    <row r="3064" spans="1:64">
      <c r="A3064" t="s">
        <v>4128</v>
      </c>
      <c r="B3064" t="s">
        <v>4124</v>
      </c>
      <c r="C3064" t="s">
        <v>615</v>
      </c>
      <c r="D3064" t="s">
        <v>942</v>
      </c>
      <c r="E3064">
        <v>2018</v>
      </c>
      <c r="F3064" s="23">
        <v>71.37</v>
      </c>
      <c r="G3064" s="23">
        <v>15.77</v>
      </c>
      <c r="H3064" s="22">
        <v>25498</v>
      </c>
      <c r="I3064" s="34">
        <v>199.18580108880386</v>
      </c>
      <c r="J3064" s="55">
        <v>5</v>
      </c>
      <c r="K3064" s="55">
        <v>7</v>
      </c>
      <c r="L3064" s="56">
        <v>2822</v>
      </c>
      <c r="M3064" s="19">
        <v>2.8220000000000005</v>
      </c>
      <c r="N3064" s="56">
        <v>16.878381999999998</v>
      </c>
      <c r="O3064" s="17">
        <v>8.4736873350099078</v>
      </c>
      <c r="P3064" s="55">
        <v>0</v>
      </c>
      <c r="Q3064" s="55">
        <v>0</v>
      </c>
      <c r="R3064" s="56">
        <v>0</v>
      </c>
      <c r="S3064" s="19">
        <v>0</v>
      </c>
      <c r="T3064" s="56">
        <v>0</v>
      </c>
      <c r="U3064" s="17">
        <v>0</v>
      </c>
      <c r="V3064" s="55">
        <v>0</v>
      </c>
      <c r="W3064" s="55">
        <v>0</v>
      </c>
      <c r="X3064" s="56">
        <v>0</v>
      </c>
      <c r="Y3064" s="19">
        <v>0</v>
      </c>
      <c r="Z3064" s="56">
        <v>0</v>
      </c>
      <c r="AA3064" s="14">
        <v>0</v>
      </c>
      <c r="AB3064" s="55">
        <v>2</v>
      </c>
      <c r="AC3064" s="22" t="s">
        <v>782</v>
      </c>
      <c r="AD3064" s="56">
        <v>170</v>
      </c>
      <c r="AE3064" s="19">
        <v>0.17</v>
      </c>
      <c r="AF3064" s="56">
        <v>1.1151</v>
      </c>
      <c r="AG3064" s="14">
        <v>0.55982906105985442</v>
      </c>
      <c r="AH3064" s="22" t="s">
        <v>782</v>
      </c>
      <c r="AI3064" s="23" t="s">
        <v>782</v>
      </c>
      <c r="AJ3064" s="23" t="s">
        <v>782</v>
      </c>
      <c r="AK3064" s="23" t="s">
        <v>782</v>
      </c>
      <c r="AL3064" s="14" t="s">
        <v>782</v>
      </c>
      <c r="AM3064" s="22" t="s">
        <v>782</v>
      </c>
      <c r="AN3064" s="23" t="s">
        <v>782</v>
      </c>
      <c r="AO3064" s="23" t="s">
        <v>782</v>
      </c>
      <c r="AP3064" s="23" t="s">
        <v>782</v>
      </c>
      <c r="AQ3064" s="14" t="s">
        <v>782</v>
      </c>
      <c r="AR3064" s="55">
        <v>888</v>
      </c>
      <c r="AS3064" s="56">
        <v>16567.844000000005</v>
      </c>
      <c r="AT3064" s="19">
        <v>16.567844000000015</v>
      </c>
      <c r="AU3064" s="56">
        <v>14.712245472000014</v>
      </c>
      <c r="AV3064" s="14">
        <v>7.3861918829449049</v>
      </c>
      <c r="AW3064" s="55">
        <v>0</v>
      </c>
      <c r="AX3064" s="22" t="s">
        <v>782</v>
      </c>
      <c r="AY3064" s="56">
        <v>0</v>
      </c>
      <c r="AZ3064" s="19">
        <v>0</v>
      </c>
      <c r="BA3064" s="56">
        <v>0</v>
      </c>
      <c r="BB3064" s="14">
        <v>0</v>
      </c>
      <c r="BC3064" s="55">
        <v>5</v>
      </c>
      <c r="BD3064" s="56">
        <v>11490</v>
      </c>
      <c r="BE3064" s="19">
        <v>11.489999999999998</v>
      </c>
      <c r="BF3064" s="56">
        <v>27.155178619778852</v>
      </c>
      <c r="BG3064" s="14">
        <v>13.633089543200994</v>
      </c>
      <c r="BH3064" s="22">
        <v>900</v>
      </c>
      <c r="BI3064" s="23">
        <v>31.049844000000014</v>
      </c>
      <c r="BJ3064" s="23">
        <v>59.860906091778858</v>
      </c>
      <c r="BK3064" s="14">
        <v>30.052797822215659</v>
      </c>
      <c r="BL3064" t="s">
        <v>615</v>
      </c>
    </row>
    <row r="3065" spans="1:64">
      <c r="A3065" t="s">
        <v>4129</v>
      </c>
      <c r="B3065" t="s">
        <v>4124</v>
      </c>
      <c r="C3065" t="s">
        <v>615</v>
      </c>
      <c r="D3065" t="s">
        <v>942</v>
      </c>
      <c r="E3065">
        <v>2019</v>
      </c>
      <c r="F3065" s="23">
        <v>71.37</v>
      </c>
      <c r="G3065" s="23">
        <v>15.82</v>
      </c>
      <c r="H3065" s="22">
        <v>25318</v>
      </c>
      <c r="I3065" s="34">
        <v>204.46572009905285</v>
      </c>
      <c r="J3065" s="48">
        <v>5</v>
      </c>
      <c r="K3065" s="48">
        <v>8</v>
      </c>
      <c r="L3065" s="50">
        <v>2492</v>
      </c>
      <c r="M3065" s="23">
        <v>2.4920000000000004</v>
      </c>
      <c r="N3065" s="50">
        <v>14.904651999999999</v>
      </c>
      <c r="O3065" s="14">
        <v>7.2895603198323329</v>
      </c>
      <c r="P3065" s="48">
        <v>0</v>
      </c>
      <c r="Q3065" s="48">
        <v>0</v>
      </c>
      <c r="R3065" s="50">
        <v>0</v>
      </c>
      <c r="S3065" s="23">
        <v>0</v>
      </c>
      <c r="T3065" s="50">
        <v>0</v>
      </c>
      <c r="U3065" s="14">
        <v>0</v>
      </c>
      <c r="V3065" s="48">
        <v>0</v>
      </c>
      <c r="W3065" s="48">
        <v>0</v>
      </c>
      <c r="X3065" s="50">
        <v>0</v>
      </c>
      <c r="Y3065" s="23">
        <v>0</v>
      </c>
      <c r="Z3065" s="50">
        <v>0</v>
      </c>
      <c r="AA3065" s="14">
        <v>0</v>
      </c>
      <c r="AB3065" s="48">
        <v>2</v>
      </c>
      <c r="AC3065" s="22">
        <v>3</v>
      </c>
      <c r="AD3065" s="50">
        <v>416.3519313304721</v>
      </c>
      <c r="AE3065" s="23">
        <v>0.4163519313304721</v>
      </c>
      <c r="AF3065" s="50">
        <v>1.0877999999999999</v>
      </c>
      <c r="AG3065" s="14">
        <v>0.53202072184668325</v>
      </c>
      <c r="AH3065" s="22">
        <v>0</v>
      </c>
      <c r="AI3065" s="23">
        <v>0</v>
      </c>
      <c r="AJ3065" s="23">
        <v>0</v>
      </c>
      <c r="AK3065" s="23">
        <v>0</v>
      </c>
      <c r="AL3065" s="14">
        <v>0</v>
      </c>
      <c r="AM3065" s="22">
        <v>937</v>
      </c>
      <c r="AN3065" s="23">
        <v>17444.399000000001</v>
      </c>
      <c r="AO3065" s="23">
        <v>17.444399000000008</v>
      </c>
      <c r="AP3065" s="23">
        <v>15.490626312000003</v>
      </c>
      <c r="AQ3065" s="14">
        <v>7.5761483658461737</v>
      </c>
      <c r="AR3065" s="48">
        <v>937</v>
      </c>
      <c r="AS3065" s="50">
        <v>17444.399000000001</v>
      </c>
      <c r="AT3065" s="23">
        <v>17.444399000000008</v>
      </c>
      <c r="AU3065" s="50">
        <v>15.490626312000003</v>
      </c>
      <c r="AV3065" s="14">
        <v>7.5761483658461737</v>
      </c>
      <c r="AW3065" s="48">
        <v>0</v>
      </c>
      <c r="AX3065" s="22" t="s">
        <v>782</v>
      </c>
      <c r="AY3065" s="50">
        <v>0</v>
      </c>
      <c r="AZ3065" s="23">
        <v>0</v>
      </c>
      <c r="BA3065" s="50">
        <v>0</v>
      </c>
      <c r="BB3065" s="14">
        <v>0</v>
      </c>
      <c r="BC3065" s="48">
        <v>5</v>
      </c>
      <c r="BD3065" s="50">
        <v>11490</v>
      </c>
      <c r="BE3065" s="23">
        <v>11.49</v>
      </c>
      <c r="BF3065" s="50">
        <v>26.639335085860928</v>
      </c>
      <c r="BG3065" s="14">
        <v>13.028753706467558</v>
      </c>
      <c r="BH3065" s="22">
        <v>949</v>
      </c>
      <c r="BI3065" s="23">
        <v>31.842750931330478</v>
      </c>
      <c r="BJ3065" s="23">
        <v>58.122413397860932</v>
      </c>
      <c r="BK3065" s="14">
        <v>28.426483113992749</v>
      </c>
      <c r="BL3065" t="s">
        <v>615</v>
      </c>
    </row>
    <row r="3066" spans="1:64">
      <c r="A3066" t="s">
        <v>4130</v>
      </c>
      <c r="B3066" t="s">
        <v>4124</v>
      </c>
      <c r="C3066" t="s">
        <v>615</v>
      </c>
      <c r="D3066" t="s">
        <v>942</v>
      </c>
      <c r="E3066">
        <v>2020</v>
      </c>
      <c r="F3066" s="23">
        <v>71.37</v>
      </c>
      <c r="G3066" s="23">
        <v>15.89</v>
      </c>
      <c r="H3066" s="22">
        <v>25382</v>
      </c>
      <c r="I3066" s="34">
        <v>203.86681006368619</v>
      </c>
      <c r="J3066" s="48">
        <v>5</v>
      </c>
      <c r="K3066" s="48">
        <v>10</v>
      </c>
      <c r="L3066" s="50">
        <v>2992</v>
      </c>
      <c r="M3066" s="23">
        <v>2.9920000000000004</v>
      </c>
      <c r="N3066" s="50">
        <v>17.895152</v>
      </c>
      <c r="O3066" s="14">
        <v>8.7778643293676453</v>
      </c>
      <c r="P3066" s="48">
        <v>0</v>
      </c>
      <c r="Q3066" s="48">
        <v>0</v>
      </c>
      <c r="R3066" s="50">
        <v>0</v>
      </c>
      <c r="S3066" s="23">
        <v>0</v>
      </c>
      <c r="T3066" s="50">
        <v>0</v>
      </c>
      <c r="U3066" s="14">
        <v>0</v>
      </c>
      <c r="V3066" s="48">
        <v>0</v>
      </c>
      <c r="W3066" s="48">
        <v>0</v>
      </c>
      <c r="X3066" s="50">
        <v>0</v>
      </c>
      <c r="Y3066" s="23">
        <v>0</v>
      </c>
      <c r="Z3066" s="50">
        <v>0</v>
      </c>
      <c r="AA3066" s="14">
        <v>0</v>
      </c>
      <c r="AB3066" s="48">
        <v>2</v>
      </c>
      <c r="AC3066" s="22">
        <v>3</v>
      </c>
      <c r="AD3066" s="50">
        <v>416.3519313304721</v>
      </c>
      <c r="AE3066" s="23">
        <v>0.4163519313304721</v>
      </c>
      <c r="AF3066" s="50">
        <v>1.0626</v>
      </c>
      <c r="AG3066" s="14">
        <v>0.52122265496186126</v>
      </c>
      <c r="AH3066" s="22">
        <v>0</v>
      </c>
      <c r="AI3066" s="23">
        <v>0</v>
      </c>
      <c r="AJ3066" s="23">
        <v>0</v>
      </c>
      <c r="AK3066" s="23">
        <v>0</v>
      </c>
      <c r="AL3066" s="14">
        <v>0</v>
      </c>
      <c r="AM3066" s="22">
        <v>1025</v>
      </c>
      <c r="AN3066" s="23">
        <v>18973.639000000021</v>
      </c>
      <c r="AO3066" s="23">
        <v>18.973638999999977</v>
      </c>
      <c r="AP3066" s="23">
        <v>16.848591432000024</v>
      </c>
      <c r="AQ3066" s="14">
        <v>8.2645092777665337</v>
      </c>
      <c r="AR3066" s="48">
        <v>1025</v>
      </c>
      <c r="AS3066" s="50">
        <v>18973.639000000021</v>
      </c>
      <c r="AT3066" s="23">
        <v>18.973638999999977</v>
      </c>
      <c r="AU3066" s="50">
        <v>16.848591432000024</v>
      </c>
      <c r="AV3066" s="14">
        <v>8.2645092777665337</v>
      </c>
      <c r="AW3066" s="48">
        <v>0</v>
      </c>
      <c r="AX3066" s="22">
        <v>0</v>
      </c>
      <c r="AY3066" s="50">
        <v>0</v>
      </c>
      <c r="AZ3066" s="23">
        <v>0</v>
      </c>
      <c r="BA3066" s="50">
        <v>0</v>
      </c>
      <c r="BB3066" s="14">
        <v>0</v>
      </c>
      <c r="BC3066" s="48">
        <v>5</v>
      </c>
      <c r="BD3066" s="50">
        <v>11640</v>
      </c>
      <c r="BE3066" s="23">
        <v>11.639999999999999</v>
      </c>
      <c r="BF3066" s="50">
        <v>24.432078415972896</v>
      </c>
      <c r="BG3066" s="14">
        <v>11.984333501044397</v>
      </c>
      <c r="BH3066" s="22">
        <v>1037</v>
      </c>
      <c r="BI3066" s="23">
        <v>34.02199093133045</v>
      </c>
      <c r="BJ3066" s="23">
        <v>60.238421847972916</v>
      </c>
      <c r="BK3066" s="14">
        <v>29.547929763140438</v>
      </c>
      <c r="BL3066" t="s">
        <v>615</v>
      </c>
    </row>
    <row r="3067" spans="1:64">
      <c r="A3067" t="s">
        <v>4131</v>
      </c>
      <c r="B3067" t="s">
        <v>4124</v>
      </c>
      <c r="C3067" t="s">
        <v>615</v>
      </c>
      <c r="D3067" t="s">
        <v>942</v>
      </c>
      <c r="E3067">
        <v>2021</v>
      </c>
      <c r="F3067" s="23">
        <v>71.37</v>
      </c>
      <c r="G3067" s="23">
        <v>15.95</v>
      </c>
      <c r="H3067" s="22">
        <v>25177</v>
      </c>
      <c r="I3067" s="34">
        <v>190.31</v>
      </c>
      <c r="J3067" s="48">
        <v>5</v>
      </c>
      <c r="K3067" s="48">
        <v>12</v>
      </c>
      <c r="L3067" s="50">
        <v>3567</v>
      </c>
      <c r="M3067" s="23">
        <v>3.5670000000000002</v>
      </c>
      <c r="N3067" s="50">
        <v>21.334226999999998</v>
      </c>
      <c r="O3067" s="14">
        <v>11.21</v>
      </c>
      <c r="P3067" s="48">
        <v>0</v>
      </c>
      <c r="Q3067" s="48">
        <v>0</v>
      </c>
      <c r="R3067" s="50">
        <v>0</v>
      </c>
      <c r="S3067" s="23">
        <v>0</v>
      </c>
      <c r="T3067" s="50">
        <v>0</v>
      </c>
      <c r="U3067" s="14">
        <v>0</v>
      </c>
      <c r="V3067" s="48">
        <v>0</v>
      </c>
      <c r="W3067" s="48">
        <v>0</v>
      </c>
      <c r="X3067" s="50">
        <v>0</v>
      </c>
      <c r="Y3067" s="23">
        <v>0</v>
      </c>
      <c r="Z3067" s="50">
        <v>0</v>
      </c>
      <c r="AA3067" s="14">
        <v>0</v>
      </c>
      <c r="AB3067" s="48">
        <v>2</v>
      </c>
      <c r="AC3067" s="22">
        <v>2</v>
      </c>
      <c r="AD3067" s="50">
        <v>341.11587980000002</v>
      </c>
      <c r="AE3067" s="23">
        <v>0.34111587999999998</v>
      </c>
      <c r="AF3067" s="50">
        <v>1.0867500000000001</v>
      </c>
      <c r="AG3067" s="14">
        <v>0.56999999999999995</v>
      </c>
      <c r="AH3067" s="22">
        <v>0</v>
      </c>
      <c r="AI3067" s="23">
        <v>0</v>
      </c>
      <c r="AJ3067" s="23">
        <v>0</v>
      </c>
      <c r="AK3067" s="23">
        <v>0</v>
      </c>
      <c r="AL3067" s="14">
        <v>0</v>
      </c>
      <c r="AM3067" s="22">
        <v>1151</v>
      </c>
      <c r="AN3067" s="23">
        <v>20494.304</v>
      </c>
      <c r="AO3067" s="23">
        <v>20.494304</v>
      </c>
      <c r="AP3067" s="23">
        <v>18.33877279</v>
      </c>
      <c r="AQ3067" s="14">
        <v>9.64</v>
      </c>
      <c r="AR3067" s="48">
        <v>1151</v>
      </c>
      <c r="AS3067" s="50">
        <v>20494.304</v>
      </c>
      <c r="AT3067" s="23">
        <v>20.494304</v>
      </c>
      <c r="AU3067" s="50">
        <v>18.33877279</v>
      </c>
      <c r="AV3067" s="14">
        <v>9.64</v>
      </c>
      <c r="AW3067" s="48">
        <v>0</v>
      </c>
      <c r="AX3067" s="22">
        <v>0</v>
      </c>
      <c r="AY3067" s="50">
        <v>0</v>
      </c>
      <c r="AZ3067" s="23">
        <v>0</v>
      </c>
      <c r="BA3067" s="50">
        <v>0</v>
      </c>
      <c r="BB3067" s="14">
        <v>0</v>
      </c>
      <c r="BC3067" s="48">
        <v>2</v>
      </c>
      <c r="BD3067" s="50">
        <v>4050</v>
      </c>
      <c r="BE3067" s="23">
        <v>4.05</v>
      </c>
      <c r="BF3067" s="50">
        <v>5.6788128000000002</v>
      </c>
      <c r="BG3067" s="14">
        <v>2.98</v>
      </c>
      <c r="BH3067" s="22">
        <v>1160</v>
      </c>
      <c r="BI3067" s="23">
        <v>28.45</v>
      </c>
      <c r="BJ3067" s="23">
        <v>46.44</v>
      </c>
      <c r="BK3067" s="14">
        <v>24.4</v>
      </c>
      <c r="BL3067" t="s">
        <v>615</v>
      </c>
    </row>
    <row r="3068" spans="1:64">
      <c r="A3068" t="s">
        <v>4132</v>
      </c>
      <c r="B3068" t="s">
        <v>4124</v>
      </c>
      <c r="C3068" t="s">
        <v>615</v>
      </c>
      <c r="D3068" s="111" t="s">
        <v>942</v>
      </c>
      <c r="E3068" s="110">
        <v>2022</v>
      </c>
      <c r="F3068" s="23"/>
      <c r="G3068" s="23"/>
      <c r="H3068" s="22">
        <v>25522</v>
      </c>
      <c r="I3068" s="34">
        <v>184.97166920279906</v>
      </c>
      <c r="J3068" s="22">
        <v>5</v>
      </c>
      <c r="K3068" s="22">
        <v>11</v>
      </c>
      <c r="L3068" s="23">
        <v>3080</v>
      </c>
      <c r="M3068" s="23">
        <v>3.08</v>
      </c>
      <c r="N3068" s="23">
        <v>18.227440000000001</v>
      </c>
      <c r="O3068" s="14">
        <v>9.8541793338177737</v>
      </c>
      <c r="P3068" s="22">
        <v>0</v>
      </c>
      <c r="Q3068" s="22">
        <v>0</v>
      </c>
      <c r="R3068" s="23">
        <v>0</v>
      </c>
      <c r="S3068" s="23">
        <v>0</v>
      </c>
      <c r="T3068" s="23">
        <v>0</v>
      </c>
      <c r="U3068" s="14">
        <v>0</v>
      </c>
      <c r="V3068" s="22">
        <v>0</v>
      </c>
      <c r="W3068" s="22">
        <v>0</v>
      </c>
      <c r="X3068" s="23">
        <v>0</v>
      </c>
      <c r="Y3068" s="23">
        <v>0</v>
      </c>
      <c r="Z3068" s="23">
        <v>0</v>
      </c>
      <c r="AA3068" s="14">
        <v>0</v>
      </c>
      <c r="AB3068" s="22">
        <v>2</v>
      </c>
      <c r="AC3068" s="22">
        <v>2</v>
      </c>
      <c r="AD3068" s="23">
        <v>336.79420600858401</v>
      </c>
      <c r="AE3068" s="23">
        <v>0.33679420600858401</v>
      </c>
      <c r="AF3068" s="23">
        <v>1.0810443000000001</v>
      </c>
      <c r="AG3068" s="14">
        <v>0.58443777074572734</v>
      </c>
      <c r="AH3068" s="22">
        <v>0</v>
      </c>
      <c r="AI3068" s="23">
        <v>0</v>
      </c>
      <c r="AJ3068" s="23">
        <v>0</v>
      </c>
      <c r="AK3068" s="23">
        <v>0</v>
      </c>
      <c r="AL3068" s="14">
        <v>0</v>
      </c>
      <c r="AM3068" s="22">
        <v>1354</v>
      </c>
      <c r="AN3068" s="23">
        <v>22384.794000000013</v>
      </c>
      <c r="AO3068" s="23">
        <v>22.384793999999975</v>
      </c>
      <c r="AP3068" s="23">
        <v>22.930175291014333</v>
      </c>
      <c r="AQ3068" s="14">
        <v>12.396587753054316</v>
      </c>
      <c r="AR3068" s="22">
        <v>1354</v>
      </c>
      <c r="AS3068" s="23">
        <v>22384.794000000002</v>
      </c>
      <c r="AT3068" s="23">
        <v>22.384793999999999</v>
      </c>
      <c r="AU3068" s="23">
        <v>22.930175291014301</v>
      </c>
      <c r="AV3068" s="14">
        <v>12.3965877530543</v>
      </c>
      <c r="AW3068" s="22">
        <v>0</v>
      </c>
      <c r="AX3068" s="22">
        <v>0</v>
      </c>
      <c r="AY3068" s="23">
        <v>0</v>
      </c>
      <c r="AZ3068" s="23">
        <v>0</v>
      </c>
      <c r="BA3068" s="23">
        <v>0</v>
      </c>
      <c r="BB3068" s="14">
        <v>0</v>
      </c>
      <c r="BC3068" s="22">
        <v>2</v>
      </c>
      <c r="BD3068" s="23">
        <v>4050</v>
      </c>
      <c r="BE3068" s="23">
        <v>4.05</v>
      </c>
      <c r="BF3068" s="23">
        <v>8.8976376933878711</v>
      </c>
      <c r="BG3068" s="14">
        <v>4.8102705304738791</v>
      </c>
      <c r="BH3068" s="22">
        <v>1363</v>
      </c>
      <c r="BI3068" s="23">
        <v>29.851588206008586</v>
      </c>
      <c r="BJ3068" s="23">
        <v>51.136297284402175</v>
      </c>
      <c r="BK3068" s="14">
        <v>27.645475388091675</v>
      </c>
      <c r="BL3068" t="s">
        <v>615</v>
      </c>
    </row>
    <row r="3069" spans="1:64">
      <c r="A3069" t="s">
        <v>4133</v>
      </c>
      <c r="B3069" t="s">
        <v>4124</v>
      </c>
      <c r="C3069" t="s">
        <v>615</v>
      </c>
      <c r="D3069" t="s">
        <v>942</v>
      </c>
      <c r="E3069">
        <v>2023</v>
      </c>
      <c r="F3069">
        <v>71.37</v>
      </c>
      <c r="G3069">
        <v>16.62</v>
      </c>
      <c r="H3069">
        <v>25669</v>
      </c>
      <c r="I3069">
        <v>184.97166920279906</v>
      </c>
      <c r="J3069">
        <v>5</v>
      </c>
      <c r="K3069">
        <v>9</v>
      </c>
      <c r="L3069">
        <v>2580</v>
      </c>
      <c r="M3069">
        <v>2.58</v>
      </c>
      <c r="N3069">
        <v>15.26844</v>
      </c>
      <c r="O3069">
        <v>8.2544748965096932</v>
      </c>
      <c r="P3069">
        <v>0</v>
      </c>
      <c r="Q3069">
        <v>0</v>
      </c>
      <c r="R3069">
        <v>0</v>
      </c>
      <c r="S3069">
        <v>0</v>
      </c>
      <c r="T3069">
        <v>0</v>
      </c>
      <c r="U3069">
        <v>0</v>
      </c>
      <c r="V3069">
        <v>0</v>
      </c>
      <c r="W3069">
        <v>0</v>
      </c>
      <c r="X3069">
        <v>0</v>
      </c>
      <c r="Y3069">
        <v>0</v>
      </c>
      <c r="Z3069">
        <v>0</v>
      </c>
      <c r="AA3069">
        <v>0</v>
      </c>
      <c r="AB3069">
        <v>2</v>
      </c>
      <c r="AC3069">
        <v>3</v>
      </c>
      <c r="AD3069">
        <v>185</v>
      </c>
      <c r="AE3069">
        <v>0.185</v>
      </c>
      <c r="AF3069">
        <v>0.95834550000000007</v>
      </c>
      <c r="AG3069">
        <v>0.51810393674357247</v>
      </c>
      <c r="AL3069">
        <v>0</v>
      </c>
      <c r="AM3069">
        <v>1720</v>
      </c>
      <c r="AN3069">
        <v>27857.482</v>
      </c>
      <c r="AO3069">
        <v>27.857482000000001</v>
      </c>
      <c r="AP3069">
        <v>26.129963</v>
      </c>
      <c r="AQ3069">
        <v>14.126467643729622</v>
      </c>
      <c r="AR3069">
        <v>1813</v>
      </c>
      <c r="AS3069">
        <v>27923.382000000001</v>
      </c>
      <c r="AT3069">
        <v>27.923382</v>
      </c>
      <c r="AU3069">
        <v>26.191775891229401</v>
      </c>
      <c r="AV3069">
        <v>14.159885134903167</v>
      </c>
      <c r="AW3069">
        <v>0</v>
      </c>
      <c r="AX3069">
        <v>0</v>
      </c>
      <c r="AY3069">
        <v>0</v>
      </c>
      <c r="AZ3069">
        <v>0</v>
      </c>
      <c r="BA3069">
        <v>0</v>
      </c>
      <c r="BB3069">
        <v>0</v>
      </c>
      <c r="BC3069">
        <v>2</v>
      </c>
      <c r="BD3069">
        <v>4050</v>
      </c>
      <c r="BE3069">
        <v>4.05</v>
      </c>
      <c r="BF3069">
        <v>10.624181</v>
      </c>
      <c r="BG3069">
        <v>5.7436801245232161</v>
      </c>
      <c r="BH3069">
        <v>1822</v>
      </c>
      <c r="BI3069">
        <v>34.738382000000001</v>
      </c>
      <c r="BJ3069">
        <v>53.042742391229403</v>
      </c>
      <c r="BK3069">
        <v>28.67614409267965</v>
      </c>
      <c r="BL3069" t="s">
        <v>615</v>
      </c>
    </row>
    <row r="3070" spans="1:64">
      <c r="A3070" t="s">
        <v>4134</v>
      </c>
      <c r="B3070" t="s">
        <v>4124</v>
      </c>
      <c r="C3070" t="s">
        <v>615</v>
      </c>
      <c r="D3070" t="s">
        <v>942</v>
      </c>
      <c r="E3070">
        <v>2024</v>
      </c>
      <c r="F3070">
        <v>71.37</v>
      </c>
      <c r="G3070">
        <v>16.8</v>
      </c>
      <c r="H3070">
        <v>25762</v>
      </c>
      <c r="I3070">
        <v>176.65256249146222</v>
      </c>
      <c r="J3070">
        <v>5</v>
      </c>
      <c r="K3070">
        <v>9</v>
      </c>
      <c r="L3070">
        <v>2580</v>
      </c>
      <c r="M3070">
        <v>2.58</v>
      </c>
      <c r="N3070">
        <v>15.26844</v>
      </c>
      <c r="O3070">
        <v>8.6432032372799235</v>
      </c>
      <c r="P3070">
        <v>0</v>
      </c>
      <c r="Q3070">
        <v>0</v>
      </c>
      <c r="R3070">
        <v>0</v>
      </c>
      <c r="S3070">
        <v>0</v>
      </c>
      <c r="T3070">
        <v>0</v>
      </c>
      <c r="U3070">
        <v>0</v>
      </c>
      <c r="V3070">
        <v>0</v>
      </c>
      <c r="W3070">
        <v>0</v>
      </c>
      <c r="X3070">
        <v>0</v>
      </c>
      <c r="Y3070">
        <v>0</v>
      </c>
      <c r="Z3070">
        <v>0</v>
      </c>
      <c r="AA3070">
        <v>0</v>
      </c>
      <c r="AB3070">
        <v>2</v>
      </c>
      <c r="AC3070">
        <v>3</v>
      </c>
      <c r="AD3070">
        <v>185</v>
      </c>
      <c r="AE3070">
        <v>0.185</v>
      </c>
      <c r="AF3070">
        <v>1.0435110000000001</v>
      </c>
      <c r="AG3070">
        <v>0.59071376337970405</v>
      </c>
      <c r="AH3070">
        <v>0</v>
      </c>
      <c r="AI3070">
        <v>0</v>
      </c>
      <c r="AJ3070">
        <v>0</v>
      </c>
      <c r="AK3070">
        <v>0</v>
      </c>
      <c r="AL3070">
        <v>0</v>
      </c>
      <c r="AM3070">
        <v>2015</v>
      </c>
      <c r="AN3070">
        <v>32910.786000000044</v>
      </c>
      <c r="AO3070">
        <v>32.91078600000003</v>
      </c>
      <c r="AP3070">
        <v>29.683679722569977</v>
      </c>
      <c r="AQ3070">
        <v>16.803424362442872</v>
      </c>
      <c r="AR3070">
        <v>2275</v>
      </c>
      <c r="AS3070">
        <v>33141.399000000114</v>
      </c>
      <c r="AT3070">
        <v>33.141398999999815</v>
      </c>
      <c r="AU3070">
        <v>29.891679690478963</v>
      </c>
      <c r="AV3070">
        <v>16.921169593519853</v>
      </c>
      <c r="AW3070">
        <v>1</v>
      </c>
      <c r="AX3070">
        <v>1</v>
      </c>
      <c r="AY3070">
        <v>2</v>
      </c>
      <c r="AZ3070">
        <v>2E-3</v>
      </c>
      <c r="BA3070">
        <v>3.431E-3</v>
      </c>
      <c r="BB3070">
        <v>1.9422305295830756E-3</v>
      </c>
      <c r="BC3070">
        <v>2</v>
      </c>
      <c r="BD3070">
        <v>4050</v>
      </c>
      <c r="BE3070">
        <v>4.05</v>
      </c>
      <c r="BF3070">
        <v>8.7687756765217912</v>
      </c>
      <c r="BG3070">
        <v>4.9638542191798622</v>
      </c>
      <c r="BH3070">
        <v>2285</v>
      </c>
      <c r="BI3070">
        <v>39.958398999999815</v>
      </c>
      <c r="BJ3070">
        <v>54.97583736700075</v>
      </c>
      <c r="BK3070">
        <v>31.120883043888924</v>
      </c>
      <c r="BL3070" t="s">
        <v>615</v>
      </c>
    </row>
    <row r="3071" spans="1:64">
      <c r="A3071" t="s">
        <v>4135</v>
      </c>
      <c r="B3071" t="s">
        <v>4136</v>
      </c>
      <c r="C3071" t="s">
        <v>616</v>
      </c>
      <c r="D3071" t="s">
        <v>942</v>
      </c>
      <c r="E3071">
        <v>2012</v>
      </c>
      <c r="F3071" s="23">
        <v>85.57</v>
      </c>
      <c r="G3071" s="23">
        <v>15.8</v>
      </c>
      <c r="H3071" s="22">
        <v>20817</v>
      </c>
      <c r="I3071" s="34">
        <v>169.69521899999998</v>
      </c>
      <c r="J3071" s="48">
        <v>4</v>
      </c>
      <c r="K3071" s="48" t="s">
        <v>782</v>
      </c>
      <c r="L3071" s="50">
        <v>1240</v>
      </c>
      <c r="M3071" s="23">
        <v>1.24</v>
      </c>
      <c r="N3071" s="50">
        <v>5.1028900000000004</v>
      </c>
      <c r="O3071" s="14">
        <v>3.007091201549998</v>
      </c>
      <c r="P3071" s="48">
        <v>0</v>
      </c>
      <c r="Q3071" s="48" t="s">
        <v>782</v>
      </c>
      <c r="R3071" s="50">
        <v>0</v>
      </c>
      <c r="S3071" s="23">
        <v>0</v>
      </c>
      <c r="T3071" s="50">
        <v>0</v>
      </c>
      <c r="U3071" s="14">
        <v>0</v>
      </c>
      <c r="V3071" s="48">
        <v>0</v>
      </c>
      <c r="W3071" s="48" t="s">
        <v>782</v>
      </c>
      <c r="X3071" s="50">
        <v>0</v>
      </c>
      <c r="Y3071" s="23">
        <v>0</v>
      </c>
      <c r="Z3071" s="50">
        <v>0</v>
      </c>
      <c r="AA3071" s="14">
        <v>0</v>
      </c>
      <c r="AB3071" s="48">
        <v>1</v>
      </c>
      <c r="AC3071" s="22" t="s">
        <v>782</v>
      </c>
      <c r="AD3071" s="50">
        <v>345</v>
      </c>
      <c r="AE3071" s="23">
        <v>0.34499999999999997</v>
      </c>
      <c r="AF3071" s="50">
        <v>8.914E-3</v>
      </c>
      <c r="AG3071" s="14">
        <v>5.2529470497339123E-3</v>
      </c>
      <c r="AH3071" s="22" t="s">
        <v>782</v>
      </c>
      <c r="AI3071" s="23" t="s">
        <v>782</v>
      </c>
      <c r="AJ3071" s="23" t="s">
        <v>782</v>
      </c>
      <c r="AK3071" s="23" t="s">
        <v>782</v>
      </c>
      <c r="AL3071" s="14" t="s">
        <v>782</v>
      </c>
      <c r="AM3071" s="22" t="s">
        <v>782</v>
      </c>
      <c r="AN3071" s="23" t="s">
        <v>782</v>
      </c>
      <c r="AO3071" s="23" t="s">
        <v>782</v>
      </c>
      <c r="AP3071" s="23" t="s">
        <v>782</v>
      </c>
      <c r="AQ3071" s="14" t="s">
        <v>782</v>
      </c>
      <c r="AR3071" s="48">
        <v>422</v>
      </c>
      <c r="AS3071" s="50">
        <v>10575.240999999998</v>
      </c>
      <c r="AT3071" s="23">
        <v>10.575240999999998</v>
      </c>
      <c r="AU3071" s="50">
        <v>8.9020250000000001</v>
      </c>
      <c r="AV3071" s="14">
        <v>5.2458902805034242</v>
      </c>
      <c r="AW3071" s="48">
        <v>0</v>
      </c>
      <c r="AX3071" s="22" t="s">
        <v>782</v>
      </c>
      <c r="AY3071" s="50">
        <v>0</v>
      </c>
      <c r="AZ3071" s="23">
        <v>0</v>
      </c>
      <c r="BA3071" s="50">
        <v>0</v>
      </c>
      <c r="BB3071" s="14">
        <v>0</v>
      </c>
      <c r="BC3071" s="48">
        <v>2</v>
      </c>
      <c r="BD3071" s="50">
        <v>1200</v>
      </c>
      <c r="BE3071" s="23">
        <v>1.2</v>
      </c>
      <c r="BF3071" s="50">
        <v>1.9163999999999999</v>
      </c>
      <c r="BG3071" s="14">
        <v>1.1293187935954754</v>
      </c>
      <c r="BH3071" s="22">
        <v>429</v>
      </c>
      <c r="BI3071" s="23">
        <v>13.360240999999998</v>
      </c>
      <c r="BJ3071" s="23">
        <v>15.930228999999999</v>
      </c>
      <c r="BK3071" s="14">
        <v>9.3875532226986316</v>
      </c>
      <c r="BL3071" t="s">
        <v>616</v>
      </c>
    </row>
    <row r="3072" spans="1:64">
      <c r="A3072" t="s">
        <v>4137</v>
      </c>
      <c r="B3072" t="s">
        <v>4136</v>
      </c>
      <c r="C3072" t="s">
        <v>616</v>
      </c>
      <c r="D3072" t="s">
        <v>942</v>
      </c>
      <c r="E3072">
        <v>2015</v>
      </c>
      <c r="F3072" s="23">
        <v>85.57</v>
      </c>
      <c r="G3072" s="23">
        <v>15.9</v>
      </c>
      <c r="H3072" s="22">
        <v>21230</v>
      </c>
      <c r="I3072" s="34">
        <v>170.70696058044354</v>
      </c>
      <c r="J3072" s="55">
        <v>3</v>
      </c>
      <c r="K3072" s="55">
        <v>4</v>
      </c>
      <c r="L3072" s="56">
        <v>1430</v>
      </c>
      <c r="M3072" s="35">
        <v>1.43</v>
      </c>
      <c r="N3072" s="56">
        <v>8.5533376240450227</v>
      </c>
      <c r="O3072" s="17">
        <v>5.0105382902733888</v>
      </c>
      <c r="P3072" s="112">
        <v>0</v>
      </c>
      <c r="Q3072" s="113">
        <v>0</v>
      </c>
      <c r="R3072" s="114">
        <v>0</v>
      </c>
      <c r="S3072" s="27">
        <v>0</v>
      </c>
      <c r="T3072" s="50">
        <v>0</v>
      </c>
      <c r="U3072" s="17">
        <v>0</v>
      </c>
      <c r="V3072" s="48">
        <v>0</v>
      </c>
      <c r="W3072" s="48">
        <v>0</v>
      </c>
      <c r="X3072" s="50">
        <v>0</v>
      </c>
      <c r="Y3072" s="27">
        <v>0</v>
      </c>
      <c r="Z3072" s="115">
        <v>0</v>
      </c>
      <c r="AA3072" s="14">
        <v>0</v>
      </c>
      <c r="AB3072" s="116">
        <v>1</v>
      </c>
      <c r="AC3072" s="22" t="s">
        <v>782</v>
      </c>
      <c r="AD3072" s="50">
        <v>345</v>
      </c>
      <c r="AE3072" s="23">
        <v>0.34499999999999997</v>
      </c>
      <c r="AF3072" s="50">
        <v>0.97755293999999993</v>
      </c>
      <c r="AG3072" s="14">
        <v>0.57264972481267995</v>
      </c>
      <c r="AH3072" s="22" t="s">
        <v>782</v>
      </c>
      <c r="AI3072" s="23" t="s">
        <v>782</v>
      </c>
      <c r="AJ3072" s="23" t="s">
        <v>782</v>
      </c>
      <c r="AK3072" s="23" t="s">
        <v>782</v>
      </c>
      <c r="AL3072" s="14" t="s">
        <v>782</v>
      </c>
      <c r="AM3072" s="22" t="s">
        <v>782</v>
      </c>
      <c r="AN3072" s="23" t="s">
        <v>782</v>
      </c>
      <c r="AO3072" s="23" t="s">
        <v>782</v>
      </c>
      <c r="AP3072" s="23" t="s">
        <v>782</v>
      </c>
      <c r="AQ3072" s="14" t="s">
        <v>782</v>
      </c>
      <c r="AR3072" s="117">
        <v>521</v>
      </c>
      <c r="AS3072" s="118">
        <v>12142.151000000003</v>
      </c>
      <c r="AT3072" s="23">
        <v>12.142151000000004</v>
      </c>
      <c r="AU3072" s="50">
        <v>10.784206495775672</v>
      </c>
      <c r="AV3072" s="14">
        <v>6.317379478321711</v>
      </c>
      <c r="AW3072" s="48">
        <v>0</v>
      </c>
      <c r="AX3072" s="22" t="s">
        <v>782</v>
      </c>
      <c r="AY3072" s="50">
        <v>0</v>
      </c>
      <c r="AZ3072" s="23">
        <v>0</v>
      </c>
      <c r="BA3072" s="50">
        <v>0</v>
      </c>
      <c r="BB3072" s="14">
        <v>0</v>
      </c>
      <c r="BC3072" s="120">
        <v>2</v>
      </c>
      <c r="BD3072" s="121">
        <v>1200</v>
      </c>
      <c r="BE3072" s="44">
        <v>1.2</v>
      </c>
      <c r="BF3072" s="50">
        <v>1.9044000000000001</v>
      </c>
      <c r="BG3072" s="14">
        <v>1.1155959859660058</v>
      </c>
      <c r="BH3072" s="22">
        <v>527</v>
      </c>
      <c r="BI3072" s="23">
        <v>15.117151000000003</v>
      </c>
      <c r="BJ3072" s="23">
        <v>22.219497059820696</v>
      </c>
      <c r="BK3072" s="14">
        <v>13.016163479373784</v>
      </c>
      <c r="BL3072" t="s">
        <v>616</v>
      </c>
    </row>
    <row r="3073" spans="1:64">
      <c r="A3073" t="s">
        <v>4138</v>
      </c>
      <c r="B3073" t="s">
        <v>4136</v>
      </c>
      <c r="C3073" t="s">
        <v>616</v>
      </c>
      <c r="D3073" t="s">
        <v>942</v>
      </c>
      <c r="E3073">
        <v>2016</v>
      </c>
      <c r="F3073" s="23">
        <v>85.57</v>
      </c>
      <c r="G3073" s="23">
        <v>15.83</v>
      </c>
      <c r="H3073" s="22">
        <v>21543</v>
      </c>
      <c r="I3073" s="34">
        <v>180.50623334920749</v>
      </c>
      <c r="J3073" s="55">
        <v>3</v>
      </c>
      <c r="K3073" s="55">
        <v>4</v>
      </c>
      <c r="L3073" s="56">
        <v>1430</v>
      </c>
      <c r="M3073" s="35">
        <v>1.43</v>
      </c>
      <c r="N3073" s="56">
        <v>8.5528300000000002</v>
      </c>
      <c r="O3073" s="17">
        <v>4.7382463426920491</v>
      </c>
      <c r="P3073" s="55">
        <v>0</v>
      </c>
      <c r="Q3073" s="55">
        <v>0</v>
      </c>
      <c r="R3073" s="56">
        <v>0</v>
      </c>
      <c r="S3073" s="27">
        <v>0</v>
      </c>
      <c r="T3073" s="56">
        <v>0</v>
      </c>
      <c r="U3073" s="17">
        <v>0</v>
      </c>
      <c r="V3073" s="55">
        <v>0</v>
      </c>
      <c r="W3073" s="55">
        <v>0</v>
      </c>
      <c r="X3073" s="56">
        <v>0</v>
      </c>
      <c r="Y3073" s="27">
        <v>0</v>
      </c>
      <c r="Z3073" s="56">
        <v>0</v>
      </c>
      <c r="AA3073" s="14">
        <v>0</v>
      </c>
      <c r="AB3073" s="55">
        <v>1</v>
      </c>
      <c r="AC3073" s="22" t="s">
        <v>782</v>
      </c>
      <c r="AD3073" s="56">
        <v>345</v>
      </c>
      <c r="AE3073" s="23">
        <v>0.34499999999999997</v>
      </c>
      <c r="AF3073" s="56">
        <v>0.48231000000000002</v>
      </c>
      <c r="AG3073" s="14">
        <v>0.26719852885463669</v>
      </c>
      <c r="AH3073" s="22" t="s">
        <v>782</v>
      </c>
      <c r="AI3073" s="23" t="s">
        <v>782</v>
      </c>
      <c r="AJ3073" s="23" t="s">
        <v>782</v>
      </c>
      <c r="AK3073" s="23" t="s">
        <v>782</v>
      </c>
      <c r="AL3073" s="14" t="s">
        <v>782</v>
      </c>
      <c r="AM3073" s="22" t="s">
        <v>782</v>
      </c>
      <c r="AN3073" s="23" t="s">
        <v>782</v>
      </c>
      <c r="AO3073" s="23" t="s">
        <v>782</v>
      </c>
      <c r="AP3073" s="23" t="s">
        <v>782</v>
      </c>
      <c r="AQ3073" s="14" t="s">
        <v>782</v>
      </c>
      <c r="AR3073" s="55">
        <v>527</v>
      </c>
      <c r="AS3073" s="56">
        <v>12189.961000000001</v>
      </c>
      <c r="AT3073" s="23">
        <v>12.189961</v>
      </c>
      <c r="AU3073" s="56">
        <v>10.824685368000001</v>
      </c>
      <c r="AV3073" s="14">
        <v>5.9968485116292669</v>
      </c>
      <c r="AW3073" s="55">
        <v>0</v>
      </c>
      <c r="AX3073" s="22" t="s">
        <v>782</v>
      </c>
      <c r="AY3073" s="56">
        <v>0</v>
      </c>
      <c r="AZ3073" s="23">
        <v>0</v>
      </c>
      <c r="BA3073" s="56">
        <v>0</v>
      </c>
      <c r="BB3073" s="14">
        <v>0</v>
      </c>
      <c r="BC3073" s="55">
        <v>2</v>
      </c>
      <c r="BD3073" s="56">
        <v>1200</v>
      </c>
      <c r="BE3073" s="44">
        <v>1.2</v>
      </c>
      <c r="BF3073" s="56">
        <v>1.9296</v>
      </c>
      <c r="BG3073" s="14">
        <v>1.0689935545145384</v>
      </c>
      <c r="BH3073" s="22">
        <v>533</v>
      </c>
      <c r="BI3073" s="23">
        <v>15.164961</v>
      </c>
      <c r="BJ3073" s="23">
        <v>21.789425368000003</v>
      </c>
      <c r="BK3073" s="14">
        <v>12.071286937690491</v>
      </c>
      <c r="BL3073" t="s">
        <v>616</v>
      </c>
    </row>
    <row r="3074" spans="1:64">
      <c r="A3074" t="s">
        <v>4139</v>
      </c>
      <c r="B3074" t="s">
        <v>4136</v>
      </c>
      <c r="C3074" t="s">
        <v>616</v>
      </c>
      <c r="D3074" t="s">
        <v>942</v>
      </c>
      <c r="E3074">
        <v>2017</v>
      </c>
      <c r="F3074" s="23">
        <v>85.57</v>
      </c>
      <c r="G3074" s="23">
        <v>15.77</v>
      </c>
      <c r="H3074" s="22">
        <v>21472</v>
      </c>
      <c r="I3074" s="34">
        <v>168.66278467992706</v>
      </c>
      <c r="J3074" s="55">
        <v>3</v>
      </c>
      <c r="K3074" s="55">
        <v>4</v>
      </c>
      <c r="L3074" s="56">
        <v>1430</v>
      </c>
      <c r="M3074" s="19">
        <v>1.4300000000000002</v>
      </c>
      <c r="N3074" s="56">
        <v>8.5528300000000002</v>
      </c>
      <c r="O3074" s="17">
        <v>5.0709645380460104</v>
      </c>
      <c r="P3074" s="55">
        <v>0</v>
      </c>
      <c r="Q3074" s="55">
        <v>0</v>
      </c>
      <c r="R3074" s="56">
        <v>0</v>
      </c>
      <c r="S3074" s="19">
        <v>0</v>
      </c>
      <c r="T3074" s="56">
        <v>0</v>
      </c>
      <c r="U3074" s="17">
        <v>0</v>
      </c>
      <c r="V3074" s="55">
        <v>0</v>
      </c>
      <c r="W3074" s="55">
        <v>0</v>
      </c>
      <c r="X3074" s="56">
        <v>0</v>
      </c>
      <c r="Y3074" s="19">
        <v>0</v>
      </c>
      <c r="Z3074" s="56">
        <v>0</v>
      </c>
      <c r="AA3074" s="14">
        <v>0</v>
      </c>
      <c r="AB3074" s="55">
        <v>1</v>
      </c>
      <c r="AC3074" s="22" t="s">
        <v>782</v>
      </c>
      <c r="AD3074" s="56">
        <v>345</v>
      </c>
      <c r="AE3074" s="19">
        <v>0.34499999999999997</v>
      </c>
      <c r="AF3074" s="56">
        <v>1.094352</v>
      </c>
      <c r="AG3074" s="14">
        <v>0.64884022997530966</v>
      </c>
      <c r="AH3074" s="22" t="s">
        <v>782</v>
      </c>
      <c r="AI3074" s="23" t="s">
        <v>782</v>
      </c>
      <c r="AJ3074" s="23" t="s">
        <v>782</v>
      </c>
      <c r="AK3074" s="23" t="s">
        <v>782</v>
      </c>
      <c r="AL3074" s="14" t="s">
        <v>782</v>
      </c>
      <c r="AM3074" s="22" t="s">
        <v>782</v>
      </c>
      <c r="AN3074" s="23" t="s">
        <v>782</v>
      </c>
      <c r="AO3074" s="23" t="s">
        <v>782</v>
      </c>
      <c r="AP3074" s="23" t="s">
        <v>782</v>
      </c>
      <c r="AQ3074" s="14" t="s">
        <v>782</v>
      </c>
      <c r="AR3074" s="55">
        <v>537</v>
      </c>
      <c r="AS3074" s="56">
        <v>13031.111000000001</v>
      </c>
      <c r="AT3074" s="19">
        <v>13.031110999999981</v>
      </c>
      <c r="AU3074" s="56">
        <v>11.571626567999996</v>
      </c>
      <c r="AV3074" s="14">
        <v>6.8608060693172952</v>
      </c>
      <c r="AW3074" s="55">
        <v>0</v>
      </c>
      <c r="AX3074" s="22" t="s">
        <v>782</v>
      </c>
      <c r="AY3074" s="56">
        <v>0</v>
      </c>
      <c r="AZ3074" s="19">
        <v>0</v>
      </c>
      <c r="BA3074" s="56">
        <v>0</v>
      </c>
      <c r="BB3074" s="14">
        <v>0</v>
      </c>
      <c r="BC3074" s="55">
        <v>2</v>
      </c>
      <c r="BD3074" s="56">
        <v>1200</v>
      </c>
      <c r="BE3074" s="19">
        <v>1.2</v>
      </c>
      <c r="BF3074" s="56">
        <v>1.9296</v>
      </c>
      <c r="BG3074" s="14">
        <v>1.1440579518841811</v>
      </c>
      <c r="BH3074" s="22">
        <v>543</v>
      </c>
      <c r="BI3074" s="23">
        <v>16.006110999999983</v>
      </c>
      <c r="BJ3074" s="23">
        <v>23.148408567999997</v>
      </c>
      <c r="BK3074" s="14">
        <v>13.724668789222797</v>
      </c>
      <c r="BL3074" t="s">
        <v>616</v>
      </c>
    </row>
    <row r="3075" spans="1:64">
      <c r="A3075" t="s">
        <v>4140</v>
      </c>
      <c r="B3075" t="s">
        <v>4136</v>
      </c>
      <c r="C3075" t="s">
        <v>616</v>
      </c>
      <c r="D3075" t="s">
        <v>942</v>
      </c>
      <c r="E3075">
        <v>2018</v>
      </c>
      <c r="F3075" s="23">
        <v>85.57</v>
      </c>
      <c r="G3075" s="23">
        <v>15.28</v>
      </c>
      <c r="H3075" s="22">
        <v>21468</v>
      </c>
      <c r="I3075" s="34">
        <v>168.67477208466619</v>
      </c>
      <c r="J3075" s="55">
        <v>3</v>
      </c>
      <c r="K3075" s="55">
        <v>4</v>
      </c>
      <c r="L3075" s="56">
        <v>1430</v>
      </c>
      <c r="M3075" s="19">
        <v>1.4300000000000002</v>
      </c>
      <c r="N3075" s="56">
        <v>8.5528300000000002</v>
      </c>
      <c r="O3075" s="17">
        <v>5.0706041539554674</v>
      </c>
      <c r="P3075" s="55">
        <v>0</v>
      </c>
      <c r="Q3075" s="55">
        <v>0</v>
      </c>
      <c r="R3075" s="56">
        <v>0</v>
      </c>
      <c r="S3075" s="19">
        <v>0</v>
      </c>
      <c r="T3075" s="56">
        <v>0</v>
      </c>
      <c r="U3075" s="17">
        <v>0</v>
      </c>
      <c r="V3075" s="55">
        <v>0</v>
      </c>
      <c r="W3075" s="55">
        <v>0</v>
      </c>
      <c r="X3075" s="56">
        <v>0</v>
      </c>
      <c r="Y3075" s="19">
        <v>0</v>
      </c>
      <c r="Z3075" s="56">
        <v>0</v>
      </c>
      <c r="AA3075" s="14">
        <v>0</v>
      </c>
      <c r="AB3075" s="55">
        <v>1</v>
      </c>
      <c r="AC3075" s="22" t="s">
        <v>782</v>
      </c>
      <c r="AD3075" s="56">
        <v>345</v>
      </c>
      <c r="AE3075" s="19">
        <v>0.34499999999999997</v>
      </c>
      <c r="AF3075" s="56">
        <v>0.71743979999999996</v>
      </c>
      <c r="AG3075" s="14">
        <v>0.42533912518932088</v>
      </c>
      <c r="AH3075" s="22" t="s">
        <v>782</v>
      </c>
      <c r="AI3075" s="23" t="s">
        <v>782</v>
      </c>
      <c r="AJ3075" s="23" t="s">
        <v>782</v>
      </c>
      <c r="AK3075" s="23" t="s">
        <v>782</v>
      </c>
      <c r="AL3075" s="14" t="s">
        <v>782</v>
      </c>
      <c r="AM3075" s="22" t="s">
        <v>782</v>
      </c>
      <c r="AN3075" s="23" t="s">
        <v>782</v>
      </c>
      <c r="AO3075" s="23" t="s">
        <v>782</v>
      </c>
      <c r="AP3075" s="23" t="s">
        <v>782</v>
      </c>
      <c r="AQ3075" s="14" t="s">
        <v>782</v>
      </c>
      <c r="AR3075" s="55">
        <v>552</v>
      </c>
      <c r="AS3075" s="56">
        <v>13207.860999999999</v>
      </c>
      <c r="AT3075" s="19">
        <v>13.20786099999998</v>
      </c>
      <c r="AU3075" s="56">
        <v>11.728580567999996</v>
      </c>
      <c r="AV3075" s="14">
        <v>6.9533697440615745</v>
      </c>
      <c r="AW3075" s="55">
        <v>0</v>
      </c>
      <c r="AX3075" s="22" t="s">
        <v>782</v>
      </c>
      <c r="AY3075" s="56">
        <v>0</v>
      </c>
      <c r="AZ3075" s="19">
        <v>0</v>
      </c>
      <c r="BA3075" s="56">
        <v>0</v>
      </c>
      <c r="BB3075" s="14">
        <v>0</v>
      </c>
      <c r="BC3075" s="55">
        <v>2</v>
      </c>
      <c r="BD3075" s="56">
        <v>1200</v>
      </c>
      <c r="BE3075" s="19">
        <v>1.2</v>
      </c>
      <c r="BF3075" s="56">
        <v>1.9296</v>
      </c>
      <c r="BG3075" s="14">
        <v>1.1439766457970599</v>
      </c>
      <c r="BH3075" s="22">
        <v>558</v>
      </c>
      <c r="BI3075" s="23">
        <v>16.182860999999981</v>
      </c>
      <c r="BJ3075" s="23">
        <v>22.928450367999996</v>
      </c>
      <c r="BK3075" s="14">
        <v>13.593289669003422</v>
      </c>
      <c r="BL3075" t="s">
        <v>616</v>
      </c>
    </row>
    <row r="3076" spans="1:64">
      <c r="A3076" t="s">
        <v>4141</v>
      </c>
      <c r="B3076" t="s">
        <v>4136</v>
      </c>
      <c r="C3076" t="s">
        <v>616</v>
      </c>
      <c r="D3076" t="s">
        <v>942</v>
      </c>
      <c r="E3076">
        <v>2019</v>
      </c>
      <c r="F3076" s="23">
        <v>85.57</v>
      </c>
      <c r="G3076" s="23">
        <v>15.28</v>
      </c>
      <c r="H3076" s="22">
        <v>21603</v>
      </c>
      <c r="I3076" s="34">
        <v>172.14958346091717</v>
      </c>
      <c r="J3076" s="48">
        <v>3</v>
      </c>
      <c r="K3076" s="48">
        <v>5</v>
      </c>
      <c r="L3076" s="50">
        <v>1780</v>
      </c>
      <c r="M3076" s="23">
        <v>1.78</v>
      </c>
      <c r="N3076" s="50">
        <v>10.646179999999999</v>
      </c>
      <c r="O3076" s="14">
        <v>6.184261260450266</v>
      </c>
      <c r="P3076" s="48">
        <v>0</v>
      </c>
      <c r="Q3076" s="48">
        <v>0</v>
      </c>
      <c r="R3076" s="50">
        <v>0</v>
      </c>
      <c r="S3076" s="23">
        <v>0</v>
      </c>
      <c r="T3076" s="50">
        <v>0</v>
      </c>
      <c r="U3076" s="14">
        <v>0</v>
      </c>
      <c r="V3076" s="48">
        <v>0</v>
      </c>
      <c r="W3076" s="48">
        <v>0</v>
      </c>
      <c r="X3076" s="50">
        <v>0</v>
      </c>
      <c r="Y3076" s="23">
        <v>0</v>
      </c>
      <c r="Z3076" s="50">
        <v>0</v>
      </c>
      <c r="AA3076" s="14">
        <v>0</v>
      </c>
      <c r="AB3076" s="48">
        <v>1</v>
      </c>
      <c r="AC3076" s="22">
        <v>1</v>
      </c>
      <c r="AD3076" s="50">
        <v>345</v>
      </c>
      <c r="AE3076" s="23">
        <v>0.34499999999999997</v>
      </c>
      <c r="AF3076" s="50">
        <v>0.80882969999999998</v>
      </c>
      <c r="AG3076" s="14">
        <v>0.4698412181657281</v>
      </c>
      <c r="AH3076" s="22">
        <v>0</v>
      </c>
      <c r="AI3076" s="23">
        <v>0</v>
      </c>
      <c r="AJ3076" s="23">
        <v>0</v>
      </c>
      <c r="AK3076" s="23">
        <v>0</v>
      </c>
      <c r="AL3076" s="14">
        <v>0</v>
      </c>
      <c r="AM3076" s="22">
        <v>575</v>
      </c>
      <c r="AN3076" s="23">
        <v>13498.556</v>
      </c>
      <c r="AO3076" s="23">
        <v>13.498555999999981</v>
      </c>
      <c r="AP3076" s="23">
        <v>11.986717727999993</v>
      </c>
      <c r="AQ3076" s="14">
        <v>6.962966442914059</v>
      </c>
      <c r="AR3076" s="48">
        <v>575</v>
      </c>
      <c r="AS3076" s="50">
        <v>13498.556</v>
      </c>
      <c r="AT3076" s="23">
        <v>13.498555999999981</v>
      </c>
      <c r="AU3076" s="50">
        <v>11.986717727999993</v>
      </c>
      <c r="AV3076" s="14">
        <v>6.962966442914059</v>
      </c>
      <c r="AW3076" s="48">
        <v>0</v>
      </c>
      <c r="AX3076" s="22" t="s">
        <v>782</v>
      </c>
      <c r="AY3076" s="50">
        <v>0</v>
      </c>
      <c r="AZ3076" s="23">
        <v>0</v>
      </c>
      <c r="BA3076" s="50">
        <v>0</v>
      </c>
      <c r="BB3076" s="14">
        <v>0</v>
      </c>
      <c r="BC3076" s="48">
        <v>2</v>
      </c>
      <c r="BD3076" s="50">
        <v>1200</v>
      </c>
      <c r="BE3076" s="23">
        <v>1.2</v>
      </c>
      <c r="BF3076" s="50">
        <v>1.3355988252755804</v>
      </c>
      <c r="BG3076" s="14">
        <v>0.77583622244360473</v>
      </c>
      <c r="BH3076" s="22">
        <v>581</v>
      </c>
      <c r="BI3076" s="23">
        <v>16.823555999999982</v>
      </c>
      <c r="BJ3076" s="23">
        <v>24.777326253275575</v>
      </c>
      <c r="BK3076" s="14">
        <v>14.392905143973657</v>
      </c>
      <c r="BL3076" t="s">
        <v>616</v>
      </c>
    </row>
    <row r="3077" spans="1:64">
      <c r="A3077" t="s">
        <v>4142</v>
      </c>
      <c r="B3077" t="s">
        <v>4136</v>
      </c>
      <c r="C3077" t="s">
        <v>616</v>
      </c>
      <c r="D3077" t="s">
        <v>942</v>
      </c>
      <c r="E3077">
        <v>2020</v>
      </c>
      <c r="F3077" s="23">
        <v>85.57</v>
      </c>
      <c r="G3077" s="23">
        <v>15.36</v>
      </c>
      <c r="H3077" s="22">
        <v>21697</v>
      </c>
      <c r="I3077" s="34">
        <v>173.95270944805327</v>
      </c>
      <c r="J3077" s="48">
        <v>3</v>
      </c>
      <c r="K3077" s="48">
        <v>6</v>
      </c>
      <c r="L3077" s="50">
        <v>2113</v>
      </c>
      <c r="M3077" s="23">
        <v>2.113</v>
      </c>
      <c r="N3077" s="50">
        <v>12.637853</v>
      </c>
      <c r="O3077" s="14">
        <v>7.2651084539582786</v>
      </c>
      <c r="P3077" s="48">
        <v>0</v>
      </c>
      <c r="Q3077" s="48">
        <v>0</v>
      </c>
      <c r="R3077" s="50">
        <v>0</v>
      </c>
      <c r="S3077" s="23">
        <v>0</v>
      </c>
      <c r="T3077" s="50">
        <v>0</v>
      </c>
      <c r="U3077" s="14">
        <v>0</v>
      </c>
      <c r="V3077" s="48">
        <v>0</v>
      </c>
      <c r="W3077" s="48">
        <v>0</v>
      </c>
      <c r="X3077" s="50">
        <v>0</v>
      </c>
      <c r="Y3077" s="23">
        <v>0</v>
      </c>
      <c r="Z3077" s="50">
        <v>0</v>
      </c>
      <c r="AA3077" s="14">
        <v>0</v>
      </c>
      <c r="AB3077" s="48">
        <v>1</v>
      </c>
      <c r="AC3077" s="22">
        <v>1</v>
      </c>
      <c r="AD3077" s="50">
        <v>345</v>
      </c>
      <c r="AE3077" s="23">
        <v>0.34499999999999997</v>
      </c>
      <c r="AF3077" s="50">
        <v>0.8162007</v>
      </c>
      <c r="AG3077" s="14">
        <v>0.46920838576747687</v>
      </c>
      <c r="AH3077" s="22">
        <v>0</v>
      </c>
      <c r="AI3077" s="23">
        <v>0</v>
      </c>
      <c r="AJ3077" s="23">
        <v>0</v>
      </c>
      <c r="AK3077" s="23">
        <v>0</v>
      </c>
      <c r="AL3077" s="14">
        <v>0</v>
      </c>
      <c r="AM3077" s="22">
        <v>634</v>
      </c>
      <c r="AN3077" s="23">
        <v>14865.151000000002</v>
      </c>
      <c r="AO3077" s="23">
        <v>14.86515099999998</v>
      </c>
      <c r="AP3077" s="23">
        <v>13.200254087999991</v>
      </c>
      <c r="AQ3077" s="14">
        <v>7.5884153399415286</v>
      </c>
      <c r="AR3077" s="48">
        <v>634</v>
      </c>
      <c r="AS3077" s="50">
        <v>14865.151000000002</v>
      </c>
      <c r="AT3077" s="23">
        <v>14.86515099999998</v>
      </c>
      <c r="AU3077" s="50">
        <v>13.200254087999991</v>
      </c>
      <c r="AV3077" s="14">
        <v>7.5884153399415286</v>
      </c>
      <c r="AW3077" s="48">
        <v>0</v>
      </c>
      <c r="AX3077" s="22">
        <v>0</v>
      </c>
      <c r="AY3077" s="50">
        <v>0</v>
      </c>
      <c r="AZ3077" s="23">
        <v>0</v>
      </c>
      <c r="BA3077" s="50">
        <v>0</v>
      </c>
      <c r="BB3077" s="14">
        <v>0</v>
      </c>
      <c r="BC3077" s="48">
        <v>2</v>
      </c>
      <c r="BD3077" s="50">
        <v>1200</v>
      </c>
      <c r="BE3077" s="23">
        <v>1.2</v>
      </c>
      <c r="BF3077" s="50">
        <v>1.3355988252755804</v>
      </c>
      <c r="BG3077" s="14">
        <v>0.76779420654808739</v>
      </c>
      <c r="BH3077" s="22">
        <v>640</v>
      </c>
      <c r="BI3077" s="23">
        <v>18.523150999999977</v>
      </c>
      <c r="BJ3077" s="23">
        <v>27.989906613275572</v>
      </c>
      <c r="BK3077" s="14">
        <v>16.090526386215373</v>
      </c>
      <c r="BL3077" t="s">
        <v>616</v>
      </c>
    </row>
    <row r="3078" spans="1:64">
      <c r="A3078" t="s">
        <v>4143</v>
      </c>
      <c r="B3078" t="s">
        <v>4136</v>
      </c>
      <c r="C3078" t="s">
        <v>616</v>
      </c>
      <c r="D3078" t="s">
        <v>942</v>
      </c>
      <c r="E3078">
        <v>2021</v>
      </c>
      <c r="F3078" s="23">
        <v>85.57</v>
      </c>
      <c r="G3078" s="23">
        <v>15.61</v>
      </c>
      <c r="H3078" s="22">
        <v>21829</v>
      </c>
      <c r="I3078" s="34">
        <v>162.68</v>
      </c>
      <c r="J3078" s="48">
        <v>3</v>
      </c>
      <c r="K3078" s="48">
        <v>4</v>
      </c>
      <c r="L3078" s="50">
        <v>1923</v>
      </c>
      <c r="M3078" s="23">
        <v>1.923</v>
      </c>
      <c r="N3078" s="50">
        <v>11.501462999999999</v>
      </c>
      <c r="O3078" s="14">
        <v>7.07</v>
      </c>
      <c r="P3078" s="48">
        <v>0</v>
      </c>
      <c r="Q3078" s="48">
        <v>0</v>
      </c>
      <c r="R3078" s="50">
        <v>0</v>
      </c>
      <c r="S3078" s="23">
        <v>0</v>
      </c>
      <c r="T3078" s="50">
        <v>0</v>
      </c>
      <c r="U3078" s="14">
        <v>0</v>
      </c>
      <c r="V3078" s="48">
        <v>0</v>
      </c>
      <c r="W3078" s="48">
        <v>0</v>
      </c>
      <c r="X3078" s="50">
        <v>0</v>
      </c>
      <c r="Y3078" s="23">
        <v>0</v>
      </c>
      <c r="Z3078" s="50">
        <v>0</v>
      </c>
      <c r="AA3078" s="14">
        <v>0</v>
      </c>
      <c r="AB3078" s="48">
        <v>1</v>
      </c>
      <c r="AC3078" s="22">
        <v>1</v>
      </c>
      <c r="AD3078" s="50">
        <v>345</v>
      </c>
      <c r="AE3078" s="23">
        <v>0.34499999999999997</v>
      </c>
      <c r="AF3078" s="50">
        <v>0.72241175999999996</v>
      </c>
      <c r="AG3078" s="14">
        <v>0.44</v>
      </c>
      <c r="AH3078" s="22">
        <v>0</v>
      </c>
      <c r="AI3078" s="23">
        <v>0</v>
      </c>
      <c r="AJ3078" s="23">
        <v>0</v>
      </c>
      <c r="AK3078" s="23">
        <v>0</v>
      </c>
      <c r="AL3078" s="14">
        <v>0</v>
      </c>
      <c r="AM3078" s="22">
        <v>713</v>
      </c>
      <c r="AN3078" s="23">
        <v>16366.36</v>
      </c>
      <c r="AO3078" s="23">
        <v>16.36636</v>
      </c>
      <c r="AP3078" s="23">
        <v>14.644993919999999</v>
      </c>
      <c r="AQ3078" s="14">
        <v>9</v>
      </c>
      <c r="AR3078" s="48">
        <v>713</v>
      </c>
      <c r="AS3078" s="50">
        <v>16366.36</v>
      </c>
      <c r="AT3078" s="23">
        <v>16.36636</v>
      </c>
      <c r="AU3078" s="50">
        <v>14.644993919999999</v>
      </c>
      <c r="AV3078" s="14">
        <v>9</v>
      </c>
      <c r="AW3078" s="48">
        <v>0</v>
      </c>
      <c r="AX3078" s="22">
        <v>0</v>
      </c>
      <c r="AY3078" s="50">
        <v>0</v>
      </c>
      <c r="AZ3078" s="23">
        <v>0</v>
      </c>
      <c r="BA3078" s="50">
        <v>0</v>
      </c>
      <c r="BB3078" s="14">
        <v>0</v>
      </c>
      <c r="BC3078" s="48">
        <v>2</v>
      </c>
      <c r="BD3078" s="50">
        <v>1200</v>
      </c>
      <c r="BE3078" s="23">
        <v>1.2</v>
      </c>
      <c r="BF3078" s="50">
        <v>1.1646421760000001</v>
      </c>
      <c r="BG3078" s="14">
        <v>0.72</v>
      </c>
      <c r="BH3078" s="22">
        <v>719</v>
      </c>
      <c r="BI3078" s="23">
        <v>19.829999999999998</v>
      </c>
      <c r="BJ3078" s="23">
        <v>28.03</v>
      </c>
      <c r="BK3078" s="14">
        <v>17.23</v>
      </c>
      <c r="BL3078" t="s">
        <v>616</v>
      </c>
    </row>
    <row r="3079" spans="1:64">
      <c r="A3079" t="s">
        <v>4144</v>
      </c>
      <c r="B3079" t="s">
        <v>4136</v>
      </c>
      <c r="C3079" t="s">
        <v>616</v>
      </c>
      <c r="D3079" s="111" t="s">
        <v>942</v>
      </c>
      <c r="E3079" s="110">
        <v>2022</v>
      </c>
      <c r="F3079" s="23"/>
      <c r="G3079" s="23"/>
      <c r="H3079" s="22">
        <v>22274</v>
      </c>
      <c r="I3079" s="34">
        <v>161.43166522306819</v>
      </c>
      <c r="J3079" s="48">
        <v>3</v>
      </c>
      <c r="K3079" s="48">
        <v>4</v>
      </c>
      <c r="L3079" s="50">
        <v>1923</v>
      </c>
      <c r="M3079" s="23">
        <v>1.923</v>
      </c>
      <c r="N3079" s="50">
        <v>11.380313999999998</v>
      </c>
      <c r="O3079" s="14">
        <v>7.0496169287943262</v>
      </c>
      <c r="P3079" s="48">
        <v>0</v>
      </c>
      <c r="Q3079" s="48">
        <v>0</v>
      </c>
      <c r="R3079" s="50">
        <v>0</v>
      </c>
      <c r="S3079" s="23">
        <v>0</v>
      </c>
      <c r="T3079" s="50">
        <v>0</v>
      </c>
      <c r="U3079" s="14">
        <v>0</v>
      </c>
      <c r="V3079" s="48">
        <v>0</v>
      </c>
      <c r="W3079" s="48">
        <v>0</v>
      </c>
      <c r="X3079" s="50">
        <v>0</v>
      </c>
      <c r="Y3079" s="23">
        <v>0</v>
      </c>
      <c r="Z3079" s="50">
        <v>0</v>
      </c>
      <c r="AA3079" s="14">
        <v>0</v>
      </c>
      <c r="AB3079" s="48">
        <v>1</v>
      </c>
      <c r="AC3079" s="22">
        <v>1</v>
      </c>
      <c r="AD3079" s="50">
        <v>345</v>
      </c>
      <c r="AE3079" s="23">
        <v>0.34499999999999997</v>
      </c>
      <c r="AF3079" s="50">
        <v>0.93948330000000002</v>
      </c>
      <c r="AG3079" s="14">
        <v>0.58196965180394489</v>
      </c>
      <c r="AH3079" s="22">
        <v>1</v>
      </c>
      <c r="AI3079" s="23">
        <v>8.77</v>
      </c>
      <c r="AJ3079" s="23">
        <v>8.77E-3</v>
      </c>
      <c r="AK3079" s="23">
        <v>8.9836715630349593E-3</v>
      </c>
      <c r="AL3079" s="14">
        <v>5.5649996242194584E-3</v>
      </c>
      <c r="AM3079" s="22">
        <v>833</v>
      </c>
      <c r="AN3079" s="23">
        <v>17441.715000000004</v>
      </c>
      <c r="AO3079" s="23">
        <v>17.441714999999999</v>
      </c>
      <c r="AP3079" s="23">
        <v>17.866663518364913</v>
      </c>
      <c r="AQ3079" s="14">
        <v>11.067632545124617</v>
      </c>
      <c r="AR3079" s="48">
        <v>834</v>
      </c>
      <c r="AS3079" s="50">
        <v>17450.485000000001</v>
      </c>
      <c r="AT3079" s="23">
        <v>17.450484999999997</v>
      </c>
      <c r="AU3079" s="50">
        <v>17.875647189927932</v>
      </c>
      <c r="AV3079" s="14">
        <v>11.073197544748826</v>
      </c>
      <c r="AW3079" s="48">
        <v>0</v>
      </c>
      <c r="AX3079" s="22">
        <v>0</v>
      </c>
      <c r="AY3079" s="50">
        <v>0</v>
      </c>
      <c r="AZ3079" s="23">
        <v>0</v>
      </c>
      <c r="BA3079" s="50">
        <v>0</v>
      </c>
      <c r="BB3079" s="14">
        <v>0</v>
      </c>
      <c r="BC3079" s="48">
        <v>2</v>
      </c>
      <c r="BD3079" s="50">
        <v>1200</v>
      </c>
      <c r="BE3079" s="23">
        <v>1.2</v>
      </c>
      <c r="BF3079" s="50">
        <v>1.300873255818416</v>
      </c>
      <c r="BG3079" s="14">
        <v>0.80583524553305819</v>
      </c>
      <c r="BH3079" s="22">
        <v>840</v>
      </c>
      <c r="BI3079" s="23">
        <v>20.918484999999997</v>
      </c>
      <c r="BJ3079" s="23">
        <v>31.496317745746346</v>
      </c>
      <c r="BK3079" s="14">
        <v>19.510619370880157</v>
      </c>
      <c r="BL3079" t="s">
        <v>616</v>
      </c>
    </row>
    <row r="3080" spans="1:64">
      <c r="A3080" t="s">
        <v>4145</v>
      </c>
      <c r="B3080" t="s">
        <v>4136</v>
      </c>
      <c r="C3080" t="s">
        <v>616</v>
      </c>
      <c r="D3080" t="s">
        <v>942</v>
      </c>
      <c r="E3080">
        <v>2023</v>
      </c>
      <c r="F3080">
        <v>85.57</v>
      </c>
      <c r="G3080">
        <v>16.809999999999999</v>
      </c>
      <c r="H3080">
        <v>21609</v>
      </c>
      <c r="I3080">
        <v>161.43166522306819</v>
      </c>
      <c r="J3080" s="140">
        <v>3</v>
      </c>
      <c r="K3080" s="140">
        <v>4</v>
      </c>
      <c r="L3080" s="140">
        <v>1923</v>
      </c>
      <c r="M3080">
        <v>1.923</v>
      </c>
      <c r="N3080" s="140">
        <v>11.380314</v>
      </c>
      <c r="O3080">
        <v>7.0496169287943271</v>
      </c>
      <c r="P3080" s="140">
        <v>0</v>
      </c>
      <c r="Q3080" s="140">
        <v>0</v>
      </c>
      <c r="R3080" s="140">
        <v>0</v>
      </c>
      <c r="S3080">
        <v>0</v>
      </c>
      <c r="T3080" s="140">
        <v>0</v>
      </c>
      <c r="U3080">
        <v>0</v>
      </c>
      <c r="V3080" s="140">
        <v>0</v>
      </c>
      <c r="W3080" s="140">
        <v>0</v>
      </c>
      <c r="X3080" s="140">
        <v>0</v>
      </c>
      <c r="Y3080">
        <v>0</v>
      </c>
      <c r="Z3080" s="140">
        <v>0</v>
      </c>
      <c r="AA3080">
        <v>0</v>
      </c>
      <c r="AB3080" s="140">
        <v>1</v>
      </c>
      <c r="AC3080">
        <v>1</v>
      </c>
      <c r="AD3080" s="140">
        <v>206</v>
      </c>
      <c r="AE3080">
        <v>0.20599999999999999</v>
      </c>
      <c r="AF3080" s="140">
        <v>1.1332880999999999</v>
      </c>
      <c r="AG3080">
        <v>0.70202342175806021</v>
      </c>
      <c r="AH3080">
        <v>4</v>
      </c>
      <c r="AI3080">
        <v>47.57</v>
      </c>
      <c r="AJ3080">
        <v>4.7570000000000001E-2</v>
      </c>
      <c r="AK3080">
        <v>4.462E-2</v>
      </c>
      <c r="AL3080">
        <v>2.9856000000000001E-2</v>
      </c>
      <c r="AM3080">
        <v>1050</v>
      </c>
      <c r="AN3080">
        <v>21051.227999999999</v>
      </c>
      <c r="AO3080">
        <v>21.051227999999998</v>
      </c>
      <c r="AP3080">
        <v>19.745782999999999</v>
      </c>
      <c r="AQ3080">
        <v>12.231666552355167</v>
      </c>
      <c r="AR3080" s="140">
        <v>1152</v>
      </c>
      <c r="AS3080" s="140">
        <v>21174.212999999902</v>
      </c>
      <c r="AT3080">
        <v>21.174213000000002</v>
      </c>
      <c r="AU3080" s="140">
        <v>19.8611415182143</v>
      </c>
      <c r="AV3080">
        <v>12.303126211806054</v>
      </c>
      <c r="AW3080" s="140">
        <v>0</v>
      </c>
      <c r="AX3080">
        <v>0</v>
      </c>
      <c r="AY3080" s="140">
        <v>0</v>
      </c>
      <c r="AZ3080">
        <v>0</v>
      </c>
      <c r="BA3080" s="140">
        <v>0</v>
      </c>
      <c r="BB3080">
        <v>0</v>
      </c>
      <c r="BC3080" s="140">
        <v>2</v>
      </c>
      <c r="BD3080" s="140">
        <v>1200</v>
      </c>
      <c r="BE3080">
        <v>1.2</v>
      </c>
      <c r="BF3080" s="140">
        <v>1.553301</v>
      </c>
      <c r="BG3080">
        <v>0.96220341768365591</v>
      </c>
      <c r="BH3080">
        <v>1158</v>
      </c>
      <c r="BI3080">
        <v>24.503213000000002</v>
      </c>
      <c r="BJ3080">
        <v>33.928044618214301</v>
      </c>
      <c r="BK3080">
        <v>21.016969980042095</v>
      </c>
      <c r="BL3080" t="s">
        <v>616</v>
      </c>
    </row>
    <row r="3081" spans="1:64">
      <c r="A3081" t="s">
        <v>4146</v>
      </c>
      <c r="B3081" t="s">
        <v>4136</v>
      </c>
      <c r="C3081" t="s">
        <v>616</v>
      </c>
      <c r="D3081" t="s">
        <v>942</v>
      </c>
      <c r="E3081">
        <v>2024</v>
      </c>
      <c r="F3081">
        <v>85.57</v>
      </c>
      <c r="G3081">
        <v>16.84</v>
      </c>
      <c r="H3081">
        <v>21513</v>
      </c>
      <c r="I3081">
        <v>147.5167524601672</v>
      </c>
      <c r="J3081" s="140">
        <v>3</v>
      </c>
      <c r="K3081" s="140">
        <v>4</v>
      </c>
      <c r="L3081" s="140">
        <v>1923</v>
      </c>
      <c r="M3081">
        <v>1.923</v>
      </c>
      <c r="N3081" s="140">
        <v>11.380313999999998</v>
      </c>
      <c r="O3081">
        <v>7.7145909262562817</v>
      </c>
      <c r="P3081" s="140">
        <v>0</v>
      </c>
      <c r="Q3081" s="140">
        <v>0</v>
      </c>
      <c r="R3081" s="140">
        <v>0</v>
      </c>
      <c r="S3081">
        <v>0</v>
      </c>
      <c r="T3081" s="140">
        <v>0</v>
      </c>
      <c r="U3081">
        <v>0</v>
      </c>
      <c r="V3081" s="140">
        <v>0</v>
      </c>
      <c r="W3081" s="140">
        <v>0</v>
      </c>
      <c r="X3081" s="140">
        <v>0</v>
      </c>
      <c r="Y3081">
        <v>0</v>
      </c>
      <c r="Z3081" s="140">
        <v>0</v>
      </c>
      <c r="AA3081">
        <v>0</v>
      </c>
      <c r="AB3081" s="140">
        <v>1</v>
      </c>
      <c r="AC3081">
        <v>1</v>
      </c>
      <c r="AD3081" s="140">
        <v>206</v>
      </c>
      <c r="AE3081">
        <v>0.20599999999999999</v>
      </c>
      <c r="AF3081" s="140">
        <v>1.0552878000000001</v>
      </c>
      <c r="AG3081">
        <v>0.71536810728323974</v>
      </c>
      <c r="AH3081">
        <v>5</v>
      </c>
      <c r="AI3081">
        <v>50.11</v>
      </c>
      <c r="AJ3081">
        <v>5.0110000000000002E-2</v>
      </c>
      <c r="AK3081">
        <v>4.5196404330725519E-2</v>
      </c>
      <c r="AL3081">
        <v>3.06381502961364E-2</v>
      </c>
      <c r="AM3081">
        <v>1301</v>
      </c>
      <c r="AN3081">
        <v>26556.563999999998</v>
      </c>
      <c r="AO3081">
        <v>26.556563999999963</v>
      </c>
      <c r="AP3081">
        <v>23.952528520829937</v>
      </c>
      <c r="AQ3081">
        <v>16.237158235501187</v>
      </c>
      <c r="AR3081" s="140">
        <v>1531</v>
      </c>
      <c r="AS3081" s="140">
        <v>26808.122999999923</v>
      </c>
      <c r="AT3081">
        <v>26.808122999999988</v>
      </c>
      <c r="AU3081" s="140">
        <v>24.179420603788071</v>
      </c>
      <c r="AV3081">
        <v>16.390965907629408</v>
      </c>
      <c r="AW3081" s="140">
        <v>0</v>
      </c>
      <c r="AX3081">
        <v>0</v>
      </c>
      <c r="AY3081" s="140">
        <v>0</v>
      </c>
      <c r="AZ3081">
        <v>0</v>
      </c>
      <c r="BA3081" s="140">
        <v>0</v>
      </c>
      <c r="BB3081">
        <v>0</v>
      </c>
      <c r="BC3081" s="140">
        <v>2</v>
      </c>
      <c r="BD3081" s="140">
        <v>1200</v>
      </c>
      <c r="BE3081">
        <v>1.2</v>
      </c>
      <c r="BF3081" s="140">
        <v>1.0718320665662295</v>
      </c>
      <c r="BG3081">
        <v>0.72658328541746342</v>
      </c>
      <c r="BH3081">
        <v>1537</v>
      </c>
      <c r="BI3081">
        <v>30.137122999999988</v>
      </c>
      <c r="BJ3081">
        <v>37.686854470354298</v>
      </c>
      <c r="BK3081">
        <v>25.547508226586391</v>
      </c>
      <c r="BL3081" t="s">
        <v>616</v>
      </c>
    </row>
    <row r="3082" spans="1:64">
      <c r="A3082" t="s">
        <v>4147</v>
      </c>
      <c r="B3082" t="s">
        <v>4148</v>
      </c>
      <c r="C3082" t="s">
        <v>617</v>
      </c>
      <c r="D3082" t="s">
        <v>942</v>
      </c>
      <c r="E3082">
        <v>2012</v>
      </c>
      <c r="F3082" s="23">
        <v>35.42</v>
      </c>
      <c r="G3082" s="23">
        <v>6.43</v>
      </c>
      <c r="H3082" s="22">
        <v>11264</v>
      </c>
      <c r="I3082" s="34">
        <v>91.963913000000005</v>
      </c>
      <c r="J3082" s="48">
        <v>5</v>
      </c>
      <c r="K3082" s="48" t="s">
        <v>782</v>
      </c>
      <c r="L3082" s="50">
        <v>1684</v>
      </c>
      <c r="M3082" s="23">
        <v>1.6839999999999999</v>
      </c>
      <c r="N3082" s="50">
        <v>9.0162389999999988</v>
      </c>
      <c r="O3082" s="14">
        <v>9.8041054429686998</v>
      </c>
      <c r="P3082" s="48">
        <v>0</v>
      </c>
      <c r="Q3082" s="48" t="s">
        <v>782</v>
      </c>
      <c r="R3082" s="50">
        <v>0</v>
      </c>
      <c r="S3082" s="23">
        <v>0</v>
      </c>
      <c r="T3082" s="50">
        <v>0</v>
      </c>
      <c r="U3082" s="14">
        <v>0</v>
      </c>
      <c r="V3082" s="48">
        <v>0</v>
      </c>
      <c r="W3082" s="48" t="s">
        <v>782</v>
      </c>
      <c r="X3082" s="50">
        <v>0</v>
      </c>
      <c r="Y3082" s="23">
        <v>0</v>
      </c>
      <c r="Z3082" s="50">
        <v>0</v>
      </c>
      <c r="AA3082" s="14">
        <v>0</v>
      </c>
      <c r="AB3082" s="48">
        <v>0</v>
      </c>
      <c r="AC3082" s="22" t="s">
        <v>782</v>
      </c>
      <c r="AD3082" s="50">
        <v>0</v>
      </c>
      <c r="AE3082" s="23">
        <v>0</v>
      </c>
      <c r="AF3082" s="50">
        <v>0</v>
      </c>
      <c r="AG3082" s="14">
        <v>0</v>
      </c>
      <c r="AH3082" s="22" t="s">
        <v>782</v>
      </c>
      <c r="AI3082" s="23" t="s">
        <v>782</v>
      </c>
      <c r="AJ3082" s="23" t="s">
        <v>782</v>
      </c>
      <c r="AK3082" s="23" t="s">
        <v>782</v>
      </c>
      <c r="AL3082" s="14" t="s">
        <v>782</v>
      </c>
      <c r="AM3082" s="22" t="s">
        <v>782</v>
      </c>
      <c r="AN3082" s="23" t="s">
        <v>782</v>
      </c>
      <c r="AO3082" s="23" t="s">
        <v>782</v>
      </c>
      <c r="AP3082" s="23" t="s">
        <v>782</v>
      </c>
      <c r="AQ3082" s="14" t="s">
        <v>782</v>
      </c>
      <c r="AR3082" s="48">
        <v>202</v>
      </c>
      <c r="AS3082" s="50">
        <v>2936.9250000000002</v>
      </c>
      <c r="AT3082" s="23">
        <v>2.936925</v>
      </c>
      <c r="AU3082" s="50">
        <v>2.4778069999999999</v>
      </c>
      <c r="AV3082" s="14">
        <v>2.6943253273705303</v>
      </c>
      <c r="AW3082" s="48">
        <v>0</v>
      </c>
      <c r="AX3082" s="22" t="s">
        <v>782</v>
      </c>
      <c r="AY3082" s="50">
        <v>0</v>
      </c>
      <c r="AZ3082" s="23">
        <v>0</v>
      </c>
      <c r="BA3082" s="50">
        <v>0</v>
      </c>
      <c r="BB3082" s="14">
        <v>0</v>
      </c>
      <c r="BC3082" s="48">
        <v>1</v>
      </c>
      <c r="BD3082" s="50">
        <v>30</v>
      </c>
      <c r="BE3082" s="23">
        <v>0.03</v>
      </c>
      <c r="BF3082" s="50">
        <v>4.7909999999999994E-2</v>
      </c>
      <c r="BG3082" s="14">
        <v>5.2096521817204526E-2</v>
      </c>
      <c r="BH3082" s="22">
        <v>208</v>
      </c>
      <c r="BI3082" s="23">
        <v>4.650925</v>
      </c>
      <c r="BJ3082" s="23">
        <v>11.541955999999999</v>
      </c>
      <c r="BK3082" s="14">
        <v>12.550527292156435</v>
      </c>
      <c r="BL3082" t="s">
        <v>617</v>
      </c>
    </row>
    <row r="3083" spans="1:64">
      <c r="A3083" t="s">
        <v>4149</v>
      </c>
      <c r="B3083" t="s">
        <v>4148</v>
      </c>
      <c r="C3083" t="s">
        <v>617</v>
      </c>
      <c r="D3083" t="s">
        <v>942</v>
      </c>
      <c r="E3083">
        <v>2015</v>
      </c>
      <c r="F3083" s="23">
        <v>35.42</v>
      </c>
      <c r="G3083" s="23">
        <v>6.5</v>
      </c>
      <c r="H3083" s="22">
        <v>11418</v>
      </c>
      <c r="I3083" s="34">
        <v>92.111530392902907</v>
      </c>
      <c r="J3083" s="55">
        <v>4</v>
      </c>
      <c r="K3083" s="55">
        <v>5</v>
      </c>
      <c r="L3083" s="56">
        <v>1684</v>
      </c>
      <c r="M3083" s="35">
        <v>1.6839999999999999</v>
      </c>
      <c r="N3083" s="56">
        <v>10.072601789434838</v>
      </c>
      <c r="O3083" s="17">
        <v>10.935223577840937</v>
      </c>
      <c r="P3083" s="112">
        <v>0</v>
      </c>
      <c r="Q3083" s="113">
        <v>0</v>
      </c>
      <c r="R3083" s="114">
        <v>0</v>
      </c>
      <c r="S3083" s="27">
        <v>0</v>
      </c>
      <c r="T3083" s="50">
        <v>0</v>
      </c>
      <c r="U3083" s="17">
        <v>0</v>
      </c>
      <c r="V3083" s="48">
        <v>0</v>
      </c>
      <c r="W3083" s="48">
        <v>0</v>
      </c>
      <c r="X3083" s="50">
        <v>0</v>
      </c>
      <c r="Y3083" s="27">
        <v>0</v>
      </c>
      <c r="Z3083" s="115">
        <v>0</v>
      </c>
      <c r="AA3083" s="14">
        <v>0</v>
      </c>
      <c r="AB3083" s="116">
        <v>0</v>
      </c>
      <c r="AC3083" s="22" t="s">
        <v>782</v>
      </c>
      <c r="AD3083" s="50">
        <v>0</v>
      </c>
      <c r="AE3083" s="23">
        <v>0</v>
      </c>
      <c r="AF3083" s="50">
        <v>0</v>
      </c>
      <c r="AG3083" s="14">
        <v>0</v>
      </c>
      <c r="AH3083" s="22" t="s">
        <v>782</v>
      </c>
      <c r="AI3083" s="23" t="s">
        <v>782</v>
      </c>
      <c r="AJ3083" s="23" t="s">
        <v>782</v>
      </c>
      <c r="AK3083" s="23" t="s">
        <v>782</v>
      </c>
      <c r="AL3083" s="14" t="s">
        <v>782</v>
      </c>
      <c r="AM3083" s="22" t="s">
        <v>782</v>
      </c>
      <c r="AN3083" s="23" t="s">
        <v>782</v>
      </c>
      <c r="AO3083" s="23" t="s">
        <v>782</v>
      </c>
      <c r="AP3083" s="23" t="s">
        <v>782</v>
      </c>
      <c r="AQ3083" s="14" t="s">
        <v>782</v>
      </c>
      <c r="AR3083" s="117">
        <v>250</v>
      </c>
      <c r="AS3083" s="118">
        <v>3736.0900000000033</v>
      </c>
      <c r="AT3083" s="23">
        <v>3.7360900000000035</v>
      </c>
      <c r="AU3083" s="50">
        <v>3.3182560525563023</v>
      </c>
      <c r="AV3083" s="14">
        <v>3.6024328750181862</v>
      </c>
      <c r="AW3083" s="48">
        <v>0</v>
      </c>
      <c r="AX3083" s="22" t="s">
        <v>782</v>
      </c>
      <c r="AY3083" s="50">
        <v>0</v>
      </c>
      <c r="AZ3083" s="23">
        <v>0</v>
      </c>
      <c r="BA3083" s="50">
        <v>0</v>
      </c>
      <c r="BB3083" s="14">
        <v>0</v>
      </c>
      <c r="BC3083" s="120">
        <v>1</v>
      </c>
      <c r="BD3083" s="121">
        <v>30</v>
      </c>
      <c r="BE3083" s="44">
        <v>0.03</v>
      </c>
      <c r="BF3083" s="50">
        <v>4.761E-2</v>
      </c>
      <c r="BG3083" s="14">
        <v>5.1687340115747653E-2</v>
      </c>
      <c r="BH3083" s="22">
        <v>255</v>
      </c>
      <c r="BI3083" s="23">
        <v>5.450090000000003</v>
      </c>
      <c r="BJ3083" s="23">
        <v>13.438467841991141</v>
      </c>
      <c r="BK3083" s="14">
        <v>14.589343792974871</v>
      </c>
      <c r="BL3083" t="s">
        <v>617</v>
      </c>
    </row>
    <row r="3084" spans="1:64">
      <c r="A3084" t="s">
        <v>4150</v>
      </c>
      <c r="B3084" t="s">
        <v>4148</v>
      </c>
      <c r="C3084" t="s">
        <v>617</v>
      </c>
      <c r="D3084" t="s">
        <v>942</v>
      </c>
      <c r="E3084">
        <v>2016</v>
      </c>
      <c r="F3084" s="23">
        <v>35.42</v>
      </c>
      <c r="G3084" s="23">
        <v>6.48</v>
      </c>
      <c r="H3084" s="22">
        <v>11365</v>
      </c>
      <c r="I3084" s="34">
        <v>97.080554516309533</v>
      </c>
      <c r="J3084" s="55">
        <v>4</v>
      </c>
      <c r="K3084" s="55">
        <v>5</v>
      </c>
      <c r="L3084" s="56">
        <v>1684</v>
      </c>
      <c r="M3084" s="35">
        <v>1.6839999999999999</v>
      </c>
      <c r="N3084" s="56">
        <v>10.072004</v>
      </c>
      <c r="O3084" s="17">
        <v>10.374893355504993</v>
      </c>
      <c r="P3084" s="55">
        <v>0</v>
      </c>
      <c r="Q3084" s="55">
        <v>0</v>
      </c>
      <c r="R3084" s="56">
        <v>0</v>
      </c>
      <c r="S3084" s="27">
        <v>0</v>
      </c>
      <c r="T3084" s="56">
        <v>0</v>
      </c>
      <c r="U3084" s="17">
        <v>0</v>
      </c>
      <c r="V3084" s="55">
        <v>0</v>
      </c>
      <c r="W3084" s="55">
        <v>0</v>
      </c>
      <c r="X3084" s="56">
        <v>0</v>
      </c>
      <c r="Y3084" s="27">
        <v>0</v>
      </c>
      <c r="Z3084" s="56">
        <v>0</v>
      </c>
      <c r="AA3084" s="14">
        <v>0</v>
      </c>
      <c r="AB3084" s="55">
        <v>0</v>
      </c>
      <c r="AC3084" s="22" t="s">
        <v>782</v>
      </c>
      <c r="AD3084" s="56">
        <v>0</v>
      </c>
      <c r="AE3084" s="23">
        <v>0</v>
      </c>
      <c r="AF3084" s="56">
        <v>0</v>
      </c>
      <c r="AG3084" s="14">
        <v>0</v>
      </c>
      <c r="AH3084" s="22" t="s">
        <v>782</v>
      </c>
      <c r="AI3084" s="23" t="s">
        <v>782</v>
      </c>
      <c r="AJ3084" s="23" t="s">
        <v>782</v>
      </c>
      <c r="AK3084" s="23" t="s">
        <v>782</v>
      </c>
      <c r="AL3084" s="14" t="s">
        <v>782</v>
      </c>
      <c r="AM3084" s="22" t="s">
        <v>782</v>
      </c>
      <c r="AN3084" s="23" t="s">
        <v>782</v>
      </c>
      <c r="AO3084" s="23" t="s">
        <v>782</v>
      </c>
      <c r="AP3084" s="23" t="s">
        <v>782</v>
      </c>
      <c r="AQ3084" s="14" t="s">
        <v>782</v>
      </c>
      <c r="AR3084" s="55">
        <v>261</v>
      </c>
      <c r="AS3084" s="56">
        <v>4002.075000000003</v>
      </c>
      <c r="AT3084" s="23">
        <v>4.0020750000000032</v>
      </c>
      <c r="AU3084" s="56">
        <v>3.5538426000000021</v>
      </c>
      <c r="AV3084" s="14">
        <v>3.6607151841133709</v>
      </c>
      <c r="AW3084" s="55">
        <v>0</v>
      </c>
      <c r="AX3084" s="22" t="s">
        <v>782</v>
      </c>
      <c r="AY3084" s="56">
        <v>0</v>
      </c>
      <c r="AZ3084" s="23">
        <v>0</v>
      </c>
      <c r="BA3084" s="56">
        <v>0</v>
      </c>
      <c r="BB3084" s="14">
        <v>0</v>
      </c>
      <c r="BC3084" s="55">
        <v>2</v>
      </c>
      <c r="BD3084" s="56">
        <v>3030</v>
      </c>
      <c r="BE3084" s="44">
        <v>3.03</v>
      </c>
      <c r="BF3084" s="56">
        <v>8.1778324468414905</v>
      </c>
      <c r="BG3084" s="14">
        <v>8.4237595135157726</v>
      </c>
      <c r="BH3084" s="22">
        <v>267</v>
      </c>
      <c r="BI3084" s="23">
        <v>8.7160750000000018</v>
      </c>
      <c r="BJ3084" s="23">
        <v>21.803679046841491</v>
      </c>
      <c r="BK3084" s="14">
        <v>22.459368053134135</v>
      </c>
      <c r="BL3084" t="s">
        <v>617</v>
      </c>
    </row>
    <row r="3085" spans="1:64">
      <c r="A3085" t="s">
        <v>4151</v>
      </c>
      <c r="B3085" t="s">
        <v>4148</v>
      </c>
      <c r="C3085" t="s">
        <v>617</v>
      </c>
      <c r="D3085" t="s">
        <v>942</v>
      </c>
      <c r="E3085">
        <v>2017</v>
      </c>
      <c r="F3085" s="23">
        <v>35.42</v>
      </c>
      <c r="G3085" s="23">
        <v>6.56</v>
      </c>
      <c r="H3085" s="22">
        <v>11270</v>
      </c>
      <c r="I3085" s="34">
        <v>88.525967927662904</v>
      </c>
      <c r="J3085" s="55">
        <v>4</v>
      </c>
      <c r="K3085" s="55">
        <v>5</v>
      </c>
      <c r="L3085" s="56">
        <v>1684</v>
      </c>
      <c r="M3085" s="19">
        <v>1.6839999999999999</v>
      </c>
      <c r="N3085" s="56">
        <v>10.072004</v>
      </c>
      <c r="O3085" s="17">
        <v>11.377457073646596</v>
      </c>
      <c r="P3085" s="55">
        <v>0</v>
      </c>
      <c r="Q3085" s="55">
        <v>0</v>
      </c>
      <c r="R3085" s="56">
        <v>0</v>
      </c>
      <c r="S3085" s="19">
        <v>0</v>
      </c>
      <c r="T3085" s="56">
        <v>0</v>
      </c>
      <c r="U3085" s="17">
        <v>0</v>
      </c>
      <c r="V3085" s="55">
        <v>0</v>
      </c>
      <c r="W3085" s="55">
        <v>0</v>
      </c>
      <c r="X3085" s="56">
        <v>0</v>
      </c>
      <c r="Y3085" s="19">
        <v>0</v>
      </c>
      <c r="Z3085" s="56">
        <v>0</v>
      </c>
      <c r="AA3085" s="14">
        <v>0</v>
      </c>
      <c r="AB3085" s="55">
        <v>0</v>
      </c>
      <c r="AC3085" s="22" t="s">
        <v>782</v>
      </c>
      <c r="AD3085" s="56">
        <v>0</v>
      </c>
      <c r="AE3085" s="19">
        <v>0</v>
      </c>
      <c r="AF3085" s="56">
        <v>0</v>
      </c>
      <c r="AG3085" s="14">
        <v>0</v>
      </c>
      <c r="AH3085" s="22" t="s">
        <v>782</v>
      </c>
      <c r="AI3085" s="23" t="s">
        <v>782</v>
      </c>
      <c r="AJ3085" s="23" t="s">
        <v>782</v>
      </c>
      <c r="AK3085" s="23" t="s">
        <v>782</v>
      </c>
      <c r="AL3085" s="14" t="s">
        <v>782</v>
      </c>
      <c r="AM3085" s="22" t="s">
        <v>782</v>
      </c>
      <c r="AN3085" s="23" t="s">
        <v>782</v>
      </c>
      <c r="AO3085" s="23" t="s">
        <v>782</v>
      </c>
      <c r="AP3085" s="23" t="s">
        <v>782</v>
      </c>
      <c r="AQ3085" s="14" t="s">
        <v>782</v>
      </c>
      <c r="AR3085" s="55">
        <v>271</v>
      </c>
      <c r="AS3085" s="56">
        <v>4109.6650000000027</v>
      </c>
      <c r="AT3085" s="19">
        <v>4.1096649999999979</v>
      </c>
      <c r="AU3085" s="56">
        <v>3.6493825200000027</v>
      </c>
      <c r="AV3085" s="14">
        <v>4.1223864651579039</v>
      </c>
      <c r="AW3085" s="55">
        <v>0</v>
      </c>
      <c r="AX3085" s="22" t="s">
        <v>782</v>
      </c>
      <c r="AY3085" s="56">
        <v>0</v>
      </c>
      <c r="AZ3085" s="19">
        <v>0</v>
      </c>
      <c r="BA3085" s="56">
        <v>0</v>
      </c>
      <c r="BB3085" s="14">
        <v>0</v>
      </c>
      <c r="BC3085" s="55">
        <v>2</v>
      </c>
      <c r="BD3085" s="56">
        <v>3030</v>
      </c>
      <c r="BE3085" s="19">
        <v>3.03</v>
      </c>
      <c r="BF3085" s="56">
        <v>8.1778324468414905</v>
      </c>
      <c r="BG3085" s="14">
        <v>9.2377780647638108</v>
      </c>
      <c r="BH3085" s="22">
        <v>277</v>
      </c>
      <c r="BI3085" s="23">
        <v>8.8236649999999965</v>
      </c>
      <c r="BJ3085" s="23">
        <v>21.899218966841495</v>
      </c>
      <c r="BK3085" s="14">
        <v>24.737621603568311</v>
      </c>
      <c r="BL3085" t="s">
        <v>617</v>
      </c>
    </row>
    <row r="3086" spans="1:64">
      <c r="A3086" t="s">
        <v>4152</v>
      </c>
      <c r="B3086" t="s">
        <v>4148</v>
      </c>
      <c r="C3086" t="s">
        <v>617</v>
      </c>
      <c r="D3086" t="s">
        <v>942</v>
      </c>
      <c r="E3086">
        <v>2018</v>
      </c>
      <c r="F3086" s="23">
        <v>35.42</v>
      </c>
      <c r="G3086" s="23">
        <v>6.56</v>
      </c>
      <c r="H3086" s="22">
        <v>11274</v>
      </c>
      <c r="I3086" s="34">
        <v>88.532259751964801</v>
      </c>
      <c r="J3086" s="55">
        <v>4</v>
      </c>
      <c r="K3086" s="55">
        <v>5</v>
      </c>
      <c r="L3086" s="56">
        <v>1684</v>
      </c>
      <c r="M3086" s="19">
        <v>1.6839999999999999</v>
      </c>
      <c r="N3086" s="56">
        <v>10.072004</v>
      </c>
      <c r="O3086" s="17">
        <v>11.376648498771061</v>
      </c>
      <c r="P3086" s="55">
        <v>0</v>
      </c>
      <c r="Q3086" s="55">
        <v>0</v>
      </c>
      <c r="R3086" s="56">
        <v>0</v>
      </c>
      <c r="S3086" s="19">
        <v>0</v>
      </c>
      <c r="T3086" s="56">
        <v>0</v>
      </c>
      <c r="U3086" s="17">
        <v>0</v>
      </c>
      <c r="V3086" s="55">
        <v>0</v>
      </c>
      <c r="W3086" s="55">
        <v>0</v>
      </c>
      <c r="X3086" s="56">
        <v>0</v>
      </c>
      <c r="Y3086" s="19">
        <v>0</v>
      </c>
      <c r="Z3086" s="56">
        <v>0</v>
      </c>
      <c r="AA3086" s="14">
        <v>0</v>
      </c>
      <c r="AB3086" s="55">
        <v>0</v>
      </c>
      <c r="AC3086" s="22" t="s">
        <v>782</v>
      </c>
      <c r="AD3086" s="56">
        <v>0</v>
      </c>
      <c r="AE3086" s="19">
        <v>0</v>
      </c>
      <c r="AF3086" s="56">
        <v>0</v>
      </c>
      <c r="AG3086" s="14">
        <v>0</v>
      </c>
      <c r="AH3086" s="22" t="s">
        <v>782</v>
      </c>
      <c r="AI3086" s="23" t="s">
        <v>782</v>
      </c>
      <c r="AJ3086" s="23" t="s">
        <v>782</v>
      </c>
      <c r="AK3086" s="23" t="s">
        <v>782</v>
      </c>
      <c r="AL3086" s="14" t="s">
        <v>782</v>
      </c>
      <c r="AM3086" s="22" t="s">
        <v>782</v>
      </c>
      <c r="AN3086" s="23" t="s">
        <v>782</v>
      </c>
      <c r="AO3086" s="23" t="s">
        <v>782</v>
      </c>
      <c r="AP3086" s="23" t="s">
        <v>782</v>
      </c>
      <c r="AQ3086" s="14" t="s">
        <v>782</v>
      </c>
      <c r="AR3086" s="55">
        <v>285</v>
      </c>
      <c r="AS3086" s="56">
        <v>4429.4000000000033</v>
      </c>
      <c r="AT3086" s="19">
        <v>4.4293999999999984</v>
      </c>
      <c r="AU3086" s="56">
        <v>3.9333072000000024</v>
      </c>
      <c r="AV3086" s="14">
        <v>4.4427954409157735</v>
      </c>
      <c r="AW3086" s="55">
        <v>0</v>
      </c>
      <c r="AX3086" s="22" t="s">
        <v>782</v>
      </c>
      <c r="AY3086" s="56">
        <v>0</v>
      </c>
      <c r="AZ3086" s="19">
        <v>0</v>
      </c>
      <c r="BA3086" s="56">
        <v>0</v>
      </c>
      <c r="BB3086" s="14">
        <v>0</v>
      </c>
      <c r="BC3086" s="55">
        <v>2</v>
      </c>
      <c r="BD3086" s="56">
        <v>3030</v>
      </c>
      <c r="BE3086" s="19">
        <v>3.03</v>
      </c>
      <c r="BF3086" s="56">
        <v>8.0835028100926998</v>
      </c>
      <c r="BG3086" s="14">
        <v>9.1305732314296915</v>
      </c>
      <c r="BH3086" s="22">
        <v>291</v>
      </c>
      <c r="BI3086" s="23">
        <v>9.143399999999998</v>
      </c>
      <c r="BJ3086" s="23">
        <v>22.088814010092701</v>
      </c>
      <c r="BK3086" s="14">
        <v>24.950017171116528</v>
      </c>
      <c r="BL3086" t="s">
        <v>617</v>
      </c>
    </row>
    <row r="3087" spans="1:64">
      <c r="A3087" t="s">
        <v>4153</v>
      </c>
      <c r="B3087" t="s">
        <v>4148</v>
      </c>
      <c r="C3087" t="s">
        <v>617</v>
      </c>
      <c r="D3087" t="s">
        <v>942</v>
      </c>
      <c r="E3087">
        <v>2019</v>
      </c>
      <c r="F3087" s="23">
        <v>35.42</v>
      </c>
      <c r="G3087" s="23">
        <v>6.6</v>
      </c>
      <c r="H3087" s="22">
        <v>11150</v>
      </c>
      <c r="I3087" s="34">
        <v>90.404993662119452</v>
      </c>
      <c r="J3087" s="48">
        <v>4</v>
      </c>
      <c r="K3087" s="48">
        <v>6</v>
      </c>
      <c r="L3087" s="50">
        <v>1564</v>
      </c>
      <c r="M3087" s="23">
        <v>1.5640000000000001</v>
      </c>
      <c r="N3087" s="50">
        <v>9.3542839999999998</v>
      </c>
      <c r="O3087" s="14">
        <v>10.347087722787522</v>
      </c>
      <c r="P3087" s="48">
        <v>0</v>
      </c>
      <c r="Q3087" s="48">
        <v>0</v>
      </c>
      <c r="R3087" s="50">
        <v>0</v>
      </c>
      <c r="S3087" s="23">
        <v>0</v>
      </c>
      <c r="T3087" s="50">
        <v>0</v>
      </c>
      <c r="U3087" s="14">
        <v>0</v>
      </c>
      <c r="V3087" s="48">
        <v>0</v>
      </c>
      <c r="W3087" s="48">
        <v>0</v>
      </c>
      <c r="X3087" s="50">
        <v>0</v>
      </c>
      <c r="Y3087" s="23">
        <v>0</v>
      </c>
      <c r="Z3087" s="50">
        <v>0</v>
      </c>
      <c r="AA3087" s="14">
        <v>0</v>
      </c>
      <c r="AB3087" s="48">
        <v>0</v>
      </c>
      <c r="AC3087" s="22">
        <v>0</v>
      </c>
      <c r="AD3087" s="50">
        <v>0</v>
      </c>
      <c r="AE3087" s="23">
        <v>0</v>
      </c>
      <c r="AF3087" s="50">
        <v>0</v>
      </c>
      <c r="AG3087" s="14">
        <v>0</v>
      </c>
      <c r="AH3087" s="22">
        <v>1</v>
      </c>
      <c r="AI3087" s="23">
        <v>11.6</v>
      </c>
      <c r="AJ3087" s="23">
        <v>1.1599999999999999E-2</v>
      </c>
      <c r="AK3087" s="23">
        <v>1.0300799999999999E-2</v>
      </c>
      <c r="AL3087" s="14">
        <v>1.1394060861835038E-2</v>
      </c>
      <c r="AM3087" s="22">
        <v>298</v>
      </c>
      <c r="AN3087" s="23">
        <v>4593.8650000000043</v>
      </c>
      <c r="AO3087" s="23">
        <v>4.5938649999999983</v>
      </c>
      <c r="AP3087" s="23">
        <v>4.079352120000002</v>
      </c>
      <c r="AQ3087" s="14">
        <v>4.512308396642573</v>
      </c>
      <c r="AR3087" s="48">
        <v>299</v>
      </c>
      <c r="AS3087" s="50">
        <v>4605.4650000000047</v>
      </c>
      <c r="AT3087" s="23">
        <v>4.6054649999999979</v>
      </c>
      <c r="AU3087" s="50">
        <v>4.0896529200000025</v>
      </c>
      <c r="AV3087" s="14">
        <v>4.5237024575044078</v>
      </c>
      <c r="AW3087" s="48">
        <v>0</v>
      </c>
      <c r="AX3087" s="22" t="s">
        <v>782</v>
      </c>
      <c r="AY3087" s="50">
        <v>0</v>
      </c>
      <c r="AZ3087" s="23">
        <v>0</v>
      </c>
      <c r="BA3087" s="50">
        <v>0</v>
      </c>
      <c r="BB3087" s="14">
        <v>0</v>
      </c>
      <c r="BC3087" s="48">
        <v>2</v>
      </c>
      <c r="BD3087" s="50">
        <v>3030</v>
      </c>
      <c r="BE3087" s="23">
        <v>3.03</v>
      </c>
      <c r="BF3087" s="50">
        <v>8.0835027480948387</v>
      </c>
      <c r="BG3087" s="14">
        <v>8.9414338972316116</v>
      </c>
      <c r="BH3087" s="22">
        <v>305</v>
      </c>
      <c r="BI3087" s="23">
        <v>9.1994649999999982</v>
      </c>
      <c r="BJ3087" s="23">
        <v>21.527439668094843</v>
      </c>
      <c r="BK3087" s="14">
        <v>23.812224077523542</v>
      </c>
      <c r="BL3087" t="s">
        <v>617</v>
      </c>
    </row>
    <row r="3088" spans="1:64">
      <c r="A3088" t="s">
        <v>4154</v>
      </c>
      <c r="B3088" t="s">
        <v>4148</v>
      </c>
      <c r="C3088" t="s">
        <v>617</v>
      </c>
      <c r="D3088" t="s">
        <v>942</v>
      </c>
      <c r="E3088">
        <v>2020</v>
      </c>
      <c r="F3088" s="23">
        <v>35.42</v>
      </c>
      <c r="G3088" s="23">
        <v>6.62</v>
      </c>
      <c r="H3088" s="22">
        <v>11091</v>
      </c>
      <c r="I3088" s="34">
        <v>89.782563085950741</v>
      </c>
      <c r="J3088" s="48">
        <v>4</v>
      </c>
      <c r="K3088" s="48">
        <v>6</v>
      </c>
      <c r="L3088" s="50">
        <v>1564</v>
      </c>
      <c r="M3088" s="23">
        <v>1.5640000000000001</v>
      </c>
      <c r="N3088" s="50">
        <v>9.3542839999999998</v>
      </c>
      <c r="O3088" s="14">
        <v>10.418820401735408</v>
      </c>
      <c r="P3088" s="48">
        <v>0</v>
      </c>
      <c r="Q3088" s="48">
        <v>0</v>
      </c>
      <c r="R3088" s="50">
        <v>0</v>
      </c>
      <c r="S3088" s="23">
        <v>0</v>
      </c>
      <c r="T3088" s="50">
        <v>0</v>
      </c>
      <c r="U3088" s="14">
        <v>0</v>
      </c>
      <c r="V3088" s="48">
        <v>0</v>
      </c>
      <c r="W3088" s="48">
        <v>0</v>
      </c>
      <c r="X3088" s="50">
        <v>0</v>
      </c>
      <c r="Y3088" s="23">
        <v>0</v>
      </c>
      <c r="Z3088" s="50">
        <v>0</v>
      </c>
      <c r="AA3088" s="14">
        <v>0</v>
      </c>
      <c r="AB3088" s="48">
        <v>0</v>
      </c>
      <c r="AC3088" s="22">
        <v>0</v>
      </c>
      <c r="AD3088" s="50">
        <v>0</v>
      </c>
      <c r="AE3088" s="23">
        <v>0</v>
      </c>
      <c r="AF3088" s="50">
        <v>0</v>
      </c>
      <c r="AG3088" s="14">
        <v>0</v>
      </c>
      <c r="AH3088" s="22">
        <v>1</v>
      </c>
      <c r="AI3088" s="23">
        <v>11.6</v>
      </c>
      <c r="AJ3088" s="23">
        <v>1.1599999999999999E-2</v>
      </c>
      <c r="AK3088" s="23">
        <v>1.0300799999999999E-2</v>
      </c>
      <c r="AL3088" s="14">
        <v>1.1473051833170352E-2</v>
      </c>
      <c r="AM3088" s="22">
        <v>329</v>
      </c>
      <c r="AN3088" s="23">
        <v>5727.8890000000019</v>
      </c>
      <c r="AO3088" s="23">
        <v>5.7278889999999976</v>
      </c>
      <c r="AP3088" s="23">
        <v>5.0863654320000018</v>
      </c>
      <c r="AQ3088" s="14">
        <v>5.665204085486752</v>
      </c>
      <c r="AR3088" s="48">
        <v>330</v>
      </c>
      <c r="AS3088" s="50">
        <v>5739.4890000000023</v>
      </c>
      <c r="AT3088" s="23">
        <v>5.7394889999999972</v>
      </c>
      <c r="AU3088" s="50">
        <v>5.0966662320000022</v>
      </c>
      <c r="AV3088" s="14">
        <v>5.6766771373199232</v>
      </c>
      <c r="AW3088" s="48">
        <v>0</v>
      </c>
      <c r="AX3088" s="22">
        <v>0</v>
      </c>
      <c r="AY3088" s="50">
        <v>0</v>
      </c>
      <c r="AZ3088" s="23">
        <v>0</v>
      </c>
      <c r="BA3088" s="50">
        <v>0</v>
      </c>
      <c r="BB3088" s="14">
        <v>0</v>
      </c>
      <c r="BC3088" s="48">
        <v>3</v>
      </c>
      <c r="BD3088" s="50">
        <v>6630</v>
      </c>
      <c r="BE3088" s="23">
        <v>6.63</v>
      </c>
      <c r="BF3088" s="50">
        <v>17.37223930774303</v>
      </c>
      <c r="BG3088" s="14">
        <v>19.349235208525087</v>
      </c>
      <c r="BH3088" s="22">
        <v>337</v>
      </c>
      <c r="BI3088" s="23">
        <v>13.933488999999998</v>
      </c>
      <c r="BJ3088" s="23">
        <v>31.823189539743034</v>
      </c>
      <c r="BK3088" s="14">
        <v>35.444732747580417</v>
      </c>
      <c r="BL3088" t="s">
        <v>617</v>
      </c>
    </row>
    <row r="3089" spans="1:64">
      <c r="A3089" t="s">
        <v>4155</v>
      </c>
      <c r="B3089" t="s">
        <v>4148</v>
      </c>
      <c r="C3089" t="s">
        <v>617</v>
      </c>
      <c r="D3089" t="s">
        <v>942</v>
      </c>
      <c r="E3089">
        <v>2021</v>
      </c>
      <c r="F3089" s="23">
        <v>35.42</v>
      </c>
      <c r="G3089" s="23">
        <v>6.65</v>
      </c>
      <c r="H3089" s="22">
        <v>11108</v>
      </c>
      <c r="I3089" s="34">
        <v>83.16</v>
      </c>
      <c r="J3089" s="48">
        <v>4</v>
      </c>
      <c r="K3089" s="48">
        <v>6</v>
      </c>
      <c r="L3089" s="50">
        <v>1538</v>
      </c>
      <c r="M3089" s="23">
        <v>1.538</v>
      </c>
      <c r="N3089" s="50">
        <v>9.1987780000000008</v>
      </c>
      <c r="O3089" s="14">
        <v>11.06</v>
      </c>
      <c r="P3089" s="48">
        <v>0</v>
      </c>
      <c r="Q3089" s="48">
        <v>0</v>
      </c>
      <c r="R3089" s="50">
        <v>0</v>
      </c>
      <c r="S3089" s="23">
        <v>0</v>
      </c>
      <c r="T3089" s="50">
        <v>0</v>
      </c>
      <c r="U3089" s="14">
        <v>0</v>
      </c>
      <c r="V3089" s="48">
        <v>0</v>
      </c>
      <c r="W3089" s="48">
        <v>0</v>
      </c>
      <c r="X3089" s="50">
        <v>0</v>
      </c>
      <c r="Y3089" s="23">
        <v>0</v>
      </c>
      <c r="Z3089" s="50">
        <v>0</v>
      </c>
      <c r="AA3089" s="14">
        <v>0</v>
      </c>
      <c r="AB3089" s="48">
        <v>0</v>
      </c>
      <c r="AC3089" s="22">
        <v>0</v>
      </c>
      <c r="AD3089" s="50">
        <v>0</v>
      </c>
      <c r="AE3089" s="23">
        <v>0</v>
      </c>
      <c r="AF3089" s="50">
        <v>0</v>
      </c>
      <c r="AG3089" s="14">
        <v>0</v>
      </c>
      <c r="AH3089" s="22">
        <v>1</v>
      </c>
      <c r="AI3089" s="23">
        <v>11.6</v>
      </c>
      <c r="AJ3089" s="23">
        <v>1.1599999999999999E-2</v>
      </c>
      <c r="AK3089" s="23">
        <v>1.0379945999999999E-2</v>
      </c>
      <c r="AL3089" s="14">
        <v>0.01</v>
      </c>
      <c r="AM3089" s="22">
        <v>371</v>
      </c>
      <c r="AN3089" s="23">
        <v>6179.7139999999999</v>
      </c>
      <c r="AO3089" s="23">
        <v>6.1797139999999997</v>
      </c>
      <c r="AP3089" s="23">
        <v>5.5297496800000001</v>
      </c>
      <c r="AQ3089" s="14">
        <v>6.65</v>
      </c>
      <c r="AR3089" s="48">
        <v>372</v>
      </c>
      <c r="AS3089" s="50">
        <v>6191.3140000000003</v>
      </c>
      <c r="AT3089" s="23">
        <v>6.1913140000000002</v>
      </c>
      <c r="AU3089" s="50">
        <v>5.5401296259999997</v>
      </c>
      <c r="AV3089" s="14">
        <v>6.66</v>
      </c>
      <c r="AW3089" s="48">
        <v>0</v>
      </c>
      <c r="AX3089" s="22">
        <v>0</v>
      </c>
      <c r="AY3089" s="50">
        <v>0</v>
      </c>
      <c r="AZ3089" s="23">
        <v>0</v>
      </c>
      <c r="BA3089" s="50">
        <v>0</v>
      </c>
      <c r="BB3089" s="14">
        <v>0</v>
      </c>
      <c r="BC3089" s="48">
        <v>3</v>
      </c>
      <c r="BD3089" s="50">
        <v>6630</v>
      </c>
      <c r="BE3089" s="23">
        <v>6.63</v>
      </c>
      <c r="BF3089" s="50">
        <v>15.14859268</v>
      </c>
      <c r="BG3089" s="14">
        <v>18.22</v>
      </c>
      <c r="BH3089" s="22">
        <v>379</v>
      </c>
      <c r="BI3089" s="23">
        <v>14.36</v>
      </c>
      <c r="BJ3089" s="23">
        <v>29.89</v>
      </c>
      <c r="BK3089" s="14">
        <v>35.94</v>
      </c>
      <c r="BL3089" t="s">
        <v>617</v>
      </c>
    </row>
    <row r="3090" spans="1:64">
      <c r="A3090" t="s">
        <v>4156</v>
      </c>
      <c r="B3090" t="s">
        <v>4148</v>
      </c>
      <c r="C3090" t="s">
        <v>617</v>
      </c>
      <c r="D3090" s="111" t="s">
        <v>942</v>
      </c>
      <c r="E3090" s="110">
        <v>2022</v>
      </c>
      <c r="F3090" s="23"/>
      <c r="G3090" s="23"/>
      <c r="H3090" s="22">
        <v>11229</v>
      </c>
      <c r="I3090" s="34">
        <v>81.382606123275238</v>
      </c>
      <c r="J3090" s="48">
        <v>4</v>
      </c>
      <c r="K3090" s="48">
        <v>6</v>
      </c>
      <c r="L3090" s="50">
        <v>1538</v>
      </c>
      <c r="M3090" s="23">
        <v>1.5379999999999998</v>
      </c>
      <c r="N3090" s="50">
        <v>9.1018840000000001</v>
      </c>
      <c r="O3090" s="14">
        <v>11.184065531414436</v>
      </c>
      <c r="P3090" s="48">
        <v>0</v>
      </c>
      <c r="Q3090" s="48">
        <v>0</v>
      </c>
      <c r="R3090" s="50">
        <v>0</v>
      </c>
      <c r="S3090" s="23">
        <v>0</v>
      </c>
      <c r="T3090" s="50">
        <v>0</v>
      </c>
      <c r="U3090" s="14">
        <v>0</v>
      </c>
      <c r="V3090" s="48">
        <v>0</v>
      </c>
      <c r="W3090" s="48">
        <v>0</v>
      </c>
      <c r="X3090" s="50">
        <v>0</v>
      </c>
      <c r="Y3090" s="23">
        <v>0</v>
      </c>
      <c r="Z3090" s="50">
        <v>0</v>
      </c>
      <c r="AA3090" s="14">
        <v>0</v>
      </c>
      <c r="AB3090" s="48">
        <v>0</v>
      </c>
      <c r="AC3090" s="22">
        <v>0</v>
      </c>
      <c r="AD3090" s="50">
        <v>0</v>
      </c>
      <c r="AE3090" s="23">
        <v>0</v>
      </c>
      <c r="AF3090" s="50">
        <v>0</v>
      </c>
      <c r="AG3090" s="14">
        <v>0</v>
      </c>
      <c r="AH3090" s="22">
        <v>1</v>
      </c>
      <c r="AI3090" s="23">
        <v>11.6</v>
      </c>
      <c r="AJ3090" s="23">
        <v>1.1599999999999999E-2</v>
      </c>
      <c r="AK3090" s="23">
        <v>1.18826214516768E-2</v>
      </c>
      <c r="AL3090" s="14">
        <v>1.4600935037245504E-2</v>
      </c>
      <c r="AM3090" s="22">
        <v>443</v>
      </c>
      <c r="AN3090" s="23">
        <v>7521.624000000008</v>
      </c>
      <c r="AO3090" s="23">
        <v>7.5216240000000045</v>
      </c>
      <c r="AP3090" s="23">
        <v>7.7048802322281906</v>
      </c>
      <c r="AQ3090" s="14">
        <v>9.4674778791885021</v>
      </c>
      <c r="AR3090" s="48">
        <v>444</v>
      </c>
      <c r="AS3090" s="50">
        <v>7533.2240000000102</v>
      </c>
      <c r="AT3090" s="23">
        <v>7.5332240000000095</v>
      </c>
      <c r="AU3090" s="50">
        <v>7.7167628536798665</v>
      </c>
      <c r="AV3090" s="14">
        <v>9.4820788142257459</v>
      </c>
      <c r="AW3090" s="48">
        <v>0</v>
      </c>
      <c r="AX3090" s="22">
        <v>0</v>
      </c>
      <c r="AY3090" s="50">
        <v>0</v>
      </c>
      <c r="AZ3090" s="23">
        <v>0</v>
      </c>
      <c r="BA3090" s="50">
        <v>0</v>
      </c>
      <c r="BB3090" s="14">
        <v>0</v>
      </c>
      <c r="BC3090" s="48">
        <v>3</v>
      </c>
      <c r="BD3090" s="50">
        <v>6630</v>
      </c>
      <c r="BE3090" s="23">
        <v>6.63</v>
      </c>
      <c r="BF3090" s="50">
        <v>16.920561085741706</v>
      </c>
      <c r="BG3090" s="14">
        <v>20.791372864259337</v>
      </c>
      <c r="BH3090" s="22">
        <v>451</v>
      </c>
      <c r="BI3090" s="23">
        <v>15.701224000000011</v>
      </c>
      <c r="BJ3090" s="23">
        <v>33.739207939421576</v>
      </c>
      <c r="BK3090" s="14">
        <v>41.457517209899521</v>
      </c>
      <c r="BL3090" t="s">
        <v>617</v>
      </c>
    </row>
    <row r="3091" spans="1:64">
      <c r="A3091" t="s">
        <v>4157</v>
      </c>
      <c r="B3091" t="s">
        <v>4148</v>
      </c>
      <c r="C3091" t="s">
        <v>617</v>
      </c>
      <c r="D3091" t="s">
        <v>942</v>
      </c>
      <c r="E3091">
        <v>2023</v>
      </c>
      <c r="F3091">
        <v>35.42</v>
      </c>
      <c r="G3091">
        <v>6.99</v>
      </c>
      <c r="H3091">
        <v>11064</v>
      </c>
      <c r="I3091">
        <v>81.382606123275238</v>
      </c>
      <c r="J3091" s="140">
        <v>4</v>
      </c>
      <c r="K3091" s="140">
        <v>6</v>
      </c>
      <c r="L3091" s="140">
        <v>1538</v>
      </c>
      <c r="M3091">
        <v>1.538</v>
      </c>
      <c r="N3091" s="140">
        <v>9.1018840000000001</v>
      </c>
      <c r="O3091">
        <v>11.184065531414436</v>
      </c>
      <c r="P3091" s="140">
        <v>0</v>
      </c>
      <c r="Q3091" s="140">
        <v>0</v>
      </c>
      <c r="R3091" s="140">
        <v>0</v>
      </c>
      <c r="S3091">
        <v>0</v>
      </c>
      <c r="T3091" s="140">
        <v>0</v>
      </c>
      <c r="U3091">
        <v>0</v>
      </c>
      <c r="V3091" s="140">
        <v>0</v>
      </c>
      <c r="W3091" s="140">
        <v>0</v>
      </c>
      <c r="X3091" s="140">
        <v>0</v>
      </c>
      <c r="Y3091">
        <v>0</v>
      </c>
      <c r="Z3091" s="140">
        <v>0</v>
      </c>
      <c r="AA3091">
        <v>0</v>
      </c>
      <c r="AB3091" s="140"/>
      <c r="AD3091" s="140"/>
      <c r="AF3091" s="140"/>
      <c r="AG3091">
        <v>0</v>
      </c>
      <c r="AH3091">
        <v>1</v>
      </c>
      <c r="AI3091">
        <v>11.6</v>
      </c>
      <c r="AJ3091">
        <v>1.1599999999999999E-2</v>
      </c>
      <c r="AK3091">
        <v>1.0881E-2</v>
      </c>
      <c r="AL3091">
        <v>1.4442E-2</v>
      </c>
      <c r="AM3091">
        <v>567</v>
      </c>
      <c r="AN3091">
        <v>9124.7890000000007</v>
      </c>
      <c r="AO3091">
        <v>9.1247889999999998</v>
      </c>
      <c r="AP3091">
        <v>8.5589359999999992</v>
      </c>
      <c r="AQ3091">
        <v>10.516910686093356</v>
      </c>
      <c r="AR3091" s="140">
        <v>623</v>
      </c>
      <c r="AS3091" s="140">
        <v>9173.2940000000108</v>
      </c>
      <c r="AT3091">
        <v>9.1732940000000003</v>
      </c>
      <c r="AU3091" s="140">
        <v>8.6044326805528293</v>
      </c>
      <c r="AV3091">
        <v>10.57281535997897</v>
      </c>
      <c r="AW3091" s="140">
        <v>0</v>
      </c>
      <c r="AX3091">
        <v>0</v>
      </c>
      <c r="AY3091" s="140">
        <v>0</v>
      </c>
      <c r="AZ3091">
        <v>0</v>
      </c>
      <c r="BA3091" s="140">
        <v>0</v>
      </c>
      <c r="BB3091">
        <v>0</v>
      </c>
      <c r="BC3091" s="140">
        <v>3</v>
      </c>
      <c r="BD3091" s="140">
        <v>6630</v>
      </c>
      <c r="BE3091">
        <v>6.63</v>
      </c>
      <c r="BF3091" s="140">
        <v>20.203914000000001</v>
      </c>
      <c r="BG3091">
        <v>24.82583805364489</v>
      </c>
      <c r="BH3091">
        <v>630</v>
      </c>
      <c r="BI3091">
        <v>17.341294000000001</v>
      </c>
      <c r="BJ3091">
        <v>37.910230680552829</v>
      </c>
      <c r="BK3091">
        <v>46.582718945038295</v>
      </c>
      <c r="BL3091" t="s">
        <v>617</v>
      </c>
    </row>
    <row r="3092" spans="1:64">
      <c r="A3092" t="s">
        <v>4158</v>
      </c>
      <c r="B3092" t="s">
        <v>4148</v>
      </c>
      <c r="C3092" t="s">
        <v>617</v>
      </c>
      <c r="D3092" t="s">
        <v>942</v>
      </c>
      <c r="E3092">
        <v>2024</v>
      </c>
      <c r="F3092">
        <v>35.42</v>
      </c>
      <c r="G3092">
        <v>6.99</v>
      </c>
      <c r="H3092">
        <v>11051</v>
      </c>
      <c r="I3092">
        <v>75.777791634700293</v>
      </c>
      <c r="J3092" s="140">
        <v>4</v>
      </c>
      <c r="K3092" s="140">
        <v>6</v>
      </c>
      <c r="L3092" s="140">
        <v>1538</v>
      </c>
      <c r="M3092">
        <v>1.5379999999999998</v>
      </c>
      <c r="N3092" s="140">
        <v>9.1018840000000001</v>
      </c>
      <c r="O3092">
        <v>12.011281674553381</v>
      </c>
      <c r="P3092" s="140">
        <v>0</v>
      </c>
      <c r="Q3092" s="140">
        <v>0</v>
      </c>
      <c r="R3092" s="140">
        <v>0</v>
      </c>
      <c r="S3092">
        <v>0</v>
      </c>
      <c r="T3092" s="140">
        <v>0</v>
      </c>
      <c r="U3092">
        <v>0</v>
      </c>
      <c r="V3092" s="140">
        <v>0</v>
      </c>
      <c r="W3092" s="140">
        <v>0</v>
      </c>
      <c r="X3092" s="140">
        <v>0</v>
      </c>
      <c r="Y3092">
        <v>0</v>
      </c>
      <c r="Z3092" s="140">
        <v>0</v>
      </c>
      <c r="AA3092">
        <v>0</v>
      </c>
      <c r="AB3092" s="140">
        <v>0</v>
      </c>
      <c r="AC3092">
        <v>0</v>
      </c>
      <c r="AD3092" s="140">
        <v>0</v>
      </c>
      <c r="AE3092">
        <v>0</v>
      </c>
      <c r="AF3092" s="140">
        <v>0</v>
      </c>
      <c r="AG3092">
        <v>0</v>
      </c>
      <c r="AH3092">
        <v>0</v>
      </c>
      <c r="AI3092">
        <v>0</v>
      </c>
      <c r="AJ3092">
        <v>0</v>
      </c>
      <c r="AK3092">
        <v>0</v>
      </c>
      <c r="AL3092">
        <v>0</v>
      </c>
      <c r="AM3092">
        <v>688</v>
      </c>
      <c r="AN3092">
        <v>11525.474999999979</v>
      </c>
      <c r="AO3092">
        <v>11.525475000000002</v>
      </c>
      <c r="AP3092">
        <v>10.395330836233663</v>
      </c>
      <c r="AQ3092">
        <v>13.718176014347474</v>
      </c>
      <c r="AR3092" s="140">
        <v>788</v>
      </c>
      <c r="AS3092" s="140">
        <v>11612.414999999966</v>
      </c>
      <c r="AT3092">
        <v>11.612415000000006</v>
      </c>
      <c r="AU3092" s="140">
        <v>10.47374583109522</v>
      </c>
      <c r="AV3092">
        <v>13.821656193922474</v>
      </c>
      <c r="AW3092" s="140">
        <v>0</v>
      </c>
      <c r="AX3092">
        <v>0</v>
      </c>
      <c r="AY3092" s="140">
        <v>0</v>
      </c>
      <c r="AZ3092">
        <v>0</v>
      </c>
      <c r="BA3092" s="140">
        <v>0</v>
      </c>
      <c r="BB3092">
        <v>0</v>
      </c>
      <c r="BC3092" s="140">
        <v>3</v>
      </c>
      <c r="BD3092" s="140">
        <v>6630</v>
      </c>
      <c r="BE3092">
        <v>6.63</v>
      </c>
      <c r="BF3092" s="140">
        <v>17.151886806104166</v>
      </c>
      <c r="BG3092">
        <v>22.634450590468177</v>
      </c>
      <c r="BH3092">
        <v>795</v>
      </c>
      <c r="BI3092">
        <v>19.780415000000005</v>
      </c>
      <c r="BJ3092">
        <v>36.727516637199386</v>
      </c>
      <c r="BK3092">
        <v>48.467388458944036</v>
      </c>
      <c r="BL3092" t="s">
        <v>617</v>
      </c>
    </row>
    <row r="3093" spans="1:64">
      <c r="A3093" t="s">
        <v>4159</v>
      </c>
      <c r="B3093" t="s">
        <v>4160</v>
      </c>
      <c r="C3093" t="s">
        <v>618</v>
      </c>
      <c r="D3093" t="s">
        <v>929</v>
      </c>
      <c r="E3093">
        <v>2012</v>
      </c>
      <c r="F3093" s="23">
        <v>450.41</v>
      </c>
      <c r="G3093" s="23">
        <v>134.66</v>
      </c>
      <c r="H3093" s="22">
        <v>249147</v>
      </c>
      <c r="I3093" s="34">
        <v>2004.6298139999997</v>
      </c>
      <c r="J3093" s="48">
        <v>20</v>
      </c>
      <c r="K3093" s="48" t="s">
        <v>782</v>
      </c>
      <c r="L3093" s="50">
        <v>5884</v>
      </c>
      <c r="M3093" s="23">
        <v>5.8840000000000003</v>
      </c>
      <c r="N3093" s="50">
        <v>40.045262000000001</v>
      </c>
      <c r="O3093" s="14">
        <v>1.9976387520693635</v>
      </c>
      <c r="P3093" s="48">
        <v>0</v>
      </c>
      <c r="Q3093" s="48" t="s">
        <v>782</v>
      </c>
      <c r="R3093" s="50">
        <v>0</v>
      </c>
      <c r="S3093" s="23">
        <v>0</v>
      </c>
      <c r="T3093" s="50">
        <v>0</v>
      </c>
      <c r="U3093" s="14">
        <v>0</v>
      </c>
      <c r="V3093" s="48">
        <v>0</v>
      </c>
      <c r="W3093" s="48" t="s">
        <v>782</v>
      </c>
      <c r="X3093" s="50">
        <v>0</v>
      </c>
      <c r="Y3093" s="23">
        <v>0</v>
      </c>
      <c r="Z3093" s="50">
        <v>0</v>
      </c>
      <c r="AA3093" s="14">
        <v>0</v>
      </c>
      <c r="AB3093" s="48">
        <v>1</v>
      </c>
      <c r="AC3093" s="22" t="s">
        <v>782</v>
      </c>
      <c r="AD3093" s="50">
        <v>1520</v>
      </c>
      <c r="AE3093" s="23">
        <v>1.52</v>
      </c>
      <c r="AF3093" s="50">
        <v>1.0000000000000001E-5</v>
      </c>
      <c r="AG3093" s="14">
        <v>4.9884521970897919E-7</v>
      </c>
      <c r="AH3093" s="22" t="s">
        <v>782</v>
      </c>
      <c r="AI3093" s="23" t="s">
        <v>782</v>
      </c>
      <c r="AJ3093" s="23" t="s">
        <v>782</v>
      </c>
      <c r="AK3093" s="23" t="s">
        <v>782</v>
      </c>
      <c r="AL3093" s="14" t="s">
        <v>782</v>
      </c>
      <c r="AM3093" s="22" t="s">
        <v>782</v>
      </c>
      <c r="AN3093" s="23" t="s">
        <v>782</v>
      </c>
      <c r="AO3093" s="23" t="s">
        <v>782</v>
      </c>
      <c r="AP3093" s="23" t="s">
        <v>782</v>
      </c>
      <c r="AQ3093" s="14" t="s">
        <v>782</v>
      </c>
      <c r="AR3093" s="48">
        <v>2983</v>
      </c>
      <c r="AS3093" s="50">
        <v>40373.703000000009</v>
      </c>
      <c r="AT3093" s="23">
        <v>40.373703000000006</v>
      </c>
      <c r="AU3093" s="50">
        <v>33.621566999999999</v>
      </c>
      <c r="AV3093" s="14">
        <v>1.677195797707516</v>
      </c>
      <c r="AW3093" s="48">
        <v>8</v>
      </c>
      <c r="AX3093" s="22" t="s">
        <v>782</v>
      </c>
      <c r="AY3093" s="50">
        <v>380</v>
      </c>
      <c r="AZ3093" s="23">
        <v>0.38</v>
      </c>
      <c r="BA3093" s="50">
        <v>0.57983899999999999</v>
      </c>
      <c r="BB3093" s="14">
        <v>2.8924991335083472E-2</v>
      </c>
      <c r="BC3093" s="48">
        <v>22</v>
      </c>
      <c r="BD3093" s="50">
        <v>19800</v>
      </c>
      <c r="BE3093" s="23">
        <v>19.8</v>
      </c>
      <c r="BF3093" s="50">
        <v>31.620600000000003</v>
      </c>
      <c r="BG3093" s="14">
        <v>1.5773785154329749</v>
      </c>
      <c r="BH3093" s="22">
        <v>3034</v>
      </c>
      <c r="BI3093" s="23">
        <v>67.957703000000009</v>
      </c>
      <c r="BJ3093" s="23">
        <v>105.86727799999998</v>
      </c>
      <c r="BK3093" s="14">
        <v>5.2811385553901573</v>
      </c>
      <c r="BL3093" t="s">
        <v>618</v>
      </c>
    </row>
    <row r="3094" spans="1:64">
      <c r="A3094" t="s">
        <v>4161</v>
      </c>
      <c r="B3094" t="s">
        <v>4160</v>
      </c>
      <c r="C3094" t="s">
        <v>618</v>
      </c>
      <c r="D3094" t="s">
        <v>929</v>
      </c>
      <c r="E3094">
        <v>2015</v>
      </c>
      <c r="F3094" s="23">
        <v>450.41</v>
      </c>
      <c r="G3094" s="23">
        <v>136.44</v>
      </c>
      <c r="H3094" s="22">
        <v>252122</v>
      </c>
      <c r="I3094" s="29">
        <v>2030.4213243400732</v>
      </c>
      <c r="J3094" s="63">
        <v>21</v>
      </c>
      <c r="K3094" s="63">
        <v>21</v>
      </c>
      <c r="L3094" s="64">
        <v>7949</v>
      </c>
      <c r="M3094" s="31">
        <v>7.9489999999999998</v>
      </c>
      <c r="N3094" s="64">
        <v>47.545790750723</v>
      </c>
      <c r="O3094" s="32">
        <v>2.3416711684790994</v>
      </c>
      <c r="P3094" s="63">
        <v>2</v>
      </c>
      <c r="Q3094" s="63">
        <v>2</v>
      </c>
      <c r="R3094" s="64">
        <v>0</v>
      </c>
      <c r="S3094" s="31">
        <v>0</v>
      </c>
      <c r="T3094" s="64">
        <v>0</v>
      </c>
      <c r="U3094" s="32">
        <v>0</v>
      </c>
      <c r="V3094" s="63">
        <v>0</v>
      </c>
      <c r="W3094" s="63">
        <v>0</v>
      </c>
      <c r="X3094" s="64">
        <v>0</v>
      </c>
      <c r="Y3094" s="31">
        <v>0</v>
      </c>
      <c r="Z3094" s="64">
        <v>0</v>
      </c>
      <c r="AA3094" s="18">
        <v>0</v>
      </c>
      <c r="AB3094" s="63">
        <v>4</v>
      </c>
      <c r="AC3094" s="22" t="s">
        <v>782</v>
      </c>
      <c r="AD3094" s="64">
        <v>1845</v>
      </c>
      <c r="AE3094" s="19">
        <v>1.845</v>
      </c>
      <c r="AF3094" s="64">
        <v>6.2203046850000003</v>
      </c>
      <c r="AG3094" s="18">
        <v>0.30635536626969384</v>
      </c>
      <c r="AH3094" s="22" t="s">
        <v>782</v>
      </c>
      <c r="AI3094" s="23" t="s">
        <v>782</v>
      </c>
      <c r="AJ3094" s="23" t="s">
        <v>782</v>
      </c>
      <c r="AK3094" s="23" t="s">
        <v>782</v>
      </c>
      <c r="AL3094" s="14" t="s">
        <v>782</v>
      </c>
      <c r="AM3094" s="22" t="s">
        <v>782</v>
      </c>
      <c r="AN3094" s="23" t="s">
        <v>782</v>
      </c>
      <c r="AO3094" s="23" t="s">
        <v>782</v>
      </c>
      <c r="AP3094" s="23" t="s">
        <v>782</v>
      </c>
      <c r="AQ3094" s="14" t="s">
        <v>782</v>
      </c>
      <c r="AR3094" s="63">
        <v>3724</v>
      </c>
      <c r="AS3094" s="64">
        <v>53171.280999999988</v>
      </c>
      <c r="AT3094" s="33">
        <v>53.171280999999986</v>
      </c>
      <c r="AU3094" s="64">
        <v>47.224752348155889</v>
      </c>
      <c r="AV3094" s="18">
        <v>2.3258597504882323</v>
      </c>
      <c r="AW3094" s="63">
        <v>9</v>
      </c>
      <c r="AX3094" s="22" t="s">
        <v>782</v>
      </c>
      <c r="AY3094" s="64">
        <v>380</v>
      </c>
      <c r="AZ3094" s="19">
        <v>0.38</v>
      </c>
      <c r="BA3094" s="64">
        <v>0.9901827785126367</v>
      </c>
      <c r="BB3094" s="18">
        <v>4.8767355161346407E-2</v>
      </c>
      <c r="BC3094" s="63">
        <v>21</v>
      </c>
      <c r="BD3094" s="64">
        <v>19654.5</v>
      </c>
      <c r="BE3094" s="19">
        <v>19.654499999999999</v>
      </c>
      <c r="BF3094" s="64">
        <v>29.515577924023177</v>
      </c>
      <c r="BG3094" s="18">
        <v>1.4536676486894324</v>
      </c>
      <c r="BH3094" s="13">
        <v>3781</v>
      </c>
      <c r="BI3094" s="19">
        <v>82.999780999999984</v>
      </c>
      <c r="BJ3094" s="19">
        <v>131.49660848641469</v>
      </c>
      <c r="BK3094" s="18">
        <v>6.4763212890878039</v>
      </c>
      <c r="BL3094" t="s">
        <v>618</v>
      </c>
    </row>
    <row r="3095" spans="1:64">
      <c r="A3095" t="s">
        <v>4162</v>
      </c>
      <c r="B3095" t="s">
        <v>4160</v>
      </c>
      <c r="C3095" t="s">
        <v>618</v>
      </c>
      <c r="D3095" t="s">
        <v>929</v>
      </c>
      <c r="E3095">
        <v>2016</v>
      </c>
      <c r="F3095" s="23">
        <v>450.41</v>
      </c>
      <c r="G3095" s="23">
        <v>136.94999999999999</v>
      </c>
      <c r="H3095" s="22">
        <v>251074</v>
      </c>
      <c r="I3095" s="29">
        <v>2143.645434030565</v>
      </c>
      <c r="J3095" s="63">
        <v>21</v>
      </c>
      <c r="K3095" s="63">
        <v>21</v>
      </c>
      <c r="L3095" s="64">
        <v>7949</v>
      </c>
      <c r="M3095" s="31">
        <v>7.9489999999999998</v>
      </c>
      <c r="N3095" s="64">
        <v>47.542968999999999</v>
      </c>
      <c r="O3095" s="32">
        <v>2.2178560057204924</v>
      </c>
      <c r="P3095" s="63">
        <v>2</v>
      </c>
      <c r="Q3095" s="63">
        <v>2</v>
      </c>
      <c r="R3095" s="64">
        <v>0</v>
      </c>
      <c r="S3095" s="31">
        <v>0</v>
      </c>
      <c r="T3095" s="64">
        <v>0</v>
      </c>
      <c r="U3095" s="32">
        <v>0</v>
      </c>
      <c r="V3095" s="63">
        <v>0</v>
      </c>
      <c r="W3095" s="63">
        <v>0</v>
      </c>
      <c r="X3095" s="64">
        <v>0</v>
      </c>
      <c r="Y3095" s="31">
        <v>0</v>
      </c>
      <c r="Z3095" s="64">
        <v>0</v>
      </c>
      <c r="AA3095" s="18">
        <v>0</v>
      </c>
      <c r="AB3095" s="63">
        <v>4</v>
      </c>
      <c r="AC3095" s="22" t="s">
        <v>782</v>
      </c>
      <c r="AD3095" s="64">
        <v>1845</v>
      </c>
      <c r="AE3095" s="19">
        <v>1.845</v>
      </c>
      <c r="AF3095" s="64">
        <v>5.2773328859999991</v>
      </c>
      <c r="AG3095" s="18">
        <v>0.24618497080822521</v>
      </c>
      <c r="AH3095" s="22" t="s">
        <v>782</v>
      </c>
      <c r="AI3095" s="23" t="s">
        <v>782</v>
      </c>
      <c r="AJ3095" s="23" t="s">
        <v>782</v>
      </c>
      <c r="AK3095" s="23" t="s">
        <v>782</v>
      </c>
      <c r="AL3095" s="14" t="s">
        <v>782</v>
      </c>
      <c r="AM3095" s="22" t="s">
        <v>782</v>
      </c>
      <c r="AN3095" s="23" t="s">
        <v>782</v>
      </c>
      <c r="AO3095" s="23" t="s">
        <v>782</v>
      </c>
      <c r="AP3095" s="23" t="s">
        <v>782</v>
      </c>
      <c r="AQ3095" s="14" t="s">
        <v>782</v>
      </c>
      <c r="AR3095" s="63">
        <v>3867</v>
      </c>
      <c r="AS3095" s="64">
        <v>54886.718000000015</v>
      </c>
      <c r="AT3095" s="33">
        <v>54.886718000000016</v>
      </c>
      <c r="AU3095" s="64">
        <v>48.739405584000025</v>
      </c>
      <c r="AV3095" s="18">
        <v>2.2736691810248821</v>
      </c>
      <c r="AW3095" s="63">
        <v>8</v>
      </c>
      <c r="AX3095" s="22" t="s">
        <v>782</v>
      </c>
      <c r="AY3095" s="64">
        <v>380</v>
      </c>
      <c r="AZ3095" s="19">
        <v>0.38</v>
      </c>
      <c r="BA3095" s="64">
        <v>2.178207</v>
      </c>
      <c r="BB3095" s="18">
        <v>0.10161227997040774</v>
      </c>
      <c r="BC3095" s="63">
        <v>21</v>
      </c>
      <c r="BD3095" s="64">
        <v>19654.5</v>
      </c>
      <c r="BE3095" s="19">
        <v>19.654499999999999</v>
      </c>
      <c r="BF3095" s="64">
        <v>29.800222424023179</v>
      </c>
      <c r="BG3095" s="18">
        <v>1.3901656473100428</v>
      </c>
      <c r="BH3095" s="13">
        <v>3923</v>
      </c>
      <c r="BI3095" s="19">
        <v>84.715218000000007</v>
      </c>
      <c r="BJ3095" s="19">
        <v>133.53813689402321</v>
      </c>
      <c r="BK3095" s="18">
        <v>6.2294880848340508</v>
      </c>
      <c r="BL3095" t="s">
        <v>618</v>
      </c>
    </row>
    <row r="3096" spans="1:64">
      <c r="A3096" t="s">
        <v>4163</v>
      </c>
      <c r="B3096" t="s">
        <v>4160</v>
      </c>
      <c r="C3096" t="s">
        <v>618</v>
      </c>
      <c r="D3096" t="s">
        <v>929</v>
      </c>
      <c r="E3096">
        <v>2017</v>
      </c>
      <c r="F3096" s="23">
        <v>450.41</v>
      </c>
      <c r="G3096" s="23">
        <v>137.4</v>
      </c>
      <c r="H3096" s="22">
        <v>251539</v>
      </c>
      <c r="I3096" s="29">
        <v>1975.8414770680035</v>
      </c>
      <c r="J3096" s="63">
        <v>22</v>
      </c>
      <c r="K3096" s="63">
        <v>22</v>
      </c>
      <c r="L3096" s="64">
        <v>8109</v>
      </c>
      <c r="M3096" s="31">
        <v>8.109</v>
      </c>
      <c r="N3096" s="64">
        <v>48.499929000000009</v>
      </c>
      <c r="O3096" s="32">
        <v>2.4546467701432286</v>
      </c>
      <c r="P3096" s="63">
        <v>2</v>
      </c>
      <c r="Q3096" s="63">
        <v>2</v>
      </c>
      <c r="R3096" s="64">
        <v>0</v>
      </c>
      <c r="S3096" s="31">
        <v>0</v>
      </c>
      <c r="T3096" s="64">
        <v>0</v>
      </c>
      <c r="U3096" s="32">
        <v>0</v>
      </c>
      <c r="V3096" s="63">
        <v>0</v>
      </c>
      <c r="W3096" s="63">
        <v>0</v>
      </c>
      <c r="X3096" s="64">
        <v>0</v>
      </c>
      <c r="Y3096" s="31">
        <v>0</v>
      </c>
      <c r="Z3096" s="64">
        <v>0</v>
      </c>
      <c r="AA3096" s="18">
        <v>0</v>
      </c>
      <c r="AB3096" s="63">
        <v>4</v>
      </c>
      <c r="AC3096" s="22" t="s">
        <v>782</v>
      </c>
      <c r="AD3096" s="64">
        <v>1845</v>
      </c>
      <c r="AE3096" s="19">
        <v>1.845</v>
      </c>
      <c r="AF3096" s="64">
        <v>6.9848884350000002</v>
      </c>
      <c r="AG3096" s="18">
        <v>0.35351461724373939</v>
      </c>
      <c r="AH3096" s="22" t="s">
        <v>782</v>
      </c>
      <c r="AI3096" s="23" t="s">
        <v>782</v>
      </c>
      <c r="AJ3096" s="23" t="s">
        <v>782</v>
      </c>
      <c r="AK3096" s="23" t="s">
        <v>782</v>
      </c>
      <c r="AL3096" s="14" t="s">
        <v>782</v>
      </c>
      <c r="AM3096" s="22" t="s">
        <v>782</v>
      </c>
      <c r="AN3096" s="23" t="s">
        <v>782</v>
      </c>
      <c r="AO3096" s="23" t="s">
        <v>782</v>
      </c>
      <c r="AP3096" s="23" t="s">
        <v>782</v>
      </c>
      <c r="AQ3096" s="14" t="s">
        <v>782</v>
      </c>
      <c r="AR3096" s="63">
        <v>4056</v>
      </c>
      <c r="AS3096" s="64">
        <v>58048.913000000015</v>
      </c>
      <c r="AT3096" s="33">
        <v>58.048913000000013</v>
      </c>
      <c r="AU3096" s="64">
        <v>51.547434744000014</v>
      </c>
      <c r="AV3096" s="18">
        <v>2.6088851429767752</v>
      </c>
      <c r="AW3096" s="63">
        <v>8</v>
      </c>
      <c r="AX3096" s="22" t="s">
        <v>782</v>
      </c>
      <c r="AY3096" s="64">
        <v>434</v>
      </c>
      <c r="AZ3096" s="19">
        <v>0.434</v>
      </c>
      <c r="BA3096" s="64">
        <v>0.69787199999999994</v>
      </c>
      <c r="BB3096" s="18">
        <v>3.5320242443517696E-2</v>
      </c>
      <c r="BC3096" s="63">
        <v>21</v>
      </c>
      <c r="BD3096" s="64">
        <v>19654.5</v>
      </c>
      <c r="BE3096" s="19">
        <v>19.654499999999999</v>
      </c>
      <c r="BF3096" s="64">
        <v>29.800222424023179</v>
      </c>
      <c r="BG3096" s="18">
        <v>1.5082294187003509</v>
      </c>
      <c r="BH3096" s="13">
        <v>4113</v>
      </c>
      <c r="BI3096" s="19">
        <v>88.091413000000003</v>
      </c>
      <c r="BJ3096" s="19">
        <v>137.53034660302322</v>
      </c>
      <c r="BK3096" s="18">
        <v>6.9605961915076131</v>
      </c>
      <c r="BL3096" t="s">
        <v>618</v>
      </c>
    </row>
    <row r="3097" spans="1:64">
      <c r="A3097" t="s">
        <v>4164</v>
      </c>
      <c r="B3097" t="s">
        <v>4160</v>
      </c>
      <c r="C3097" t="s">
        <v>618</v>
      </c>
      <c r="D3097" t="s">
        <v>929</v>
      </c>
      <c r="E3097">
        <v>2018</v>
      </c>
      <c r="F3097" s="23">
        <v>450.41</v>
      </c>
      <c r="G3097" s="23">
        <v>138.03</v>
      </c>
      <c r="H3097" s="22">
        <v>250783</v>
      </c>
      <c r="I3097" s="29">
        <v>1975.9819064551439</v>
      </c>
      <c r="J3097" s="63">
        <v>22</v>
      </c>
      <c r="K3097" s="63">
        <v>22</v>
      </c>
      <c r="L3097" s="64">
        <v>8109</v>
      </c>
      <c r="M3097" s="31">
        <v>8.109</v>
      </c>
      <c r="N3097" s="64">
        <v>48.499929000000009</v>
      </c>
      <c r="O3097" s="32">
        <v>2.454472322927669</v>
      </c>
      <c r="P3097" s="63">
        <v>0</v>
      </c>
      <c r="Q3097" s="63">
        <v>0</v>
      </c>
      <c r="R3097" s="64">
        <v>0</v>
      </c>
      <c r="S3097" s="31">
        <v>0</v>
      </c>
      <c r="T3097" s="64">
        <v>0</v>
      </c>
      <c r="U3097" s="32">
        <v>0</v>
      </c>
      <c r="V3097" s="63">
        <v>0</v>
      </c>
      <c r="W3097" s="63">
        <v>0</v>
      </c>
      <c r="X3097" s="64">
        <v>0</v>
      </c>
      <c r="Y3097" s="31">
        <v>0</v>
      </c>
      <c r="Z3097" s="64">
        <v>0</v>
      </c>
      <c r="AA3097" s="18">
        <v>0</v>
      </c>
      <c r="AB3097" s="63">
        <v>4</v>
      </c>
      <c r="AC3097" s="22" t="s">
        <v>782</v>
      </c>
      <c r="AD3097" s="64">
        <v>1845</v>
      </c>
      <c r="AE3097" s="19">
        <v>1.845</v>
      </c>
      <c r="AF3097" s="64">
        <v>6.5140061384999992</v>
      </c>
      <c r="AG3097" s="18">
        <v>0.32965919967283219</v>
      </c>
      <c r="AH3097" s="22" t="s">
        <v>782</v>
      </c>
      <c r="AI3097" s="23" t="s">
        <v>782</v>
      </c>
      <c r="AJ3097" s="23" t="s">
        <v>782</v>
      </c>
      <c r="AK3097" s="23" t="s">
        <v>782</v>
      </c>
      <c r="AL3097" s="14" t="s">
        <v>782</v>
      </c>
      <c r="AM3097" s="22" t="s">
        <v>782</v>
      </c>
      <c r="AN3097" s="23" t="s">
        <v>782</v>
      </c>
      <c r="AO3097" s="23" t="s">
        <v>782</v>
      </c>
      <c r="AP3097" s="23" t="s">
        <v>782</v>
      </c>
      <c r="AQ3097" s="14" t="s">
        <v>782</v>
      </c>
      <c r="AR3097" s="63">
        <v>4250</v>
      </c>
      <c r="AS3097" s="64">
        <v>62781.947999999989</v>
      </c>
      <c r="AT3097" s="33">
        <v>62.781947999999993</v>
      </c>
      <c r="AU3097" s="64">
        <v>55.750369824000003</v>
      </c>
      <c r="AV3097" s="18">
        <v>2.8214008256793504</v>
      </c>
      <c r="AW3097" s="63">
        <v>8</v>
      </c>
      <c r="AX3097" s="22" t="s">
        <v>782</v>
      </c>
      <c r="AY3097" s="64">
        <v>380</v>
      </c>
      <c r="AZ3097" s="19">
        <v>0.38</v>
      </c>
      <c r="BA3097" s="64">
        <v>2.267487</v>
      </c>
      <c r="BB3097" s="18">
        <v>0.11475241714474035</v>
      </c>
      <c r="BC3097" s="63">
        <v>21</v>
      </c>
      <c r="BD3097" s="64">
        <v>19654.5</v>
      </c>
      <c r="BE3097" s="19">
        <v>19.654499999999999</v>
      </c>
      <c r="BF3097" s="64">
        <v>29.335326588352402</v>
      </c>
      <c r="BG3097" s="18">
        <v>1.4845948989977926</v>
      </c>
      <c r="BH3097" s="13">
        <v>4305</v>
      </c>
      <c r="BI3097" s="19">
        <v>92.770447999999988</v>
      </c>
      <c r="BJ3097" s="19">
        <v>142.36711855085241</v>
      </c>
      <c r="BK3097" s="18">
        <v>7.2048796644223856</v>
      </c>
      <c r="BL3097" t="s">
        <v>618</v>
      </c>
    </row>
    <row r="3098" spans="1:64">
      <c r="A3098" t="s">
        <v>4165</v>
      </c>
      <c r="B3098" t="s">
        <v>4160</v>
      </c>
      <c r="C3098" t="s">
        <v>618</v>
      </c>
      <c r="D3098" t="s">
        <v>929</v>
      </c>
      <c r="E3098">
        <v>2019</v>
      </c>
      <c r="F3098" s="23">
        <v>450.4</v>
      </c>
      <c r="G3098" s="23">
        <v>138.69999999999999</v>
      </c>
      <c r="H3098" s="22">
        <v>250578</v>
      </c>
      <c r="I3098" s="34">
        <v>2011.0019093105643</v>
      </c>
      <c r="J3098" s="48">
        <v>22</v>
      </c>
      <c r="K3098" s="48">
        <v>22</v>
      </c>
      <c r="L3098" s="50">
        <v>8109</v>
      </c>
      <c r="M3098" s="23">
        <v>8.109</v>
      </c>
      <c r="N3098" s="50">
        <v>48.499929000000009</v>
      </c>
      <c r="O3098" s="14">
        <v>2.4117296346390504</v>
      </c>
      <c r="P3098" s="48">
        <v>0</v>
      </c>
      <c r="Q3098" s="48">
        <v>0</v>
      </c>
      <c r="R3098" s="50">
        <v>0</v>
      </c>
      <c r="S3098" s="23">
        <v>0</v>
      </c>
      <c r="T3098" s="50">
        <v>0</v>
      </c>
      <c r="U3098" s="14">
        <v>0</v>
      </c>
      <c r="V3098" s="48">
        <v>0</v>
      </c>
      <c r="W3098" s="48">
        <v>0</v>
      </c>
      <c r="X3098" s="50">
        <v>0</v>
      </c>
      <c r="Y3098" s="23">
        <v>0</v>
      </c>
      <c r="Z3098" s="50">
        <v>0</v>
      </c>
      <c r="AA3098" s="14">
        <v>0</v>
      </c>
      <c r="AB3098" s="48">
        <v>4</v>
      </c>
      <c r="AC3098" s="22">
        <v>4</v>
      </c>
      <c r="AD3098" s="50">
        <v>2881.8904420600857</v>
      </c>
      <c r="AE3098" s="23">
        <v>2.8818904420600857</v>
      </c>
      <c r="AF3098" s="50">
        <v>4.8840946559999994</v>
      </c>
      <c r="AG3098" s="14">
        <v>0.24286872296776799</v>
      </c>
      <c r="AH3098" s="22">
        <v>3</v>
      </c>
      <c r="AI3098" s="23">
        <v>2460.0100000000002</v>
      </c>
      <c r="AJ3098" s="23">
        <v>2.46001</v>
      </c>
      <c r="AK3098" s="23">
        <v>2.18448888</v>
      </c>
      <c r="AL3098" s="14">
        <v>0.10862689239061502</v>
      </c>
      <c r="AM3098" s="22">
        <v>4564</v>
      </c>
      <c r="AN3098" s="23">
        <v>73475.787999999986</v>
      </c>
      <c r="AO3098" s="23">
        <v>73.47578799999998</v>
      </c>
      <c r="AP3098" s="23">
        <v>65.246499743999991</v>
      </c>
      <c r="AQ3098" s="14">
        <v>3.2444772648857692</v>
      </c>
      <c r="AR3098" s="48">
        <v>4567</v>
      </c>
      <c r="AS3098" s="50">
        <v>75935.797999999981</v>
      </c>
      <c r="AT3098" s="23">
        <v>75.935797999999977</v>
      </c>
      <c r="AU3098" s="50">
        <v>67.430988623999994</v>
      </c>
      <c r="AV3098" s="14">
        <v>3.353104157276384</v>
      </c>
      <c r="AW3098" s="48">
        <v>8</v>
      </c>
      <c r="AX3098" s="22" t="s">
        <v>782</v>
      </c>
      <c r="AY3098" s="50">
        <v>380</v>
      </c>
      <c r="AZ3098" s="23">
        <v>0.38</v>
      </c>
      <c r="BA3098" s="50">
        <v>2.178207</v>
      </c>
      <c r="BB3098" s="14">
        <v>0.10831451675482291</v>
      </c>
      <c r="BC3098" s="48">
        <v>21</v>
      </c>
      <c r="BD3098" s="50">
        <v>20654.5</v>
      </c>
      <c r="BE3098" s="23">
        <v>20.654499999999999</v>
      </c>
      <c r="BF3098" s="50">
        <v>28.674226534612679</v>
      </c>
      <c r="BG3098" s="14">
        <v>1.4258676932058767</v>
      </c>
      <c r="BH3098" s="22">
        <v>4622</v>
      </c>
      <c r="BI3098" s="23">
        <v>107.96118844206005</v>
      </c>
      <c r="BJ3098" s="23">
        <v>151.66744581461268</v>
      </c>
      <c r="BK3098" s="14">
        <v>7.5418847248439027</v>
      </c>
      <c r="BL3098" t="s">
        <v>618</v>
      </c>
    </row>
    <row r="3099" spans="1:64">
      <c r="A3099" t="s">
        <v>4166</v>
      </c>
      <c r="B3099" t="s">
        <v>4160</v>
      </c>
      <c r="C3099" t="s">
        <v>618</v>
      </c>
      <c r="D3099" t="s">
        <v>929</v>
      </c>
      <c r="E3099">
        <v>2020</v>
      </c>
      <c r="F3099" s="23">
        <v>450.4</v>
      </c>
      <c r="G3099" s="23">
        <v>140.68</v>
      </c>
      <c r="H3099" s="22">
        <v>250547</v>
      </c>
      <c r="I3099" s="34">
        <v>2017.7161518342032</v>
      </c>
      <c r="J3099" s="48">
        <v>22</v>
      </c>
      <c r="K3099" s="48">
        <v>23</v>
      </c>
      <c r="L3099" s="50">
        <v>8658</v>
      </c>
      <c r="M3099" s="23">
        <v>8.6579999999999995</v>
      </c>
      <c r="N3099" s="50">
        <v>51.783497999999994</v>
      </c>
      <c r="O3099" s="14">
        <v>2.5664411692856923</v>
      </c>
      <c r="P3099" s="48">
        <v>0</v>
      </c>
      <c r="Q3099" s="48">
        <v>0</v>
      </c>
      <c r="R3099" s="50">
        <v>0</v>
      </c>
      <c r="S3099" s="23">
        <v>0</v>
      </c>
      <c r="T3099" s="50">
        <v>0</v>
      </c>
      <c r="U3099" s="14">
        <v>0</v>
      </c>
      <c r="V3099" s="48">
        <v>0</v>
      </c>
      <c r="W3099" s="48">
        <v>0</v>
      </c>
      <c r="X3099" s="50">
        <v>0</v>
      </c>
      <c r="Y3099" s="23">
        <v>0</v>
      </c>
      <c r="Z3099" s="50">
        <v>0</v>
      </c>
      <c r="AA3099" s="14">
        <v>0</v>
      </c>
      <c r="AB3099" s="48">
        <v>4</v>
      </c>
      <c r="AC3099" s="22">
        <v>4</v>
      </c>
      <c r="AD3099" s="50">
        <v>2826.8988701716739</v>
      </c>
      <c r="AE3099" s="23">
        <v>2.8268988701716737</v>
      </c>
      <c r="AF3099" s="50">
        <v>5.5332172244999995</v>
      </c>
      <c r="AG3099" s="14">
        <v>0.2742316960425793</v>
      </c>
      <c r="AH3099" s="22">
        <v>4</v>
      </c>
      <c r="AI3099" s="23">
        <v>3209.71</v>
      </c>
      <c r="AJ3099" s="23">
        <v>3.2097099999999998</v>
      </c>
      <c r="AK3099" s="23">
        <v>2.8502224800000002</v>
      </c>
      <c r="AL3099" s="14">
        <v>0.14125983366932005</v>
      </c>
      <c r="AM3099" s="22">
        <v>5188</v>
      </c>
      <c r="AN3099" s="23">
        <v>83445.505000000034</v>
      </c>
      <c r="AO3099" s="23">
        <v>83.44550500000004</v>
      </c>
      <c r="AP3099" s="23">
        <v>74.099608440000011</v>
      </c>
      <c r="AQ3099" s="14">
        <v>3.6724495847763237</v>
      </c>
      <c r="AR3099" s="48">
        <v>5192</v>
      </c>
      <c r="AS3099" s="50">
        <v>86655.21500000004</v>
      </c>
      <c r="AT3099" s="23">
        <v>86.655215000000041</v>
      </c>
      <c r="AU3099" s="50">
        <v>76.949830920000011</v>
      </c>
      <c r="AV3099" s="14">
        <v>3.8137094184456442</v>
      </c>
      <c r="AW3099" s="48">
        <v>8</v>
      </c>
      <c r="AX3099" s="22">
        <v>8</v>
      </c>
      <c r="AY3099" s="50">
        <v>380</v>
      </c>
      <c r="AZ3099" s="23">
        <v>0.38</v>
      </c>
      <c r="BA3099" s="50">
        <v>2.178207</v>
      </c>
      <c r="BB3099" s="14">
        <v>0.10795408452372761</v>
      </c>
      <c r="BC3099" s="48">
        <v>21</v>
      </c>
      <c r="BD3099" s="50">
        <v>20654.5</v>
      </c>
      <c r="BE3099" s="23">
        <v>20.654499999999999</v>
      </c>
      <c r="BF3099" s="50">
        <v>28.674226534612679</v>
      </c>
      <c r="BG3099" s="14">
        <v>1.4211229120878275</v>
      </c>
      <c r="BH3099" s="22">
        <v>5247</v>
      </c>
      <c r="BI3099" s="23">
        <v>119.17461387017171</v>
      </c>
      <c r="BJ3099" s="23">
        <v>165.11897967911267</v>
      </c>
      <c r="BK3099" s="14">
        <v>8.1834592803854687</v>
      </c>
      <c r="BL3099" t="s">
        <v>618</v>
      </c>
    </row>
    <row r="3100" spans="1:64">
      <c r="A3100" t="s">
        <v>4167</v>
      </c>
      <c r="B3100" t="s">
        <v>4160</v>
      </c>
      <c r="C3100" t="s">
        <v>618</v>
      </c>
      <c r="D3100" t="s">
        <v>929</v>
      </c>
      <c r="E3100">
        <v>2021</v>
      </c>
      <c r="F3100" s="23">
        <v>450.4</v>
      </c>
      <c r="G3100" s="23">
        <v>142.15</v>
      </c>
      <c r="H3100" s="22">
        <v>250635</v>
      </c>
      <c r="I3100" s="34">
        <v>1878.52</v>
      </c>
      <c r="J3100" s="48">
        <v>22</v>
      </c>
      <c r="K3100" s="48">
        <v>29</v>
      </c>
      <c r="L3100" s="50">
        <v>10060</v>
      </c>
      <c r="M3100" s="23">
        <v>10.06</v>
      </c>
      <c r="N3100" s="50">
        <v>60.17</v>
      </c>
      <c r="O3100" s="14">
        <v>3.2</v>
      </c>
      <c r="P3100" s="48">
        <v>0</v>
      </c>
      <c r="Q3100" s="48">
        <v>0</v>
      </c>
      <c r="R3100" s="50">
        <v>0</v>
      </c>
      <c r="S3100" s="23">
        <v>0</v>
      </c>
      <c r="T3100" s="50">
        <v>0</v>
      </c>
      <c r="U3100" s="14">
        <v>0</v>
      </c>
      <c r="V3100" s="48">
        <v>0</v>
      </c>
      <c r="W3100" s="48">
        <v>0</v>
      </c>
      <c r="X3100" s="50">
        <v>0</v>
      </c>
      <c r="Y3100" s="23">
        <v>0</v>
      </c>
      <c r="Z3100" s="50">
        <v>0</v>
      </c>
      <c r="AA3100" s="14">
        <v>0</v>
      </c>
      <c r="AB3100" s="48">
        <v>4</v>
      </c>
      <c r="AC3100" s="22">
        <v>0</v>
      </c>
      <c r="AD3100" s="50">
        <v>2370.1197419999999</v>
      </c>
      <c r="AE3100" s="23">
        <v>2.37</v>
      </c>
      <c r="AF3100" s="50">
        <v>6.24</v>
      </c>
      <c r="AG3100" s="14">
        <v>0.33</v>
      </c>
      <c r="AH3100" s="22">
        <v>8</v>
      </c>
      <c r="AI3100" s="23">
        <v>3238.33</v>
      </c>
      <c r="AJ3100" s="23">
        <v>3</v>
      </c>
      <c r="AK3100" s="23">
        <v>2.9</v>
      </c>
      <c r="AL3100" s="14">
        <v>0.15</v>
      </c>
      <c r="AM3100" s="22">
        <v>6193</v>
      </c>
      <c r="AN3100" s="23">
        <v>100143.973</v>
      </c>
      <c r="AO3100" s="23">
        <v>100</v>
      </c>
      <c r="AP3100" s="23">
        <v>89.61</v>
      </c>
      <c r="AQ3100" s="14">
        <v>4.7699999999999996</v>
      </c>
      <c r="AR3100" s="48">
        <v>6201</v>
      </c>
      <c r="AS3100" s="50">
        <v>103382.303</v>
      </c>
      <c r="AT3100" s="23">
        <v>103</v>
      </c>
      <c r="AU3100" s="50">
        <v>92.51</v>
      </c>
      <c r="AV3100" s="14">
        <v>4.92</v>
      </c>
      <c r="AW3100" s="48">
        <v>8</v>
      </c>
      <c r="AX3100" s="22">
        <v>8</v>
      </c>
      <c r="AY3100" s="50">
        <v>394.5</v>
      </c>
      <c r="AZ3100" s="23">
        <v>0.39</v>
      </c>
      <c r="BA3100" s="50">
        <v>2.1800000000000002</v>
      </c>
      <c r="BB3100" s="14">
        <v>0.12</v>
      </c>
      <c r="BC3100" s="48">
        <v>21</v>
      </c>
      <c r="BD3100" s="50">
        <v>20454.5</v>
      </c>
      <c r="BE3100" s="23">
        <v>20.45</v>
      </c>
      <c r="BF3100" s="50">
        <v>24.16</v>
      </c>
      <c r="BG3100" s="14">
        <v>1.29</v>
      </c>
      <c r="BH3100" s="22">
        <v>6256</v>
      </c>
      <c r="BI3100" s="23">
        <v>136.66</v>
      </c>
      <c r="BJ3100" s="23">
        <v>185.26</v>
      </c>
      <c r="BK3100" s="14">
        <v>9.86</v>
      </c>
      <c r="BL3100" t="s">
        <v>618</v>
      </c>
    </row>
    <row r="3101" spans="1:64">
      <c r="A3101" t="s">
        <v>4168</v>
      </c>
      <c r="B3101" t="s">
        <v>4160</v>
      </c>
      <c r="C3101" t="s">
        <v>618</v>
      </c>
      <c r="D3101" s="111" t="s">
        <v>929</v>
      </c>
      <c r="E3101" s="110">
        <v>2022</v>
      </c>
      <c r="F3101" s="23"/>
      <c r="G3101" s="23"/>
      <c r="H3101" s="22">
        <v>253551</v>
      </c>
      <c r="I3101" s="34">
        <v>1837.6205508204257</v>
      </c>
      <c r="J3101" s="48">
        <v>23</v>
      </c>
      <c r="K3101" s="48">
        <v>30</v>
      </c>
      <c r="L3101" s="50">
        <v>10110</v>
      </c>
      <c r="M3101" s="23">
        <v>10.11</v>
      </c>
      <c r="N3101" s="50">
        <v>59.830979999999997</v>
      </c>
      <c r="O3101" s="14">
        <v>3.2558941492729718</v>
      </c>
      <c r="P3101" s="48">
        <v>0</v>
      </c>
      <c r="Q3101" s="48">
        <v>0</v>
      </c>
      <c r="R3101" s="50">
        <v>0</v>
      </c>
      <c r="S3101" s="23">
        <v>0</v>
      </c>
      <c r="T3101" s="50">
        <v>0</v>
      </c>
      <c r="U3101" s="14">
        <v>0</v>
      </c>
      <c r="V3101" s="48">
        <v>0</v>
      </c>
      <c r="W3101" s="48">
        <v>0</v>
      </c>
      <c r="X3101" s="50">
        <v>0</v>
      </c>
      <c r="Y3101" s="23">
        <v>0</v>
      </c>
      <c r="Z3101" s="50">
        <v>0</v>
      </c>
      <c r="AA3101" s="14">
        <v>0</v>
      </c>
      <c r="AB3101" s="48">
        <v>4</v>
      </c>
      <c r="AC3101" s="22">
        <v>0</v>
      </c>
      <c r="AD3101" s="50">
        <v>2286.8227467811162</v>
      </c>
      <c r="AE3101" s="23">
        <v>2.286822746781116</v>
      </c>
      <c r="AF3101" s="50">
        <v>6.7733981280000002</v>
      </c>
      <c r="AG3101" s="14">
        <v>0.36859612420942633</v>
      </c>
      <c r="AH3101" s="22">
        <v>13</v>
      </c>
      <c r="AI3101" s="23">
        <v>3288.5900000000006</v>
      </c>
      <c r="AJ3101" s="23">
        <v>3.2885900000000006</v>
      </c>
      <c r="AK3101" s="23">
        <v>3.3687129379111878</v>
      </c>
      <c r="AL3101" s="14">
        <v>0.18331928952400914</v>
      </c>
      <c r="AM3101" s="22">
        <v>8188</v>
      </c>
      <c r="AN3101" s="23">
        <v>121012.63500000008</v>
      </c>
      <c r="AO3101" s="23">
        <v>121.01263500000009</v>
      </c>
      <c r="AP3101" s="23">
        <v>123.96097694611497</v>
      </c>
      <c r="AQ3101" s="14">
        <v>6.7457330563032309</v>
      </c>
      <c r="AR3101" s="48">
        <v>8201</v>
      </c>
      <c r="AS3101" s="50">
        <v>124301.22500000011</v>
      </c>
      <c r="AT3101" s="23">
        <v>124.3012250000001</v>
      </c>
      <c r="AU3101" s="50">
        <v>127.32968988402612</v>
      </c>
      <c r="AV3101" s="14">
        <v>6.9290523458272384</v>
      </c>
      <c r="AW3101" s="48">
        <v>8</v>
      </c>
      <c r="AX3101" s="22">
        <v>8</v>
      </c>
      <c r="AY3101" s="50">
        <v>394.5</v>
      </c>
      <c r="AZ3101" s="23">
        <v>0.39450000000000002</v>
      </c>
      <c r="BA3101" s="50">
        <v>2.178207</v>
      </c>
      <c r="BB3101" s="14">
        <v>0.1185341010159859</v>
      </c>
      <c r="BC3101" s="48">
        <v>20</v>
      </c>
      <c r="BD3101" s="50">
        <v>20174.5</v>
      </c>
      <c r="BE3101" s="23">
        <v>20.174499999999998</v>
      </c>
      <c r="BF3101" s="50">
        <v>26.528828836967044</v>
      </c>
      <c r="BG3101" s="14">
        <v>1.4436510750341227</v>
      </c>
      <c r="BH3101" s="22">
        <v>8256</v>
      </c>
      <c r="BI3101" s="23">
        <v>157.2670477467812</v>
      </c>
      <c r="BJ3101" s="23">
        <v>222.64110384899314</v>
      </c>
      <c r="BK3101" s="14">
        <v>12.115727795359742</v>
      </c>
      <c r="BL3101" t="s">
        <v>618</v>
      </c>
    </row>
    <row r="3102" spans="1:64">
      <c r="A3102" t="s">
        <v>4169</v>
      </c>
      <c r="B3102" t="s">
        <v>4160</v>
      </c>
      <c r="C3102" t="s">
        <v>618</v>
      </c>
      <c r="D3102" t="s">
        <v>929</v>
      </c>
      <c r="E3102">
        <v>2023</v>
      </c>
      <c r="F3102">
        <v>450.4</v>
      </c>
      <c r="G3102">
        <v>144.72999999999999</v>
      </c>
      <c r="H3102">
        <v>254593</v>
      </c>
      <c r="I3102">
        <v>1837.6205508204257</v>
      </c>
      <c r="J3102" s="140">
        <v>24</v>
      </c>
      <c r="K3102" s="140">
        <v>33</v>
      </c>
      <c r="L3102" s="140">
        <v>11598</v>
      </c>
      <c r="M3102">
        <v>11.598000000000001</v>
      </c>
      <c r="N3102" s="140">
        <v>68.636964000000006</v>
      </c>
      <c r="O3102">
        <v>3.7350999350413381</v>
      </c>
      <c r="P3102" s="140">
        <v>0</v>
      </c>
      <c r="Q3102" s="140">
        <v>0</v>
      </c>
      <c r="R3102" s="140">
        <v>0</v>
      </c>
      <c r="S3102">
        <v>0</v>
      </c>
      <c r="T3102" s="140">
        <v>0</v>
      </c>
      <c r="U3102">
        <v>0</v>
      </c>
      <c r="V3102" s="140">
        <v>0</v>
      </c>
      <c r="W3102" s="140">
        <v>0</v>
      </c>
      <c r="X3102" s="140">
        <v>0</v>
      </c>
      <c r="Y3102">
        <v>0</v>
      </c>
      <c r="Z3102" s="140">
        <v>0</v>
      </c>
      <c r="AA3102">
        <v>0</v>
      </c>
      <c r="AB3102" s="140">
        <v>4</v>
      </c>
      <c r="AC3102">
        <v>5</v>
      </c>
      <c r="AD3102" s="140">
        <v>1188.9404377682399</v>
      </c>
      <c r="AE3102">
        <v>1.18894043776824</v>
      </c>
      <c r="AF3102" s="140">
        <v>7.1006529299999999</v>
      </c>
      <c r="AG3102">
        <v>0.38640474100215277</v>
      </c>
      <c r="AH3102">
        <v>26</v>
      </c>
      <c r="AI3102">
        <v>4160.8249999999998</v>
      </c>
      <c r="AJ3102">
        <v>4.160825</v>
      </c>
      <c r="AK3102">
        <v>3.9028010000000002</v>
      </c>
      <c r="AL3102">
        <v>0.21238339973165582</v>
      </c>
      <c r="AM3102">
        <v>10945</v>
      </c>
      <c r="AN3102">
        <v>161171.147</v>
      </c>
      <c r="AO3102">
        <v>161.17114699999999</v>
      </c>
      <c r="AP3102">
        <v>151.176479</v>
      </c>
      <c r="AQ3102">
        <v>8.226751650796766</v>
      </c>
      <c r="AR3102" s="140">
        <v>13112</v>
      </c>
      <c r="AS3102" s="140">
        <v>166877.65400000199</v>
      </c>
      <c r="AT3102">
        <v>166.87765399999699</v>
      </c>
      <c r="AU3102" s="140">
        <v>156.52910936153901</v>
      </c>
      <c r="AV3102">
        <v>8.5180321525929212</v>
      </c>
      <c r="AW3102" s="140">
        <v>8</v>
      </c>
      <c r="AX3102">
        <v>8</v>
      </c>
      <c r="AY3102" s="140">
        <v>379.5</v>
      </c>
      <c r="AZ3102">
        <v>0.3795</v>
      </c>
      <c r="BA3102" s="140">
        <v>2.178207</v>
      </c>
      <c r="BB3102">
        <v>0.1185341010159859</v>
      </c>
      <c r="BC3102" s="140">
        <v>20</v>
      </c>
      <c r="BD3102" s="140">
        <v>20174.5</v>
      </c>
      <c r="BE3102">
        <v>20.174499999999998</v>
      </c>
      <c r="BF3102" s="140">
        <v>31.67662</v>
      </c>
      <c r="BG3102">
        <v>1.7237845966544958</v>
      </c>
      <c r="BH3102">
        <v>13168</v>
      </c>
      <c r="BI3102">
        <v>200.21859443776523</v>
      </c>
      <c r="BJ3102">
        <v>266.12155329153904</v>
      </c>
      <c r="BK3102">
        <v>14.481855526306896</v>
      </c>
      <c r="BL3102" t="s">
        <v>618</v>
      </c>
    </row>
    <row r="3103" spans="1:64">
      <c r="A3103" t="s">
        <v>4170</v>
      </c>
      <c r="B3103" t="s">
        <v>4160</v>
      </c>
      <c r="C3103" t="s">
        <v>618</v>
      </c>
      <c r="D3103" t="s">
        <v>929</v>
      </c>
      <c r="E3103">
        <v>2024</v>
      </c>
      <c r="F3103">
        <v>450.4</v>
      </c>
      <c r="G3103">
        <v>144.72</v>
      </c>
      <c r="H3103">
        <v>254404</v>
      </c>
      <c r="I3103">
        <v>1744.4731972703189</v>
      </c>
      <c r="J3103" s="140">
        <v>24</v>
      </c>
      <c r="K3103" s="140">
        <v>33</v>
      </c>
      <c r="L3103" s="140">
        <v>11598</v>
      </c>
      <c r="M3103">
        <v>11.598000000000003</v>
      </c>
      <c r="N3103" s="140">
        <v>68.636964000000006</v>
      </c>
      <c r="O3103">
        <v>3.9345381807757409</v>
      </c>
      <c r="P3103" s="140">
        <v>0</v>
      </c>
      <c r="Q3103" s="140">
        <v>0</v>
      </c>
      <c r="R3103" s="140">
        <v>0</v>
      </c>
      <c r="S3103">
        <v>0</v>
      </c>
      <c r="T3103" s="140">
        <v>0</v>
      </c>
      <c r="U3103">
        <v>0</v>
      </c>
      <c r="V3103" s="140">
        <v>0</v>
      </c>
      <c r="W3103" s="140">
        <v>0</v>
      </c>
      <c r="X3103" s="140">
        <v>0</v>
      </c>
      <c r="Y3103">
        <v>0</v>
      </c>
      <c r="Z3103" s="140">
        <v>0</v>
      </c>
      <c r="AA3103">
        <v>0</v>
      </c>
      <c r="AB3103" s="140">
        <v>4</v>
      </c>
      <c r="AC3103">
        <v>4</v>
      </c>
      <c r="AD3103" s="140">
        <v>923.53396180257505</v>
      </c>
      <c r="AE3103">
        <v>0.92353396180257508</v>
      </c>
      <c r="AF3103" s="140">
        <v>4.2883813265999997</v>
      </c>
      <c r="AG3103">
        <v>0.24582672484222087</v>
      </c>
      <c r="AH3103">
        <v>40</v>
      </c>
      <c r="AI3103">
        <v>6793.1150000000007</v>
      </c>
      <c r="AJ3103">
        <v>6.7931150000000002</v>
      </c>
      <c r="AK3103">
        <v>6.1270080264441527</v>
      </c>
      <c r="AL3103">
        <v>0.35122397042450682</v>
      </c>
      <c r="AM3103">
        <v>13671</v>
      </c>
      <c r="AN3103">
        <v>207153.02800000037</v>
      </c>
      <c r="AO3103">
        <v>207.1530279999985</v>
      </c>
      <c r="AP3103">
        <v>186.84039137541603</v>
      </c>
      <c r="AQ3103">
        <v>10.710419149332665</v>
      </c>
      <c r="AR3103" s="140">
        <v>17437</v>
      </c>
      <c r="AS3103" s="140">
        <v>217031.17399999968</v>
      </c>
      <c r="AT3103">
        <v>217.03117399999647</v>
      </c>
      <c r="AU3103" s="140">
        <v>195.74992401667345</v>
      </c>
      <c r="AV3103">
        <v>11.221148271178658</v>
      </c>
      <c r="AW3103" s="140">
        <v>8</v>
      </c>
      <c r="AX3103">
        <v>8</v>
      </c>
      <c r="AY3103" s="140">
        <v>379.5</v>
      </c>
      <c r="AZ3103">
        <v>0.3795</v>
      </c>
      <c r="BA3103" s="140">
        <v>2.178207</v>
      </c>
      <c r="BB3103">
        <v>0.12486331136576763</v>
      </c>
      <c r="BC3103" s="140">
        <v>20</v>
      </c>
      <c r="BD3103" s="140">
        <v>20174.5</v>
      </c>
      <c r="BE3103">
        <v>20.174499999999998</v>
      </c>
      <c r="BF3103" s="140">
        <v>27.51214227936909</v>
      </c>
      <c r="BG3103">
        <v>1.5771031806289131</v>
      </c>
      <c r="BH3103">
        <v>17493</v>
      </c>
      <c r="BI3103">
        <v>250.10670796179906</v>
      </c>
      <c r="BJ3103">
        <v>298.3656186226425</v>
      </c>
      <c r="BK3103">
        <v>17.103479668791298</v>
      </c>
      <c r="BL3103" t="s">
        <v>618</v>
      </c>
    </row>
    <row r="3104" spans="1:64">
      <c r="A3104" t="s">
        <v>4171</v>
      </c>
      <c r="B3104" t="s">
        <v>4172</v>
      </c>
      <c r="C3104" t="s">
        <v>619</v>
      </c>
      <c r="D3104" t="s">
        <v>942</v>
      </c>
      <c r="E3104">
        <v>2012</v>
      </c>
      <c r="F3104" s="23">
        <v>59.3</v>
      </c>
      <c r="G3104" s="23">
        <v>22.04</v>
      </c>
      <c r="H3104" s="22">
        <v>45189</v>
      </c>
      <c r="I3104" s="34">
        <v>359.98022200000003</v>
      </c>
      <c r="J3104" s="48">
        <v>3</v>
      </c>
      <c r="K3104" s="48" t="s">
        <v>782</v>
      </c>
      <c r="L3104" s="50">
        <v>503</v>
      </c>
      <c r="M3104" s="23">
        <v>0.503</v>
      </c>
      <c r="N3104" s="50">
        <v>3.5834709999999999</v>
      </c>
      <c r="O3104" s="14">
        <v>0.99546330075878442</v>
      </c>
      <c r="P3104" s="48">
        <v>0</v>
      </c>
      <c r="Q3104" s="48" t="s">
        <v>782</v>
      </c>
      <c r="R3104" s="50">
        <v>0</v>
      </c>
      <c r="S3104" s="23">
        <v>0</v>
      </c>
      <c r="T3104" s="50">
        <v>0</v>
      </c>
      <c r="U3104" s="14">
        <v>0</v>
      </c>
      <c r="V3104" s="48">
        <v>0</v>
      </c>
      <c r="W3104" s="48" t="s">
        <v>782</v>
      </c>
      <c r="X3104" s="50">
        <v>0</v>
      </c>
      <c r="Y3104" s="23">
        <v>0</v>
      </c>
      <c r="Z3104" s="50">
        <v>0</v>
      </c>
      <c r="AA3104" s="14">
        <v>0</v>
      </c>
      <c r="AB3104" s="48">
        <v>0</v>
      </c>
      <c r="AC3104" s="22" t="s">
        <v>782</v>
      </c>
      <c r="AD3104" s="50">
        <v>0</v>
      </c>
      <c r="AE3104" s="23">
        <v>0</v>
      </c>
      <c r="AF3104" s="50">
        <v>0</v>
      </c>
      <c r="AG3104" s="14">
        <v>0</v>
      </c>
      <c r="AH3104" s="22" t="s">
        <v>782</v>
      </c>
      <c r="AI3104" s="23" t="s">
        <v>782</v>
      </c>
      <c r="AJ3104" s="23" t="s">
        <v>782</v>
      </c>
      <c r="AK3104" s="23" t="s">
        <v>782</v>
      </c>
      <c r="AL3104" s="14" t="s">
        <v>782</v>
      </c>
      <c r="AM3104" s="22" t="s">
        <v>782</v>
      </c>
      <c r="AN3104" s="23" t="s">
        <v>782</v>
      </c>
      <c r="AO3104" s="23" t="s">
        <v>782</v>
      </c>
      <c r="AP3104" s="23" t="s">
        <v>782</v>
      </c>
      <c r="AQ3104" s="14" t="s">
        <v>782</v>
      </c>
      <c r="AR3104" s="48">
        <v>586</v>
      </c>
      <c r="AS3104" s="50">
        <v>7184.3500000000076</v>
      </c>
      <c r="AT3104" s="23">
        <v>7.1843500000000073</v>
      </c>
      <c r="AU3104" s="50">
        <v>5.8873709999999999</v>
      </c>
      <c r="AV3104" s="14">
        <v>1.6354706842755375</v>
      </c>
      <c r="AW3104" s="48">
        <v>1</v>
      </c>
      <c r="AX3104" s="22" t="s">
        <v>782</v>
      </c>
      <c r="AY3104" s="50">
        <v>30</v>
      </c>
      <c r="AZ3104" s="23">
        <v>0.03</v>
      </c>
      <c r="BA3104" s="50">
        <v>1.92E-4</v>
      </c>
      <c r="BB3104" s="14">
        <v>5.3336263568391266E-5</v>
      </c>
      <c r="BC3104" s="48">
        <v>3</v>
      </c>
      <c r="BD3104" s="50">
        <v>1165</v>
      </c>
      <c r="BE3104" s="23">
        <v>1.165</v>
      </c>
      <c r="BF3104" s="50">
        <v>1.8605050000000001</v>
      </c>
      <c r="BG3104" s="14">
        <v>0.51683533880369681</v>
      </c>
      <c r="BH3104" s="22">
        <v>593</v>
      </c>
      <c r="BI3104" s="23">
        <v>8.8823500000000077</v>
      </c>
      <c r="BJ3104" s="23">
        <v>11.331539000000001</v>
      </c>
      <c r="BK3104" s="14">
        <v>3.1478226601015873</v>
      </c>
      <c r="BL3104" t="s">
        <v>619</v>
      </c>
    </row>
    <row r="3105" spans="1:64">
      <c r="A3105" t="s">
        <v>4173</v>
      </c>
      <c r="B3105" t="s">
        <v>4172</v>
      </c>
      <c r="C3105" t="s">
        <v>619</v>
      </c>
      <c r="D3105" t="s">
        <v>942</v>
      </c>
      <c r="E3105">
        <v>2015</v>
      </c>
      <c r="F3105" s="23">
        <v>59.3</v>
      </c>
      <c r="G3105" s="23">
        <v>22.28</v>
      </c>
      <c r="H3105" s="22">
        <v>45615</v>
      </c>
      <c r="I3105" s="34">
        <v>367.56623078066576</v>
      </c>
      <c r="J3105" s="55">
        <v>4</v>
      </c>
      <c r="K3105" s="55">
        <v>4</v>
      </c>
      <c r="L3105" s="56">
        <v>1718</v>
      </c>
      <c r="M3105" s="35">
        <v>1.718</v>
      </c>
      <c r="N3105" s="56">
        <v>10.275967858817726</v>
      </c>
      <c r="O3105" s="17">
        <v>2.7956778937479716</v>
      </c>
      <c r="P3105" s="112">
        <v>0</v>
      </c>
      <c r="Q3105" s="113">
        <v>0</v>
      </c>
      <c r="R3105" s="114">
        <v>0</v>
      </c>
      <c r="S3105" s="27">
        <v>0</v>
      </c>
      <c r="T3105" s="50">
        <v>0</v>
      </c>
      <c r="U3105" s="17">
        <v>0</v>
      </c>
      <c r="V3105" s="48">
        <v>0</v>
      </c>
      <c r="W3105" s="48">
        <v>0</v>
      </c>
      <c r="X3105" s="50">
        <v>0</v>
      </c>
      <c r="Y3105" s="27">
        <v>0</v>
      </c>
      <c r="Z3105" s="115">
        <v>0</v>
      </c>
      <c r="AA3105" s="14">
        <v>0</v>
      </c>
      <c r="AB3105" s="116">
        <v>1</v>
      </c>
      <c r="AC3105" s="22" t="s">
        <v>782</v>
      </c>
      <c r="AD3105" s="50">
        <v>0</v>
      </c>
      <c r="AE3105" s="23">
        <v>0</v>
      </c>
      <c r="AF3105" s="50">
        <v>0.91863525599999996</v>
      </c>
      <c r="AG3105" s="14">
        <v>0.2499237359343188</v>
      </c>
      <c r="AH3105" s="22" t="s">
        <v>782</v>
      </c>
      <c r="AI3105" s="23" t="s">
        <v>782</v>
      </c>
      <c r="AJ3105" s="23" t="s">
        <v>782</v>
      </c>
      <c r="AK3105" s="23" t="s">
        <v>782</v>
      </c>
      <c r="AL3105" s="14" t="s">
        <v>782</v>
      </c>
      <c r="AM3105" s="22" t="s">
        <v>782</v>
      </c>
      <c r="AN3105" s="23" t="s">
        <v>782</v>
      </c>
      <c r="AO3105" s="23" t="s">
        <v>782</v>
      </c>
      <c r="AP3105" s="23" t="s">
        <v>782</v>
      </c>
      <c r="AQ3105" s="14" t="s">
        <v>782</v>
      </c>
      <c r="AR3105" s="117">
        <v>710</v>
      </c>
      <c r="AS3105" s="118">
        <v>8426.2649999999976</v>
      </c>
      <c r="AT3105" s="23">
        <v>8.4262649999999972</v>
      </c>
      <c r="AU3105" s="50">
        <v>7.4838948838741297</v>
      </c>
      <c r="AV3105" s="14">
        <v>2.0360670423883205</v>
      </c>
      <c r="AW3105" s="48">
        <v>1</v>
      </c>
      <c r="AX3105" s="22" t="s">
        <v>782</v>
      </c>
      <c r="AY3105" s="50">
        <v>30</v>
      </c>
      <c r="AZ3105" s="23">
        <v>0.03</v>
      </c>
      <c r="BA3105" s="50">
        <v>7.8172324619418684E-2</v>
      </c>
      <c r="BB3105" s="14">
        <v>2.1267548015330522E-2</v>
      </c>
      <c r="BC3105" s="120">
        <v>3</v>
      </c>
      <c r="BD3105" s="121">
        <v>1165</v>
      </c>
      <c r="BE3105" s="44">
        <v>1.165</v>
      </c>
      <c r="BF3105" s="50">
        <v>1.6923404380118079</v>
      </c>
      <c r="BG3105" s="14">
        <v>0.4604178230457906</v>
      </c>
      <c r="BH3105" s="22">
        <v>719</v>
      </c>
      <c r="BI3105" s="23">
        <v>11.339264999999997</v>
      </c>
      <c r="BJ3105" s="23">
        <v>20.44901076132308</v>
      </c>
      <c r="BK3105" s="14">
        <v>5.5633540431317314</v>
      </c>
      <c r="BL3105" t="s">
        <v>619</v>
      </c>
    </row>
    <row r="3106" spans="1:64">
      <c r="A3106" t="s">
        <v>4174</v>
      </c>
      <c r="B3106" t="s">
        <v>4172</v>
      </c>
      <c r="C3106" t="s">
        <v>619</v>
      </c>
      <c r="D3106" t="s">
        <v>942</v>
      </c>
      <c r="E3106">
        <v>2016</v>
      </c>
      <c r="F3106" s="23">
        <v>59.3</v>
      </c>
      <c r="G3106" s="23">
        <v>22.33</v>
      </c>
      <c r="H3106" s="22">
        <v>45639</v>
      </c>
      <c r="I3106" s="34">
        <v>387.83758050984926</v>
      </c>
      <c r="J3106" s="13">
        <v>4</v>
      </c>
      <c r="K3106" s="13">
        <v>4</v>
      </c>
      <c r="L3106" s="19">
        <v>1718</v>
      </c>
      <c r="M3106" s="35">
        <v>1.718</v>
      </c>
      <c r="N3106" s="19">
        <v>10.275358000000001</v>
      </c>
      <c r="O3106" s="17">
        <v>2.6493972003672437</v>
      </c>
      <c r="P3106" s="13">
        <v>0</v>
      </c>
      <c r="Q3106" s="13">
        <v>0</v>
      </c>
      <c r="R3106" s="19">
        <v>0</v>
      </c>
      <c r="S3106" s="27">
        <v>0</v>
      </c>
      <c r="T3106" s="19">
        <v>0</v>
      </c>
      <c r="U3106" s="17">
        <v>0</v>
      </c>
      <c r="V3106" s="13">
        <v>0</v>
      </c>
      <c r="W3106" s="13">
        <v>0</v>
      </c>
      <c r="X3106" s="19">
        <v>0</v>
      </c>
      <c r="Y3106" s="27">
        <v>0</v>
      </c>
      <c r="Z3106" s="19">
        <v>0</v>
      </c>
      <c r="AA3106" s="14">
        <v>0</v>
      </c>
      <c r="AB3106" s="13">
        <v>1</v>
      </c>
      <c r="AC3106" s="22" t="s">
        <v>782</v>
      </c>
      <c r="AD3106" s="19">
        <v>0</v>
      </c>
      <c r="AE3106" s="23">
        <v>0</v>
      </c>
      <c r="AF3106" s="19">
        <v>0.90071729999999983</v>
      </c>
      <c r="AG3106" s="14">
        <v>0.2322408516513334</v>
      </c>
      <c r="AH3106" s="22" t="s">
        <v>782</v>
      </c>
      <c r="AI3106" s="23" t="s">
        <v>782</v>
      </c>
      <c r="AJ3106" s="23" t="s">
        <v>782</v>
      </c>
      <c r="AK3106" s="23" t="s">
        <v>782</v>
      </c>
      <c r="AL3106" s="14" t="s">
        <v>782</v>
      </c>
      <c r="AM3106" s="22" t="s">
        <v>782</v>
      </c>
      <c r="AN3106" s="23" t="s">
        <v>782</v>
      </c>
      <c r="AO3106" s="23" t="s">
        <v>782</v>
      </c>
      <c r="AP3106" s="23" t="s">
        <v>782</v>
      </c>
      <c r="AQ3106" s="14" t="s">
        <v>782</v>
      </c>
      <c r="AR3106" s="13">
        <v>735</v>
      </c>
      <c r="AS3106" s="19">
        <v>8715.7649999999976</v>
      </c>
      <c r="AT3106" s="23">
        <v>8.7157649999999975</v>
      </c>
      <c r="AU3106" s="19">
        <v>7.7395993200000044</v>
      </c>
      <c r="AV3106" s="14">
        <v>1.9955774553424059</v>
      </c>
      <c r="AW3106" s="13">
        <v>1</v>
      </c>
      <c r="AX3106" s="22" t="s">
        <v>782</v>
      </c>
      <c r="AY3106" s="19">
        <v>30</v>
      </c>
      <c r="AZ3106" s="23">
        <v>0.03</v>
      </c>
      <c r="BA3106" s="19">
        <v>0.16800000000000001</v>
      </c>
      <c r="BB3106" s="14">
        <v>4.3317101911358895E-2</v>
      </c>
      <c r="BC3106" s="13">
        <v>3</v>
      </c>
      <c r="BD3106" s="19">
        <v>1165</v>
      </c>
      <c r="BE3106" s="44">
        <v>1.165</v>
      </c>
      <c r="BF3106" s="19">
        <v>1.7000054380118077</v>
      </c>
      <c r="BG3106" s="14">
        <v>0.43832921909655825</v>
      </c>
      <c r="BH3106" s="22">
        <v>744</v>
      </c>
      <c r="BI3106" s="23">
        <v>11.628764999999998</v>
      </c>
      <c r="BJ3106" s="23">
        <v>20.783680058011811</v>
      </c>
      <c r="BK3106" s="14">
        <v>5.3588618283688998</v>
      </c>
      <c r="BL3106" t="s">
        <v>619</v>
      </c>
    </row>
    <row r="3107" spans="1:64">
      <c r="A3107" t="s">
        <v>4175</v>
      </c>
      <c r="B3107" t="s">
        <v>4172</v>
      </c>
      <c r="C3107" t="s">
        <v>619</v>
      </c>
      <c r="D3107" t="s">
        <v>942</v>
      </c>
      <c r="E3107">
        <v>2017</v>
      </c>
      <c r="F3107" s="23">
        <v>59.3</v>
      </c>
      <c r="G3107" s="23">
        <v>22.35</v>
      </c>
      <c r="H3107" s="22">
        <v>45712</v>
      </c>
      <c r="I3107" s="34">
        <v>359.06823832380894</v>
      </c>
      <c r="J3107" s="13">
        <v>4</v>
      </c>
      <c r="K3107" s="13">
        <v>4</v>
      </c>
      <c r="L3107" s="19">
        <v>1718</v>
      </c>
      <c r="M3107" s="19">
        <v>1.718</v>
      </c>
      <c r="N3107" s="19">
        <v>10.275358000000001</v>
      </c>
      <c r="O3107" s="17">
        <v>2.861672769490029</v>
      </c>
      <c r="P3107" s="13">
        <v>0</v>
      </c>
      <c r="Q3107" s="13">
        <v>0</v>
      </c>
      <c r="R3107" s="19">
        <v>0</v>
      </c>
      <c r="S3107" s="19">
        <v>0</v>
      </c>
      <c r="T3107" s="19">
        <v>0</v>
      </c>
      <c r="U3107" s="17">
        <v>0</v>
      </c>
      <c r="V3107" s="13">
        <v>0</v>
      </c>
      <c r="W3107" s="13">
        <v>0</v>
      </c>
      <c r="X3107" s="19">
        <v>0</v>
      </c>
      <c r="Y3107" s="19">
        <v>0</v>
      </c>
      <c r="Z3107" s="19">
        <v>0</v>
      </c>
      <c r="AA3107" s="14">
        <v>0</v>
      </c>
      <c r="AB3107" s="13">
        <v>1</v>
      </c>
      <c r="AC3107" s="22" t="s">
        <v>782</v>
      </c>
      <c r="AD3107" s="19">
        <v>0</v>
      </c>
      <c r="AE3107" s="19">
        <v>0</v>
      </c>
      <c r="AF3107" s="19">
        <v>0.82508441399999999</v>
      </c>
      <c r="AG3107" s="14">
        <v>0.22978485032584145</v>
      </c>
      <c r="AH3107" s="22" t="s">
        <v>782</v>
      </c>
      <c r="AI3107" s="23" t="s">
        <v>782</v>
      </c>
      <c r="AJ3107" s="23" t="s">
        <v>782</v>
      </c>
      <c r="AK3107" s="23" t="s">
        <v>782</v>
      </c>
      <c r="AL3107" s="14" t="s">
        <v>782</v>
      </c>
      <c r="AM3107" s="22" t="s">
        <v>782</v>
      </c>
      <c r="AN3107" s="23" t="s">
        <v>782</v>
      </c>
      <c r="AO3107" s="23" t="s">
        <v>782</v>
      </c>
      <c r="AP3107" s="23" t="s">
        <v>782</v>
      </c>
      <c r="AQ3107" s="14" t="s">
        <v>782</v>
      </c>
      <c r="AR3107" s="13">
        <v>760</v>
      </c>
      <c r="AS3107" s="19">
        <v>9167.2800000000007</v>
      </c>
      <c r="AT3107" s="19">
        <v>9.167279999999991</v>
      </c>
      <c r="AU3107" s="19">
        <v>8.1405446400000034</v>
      </c>
      <c r="AV3107" s="14">
        <v>2.2671302474430592</v>
      </c>
      <c r="AW3107" s="13">
        <v>1</v>
      </c>
      <c r="AX3107" s="22" t="s">
        <v>782</v>
      </c>
      <c r="AY3107" s="19">
        <v>0</v>
      </c>
      <c r="AZ3107" s="19">
        <v>0</v>
      </c>
      <c r="BA3107" s="19">
        <v>0</v>
      </c>
      <c r="BB3107" s="14">
        <v>0</v>
      </c>
      <c r="BC3107" s="13">
        <v>3</v>
      </c>
      <c r="BD3107" s="19">
        <v>1165</v>
      </c>
      <c r="BE3107" s="19">
        <v>1.165</v>
      </c>
      <c r="BF3107" s="19">
        <v>1.7000054380118077</v>
      </c>
      <c r="BG3107" s="14">
        <v>0.47344912653586957</v>
      </c>
      <c r="BH3107" s="22">
        <v>769</v>
      </c>
      <c r="BI3107" s="23">
        <v>12.05027999999999</v>
      </c>
      <c r="BJ3107" s="23">
        <v>20.940992492011812</v>
      </c>
      <c r="BK3107" s="14">
        <v>5.8320369937947998</v>
      </c>
      <c r="BL3107" t="s">
        <v>619</v>
      </c>
    </row>
    <row r="3108" spans="1:64">
      <c r="A3108" t="s">
        <v>4176</v>
      </c>
      <c r="B3108" t="s">
        <v>4172</v>
      </c>
      <c r="C3108" t="s">
        <v>619</v>
      </c>
      <c r="D3108" t="s">
        <v>942</v>
      </c>
      <c r="E3108">
        <v>2018</v>
      </c>
      <c r="F3108" s="23">
        <v>59.3</v>
      </c>
      <c r="G3108" s="23">
        <v>22.36</v>
      </c>
      <c r="H3108" s="22">
        <v>45521</v>
      </c>
      <c r="I3108" s="34">
        <v>359.09375845446448</v>
      </c>
      <c r="J3108" s="13">
        <v>4</v>
      </c>
      <c r="K3108" s="13">
        <v>4</v>
      </c>
      <c r="L3108" s="19">
        <v>1718</v>
      </c>
      <c r="M3108" s="19">
        <v>1.718</v>
      </c>
      <c r="N3108" s="19">
        <v>10.275358000000001</v>
      </c>
      <c r="O3108" s="17">
        <v>2.8614693956879189</v>
      </c>
      <c r="P3108" s="13">
        <v>0</v>
      </c>
      <c r="Q3108" s="13">
        <v>0</v>
      </c>
      <c r="R3108" s="19">
        <v>0</v>
      </c>
      <c r="S3108" s="19">
        <v>0</v>
      </c>
      <c r="T3108" s="19">
        <v>0</v>
      </c>
      <c r="U3108" s="17">
        <v>0</v>
      </c>
      <c r="V3108" s="13">
        <v>0</v>
      </c>
      <c r="W3108" s="13">
        <v>0</v>
      </c>
      <c r="X3108" s="19">
        <v>0</v>
      </c>
      <c r="Y3108" s="19">
        <v>0</v>
      </c>
      <c r="Z3108" s="19">
        <v>0</v>
      </c>
      <c r="AA3108" s="14">
        <v>0</v>
      </c>
      <c r="AB3108" s="13">
        <v>1</v>
      </c>
      <c r="AC3108" s="22" t="s">
        <v>782</v>
      </c>
      <c r="AD3108" s="19">
        <v>0</v>
      </c>
      <c r="AE3108" s="19">
        <v>0</v>
      </c>
      <c r="AF3108" s="19">
        <v>0.91665860999999982</v>
      </c>
      <c r="AG3108" s="14">
        <v>0.25526999242350751</v>
      </c>
      <c r="AH3108" s="22" t="s">
        <v>782</v>
      </c>
      <c r="AI3108" s="23" t="s">
        <v>782</v>
      </c>
      <c r="AJ3108" s="23" t="s">
        <v>782</v>
      </c>
      <c r="AK3108" s="23" t="s">
        <v>782</v>
      </c>
      <c r="AL3108" s="14" t="s">
        <v>782</v>
      </c>
      <c r="AM3108" s="22" t="s">
        <v>782</v>
      </c>
      <c r="AN3108" s="23" t="s">
        <v>782</v>
      </c>
      <c r="AO3108" s="23" t="s">
        <v>782</v>
      </c>
      <c r="AP3108" s="23" t="s">
        <v>782</v>
      </c>
      <c r="AQ3108" s="14" t="s">
        <v>782</v>
      </c>
      <c r="AR3108" s="13">
        <v>790</v>
      </c>
      <c r="AS3108" s="19">
        <v>9545.1949999999979</v>
      </c>
      <c r="AT3108" s="19">
        <v>9.5451949999999925</v>
      </c>
      <c r="AU3108" s="19">
        <v>8.4761331600000016</v>
      </c>
      <c r="AV3108" s="14">
        <v>2.3604234160129054</v>
      </c>
      <c r="AW3108" s="13">
        <v>1</v>
      </c>
      <c r="AX3108" s="22" t="s">
        <v>782</v>
      </c>
      <c r="AY3108" s="19">
        <v>30</v>
      </c>
      <c r="AZ3108" s="19">
        <v>0.03</v>
      </c>
      <c r="BA3108" s="19">
        <v>0.16800000000000001</v>
      </c>
      <c r="BB3108" s="14">
        <v>4.6784438895031241E-2</v>
      </c>
      <c r="BC3108" s="13">
        <v>3</v>
      </c>
      <c r="BD3108" s="19">
        <v>1165</v>
      </c>
      <c r="BE3108" s="19">
        <v>1.165</v>
      </c>
      <c r="BF3108" s="19">
        <v>1.6056930461370738</v>
      </c>
      <c r="BG3108" s="14">
        <v>0.44715147738795535</v>
      </c>
      <c r="BH3108" s="22">
        <v>799</v>
      </c>
      <c r="BI3108" s="23">
        <v>12.458194999999993</v>
      </c>
      <c r="BJ3108" s="23">
        <v>21.441842816137076</v>
      </c>
      <c r="BK3108" s="14">
        <v>5.9710987204073183</v>
      </c>
      <c r="BL3108" t="s">
        <v>619</v>
      </c>
    </row>
    <row r="3109" spans="1:64">
      <c r="A3109" t="s">
        <v>4177</v>
      </c>
      <c r="B3109" t="s">
        <v>4172</v>
      </c>
      <c r="C3109" t="s">
        <v>619</v>
      </c>
      <c r="D3109" t="s">
        <v>942</v>
      </c>
      <c r="E3109">
        <v>2019</v>
      </c>
      <c r="F3109" s="23">
        <v>59.3</v>
      </c>
      <c r="G3109" s="23">
        <v>22.41</v>
      </c>
      <c r="H3109" s="22">
        <v>45187</v>
      </c>
      <c r="I3109" s="34">
        <v>365.02800394654423</v>
      </c>
      <c r="J3109" s="22">
        <v>4</v>
      </c>
      <c r="K3109" s="22">
        <v>4</v>
      </c>
      <c r="L3109" s="23">
        <v>1718</v>
      </c>
      <c r="M3109" s="23">
        <v>1.718</v>
      </c>
      <c r="N3109" s="23">
        <v>10.275358000000001</v>
      </c>
      <c r="O3109" s="14">
        <v>2.8149506034897955</v>
      </c>
      <c r="P3109" s="22">
        <v>0</v>
      </c>
      <c r="Q3109" s="22">
        <v>0</v>
      </c>
      <c r="R3109" s="23">
        <v>0</v>
      </c>
      <c r="S3109" s="23">
        <v>0</v>
      </c>
      <c r="T3109" s="23">
        <v>0</v>
      </c>
      <c r="U3109" s="14">
        <v>0</v>
      </c>
      <c r="V3109" s="22">
        <v>0</v>
      </c>
      <c r="W3109" s="22">
        <v>0</v>
      </c>
      <c r="X3109" s="23">
        <v>0</v>
      </c>
      <c r="Y3109" s="23">
        <v>0</v>
      </c>
      <c r="Z3109" s="23">
        <v>0</v>
      </c>
      <c r="AA3109" s="14">
        <v>0</v>
      </c>
      <c r="AB3109" s="22">
        <v>1</v>
      </c>
      <c r="AC3109" s="22">
        <v>1</v>
      </c>
      <c r="AD3109" s="23">
        <v>655.69285407725317</v>
      </c>
      <c r="AE3109" s="23">
        <v>0.6556928540772532</v>
      </c>
      <c r="AF3109" s="23">
        <v>0.91665860999999982</v>
      </c>
      <c r="AG3109" s="14">
        <v>0.2511200784842354</v>
      </c>
      <c r="AH3109" s="22">
        <v>1</v>
      </c>
      <c r="AI3109" s="23">
        <v>29.61</v>
      </c>
      <c r="AJ3109" s="23">
        <v>2.9610000000000001E-2</v>
      </c>
      <c r="AK3109" s="23">
        <v>2.629368E-2</v>
      </c>
      <c r="AL3109" s="14">
        <v>7.2031952934357669E-3</v>
      </c>
      <c r="AM3109" s="22">
        <v>836</v>
      </c>
      <c r="AN3109" s="23">
        <v>11896.380000000001</v>
      </c>
      <c r="AO3109" s="23">
        <v>11.89637999999999</v>
      </c>
      <c r="AP3109" s="23">
        <v>10.56398544</v>
      </c>
      <c r="AQ3109" s="14">
        <v>2.8940205479541841</v>
      </c>
      <c r="AR3109" s="22">
        <v>837</v>
      </c>
      <c r="AS3109" s="23">
        <v>11925.990000000002</v>
      </c>
      <c r="AT3109" s="23">
        <v>11.92598999999999</v>
      </c>
      <c r="AU3109" s="23">
        <v>10.59027912</v>
      </c>
      <c r="AV3109" s="14">
        <v>2.9012237432476198</v>
      </c>
      <c r="AW3109" s="22">
        <v>1</v>
      </c>
      <c r="AX3109" s="22" t="s">
        <v>782</v>
      </c>
      <c r="AY3109" s="23">
        <v>30</v>
      </c>
      <c r="AZ3109" s="23">
        <v>0.03</v>
      </c>
      <c r="BA3109" s="23">
        <v>0.16800000000000001</v>
      </c>
      <c r="BB3109" s="14">
        <v>4.6023866164690869E-2</v>
      </c>
      <c r="BC3109" s="22">
        <v>3</v>
      </c>
      <c r="BD3109" s="23">
        <v>1165</v>
      </c>
      <c r="BE3109" s="23">
        <v>1.165</v>
      </c>
      <c r="BF3109" s="23">
        <v>1.6056932522840999</v>
      </c>
      <c r="BG3109" s="14">
        <v>0.43988221038494413</v>
      </c>
      <c r="BH3109" s="22">
        <v>846</v>
      </c>
      <c r="BI3109" s="23">
        <v>15.494682854077244</v>
      </c>
      <c r="BJ3109" s="23">
        <v>23.555988982284099</v>
      </c>
      <c r="BK3109" s="14">
        <v>6.4532005017712857</v>
      </c>
      <c r="BL3109" t="s">
        <v>619</v>
      </c>
    </row>
    <row r="3110" spans="1:64">
      <c r="A3110" t="s">
        <v>4178</v>
      </c>
      <c r="B3110" t="s">
        <v>4172</v>
      </c>
      <c r="C3110" t="s">
        <v>619</v>
      </c>
      <c r="D3110" t="s">
        <v>942</v>
      </c>
      <c r="E3110">
        <v>2020</v>
      </c>
      <c r="F3110" s="23">
        <v>59.3</v>
      </c>
      <c r="G3110" s="23">
        <v>22.46</v>
      </c>
      <c r="H3110" s="22">
        <v>45376</v>
      </c>
      <c r="I3110" s="34">
        <v>363.85692180850731</v>
      </c>
      <c r="J3110" s="22">
        <v>4</v>
      </c>
      <c r="K3110" s="22">
        <v>4</v>
      </c>
      <c r="L3110" s="23">
        <v>1718</v>
      </c>
      <c r="M3110" s="23">
        <v>1.718</v>
      </c>
      <c r="N3110" s="23">
        <v>10.275358000000001</v>
      </c>
      <c r="O3110" s="14">
        <v>2.8240105888126474</v>
      </c>
      <c r="P3110" s="22">
        <v>0</v>
      </c>
      <c r="Q3110" s="22">
        <v>0</v>
      </c>
      <c r="R3110" s="23">
        <v>0</v>
      </c>
      <c r="S3110" s="23">
        <v>0</v>
      </c>
      <c r="T3110" s="23">
        <v>0</v>
      </c>
      <c r="U3110" s="14">
        <v>0</v>
      </c>
      <c r="V3110" s="22">
        <v>0</v>
      </c>
      <c r="W3110" s="22">
        <v>0</v>
      </c>
      <c r="X3110" s="23">
        <v>0</v>
      </c>
      <c r="Y3110" s="23">
        <v>0</v>
      </c>
      <c r="Z3110" s="23">
        <v>0</v>
      </c>
      <c r="AA3110" s="14">
        <v>0</v>
      </c>
      <c r="AB3110" s="22">
        <v>1</v>
      </c>
      <c r="AC3110" s="22">
        <v>1</v>
      </c>
      <c r="AD3110" s="23">
        <v>605.1143240343348</v>
      </c>
      <c r="AE3110" s="23">
        <v>0.60511432403433485</v>
      </c>
      <c r="AF3110" s="23">
        <v>0.84594982500000004</v>
      </c>
      <c r="AG3110" s="14">
        <v>0.23249518541390052</v>
      </c>
      <c r="AH3110" s="22">
        <v>1</v>
      </c>
      <c r="AI3110" s="23">
        <v>29.61</v>
      </c>
      <c r="AJ3110" s="23">
        <v>2.9610000000000001E-2</v>
      </c>
      <c r="AK3110" s="23">
        <v>2.629368E-2</v>
      </c>
      <c r="AL3110" s="14">
        <v>7.2263789484367669E-3</v>
      </c>
      <c r="AM3110" s="22">
        <v>942</v>
      </c>
      <c r="AN3110" s="23">
        <v>13046.561000000005</v>
      </c>
      <c r="AO3110" s="23">
        <v>13.046560999999986</v>
      </c>
      <c r="AP3110" s="23">
        <v>11.585346168000004</v>
      </c>
      <c r="AQ3110" s="14">
        <v>3.1840389652109482</v>
      </c>
      <c r="AR3110" s="22">
        <v>943</v>
      </c>
      <c r="AS3110" s="23">
        <v>13076.171000000006</v>
      </c>
      <c r="AT3110" s="23">
        <v>13.076170999999986</v>
      </c>
      <c r="AU3110" s="23">
        <v>11.611639848000005</v>
      </c>
      <c r="AV3110" s="14">
        <v>3.191265344159385</v>
      </c>
      <c r="AW3110" s="22">
        <v>1</v>
      </c>
      <c r="AX3110" s="22">
        <v>1</v>
      </c>
      <c r="AY3110" s="23">
        <v>30</v>
      </c>
      <c r="AZ3110" s="23">
        <v>0.03</v>
      </c>
      <c r="BA3110" s="23">
        <v>0.16800000000000001</v>
      </c>
      <c r="BB3110" s="14">
        <v>4.61719950701985E-2</v>
      </c>
      <c r="BC3110" s="22">
        <v>3</v>
      </c>
      <c r="BD3110" s="23">
        <v>1165</v>
      </c>
      <c r="BE3110" s="23">
        <v>1.165</v>
      </c>
      <c r="BF3110" s="23">
        <v>1.6056932522840999</v>
      </c>
      <c r="BG3110" s="14">
        <v>0.44129798171852647</v>
      </c>
      <c r="BH3110" s="22">
        <v>952</v>
      </c>
      <c r="BI3110" s="23">
        <v>16.59428532403432</v>
      </c>
      <c r="BJ3110" s="23">
        <v>24.506640925284103</v>
      </c>
      <c r="BK3110" s="14">
        <v>6.7352410951746577</v>
      </c>
      <c r="BL3110" t="s">
        <v>619</v>
      </c>
    </row>
    <row r="3111" spans="1:64">
      <c r="A3111" t="s">
        <v>4179</v>
      </c>
      <c r="B3111" t="s">
        <v>4172</v>
      </c>
      <c r="C3111" t="s">
        <v>619</v>
      </c>
      <c r="D3111" t="s">
        <v>942</v>
      </c>
      <c r="E3111">
        <v>2021</v>
      </c>
      <c r="F3111" s="23">
        <v>59.3</v>
      </c>
      <c r="G3111" s="23">
        <v>22.64</v>
      </c>
      <c r="H3111" s="22">
        <v>45364</v>
      </c>
      <c r="I3111" s="34">
        <v>340.21</v>
      </c>
      <c r="J3111" s="22">
        <v>4</v>
      </c>
      <c r="K3111" s="22">
        <v>6</v>
      </c>
      <c r="L3111" s="23">
        <v>1718</v>
      </c>
      <c r="M3111" s="23">
        <v>1.718</v>
      </c>
      <c r="N3111" s="23">
        <v>10.275358000000001</v>
      </c>
      <c r="O3111" s="14">
        <v>3.02</v>
      </c>
      <c r="P3111" s="22">
        <v>0</v>
      </c>
      <c r="Q3111" s="22">
        <v>0</v>
      </c>
      <c r="R3111" s="23">
        <v>0</v>
      </c>
      <c r="S3111" s="23">
        <v>0</v>
      </c>
      <c r="T3111" s="23">
        <v>0</v>
      </c>
      <c r="U3111" s="14">
        <v>0</v>
      </c>
      <c r="V3111" s="22">
        <v>0</v>
      </c>
      <c r="W3111" s="22">
        <v>0</v>
      </c>
      <c r="X3111" s="23">
        <v>0</v>
      </c>
      <c r="Y3111" s="23">
        <v>0</v>
      </c>
      <c r="Z3111" s="23">
        <v>0</v>
      </c>
      <c r="AA3111" s="14">
        <v>0</v>
      </c>
      <c r="AB3111" s="22">
        <v>1</v>
      </c>
      <c r="AC3111" s="22">
        <v>1</v>
      </c>
      <c r="AD3111" s="23">
        <v>155</v>
      </c>
      <c r="AE3111" s="23">
        <v>0.155</v>
      </c>
      <c r="AF3111" s="23">
        <v>0.94028938500000003</v>
      </c>
      <c r="AG3111" s="14">
        <v>0.28000000000000003</v>
      </c>
      <c r="AH3111" s="22">
        <v>1</v>
      </c>
      <c r="AI3111" s="23">
        <v>29.61</v>
      </c>
      <c r="AJ3111" s="23">
        <v>2.9610000000000001E-2</v>
      </c>
      <c r="AK3111" s="23">
        <v>2.6495706000000001E-2</v>
      </c>
      <c r="AL3111" s="14">
        <v>0.01</v>
      </c>
      <c r="AM3111" s="22">
        <v>1095</v>
      </c>
      <c r="AN3111" s="23">
        <v>15232.941999999999</v>
      </c>
      <c r="AO3111" s="23">
        <v>15.232942</v>
      </c>
      <c r="AP3111" s="23">
        <v>13.630785530000001</v>
      </c>
      <c r="AQ3111" s="14">
        <v>4.01</v>
      </c>
      <c r="AR3111" s="22">
        <v>1096</v>
      </c>
      <c r="AS3111" s="23">
        <v>15262.552</v>
      </c>
      <c r="AT3111" s="23">
        <v>15.262551999999999</v>
      </c>
      <c r="AU3111" s="23">
        <v>13.657281230000001</v>
      </c>
      <c r="AV3111" s="14">
        <v>4.01</v>
      </c>
      <c r="AW3111" s="22">
        <v>1</v>
      </c>
      <c r="AX3111" s="22">
        <v>1</v>
      </c>
      <c r="AY3111" s="23">
        <v>30</v>
      </c>
      <c r="AZ3111" s="23">
        <v>0.03</v>
      </c>
      <c r="BA3111" s="23">
        <v>0.16800000000000001</v>
      </c>
      <c r="BB3111" s="14">
        <v>0.05</v>
      </c>
      <c r="BC3111" s="22">
        <v>3</v>
      </c>
      <c r="BD3111" s="23">
        <v>1165</v>
      </c>
      <c r="BE3111" s="23">
        <v>1.165</v>
      </c>
      <c r="BF3111" s="23">
        <v>1.405191316</v>
      </c>
      <c r="BG3111" s="14">
        <v>0.41</v>
      </c>
      <c r="BH3111" s="22">
        <v>1105</v>
      </c>
      <c r="BI3111" s="23">
        <v>18.329999999999998</v>
      </c>
      <c r="BJ3111" s="23">
        <v>26.45</v>
      </c>
      <c r="BK3111" s="14">
        <v>7.77</v>
      </c>
      <c r="BL3111" t="s">
        <v>619</v>
      </c>
    </row>
    <row r="3112" spans="1:64">
      <c r="A3112" t="s">
        <v>4180</v>
      </c>
      <c r="B3112" t="s">
        <v>4172</v>
      </c>
      <c r="C3112" t="s">
        <v>619</v>
      </c>
      <c r="D3112" s="111" t="s">
        <v>942</v>
      </c>
      <c r="E3112" s="110">
        <v>2022</v>
      </c>
      <c r="F3112" s="23"/>
      <c r="G3112" s="23"/>
      <c r="H3112" s="22">
        <v>46030</v>
      </c>
      <c r="I3112" s="34">
        <v>333.6041820157057</v>
      </c>
      <c r="J3112" s="22">
        <v>4</v>
      </c>
      <c r="K3112" s="22">
        <v>6</v>
      </c>
      <c r="L3112" s="23">
        <v>1718</v>
      </c>
      <c r="M3112" s="23">
        <v>1.718</v>
      </c>
      <c r="N3112" s="23">
        <v>10.167124000000001</v>
      </c>
      <c r="O3112" s="14">
        <v>3.0476608352353765</v>
      </c>
      <c r="P3112" s="22">
        <v>0</v>
      </c>
      <c r="Q3112" s="22">
        <v>0</v>
      </c>
      <c r="R3112" s="23">
        <v>0</v>
      </c>
      <c r="S3112" s="23">
        <v>0</v>
      </c>
      <c r="T3112" s="23">
        <v>0</v>
      </c>
      <c r="U3112" s="14">
        <v>0</v>
      </c>
      <c r="V3112" s="22">
        <v>0</v>
      </c>
      <c r="W3112" s="22">
        <v>0</v>
      </c>
      <c r="X3112" s="23">
        <v>0</v>
      </c>
      <c r="Y3112" s="23">
        <v>0</v>
      </c>
      <c r="Z3112" s="23">
        <v>0</v>
      </c>
      <c r="AA3112" s="14">
        <v>0</v>
      </c>
      <c r="AB3112" s="22">
        <v>1</v>
      </c>
      <c r="AC3112" s="22">
        <v>1</v>
      </c>
      <c r="AD3112" s="23">
        <v>155</v>
      </c>
      <c r="AE3112" s="23">
        <v>0.155</v>
      </c>
      <c r="AF3112" s="23">
        <v>0.92505839999999995</v>
      </c>
      <c r="AG3112" s="14">
        <v>0.27729220731305138</v>
      </c>
      <c r="AH3112" s="22">
        <v>2</v>
      </c>
      <c r="AI3112" s="23">
        <v>34.409999999999997</v>
      </c>
      <c r="AJ3112" s="23">
        <v>3.4410000000000003E-2</v>
      </c>
      <c r="AK3112" s="23">
        <v>3.5248362426913704E-2</v>
      </c>
      <c r="AL3112" s="14">
        <v>1.0565923428757932E-2</v>
      </c>
      <c r="AM3112" s="22">
        <v>1408</v>
      </c>
      <c r="AN3112" s="23">
        <v>17988.919000000013</v>
      </c>
      <c r="AO3112" s="23">
        <v>17.988919000000017</v>
      </c>
      <c r="AP3112" s="23">
        <v>18.427199551885909</v>
      </c>
      <c r="AQ3112" s="14">
        <v>5.5236716280188531</v>
      </c>
      <c r="AR3112" s="22">
        <v>1410</v>
      </c>
      <c r="AS3112" s="23">
        <v>18023.329000000002</v>
      </c>
      <c r="AT3112" s="23">
        <v>18.023329</v>
      </c>
      <c r="AU3112" s="23">
        <v>18.462447914312811</v>
      </c>
      <c r="AV3112" s="14">
        <v>5.5342375514476077</v>
      </c>
      <c r="AW3112" s="22">
        <v>1</v>
      </c>
      <c r="AX3112" s="22">
        <v>1</v>
      </c>
      <c r="AY3112" s="23">
        <v>30</v>
      </c>
      <c r="AZ3112" s="23">
        <v>0.03</v>
      </c>
      <c r="BA3112" s="23">
        <v>0.16800000000000001</v>
      </c>
      <c r="BB3112" s="14">
        <v>5.0359080927855619E-2</v>
      </c>
      <c r="BC3112" s="22">
        <v>3</v>
      </c>
      <c r="BD3112" s="23">
        <v>1165</v>
      </c>
      <c r="BE3112" s="23">
        <v>1.165</v>
      </c>
      <c r="BF3112" s="23">
        <v>1.5695600248588302</v>
      </c>
      <c r="BG3112" s="14">
        <v>0.47048571614876727</v>
      </c>
      <c r="BH3112" s="22">
        <v>1419</v>
      </c>
      <c r="BI3112" s="23">
        <v>21.091329000000002</v>
      </c>
      <c r="BJ3112" s="23">
        <v>31.292190339171643</v>
      </c>
      <c r="BK3112" s="14">
        <v>9.3800353910726582</v>
      </c>
      <c r="BL3112" t="s">
        <v>619</v>
      </c>
    </row>
    <row r="3113" spans="1:64">
      <c r="A3113" t="s">
        <v>4181</v>
      </c>
      <c r="B3113" t="s">
        <v>4172</v>
      </c>
      <c r="C3113" t="s">
        <v>619</v>
      </c>
      <c r="D3113" t="s">
        <v>942</v>
      </c>
      <c r="E3113">
        <v>2023</v>
      </c>
      <c r="F3113">
        <v>59.3</v>
      </c>
      <c r="G3113">
        <v>23.09</v>
      </c>
      <c r="H3113">
        <v>46615</v>
      </c>
      <c r="I3113">
        <v>333.6041820157057</v>
      </c>
      <c r="J3113">
        <v>4</v>
      </c>
      <c r="K3113">
        <v>7</v>
      </c>
      <c r="L3113">
        <v>2966</v>
      </c>
      <c r="M3113">
        <v>2.9660000000000002</v>
      </c>
      <c r="N3113">
        <v>17.552788</v>
      </c>
      <c r="O3113">
        <v>5.2615611392946011</v>
      </c>
      <c r="P3113">
        <v>0</v>
      </c>
      <c r="Q3113">
        <v>0</v>
      </c>
      <c r="R3113">
        <v>0</v>
      </c>
      <c r="S3113">
        <v>0</v>
      </c>
      <c r="T3113">
        <v>0</v>
      </c>
      <c r="U3113">
        <v>0</v>
      </c>
      <c r="V3113">
        <v>0</v>
      </c>
      <c r="W3113">
        <v>0</v>
      </c>
      <c r="X3113">
        <v>0</v>
      </c>
      <c r="Y3113">
        <v>0</v>
      </c>
      <c r="Z3113">
        <v>0</v>
      </c>
      <c r="AA3113">
        <v>0</v>
      </c>
      <c r="AB3113">
        <v>1</v>
      </c>
      <c r="AC3113">
        <v>1</v>
      </c>
      <c r="AD3113">
        <v>155</v>
      </c>
      <c r="AE3113">
        <v>0.155</v>
      </c>
      <c r="AF3113">
        <v>1.5287601</v>
      </c>
      <c r="AG3113">
        <v>0.45825567616176577</v>
      </c>
      <c r="AH3113">
        <v>3</v>
      </c>
      <c r="AI3113">
        <v>41.64</v>
      </c>
      <c r="AJ3113">
        <v>4.1640000000000003E-2</v>
      </c>
      <c r="AK3113">
        <v>3.9058000000000002E-2</v>
      </c>
      <c r="AL3113">
        <v>1.2645999999999999E-2</v>
      </c>
      <c r="AM3113">
        <v>1848</v>
      </c>
      <c r="AN3113">
        <v>25326.702000000001</v>
      </c>
      <c r="AO3113">
        <v>25.326702000000001</v>
      </c>
      <c r="AP3113">
        <v>23.756122999999999</v>
      </c>
      <c r="AQ3113">
        <v>7.121050718387453</v>
      </c>
      <c r="AR3113">
        <v>2159</v>
      </c>
      <c r="AS3113">
        <v>25595.0639999999</v>
      </c>
      <c r="AT3113">
        <v>25.595064000000001</v>
      </c>
      <c r="AU3113">
        <v>24.007843326774498</v>
      </c>
      <c r="AV3113">
        <v>7.1965055059304488</v>
      </c>
      <c r="AW3113">
        <v>1</v>
      </c>
      <c r="AX3113">
        <v>1</v>
      </c>
      <c r="AY3113">
        <v>30</v>
      </c>
      <c r="AZ3113">
        <v>0.03</v>
      </c>
      <c r="BA3113">
        <v>0.16800000000000001</v>
      </c>
      <c r="BB3113">
        <v>5.0359080927855619E-2</v>
      </c>
      <c r="BC3113">
        <v>3</v>
      </c>
      <c r="BD3113">
        <v>1165</v>
      </c>
      <c r="BE3113">
        <v>1.165</v>
      </c>
      <c r="BF3113">
        <v>1.874126</v>
      </c>
      <c r="BG3113">
        <v>0.56178132680356152</v>
      </c>
      <c r="BH3113">
        <v>2168</v>
      </c>
      <c r="BI3113">
        <v>29.911064000000003</v>
      </c>
      <c r="BJ3113">
        <v>45.131517426774494</v>
      </c>
      <c r="BK3113">
        <v>13.528462729118232</v>
      </c>
      <c r="BL3113" t="s">
        <v>619</v>
      </c>
    </row>
    <row r="3114" spans="1:64">
      <c r="A3114" t="s">
        <v>4182</v>
      </c>
      <c r="B3114" t="s">
        <v>4172</v>
      </c>
      <c r="C3114" t="s">
        <v>619</v>
      </c>
      <c r="D3114" t="s">
        <v>942</v>
      </c>
      <c r="E3114">
        <v>2024</v>
      </c>
      <c r="F3114">
        <v>59.3</v>
      </c>
      <c r="G3114">
        <v>23.07</v>
      </c>
      <c r="H3114">
        <v>46365</v>
      </c>
      <c r="I3114">
        <v>317.9293556368545</v>
      </c>
      <c r="J3114">
        <v>4</v>
      </c>
      <c r="K3114">
        <v>7</v>
      </c>
      <c r="L3114">
        <v>2966</v>
      </c>
      <c r="M3114">
        <v>2.9660000000000002</v>
      </c>
      <c r="N3114">
        <v>17.552788</v>
      </c>
      <c r="O3114">
        <v>5.520971149342107</v>
      </c>
      <c r="P3114">
        <v>0</v>
      </c>
      <c r="Q3114">
        <v>0</v>
      </c>
      <c r="R3114">
        <v>0</v>
      </c>
      <c r="S3114">
        <v>0</v>
      </c>
      <c r="T3114">
        <v>0</v>
      </c>
      <c r="U3114">
        <v>0</v>
      </c>
      <c r="V3114">
        <v>0</v>
      </c>
      <c r="W3114">
        <v>0</v>
      </c>
      <c r="X3114">
        <v>0</v>
      </c>
      <c r="Y3114">
        <v>0</v>
      </c>
      <c r="Z3114">
        <v>0</v>
      </c>
      <c r="AA3114">
        <v>0</v>
      </c>
      <c r="AB3114">
        <v>1</v>
      </c>
      <c r="AC3114">
        <v>1</v>
      </c>
      <c r="AD3114">
        <v>155</v>
      </c>
      <c r="AE3114">
        <v>0.155</v>
      </c>
      <c r="AF3114">
        <v>0.95307804900000004</v>
      </c>
      <c r="AG3114">
        <v>0.29977667431522914</v>
      </c>
      <c r="AH3114">
        <v>6</v>
      </c>
      <c r="AI3114">
        <v>50.769999999999989</v>
      </c>
      <c r="AJ3114">
        <v>5.0770000000000003E-2</v>
      </c>
      <c r="AK3114">
        <v>4.5791687245478642E-2</v>
      </c>
      <c r="AL3114">
        <v>1.4403101328517413E-2</v>
      </c>
      <c r="AM3114">
        <v>2276</v>
      </c>
      <c r="AN3114">
        <v>33584.15600000001</v>
      </c>
      <c r="AO3114">
        <v>33.584156000000007</v>
      </c>
      <c r="AP3114">
        <v>30.29102162606593</v>
      </c>
      <c r="AQ3114">
        <v>9.5275950738770288</v>
      </c>
      <c r="AR3114">
        <v>2825</v>
      </c>
      <c r="AS3114">
        <v>34089.71800000011</v>
      </c>
      <c r="AT3114">
        <v>34.089717999999536</v>
      </c>
      <c r="AU3114">
        <v>30.747010142654435</v>
      </c>
      <c r="AV3114">
        <v>9.6710195512031643</v>
      </c>
      <c r="AW3114">
        <v>1</v>
      </c>
      <c r="AX3114">
        <v>1</v>
      </c>
      <c r="AY3114">
        <v>30</v>
      </c>
      <c r="AZ3114">
        <v>0.03</v>
      </c>
      <c r="BA3114">
        <v>0.16800000000000001</v>
      </c>
      <c r="BB3114">
        <v>5.2841927623661501E-2</v>
      </c>
      <c r="BC3114">
        <v>3</v>
      </c>
      <c r="BD3114">
        <v>1165</v>
      </c>
      <c r="BE3114">
        <v>1.165</v>
      </c>
      <c r="BF3114">
        <v>1.6436870896878881</v>
      </c>
      <c r="BG3114">
        <v>0.51699758469782253</v>
      </c>
      <c r="BH3114">
        <v>2834</v>
      </c>
      <c r="BI3114">
        <v>38.405717999999538</v>
      </c>
      <c r="BJ3114">
        <v>51.064563281342323</v>
      </c>
      <c r="BK3114">
        <v>16.061606887181984</v>
      </c>
      <c r="BL3114" t="s">
        <v>619</v>
      </c>
    </row>
    <row r="3115" spans="1:64">
      <c r="A3115" t="s">
        <v>4183</v>
      </c>
      <c r="B3115" t="s">
        <v>4184</v>
      </c>
      <c r="C3115" t="s">
        <v>620</v>
      </c>
      <c r="D3115" t="s">
        <v>942</v>
      </c>
      <c r="E3115">
        <v>2012</v>
      </c>
      <c r="F3115" s="23">
        <v>41.24</v>
      </c>
      <c r="G3115" s="23">
        <v>10.79</v>
      </c>
      <c r="H3115" s="22">
        <v>20285</v>
      </c>
      <c r="I3115" s="34">
        <v>161.09719799999999</v>
      </c>
      <c r="J3115" s="22">
        <v>1</v>
      </c>
      <c r="K3115" s="22" t="s">
        <v>782</v>
      </c>
      <c r="L3115" s="23">
        <v>526</v>
      </c>
      <c r="M3115" s="23">
        <v>0.52600000000000002</v>
      </c>
      <c r="N3115" s="23">
        <v>4.5620290000000008</v>
      </c>
      <c r="O3115" s="14">
        <v>2.8318487575432569</v>
      </c>
      <c r="P3115" s="22">
        <v>0</v>
      </c>
      <c r="Q3115" s="22" t="s">
        <v>782</v>
      </c>
      <c r="R3115" s="23">
        <v>0</v>
      </c>
      <c r="S3115" s="23">
        <v>0</v>
      </c>
      <c r="T3115" s="23">
        <v>0</v>
      </c>
      <c r="U3115" s="14">
        <v>0</v>
      </c>
      <c r="V3115" s="22">
        <v>0</v>
      </c>
      <c r="W3115" s="22" t="s">
        <v>782</v>
      </c>
      <c r="X3115" s="23">
        <v>0</v>
      </c>
      <c r="Y3115" s="23">
        <v>0</v>
      </c>
      <c r="Z3115" s="23">
        <v>0</v>
      </c>
      <c r="AA3115" s="14">
        <v>0</v>
      </c>
      <c r="AB3115" s="22">
        <v>0</v>
      </c>
      <c r="AC3115" s="22" t="s">
        <v>782</v>
      </c>
      <c r="AD3115" s="23">
        <v>0</v>
      </c>
      <c r="AE3115" s="23">
        <v>0</v>
      </c>
      <c r="AF3115" s="23">
        <v>0</v>
      </c>
      <c r="AG3115" s="14">
        <v>0</v>
      </c>
      <c r="AH3115" s="22" t="s">
        <v>782</v>
      </c>
      <c r="AI3115" s="23" t="s">
        <v>782</v>
      </c>
      <c r="AJ3115" s="23" t="s">
        <v>782</v>
      </c>
      <c r="AK3115" s="23" t="s">
        <v>782</v>
      </c>
      <c r="AL3115" s="14" t="s">
        <v>782</v>
      </c>
      <c r="AM3115" s="22" t="s">
        <v>782</v>
      </c>
      <c r="AN3115" s="23" t="s">
        <v>782</v>
      </c>
      <c r="AO3115" s="23" t="s">
        <v>782</v>
      </c>
      <c r="AP3115" s="23" t="s">
        <v>782</v>
      </c>
      <c r="AQ3115" s="14" t="s">
        <v>782</v>
      </c>
      <c r="AR3115" s="22">
        <v>306</v>
      </c>
      <c r="AS3115" s="23">
        <v>3674.5449999999987</v>
      </c>
      <c r="AT3115" s="23">
        <v>3.6745449999999988</v>
      </c>
      <c r="AU3115" s="23">
        <v>3.0713380000000003</v>
      </c>
      <c r="AV3115" s="14">
        <v>1.9065123652864528</v>
      </c>
      <c r="AW3115" s="22">
        <v>0</v>
      </c>
      <c r="AX3115" s="22" t="s">
        <v>782</v>
      </c>
      <c r="AY3115" s="23">
        <v>0</v>
      </c>
      <c r="AZ3115" s="23">
        <v>0</v>
      </c>
      <c r="BA3115" s="23">
        <v>0</v>
      </c>
      <c r="BB3115" s="14">
        <v>0</v>
      </c>
      <c r="BC3115" s="22">
        <v>1</v>
      </c>
      <c r="BD3115" s="23">
        <v>1000</v>
      </c>
      <c r="BE3115" s="23">
        <v>1</v>
      </c>
      <c r="BF3115" s="23">
        <v>1.597</v>
      </c>
      <c r="BG3115" s="14">
        <v>0.99132698757429671</v>
      </c>
      <c r="BH3115" s="22">
        <v>308</v>
      </c>
      <c r="BI3115" s="23">
        <v>5.2005449999999982</v>
      </c>
      <c r="BJ3115" s="23">
        <v>9.2303669999999993</v>
      </c>
      <c r="BK3115" s="14">
        <v>5.7296881104040072</v>
      </c>
      <c r="BL3115" t="s">
        <v>620</v>
      </c>
    </row>
    <row r="3116" spans="1:64">
      <c r="A3116" t="s">
        <v>4185</v>
      </c>
      <c r="B3116" t="s">
        <v>4184</v>
      </c>
      <c r="C3116" t="s">
        <v>620</v>
      </c>
      <c r="D3116" t="s">
        <v>942</v>
      </c>
      <c r="E3116">
        <v>2015</v>
      </c>
      <c r="F3116" s="23">
        <v>41.24</v>
      </c>
      <c r="G3116" s="23">
        <v>10.89</v>
      </c>
      <c r="H3116" s="22">
        <v>20658</v>
      </c>
      <c r="I3116" s="34">
        <v>166.07938679102475</v>
      </c>
      <c r="J3116" s="13">
        <v>1</v>
      </c>
      <c r="K3116" s="13">
        <v>1</v>
      </c>
      <c r="L3116" s="19">
        <v>526</v>
      </c>
      <c r="M3116" s="35">
        <v>0.52600000000000002</v>
      </c>
      <c r="N3116" s="19">
        <v>3.1461927204529245</v>
      </c>
      <c r="O3116" s="17">
        <v>1.8943908580369053</v>
      </c>
      <c r="P3116" s="36">
        <v>0</v>
      </c>
      <c r="Q3116" s="37">
        <v>0</v>
      </c>
      <c r="R3116" s="38">
        <v>0</v>
      </c>
      <c r="S3116" s="27">
        <v>0</v>
      </c>
      <c r="T3116" s="23">
        <v>0</v>
      </c>
      <c r="U3116" s="17">
        <v>0</v>
      </c>
      <c r="V3116" s="22">
        <v>0</v>
      </c>
      <c r="W3116" s="22">
        <v>0</v>
      </c>
      <c r="X3116" s="23">
        <v>0</v>
      </c>
      <c r="Y3116" s="27">
        <v>0</v>
      </c>
      <c r="Z3116" s="27">
        <v>0</v>
      </c>
      <c r="AA3116" s="14">
        <v>0</v>
      </c>
      <c r="AB3116" s="39">
        <v>0</v>
      </c>
      <c r="AC3116" s="22" t="s">
        <v>782</v>
      </c>
      <c r="AD3116" s="23">
        <v>0</v>
      </c>
      <c r="AE3116" s="23">
        <v>0</v>
      </c>
      <c r="AF3116" s="23">
        <v>0</v>
      </c>
      <c r="AG3116" s="14">
        <v>0</v>
      </c>
      <c r="AH3116" s="22" t="s">
        <v>782</v>
      </c>
      <c r="AI3116" s="23" t="s">
        <v>782</v>
      </c>
      <c r="AJ3116" s="23" t="s">
        <v>782</v>
      </c>
      <c r="AK3116" s="23" t="s">
        <v>782</v>
      </c>
      <c r="AL3116" s="14" t="s">
        <v>782</v>
      </c>
      <c r="AM3116" s="22" t="s">
        <v>782</v>
      </c>
      <c r="AN3116" s="23" t="s">
        <v>782</v>
      </c>
      <c r="AO3116" s="23" t="s">
        <v>782</v>
      </c>
      <c r="AP3116" s="23" t="s">
        <v>782</v>
      </c>
      <c r="AQ3116" s="14" t="s">
        <v>782</v>
      </c>
      <c r="AR3116" s="40">
        <v>372</v>
      </c>
      <c r="AS3116" s="41">
        <v>4508.4249999999975</v>
      </c>
      <c r="AT3116" s="23">
        <v>4.5084249999999972</v>
      </c>
      <c r="AU3116" s="23">
        <v>4.0042152474234092</v>
      </c>
      <c r="AV3116" s="14">
        <v>2.4110248266161136</v>
      </c>
      <c r="AW3116" s="22">
        <v>0</v>
      </c>
      <c r="AX3116" s="22" t="s">
        <v>782</v>
      </c>
      <c r="AY3116" s="23">
        <v>0</v>
      </c>
      <c r="AZ3116" s="23">
        <v>0</v>
      </c>
      <c r="BA3116" s="23">
        <v>0</v>
      </c>
      <c r="BB3116" s="14">
        <v>0</v>
      </c>
      <c r="BC3116" s="42">
        <v>1</v>
      </c>
      <c r="BD3116" s="43">
        <v>1000</v>
      </c>
      <c r="BE3116" s="44">
        <v>1</v>
      </c>
      <c r="BF3116" s="23">
        <v>1.587</v>
      </c>
      <c r="BG3116" s="14">
        <v>0.95556711200824629</v>
      </c>
      <c r="BH3116" s="22">
        <v>374</v>
      </c>
      <c r="BI3116" s="23">
        <v>6.034424999999997</v>
      </c>
      <c r="BJ3116" s="23">
        <v>8.737407967876333</v>
      </c>
      <c r="BK3116" s="14">
        <v>5.2609827966612652</v>
      </c>
      <c r="BL3116" t="s">
        <v>620</v>
      </c>
    </row>
    <row r="3117" spans="1:64">
      <c r="A3117" t="s">
        <v>4186</v>
      </c>
      <c r="B3117" t="s">
        <v>4184</v>
      </c>
      <c r="C3117" t="s">
        <v>620</v>
      </c>
      <c r="D3117" t="s">
        <v>942</v>
      </c>
      <c r="E3117">
        <v>2016</v>
      </c>
      <c r="F3117" s="23">
        <v>41.24</v>
      </c>
      <c r="G3117" s="23">
        <v>10.96</v>
      </c>
      <c r="H3117" s="22">
        <v>20483</v>
      </c>
      <c r="I3117" s="34">
        <v>175.64285296881434</v>
      </c>
      <c r="J3117" s="13">
        <v>1</v>
      </c>
      <c r="K3117" s="13">
        <v>1</v>
      </c>
      <c r="L3117" s="19">
        <v>526</v>
      </c>
      <c r="M3117" s="35">
        <v>0.52600000000000002</v>
      </c>
      <c r="N3117" s="19">
        <v>3.1460059999999999</v>
      </c>
      <c r="O3117" s="17">
        <v>1.7911380661521012</v>
      </c>
      <c r="P3117" s="13">
        <v>0</v>
      </c>
      <c r="Q3117" s="13">
        <v>0</v>
      </c>
      <c r="R3117" s="19">
        <v>0</v>
      </c>
      <c r="S3117" s="27">
        <v>0</v>
      </c>
      <c r="T3117" s="19">
        <v>0</v>
      </c>
      <c r="U3117" s="17">
        <v>0</v>
      </c>
      <c r="V3117" s="13">
        <v>0</v>
      </c>
      <c r="W3117" s="13">
        <v>0</v>
      </c>
      <c r="X3117" s="19">
        <v>0</v>
      </c>
      <c r="Y3117" s="27">
        <v>0</v>
      </c>
      <c r="Z3117" s="19">
        <v>0</v>
      </c>
      <c r="AA3117" s="14">
        <v>0</v>
      </c>
      <c r="AB3117" s="13">
        <v>0</v>
      </c>
      <c r="AC3117" s="22" t="s">
        <v>782</v>
      </c>
      <c r="AD3117" s="19">
        <v>0</v>
      </c>
      <c r="AE3117" s="23">
        <v>0</v>
      </c>
      <c r="AF3117" s="19">
        <v>0</v>
      </c>
      <c r="AG3117" s="14">
        <v>0</v>
      </c>
      <c r="AH3117" s="22" t="s">
        <v>782</v>
      </c>
      <c r="AI3117" s="23" t="s">
        <v>782</v>
      </c>
      <c r="AJ3117" s="23" t="s">
        <v>782</v>
      </c>
      <c r="AK3117" s="23" t="s">
        <v>782</v>
      </c>
      <c r="AL3117" s="14" t="s">
        <v>782</v>
      </c>
      <c r="AM3117" s="22" t="s">
        <v>782</v>
      </c>
      <c r="AN3117" s="23" t="s">
        <v>782</v>
      </c>
      <c r="AO3117" s="23" t="s">
        <v>782</v>
      </c>
      <c r="AP3117" s="23" t="s">
        <v>782</v>
      </c>
      <c r="AQ3117" s="14" t="s">
        <v>782</v>
      </c>
      <c r="AR3117" s="13">
        <v>385</v>
      </c>
      <c r="AS3117" s="19">
        <v>4608.329999999999</v>
      </c>
      <c r="AT3117" s="23">
        <v>4.6083299999999987</v>
      </c>
      <c r="AU3117" s="19">
        <v>4.0921970399999994</v>
      </c>
      <c r="AV3117" s="14">
        <v>2.329839769071945</v>
      </c>
      <c r="AW3117" s="13">
        <v>0</v>
      </c>
      <c r="AX3117" s="22" t="s">
        <v>782</v>
      </c>
      <c r="AY3117" s="19">
        <v>0</v>
      </c>
      <c r="AZ3117" s="23">
        <v>0</v>
      </c>
      <c r="BA3117" s="19">
        <v>0</v>
      </c>
      <c r="BB3117" s="14">
        <v>0</v>
      </c>
      <c r="BC3117" s="13">
        <v>1</v>
      </c>
      <c r="BD3117" s="19">
        <v>1000</v>
      </c>
      <c r="BE3117" s="44">
        <v>1</v>
      </c>
      <c r="BF3117" s="19">
        <v>1.6080000000000001</v>
      </c>
      <c r="BG3117" s="14">
        <v>0.91549412505016814</v>
      </c>
      <c r="BH3117" s="22">
        <v>387</v>
      </c>
      <c r="BI3117" s="23">
        <v>6.1343299999999985</v>
      </c>
      <c r="BJ3117" s="23">
        <v>8.8462030399999989</v>
      </c>
      <c r="BK3117" s="14">
        <v>5.0364719602742145</v>
      </c>
      <c r="BL3117" t="s">
        <v>620</v>
      </c>
    </row>
    <row r="3118" spans="1:64">
      <c r="A3118" t="s">
        <v>4187</v>
      </c>
      <c r="B3118" t="s">
        <v>4184</v>
      </c>
      <c r="C3118" t="s">
        <v>620</v>
      </c>
      <c r="D3118" t="s">
        <v>942</v>
      </c>
      <c r="E3118">
        <v>2017</v>
      </c>
      <c r="F3118" s="23">
        <v>41.24</v>
      </c>
      <c r="G3118" s="23">
        <v>10.98</v>
      </c>
      <c r="H3118" s="22">
        <v>20520</v>
      </c>
      <c r="I3118" s="34">
        <v>161.18481471833564</v>
      </c>
      <c r="J3118" s="13">
        <v>2</v>
      </c>
      <c r="K3118" s="13">
        <v>2</v>
      </c>
      <c r="L3118" s="19">
        <v>686</v>
      </c>
      <c r="M3118" s="19">
        <v>0.68600000000000005</v>
      </c>
      <c r="N3118" s="19">
        <v>4.1029660000000003</v>
      </c>
      <c r="O3118" s="17">
        <v>2.5455040582884796</v>
      </c>
      <c r="P3118" s="13">
        <v>0</v>
      </c>
      <c r="Q3118" s="13">
        <v>0</v>
      </c>
      <c r="R3118" s="19">
        <v>0</v>
      </c>
      <c r="S3118" s="19">
        <v>0</v>
      </c>
      <c r="T3118" s="19">
        <v>0</v>
      </c>
      <c r="U3118" s="17">
        <v>0</v>
      </c>
      <c r="V3118" s="13">
        <v>0</v>
      </c>
      <c r="W3118" s="13">
        <v>0</v>
      </c>
      <c r="X3118" s="19">
        <v>0</v>
      </c>
      <c r="Y3118" s="19">
        <v>0</v>
      </c>
      <c r="Z3118" s="19">
        <v>0</v>
      </c>
      <c r="AA3118" s="14">
        <v>0</v>
      </c>
      <c r="AB3118" s="13">
        <v>0</v>
      </c>
      <c r="AC3118" s="22" t="s">
        <v>782</v>
      </c>
      <c r="AD3118" s="19">
        <v>0</v>
      </c>
      <c r="AE3118" s="19">
        <v>0</v>
      </c>
      <c r="AF3118" s="19">
        <v>0</v>
      </c>
      <c r="AG3118" s="14">
        <v>0</v>
      </c>
      <c r="AH3118" s="22" t="s">
        <v>782</v>
      </c>
      <c r="AI3118" s="23" t="s">
        <v>782</v>
      </c>
      <c r="AJ3118" s="23" t="s">
        <v>782</v>
      </c>
      <c r="AK3118" s="23" t="s">
        <v>782</v>
      </c>
      <c r="AL3118" s="14" t="s">
        <v>782</v>
      </c>
      <c r="AM3118" s="22" t="s">
        <v>782</v>
      </c>
      <c r="AN3118" s="23" t="s">
        <v>782</v>
      </c>
      <c r="AO3118" s="23" t="s">
        <v>782</v>
      </c>
      <c r="AP3118" s="23" t="s">
        <v>782</v>
      </c>
      <c r="AQ3118" s="14" t="s">
        <v>782</v>
      </c>
      <c r="AR3118" s="13">
        <v>415</v>
      </c>
      <c r="AS3118" s="19">
        <v>4842.579999999999</v>
      </c>
      <c r="AT3118" s="19">
        <v>4.842579999999999</v>
      </c>
      <c r="AU3118" s="19">
        <v>4.3002110400000007</v>
      </c>
      <c r="AV3118" s="14">
        <v>2.6678760325620354</v>
      </c>
      <c r="AW3118" s="13">
        <v>0</v>
      </c>
      <c r="AX3118" s="22" t="s">
        <v>782</v>
      </c>
      <c r="AY3118" s="19">
        <v>0</v>
      </c>
      <c r="AZ3118" s="19">
        <v>0</v>
      </c>
      <c r="BA3118" s="19">
        <v>0</v>
      </c>
      <c r="BB3118" s="14">
        <v>0</v>
      </c>
      <c r="BC3118" s="13">
        <v>1</v>
      </c>
      <c r="BD3118" s="19">
        <v>1000</v>
      </c>
      <c r="BE3118" s="19">
        <v>1</v>
      </c>
      <c r="BF3118" s="19">
        <v>1.6080000000000001</v>
      </c>
      <c r="BG3118" s="14">
        <v>0.99761258702311328</v>
      </c>
      <c r="BH3118" s="22">
        <v>418</v>
      </c>
      <c r="BI3118" s="23">
        <v>6.5285799999999989</v>
      </c>
      <c r="BJ3118" s="23">
        <v>10.011177040000002</v>
      </c>
      <c r="BK3118" s="14">
        <v>6.2109926778736284</v>
      </c>
      <c r="BL3118" t="s">
        <v>620</v>
      </c>
    </row>
    <row r="3119" spans="1:64">
      <c r="A3119" t="s">
        <v>4188</v>
      </c>
      <c r="B3119" t="s">
        <v>4184</v>
      </c>
      <c r="C3119" t="s">
        <v>620</v>
      </c>
      <c r="D3119" t="s">
        <v>942</v>
      </c>
      <c r="E3119">
        <v>2018</v>
      </c>
      <c r="F3119" s="23">
        <v>41.25</v>
      </c>
      <c r="G3119" s="23">
        <v>11.02</v>
      </c>
      <c r="H3119" s="22">
        <v>20461</v>
      </c>
      <c r="I3119" s="34">
        <v>161.19627063977973</v>
      </c>
      <c r="J3119" s="13">
        <v>2</v>
      </c>
      <c r="K3119" s="13">
        <v>2</v>
      </c>
      <c r="L3119" s="19">
        <v>686</v>
      </c>
      <c r="M3119" s="19">
        <v>0.68600000000000005</v>
      </c>
      <c r="N3119" s="19">
        <v>4.1029660000000003</v>
      </c>
      <c r="O3119" s="17">
        <v>2.5453231540131411</v>
      </c>
      <c r="P3119" s="13">
        <v>0</v>
      </c>
      <c r="Q3119" s="13">
        <v>0</v>
      </c>
      <c r="R3119" s="19">
        <v>0</v>
      </c>
      <c r="S3119" s="19">
        <v>0</v>
      </c>
      <c r="T3119" s="19">
        <v>0</v>
      </c>
      <c r="U3119" s="17">
        <v>0</v>
      </c>
      <c r="V3119" s="13">
        <v>0</v>
      </c>
      <c r="W3119" s="13">
        <v>0</v>
      </c>
      <c r="X3119" s="19">
        <v>0</v>
      </c>
      <c r="Y3119" s="19">
        <v>0</v>
      </c>
      <c r="Z3119" s="19">
        <v>0</v>
      </c>
      <c r="AA3119" s="14">
        <v>0</v>
      </c>
      <c r="AB3119" s="13">
        <v>0</v>
      </c>
      <c r="AC3119" s="22" t="s">
        <v>782</v>
      </c>
      <c r="AD3119" s="19">
        <v>0</v>
      </c>
      <c r="AE3119" s="19">
        <v>0</v>
      </c>
      <c r="AF3119" s="19">
        <v>0</v>
      </c>
      <c r="AG3119" s="14">
        <v>0</v>
      </c>
      <c r="AH3119" s="22" t="s">
        <v>782</v>
      </c>
      <c r="AI3119" s="23" t="s">
        <v>782</v>
      </c>
      <c r="AJ3119" s="23" t="s">
        <v>782</v>
      </c>
      <c r="AK3119" s="23" t="s">
        <v>782</v>
      </c>
      <c r="AL3119" s="14" t="s">
        <v>782</v>
      </c>
      <c r="AM3119" s="22" t="s">
        <v>782</v>
      </c>
      <c r="AN3119" s="23" t="s">
        <v>782</v>
      </c>
      <c r="AO3119" s="23" t="s">
        <v>782</v>
      </c>
      <c r="AP3119" s="23" t="s">
        <v>782</v>
      </c>
      <c r="AQ3119" s="14" t="s">
        <v>782</v>
      </c>
      <c r="AR3119" s="13">
        <v>432</v>
      </c>
      <c r="AS3119" s="19">
        <v>4972.78</v>
      </c>
      <c r="AT3119" s="19">
        <v>4.9727799999999993</v>
      </c>
      <c r="AU3119" s="19">
        <v>4.41582864</v>
      </c>
      <c r="AV3119" s="14">
        <v>2.7394111678103981</v>
      </c>
      <c r="AW3119" s="13">
        <v>0</v>
      </c>
      <c r="AX3119" s="22" t="s">
        <v>782</v>
      </c>
      <c r="AY3119" s="19">
        <v>0</v>
      </c>
      <c r="AZ3119" s="19">
        <v>0</v>
      </c>
      <c r="BA3119" s="19">
        <v>0</v>
      </c>
      <c r="BB3119" s="14">
        <v>0</v>
      </c>
      <c r="BC3119" s="13">
        <v>1</v>
      </c>
      <c r="BD3119" s="19">
        <v>1000</v>
      </c>
      <c r="BE3119" s="19">
        <v>1</v>
      </c>
      <c r="BF3119" s="19">
        <v>1.6080000000000001</v>
      </c>
      <c r="BG3119" s="14">
        <v>0.99754168853778724</v>
      </c>
      <c r="BH3119" s="22">
        <v>435</v>
      </c>
      <c r="BI3119" s="23">
        <v>6.6587799999999993</v>
      </c>
      <c r="BJ3119" s="23">
        <v>10.12679464</v>
      </c>
      <c r="BK3119" s="14">
        <v>6.2822760103613264</v>
      </c>
      <c r="BL3119" t="s">
        <v>620</v>
      </c>
    </row>
    <row r="3120" spans="1:64">
      <c r="A3120" t="s">
        <v>4189</v>
      </c>
      <c r="B3120" t="s">
        <v>4184</v>
      </c>
      <c r="C3120" t="s">
        <v>620</v>
      </c>
      <c r="D3120" t="s">
        <v>942</v>
      </c>
      <c r="E3120">
        <v>2019</v>
      </c>
      <c r="F3120" s="23">
        <v>41.24</v>
      </c>
      <c r="G3120" s="23">
        <v>11.09</v>
      </c>
      <c r="H3120" s="22">
        <v>20490</v>
      </c>
      <c r="I3120" s="34">
        <v>164.07455874761629</v>
      </c>
      <c r="J3120" s="22">
        <v>2</v>
      </c>
      <c r="K3120" s="22">
        <v>2</v>
      </c>
      <c r="L3120" s="23">
        <v>686</v>
      </c>
      <c r="M3120" s="23">
        <v>0.68600000000000005</v>
      </c>
      <c r="N3120" s="23">
        <v>4.1029660000000003</v>
      </c>
      <c r="O3120" s="14">
        <v>2.5006716649540337</v>
      </c>
      <c r="P3120" s="22">
        <v>0</v>
      </c>
      <c r="Q3120" s="22">
        <v>0</v>
      </c>
      <c r="R3120" s="23">
        <v>0</v>
      </c>
      <c r="S3120" s="23">
        <v>0</v>
      </c>
      <c r="T3120" s="23">
        <v>0</v>
      </c>
      <c r="U3120" s="14">
        <v>0</v>
      </c>
      <c r="V3120" s="22">
        <v>0</v>
      </c>
      <c r="W3120" s="22">
        <v>0</v>
      </c>
      <c r="X3120" s="23">
        <v>0</v>
      </c>
      <c r="Y3120" s="23">
        <v>0</v>
      </c>
      <c r="Z3120" s="23">
        <v>0</v>
      </c>
      <c r="AA3120" s="14">
        <v>0</v>
      </c>
      <c r="AB3120" s="22">
        <v>0</v>
      </c>
      <c r="AC3120" s="22">
        <v>0</v>
      </c>
      <c r="AD3120" s="23">
        <v>0</v>
      </c>
      <c r="AE3120" s="23">
        <v>0</v>
      </c>
      <c r="AF3120" s="23">
        <v>0</v>
      </c>
      <c r="AG3120" s="14">
        <v>0</v>
      </c>
      <c r="AH3120" s="22">
        <v>0</v>
      </c>
      <c r="AI3120" s="23">
        <v>0</v>
      </c>
      <c r="AJ3120" s="23">
        <v>0</v>
      </c>
      <c r="AK3120" s="23">
        <v>0</v>
      </c>
      <c r="AL3120" s="14">
        <v>0</v>
      </c>
      <c r="AM3120" s="22">
        <v>473</v>
      </c>
      <c r="AN3120" s="23">
        <v>5537.8050000000012</v>
      </c>
      <c r="AO3120" s="23">
        <v>5.5378050000000005</v>
      </c>
      <c r="AP3120" s="23">
        <v>4.917570839999998</v>
      </c>
      <c r="AQ3120" s="14">
        <v>2.9971562182070728</v>
      </c>
      <c r="AR3120" s="22">
        <v>473</v>
      </c>
      <c r="AS3120" s="23">
        <v>5537.8050000000012</v>
      </c>
      <c r="AT3120" s="23">
        <v>5.5378050000000005</v>
      </c>
      <c r="AU3120" s="23">
        <v>4.917570839999998</v>
      </c>
      <c r="AV3120" s="14">
        <v>2.9971562182070728</v>
      </c>
      <c r="AW3120" s="22">
        <v>0</v>
      </c>
      <c r="AX3120" s="22" t="s">
        <v>782</v>
      </c>
      <c r="AY3120" s="23">
        <v>0</v>
      </c>
      <c r="AZ3120" s="23">
        <v>0</v>
      </c>
      <c r="BA3120" s="23">
        <v>0</v>
      </c>
      <c r="BB3120" s="14">
        <v>0</v>
      </c>
      <c r="BC3120" s="22">
        <v>1</v>
      </c>
      <c r="BD3120" s="23">
        <v>1000</v>
      </c>
      <c r="BE3120" s="23">
        <v>1</v>
      </c>
      <c r="BF3120" s="23">
        <v>1.6079999999999999</v>
      </c>
      <c r="BG3120" s="14">
        <v>0.9800422516896522</v>
      </c>
      <c r="BH3120" s="22">
        <v>476</v>
      </c>
      <c r="BI3120" s="23">
        <v>7.2238050000000005</v>
      </c>
      <c r="BJ3120" s="23">
        <v>10.628536839999999</v>
      </c>
      <c r="BK3120" s="14">
        <v>6.4778701348507592</v>
      </c>
      <c r="BL3120" t="s">
        <v>620</v>
      </c>
    </row>
    <row r="3121" spans="1:64">
      <c r="A3121" t="s">
        <v>4190</v>
      </c>
      <c r="B3121" t="s">
        <v>4184</v>
      </c>
      <c r="C3121" t="s">
        <v>620</v>
      </c>
      <c r="D3121" t="s">
        <v>942</v>
      </c>
      <c r="E3121">
        <v>2020</v>
      </c>
      <c r="F3121" s="23">
        <v>41.24</v>
      </c>
      <c r="G3121" s="23">
        <v>11.12</v>
      </c>
      <c r="H3121" s="22">
        <v>20469</v>
      </c>
      <c r="I3121" s="34">
        <v>164.990557635079</v>
      </c>
      <c r="J3121" s="22">
        <v>2</v>
      </c>
      <c r="K3121" s="22">
        <v>3</v>
      </c>
      <c r="L3121" s="23">
        <v>1235</v>
      </c>
      <c r="M3121" s="23">
        <v>1.2350000000000001</v>
      </c>
      <c r="N3121" s="23">
        <v>7.3865350000000003</v>
      </c>
      <c r="O3121" s="14">
        <v>4.4769440784225418</v>
      </c>
      <c r="P3121" s="22">
        <v>0</v>
      </c>
      <c r="Q3121" s="22">
        <v>0</v>
      </c>
      <c r="R3121" s="23">
        <v>0</v>
      </c>
      <c r="S3121" s="23">
        <v>0</v>
      </c>
      <c r="T3121" s="23">
        <v>0</v>
      </c>
      <c r="U3121" s="14">
        <v>0</v>
      </c>
      <c r="V3121" s="22">
        <v>0</v>
      </c>
      <c r="W3121" s="22">
        <v>0</v>
      </c>
      <c r="X3121" s="23">
        <v>0</v>
      </c>
      <c r="Y3121" s="23">
        <v>0</v>
      </c>
      <c r="Z3121" s="23">
        <v>0</v>
      </c>
      <c r="AA3121" s="14">
        <v>0</v>
      </c>
      <c r="AB3121" s="22">
        <v>0</v>
      </c>
      <c r="AC3121" s="22">
        <v>0</v>
      </c>
      <c r="AD3121" s="23">
        <v>0</v>
      </c>
      <c r="AE3121" s="23">
        <v>0</v>
      </c>
      <c r="AF3121" s="23">
        <v>0</v>
      </c>
      <c r="AG3121" s="14">
        <v>0</v>
      </c>
      <c r="AH3121" s="22">
        <v>0</v>
      </c>
      <c r="AI3121" s="23">
        <v>0</v>
      </c>
      <c r="AJ3121" s="23">
        <v>0</v>
      </c>
      <c r="AK3121" s="23">
        <v>0</v>
      </c>
      <c r="AL3121" s="14">
        <v>0</v>
      </c>
      <c r="AM3121" s="22">
        <v>536</v>
      </c>
      <c r="AN3121" s="23">
        <v>6156.0560000000014</v>
      </c>
      <c r="AO3121" s="23">
        <v>6.1560560000000049</v>
      </c>
      <c r="AP3121" s="23">
        <v>5.4665777279999936</v>
      </c>
      <c r="AQ3121" s="14">
        <v>3.3132670174318708</v>
      </c>
      <c r="AR3121" s="22">
        <v>536</v>
      </c>
      <c r="AS3121" s="23">
        <v>6156.0560000000014</v>
      </c>
      <c r="AT3121" s="23">
        <v>6.1560560000000049</v>
      </c>
      <c r="AU3121" s="23">
        <v>5.4665777279999936</v>
      </c>
      <c r="AV3121" s="14">
        <v>3.3132670174318708</v>
      </c>
      <c r="AW3121" s="22">
        <v>0</v>
      </c>
      <c r="AX3121" s="22">
        <v>0</v>
      </c>
      <c r="AY3121" s="23">
        <v>0</v>
      </c>
      <c r="AZ3121" s="23">
        <v>0</v>
      </c>
      <c r="BA3121" s="23">
        <v>0</v>
      </c>
      <c r="BB3121" s="14">
        <v>0</v>
      </c>
      <c r="BC3121" s="22">
        <v>1</v>
      </c>
      <c r="BD3121" s="23">
        <v>1000</v>
      </c>
      <c r="BE3121" s="23">
        <v>1</v>
      </c>
      <c r="BF3121" s="23">
        <v>1.6080000000000001</v>
      </c>
      <c r="BG3121" s="14">
        <v>0.97460122751783451</v>
      </c>
      <c r="BH3121" s="22">
        <v>539</v>
      </c>
      <c r="BI3121" s="23">
        <v>8.3910560000000043</v>
      </c>
      <c r="BJ3121" s="23">
        <v>14.461112727999994</v>
      </c>
      <c r="BK3121" s="14">
        <v>8.7648123233722472</v>
      </c>
      <c r="BL3121" t="s">
        <v>620</v>
      </c>
    </row>
    <row r="3122" spans="1:64">
      <c r="A3122" t="s">
        <v>4191</v>
      </c>
      <c r="B3122" t="s">
        <v>4184</v>
      </c>
      <c r="C3122" t="s">
        <v>620</v>
      </c>
      <c r="D3122" t="s">
        <v>942</v>
      </c>
      <c r="E3122">
        <v>2021</v>
      </c>
      <c r="F3122" s="23">
        <v>41.24</v>
      </c>
      <c r="G3122" s="23">
        <v>11.31</v>
      </c>
      <c r="H3122" s="22">
        <v>20483</v>
      </c>
      <c r="I3122" s="34">
        <v>153.47</v>
      </c>
      <c r="J3122" s="22">
        <v>2</v>
      </c>
      <c r="K3122" s="22">
        <v>3</v>
      </c>
      <c r="L3122" s="23">
        <v>1235</v>
      </c>
      <c r="M3122" s="23">
        <v>1.2350000000000001</v>
      </c>
      <c r="N3122" s="23">
        <v>7.3865350000000003</v>
      </c>
      <c r="O3122" s="14">
        <v>4.8099999999999996</v>
      </c>
      <c r="P3122" s="22">
        <v>0</v>
      </c>
      <c r="Q3122" s="22">
        <v>0</v>
      </c>
      <c r="R3122" s="23">
        <v>0</v>
      </c>
      <c r="S3122" s="23">
        <v>0</v>
      </c>
      <c r="T3122" s="23">
        <v>0</v>
      </c>
      <c r="U3122" s="14">
        <v>0</v>
      </c>
      <c r="V3122" s="22">
        <v>0</v>
      </c>
      <c r="W3122" s="22">
        <v>0</v>
      </c>
      <c r="X3122" s="23">
        <v>0</v>
      </c>
      <c r="Y3122" s="23">
        <v>0</v>
      </c>
      <c r="Z3122" s="23">
        <v>0</v>
      </c>
      <c r="AA3122" s="14">
        <v>0</v>
      </c>
      <c r="AB3122" s="22">
        <v>0</v>
      </c>
      <c r="AC3122" s="22">
        <v>0</v>
      </c>
      <c r="AD3122" s="23">
        <v>0</v>
      </c>
      <c r="AE3122" s="23">
        <v>0</v>
      </c>
      <c r="AF3122" s="23">
        <v>0</v>
      </c>
      <c r="AG3122" s="14">
        <v>0</v>
      </c>
      <c r="AH3122" s="22">
        <v>0</v>
      </c>
      <c r="AI3122" s="23">
        <v>0</v>
      </c>
      <c r="AJ3122" s="23">
        <v>0</v>
      </c>
      <c r="AK3122" s="23">
        <v>0</v>
      </c>
      <c r="AL3122" s="14">
        <v>0</v>
      </c>
      <c r="AM3122" s="22">
        <v>636</v>
      </c>
      <c r="AN3122" s="23">
        <v>6993.491</v>
      </c>
      <c r="AO3122" s="23">
        <v>6.9934909999999997</v>
      </c>
      <c r="AP3122" s="23">
        <v>6.2579359849999996</v>
      </c>
      <c r="AQ3122" s="14">
        <v>4.08</v>
      </c>
      <c r="AR3122" s="22">
        <v>636</v>
      </c>
      <c r="AS3122" s="23">
        <v>6993.491</v>
      </c>
      <c r="AT3122" s="23">
        <v>6.9934909999999997</v>
      </c>
      <c r="AU3122" s="23">
        <v>6.2579359849999996</v>
      </c>
      <c r="AV3122" s="14">
        <v>4.08</v>
      </c>
      <c r="AW3122" s="22">
        <v>0</v>
      </c>
      <c r="AX3122" s="22">
        <v>0</v>
      </c>
      <c r="AY3122" s="23">
        <v>0</v>
      </c>
      <c r="AZ3122" s="23">
        <v>0</v>
      </c>
      <c r="BA3122" s="23">
        <v>0</v>
      </c>
      <c r="BB3122" s="14">
        <v>0</v>
      </c>
      <c r="BC3122" s="22">
        <v>1</v>
      </c>
      <c r="BD3122" s="23">
        <v>1000</v>
      </c>
      <c r="BE3122" s="23">
        <v>1</v>
      </c>
      <c r="BF3122" s="23">
        <v>0.97779406599999996</v>
      </c>
      <c r="BG3122" s="14">
        <v>0.64</v>
      </c>
      <c r="BH3122" s="22">
        <v>639</v>
      </c>
      <c r="BI3122" s="23">
        <v>9.23</v>
      </c>
      <c r="BJ3122" s="23">
        <v>14.62</v>
      </c>
      <c r="BK3122" s="14">
        <v>9.5299999999999994</v>
      </c>
      <c r="BL3122" t="s">
        <v>620</v>
      </c>
    </row>
    <row r="3123" spans="1:64">
      <c r="A3123" t="s">
        <v>4192</v>
      </c>
      <c r="B3123" t="s">
        <v>4184</v>
      </c>
      <c r="C3123" t="s">
        <v>620</v>
      </c>
      <c r="D3123" s="111" t="s">
        <v>942</v>
      </c>
      <c r="E3123" s="110">
        <v>2022</v>
      </c>
      <c r="F3123" s="23"/>
      <c r="G3123" s="23"/>
      <c r="H3123" s="22">
        <v>20705</v>
      </c>
      <c r="I3123" s="34">
        <v>150.06027783261322</v>
      </c>
      <c r="J3123" s="22">
        <v>2</v>
      </c>
      <c r="K3123" s="22">
        <v>3</v>
      </c>
      <c r="L3123" s="23">
        <v>1235</v>
      </c>
      <c r="M3123" s="23">
        <v>1.2349999999999999</v>
      </c>
      <c r="N3123" s="23">
        <v>7.3087299999999997</v>
      </c>
      <c r="O3123" s="14">
        <v>4.8705294336137523</v>
      </c>
      <c r="P3123" s="22">
        <v>0</v>
      </c>
      <c r="Q3123" s="22">
        <v>0</v>
      </c>
      <c r="R3123" s="23">
        <v>0</v>
      </c>
      <c r="S3123" s="23">
        <v>0</v>
      </c>
      <c r="T3123" s="23">
        <v>0</v>
      </c>
      <c r="U3123" s="14">
        <v>0</v>
      </c>
      <c r="V3123" s="22">
        <v>0</v>
      </c>
      <c r="W3123" s="22">
        <v>0</v>
      </c>
      <c r="X3123" s="23">
        <v>0</v>
      </c>
      <c r="Y3123" s="23">
        <v>0</v>
      </c>
      <c r="Z3123" s="23">
        <v>0</v>
      </c>
      <c r="AA3123" s="14">
        <v>0</v>
      </c>
      <c r="AB3123" s="22">
        <v>0</v>
      </c>
      <c r="AC3123" s="22">
        <v>0</v>
      </c>
      <c r="AD3123" s="23">
        <v>0</v>
      </c>
      <c r="AE3123" s="23">
        <v>0</v>
      </c>
      <c r="AF3123" s="23">
        <v>0</v>
      </c>
      <c r="AG3123" s="14">
        <v>0</v>
      </c>
      <c r="AH3123" s="22">
        <v>1</v>
      </c>
      <c r="AI3123" s="23">
        <v>0.76</v>
      </c>
      <c r="AJ3123" s="23">
        <v>7.6000000000000004E-4</v>
      </c>
      <c r="AK3123" s="23">
        <v>7.7851657786847999E-4</v>
      </c>
      <c r="AL3123" s="14">
        <v>5.1880256994918199E-4</v>
      </c>
      <c r="AM3123" s="22">
        <v>804</v>
      </c>
      <c r="AN3123" s="23">
        <v>8610.3079999999973</v>
      </c>
      <c r="AO3123" s="23">
        <v>8.6103080000000141</v>
      </c>
      <c r="AP3123" s="23">
        <v>8.8200888402021071</v>
      </c>
      <c r="AQ3123" s="14">
        <v>5.8776972611236902</v>
      </c>
      <c r="AR3123" s="22">
        <v>805</v>
      </c>
      <c r="AS3123" s="23">
        <v>8611.0680000000011</v>
      </c>
      <c r="AT3123" s="23">
        <v>8.6110680000000102</v>
      </c>
      <c r="AU3123" s="23">
        <v>8.8208673567799796</v>
      </c>
      <c r="AV3123" s="14">
        <v>5.8782160636936425</v>
      </c>
      <c r="AW3123" s="22">
        <v>0</v>
      </c>
      <c r="AX3123" s="22">
        <v>0</v>
      </c>
      <c r="AY3123" s="23">
        <v>0</v>
      </c>
      <c r="AZ3123" s="23">
        <v>0</v>
      </c>
      <c r="BA3123" s="23">
        <v>0</v>
      </c>
      <c r="BB3123" s="14">
        <v>0</v>
      </c>
      <c r="BC3123" s="22">
        <v>1</v>
      </c>
      <c r="BD3123" s="23">
        <v>1000</v>
      </c>
      <c r="BE3123" s="23">
        <v>1</v>
      </c>
      <c r="BF3123" s="23">
        <v>1.0921690602922201</v>
      </c>
      <c r="BG3123" s="14">
        <v>0.72782023068789392</v>
      </c>
      <c r="BH3123" s="22">
        <v>808</v>
      </c>
      <c r="BI3123" s="23">
        <v>10.84606800000001</v>
      </c>
      <c r="BJ3123" s="23">
        <v>17.2217664170722</v>
      </c>
      <c r="BK3123" s="14">
        <v>11.47656572799529</v>
      </c>
      <c r="BL3123" t="s">
        <v>620</v>
      </c>
    </row>
    <row r="3124" spans="1:64">
      <c r="A3124" t="s">
        <v>4193</v>
      </c>
      <c r="B3124" t="s">
        <v>4184</v>
      </c>
      <c r="C3124" t="s">
        <v>620</v>
      </c>
      <c r="D3124" t="s">
        <v>942</v>
      </c>
      <c r="E3124">
        <v>2023</v>
      </c>
      <c r="F3124">
        <v>41.24</v>
      </c>
      <c r="G3124">
        <v>11.78</v>
      </c>
      <c r="H3124">
        <v>20674</v>
      </c>
      <c r="I3124">
        <v>150.06027783261322</v>
      </c>
      <c r="J3124">
        <v>2</v>
      </c>
      <c r="K3124">
        <v>3</v>
      </c>
      <c r="L3124">
        <v>1235</v>
      </c>
      <c r="M3124">
        <v>1.2350000000000001</v>
      </c>
      <c r="N3124">
        <v>7.3087299999999997</v>
      </c>
      <c r="O3124">
        <v>4.8705294336137523</v>
      </c>
      <c r="P3124">
        <v>0</v>
      </c>
      <c r="Q3124">
        <v>0</v>
      </c>
      <c r="R3124">
        <v>0</v>
      </c>
      <c r="S3124">
        <v>0</v>
      </c>
      <c r="T3124">
        <v>0</v>
      </c>
      <c r="U3124">
        <v>0</v>
      </c>
      <c r="V3124">
        <v>0</v>
      </c>
      <c r="W3124">
        <v>0</v>
      </c>
      <c r="X3124">
        <v>0</v>
      </c>
      <c r="Y3124">
        <v>0</v>
      </c>
      <c r="Z3124">
        <v>0</v>
      </c>
      <c r="AA3124">
        <v>0</v>
      </c>
      <c r="AG3124">
        <v>0</v>
      </c>
      <c r="AH3124">
        <v>1</v>
      </c>
      <c r="AI3124">
        <v>4.92</v>
      </c>
      <c r="AJ3124">
        <v>4.9199999999999999E-3</v>
      </c>
      <c r="AK3124">
        <v>4.6150000000000002E-3</v>
      </c>
      <c r="AL3124">
        <v>3.3219999999999999E-3</v>
      </c>
      <c r="AM3124">
        <v>1109</v>
      </c>
      <c r="AN3124">
        <v>12437.018</v>
      </c>
      <c r="AO3124">
        <v>12.437018</v>
      </c>
      <c r="AP3124">
        <v>11.665763999999999</v>
      </c>
      <c r="AQ3124">
        <v>7.7740519799734971</v>
      </c>
      <c r="AR3124">
        <v>1223</v>
      </c>
      <c r="AS3124">
        <v>12525.4179999999</v>
      </c>
      <c r="AT3124">
        <v>12.525418</v>
      </c>
      <c r="AU3124">
        <v>11.7486822047549</v>
      </c>
      <c r="AV3124">
        <v>7.8293085781569243</v>
      </c>
      <c r="AW3124">
        <v>0</v>
      </c>
      <c r="AX3124">
        <v>0</v>
      </c>
      <c r="AY3124">
        <v>0</v>
      </c>
      <c r="AZ3124">
        <v>0</v>
      </c>
      <c r="BA3124">
        <v>0</v>
      </c>
      <c r="BB3124">
        <v>0</v>
      </c>
      <c r="BC3124">
        <v>1</v>
      </c>
      <c r="BD3124">
        <v>1000</v>
      </c>
      <c r="BE3124">
        <v>1</v>
      </c>
      <c r="BF3124">
        <v>1.3040989999999999</v>
      </c>
      <c r="BG3124">
        <v>0.8690501036221423</v>
      </c>
      <c r="BH3124">
        <v>1226</v>
      </c>
      <c r="BI3124">
        <v>14.760418</v>
      </c>
      <c r="BJ3124">
        <v>20.361511204754901</v>
      </c>
      <c r="BK3124">
        <v>13.56888811539282</v>
      </c>
      <c r="BL3124" t="s">
        <v>620</v>
      </c>
    </row>
    <row r="3125" spans="1:64">
      <c r="A3125" t="s">
        <v>4194</v>
      </c>
      <c r="B3125" t="s">
        <v>4184</v>
      </c>
      <c r="C3125" t="s">
        <v>620</v>
      </c>
      <c r="D3125" t="s">
        <v>942</v>
      </c>
      <c r="E3125">
        <v>2024</v>
      </c>
      <c r="F3125">
        <v>41.24</v>
      </c>
      <c r="G3125">
        <v>11.78</v>
      </c>
      <c r="H3125">
        <v>20688</v>
      </c>
      <c r="I3125">
        <v>141.85964648798117</v>
      </c>
      <c r="J3125">
        <v>2</v>
      </c>
      <c r="K3125">
        <v>3</v>
      </c>
      <c r="L3125">
        <v>1235</v>
      </c>
      <c r="M3125">
        <v>1.2350000000000001</v>
      </c>
      <c r="N3125">
        <v>7.3087299999999997</v>
      </c>
      <c r="O3125">
        <v>5.1520853046953139</v>
      </c>
      <c r="P3125">
        <v>0</v>
      </c>
      <c r="Q3125">
        <v>0</v>
      </c>
      <c r="R3125">
        <v>0</v>
      </c>
      <c r="S3125">
        <v>0</v>
      </c>
      <c r="T3125">
        <v>0</v>
      </c>
      <c r="U3125">
        <v>0</v>
      </c>
      <c r="V3125">
        <v>0</v>
      </c>
      <c r="W3125">
        <v>0</v>
      </c>
      <c r="X3125">
        <v>0</v>
      </c>
      <c r="Y3125">
        <v>0</v>
      </c>
      <c r="Z3125">
        <v>0</v>
      </c>
      <c r="AA3125">
        <v>0</v>
      </c>
      <c r="AB3125">
        <v>0</v>
      </c>
      <c r="AC3125">
        <v>0</v>
      </c>
      <c r="AD3125">
        <v>0</v>
      </c>
      <c r="AE3125">
        <v>0</v>
      </c>
      <c r="AF3125">
        <v>0</v>
      </c>
      <c r="AG3125">
        <v>0</v>
      </c>
      <c r="AH3125">
        <v>2</v>
      </c>
      <c r="AI3125">
        <v>21.56</v>
      </c>
      <c r="AJ3125">
        <v>2.1559999999999999E-2</v>
      </c>
      <c r="AK3125">
        <v>1.9445908548601919E-2</v>
      </c>
      <c r="AL3125">
        <v>1.3707850703159226E-2</v>
      </c>
      <c r="AM3125">
        <v>1385</v>
      </c>
      <c r="AN3125">
        <v>16934.598999999995</v>
      </c>
      <c r="AO3125">
        <v>16.934598999999995</v>
      </c>
      <c r="AP3125">
        <v>15.274056746811011</v>
      </c>
      <c r="AQ3125">
        <v>10.767020167433648</v>
      </c>
      <c r="AR3125">
        <v>1607</v>
      </c>
      <c r="AS3125">
        <v>17149.676999999941</v>
      </c>
      <c r="AT3125">
        <v>17.149677000000008</v>
      </c>
      <c r="AU3125">
        <v>15.468045017628064</v>
      </c>
      <c r="AV3125">
        <v>10.903766786799775</v>
      </c>
      <c r="AW3125">
        <v>0</v>
      </c>
      <c r="AX3125">
        <v>0</v>
      </c>
      <c r="AY3125">
        <v>0</v>
      </c>
      <c r="AZ3125">
        <v>0</v>
      </c>
      <c r="BA3125">
        <v>0</v>
      </c>
      <c r="BB3125">
        <v>0</v>
      </c>
      <c r="BC3125">
        <v>1</v>
      </c>
      <c r="BD3125">
        <v>1000</v>
      </c>
      <c r="BE3125">
        <v>1</v>
      </c>
      <c r="BF3125">
        <v>1.1437499399364075</v>
      </c>
      <c r="BG3125">
        <v>0.80625461028010525</v>
      </c>
      <c r="BH3125">
        <v>1610</v>
      </c>
      <c r="BI3125">
        <v>19.384677000000007</v>
      </c>
      <c r="BJ3125">
        <v>23.920524957564474</v>
      </c>
      <c r="BK3125">
        <v>16.862106701775197</v>
      </c>
      <c r="BL3125" t="s">
        <v>620</v>
      </c>
    </row>
    <row r="3126" spans="1:64">
      <c r="A3126" t="s">
        <v>4195</v>
      </c>
      <c r="B3126" t="s">
        <v>4196</v>
      </c>
      <c r="C3126" t="s">
        <v>621</v>
      </c>
      <c r="D3126" t="s">
        <v>942</v>
      </c>
      <c r="E3126">
        <v>2012</v>
      </c>
      <c r="F3126" s="23">
        <v>79.16</v>
      </c>
      <c r="G3126" s="23">
        <v>29.02</v>
      </c>
      <c r="H3126" s="22">
        <v>65113</v>
      </c>
      <c r="I3126" s="34">
        <v>518.739148</v>
      </c>
      <c r="J3126" s="22">
        <v>1</v>
      </c>
      <c r="K3126" s="22" t="s">
        <v>782</v>
      </c>
      <c r="L3126" s="23">
        <v>323</v>
      </c>
      <c r="M3126" s="23">
        <v>0.32300000000000001</v>
      </c>
      <c r="N3126" s="23">
        <v>0.18171399999999999</v>
      </c>
      <c r="O3126" s="14">
        <v>3.5029937628690402E-2</v>
      </c>
      <c r="P3126" s="22">
        <v>0</v>
      </c>
      <c r="Q3126" s="22" t="s">
        <v>782</v>
      </c>
      <c r="R3126" s="23">
        <v>0</v>
      </c>
      <c r="S3126" s="23">
        <v>0</v>
      </c>
      <c r="T3126" s="23">
        <v>0</v>
      </c>
      <c r="U3126" s="14">
        <v>0</v>
      </c>
      <c r="V3126" s="22">
        <v>0</v>
      </c>
      <c r="W3126" s="22" t="s">
        <v>782</v>
      </c>
      <c r="X3126" s="23">
        <v>0</v>
      </c>
      <c r="Y3126" s="23">
        <v>0</v>
      </c>
      <c r="Z3126" s="23">
        <v>0</v>
      </c>
      <c r="AA3126" s="14">
        <v>0</v>
      </c>
      <c r="AB3126" s="22">
        <v>1</v>
      </c>
      <c r="AC3126" s="22" t="s">
        <v>782</v>
      </c>
      <c r="AD3126" s="23">
        <v>1520</v>
      </c>
      <c r="AE3126" s="23">
        <v>1.52</v>
      </c>
      <c r="AF3126" s="23">
        <v>1.0000000000000001E-5</v>
      </c>
      <c r="AG3126" s="14">
        <v>1.9277511709989548E-6</v>
      </c>
      <c r="AH3126" s="22" t="s">
        <v>782</v>
      </c>
      <c r="AI3126" s="23" t="s">
        <v>782</v>
      </c>
      <c r="AJ3126" s="23" t="s">
        <v>782</v>
      </c>
      <c r="AK3126" s="23" t="s">
        <v>782</v>
      </c>
      <c r="AL3126" s="14" t="s">
        <v>782</v>
      </c>
      <c r="AM3126" s="22" t="s">
        <v>782</v>
      </c>
      <c r="AN3126" s="23" t="s">
        <v>782</v>
      </c>
      <c r="AO3126" s="23" t="s">
        <v>782</v>
      </c>
      <c r="AP3126" s="23" t="s">
        <v>782</v>
      </c>
      <c r="AQ3126" s="14" t="s">
        <v>782</v>
      </c>
      <c r="AR3126" s="22">
        <v>431</v>
      </c>
      <c r="AS3126" s="23">
        <v>6326.6010000000069</v>
      </c>
      <c r="AT3126" s="23">
        <v>6.3266010000000072</v>
      </c>
      <c r="AU3126" s="23">
        <v>5.2977939999999997</v>
      </c>
      <c r="AV3126" s="14">
        <v>1.0212828587211236</v>
      </c>
      <c r="AW3126" s="22">
        <v>1</v>
      </c>
      <c r="AX3126" s="22" t="s">
        <v>782</v>
      </c>
      <c r="AY3126" s="23">
        <v>3</v>
      </c>
      <c r="AZ3126" s="23">
        <v>3.0000000000000001E-3</v>
      </c>
      <c r="BA3126" s="23">
        <v>6.9499999999999998E-4</v>
      </c>
      <c r="BB3126" s="14">
        <v>1.3397870638442733E-4</v>
      </c>
      <c r="BC3126" s="22">
        <v>4</v>
      </c>
      <c r="BD3126" s="23">
        <v>4480</v>
      </c>
      <c r="BE3126" s="23">
        <v>4.4800000000000004</v>
      </c>
      <c r="BF3126" s="23">
        <v>7.15456</v>
      </c>
      <c r="BG3126" s="14">
        <v>1.3792211417982281</v>
      </c>
      <c r="BH3126" s="22">
        <v>438</v>
      </c>
      <c r="BI3126" s="23">
        <v>12.652601000000008</v>
      </c>
      <c r="BJ3126" s="23">
        <v>12.634772999999999</v>
      </c>
      <c r="BK3126" s="14">
        <v>2.4356698446055973</v>
      </c>
      <c r="BL3126" t="s">
        <v>621</v>
      </c>
    </row>
    <row r="3127" spans="1:64">
      <c r="A3127" t="s">
        <v>4197</v>
      </c>
      <c r="B3127" t="s">
        <v>4196</v>
      </c>
      <c r="C3127" t="s">
        <v>621</v>
      </c>
      <c r="D3127" t="s">
        <v>942</v>
      </c>
      <c r="E3127">
        <v>2015</v>
      </c>
      <c r="F3127" s="23">
        <v>79.16</v>
      </c>
      <c r="G3127" s="23">
        <v>29.34</v>
      </c>
      <c r="H3127" s="22">
        <v>66521</v>
      </c>
      <c r="I3127" s="34">
        <v>533.94706163895898</v>
      </c>
      <c r="J3127" s="13">
        <v>1</v>
      </c>
      <c r="K3127" s="13">
        <v>1</v>
      </c>
      <c r="L3127" s="19">
        <v>323</v>
      </c>
      <c r="M3127" s="35">
        <v>0.32300000000000001</v>
      </c>
      <c r="N3127" s="19">
        <v>1.9319776591374422</v>
      </c>
      <c r="O3127" s="17">
        <v>0.36182943927197692</v>
      </c>
      <c r="P3127" s="36">
        <v>1</v>
      </c>
      <c r="Q3127" s="37">
        <v>1</v>
      </c>
      <c r="R3127" s="38">
        <v>0</v>
      </c>
      <c r="S3127" s="27">
        <v>0</v>
      </c>
      <c r="T3127" s="23">
        <v>0</v>
      </c>
      <c r="U3127" s="17">
        <v>0</v>
      </c>
      <c r="V3127" s="22">
        <v>0</v>
      </c>
      <c r="W3127" s="22">
        <v>0</v>
      </c>
      <c r="X3127" s="23">
        <v>0</v>
      </c>
      <c r="Y3127" s="27">
        <v>0</v>
      </c>
      <c r="Z3127" s="27">
        <v>0</v>
      </c>
      <c r="AA3127" s="14">
        <v>0</v>
      </c>
      <c r="AB3127" s="39">
        <v>1</v>
      </c>
      <c r="AC3127" s="22" t="s">
        <v>782</v>
      </c>
      <c r="AD3127" s="23">
        <v>1520</v>
      </c>
      <c r="AE3127" s="23">
        <v>1.52</v>
      </c>
      <c r="AF3127" s="23">
        <v>2.9726592840000001</v>
      </c>
      <c r="AG3127" s="14">
        <v>0.55673296054394894</v>
      </c>
      <c r="AH3127" s="22" t="s">
        <v>782</v>
      </c>
      <c r="AI3127" s="23" t="s">
        <v>782</v>
      </c>
      <c r="AJ3127" s="23" t="s">
        <v>782</v>
      </c>
      <c r="AK3127" s="23" t="s">
        <v>782</v>
      </c>
      <c r="AL3127" s="14" t="s">
        <v>782</v>
      </c>
      <c r="AM3127" s="22" t="s">
        <v>782</v>
      </c>
      <c r="AN3127" s="23" t="s">
        <v>782</v>
      </c>
      <c r="AO3127" s="23" t="s">
        <v>782</v>
      </c>
      <c r="AP3127" s="23" t="s">
        <v>782</v>
      </c>
      <c r="AQ3127" s="14" t="s">
        <v>782</v>
      </c>
      <c r="AR3127" s="40">
        <v>564</v>
      </c>
      <c r="AS3127" s="41">
        <v>10375.578000000001</v>
      </c>
      <c r="AT3127" s="23">
        <v>10.375578000000001</v>
      </c>
      <c r="AU3127" s="23">
        <v>9.2152021223444791</v>
      </c>
      <c r="AV3127" s="14">
        <v>1.7258643757788028</v>
      </c>
      <c r="AW3127" s="22">
        <v>1</v>
      </c>
      <c r="AX3127" s="22" t="s">
        <v>782</v>
      </c>
      <c r="AY3127" s="23">
        <v>3</v>
      </c>
      <c r="AZ3127" s="23">
        <v>3.0000000000000001E-3</v>
      </c>
      <c r="BA3127" s="23">
        <v>7.8172324619418688E-3</v>
      </c>
      <c r="BB3127" s="14">
        <v>1.4640463490793918E-3</v>
      </c>
      <c r="BC3127" s="42">
        <v>4</v>
      </c>
      <c r="BD3127" s="43">
        <v>4480</v>
      </c>
      <c r="BE3127" s="44">
        <v>4.4800000000000004</v>
      </c>
      <c r="BF3127" s="23">
        <v>6.0172098626029973</v>
      </c>
      <c r="BG3127" s="14">
        <v>1.1269300451121644</v>
      </c>
      <c r="BH3127" s="22">
        <v>572</v>
      </c>
      <c r="BI3127" s="23">
        <v>16.701578000000001</v>
      </c>
      <c r="BJ3127" s="23">
        <v>20.144866160546858</v>
      </c>
      <c r="BK3127" s="14">
        <v>3.7728208670559722</v>
      </c>
      <c r="BL3127" t="s">
        <v>621</v>
      </c>
    </row>
    <row r="3128" spans="1:64">
      <c r="A3128" t="s">
        <v>4198</v>
      </c>
      <c r="B3128" t="s">
        <v>4196</v>
      </c>
      <c r="C3128" t="s">
        <v>621</v>
      </c>
      <c r="D3128" t="s">
        <v>942</v>
      </c>
      <c r="E3128">
        <v>2016</v>
      </c>
      <c r="F3128" s="23">
        <v>79.16</v>
      </c>
      <c r="G3128" s="23">
        <v>29.46</v>
      </c>
      <c r="H3128" s="22">
        <v>66514</v>
      </c>
      <c r="I3128" s="34">
        <v>565.58903196526762</v>
      </c>
      <c r="J3128" s="13">
        <v>1</v>
      </c>
      <c r="K3128" s="13">
        <v>1</v>
      </c>
      <c r="L3128" s="19">
        <v>323</v>
      </c>
      <c r="M3128" s="35">
        <v>0.32300000000000001</v>
      </c>
      <c r="N3128" s="19">
        <v>1.9318630000000001</v>
      </c>
      <c r="O3128" s="17">
        <v>0.34156655996091423</v>
      </c>
      <c r="P3128" s="13">
        <v>1</v>
      </c>
      <c r="Q3128" s="13">
        <v>1</v>
      </c>
      <c r="R3128" s="19">
        <v>0</v>
      </c>
      <c r="S3128" s="27">
        <v>0</v>
      </c>
      <c r="T3128" s="19">
        <v>0</v>
      </c>
      <c r="U3128" s="17">
        <v>0</v>
      </c>
      <c r="V3128" s="13">
        <v>0</v>
      </c>
      <c r="W3128" s="13">
        <v>0</v>
      </c>
      <c r="X3128" s="19">
        <v>0</v>
      </c>
      <c r="Y3128" s="27">
        <v>0</v>
      </c>
      <c r="Z3128" s="19">
        <v>0</v>
      </c>
      <c r="AA3128" s="14">
        <v>0</v>
      </c>
      <c r="AB3128" s="13">
        <v>1</v>
      </c>
      <c r="AC3128" s="22" t="s">
        <v>782</v>
      </c>
      <c r="AD3128" s="19">
        <v>1520</v>
      </c>
      <c r="AE3128" s="23">
        <v>1.52</v>
      </c>
      <c r="AF3128" s="19">
        <v>2.0739969810000001</v>
      </c>
      <c r="AG3128" s="14">
        <v>0.36669681761568579</v>
      </c>
      <c r="AH3128" s="22" t="s">
        <v>782</v>
      </c>
      <c r="AI3128" s="23" t="s">
        <v>782</v>
      </c>
      <c r="AJ3128" s="23" t="s">
        <v>782</v>
      </c>
      <c r="AK3128" s="23" t="s">
        <v>782</v>
      </c>
      <c r="AL3128" s="14" t="s">
        <v>782</v>
      </c>
      <c r="AM3128" s="22" t="s">
        <v>782</v>
      </c>
      <c r="AN3128" s="23" t="s">
        <v>782</v>
      </c>
      <c r="AO3128" s="23" t="s">
        <v>782</v>
      </c>
      <c r="AP3128" s="23" t="s">
        <v>782</v>
      </c>
      <c r="AQ3128" s="14" t="s">
        <v>782</v>
      </c>
      <c r="AR3128" s="13">
        <v>597</v>
      </c>
      <c r="AS3128" s="19">
        <v>10807.413000000002</v>
      </c>
      <c r="AT3128" s="23">
        <v>10.807413000000002</v>
      </c>
      <c r="AU3128" s="19">
        <v>9.5969827440000088</v>
      </c>
      <c r="AV3128" s="14">
        <v>1.6968120316359587</v>
      </c>
      <c r="AW3128" s="13">
        <v>1</v>
      </c>
      <c r="AX3128" s="22" t="s">
        <v>782</v>
      </c>
      <c r="AY3128" s="19">
        <v>3</v>
      </c>
      <c r="AZ3128" s="23">
        <v>3.0000000000000001E-3</v>
      </c>
      <c r="BA3128" s="19">
        <v>0.63400000000000001</v>
      </c>
      <c r="BB3128" s="14">
        <v>0.1120955259328532</v>
      </c>
      <c r="BC3128" s="13">
        <v>4</v>
      </c>
      <c r="BD3128" s="19">
        <v>4480</v>
      </c>
      <c r="BE3128" s="44">
        <v>4.4800000000000004</v>
      </c>
      <c r="BF3128" s="19">
        <v>6.0230898626029976</v>
      </c>
      <c r="BG3128" s="14">
        <v>1.0649233846834694</v>
      </c>
      <c r="BH3128" s="22">
        <v>605</v>
      </c>
      <c r="BI3128" s="23">
        <v>17.133413000000004</v>
      </c>
      <c r="BJ3128" s="23">
        <v>20.259932587603007</v>
      </c>
      <c r="BK3128" s="14">
        <v>3.5820943198288817</v>
      </c>
      <c r="BL3128" t="s">
        <v>621</v>
      </c>
    </row>
    <row r="3129" spans="1:64">
      <c r="A3129" t="s">
        <v>4199</v>
      </c>
      <c r="B3129" t="s">
        <v>4196</v>
      </c>
      <c r="C3129" t="s">
        <v>621</v>
      </c>
      <c r="D3129" t="s">
        <v>942</v>
      </c>
      <c r="E3129">
        <v>2017</v>
      </c>
      <c r="F3129" s="23">
        <v>79.16</v>
      </c>
      <c r="G3129" s="23">
        <v>29.51</v>
      </c>
      <c r="H3129" s="22">
        <v>66923</v>
      </c>
      <c r="I3129" s="34">
        <v>525.68086527266939</v>
      </c>
      <c r="J3129" s="13">
        <v>1</v>
      </c>
      <c r="K3129" s="13">
        <v>1</v>
      </c>
      <c r="L3129" s="19">
        <v>323</v>
      </c>
      <c r="M3129" s="19">
        <v>0.32300000000000001</v>
      </c>
      <c r="N3129" s="19">
        <v>1.9318630000000001</v>
      </c>
      <c r="O3129" s="17">
        <v>0.36749730256929697</v>
      </c>
      <c r="P3129" s="13">
        <v>1</v>
      </c>
      <c r="Q3129" s="13">
        <v>1</v>
      </c>
      <c r="R3129" s="19">
        <v>0</v>
      </c>
      <c r="S3129" s="19">
        <v>0</v>
      </c>
      <c r="T3129" s="19">
        <v>0</v>
      </c>
      <c r="U3129" s="17">
        <v>0</v>
      </c>
      <c r="V3129" s="13">
        <v>0</v>
      </c>
      <c r="W3129" s="13">
        <v>0</v>
      </c>
      <c r="X3129" s="19">
        <v>0</v>
      </c>
      <c r="Y3129" s="19">
        <v>0</v>
      </c>
      <c r="Z3129" s="19">
        <v>0</v>
      </c>
      <c r="AA3129" s="14">
        <v>0</v>
      </c>
      <c r="AB3129" s="13">
        <v>1</v>
      </c>
      <c r="AC3129" s="22" t="s">
        <v>782</v>
      </c>
      <c r="AD3129" s="19">
        <v>1520</v>
      </c>
      <c r="AE3129" s="19">
        <v>1.52</v>
      </c>
      <c r="AF3129" s="19">
        <v>2.4033485699999999</v>
      </c>
      <c r="AG3129" s="14">
        <v>0.4571877594885233</v>
      </c>
      <c r="AH3129" s="22" t="s">
        <v>782</v>
      </c>
      <c r="AI3129" s="23" t="s">
        <v>782</v>
      </c>
      <c r="AJ3129" s="23" t="s">
        <v>782</v>
      </c>
      <c r="AK3129" s="23" t="s">
        <v>782</v>
      </c>
      <c r="AL3129" s="14" t="s">
        <v>782</v>
      </c>
      <c r="AM3129" s="22" t="s">
        <v>782</v>
      </c>
      <c r="AN3129" s="23" t="s">
        <v>782</v>
      </c>
      <c r="AO3129" s="23" t="s">
        <v>782</v>
      </c>
      <c r="AP3129" s="23" t="s">
        <v>782</v>
      </c>
      <c r="AQ3129" s="14" t="s">
        <v>782</v>
      </c>
      <c r="AR3129" s="13">
        <v>632</v>
      </c>
      <c r="AS3129" s="19">
        <v>11293.103000000001</v>
      </c>
      <c r="AT3129" s="19">
        <v>11.293103</v>
      </c>
      <c r="AU3129" s="19">
        <v>10.028275464000002</v>
      </c>
      <c r="AV3129" s="14">
        <v>1.9076736717054292</v>
      </c>
      <c r="AW3129" s="13">
        <v>1</v>
      </c>
      <c r="AX3129" s="22" t="s">
        <v>782</v>
      </c>
      <c r="AY3129" s="19">
        <v>0</v>
      </c>
      <c r="AZ3129" s="19">
        <v>0</v>
      </c>
      <c r="BA3129" s="19">
        <v>0</v>
      </c>
      <c r="BB3129" s="14">
        <v>0</v>
      </c>
      <c r="BC3129" s="13">
        <v>4</v>
      </c>
      <c r="BD3129" s="19">
        <v>4480</v>
      </c>
      <c r="BE3129" s="19">
        <v>4.4800000000000004</v>
      </c>
      <c r="BF3129" s="19">
        <v>6.0230898626029976</v>
      </c>
      <c r="BG3129" s="14">
        <v>1.1457692795188266</v>
      </c>
      <c r="BH3129" s="22">
        <v>640</v>
      </c>
      <c r="BI3129" s="23">
        <v>17.616103000000003</v>
      </c>
      <c r="BJ3129" s="23">
        <v>20.386576896602996</v>
      </c>
      <c r="BK3129" s="14">
        <v>3.8781280132820761</v>
      </c>
      <c r="BL3129" t="s">
        <v>621</v>
      </c>
    </row>
    <row r="3130" spans="1:64">
      <c r="A3130" t="s">
        <v>4200</v>
      </c>
      <c r="B3130" t="s">
        <v>4196</v>
      </c>
      <c r="C3130" t="s">
        <v>621</v>
      </c>
      <c r="D3130" t="s">
        <v>942</v>
      </c>
      <c r="E3130">
        <v>2018</v>
      </c>
      <c r="F3130" s="23">
        <v>79.150000000000006</v>
      </c>
      <c r="G3130" s="23">
        <v>29.62</v>
      </c>
      <c r="H3130" s="22">
        <v>66608</v>
      </c>
      <c r="I3130" s="34">
        <v>525.71822709678258</v>
      </c>
      <c r="J3130" s="13">
        <v>1</v>
      </c>
      <c r="K3130" s="13">
        <v>1</v>
      </c>
      <c r="L3130" s="19">
        <v>323</v>
      </c>
      <c r="M3130" s="19">
        <v>0.32300000000000001</v>
      </c>
      <c r="N3130" s="19">
        <v>1.9318630000000001</v>
      </c>
      <c r="O3130" s="17">
        <v>0.36747118521427108</v>
      </c>
      <c r="P3130" s="13">
        <v>0</v>
      </c>
      <c r="Q3130" s="13">
        <v>0</v>
      </c>
      <c r="R3130" s="19">
        <v>0</v>
      </c>
      <c r="S3130" s="19">
        <v>0</v>
      </c>
      <c r="T3130" s="19">
        <v>0</v>
      </c>
      <c r="U3130" s="17">
        <v>0</v>
      </c>
      <c r="V3130" s="13">
        <v>0</v>
      </c>
      <c r="W3130" s="13">
        <v>0</v>
      </c>
      <c r="X3130" s="19">
        <v>0</v>
      </c>
      <c r="Y3130" s="19">
        <v>0</v>
      </c>
      <c r="Z3130" s="19">
        <v>0</v>
      </c>
      <c r="AA3130" s="14">
        <v>0</v>
      </c>
      <c r="AB3130" s="13">
        <v>1</v>
      </c>
      <c r="AC3130" s="22" t="s">
        <v>782</v>
      </c>
      <c r="AD3130" s="19">
        <v>1520</v>
      </c>
      <c r="AE3130" s="19">
        <v>1.52</v>
      </c>
      <c r="AF3130" s="19">
        <v>3.1410106559999993</v>
      </c>
      <c r="AG3130" s="14">
        <v>0.59747037369159961</v>
      </c>
      <c r="AH3130" s="22" t="s">
        <v>782</v>
      </c>
      <c r="AI3130" s="23" t="s">
        <v>782</v>
      </c>
      <c r="AJ3130" s="23" t="s">
        <v>782</v>
      </c>
      <c r="AK3130" s="23" t="s">
        <v>782</v>
      </c>
      <c r="AL3130" s="14" t="s">
        <v>782</v>
      </c>
      <c r="AM3130" s="22" t="s">
        <v>782</v>
      </c>
      <c r="AN3130" s="23" t="s">
        <v>782</v>
      </c>
      <c r="AO3130" s="23" t="s">
        <v>782</v>
      </c>
      <c r="AP3130" s="23" t="s">
        <v>782</v>
      </c>
      <c r="AQ3130" s="14" t="s">
        <v>782</v>
      </c>
      <c r="AR3130" s="13">
        <v>679</v>
      </c>
      <c r="AS3130" s="19">
        <v>12363.603000000003</v>
      </c>
      <c r="AT3130" s="19">
        <v>12.363603000000001</v>
      </c>
      <c r="AU3130" s="19">
        <v>10.978879463999998</v>
      </c>
      <c r="AV3130" s="14">
        <v>2.0883581542587129</v>
      </c>
      <c r="AW3130" s="13">
        <v>1</v>
      </c>
      <c r="AX3130" s="22" t="s">
        <v>782</v>
      </c>
      <c r="AY3130" s="19">
        <v>3</v>
      </c>
      <c r="AZ3130" s="19">
        <v>3.0000000000000001E-3</v>
      </c>
      <c r="BA3130" s="19">
        <v>0.63400000000000001</v>
      </c>
      <c r="BB3130" s="14">
        <v>0.12059692194832028</v>
      </c>
      <c r="BC3130" s="13">
        <v>4</v>
      </c>
      <c r="BD3130" s="19">
        <v>4480</v>
      </c>
      <c r="BE3130" s="19">
        <v>4.4800000000000004</v>
      </c>
      <c r="BF3130" s="19">
        <v>5.839627961583064</v>
      </c>
      <c r="BG3130" s="14">
        <v>1.1107904692275417</v>
      </c>
      <c r="BH3130" s="22">
        <v>686</v>
      </c>
      <c r="BI3130" s="23">
        <v>18.689603000000002</v>
      </c>
      <c r="BJ3130" s="23">
        <v>22.525381081583063</v>
      </c>
      <c r="BK3130" s="14">
        <v>4.2846871043404455</v>
      </c>
      <c r="BL3130" t="s">
        <v>621</v>
      </c>
    </row>
    <row r="3131" spans="1:64">
      <c r="A3131" t="s">
        <v>4201</v>
      </c>
      <c r="B3131" t="s">
        <v>4196</v>
      </c>
      <c r="C3131" t="s">
        <v>621</v>
      </c>
      <c r="D3131" t="s">
        <v>942</v>
      </c>
      <c r="E3131">
        <v>2019</v>
      </c>
      <c r="F3131" s="23">
        <v>79.150000000000006</v>
      </c>
      <c r="G3131" s="23">
        <v>29.69</v>
      </c>
      <c r="H3131" s="22">
        <v>66638</v>
      </c>
      <c r="I3131" s="34">
        <v>534.12238937790062</v>
      </c>
      <c r="J3131" s="22">
        <v>1</v>
      </c>
      <c r="K3131" s="22">
        <v>1</v>
      </c>
      <c r="L3131" s="23">
        <v>323</v>
      </c>
      <c r="M3131" s="23">
        <v>0.32300000000000001</v>
      </c>
      <c r="N3131" s="23">
        <v>1.9318630000000001</v>
      </c>
      <c r="O3131" s="14">
        <v>0.36168920053137377</v>
      </c>
      <c r="P3131" s="22">
        <v>0</v>
      </c>
      <c r="Q3131" s="22">
        <v>0</v>
      </c>
      <c r="R3131" s="23">
        <v>0</v>
      </c>
      <c r="S3131" s="23">
        <v>0</v>
      </c>
      <c r="T3131" s="23">
        <v>0</v>
      </c>
      <c r="U3131" s="14">
        <v>0</v>
      </c>
      <c r="V3131" s="22">
        <v>0</v>
      </c>
      <c r="W3131" s="22">
        <v>0</v>
      </c>
      <c r="X3131" s="23">
        <v>0</v>
      </c>
      <c r="Y3131" s="23">
        <v>0</v>
      </c>
      <c r="Z3131" s="23">
        <v>0</v>
      </c>
      <c r="AA3131" s="14">
        <v>0</v>
      </c>
      <c r="AB3131" s="22">
        <v>1</v>
      </c>
      <c r="AC3131" s="22">
        <v>1</v>
      </c>
      <c r="AD3131" s="23">
        <v>1520</v>
      </c>
      <c r="AE3131" s="23">
        <v>1.52</v>
      </c>
      <c r="AF3131" s="23">
        <v>1.506162</v>
      </c>
      <c r="AG3131" s="14">
        <v>0.28198817910521345</v>
      </c>
      <c r="AH3131" s="22">
        <v>2</v>
      </c>
      <c r="AI3131" s="23">
        <v>2430.4</v>
      </c>
      <c r="AJ3131" s="23">
        <v>2.4303999999999997</v>
      </c>
      <c r="AK3131" s="23">
        <v>2.1581951999999998</v>
      </c>
      <c r="AL3131" s="14">
        <v>0.40406379566182915</v>
      </c>
      <c r="AM3131" s="22">
        <v>738</v>
      </c>
      <c r="AN3131" s="23">
        <v>12504.203000000003</v>
      </c>
      <c r="AO3131" s="23">
        <v>12.504202999999993</v>
      </c>
      <c r="AP3131" s="23">
        <v>11.103732263999992</v>
      </c>
      <c r="AQ3131" s="14">
        <v>2.0788741466038627</v>
      </c>
      <c r="AR3131" s="22">
        <v>740</v>
      </c>
      <c r="AS3131" s="23">
        <v>14934.603000000003</v>
      </c>
      <c r="AT3131" s="23">
        <v>14.934602999999992</v>
      </c>
      <c r="AU3131" s="23">
        <v>13.261927463999992</v>
      </c>
      <c r="AV3131" s="14">
        <v>2.4829379422656919</v>
      </c>
      <c r="AW3131" s="22">
        <v>1</v>
      </c>
      <c r="AX3131" s="22" t="s">
        <v>782</v>
      </c>
      <c r="AY3131" s="23">
        <v>3</v>
      </c>
      <c r="AZ3131" s="23">
        <v>3.0000000000000001E-3</v>
      </c>
      <c r="BA3131" s="23">
        <v>0.63400000000000001</v>
      </c>
      <c r="BB3131" s="14">
        <v>0.11869938662156217</v>
      </c>
      <c r="BC3131" s="22">
        <v>4</v>
      </c>
      <c r="BD3131" s="23">
        <v>4480</v>
      </c>
      <c r="BE3131" s="23">
        <v>4.4800000000000004</v>
      </c>
      <c r="BF3131" s="23">
        <v>5.8352914286699882</v>
      </c>
      <c r="BG3131" s="14">
        <v>1.0925008096864146</v>
      </c>
      <c r="BH3131" s="22">
        <v>747</v>
      </c>
      <c r="BI3131" s="23">
        <v>21.260602999999993</v>
      </c>
      <c r="BJ3131" s="23">
        <v>23.169243892669979</v>
      </c>
      <c r="BK3131" s="14">
        <v>4.337815518210256</v>
      </c>
      <c r="BL3131" t="s">
        <v>621</v>
      </c>
    </row>
    <row r="3132" spans="1:64">
      <c r="A3132" t="s">
        <v>4202</v>
      </c>
      <c r="B3132" t="s">
        <v>4196</v>
      </c>
      <c r="C3132" t="s">
        <v>621</v>
      </c>
      <c r="D3132" t="s">
        <v>942</v>
      </c>
      <c r="E3132">
        <v>2020</v>
      </c>
      <c r="F3132" s="23">
        <v>79.150000000000006</v>
      </c>
      <c r="G3132" s="23">
        <v>30.85</v>
      </c>
      <c r="H3132" s="22">
        <v>66495</v>
      </c>
      <c r="I3132" s="34">
        <v>536.58568958937985</v>
      </c>
      <c r="J3132" s="22">
        <v>1</v>
      </c>
      <c r="K3132" s="22">
        <v>1</v>
      </c>
      <c r="L3132" s="23">
        <v>323</v>
      </c>
      <c r="M3132" s="23">
        <v>0.32300000000000001</v>
      </c>
      <c r="N3132" s="23">
        <v>1.9318630000000001</v>
      </c>
      <c r="O3132" s="14">
        <v>0.36002879642175156</v>
      </c>
      <c r="P3132" s="22">
        <v>0</v>
      </c>
      <c r="Q3132" s="22">
        <v>0</v>
      </c>
      <c r="R3132" s="23">
        <v>0</v>
      </c>
      <c r="S3132" s="23">
        <v>0</v>
      </c>
      <c r="T3132" s="23">
        <v>0</v>
      </c>
      <c r="U3132" s="14">
        <v>0</v>
      </c>
      <c r="V3132" s="22">
        <v>0</v>
      </c>
      <c r="W3132" s="22">
        <v>0</v>
      </c>
      <c r="X3132" s="23">
        <v>0</v>
      </c>
      <c r="Y3132" s="23">
        <v>0</v>
      </c>
      <c r="Z3132" s="23">
        <v>0</v>
      </c>
      <c r="AA3132" s="14">
        <v>0</v>
      </c>
      <c r="AB3132" s="22">
        <v>1</v>
      </c>
      <c r="AC3132" s="22">
        <v>1</v>
      </c>
      <c r="AD3132" s="23">
        <v>1520</v>
      </c>
      <c r="AE3132" s="23">
        <v>1.52</v>
      </c>
      <c r="AF3132" s="23">
        <v>2.3355449039999998</v>
      </c>
      <c r="AG3132" s="14">
        <v>0.43526037859624367</v>
      </c>
      <c r="AH3132" s="22">
        <v>2</v>
      </c>
      <c r="AI3132" s="23">
        <v>2430.4</v>
      </c>
      <c r="AJ3132" s="23">
        <v>2.4303999999999997</v>
      </c>
      <c r="AK3132" s="23">
        <v>2.1581951999999998</v>
      </c>
      <c r="AL3132" s="14">
        <v>0.40220886279161677</v>
      </c>
      <c r="AM3132" s="22">
        <v>869</v>
      </c>
      <c r="AN3132" s="23">
        <v>16053.429000000015</v>
      </c>
      <c r="AO3132" s="23">
        <v>16.053428999999987</v>
      </c>
      <c r="AP3132" s="23">
        <v>14.255444951999996</v>
      </c>
      <c r="AQ3132" s="14">
        <v>2.6566949563841185</v>
      </c>
      <c r="AR3132" s="22">
        <v>871</v>
      </c>
      <c r="AS3132" s="23">
        <v>18483.829000000016</v>
      </c>
      <c r="AT3132" s="23">
        <v>18.483828999999986</v>
      </c>
      <c r="AU3132" s="23">
        <v>16.413640151999996</v>
      </c>
      <c r="AV3132" s="14">
        <v>3.0589038191757352</v>
      </c>
      <c r="AW3132" s="22">
        <v>1</v>
      </c>
      <c r="AX3132" s="22">
        <v>1</v>
      </c>
      <c r="AY3132" s="23">
        <v>3</v>
      </c>
      <c r="AZ3132" s="23">
        <v>3.0000000000000001E-3</v>
      </c>
      <c r="BA3132" s="23">
        <v>0.63400000000000001</v>
      </c>
      <c r="BB3132" s="14">
        <v>0.11815447416891905</v>
      </c>
      <c r="BC3132" s="22">
        <v>4</v>
      </c>
      <c r="BD3132" s="23">
        <v>4480</v>
      </c>
      <c r="BE3132" s="23">
        <v>4.4800000000000004</v>
      </c>
      <c r="BF3132" s="23">
        <v>5.8352914286699882</v>
      </c>
      <c r="BG3132" s="14">
        <v>1.0874854737806039</v>
      </c>
      <c r="BH3132" s="22">
        <v>878</v>
      </c>
      <c r="BI3132" s="23">
        <v>24.809828999999986</v>
      </c>
      <c r="BJ3132" s="23">
        <v>27.150339484669981</v>
      </c>
      <c r="BK3132" s="14">
        <v>5.0598329421432533</v>
      </c>
      <c r="BL3132" t="s">
        <v>621</v>
      </c>
    </row>
    <row r="3133" spans="1:64">
      <c r="A3133" t="s">
        <v>4203</v>
      </c>
      <c r="B3133" t="s">
        <v>4196</v>
      </c>
      <c r="C3133" t="s">
        <v>621</v>
      </c>
      <c r="D3133" t="s">
        <v>942</v>
      </c>
      <c r="E3133">
        <v>2021</v>
      </c>
      <c r="F3133" s="23">
        <v>79.150000000000006</v>
      </c>
      <c r="G3133" s="23">
        <v>31.22</v>
      </c>
      <c r="H3133" s="22">
        <v>66551</v>
      </c>
      <c r="I3133" s="34">
        <v>498.56</v>
      </c>
      <c r="J3133" s="22">
        <v>1</v>
      </c>
      <c r="K3133" s="22">
        <v>1</v>
      </c>
      <c r="L3133" s="23">
        <v>323</v>
      </c>
      <c r="M3133" s="23">
        <v>0.32300000000000001</v>
      </c>
      <c r="N3133" s="23">
        <v>1.9318630000000001</v>
      </c>
      <c r="O3133" s="14">
        <v>0.39</v>
      </c>
      <c r="P3133" s="22">
        <v>0</v>
      </c>
      <c r="Q3133" s="22">
        <v>0</v>
      </c>
      <c r="R3133" s="23">
        <v>0</v>
      </c>
      <c r="S3133" s="23">
        <v>0</v>
      </c>
      <c r="T3133" s="23">
        <v>0</v>
      </c>
      <c r="U3133" s="14">
        <v>0</v>
      </c>
      <c r="V3133" s="22">
        <v>0</v>
      </c>
      <c r="W3133" s="22">
        <v>0</v>
      </c>
      <c r="X3133" s="23">
        <v>0</v>
      </c>
      <c r="Y3133" s="23">
        <v>0</v>
      </c>
      <c r="Z3133" s="23">
        <v>0</v>
      </c>
      <c r="AA3133" s="14">
        <v>0</v>
      </c>
      <c r="AB3133" s="22">
        <v>1</v>
      </c>
      <c r="AC3133" s="22">
        <v>1</v>
      </c>
      <c r="AD3133" s="23">
        <v>1520</v>
      </c>
      <c r="AE3133" s="23">
        <v>1.52</v>
      </c>
      <c r="AF3133" s="23">
        <v>2.7212308620000001</v>
      </c>
      <c r="AG3133" s="14">
        <v>0.55000000000000004</v>
      </c>
      <c r="AH3133" s="22">
        <v>3</v>
      </c>
      <c r="AI3133" s="23">
        <v>2434.66</v>
      </c>
      <c r="AJ3133" s="23">
        <v>2.43466</v>
      </c>
      <c r="AK3133" s="23">
        <v>2.178589552</v>
      </c>
      <c r="AL3133" s="14">
        <v>0.44</v>
      </c>
      <c r="AM3133" s="22">
        <v>1085</v>
      </c>
      <c r="AN3133" s="23">
        <v>21257.879000000001</v>
      </c>
      <c r="AO3133" s="23">
        <v>21.257878999999999</v>
      </c>
      <c r="AP3133" s="23">
        <v>19.0220372</v>
      </c>
      <c r="AQ3133" s="14">
        <v>3.82</v>
      </c>
      <c r="AR3133" s="22">
        <v>1088</v>
      </c>
      <c r="AS3133" s="23">
        <v>23692.539000000001</v>
      </c>
      <c r="AT3133" s="23">
        <v>23.692539</v>
      </c>
      <c r="AU3133" s="23">
        <v>21.200626750000001</v>
      </c>
      <c r="AV3133" s="14">
        <v>4.25</v>
      </c>
      <c r="AW3133" s="22">
        <v>1</v>
      </c>
      <c r="AX3133" s="22">
        <v>1</v>
      </c>
      <c r="AY3133" s="23">
        <v>2.5</v>
      </c>
      <c r="AZ3133" s="23">
        <v>2.5000000000000001E-3</v>
      </c>
      <c r="BA3133" s="23">
        <v>0.63400000000000001</v>
      </c>
      <c r="BB3133" s="14">
        <v>0.13</v>
      </c>
      <c r="BC3133" s="22">
        <v>4</v>
      </c>
      <c r="BD3133" s="23">
        <v>4480</v>
      </c>
      <c r="BE3133" s="23">
        <v>4.4800000000000004</v>
      </c>
      <c r="BF3133" s="23">
        <v>5.2931801649999999</v>
      </c>
      <c r="BG3133" s="14">
        <v>1.06</v>
      </c>
      <c r="BH3133" s="22">
        <v>1095</v>
      </c>
      <c r="BI3133" s="23">
        <v>30.02</v>
      </c>
      <c r="BJ3133" s="23">
        <v>31.78</v>
      </c>
      <c r="BK3133" s="14">
        <v>6.37</v>
      </c>
      <c r="BL3133" t="s">
        <v>621</v>
      </c>
    </row>
    <row r="3134" spans="1:64">
      <c r="A3134" t="s">
        <v>4204</v>
      </c>
      <c r="B3134" t="s">
        <v>4196</v>
      </c>
      <c r="C3134" t="s">
        <v>621</v>
      </c>
      <c r="D3134" s="111" t="s">
        <v>942</v>
      </c>
      <c r="E3134" s="110">
        <v>2022</v>
      </c>
      <c r="F3134" s="23"/>
      <c r="G3134" s="23"/>
      <c r="H3134" s="22">
        <v>67459</v>
      </c>
      <c r="I3134" s="34">
        <v>488.91167748419485</v>
      </c>
      <c r="J3134" s="22">
        <v>2</v>
      </c>
      <c r="K3134" s="22">
        <v>2</v>
      </c>
      <c r="L3134" s="23">
        <v>373</v>
      </c>
      <c r="M3134" s="23">
        <v>0.373</v>
      </c>
      <c r="N3134" s="23">
        <v>2.207414</v>
      </c>
      <c r="O3134" s="14">
        <v>0.45149545442619532</v>
      </c>
      <c r="P3134" s="22">
        <v>0</v>
      </c>
      <c r="Q3134" s="22">
        <v>0</v>
      </c>
      <c r="R3134" s="23">
        <v>0</v>
      </c>
      <c r="S3134" s="23">
        <v>0</v>
      </c>
      <c r="T3134" s="23">
        <v>0</v>
      </c>
      <c r="U3134" s="14">
        <v>0</v>
      </c>
      <c r="V3134" s="22">
        <v>0</v>
      </c>
      <c r="W3134" s="22">
        <v>0</v>
      </c>
      <c r="X3134" s="23">
        <v>0</v>
      </c>
      <c r="Y3134" s="23">
        <v>0</v>
      </c>
      <c r="Z3134" s="23">
        <v>0</v>
      </c>
      <c r="AA3134" s="14">
        <v>0</v>
      </c>
      <c r="AB3134" s="22">
        <v>1</v>
      </c>
      <c r="AC3134" s="22">
        <v>1</v>
      </c>
      <c r="AD3134" s="23">
        <v>1520</v>
      </c>
      <c r="AE3134" s="23">
        <v>1.52</v>
      </c>
      <c r="AF3134" s="23">
        <v>3.4082867280000002</v>
      </c>
      <c r="AG3134" s="14">
        <v>0.69711706325733658</v>
      </c>
      <c r="AH3134" s="22">
        <v>4</v>
      </c>
      <c r="AI3134" s="23">
        <v>2439.4600000000005</v>
      </c>
      <c r="AJ3134" s="23">
        <v>2.43946</v>
      </c>
      <c r="AK3134" s="23">
        <v>2.4988948040092631</v>
      </c>
      <c r="AL3134" s="14">
        <v>0.51111374898384287</v>
      </c>
      <c r="AM3134" s="22">
        <v>1533</v>
      </c>
      <c r="AN3134" s="23">
        <v>26995.283000000069</v>
      </c>
      <c r="AO3134" s="23">
        <v>26.995282999999976</v>
      </c>
      <c r="AP3134" s="23">
        <v>27.652993868093503</v>
      </c>
      <c r="AQ3134" s="14">
        <v>5.6560305555367814</v>
      </c>
      <c r="AR3134" s="22">
        <v>1537</v>
      </c>
      <c r="AS3134" s="23">
        <v>29434.7430000001</v>
      </c>
      <c r="AT3134" s="23">
        <v>29.434743000000001</v>
      </c>
      <c r="AU3134" s="23">
        <v>30.151888672102761</v>
      </c>
      <c r="AV3134" s="14">
        <v>6.1671443045206233</v>
      </c>
      <c r="AW3134" s="22">
        <v>1</v>
      </c>
      <c r="AX3134" s="22">
        <v>1</v>
      </c>
      <c r="AY3134" s="23">
        <v>2.5</v>
      </c>
      <c r="AZ3134" s="23">
        <v>2.5000000000000001E-3</v>
      </c>
      <c r="BA3134" s="23">
        <v>0.63400000000000001</v>
      </c>
      <c r="BB3134" s="14">
        <v>0.12967577360033405</v>
      </c>
      <c r="BC3134" s="22">
        <v>3</v>
      </c>
      <c r="BD3134" s="23">
        <v>4200</v>
      </c>
      <c r="BE3134" s="23">
        <v>4.2</v>
      </c>
      <c r="BF3134" s="23">
        <v>5.4738028008052684</v>
      </c>
      <c r="BG3134" s="14">
        <v>1.1195892945269692</v>
      </c>
      <c r="BH3134" s="22">
        <v>1544</v>
      </c>
      <c r="BI3134" s="23">
        <v>35.530242999999999</v>
      </c>
      <c r="BJ3134" s="23">
        <v>41.875392200908031</v>
      </c>
      <c r="BK3134" s="14">
        <v>8.5650218903314581</v>
      </c>
      <c r="BL3134" t="s">
        <v>621</v>
      </c>
    </row>
    <row r="3135" spans="1:64">
      <c r="A3135" t="s">
        <v>4205</v>
      </c>
      <c r="B3135" t="s">
        <v>4196</v>
      </c>
      <c r="C3135" t="s">
        <v>621</v>
      </c>
      <c r="D3135" t="s">
        <v>942</v>
      </c>
      <c r="E3135">
        <v>2023</v>
      </c>
      <c r="F3135">
        <v>79.150000000000006</v>
      </c>
      <c r="G3135">
        <v>31.39</v>
      </c>
      <c r="H3135">
        <v>67409</v>
      </c>
      <c r="I3135">
        <v>488.91167748419485</v>
      </c>
      <c r="J3135">
        <v>2</v>
      </c>
      <c r="K3135">
        <v>2</v>
      </c>
      <c r="L3135">
        <v>373</v>
      </c>
      <c r="M3135">
        <v>0.373</v>
      </c>
      <c r="N3135">
        <v>2.207414</v>
      </c>
      <c r="O3135">
        <v>0.45149545442619532</v>
      </c>
      <c r="P3135">
        <v>0</v>
      </c>
      <c r="Q3135">
        <v>0</v>
      </c>
      <c r="R3135">
        <v>0</v>
      </c>
      <c r="S3135">
        <v>0</v>
      </c>
      <c r="T3135">
        <v>0</v>
      </c>
      <c r="U3135">
        <v>0</v>
      </c>
      <c r="V3135">
        <v>0</v>
      </c>
      <c r="W3135">
        <v>0</v>
      </c>
      <c r="X3135">
        <v>0</v>
      </c>
      <c r="Y3135">
        <v>0</v>
      </c>
      <c r="Z3135">
        <v>0</v>
      </c>
      <c r="AA3135">
        <v>0</v>
      </c>
      <c r="AB3135">
        <v>1</v>
      </c>
      <c r="AC3135">
        <v>2</v>
      </c>
      <c r="AD3135">
        <v>508</v>
      </c>
      <c r="AE3135">
        <v>0.50800000000000001</v>
      </c>
      <c r="AF3135">
        <v>3.5866117979999999</v>
      </c>
      <c r="AG3135">
        <v>0.73359094559895122</v>
      </c>
      <c r="AH3135">
        <v>4</v>
      </c>
      <c r="AI3135">
        <v>2439.4600000000005</v>
      </c>
      <c r="AJ3135">
        <v>2.43946</v>
      </c>
      <c r="AK3135">
        <v>2.4988948040092631</v>
      </c>
      <c r="AL3135">
        <v>0.66075099999999998</v>
      </c>
      <c r="AM3135">
        <v>2056</v>
      </c>
      <c r="AN3135">
        <v>35062.544999999998</v>
      </c>
      <c r="AO3135">
        <v>35.062545</v>
      </c>
      <c r="AP3135">
        <v>32.888219999999997</v>
      </c>
      <c r="AQ3135">
        <v>6.7268223514794618</v>
      </c>
      <c r="AR3135">
        <v>2494</v>
      </c>
      <c r="AS3135">
        <v>38531.002999999801</v>
      </c>
      <c r="AT3135">
        <v>38.5310029999997</v>
      </c>
      <c r="AU3135">
        <v>36.141588989481697</v>
      </c>
      <c r="AV3135">
        <v>7.392253172486364</v>
      </c>
      <c r="AW3135">
        <v>1</v>
      </c>
      <c r="AX3135">
        <v>1</v>
      </c>
      <c r="AY3135">
        <v>2.5</v>
      </c>
      <c r="AZ3135">
        <v>2.5000000000000001E-3</v>
      </c>
      <c r="BA3135">
        <v>0.63400000000000001</v>
      </c>
      <c r="BB3135">
        <v>0.12967577360033408</v>
      </c>
      <c r="BC3135">
        <v>3</v>
      </c>
      <c r="BD3135">
        <v>4200</v>
      </c>
      <c r="BE3135">
        <v>4.2</v>
      </c>
      <c r="BF3135">
        <v>6.5359680000000004</v>
      </c>
      <c r="BG3135">
        <v>1.3368402312729153</v>
      </c>
      <c r="BH3135">
        <v>2501</v>
      </c>
      <c r="BI3135">
        <v>43.614502999999701</v>
      </c>
      <c r="BJ3135">
        <v>49.105582787481701</v>
      </c>
      <c r="BK3135">
        <v>10.043855577384761</v>
      </c>
      <c r="BL3135" t="s">
        <v>621</v>
      </c>
    </row>
    <row r="3136" spans="1:64">
      <c r="A3136" t="s">
        <v>4206</v>
      </c>
      <c r="B3136" t="s">
        <v>4196</v>
      </c>
      <c r="C3136" t="s">
        <v>621</v>
      </c>
      <c r="D3136" t="s">
        <v>942</v>
      </c>
      <c r="E3136">
        <v>2024</v>
      </c>
      <c r="F3136">
        <v>79.150000000000006</v>
      </c>
      <c r="G3136">
        <v>31.34</v>
      </c>
      <c r="H3136">
        <v>67503</v>
      </c>
      <c r="I3136">
        <v>462.87469629148256</v>
      </c>
      <c r="J3136">
        <v>2</v>
      </c>
      <c r="K3136">
        <v>2</v>
      </c>
      <c r="L3136">
        <v>373</v>
      </c>
      <c r="M3136">
        <v>0.373</v>
      </c>
      <c r="N3136">
        <v>2.207414</v>
      </c>
      <c r="O3136">
        <v>0.47689234639215233</v>
      </c>
      <c r="P3136">
        <v>0</v>
      </c>
      <c r="Q3136">
        <v>0</v>
      </c>
      <c r="R3136">
        <v>0</v>
      </c>
      <c r="S3136">
        <v>0</v>
      </c>
      <c r="T3136">
        <v>0</v>
      </c>
      <c r="U3136">
        <v>0</v>
      </c>
      <c r="V3136">
        <v>0</v>
      </c>
      <c r="W3136">
        <v>0</v>
      </c>
      <c r="X3136">
        <v>0</v>
      </c>
      <c r="Y3136">
        <v>0</v>
      </c>
      <c r="Z3136">
        <v>0</v>
      </c>
      <c r="AA3136">
        <v>0</v>
      </c>
      <c r="AB3136">
        <v>1</v>
      </c>
      <c r="AC3136">
        <v>1</v>
      </c>
      <c r="AD3136">
        <v>254</v>
      </c>
      <c r="AE3136">
        <v>0.254</v>
      </c>
      <c r="AF3136">
        <v>1.2669282989999999</v>
      </c>
      <c r="AG3136">
        <v>0.27370869679214149</v>
      </c>
      <c r="AH3136">
        <v>8</v>
      </c>
      <c r="AI3136">
        <v>5714.48</v>
      </c>
      <c r="AJ3136">
        <v>5.7144799999999991</v>
      </c>
      <c r="AK3136">
        <v>5.1541398646945593</v>
      </c>
      <c r="AL3136">
        <v>1.1135065074822932</v>
      </c>
      <c r="AM3136">
        <v>2577</v>
      </c>
      <c r="AN3136">
        <v>43907.444999999898</v>
      </c>
      <c r="AO3136">
        <v>43.907444999999932</v>
      </c>
      <c r="AP3136">
        <v>39.602048240851964</v>
      </c>
      <c r="AQ3136">
        <v>8.5556736106208895</v>
      </c>
      <c r="AR3136">
        <v>3330</v>
      </c>
      <c r="AS3136">
        <v>50213.289999999688</v>
      </c>
      <c r="AT3136">
        <v>50.213289999999162</v>
      </c>
      <c r="AU3136">
        <v>45.289566106884585</v>
      </c>
      <c r="AV3136">
        <v>9.7844117359927427</v>
      </c>
      <c r="AW3136">
        <v>1</v>
      </c>
      <c r="AX3136">
        <v>1</v>
      </c>
      <c r="AY3136">
        <v>2.5</v>
      </c>
      <c r="AZ3136">
        <v>2.5000000000000001E-3</v>
      </c>
      <c r="BA3136">
        <v>0.63400000000000001</v>
      </c>
      <c r="BB3136">
        <v>0.13697011417551241</v>
      </c>
      <c r="BC3136">
        <v>3</v>
      </c>
      <c r="BD3136">
        <v>4200</v>
      </c>
      <c r="BE3136">
        <v>4.2</v>
      </c>
      <c r="BF3136">
        <v>5.7323191548473984</v>
      </c>
      <c r="BG3136">
        <v>1.2384170491008282</v>
      </c>
      <c r="BH3136">
        <v>3337</v>
      </c>
      <c r="BI3136">
        <v>55.042789999999165</v>
      </c>
      <c r="BJ3136">
        <v>55.130227560731981</v>
      </c>
      <c r="BK3136">
        <v>11.910399942453378</v>
      </c>
      <c r="BL3136" t="s">
        <v>621</v>
      </c>
    </row>
    <row r="3137" spans="1:64">
      <c r="A3137" t="s">
        <v>4207</v>
      </c>
      <c r="B3137" t="s">
        <v>4208</v>
      </c>
      <c r="C3137" t="s">
        <v>622</v>
      </c>
      <c r="D3137" t="s">
        <v>942</v>
      </c>
      <c r="E3137">
        <v>2012</v>
      </c>
      <c r="F3137" s="23">
        <v>23.87</v>
      </c>
      <c r="G3137" s="23">
        <v>9.68</v>
      </c>
      <c r="H3137" s="22">
        <v>19602</v>
      </c>
      <c r="I3137" s="34">
        <v>159.38408900000002</v>
      </c>
      <c r="J3137" s="22">
        <v>0</v>
      </c>
      <c r="K3137" s="22" t="s">
        <v>782</v>
      </c>
      <c r="L3137" s="23">
        <v>0</v>
      </c>
      <c r="M3137" s="23">
        <v>0</v>
      </c>
      <c r="N3137" s="23">
        <v>0</v>
      </c>
      <c r="O3137" s="14">
        <v>0</v>
      </c>
      <c r="P3137" s="22">
        <v>0</v>
      </c>
      <c r="Q3137" s="22" t="s">
        <v>782</v>
      </c>
      <c r="R3137" s="23">
        <v>0</v>
      </c>
      <c r="S3137" s="23">
        <v>0</v>
      </c>
      <c r="T3137" s="23">
        <v>0</v>
      </c>
      <c r="U3137" s="14">
        <v>0</v>
      </c>
      <c r="V3137" s="22">
        <v>0</v>
      </c>
      <c r="W3137" s="22" t="s">
        <v>782</v>
      </c>
      <c r="X3137" s="23">
        <v>0</v>
      </c>
      <c r="Y3137" s="23">
        <v>0</v>
      </c>
      <c r="Z3137" s="23">
        <v>0</v>
      </c>
      <c r="AA3137" s="14">
        <v>0</v>
      </c>
      <c r="AB3137" s="22">
        <v>0</v>
      </c>
      <c r="AC3137" s="22" t="s">
        <v>782</v>
      </c>
      <c r="AD3137" s="23">
        <v>0</v>
      </c>
      <c r="AE3137" s="23">
        <v>0</v>
      </c>
      <c r="AF3137" s="23">
        <v>0</v>
      </c>
      <c r="AG3137" s="14">
        <v>0</v>
      </c>
      <c r="AH3137" s="22" t="s">
        <v>782</v>
      </c>
      <c r="AI3137" s="23" t="s">
        <v>782</v>
      </c>
      <c r="AJ3137" s="23" t="s">
        <v>782</v>
      </c>
      <c r="AK3137" s="23" t="s">
        <v>782</v>
      </c>
      <c r="AL3137" s="14" t="s">
        <v>782</v>
      </c>
      <c r="AM3137" s="22" t="s">
        <v>782</v>
      </c>
      <c r="AN3137" s="23" t="s">
        <v>782</v>
      </c>
      <c r="AO3137" s="23" t="s">
        <v>782</v>
      </c>
      <c r="AP3137" s="23" t="s">
        <v>782</v>
      </c>
      <c r="AQ3137" s="14" t="s">
        <v>782</v>
      </c>
      <c r="AR3137" s="22">
        <v>187</v>
      </c>
      <c r="AS3137" s="23">
        <v>1902.1760000000002</v>
      </c>
      <c r="AT3137" s="23">
        <v>1.9021760000000001</v>
      </c>
      <c r="AU3137" s="23">
        <v>1.5860070000000002</v>
      </c>
      <c r="AV3137" s="14">
        <v>0.99508489834264446</v>
      </c>
      <c r="AW3137" s="22">
        <v>0</v>
      </c>
      <c r="AX3137" s="22" t="s">
        <v>782</v>
      </c>
      <c r="AY3137" s="23">
        <v>0</v>
      </c>
      <c r="AZ3137" s="23">
        <v>0</v>
      </c>
      <c r="BA3137" s="23">
        <v>0</v>
      </c>
      <c r="BB3137" s="14">
        <v>0</v>
      </c>
      <c r="BC3137" s="22">
        <v>1</v>
      </c>
      <c r="BD3137" s="23">
        <v>100</v>
      </c>
      <c r="BE3137" s="23">
        <v>0.1</v>
      </c>
      <c r="BF3137" s="23">
        <v>0.15970000000000001</v>
      </c>
      <c r="BG3137" s="14">
        <v>0.10019820736309508</v>
      </c>
      <c r="BH3137" s="22">
        <v>188</v>
      </c>
      <c r="BI3137" s="23">
        <v>2.002176</v>
      </c>
      <c r="BJ3137" s="23">
        <v>1.7457070000000001</v>
      </c>
      <c r="BK3137" s="14">
        <v>1.0952831057057395</v>
      </c>
      <c r="BL3137" t="s">
        <v>622</v>
      </c>
    </row>
    <row r="3138" spans="1:64">
      <c r="A3138" t="s">
        <v>4209</v>
      </c>
      <c r="B3138" t="s">
        <v>4208</v>
      </c>
      <c r="C3138" t="s">
        <v>622</v>
      </c>
      <c r="D3138" t="s">
        <v>942</v>
      </c>
      <c r="E3138">
        <v>2015</v>
      </c>
      <c r="F3138" s="23">
        <v>23.87</v>
      </c>
      <c r="G3138" s="23">
        <v>9.74</v>
      </c>
      <c r="H3138" s="22">
        <v>19758</v>
      </c>
      <c r="I3138" s="34">
        <v>159.61056005018227</v>
      </c>
      <c r="J3138" s="13">
        <v>0</v>
      </c>
      <c r="K3138" s="13">
        <v>0</v>
      </c>
      <c r="L3138" s="19">
        <v>0</v>
      </c>
      <c r="M3138" s="35">
        <v>0</v>
      </c>
      <c r="N3138" s="19">
        <v>0</v>
      </c>
      <c r="O3138" s="17">
        <v>0</v>
      </c>
      <c r="P3138" s="36">
        <v>0</v>
      </c>
      <c r="Q3138" s="37">
        <v>0</v>
      </c>
      <c r="R3138" s="38">
        <v>0</v>
      </c>
      <c r="S3138" s="27">
        <v>0</v>
      </c>
      <c r="T3138" s="23">
        <v>0</v>
      </c>
      <c r="U3138" s="17">
        <v>0</v>
      </c>
      <c r="V3138" s="22">
        <v>0</v>
      </c>
      <c r="W3138" s="22">
        <v>0</v>
      </c>
      <c r="X3138" s="23">
        <v>0</v>
      </c>
      <c r="Y3138" s="27">
        <v>0</v>
      </c>
      <c r="Z3138" s="27">
        <v>0</v>
      </c>
      <c r="AA3138" s="14">
        <v>0</v>
      </c>
      <c r="AB3138" s="39">
        <v>0</v>
      </c>
      <c r="AC3138" s="22" t="s">
        <v>782</v>
      </c>
      <c r="AD3138" s="23">
        <v>0</v>
      </c>
      <c r="AE3138" s="23">
        <v>0</v>
      </c>
      <c r="AF3138" s="23">
        <v>0</v>
      </c>
      <c r="AG3138" s="14">
        <v>0</v>
      </c>
      <c r="AH3138" s="22" t="s">
        <v>782</v>
      </c>
      <c r="AI3138" s="23" t="s">
        <v>782</v>
      </c>
      <c r="AJ3138" s="23" t="s">
        <v>782</v>
      </c>
      <c r="AK3138" s="23" t="s">
        <v>782</v>
      </c>
      <c r="AL3138" s="14" t="s">
        <v>782</v>
      </c>
      <c r="AM3138" s="22" t="s">
        <v>782</v>
      </c>
      <c r="AN3138" s="23" t="s">
        <v>782</v>
      </c>
      <c r="AO3138" s="23" t="s">
        <v>782</v>
      </c>
      <c r="AP3138" s="23" t="s">
        <v>782</v>
      </c>
      <c r="AQ3138" s="14" t="s">
        <v>782</v>
      </c>
      <c r="AR3138" s="40">
        <v>255</v>
      </c>
      <c r="AS3138" s="41">
        <v>3107.6410000000001</v>
      </c>
      <c r="AT3138" s="23">
        <v>3.1076410000000001</v>
      </c>
      <c r="AU3138" s="23">
        <v>2.7600910463672208</v>
      </c>
      <c r="AV3138" s="14">
        <v>1.7292659367271412</v>
      </c>
      <c r="AW3138" s="22">
        <v>0</v>
      </c>
      <c r="AX3138" s="22" t="s">
        <v>782</v>
      </c>
      <c r="AY3138" s="23">
        <v>0</v>
      </c>
      <c r="AZ3138" s="23">
        <v>0</v>
      </c>
      <c r="BA3138" s="23">
        <v>0</v>
      </c>
      <c r="BB3138" s="14">
        <v>0</v>
      </c>
      <c r="BC3138" s="42">
        <v>0</v>
      </c>
      <c r="BD3138" s="46">
        <v>0</v>
      </c>
      <c r="BE3138" s="44">
        <v>0</v>
      </c>
      <c r="BF3138" s="23">
        <v>0</v>
      </c>
      <c r="BG3138" s="14">
        <v>0</v>
      </c>
      <c r="BH3138" s="22">
        <v>255</v>
      </c>
      <c r="BI3138" s="23">
        <v>3.1076410000000001</v>
      </c>
      <c r="BJ3138" s="23">
        <v>2.7600910463672208</v>
      </c>
      <c r="BK3138" s="14">
        <v>1.7292659367271412</v>
      </c>
      <c r="BL3138" t="s">
        <v>622</v>
      </c>
    </row>
    <row r="3139" spans="1:64">
      <c r="A3139" t="s">
        <v>4210</v>
      </c>
      <c r="B3139" t="s">
        <v>4208</v>
      </c>
      <c r="C3139" t="s">
        <v>622</v>
      </c>
      <c r="D3139" t="s">
        <v>942</v>
      </c>
      <c r="E3139">
        <v>2016</v>
      </c>
      <c r="F3139" s="23">
        <v>23.87</v>
      </c>
      <c r="G3139" s="23">
        <v>9.76</v>
      </c>
      <c r="H3139" s="22">
        <v>19570</v>
      </c>
      <c r="I3139" s="34">
        <v>167.99068104162231</v>
      </c>
      <c r="J3139" s="13">
        <v>0</v>
      </c>
      <c r="K3139" s="13">
        <v>0</v>
      </c>
      <c r="L3139" s="19">
        <v>0</v>
      </c>
      <c r="M3139" s="35">
        <v>0</v>
      </c>
      <c r="N3139" s="19">
        <v>0</v>
      </c>
      <c r="O3139" s="17">
        <v>0</v>
      </c>
      <c r="P3139" s="13">
        <v>0</v>
      </c>
      <c r="Q3139" s="13">
        <v>0</v>
      </c>
      <c r="R3139" s="19">
        <v>0</v>
      </c>
      <c r="S3139" s="27">
        <v>0</v>
      </c>
      <c r="T3139" s="19">
        <v>0</v>
      </c>
      <c r="U3139" s="17">
        <v>0</v>
      </c>
      <c r="V3139" s="13">
        <v>0</v>
      </c>
      <c r="W3139" s="13">
        <v>0</v>
      </c>
      <c r="X3139" s="19">
        <v>0</v>
      </c>
      <c r="Y3139" s="27">
        <v>0</v>
      </c>
      <c r="Z3139" s="19">
        <v>0</v>
      </c>
      <c r="AA3139" s="14">
        <v>0</v>
      </c>
      <c r="AB3139" s="13">
        <v>0</v>
      </c>
      <c r="AC3139" s="22" t="s">
        <v>782</v>
      </c>
      <c r="AD3139" s="19">
        <v>0</v>
      </c>
      <c r="AE3139" s="23">
        <v>0</v>
      </c>
      <c r="AF3139" s="19">
        <v>0</v>
      </c>
      <c r="AG3139" s="14">
        <v>0</v>
      </c>
      <c r="AH3139" s="22" t="s">
        <v>782</v>
      </c>
      <c r="AI3139" s="23" t="s">
        <v>782</v>
      </c>
      <c r="AJ3139" s="23" t="s">
        <v>782</v>
      </c>
      <c r="AK3139" s="23" t="s">
        <v>782</v>
      </c>
      <c r="AL3139" s="14" t="s">
        <v>782</v>
      </c>
      <c r="AM3139" s="22" t="s">
        <v>782</v>
      </c>
      <c r="AN3139" s="23" t="s">
        <v>782</v>
      </c>
      <c r="AO3139" s="23" t="s">
        <v>782</v>
      </c>
      <c r="AP3139" s="23" t="s">
        <v>782</v>
      </c>
      <c r="AQ3139" s="14" t="s">
        <v>782</v>
      </c>
      <c r="AR3139" s="13">
        <v>266</v>
      </c>
      <c r="AS3139" s="19">
        <v>3173.4160000000011</v>
      </c>
      <c r="AT3139" s="23">
        <v>3.1734160000000009</v>
      </c>
      <c r="AU3139" s="19">
        <v>2.817993408</v>
      </c>
      <c r="AV3139" s="14">
        <v>1.6774700778204465</v>
      </c>
      <c r="AW3139" s="13">
        <v>0</v>
      </c>
      <c r="AX3139" s="22" t="s">
        <v>782</v>
      </c>
      <c r="AY3139" s="19">
        <v>0</v>
      </c>
      <c r="AZ3139" s="23">
        <v>0</v>
      </c>
      <c r="BA3139" s="19">
        <v>0</v>
      </c>
      <c r="BB3139" s="14">
        <v>0</v>
      </c>
      <c r="BC3139" s="13">
        <v>0</v>
      </c>
      <c r="BD3139" s="19">
        <v>0</v>
      </c>
      <c r="BE3139" s="44">
        <v>0</v>
      </c>
      <c r="BF3139" s="19">
        <v>0</v>
      </c>
      <c r="BG3139" s="14">
        <v>0</v>
      </c>
      <c r="BH3139" s="22">
        <v>266</v>
      </c>
      <c r="BI3139" s="23">
        <v>3.1734160000000009</v>
      </c>
      <c r="BJ3139" s="23">
        <v>2.817993408</v>
      </c>
      <c r="BK3139" s="14">
        <v>1.6774700778204465</v>
      </c>
      <c r="BL3139" t="s">
        <v>622</v>
      </c>
    </row>
    <row r="3140" spans="1:64">
      <c r="A3140" t="s">
        <v>4211</v>
      </c>
      <c r="B3140" t="s">
        <v>4208</v>
      </c>
      <c r="C3140" t="s">
        <v>622</v>
      </c>
      <c r="D3140" t="s">
        <v>942</v>
      </c>
      <c r="E3140">
        <v>2017</v>
      </c>
      <c r="F3140" s="23">
        <v>23.87</v>
      </c>
      <c r="G3140" s="23">
        <v>9.86</v>
      </c>
      <c r="H3140" s="22">
        <v>19622</v>
      </c>
      <c r="I3140" s="34">
        <v>154.13101532179249</v>
      </c>
      <c r="J3140" s="13">
        <v>0</v>
      </c>
      <c r="K3140" s="13">
        <v>0</v>
      </c>
      <c r="L3140" s="19">
        <v>0</v>
      </c>
      <c r="M3140" s="19">
        <v>0</v>
      </c>
      <c r="N3140" s="19">
        <v>0</v>
      </c>
      <c r="O3140" s="17">
        <v>0</v>
      </c>
      <c r="P3140" s="13">
        <v>0</v>
      </c>
      <c r="Q3140" s="13">
        <v>0</v>
      </c>
      <c r="R3140" s="19">
        <v>0</v>
      </c>
      <c r="S3140" s="19">
        <v>0</v>
      </c>
      <c r="T3140" s="19">
        <v>0</v>
      </c>
      <c r="U3140" s="17">
        <v>0</v>
      </c>
      <c r="V3140" s="13">
        <v>0</v>
      </c>
      <c r="W3140" s="13">
        <v>0</v>
      </c>
      <c r="X3140" s="19">
        <v>0</v>
      </c>
      <c r="Y3140" s="19">
        <v>0</v>
      </c>
      <c r="Z3140" s="19">
        <v>0</v>
      </c>
      <c r="AA3140" s="14">
        <v>0</v>
      </c>
      <c r="AB3140" s="13">
        <v>0</v>
      </c>
      <c r="AC3140" s="22" t="s">
        <v>782</v>
      </c>
      <c r="AD3140" s="19">
        <v>0</v>
      </c>
      <c r="AE3140" s="19">
        <v>0</v>
      </c>
      <c r="AF3140" s="19">
        <v>0</v>
      </c>
      <c r="AG3140" s="14">
        <v>0</v>
      </c>
      <c r="AH3140" s="22" t="s">
        <v>782</v>
      </c>
      <c r="AI3140" s="23" t="s">
        <v>782</v>
      </c>
      <c r="AJ3140" s="23" t="s">
        <v>782</v>
      </c>
      <c r="AK3140" s="23" t="s">
        <v>782</v>
      </c>
      <c r="AL3140" s="14" t="s">
        <v>782</v>
      </c>
      <c r="AM3140" s="22" t="s">
        <v>782</v>
      </c>
      <c r="AN3140" s="23" t="s">
        <v>782</v>
      </c>
      <c r="AO3140" s="23" t="s">
        <v>782</v>
      </c>
      <c r="AP3140" s="23" t="s">
        <v>782</v>
      </c>
      <c r="AQ3140" s="14" t="s">
        <v>782</v>
      </c>
      <c r="AR3140" s="13">
        <v>272</v>
      </c>
      <c r="AS3140" s="19">
        <v>3214.1660000000011</v>
      </c>
      <c r="AT3140" s="19">
        <v>3.2141660000000005</v>
      </c>
      <c r="AU3140" s="19">
        <v>2.8541794079999998</v>
      </c>
      <c r="AV3140" s="14">
        <v>1.8517878455812968</v>
      </c>
      <c r="AW3140" s="13">
        <v>0</v>
      </c>
      <c r="AX3140" s="22" t="s">
        <v>782</v>
      </c>
      <c r="AY3140" s="19">
        <v>0</v>
      </c>
      <c r="AZ3140" s="19">
        <v>0</v>
      </c>
      <c r="BA3140" s="19">
        <v>0</v>
      </c>
      <c r="BB3140" s="14">
        <v>0</v>
      </c>
      <c r="BC3140" s="13">
        <v>0</v>
      </c>
      <c r="BD3140" s="19">
        <v>0</v>
      </c>
      <c r="BE3140" s="19">
        <v>0</v>
      </c>
      <c r="BF3140" s="19">
        <v>0</v>
      </c>
      <c r="BG3140" s="14">
        <v>0</v>
      </c>
      <c r="BH3140" s="22">
        <v>272</v>
      </c>
      <c r="BI3140" s="23">
        <v>3.2141660000000005</v>
      </c>
      <c r="BJ3140" s="23">
        <v>2.8541794079999998</v>
      </c>
      <c r="BK3140" s="14">
        <v>1.8517878455812968</v>
      </c>
      <c r="BL3140" t="s">
        <v>622</v>
      </c>
    </row>
    <row r="3141" spans="1:64">
      <c r="A3141" t="s">
        <v>4212</v>
      </c>
      <c r="B3141" t="s">
        <v>4208</v>
      </c>
      <c r="C3141" t="s">
        <v>622</v>
      </c>
      <c r="D3141" t="s">
        <v>942</v>
      </c>
      <c r="E3141">
        <v>2018</v>
      </c>
      <c r="F3141" s="23">
        <v>23.87</v>
      </c>
      <c r="G3141" s="23">
        <v>9.92</v>
      </c>
      <c r="H3141" s="22">
        <v>19767</v>
      </c>
      <c r="I3141" s="34">
        <v>154.1419699071032</v>
      </c>
      <c r="J3141" s="13">
        <v>0</v>
      </c>
      <c r="K3141" s="13">
        <v>0</v>
      </c>
      <c r="L3141" s="19">
        <v>0</v>
      </c>
      <c r="M3141" s="19">
        <v>0</v>
      </c>
      <c r="N3141" s="19">
        <v>0</v>
      </c>
      <c r="O3141" s="17">
        <v>0</v>
      </c>
      <c r="P3141" s="13">
        <v>0</v>
      </c>
      <c r="Q3141" s="13">
        <v>0</v>
      </c>
      <c r="R3141" s="19">
        <v>0</v>
      </c>
      <c r="S3141" s="19">
        <v>0</v>
      </c>
      <c r="T3141" s="19">
        <v>0</v>
      </c>
      <c r="U3141" s="17">
        <v>0</v>
      </c>
      <c r="V3141" s="13">
        <v>0</v>
      </c>
      <c r="W3141" s="13">
        <v>0</v>
      </c>
      <c r="X3141" s="19">
        <v>0</v>
      </c>
      <c r="Y3141" s="19">
        <v>0</v>
      </c>
      <c r="Z3141" s="19">
        <v>0</v>
      </c>
      <c r="AA3141" s="14">
        <v>0</v>
      </c>
      <c r="AB3141" s="13">
        <v>0</v>
      </c>
      <c r="AC3141" s="22" t="s">
        <v>782</v>
      </c>
      <c r="AD3141" s="19">
        <v>0</v>
      </c>
      <c r="AE3141" s="19">
        <v>0</v>
      </c>
      <c r="AF3141" s="19">
        <v>0</v>
      </c>
      <c r="AG3141" s="14">
        <v>0</v>
      </c>
      <c r="AH3141" s="22" t="s">
        <v>782</v>
      </c>
      <c r="AI3141" s="23" t="s">
        <v>782</v>
      </c>
      <c r="AJ3141" s="23" t="s">
        <v>782</v>
      </c>
      <c r="AK3141" s="23" t="s">
        <v>782</v>
      </c>
      <c r="AL3141" s="14" t="s">
        <v>782</v>
      </c>
      <c r="AM3141" s="22" t="s">
        <v>782</v>
      </c>
      <c r="AN3141" s="23" t="s">
        <v>782</v>
      </c>
      <c r="AO3141" s="23" t="s">
        <v>782</v>
      </c>
      <c r="AP3141" s="23" t="s">
        <v>782</v>
      </c>
      <c r="AQ3141" s="14" t="s">
        <v>782</v>
      </c>
      <c r="AR3141" s="13">
        <v>293</v>
      </c>
      <c r="AS3141" s="19">
        <v>3406.4310000000019</v>
      </c>
      <c r="AT3141" s="19">
        <v>3.4064310000000004</v>
      </c>
      <c r="AU3141" s="19">
        <v>3.024910728</v>
      </c>
      <c r="AV3141" s="14">
        <v>1.9624186260387251</v>
      </c>
      <c r="AW3141" s="13">
        <v>0</v>
      </c>
      <c r="AX3141" s="22" t="s">
        <v>782</v>
      </c>
      <c r="AY3141" s="19">
        <v>0</v>
      </c>
      <c r="AZ3141" s="19">
        <v>0</v>
      </c>
      <c r="BA3141" s="19">
        <v>0</v>
      </c>
      <c r="BB3141" s="14">
        <v>0</v>
      </c>
      <c r="BC3141" s="13">
        <v>0</v>
      </c>
      <c r="BD3141" s="19">
        <v>0</v>
      </c>
      <c r="BE3141" s="19">
        <v>0</v>
      </c>
      <c r="BF3141" s="19">
        <v>0</v>
      </c>
      <c r="BG3141" s="14">
        <v>0</v>
      </c>
      <c r="BH3141" s="22">
        <v>293</v>
      </c>
      <c r="BI3141" s="23">
        <v>3.4064310000000004</v>
      </c>
      <c r="BJ3141" s="23">
        <v>3.024910728</v>
      </c>
      <c r="BK3141" s="14">
        <v>1.9624186260387251</v>
      </c>
      <c r="BL3141" t="s">
        <v>622</v>
      </c>
    </row>
    <row r="3142" spans="1:64">
      <c r="A3142" t="s">
        <v>4213</v>
      </c>
      <c r="B3142" t="s">
        <v>4208</v>
      </c>
      <c r="C3142" t="s">
        <v>622</v>
      </c>
      <c r="D3142" t="s">
        <v>942</v>
      </c>
      <c r="E3142">
        <v>2019</v>
      </c>
      <c r="F3142" s="23">
        <v>23.87</v>
      </c>
      <c r="G3142" s="23">
        <v>9.9600000000000009</v>
      </c>
      <c r="H3142" s="22">
        <v>19705</v>
      </c>
      <c r="I3142" s="34">
        <v>158.50944737618548</v>
      </c>
      <c r="J3142" s="22">
        <v>0</v>
      </c>
      <c r="K3142" s="22">
        <v>0</v>
      </c>
      <c r="L3142" s="23">
        <v>0</v>
      </c>
      <c r="M3142" s="23">
        <v>0</v>
      </c>
      <c r="N3142" s="23">
        <v>0</v>
      </c>
      <c r="O3142" s="14">
        <v>0</v>
      </c>
      <c r="P3142" s="22">
        <v>0</v>
      </c>
      <c r="Q3142" s="22">
        <v>0</v>
      </c>
      <c r="R3142" s="23">
        <v>0</v>
      </c>
      <c r="S3142" s="23">
        <v>0</v>
      </c>
      <c r="T3142" s="23">
        <v>0</v>
      </c>
      <c r="U3142" s="14">
        <v>0</v>
      </c>
      <c r="V3142" s="22">
        <v>0</v>
      </c>
      <c r="W3142" s="22">
        <v>0</v>
      </c>
      <c r="X3142" s="23">
        <v>0</v>
      </c>
      <c r="Y3142" s="23">
        <v>0</v>
      </c>
      <c r="Z3142" s="23">
        <v>0</v>
      </c>
      <c r="AA3142" s="14">
        <v>0</v>
      </c>
      <c r="AB3142" s="22">
        <v>0</v>
      </c>
      <c r="AC3142" s="22">
        <v>0</v>
      </c>
      <c r="AD3142" s="23">
        <v>0</v>
      </c>
      <c r="AE3142" s="23">
        <v>0</v>
      </c>
      <c r="AF3142" s="23">
        <v>0</v>
      </c>
      <c r="AG3142" s="14">
        <v>0</v>
      </c>
      <c r="AH3142" s="22">
        <v>0</v>
      </c>
      <c r="AI3142" s="23">
        <v>0</v>
      </c>
      <c r="AJ3142" s="23">
        <v>0</v>
      </c>
      <c r="AK3142" s="23">
        <v>0</v>
      </c>
      <c r="AL3142" s="14">
        <v>0</v>
      </c>
      <c r="AM3142" s="22">
        <v>321</v>
      </c>
      <c r="AN3142" s="23">
        <v>3648.4010000000026</v>
      </c>
      <c r="AO3142" s="23">
        <v>3.6484010000000011</v>
      </c>
      <c r="AP3142" s="23">
        <v>3.2397800880000003</v>
      </c>
      <c r="AQ3142" s="14">
        <v>2.0439034654578867</v>
      </c>
      <c r="AR3142" s="22">
        <v>321</v>
      </c>
      <c r="AS3142" s="23">
        <v>3648.4010000000026</v>
      </c>
      <c r="AT3142" s="23">
        <v>3.6484010000000011</v>
      </c>
      <c r="AU3142" s="23">
        <v>3.2397800880000003</v>
      </c>
      <c r="AV3142" s="14">
        <v>2.0439034654578867</v>
      </c>
      <c r="AW3142" s="22">
        <v>0</v>
      </c>
      <c r="AX3142" s="22" t="s">
        <v>782</v>
      </c>
      <c r="AY3142" s="23">
        <v>0</v>
      </c>
      <c r="AZ3142" s="23">
        <v>0</v>
      </c>
      <c r="BA3142" s="23">
        <v>0</v>
      </c>
      <c r="BB3142" s="14">
        <v>0</v>
      </c>
      <c r="BC3142" s="22">
        <v>0</v>
      </c>
      <c r="BD3142" s="23">
        <v>0</v>
      </c>
      <c r="BE3142" s="23">
        <v>0</v>
      </c>
      <c r="BF3142" s="23">
        <v>0</v>
      </c>
      <c r="BG3142" s="14">
        <v>0</v>
      </c>
      <c r="BH3142" s="22">
        <v>321</v>
      </c>
      <c r="BI3142" s="23">
        <v>3.6484010000000011</v>
      </c>
      <c r="BJ3142" s="23">
        <v>3.2397800880000003</v>
      </c>
      <c r="BK3142" s="14">
        <v>2.0439034654578867</v>
      </c>
      <c r="BL3142" t="s">
        <v>622</v>
      </c>
    </row>
    <row r="3143" spans="1:64">
      <c r="A3143" t="s">
        <v>4214</v>
      </c>
      <c r="B3143" t="s">
        <v>4208</v>
      </c>
      <c r="C3143" t="s">
        <v>622</v>
      </c>
      <c r="D3143" t="s">
        <v>942</v>
      </c>
      <c r="E3143">
        <v>2020</v>
      </c>
      <c r="F3143" s="23">
        <v>23.87</v>
      </c>
      <c r="G3143" s="23">
        <v>10.199999999999999</v>
      </c>
      <c r="H3143" s="22">
        <v>19724</v>
      </c>
      <c r="I3143" s="34">
        <v>158.66954310391563</v>
      </c>
      <c r="J3143" s="22">
        <v>0</v>
      </c>
      <c r="K3143" s="22">
        <v>0</v>
      </c>
      <c r="L3143" s="23">
        <v>0</v>
      </c>
      <c r="M3143" s="23">
        <v>0</v>
      </c>
      <c r="N3143" s="23">
        <v>0</v>
      </c>
      <c r="O3143" s="14">
        <v>0</v>
      </c>
      <c r="P3143" s="22">
        <v>0</v>
      </c>
      <c r="Q3143" s="22">
        <v>0</v>
      </c>
      <c r="R3143" s="23">
        <v>0</v>
      </c>
      <c r="S3143" s="23">
        <v>0</v>
      </c>
      <c r="T3143" s="23">
        <v>0</v>
      </c>
      <c r="U3143" s="14">
        <v>0</v>
      </c>
      <c r="V3143" s="22">
        <v>0</v>
      </c>
      <c r="W3143" s="22">
        <v>0</v>
      </c>
      <c r="X3143" s="23">
        <v>0</v>
      </c>
      <c r="Y3143" s="23">
        <v>0</v>
      </c>
      <c r="Z3143" s="23">
        <v>0</v>
      </c>
      <c r="AA3143" s="14">
        <v>0</v>
      </c>
      <c r="AB3143" s="22">
        <v>0</v>
      </c>
      <c r="AC3143" s="22">
        <v>0</v>
      </c>
      <c r="AD3143" s="23">
        <v>0</v>
      </c>
      <c r="AE3143" s="23">
        <v>0</v>
      </c>
      <c r="AF3143" s="23">
        <v>0</v>
      </c>
      <c r="AG3143" s="14">
        <v>0</v>
      </c>
      <c r="AH3143" s="22">
        <v>0</v>
      </c>
      <c r="AI3143" s="23">
        <v>0</v>
      </c>
      <c r="AJ3143" s="23">
        <v>0</v>
      </c>
      <c r="AK3143" s="23">
        <v>0</v>
      </c>
      <c r="AL3143" s="14">
        <v>0</v>
      </c>
      <c r="AM3143" s="22">
        <v>373</v>
      </c>
      <c r="AN3143" s="23">
        <v>4409.4860000000017</v>
      </c>
      <c r="AO3143" s="23">
        <v>4.4094860000000011</v>
      </c>
      <c r="AP3143" s="23">
        <v>3.9156235679999996</v>
      </c>
      <c r="AQ3143" s="14">
        <v>2.4677852418315624</v>
      </c>
      <c r="AR3143" s="22">
        <v>373</v>
      </c>
      <c r="AS3143" s="23">
        <v>4409.4860000000017</v>
      </c>
      <c r="AT3143" s="23">
        <v>4.4094860000000011</v>
      </c>
      <c r="AU3143" s="23">
        <v>3.9156235679999996</v>
      </c>
      <c r="AV3143" s="14">
        <v>2.4677852418315624</v>
      </c>
      <c r="AW3143" s="22">
        <v>0</v>
      </c>
      <c r="AX3143" s="22">
        <v>0</v>
      </c>
      <c r="AY3143" s="23">
        <v>0</v>
      </c>
      <c r="AZ3143" s="23">
        <v>0</v>
      </c>
      <c r="BA3143" s="23">
        <v>0</v>
      </c>
      <c r="BB3143" s="14">
        <v>0</v>
      </c>
      <c r="BC3143" s="22">
        <v>0</v>
      </c>
      <c r="BD3143" s="23">
        <v>0</v>
      </c>
      <c r="BE3143" s="23">
        <v>0</v>
      </c>
      <c r="BF3143" s="23">
        <v>0</v>
      </c>
      <c r="BG3143" s="14">
        <v>0</v>
      </c>
      <c r="BH3143" s="22">
        <v>373</v>
      </c>
      <c r="BI3143" s="23">
        <v>4.4094860000000011</v>
      </c>
      <c r="BJ3143" s="23">
        <v>3.9156235679999996</v>
      </c>
      <c r="BK3143" s="14">
        <v>2.4677852418315624</v>
      </c>
      <c r="BL3143" t="s">
        <v>622</v>
      </c>
    </row>
    <row r="3144" spans="1:64">
      <c r="A3144" t="s">
        <v>4215</v>
      </c>
      <c r="B3144" t="s">
        <v>4208</v>
      </c>
      <c r="C3144" t="s">
        <v>622</v>
      </c>
      <c r="D3144" t="s">
        <v>942</v>
      </c>
      <c r="E3144">
        <v>2021</v>
      </c>
      <c r="F3144" s="23">
        <v>23.87</v>
      </c>
      <c r="G3144" s="23">
        <v>10.4</v>
      </c>
      <c r="H3144" s="22">
        <v>19790</v>
      </c>
      <c r="I3144" s="34">
        <v>147.88</v>
      </c>
      <c r="J3144" s="22">
        <v>0</v>
      </c>
      <c r="K3144" s="22">
        <v>0</v>
      </c>
      <c r="L3144" s="23">
        <v>0</v>
      </c>
      <c r="M3144" s="23">
        <v>0</v>
      </c>
      <c r="N3144" s="23">
        <v>0</v>
      </c>
      <c r="O3144" s="14">
        <v>0</v>
      </c>
      <c r="P3144" s="22">
        <v>0</v>
      </c>
      <c r="Q3144" s="22">
        <v>0</v>
      </c>
      <c r="R3144" s="23">
        <v>0</v>
      </c>
      <c r="S3144" s="23">
        <v>0</v>
      </c>
      <c r="T3144" s="23">
        <v>0</v>
      </c>
      <c r="U3144" s="14">
        <v>0</v>
      </c>
      <c r="V3144" s="22">
        <v>0</v>
      </c>
      <c r="W3144" s="22">
        <v>0</v>
      </c>
      <c r="X3144" s="23">
        <v>0</v>
      </c>
      <c r="Y3144" s="23">
        <v>0</v>
      </c>
      <c r="Z3144" s="23">
        <v>0</v>
      </c>
      <c r="AA3144" s="14">
        <v>0</v>
      </c>
      <c r="AB3144" s="22">
        <v>0</v>
      </c>
      <c r="AC3144" s="22">
        <v>0</v>
      </c>
      <c r="AD3144" s="23">
        <v>0</v>
      </c>
      <c r="AE3144" s="23">
        <v>0</v>
      </c>
      <c r="AF3144" s="23">
        <v>0</v>
      </c>
      <c r="AG3144" s="14">
        <v>0</v>
      </c>
      <c r="AH3144" s="22">
        <v>0</v>
      </c>
      <c r="AI3144" s="23">
        <v>0</v>
      </c>
      <c r="AJ3144" s="23">
        <v>0</v>
      </c>
      <c r="AK3144" s="23">
        <v>0</v>
      </c>
      <c r="AL3144" s="14">
        <v>0</v>
      </c>
      <c r="AM3144" s="22">
        <v>475</v>
      </c>
      <c r="AN3144" s="23">
        <v>5366.6509999999998</v>
      </c>
      <c r="AO3144" s="23">
        <v>5.3666510000000001</v>
      </c>
      <c r="AP3144" s="23">
        <v>4.8022022780000002</v>
      </c>
      <c r="AQ3144" s="14">
        <v>3.25</v>
      </c>
      <c r="AR3144" s="22">
        <v>475</v>
      </c>
      <c r="AS3144" s="23">
        <v>5366.6509999999998</v>
      </c>
      <c r="AT3144" s="23">
        <v>5.3666510000000001</v>
      </c>
      <c r="AU3144" s="23">
        <v>4.8022022780000002</v>
      </c>
      <c r="AV3144" s="14">
        <v>3.25</v>
      </c>
      <c r="AW3144" s="22">
        <v>0</v>
      </c>
      <c r="AX3144" s="22">
        <v>0</v>
      </c>
      <c r="AY3144" s="23">
        <v>0</v>
      </c>
      <c r="AZ3144" s="23">
        <v>0</v>
      </c>
      <c r="BA3144" s="23">
        <v>0</v>
      </c>
      <c r="BB3144" s="14">
        <v>0</v>
      </c>
      <c r="BC3144" s="22">
        <v>0</v>
      </c>
      <c r="BD3144" s="23">
        <v>0</v>
      </c>
      <c r="BE3144" s="23">
        <v>0</v>
      </c>
      <c r="BF3144" s="23">
        <v>0</v>
      </c>
      <c r="BG3144" s="14">
        <v>0</v>
      </c>
      <c r="BH3144" s="22">
        <v>475</v>
      </c>
      <c r="BI3144" s="23">
        <v>5.37</v>
      </c>
      <c r="BJ3144" s="23">
        <v>4.8</v>
      </c>
      <c r="BK3144" s="14">
        <v>3.25</v>
      </c>
      <c r="BL3144" t="s">
        <v>622</v>
      </c>
    </row>
    <row r="3145" spans="1:64">
      <c r="A3145" t="s">
        <v>4216</v>
      </c>
      <c r="B3145" t="s">
        <v>4208</v>
      </c>
      <c r="C3145" t="s">
        <v>622</v>
      </c>
      <c r="D3145" s="111" t="s">
        <v>942</v>
      </c>
      <c r="E3145" s="110">
        <v>2022</v>
      </c>
      <c r="F3145" s="23"/>
      <c r="G3145" s="23"/>
      <c r="H3145" s="22">
        <v>19924</v>
      </c>
      <c r="I3145" s="34">
        <v>144.39995052098459</v>
      </c>
      <c r="J3145" s="22">
        <v>0</v>
      </c>
      <c r="K3145" s="22">
        <v>0</v>
      </c>
      <c r="L3145" s="23">
        <v>0</v>
      </c>
      <c r="M3145" s="23">
        <v>0</v>
      </c>
      <c r="N3145" s="23">
        <v>0</v>
      </c>
      <c r="O3145" s="14">
        <v>0</v>
      </c>
      <c r="P3145" s="22">
        <v>0</v>
      </c>
      <c r="Q3145" s="22">
        <v>0</v>
      </c>
      <c r="R3145" s="23">
        <v>0</v>
      </c>
      <c r="S3145" s="23">
        <v>0</v>
      </c>
      <c r="T3145" s="23">
        <v>0</v>
      </c>
      <c r="U3145" s="14">
        <v>0</v>
      </c>
      <c r="V3145" s="22">
        <v>0</v>
      </c>
      <c r="W3145" s="22">
        <v>0</v>
      </c>
      <c r="X3145" s="23">
        <v>0</v>
      </c>
      <c r="Y3145" s="23">
        <v>0</v>
      </c>
      <c r="Z3145" s="23">
        <v>0</v>
      </c>
      <c r="AA3145" s="14">
        <v>0</v>
      </c>
      <c r="AB3145" s="22">
        <v>0</v>
      </c>
      <c r="AC3145" s="22">
        <v>0</v>
      </c>
      <c r="AD3145" s="23">
        <v>0</v>
      </c>
      <c r="AE3145" s="23">
        <v>0</v>
      </c>
      <c r="AF3145" s="23">
        <v>0</v>
      </c>
      <c r="AG3145" s="14">
        <v>0</v>
      </c>
      <c r="AH3145" s="22">
        <v>0</v>
      </c>
      <c r="AI3145" s="23">
        <v>0</v>
      </c>
      <c r="AJ3145" s="23">
        <v>0</v>
      </c>
      <c r="AK3145" s="23">
        <v>0</v>
      </c>
      <c r="AL3145" s="14">
        <v>0</v>
      </c>
      <c r="AM3145" s="22">
        <v>654</v>
      </c>
      <c r="AN3145" s="23">
        <v>6819.861000000019</v>
      </c>
      <c r="AO3145" s="23">
        <v>6.8198610000000173</v>
      </c>
      <c r="AP3145" s="23">
        <v>6.9860195358667241</v>
      </c>
      <c r="AQ3145" s="14">
        <v>4.837965325238458</v>
      </c>
      <c r="AR3145" s="22">
        <v>654</v>
      </c>
      <c r="AS3145" s="23">
        <v>6819.8610000000199</v>
      </c>
      <c r="AT3145" s="23">
        <v>6.8198610000000199</v>
      </c>
      <c r="AU3145" s="23">
        <v>6.9860195358667196</v>
      </c>
      <c r="AV3145" s="14">
        <v>4.8379653252384545</v>
      </c>
      <c r="AW3145" s="22">
        <v>0</v>
      </c>
      <c r="AX3145" s="22">
        <v>0</v>
      </c>
      <c r="AY3145" s="23">
        <v>0</v>
      </c>
      <c r="AZ3145" s="23">
        <v>0</v>
      </c>
      <c r="BA3145" s="23">
        <v>0</v>
      </c>
      <c r="BB3145" s="14">
        <v>0</v>
      </c>
      <c r="BC3145" s="22">
        <v>0</v>
      </c>
      <c r="BD3145" s="23">
        <v>0</v>
      </c>
      <c r="BE3145" s="23">
        <v>0</v>
      </c>
      <c r="BF3145" s="23">
        <v>0</v>
      </c>
      <c r="BG3145" s="14">
        <v>0</v>
      </c>
      <c r="BH3145" s="22">
        <v>654</v>
      </c>
      <c r="BI3145" s="23">
        <v>6.8198610000000199</v>
      </c>
      <c r="BJ3145" s="23">
        <v>6.9860195358667196</v>
      </c>
      <c r="BK3145" s="14">
        <v>4.8379653252384545</v>
      </c>
      <c r="BL3145" t="s">
        <v>622</v>
      </c>
    </row>
    <row r="3146" spans="1:64">
      <c r="A3146" t="s">
        <v>4217</v>
      </c>
      <c r="B3146" t="s">
        <v>4208</v>
      </c>
      <c r="C3146" t="s">
        <v>622</v>
      </c>
      <c r="D3146" t="s">
        <v>942</v>
      </c>
      <c r="E3146">
        <v>2023</v>
      </c>
      <c r="F3146">
        <v>23.87</v>
      </c>
      <c r="G3146">
        <v>10.41</v>
      </c>
      <c r="H3146">
        <v>19517</v>
      </c>
      <c r="I3146">
        <v>144.39995052098459</v>
      </c>
      <c r="J3146">
        <v>0</v>
      </c>
      <c r="K3146">
        <v>0</v>
      </c>
      <c r="L3146">
        <v>0</v>
      </c>
      <c r="M3146">
        <v>0</v>
      </c>
      <c r="N3146">
        <v>0</v>
      </c>
      <c r="O3146">
        <v>0</v>
      </c>
      <c r="P3146">
        <v>0</v>
      </c>
      <c r="Q3146">
        <v>0</v>
      </c>
      <c r="R3146">
        <v>0</v>
      </c>
      <c r="S3146">
        <v>0</v>
      </c>
      <c r="T3146">
        <v>0</v>
      </c>
      <c r="U3146">
        <v>0</v>
      </c>
      <c r="V3146">
        <v>0</v>
      </c>
      <c r="W3146">
        <v>0</v>
      </c>
      <c r="X3146">
        <v>0</v>
      </c>
      <c r="Y3146">
        <v>0</v>
      </c>
      <c r="Z3146">
        <v>0</v>
      </c>
      <c r="AA3146">
        <v>0</v>
      </c>
      <c r="AG3146">
        <v>0</v>
      </c>
      <c r="AL3146">
        <v>0</v>
      </c>
      <c r="AM3146">
        <v>910</v>
      </c>
      <c r="AN3146">
        <v>9960.393</v>
      </c>
      <c r="AO3146">
        <v>9.9603929999999998</v>
      </c>
      <c r="AP3146">
        <v>9.3427209999999992</v>
      </c>
      <c r="AQ3146">
        <v>6.4700306103237128</v>
      </c>
      <c r="AR3146">
        <v>1105</v>
      </c>
      <c r="AS3146">
        <v>10103.657999999899</v>
      </c>
      <c r="AT3146">
        <v>10.1036579999999</v>
      </c>
      <c r="AU3146">
        <v>9.4771022370295004</v>
      </c>
      <c r="AV3146">
        <v>6.5630924407084628</v>
      </c>
      <c r="AW3146">
        <v>0</v>
      </c>
      <c r="AX3146">
        <v>0</v>
      </c>
      <c r="AY3146">
        <v>0</v>
      </c>
      <c r="AZ3146">
        <v>0</v>
      </c>
      <c r="BA3146">
        <v>0</v>
      </c>
      <c r="BB3146">
        <v>0</v>
      </c>
      <c r="BC3146">
        <v>0</v>
      </c>
      <c r="BD3146">
        <v>0</v>
      </c>
      <c r="BE3146">
        <v>0</v>
      </c>
      <c r="BF3146">
        <v>0</v>
      </c>
      <c r="BG3146">
        <v>0</v>
      </c>
      <c r="BH3146">
        <v>1105</v>
      </c>
      <c r="BI3146">
        <v>10.1036579999999</v>
      </c>
      <c r="BJ3146">
        <v>9.4771022370295004</v>
      </c>
      <c r="BK3146">
        <v>6.5630924407084628</v>
      </c>
      <c r="BL3146" t="s">
        <v>622</v>
      </c>
    </row>
    <row r="3147" spans="1:64">
      <c r="A3147" t="s">
        <v>4218</v>
      </c>
      <c r="B3147" t="s">
        <v>4208</v>
      </c>
      <c r="C3147" t="s">
        <v>622</v>
      </c>
      <c r="D3147" t="s">
        <v>942</v>
      </c>
      <c r="E3147">
        <v>2024</v>
      </c>
      <c r="F3147">
        <v>23.87</v>
      </c>
      <c r="G3147">
        <v>10.41</v>
      </c>
      <c r="H3147">
        <v>19669</v>
      </c>
      <c r="I3147">
        <v>134.87226347506291</v>
      </c>
      <c r="J3147">
        <v>0</v>
      </c>
      <c r="K3147">
        <v>0</v>
      </c>
      <c r="L3147">
        <v>0</v>
      </c>
      <c r="M3147">
        <v>0</v>
      </c>
      <c r="N3147">
        <v>0</v>
      </c>
      <c r="O3147">
        <v>0</v>
      </c>
      <c r="P3147">
        <v>0</v>
      </c>
      <c r="Q3147">
        <v>0</v>
      </c>
      <c r="R3147">
        <v>0</v>
      </c>
      <c r="S3147">
        <v>0</v>
      </c>
      <c r="T3147">
        <v>0</v>
      </c>
      <c r="U3147">
        <v>0</v>
      </c>
      <c r="V3147">
        <v>0</v>
      </c>
      <c r="W3147">
        <v>0</v>
      </c>
      <c r="X3147">
        <v>0</v>
      </c>
      <c r="Y3147">
        <v>0</v>
      </c>
      <c r="Z3147">
        <v>0</v>
      </c>
      <c r="AA3147">
        <v>0</v>
      </c>
      <c r="AB3147">
        <v>0</v>
      </c>
      <c r="AC3147">
        <v>0</v>
      </c>
      <c r="AD3147">
        <v>0</v>
      </c>
      <c r="AE3147">
        <v>0</v>
      </c>
      <c r="AF3147">
        <v>0</v>
      </c>
      <c r="AG3147">
        <v>0</v>
      </c>
      <c r="AH3147">
        <v>1</v>
      </c>
      <c r="AI3147">
        <v>6.56</v>
      </c>
      <c r="AJ3147">
        <v>6.5599999999999999E-3</v>
      </c>
      <c r="AK3147">
        <v>5.9167513951219192E-3</v>
      </c>
      <c r="AL3147">
        <v>4.386929708654212E-3</v>
      </c>
      <c r="AM3147">
        <v>1164</v>
      </c>
      <c r="AN3147">
        <v>13120.91099999998</v>
      </c>
      <c r="AO3147">
        <v>13.120911000000005</v>
      </c>
      <c r="AP3147">
        <v>11.834324461054953</v>
      </c>
      <c r="AQ3147">
        <v>8.7744686387969235</v>
      </c>
      <c r="AR3147">
        <v>1499</v>
      </c>
      <c r="AS3147">
        <v>13407.38599999994</v>
      </c>
      <c r="AT3147">
        <v>13.407386000000008</v>
      </c>
      <c r="AU3147">
        <v>12.092708814091116</v>
      </c>
      <c r="AV3147">
        <v>8.9660457254259605</v>
      </c>
      <c r="AW3147">
        <v>0</v>
      </c>
      <c r="AX3147">
        <v>0</v>
      </c>
      <c r="AY3147">
        <v>0</v>
      </c>
      <c r="AZ3147">
        <v>0</v>
      </c>
      <c r="BA3147">
        <v>0</v>
      </c>
      <c r="BB3147">
        <v>0</v>
      </c>
      <c r="BC3147">
        <v>0</v>
      </c>
      <c r="BD3147">
        <v>0</v>
      </c>
      <c r="BE3147">
        <v>0</v>
      </c>
      <c r="BF3147">
        <v>0</v>
      </c>
      <c r="BG3147">
        <v>0</v>
      </c>
      <c r="BH3147">
        <v>1499</v>
      </c>
      <c r="BI3147">
        <v>13.407386000000008</v>
      </c>
      <c r="BJ3147">
        <v>12.092708814091116</v>
      </c>
      <c r="BK3147">
        <v>8.9660457254259605</v>
      </c>
      <c r="BL3147" t="s">
        <v>622</v>
      </c>
    </row>
    <row r="3148" spans="1:64">
      <c r="A3148" t="s">
        <v>4219</v>
      </c>
      <c r="B3148" t="s">
        <v>4220</v>
      </c>
      <c r="C3148" t="s">
        <v>623</v>
      </c>
      <c r="D3148" t="s">
        <v>942</v>
      </c>
      <c r="E3148">
        <v>2012</v>
      </c>
      <c r="F3148" s="23">
        <v>33.78</v>
      </c>
      <c r="G3148" s="23">
        <v>10.16</v>
      </c>
      <c r="H3148" s="22">
        <v>16040</v>
      </c>
      <c r="I3148" s="34">
        <v>129.73350099999999</v>
      </c>
      <c r="J3148" s="22">
        <v>5</v>
      </c>
      <c r="K3148" s="22" t="s">
        <v>782</v>
      </c>
      <c r="L3148" s="23">
        <v>2113</v>
      </c>
      <c r="M3148" s="23">
        <v>2.113</v>
      </c>
      <c r="N3148" s="23">
        <v>14.993840000000001</v>
      </c>
      <c r="O3148" s="14">
        <v>11.55741569018476</v>
      </c>
      <c r="P3148" s="22">
        <v>0</v>
      </c>
      <c r="Q3148" s="22" t="s">
        <v>782</v>
      </c>
      <c r="R3148" s="23">
        <v>0</v>
      </c>
      <c r="S3148" s="23">
        <v>0</v>
      </c>
      <c r="T3148" s="23">
        <v>0</v>
      </c>
      <c r="U3148" s="14">
        <v>0</v>
      </c>
      <c r="V3148" s="22">
        <v>0</v>
      </c>
      <c r="W3148" s="22" t="s">
        <v>782</v>
      </c>
      <c r="X3148" s="23">
        <v>0</v>
      </c>
      <c r="Y3148" s="23">
        <v>0</v>
      </c>
      <c r="Z3148" s="23">
        <v>0</v>
      </c>
      <c r="AA3148" s="14">
        <v>0</v>
      </c>
      <c r="AB3148" s="22">
        <v>0</v>
      </c>
      <c r="AC3148" s="22" t="s">
        <v>782</v>
      </c>
      <c r="AD3148" s="23">
        <v>0</v>
      </c>
      <c r="AE3148" s="23">
        <v>0</v>
      </c>
      <c r="AF3148" s="23">
        <v>0</v>
      </c>
      <c r="AG3148" s="14">
        <v>0</v>
      </c>
      <c r="AH3148" s="22" t="s">
        <v>782</v>
      </c>
      <c r="AI3148" s="23" t="s">
        <v>782</v>
      </c>
      <c r="AJ3148" s="23" t="s">
        <v>782</v>
      </c>
      <c r="AK3148" s="23" t="s">
        <v>782</v>
      </c>
      <c r="AL3148" s="14" t="s">
        <v>782</v>
      </c>
      <c r="AM3148" s="22" t="s">
        <v>782</v>
      </c>
      <c r="AN3148" s="23" t="s">
        <v>782</v>
      </c>
      <c r="AO3148" s="23" t="s">
        <v>782</v>
      </c>
      <c r="AP3148" s="23" t="s">
        <v>782</v>
      </c>
      <c r="AQ3148" s="14" t="s">
        <v>782</v>
      </c>
      <c r="AR3148" s="22">
        <v>223</v>
      </c>
      <c r="AS3148" s="23">
        <v>3844.0920000000015</v>
      </c>
      <c r="AT3148" s="23">
        <v>3.8440920000000016</v>
      </c>
      <c r="AU3148" s="23">
        <v>3.2037179999999998</v>
      </c>
      <c r="AV3148" s="14">
        <v>2.4694608372589899</v>
      </c>
      <c r="AW3148" s="22">
        <v>1</v>
      </c>
      <c r="AX3148" s="22" t="s">
        <v>782</v>
      </c>
      <c r="AY3148" s="23">
        <v>155</v>
      </c>
      <c r="AZ3148" s="23">
        <v>0.155</v>
      </c>
      <c r="BA3148" s="23">
        <v>1.1878E-2</v>
      </c>
      <c r="BB3148" s="14">
        <v>9.1556921754543594E-3</v>
      </c>
      <c r="BC3148" s="22">
        <v>2</v>
      </c>
      <c r="BD3148" s="23">
        <v>1500</v>
      </c>
      <c r="BE3148" s="23">
        <v>1.5</v>
      </c>
      <c r="BF3148" s="23">
        <v>2.3955000000000002</v>
      </c>
      <c r="BG3148" s="14">
        <v>1.8464775725122844</v>
      </c>
      <c r="BH3148" s="22">
        <v>231</v>
      </c>
      <c r="BI3148" s="23">
        <v>7.6120920000000023</v>
      </c>
      <c r="BJ3148" s="23">
        <v>20.604936000000002</v>
      </c>
      <c r="BK3148" s="14">
        <v>15.882509792131488</v>
      </c>
      <c r="BL3148" t="s">
        <v>623</v>
      </c>
    </row>
    <row r="3149" spans="1:64">
      <c r="A3149" t="s">
        <v>4221</v>
      </c>
      <c r="B3149" t="s">
        <v>4220</v>
      </c>
      <c r="C3149" t="s">
        <v>623</v>
      </c>
      <c r="D3149" t="s">
        <v>942</v>
      </c>
      <c r="E3149">
        <v>2015</v>
      </c>
      <c r="F3149" s="23">
        <v>33.78</v>
      </c>
      <c r="G3149" s="23">
        <v>10.25</v>
      </c>
      <c r="H3149" s="22">
        <v>16085</v>
      </c>
      <c r="I3149" s="34">
        <v>129.95498154052663</v>
      </c>
      <c r="J3149" s="13">
        <v>5</v>
      </c>
      <c r="K3149" s="13">
        <v>5</v>
      </c>
      <c r="L3149" s="19">
        <v>2113</v>
      </c>
      <c r="M3149" s="35">
        <v>2.113</v>
      </c>
      <c r="N3149" s="19">
        <v>12.638603076648344</v>
      </c>
      <c r="O3149" s="17">
        <v>9.7253702219233347</v>
      </c>
      <c r="P3149" s="36">
        <v>1</v>
      </c>
      <c r="Q3149" s="37">
        <v>1</v>
      </c>
      <c r="R3149" s="38">
        <v>0</v>
      </c>
      <c r="S3149" s="27">
        <v>0</v>
      </c>
      <c r="T3149" s="23">
        <v>0</v>
      </c>
      <c r="U3149" s="17">
        <v>0</v>
      </c>
      <c r="V3149" s="22">
        <v>0</v>
      </c>
      <c r="W3149" s="22">
        <v>0</v>
      </c>
      <c r="X3149" s="23">
        <v>0</v>
      </c>
      <c r="Y3149" s="27">
        <v>0</v>
      </c>
      <c r="Z3149" s="27">
        <v>0</v>
      </c>
      <c r="AA3149" s="14">
        <v>0</v>
      </c>
      <c r="AB3149" s="39">
        <v>0</v>
      </c>
      <c r="AC3149" s="22" t="s">
        <v>782</v>
      </c>
      <c r="AD3149" s="23">
        <v>0</v>
      </c>
      <c r="AE3149" s="23">
        <v>0</v>
      </c>
      <c r="AF3149" s="23">
        <v>0</v>
      </c>
      <c r="AG3149" s="14">
        <v>0</v>
      </c>
      <c r="AH3149" s="22" t="s">
        <v>782</v>
      </c>
      <c r="AI3149" s="23" t="s">
        <v>782</v>
      </c>
      <c r="AJ3149" s="23" t="s">
        <v>782</v>
      </c>
      <c r="AK3149" s="23" t="s">
        <v>782</v>
      </c>
      <c r="AL3149" s="14" t="s">
        <v>782</v>
      </c>
      <c r="AM3149" s="22" t="s">
        <v>782</v>
      </c>
      <c r="AN3149" s="23" t="s">
        <v>782</v>
      </c>
      <c r="AO3149" s="23" t="s">
        <v>782</v>
      </c>
      <c r="AP3149" s="23" t="s">
        <v>782</v>
      </c>
      <c r="AQ3149" s="14" t="s">
        <v>782</v>
      </c>
      <c r="AR3149" s="40">
        <v>284</v>
      </c>
      <c r="AS3149" s="41">
        <v>5306.9569999999958</v>
      </c>
      <c r="AT3149" s="23">
        <v>5.3069569999999961</v>
      </c>
      <c r="AU3149" s="23">
        <v>4.7134416424406282</v>
      </c>
      <c r="AV3149" s="14">
        <v>3.6269803485530376</v>
      </c>
      <c r="AW3149" s="22">
        <v>1</v>
      </c>
      <c r="AX3149" s="22" t="s">
        <v>782</v>
      </c>
      <c r="AY3149" s="23">
        <v>155</v>
      </c>
      <c r="AZ3149" s="23">
        <v>0.155</v>
      </c>
      <c r="BA3149" s="23">
        <v>0.40389034386699657</v>
      </c>
      <c r="BB3149" s="14">
        <v>0.31079250605029163</v>
      </c>
      <c r="BC3149" s="42">
        <v>2</v>
      </c>
      <c r="BD3149" s="43">
        <v>1500</v>
      </c>
      <c r="BE3149" s="44">
        <v>1.5</v>
      </c>
      <c r="BF3149" s="23">
        <v>2.0711682499327102</v>
      </c>
      <c r="BG3149" s="14">
        <v>1.5937582579601335</v>
      </c>
      <c r="BH3149" s="22">
        <v>293</v>
      </c>
      <c r="BI3149" s="23">
        <v>9.0749569999999959</v>
      </c>
      <c r="BJ3149" s="23">
        <v>19.827103312888681</v>
      </c>
      <c r="BK3149" s="14">
        <v>15.256901334486798</v>
      </c>
      <c r="BL3149" t="s">
        <v>623</v>
      </c>
    </row>
    <row r="3150" spans="1:64">
      <c r="A3150" t="s">
        <v>4222</v>
      </c>
      <c r="B3150" t="s">
        <v>4220</v>
      </c>
      <c r="C3150" t="s">
        <v>623</v>
      </c>
      <c r="D3150" t="s">
        <v>942</v>
      </c>
      <c r="E3150">
        <v>2016</v>
      </c>
      <c r="F3150" s="23">
        <v>33.78</v>
      </c>
      <c r="G3150" s="23">
        <v>10.3</v>
      </c>
      <c r="H3150" s="22">
        <v>16061</v>
      </c>
      <c r="I3150" s="34">
        <v>136.76131716542642</v>
      </c>
      <c r="J3150" s="13">
        <v>5</v>
      </c>
      <c r="K3150" s="13">
        <v>5</v>
      </c>
      <c r="L3150" s="19">
        <v>2113</v>
      </c>
      <c r="M3150" s="35">
        <v>2.113</v>
      </c>
      <c r="N3150" s="19">
        <v>12.637853</v>
      </c>
      <c r="O3150" s="17">
        <v>9.2408096543215201</v>
      </c>
      <c r="P3150" s="13">
        <v>1</v>
      </c>
      <c r="Q3150" s="13">
        <v>1</v>
      </c>
      <c r="R3150" s="19">
        <v>0</v>
      </c>
      <c r="S3150" s="27">
        <v>0</v>
      </c>
      <c r="T3150" s="19">
        <v>0</v>
      </c>
      <c r="U3150" s="17">
        <v>0</v>
      </c>
      <c r="V3150" s="13">
        <v>0</v>
      </c>
      <c r="W3150" s="13">
        <v>0</v>
      </c>
      <c r="X3150" s="19">
        <v>0</v>
      </c>
      <c r="Y3150" s="27">
        <v>0</v>
      </c>
      <c r="Z3150" s="19">
        <v>0</v>
      </c>
      <c r="AA3150" s="14">
        <v>0</v>
      </c>
      <c r="AB3150" s="13">
        <v>0</v>
      </c>
      <c r="AC3150" s="22" t="s">
        <v>782</v>
      </c>
      <c r="AD3150" s="19">
        <v>0</v>
      </c>
      <c r="AE3150" s="23">
        <v>0</v>
      </c>
      <c r="AF3150" s="19">
        <v>0</v>
      </c>
      <c r="AG3150" s="14">
        <v>0</v>
      </c>
      <c r="AH3150" s="22" t="s">
        <v>782</v>
      </c>
      <c r="AI3150" s="23" t="s">
        <v>782</v>
      </c>
      <c r="AJ3150" s="23" t="s">
        <v>782</v>
      </c>
      <c r="AK3150" s="23" t="s">
        <v>782</v>
      </c>
      <c r="AL3150" s="14" t="s">
        <v>782</v>
      </c>
      <c r="AM3150" s="22" t="s">
        <v>782</v>
      </c>
      <c r="AN3150" s="23" t="s">
        <v>782</v>
      </c>
      <c r="AO3150" s="23" t="s">
        <v>782</v>
      </c>
      <c r="AP3150" s="23" t="s">
        <v>782</v>
      </c>
      <c r="AQ3150" s="14" t="s">
        <v>782</v>
      </c>
      <c r="AR3150" s="13">
        <v>293</v>
      </c>
      <c r="AS3150" s="19">
        <v>5611.402000000001</v>
      </c>
      <c r="AT3150" s="23">
        <v>5.6114020000000009</v>
      </c>
      <c r="AU3150" s="19">
        <v>4.9829249760000023</v>
      </c>
      <c r="AV3150" s="14">
        <v>3.6435192927929014</v>
      </c>
      <c r="AW3150" s="13">
        <v>1</v>
      </c>
      <c r="AX3150" s="22" t="s">
        <v>782</v>
      </c>
      <c r="AY3150" s="19">
        <v>155</v>
      </c>
      <c r="AZ3150" s="23">
        <v>0.155</v>
      </c>
      <c r="BA3150" s="19">
        <v>0.74399999999999999</v>
      </c>
      <c r="BB3150" s="14">
        <v>0.54401347941103695</v>
      </c>
      <c r="BC3150" s="13">
        <v>2</v>
      </c>
      <c r="BD3150" s="19">
        <v>1500</v>
      </c>
      <c r="BE3150" s="44">
        <v>1.5</v>
      </c>
      <c r="BF3150" s="19">
        <v>2.0921682499327101</v>
      </c>
      <c r="BG3150" s="14">
        <v>1.5297953348913893</v>
      </c>
      <c r="BH3150" s="22">
        <v>302</v>
      </c>
      <c r="BI3150" s="23">
        <v>9.3794020000000007</v>
      </c>
      <c r="BJ3150" s="23">
        <v>20.456946225932711</v>
      </c>
      <c r="BK3150" s="14">
        <v>14.958137761416847</v>
      </c>
      <c r="BL3150" t="s">
        <v>623</v>
      </c>
    </row>
    <row r="3151" spans="1:64">
      <c r="A3151" t="s">
        <v>4223</v>
      </c>
      <c r="B3151" t="s">
        <v>4220</v>
      </c>
      <c r="C3151" t="s">
        <v>623</v>
      </c>
      <c r="D3151" t="s">
        <v>942</v>
      </c>
      <c r="E3151">
        <v>2017</v>
      </c>
      <c r="F3151" s="23">
        <v>33.78</v>
      </c>
      <c r="G3151" s="23">
        <v>10.31</v>
      </c>
      <c r="H3151" s="22">
        <v>16074</v>
      </c>
      <c r="I3151" s="34">
        <v>126.26143819602959</v>
      </c>
      <c r="J3151" s="13">
        <v>5</v>
      </c>
      <c r="K3151" s="13">
        <v>5</v>
      </c>
      <c r="L3151" s="19">
        <v>2113</v>
      </c>
      <c r="M3151" s="19">
        <v>2.113</v>
      </c>
      <c r="N3151" s="19">
        <v>12.637853</v>
      </c>
      <c r="O3151" s="17">
        <v>10.009273758135768</v>
      </c>
      <c r="P3151" s="13">
        <v>1</v>
      </c>
      <c r="Q3151" s="13">
        <v>1</v>
      </c>
      <c r="R3151" s="19">
        <v>0</v>
      </c>
      <c r="S3151" s="19">
        <v>0</v>
      </c>
      <c r="T3151" s="19">
        <v>0</v>
      </c>
      <c r="U3151" s="17">
        <v>0</v>
      </c>
      <c r="V3151" s="13">
        <v>0</v>
      </c>
      <c r="W3151" s="13">
        <v>0</v>
      </c>
      <c r="X3151" s="19">
        <v>0</v>
      </c>
      <c r="Y3151" s="19">
        <v>0</v>
      </c>
      <c r="Z3151" s="19">
        <v>0</v>
      </c>
      <c r="AA3151" s="14">
        <v>0</v>
      </c>
      <c r="AB3151" s="13">
        <v>0</v>
      </c>
      <c r="AC3151" s="22" t="s">
        <v>782</v>
      </c>
      <c r="AD3151" s="19">
        <v>0</v>
      </c>
      <c r="AE3151" s="19">
        <v>0</v>
      </c>
      <c r="AF3151" s="19">
        <v>0</v>
      </c>
      <c r="AG3151" s="14">
        <v>0</v>
      </c>
      <c r="AH3151" s="22" t="s">
        <v>782</v>
      </c>
      <c r="AI3151" s="23" t="s">
        <v>782</v>
      </c>
      <c r="AJ3151" s="23" t="s">
        <v>782</v>
      </c>
      <c r="AK3151" s="23" t="s">
        <v>782</v>
      </c>
      <c r="AL3151" s="14" t="s">
        <v>782</v>
      </c>
      <c r="AM3151" s="22" t="s">
        <v>782</v>
      </c>
      <c r="AN3151" s="23" t="s">
        <v>782</v>
      </c>
      <c r="AO3151" s="23" t="s">
        <v>782</v>
      </c>
      <c r="AP3151" s="23" t="s">
        <v>782</v>
      </c>
      <c r="AQ3151" s="14" t="s">
        <v>782</v>
      </c>
      <c r="AR3151" s="13">
        <v>303</v>
      </c>
      <c r="AS3151" s="19">
        <v>5764.8120000000008</v>
      </c>
      <c r="AT3151" s="19">
        <v>5.7648119999999956</v>
      </c>
      <c r="AU3151" s="19">
        <v>5.1191530560000027</v>
      </c>
      <c r="AV3151" s="14">
        <v>4.0544073702472527</v>
      </c>
      <c r="AW3151" s="13">
        <v>1</v>
      </c>
      <c r="AX3151" s="22" t="s">
        <v>782</v>
      </c>
      <c r="AY3151" s="19">
        <v>155</v>
      </c>
      <c r="AZ3151" s="19">
        <v>0.155</v>
      </c>
      <c r="BA3151" s="19">
        <v>0.24923999999999999</v>
      </c>
      <c r="BB3151" s="14">
        <v>0.19739993743223302</v>
      </c>
      <c r="BC3151" s="13">
        <v>2</v>
      </c>
      <c r="BD3151" s="19">
        <v>1500</v>
      </c>
      <c r="BE3151" s="19">
        <v>1.5</v>
      </c>
      <c r="BF3151" s="19">
        <v>2.0921682499327101</v>
      </c>
      <c r="BG3151" s="14">
        <v>1.6570128455882742</v>
      </c>
      <c r="BH3151" s="22">
        <v>312</v>
      </c>
      <c r="BI3151" s="23">
        <v>9.5328119999999963</v>
      </c>
      <c r="BJ3151" s="23">
        <v>20.098414305932714</v>
      </c>
      <c r="BK3151" s="14">
        <v>15.918093911403528</v>
      </c>
      <c r="BL3151" t="s">
        <v>623</v>
      </c>
    </row>
    <row r="3152" spans="1:64">
      <c r="A3152" t="s">
        <v>4224</v>
      </c>
      <c r="B3152" t="s">
        <v>4220</v>
      </c>
      <c r="C3152" t="s">
        <v>623</v>
      </c>
      <c r="D3152" t="s">
        <v>942</v>
      </c>
      <c r="E3152">
        <v>2018</v>
      </c>
      <c r="F3152" s="23">
        <v>33.78</v>
      </c>
      <c r="G3152" s="23">
        <v>10.32</v>
      </c>
      <c r="H3152" s="22">
        <v>16029</v>
      </c>
      <c r="I3152" s="34">
        <v>126.27041200116079</v>
      </c>
      <c r="J3152" s="13">
        <v>5</v>
      </c>
      <c r="K3152" s="13">
        <v>5</v>
      </c>
      <c r="L3152" s="19">
        <v>2113</v>
      </c>
      <c r="M3152" s="19">
        <v>2.113</v>
      </c>
      <c r="N3152" s="19">
        <v>12.637853</v>
      </c>
      <c r="O3152" s="17">
        <v>10.008562417523292</v>
      </c>
      <c r="P3152" s="13">
        <v>0</v>
      </c>
      <c r="Q3152" s="13">
        <v>0</v>
      </c>
      <c r="R3152" s="19">
        <v>0</v>
      </c>
      <c r="S3152" s="19">
        <v>0</v>
      </c>
      <c r="T3152" s="19">
        <v>0</v>
      </c>
      <c r="U3152" s="17">
        <v>0</v>
      </c>
      <c r="V3152" s="13">
        <v>0</v>
      </c>
      <c r="W3152" s="13">
        <v>0</v>
      </c>
      <c r="X3152" s="19">
        <v>0</v>
      </c>
      <c r="Y3152" s="19">
        <v>0</v>
      </c>
      <c r="Z3152" s="19">
        <v>0</v>
      </c>
      <c r="AA3152" s="14">
        <v>0</v>
      </c>
      <c r="AB3152" s="13">
        <v>0</v>
      </c>
      <c r="AC3152" s="22" t="s">
        <v>782</v>
      </c>
      <c r="AD3152" s="19">
        <v>0</v>
      </c>
      <c r="AE3152" s="19">
        <v>0</v>
      </c>
      <c r="AF3152" s="19">
        <v>0</v>
      </c>
      <c r="AG3152" s="14">
        <v>0</v>
      </c>
      <c r="AH3152" s="22" t="s">
        <v>782</v>
      </c>
      <c r="AI3152" s="23" t="s">
        <v>782</v>
      </c>
      <c r="AJ3152" s="23" t="s">
        <v>782</v>
      </c>
      <c r="AK3152" s="23" t="s">
        <v>782</v>
      </c>
      <c r="AL3152" s="14" t="s">
        <v>782</v>
      </c>
      <c r="AM3152" s="22" t="s">
        <v>782</v>
      </c>
      <c r="AN3152" s="23" t="s">
        <v>782</v>
      </c>
      <c r="AO3152" s="23" t="s">
        <v>782</v>
      </c>
      <c r="AP3152" s="23" t="s">
        <v>782</v>
      </c>
      <c r="AQ3152" s="14" t="s">
        <v>782</v>
      </c>
      <c r="AR3152" s="13">
        <v>323</v>
      </c>
      <c r="AS3152" s="19">
        <v>6575.4519999999984</v>
      </c>
      <c r="AT3152" s="19">
        <v>6.575451999999995</v>
      </c>
      <c r="AU3152" s="19">
        <v>5.8390013760000015</v>
      </c>
      <c r="AV3152" s="14">
        <v>4.6242039472765191</v>
      </c>
      <c r="AW3152" s="13">
        <v>1</v>
      </c>
      <c r="AX3152" s="22" t="s">
        <v>782</v>
      </c>
      <c r="AY3152" s="19">
        <v>155</v>
      </c>
      <c r="AZ3152" s="19">
        <v>0.155</v>
      </c>
      <c r="BA3152" s="19">
        <v>0.83328000000000002</v>
      </c>
      <c r="BB3152" s="14">
        <v>0.659917067501403</v>
      </c>
      <c r="BC3152" s="13">
        <v>2</v>
      </c>
      <c r="BD3152" s="19">
        <v>1500</v>
      </c>
      <c r="BE3152" s="19">
        <v>1.5</v>
      </c>
      <c r="BF3152" s="19">
        <v>1.9651472174579219</v>
      </c>
      <c r="BG3152" s="14">
        <v>1.5563006299843676</v>
      </c>
      <c r="BH3152" s="22">
        <v>331</v>
      </c>
      <c r="BI3152" s="23">
        <v>10.343451999999994</v>
      </c>
      <c r="BJ3152" s="23">
        <v>21.275281593457922</v>
      </c>
      <c r="BK3152" s="14">
        <v>16.848984062285581</v>
      </c>
      <c r="BL3152" t="s">
        <v>623</v>
      </c>
    </row>
    <row r="3153" spans="1:64">
      <c r="A3153" t="s">
        <v>4225</v>
      </c>
      <c r="B3153" t="s">
        <v>4220</v>
      </c>
      <c r="C3153" t="s">
        <v>623</v>
      </c>
      <c r="D3153" t="s">
        <v>942</v>
      </c>
      <c r="E3153">
        <v>2019</v>
      </c>
      <c r="F3153" s="23">
        <v>33.78</v>
      </c>
      <c r="G3153" s="23">
        <v>10.38</v>
      </c>
      <c r="H3153" s="22">
        <v>16023</v>
      </c>
      <c r="I3153" s="34">
        <v>128.53482733813311</v>
      </c>
      <c r="J3153" s="22">
        <v>5</v>
      </c>
      <c r="K3153" s="22">
        <v>5</v>
      </c>
      <c r="L3153" s="23">
        <v>2113</v>
      </c>
      <c r="M3153" s="23">
        <v>2.113</v>
      </c>
      <c r="N3153" s="23">
        <v>12.637853</v>
      </c>
      <c r="O3153" s="14">
        <v>9.8322402275874534</v>
      </c>
      <c r="P3153" s="22">
        <v>0</v>
      </c>
      <c r="Q3153" s="22">
        <v>0</v>
      </c>
      <c r="R3153" s="23">
        <v>0</v>
      </c>
      <c r="S3153" s="23">
        <v>0</v>
      </c>
      <c r="T3153" s="23">
        <v>0</v>
      </c>
      <c r="U3153" s="14">
        <v>0</v>
      </c>
      <c r="V3153" s="22">
        <v>0</v>
      </c>
      <c r="W3153" s="22">
        <v>0</v>
      </c>
      <c r="X3153" s="23">
        <v>0</v>
      </c>
      <c r="Y3153" s="23">
        <v>0</v>
      </c>
      <c r="Z3153" s="23">
        <v>0</v>
      </c>
      <c r="AA3153" s="14">
        <v>0</v>
      </c>
      <c r="AB3153" s="22">
        <v>0</v>
      </c>
      <c r="AC3153" s="22">
        <v>0</v>
      </c>
      <c r="AD3153" s="23">
        <v>0</v>
      </c>
      <c r="AE3153" s="23">
        <v>0</v>
      </c>
      <c r="AF3153" s="23">
        <v>0</v>
      </c>
      <c r="AG3153" s="14">
        <v>0</v>
      </c>
      <c r="AH3153" s="22">
        <v>0</v>
      </c>
      <c r="AI3153" s="23">
        <v>0</v>
      </c>
      <c r="AJ3153" s="23">
        <v>0</v>
      </c>
      <c r="AK3153" s="23">
        <v>0</v>
      </c>
      <c r="AL3153" s="14">
        <v>0</v>
      </c>
      <c r="AM3153" s="22">
        <v>346</v>
      </c>
      <c r="AN3153" s="23">
        <v>6761.6219999999985</v>
      </c>
      <c r="AO3153" s="23">
        <v>6.7616219999999956</v>
      </c>
      <c r="AP3153" s="23">
        <v>6.004320336000001</v>
      </c>
      <c r="AQ3153" s="14">
        <v>4.6713567523645532</v>
      </c>
      <c r="AR3153" s="22">
        <v>346</v>
      </c>
      <c r="AS3153" s="23">
        <v>6761.6219999999985</v>
      </c>
      <c r="AT3153" s="23">
        <v>6.7616219999999956</v>
      </c>
      <c r="AU3153" s="23">
        <v>6.004320336000001</v>
      </c>
      <c r="AV3153" s="14">
        <v>4.6713567523645532</v>
      </c>
      <c r="AW3153" s="22">
        <v>1</v>
      </c>
      <c r="AX3153" s="22" t="s">
        <v>782</v>
      </c>
      <c r="AY3153" s="23">
        <v>155</v>
      </c>
      <c r="AZ3153" s="23">
        <v>0.155</v>
      </c>
      <c r="BA3153" s="23">
        <v>0.74399999999999999</v>
      </c>
      <c r="BB3153" s="14">
        <v>0.57883144623735261</v>
      </c>
      <c r="BC3153" s="22">
        <v>2</v>
      </c>
      <c r="BD3153" s="23">
        <v>2500</v>
      </c>
      <c r="BE3153" s="23">
        <v>2.5</v>
      </c>
      <c r="BF3153" s="23">
        <v>2.0930796119764654</v>
      </c>
      <c r="BG3153" s="14">
        <v>1.6284143802288364</v>
      </c>
      <c r="BH3153" s="22">
        <v>354</v>
      </c>
      <c r="BI3153" s="23">
        <v>11.529621999999994</v>
      </c>
      <c r="BJ3153" s="23">
        <v>21.479252947976466</v>
      </c>
      <c r="BK3153" s="14">
        <v>16.710842806418196</v>
      </c>
      <c r="BL3153" t="s">
        <v>623</v>
      </c>
    </row>
    <row r="3154" spans="1:64">
      <c r="A3154" t="s">
        <v>4226</v>
      </c>
      <c r="B3154" t="s">
        <v>4220</v>
      </c>
      <c r="C3154" t="s">
        <v>623</v>
      </c>
      <c r="D3154" t="s">
        <v>942</v>
      </c>
      <c r="E3154">
        <v>2020</v>
      </c>
      <c r="F3154" s="23">
        <v>33.78</v>
      </c>
      <c r="G3154" s="23">
        <v>10.46</v>
      </c>
      <c r="H3154" s="22">
        <v>16081</v>
      </c>
      <c r="I3154" s="34">
        <v>129.02116666602589</v>
      </c>
      <c r="J3154" s="22">
        <v>5</v>
      </c>
      <c r="K3154" s="22">
        <v>5</v>
      </c>
      <c r="L3154" s="23">
        <v>2113</v>
      </c>
      <c r="M3154" s="23">
        <v>2.113</v>
      </c>
      <c r="N3154" s="23">
        <v>12.637853</v>
      </c>
      <c r="O3154" s="14">
        <v>9.7951780522287155</v>
      </c>
      <c r="P3154" s="22">
        <v>0</v>
      </c>
      <c r="Q3154" s="22">
        <v>0</v>
      </c>
      <c r="R3154" s="23">
        <v>0</v>
      </c>
      <c r="S3154" s="23">
        <v>0</v>
      </c>
      <c r="T3154" s="23">
        <v>0</v>
      </c>
      <c r="U3154" s="14">
        <v>0</v>
      </c>
      <c r="V3154" s="22">
        <v>0</v>
      </c>
      <c r="W3154" s="22">
        <v>0</v>
      </c>
      <c r="X3154" s="23">
        <v>0</v>
      </c>
      <c r="Y3154" s="23">
        <v>0</v>
      </c>
      <c r="Z3154" s="23">
        <v>0</v>
      </c>
      <c r="AA3154" s="14">
        <v>0</v>
      </c>
      <c r="AB3154" s="22">
        <v>0</v>
      </c>
      <c r="AC3154" s="22">
        <v>0</v>
      </c>
      <c r="AD3154" s="23">
        <v>0</v>
      </c>
      <c r="AE3154" s="23">
        <v>0</v>
      </c>
      <c r="AF3154" s="23">
        <v>0</v>
      </c>
      <c r="AG3154" s="14">
        <v>0</v>
      </c>
      <c r="AH3154" s="22">
        <v>1</v>
      </c>
      <c r="AI3154" s="23">
        <v>749.7</v>
      </c>
      <c r="AJ3154" s="23">
        <v>0.74970000000000003</v>
      </c>
      <c r="AK3154" s="23">
        <v>0.66573360000000015</v>
      </c>
      <c r="AL3154" s="14">
        <v>0.51598789346190466</v>
      </c>
      <c r="AM3154" s="22">
        <v>402</v>
      </c>
      <c r="AN3154" s="23">
        <v>7756.2309999999989</v>
      </c>
      <c r="AO3154" s="23">
        <v>7.7562309999999979</v>
      </c>
      <c r="AP3154" s="23">
        <v>6.8875331280000021</v>
      </c>
      <c r="AQ3154" s="14">
        <v>5.3382970453433671</v>
      </c>
      <c r="AR3154" s="22">
        <v>403</v>
      </c>
      <c r="AS3154" s="23">
        <v>8505.9309999999987</v>
      </c>
      <c r="AT3154" s="23">
        <v>8.5059309999999986</v>
      </c>
      <c r="AU3154" s="23">
        <v>7.5532667280000023</v>
      </c>
      <c r="AV3154" s="14">
        <v>5.8542849388052725</v>
      </c>
      <c r="AW3154" s="22">
        <v>1</v>
      </c>
      <c r="AX3154" s="22">
        <v>1</v>
      </c>
      <c r="AY3154" s="23">
        <v>155</v>
      </c>
      <c r="AZ3154" s="23">
        <v>0.155</v>
      </c>
      <c r="BA3154" s="23">
        <v>0.74399999999999999</v>
      </c>
      <c r="BB3154" s="14">
        <v>0.57664956783863242</v>
      </c>
      <c r="BC3154" s="22">
        <v>2</v>
      </c>
      <c r="BD3154" s="23">
        <v>2500</v>
      </c>
      <c r="BE3154" s="23">
        <v>2.5</v>
      </c>
      <c r="BF3154" s="23">
        <v>2.0930796119764654</v>
      </c>
      <c r="BG3154" s="14">
        <v>1.6222761474436576</v>
      </c>
      <c r="BH3154" s="22">
        <v>411</v>
      </c>
      <c r="BI3154" s="23">
        <v>13.273930999999997</v>
      </c>
      <c r="BJ3154" s="23">
        <v>23.028199339976467</v>
      </c>
      <c r="BK3154" s="14">
        <v>17.848388706316278</v>
      </c>
      <c r="BL3154" t="s">
        <v>623</v>
      </c>
    </row>
    <row r="3155" spans="1:64">
      <c r="A3155" t="s">
        <v>4227</v>
      </c>
      <c r="B3155" t="s">
        <v>4220</v>
      </c>
      <c r="C3155" t="s">
        <v>623</v>
      </c>
      <c r="D3155" t="s">
        <v>942</v>
      </c>
      <c r="E3155">
        <v>2021</v>
      </c>
      <c r="F3155" s="23">
        <v>33.78</v>
      </c>
      <c r="G3155" s="23">
        <v>10.53</v>
      </c>
      <c r="H3155" s="22">
        <v>16111</v>
      </c>
      <c r="I3155" s="34">
        <v>120.57</v>
      </c>
      <c r="J3155" s="22">
        <v>5</v>
      </c>
      <c r="K3155" s="22">
        <v>6</v>
      </c>
      <c r="L3155" s="23">
        <v>3016</v>
      </c>
      <c r="M3155" s="23">
        <v>3.016</v>
      </c>
      <c r="N3155" s="23">
        <v>18.038696000000002</v>
      </c>
      <c r="O3155" s="14">
        <v>14.96</v>
      </c>
      <c r="P3155" s="22">
        <v>0</v>
      </c>
      <c r="Q3155" s="22">
        <v>0</v>
      </c>
      <c r="R3155" s="23">
        <v>0</v>
      </c>
      <c r="S3155" s="23">
        <v>0</v>
      </c>
      <c r="T3155" s="23">
        <v>0</v>
      </c>
      <c r="U3155" s="14">
        <v>0</v>
      </c>
      <c r="V3155" s="22">
        <v>0</v>
      </c>
      <c r="W3155" s="22">
        <v>0</v>
      </c>
      <c r="X3155" s="23">
        <v>0</v>
      </c>
      <c r="Y3155" s="23">
        <v>0</v>
      </c>
      <c r="Z3155" s="23">
        <v>0</v>
      </c>
      <c r="AA3155" s="14">
        <v>0</v>
      </c>
      <c r="AB3155" s="22">
        <v>0</v>
      </c>
      <c r="AC3155" s="22">
        <v>0</v>
      </c>
      <c r="AD3155" s="23">
        <v>0</v>
      </c>
      <c r="AE3155" s="23">
        <v>0</v>
      </c>
      <c r="AF3155" s="23">
        <v>0</v>
      </c>
      <c r="AG3155" s="14">
        <v>0</v>
      </c>
      <c r="AH3155" s="22">
        <v>3</v>
      </c>
      <c r="AI3155" s="23">
        <v>771.06</v>
      </c>
      <c r="AJ3155" s="23">
        <v>0.77105999999999997</v>
      </c>
      <c r="AK3155" s="23">
        <v>0.68996215500000002</v>
      </c>
      <c r="AL3155" s="14">
        <v>0.56999999999999995</v>
      </c>
      <c r="AM3155" s="22">
        <v>487</v>
      </c>
      <c r="AN3155" s="23">
        <v>10044.898999999999</v>
      </c>
      <c r="AO3155" s="23">
        <v>10.044898999999999</v>
      </c>
      <c r="AP3155" s="23">
        <v>8.9884057790000007</v>
      </c>
      <c r="AQ3155" s="14">
        <v>7.45</v>
      </c>
      <c r="AR3155" s="22">
        <v>490</v>
      </c>
      <c r="AS3155" s="23">
        <v>10815.959000000001</v>
      </c>
      <c r="AT3155" s="23">
        <v>10.815958999999999</v>
      </c>
      <c r="AU3155" s="23">
        <v>9.6783679340000006</v>
      </c>
      <c r="AV3155" s="14">
        <v>8.0299999999999994</v>
      </c>
      <c r="AW3155" s="22">
        <v>1</v>
      </c>
      <c r="AX3155" s="22">
        <v>1</v>
      </c>
      <c r="AY3155" s="23">
        <v>155</v>
      </c>
      <c r="AZ3155" s="23">
        <v>0.155</v>
      </c>
      <c r="BA3155" s="23">
        <v>0.74399999999999999</v>
      </c>
      <c r="BB3155" s="14">
        <v>0.62</v>
      </c>
      <c r="BC3155" s="22">
        <v>2</v>
      </c>
      <c r="BD3155" s="23">
        <v>2500</v>
      </c>
      <c r="BE3155" s="23">
        <v>2.5</v>
      </c>
      <c r="BF3155" s="23">
        <v>3.614639623</v>
      </c>
      <c r="BG3155" s="14">
        <v>3</v>
      </c>
      <c r="BH3155" s="22">
        <v>498</v>
      </c>
      <c r="BI3155" s="23">
        <v>16.489999999999998</v>
      </c>
      <c r="BJ3155" s="23">
        <v>32.08</v>
      </c>
      <c r="BK3155" s="14">
        <v>26.6</v>
      </c>
      <c r="BL3155" t="s">
        <v>623</v>
      </c>
    </row>
    <row r="3156" spans="1:64">
      <c r="A3156" t="s">
        <v>4228</v>
      </c>
      <c r="B3156" t="s">
        <v>4220</v>
      </c>
      <c r="C3156" t="s">
        <v>623</v>
      </c>
      <c r="D3156" s="111" t="s">
        <v>942</v>
      </c>
      <c r="E3156" s="110">
        <v>2022</v>
      </c>
      <c r="F3156" s="23"/>
      <c r="G3156" s="23"/>
      <c r="H3156" s="22">
        <v>16366</v>
      </c>
      <c r="I3156" s="34">
        <v>118.61320970821289</v>
      </c>
      <c r="J3156" s="22">
        <v>5</v>
      </c>
      <c r="K3156" s="22">
        <v>6</v>
      </c>
      <c r="L3156" s="23">
        <v>3016</v>
      </c>
      <c r="M3156" s="23">
        <v>3.016</v>
      </c>
      <c r="N3156" s="23">
        <v>17.848687999999999</v>
      </c>
      <c r="O3156" s="14">
        <v>15.047807949812302</v>
      </c>
      <c r="P3156" s="22">
        <v>0</v>
      </c>
      <c r="Q3156" s="22">
        <v>0</v>
      </c>
      <c r="R3156" s="23">
        <v>0</v>
      </c>
      <c r="S3156" s="23">
        <v>0</v>
      </c>
      <c r="T3156" s="23">
        <v>0</v>
      </c>
      <c r="U3156" s="14">
        <v>0</v>
      </c>
      <c r="V3156" s="22">
        <v>0</v>
      </c>
      <c r="W3156" s="22">
        <v>0</v>
      </c>
      <c r="X3156" s="23">
        <v>0</v>
      </c>
      <c r="Y3156" s="23">
        <v>0</v>
      </c>
      <c r="Z3156" s="23">
        <v>0</v>
      </c>
      <c r="AA3156" s="14">
        <v>0</v>
      </c>
      <c r="AB3156" s="22">
        <v>0</v>
      </c>
      <c r="AC3156" s="22">
        <v>0</v>
      </c>
      <c r="AD3156" s="23">
        <v>0</v>
      </c>
      <c r="AE3156" s="23">
        <v>0</v>
      </c>
      <c r="AF3156" s="23">
        <v>0</v>
      </c>
      <c r="AG3156" s="14">
        <v>0</v>
      </c>
      <c r="AH3156" s="22">
        <v>3</v>
      </c>
      <c r="AI3156" s="23">
        <v>771.06000000000006</v>
      </c>
      <c r="AJ3156" s="23">
        <v>0.77106000000000008</v>
      </c>
      <c r="AK3156" s="23">
        <v>0.78984604280430337</v>
      </c>
      <c r="AL3156" s="14">
        <v>0.6659005727501307</v>
      </c>
      <c r="AM3156" s="22">
        <v>703</v>
      </c>
      <c r="AN3156" s="23">
        <v>12448.733999999986</v>
      </c>
      <c r="AO3156" s="23">
        <v>12.448733999999998</v>
      </c>
      <c r="AP3156" s="23">
        <v>12.752033937467095</v>
      </c>
      <c r="AQ3156" s="14">
        <v>10.750939097624075</v>
      </c>
      <c r="AR3156" s="22">
        <v>706</v>
      </c>
      <c r="AS3156" s="23">
        <v>13219.794</v>
      </c>
      <c r="AT3156" s="23">
        <v>13.219794</v>
      </c>
      <c r="AU3156" s="23">
        <v>13.541879980271403</v>
      </c>
      <c r="AV3156" s="14">
        <v>11.416839670374209</v>
      </c>
      <c r="AW3156" s="22">
        <v>1</v>
      </c>
      <c r="AX3156" s="22">
        <v>1</v>
      </c>
      <c r="AY3156" s="23">
        <v>155</v>
      </c>
      <c r="AZ3156" s="23">
        <v>0.155</v>
      </c>
      <c r="BA3156" s="23">
        <v>0.74399999999999999</v>
      </c>
      <c r="BB3156" s="14">
        <v>0.62724885519094487</v>
      </c>
      <c r="BC3156" s="22">
        <v>2</v>
      </c>
      <c r="BD3156" s="23">
        <v>2500</v>
      </c>
      <c r="BE3156" s="23">
        <v>2.5</v>
      </c>
      <c r="BF3156" s="23">
        <v>4.0374529739070955</v>
      </c>
      <c r="BG3156" s="14">
        <v>3.4038813921646525</v>
      </c>
      <c r="BH3156" s="22">
        <v>714</v>
      </c>
      <c r="BI3156" s="23">
        <v>18.890794</v>
      </c>
      <c r="BJ3156" s="23">
        <v>36.172020954178493</v>
      </c>
      <c r="BK3156" s="14">
        <v>30.49577786754211</v>
      </c>
      <c r="BL3156" t="s">
        <v>623</v>
      </c>
    </row>
    <row r="3157" spans="1:64">
      <c r="A3157" t="s">
        <v>4229</v>
      </c>
      <c r="B3157" t="s">
        <v>4220</v>
      </c>
      <c r="C3157" t="s">
        <v>623</v>
      </c>
      <c r="D3157" t="s">
        <v>942</v>
      </c>
      <c r="E3157">
        <v>2023</v>
      </c>
      <c r="F3157">
        <v>33.78</v>
      </c>
      <c r="G3157">
        <v>10.88</v>
      </c>
      <c r="H3157">
        <v>16463</v>
      </c>
      <c r="I3157">
        <v>118.61320970821289</v>
      </c>
      <c r="J3157">
        <v>5</v>
      </c>
      <c r="K3157">
        <v>6</v>
      </c>
      <c r="L3157">
        <v>3016</v>
      </c>
      <c r="M3157">
        <v>3.016</v>
      </c>
      <c r="N3157">
        <v>17.848687999999999</v>
      </c>
      <c r="O3157">
        <v>15.047807949812304</v>
      </c>
      <c r="P3157">
        <v>0</v>
      </c>
      <c r="Q3157">
        <v>0</v>
      </c>
      <c r="R3157">
        <v>0</v>
      </c>
      <c r="S3157">
        <v>0</v>
      </c>
      <c r="T3157">
        <v>0</v>
      </c>
      <c r="U3157">
        <v>0</v>
      </c>
      <c r="V3157">
        <v>0</v>
      </c>
      <c r="W3157">
        <v>0</v>
      </c>
      <c r="X3157">
        <v>0</v>
      </c>
      <c r="Y3157">
        <v>0</v>
      </c>
      <c r="Z3157">
        <v>0</v>
      </c>
      <c r="AA3157">
        <v>0</v>
      </c>
      <c r="AG3157">
        <v>0</v>
      </c>
      <c r="AH3157">
        <v>5</v>
      </c>
      <c r="AI3157">
        <v>788.7</v>
      </c>
      <c r="AJ3157">
        <v>0.78869999999999996</v>
      </c>
      <c r="AK3157">
        <v>0.73979099999999998</v>
      </c>
      <c r="AL3157">
        <v>0.67369900000000005</v>
      </c>
      <c r="AM3157">
        <v>872</v>
      </c>
      <c r="AN3157">
        <v>15444.534</v>
      </c>
      <c r="AO3157">
        <v>15.444534000000001</v>
      </c>
      <c r="AP3157">
        <v>14.486776000000001</v>
      </c>
      <c r="AQ3157">
        <v>12.213459222322117</v>
      </c>
      <c r="AR3157">
        <v>1270</v>
      </c>
      <c r="AS3157">
        <v>16524.417000000001</v>
      </c>
      <c r="AT3157">
        <v>16.524417</v>
      </c>
      <c r="AU3157">
        <v>15.499692221996099</v>
      </c>
      <c r="AV3157">
        <v>13.067425002767532</v>
      </c>
      <c r="AW3157">
        <v>1</v>
      </c>
      <c r="AX3157">
        <v>1</v>
      </c>
      <c r="AY3157">
        <v>155</v>
      </c>
      <c r="AZ3157">
        <v>0.155</v>
      </c>
      <c r="BA3157">
        <v>0.74399999999999999</v>
      </c>
      <c r="BB3157">
        <v>0.62724885519094475</v>
      </c>
      <c r="BC3157">
        <v>2</v>
      </c>
      <c r="BD3157">
        <v>2500</v>
      </c>
      <c r="BE3157">
        <v>2.5</v>
      </c>
      <c r="BF3157">
        <v>4.8209010000000001</v>
      </c>
      <c r="BG3157">
        <v>4.0643879479017215</v>
      </c>
      <c r="BH3157">
        <v>1278</v>
      </c>
      <c r="BI3157">
        <v>22.195416999999999</v>
      </c>
      <c r="BJ3157">
        <v>38.913281221996101</v>
      </c>
      <c r="BK3157">
        <v>32.806869755672508</v>
      </c>
      <c r="BL3157" t="s">
        <v>623</v>
      </c>
    </row>
    <row r="3158" spans="1:64">
      <c r="A3158" t="s">
        <v>4230</v>
      </c>
      <c r="B3158" t="s">
        <v>4220</v>
      </c>
      <c r="C3158" t="s">
        <v>623</v>
      </c>
      <c r="D3158" t="s">
        <v>942</v>
      </c>
      <c r="E3158">
        <v>2024</v>
      </c>
      <c r="F3158">
        <v>33.78</v>
      </c>
      <c r="G3158">
        <v>10.9</v>
      </c>
      <c r="H3158">
        <v>16334</v>
      </c>
      <c r="I3158">
        <v>112.00384115113516</v>
      </c>
      <c r="J3158">
        <v>5</v>
      </c>
      <c r="K3158">
        <v>6</v>
      </c>
      <c r="L3158">
        <v>3016</v>
      </c>
      <c r="M3158">
        <v>3.016</v>
      </c>
      <c r="N3158">
        <v>17.848687999999999</v>
      </c>
      <c r="O3158">
        <v>15.935782037970849</v>
      </c>
      <c r="P3158">
        <v>0</v>
      </c>
      <c r="Q3158">
        <v>0</v>
      </c>
      <c r="R3158">
        <v>0</v>
      </c>
      <c r="S3158">
        <v>0</v>
      </c>
      <c r="T3158">
        <v>0</v>
      </c>
      <c r="U3158">
        <v>0</v>
      </c>
      <c r="V3158">
        <v>0</v>
      </c>
      <c r="W3158">
        <v>0</v>
      </c>
      <c r="X3158">
        <v>0</v>
      </c>
      <c r="Y3158">
        <v>0</v>
      </c>
      <c r="Z3158">
        <v>0</v>
      </c>
      <c r="AA3158">
        <v>0</v>
      </c>
      <c r="AB3158">
        <v>0</v>
      </c>
      <c r="AC3158">
        <v>0</v>
      </c>
      <c r="AD3158">
        <v>0</v>
      </c>
      <c r="AE3158">
        <v>0</v>
      </c>
      <c r="AF3158">
        <v>0</v>
      </c>
      <c r="AG3158">
        <v>0</v>
      </c>
      <c r="AH3158">
        <v>8</v>
      </c>
      <c r="AI3158">
        <v>803.63</v>
      </c>
      <c r="AJ3158">
        <v>0.80363000000000007</v>
      </c>
      <c r="AK3158">
        <v>0.72482910421674218</v>
      </c>
      <c r="AL3158">
        <v>0.64714664851420234</v>
      </c>
      <c r="AM3158">
        <v>1079</v>
      </c>
      <c r="AN3158">
        <v>18246.559999999969</v>
      </c>
      <c r="AO3158">
        <v>18.246559999999995</v>
      </c>
      <c r="AP3158">
        <v>16.457371850026803</v>
      </c>
      <c r="AQ3158">
        <v>14.693578078112196</v>
      </c>
      <c r="AR3158">
        <v>1686</v>
      </c>
      <c r="AS3158">
        <v>19529.982999999775</v>
      </c>
      <c r="AT3158">
        <v>19.529983000000044</v>
      </c>
      <c r="AU3158">
        <v>17.614947280786165</v>
      </c>
      <c r="AV3158">
        <v>15.727092124471872</v>
      </c>
      <c r="AW3158">
        <v>1</v>
      </c>
      <c r="AX3158">
        <v>1</v>
      </c>
      <c r="AY3158">
        <v>155</v>
      </c>
      <c r="AZ3158">
        <v>0.155</v>
      </c>
      <c r="BA3158">
        <v>0.74399999999999999</v>
      </c>
      <c r="BB3158">
        <v>0.6642629327293027</v>
      </c>
      <c r="BC3158">
        <v>2</v>
      </c>
      <c r="BD3158">
        <v>2500</v>
      </c>
      <c r="BE3158">
        <v>2.5</v>
      </c>
      <c r="BF3158">
        <v>4.3698368136454597</v>
      </c>
      <c r="BG3158">
        <v>3.9015062061567263</v>
      </c>
      <c r="BH3158">
        <v>1694</v>
      </c>
      <c r="BI3158">
        <v>25.200983000000043</v>
      </c>
      <c r="BJ3158">
        <v>40.577472094431627</v>
      </c>
      <c r="BK3158">
        <v>36.228643301328759</v>
      </c>
      <c r="BL3158" t="s">
        <v>623</v>
      </c>
    </row>
    <row r="3159" spans="1:64">
      <c r="A3159" t="s">
        <v>4231</v>
      </c>
      <c r="B3159" t="s">
        <v>4232</v>
      </c>
      <c r="C3159" t="s">
        <v>624</v>
      </c>
      <c r="D3159" t="s">
        <v>942</v>
      </c>
      <c r="E3159">
        <v>2012</v>
      </c>
      <c r="F3159" s="23">
        <v>59.51</v>
      </c>
      <c r="G3159" s="23">
        <v>21.81</v>
      </c>
      <c r="H3159" s="22">
        <v>39479</v>
      </c>
      <c r="I3159" s="34">
        <v>323.818196</v>
      </c>
      <c r="J3159" s="22">
        <v>3</v>
      </c>
      <c r="K3159" s="22" t="s">
        <v>782</v>
      </c>
      <c r="L3159" s="23">
        <v>265</v>
      </c>
      <c r="M3159" s="23">
        <v>0.26500000000000001</v>
      </c>
      <c r="N3159" s="23">
        <v>0.236484</v>
      </c>
      <c r="O3159" s="14">
        <v>7.3029867660679579E-2</v>
      </c>
      <c r="P3159" s="22">
        <v>0</v>
      </c>
      <c r="Q3159" s="22" t="s">
        <v>782</v>
      </c>
      <c r="R3159" s="23">
        <v>0</v>
      </c>
      <c r="S3159" s="23">
        <v>0</v>
      </c>
      <c r="T3159" s="23">
        <v>0</v>
      </c>
      <c r="U3159" s="14">
        <v>0</v>
      </c>
      <c r="V3159" s="22">
        <v>0</v>
      </c>
      <c r="W3159" s="22" t="s">
        <v>782</v>
      </c>
      <c r="X3159" s="23">
        <v>0</v>
      </c>
      <c r="Y3159" s="23">
        <v>0</v>
      </c>
      <c r="Z3159" s="23">
        <v>0</v>
      </c>
      <c r="AA3159" s="14">
        <v>0</v>
      </c>
      <c r="AB3159" s="22">
        <v>0</v>
      </c>
      <c r="AC3159" s="22" t="s">
        <v>782</v>
      </c>
      <c r="AD3159" s="23">
        <v>0</v>
      </c>
      <c r="AE3159" s="23">
        <v>0</v>
      </c>
      <c r="AF3159" s="23">
        <v>0</v>
      </c>
      <c r="AG3159" s="14">
        <v>0</v>
      </c>
      <c r="AH3159" s="22" t="s">
        <v>782</v>
      </c>
      <c r="AI3159" s="23" t="s">
        <v>782</v>
      </c>
      <c r="AJ3159" s="23" t="s">
        <v>782</v>
      </c>
      <c r="AK3159" s="23" t="s">
        <v>782</v>
      </c>
      <c r="AL3159" s="14" t="s">
        <v>782</v>
      </c>
      <c r="AM3159" s="22" t="s">
        <v>782</v>
      </c>
      <c r="AN3159" s="23" t="s">
        <v>782</v>
      </c>
      <c r="AO3159" s="23" t="s">
        <v>782</v>
      </c>
      <c r="AP3159" s="23" t="s">
        <v>782</v>
      </c>
      <c r="AQ3159" s="14" t="s">
        <v>782</v>
      </c>
      <c r="AR3159" s="22">
        <v>462</v>
      </c>
      <c r="AS3159" s="23">
        <v>6242.0249999999996</v>
      </c>
      <c r="AT3159" s="23">
        <v>6.2420249999999999</v>
      </c>
      <c r="AU3159" s="23">
        <v>5.1865110000000003</v>
      </c>
      <c r="AV3159" s="14">
        <v>1.6016737367037892</v>
      </c>
      <c r="AW3159" s="22">
        <v>2</v>
      </c>
      <c r="AX3159" s="22" t="s">
        <v>782</v>
      </c>
      <c r="AY3159" s="23">
        <v>122</v>
      </c>
      <c r="AZ3159" s="23">
        <v>0.122</v>
      </c>
      <c r="BA3159" s="23">
        <v>0.49326199999999998</v>
      </c>
      <c r="BB3159" s="14">
        <v>0.15232683218332796</v>
      </c>
      <c r="BC3159" s="22">
        <v>3</v>
      </c>
      <c r="BD3159" s="23">
        <v>3500</v>
      </c>
      <c r="BE3159" s="23">
        <v>3.5</v>
      </c>
      <c r="BF3159" s="23">
        <v>5.5895000000000001</v>
      </c>
      <c r="BG3159" s="14">
        <v>1.7261228890299913</v>
      </c>
      <c r="BH3159" s="22">
        <v>470</v>
      </c>
      <c r="BI3159" s="23">
        <v>10.129025</v>
      </c>
      <c r="BJ3159" s="23">
        <v>11.505757000000001</v>
      </c>
      <c r="BK3159" s="14">
        <v>3.5531533255777883</v>
      </c>
      <c r="BL3159" t="s">
        <v>624</v>
      </c>
    </row>
    <row r="3160" spans="1:64">
      <c r="A3160" t="s">
        <v>4233</v>
      </c>
      <c r="B3160" t="s">
        <v>4232</v>
      </c>
      <c r="C3160" t="s">
        <v>624</v>
      </c>
      <c r="D3160" t="s">
        <v>942</v>
      </c>
      <c r="E3160">
        <v>2015</v>
      </c>
      <c r="F3160" s="23">
        <v>59.51</v>
      </c>
      <c r="G3160" s="23">
        <v>22.28</v>
      </c>
      <c r="H3160" s="22">
        <v>40086</v>
      </c>
      <c r="I3160" s="34">
        <v>322.66735903156905</v>
      </c>
      <c r="J3160" s="13">
        <v>3</v>
      </c>
      <c r="K3160" s="13">
        <v>3</v>
      </c>
      <c r="L3160" s="19">
        <v>265</v>
      </c>
      <c r="M3160" s="35">
        <v>0.26500000000000001</v>
      </c>
      <c r="N3160" s="19">
        <v>1.5850590701901617</v>
      </c>
      <c r="O3160" s="17">
        <v>0.49123626106695312</v>
      </c>
      <c r="P3160" s="36">
        <v>0</v>
      </c>
      <c r="Q3160" s="37">
        <v>0</v>
      </c>
      <c r="R3160" s="38">
        <v>0</v>
      </c>
      <c r="S3160" s="27">
        <v>0</v>
      </c>
      <c r="T3160" s="23">
        <v>0</v>
      </c>
      <c r="U3160" s="17">
        <v>0</v>
      </c>
      <c r="V3160" s="22">
        <v>0</v>
      </c>
      <c r="W3160" s="22">
        <v>0</v>
      </c>
      <c r="X3160" s="23">
        <v>0</v>
      </c>
      <c r="Y3160" s="27">
        <v>0</v>
      </c>
      <c r="Z3160" s="27">
        <v>0</v>
      </c>
      <c r="AA3160" s="14">
        <v>0</v>
      </c>
      <c r="AB3160" s="39">
        <v>1</v>
      </c>
      <c r="AC3160" s="22" t="s">
        <v>782</v>
      </c>
      <c r="AD3160" s="23">
        <v>325</v>
      </c>
      <c r="AE3160" s="23">
        <v>0.32500000000000001</v>
      </c>
      <c r="AF3160" s="23">
        <v>1.7905574609999999</v>
      </c>
      <c r="AG3160" s="14">
        <v>0.55492364222214863</v>
      </c>
      <c r="AH3160" s="22" t="s">
        <v>782</v>
      </c>
      <c r="AI3160" s="23" t="s">
        <v>782</v>
      </c>
      <c r="AJ3160" s="23" t="s">
        <v>782</v>
      </c>
      <c r="AK3160" s="23" t="s">
        <v>782</v>
      </c>
      <c r="AL3160" s="14" t="s">
        <v>782</v>
      </c>
      <c r="AM3160" s="22" t="s">
        <v>782</v>
      </c>
      <c r="AN3160" s="23" t="s">
        <v>782</v>
      </c>
      <c r="AO3160" s="23" t="s">
        <v>782</v>
      </c>
      <c r="AP3160" s="23" t="s">
        <v>782</v>
      </c>
      <c r="AQ3160" s="14" t="s">
        <v>782</v>
      </c>
      <c r="AR3160" s="40">
        <v>583</v>
      </c>
      <c r="AS3160" s="41">
        <v>8164.9299999999948</v>
      </c>
      <c r="AT3160" s="23">
        <v>8.1649299999999947</v>
      </c>
      <c r="AU3160" s="23">
        <v>7.2517868657335578</v>
      </c>
      <c r="AV3160" s="14">
        <v>2.2474497846632384</v>
      </c>
      <c r="AW3160" s="22">
        <v>2</v>
      </c>
      <c r="AX3160" s="22" t="s">
        <v>782</v>
      </c>
      <c r="AY3160" s="23">
        <v>122</v>
      </c>
      <c r="AZ3160" s="23">
        <v>0.122</v>
      </c>
      <c r="BA3160" s="23">
        <v>0.31790078678563599</v>
      </c>
      <c r="BB3160" s="14">
        <v>9.8522759705152979E-2</v>
      </c>
      <c r="BC3160" s="42">
        <v>4</v>
      </c>
      <c r="BD3160" s="43">
        <v>3509.5</v>
      </c>
      <c r="BE3160" s="44">
        <v>3.5095000000000001</v>
      </c>
      <c r="BF3160" s="23">
        <v>5.5695765000000002</v>
      </c>
      <c r="BG3160" s="14">
        <v>1.7261047156167677</v>
      </c>
      <c r="BH3160" s="22">
        <v>593</v>
      </c>
      <c r="BI3160" s="23">
        <v>12.386429999999994</v>
      </c>
      <c r="BJ3160" s="23">
        <v>16.514880683709354</v>
      </c>
      <c r="BK3160" s="14">
        <v>5.1182371632742605</v>
      </c>
      <c r="BL3160" t="s">
        <v>624</v>
      </c>
    </row>
    <row r="3161" spans="1:64">
      <c r="A3161" t="s">
        <v>4234</v>
      </c>
      <c r="B3161" t="s">
        <v>4232</v>
      </c>
      <c r="C3161" t="s">
        <v>624</v>
      </c>
      <c r="D3161" t="s">
        <v>942</v>
      </c>
      <c r="E3161">
        <v>2016</v>
      </c>
      <c r="F3161" s="23">
        <v>59.51</v>
      </c>
      <c r="G3161" s="23">
        <v>22.41</v>
      </c>
      <c r="H3161" s="22">
        <v>39767</v>
      </c>
      <c r="I3161" s="34">
        <v>340.82773763713294</v>
      </c>
      <c r="J3161" s="13">
        <v>3</v>
      </c>
      <c r="K3161" s="13">
        <v>3</v>
      </c>
      <c r="L3161" s="19">
        <v>265</v>
      </c>
      <c r="M3161" s="35">
        <v>0.26500000000000001</v>
      </c>
      <c r="N3161" s="19">
        <v>1.584965</v>
      </c>
      <c r="O3161" s="17">
        <v>0.46503404065295162</v>
      </c>
      <c r="P3161" s="13">
        <v>0</v>
      </c>
      <c r="Q3161" s="13">
        <v>0</v>
      </c>
      <c r="R3161" s="19">
        <v>0</v>
      </c>
      <c r="S3161" s="27">
        <v>0</v>
      </c>
      <c r="T3161" s="19">
        <v>0</v>
      </c>
      <c r="U3161" s="17">
        <v>0</v>
      </c>
      <c r="V3161" s="13">
        <v>0</v>
      </c>
      <c r="W3161" s="13">
        <v>0</v>
      </c>
      <c r="X3161" s="19">
        <v>0</v>
      </c>
      <c r="Y3161" s="27">
        <v>0</v>
      </c>
      <c r="Z3161" s="19">
        <v>0</v>
      </c>
      <c r="AA3161" s="14">
        <v>0</v>
      </c>
      <c r="AB3161" s="13">
        <v>1</v>
      </c>
      <c r="AC3161" s="22" t="s">
        <v>782</v>
      </c>
      <c r="AD3161" s="19">
        <v>325</v>
      </c>
      <c r="AE3161" s="23">
        <v>0.32500000000000001</v>
      </c>
      <c r="AF3161" s="19">
        <v>1.7697633029999997</v>
      </c>
      <c r="AG3161" s="14">
        <v>0.51925448182982192</v>
      </c>
      <c r="AH3161" s="22" t="s">
        <v>782</v>
      </c>
      <c r="AI3161" s="23" t="s">
        <v>782</v>
      </c>
      <c r="AJ3161" s="23" t="s">
        <v>782</v>
      </c>
      <c r="AK3161" s="23" t="s">
        <v>782</v>
      </c>
      <c r="AL3161" s="14" t="s">
        <v>782</v>
      </c>
      <c r="AM3161" s="22" t="s">
        <v>782</v>
      </c>
      <c r="AN3161" s="23" t="s">
        <v>782</v>
      </c>
      <c r="AO3161" s="23" t="s">
        <v>782</v>
      </c>
      <c r="AP3161" s="23" t="s">
        <v>782</v>
      </c>
      <c r="AQ3161" s="14" t="s">
        <v>782</v>
      </c>
      <c r="AR3161" s="13">
        <v>601</v>
      </c>
      <c r="AS3161" s="19">
        <v>8304.0600000000031</v>
      </c>
      <c r="AT3161" s="23">
        <v>8.3040600000000033</v>
      </c>
      <c r="AU3161" s="19">
        <v>7.3740052800000004</v>
      </c>
      <c r="AV3161" s="14">
        <v>2.1635578521636756</v>
      </c>
      <c r="AW3161" s="13">
        <v>2</v>
      </c>
      <c r="AX3161" s="22" t="s">
        <v>782</v>
      </c>
      <c r="AY3161" s="19">
        <v>122</v>
      </c>
      <c r="AZ3161" s="23">
        <v>0.122</v>
      </c>
      <c r="BA3161" s="19">
        <v>0.54149700000000001</v>
      </c>
      <c r="BB3161" s="14">
        <v>0.15887703382185181</v>
      </c>
      <c r="BC3161" s="13">
        <v>4</v>
      </c>
      <c r="BD3161" s="19">
        <v>3509.5</v>
      </c>
      <c r="BE3161" s="44">
        <v>3.5095000000000001</v>
      </c>
      <c r="BF3161" s="19">
        <v>5.6432760000000002</v>
      </c>
      <c r="BG3161" s="14">
        <v>1.6557560834465281</v>
      </c>
      <c r="BH3161" s="22">
        <v>611</v>
      </c>
      <c r="BI3161" s="23">
        <v>12.525560000000002</v>
      </c>
      <c r="BJ3161" s="23">
        <v>16.913506583</v>
      </c>
      <c r="BK3161" s="14">
        <v>4.962479491914829</v>
      </c>
      <c r="BL3161" t="s">
        <v>624</v>
      </c>
    </row>
    <row r="3162" spans="1:64">
      <c r="A3162" t="s">
        <v>4235</v>
      </c>
      <c r="B3162" t="s">
        <v>4232</v>
      </c>
      <c r="C3162" t="s">
        <v>624</v>
      </c>
      <c r="D3162" t="s">
        <v>942</v>
      </c>
      <c r="E3162">
        <v>2017</v>
      </c>
      <c r="F3162" s="23">
        <v>59.51</v>
      </c>
      <c r="G3162" s="23">
        <v>22.51</v>
      </c>
      <c r="H3162" s="22">
        <v>39867</v>
      </c>
      <c r="I3162" s="34">
        <v>313.15570216256759</v>
      </c>
      <c r="J3162" s="13">
        <v>3</v>
      </c>
      <c r="K3162" s="13">
        <v>3</v>
      </c>
      <c r="L3162" s="19">
        <v>265</v>
      </c>
      <c r="M3162" s="19">
        <v>0.26500000000000001</v>
      </c>
      <c r="N3162" s="19">
        <v>1.584965</v>
      </c>
      <c r="O3162" s="17">
        <v>0.50612682095668871</v>
      </c>
      <c r="P3162" s="13">
        <v>0</v>
      </c>
      <c r="Q3162" s="13">
        <v>0</v>
      </c>
      <c r="R3162" s="19">
        <v>0</v>
      </c>
      <c r="S3162" s="19">
        <v>0</v>
      </c>
      <c r="T3162" s="19">
        <v>0</v>
      </c>
      <c r="U3162" s="17">
        <v>0</v>
      </c>
      <c r="V3162" s="13">
        <v>0</v>
      </c>
      <c r="W3162" s="13">
        <v>0</v>
      </c>
      <c r="X3162" s="19">
        <v>0</v>
      </c>
      <c r="Y3162" s="19">
        <v>0</v>
      </c>
      <c r="Z3162" s="19">
        <v>0</v>
      </c>
      <c r="AA3162" s="14">
        <v>0</v>
      </c>
      <c r="AB3162" s="13">
        <v>1</v>
      </c>
      <c r="AC3162" s="22" t="s">
        <v>782</v>
      </c>
      <c r="AD3162" s="19">
        <v>325</v>
      </c>
      <c r="AE3162" s="19">
        <v>0.32500000000000001</v>
      </c>
      <c r="AF3162" s="19">
        <v>3.2471649</v>
      </c>
      <c r="AG3162" s="14">
        <v>1.0369170599723931</v>
      </c>
      <c r="AH3162" s="22" t="s">
        <v>782</v>
      </c>
      <c r="AI3162" s="23" t="s">
        <v>782</v>
      </c>
      <c r="AJ3162" s="23" t="s">
        <v>782</v>
      </c>
      <c r="AK3162" s="23" t="s">
        <v>782</v>
      </c>
      <c r="AL3162" s="14" t="s">
        <v>782</v>
      </c>
      <c r="AM3162" s="22" t="s">
        <v>782</v>
      </c>
      <c r="AN3162" s="23" t="s">
        <v>782</v>
      </c>
      <c r="AO3162" s="23" t="s">
        <v>782</v>
      </c>
      <c r="AP3162" s="23" t="s">
        <v>782</v>
      </c>
      <c r="AQ3162" s="14" t="s">
        <v>782</v>
      </c>
      <c r="AR3162" s="13">
        <v>631</v>
      </c>
      <c r="AS3162" s="19">
        <v>9063.2649999999958</v>
      </c>
      <c r="AT3162" s="19">
        <v>9.0632650000000012</v>
      </c>
      <c r="AU3162" s="19">
        <v>8.0481793199999974</v>
      </c>
      <c r="AV3162" s="14">
        <v>2.5700248357036046</v>
      </c>
      <c r="AW3162" s="13">
        <v>2</v>
      </c>
      <c r="AX3162" s="22" t="s">
        <v>782</v>
      </c>
      <c r="AY3162" s="19">
        <v>279</v>
      </c>
      <c r="AZ3162" s="19">
        <v>0.27900000000000003</v>
      </c>
      <c r="BA3162" s="19">
        <v>0.44863199999999998</v>
      </c>
      <c r="BB3162" s="14">
        <v>0.14326164170151467</v>
      </c>
      <c r="BC3162" s="13">
        <v>4</v>
      </c>
      <c r="BD3162" s="19">
        <v>3509.5</v>
      </c>
      <c r="BE3162" s="19">
        <v>3.5095000000000001</v>
      </c>
      <c r="BF3162" s="19">
        <v>5.6432760000000002</v>
      </c>
      <c r="BG3162" s="14">
        <v>1.8020671381772966</v>
      </c>
      <c r="BH3162" s="22">
        <v>641</v>
      </c>
      <c r="BI3162" s="23">
        <v>13.441765</v>
      </c>
      <c r="BJ3162" s="23">
        <v>18.972217219999997</v>
      </c>
      <c r="BK3162" s="14">
        <v>6.0583974965114979</v>
      </c>
      <c r="BL3162" t="s">
        <v>624</v>
      </c>
    </row>
    <row r="3163" spans="1:64">
      <c r="A3163" t="s">
        <v>4236</v>
      </c>
      <c r="B3163" t="s">
        <v>4232</v>
      </c>
      <c r="C3163" t="s">
        <v>624</v>
      </c>
      <c r="D3163" t="s">
        <v>942</v>
      </c>
      <c r="E3163">
        <v>2018</v>
      </c>
      <c r="F3163" s="23">
        <v>59.51</v>
      </c>
      <c r="G3163" s="23">
        <v>22.58</v>
      </c>
      <c r="H3163" s="22">
        <v>39697</v>
      </c>
      <c r="I3163" s="34">
        <v>313.17795914211007</v>
      </c>
      <c r="J3163" s="13">
        <v>3</v>
      </c>
      <c r="K3163" s="13">
        <v>3</v>
      </c>
      <c r="L3163" s="19">
        <v>265</v>
      </c>
      <c r="M3163" s="19">
        <v>0.26500000000000001</v>
      </c>
      <c r="N3163" s="19">
        <v>1.584965</v>
      </c>
      <c r="O3163" s="17">
        <v>0.50609085145765131</v>
      </c>
      <c r="P3163" s="13">
        <v>0</v>
      </c>
      <c r="Q3163" s="13">
        <v>0</v>
      </c>
      <c r="R3163" s="19">
        <v>0</v>
      </c>
      <c r="S3163" s="19">
        <v>0</v>
      </c>
      <c r="T3163" s="19">
        <v>0</v>
      </c>
      <c r="U3163" s="17">
        <v>0</v>
      </c>
      <c r="V3163" s="13">
        <v>0</v>
      </c>
      <c r="W3163" s="13">
        <v>0</v>
      </c>
      <c r="X3163" s="19">
        <v>0</v>
      </c>
      <c r="Y3163" s="19">
        <v>0</v>
      </c>
      <c r="Z3163" s="19">
        <v>0</v>
      </c>
      <c r="AA3163" s="14">
        <v>0</v>
      </c>
      <c r="AB3163" s="13">
        <v>1</v>
      </c>
      <c r="AC3163" s="22" t="s">
        <v>782</v>
      </c>
      <c r="AD3163" s="19">
        <v>325</v>
      </c>
      <c r="AE3163" s="19">
        <v>0.32500000000000001</v>
      </c>
      <c r="AF3163" s="19">
        <v>1.9386485999999998</v>
      </c>
      <c r="AG3163" s="14">
        <v>0.61902459716850744</v>
      </c>
      <c r="AH3163" s="22" t="s">
        <v>782</v>
      </c>
      <c r="AI3163" s="23" t="s">
        <v>782</v>
      </c>
      <c r="AJ3163" s="23" t="s">
        <v>782</v>
      </c>
      <c r="AK3163" s="23" t="s">
        <v>782</v>
      </c>
      <c r="AL3163" s="14" t="s">
        <v>782</v>
      </c>
      <c r="AM3163" s="22" t="s">
        <v>782</v>
      </c>
      <c r="AN3163" s="23" t="s">
        <v>782</v>
      </c>
      <c r="AO3163" s="23" t="s">
        <v>782</v>
      </c>
      <c r="AP3163" s="23" t="s">
        <v>782</v>
      </c>
      <c r="AQ3163" s="14" t="s">
        <v>782</v>
      </c>
      <c r="AR3163" s="13">
        <v>654</v>
      </c>
      <c r="AS3163" s="19">
        <v>9852.2799999999934</v>
      </c>
      <c r="AT3163" s="19">
        <v>9.8522800000000004</v>
      </c>
      <c r="AU3163" s="19">
        <v>8.7488246399999987</v>
      </c>
      <c r="AV3163" s="14">
        <v>2.7935633350334417</v>
      </c>
      <c r="AW3163" s="13">
        <v>2</v>
      </c>
      <c r="AX3163" s="22" t="s">
        <v>782</v>
      </c>
      <c r="AY3163" s="19">
        <v>122</v>
      </c>
      <c r="AZ3163" s="19">
        <v>0.122</v>
      </c>
      <c r="BA3163" s="19">
        <v>0.54149700000000001</v>
      </c>
      <c r="BB3163" s="14">
        <v>0.17290393023931999</v>
      </c>
      <c r="BC3163" s="13">
        <v>4</v>
      </c>
      <c r="BD3163" s="19">
        <v>3509.5</v>
      </c>
      <c r="BE3163" s="19">
        <v>3.5095000000000001</v>
      </c>
      <c r="BF3163" s="19">
        <v>5.6432760000000002</v>
      </c>
      <c r="BG3163" s="14">
        <v>1.8019390685917533</v>
      </c>
      <c r="BH3163" s="22">
        <v>664</v>
      </c>
      <c r="BI3163" s="23">
        <v>14.073779999999999</v>
      </c>
      <c r="BJ3163" s="23">
        <v>18.457211239999999</v>
      </c>
      <c r="BK3163" s="14">
        <v>5.8935217824906738</v>
      </c>
      <c r="BL3163" t="s">
        <v>624</v>
      </c>
    </row>
    <row r="3164" spans="1:64">
      <c r="A3164" t="s">
        <v>4237</v>
      </c>
      <c r="B3164" t="s">
        <v>4232</v>
      </c>
      <c r="C3164" t="s">
        <v>624</v>
      </c>
      <c r="D3164" t="s">
        <v>942</v>
      </c>
      <c r="E3164">
        <v>2019</v>
      </c>
      <c r="F3164" s="23">
        <v>59.51</v>
      </c>
      <c r="G3164" s="23">
        <v>22.66</v>
      </c>
      <c r="H3164" s="22">
        <v>39915</v>
      </c>
      <c r="I3164" s="34">
        <v>318.32597422433525</v>
      </c>
      <c r="J3164" s="22">
        <v>3</v>
      </c>
      <c r="K3164" s="22">
        <v>3</v>
      </c>
      <c r="L3164" s="23">
        <v>265</v>
      </c>
      <c r="M3164" s="23">
        <v>0.26500000000000001</v>
      </c>
      <c r="N3164" s="23">
        <v>1.584965</v>
      </c>
      <c r="O3164" s="14">
        <v>0.49790627480590716</v>
      </c>
      <c r="P3164" s="22">
        <v>0</v>
      </c>
      <c r="Q3164" s="22">
        <v>0</v>
      </c>
      <c r="R3164" s="23">
        <v>0</v>
      </c>
      <c r="S3164" s="23">
        <v>0</v>
      </c>
      <c r="T3164" s="23">
        <v>0</v>
      </c>
      <c r="U3164" s="14">
        <v>0</v>
      </c>
      <c r="V3164" s="22">
        <v>0</v>
      </c>
      <c r="W3164" s="22">
        <v>0</v>
      </c>
      <c r="X3164" s="23">
        <v>0</v>
      </c>
      <c r="Y3164" s="23">
        <v>0</v>
      </c>
      <c r="Z3164" s="23">
        <v>0</v>
      </c>
      <c r="AA3164" s="14">
        <v>0</v>
      </c>
      <c r="AB3164" s="22">
        <v>1</v>
      </c>
      <c r="AC3164" s="22">
        <v>1</v>
      </c>
      <c r="AD3164" s="23">
        <v>325</v>
      </c>
      <c r="AE3164" s="23">
        <v>0.32500000000000001</v>
      </c>
      <c r="AF3164" s="23">
        <v>1.9283598179999999</v>
      </c>
      <c r="AG3164" s="14">
        <v>0.60578148632037754</v>
      </c>
      <c r="AH3164" s="22">
        <v>0</v>
      </c>
      <c r="AI3164" s="23">
        <v>0</v>
      </c>
      <c r="AJ3164" s="23">
        <v>0</v>
      </c>
      <c r="AK3164" s="23">
        <v>0</v>
      </c>
      <c r="AL3164" s="14">
        <v>0</v>
      </c>
      <c r="AM3164" s="22">
        <v>691</v>
      </c>
      <c r="AN3164" s="23">
        <v>11430.379999999994</v>
      </c>
      <c r="AO3164" s="23">
        <v>11.430379999999998</v>
      </c>
      <c r="AP3164" s="23">
        <v>10.150177439999993</v>
      </c>
      <c r="AQ3164" s="14">
        <v>3.1886111288068544</v>
      </c>
      <c r="AR3164" s="22">
        <v>691</v>
      </c>
      <c r="AS3164" s="23">
        <v>11430.379999999994</v>
      </c>
      <c r="AT3164" s="23">
        <v>11.430379999999998</v>
      </c>
      <c r="AU3164" s="23">
        <v>10.150177439999993</v>
      </c>
      <c r="AV3164" s="14">
        <v>3.1886111288068544</v>
      </c>
      <c r="AW3164" s="22">
        <v>2</v>
      </c>
      <c r="AX3164" s="22" t="s">
        <v>782</v>
      </c>
      <c r="AY3164" s="23">
        <v>122</v>
      </c>
      <c r="AZ3164" s="23">
        <v>0.122</v>
      </c>
      <c r="BA3164" s="23">
        <v>0.54149700000000001</v>
      </c>
      <c r="BB3164" s="14">
        <v>0.17010770211870568</v>
      </c>
      <c r="BC3164" s="22">
        <v>4</v>
      </c>
      <c r="BD3164" s="23">
        <v>3509.5</v>
      </c>
      <c r="BE3164" s="23">
        <v>3.5095000000000001</v>
      </c>
      <c r="BF3164" s="23">
        <v>5.3363394697428159</v>
      </c>
      <c r="BG3164" s="14">
        <v>1.6763757600195432</v>
      </c>
      <c r="BH3164" s="22">
        <v>701</v>
      </c>
      <c r="BI3164" s="23">
        <v>15.651879999999998</v>
      </c>
      <c r="BJ3164" s="23">
        <v>19.541338727742811</v>
      </c>
      <c r="BK3164" s="14">
        <v>6.138782352071388</v>
      </c>
      <c r="BL3164" t="s">
        <v>624</v>
      </c>
    </row>
    <row r="3165" spans="1:64">
      <c r="A3165" t="s">
        <v>4238</v>
      </c>
      <c r="B3165" t="s">
        <v>4232</v>
      </c>
      <c r="C3165" t="s">
        <v>624</v>
      </c>
      <c r="D3165" t="s">
        <v>942</v>
      </c>
      <c r="E3165">
        <v>2020</v>
      </c>
      <c r="F3165" s="23">
        <v>59.51</v>
      </c>
      <c r="G3165" s="23">
        <v>22.72</v>
      </c>
      <c r="H3165" s="22">
        <v>39871</v>
      </c>
      <c r="I3165" s="34">
        <v>321.40547135208288</v>
      </c>
      <c r="J3165" s="22">
        <v>3</v>
      </c>
      <c r="K3165" s="22">
        <v>3</v>
      </c>
      <c r="L3165" s="23">
        <v>265</v>
      </c>
      <c r="M3165" s="23">
        <v>0.26500000000000001</v>
      </c>
      <c r="N3165" s="23">
        <v>1.584965</v>
      </c>
      <c r="O3165" s="14">
        <v>0.49313566235583883</v>
      </c>
      <c r="P3165" s="22">
        <v>0</v>
      </c>
      <c r="Q3165" s="22">
        <v>0</v>
      </c>
      <c r="R3165" s="23">
        <v>0</v>
      </c>
      <c r="S3165" s="23">
        <v>0</v>
      </c>
      <c r="T3165" s="23">
        <v>0</v>
      </c>
      <c r="U3165" s="14">
        <v>0</v>
      </c>
      <c r="V3165" s="22">
        <v>0</v>
      </c>
      <c r="W3165" s="22">
        <v>0</v>
      </c>
      <c r="X3165" s="23">
        <v>0</v>
      </c>
      <c r="Y3165" s="23">
        <v>0</v>
      </c>
      <c r="Z3165" s="23">
        <v>0</v>
      </c>
      <c r="AA3165" s="14">
        <v>0</v>
      </c>
      <c r="AB3165" s="22">
        <v>1</v>
      </c>
      <c r="AC3165" s="22">
        <v>1</v>
      </c>
      <c r="AD3165" s="23">
        <v>325</v>
      </c>
      <c r="AE3165" s="23">
        <v>0.32500000000000001</v>
      </c>
      <c r="AF3165" s="23">
        <v>1.8249777</v>
      </c>
      <c r="AG3165" s="14">
        <v>0.5678116468654737</v>
      </c>
      <c r="AH3165" s="22">
        <v>0</v>
      </c>
      <c r="AI3165" s="23">
        <v>0</v>
      </c>
      <c r="AJ3165" s="23">
        <v>0</v>
      </c>
      <c r="AK3165" s="23">
        <v>0</v>
      </c>
      <c r="AL3165" s="14">
        <v>0</v>
      </c>
      <c r="AM3165" s="22">
        <v>782</v>
      </c>
      <c r="AN3165" s="23">
        <v>12341.733</v>
      </c>
      <c r="AO3165" s="23">
        <v>12.341733000000005</v>
      </c>
      <c r="AP3165" s="23">
        <v>10.959458903999995</v>
      </c>
      <c r="AQ3165" s="14">
        <v>3.4098544924876157</v>
      </c>
      <c r="AR3165" s="22">
        <v>782</v>
      </c>
      <c r="AS3165" s="23">
        <v>12341.733</v>
      </c>
      <c r="AT3165" s="23">
        <v>12.341733000000005</v>
      </c>
      <c r="AU3165" s="23">
        <v>10.959458903999995</v>
      </c>
      <c r="AV3165" s="14">
        <v>3.4098544924876157</v>
      </c>
      <c r="AW3165" s="22">
        <v>2</v>
      </c>
      <c r="AX3165" s="22">
        <v>2</v>
      </c>
      <c r="AY3165" s="23">
        <v>122</v>
      </c>
      <c r="AZ3165" s="23">
        <v>0.122</v>
      </c>
      <c r="BA3165" s="23">
        <v>0.54149700000000001</v>
      </c>
      <c r="BB3165" s="14">
        <v>0.1684778413142875</v>
      </c>
      <c r="BC3165" s="22">
        <v>4</v>
      </c>
      <c r="BD3165" s="23">
        <v>3509.5</v>
      </c>
      <c r="BE3165" s="23">
        <v>3.5095000000000001</v>
      </c>
      <c r="BF3165" s="23">
        <v>5.3363394697428159</v>
      </c>
      <c r="BG3165" s="14">
        <v>1.6603138233129626</v>
      </c>
      <c r="BH3165" s="22">
        <v>792</v>
      </c>
      <c r="BI3165" s="23">
        <v>16.563233000000004</v>
      </c>
      <c r="BJ3165" s="23">
        <v>20.247238073742814</v>
      </c>
      <c r="BK3165" s="14">
        <v>6.2995934663361792</v>
      </c>
      <c r="BL3165" t="s">
        <v>624</v>
      </c>
    </row>
    <row r="3166" spans="1:64">
      <c r="A3166" t="s">
        <v>4239</v>
      </c>
      <c r="B3166" t="s">
        <v>4232</v>
      </c>
      <c r="C3166" t="s">
        <v>624</v>
      </c>
      <c r="D3166" t="s">
        <v>942</v>
      </c>
      <c r="E3166">
        <v>2021</v>
      </c>
      <c r="F3166" s="23">
        <v>59.51</v>
      </c>
      <c r="G3166" s="23">
        <v>23.02</v>
      </c>
      <c r="H3166" s="22">
        <v>39977</v>
      </c>
      <c r="I3166" s="34">
        <v>298.94</v>
      </c>
      <c r="J3166" s="22">
        <v>3</v>
      </c>
      <c r="K3166" s="22">
        <v>3</v>
      </c>
      <c r="L3166" s="23">
        <v>265</v>
      </c>
      <c r="M3166" s="23">
        <v>0.26500000000000001</v>
      </c>
      <c r="N3166" s="23">
        <v>1.584965</v>
      </c>
      <c r="O3166" s="14">
        <v>0.53</v>
      </c>
      <c r="P3166" s="22">
        <v>0</v>
      </c>
      <c r="Q3166" s="22">
        <v>0</v>
      </c>
      <c r="R3166" s="23">
        <v>0</v>
      </c>
      <c r="S3166" s="23">
        <v>0</v>
      </c>
      <c r="T3166" s="23">
        <v>0</v>
      </c>
      <c r="U3166" s="14">
        <v>0</v>
      </c>
      <c r="V3166" s="22">
        <v>0</v>
      </c>
      <c r="W3166" s="22">
        <v>0</v>
      </c>
      <c r="X3166" s="23">
        <v>0</v>
      </c>
      <c r="Y3166" s="23">
        <v>0</v>
      </c>
      <c r="Z3166" s="23">
        <v>0</v>
      </c>
      <c r="AA3166" s="14">
        <v>0</v>
      </c>
      <c r="AB3166" s="22">
        <v>1</v>
      </c>
      <c r="AC3166" s="22">
        <v>1</v>
      </c>
      <c r="AD3166" s="23">
        <v>325</v>
      </c>
      <c r="AE3166" s="23">
        <v>0.32500000000000001</v>
      </c>
      <c r="AF3166" s="23">
        <v>2.0605872000000001</v>
      </c>
      <c r="AG3166" s="14">
        <v>0.69</v>
      </c>
      <c r="AH3166" s="22">
        <v>0</v>
      </c>
      <c r="AI3166" s="23">
        <v>0</v>
      </c>
      <c r="AJ3166" s="23">
        <v>0</v>
      </c>
      <c r="AK3166" s="23">
        <v>0</v>
      </c>
      <c r="AL3166" s="14">
        <v>0</v>
      </c>
      <c r="AM3166" s="22">
        <v>936</v>
      </c>
      <c r="AN3166" s="23">
        <v>14574.81</v>
      </c>
      <c r="AO3166" s="23">
        <v>14.574809999999999</v>
      </c>
      <c r="AP3166" s="23">
        <v>13.04187393</v>
      </c>
      <c r="AQ3166" s="14">
        <v>4.3600000000000003</v>
      </c>
      <c r="AR3166" s="22">
        <v>936</v>
      </c>
      <c r="AS3166" s="23">
        <v>14574.81</v>
      </c>
      <c r="AT3166" s="23">
        <v>14.574809999999999</v>
      </c>
      <c r="AU3166" s="23">
        <v>13.04187393</v>
      </c>
      <c r="AV3166" s="14">
        <v>4.3600000000000003</v>
      </c>
      <c r="AW3166" s="22">
        <v>2</v>
      </c>
      <c r="AX3166" s="22">
        <v>2</v>
      </c>
      <c r="AY3166" s="23">
        <v>137</v>
      </c>
      <c r="AZ3166" s="23">
        <v>0.13700000000000001</v>
      </c>
      <c r="BA3166" s="23">
        <v>0.54149700000000001</v>
      </c>
      <c r="BB3166" s="14">
        <v>0.18</v>
      </c>
      <c r="BC3166" s="22">
        <v>4</v>
      </c>
      <c r="BD3166" s="23">
        <v>3509.5</v>
      </c>
      <c r="BE3166" s="23">
        <v>3.5095000000000001</v>
      </c>
      <c r="BF3166" s="23">
        <v>5.1151426100000004</v>
      </c>
      <c r="BG3166" s="14">
        <v>1.71</v>
      </c>
      <c r="BH3166" s="22">
        <v>946</v>
      </c>
      <c r="BI3166" s="23">
        <v>18.809999999999999</v>
      </c>
      <c r="BJ3166" s="23">
        <v>22.34</v>
      </c>
      <c r="BK3166" s="14">
        <v>7.47</v>
      </c>
      <c r="BL3166" t="s">
        <v>624</v>
      </c>
    </row>
    <row r="3167" spans="1:64">
      <c r="A3167" t="s">
        <v>4240</v>
      </c>
      <c r="B3167" t="s">
        <v>4232</v>
      </c>
      <c r="C3167" t="s">
        <v>624</v>
      </c>
      <c r="D3167" s="111" t="s">
        <v>942</v>
      </c>
      <c r="E3167" s="110">
        <v>2022</v>
      </c>
      <c r="F3167" s="23"/>
      <c r="G3167" s="23"/>
      <c r="H3167" s="22">
        <v>40265</v>
      </c>
      <c r="I3167" s="34">
        <v>291.82212445931759</v>
      </c>
      <c r="J3167" s="22">
        <v>3</v>
      </c>
      <c r="K3167" s="22">
        <v>3</v>
      </c>
      <c r="L3167" s="23">
        <v>265</v>
      </c>
      <c r="M3167" s="23">
        <v>0.26500000000000001</v>
      </c>
      <c r="N3167" s="23">
        <v>1.5682700000000001</v>
      </c>
      <c r="O3167" s="14">
        <v>0.53740613495486689</v>
      </c>
      <c r="P3167" s="22">
        <v>0</v>
      </c>
      <c r="Q3167" s="22">
        <v>0</v>
      </c>
      <c r="R3167" s="23">
        <v>0</v>
      </c>
      <c r="S3167" s="23">
        <v>0</v>
      </c>
      <c r="T3167" s="23">
        <v>0</v>
      </c>
      <c r="U3167" s="14">
        <v>0</v>
      </c>
      <c r="V3167" s="22">
        <v>0</v>
      </c>
      <c r="W3167" s="22">
        <v>0</v>
      </c>
      <c r="X3167" s="23">
        <v>0</v>
      </c>
      <c r="Y3167" s="23">
        <v>0</v>
      </c>
      <c r="Z3167" s="23">
        <v>0</v>
      </c>
      <c r="AA3167" s="14">
        <v>0</v>
      </c>
      <c r="AB3167" s="22">
        <v>1</v>
      </c>
      <c r="AC3167" s="22">
        <v>1</v>
      </c>
      <c r="AD3167" s="23">
        <v>325</v>
      </c>
      <c r="AE3167" s="23">
        <v>0.32500000000000001</v>
      </c>
      <c r="AF3167" s="23">
        <v>2.0390747999999999</v>
      </c>
      <c r="AG3167" s="14">
        <v>0.69873893344377447</v>
      </c>
      <c r="AH3167" s="22">
        <v>1</v>
      </c>
      <c r="AI3167" s="23">
        <v>30</v>
      </c>
      <c r="AJ3167" s="23">
        <v>0.03</v>
      </c>
      <c r="AK3167" s="23">
        <v>3.073091754744E-2</v>
      </c>
      <c r="AL3167" s="14">
        <v>1.0530701743186077E-2</v>
      </c>
      <c r="AM3167" s="22">
        <v>1245</v>
      </c>
      <c r="AN3167" s="23">
        <v>17277.833999999981</v>
      </c>
      <c r="AO3167" s="23">
        <v>17.277833999999999</v>
      </c>
      <c r="AP3167" s="23">
        <v>17.69878973507852</v>
      </c>
      <c r="AQ3167" s="14">
        <v>6.0649238874093241</v>
      </c>
      <c r="AR3167" s="22">
        <v>1246</v>
      </c>
      <c r="AS3167" s="23">
        <v>17307.833999999999</v>
      </c>
      <c r="AT3167" s="23">
        <v>17.307834</v>
      </c>
      <c r="AU3167" s="23">
        <v>17.72952065262594</v>
      </c>
      <c r="AV3167" s="14">
        <v>6.0754545891525034</v>
      </c>
      <c r="AW3167" s="22">
        <v>2</v>
      </c>
      <c r="AX3167" s="22">
        <v>2</v>
      </c>
      <c r="AY3167" s="23">
        <v>137</v>
      </c>
      <c r="AZ3167" s="23">
        <v>0.13700000000000001</v>
      </c>
      <c r="BA3167" s="23">
        <v>0.54149700000000001</v>
      </c>
      <c r="BB3167" s="14">
        <v>0.18555721263535971</v>
      </c>
      <c r="BC3167" s="22">
        <v>4</v>
      </c>
      <c r="BD3167" s="23">
        <v>3509.5</v>
      </c>
      <c r="BE3167" s="23">
        <v>3.5095000000000001</v>
      </c>
      <c r="BF3167" s="23">
        <v>5.713473511796793</v>
      </c>
      <c r="BG3167" s="14">
        <v>1.9578616674053095</v>
      </c>
      <c r="BH3167" s="22">
        <v>1256</v>
      </c>
      <c r="BI3167" s="23">
        <v>21.544333999999999</v>
      </c>
      <c r="BJ3167" s="23">
        <v>27.591835964422728</v>
      </c>
      <c r="BK3167" s="14">
        <v>9.4550185375918154</v>
      </c>
      <c r="BL3167" t="s">
        <v>624</v>
      </c>
    </row>
    <row r="3168" spans="1:64">
      <c r="A3168" t="s">
        <v>4241</v>
      </c>
      <c r="B3168" t="s">
        <v>4232</v>
      </c>
      <c r="C3168" t="s">
        <v>624</v>
      </c>
      <c r="D3168" t="s">
        <v>942</v>
      </c>
      <c r="E3168">
        <v>2023</v>
      </c>
      <c r="F3168">
        <v>59.51</v>
      </c>
      <c r="G3168">
        <v>23.42</v>
      </c>
      <c r="H3168">
        <v>40806</v>
      </c>
      <c r="I3168">
        <v>291.82212445931759</v>
      </c>
      <c r="J3168">
        <v>4</v>
      </c>
      <c r="K3168">
        <v>5</v>
      </c>
      <c r="L3168">
        <v>505</v>
      </c>
      <c r="M3168">
        <v>0.505</v>
      </c>
      <c r="N3168">
        <v>2.9885899999999999</v>
      </c>
      <c r="O3168">
        <v>1.0241135779328596</v>
      </c>
      <c r="P3168">
        <v>0</v>
      </c>
      <c r="Q3168">
        <v>0</v>
      </c>
      <c r="R3168">
        <v>0</v>
      </c>
      <c r="S3168">
        <v>0</v>
      </c>
      <c r="T3168">
        <v>0</v>
      </c>
      <c r="U3168">
        <v>0</v>
      </c>
      <c r="V3168">
        <v>0</v>
      </c>
      <c r="W3168">
        <v>0</v>
      </c>
      <c r="X3168">
        <v>0</v>
      </c>
      <c r="Y3168">
        <v>0</v>
      </c>
      <c r="Z3168">
        <v>0</v>
      </c>
      <c r="AA3168">
        <v>0</v>
      </c>
      <c r="AB3168">
        <v>1</v>
      </c>
      <c r="AC3168">
        <v>1</v>
      </c>
      <c r="AD3168">
        <v>325</v>
      </c>
      <c r="AE3168">
        <v>0.32500000000000001</v>
      </c>
      <c r="AF3168">
        <v>1.7043663</v>
      </c>
      <c r="AG3168">
        <v>0.58404286623497692</v>
      </c>
      <c r="AH3168">
        <v>5</v>
      </c>
      <c r="AI3168">
        <v>50.31</v>
      </c>
      <c r="AJ3168">
        <v>5.0310000000000001E-2</v>
      </c>
      <c r="AK3168">
        <v>4.7190000000000003E-2</v>
      </c>
      <c r="AL3168">
        <v>1.7467E-2</v>
      </c>
      <c r="AM3168">
        <v>1751</v>
      </c>
      <c r="AN3168">
        <v>24985.438999999998</v>
      </c>
      <c r="AO3168">
        <v>24.985439</v>
      </c>
      <c r="AP3168">
        <v>23.436022999999999</v>
      </c>
      <c r="AQ3168">
        <v>8.0309274162888808</v>
      </c>
      <c r="AR3168">
        <v>2157</v>
      </c>
      <c r="AS3168">
        <v>25335.737999999899</v>
      </c>
      <c r="AT3168">
        <v>25.3357379999999</v>
      </c>
      <c r="AU3168">
        <v>23.764598848911099</v>
      </c>
      <c r="AV3168">
        <v>8.1435219803644738</v>
      </c>
      <c r="AW3168">
        <v>2</v>
      </c>
      <c r="AX3168">
        <v>2</v>
      </c>
      <c r="AY3168">
        <v>122</v>
      </c>
      <c r="AZ3168">
        <v>0.122</v>
      </c>
      <c r="BA3168">
        <v>0.54149700000000001</v>
      </c>
      <c r="BB3168">
        <v>0.18555721263535971</v>
      </c>
      <c r="BC3168">
        <v>4</v>
      </c>
      <c r="BD3168">
        <v>3509.5</v>
      </c>
      <c r="BE3168">
        <v>3.5095000000000001</v>
      </c>
      <c r="BF3168">
        <v>6.8221449999999999</v>
      </c>
      <c r="BG3168">
        <v>2.3377751130555775</v>
      </c>
      <c r="BH3168">
        <v>2168</v>
      </c>
      <c r="BI3168">
        <v>29.797237999999897</v>
      </c>
      <c r="BJ3168">
        <v>35.821197148911097</v>
      </c>
      <c r="BK3168">
        <v>12.275010750223247</v>
      </c>
      <c r="BL3168" t="s">
        <v>624</v>
      </c>
    </row>
    <row r="3169" spans="1:64">
      <c r="A3169" t="s">
        <v>4242</v>
      </c>
      <c r="B3169" t="s">
        <v>4232</v>
      </c>
      <c r="C3169" t="s">
        <v>624</v>
      </c>
      <c r="D3169" t="s">
        <v>942</v>
      </c>
      <c r="E3169">
        <v>2024</v>
      </c>
      <c r="F3169">
        <v>59.51</v>
      </c>
      <c r="G3169">
        <v>23.41</v>
      </c>
      <c r="H3169">
        <v>40826</v>
      </c>
      <c r="I3169">
        <v>279.94788899450492</v>
      </c>
      <c r="J3169">
        <v>4</v>
      </c>
      <c r="K3169">
        <v>5</v>
      </c>
      <c r="L3169">
        <v>505</v>
      </c>
      <c r="M3169">
        <v>0.505</v>
      </c>
      <c r="N3169">
        <v>2.9885900000000003</v>
      </c>
      <c r="O3169">
        <v>1.0675522543621192</v>
      </c>
      <c r="P3169">
        <v>0</v>
      </c>
      <c r="Q3169">
        <v>0</v>
      </c>
      <c r="R3169">
        <v>0</v>
      </c>
      <c r="S3169">
        <v>0</v>
      </c>
      <c r="T3169">
        <v>0</v>
      </c>
      <c r="U3169">
        <v>0</v>
      </c>
      <c r="V3169">
        <v>0</v>
      </c>
      <c r="W3169">
        <v>0</v>
      </c>
      <c r="X3169">
        <v>0</v>
      </c>
      <c r="Y3169">
        <v>0</v>
      </c>
      <c r="Z3169">
        <v>0</v>
      </c>
      <c r="AA3169">
        <v>0</v>
      </c>
      <c r="AB3169">
        <v>1</v>
      </c>
      <c r="AC3169">
        <v>1</v>
      </c>
      <c r="AD3169">
        <v>325</v>
      </c>
      <c r="AE3169">
        <v>0.32500000000000001</v>
      </c>
      <c r="AF3169">
        <v>1.8034064999999999</v>
      </c>
      <c r="AG3169">
        <v>0.64419364135137269</v>
      </c>
      <c r="AH3169">
        <v>8</v>
      </c>
      <c r="AI3169">
        <v>109.92</v>
      </c>
      <c r="AJ3169">
        <v>0.10991999999999999</v>
      </c>
      <c r="AK3169">
        <v>9.914166362070144E-2</v>
      </c>
      <c r="AL3169">
        <v>3.5414327993967293E-2</v>
      </c>
      <c r="AM3169">
        <v>2206</v>
      </c>
      <c r="AN3169">
        <v>32938.690999999955</v>
      </c>
      <c r="AO3169">
        <v>32.938690999999949</v>
      </c>
      <c r="AP3169">
        <v>29.708848464594453</v>
      </c>
      <c r="AQ3169">
        <v>10.612278081931743</v>
      </c>
      <c r="AR3169">
        <v>2899</v>
      </c>
      <c r="AS3169">
        <v>33619.450999999979</v>
      </c>
      <c r="AT3169">
        <v>33.619450999999373</v>
      </c>
      <c r="AU3169">
        <v>30.322855732848023</v>
      </c>
      <c r="AV3169">
        <v>10.831607211527581</v>
      </c>
      <c r="AW3169">
        <v>2</v>
      </c>
      <c r="AX3169">
        <v>2</v>
      </c>
      <c r="AY3169">
        <v>122</v>
      </c>
      <c r="AZ3169">
        <v>0.122</v>
      </c>
      <c r="BA3169">
        <v>0.54149700000000001</v>
      </c>
      <c r="BB3169">
        <v>0.19342778470125524</v>
      </c>
      <c r="BC3169">
        <v>4</v>
      </c>
      <c r="BD3169">
        <v>3509.5</v>
      </c>
      <c r="BE3169">
        <v>3.5095000000000001</v>
      </c>
      <c r="BF3169">
        <v>5.9816401618690547</v>
      </c>
      <c r="BG3169">
        <v>2.1366977201912274</v>
      </c>
      <c r="BH3169">
        <v>2910</v>
      </c>
      <c r="BI3169">
        <v>38.080950999999374</v>
      </c>
      <c r="BJ3169">
        <v>41.637989394717074</v>
      </c>
      <c r="BK3169">
        <v>14.873478612133553</v>
      </c>
      <c r="BL3169" t="s">
        <v>624</v>
      </c>
    </row>
    <row r="3170" spans="1:64">
      <c r="A3170" t="s">
        <v>4243</v>
      </c>
      <c r="B3170" t="s">
        <v>4244</v>
      </c>
      <c r="C3170" t="s">
        <v>625</v>
      </c>
      <c r="D3170" t="s">
        <v>942</v>
      </c>
      <c r="E3170">
        <v>2012</v>
      </c>
      <c r="F3170" s="23">
        <v>36.270000000000003</v>
      </c>
      <c r="G3170" s="23">
        <v>7.97</v>
      </c>
      <c r="H3170" s="22">
        <v>9723</v>
      </c>
      <c r="I3170" s="34">
        <v>78.932917999999987</v>
      </c>
      <c r="J3170" s="22">
        <v>4</v>
      </c>
      <c r="K3170" s="22" t="s">
        <v>782</v>
      </c>
      <c r="L3170" s="23">
        <v>1380</v>
      </c>
      <c r="M3170" s="23">
        <v>1.38</v>
      </c>
      <c r="N3170" s="23">
        <v>11.051213000000001</v>
      </c>
      <c r="O3170" s="14">
        <v>14.000765814840396</v>
      </c>
      <c r="P3170" s="22">
        <v>0</v>
      </c>
      <c r="Q3170" s="22" t="s">
        <v>782</v>
      </c>
      <c r="R3170" s="23">
        <v>0</v>
      </c>
      <c r="S3170" s="23">
        <v>0</v>
      </c>
      <c r="T3170" s="23">
        <v>0</v>
      </c>
      <c r="U3170" s="14">
        <v>0</v>
      </c>
      <c r="V3170" s="22">
        <v>0</v>
      </c>
      <c r="W3170" s="22" t="s">
        <v>782</v>
      </c>
      <c r="X3170" s="23">
        <v>0</v>
      </c>
      <c r="Y3170" s="23">
        <v>0</v>
      </c>
      <c r="Z3170" s="23">
        <v>0</v>
      </c>
      <c r="AA3170" s="14">
        <v>0</v>
      </c>
      <c r="AB3170" s="22">
        <v>0</v>
      </c>
      <c r="AC3170" s="22" t="s">
        <v>782</v>
      </c>
      <c r="AD3170" s="23">
        <v>0</v>
      </c>
      <c r="AE3170" s="23">
        <v>0</v>
      </c>
      <c r="AF3170" s="23">
        <v>0</v>
      </c>
      <c r="AG3170" s="14">
        <v>0</v>
      </c>
      <c r="AH3170" s="22" t="s">
        <v>782</v>
      </c>
      <c r="AI3170" s="23" t="s">
        <v>782</v>
      </c>
      <c r="AJ3170" s="23" t="s">
        <v>782</v>
      </c>
      <c r="AK3170" s="23" t="s">
        <v>782</v>
      </c>
      <c r="AL3170" s="14" t="s">
        <v>782</v>
      </c>
      <c r="AM3170" s="22" t="s">
        <v>782</v>
      </c>
      <c r="AN3170" s="23" t="s">
        <v>782</v>
      </c>
      <c r="AO3170" s="23" t="s">
        <v>782</v>
      </c>
      <c r="AP3170" s="23" t="s">
        <v>782</v>
      </c>
      <c r="AQ3170" s="14" t="s">
        <v>782</v>
      </c>
      <c r="AR3170" s="22">
        <v>203</v>
      </c>
      <c r="AS3170" s="23">
        <v>2906.3670000000002</v>
      </c>
      <c r="AT3170" s="23">
        <v>2.9063670000000004</v>
      </c>
      <c r="AU3170" s="23">
        <v>2.3892950000000002</v>
      </c>
      <c r="AV3170" s="14">
        <v>3.0269943903505512</v>
      </c>
      <c r="AW3170" s="22">
        <v>1</v>
      </c>
      <c r="AX3170" s="22" t="s">
        <v>782</v>
      </c>
      <c r="AY3170" s="23">
        <v>10</v>
      </c>
      <c r="AZ3170" s="23">
        <v>0.01</v>
      </c>
      <c r="BA3170" s="23">
        <v>3.3700000000000001E-4</v>
      </c>
      <c r="BB3170" s="14">
        <v>4.2694481407617551E-4</v>
      </c>
      <c r="BC3170" s="22">
        <v>3</v>
      </c>
      <c r="BD3170" s="23">
        <v>1455</v>
      </c>
      <c r="BE3170" s="23">
        <v>1.4550000000000001</v>
      </c>
      <c r="BF3170" s="23">
        <v>2.3236350000000003</v>
      </c>
      <c r="BG3170" s="14">
        <v>2.9438098310263916</v>
      </c>
      <c r="BH3170" s="22">
        <v>211</v>
      </c>
      <c r="BI3170" s="23">
        <v>5.7513670000000001</v>
      </c>
      <c r="BJ3170" s="23">
        <v>15.764479999999999</v>
      </c>
      <c r="BK3170" s="14">
        <v>19.971996981031417</v>
      </c>
      <c r="BL3170" t="s">
        <v>625</v>
      </c>
    </row>
    <row r="3171" spans="1:64">
      <c r="A3171" t="s">
        <v>4245</v>
      </c>
      <c r="B3171" t="s">
        <v>4244</v>
      </c>
      <c r="C3171" t="s">
        <v>625</v>
      </c>
      <c r="D3171" t="s">
        <v>942</v>
      </c>
      <c r="E3171">
        <v>2015</v>
      </c>
      <c r="F3171" s="23">
        <v>36.270000000000003</v>
      </c>
      <c r="G3171" s="23">
        <v>8.08</v>
      </c>
      <c r="H3171" s="22">
        <v>9717</v>
      </c>
      <c r="I3171" s="34">
        <v>78.668754420119441</v>
      </c>
      <c r="J3171" s="13">
        <v>4</v>
      </c>
      <c r="K3171" s="13">
        <v>4</v>
      </c>
      <c r="L3171" s="19">
        <v>2230</v>
      </c>
      <c r="M3171" s="35">
        <v>2.23</v>
      </c>
      <c r="N3171" s="19">
        <v>13.338421609524755</v>
      </c>
      <c r="O3171" s="17">
        <v>16.95517071274929</v>
      </c>
      <c r="P3171" s="36">
        <v>0</v>
      </c>
      <c r="Q3171" s="37">
        <v>0</v>
      </c>
      <c r="R3171" s="38">
        <v>0</v>
      </c>
      <c r="S3171" s="27">
        <v>0</v>
      </c>
      <c r="T3171" s="23">
        <v>0</v>
      </c>
      <c r="U3171" s="17">
        <v>0</v>
      </c>
      <c r="V3171" s="22">
        <v>0</v>
      </c>
      <c r="W3171" s="22">
        <v>0</v>
      </c>
      <c r="X3171" s="23">
        <v>0</v>
      </c>
      <c r="Y3171" s="27">
        <v>0</v>
      </c>
      <c r="Z3171" s="27">
        <v>0</v>
      </c>
      <c r="AA3171" s="14">
        <v>0</v>
      </c>
      <c r="AB3171" s="39">
        <v>0</v>
      </c>
      <c r="AC3171" s="22" t="s">
        <v>782</v>
      </c>
      <c r="AD3171" s="23">
        <v>0</v>
      </c>
      <c r="AE3171" s="23">
        <v>0</v>
      </c>
      <c r="AF3171" s="23">
        <v>0</v>
      </c>
      <c r="AG3171" s="14">
        <v>0</v>
      </c>
      <c r="AH3171" s="22" t="s">
        <v>782</v>
      </c>
      <c r="AI3171" s="23" t="s">
        <v>782</v>
      </c>
      <c r="AJ3171" s="23" t="s">
        <v>782</v>
      </c>
      <c r="AK3171" s="23" t="s">
        <v>782</v>
      </c>
      <c r="AL3171" s="14" t="s">
        <v>782</v>
      </c>
      <c r="AM3171" s="22" t="s">
        <v>782</v>
      </c>
      <c r="AN3171" s="23" t="s">
        <v>782</v>
      </c>
      <c r="AO3171" s="23" t="s">
        <v>782</v>
      </c>
      <c r="AP3171" s="23" t="s">
        <v>782</v>
      </c>
      <c r="AQ3171" s="14" t="s">
        <v>782</v>
      </c>
      <c r="AR3171" s="40">
        <v>242</v>
      </c>
      <c r="AS3171" s="41">
        <v>3282.5620000000013</v>
      </c>
      <c r="AT3171" s="23">
        <v>3.2825620000000013</v>
      </c>
      <c r="AU3171" s="23">
        <v>2.9154493666885206</v>
      </c>
      <c r="AV3171" s="14">
        <v>3.7059813494935643</v>
      </c>
      <c r="AW3171" s="22">
        <v>1</v>
      </c>
      <c r="AX3171" s="22" t="s">
        <v>782</v>
      </c>
      <c r="AY3171" s="23">
        <v>10</v>
      </c>
      <c r="AZ3171" s="23">
        <v>0.01</v>
      </c>
      <c r="BA3171" s="23">
        <v>2.6057441539806232E-2</v>
      </c>
      <c r="BB3171" s="14">
        <v>3.3122987305290383E-2</v>
      </c>
      <c r="BC3171" s="42">
        <v>2</v>
      </c>
      <c r="BD3171" s="43">
        <v>1400</v>
      </c>
      <c r="BE3171" s="44">
        <v>1.4</v>
      </c>
      <c r="BF3171" s="23">
        <v>2.1040828734756625</v>
      </c>
      <c r="BG3171" s="14">
        <v>2.674610636694593</v>
      </c>
      <c r="BH3171" s="22">
        <v>249</v>
      </c>
      <c r="BI3171" s="23">
        <v>6.922562000000001</v>
      </c>
      <c r="BJ3171" s="23">
        <v>18.384011291228745</v>
      </c>
      <c r="BK3171" s="14">
        <v>23.368885686242738</v>
      </c>
      <c r="BL3171" t="s">
        <v>625</v>
      </c>
    </row>
    <row r="3172" spans="1:64">
      <c r="A3172" t="s">
        <v>4246</v>
      </c>
      <c r="B3172" t="s">
        <v>4244</v>
      </c>
      <c r="C3172" t="s">
        <v>625</v>
      </c>
      <c r="D3172" t="s">
        <v>942</v>
      </c>
      <c r="E3172">
        <v>2016</v>
      </c>
      <c r="F3172" s="23">
        <v>36.270000000000003</v>
      </c>
      <c r="G3172" s="23">
        <v>8.1300000000000008</v>
      </c>
      <c r="H3172" s="22">
        <v>9696</v>
      </c>
      <c r="I3172" s="34">
        <v>82.61794957391659</v>
      </c>
      <c r="J3172" s="13">
        <v>4</v>
      </c>
      <c r="K3172" s="13">
        <v>4</v>
      </c>
      <c r="L3172" s="19">
        <v>2230</v>
      </c>
      <c r="M3172" s="35">
        <v>2.23</v>
      </c>
      <c r="N3172" s="19">
        <v>13.337630000000001</v>
      </c>
      <c r="O3172" s="17">
        <v>16.143743664404422</v>
      </c>
      <c r="P3172" s="13">
        <v>0</v>
      </c>
      <c r="Q3172" s="13">
        <v>0</v>
      </c>
      <c r="R3172" s="19">
        <v>0</v>
      </c>
      <c r="S3172" s="27">
        <v>0</v>
      </c>
      <c r="T3172" s="19">
        <v>0</v>
      </c>
      <c r="U3172" s="17">
        <v>0</v>
      </c>
      <c r="V3172" s="13">
        <v>0</v>
      </c>
      <c r="W3172" s="13">
        <v>0</v>
      </c>
      <c r="X3172" s="19">
        <v>0</v>
      </c>
      <c r="Y3172" s="27">
        <v>0</v>
      </c>
      <c r="Z3172" s="19">
        <v>0</v>
      </c>
      <c r="AA3172" s="14">
        <v>0</v>
      </c>
      <c r="AB3172" s="13">
        <v>0</v>
      </c>
      <c r="AC3172" s="22" t="s">
        <v>782</v>
      </c>
      <c r="AD3172" s="19">
        <v>0</v>
      </c>
      <c r="AE3172" s="23">
        <v>0</v>
      </c>
      <c r="AF3172" s="19">
        <v>0</v>
      </c>
      <c r="AG3172" s="14">
        <v>0</v>
      </c>
      <c r="AH3172" s="22" t="s">
        <v>782</v>
      </c>
      <c r="AI3172" s="23" t="s">
        <v>782</v>
      </c>
      <c r="AJ3172" s="23" t="s">
        <v>782</v>
      </c>
      <c r="AK3172" s="23" t="s">
        <v>782</v>
      </c>
      <c r="AL3172" s="14" t="s">
        <v>782</v>
      </c>
      <c r="AM3172" s="22" t="s">
        <v>782</v>
      </c>
      <c r="AN3172" s="23" t="s">
        <v>782</v>
      </c>
      <c r="AO3172" s="23" t="s">
        <v>782</v>
      </c>
      <c r="AP3172" s="23" t="s">
        <v>782</v>
      </c>
      <c r="AQ3172" s="14" t="s">
        <v>782</v>
      </c>
      <c r="AR3172" s="13">
        <v>251</v>
      </c>
      <c r="AS3172" s="19">
        <v>3397.8739999999998</v>
      </c>
      <c r="AT3172" s="23">
        <v>3.3978739999999998</v>
      </c>
      <c r="AU3172" s="19">
        <v>3.0173121120000017</v>
      </c>
      <c r="AV3172" s="14">
        <v>3.6521265990757543</v>
      </c>
      <c r="AW3172" s="13">
        <v>1</v>
      </c>
      <c r="AX3172" s="22" t="s">
        <v>782</v>
      </c>
      <c r="AY3172" s="19">
        <v>10</v>
      </c>
      <c r="AZ3172" s="23">
        <v>0.01</v>
      </c>
      <c r="BA3172" s="19">
        <v>1.2007E-2</v>
      </c>
      <c r="BB3172" s="14">
        <v>1.4533161452109851E-2</v>
      </c>
      <c r="BC3172" s="13">
        <v>2</v>
      </c>
      <c r="BD3172" s="19">
        <v>1400</v>
      </c>
      <c r="BE3172" s="44">
        <v>1.4</v>
      </c>
      <c r="BF3172" s="19">
        <v>2.1208828734756624</v>
      </c>
      <c r="BG3172" s="14">
        <v>2.5670969618752788</v>
      </c>
      <c r="BH3172" s="22">
        <v>258</v>
      </c>
      <c r="BI3172" s="23">
        <v>7.0378740000000004</v>
      </c>
      <c r="BJ3172" s="23">
        <v>18.487831985475665</v>
      </c>
      <c r="BK3172" s="14">
        <v>22.377500386807565</v>
      </c>
      <c r="BL3172" t="s">
        <v>625</v>
      </c>
    </row>
    <row r="3173" spans="1:64">
      <c r="A3173" t="s">
        <v>4247</v>
      </c>
      <c r="B3173" t="s">
        <v>4244</v>
      </c>
      <c r="C3173" t="s">
        <v>625</v>
      </c>
      <c r="D3173" t="s">
        <v>942</v>
      </c>
      <c r="E3173">
        <v>2017</v>
      </c>
      <c r="F3173" s="23">
        <v>36.270000000000003</v>
      </c>
      <c r="G3173" s="23">
        <v>8.16</v>
      </c>
      <c r="H3173" s="22">
        <v>9800</v>
      </c>
      <c r="I3173" s="34">
        <v>76.979102545793822</v>
      </c>
      <c r="J3173" s="13">
        <v>4</v>
      </c>
      <c r="K3173" s="13">
        <v>4</v>
      </c>
      <c r="L3173" s="19">
        <v>2230</v>
      </c>
      <c r="M3173" s="19">
        <v>2.23</v>
      </c>
      <c r="N3173" s="19">
        <v>13.337630000000001</v>
      </c>
      <c r="O3173" s="17">
        <v>17.326299682521793</v>
      </c>
      <c r="P3173" s="13">
        <v>0</v>
      </c>
      <c r="Q3173" s="13">
        <v>0</v>
      </c>
      <c r="R3173" s="19">
        <v>0</v>
      </c>
      <c r="S3173" s="19">
        <v>0</v>
      </c>
      <c r="T3173" s="19">
        <v>0</v>
      </c>
      <c r="U3173" s="17">
        <v>0</v>
      </c>
      <c r="V3173" s="13">
        <v>0</v>
      </c>
      <c r="W3173" s="13">
        <v>0</v>
      </c>
      <c r="X3173" s="19">
        <v>0</v>
      </c>
      <c r="Y3173" s="19">
        <v>0</v>
      </c>
      <c r="Z3173" s="19">
        <v>0</v>
      </c>
      <c r="AA3173" s="14">
        <v>0</v>
      </c>
      <c r="AB3173" s="13">
        <v>0</v>
      </c>
      <c r="AC3173" s="22" t="s">
        <v>782</v>
      </c>
      <c r="AD3173" s="19">
        <v>0</v>
      </c>
      <c r="AE3173" s="19">
        <v>0</v>
      </c>
      <c r="AF3173" s="19">
        <v>0</v>
      </c>
      <c r="AG3173" s="14">
        <v>0</v>
      </c>
      <c r="AH3173" s="22" t="s">
        <v>782</v>
      </c>
      <c r="AI3173" s="23" t="s">
        <v>782</v>
      </c>
      <c r="AJ3173" s="23" t="s">
        <v>782</v>
      </c>
      <c r="AK3173" s="23" t="s">
        <v>782</v>
      </c>
      <c r="AL3173" s="14" t="s">
        <v>782</v>
      </c>
      <c r="AM3173" s="22" t="s">
        <v>782</v>
      </c>
      <c r="AN3173" s="23" t="s">
        <v>782</v>
      </c>
      <c r="AO3173" s="23" t="s">
        <v>782</v>
      </c>
      <c r="AP3173" s="23" t="s">
        <v>782</v>
      </c>
      <c r="AQ3173" s="14" t="s">
        <v>782</v>
      </c>
      <c r="AR3173" s="13">
        <v>272</v>
      </c>
      <c r="AS3173" s="19">
        <v>3790.5840000000003</v>
      </c>
      <c r="AT3173" s="19">
        <v>3.7905840000000004</v>
      </c>
      <c r="AU3173" s="19">
        <v>3.3660385920000024</v>
      </c>
      <c r="AV3173" s="14">
        <v>4.3726654126651994</v>
      </c>
      <c r="AW3173" s="13">
        <v>1</v>
      </c>
      <c r="AX3173" s="22" t="s">
        <v>782</v>
      </c>
      <c r="AY3173" s="19">
        <v>0</v>
      </c>
      <c r="AZ3173" s="19">
        <v>0</v>
      </c>
      <c r="BA3173" s="19">
        <v>0</v>
      </c>
      <c r="BB3173" s="14">
        <v>0</v>
      </c>
      <c r="BC3173" s="13">
        <v>2</v>
      </c>
      <c r="BD3173" s="19">
        <v>1400</v>
      </c>
      <c r="BE3173" s="19">
        <v>1.4</v>
      </c>
      <c r="BF3173" s="19">
        <v>2.1208828734756624</v>
      </c>
      <c r="BG3173" s="14">
        <v>2.7551410750910978</v>
      </c>
      <c r="BH3173" s="22">
        <v>279</v>
      </c>
      <c r="BI3173" s="23">
        <v>7.4205839999999998</v>
      </c>
      <c r="BJ3173" s="23">
        <v>18.824551465475665</v>
      </c>
      <c r="BK3173" s="14">
        <v>24.454106170278088</v>
      </c>
      <c r="BL3173" t="s">
        <v>625</v>
      </c>
    </row>
    <row r="3174" spans="1:64">
      <c r="A3174" t="s">
        <v>4248</v>
      </c>
      <c r="B3174" t="s">
        <v>4244</v>
      </c>
      <c r="C3174" t="s">
        <v>625</v>
      </c>
      <c r="D3174" t="s">
        <v>942</v>
      </c>
      <c r="E3174">
        <v>2018</v>
      </c>
      <c r="F3174" s="23">
        <v>36.270000000000003</v>
      </c>
      <c r="G3174" s="23">
        <v>8.31</v>
      </c>
      <c r="H3174" s="22">
        <v>9784</v>
      </c>
      <c r="I3174" s="34">
        <v>76.984573697360688</v>
      </c>
      <c r="J3174" s="13">
        <v>4</v>
      </c>
      <c r="K3174" s="13">
        <v>4</v>
      </c>
      <c r="L3174" s="19">
        <v>2230</v>
      </c>
      <c r="M3174" s="19">
        <v>2.23</v>
      </c>
      <c r="N3174" s="19">
        <v>13.337630000000001</v>
      </c>
      <c r="O3174" s="17">
        <v>17.32506833438147</v>
      </c>
      <c r="P3174" s="13">
        <v>0</v>
      </c>
      <c r="Q3174" s="13">
        <v>0</v>
      </c>
      <c r="R3174" s="19">
        <v>0</v>
      </c>
      <c r="S3174" s="19">
        <v>0</v>
      </c>
      <c r="T3174" s="19">
        <v>0</v>
      </c>
      <c r="U3174" s="17">
        <v>0</v>
      </c>
      <c r="V3174" s="13">
        <v>0</v>
      </c>
      <c r="W3174" s="13">
        <v>0</v>
      </c>
      <c r="X3174" s="19">
        <v>0</v>
      </c>
      <c r="Y3174" s="19">
        <v>0</v>
      </c>
      <c r="Z3174" s="19">
        <v>0</v>
      </c>
      <c r="AA3174" s="14">
        <v>0</v>
      </c>
      <c r="AB3174" s="13">
        <v>0</v>
      </c>
      <c r="AC3174" s="22" t="s">
        <v>782</v>
      </c>
      <c r="AD3174" s="19">
        <v>0</v>
      </c>
      <c r="AE3174" s="19">
        <v>0</v>
      </c>
      <c r="AF3174" s="19">
        <v>0</v>
      </c>
      <c r="AG3174" s="14">
        <v>0</v>
      </c>
      <c r="AH3174" s="22" t="s">
        <v>782</v>
      </c>
      <c r="AI3174" s="23" t="s">
        <v>782</v>
      </c>
      <c r="AJ3174" s="23" t="s">
        <v>782</v>
      </c>
      <c r="AK3174" s="23" t="s">
        <v>782</v>
      </c>
      <c r="AL3174" s="14" t="s">
        <v>782</v>
      </c>
      <c r="AM3174" s="22" t="s">
        <v>782</v>
      </c>
      <c r="AN3174" s="23" t="s">
        <v>782</v>
      </c>
      <c r="AO3174" s="23" t="s">
        <v>782</v>
      </c>
      <c r="AP3174" s="23" t="s">
        <v>782</v>
      </c>
      <c r="AQ3174" s="14" t="s">
        <v>782</v>
      </c>
      <c r="AR3174" s="13">
        <v>277</v>
      </c>
      <c r="AS3174" s="19">
        <v>3827.2190000000005</v>
      </c>
      <c r="AT3174" s="19">
        <v>3.8272190000000004</v>
      </c>
      <c r="AU3174" s="19">
        <v>3.3985704720000025</v>
      </c>
      <c r="AV3174" s="14">
        <v>4.4146123161769459</v>
      </c>
      <c r="AW3174" s="13">
        <v>1</v>
      </c>
      <c r="AX3174" s="22" t="s">
        <v>782</v>
      </c>
      <c r="AY3174" s="19">
        <v>10</v>
      </c>
      <c r="AZ3174" s="19">
        <v>0.01</v>
      </c>
      <c r="BA3174" s="19">
        <v>1.2007E-2</v>
      </c>
      <c r="BB3174" s="14">
        <v>1.559663114743161E-2</v>
      </c>
      <c r="BC3174" s="13">
        <v>2</v>
      </c>
      <c r="BD3174" s="19">
        <v>1400</v>
      </c>
      <c r="BE3174" s="19">
        <v>1.4</v>
      </c>
      <c r="BF3174" s="19">
        <v>2.0607823631743396</v>
      </c>
      <c r="BG3174" s="14">
        <v>2.676877021201185</v>
      </c>
      <c r="BH3174" s="22">
        <v>284</v>
      </c>
      <c r="BI3174" s="23">
        <v>7.4672190000000001</v>
      </c>
      <c r="BJ3174" s="23">
        <v>18.808989835174344</v>
      </c>
      <c r="BK3174" s="14">
        <v>24.432154302907033</v>
      </c>
      <c r="BL3174" t="s">
        <v>625</v>
      </c>
    </row>
    <row r="3175" spans="1:64">
      <c r="A3175" t="s">
        <v>4249</v>
      </c>
      <c r="B3175" t="s">
        <v>4244</v>
      </c>
      <c r="C3175" t="s">
        <v>625</v>
      </c>
      <c r="D3175" t="s">
        <v>942</v>
      </c>
      <c r="E3175">
        <v>2019</v>
      </c>
      <c r="F3175" s="23">
        <v>36.270000000000003</v>
      </c>
      <c r="G3175" s="23">
        <v>8.39</v>
      </c>
      <c r="H3175" s="22">
        <v>9758</v>
      </c>
      <c r="I3175" s="34">
        <v>78.456843887721902</v>
      </c>
      <c r="J3175" s="22">
        <v>4</v>
      </c>
      <c r="K3175" s="22">
        <v>4</v>
      </c>
      <c r="L3175" s="23">
        <v>2230</v>
      </c>
      <c r="M3175" s="23">
        <v>2.23</v>
      </c>
      <c r="N3175" s="23">
        <v>13.337630000000001</v>
      </c>
      <c r="O3175" s="14">
        <v>16.99995735118689</v>
      </c>
      <c r="P3175" s="22">
        <v>0</v>
      </c>
      <c r="Q3175" s="22">
        <v>0</v>
      </c>
      <c r="R3175" s="23">
        <v>0</v>
      </c>
      <c r="S3175" s="23">
        <v>0</v>
      </c>
      <c r="T3175" s="23">
        <v>0</v>
      </c>
      <c r="U3175" s="14">
        <v>0</v>
      </c>
      <c r="V3175" s="22">
        <v>0</v>
      </c>
      <c r="W3175" s="22">
        <v>0</v>
      </c>
      <c r="X3175" s="23">
        <v>0</v>
      </c>
      <c r="Y3175" s="23">
        <v>0</v>
      </c>
      <c r="Z3175" s="23">
        <v>0</v>
      </c>
      <c r="AA3175" s="14">
        <v>0</v>
      </c>
      <c r="AB3175" s="22">
        <v>0</v>
      </c>
      <c r="AC3175" s="22">
        <v>0</v>
      </c>
      <c r="AD3175" s="23">
        <v>0</v>
      </c>
      <c r="AE3175" s="23">
        <v>0</v>
      </c>
      <c r="AF3175" s="23">
        <v>0</v>
      </c>
      <c r="AG3175" s="14">
        <v>0</v>
      </c>
      <c r="AH3175" s="22">
        <v>0</v>
      </c>
      <c r="AI3175" s="23">
        <v>0</v>
      </c>
      <c r="AJ3175" s="23">
        <v>0</v>
      </c>
      <c r="AK3175" s="23">
        <v>0</v>
      </c>
      <c r="AL3175" s="14">
        <v>0</v>
      </c>
      <c r="AM3175" s="22">
        <v>300</v>
      </c>
      <c r="AN3175" s="23">
        <v>6307.3839999999991</v>
      </c>
      <c r="AO3175" s="23">
        <v>6.3073839999999999</v>
      </c>
      <c r="AP3175" s="23">
        <v>5.6009569920000031</v>
      </c>
      <c r="AQ3175" s="14">
        <v>7.1389017381522839</v>
      </c>
      <c r="AR3175" s="22">
        <v>300</v>
      </c>
      <c r="AS3175" s="23">
        <v>6307.3839999999991</v>
      </c>
      <c r="AT3175" s="23">
        <v>6.3073839999999999</v>
      </c>
      <c r="AU3175" s="23">
        <v>5.6009569920000031</v>
      </c>
      <c r="AV3175" s="14">
        <v>7.1389017381522839</v>
      </c>
      <c r="AW3175" s="22">
        <v>1</v>
      </c>
      <c r="AX3175" s="22" t="s">
        <v>782</v>
      </c>
      <c r="AY3175" s="23">
        <v>10</v>
      </c>
      <c r="AZ3175" s="23">
        <v>0.01</v>
      </c>
      <c r="BA3175" s="23">
        <v>1.2007E-2</v>
      </c>
      <c r="BB3175" s="14">
        <v>1.5303954894212914E-2</v>
      </c>
      <c r="BC3175" s="22">
        <v>2</v>
      </c>
      <c r="BD3175" s="23">
        <v>1400</v>
      </c>
      <c r="BE3175" s="23">
        <v>1.4</v>
      </c>
      <c r="BF3175" s="23">
        <v>2.0607824941015296</v>
      </c>
      <c r="BG3175" s="14">
        <v>2.6266446519957851</v>
      </c>
      <c r="BH3175" s="22">
        <v>307</v>
      </c>
      <c r="BI3175" s="23">
        <v>9.9473839999999996</v>
      </c>
      <c r="BJ3175" s="23">
        <v>21.011376486101533</v>
      </c>
      <c r="BK3175" s="14">
        <v>26.780807696229171</v>
      </c>
      <c r="BL3175" t="s">
        <v>625</v>
      </c>
    </row>
    <row r="3176" spans="1:64">
      <c r="A3176" t="s">
        <v>4250</v>
      </c>
      <c r="B3176" t="s">
        <v>4244</v>
      </c>
      <c r="C3176" t="s">
        <v>625</v>
      </c>
      <c r="D3176" t="s">
        <v>942</v>
      </c>
      <c r="E3176">
        <v>2020</v>
      </c>
      <c r="F3176" s="23">
        <v>36.270000000000003</v>
      </c>
      <c r="G3176" s="23">
        <v>8.61</v>
      </c>
      <c r="H3176" s="22">
        <v>9728</v>
      </c>
      <c r="I3176" s="34">
        <v>78.573834133875096</v>
      </c>
      <c r="J3176" s="22">
        <v>4</v>
      </c>
      <c r="K3176" s="22">
        <v>4</v>
      </c>
      <c r="L3176" s="23">
        <v>2230</v>
      </c>
      <c r="M3176" s="23">
        <v>2.23</v>
      </c>
      <c r="N3176" s="23">
        <v>13.337630000000001</v>
      </c>
      <c r="O3176" s="14">
        <v>16.974645754558924</v>
      </c>
      <c r="P3176" s="22">
        <v>0</v>
      </c>
      <c r="Q3176" s="22">
        <v>0</v>
      </c>
      <c r="R3176" s="23">
        <v>0</v>
      </c>
      <c r="S3176" s="23">
        <v>0</v>
      </c>
      <c r="T3176" s="23">
        <v>0</v>
      </c>
      <c r="U3176" s="14">
        <v>0</v>
      </c>
      <c r="V3176" s="22">
        <v>0</v>
      </c>
      <c r="W3176" s="22">
        <v>0</v>
      </c>
      <c r="X3176" s="23">
        <v>0</v>
      </c>
      <c r="Y3176" s="23">
        <v>0</v>
      </c>
      <c r="Z3176" s="23">
        <v>0</v>
      </c>
      <c r="AA3176" s="14">
        <v>0</v>
      </c>
      <c r="AB3176" s="22">
        <v>0</v>
      </c>
      <c r="AC3176" s="22">
        <v>0</v>
      </c>
      <c r="AD3176" s="23">
        <v>0</v>
      </c>
      <c r="AE3176" s="23">
        <v>0</v>
      </c>
      <c r="AF3176" s="23">
        <v>0</v>
      </c>
      <c r="AG3176" s="14">
        <v>0</v>
      </c>
      <c r="AH3176" s="22">
        <v>0</v>
      </c>
      <c r="AI3176" s="23">
        <v>0</v>
      </c>
      <c r="AJ3176" s="23">
        <v>0</v>
      </c>
      <c r="AK3176" s="23">
        <v>0</v>
      </c>
      <c r="AL3176" s="14">
        <v>0</v>
      </c>
      <c r="AM3176" s="22">
        <v>323</v>
      </c>
      <c r="AN3176" s="23">
        <v>6579.0369999999975</v>
      </c>
      <c r="AO3176" s="23">
        <v>6.5790370000000005</v>
      </c>
      <c r="AP3176" s="23">
        <v>5.8421848560000047</v>
      </c>
      <c r="AQ3176" s="14">
        <v>7.4352803581482547</v>
      </c>
      <c r="AR3176" s="22">
        <v>323</v>
      </c>
      <c r="AS3176" s="23">
        <v>6579.0369999999975</v>
      </c>
      <c r="AT3176" s="23">
        <v>6.5790370000000005</v>
      </c>
      <c r="AU3176" s="23">
        <v>5.8421848560000047</v>
      </c>
      <c r="AV3176" s="14">
        <v>7.4352803581482547</v>
      </c>
      <c r="AW3176" s="22">
        <v>1</v>
      </c>
      <c r="AX3176" s="22">
        <v>1</v>
      </c>
      <c r="AY3176" s="23">
        <v>10</v>
      </c>
      <c r="AZ3176" s="23">
        <v>0.01</v>
      </c>
      <c r="BA3176" s="23">
        <v>1.2007E-2</v>
      </c>
      <c r="BB3176" s="14">
        <v>1.5281168511571323E-2</v>
      </c>
      <c r="BC3176" s="22">
        <v>2</v>
      </c>
      <c r="BD3176" s="23">
        <v>1400</v>
      </c>
      <c r="BE3176" s="23">
        <v>1.4</v>
      </c>
      <c r="BF3176" s="23">
        <v>2.0607824941015296</v>
      </c>
      <c r="BG3176" s="14">
        <v>2.6227337851304831</v>
      </c>
      <c r="BH3176" s="22">
        <v>330</v>
      </c>
      <c r="BI3176" s="23">
        <v>10.219037</v>
      </c>
      <c r="BJ3176" s="23">
        <v>21.252604350101535</v>
      </c>
      <c r="BK3176" s="14">
        <v>27.047941066349232</v>
      </c>
      <c r="BL3176" t="s">
        <v>625</v>
      </c>
    </row>
    <row r="3177" spans="1:64">
      <c r="A3177" t="s">
        <v>4251</v>
      </c>
      <c r="B3177" t="s">
        <v>4244</v>
      </c>
      <c r="C3177" t="s">
        <v>625</v>
      </c>
      <c r="D3177" t="s">
        <v>942</v>
      </c>
      <c r="E3177">
        <v>2021</v>
      </c>
      <c r="F3177" s="23">
        <v>36.270000000000003</v>
      </c>
      <c r="G3177" s="23">
        <v>8.6199999999999992</v>
      </c>
      <c r="H3177" s="22">
        <v>9712</v>
      </c>
      <c r="I3177" s="34">
        <v>72.94</v>
      </c>
      <c r="J3177" s="22">
        <v>4</v>
      </c>
      <c r="K3177" s="22">
        <v>7</v>
      </c>
      <c r="L3177" s="23">
        <v>2729</v>
      </c>
      <c r="M3177" s="23">
        <v>2.7290000000000001</v>
      </c>
      <c r="N3177" s="23">
        <v>16.322149</v>
      </c>
      <c r="O3177" s="14">
        <v>22.38</v>
      </c>
      <c r="P3177" s="22">
        <v>0</v>
      </c>
      <c r="Q3177" s="22">
        <v>0</v>
      </c>
      <c r="R3177" s="23">
        <v>0</v>
      </c>
      <c r="S3177" s="23">
        <v>0</v>
      </c>
      <c r="T3177" s="23">
        <v>0</v>
      </c>
      <c r="U3177" s="14">
        <v>0</v>
      </c>
      <c r="V3177" s="22">
        <v>0</v>
      </c>
      <c r="W3177" s="22">
        <v>0</v>
      </c>
      <c r="X3177" s="23">
        <v>0</v>
      </c>
      <c r="Y3177" s="23">
        <v>0</v>
      </c>
      <c r="Z3177" s="23">
        <v>0</v>
      </c>
      <c r="AA3177" s="14">
        <v>0</v>
      </c>
      <c r="AB3177" s="22">
        <v>0</v>
      </c>
      <c r="AC3177" s="22">
        <v>0</v>
      </c>
      <c r="AD3177" s="23">
        <v>0</v>
      </c>
      <c r="AE3177" s="23">
        <v>0</v>
      </c>
      <c r="AF3177" s="23">
        <v>0</v>
      </c>
      <c r="AG3177" s="14">
        <v>0</v>
      </c>
      <c r="AH3177" s="22">
        <v>1</v>
      </c>
      <c r="AI3177" s="23">
        <v>3</v>
      </c>
      <c r="AJ3177" s="23">
        <v>3.0000000000000001E-3</v>
      </c>
      <c r="AK3177" s="23">
        <v>2.6844690000000001E-3</v>
      </c>
      <c r="AL3177" s="14">
        <v>0</v>
      </c>
      <c r="AM3177" s="22">
        <v>378</v>
      </c>
      <c r="AN3177" s="23">
        <v>7827.7879999999996</v>
      </c>
      <c r="AO3177" s="23">
        <v>7.827788</v>
      </c>
      <c r="AP3177" s="23">
        <v>7.0044840559999999</v>
      </c>
      <c r="AQ3177" s="14">
        <v>9.6</v>
      </c>
      <c r="AR3177" s="22">
        <v>379</v>
      </c>
      <c r="AS3177" s="23">
        <v>7830.7879999999996</v>
      </c>
      <c r="AT3177" s="23">
        <v>7.8307880000000001</v>
      </c>
      <c r="AU3177" s="23">
        <v>7.007168525</v>
      </c>
      <c r="AV3177" s="14">
        <v>9.61</v>
      </c>
      <c r="AW3177" s="22">
        <v>1</v>
      </c>
      <c r="AX3177" s="22">
        <v>1</v>
      </c>
      <c r="AY3177" s="23">
        <v>10</v>
      </c>
      <c r="AZ3177" s="23">
        <v>0.01</v>
      </c>
      <c r="BA3177" s="23">
        <v>1.2007E-2</v>
      </c>
      <c r="BB3177" s="14">
        <v>0.02</v>
      </c>
      <c r="BC3177" s="22">
        <v>2</v>
      </c>
      <c r="BD3177" s="23">
        <v>1200</v>
      </c>
      <c r="BE3177" s="23">
        <v>1.2</v>
      </c>
      <c r="BF3177" s="23">
        <v>1.3041381030000001</v>
      </c>
      <c r="BG3177" s="14">
        <v>1.79</v>
      </c>
      <c r="BH3177" s="22">
        <v>386</v>
      </c>
      <c r="BI3177" s="23">
        <v>11.77</v>
      </c>
      <c r="BJ3177" s="23">
        <v>24.65</v>
      </c>
      <c r="BK3177" s="14">
        <v>33.79</v>
      </c>
      <c r="BL3177" t="s">
        <v>625</v>
      </c>
    </row>
    <row r="3178" spans="1:64">
      <c r="A3178" t="s">
        <v>4252</v>
      </c>
      <c r="B3178" t="s">
        <v>4244</v>
      </c>
      <c r="C3178" t="s">
        <v>625</v>
      </c>
      <c r="D3178" s="111" t="s">
        <v>942</v>
      </c>
      <c r="E3178" s="110">
        <v>2022</v>
      </c>
      <c r="F3178" s="23"/>
      <c r="G3178" s="23"/>
      <c r="H3178" s="22">
        <v>9891</v>
      </c>
      <c r="I3178" s="34">
        <v>71.685400050344228</v>
      </c>
      <c r="J3178" s="22">
        <v>4</v>
      </c>
      <c r="K3178" s="22">
        <v>7</v>
      </c>
      <c r="L3178" s="23">
        <v>2729</v>
      </c>
      <c r="M3178" s="23">
        <v>2.7290000000000005</v>
      </c>
      <c r="N3178" s="23">
        <v>16.150221999999999</v>
      </c>
      <c r="O3178" s="14">
        <v>22.529304417158578</v>
      </c>
      <c r="P3178" s="22">
        <v>0</v>
      </c>
      <c r="Q3178" s="22">
        <v>0</v>
      </c>
      <c r="R3178" s="23">
        <v>0</v>
      </c>
      <c r="S3178" s="23">
        <v>0</v>
      </c>
      <c r="T3178" s="23">
        <v>0</v>
      </c>
      <c r="U3178" s="14">
        <v>0</v>
      </c>
      <c r="V3178" s="22">
        <v>0</v>
      </c>
      <c r="W3178" s="22">
        <v>0</v>
      </c>
      <c r="X3178" s="23">
        <v>0</v>
      </c>
      <c r="Y3178" s="23">
        <v>0</v>
      </c>
      <c r="Z3178" s="23">
        <v>0</v>
      </c>
      <c r="AA3178" s="14">
        <v>0</v>
      </c>
      <c r="AB3178" s="22">
        <v>0</v>
      </c>
      <c r="AC3178" s="22">
        <v>0</v>
      </c>
      <c r="AD3178" s="23">
        <v>0</v>
      </c>
      <c r="AE3178" s="23">
        <v>0</v>
      </c>
      <c r="AF3178" s="23">
        <v>0</v>
      </c>
      <c r="AG3178" s="14">
        <v>0</v>
      </c>
      <c r="AH3178" s="22">
        <v>1</v>
      </c>
      <c r="AI3178" s="23">
        <v>3</v>
      </c>
      <c r="AJ3178" s="23">
        <v>3.0000000000000001E-3</v>
      </c>
      <c r="AK3178" s="23">
        <v>3.073091754744E-3</v>
      </c>
      <c r="AL3178" s="14">
        <v>4.2869144241167462E-3</v>
      </c>
      <c r="AM3178" s="22">
        <v>464</v>
      </c>
      <c r="AN3178" s="23">
        <v>8583.7029999999922</v>
      </c>
      <c r="AO3178" s="23">
        <v>8.5837030000000123</v>
      </c>
      <c r="AP3178" s="23">
        <v>8.7928356381571113</v>
      </c>
      <c r="AQ3178" s="14">
        <v>12.265866734344728</v>
      </c>
      <c r="AR3178" s="22">
        <v>465</v>
      </c>
      <c r="AS3178" s="23">
        <v>8586.7029999999904</v>
      </c>
      <c r="AT3178" s="23">
        <v>8.5867030000000106</v>
      </c>
      <c r="AU3178" s="23">
        <v>8.7959087299118544</v>
      </c>
      <c r="AV3178" s="14">
        <v>12.270153648768844</v>
      </c>
      <c r="AW3178" s="22">
        <v>1</v>
      </c>
      <c r="AX3178" s="22">
        <v>1</v>
      </c>
      <c r="AY3178" s="23">
        <v>10</v>
      </c>
      <c r="AZ3178" s="23">
        <v>0.01</v>
      </c>
      <c r="BA3178" s="23">
        <v>1.2007E-2</v>
      </c>
      <c r="BB3178" s="14">
        <v>1.6749575215549546E-2</v>
      </c>
      <c r="BC3178" s="22">
        <v>2</v>
      </c>
      <c r="BD3178" s="23">
        <v>1200</v>
      </c>
      <c r="BE3178" s="23">
        <v>1.2</v>
      </c>
      <c r="BF3178" s="23">
        <v>1.4566863675117951</v>
      </c>
      <c r="BG3178" s="14">
        <v>2.0320544580748283</v>
      </c>
      <c r="BH3178" s="22">
        <v>472</v>
      </c>
      <c r="BI3178" s="23">
        <v>12.525703000000012</v>
      </c>
      <c r="BJ3178" s="23">
        <v>26.414824097423647</v>
      </c>
      <c r="BK3178" s="14">
        <v>36.848262099217798</v>
      </c>
      <c r="BL3178" t="s">
        <v>625</v>
      </c>
    </row>
    <row r="3179" spans="1:64">
      <c r="A3179" t="s">
        <v>4253</v>
      </c>
      <c r="B3179" t="s">
        <v>4244</v>
      </c>
      <c r="C3179" t="s">
        <v>625</v>
      </c>
      <c r="D3179" t="s">
        <v>942</v>
      </c>
      <c r="E3179">
        <v>2023</v>
      </c>
      <c r="F3179">
        <v>36.270000000000003</v>
      </c>
      <c r="G3179">
        <v>8.7799999999999994</v>
      </c>
      <c r="H3179">
        <v>9984</v>
      </c>
      <c r="I3179">
        <v>71.685400050344228</v>
      </c>
      <c r="J3179">
        <v>4</v>
      </c>
      <c r="K3179">
        <v>7</v>
      </c>
      <c r="L3179">
        <v>2729</v>
      </c>
      <c r="M3179">
        <v>2.7290000000000001</v>
      </c>
      <c r="N3179">
        <v>16.150221999999999</v>
      </c>
      <c r="O3179">
        <v>22.529304417158578</v>
      </c>
      <c r="P3179">
        <v>0</v>
      </c>
      <c r="Q3179">
        <v>0</v>
      </c>
      <c r="R3179">
        <v>0</v>
      </c>
      <c r="S3179">
        <v>0</v>
      </c>
      <c r="T3179">
        <v>0</v>
      </c>
      <c r="U3179">
        <v>0</v>
      </c>
      <c r="V3179">
        <v>0</v>
      </c>
      <c r="W3179">
        <v>0</v>
      </c>
      <c r="X3179">
        <v>0</v>
      </c>
      <c r="Y3179">
        <v>0</v>
      </c>
      <c r="Z3179">
        <v>0</v>
      </c>
      <c r="AA3179">
        <v>0</v>
      </c>
      <c r="AG3179">
        <v>0</v>
      </c>
      <c r="AH3179">
        <v>1</v>
      </c>
      <c r="AI3179">
        <v>3</v>
      </c>
      <c r="AJ3179">
        <v>3.0000000000000001E-3</v>
      </c>
      <c r="AK3179">
        <v>3.073091754744E-3</v>
      </c>
      <c r="AL3179">
        <v>4.6641000000000002E-2</v>
      </c>
      <c r="AM3179">
        <v>593</v>
      </c>
      <c r="AN3179">
        <v>9866.2909999999993</v>
      </c>
      <c r="AO3179">
        <v>9.8662910000000004</v>
      </c>
      <c r="AP3179">
        <v>9.2544550000000001</v>
      </c>
      <c r="AQ3179">
        <v>12.909818447690396</v>
      </c>
      <c r="AR3179">
        <v>692</v>
      </c>
      <c r="AS3179">
        <v>9972.5609999999906</v>
      </c>
      <c r="AT3179">
        <v>9.9725610000000202</v>
      </c>
      <c r="AU3179">
        <v>9.3541349244019401</v>
      </c>
      <c r="AV3179">
        <v>13.048870366675205</v>
      </c>
      <c r="AW3179">
        <v>1</v>
      </c>
      <c r="AX3179">
        <v>1</v>
      </c>
      <c r="AY3179">
        <v>10</v>
      </c>
      <c r="AZ3179">
        <v>0.01</v>
      </c>
      <c r="BA3179">
        <v>1.2007E-2</v>
      </c>
      <c r="BB3179">
        <v>1.674957521554955E-2</v>
      </c>
      <c r="BC3179">
        <v>2</v>
      </c>
      <c r="BD3179">
        <v>1200</v>
      </c>
      <c r="BE3179">
        <v>1.2</v>
      </c>
      <c r="BF3179">
        <v>1.739349</v>
      </c>
      <c r="BG3179">
        <v>2.4263643625877314</v>
      </c>
      <c r="BH3179">
        <v>699</v>
      </c>
      <c r="BI3179">
        <v>13.91156100000002</v>
      </c>
      <c r="BJ3179">
        <v>27.255712924401941</v>
      </c>
      <c r="BK3179">
        <v>38.021288721637063</v>
      </c>
      <c r="BL3179" t="s">
        <v>625</v>
      </c>
    </row>
    <row r="3180" spans="1:64">
      <c r="A3180" t="s">
        <v>4254</v>
      </c>
      <c r="B3180" t="s">
        <v>4244</v>
      </c>
      <c r="C3180" t="s">
        <v>625</v>
      </c>
      <c r="D3180" t="s">
        <v>942</v>
      </c>
      <c r="E3180">
        <v>2024</v>
      </c>
      <c r="F3180">
        <v>36.270000000000003</v>
      </c>
      <c r="G3180">
        <v>8.77</v>
      </c>
      <c r="H3180">
        <v>10064</v>
      </c>
      <c r="I3180">
        <v>69.009835762521377</v>
      </c>
      <c r="J3180">
        <v>4</v>
      </c>
      <c r="K3180">
        <v>7</v>
      </c>
      <c r="L3180">
        <v>2729</v>
      </c>
      <c r="M3180">
        <v>2.7290000000000005</v>
      </c>
      <c r="N3180">
        <v>16.150221999999999</v>
      </c>
      <c r="O3180">
        <v>23.402782837473495</v>
      </c>
      <c r="P3180">
        <v>0</v>
      </c>
      <c r="Q3180">
        <v>0</v>
      </c>
      <c r="R3180">
        <v>0</v>
      </c>
      <c r="S3180">
        <v>0</v>
      </c>
      <c r="T3180">
        <v>0</v>
      </c>
      <c r="U3180">
        <v>0</v>
      </c>
      <c r="V3180">
        <v>0</v>
      </c>
      <c r="W3180">
        <v>0</v>
      </c>
      <c r="X3180">
        <v>0</v>
      </c>
      <c r="Y3180">
        <v>0</v>
      </c>
      <c r="Z3180">
        <v>0</v>
      </c>
      <c r="AA3180">
        <v>0</v>
      </c>
      <c r="AB3180">
        <v>0</v>
      </c>
      <c r="AC3180">
        <v>0</v>
      </c>
      <c r="AD3180">
        <v>0</v>
      </c>
      <c r="AE3180">
        <v>0</v>
      </c>
      <c r="AF3180">
        <v>0</v>
      </c>
      <c r="AG3180">
        <v>0</v>
      </c>
      <c r="AH3180">
        <v>2</v>
      </c>
      <c r="AI3180">
        <v>32.4</v>
      </c>
      <c r="AJ3180">
        <v>3.2399999999999998E-2</v>
      </c>
      <c r="AK3180">
        <v>2.9222979451516799E-2</v>
      </c>
      <c r="AL3180">
        <v>4.234610781002255E-2</v>
      </c>
      <c r="AM3180">
        <v>769</v>
      </c>
      <c r="AN3180">
        <v>13448.426000000003</v>
      </c>
      <c r="AO3180">
        <v>13.448426000000026</v>
      </c>
      <c r="AP3180">
        <v>12.129724588063075</v>
      </c>
      <c r="AQ3180">
        <v>17.576805471330538</v>
      </c>
      <c r="AR3180">
        <v>972</v>
      </c>
      <c r="AS3180">
        <v>13644.879999999996</v>
      </c>
      <c r="AT3180">
        <v>13.644880000000041</v>
      </c>
      <c r="AU3180">
        <v>12.306915057358372</v>
      </c>
      <c r="AV3180">
        <v>17.833566652309219</v>
      </c>
      <c r="AW3180">
        <v>1</v>
      </c>
      <c r="AX3180">
        <v>1</v>
      </c>
      <c r="AY3180">
        <v>10</v>
      </c>
      <c r="AZ3180">
        <v>0.01</v>
      </c>
      <c r="BA3180">
        <v>1.2007E-2</v>
      </c>
      <c r="BB3180">
        <v>1.7398969099591589E-2</v>
      </c>
      <c r="BC3180">
        <v>2</v>
      </c>
      <c r="BD3180">
        <v>1200</v>
      </c>
      <c r="BE3180">
        <v>1.2</v>
      </c>
      <c r="BF3180">
        <v>1.5254826435955131</v>
      </c>
      <c r="BG3180">
        <v>2.2105293060615994</v>
      </c>
      <c r="BH3180">
        <v>979</v>
      </c>
      <c r="BI3180">
        <v>17.583880000000043</v>
      </c>
      <c r="BJ3180">
        <v>29.994626700953887</v>
      </c>
      <c r="BK3180">
        <v>43.464277764943908</v>
      </c>
      <c r="BL3180" t="s">
        <v>625</v>
      </c>
    </row>
    <row r="3181" spans="1:64">
      <c r="A3181" t="s">
        <v>4255</v>
      </c>
      <c r="B3181" t="s">
        <v>4256</v>
      </c>
      <c r="C3181" t="s">
        <v>626</v>
      </c>
      <c r="D3181" t="s">
        <v>942</v>
      </c>
      <c r="E3181">
        <v>2012</v>
      </c>
      <c r="F3181" s="23">
        <v>40.35</v>
      </c>
      <c r="G3181" s="23">
        <v>8.2100000000000009</v>
      </c>
      <c r="H3181" s="22">
        <v>14681</v>
      </c>
      <c r="I3181" s="34">
        <v>118.886517</v>
      </c>
      <c r="J3181" s="22">
        <v>1</v>
      </c>
      <c r="K3181" s="22" t="s">
        <v>782</v>
      </c>
      <c r="L3181" s="23">
        <v>5</v>
      </c>
      <c r="M3181" s="23">
        <v>5.0000000000000001E-3</v>
      </c>
      <c r="N3181" s="23">
        <v>9.2460000000000007E-3</v>
      </c>
      <c r="O3181" s="14">
        <v>7.7771645038604339E-3</v>
      </c>
      <c r="P3181" s="22">
        <v>0</v>
      </c>
      <c r="Q3181" s="22" t="s">
        <v>782</v>
      </c>
      <c r="R3181" s="23">
        <v>0</v>
      </c>
      <c r="S3181" s="23">
        <v>0</v>
      </c>
      <c r="T3181" s="23">
        <v>0</v>
      </c>
      <c r="U3181" s="14">
        <v>0</v>
      </c>
      <c r="V3181" s="22">
        <v>0</v>
      </c>
      <c r="W3181" s="22" t="s">
        <v>782</v>
      </c>
      <c r="X3181" s="23">
        <v>0</v>
      </c>
      <c r="Y3181" s="23">
        <v>0</v>
      </c>
      <c r="Z3181" s="23">
        <v>0</v>
      </c>
      <c r="AA3181" s="14">
        <v>0</v>
      </c>
      <c r="AB3181" s="22">
        <v>0</v>
      </c>
      <c r="AC3181" s="22" t="s">
        <v>782</v>
      </c>
      <c r="AD3181" s="23">
        <v>0</v>
      </c>
      <c r="AE3181" s="23">
        <v>0</v>
      </c>
      <c r="AF3181" s="23">
        <v>0</v>
      </c>
      <c r="AG3181" s="14">
        <v>0</v>
      </c>
      <c r="AH3181" s="22" t="s">
        <v>782</v>
      </c>
      <c r="AI3181" s="23" t="s">
        <v>782</v>
      </c>
      <c r="AJ3181" s="23" t="s">
        <v>782</v>
      </c>
      <c r="AK3181" s="23" t="s">
        <v>782</v>
      </c>
      <c r="AL3181" s="14" t="s">
        <v>782</v>
      </c>
      <c r="AM3181" s="22" t="s">
        <v>782</v>
      </c>
      <c r="AN3181" s="23" t="s">
        <v>782</v>
      </c>
      <c r="AO3181" s="23" t="s">
        <v>782</v>
      </c>
      <c r="AP3181" s="23" t="s">
        <v>782</v>
      </c>
      <c r="AQ3181" s="14" t="s">
        <v>782</v>
      </c>
      <c r="AR3181" s="22">
        <v>284</v>
      </c>
      <c r="AS3181" s="23">
        <v>3397.9220000000009</v>
      </c>
      <c r="AT3181" s="23">
        <v>3.3979220000000008</v>
      </c>
      <c r="AU3181" s="23">
        <v>2.9551410000000002</v>
      </c>
      <c r="AV3181" s="14">
        <v>2.4856822073440004</v>
      </c>
      <c r="AW3181" s="22">
        <v>2</v>
      </c>
      <c r="AX3181" s="22" t="s">
        <v>782</v>
      </c>
      <c r="AY3181" s="23">
        <v>60</v>
      </c>
      <c r="AZ3181" s="23">
        <v>0.06</v>
      </c>
      <c r="BA3181" s="23">
        <v>7.3474999999999999E-2</v>
      </c>
      <c r="BB3181" s="14">
        <v>6.180263486060409E-2</v>
      </c>
      <c r="BC3181" s="22">
        <v>0</v>
      </c>
      <c r="BD3181" s="23">
        <v>0</v>
      </c>
      <c r="BE3181" s="23">
        <v>0</v>
      </c>
      <c r="BF3181" s="23">
        <v>0</v>
      </c>
      <c r="BG3181" s="14">
        <v>0</v>
      </c>
      <c r="BH3181" s="22">
        <v>287</v>
      </c>
      <c r="BI3181" s="23">
        <v>3.4629220000000007</v>
      </c>
      <c r="BJ3181" s="23">
        <v>3.0378620000000001</v>
      </c>
      <c r="BK3181" s="14">
        <v>2.5552620067084648</v>
      </c>
      <c r="BL3181" t="s">
        <v>626</v>
      </c>
    </row>
    <row r="3182" spans="1:64">
      <c r="A3182" t="s">
        <v>4257</v>
      </c>
      <c r="B3182" t="s">
        <v>4256</v>
      </c>
      <c r="C3182" t="s">
        <v>626</v>
      </c>
      <c r="D3182" t="s">
        <v>942</v>
      </c>
      <c r="E3182">
        <v>2015</v>
      </c>
      <c r="F3182" s="23">
        <v>40.35</v>
      </c>
      <c r="G3182" s="23">
        <v>8.3000000000000007</v>
      </c>
      <c r="H3182" s="22">
        <v>14768</v>
      </c>
      <c r="I3182" s="34">
        <v>118.76081536682696</v>
      </c>
      <c r="J3182" s="13">
        <v>1</v>
      </c>
      <c r="K3182" s="13">
        <v>1</v>
      </c>
      <c r="L3182" s="19">
        <v>5</v>
      </c>
      <c r="M3182" s="35">
        <v>5.0000000000000001E-3</v>
      </c>
      <c r="N3182" s="19">
        <v>2.990677490924833E-2</v>
      </c>
      <c r="O3182" s="17">
        <v>2.5182359027152726E-2</v>
      </c>
      <c r="P3182" s="36">
        <v>0</v>
      </c>
      <c r="Q3182" s="37">
        <v>0</v>
      </c>
      <c r="R3182" s="38">
        <v>0</v>
      </c>
      <c r="S3182" s="27">
        <v>0</v>
      </c>
      <c r="T3182" s="23">
        <v>0</v>
      </c>
      <c r="U3182" s="17">
        <v>0</v>
      </c>
      <c r="V3182" s="22">
        <v>0</v>
      </c>
      <c r="W3182" s="22">
        <v>0</v>
      </c>
      <c r="X3182" s="23">
        <v>0</v>
      </c>
      <c r="Y3182" s="27">
        <v>0</v>
      </c>
      <c r="Z3182" s="27">
        <v>0</v>
      </c>
      <c r="AA3182" s="14">
        <v>0</v>
      </c>
      <c r="AB3182" s="39">
        <v>0</v>
      </c>
      <c r="AC3182" s="22" t="s">
        <v>782</v>
      </c>
      <c r="AD3182" s="23">
        <v>0</v>
      </c>
      <c r="AE3182" s="23">
        <v>0</v>
      </c>
      <c r="AF3182" s="23">
        <v>0</v>
      </c>
      <c r="AG3182" s="14">
        <v>0</v>
      </c>
      <c r="AH3182" s="22" t="s">
        <v>782</v>
      </c>
      <c r="AI3182" s="23" t="s">
        <v>782</v>
      </c>
      <c r="AJ3182" s="23" t="s">
        <v>782</v>
      </c>
      <c r="AK3182" s="23" t="s">
        <v>782</v>
      </c>
      <c r="AL3182" s="14" t="s">
        <v>782</v>
      </c>
      <c r="AM3182" s="22" t="s">
        <v>782</v>
      </c>
      <c r="AN3182" s="23" t="s">
        <v>782</v>
      </c>
      <c r="AO3182" s="23" t="s">
        <v>782</v>
      </c>
      <c r="AP3182" s="23" t="s">
        <v>782</v>
      </c>
      <c r="AQ3182" s="14" t="s">
        <v>782</v>
      </c>
      <c r="AR3182" s="40">
        <v>347</v>
      </c>
      <c r="AS3182" s="41">
        <v>4256.2430000000013</v>
      </c>
      <c r="AT3182" s="23">
        <v>4.2562430000000013</v>
      </c>
      <c r="AU3182" s="23">
        <v>3.7802365831391604</v>
      </c>
      <c r="AV3182" s="14">
        <v>3.183067219152051</v>
      </c>
      <c r="AW3182" s="22">
        <v>2</v>
      </c>
      <c r="AX3182" s="22" t="s">
        <v>782</v>
      </c>
      <c r="AY3182" s="23">
        <v>60</v>
      </c>
      <c r="AZ3182" s="23">
        <v>0.06</v>
      </c>
      <c r="BA3182" s="23">
        <v>0.15634464923883737</v>
      </c>
      <c r="BB3182" s="14">
        <v>0.13164666203740849</v>
      </c>
      <c r="BC3182" s="42">
        <v>0</v>
      </c>
      <c r="BD3182" s="46">
        <v>0</v>
      </c>
      <c r="BE3182" s="44">
        <v>0</v>
      </c>
      <c r="BF3182" s="23">
        <v>0</v>
      </c>
      <c r="BG3182" s="14">
        <v>0</v>
      </c>
      <c r="BH3182" s="22">
        <v>350</v>
      </c>
      <c r="BI3182" s="23">
        <v>4.3212430000000008</v>
      </c>
      <c r="BJ3182" s="23">
        <v>3.9664880072872459</v>
      </c>
      <c r="BK3182" s="14">
        <v>3.3398962402166124</v>
      </c>
      <c r="BL3182" t="s">
        <v>626</v>
      </c>
    </row>
    <row r="3183" spans="1:64">
      <c r="A3183" t="s">
        <v>4258</v>
      </c>
      <c r="B3183" t="s">
        <v>4256</v>
      </c>
      <c r="C3183" t="s">
        <v>626</v>
      </c>
      <c r="D3183" t="s">
        <v>942</v>
      </c>
      <c r="E3183">
        <v>2016</v>
      </c>
      <c r="F3183" s="23">
        <v>40.35</v>
      </c>
      <c r="G3183" s="23">
        <v>8.31</v>
      </c>
      <c r="H3183" s="22">
        <v>14681</v>
      </c>
      <c r="I3183" s="34">
        <v>125.56363891196874</v>
      </c>
      <c r="J3183" s="13">
        <v>1</v>
      </c>
      <c r="K3183" s="13">
        <v>1</v>
      </c>
      <c r="L3183" s="19">
        <v>5</v>
      </c>
      <c r="M3183" s="35">
        <v>5.0000000000000001E-3</v>
      </c>
      <c r="N3183" s="19">
        <v>2.9905000000000001E-2</v>
      </c>
      <c r="O3183" s="17">
        <v>2.3816608262656407E-2</v>
      </c>
      <c r="P3183" s="13">
        <v>0</v>
      </c>
      <c r="Q3183" s="13">
        <v>0</v>
      </c>
      <c r="R3183" s="19">
        <v>0</v>
      </c>
      <c r="S3183" s="27">
        <v>0</v>
      </c>
      <c r="T3183" s="19">
        <v>0</v>
      </c>
      <c r="U3183" s="17">
        <v>0</v>
      </c>
      <c r="V3183" s="13">
        <v>0</v>
      </c>
      <c r="W3183" s="13">
        <v>0</v>
      </c>
      <c r="X3183" s="19">
        <v>0</v>
      </c>
      <c r="Y3183" s="27">
        <v>0</v>
      </c>
      <c r="Z3183" s="19">
        <v>0</v>
      </c>
      <c r="AA3183" s="14">
        <v>0</v>
      </c>
      <c r="AB3183" s="13">
        <v>0</v>
      </c>
      <c r="AC3183" s="22" t="s">
        <v>782</v>
      </c>
      <c r="AD3183" s="19">
        <v>0</v>
      </c>
      <c r="AE3183" s="23">
        <v>0</v>
      </c>
      <c r="AF3183" s="19">
        <v>0</v>
      </c>
      <c r="AG3183" s="14">
        <v>0</v>
      </c>
      <c r="AH3183" s="22" t="s">
        <v>782</v>
      </c>
      <c r="AI3183" s="23" t="s">
        <v>782</v>
      </c>
      <c r="AJ3183" s="23" t="s">
        <v>782</v>
      </c>
      <c r="AK3183" s="23" t="s">
        <v>782</v>
      </c>
      <c r="AL3183" s="14" t="s">
        <v>782</v>
      </c>
      <c r="AM3183" s="22" t="s">
        <v>782</v>
      </c>
      <c r="AN3183" s="23" t="s">
        <v>782</v>
      </c>
      <c r="AO3183" s="23" t="s">
        <v>782</v>
      </c>
      <c r="AP3183" s="23" t="s">
        <v>782</v>
      </c>
      <c r="AQ3183" s="14" t="s">
        <v>782</v>
      </c>
      <c r="AR3183" s="13">
        <v>360</v>
      </c>
      <c r="AS3183" s="19">
        <v>4323.0180000000028</v>
      </c>
      <c r="AT3183" s="23">
        <v>4.3230180000000029</v>
      </c>
      <c r="AU3183" s="19">
        <v>3.8388399840000025</v>
      </c>
      <c r="AV3183" s="14">
        <v>3.057286342817263</v>
      </c>
      <c r="AW3183" s="13">
        <v>2</v>
      </c>
      <c r="AX3183" s="22" t="s">
        <v>782</v>
      </c>
      <c r="AY3183" s="19">
        <v>60</v>
      </c>
      <c r="AZ3183" s="23">
        <v>0.06</v>
      </c>
      <c r="BA3183" s="19">
        <v>7.8702999999999995E-2</v>
      </c>
      <c r="BB3183" s="14">
        <v>6.2679769941342486E-2</v>
      </c>
      <c r="BC3183" s="13">
        <v>0</v>
      </c>
      <c r="BD3183" s="19">
        <v>0</v>
      </c>
      <c r="BE3183" s="44">
        <v>0</v>
      </c>
      <c r="BF3183" s="19">
        <v>0</v>
      </c>
      <c r="BG3183" s="14">
        <v>0</v>
      </c>
      <c r="BH3183" s="22">
        <v>363</v>
      </c>
      <c r="BI3183" s="23">
        <v>4.3880180000000024</v>
      </c>
      <c r="BJ3183" s="23">
        <v>3.9474479840000023</v>
      </c>
      <c r="BK3183" s="14">
        <v>3.1437827210212617</v>
      </c>
      <c r="BL3183" t="s">
        <v>626</v>
      </c>
    </row>
    <row r="3184" spans="1:64">
      <c r="A3184" t="s">
        <v>4259</v>
      </c>
      <c r="B3184" t="s">
        <v>4256</v>
      </c>
      <c r="C3184" t="s">
        <v>626</v>
      </c>
      <c r="D3184" t="s">
        <v>942</v>
      </c>
      <c r="E3184">
        <v>2017</v>
      </c>
      <c r="F3184" s="23">
        <v>40.35</v>
      </c>
      <c r="G3184" s="23">
        <v>8.33</v>
      </c>
      <c r="H3184" s="22">
        <v>14475</v>
      </c>
      <c r="I3184" s="34">
        <v>113.70127646432303</v>
      </c>
      <c r="J3184" s="13">
        <v>1</v>
      </c>
      <c r="K3184" s="13">
        <v>1</v>
      </c>
      <c r="L3184" s="19">
        <v>5</v>
      </c>
      <c r="M3184" s="19">
        <v>5.0000000000000001E-3</v>
      </c>
      <c r="N3184" s="19">
        <v>2.9905000000000001E-2</v>
      </c>
      <c r="O3184" s="17">
        <v>2.6301375789201043E-2</v>
      </c>
      <c r="P3184" s="13">
        <v>0</v>
      </c>
      <c r="Q3184" s="13">
        <v>0</v>
      </c>
      <c r="R3184" s="19">
        <v>0</v>
      </c>
      <c r="S3184" s="19">
        <v>0</v>
      </c>
      <c r="T3184" s="19">
        <v>0</v>
      </c>
      <c r="U3184" s="17">
        <v>0</v>
      </c>
      <c r="V3184" s="13">
        <v>0</v>
      </c>
      <c r="W3184" s="13">
        <v>0</v>
      </c>
      <c r="X3184" s="19">
        <v>0</v>
      </c>
      <c r="Y3184" s="19">
        <v>0</v>
      </c>
      <c r="Z3184" s="19">
        <v>0</v>
      </c>
      <c r="AA3184" s="14">
        <v>0</v>
      </c>
      <c r="AB3184" s="13">
        <v>0</v>
      </c>
      <c r="AC3184" s="22" t="s">
        <v>782</v>
      </c>
      <c r="AD3184" s="19">
        <v>0</v>
      </c>
      <c r="AE3184" s="19">
        <v>0</v>
      </c>
      <c r="AF3184" s="19">
        <v>0</v>
      </c>
      <c r="AG3184" s="14">
        <v>0</v>
      </c>
      <c r="AH3184" s="22" t="s">
        <v>782</v>
      </c>
      <c r="AI3184" s="23" t="s">
        <v>782</v>
      </c>
      <c r="AJ3184" s="23" t="s">
        <v>782</v>
      </c>
      <c r="AK3184" s="23" t="s">
        <v>782</v>
      </c>
      <c r="AL3184" s="14" t="s">
        <v>782</v>
      </c>
      <c r="AM3184" s="22" t="s">
        <v>782</v>
      </c>
      <c r="AN3184" s="23" t="s">
        <v>782</v>
      </c>
      <c r="AO3184" s="23" t="s">
        <v>782</v>
      </c>
      <c r="AP3184" s="23" t="s">
        <v>782</v>
      </c>
      <c r="AQ3184" s="14" t="s">
        <v>782</v>
      </c>
      <c r="AR3184" s="13">
        <v>374</v>
      </c>
      <c r="AS3184" s="19">
        <v>4749.528000000003</v>
      </c>
      <c r="AT3184" s="19">
        <v>4.749527999999998</v>
      </c>
      <c r="AU3184" s="19">
        <v>4.217580864000003</v>
      </c>
      <c r="AV3184" s="14">
        <v>3.7093522563252734</v>
      </c>
      <c r="AW3184" s="13">
        <v>2</v>
      </c>
      <c r="AX3184" s="22" t="s">
        <v>782</v>
      </c>
      <c r="AY3184" s="19">
        <v>0</v>
      </c>
      <c r="AZ3184" s="19">
        <v>0</v>
      </c>
      <c r="BA3184" s="19">
        <v>0</v>
      </c>
      <c r="BB3184" s="14">
        <v>0</v>
      </c>
      <c r="BC3184" s="13">
        <v>0</v>
      </c>
      <c r="BD3184" s="19">
        <v>0</v>
      </c>
      <c r="BE3184" s="19">
        <v>0</v>
      </c>
      <c r="BF3184" s="19">
        <v>0</v>
      </c>
      <c r="BG3184" s="14">
        <v>0</v>
      </c>
      <c r="BH3184" s="22">
        <v>377</v>
      </c>
      <c r="BI3184" s="23">
        <v>4.7545279999999979</v>
      </c>
      <c r="BJ3184" s="23">
        <v>4.2474858640000033</v>
      </c>
      <c r="BK3184" s="14">
        <v>3.7356536321144747</v>
      </c>
      <c r="BL3184" t="s">
        <v>626</v>
      </c>
    </row>
    <row r="3185" spans="1:64">
      <c r="A3185" t="s">
        <v>4260</v>
      </c>
      <c r="B3185" t="s">
        <v>4256</v>
      </c>
      <c r="C3185" t="s">
        <v>626</v>
      </c>
      <c r="D3185" t="s">
        <v>942</v>
      </c>
      <c r="E3185">
        <v>2018</v>
      </c>
      <c r="F3185" s="23">
        <v>40.35</v>
      </c>
      <c r="G3185" s="23">
        <v>8.34</v>
      </c>
      <c r="H3185" s="22">
        <v>14487</v>
      </c>
      <c r="I3185" s="34">
        <v>113.70935757849959</v>
      </c>
      <c r="J3185" s="13">
        <v>1</v>
      </c>
      <c r="K3185" s="13">
        <v>1</v>
      </c>
      <c r="L3185" s="19">
        <v>5</v>
      </c>
      <c r="M3185" s="19">
        <v>5.0000000000000001E-3</v>
      </c>
      <c r="N3185" s="19">
        <v>2.9905000000000001E-2</v>
      </c>
      <c r="O3185" s="17">
        <v>2.6299506598966575E-2</v>
      </c>
      <c r="P3185" s="13">
        <v>0</v>
      </c>
      <c r="Q3185" s="13">
        <v>0</v>
      </c>
      <c r="R3185" s="19">
        <v>0</v>
      </c>
      <c r="S3185" s="19">
        <v>0</v>
      </c>
      <c r="T3185" s="19">
        <v>0</v>
      </c>
      <c r="U3185" s="17">
        <v>0</v>
      </c>
      <c r="V3185" s="13">
        <v>0</v>
      </c>
      <c r="W3185" s="13">
        <v>0</v>
      </c>
      <c r="X3185" s="19">
        <v>0</v>
      </c>
      <c r="Y3185" s="19">
        <v>0</v>
      </c>
      <c r="Z3185" s="19">
        <v>0</v>
      </c>
      <c r="AA3185" s="14">
        <v>0</v>
      </c>
      <c r="AB3185" s="13">
        <v>0</v>
      </c>
      <c r="AC3185" s="22" t="s">
        <v>782</v>
      </c>
      <c r="AD3185" s="19">
        <v>0</v>
      </c>
      <c r="AE3185" s="19">
        <v>0</v>
      </c>
      <c r="AF3185" s="19">
        <v>0</v>
      </c>
      <c r="AG3185" s="14">
        <v>0</v>
      </c>
      <c r="AH3185" s="22" t="s">
        <v>782</v>
      </c>
      <c r="AI3185" s="23" t="s">
        <v>782</v>
      </c>
      <c r="AJ3185" s="23" t="s">
        <v>782</v>
      </c>
      <c r="AK3185" s="23" t="s">
        <v>782</v>
      </c>
      <c r="AL3185" s="14" t="s">
        <v>782</v>
      </c>
      <c r="AM3185" s="22" t="s">
        <v>782</v>
      </c>
      <c r="AN3185" s="23" t="s">
        <v>782</v>
      </c>
      <c r="AO3185" s="23" t="s">
        <v>782</v>
      </c>
      <c r="AP3185" s="23" t="s">
        <v>782</v>
      </c>
      <c r="AQ3185" s="14" t="s">
        <v>782</v>
      </c>
      <c r="AR3185" s="13">
        <v>386</v>
      </c>
      <c r="AS3185" s="19">
        <v>4939.273000000002</v>
      </c>
      <c r="AT3185" s="19">
        <v>4.9392729999999982</v>
      </c>
      <c r="AU3185" s="19">
        <v>4.386074424000002</v>
      </c>
      <c r="AV3185" s="14">
        <v>3.8572677899196313</v>
      </c>
      <c r="AW3185" s="13">
        <v>2</v>
      </c>
      <c r="AX3185" s="22" t="s">
        <v>782</v>
      </c>
      <c r="AY3185" s="19">
        <v>60</v>
      </c>
      <c r="AZ3185" s="19">
        <v>0.06</v>
      </c>
      <c r="BA3185" s="19">
        <v>7.8702999999999995E-2</v>
      </c>
      <c r="BB3185" s="14">
        <v>6.9214180500199507E-2</v>
      </c>
      <c r="BC3185" s="13">
        <v>0</v>
      </c>
      <c r="BD3185" s="19">
        <v>0</v>
      </c>
      <c r="BE3185" s="19">
        <v>0</v>
      </c>
      <c r="BF3185" s="19">
        <v>0</v>
      </c>
      <c r="BG3185" s="14">
        <v>0</v>
      </c>
      <c r="BH3185" s="22">
        <v>389</v>
      </c>
      <c r="BI3185" s="23">
        <v>5.0042729999999978</v>
      </c>
      <c r="BJ3185" s="23">
        <v>4.4946824240000023</v>
      </c>
      <c r="BK3185" s="14">
        <v>3.9527814770187972</v>
      </c>
      <c r="BL3185" t="s">
        <v>626</v>
      </c>
    </row>
    <row r="3186" spans="1:64">
      <c r="A3186" t="s">
        <v>4261</v>
      </c>
      <c r="B3186" t="s">
        <v>4256</v>
      </c>
      <c r="C3186" t="s">
        <v>626</v>
      </c>
      <c r="D3186" t="s">
        <v>942</v>
      </c>
      <c r="E3186">
        <v>2019</v>
      </c>
      <c r="F3186" s="23">
        <v>40.35</v>
      </c>
      <c r="G3186" s="23">
        <v>8.35</v>
      </c>
      <c r="H3186" s="22">
        <v>14482</v>
      </c>
      <c r="I3186" s="34">
        <v>116.16969515550154</v>
      </c>
      <c r="J3186" s="22">
        <v>1</v>
      </c>
      <c r="K3186" s="22">
        <v>1</v>
      </c>
      <c r="L3186" s="23">
        <v>5</v>
      </c>
      <c r="M3186" s="23">
        <v>5.0000000000000001E-3</v>
      </c>
      <c r="N3186" s="23">
        <v>2.9905000000000001E-2</v>
      </c>
      <c r="O3186" s="14">
        <v>2.574251396628871E-2</v>
      </c>
      <c r="P3186" s="22">
        <v>0</v>
      </c>
      <c r="Q3186" s="22">
        <v>0</v>
      </c>
      <c r="R3186" s="23">
        <v>0</v>
      </c>
      <c r="S3186" s="23">
        <v>0</v>
      </c>
      <c r="T3186" s="23">
        <v>0</v>
      </c>
      <c r="U3186" s="14">
        <v>0</v>
      </c>
      <c r="V3186" s="22">
        <v>0</v>
      </c>
      <c r="W3186" s="22">
        <v>0</v>
      </c>
      <c r="X3186" s="23">
        <v>0</v>
      </c>
      <c r="Y3186" s="23">
        <v>0</v>
      </c>
      <c r="Z3186" s="23">
        <v>0</v>
      </c>
      <c r="AA3186" s="14">
        <v>0</v>
      </c>
      <c r="AB3186" s="22">
        <v>0</v>
      </c>
      <c r="AC3186" s="22">
        <v>0</v>
      </c>
      <c r="AD3186" s="23">
        <v>0</v>
      </c>
      <c r="AE3186" s="23">
        <v>0</v>
      </c>
      <c r="AF3186" s="23">
        <v>0</v>
      </c>
      <c r="AG3186" s="14">
        <v>0</v>
      </c>
      <c r="AH3186" s="22">
        <v>0</v>
      </c>
      <c r="AI3186" s="23">
        <v>0</v>
      </c>
      <c r="AJ3186" s="23">
        <v>0</v>
      </c>
      <c r="AK3186" s="23">
        <v>0</v>
      </c>
      <c r="AL3186" s="14">
        <v>0</v>
      </c>
      <c r="AM3186" s="22">
        <v>409</v>
      </c>
      <c r="AN3186" s="23">
        <v>5115.5430000000006</v>
      </c>
      <c r="AO3186" s="23">
        <v>5.1155429999999988</v>
      </c>
      <c r="AP3186" s="23">
        <v>4.5426021840000042</v>
      </c>
      <c r="AQ3186" s="14">
        <v>3.9103160061833702</v>
      </c>
      <c r="AR3186" s="22">
        <v>409</v>
      </c>
      <c r="AS3186" s="23">
        <v>5115.5430000000006</v>
      </c>
      <c r="AT3186" s="23">
        <v>5.1155429999999988</v>
      </c>
      <c r="AU3186" s="23">
        <v>4.5426021840000042</v>
      </c>
      <c r="AV3186" s="14">
        <v>3.9103160061833702</v>
      </c>
      <c r="AW3186" s="22">
        <v>2</v>
      </c>
      <c r="AX3186" s="22" t="s">
        <v>782</v>
      </c>
      <c r="AY3186" s="23">
        <v>60</v>
      </c>
      <c r="AZ3186" s="23">
        <v>0.06</v>
      </c>
      <c r="BA3186" s="23">
        <v>7.8702999999999995E-2</v>
      </c>
      <c r="BB3186" s="14">
        <v>6.7748305523785982E-2</v>
      </c>
      <c r="BC3186" s="22">
        <v>0</v>
      </c>
      <c r="BD3186" s="23">
        <v>0</v>
      </c>
      <c r="BE3186" s="23">
        <v>0</v>
      </c>
      <c r="BF3186" s="23">
        <v>0</v>
      </c>
      <c r="BG3186" s="14">
        <v>0</v>
      </c>
      <c r="BH3186" s="22">
        <v>412</v>
      </c>
      <c r="BI3186" s="23">
        <v>5.1805429999999983</v>
      </c>
      <c r="BJ3186" s="23">
        <v>4.6512101840000044</v>
      </c>
      <c r="BK3186" s="14">
        <v>4.0038068256734451</v>
      </c>
      <c r="BL3186" t="s">
        <v>626</v>
      </c>
    </row>
    <row r="3187" spans="1:64">
      <c r="A3187" t="s">
        <v>4262</v>
      </c>
      <c r="B3187" t="s">
        <v>4256</v>
      </c>
      <c r="C3187" t="s">
        <v>626</v>
      </c>
      <c r="D3187" t="s">
        <v>942</v>
      </c>
      <c r="E3187">
        <v>2020</v>
      </c>
      <c r="F3187" s="23">
        <v>40.35</v>
      </c>
      <c r="G3187" s="23">
        <v>8.3699999999999992</v>
      </c>
      <c r="H3187" s="22">
        <v>14419</v>
      </c>
      <c r="I3187" s="34">
        <v>116.61265279020078</v>
      </c>
      <c r="J3187" s="22">
        <v>1</v>
      </c>
      <c r="K3187" s="22">
        <v>1</v>
      </c>
      <c r="L3187" s="23">
        <v>5</v>
      </c>
      <c r="M3187" s="23">
        <v>5.0000000000000001E-3</v>
      </c>
      <c r="N3187" s="23">
        <v>2.9905000000000001E-2</v>
      </c>
      <c r="O3187" s="14">
        <v>2.564473003954592E-2</v>
      </c>
      <c r="P3187" s="22">
        <v>0</v>
      </c>
      <c r="Q3187" s="22">
        <v>0</v>
      </c>
      <c r="R3187" s="23">
        <v>0</v>
      </c>
      <c r="S3187" s="23">
        <v>0</v>
      </c>
      <c r="T3187" s="23">
        <v>0</v>
      </c>
      <c r="U3187" s="14">
        <v>0</v>
      </c>
      <c r="V3187" s="22">
        <v>0</v>
      </c>
      <c r="W3187" s="22">
        <v>0</v>
      </c>
      <c r="X3187" s="23">
        <v>0</v>
      </c>
      <c r="Y3187" s="23">
        <v>0</v>
      </c>
      <c r="Z3187" s="23">
        <v>0</v>
      </c>
      <c r="AA3187" s="14">
        <v>0</v>
      </c>
      <c r="AB3187" s="22">
        <v>0</v>
      </c>
      <c r="AC3187" s="22">
        <v>0</v>
      </c>
      <c r="AD3187" s="23">
        <v>0</v>
      </c>
      <c r="AE3187" s="23">
        <v>0</v>
      </c>
      <c r="AF3187" s="23">
        <v>0</v>
      </c>
      <c r="AG3187" s="14">
        <v>0</v>
      </c>
      <c r="AH3187" s="22">
        <v>0</v>
      </c>
      <c r="AI3187" s="23">
        <v>0</v>
      </c>
      <c r="AJ3187" s="23">
        <v>0</v>
      </c>
      <c r="AK3187" s="23">
        <v>0</v>
      </c>
      <c r="AL3187" s="14">
        <v>0</v>
      </c>
      <c r="AM3187" s="22">
        <v>457</v>
      </c>
      <c r="AN3187" s="23">
        <v>5944.898000000001</v>
      </c>
      <c r="AO3187" s="23">
        <v>5.9448979999999985</v>
      </c>
      <c r="AP3187" s="23">
        <v>5.2790694240000056</v>
      </c>
      <c r="AQ3187" s="14">
        <v>4.527012547684377</v>
      </c>
      <c r="AR3187" s="22">
        <v>457</v>
      </c>
      <c r="AS3187" s="23">
        <v>5944.898000000001</v>
      </c>
      <c r="AT3187" s="23">
        <v>5.9448979999999985</v>
      </c>
      <c r="AU3187" s="23">
        <v>5.2790694240000056</v>
      </c>
      <c r="AV3187" s="14">
        <v>4.527012547684377</v>
      </c>
      <c r="AW3187" s="22">
        <v>2</v>
      </c>
      <c r="AX3187" s="22">
        <v>2</v>
      </c>
      <c r="AY3187" s="23">
        <v>60</v>
      </c>
      <c r="AZ3187" s="23">
        <v>0.06</v>
      </c>
      <c r="BA3187" s="23">
        <v>7.8702999999999995E-2</v>
      </c>
      <c r="BB3187" s="14">
        <v>6.7490960986536772E-2</v>
      </c>
      <c r="BC3187" s="22">
        <v>0</v>
      </c>
      <c r="BD3187" s="23">
        <v>0</v>
      </c>
      <c r="BE3187" s="23">
        <v>0</v>
      </c>
      <c r="BF3187" s="23">
        <v>0</v>
      </c>
      <c r="BG3187" s="14">
        <v>0</v>
      </c>
      <c r="BH3187" s="22">
        <v>460</v>
      </c>
      <c r="BI3187" s="23">
        <v>6.009897999999998</v>
      </c>
      <c r="BJ3187" s="23">
        <v>5.3876774240000058</v>
      </c>
      <c r="BK3187" s="14">
        <v>4.6201482387104598</v>
      </c>
      <c r="BL3187" t="s">
        <v>626</v>
      </c>
    </row>
    <row r="3188" spans="1:64">
      <c r="A3188" t="s">
        <v>4263</v>
      </c>
      <c r="B3188" t="s">
        <v>4256</v>
      </c>
      <c r="C3188" t="s">
        <v>626</v>
      </c>
      <c r="D3188" t="s">
        <v>942</v>
      </c>
      <c r="E3188">
        <v>2021</v>
      </c>
      <c r="F3188" s="23">
        <v>40.35</v>
      </c>
      <c r="G3188" s="23">
        <v>8.51</v>
      </c>
      <c r="H3188" s="22">
        <v>14313</v>
      </c>
      <c r="I3188" s="34">
        <v>108.11</v>
      </c>
      <c r="J3188" s="22">
        <v>1</v>
      </c>
      <c r="K3188" s="22">
        <v>1</v>
      </c>
      <c r="L3188" s="23">
        <v>5</v>
      </c>
      <c r="M3188" s="23">
        <v>5.0000000000000001E-3</v>
      </c>
      <c r="N3188" s="23">
        <v>2.9905000000000001E-2</v>
      </c>
      <c r="O3188" s="14">
        <v>0.03</v>
      </c>
      <c r="P3188" s="22">
        <v>0</v>
      </c>
      <c r="Q3188" s="22">
        <v>0</v>
      </c>
      <c r="R3188" s="23">
        <v>0</v>
      </c>
      <c r="S3188" s="23">
        <v>0</v>
      </c>
      <c r="T3188" s="23">
        <v>0</v>
      </c>
      <c r="U3188" s="14">
        <v>0</v>
      </c>
      <c r="V3188" s="22">
        <v>0</v>
      </c>
      <c r="W3188" s="22">
        <v>0</v>
      </c>
      <c r="X3188" s="23">
        <v>0</v>
      </c>
      <c r="Y3188" s="23">
        <v>0</v>
      </c>
      <c r="Z3188" s="23">
        <v>0</v>
      </c>
      <c r="AA3188" s="14">
        <v>0</v>
      </c>
      <c r="AB3188" s="22">
        <v>0</v>
      </c>
      <c r="AC3188" s="22">
        <v>0</v>
      </c>
      <c r="AD3188" s="23">
        <v>0</v>
      </c>
      <c r="AE3188" s="23">
        <v>0</v>
      </c>
      <c r="AF3188" s="23">
        <v>0</v>
      </c>
      <c r="AG3188" s="14">
        <v>0</v>
      </c>
      <c r="AH3188" s="22">
        <v>0</v>
      </c>
      <c r="AI3188" s="23">
        <v>0</v>
      </c>
      <c r="AJ3188" s="23">
        <v>0</v>
      </c>
      <c r="AK3188" s="23">
        <v>0</v>
      </c>
      <c r="AL3188" s="14">
        <v>0</v>
      </c>
      <c r="AM3188" s="22">
        <v>541</v>
      </c>
      <c r="AN3188" s="23">
        <v>7149.049</v>
      </c>
      <c r="AO3188" s="23">
        <v>7.1490489999999998</v>
      </c>
      <c r="AP3188" s="23">
        <v>6.397132848</v>
      </c>
      <c r="AQ3188" s="14">
        <v>5.92</v>
      </c>
      <c r="AR3188" s="22">
        <v>541</v>
      </c>
      <c r="AS3188" s="23">
        <v>7149.049</v>
      </c>
      <c r="AT3188" s="23">
        <v>7.1490489999999998</v>
      </c>
      <c r="AU3188" s="23">
        <v>6.397132848</v>
      </c>
      <c r="AV3188" s="14">
        <v>5.92</v>
      </c>
      <c r="AW3188" s="22">
        <v>2</v>
      </c>
      <c r="AX3188" s="22">
        <v>2</v>
      </c>
      <c r="AY3188" s="23">
        <v>60</v>
      </c>
      <c r="AZ3188" s="23">
        <v>0.06</v>
      </c>
      <c r="BA3188" s="23">
        <v>7.8702999999999995E-2</v>
      </c>
      <c r="BB3188" s="14">
        <v>7.0000000000000007E-2</v>
      </c>
      <c r="BC3188" s="22">
        <v>0</v>
      </c>
      <c r="BD3188" s="23">
        <v>0</v>
      </c>
      <c r="BE3188" s="23">
        <v>0</v>
      </c>
      <c r="BF3188" s="23">
        <v>0</v>
      </c>
      <c r="BG3188" s="14">
        <v>0</v>
      </c>
      <c r="BH3188" s="22">
        <v>544</v>
      </c>
      <c r="BI3188" s="23">
        <v>7.21</v>
      </c>
      <c r="BJ3188" s="23">
        <v>6.51</v>
      </c>
      <c r="BK3188" s="14">
        <v>6.02</v>
      </c>
      <c r="BL3188" t="s">
        <v>626</v>
      </c>
    </row>
    <row r="3189" spans="1:64">
      <c r="A3189" t="s">
        <v>4264</v>
      </c>
      <c r="B3189" t="s">
        <v>4256</v>
      </c>
      <c r="C3189" t="s">
        <v>626</v>
      </c>
      <c r="D3189" s="111" t="s">
        <v>942</v>
      </c>
      <c r="E3189" s="110">
        <v>2022</v>
      </c>
      <c r="F3189" s="23"/>
      <c r="G3189" s="23"/>
      <c r="H3189" s="22">
        <v>14416</v>
      </c>
      <c r="I3189" s="34">
        <v>104.48051027456904</v>
      </c>
      <c r="J3189" s="22">
        <v>1</v>
      </c>
      <c r="K3189" s="22">
        <v>1</v>
      </c>
      <c r="L3189" s="23">
        <v>5</v>
      </c>
      <c r="M3189" s="23">
        <v>5.0000000000000001E-3</v>
      </c>
      <c r="N3189" s="23">
        <v>2.9590000000000002E-2</v>
      </c>
      <c r="O3189" s="14">
        <v>2.8321071482364613E-2</v>
      </c>
      <c r="P3189" s="22">
        <v>0</v>
      </c>
      <c r="Q3189" s="22">
        <v>0</v>
      </c>
      <c r="R3189" s="23">
        <v>0</v>
      </c>
      <c r="S3189" s="23">
        <v>0</v>
      </c>
      <c r="T3189" s="23">
        <v>0</v>
      </c>
      <c r="U3189" s="14">
        <v>0</v>
      </c>
      <c r="V3189" s="22">
        <v>0</v>
      </c>
      <c r="W3189" s="22">
        <v>0</v>
      </c>
      <c r="X3189" s="23">
        <v>0</v>
      </c>
      <c r="Y3189" s="23">
        <v>0</v>
      </c>
      <c r="Z3189" s="23">
        <v>0</v>
      </c>
      <c r="AA3189" s="14">
        <v>0</v>
      </c>
      <c r="AB3189" s="22">
        <v>0</v>
      </c>
      <c r="AC3189" s="22">
        <v>0</v>
      </c>
      <c r="AD3189" s="23">
        <v>0</v>
      </c>
      <c r="AE3189" s="23">
        <v>0</v>
      </c>
      <c r="AF3189" s="23">
        <v>0</v>
      </c>
      <c r="AG3189" s="14">
        <v>0</v>
      </c>
      <c r="AH3189" s="22">
        <v>0</v>
      </c>
      <c r="AI3189" s="23">
        <v>0</v>
      </c>
      <c r="AJ3189" s="23">
        <v>0</v>
      </c>
      <c r="AK3189" s="23">
        <v>0</v>
      </c>
      <c r="AL3189" s="14">
        <v>0</v>
      </c>
      <c r="AM3189" s="22">
        <v>653</v>
      </c>
      <c r="AN3189" s="23">
        <v>8541.0190000000002</v>
      </c>
      <c r="AO3189" s="23">
        <v>8.5410189999999986</v>
      </c>
      <c r="AP3189" s="23">
        <v>8.7491116886706113</v>
      </c>
      <c r="AQ3189" s="14">
        <v>8.3739174566418431</v>
      </c>
      <c r="AR3189" s="22">
        <v>653</v>
      </c>
      <c r="AS3189" s="23">
        <v>8541.0190000000002</v>
      </c>
      <c r="AT3189" s="23">
        <v>8.5410190000000004</v>
      </c>
      <c r="AU3189" s="23">
        <v>8.7491116886706095</v>
      </c>
      <c r="AV3189" s="14">
        <v>8.3739174566418413</v>
      </c>
      <c r="AW3189" s="22">
        <v>2</v>
      </c>
      <c r="AX3189" s="22">
        <v>2</v>
      </c>
      <c r="AY3189" s="23">
        <v>60</v>
      </c>
      <c r="AZ3189" s="23">
        <v>0.06</v>
      </c>
      <c r="BA3189" s="23">
        <v>7.8702999999999995E-2</v>
      </c>
      <c r="BB3189" s="14">
        <v>7.5327924598734095E-2</v>
      </c>
      <c r="BC3189" s="22">
        <v>0</v>
      </c>
      <c r="BD3189" s="23">
        <v>0</v>
      </c>
      <c r="BE3189" s="23">
        <v>0</v>
      </c>
      <c r="BF3189" s="23">
        <v>0</v>
      </c>
      <c r="BG3189" s="14">
        <v>0</v>
      </c>
      <c r="BH3189" s="22">
        <v>656</v>
      </c>
      <c r="BI3189" s="23">
        <v>8.6060190000000016</v>
      </c>
      <c r="BJ3189" s="23">
        <v>8.857404688670611</v>
      </c>
      <c r="BK3189" s="14">
        <v>8.4775664527229395</v>
      </c>
      <c r="BL3189" t="s">
        <v>626</v>
      </c>
    </row>
    <row r="3190" spans="1:64">
      <c r="A3190" t="s">
        <v>4265</v>
      </c>
      <c r="B3190" t="s">
        <v>4256</v>
      </c>
      <c r="C3190" t="s">
        <v>626</v>
      </c>
      <c r="D3190" t="s">
        <v>942</v>
      </c>
      <c r="E3190">
        <v>2023</v>
      </c>
      <c r="F3190">
        <v>40.35</v>
      </c>
      <c r="G3190">
        <v>8.77</v>
      </c>
      <c r="H3190">
        <v>14629</v>
      </c>
      <c r="I3190">
        <v>104.48051027456904</v>
      </c>
      <c r="J3190">
        <v>1</v>
      </c>
      <c r="K3190">
        <v>1</v>
      </c>
      <c r="L3190">
        <v>5</v>
      </c>
      <c r="M3190">
        <v>5.0000000000000001E-3</v>
      </c>
      <c r="N3190">
        <v>2.9590000000000002E-2</v>
      </c>
      <c r="O3190">
        <v>2.8321071482364613E-2</v>
      </c>
      <c r="P3190">
        <v>0</v>
      </c>
      <c r="Q3190">
        <v>0</v>
      </c>
      <c r="R3190">
        <v>0</v>
      </c>
      <c r="S3190">
        <v>0</v>
      </c>
      <c r="T3190">
        <v>0</v>
      </c>
      <c r="U3190">
        <v>0</v>
      </c>
      <c r="V3190">
        <v>0</v>
      </c>
      <c r="W3190">
        <v>0</v>
      </c>
      <c r="X3190">
        <v>0</v>
      </c>
      <c r="Y3190">
        <v>0</v>
      </c>
      <c r="Z3190">
        <v>0</v>
      </c>
      <c r="AA3190">
        <v>0</v>
      </c>
      <c r="AG3190">
        <v>0</v>
      </c>
      <c r="AH3190">
        <v>3</v>
      </c>
      <c r="AI3190">
        <v>38.505000000000003</v>
      </c>
      <c r="AJ3190">
        <v>3.8504999999999998E-2</v>
      </c>
      <c r="AK3190">
        <v>3.6117000000000003E-2</v>
      </c>
      <c r="AL3190">
        <v>3.7339999999999998E-2</v>
      </c>
      <c r="AM3190">
        <v>863</v>
      </c>
      <c r="AN3190">
        <v>10845.929</v>
      </c>
      <c r="AO3190">
        <v>10.845929</v>
      </c>
      <c r="AP3190">
        <v>10.173342999999999</v>
      </c>
      <c r="AQ3190">
        <v>9.7370724676449356</v>
      </c>
      <c r="AR3190">
        <v>951</v>
      </c>
      <c r="AS3190">
        <v>10951.478999999899</v>
      </c>
      <c r="AT3190">
        <v>10.951479000000001</v>
      </c>
      <c r="AU3190">
        <v>10.2723475131166</v>
      </c>
      <c r="AV3190">
        <v>9.8318313014756864</v>
      </c>
      <c r="AW3190">
        <v>2</v>
      </c>
      <c r="AX3190">
        <v>2</v>
      </c>
      <c r="AY3190">
        <v>60</v>
      </c>
      <c r="AZ3190">
        <v>0.06</v>
      </c>
      <c r="BA3190">
        <v>7.8702999999999995E-2</v>
      </c>
      <c r="BB3190">
        <v>7.5327924598734095E-2</v>
      </c>
      <c r="BC3190">
        <v>0</v>
      </c>
      <c r="BD3190">
        <v>0</v>
      </c>
      <c r="BE3190">
        <v>0</v>
      </c>
      <c r="BF3190">
        <v>0</v>
      </c>
      <c r="BG3190">
        <v>0</v>
      </c>
      <c r="BH3190">
        <v>954</v>
      </c>
      <c r="BI3190">
        <v>11.016479000000002</v>
      </c>
      <c r="BJ3190">
        <v>10.380640513116601</v>
      </c>
      <c r="BK3190">
        <v>9.9354802975567864</v>
      </c>
      <c r="BL3190" t="s">
        <v>626</v>
      </c>
    </row>
    <row r="3191" spans="1:64">
      <c r="A3191" t="s">
        <v>4266</v>
      </c>
      <c r="B3191" t="s">
        <v>4256</v>
      </c>
      <c r="C3191" t="s">
        <v>626</v>
      </c>
      <c r="D3191" t="s">
        <v>942</v>
      </c>
      <c r="E3191">
        <v>2024</v>
      </c>
      <c r="F3191">
        <v>40.35</v>
      </c>
      <c r="G3191">
        <v>8.75</v>
      </c>
      <c r="H3191">
        <v>14620</v>
      </c>
      <c r="I3191">
        <v>100.25077492528445</v>
      </c>
      <c r="J3191">
        <v>1</v>
      </c>
      <c r="K3191">
        <v>1</v>
      </c>
      <c r="L3191">
        <v>5</v>
      </c>
      <c r="M3191">
        <v>5.0000000000000001E-3</v>
      </c>
      <c r="N3191">
        <v>2.9590000000000002E-2</v>
      </c>
      <c r="O3191">
        <v>2.9515981319898056E-2</v>
      </c>
      <c r="P3191">
        <v>0</v>
      </c>
      <c r="Q3191">
        <v>0</v>
      </c>
      <c r="R3191">
        <v>0</v>
      </c>
      <c r="S3191">
        <v>0</v>
      </c>
      <c r="T3191">
        <v>0</v>
      </c>
      <c r="U3191">
        <v>0</v>
      </c>
      <c r="V3191">
        <v>0</v>
      </c>
      <c r="W3191">
        <v>0</v>
      </c>
      <c r="X3191">
        <v>0</v>
      </c>
      <c r="Y3191">
        <v>0</v>
      </c>
      <c r="Z3191">
        <v>0</v>
      </c>
      <c r="AA3191">
        <v>0</v>
      </c>
      <c r="AB3191">
        <v>0</v>
      </c>
      <c r="AC3191">
        <v>0</v>
      </c>
      <c r="AD3191">
        <v>0</v>
      </c>
      <c r="AE3191">
        <v>0</v>
      </c>
      <c r="AF3191">
        <v>0</v>
      </c>
      <c r="AG3191">
        <v>0</v>
      </c>
      <c r="AH3191">
        <v>3</v>
      </c>
      <c r="AI3191">
        <v>38.505000000000003</v>
      </c>
      <c r="AJ3191">
        <v>3.8504999999999998E-2</v>
      </c>
      <c r="AK3191">
        <v>3.4729346412983156E-2</v>
      </c>
      <c r="AL3191">
        <v>3.4642471780259525E-2</v>
      </c>
      <c r="AM3191">
        <v>1055</v>
      </c>
      <c r="AN3191">
        <v>14735.919999999984</v>
      </c>
      <c r="AO3191">
        <v>14.735919999999993</v>
      </c>
      <c r="AP3191">
        <v>13.290971832073915</v>
      </c>
      <c r="AQ3191">
        <v>13.257724782655792</v>
      </c>
      <c r="AR3191">
        <v>1241</v>
      </c>
      <c r="AS3191">
        <v>14939.742999999964</v>
      </c>
      <c r="AT3191">
        <v>14.939742999999993</v>
      </c>
      <c r="AU3191">
        <v>13.474808725306824</v>
      </c>
      <c r="AV3191">
        <v>13.441101812279674</v>
      </c>
      <c r="AW3191">
        <v>2</v>
      </c>
      <c r="AX3191">
        <v>2</v>
      </c>
      <c r="AY3191">
        <v>60</v>
      </c>
      <c r="AZ3191">
        <v>0.06</v>
      </c>
      <c r="BA3191">
        <v>7.8702999999999995E-2</v>
      </c>
      <c r="BB3191">
        <v>7.850612632037636E-2</v>
      </c>
      <c r="BC3191">
        <v>0</v>
      </c>
      <c r="BD3191">
        <v>0</v>
      </c>
      <c r="BE3191">
        <v>0</v>
      </c>
      <c r="BF3191">
        <v>0</v>
      </c>
      <c r="BG3191">
        <v>0</v>
      </c>
      <c r="BH3191">
        <v>1244</v>
      </c>
      <c r="BI3191">
        <v>15.004742999999994</v>
      </c>
      <c r="BJ3191">
        <v>13.583101725306825</v>
      </c>
      <c r="BK3191">
        <v>13.54912391991995</v>
      </c>
      <c r="BL3191" t="s">
        <v>626</v>
      </c>
    </row>
    <row r="3192" spans="1:64">
      <c r="A3192" t="s">
        <v>4267</v>
      </c>
      <c r="B3192" t="s">
        <v>4268</v>
      </c>
      <c r="C3192" t="s">
        <v>627</v>
      </c>
      <c r="D3192" t="s">
        <v>942</v>
      </c>
      <c r="E3192">
        <v>2012</v>
      </c>
      <c r="F3192" s="23">
        <v>76.930000000000007</v>
      </c>
      <c r="G3192" s="23">
        <v>14.96</v>
      </c>
      <c r="H3192" s="22">
        <v>19035</v>
      </c>
      <c r="I3192" s="34">
        <v>154.05802499999999</v>
      </c>
      <c r="J3192" s="22">
        <v>2</v>
      </c>
      <c r="K3192" s="22" t="s">
        <v>782</v>
      </c>
      <c r="L3192" s="23">
        <v>769</v>
      </c>
      <c r="M3192" s="23">
        <v>0.76900000000000002</v>
      </c>
      <c r="N3192" s="23">
        <v>5.4272650000000002</v>
      </c>
      <c r="O3192" s="14">
        <v>3.5228706846008184</v>
      </c>
      <c r="P3192" s="22">
        <v>0</v>
      </c>
      <c r="Q3192" s="22" t="s">
        <v>782</v>
      </c>
      <c r="R3192" s="23">
        <v>0</v>
      </c>
      <c r="S3192" s="23">
        <v>0</v>
      </c>
      <c r="T3192" s="23">
        <v>0</v>
      </c>
      <c r="U3192" s="14">
        <v>0</v>
      </c>
      <c r="V3192" s="22">
        <v>0</v>
      </c>
      <c r="W3192" s="22" t="s">
        <v>782</v>
      </c>
      <c r="X3192" s="23">
        <v>0</v>
      </c>
      <c r="Y3192" s="23">
        <v>0</v>
      </c>
      <c r="Z3192" s="23">
        <v>0</v>
      </c>
      <c r="AA3192" s="14">
        <v>0</v>
      </c>
      <c r="AB3192" s="22">
        <v>0</v>
      </c>
      <c r="AC3192" s="22" t="s">
        <v>782</v>
      </c>
      <c r="AD3192" s="23">
        <v>0</v>
      </c>
      <c r="AE3192" s="23">
        <v>0</v>
      </c>
      <c r="AF3192" s="23">
        <v>0</v>
      </c>
      <c r="AG3192" s="14">
        <v>0</v>
      </c>
      <c r="AH3192" s="22" t="s">
        <v>782</v>
      </c>
      <c r="AI3192" s="23" t="s">
        <v>782</v>
      </c>
      <c r="AJ3192" s="23" t="s">
        <v>782</v>
      </c>
      <c r="AK3192" s="23" t="s">
        <v>782</v>
      </c>
      <c r="AL3192" s="14" t="s">
        <v>782</v>
      </c>
      <c r="AM3192" s="22" t="s">
        <v>782</v>
      </c>
      <c r="AN3192" s="23" t="s">
        <v>782</v>
      </c>
      <c r="AO3192" s="23" t="s">
        <v>782</v>
      </c>
      <c r="AP3192" s="23" t="s">
        <v>782</v>
      </c>
      <c r="AQ3192" s="14" t="s">
        <v>782</v>
      </c>
      <c r="AR3192" s="22">
        <v>301</v>
      </c>
      <c r="AS3192" s="23">
        <v>4895.6249999999964</v>
      </c>
      <c r="AT3192" s="23">
        <v>4.8956249999999963</v>
      </c>
      <c r="AU3192" s="23">
        <v>4.0443920000000002</v>
      </c>
      <c r="AV3192" s="14">
        <v>2.6252394187190182</v>
      </c>
      <c r="AW3192" s="22">
        <v>0</v>
      </c>
      <c r="AX3192" s="22" t="s">
        <v>782</v>
      </c>
      <c r="AY3192" s="23">
        <v>0</v>
      </c>
      <c r="AZ3192" s="23">
        <v>0</v>
      </c>
      <c r="BA3192" s="23">
        <v>0</v>
      </c>
      <c r="BB3192" s="14">
        <v>0</v>
      </c>
      <c r="BC3192" s="22">
        <v>5</v>
      </c>
      <c r="BD3192" s="23">
        <v>6600</v>
      </c>
      <c r="BE3192" s="23">
        <v>6.6</v>
      </c>
      <c r="BF3192" s="23">
        <v>10.540199999999999</v>
      </c>
      <c r="BG3192" s="14">
        <v>6.8417078565040672</v>
      </c>
      <c r="BH3192" s="22">
        <v>308</v>
      </c>
      <c r="BI3192" s="23">
        <v>12.264624999999997</v>
      </c>
      <c r="BJ3192" s="23">
        <v>20.011856999999999</v>
      </c>
      <c r="BK3192" s="14">
        <v>12.989817959823903</v>
      </c>
      <c r="BL3192" t="s">
        <v>627</v>
      </c>
    </row>
    <row r="3193" spans="1:64">
      <c r="A3193" t="s">
        <v>4269</v>
      </c>
      <c r="B3193" t="s">
        <v>4268</v>
      </c>
      <c r="C3193" t="s">
        <v>627</v>
      </c>
      <c r="D3193" t="s">
        <v>942</v>
      </c>
      <c r="E3193">
        <v>2015</v>
      </c>
      <c r="F3193" s="23">
        <v>76.930000000000007</v>
      </c>
      <c r="G3193" s="23">
        <v>15.28</v>
      </c>
      <c r="H3193" s="22">
        <v>18914</v>
      </c>
      <c r="I3193" s="34">
        <v>153.16617472019942</v>
      </c>
      <c r="J3193" s="13">
        <v>2</v>
      </c>
      <c r="K3193" s="13">
        <v>2</v>
      </c>
      <c r="L3193" s="19">
        <v>769</v>
      </c>
      <c r="M3193" s="35">
        <v>0.76900000000000002</v>
      </c>
      <c r="N3193" s="19">
        <v>4.5996619810423933</v>
      </c>
      <c r="O3193" s="17">
        <v>3.0030533761419282</v>
      </c>
      <c r="P3193" s="36">
        <v>0</v>
      </c>
      <c r="Q3193" s="37">
        <v>0</v>
      </c>
      <c r="R3193" s="38">
        <v>0</v>
      </c>
      <c r="S3193" s="27">
        <v>0</v>
      </c>
      <c r="T3193" s="23">
        <v>0</v>
      </c>
      <c r="U3193" s="17">
        <v>0</v>
      </c>
      <c r="V3193" s="22">
        <v>0</v>
      </c>
      <c r="W3193" s="22">
        <v>0</v>
      </c>
      <c r="X3193" s="23">
        <v>0</v>
      </c>
      <c r="Y3193" s="27">
        <v>0</v>
      </c>
      <c r="Z3193" s="27">
        <v>0</v>
      </c>
      <c r="AA3193" s="14">
        <v>0</v>
      </c>
      <c r="AB3193" s="39">
        <v>1</v>
      </c>
      <c r="AC3193" s="22" t="s">
        <v>782</v>
      </c>
      <c r="AD3193" s="23">
        <v>0</v>
      </c>
      <c r="AE3193" s="23">
        <v>0</v>
      </c>
      <c r="AF3193" s="23">
        <v>0.53845268400000001</v>
      </c>
      <c r="AG3193" s="14">
        <v>0.35154803923492473</v>
      </c>
      <c r="AH3193" s="22" t="s">
        <v>782</v>
      </c>
      <c r="AI3193" s="23" t="s">
        <v>782</v>
      </c>
      <c r="AJ3193" s="23" t="s">
        <v>782</v>
      </c>
      <c r="AK3193" s="23" t="s">
        <v>782</v>
      </c>
      <c r="AL3193" s="14" t="s">
        <v>782</v>
      </c>
      <c r="AM3193" s="22" t="s">
        <v>782</v>
      </c>
      <c r="AN3193" s="23" t="s">
        <v>782</v>
      </c>
      <c r="AO3193" s="23" t="s">
        <v>782</v>
      </c>
      <c r="AP3193" s="23" t="s">
        <v>782</v>
      </c>
      <c r="AQ3193" s="14" t="s">
        <v>782</v>
      </c>
      <c r="AR3193" s="40">
        <v>367</v>
      </c>
      <c r="AS3193" s="41">
        <v>5742.6800000000039</v>
      </c>
      <c r="AT3193" s="23">
        <v>5.7426800000000036</v>
      </c>
      <c r="AU3193" s="23">
        <v>5.1004345901447827</v>
      </c>
      <c r="AV3193" s="14">
        <v>3.3300006345801507</v>
      </c>
      <c r="AW3193" s="22">
        <v>1</v>
      </c>
      <c r="AX3193" s="22" t="s">
        <v>782</v>
      </c>
      <c r="AY3193" s="23">
        <v>0</v>
      </c>
      <c r="AZ3193" s="23">
        <v>0</v>
      </c>
      <c r="BA3193" s="23">
        <v>0</v>
      </c>
      <c r="BB3193" s="14">
        <v>0</v>
      </c>
      <c r="BC3193" s="42">
        <v>5</v>
      </c>
      <c r="BD3193" s="43">
        <v>6600</v>
      </c>
      <c r="BE3193" s="44">
        <v>6.6</v>
      </c>
      <c r="BF3193" s="23">
        <v>10.4742</v>
      </c>
      <c r="BG3193" s="14">
        <v>6.8384550434415674</v>
      </c>
      <c r="BH3193" s="22">
        <v>376</v>
      </c>
      <c r="BI3193" s="23">
        <v>13.111680000000003</v>
      </c>
      <c r="BJ3193" s="23">
        <v>20.712749255187177</v>
      </c>
      <c r="BK3193" s="14">
        <v>13.52305709339857</v>
      </c>
      <c r="BL3193" t="s">
        <v>627</v>
      </c>
    </row>
    <row r="3194" spans="1:64">
      <c r="A3194" t="s">
        <v>4270</v>
      </c>
      <c r="B3194" t="s">
        <v>4268</v>
      </c>
      <c r="C3194" t="s">
        <v>627</v>
      </c>
      <c r="D3194" t="s">
        <v>942</v>
      </c>
      <c r="E3194">
        <v>2016</v>
      </c>
      <c r="F3194" s="23">
        <v>76.930000000000007</v>
      </c>
      <c r="G3194" s="23">
        <v>15.3</v>
      </c>
      <c r="H3194" s="22">
        <v>18663</v>
      </c>
      <c r="I3194" s="34">
        <v>160.81464425656668</v>
      </c>
      <c r="J3194" s="13">
        <v>2</v>
      </c>
      <c r="K3194" s="13">
        <v>2</v>
      </c>
      <c r="L3194" s="19">
        <v>769</v>
      </c>
      <c r="M3194" s="35">
        <v>0.76900000000000002</v>
      </c>
      <c r="N3194" s="19">
        <v>4.5993890000000004</v>
      </c>
      <c r="O3194" s="17">
        <v>2.8600560734145888</v>
      </c>
      <c r="P3194" s="13">
        <v>0</v>
      </c>
      <c r="Q3194" s="13">
        <v>0</v>
      </c>
      <c r="R3194" s="19">
        <v>0</v>
      </c>
      <c r="S3194" s="27">
        <v>0</v>
      </c>
      <c r="T3194" s="19">
        <v>0</v>
      </c>
      <c r="U3194" s="17">
        <v>0</v>
      </c>
      <c r="V3194" s="13">
        <v>0</v>
      </c>
      <c r="W3194" s="13">
        <v>0</v>
      </c>
      <c r="X3194" s="19">
        <v>0</v>
      </c>
      <c r="Y3194" s="27">
        <v>0</v>
      </c>
      <c r="Z3194" s="19">
        <v>0</v>
      </c>
      <c r="AA3194" s="14">
        <v>0</v>
      </c>
      <c r="AB3194" s="13">
        <v>1</v>
      </c>
      <c r="AC3194" s="22" t="s">
        <v>782</v>
      </c>
      <c r="AD3194" s="19">
        <v>0</v>
      </c>
      <c r="AE3194" s="23">
        <v>0</v>
      </c>
      <c r="AF3194" s="19">
        <v>0.53285530199999998</v>
      </c>
      <c r="AG3194" s="14">
        <v>0.33134749914309591</v>
      </c>
      <c r="AH3194" s="22" t="s">
        <v>782</v>
      </c>
      <c r="AI3194" s="23" t="s">
        <v>782</v>
      </c>
      <c r="AJ3194" s="23" t="s">
        <v>782</v>
      </c>
      <c r="AK3194" s="23" t="s">
        <v>782</v>
      </c>
      <c r="AL3194" s="14" t="s">
        <v>782</v>
      </c>
      <c r="AM3194" s="22" t="s">
        <v>782</v>
      </c>
      <c r="AN3194" s="23" t="s">
        <v>782</v>
      </c>
      <c r="AO3194" s="23" t="s">
        <v>782</v>
      </c>
      <c r="AP3194" s="23" t="s">
        <v>782</v>
      </c>
      <c r="AQ3194" s="14" t="s">
        <v>782</v>
      </c>
      <c r="AR3194" s="13">
        <v>379</v>
      </c>
      <c r="AS3194" s="19">
        <v>5945.4400000000014</v>
      </c>
      <c r="AT3194" s="23">
        <v>5.9454400000000014</v>
      </c>
      <c r="AU3194" s="19">
        <v>5.2795507200000023</v>
      </c>
      <c r="AV3194" s="14">
        <v>3.2830036993253606</v>
      </c>
      <c r="AW3194" s="13">
        <v>0</v>
      </c>
      <c r="AX3194" s="22" t="s">
        <v>782</v>
      </c>
      <c r="AY3194" s="19">
        <v>0</v>
      </c>
      <c r="AZ3194" s="23">
        <v>0</v>
      </c>
      <c r="BA3194" s="19">
        <v>0</v>
      </c>
      <c r="BB3194" s="14">
        <v>0</v>
      </c>
      <c r="BC3194" s="13">
        <v>5</v>
      </c>
      <c r="BD3194" s="19">
        <v>6600</v>
      </c>
      <c r="BE3194" s="44">
        <v>6.6</v>
      </c>
      <c r="BF3194" s="19">
        <v>10.6128</v>
      </c>
      <c r="BG3194" s="14">
        <v>6.5993989845030159</v>
      </c>
      <c r="BH3194" s="22">
        <v>387</v>
      </c>
      <c r="BI3194" s="23">
        <v>13.314440000000001</v>
      </c>
      <c r="BJ3194" s="23">
        <v>21.024595022000007</v>
      </c>
      <c r="BK3194" s="14">
        <v>13.07380625638606</v>
      </c>
      <c r="BL3194" t="s">
        <v>627</v>
      </c>
    </row>
    <row r="3195" spans="1:64">
      <c r="A3195" t="s">
        <v>4271</v>
      </c>
      <c r="B3195" t="s">
        <v>4268</v>
      </c>
      <c r="C3195" t="s">
        <v>627</v>
      </c>
      <c r="D3195" t="s">
        <v>942</v>
      </c>
      <c r="E3195">
        <v>2017</v>
      </c>
      <c r="F3195" s="23">
        <v>76.930000000000007</v>
      </c>
      <c r="G3195" s="23">
        <v>15.38</v>
      </c>
      <c r="H3195" s="22">
        <v>18546</v>
      </c>
      <c r="I3195" s="34">
        <v>145.67902406268288</v>
      </c>
      <c r="J3195" s="13">
        <v>2</v>
      </c>
      <c r="K3195" s="13">
        <v>2</v>
      </c>
      <c r="L3195" s="19">
        <v>769</v>
      </c>
      <c r="M3195" s="19">
        <v>0.76900000000000002</v>
      </c>
      <c r="N3195" s="19">
        <v>4.5993890000000004</v>
      </c>
      <c r="O3195" s="17">
        <v>3.1572074494547491</v>
      </c>
      <c r="P3195" s="13">
        <v>0</v>
      </c>
      <c r="Q3195" s="13">
        <v>0</v>
      </c>
      <c r="R3195" s="19">
        <v>0</v>
      </c>
      <c r="S3195" s="19">
        <v>0</v>
      </c>
      <c r="T3195" s="19">
        <v>0</v>
      </c>
      <c r="U3195" s="17">
        <v>0</v>
      </c>
      <c r="V3195" s="13">
        <v>0</v>
      </c>
      <c r="W3195" s="13">
        <v>0</v>
      </c>
      <c r="X3195" s="19">
        <v>0</v>
      </c>
      <c r="Y3195" s="19">
        <v>0</v>
      </c>
      <c r="Z3195" s="19">
        <v>0</v>
      </c>
      <c r="AA3195" s="14">
        <v>0</v>
      </c>
      <c r="AB3195" s="13">
        <v>1</v>
      </c>
      <c r="AC3195" s="22" t="s">
        <v>782</v>
      </c>
      <c r="AD3195" s="19">
        <v>0</v>
      </c>
      <c r="AE3195" s="19">
        <v>0</v>
      </c>
      <c r="AF3195" s="19">
        <v>0.50929055099999998</v>
      </c>
      <c r="AG3195" s="14">
        <v>0.34959772299192643</v>
      </c>
      <c r="AH3195" s="22" t="s">
        <v>782</v>
      </c>
      <c r="AI3195" s="23" t="s">
        <v>782</v>
      </c>
      <c r="AJ3195" s="23" t="s">
        <v>782</v>
      </c>
      <c r="AK3195" s="23" t="s">
        <v>782</v>
      </c>
      <c r="AL3195" s="14" t="s">
        <v>782</v>
      </c>
      <c r="AM3195" s="22" t="s">
        <v>782</v>
      </c>
      <c r="AN3195" s="23" t="s">
        <v>782</v>
      </c>
      <c r="AO3195" s="23" t="s">
        <v>782</v>
      </c>
      <c r="AP3195" s="23" t="s">
        <v>782</v>
      </c>
      <c r="AQ3195" s="14" t="s">
        <v>782</v>
      </c>
      <c r="AR3195" s="13">
        <v>397</v>
      </c>
      <c r="AS3195" s="19">
        <v>6163.5950000000021</v>
      </c>
      <c r="AT3195" s="19">
        <v>6.1635950000000026</v>
      </c>
      <c r="AU3195" s="19">
        <v>5.4732723600000011</v>
      </c>
      <c r="AV3195" s="14">
        <v>3.7570764873088094</v>
      </c>
      <c r="AW3195" s="13">
        <v>0</v>
      </c>
      <c r="AX3195" s="22" t="s">
        <v>782</v>
      </c>
      <c r="AY3195" s="19">
        <v>0</v>
      </c>
      <c r="AZ3195" s="19">
        <v>0</v>
      </c>
      <c r="BA3195" s="19">
        <v>0</v>
      </c>
      <c r="BB3195" s="14">
        <v>0</v>
      </c>
      <c r="BC3195" s="13">
        <v>5</v>
      </c>
      <c r="BD3195" s="19">
        <v>6600</v>
      </c>
      <c r="BE3195" s="19">
        <v>6.6</v>
      </c>
      <c r="BF3195" s="19">
        <v>10.6128</v>
      </c>
      <c r="BG3195" s="14">
        <v>7.28505704117946</v>
      </c>
      <c r="BH3195" s="22">
        <v>405</v>
      </c>
      <c r="BI3195" s="23">
        <v>13.532595000000002</v>
      </c>
      <c r="BJ3195" s="23">
        <v>21.194751911000004</v>
      </c>
      <c r="BK3195" s="14">
        <v>14.548938700934945</v>
      </c>
      <c r="BL3195" t="s">
        <v>627</v>
      </c>
    </row>
    <row r="3196" spans="1:64">
      <c r="A3196" t="s">
        <v>4272</v>
      </c>
      <c r="B3196" t="s">
        <v>4268</v>
      </c>
      <c r="C3196" t="s">
        <v>627</v>
      </c>
      <c r="D3196" t="s">
        <v>942</v>
      </c>
      <c r="E3196">
        <v>2018</v>
      </c>
      <c r="F3196" s="23">
        <v>76.930000000000007</v>
      </c>
      <c r="G3196" s="23">
        <v>15.54</v>
      </c>
      <c r="H3196" s="22">
        <v>18429</v>
      </c>
      <c r="I3196" s="34">
        <v>145.6893779378828</v>
      </c>
      <c r="J3196" s="13">
        <v>2</v>
      </c>
      <c r="K3196" s="13">
        <v>2</v>
      </c>
      <c r="L3196" s="19">
        <v>769</v>
      </c>
      <c r="M3196" s="19">
        <v>0.76900000000000002</v>
      </c>
      <c r="N3196" s="19">
        <v>4.5993890000000004</v>
      </c>
      <c r="O3196" s="17">
        <v>3.1569830725483845</v>
      </c>
      <c r="P3196" s="13">
        <v>0</v>
      </c>
      <c r="Q3196" s="13">
        <v>0</v>
      </c>
      <c r="R3196" s="19">
        <v>0</v>
      </c>
      <c r="S3196" s="19">
        <v>0</v>
      </c>
      <c r="T3196" s="19">
        <v>0</v>
      </c>
      <c r="U3196" s="17">
        <v>0</v>
      </c>
      <c r="V3196" s="13">
        <v>0</v>
      </c>
      <c r="W3196" s="13">
        <v>0</v>
      </c>
      <c r="X3196" s="19">
        <v>0</v>
      </c>
      <c r="Y3196" s="19">
        <v>0</v>
      </c>
      <c r="Z3196" s="19">
        <v>0</v>
      </c>
      <c r="AA3196" s="14">
        <v>0</v>
      </c>
      <c r="AB3196" s="13">
        <v>1</v>
      </c>
      <c r="AC3196" s="22" t="s">
        <v>782</v>
      </c>
      <c r="AD3196" s="19">
        <v>0</v>
      </c>
      <c r="AE3196" s="19">
        <v>0</v>
      </c>
      <c r="AF3196" s="19">
        <v>0.51768827249999994</v>
      </c>
      <c r="AG3196" s="14">
        <v>0.3553370052281542</v>
      </c>
      <c r="AH3196" s="22" t="s">
        <v>782</v>
      </c>
      <c r="AI3196" s="23" t="s">
        <v>782</v>
      </c>
      <c r="AJ3196" s="23" t="s">
        <v>782</v>
      </c>
      <c r="AK3196" s="23" t="s">
        <v>782</v>
      </c>
      <c r="AL3196" s="14" t="s">
        <v>782</v>
      </c>
      <c r="AM3196" s="22" t="s">
        <v>782</v>
      </c>
      <c r="AN3196" s="23" t="s">
        <v>782</v>
      </c>
      <c r="AO3196" s="23" t="s">
        <v>782</v>
      </c>
      <c r="AP3196" s="23" t="s">
        <v>782</v>
      </c>
      <c r="AQ3196" s="14" t="s">
        <v>782</v>
      </c>
      <c r="AR3196" s="13">
        <v>416</v>
      </c>
      <c r="AS3196" s="19">
        <v>7299.7150000000001</v>
      </c>
      <c r="AT3196" s="19">
        <v>7.2997150000000035</v>
      </c>
      <c r="AU3196" s="19">
        <v>6.4821469200000017</v>
      </c>
      <c r="AV3196" s="14">
        <v>4.4492927430603606</v>
      </c>
      <c r="AW3196" s="13">
        <v>0</v>
      </c>
      <c r="AX3196" s="22" t="s">
        <v>782</v>
      </c>
      <c r="AY3196" s="19">
        <v>0</v>
      </c>
      <c r="AZ3196" s="19">
        <v>0</v>
      </c>
      <c r="BA3196" s="19">
        <v>0</v>
      </c>
      <c r="BB3196" s="14">
        <v>0</v>
      </c>
      <c r="BC3196" s="13">
        <v>5</v>
      </c>
      <c r="BD3196" s="19">
        <v>6600</v>
      </c>
      <c r="BE3196" s="19">
        <v>6.6</v>
      </c>
      <c r="BF3196" s="19">
        <v>10.6128</v>
      </c>
      <c r="BG3196" s="14">
        <v>7.2845393056211361</v>
      </c>
      <c r="BH3196" s="22">
        <v>424</v>
      </c>
      <c r="BI3196" s="23">
        <v>14.668715000000004</v>
      </c>
      <c r="BJ3196" s="23">
        <v>22.212024192500003</v>
      </c>
      <c r="BK3196" s="14">
        <v>15.246152126458036</v>
      </c>
      <c r="BL3196" t="s">
        <v>627</v>
      </c>
    </row>
    <row r="3197" spans="1:64">
      <c r="A3197" t="s">
        <v>4273</v>
      </c>
      <c r="B3197" t="s">
        <v>4268</v>
      </c>
      <c r="C3197" t="s">
        <v>627</v>
      </c>
      <c r="D3197" t="s">
        <v>942</v>
      </c>
      <c r="E3197">
        <v>2019</v>
      </c>
      <c r="F3197" s="23">
        <v>76.930000000000007</v>
      </c>
      <c r="G3197" s="23">
        <v>15.74</v>
      </c>
      <c r="H3197" s="22">
        <v>18380</v>
      </c>
      <c r="I3197" s="34">
        <v>147.78016925662581</v>
      </c>
      <c r="J3197" s="22">
        <v>2</v>
      </c>
      <c r="K3197" s="22">
        <v>2</v>
      </c>
      <c r="L3197" s="23">
        <v>769</v>
      </c>
      <c r="M3197" s="23">
        <v>0.76900000000000002</v>
      </c>
      <c r="N3197" s="23">
        <v>4.5993890000000004</v>
      </c>
      <c r="O3197" s="14">
        <v>3.1123181297843749</v>
      </c>
      <c r="P3197" s="22">
        <v>0</v>
      </c>
      <c r="Q3197" s="22">
        <v>0</v>
      </c>
      <c r="R3197" s="23">
        <v>0</v>
      </c>
      <c r="S3197" s="23">
        <v>0</v>
      </c>
      <c r="T3197" s="23">
        <v>0</v>
      </c>
      <c r="U3197" s="14">
        <v>0</v>
      </c>
      <c r="V3197" s="22">
        <v>0</v>
      </c>
      <c r="W3197" s="22">
        <v>0</v>
      </c>
      <c r="X3197" s="23">
        <v>0</v>
      </c>
      <c r="Y3197" s="23">
        <v>0</v>
      </c>
      <c r="Z3197" s="23">
        <v>0</v>
      </c>
      <c r="AA3197" s="14">
        <v>0</v>
      </c>
      <c r="AB3197" s="22">
        <v>1</v>
      </c>
      <c r="AC3197" s="22">
        <v>1</v>
      </c>
      <c r="AD3197" s="23">
        <v>381.1975879828326</v>
      </c>
      <c r="AE3197" s="23">
        <v>0.3811975879828326</v>
      </c>
      <c r="AF3197" s="23">
        <v>0.53291422799999999</v>
      </c>
      <c r="AG3197" s="14">
        <v>0.36061281475092538</v>
      </c>
      <c r="AH3197" s="22">
        <v>0</v>
      </c>
      <c r="AI3197" s="23">
        <v>0</v>
      </c>
      <c r="AJ3197" s="23">
        <v>0</v>
      </c>
      <c r="AK3197" s="23">
        <v>0</v>
      </c>
      <c r="AL3197" s="14">
        <v>0</v>
      </c>
      <c r="AM3197" s="22">
        <v>450</v>
      </c>
      <c r="AN3197" s="23">
        <v>10274.069999999998</v>
      </c>
      <c r="AO3197" s="23">
        <v>10.274070000000002</v>
      </c>
      <c r="AP3197" s="23">
        <v>9.1233741600000062</v>
      </c>
      <c r="AQ3197" s="14">
        <v>6.1736119304051718</v>
      </c>
      <c r="AR3197" s="22">
        <v>450</v>
      </c>
      <c r="AS3197" s="23">
        <v>10274.069999999998</v>
      </c>
      <c r="AT3197" s="23">
        <v>10.274070000000002</v>
      </c>
      <c r="AU3197" s="23">
        <v>9.1233741600000062</v>
      </c>
      <c r="AV3197" s="14">
        <v>6.1736119304051718</v>
      </c>
      <c r="AW3197" s="22">
        <v>0</v>
      </c>
      <c r="AX3197" s="22" t="s">
        <v>782</v>
      </c>
      <c r="AY3197" s="23">
        <v>0</v>
      </c>
      <c r="AZ3197" s="23">
        <v>0</v>
      </c>
      <c r="BA3197" s="23">
        <v>0</v>
      </c>
      <c r="BB3197" s="14">
        <v>0</v>
      </c>
      <c r="BC3197" s="22">
        <v>5</v>
      </c>
      <c r="BD3197" s="23">
        <v>6600</v>
      </c>
      <c r="BE3197" s="23">
        <v>6.6</v>
      </c>
      <c r="BF3197" s="23">
        <v>10.135040277837778</v>
      </c>
      <c r="BG3197" s="14">
        <v>6.8581869467464873</v>
      </c>
      <c r="BH3197" s="22">
        <v>458</v>
      </c>
      <c r="BI3197" s="23">
        <v>18.024267587982834</v>
      </c>
      <c r="BJ3197" s="23">
        <v>24.390717665837784</v>
      </c>
      <c r="BK3197" s="14">
        <v>16.504729821686958</v>
      </c>
      <c r="BL3197" t="s">
        <v>627</v>
      </c>
    </row>
    <row r="3198" spans="1:64">
      <c r="A3198" t="s">
        <v>4274</v>
      </c>
      <c r="B3198" t="s">
        <v>4268</v>
      </c>
      <c r="C3198" t="s">
        <v>627</v>
      </c>
      <c r="D3198" t="s">
        <v>942</v>
      </c>
      <c r="E3198">
        <v>2020</v>
      </c>
      <c r="F3198" s="23">
        <v>76.930000000000007</v>
      </c>
      <c r="G3198" s="23">
        <v>15.88</v>
      </c>
      <c r="H3198" s="22">
        <v>18384</v>
      </c>
      <c r="I3198" s="34">
        <v>148.00031475513674</v>
      </c>
      <c r="J3198" s="22">
        <v>2</v>
      </c>
      <c r="K3198" s="22">
        <v>2</v>
      </c>
      <c r="L3198" s="23">
        <v>769</v>
      </c>
      <c r="M3198" s="23">
        <v>0.76900000000000002</v>
      </c>
      <c r="N3198" s="23">
        <v>4.5993890000000004</v>
      </c>
      <c r="O3198" s="14">
        <v>3.1076886610745311</v>
      </c>
      <c r="P3198" s="22">
        <v>0</v>
      </c>
      <c r="Q3198" s="22">
        <v>0</v>
      </c>
      <c r="R3198" s="23">
        <v>0</v>
      </c>
      <c r="S3198" s="23">
        <v>0</v>
      </c>
      <c r="T3198" s="23">
        <v>0</v>
      </c>
      <c r="U3198" s="14">
        <v>0</v>
      </c>
      <c r="V3198" s="22">
        <v>0</v>
      </c>
      <c r="W3198" s="22">
        <v>0</v>
      </c>
      <c r="X3198" s="23">
        <v>0</v>
      </c>
      <c r="Y3198" s="23">
        <v>0</v>
      </c>
      <c r="Z3198" s="23">
        <v>0</v>
      </c>
      <c r="AA3198" s="14">
        <v>0</v>
      </c>
      <c r="AB3198" s="22">
        <v>1</v>
      </c>
      <c r="AC3198" s="22">
        <v>1</v>
      </c>
      <c r="AD3198" s="23">
        <v>376.78454613733902</v>
      </c>
      <c r="AE3198" s="23">
        <v>0.37678454613733903</v>
      </c>
      <c r="AF3198" s="23">
        <v>0.52674479549999997</v>
      </c>
      <c r="AG3198" s="14">
        <v>0.3559078886902961</v>
      </c>
      <c r="AH3198" s="22">
        <v>0</v>
      </c>
      <c r="AI3198" s="23">
        <v>0</v>
      </c>
      <c r="AJ3198" s="23">
        <v>0</v>
      </c>
      <c r="AK3198" s="23">
        <v>0</v>
      </c>
      <c r="AL3198" s="14">
        <v>0</v>
      </c>
      <c r="AM3198" s="22">
        <v>504</v>
      </c>
      <c r="AN3198" s="23">
        <v>11158.074000000002</v>
      </c>
      <c r="AO3198" s="23">
        <v>11.158074000000008</v>
      </c>
      <c r="AP3198" s="23">
        <v>9.908369712000006</v>
      </c>
      <c r="AQ3198" s="14">
        <v>6.6948301619447133</v>
      </c>
      <c r="AR3198" s="22">
        <v>504</v>
      </c>
      <c r="AS3198" s="23">
        <v>11158.074000000002</v>
      </c>
      <c r="AT3198" s="23">
        <v>11.158074000000008</v>
      </c>
      <c r="AU3198" s="23">
        <v>9.908369712000006</v>
      </c>
      <c r="AV3198" s="14">
        <v>6.6948301619447133</v>
      </c>
      <c r="AW3198" s="22">
        <v>0</v>
      </c>
      <c r="AX3198" s="22">
        <v>0</v>
      </c>
      <c r="AY3198" s="23">
        <v>0</v>
      </c>
      <c r="AZ3198" s="23">
        <v>0</v>
      </c>
      <c r="BA3198" s="23">
        <v>0</v>
      </c>
      <c r="BB3198" s="14">
        <v>0</v>
      </c>
      <c r="BC3198" s="22">
        <v>5</v>
      </c>
      <c r="BD3198" s="23">
        <v>6600</v>
      </c>
      <c r="BE3198" s="23">
        <v>6.6</v>
      </c>
      <c r="BF3198" s="23">
        <v>10.135040277837778</v>
      </c>
      <c r="BG3198" s="14">
        <v>6.8479856239535568</v>
      </c>
      <c r="BH3198" s="22">
        <v>512</v>
      </c>
      <c r="BI3198" s="23">
        <v>18.903858546137347</v>
      </c>
      <c r="BJ3198" s="23">
        <v>25.169543785337787</v>
      </c>
      <c r="BK3198" s="14">
        <v>17.006412335663097</v>
      </c>
      <c r="BL3198" t="s">
        <v>627</v>
      </c>
    </row>
    <row r="3199" spans="1:64">
      <c r="A3199" t="s">
        <v>4275</v>
      </c>
      <c r="B3199" t="s">
        <v>4268</v>
      </c>
      <c r="C3199" t="s">
        <v>627</v>
      </c>
      <c r="D3199" t="s">
        <v>942</v>
      </c>
      <c r="E3199">
        <v>2021</v>
      </c>
      <c r="F3199" s="23">
        <v>76.930000000000007</v>
      </c>
      <c r="G3199" s="23">
        <v>15.91</v>
      </c>
      <c r="H3199" s="22">
        <v>18334</v>
      </c>
      <c r="I3199" s="34">
        <v>137.84</v>
      </c>
      <c r="J3199" s="22">
        <v>2</v>
      </c>
      <c r="K3199" s="22">
        <v>2</v>
      </c>
      <c r="L3199" s="23">
        <v>769</v>
      </c>
      <c r="M3199" s="23">
        <v>0.76900000000000002</v>
      </c>
      <c r="N3199" s="23">
        <v>4.5993890000000004</v>
      </c>
      <c r="O3199" s="14">
        <v>3.34</v>
      </c>
      <c r="P3199" s="22">
        <v>0</v>
      </c>
      <c r="Q3199" s="22">
        <v>0</v>
      </c>
      <c r="R3199" s="23">
        <v>0</v>
      </c>
      <c r="S3199" s="23">
        <v>0</v>
      </c>
      <c r="T3199" s="23">
        <v>0</v>
      </c>
      <c r="U3199" s="14">
        <v>0</v>
      </c>
      <c r="V3199" s="22">
        <v>0</v>
      </c>
      <c r="W3199" s="22">
        <v>0</v>
      </c>
      <c r="X3199" s="23">
        <v>0</v>
      </c>
      <c r="Y3199" s="23">
        <v>0</v>
      </c>
      <c r="Z3199" s="23">
        <v>0</v>
      </c>
      <c r="AA3199" s="14">
        <v>0</v>
      </c>
      <c r="AB3199" s="22">
        <v>1</v>
      </c>
      <c r="AC3199" s="22">
        <v>1</v>
      </c>
      <c r="AD3199" s="23">
        <v>370.11974249999997</v>
      </c>
      <c r="AE3199" s="23">
        <v>0.37011974199999997</v>
      </c>
      <c r="AF3199" s="23">
        <v>0.51742739999999998</v>
      </c>
      <c r="AG3199" s="14">
        <v>0.38</v>
      </c>
      <c r="AH3199" s="22">
        <v>0</v>
      </c>
      <c r="AI3199" s="23">
        <v>0</v>
      </c>
      <c r="AJ3199" s="23">
        <v>0</v>
      </c>
      <c r="AK3199" s="23">
        <v>0</v>
      </c>
      <c r="AL3199" s="14">
        <v>0</v>
      </c>
      <c r="AM3199" s="22">
        <v>560</v>
      </c>
      <c r="AN3199" s="23">
        <v>11696.464</v>
      </c>
      <c r="AO3199" s="23">
        <v>11.696464000000001</v>
      </c>
      <c r="AP3199" s="23">
        <v>10.466263980000001</v>
      </c>
      <c r="AQ3199" s="14">
        <v>7.59</v>
      </c>
      <c r="AR3199" s="22">
        <v>560</v>
      </c>
      <c r="AS3199" s="23">
        <v>11696.464</v>
      </c>
      <c r="AT3199" s="23">
        <v>11.696464000000001</v>
      </c>
      <c r="AU3199" s="23">
        <v>10.466263980000001</v>
      </c>
      <c r="AV3199" s="14">
        <v>7.59</v>
      </c>
      <c r="AW3199" s="22">
        <v>0</v>
      </c>
      <c r="AX3199" s="22">
        <v>0</v>
      </c>
      <c r="AY3199" s="23">
        <v>0</v>
      </c>
      <c r="AZ3199" s="23">
        <v>0</v>
      </c>
      <c r="BA3199" s="23">
        <v>0</v>
      </c>
      <c r="BB3199" s="14">
        <v>0</v>
      </c>
      <c r="BC3199" s="22">
        <v>5</v>
      </c>
      <c r="BD3199" s="23">
        <v>6600</v>
      </c>
      <c r="BE3199" s="23">
        <v>6.6</v>
      </c>
      <c r="BF3199" s="23">
        <v>6.4496473879999998</v>
      </c>
      <c r="BG3199" s="14">
        <v>4.68</v>
      </c>
      <c r="BH3199" s="22">
        <v>568</v>
      </c>
      <c r="BI3199" s="23">
        <v>19.440000000000001</v>
      </c>
      <c r="BJ3199" s="23">
        <v>22.03</v>
      </c>
      <c r="BK3199" s="14">
        <v>15.98</v>
      </c>
      <c r="BL3199" t="s">
        <v>627</v>
      </c>
    </row>
    <row r="3200" spans="1:64">
      <c r="A3200" t="s">
        <v>4276</v>
      </c>
      <c r="B3200" t="s">
        <v>4268</v>
      </c>
      <c r="C3200" t="s">
        <v>627</v>
      </c>
      <c r="D3200" s="111" t="s">
        <v>942</v>
      </c>
      <c r="E3200" s="110">
        <v>2022</v>
      </c>
      <c r="F3200" s="23"/>
      <c r="G3200" s="23"/>
      <c r="H3200" s="22">
        <v>18495</v>
      </c>
      <c r="I3200" s="34">
        <v>134.04321847448352</v>
      </c>
      <c r="J3200" s="22">
        <v>2</v>
      </c>
      <c r="K3200" s="22">
        <v>2</v>
      </c>
      <c r="L3200" s="23">
        <v>769</v>
      </c>
      <c r="M3200" s="23">
        <v>0.76900000000000002</v>
      </c>
      <c r="N3200" s="23">
        <v>4.550942</v>
      </c>
      <c r="O3200" s="14">
        <v>3.3951303555623875</v>
      </c>
      <c r="P3200" s="22">
        <v>0</v>
      </c>
      <c r="Q3200" s="22">
        <v>0</v>
      </c>
      <c r="R3200" s="23">
        <v>0</v>
      </c>
      <c r="S3200" s="23">
        <v>0</v>
      </c>
      <c r="T3200" s="23">
        <v>0</v>
      </c>
      <c r="U3200" s="14">
        <v>0</v>
      </c>
      <c r="V3200" s="22">
        <v>0</v>
      </c>
      <c r="W3200" s="22">
        <v>0</v>
      </c>
      <c r="X3200" s="23">
        <v>0</v>
      </c>
      <c r="Y3200" s="23">
        <v>0</v>
      </c>
      <c r="Z3200" s="23">
        <v>0</v>
      </c>
      <c r="AA3200" s="14">
        <v>0</v>
      </c>
      <c r="AB3200" s="22">
        <v>1</v>
      </c>
      <c r="AC3200" s="22">
        <v>1</v>
      </c>
      <c r="AD3200" s="23">
        <v>286.822746781116</v>
      </c>
      <c r="AE3200" s="23">
        <v>0.28682274678111602</v>
      </c>
      <c r="AF3200" s="23">
        <v>0.40097820000000001</v>
      </c>
      <c r="AG3200" s="14">
        <v>0.29914098196346295</v>
      </c>
      <c r="AH3200" s="22">
        <v>1</v>
      </c>
      <c r="AI3200" s="23">
        <v>9.9</v>
      </c>
      <c r="AJ3200" s="23">
        <v>9.9000000000000008E-3</v>
      </c>
      <c r="AK3200" s="23">
        <v>1.01412027906552E-2</v>
      </c>
      <c r="AL3200" s="14">
        <v>7.565621674912021E-3</v>
      </c>
      <c r="AM3200" s="22">
        <v>724</v>
      </c>
      <c r="AN3200" s="23">
        <v>13746.974000000013</v>
      </c>
      <c r="AO3200" s="23">
        <v>13.746974000000023</v>
      </c>
      <c r="AP3200" s="23">
        <v>14.081904150693392</v>
      </c>
      <c r="AQ3200" s="14">
        <v>10.505495399884049</v>
      </c>
      <c r="AR3200" s="22">
        <v>725</v>
      </c>
      <c r="AS3200" s="23">
        <v>13756.874</v>
      </c>
      <c r="AT3200" s="23">
        <v>13.756874</v>
      </c>
      <c r="AU3200" s="23">
        <v>14.092045353484055</v>
      </c>
      <c r="AV3200" s="14">
        <v>10.513061021558967</v>
      </c>
      <c r="AW3200" s="22">
        <v>0</v>
      </c>
      <c r="AX3200" s="22">
        <v>0</v>
      </c>
      <c r="AY3200" s="23">
        <v>0</v>
      </c>
      <c r="AZ3200" s="23">
        <v>0</v>
      </c>
      <c r="BA3200" s="23">
        <v>0</v>
      </c>
      <c r="BB3200" s="14">
        <v>0</v>
      </c>
      <c r="BC3200" s="22">
        <v>5</v>
      </c>
      <c r="BD3200" s="23">
        <v>6600</v>
      </c>
      <c r="BE3200" s="23">
        <v>6.6</v>
      </c>
      <c r="BF3200" s="23">
        <v>7.1856840977950389</v>
      </c>
      <c r="BG3200" s="14">
        <v>5.3607218474561664</v>
      </c>
      <c r="BH3200" s="22">
        <v>733</v>
      </c>
      <c r="BI3200" s="23">
        <v>21.412696746781112</v>
      </c>
      <c r="BJ3200" s="23">
        <v>26.229649651279093</v>
      </c>
      <c r="BK3200" s="14">
        <v>19.568054206540985</v>
      </c>
      <c r="BL3200" t="s">
        <v>627</v>
      </c>
    </row>
    <row r="3201" spans="1:64">
      <c r="A3201" t="s">
        <v>4277</v>
      </c>
      <c r="B3201" t="s">
        <v>4268</v>
      </c>
      <c r="C3201" t="s">
        <v>627</v>
      </c>
      <c r="D3201" t="s">
        <v>942</v>
      </c>
      <c r="E3201">
        <v>2023</v>
      </c>
      <c r="F3201">
        <v>76.930000000000007</v>
      </c>
      <c r="G3201">
        <v>16.22</v>
      </c>
      <c r="H3201">
        <v>18496</v>
      </c>
      <c r="I3201">
        <v>134.04321847448352</v>
      </c>
      <c r="J3201">
        <v>2</v>
      </c>
      <c r="K3201">
        <v>2</v>
      </c>
      <c r="L3201">
        <v>769</v>
      </c>
      <c r="M3201">
        <v>0.76900000000000002</v>
      </c>
      <c r="N3201">
        <v>4.550942</v>
      </c>
      <c r="O3201">
        <v>3.3951303555623871</v>
      </c>
      <c r="P3201">
        <v>0</v>
      </c>
      <c r="Q3201">
        <v>0</v>
      </c>
      <c r="R3201">
        <v>0</v>
      </c>
      <c r="S3201">
        <v>0</v>
      </c>
      <c r="T3201">
        <v>0</v>
      </c>
      <c r="U3201">
        <v>0</v>
      </c>
      <c r="V3201">
        <v>0</v>
      </c>
      <c r="W3201">
        <v>0</v>
      </c>
      <c r="X3201">
        <v>0</v>
      </c>
      <c r="Y3201">
        <v>0</v>
      </c>
      <c r="Z3201">
        <v>0</v>
      </c>
      <c r="AA3201">
        <v>0</v>
      </c>
      <c r="AB3201">
        <v>1</v>
      </c>
      <c r="AC3201">
        <v>1</v>
      </c>
      <c r="AD3201">
        <v>200.94043776824</v>
      </c>
      <c r="AE3201">
        <v>0.20094043776824</v>
      </c>
      <c r="AF3201">
        <v>0.280914732</v>
      </c>
      <c r="AG3201">
        <v>0.20957026785616531</v>
      </c>
      <c r="AH3201">
        <v>2</v>
      </c>
      <c r="AI3201">
        <v>15.29</v>
      </c>
      <c r="AJ3201">
        <v>1.529E-2</v>
      </c>
      <c r="AK3201">
        <v>1.4342000000000001E-2</v>
      </c>
      <c r="AL3201">
        <v>1.1557E-2</v>
      </c>
      <c r="AM3201">
        <v>943</v>
      </c>
      <c r="AN3201">
        <v>17242.295999999998</v>
      </c>
      <c r="AO3201">
        <v>17.242296</v>
      </c>
      <c r="AP3201">
        <v>16.173054</v>
      </c>
      <c r="AQ3201">
        <v>12.065551830269357</v>
      </c>
      <c r="AR3201">
        <v>1061</v>
      </c>
      <c r="AS3201">
        <v>17338.315999999999</v>
      </c>
      <c r="AT3201">
        <v>17.338315999999899</v>
      </c>
      <c r="AU3201">
        <v>16.2631190950766</v>
      </c>
      <c r="AV3201">
        <v>12.132742916921567</v>
      </c>
      <c r="AW3201">
        <v>0</v>
      </c>
      <c r="AX3201">
        <v>0</v>
      </c>
      <c r="AY3201">
        <v>0</v>
      </c>
      <c r="AZ3201">
        <v>0</v>
      </c>
      <c r="BA3201">
        <v>0</v>
      </c>
      <c r="BB3201">
        <v>0</v>
      </c>
      <c r="BC3201">
        <v>5</v>
      </c>
      <c r="BD3201">
        <v>6600</v>
      </c>
      <c r="BE3201">
        <v>6.6</v>
      </c>
      <c r="BF3201">
        <v>8.580031</v>
      </c>
      <c r="BG3201">
        <v>6.4009437386295636</v>
      </c>
      <c r="BH3201">
        <v>1069</v>
      </c>
      <c r="BI3201">
        <v>24.908256437768138</v>
      </c>
      <c r="BJ3201">
        <v>29.675006827076601</v>
      </c>
      <c r="BK3201">
        <v>22.138387278969681</v>
      </c>
      <c r="BL3201" t="s">
        <v>627</v>
      </c>
    </row>
    <row r="3202" spans="1:64">
      <c r="A3202" t="s">
        <v>4278</v>
      </c>
      <c r="B3202" t="s">
        <v>4268</v>
      </c>
      <c r="C3202" t="s">
        <v>627</v>
      </c>
      <c r="D3202" t="s">
        <v>942</v>
      </c>
      <c r="E3202">
        <v>2024</v>
      </c>
      <c r="F3202">
        <v>76.930000000000007</v>
      </c>
      <c r="G3202">
        <v>16.27</v>
      </c>
      <c r="H3202">
        <v>18335</v>
      </c>
      <c r="I3202">
        <v>125.72489454549181</v>
      </c>
      <c r="J3202">
        <v>2</v>
      </c>
      <c r="K3202">
        <v>2</v>
      </c>
      <c r="L3202">
        <v>769</v>
      </c>
      <c r="M3202">
        <v>0.76900000000000002</v>
      </c>
      <c r="N3202">
        <v>4.550942</v>
      </c>
      <c r="O3202">
        <v>3.6197620339648044</v>
      </c>
      <c r="P3202">
        <v>0</v>
      </c>
      <c r="Q3202">
        <v>0</v>
      </c>
      <c r="R3202">
        <v>0</v>
      </c>
      <c r="S3202">
        <v>0</v>
      </c>
      <c r="T3202">
        <v>0</v>
      </c>
      <c r="U3202">
        <v>0</v>
      </c>
      <c r="V3202">
        <v>0</v>
      </c>
      <c r="W3202">
        <v>0</v>
      </c>
      <c r="X3202">
        <v>0</v>
      </c>
      <c r="Y3202">
        <v>0</v>
      </c>
      <c r="Z3202">
        <v>0</v>
      </c>
      <c r="AA3202">
        <v>0</v>
      </c>
      <c r="AB3202">
        <v>1</v>
      </c>
      <c r="AC3202">
        <v>1</v>
      </c>
      <c r="AD3202">
        <v>189.53396180257505</v>
      </c>
      <c r="AE3202">
        <v>0.18953396180257506</v>
      </c>
      <c r="AF3202">
        <v>0.26496847859999995</v>
      </c>
      <c r="AG3202">
        <v>0.21075259562387208</v>
      </c>
      <c r="AH3202">
        <v>2</v>
      </c>
      <c r="AI3202">
        <v>15.29</v>
      </c>
      <c r="AJ3202">
        <v>1.5290000000000002E-2</v>
      </c>
      <c r="AK3202">
        <v>1.379072085844728E-2</v>
      </c>
      <c r="AL3202">
        <v>1.0968965938131925E-2</v>
      </c>
      <c r="AM3202">
        <v>1160</v>
      </c>
      <c r="AN3202">
        <v>20236.319999999992</v>
      </c>
      <c r="AO3202">
        <v>20.236319999999996</v>
      </c>
      <c r="AP3202">
        <v>18.252023565874023</v>
      </c>
      <c r="AQ3202">
        <v>14.51743000609142</v>
      </c>
      <c r="AR3202">
        <v>1378</v>
      </c>
      <c r="AS3202">
        <v>20437.045999999878</v>
      </c>
      <c r="AT3202">
        <v>20.437045999999931</v>
      </c>
      <c r="AU3202">
        <v>18.433067139126706</v>
      </c>
      <c r="AV3202">
        <v>14.661429787445124</v>
      </c>
      <c r="AW3202">
        <v>0</v>
      </c>
      <c r="AX3202">
        <v>0</v>
      </c>
      <c r="AY3202">
        <v>0</v>
      </c>
      <c r="AZ3202">
        <v>0</v>
      </c>
      <c r="BA3202">
        <v>0</v>
      </c>
      <c r="BB3202">
        <v>0</v>
      </c>
      <c r="BC3202">
        <v>5</v>
      </c>
      <c r="BD3202">
        <v>6600</v>
      </c>
      <c r="BE3202">
        <v>6.6</v>
      </c>
      <c r="BF3202">
        <v>7.1154264757873618</v>
      </c>
      <c r="BG3202">
        <v>5.6595207349430261</v>
      </c>
      <c r="BH3202">
        <v>1386</v>
      </c>
      <c r="BI3202">
        <v>27.995579961802505</v>
      </c>
      <c r="BJ3202">
        <v>30.364404093514068</v>
      </c>
      <c r="BK3202">
        <v>24.151465151976829</v>
      </c>
      <c r="BL3202" t="s">
        <v>627</v>
      </c>
    </row>
    <row r="3203" spans="1:64">
      <c r="A3203" t="s">
        <v>4279</v>
      </c>
      <c r="B3203" t="s">
        <v>4280</v>
      </c>
      <c r="C3203" t="s">
        <v>628</v>
      </c>
      <c r="D3203" t="s">
        <v>929</v>
      </c>
      <c r="E3203">
        <v>2012</v>
      </c>
      <c r="F3203" s="23">
        <v>1201.42</v>
      </c>
      <c r="G3203" s="23">
        <v>124.94</v>
      </c>
      <c r="H3203" s="22">
        <v>143709</v>
      </c>
      <c r="I3203" s="34">
        <v>1174.648801</v>
      </c>
      <c r="J3203" s="22">
        <v>63</v>
      </c>
      <c r="K3203" s="22" t="s">
        <v>782</v>
      </c>
      <c r="L3203" s="23">
        <v>20355.5</v>
      </c>
      <c r="M3203" s="23">
        <v>20.355499999999999</v>
      </c>
      <c r="N3203" s="23">
        <v>138.888642</v>
      </c>
      <c r="O3203" s="14">
        <v>11.823844018889863</v>
      </c>
      <c r="P3203" s="22">
        <v>0</v>
      </c>
      <c r="Q3203" s="22" t="s">
        <v>782</v>
      </c>
      <c r="R3203" s="23">
        <v>0</v>
      </c>
      <c r="S3203" s="23">
        <v>0</v>
      </c>
      <c r="T3203" s="23">
        <v>0</v>
      </c>
      <c r="U3203" s="14">
        <v>0</v>
      </c>
      <c r="V3203" s="22">
        <v>0</v>
      </c>
      <c r="W3203" s="22" t="s">
        <v>782</v>
      </c>
      <c r="X3203" s="23">
        <v>0</v>
      </c>
      <c r="Y3203" s="23">
        <v>0</v>
      </c>
      <c r="Z3203" s="23">
        <v>0</v>
      </c>
      <c r="AA3203" s="14">
        <v>0</v>
      </c>
      <c r="AB3203" s="22">
        <v>2</v>
      </c>
      <c r="AC3203" s="22" t="s">
        <v>782</v>
      </c>
      <c r="AD3203" s="23">
        <v>205</v>
      </c>
      <c r="AE3203" s="23">
        <v>0.20499999999999999</v>
      </c>
      <c r="AF3203" s="23">
        <v>0.44228600000000001</v>
      </c>
      <c r="AG3203" s="14">
        <v>3.7652615796608641E-2</v>
      </c>
      <c r="AH3203" s="22" t="s">
        <v>782</v>
      </c>
      <c r="AI3203" s="23" t="s">
        <v>782</v>
      </c>
      <c r="AJ3203" s="23" t="s">
        <v>782</v>
      </c>
      <c r="AK3203" s="23" t="s">
        <v>782</v>
      </c>
      <c r="AL3203" s="14" t="s">
        <v>782</v>
      </c>
      <c r="AM3203" s="22" t="s">
        <v>782</v>
      </c>
      <c r="AN3203" s="23" t="s">
        <v>782</v>
      </c>
      <c r="AO3203" s="23" t="s">
        <v>782</v>
      </c>
      <c r="AP3203" s="23" t="s">
        <v>782</v>
      </c>
      <c r="AQ3203" s="14" t="s">
        <v>782</v>
      </c>
      <c r="AR3203" s="22">
        <v>6694</v>
      </c>
      <c r="AS3203" s="23">
        <v>150794.85399999999</v>
      </c>
      <c r="AT3203" s="23">
        <v>150.79485399999999</v>
      </c>
      <c r="AU3203" s="23">
        <v>119.450923</v>
      </c>
      <c r="AV3203" s="14">
        <v>10.169075463092394</v>
      </c>
      <c r="AW3203" s="22">
        <v>37</v>
      </c>
      <c r="AX3203" s="22" t="s">
        <v>782</v>
      </c>
      <c r="AY3203" s="23">
        <v>2530.5</v>
      </c>
      <c r="AZ3203" s="23">
        <v>2.5305</v>
      </c>
      <c r="BA3203" s="23">
        <v>4.9418770000000007</v>
      </c>
      <c r="BB3203" s="14">
        <v>0.42071102407739996</v>
      </c>
      <c r="BC3203" s="22">
        <v>181</v>
      </c>
      <c r="BD3203" s="23">
        <v>171725</v>
      </c>
      <c r="BE3203" s="23">
        <v>171.72499999999999</v>
      </c>
      <c r="BF3203" s="23">
        <v>274.24482499999999</v>
      </c>
      <c r="BG3203" s="14">
        <v>23.346963344833824</v>
      </c>
      <c r="BH3203" s="22">
        <v>6977</v>
      </c>
      <c r="BI3203" s="23">
        <v>345.61085399999996</v>
      </c>
      <c r="BJ3203" s="23">
        <v>537.96855300000004</v>
      </c>
      <c r="BK3203" s="14">
        <v>45.798246466690088</v>
      </c>
      <c r="BL3203" t="s">
        <v>628</v>
      </c>
    </row>
    <row r="3204" spans="1:64">
      <c r="A3204" t="s">
        <v>4281</v>
      </c>
      <c r="B3204" t="s">
        <v>4280</v>
      </c>
      <c r="C3204" t="s">
        <v>628</v>
      </c>
      <c r="D3204" t="s">
        <v>929</v>
      </c>
      <c r="E3204">
        <v>2015</v>
      </c>
      <c r="F3204" s="23">
        <v>1201.42</v>
      </c>
      <c r="G3204" s="23">
        <v>127.84</v>
      </c>
      <c r="H3204" s="22">
        <v>144010</v>
      </c>
      <c r="I3204" s="29">
        <v>1163.1667428086632</v>
      </c>
      <c r="J3204" s="28">
        <v>57</v>
      </c>
      <c r="K3204" s="28">
        <v>68</v>
      </c>
      <c r="L3204" s="30">
        <v>24903.5</v>
      </c>
      <c r="M3204" s="31">
        <v>24.903500000000001</v>
      </c>
      <c r="N3204" s="30">
        <v>148.95667379049317</v>
      </c>
      <c r="O3204" s="32">
        <v>12.806132457915023</v>
      </c>
      <c r="P3204" s="28">
        <v>2</v>
      </c>
      <c r="Q3204" s="28">
        <v>2</v>
      </c>
      <c r="R3204" s="30">
        <v>0</v>
      </c>
      <c r="S3204" s="31">
        <v>0</v>
      </c>
      <c r="T3204" s="30">
        <v>0.28344225000000001</v>
      </c>
      <c r="U3204" s="32">
        <v>2.4368152868227702E-2</v>
      </c>
      <c r="V3204" s="28">
        <v>0</v>
      </c>
      <c r="W3204" s="28">
        <v>0</v>
      </c>
      <c r="X3204" s="30">
        <v>0</v>
      </c>
      <c r="Y3204" s="31">
        <v>0</v>
      </c>
      <c r="Z3204" s="30">
        <v>0</v>
      </c>
      <c r="AA3204" s="18">
        <v>0</v>
      </c>
      <c r="AB3204" s="28">
        <v>4</v>
      </c>
      <c r="AC3204" s="22" t="s">
        <v>782</v>
      </c>
      <c r="AD3204" s="30">
        <v>205</v>
      </c>
      <c r="AE3204" s="19">
        <v>0.20499999999999999</v>
      </c>
      <c r="AF3204" s="30">
        <v>2.1071331119999996</v>
      </c>
      <c r="AG3204" s="18">
        <v>0.18115486236409836</v>
      </c>
      <c r="AH3204" s="22" t="s">
        <v>782</v>
      </c>
      <c r="AI3204" s="23" t="s">
        <v>782</v>
      </c>
      <c r="AJ3204" s="23" t="s">
        <v>782</v>
      </c>
      <c r="AK3204" s="23" t="s">
        <v>782</v>
      </c>
      <c r="AL3204" s="14" t="s">
        <v>782</v>
      </c>
      <c r="AM3204" s="22" t="s">
        <v>782</v>
      </c>
      <c r="AN3204" s="23" t="s">
        <v>782</v>
      </c>
      <c r="AO3204" s="23" t="s">
        <v>782</v>
      </c>
      <c r="AP3204" s="23" t="s">
        <v>782</v>
      </c>
      <c r="AQ3204" s="14" t="s">
        <v>782</v>
      </c>
      <c r="AR3204" s="28">
        <v>7488</v>
      </c>
      <c r="AS3204" s="30">
        <v>167267.81400000004</v>
      </c>
      <c r="AT3204" s="33">
        <v>167.26781400000004</v>
      </c>
      <c r="AU3204" s="30">
        <v>148.5610454253943</v>
      </c>
      <c r="AV3204" s="18">
        <v>12.772119418293244</v>
      </c>
      <c r="AW3204" s="28">
        <v>41</v>
      </c>
      <c r="AX3204" s="22" t="s">
        <v>782</v>
      </c>
      <c r="AY3204" s="30">
        <v>2509</v>
      </c>
      <c r="AZ3204" s="19">
        <v>2.5089999999999999</v>
      </c>
      <c r="BA3204" s="30">
        <v>6.5378120823373829</v>
      </c>
      <c r="BB3204" s="18">
        <v>0.56207006628737755</v>
      </c>
      <c r="BC3204" s="28">
        <v>176</v>
      </c>
      <c r="BD3204" s="30">
        <v>184475</v>
      </c>
      <c r="BE3204" s="19">
        <v>184.47499999999999</v>
      </c>
      <c r="BF3204" s="30">
        <v>287.54925191546016</v>
      </c>
      <c r="BG3204" s="18">
        <v>24.721240844723926</v>
      </c>
      <c r="BH3204" s="13">
        <v>7768</v>
      </c>
      <c r="BI3204" s="19">
        <v>379.36031400000002</v>
      </c>
      <c r="BJ3204" s="19">
        <v>593.99535857568503</v>
      </c>
      <c r="BK3204" s="18">
        <v>51.067085802451892</v>
      </c>
      <c r="BL3204" t="s">
        <v>628</v>
      </c>
    </row>
    <row r="3205" spans="1:64">
      <c r="A3205" t="s">
        <v>4282</v>
      </c>
      <c r="B3205" t="s">
        <v>4280</v>
      </c>
      <c r="C3205" t="s">
        <v>628</v>
      </c>
      <c r="D3205" t="s">
        <v>929</v>
      </c>
      <c r="E3205">
        <v>2016</v>
      </c>
      <c r="F3205" s="23">
        <v>1201.42</v>
      </c>
      <c r="G3205" s="23">
        <v>129.30000000000001</v>
      </c>
      <c r="H3205" s="22">
        <v>141855</v>
      </c>
      <c r="I3205" s="29">
        <v>1224.4325324832489</v>
      </c>
      <c r="J3205" s="28">
        <v>57</v>
      </c>
      <c r="K3205" s="28">
        <v>68</v>
      </c>
      <c r="L3205" s="30">
        <v>24903.5</v>
      </c>
      <c r="M3205" s="31">
        <v>24.903500000000001</v>
      </c>
      <c r="N3205" s="30">
        <v>148.947834</v>
      </c>
      <c r="O3205" s="32">
        <v>12.164641991169709</v>
      </c>
      <c r="P3205" s="28">
        <v>2</v>
      </c>
      <c r="Q3205" s="28">
        <v>2</v>
      </c>
      <c r="R3205" s="30">
        <v>0</v>
      </c>
      <c r="S3205" s="31">
        <v>0</v>
      </c>
      <c r="T3205" s="30">
        <v>0.27442974999999997</v>
      </c>
      <c r="U3205" s="32">
        <v>2.2412811054883856E-2</v>
      </c>
      <c r="V3205" s="28">
        <v>0</v>
      </c>
      <c r="W3205" s="28">
        <v>0</v>
      </c>
      <c r="X3205" s="30">
        <v>0</v>
      </c>
      <c r="Y3205" s="31">
        <v>0</v>
      </c>
      <c r="Z3205" s="30">
        <v>0</v>
      </c>
      <c r="AA3205" s="18">
        <v>0</v>
      </c>
      <c r="AB3205" s="28">
        <v>4</v>
      </c>
      <c r="AC3205" s="22" t="s">
        <v>782</v>
      </c>
      <c r="AD3205" s="30">
        <v>205</v>
      </c>
      <c r="AE3205" s="19">
        <v>0.20499999999999999</v>
      </c>
      <c r="AF3205" s="30">
        <v>1.8269484029999998</v>
      </c>
      <c r="AG3205" s="18">
        <v>0.14920776396677404</v>
      </c>
      <c r="AH3205" s="22" t="s">
        <v>782</v>
      </c>
      <c r="AI3205" s="23" t="s">
        <v>782</v>
      </c>
      <c r="AJ3205" s="23" t="s">
        <v>782</v>
      </c>
      <c r="AK3205" s="23" t="s">
        <v>782</v>
      </c>
      <c r="AL3205" s="14" t="s">
        <v>782</v>
      </c>
      <c r="AM3205" s="22" t="s">
        <v>782</v>
      </c>
      <c r="AN3205" s="23" t="s">
        <v>782</v>
      </c>
      <c r="AO3205" s="23" t="s">
        <v>782</v>
      </c>
      <c r="AP3205" s="23" t="s">
        <v>782</v>
      </c>
      <c r="AQ3205" s="14" t="s">
        <v>782</v>
      </c>
      <c r="AR3205" s="28">
        <v>7576</v>
      </c>
      <c r="AS3205" s="30">
        <v>168247.81399999998</v>
      </c>
      <c r="AT3205" s="33">
        <v>168.24781399999998</v>
      </c>
      <c r="AU3205" s="30">
        <v>149.40405883200006</v>
      </c>
      <c r="AV3205" s="18">
        <v>12.201902094923636</v>
      </c>
      <c r="AW3205" s="28">
        <v>37</v>
      </c>
      <c r="AX3205" s="22" t="s">
        <v>782</v>
      </c>
      <c r="AY3205" s="30">
        <v>2552.6999999999998</v>
      </c>
      <c r="AZ3205" s="19">
        <v>2.5526999999999997</v>
      </c>
      <c r="BA3205" s="30">
        <v>8.3866859999999992</v>
      </c>
      <c r="BB3205" s="18">
        <v>0.68494472153489072</v>
      </c>
      <c r="BC3205" s="28">
        <v>186</v>
      </c>
      <c r="BD3205" s="30">
        <v>218825</v>
      </c>
      <c r="BE3205" s="19">
        <v>218.82499999999999</v>
      </c>
      <c r="BF3205" s="30">
        <v>380.89564892259534</v>
      </c>
      <c r="BG3205" s="18">
        <v>31.107932762134961</v>
      </c>
      <c r="BH3205" s="13">
        <v>7862</v>
      </c>
      <c r="BI3205" s="19">
        <v>414.73401399999995</v>
      </c>
      <c r="BJ3205" s="19">
        <v>689.7356059075953</v>
      </c>
      <c r="BK3205" s="18">
        <v>56.331042144784838</v>
      </c>
      <c r="BL3205" t="s">
        <v>628</v>
      </c>
    </row>
    <row r="3206" spans="1:64">
      <c r="A3206" t="s">
        <v>4283</v>
      </c>
      <c r="B3206" t="s">
        <v>4280</v>
      </c>
      <c r="C3206" t="s">
        <v>628</v>
      </c>
      <c r="D3206" t="s">
        <v>929</v>
      </c>
      <c r="E3206">
        <v>2017</v>
      </c>
      <c r="F3206" s="23">
        <v>1201.42</v>
      </c>
      <c r="G3206" s="23">
        <v>130.94999999999999</v>
      </c>
      <c r="H3206" s="22">
        <v>141565</v>
      </c>
      <c r="I3206" s="29">
        <v>1111.9945563158474</v>
      </c>
      <c r="J3206" s="28">
        <v>60</v>
      </c>
      <c r="K3206" s="28">
        <v>75</v>
      </c>
      <c r="L3206" s="30">
        <v>31498.5</v>
      </c>
      <c r="M3206" s="31">
        <v>31.4985</v>
      </c>
      <c r="N3206" s="30">
        <v>188.392529</v>
      </c>
      <c r="O3206" s="32">
        <v>16.941857127805001</v>
      </c>
      <c r="P3206" s="28">
        <v>2</v>
      </c>
      <c r="Q3206" s="28">
        <v>2</v>
      </c>
      <c r="R3206" s="30">
        <v>0</v>
      </c>
      <c r="S3206" s="31">
        <v>0</v>
      </c>
      <c r="T3206" s="30">
        <v>0</v>
      </c>
      <c r="U3206" s="32">
        <v>0</v>
      </c>
      <c r="V3206" s="28">
        <v>0</v>
      </c>
      <c r="W3206" s="28">
        <v>0</v>
      </c>
      <c r="X3206" s="30">
        <v>0</v>
      </c>
      <c r="Y3206" s="31">
        <v>0</v>
      </c>
      <c r="Z3206" s="30">
        <v>0</v>
      </c>
      <c r="AA3206" s="18">
        <v>0</v>
      </c>
      <c r="AB3206" s="28">
        <v>4</v>
      </c>
      <c r="AC3206" s="22" t="s">
        <v>782</v>
      </c>
      <c r="AD3206" s="30">
        <v>205</v>
      </c>
      <c r="AE3206" s="19">
        <v>0.20499999999999999</v>
      </c>
      <c r="AF3206" s="30">
        <v>2.3245312020000002</v>
      </c>
      <c r="AG3206" s="18">
        <v>0.20904159906154682</v>
      </c>
      <c r="AH3206" s="22" t="s">
        <v>782</v>
      </c>
      <c r="AI3206" s="23" t="s">
        <v>782</v>
      </c>
      <c r="AJ3206" s="23" t="s">
        <v>782</v>
      </c>
      <c r="AK3206" s="23" t="s">
        <v>782</v>
      </c>
      <c r="AL3206" s="14" t="s">
        <v>782</v>
      </c>
      <c r="AM3206" s="22" t="s">
        <v>782</v>
      </c>
      <c r="AN3206" s="23" t="s">
        <v>782</v>
      </c>
      <c r="AO3206" s="23" t="s">
        <v>782</v>
      </c>
      <c r="AP3206" s="23" t="s">
        <v>782</v>
      </c>
      <c r="AQ3206" s="14" t="s">
        <v>782</v>
      </c>
      <c r="AR3206" s="28">
        <v>7758</v>
      </c>
      <c r="AS3206" s="30">
        <v>172922.91099999999</v>
      </c>
      <c r="AT3206" s="33">
        <v>172.922911</v>
      </c>
      <c r="AU3206" s="30">
        <v>153.55554496800011</v>
      </c>
      <c r="AV3206" s="18">
        <v>13.809019486277474</v>
      </c>
      <c r="AW3206" s="28">
        <v>37</v>
      </c>
      <c r="AX3206" s="22" t="s">
        <v>782</v>
      </c>
      <c r="AY3206" s="30">
        <v>177</v>
      </c>
      <c r="AZ3206" s="19">
        <v>0.17699999999999999</v>
      </c>
      <c r="BA3206" s="30">
        <v>0.28461599999999998</v>
      </c>
      <c r="BB3206" s="18">
        <v>2.5595089326962365E-2</v>
      </c>
      <c r="BC3206" s="28">
        <v>189</v>
      </c>
      <c r="BD3206" s="30">
        <v>233346</v>
      </c>
      <c r="BE3206" s="19">
        <v>233.346</v>
      </c>
      <c r="BF3206" s="30">
        <v>414.79419773685072</v>
      </c>
      <c r="BG3206" s="18">
        <v>37.301819094430343</v>
      </c>
      <c r="BH3206" s="13">
        <v>8050</v>
      </c>
      <c r="BI3206" s="19">
        <v>438.14941099999999</v>
      </c>
      <c r="BJ3206" s="19">
        <v>759.35141890685088</v>
      </c>
      <c r="BK3206" s="18">
        <v>68.287332396901334</v>
      </c>
      <c r="BL3206" t="s">
        <v>628</v>
      </c>
    </row>
    <row r="3207" spans="1:64">
      <c r="A3207" t="s">
        <v>4284</v>
      </c>
      <c r="B3207" t="s">
        <v>4280</v>
      </c>
      <c r="C3207" t="s">
        <v>628</v>
      </c>
      <c r="D3207" t="s">
        <v>929</v>
      </c>
      <c r="E3207">
        <v>2018</v>
      </c>
      <c r="F3207" s="23">
        <v>1201.42</v>
      </c>
      <c r="G3207" s="23">
        <v>132.47999999999999</v>
      </c>
      <c r="H3207" s="22">
        <v>140667</v>
      </c>
      <c r="I3207" s="29">
        <v>1112.0735893333538</v>
      </c>
      <c r="J3207" s="28">
        <v>60</v>
      </c>
      <c r="K3207" s="28">
        <v>71</v>
      </c>
      <c r="L3207" s="30">
        <v>32544.5</v>
      </c>
      <c r="M3207" s="31">
        <v>32.544499999999999</v>
      </c>
      <c r="N3207" s="30">
        <v>194.64865449999999</v>
      </c>
      <c r="O3207" s="32">
        <v>17.503217086261756</v>
      </c>
      <c r="P3207" s="28">
        <v>1</v>
      </c>
      <c r="Q3207" s="28">
        <v>1</v>
      </c>
      <c r="R3207" s="30">
        <v>0</v>
      </c>
      <c r="S3207" s="31">
        <v>0</v>
      </c>
      <c r="T3207" s="30">
        <v>0.17547774999999999</v>
      </c>
      <c r="U3207" s="32">
        <v>1.5779328965558139E-2</v>
      </c>
      <c r="V3207" s="28">
        <v>0</v>
      </c>
      <c r="W3207" s="28">
        <v>0</v>
      </c>
      <c r="X3207" s="30">
        <v>0</v>
      </c>
      <c r="Y3207" s="31">
        <v>0</v>
      </c>
      <c r="Z3207" s="30">
        <v>0</v>
      </c>
      <c r="AA3207" s="18">
        <v>0</v>
      </c>
      <c r="AB3207" s="28">
        <v>4</v>
      </c>
      <c r="AC3207" s="22" t="s">
        <v>782</v>
      </c>
      <c r="AD3207" s="30">
        <v>205</v>
      </c>
      <c r="AE3207" s="19">
        <v>0.20499999999999999</v>
      </c>
      <c r="AF3207" s="30">
        <v>2.257193988</v>
      </c>
      <c r="AG3207" s="18">
        <v>0.20297163871620247</v>
      </c>
      <c r="AH3207" s="22" t="s">
        <v>782</v>
      </c>
      <c r="AI3207" s="23" t="s">
        <v>782</v>
      </c>
      <c r="AJ3207" s="23" t="s">
        <v>782</v>
      </c>
      <c r="AK3207" s="23" t="s">
        <v>782</v>
      </c>
      <c r="AL3207" s="14" t="s">
        <v>782</v>
      </c>
      <c r="AM3207" s="22" t="s">
        <v>782</v>
      </c>
      <c r="AN3207" s="23" t="s">
        <v>782</v>
      </c>
      <c r="AO3207" s="23" t="s">
        <v>782</v>
      </c>
      <c r="AP3207" s="23" t="s">
        <v>782</v>
      </c>
      <c r="AQ3207" s="14" t="s">
        <v>782</v>
      </c>
      <c r="AR3207" s="28">
        <v>7931</v>
      </c>
      <c r="AS3207" s="30">
        <v>178447.09699999998</v>
      </c>
      <c r="AT3207" s="33">
        <v>178.44709699999999</v>
      </c>
      <c r="AU3207" s="30">
        <v>158.46102213600011</v>
      </c>
      <c r="AV3207" s="18">
        <v>14.249148946248379</v>
      </c>
      <c r="AW3207" s="28">
        <v>37</v>
      </c>
      <c r="AX3207" s="22" t="s">
        <v>782</v>
      </c>
      <c r="AY3207" s="30">
        <v>2552.6999999999998</v>
      </c>
      <c r="AZ3207" s="19">
        <v>2.5526999999999997</v>
      </c>
      <c r="BA3207" s="30">
        <v>8.4353975599999984</v>
      </c>
      <c r="BB3207" s="18">
        <v>0.75852871976365355</v>
      </c>
      <c r="BC3207" s="28">
        <v>189</v>
      </c>
      <c r="BD3207" s="30">
        <v>238246</v>
      </c>
      <c r="BE3207" s="19">
        <v>238.24600000000001</v>
      </c>
      <c r="BF3207" s="30">
        <v>421.40877256474596</v>
      </c>
      <c r="BG3207" s="18">
        <v>37.893964626690277</v>
      </c>
      <c r="BH3207" s="13">
        <v>8222</v>
      </c>
      <c r="BI3207" s="19">
        <v>451.99529699999999</v>
      </c>
      <c r="BJ3207" s="19">
        <v>785.386518498746</v>
      </c>
      <c r="BK3207" s="18">
        <v>70.623610346645833</v>
      </c>
      <c r="BL3207" t="s">
        <v>628</v>
      </c>
    </row>
    <row r="3208" spans="1:64">
      <c r="A3208" t="s">
        <v>4285</v>
      </c>
      <c r="B3208" t="s">
        <v>4280</v>
      </c>
      <c r="C3208" t="s">
        <v>628</v>
      </c>
      <c r="D3208" t="s">
        <v>929</v>
      </c>
      <c r="E3208">
        <v>2019</v>
      </c>
      <c r="F3208" s="23">
        <v>1201.42</v>
      </c>
      <c r="G3208" s="23">
        <v>134.27000000000001</v>
      </c>
      <c r="H3208" s="22">
        <v>140251</v>
      </c>
      <c r="I3208" s="34">
        <v>1127.9935465202552</v>
      </c>
      <c r="J3208" s="22">
        <v>58</v>
      </c>
      <c r="K3208" s="22">
        <v>72</v>
      </c>
      <c r="L3208" s="23">
        <v>32168.5</v>
      </c>
      <c r="M3208" s="23">
        <v>32.168500000000002</v>
      </c>
      <c r="N3208" s="23">
        <v>192.39979849999997</v>
      </c>
      <c r="O3208" s="14">
        <v>17.056817310128565</v>
      </c>
      <c r="P3208" s="22">
        <v>1</v>
      </c>
      <c r="Q3208" s="22">
        <v>1</v>
      </c>
      <c r="R3208" s="23">
        <v>65.349957464908556</v>
      </c>
      <c r="S3208" s="23">
        <v>6.5349957464908556E-2</v>
      </c>
      <c r="T3208" s="23">
        <v>0.15363774999999999</v>
      </c>
      <c r="U3208" s="14">
        <v>1.3620445832687319E-2</v>
      </c>
      <c r="V3208" s="22">
        <v>0</v>
      </c>
      <c r="W3208" s="22">
        <v>0</v>
      </c>
      <c r="X3208" s="23">
        <v>0</v>
      </c>
      <c r="Y3208" s="23">
        <v>0</v>
      </c>
      <c r="Z3208" s="23">
        <v>0</v>
      </c>
      <c r="AA3208" s="14">
        <v>0</v>
      </c>
      <c r="AB3208" s="22">
        <v>4</v>
      </c>
      <c r="AC3208" s="22">
        <v>4</v>
      </c>
      <c r="AD3208" s="23">
        <v>970.48498497854075</v>
      </c>
      <c r="AE3208" s="23">
        <v>0.97048498497854074</v>
      </c>
      <c r="AF3208" s="23">
        <v>2.1733049099999997</v>
      </c>
      <c r="AG3208" s="14">
        <v>0.19266997729769139</v>
      </c>
      <c r="AH3208" s="22">
        <v>29</v>
      </c>
      <c r="AI3208" s="23">
        <v>28525.63</v>
      </c>
      <c r="AJ3208" s="23">
        <v>28.52563</v>
      </c>
      <c r="AK3208" s="23">
        <v>25.330759439999998</v>
      </c>
      <c r="AL3208" s="14">
        <v>2.2456475498590218</v>
      </c>
      <c r="AM3208" s="22">
        <v>8192</v>
      </c>
      <c r="AN3208" s="23">
        <v>161400.36199999996</v>
      </c>
      <c r="AO3208" s="23">
        <v>161.40036199999997</v>
      </c>
      <c r="AP3208" s="23">
        <v>143.32352145600009</v>
      </c>
      <c r="AQ3208" s="14">
        <v>12.706058638202187</v>
      </c>
      <c r="AR3208" s="22">
        <v>8221</v>
      </c>
      <c r="AS3208" s="23">
        <v>189925.99199999994</v>
      </c>
      <c r="AT3208" s="23">
        <v>189.92599199999995</v>
      </c>
      <c r="AU3208" s="23">
        <v>168.6542808960001</v>
      </c>
      <c r="AV3208" s="14">
        <v>14.951706188061209</v>
      </c>
      <c r="AW3208" s="22">
        <v>37</v>
      </c>
      <c r="AX3208" s="22" t="s">
        <v>782</v>
      </c>
      <c r="AY3208" s="23">
        <v>2552.6999999999998</v>
      </c>
      <c r="AZ3208" s="23">
        <v>2.5526999999999997</v>
      </c>
      <c r="BA3208" s="23">
        <v>8.3866859999999974</v>
      </c>
      <c r="BB3208" s="14">
        <v>0.74350478563215783</v>
      </c>
      <c r="BC3208" s="22">
        <v>189</v>
      </c>
      <c r="BD3208" s="23">
        <v>238246</v>
      </c>
      <c r="BE3208" s="23">
        <v>238.24600000000001</v>
      </c>
      <c r="BF3208" s="23">
        <v>399.94190955137213</v>
      </c>
      <c r="BG3208" s="14">
        <v>35.456045895400024</v>
      </c>
      <c r="BH3208" s="22">
        <v>8510</v>
      </c>
      <c r="BI3208" s="23">
        <v>463.92902694244339</v>
      </c>
      <c r="BJ3208" s="23">
        <v>771.70961760737225</v>
      </c>
      <c r="BK3208" s="14">
        <v>68.414364602352336</v>
      </c>
      <c r="BL3208" t="s">
        <v>628</v>
      </c>
    </row>
    <row r="3209" spans="1:64">
      <c r="A3209" t="s">
        <v>4286</v>
      </c>
      <c r="B3209" t="s">
        <v>4280</v>
      </c>
      <c r="C3209" t="s">
        <v>628</v>
      </c>
      <c r="D3209" t="s">
        <v>929</v>
      </c>
      <c r="E3209">
        <v>2020</v>
      </c>
      <c r="F3209" s="23">
        <v>1201.42</v>
      </c>
      <c r="G3209" s="23">
        <v>135.16999999999999</v>
      </c>
      <c r="H3209" s="22">
        <v>139729</v>
      </c>
      <c r="I3209" s="34">
        <v>1129.335807656294</v>
      </c>
      <c r="J3209" s="22">
        <v>59</v>
      </c>
      <c r="K3209" s="22">
        <v>85</v>
      </c>
      <c r="L3209" s="23">
        <v>35983.5</v>
      </c>
      <c r="M3209" s="23">
        <v>35.983499999999999</v>
      </c>
      <c r="N3209" s="23">
        <v>215.21699849999999</v>
      </c>
      <c r="O3209" s="14">
        <v>19.056953391625733</v>
      </c>
      <c r="P3209" s="22">
        <v>1</v>
      </c>
      <c r="Q3209" s="22">
        <v>1</v>
      </c>
      <c r="R3209" s="23">
        <v>56.92152275627393</v>
      </c>
      <c r="S3209" s="23">
        <v>5.6921522756273928E-2</v>
      </c>
      <c r="T3209" s="23">
        <v>0.13382250000000001</v>
      </c>
      <c r="U3209" s="14">
        <v>1.1849664120517111E-2</v>
      </c>
      <c r="V3209" s="22">
        <v>0</v>
      </c>
      <c r="W3209" s="22">
        <v>0</v>
      </c>
      <c r="X3209" s="23">
        <v>0</v>
      </c>
      <c r="Y3209" s="23">
        <v>0</v>
      </c>
      <c r="Z3209" s="23">
        <v>0</v>
      </c>
      <c r="AA3209" s="14">
        <v>0</v>
      </c>
      <c r="AB3209" s="22">
        <v>4</v>
      </c>
      <c r="AC3209" s="22">
        <v>4</v>
      </c>
      <c r="AD3209" s="23">
        <v>1004.2546673819743</v>
      </c>
      <c r="AE3209" s="23">
        <v>1.0042546673819743</v>
      </c>
      <c r="AF3209" s="23">
        <v>2.0550451949999999</v>
      </c>
      <c r="AG3209" s="14">
        <v>0.18196936474234593</v>
      </c>
      <c r="AH3209" s="22">
        <v>34</v>
      </c>
      <c r="AI3209" s="23">
        <v>30841.320000000003</v>
      </c>
      <c r="AJ3209" s="23">
        <v>30.841320000000003</v>
      </c>
      <c r="AK3209" s="23">
        <v>27.387092159999998</v>
      </c>
      <c r="AL3209" s="14">
        <v>2.4250618792329202</v>
      </c>
      <c r="AM3209" s="22">
        <v>8707</v>
      </c>
      <c r="AN3209" s="23">
        <v>169015.23699999996</v>
      </c>
      <c r="AO3209" s="23">
        <v>169.01523699999996</v>
      </c>
      <c r="AP3209" s="23">
        <v>150.0855304560001</v>
      </c>
      <c r="AQ3209" s="14">
        <v>13.28971679092262</v>
      </c>
      <c r="AR3209" s="22">
        <v>8741</v>
      </c>
      <c r="AS3209" s="23">
        <v>199856.55699999997</v>
      </c>
      <c r="AT3209" s="23">
        <v>199.85655699999998</v>
      </c>
      <c r="AU3209" s="23">
        <v>177.47262261600008</v>
      </c>
      <c r="AV3209" s="14">
        <v>15.714778670155539</v>
      </c>
      <c r="AW3209" s="22">
        <v>37</v>
      </c>
      <c r="AX3209" s="22">
        <v>38</v>
      </c>
      <c r="AY3209" s="23">
        <v>2542.6</v>
      </c>
      <c r="AZ3209" s="23">
        <v>2.5425999999999997</v>
      </c>
      <c r="BA3209" s="23">
        <v>8.4348969999999994</v>
      </c>
      <c r="BB3209" s="14">
        <v>0.74689006961577764</v>
      </c>
      <c r="BC3209" s="22">
        <v>189</v>
      </c>
      <c r="BD3209" s="23">
        <v>239056</v>
      </c>
      <c r="BE3209" s="23">
        <v>239.05600000000001</v>
      </c>
      <c r="BF3209" s="23">
        <v>415.4353335696286</v>
      </c>
      <c r="BG3209" s="14">
        <v>36.785810806068376</v>
      </c>
      <c r="BH3209" s="22">
        <v>9031</v>
      </c>
      <c r="BI3209" s="23">
        <v>478.49983319013825</v>
      </c>
      <c r="BJ3209" s="23">
        <v>818.7487193806287</v>
      </c>
      <c r="BK3209" s="14">
        <v>72.498251966328297</v>
      </c>
      <c r="BL3209" t="s">
        <v>628</v>
      </c>
    </row>
    <row r="3210" spans="1:64">
      <c r="A3210" t="s">
        <v>4287</v>
      </c>
      <c r="B3210" t="s">
        <v>4280</v>
      </c>
      <c r="C3210" t="s">
        <v>628</v>
      </c>
      <c r="D3210" t="s">
        <v>929</v>
      </c>
      <c r="E3210">
        <v>2021</v>
      </c>
      <c r="F3210" s="23">
        <v>1201.42</v>
      </c>
      <c r="G3210" s="23">
        <v>135.71</v>
      </c>
      <c r="H3210" s="22">
        <v>139994</v>
      </c>
      <c r="I3210" s="34">
        <v>1047.6400000000001</v>
      </c>
      <c r="J3210" s="22">
        <v>58</v>
      </c>
      <c r="K3210" s="22">
        <v>112</v>
      </c>
      <c r="L3210" s="23">
        <v>42206.5</v>
      </c>
      <c r="M3210" s="23">
        <v>42.21</v>
      </c>
      <c r="N3210" s="23">
        <v>252.44</v>
      </c>
      <c r="O3210" s="14">
        <v>24.1</v>
      </c>
      <c r="P3210" s="22">
        <v>1</v>
      </c>
      <c r="Q3210" s="22">
        <v>1</v>
      </c>
      <c r="R3210" s="23">
        <v>22.77</v>
      </c>
      <c r="S3210" s="23">
        <v>0.02</v>
      </c>
      <c r="T3210" s="23">
        <v>0.05</v>
      </c>
      <c r="U3210" s="14">
        <v>0.01</v>
      </c>
      <c r="V3210" s="22">
        <v>0</v>
      </c>
      <c r="W3210" s="22">
        <v>0</v>
      </c>
      <c r="X3210" s="23">
        <v>0</v>
      </c>
      <c r="Y3210" s="23">
        <v>0</v>
      </c>
      <c r="Z3210" s="23">
        <v>0</v>
      </c>
      <c r="AA3210" s="14">
        <v>0</v>
      </c>
      <c r="AB3210" s="22">
        <v>4</v>
      </c>
      <c r="AC3210" s="22">
        <v>0</v>
      </c>
      <c r="AD3210" s="23">
        <v>968.93</v>
      </c>
      <c r="AE3210" s="23">
        <v>0.97</v>
      </c>
      <c r="AF3210" s="23">
        <v>1.95</v>
      </c>
      <c r="AG3210" s="14">
        <v>0.19</v>
      </c>
      <c r="AH3210" s="22">
        <v>41</v>
      </c>
      <c r="AI3210" s="23">
        <v>33438.86</v>
      </c>
      <c r="AJ3210" s="23">
        <v>33</v>
      </c>
      <c r="AK3210" s="23">
        <v>29.92</v>
      </c>
      <c r="AL3210" s="14">
        <v>2.86</v>
      </c>
      <c r="AM3210" s="22">
        <v>9388</v>
      </c>
      <c r="AN3210" s="23">
        <v>179560.46</v>
      </c>
      <c r="AO3210" s="23">
        <v>180</v>
      </c>
      <c r="AP3210" s="23">
        <v>160.66999999999999</v>
      </c>
      <c r="AQ3210" s="14">
        <v>15.34</v>
      </c>
      <c r="AR3210" s="22">
        <v>9429</v>
      </c>
      <c r="AS3210" s="23">
        <v>212999.32</v>
      </c>
      <c r="AT3210" s="23">
        <v>213</v>
      </c>
      <c r="AU3210" s="23">
        <v>190.6</v>
      </c>
      <c r="AV3210" s="14">
        <v>18.190000000000001</v>
      </c>
      <c r="AW3210" s="22">
        <v>42</v>
      </c>
      <c r="AX3210" s="22">
        <v>58</v>
      </c>
      <c r="AY3210" s="23">
        <v>2946.4</v>
      </c>
      <c r="AZ3210" s="23">
        <v>2.95</v>
      </c>
      <c r="BA3210" s="23">
        <v>8.91</v>
      </c>
      <c r="BB3210" s="14">
        <v>0.85</v>
      </c>
      <c r="BC3210" s="22">
        <v>183</v>
      </c>
      <c r="BD3210" s="23">
        <v>238582</v>
      </c>
      <c r="BE3210" s="23">
        <v>238.58</v>
      </c>
      <c r="BF3210" s="23">
        <v>362.88</v>
      </c>
      <c r="BG3210" s="14">
        <v>34.64</v>
      </c>
      <c r="BH3210" s="22">
        <v>9717</v>
      </c>
      <c r="BI3210" s="23">
        <v>497.73</v>
      </c>
      <c r="BJ3210" s="23">
        <v>816.83</v>
      </c>
      <c r="BK3210" s="14">
        <v>77.97</v>
      </c>
      <c r="BL3210" t="s">
        <v>628</v>
      </c>
    </row>
    <row r="3211" spans="1:64">
      <c r="A3211" t="s">
        <v>4288</v>
      </c>
      <c r="B3211" t="s">
        <v>4280</v>
      </c>
      <c r="C3211" t="s">
        <v>628</v>
      </c>
      <c r="D3211" s="111" t="s">
        <v>929</v>
      </c>
      <c r="E3211" s="110">
        <v>2022</v>
      </c>
      <c r="F3211" s="23"/>
      <c r="G3211" s="23"/>
      <c r="H3211" s="22">
        <v>141819</v>
      </c>
      <c r="I3211" s="34">
        <v>1027.8386158871467</v>
      </c>
      <c r="J3211" s="22">
        <v>59</v>
      </c>
      <c r="K3211" s="22">
        <v>113</v>
      </c>
      <c r="L3211" s="23">
        <v>41111.5</v>
      </c>
      <c r="M3211" s="23">
        <v>41.111499999999999</v>
      </c>
      <c r="N3211" s="23">
        <v>243.29785699999999</v>
      </c>
      <c r="O3211" s="14">
        <v>23.67082275752065</v>
      </c>
      <c r="P3211" s="22">
        <v>1</v>
      </c>
      <c r="Q3211" s="22">
        <v>1</v>
      </c>
      <c r="R3211" s="23">
        <v>0</v>
      </c>
      <c r="S3211" s="23">
        <v>0</v>
      </c>
      <c r="T3211" s="23">
        <v>0</v>
      </c>
      <c r="U3211" s="14">
        <v>0</v>
      </c>
      <c r="V3211" s="22">
        <v>0</v>
      </c>
      <c r="W3211" s="22">
        <v>0</v>
      </c>
      <c r="X3211" s="23">
        <v>0</v>
      </c>
      <c r="Y3211" s="23">
        <v>0</v>
      </c>
      <c r="Z3211" s="23">
        <v>0</v>
      </c>
      <c r="AA3211" s="14">
        <v>0</v>
      </c>
      <c r="AB3211" s="22">
        <v>4</v>
      </c>
      <c r="AC3211" s="22">
        <v>0</v>
      </c>
      <c r="AD3211" s="23">
        <v>991.60368454935599</v>
      </c>
      <c r="AE3211" s="23">
        <v>0.99160368454935599</v>
      </c>
      <c r="AF3211" s="23">
        <v>1.790825106</v>
      </c>
      <c r="AG3211" s="14">
        <v>0.17423212927783469</v>
      </c>
      <c r="AH3211" s="22">
        <v>42</v>
      </c>
      <c r="AI3211" s="23">
        <v>34382.935000000005</v>
      </c>
      <c r="AJ3211" s="23">
        <v>34.382935000000003</v>
      </c>
      <c r="AK3211" s="23">
        <v>35.220638017466293</v>
      </c>
      <c r="AL3211" s="14">
        <v>3.4266700504404288</v>
      </c>
      <c r="AM3211" s="22">
        <v>10464</v>
      </c>
      <c r="AN3211" s="23">
        <v>193947.65999999995</v>
      </c>
      <c r="AO3211" s="23">
        <v>193.94765999999996</v>
      </c>
      <c r="AP3211" s="23">
        <v>198.67298493263087</v>
      </c>
      <c r="AQ3211" s="14">
        <v>19.329200310415708</v>
      </c>
      <c r="AR3211" s="22">
        <v>10506</v>
      </c>
      <c r="AS3211" s="23">
        <v>228330.595</v>
      </c>
      <c r="AT3211" s="23">
        <v>228.33059499999999</v>
      </c>
      <c r="AU3211" s="23">
        <v>233.89362295009727</v>
      </c>
      <c r="AV3211" s="14">
        <v>22.755870360856147</v>
      </c>
      <c r="AW3211" s="22">
        <v>42</v>
      </c>
      <c r="AX3211" s="22">
        <v>58</v>
      </c>
      <c r="AY3211" s="23">
        <v>2916.3999999999996</v>
      </c>
      <c r="AZ3211" s="23">
        <v>2.9163999999999994</v>
      </c>
      <c r="BA3211" s="23">
        <v>7.2334887999999991</v>
      </c>
      <c r="BB3211" s="14">
        <v>0.70375725217880036</v>
      </c>
      <c r="BC3211" s="22">
        <v>175</v>
      </c>
      <c r="BD3211" s="23">
        <v>248501.3</v>
      </c>
      <c r="BE3211" s="23">
        <v>248.50129999999999</v>
      </c>
      <c r="BF3211" s="23">
        <v>439.38805096891571</v>
      </c>
      <c r="BG3211" s="14">
        <v>42.748739362129498</v>
      </c>
      <c r="BH3211" s="22">
        <v>10787</v>
      </c>
      <c r="BI3211" s="23">
        <v>521.85139868454928</v>
      </c>
      <c r="BJ3211" s="23">
        <v>925.60384482501297</v>
      </c>
      <c r="BK3211" s="14">
        <v>90.053421861962931</v>
      </c>
      <c r="BL3211" t="s">
        <v>628</v>
      </c>
    </row>
    <row r="3212" spans="1:64">
      <c r="A3212" t="s">
        <v>4289</v>
      </c>
      <c r="B3212" t="s">
        <v>4280</v>
      </c>
      <c r="C3212" t="s">
        <v>628</v>
      </c>
      <c r="D3212" t="s">
        <v>929</v>
      </c>
      <c r="E3212">
        <v>2023</v>
      </c>
      <c r="F3212">
        <v>1201.42</v>
      </c>
      <c r="G3212">
        <v>144.81</v>
      </c>
      <c r="H3212">
        <v>139042</v>
      </c>
      <c r="I3212">
        <v>1027.8386158871467</v>
      </c>
      <c r="J3212">
        <v>58</v>
      </c>
      <c r="K3212">
        <v>115</v>
      </c>
      <c r="L3212">
        <v>41900.5</v>
      </c>
      <c r="M3212">
        <v>41.900500000000001</v>
      </c>
      <c r="N3212">
        <v>247.96715900000001</v>
      </c>
      <c r="O3212">
        <v>24.125106331598072</v>
      </c>
      <c r="P3212">
        <v>1</v>
      </c>
      <c r="Q3212">
        <v>1</v>
      </c>
      <c r="R3212">
        <v>46.113356000000003</v>
      </c>
      <c r="S3212">
        <v>4.6113000000000001E-2</v>
      </c>
      <c r="T3212">
        <v>0.10841199999999999</v>
      </c>
      <c r="U3212">
        <v>1.05475702434499E-2</v>
      </c>
      <c r="V3212">
        <v>0</v>
      </c>
      <c r="W3212">
        <v>0</v>
      </c>
      <c r="X3212">
        <v>0</v>
      </c>
      <c r="Y3212">
        <v>0</v>
      </c>
      <c r="Z3212">
        <v>0</v>
      </c>
      <c r="AA3212">
        <v>0</v>
      </c>
      <c r="AB3212">
        <v>4</v>
      </c>
      <c r="AC3212">
        <v>6</v>
      </c>
      <c r="AD3212">
        <v>604.49484978540795</v>
      </c>
      <c r="AE3212">
        <v>0.60449484978540802</v>
      </c>
      <c r="AF3212">
        <v>2.1344862</v>
      </c>
      <c r="AG3212">
        <v>0.20766744574562274</v>
      </c>
      <c r="AH3212">
        <v>43</v>
      </c>
      <c r="AI3212">
        <v>34018.875</v>
      </c>
      <c r="AJ3212">
        <v>34.018875000000001</v>
      </c>
      <c r="AK3212">
        <v>31.909271</v>
      </c>
      <c r="AL3212">
        <v>3.1045020596408039</v>
      </c>
      <c r="AM3212">
        <v>12442</v>
      </c>
      <c r="AN3212">
        <v>224212.57199999999</v>
      </c>
      <c r="AO3212">
        <v>224.21257199999999</v>
      </c>
      <c r="AP3212">
        <v>210.30853099999999</v>
      </c>
      <c r="AQ3212">
        <v>20.461240485548288</v>
      </c>
      <c r="AR3212">
        <v>13420</v>
      </c>
      <c r="AS3212">
        <v>258928.19</v>
      </c>
      <c r="AT3212">
        <v>258.92818999999503</v>
      </c>
      <c r="AU3212">
        <v>242.871337161154</v>
      </c>
      <c r="AV3212">
        <v>23.629325986310334</v>
      </c>
      <c r="AW3212">
        <v>42</v>
      </c>
      <c r="AX3212">
        <v>55</v>
      </c>
      <c r="AY3212">
        <v>2734.6</v>
      </c>
      <c r="AZ3212">
        <v>2.7345999999999999</v>
      </c>
      <c r="BA3212">
        <v>6.6204669999999997</v>
      </c>
      <c r="BB3212">
        <v>0.64411541828341912</v>
      </c>
      <c r="BC3212">
        <v>179</v>
      </c>
      <c r="BD3212">
        <v>265301.3</v>
      </c>
      <c r="BE3212">
        <v>265.30130000000003</v>
      </c>
      <c r="BF3212">
        <v>592.00722399999995</v>
      </c>
      <c r="BG3212">
        <v>57.597293470923688</v>
      </c>
      <c r="BH3212">
        <v>13704</v>
      </c>
      <c r="BI3212">
        <v>569.51519784978041</v>
      </c>
      <c r="BJ3212">
        <v>1091.7090853611539</v>
      </c>
      <c r="BK3212">
        <v>106.21405622310459</v>
      </c>
      <c r="BL3212" t="s">
        <v>628</v>
      </c>
    </row>
    <row r="3213" spans="1:64">
      <c r="A3213" t="s">
        <v>4290</v>
      </c>
      <c r="B3213" t="s">
        <v>4280</v>
      </c>
      <c r="C3213" t="s">
        <v>628</v>
      </c>
      <c r="D3213" t="s">
        <v>929</v>
      </c>
      <c r="E3213">
        <v>2024</v>
      </c>
      <c r="F3213">
        <v>1201.42</v>
      </c>
      <c r="G3213">
        <v>145.22</v>
      </c>
      <c r="H3213">
        <v>139252</v>
      </c>
      <c r="I3213">
        <v>954.864631319816</v>
      </c>
      <c r="J3213">
        <v>58</v>
      </c>
      <c r="K3213">
        <v>113</v>
      </c>
      <c r="L3213">
        <v>40917.300000000003</v>
      </c>
      <c r="M3213">
        <v>40.917299999999997</v>
      </c>
      <c r="N3213">
        <v>242.1485814000001</v>
      </c>
      <c r="O3213">
        <v>25.359467034117895</v>
      </c>
      <c r="P3213">
        <v>1</v>
      </c>
      <c r="Q3213">
        <v>1</v>
      </c>
      <c r="R3213">
        <v>19.338579327945553</v>
      </c>
      <c r="S3213">
        <v>1.9338579327945554E-2</v>
      </c>
      <c r="T3213">
        <v>4.5464999999999998E-2</v>
      </c>
      <c r="U3213">
        <v>4.7614079010506625E-3</v>
      </c>
      <c r="V3213">
        <v>0</v>
      </c>
      <c r="W3213">
        <v>0</v>
      </c>
      <c r="X3213">
        <v>0</v>
      </c>
      <c r="Y3213">
        <v>0</v>
      </c>
      <c r="Z3213">
        <v>0</v>
      </c>
      <c r="AA3213">
        <v>0</v>
      </c>
      <c r="AB3213">
        <v>4</v>
      </c>
      <c r="AC3213">
        <v>6</v>
      </c>
      <c r="AD3213">
        <v>621.29650214592277</v>
      </c>
      <c r="AE3213">
        <v>0.6212965021459228</v>
      </c>
      <c r="AF3213">
        <v>2.014070394</v>
      </c>
      <c r="AG3213">
        <v>0.21092732183578183</v>
      </c>
      <c r="AH3213">
        <v>46</v>
      </c>
      <c r="AI3213">
        <v>48624.014999999999</v>
      </c>
      <c r="AJ3213">
        <v>48.624015</v>
      </c>
      <c r="AK3213">
        <v>43.856129357877919</v>
      </c>
      <c r="AL3213">
        <v>4.5929158876960265</v>
      </c>
      <c r="AM3213">
        <v>14311</v>
      </c>
      <c r="AN3213">
        <v>260857.54000000015</v>
      </c>
      <c r="AO3213">
        <v>260.85753999999599</v>
      </c>
      <c r="AP3213">
        <v>235.27884355534653</v>
      </c>
      <c r="AQ3213">
        <v>24.640020777619924</v>
      </c>
      <c r="AR3213">
        <v>16386</v>
      </c>
      <c r="AS3213">
        <v>311262.68899999734</v>
      </c>
      <c r="AT3213">
        <v>311.26268900001145</v>
      </c>
      <c r="AU3213">
        <v>280.7414556997137</v>
      </c>
      <c r="AV3213">
        <v>29.401178605984413</v>
      </c>
      <c r="AW3213">
        <v>42</v>
      </c>
      <c r="AX3213">
        <v>54</v>
      </c>
      <c r="AY3213">
        <v>2704.1000000000004</v>
      </c>
      <c r="AZ3213">
        <v>2.7041000000000004</v>
      </c>
      <c r="BA3213">
        <v>6.5744048000000008</v>
      </c>
      <c r="BB3213">
        <v>0.6885169462097307</v>
      </c>
      <c r="BC3213">
        <v>175</v>
      </c>
      <c r="BD3213">
        <v>285151.3</v>
      </c>
      <c r="BE3213">
        <v>285.15130000000022</v>
      </c>
      <c r="BF3213">
        <v>569.23617911501299</v>
      </c>
      <c r="BG3213">
        <v>59.614332801102229</v>
      </c>
      <c r="BH3213">
        <v>16666</v>
      </c>
      <c r="BI3213">
        <v>640.67602408148559</v>
      </c>
      <c r="BJ3213">
        <v>1100.7601564087267</v>
      </c>
      <c r="BK3213">
        <v>115.2791841171511</v>
      </c>
      <c r="BL3213" t="s">
        <v>628</v>
      </c>
    </row>
    <row r="3214" spans="1:64">
      <c r="A3214" t="s">
        <v>4291</v>
      </c>
      <c r="B3214" t="s">
        <v>4292</v>
      </c>
      <c r="C3214" t="s">
        <v>629</v>
      </c>
      <c r="D3214" t="s">
        <v>942</v>
      </c>
      <c r="E3214">
        <v>2012</v>
      </c>
      <c r="F3214" s="23">
        <v>115.3</v>
      </c>
      <c r="G3214" s="23">
        <v>14.03</v>
      </c>
      <c r="H3214" s="22">
        <v>18431</v>
      </c>
      <c r="I3214" s="34">
        <v>151.76034799999999</v>
      </c>
      <c r="J3214" s="22">
        <v>0</v>
      </c>
      <c r="K3214" s="22" t="s">
        <v>782</v>
      </c>
      <c r="L3214" s="23">
        <v>0</v>
      </c>
      <c r="M3214" s="23">
        <v>0</v>
      </c>
      <c r="N3214" s="23">
        <v>0</v>
      </c>
      <c r="O3214" s="14">
        <v>0</v>
      </c>
      <c r="P3214" s="22">
        <v>0</v>
      </c>
      <c r="Q3214" s="22" t="s">
        <v>782</v>
      </c>
      <c r="R3214" s="23">
        <v>0</v>
      </c>
      <c r="S3214" s="23">
        <v>0</v>
      </c>
      <c r="T3214" s="23">
        <v>0</v>
      </c>
      <c r="U3214" s="14">
        <v>0</v>
      </c>
      <c r="V3214" s="22">
        <v>0</v>
      </c>
      <c r="W3214" s="22" t="s">
        <v>782</v>
      </c>
      <c r="X3214" s="23">
        <v>0</v>
      </c>
      <c r="Y3214" s="23">
        <v>0</v>
      </c>
      <c r="Z3214" s="23">
        <v>0</v>
      </c>
      <c r="AA3214" s="14">
        <v>0</v>
      </c>
      <c r="AB3214" s="22">
        <v>0</v>
      </c>
      <c r="AC3214" s="22" t="s">
        <v>782</v>
      </c>
      <c r="AD3214" s="23">
        <v>0</v>
      </c>
      <c r="AE3214" s="23">
        <v>0</v>
      </c>
      <c r="AF3214" s="23">
        <v>0</v>
      </c>
      <c r="AG3214" s="14">
        <v>0</v>
      </c>
      <c r="AH3214" s="22" t="s">
        <v>782</v>
      </c>
      <c r="AI3214" s="23" t="s">
        <v>782</v>
      </c>
      <c r="AJ3214" s="23" t="s">
        <v>782</v>
      </c>
      <c r="AK3214" s="23" t="s">
        <v>782</v>
      </c>
      <c r="AL3214" s="14" t="s">
        <v>782</v>
      </c>
      <c r="AM3214" s="22" t="s">
        <v>782</v>
      </c>
      <c r="AN3214" s="23" t="s">
        <v>782</v>
      </c>
      <c r="AO3214" s="23" t="s">
        <v>782</v>
      </c>
      <c r="AP3214" s="23" t="s">
        <v>782</v>
      </c>
      <c r="AQ3214" s="14" t="s">
        <v>782</v>
      </c>
      <c r="AR3214" s="22">
        <v>571</v>
      </c>
      <c r="AS3214" s="23">
        <v>20238.377</v>
      </c>
      <c r="AT3214" s="23">
        <v>20.238377</v>
      </c>
      <c r="AU3214" s="23">
        <v>16.218921000000002</v>
      </c>
      <c r="AV3214" s="14">
        <v>10.687192810074473</v>
      </c>
      <c r="AW3214" s="22">
        <v>2</v>
      </c>
      <c r="AX3214" s="22" t="s">
        <v>782</v>
      </c>
      <c r="AY3214" s="23">
        <v>33.799999999999997</v>
      </c>
      <c r="AZ3214" s="23">
        <v>3.3799999999999997E-2</v>
      </c>
      <c r="BA3214" s="23">
        <v>2.8881E-2</v>
      </c>
      <c r="BB3214" s="14">
        <v>1.9030662739386972E-2</v>
      </c>
      <c r="BC3214" s="22">
        <v>9</v>
      </c>
      <c r="BD3214" s="23">
        <v>7175</v>
      </c>
      <c r="BE3214" s="23">
        <v>7.1749999999999998</v>
      </c>
      <c r="BF3214" s="23">
        <v>11.458475</v>
      </c>
      <c r="BG3214" s="14">
        <v>7.5503747526989073</v>
      </c>
      <c r="BH3214" s="22">
        <v>582</v>
      </c>
      <c r="BI3214" s="23">
        <v>27.447177</v>
      </c>
      <c r="BJ3214" s="23">
        <v>27.706277000000004</v>
      </c>
      <c r="BK3214" s="14">
        <v>18.256598225512768</v>
      </c>
      <c r="BL3214" t="s">
        <v>629</v>
      </c>
    </row>
    <row r="3215" spans="1:64">
      <c r="A3215" t="s">
        <v>4293</v>
      </c>
      <c r="B3215" t="s">
        <v>4292</v>
      </c>
      <c r="C3215" t="s">
        <v>629</v>
      </c>
      <c r="D3215" t="s">
        <v>942</v>
      </c>
      <c r="E3215">
        <v>2015</v>
      </c>
      <c r="F3215" s="23">
        <v>115.3</v>
      </c>
      <c r="G3215" s="23">
        <v>14.53</v>
      </c>
      <c r="H3215" s="22">
        <v>18699</v>
      </c>
      <c r="I3215" s="34">
        <v>151.16197902971169</v>
      </c>
      <c r="J3215" s="13">
        <v>0</v>
      </c>
      <c r="K3215" s="13">
        <v>0</v>
      </c>
      <c r="L3215" s="19">
        <v>0</v>
      </c>
      <c r="M3215" s="35">
        <v>0</v>
      </c>
      <c r="N3215" s="19">
        <v>0</v>
      </c>
      <c r="O3215" s="17">
        <v>0</v>
      </c>
      <c r="P3215" s="36">
        <v>0</v>
      </c>
      <c r="Q3215" s="37">
        <v>0</v>
      </c>
      <c r="R3215" s="38">
        <v>0</v>
      </c>
      <c r="S3215" s="27">
        <v>0</v>
      </c>
      <c r="T3215" s="23">
        <v>0</v>
      </c>
      <c r="U3215" s="17">
        <v>0</v>
      </c>
      <c r="V3215" s="22">
        <v>0</v>
      </c>
      <c r="W3215" s="22">
        <v>0</v>
      </c>
      <c r="X3215" s="23">
        <v>0</v>
      </c>
      <c r="Y3215" s="27">
        <v>0</v>
      </c>
      <c r="Z3215" s="27">
        <v>0</v>
      </c>
      <c r="AA3215" s="14">
        <v>0</v>
      </c>
      <c r="AB3215" s="39">
        <v>1</v>
      </c>
      <c r="AC3215" s="22" t="s">
        <v>782</v>
      </c>
      <c r="AD3215" s="23">
        <v>0</v>
      </c>
      <c r="AE3215" s="23">
        <v>0</v>
      </c>
      <c r="AF3215" s="23">
        <v>0.54838560000000003</v>
      </c>
      <c r="AG3215" s="14">
        <v>0.36278011410012828</v>
      </c>
      <c r="AH3215" s="22" t="s">
        <v>782</v>
      </c>
      <c r="AI3215" s="23" t="s">
        <v>782</v>
      </c>
      <c r="AJ3215" s="23" t="s">
        <v>782</v>
      </c>
      <c r="AK3215" s="23" t="s">
        <v>782</v>
      </c>
      <c r="AL3215" s="14" t="s">
        <v>782</v>
      </c>
      <c r="AM3215" s="22" t="s">
        <v>782</v>
      </c>
      <c r="AN3215" s="23" t="s">
        <v>782</v>
      </c>
      <c r="AO3215" s="23" t="s">
        <v>782</v>
      </c>
      <c r="AP3215" s="23" t="s">
        <v>782</v>
      </c>
      <c r="AQ3215" s="14" t="s">
        <v>782</v>
      </c>
      <c r="AR3215" s="40">
        <v>656</v>
      </c>
      <c r="AS3215" s="41">
        <v>21679.817999999981</v>
      </c>
      <c r="AT3215" s="23">
        <v>21.67981799999998</v>
      </c>
      <c r="AU3215" s="23">
        <v>19.255207261286248</v>
      </c>
      <c r="AV3215" s="14">
        <v>12.738128585562865</v>
      </c>
      <c r="AW3215" s="22">
        <v>2</v>
      </c>
      <c r="AX3215" s="22" t="s">
        <v>782</v>
      </c>
      <c r="AY3215" s="23">
        <v>33.799999999999997</v>
      </c>
      <c r="AZ3215" s="23">
        <v>3.3799999999999997E-2</v>
      </c>
      <c r="BA3215" s="23">
        <v>8.8074152404545053E-2</v>
      </c>
      <c r="BB3215" s="14">
        <v>5.826475213534589E-2</v>
      </c>
      <c r="BC3215" s="42">
        <v>10</v>
      </c>
      <c r="BD3215" s="43">
        <v>7975</v>
      </c>
      <c r="BE3215" s="44">
        <v>7.9749999999999996</v>
      </c>
      <c r="BF3215" s="23">
        <v>12.656325000000001</v>
      </c>
      <c r="BG3215" s="14">
        <v>8.372690726358071</v>
      </c>
      <c r="BH3215" s="22">
        <v>669</v>
      </c>
      <c r="BI3215" s="23">
        <v>29.688617999999977</v>
      </c>
      <c r="BJ3215" s="23">
        <v>32.547992013690795</v>
      </c>
      <c r="BK3215" s="14">
        <v>21.531864178156411</v>
      </c>
      <c r="BL3215" t="s">
        <v>629</v>
      </c>
    </row>
    <row r="3216" spans="1:64">
      <c r="A3216" t="s">
        <v>4294</v>
      </c>
      <c r="B3216" t="s">
        <v>4292</v>
      </c>
      <c r="C3216" t="s">
        <v>629</v>
      </c>
      <c r="D3216" t="s">
        <v>942</v>
      </c>
      <c r="E3216">
        <v>2016</v>
      </c>
      <c r="F3216" s="23">
        <v>115.3</v>
      </c>
      <c r="G3216" s="23">
        <v>14.74</v>
      </c>
      <c r="H3216" s="22" t="e">
        <v>#N/A</v>
      </c>
      <c r="I3216" s="34">
        <v>158.98662540729305</v>
      </c>
      <c r="J3216" s="13">
        <v>0</v>
      </c>
      <c r="K3216" s="13">
        <v>0</v>
      </c>
      <c r="L3216" s="19">
        <v>0</v>
      </c>
      <c r="M3216" s="35">
        <v>0</v>
      </c>
      <c r="N3216" s="19">
        <v>0</v>
      </c>
      <c r="O3216" s="17">
        <v>0</v>
      </c>
      <c r="P3216" s="13">
        <v>0</v>
      </c>
      <c r="Q3216" s="13">
        <v>0</v>
      </c>
      <c r="R3216" s="19">
        <v>0</v>
      </c>
      <c r="S3216" s="27">
        <v>0</v>
      </c>
      <c r="T3216" s="19">
        <v>0</v>
      </c>
      <c r="U3216" s="17">
        <v>0</v>
      </c>
      <c r="V3216" s="13">
        <v>0</v>
      </c>
      <c r="W3216" s="13">
        <v>0</v>
      </c>
      <c r="X3216" s="19">
        <v>0</v>
      </c>
      <c r="Y3216" s="27">
        <v>0</v>
      </c>
      <c r="Z3216" s="19">
        <v>0</v>
      </c>
      <c r="AA3216" s="14">
        <v>0</v>
      </c>
      <c r="AB3216" s="13">
        <v>1</v>
      </c>
      <c r="AC3216" s="22" t="s">
        <v>782</v>
      </c>
      <c r="AD3216" s="19">
        <v>0</v>
      </c>
      <c r="AE3216" s="23">
        <v>0</v>
      </c>
      <c r="AF3216" s="19">
        <v>0</v>
      </c>
      <c r="AG3216" s="14">
        <v>0</v>
      </c>
      <c r="AH3216" s="22" t="s">
        <v>782</v>
      </c>
      <c r="AI3216" s="23" t="s">
        <v>782</v>
      </c>
      <c r="AJ3216" s="23" t="s">
        <v>782</v>
      </c>
      <c r="AK3216" s="23" t="s">
        <v>782</v>
      </c>
      <c r="AL3216" s="14" t="s">
        <v>782</v>
      </c>
      <c r="AM3216" s="22" t="s">
        <v>782</v>
      </c>
      <c r="AN3216" s="23" t="s">
        <v>782</v>
      </c>
      <c r="AO3216" s="23" t="s">
        <v>782</v>
      </c>
      <c r="AP3216" s="23" t="s">
        <v>782</v>
      </c>
      <c r="AQ3216" s="14" t="s">
        <v>782</v>
      </c>
      <c r="AR3216" s="13">
        <v>665</v>
      </c>
      <c r="AS3216" s="19">
        <v>21722.562999999998</v>
      </c>
      <c r="AT3216" s="23">
        <v>21.722562999999997</v>
      </c>
      <c r="AU3216" s="19">
        <v>19.289635944000004</v>
      </c>
      <c r="AV3216" s="14">
        <v>12.132867085255555</v>
      </c>
      <c r="AW3216" s="13">
        <v>2</v>
      </c>
      <c r="AX3216" s="22" t="s">
        <v>782</v>
      </c>
      <c r="AY3216" s="19">
        <v>33.799999999999997</v>
      </c>
      <c r="AZ3216" s="23">
        <v>3.3799999999999997E-2</v>
      </c>
      <c r="BA3216" s="19">
        <v>3.2995999999999998E-2</v>
      </c>
      <c r="BB3216" s="14">
        <v>2.0753947016279271E-2</v>
      </c>
      <c r="BC3216" s="13">
        <v>10</v>
      </c>
      <c r="BD3216" s="19">
        <v>7974.9999999999982</v>
      </c>
      <c r="BE3216" s="44">
        <v>7.9749999999999979</v>
      </c>
      <c r="BF3216" s="19">
        <v>12.8238</v>
      </c>
      <c r="BG3216" s="14">
        <v>8.0659615028294986</v>
      </c>
      <c r="BH3216" s="22">
        <v>678</v>
      </c>
      <c r="BI3216" s="23">
        <v>29.731362999999995</v>
      </c>
      <c r="BJ3216" s="23">
        <v>32.146431944000007</v>
      </c>
      <c r="BK3216" s="14">
        <v>20.219582535101331</v>
      </c>
      <c r="BL3216" t="s">
        <v>629</v>
      </c>
    </row>
    <row r="3217" spans="1:64">
      <c r="A3217" t="s">
        <v>4295</v>
      </c>
      <c r="B3217" t="s">
        <v>4292</v>
      </c>
      <c r="C3217" t="s">
        <v>629</v>
      </c>
      <c r="D3217" t="s">
        <v>942</v>
      </c>
      <c r="E3217">
        <v>2017</v>
      </c>
      <c r="F3217" s="23">
        <v>115.3</v>
      </c>
      <c r="G3217" s="23">
        <v>15.13</v>
      </c>
      <c r="H3217" s="22">
        <v>18930</v>
      </c>
      <c r="I3217" s="34">
        <v>148.6953480808038</v>
      </c>
      <c r="J3217" s="13">
        <v>0</v>
      </c>
      <c r="K3217" s="13">
        <v>0</v>
      </c>
      <c r="L3217" s="19">
        <v>0</v>
      </c>
      <c r="M3217" s="19">
        <v>0</v>
      </c>
      <c r="N3217" s="19">
        <v>0</v>
      </c>
      <c r="O3217" s="17">
        <v>0</v>
      </c>
      <c r="P3217" s="13">
        <v>0</v>
      </c>
      <c r="Q3217" s="13">
        <v>0</v>
      </c>
      <c r="R3217" s="19">
        <v>0</v>
      </c>
      <c r="S3217" s="19">
        <v>0</v>
      </c>
      <c r="T3217" s="19">
        <v>0</v>
      </c>
      <c r="U3217" s="17">
        <v>0</v>
      </c>
      <c r="V3217" s="13">
        <v>0</v>
      </c>
      <c r="W3217" s="13">
        <v>0</v>
      </c>
      <c r="X3217" s="19">
        <v>0</v>
      </c>
      <c r="Y3217" s="19">
        <v>0</v>
      </c>
      <c r="Z3217" s="19">
        <v>0</v>
      </c>
      <c r="AA3217" s="14">
        <v>0</v>
      </c>
      <c r="AB3217" s="13">
        <v>1</v>
      </c>
      <c r="AC3217" s="22" t="s">
        <v>782</v>
      </c>
      <c r="AD3217" s="19">
        <v>0</v>
      </c>
      <c r="AE3217" s="19">
        <v>0</v>
      </c>
      <c r="AF3217" s="19">
        <v>0.54057916500000003</v>
      </c>
      <c r="AG3217" s="14">
        <v>0.36354813514827605</v>
      </c>
      <c r="AH3217" s="22" t="s">
        <v>782</v>
      </c>
      <c r="AI3217" s="23" t="s">
        <v>782</v>
      </c>
      <c r="AJ3217" s="23" t="s">
        <v>782</v>
      </c>
      <c r="AK3217" s="23" t="s">
        <v>782</v>
      </c>
      <c r="AL3217" s="14" t="s">
        <v>782</v>
      </c>
      <c r="AM3217" s="22" t="s">
        <v>782</v>
      </c>
      <c r="AN3217" s="23" t="s">
        <v>782</v>
      </c>
      <c r="AO3217" s="23" t="s">
        <v>782</v>
      </c>
      <c r="AP3217" s="23" t="s">
        <v>782</v>
      </c>
      <c r="AQ3217" s="14" t="s">
        <v>782</v>
      </c>
      <c r="AR3217" s="13">
        <v>676</v>
      </c>
      <c r="AS3217" s="19">
        <v>21906.858000000007</v>
      </c>
      <c r="AT3217" s="19">
        <v>21.906857999999993</v>
      </c>
      <c r="AU3217" s="19">
        <v>19.453289904000005</v>
      </c>
      <c r="AV3217" s="14">
        <v>13.082648620203457</v>
      </c>
      <c r="AW3217" s="13">
        <v>2</v>
      </c>
      <c r="AX3217" s="22" t="s">
        <v>782</v>
      </c>
      <c r="AY3217" s="19">
        <v>0</v>
      </c>
      <c r="AZ3217" s="19">
        <v>0</v>
      </c>
      <c r="BA3217" s="19">
        <v>0</v>
      </c>
      <c r="BB3217" s="14">
        <v>0</v>
      </c>
      <c r="BC3217" s="13">
        <v>10</v>
      </c>
      <c r="BD3217" s="19">
        <v>7975</v>
      </c>
      <c r="BE3217" s="19">
        <v>7.9749999999999979</v>
      </c>
      <c r="BF3217" s="19">
        <v>12.8238</v>
      </c>
      <c r="BG3217" s="14">
        <v>8.6242106195758801</v>
      </c>
      <c r="BH3217" s="22">
        <v>689</v>
      </c>
      <c r="BI3217" s="23">
        <v>29.88185799999999</v>
      </c>
      <c r="BJ3217" s="23">
        <v>32.817669069000004</v>
      </c>
      <c r="BK3217" s="14">
        <v>22.070407374927612</v>
      </c>
      <c r="BL3217" t="s">
        <v>629</v>
      </c>
    </row>
    <row r="3218" spans="1:64">
      <c r="A3218" t="s">
        <v>4296</v>
      </c>
      <c r="B3218" t="s">
        <v>4292</v>
      </c>
      <c r="C3218" t="s">
        <v>629</v>
      </c>
      <c r="D3218" t="s">
        <v>942</v>
      </c>
      <c r="E3218">
        <v>2018</v>
      </c>
      <c r="F3218" s="23">
        <v>115.3</v>
      </c>
      <c r="G3218" s="23">
        <v>15.56</v>
      </c>
      <c r="H3218" s="22">
        <v>19002</v>
      </c>
      <c r="I3218" s="34">
        <v>148.70591633582021</v>
      </c>
      <c r="J3218" s="13">
        <v>0</v>
      </c>
      <c r="K3218" s="13">
        <v>0</v>
      </c>
      <c r="L3218" s="19">
        <v>0</v>
      </c>
      <c r="M3218" s="19">
        <v>0</v>
      </c>
      <c r="N3218" s="19">
        <v>0</v>
      </c>
      <c r="O3218" s="17">
        <v>0</v>
      </c>
      <c r="P3218" s="13">
        <v>0</v>
      </c>
      <c r="Q3218" s="13">
        <v>0</v>
      </c>
      <c r="R3218" s="19">
        <v>0</v>
      </c>
      <c r="S3218" s="19">
        <v>0</v>
      </c>
      <c r="T3218" s="19">
        <v>0</v>
      </c>
      <c r="U3218" s="17">
        <v>0</v>
      </c>
      <c r="V3218" s="13">
        <v>0</v>
      </c>
      <c r="W3218" s="13">
        <v>0</v>
      </c>
      <c r="X3218" s="19">
        <v>0</v>
      </c>
      <c r="Y3218" s="19">
        <v>0</v>
      </c>
      <c r="Z3218" s="19">
        <v>0</v>
      </c>
      <c r="AA3218" s="14">
        <v>0</v>
      </c>
      <c r="AB3218" s="13">
        <v>1</v>
      </c>
      <c r="AC3218" s="22" t="s">
        <v>782</v>
      </c>
      <c r="AD3218" s="19">
        <v>0</v>
      </c>
      <c r="AE3218" s="19">
        <v>0</v>
      </c>
      <c r="AF3218" s="19">
        <v>0.54258015000000004</v>
      </c>
      <c r="AG3218" s="14">
        <v>0.36486789723597812</v>
      </c>
      <c r="AH3218" s="22" t="s">
        <v>782</v>
      </c>
      <c r="AI3218" s="23" t="s">
        <v>782</v>
      </c>
      <c r="AJ3218" s="23" t="s">
        <v>782</v>
      </c>
      <c r="AK3218" s="23" t="s">
        <v>782</v>
      </c>
      <c r="AL3218" s="14" t="s">
        <v>782</v>
      </c>
      <c r="AM3218" s="22" t="s">
        <v>782</v>
      </c>
      <c r="AN3218" s="23" t="s">
        <v>782</v>
      </c>
      <c r="AO3218" s="23" t="s">
        <v>782</v>
      </c>
      <c r="AP3218" s="23" t="s">
        <v>782</v>
      </c>
      <c r="AQ3218" s="14" t="s">
        <v>782</v>
      </c>
      <c r="AR3218" s="13">
        <v>695</v>
      </c>
      <c r="AS3218" s="19">
        <v>22395.058000000008</v>
      </c>
      <c r="AT3218" s="19">
        <v>22.395057999999995</v>
      </c>
      <c r="AU3218" s="19">
        <v>19.886811504000008</v>
      </c>
      <c r="AV3218" s="14">
        <v>13.373248350852387</v>
      </c>
      <c r="AW3218" s="13">
        <v>2</v>
      </c>
      <c r="AX3218" s="22" t="s">
        <v>782</v>
      </c>
      <c r="AY3218" s="19">
        <v>33.799999999999997</v>
      </c>
      <c r="AZ3218" s="19">
        <v>3.3799999999999997E-2</v>
      </c>
      <c r="BA3218" s="19">
        <v>3.2995999999999998E-2</v>
      </c>
      <c r="BB3218" s="14">
        <v>2.2188760752118064E-2</v>
      </c>
      <c r="BC3218" s="13">
        <v>10</v>
      </c>
      <c r="BD3218" s="19">
        <v>7975</v>
      </c>
      <c r="BE3218" s="19">
        <v>7.9749999999999979</v>
      </c>
      <c r="BF3218" s="19">
        <v>12.8238</v>
      </c>
      <c r="BG3218" s="14">
        <v>8.6235977128443349</v>
      </c>
      <c r="BH3218" s="22">
        <v>708</v>
      </c>
      <c r="BI3218" s="23">
        <v>30.403857999999993</v>
      </c>
      <c r="BJ3218" s="23">
        <v>33.28618765400001</v>
      </c>
      <c r="BK3218" s="14">
        <v>22.383902721684816</v>
      </c>
      <c r="BL3218" t="s">
        <v>629</v>
      </c>
    </row>
    <row r="3219" spans="1:64">
      <c r="A3219" t="s">
        <v>4297</v>
      </c>
      <c r="B3219" t="s">
        <v>4292</v>
      </c>
      <c r="C3219" t="s">
        <v>629</v>
      </c>
      <c r="D3219" t="s">
        <v>942</v>
      </c>
      <c r="E3219">
        <v>2019</v>
      </c>
      <c r="F3219" s="23">
        <v>115.3</v>
      </c>
      <c r="G3219" s="23">
        <v>15.79</v>
      </c>
      <c r="H3219" s="22">
        <v>18959</v>
      </c>
      <c r="I3219" s="34">
        <v>152.37499463966594</v>
      </c>
      <c r="J3219" s="22">
        <v>0</v>
      </c>
      <c r="K3219" s="22">
        <v>0</v>
      </c>
      <c r="L3219" s="23">
        <v>0</v>
      </c>
      <c r="M3219" s="23">
        <v>0</v>
      </c>
      <c r="N3219" s="23">
        <v>0</v>
      </c>
      <c r="O3219" s="14">
        <v>0</v>
      </c>
      <c r="P3219" s="22">
        <v>0</v>
      </c>
      <c r="Q3219" s="22">
        <v>0</v>
      </c>
      <c r="R3219" s="23">
        <v>0</v>
      </c>
      <c r="S3219" s="23">
        <v>0</v>
      </c>
      <c r="T3219" s="23">
        <v>0</v>
      </c>
      <c r="U3219" s="14">
        <v>0</v>
      </c>
      <c r="V3219" s="22">
        <v>0</v>
      </c>
      <c r="W3219" s="22">
        <v>0</v>
      </c>
      <c r="X3219" s="23">
        <v>0</v>
      </c>
      <c r="Y3219" s="23">
        <v>0</v>
      </c>
      <c r="Z3219" s="23">
        <v>0</v>
      </c>
      <c r="AA3219" s="14">
        <v>0</v>
      </c>
      <c r="AB3219" s="22">
        <v>1</v>
      </c>
      <c r="AC3219" s="22">
        <v>1</v>
      </c>
      <c r="AD3219" s="23">
        <v>412.33605150214595</v>
      </c>
      <c r="AE3219" s="23">
        <v>0.41233605150214597</v>
      </c>
      <c r="AF3219" s="23">
        <v>0.57644580000000001</v>
      </c>
      <c r="AG3219" s="14">
        <v>0.37830734718853987</v>
      </c>
      <c r="AH3219" s="22">
        <v>9</v>
      </c>
      <c r="AI3219" s="23">
        <v>11039.62</v>
      </c>
      <c r="AJ3219" s="23">
        <v>11.039620000000001</v>
      </c>
      <c r="AK3219" s="23">
        <v>9.8031825600000015</v>
      </c>
      <c r="AL3219" s="14">
        <v>6.4335900934286609</v>
      </c>
      <c r="AM3219" s="22">
        <v>734</v>
      </c>
      <c r="AN3219" s="23">
        <v>12137.433000000006</v>
      </c>
      <c r="AO3219" s="23">
        <v>12.137432999999996</v>
      </c>
      <c r="AP3219" s="23">
        <v>10.778040504000003</v>
      </c>
      <c r="AQ3219" s="14">
        <v>7.0733656329161798</v>
      </c>
      <c r="AR3219" s="22">
        <v>743</v>
      </c>
      <c r="AS3219" s="23">
        <v>23177.053000000007</v>
      </c>
      <c r="AT3219" s="23">
        <v>23.177052999999997</v>
      </c>
      <c r="AU3219" s="23">
        <v>20.581223064000007</v>
      </c>
      <c r="AV3219" s="14">
        <v>13.506955726344843</v>
      </c>
      <c r="AW3219" s="22">
        <v>2</v>
      </c>
      <c r="AX3219" s="22" t="s">
        <v>782</v>
      </c>
      <c r="AY3219" s="23">
        <v>33.799999999999997</v>
      </c>
      <c r="AZ3219" s="23">
        <v>3.3799999999999997E-2</v>
      </c>
      <c r="BA3219" s="23">
        <v>3.2995999999999998E-2</v>
      </c>
      <c r="BB3219" s="14">
        <v>2.1654471639541931E-2</v>
      </c>
      <c r="BC3219" s="22">
        <v>10</v>
      </c>
      <c r="BD3219" s="23">
        <v>7975</v>
      </c>
      <c r="BE3219" s="23">
        <v>7.9749999999999996</v>
      </c>
      <c r="BF3219" s="23">
        <v>12.747978779490017</v>
      </c>
      <c r="BG3219" s="14">
        <v>8.3661881725648239</v>
      </c>
      <c r="BH3219" s="22">
        <v>756</v>
      </c>
      <c r="BI3219" s="23">
        <v>31.598189051502139</v>
      </c>
      <c r="BJ3219" s="23">
        <v>33.938643643490025</v>
      </c>
      <c r="BK3219" s="14">
        <v>22.273105717737749</v>
      </c>
      <c r="BL3219" t="s">
        <v>629</v>
      </c>
    </row>
    <row r="3220" spans="1:64">
      <c r="A3220" t="s">
        <v>4298</v>
      </c>
      <c r="B3220" t="s">
        <v>4292</v>
      </c>
      <c r="C3220" t="s">
        <v>629</v>
      </c>
      <c r="D3220" t="s">
        <v>942</v>
      </c>
      <c r="E3220">
        <v>2020</v>
      </c>
      <c r="F3220" s="23">
        <v>115.3</v>
      </c>
      <c r="G3220" s="23">
        <v>15.98</v>
      </c>
      <c r="H3220" s="22">
        <v>18902</v>
      </c>
      <c r="I3220" s="34">
        <v>152.66256623735785</v>
      </c>
      <c r="J3220" s="22">
        <v>0</v>
      </c>
      <c r="K3220" s="22">
        <v>0</v>
      </c>
      <c r="L3220" s="23">
        <v>0</v>
      </c>
      <c r="M3220" s="23">
        <v>0</v>
      </c>
      <c r="N3220" s="23">
        <v>0</v>
      </c>
      <c r="O3220" s="14">
        <v>0</v>
      </c>
      <c r="P3220" s="22">
        <v>0</v>
      </c>
      <c r="Q3220" s="22">
        <v>0</v>
      </c>
      <c r="R3220" s="23">
        <v>0</v>
      </c>
      <c r="S3220" s="23">
        <v>0</v>
      </c>
      <c r="T3220" s="23">
        <v>0</v>
      </c>
      <c r="U3220" s="14">
        <v>0</v>
      </c>
      <c r="V3220" s="22">
        <v>0</v>
      </c>
      <c r="W3220" s="22">
        <v>0</v>
      </c>
      <c r="X3220" s="23">
        <v>0</v>
      </c>
      <c r="Y3220" s="23">
        <v>0</v>
      </c>
      <c r="Z3220" s="23">
        <v>0</v>
      </c>
      <c r="AA3220" s="14">
        <v>0</v>
      </c>
      <c r="AB3220" s="22">
        <v>1</v>
      </c>
      <c r="AC3220" s="22">
        <v>1</v>
      </c>
      <c r="AD3220" s="23">
        <v>434.64892703862665</v>
      </c>
      <c r="AE3220" s="23">
        <v>0.43464892703862668</v>
      </c>
      <c r="AF3220" s="23">
        <v>0.60763920000000005</v>
      </c>
      <c r="AG3220" s="14">
        <v>0.39802763373913824</v>
      </c>
      <c r="AH3220" s="22">
        <v>11</v>
      </c>
      <c r="AI3220" s="23">
        <v>12539.080000000002</v>
      </c>
      <c r="AJ3220" s="23">
        <v>12.539080000000002</v>
      </c>
      <c r="AK3220" s="23">
        <v>11.134703040000002</v>
      </c>
      <c r="AL3220" s="14">
        <v>7.2936695055210219</v>
      </c>
      <c r="AM3220" s="22">
        <v>799</v>
      </c>
      <c r="AN3220" s="23">
        <v>13582.163000000013</v>
      </c>
      <c r="AO3220" s="23">
        <v>13.582162999999996</v>
      </c>
      <c r="AP3220" s="23">
        <v>12.060960744000001</v>
      </c>
      <c r="AQ3220" s="14">
        <v>7.9004048217346021</v>
      </c>
      <c r="AR3220" s="22">
        <v>810</v>
      </c>
      <c r="AS3220" s="23">
        <v>26121.243000000017</v>
      </c>
      <c r="AT3220" s="23">
        <v>26.121243</v>
      </c>
      <c r="AU3220" s="23">
        <v>23.195663784000004</v>
      </c>
      <c r="AV3220" s="14">
        <v>15.194074327255628</v>
      </c>
      <c r="AW3220" s="22">
        <v>2</v>
      </c>
      <c r="AX3220" s="22">
        <v>2</v>
      </c>
      <c r="AY3220" s="23">
        <v>33.799999999999997</v>
      </c>
      <c r="AZ3220" s="23">
        <v>3.3799999999999997E-2</v>
      </c>
      <c r="BA3220" s="23">
        <v>3.2995999999999998E-2</v>
      </c>
      <c r="BB3220" s="14">
        <v>2.1613680952210793E-2</v>
      </c>
      <c r="BC3220" s="22">
        <v>10</v>
      </c>
      <c r="BD3220" s="23">
        <v>7975</v>
      </c>
      <c r="BE3220" s="23">
        <v>7.9749999999999979</v>
      </c>
      <c r="BF3220" s="23">
        <v>12.747978779490017</v>
      </c>
      <c r="BG3220" s="14">
        <v>8.350428722434561</v>
      </c>
      <c r="BH3220" s="22">
        <v>823</v>
      </c>
      <c r="BI3220" s="23">
        <v>34.564691927038631</v>
      </c>
      <c r="BJ3220" s="23">
        <v>36.584277763490022</v>
      </c>
      <c r="BK3220" s="14">
        <v>23.964144364381536</v>
      </c>
      <c r="BL3220" t="s">
        <v>629</v>
      </c>
    </row>
    <row r="3221" spans="1:64">
      <c r="A3221" t="s">
        <v>4299</v>
      </c>
      <c r="B3221" t="s">
        <v>4292</v>
      </c>
      <c r="C3221" t="s">
        <v>629</v>
      </c>
      <c r="D3221" t="s">
        <v>942</v>
      </c>
      <c r="E3221">
        <v>2021</v>
      </c>
      <c r="F3221" s="23">
        <v>115.3</v>
      </c>
      <c r="G3221" s="23">
        <v>16.02</v>
      </c>
      <c r="H3221" s="22">
        <v>18985</v>
      </c>
      <c r="I3221" s="34">
        <v>141.72</v>
      </c>
      <c r="J3221" s="22">
        <v>0</v>
      </c>
      <c r="K3221" s="22">
        <v>0</v>
      </c>
      <c r="L3221" s="23">
        <v>0</v>
      </c>
      <c r="M3221" s="23">
        <v>0</v>
      </c>
      <c r="N3221" s="23">
        <v>0</v>
      </c>
      <c r="O3221" s="14">
        <v>0</v>
      </c>
      <c r="P3221" s="22">
        <v>0</v>
      </c>
      <c r="Q3221" s="22">
        <v>0</v>
      </c>
      <c r="R3221" s="23">
        <v>0</v>
      </c>
      <c r="S3221" s="23">
        <v>0</v>
      </c>
      <c r="T3221" s="23">
        <v>0</v>
      </c>
      <c r="U3221" s="14">
        <v>0</v>
      </c>
      <c r="V3221" s="22">
        <v>0</v>
      </c>
      <c r="W3221" s="22">
        <v>0</v>
      </c>
      <c r="X3221" s="23">
        <v>0</v>
      </c>
      <c r="Y3221" s="23">
        <v>0</v>
      </c>
      <c r="Z3221" s="23">
        <v>0</v>
      </c>
      <c r="AA3221" s="14">
        <v>0</v>
      </c>
      <c r="AB3221" s="22">
        <v>1</v>
      </c>
      <c r="AC3221" s="22">
        <v>1</v>
      </c>
      <c r="AD3221" s="23">
        <v>419.66201719999998</v>
      </c>
      <c r="AE3221" s="23">
        <v>0.419662017</v>
      </c>
      <c r="AF3221" s="23">
        <v>0.58668750000000003</v>
      </c>
      <c r="AG3221" s="14">
        <v>0.41</v>
      </c>
      <c r="AH3221" s="22">
        <v>13</v>
      </c>
      <c r="AI3221" s="23">
        <v>14283.834999999999</v>
      </c>
      <c r="AJ3221" s="23">
        <v>14.283835</v>
      </c>
      <c r="AK3221" s="23">
        <v>12.78150263</v>
      </c>
      <c r="AL3221" s="14">
        <v>9.02</v>
      </c>
      <c r="AM3221" s="22">
        <v>897</v>
      </c>
      <c r="AN3221" s="23">
        <v>14504.083000000001</v>
      </c>
      <c r="AO3221" s="23">
        <v>14.504083</v>
      </c>
      <c r="AP3221" s="23">
        <v>12.97858579</v>
      </c>
      <c r="AQ3221" s="14">
        <v>9.16</v>
      </c>
      <c r="AR3221" s="22">
        <v>910</v>
      </c>
      <c r="AS3221" s="23">
        <v>28787.918000000001</v>
      </c>
      <c r="AT3221" s="23">
        <v>28.787918000000001</v>
      </c>
      <c r="AU3221" s="23">
        <v>25.76008843</v>
      </c>
      <c r="AV3221" s="14">
        <v>18.18</v>
      </c>
      <c r="AW3221" s="22">
        <v>4</v>
      </c>
      <c r="AX3221" s="22">
        <v>4</v>
      </c>
      <c r="AY3221" s="23">
        <v>52.3</v>
      </c>
      <c r="AZ3221" s="23">
        <v>5.2299999999999999E-2</v>
      </c>
      <c r="BA3221" s="23">
        <v>8.1207000000000001E-2</v>
      </c>
      <c r="BB3221" s="14">
        <v>0.06</v>
      </c>
      <c r="BC3221" s="22">
        <v>10</v>
      </c>
      <c r="BD3221" s="23">
        <v>9675</v>
      </c>
      <c r="BE3221" s="23">
        <v>9.6750000000000007</v>
      </c>
      <c r="BF3221" s="23">
        <v>10.79269457</v>
      </c>
      <c r="BG3221" s="14">
        <v>7.62</v>
      </c>
      <c r="BH3221" s="22">
        <v>925</v>
      </c>
      <c r="BI3221" s="23">
        <v>38.93</v>
      </c>
      <c r="BJ3221" s="23">
        <v>37.22</v>
      </c>
      <c r="BK3221" s="14">
        <v>26.26</v>
      </c>
      <c r="BL3221" t="s">
        <v>629</v>
      </c>
    </row>
    <row r="3222" spans="1:64">
      <c r="A3222" t="s">
        <v>4300</v>
      </c>
      <c r="B3222" t="s">
        <v>4292</v>
      </c>
      <c r="C3222" t="s">
        <v>629</v>
      </c>
      <c r="D3222" s="111" t="s">
        <v>942</v>
      </c>
      <c r="E3222" s="110">
        <v>2022</v>
      </c>
      <c r="F3222" s="23"/>
      <c r="G3222" s="23"/>
      <c r="H3222" s="22">
        <v>19390</v>
      </c>
      <c r="I3222" s="34">
        <v>140.52976513761749</v>
      </c>
      <c r="J3222" s="22">
        <v>0</v>
      </c>
      <c r="K3222" s="22">
        <v>0</v>
      </c>
      <c r="L3222" s="23">
        <v>0</v>
      </c>
      <c r="M3222" s="23">
        <v>0</v>
      </c>
      <c r="N3222" s="23">
        <v>0</v>
      </c>
      <c r="O3222" s="14">
        <v>0</v>
      </c>
      <c r="P3222" s="22">
        <v>0</v>
      </c>
      <c r="Q3222" s="22">
        <v>0</v>
      </c>
      <c r="R3222" s="23">
        <v>0</v>
      </c>
      <c r="S3222" s="23">
        <v>0</v>
      </c>
      <c r="T3222" s="23">
        <v>0</v>
      </c>
      <c r="U3222" s="14">
        <v>0</v>
      </c>
      <c r="V3222" s="22">
        <v>0</v>
      </c>
      <c r="W3222" s="22">
        <v>0</v>
      </c>
      <c r="X3222" s="23">
        <v>0</v>
      </c>
      <c r="Y3222" s="23">
        <v>0</v>
      </c>
      <c r="Z3222" s="23">
        <v>0</v>
      </c>
      <c r="AA3222" s="14">
        <v>0</v>
      </c>
      <c r="AB3222" s="22">
        <v>1</v>
      </c>
      <c r="AC3222" s="22">
        <v>1</v>
      </c>
      <c r="AD3222" s="23">
        <v>448.62639484978502</v>
      </c>
      <c r="AE3222" s="23">
        <v>0.448626394849785</v>
      </c>
      <c r="AF3222" s="23">
        <v>0.62717970000000001</v>
      </c>
      <c r="AG3222" s="14">
        <v>0.44629669692098162</v>
      </c>
      <c r="AH3222" s="22">
        <v>14</v>
      </c>
      <c r="AI3222" s="23">
        <v>14289.915000000001</v>
      </c>
      <c r="AJ3222" s="23">
        <v>14.289915000000001</v>
      </c>
      <c r="AK3222" s="23">
        <v>14.638073320830856</v>
      </c>
      <c r="AL3222" s="14">
        <v>10.416350804042215</v>
      </c>
      <c r="AM3222" s="22">
        <v>1048</v>
      </c>
      <c r="AN3222" s="23">
        <v>15833.638000000001</v>
      </c>
      <c r="AO3222" s="23">
        <v>15.833638000000004</v>
      </c>
      <c r="AP3222" s="23">
        <v>16.219407461800419</v>
      </c>
      <c r="AQ3222" s="14">
        <v>11.541617141334532</v>
      </c>
      <c r="AR3222" s="22">
        <v>1062</v>
      </c>
      <c r="AS3222" s="23">
        <v>30123.553</v>
      </c>
      <c r="AT3222" s="23">
        <v>30.123553000000001</v>
      </c>
      <c r="AU3222" s="23">
        <v>30.857480782631299</v>
      </c>
      <c r="AV3222" s="14">
        <v>21.957967945376762</v>
      </c>
      <c r="AW3222" s="22">
        <v>4</v>
      </c>
      <c r="AX3222" s="22">
        <v>4</v>
      </c>
      <c r="AY3222" s="23">
        <v>52.3</v>
      </c>
      <c r="AZ3222" s="23">
        <v>5.2299999999999999E-2</v>
      </c>
      <c r="BA3222" s="23">
        <v>8.1207000000000001E-2</v>
      </c>
      <c r="BB3222" s="14">
        <v>5.7786334390067397E-2</v>
      </c>
      <c r="BC3222" s="22">
        <v>9</v>
      </c>
      <c r="BD3222" s="23">
        <v>9600</v>
      </c>
      <c r="BE3222" s="23">
        <v>9.6000000000000014</v>
      </c>
      <c r="BF3222" s="23">
        <v>11.937678391656872</v>
      </c>
      <c r="BG3222" s="14">
        <v>8.4947686207022297</v>
      </c>
      <c r="BH3222" s="22">
        <v>1076</v>
      </c>
      <c r="BI3222" s="23">
        <v>40.224479394849787</v>
      </c>
      <c r="BJ3222" s="23">
        <v>43.503545874288172</v>
      </c>
      <c r="BK3222" s="14">
        <v>30.956819597390041</v>
      </c>
      <c r="BL3222" t="s">
        <v>629</v>
      </c>
    </row>
    <row r="3223" spans="1:64">
      <c r="A3223" t="s">
        <v>4301</v>
      </c>
      <c r="B3223" t="s">
        <v>4292</v>
      </c>
      <c r="C3223" t="s">
        <v>629</v>
      </c>
      <c r="D3223" t="s">
        <v>942</v>
      </c>
      <c r="E3223">
        <v>2023</v>
      </c>
      <c r="F3223">
        <v>115.3</v>
      </c>
      <c r="G3223">
        <v>16.850000000000001</v>
      </c>
      <c r="H3223">
        <v>18830</v>
      </c>
      <c r="I3223">
        <v>140.52976513761749</v>
      </c>
      <c r="J3223">
        <v>0</v>
      </c>
      <c r="K3223">
        <v>0</v>
      </c>
      <c r="L3223">
        <v>0</v>
      </c>
      <c r="M3223">
        <v>0</v>
      </c>
      <c r="N3223">
        <v>0</v>
      </c>
      <c r="O3223">
        <v>0</v>
      </c>
      <c r="P3223">
        <v>0</v>
      </c>
      <c r="Q3223">
        <v>0</v>
      </c>
      <c r="R3223">
        <v>0</v>
      </c>
      <c r="S3223">
        <v>0</v>
      </c>
      <c r="T3223">
        <v>0</v>
      </c>
      <c r="U3223">
        <v>0</v>
      </c>
      <c r="V3223">
        <v>0</v>
      </c>
      <c r="W3223">
        <v>0</v>
      </c>
      <c r="X3223">
        <v>0</v>
      </c>
      <c r="Y3223">
        <v>0</v>
      </c>
      <c r="Z3223">
        <v>0</v>
      </c>
      <c r="AA3223">
        <v>0</v>
      </c>
      <c r="AB3223">
        <v>1</v>
      </c>
      <c r="AC3223">
        <v>2</v>
      </c>
      <c r="AD3223">
        <v>100</v>
      </c>
      <c r="AE3223">
        <v>0.1</v>
      </c>
      <c r="AF3223">
        <v>0.62733090000000002</v>
      </c>
      <c r="AG3223">
        <v>0.44640428978563346</v>
      </c>
      <c r="AH3223">
        <v>15</v>
      </c>
      <c r="AI3223">
        <v>14294.695</v>
      </c>
      <c r="AJ3223">
        <v>14.294695000000001</v>
      </c>
      <c r="AK3223">
        <v>13.408241</v>
      </c>
      <c r="AL3223">
        <v>10.306092</v>
      </c>
      <c r="AM3223">
        <v>1297</v>
      </c>
      <c r="AN3223">
        <v>20582.071</v>
      </c>
      <c r="AO3223">
        <v>20.582070999999999</v>
      </c>
      <c r="AP3223">
        <v>19.305720000000001</v>
      </c>
      <c r="AQ3223">
        <v>13.737815601623161</v>
      </c>
      <c r="AR3223">
        <v>1488</v>
      </c>
      <c r="AS3223">
        <v>35009.085999999901</v>
      </c>
      <c r="AT3223">
        <v>35.009086000000003</v>
      </c>
      <c r="AU3223">
        <v>32.8380757985828</v>
      </c>
      <c r="AV3223">
        <v>23.36734553453871</v>
      </c>
      <c r="AW3223">
        <v>4</v>
      </c>
      <c r="AX3223">
        <v>4</v>
      </c>
      <c r="AY3223">
        <v>52.3</v>
      </c>
      <c r="AZ3223">
        <v>5.2299999999999999E-2</v>
      </c>
      <c r="BA3223">
        <v>8.1207000000000001E-2</v>
      </c>
      <c r="BB3223">
        <v>5.7786334390067404E-2</v>
      </c>
      <c r="BC3223">
        <v>9</v>
      </c>
      <c r="BD3223">
        <v>9600</v>
      </c>
      <c r="BE3223">
        <v>9.6</v>
      </c>
      <c r="BF3223">
        <v>14.254127</v>
      </c>
      <c r="BG3223">
        <v>10.143137282013722</v>
      </c>
      <c r="BH3223">
        <v>1502</v>
      </c>
      <c r="BI3223">
        <v>44.761386000000009</v>
      </c>
      <c r="BJ3223">
        <v>47.800740698582793</v>
      </c>
      <c r="BK3223">
        <v>34.014673440728131</v>
      </c>
      <c r="BL3223" t="s">
        <v>629</v>
      </c>
    </row>
    <row r="3224" spans="1:64">
      <c r="A3224" t="s">
        <v>4302</v>
      </c>
      <c r="B3224" t="s">
        <v>4292</v>
      </c>
      <c r="C3224" t="s">
        <v>629</v>
      </c>
      <c r="D3224" t="s">
        <v>942</v>
      </c>
      <c r="E3224">
        <v>2024</v>
      </c>
      <c r="F3224">
        <v>115.3</v>
      </c>
      <c r="G3224">
        <v>16.850000000000001</v>
      </c>
      <c r="H3224">
        <v>19080</v>
      </c>
      <c r="I3224">
        <v>130.83343266582949</v>
      </c>
      <c r="J3224">
        <v>0</v>
      </c>
      <c r="K3224">
        <v>0</v>
      </c>
      <c r="L3224">
        <v>0</v>
      </c>
      <c r="M3224">
        <v>0</v>
      </c>
      <c r="N3224">
        <v>0</v>
      </c>
      <c r="O3224">
        <v>0</v>
      </c>
      <c r="P3224">
        <v>0</v>
      </c>
      <c r="Q3224">
        <v>0</v>
      </c>
      <c r="R3224">
        <v>0</v>
      </c>
      <c r="S3224">
        <v>0</v>
      </c>
      <c r="T3224">
        <v>0</v>
      </c>
      <c r="U3224">
        <v>0</v>
      </c>
      <c r="V3224">
        <v>0</v>
      </c>
      <c r="W3224">
        <v>0</v>
      </c>
      <c r="X3224">
        <v>0</v>
      </c>
      <c r="Y3224">
        <v>0</v>
      </c>
      <c r="Z3224">
        <v>0</v>
      </c>
      <c r="AA3224">
        <v>0</v>
      </c>
      <c r="AB3224">
        <v>1</v>
      </c>
      <c r="AC3224">
        <v>2</v>
      </c>
      <c r="AD3224">
        <v>100</v>
      </c>
      <c r="AE3224">
        <v>0.1</v>
      </c>
      <c r="AF3224">
        <v>0.54510119999999995</v>
      </c>
      <c r="AG3224">
        <v>0.41663754354919341</v>
      </c>
      <c r="AH3224">
        <v>15</v>
      </c>
      <c r="AI3224">
        <v>14294.695000000002</v>
      </c>
      <c r="AJ3224">
        <v>14.294695000000001</v>
      </c>
      <c r="AK3224">
        <v>12.89301167440432</v>
      </c>
      <c r="AL3224">
        <v>9.8545237342623526</v>
      </c>
      <c r="AM3224">
        <v>1502</v>
      </c>
      <c r="AN3224">
        <v>24784.35400000001</v>
      </c>
      <c r="AO3224">
        <v>24.784354000000071</v>
      </c>
      <c r="AP3224">
        <v>22.35409468089868</v>
      </c>
      <c r="AQ3224">
        <v>17.085919268047324</v>
      </c>
      <c r="AR3224">
        <v>1837</v>
      </c>
      <c r="AS3224">
        <v>39348.249999999905</v>
      </c>
      <c r="AT3224">
        <v>39.348250000000142</v>
      </c>
      <c r="AU3224">
        <v>35.489910530961225</v>
      </c>
      <c r="AV3224">
        <v>27.126025670830177</v>
      </c>
      <c r="AW3224">
        <v>4</v>
      </c>
      <c r="AX3224">
        <v>4</v>
      </c>
      <c r="AY3224">
        <v>52.3</v>
      </c>
      <c r="AZ3224">
        <v>5.2299999999999999E-2</v>
      </c>
      <c r="BA3224">
        <v>8.1207000000000001E-2</v>
      </c>
      <c r="BB3224">
        <v>6.2068997461387623E-2</v>
      </c>
      <c r="BC3224">
        <v>8</v>
      </c>
      <c r="BD3224">
        <v>8550</v>
      </c>
      <c r="BE3224">
        <v>8.5499999999999989</v>
      </c>
      <c r="BF3224">
        <v>11.667482908977956</v>
      </c>
      <c r="BG3224">
        <v>8.9178145610370567</v>
      </c>
      <c r="BH3224">
        <v>1850</v>
      </c>
      <c r="BI3224">
        <v>48.050550000000143</v>
      </c>
      <c r="BJ3224">
        <v>47.783701639939181</v>
      </c>
      <c r="BK3224">
        <v>36.522546772877817</v>
      </c>
      <c r="BL3224" t="s">
        <v>629</v>
      </c>
    </row>
    <row r="3225" spans="1:64">
      <c r="A3225" t="s">
        <v>4303</v>
      </c>
      <c r="B3225" t="s">
        <v>4304</v>
      </c>
      <c r="C3225" t="s">
        <v>630</v>
      </c>
      <c r="D3225" t="s">
        <v>942</v>
      </c>
      <c r="E3225">
        <v>2012</v>
      </c>
      <c r="F3225" s="23">
        <v>98.09</v>
      </c>
      <c r="G3225" s="23">
        <v>11.62</v>
      </c>
      <c r="H3225" s="22">
        <v>13548</v>
      </c>
      <c r="I3225" s="34">
        <v>111.368323</v>
      </c>
      <c r="J3225" s="22">
        <v>3</v>
      </c>
      <c r="K3225" s="22" t="s">
        <v>782</v>
      </c>
      <c r="L3225" s="23">
        <v>1050</v>
      </c>
      <c r="M3225" s="23">
        <v>1.05</v>
      </c>
      <c r="N3225" s="23">
        <v>4.6105979999999995</v>
      </c>
      <c r="O3225" s="14">
        <v>4.1399545901396033</v>
      </c>
      <c r="P3225" s="22">
        <v>0</v>
      </c>
      <c r="Q3225" s="22" t="s">
        <v>782</v>
      </c>
      <c r="R3225" s="23">
        <v>0</v>
      </c>
      <c r="S3225" s="23">
        <v>0</v>
      </c>
      <c r="T3225" s="23">
        <v>0</v>
      </c>
      <c r="U3225" s="14">
        <v>0</v>
      </c>
      <c r="V3225" s="22">
        <v>0</v>
      </c>
      <c r="W3225" s="22" t="s">
        <v>782</v>
      </c>
      <c r="X3225" s="23">
        <v>0</v>
      </c>
      <c r="Y3225" s="23">
        <v>0</v>
      </c>
      <c r="Z3225" s="23">
        <v>0</v>
      </c>
      <c r="AA3225" s="14">
        <v>0</v>
      </c>
      <c r="AB3225" s="22">
        <v>0</v>
      </c>
      <c r="AC3225" s="22" t="s">
        <v>782</v>
      </c>
      <c r="AD3225" s="23">
        <v>0</v>
      </c>
      <c r="AE3225" s="23">
        <v>0</v>
      </c>
      <c r="AF3225" s="23">
        <v>0</v>
      </c>
      <c r="AG3225" s="14">
        <v>0</v>
      </c>
      <c r="AH3225" s="22" t="s">
        <v>782</v>
      </c>
      <c r="AI3225" s="23" t="s">
        <v>782</v>
      </c>
      <c r="AJ3225" s="23" t="s">
        <v>782</v>
      </c>
      <c r="AK3225" s="23" t="s">
        <v>782</v>
      </c>
      <c r="AL3225" s="14" t="s">
        <v>782</v>
      </c>
      <c r="AM3225" s="22" t="s">
        <v>782</v>
      </c>
      <c r="AN3225" s="23" t="s">
        <v>782</v>
      </c>
      <c r="AO3225" s="23" t="s">
        <v>782</v>
      </c>
      <c r="AP3225" s="23" t="s">
        <v>782</v>
      </c>
      <c r="AQ3225" s="14" t="s">
        <v>782</v>
      </c>
      <c r="AR3225" s="22">
        <v>508</v>
      </c>
      <c r="AS3225" s="23">
        <v>10156.322999999989</v>
      </c>
      <c r="AT3225" s="23">
        <v>10.15632299999999</v>
      </c>
      <c r="AU3225" s="23">
        <v>9.2368799999999993</v>
      </c>
      <c r="AV3225" s="14">
        <v>8.2939921794458549</v>
      </c>
      <c r="AW3225" s="22">
        <v>1</v>
      </c>
      <c r="AX3225" s="22" t="s">
        <v>782</v>
      </c>
      <c r="AY3225" s="23">
        <v>100</v>
      </c>
      <c r="AZ3225" s="23">
        <v>0.1</v>
      </c>
      <c r="BA3225" s="23">
        <v>0.30515800000000004</v>
      </c>
      <c r="BB3225" s="14">
        <v>0.27400789720071478</v>
      </c>
      <c r="BC3225" s="22">
        <v>31</v>
      </c>
      <c r="BD3225" s="23">
        <v>25040</v>
      </c>
      <c r="BE3225" s="23">
        <v>25.04</v>
      </c>
      <c r="BF3225" s="23">
        <v>39.988879999999995</v>
      </c>
      <c r="BG3225" s="14">
        <v>35.906870933128801</v>
      </c>
      <c r="BH3225" s="22">
        <v>543</v>
      </c>
      <c r="BI3225" s="23">
        <v>36.346322999999984</v>
      </c>
      <c r="BJ3225" s="23">
        <v>54.141515999999996</v>
      </c>
      <c r="BK3225" s="14">
        <v>48.614825599914973</v>
      </c>
      <c r="BL3225" t="s">
        <v>630</v>
      </c>
    </row>
    <row r="3226" spans="1:64">
      <c r="A3226" t="s">
        <v>4305</v>
      </c>
      <c r="B3226" t="s">
        <v>4304</v>
      </c>
      <c r="C3226" t="s">
        <v>630</v>
      </c>
      <c r="D3226" t="s">
        <v>942</v>
      </c>
      <c r="E3226">
        <v>2015</v>
      </c>
      <c r="F3226" s="23">
        <v>98.09</v>
      </c>
      <c r="G3226" s="23">
        <v>12.07</v>
      </c>
      <c r="H3226" s="22">
        <v>13442</v>
      </c>
      <c r="I3226" s="34">
        <v>108.65021840790315</v>
      </c>
      <c r="J3226" s="13">
        <v>2</v>
      </c>
      <c r="K3226" s="13">
        <v>3</v>
      </c>
      <c r="L3226" s="19">
        <v>1050</v>
      </c>
      <c r="M3226" s="35">
        <v>1.05</v>
      </c>
      <c r="N3226" s="19">
        <v>6.2804227309421492</v>
      </c>
      <c r="O3226" s="17">
        <v>5.7804050677226391</v>
      </c>
      <c r="P3226" s="36">
        <v>1</v>
      </c>
      <c r="Q3226" s="37">
        <v>1</v>
      </c>
      <c r="R3226" s="38">
        <v>0</v>
      </c>
      <c r="S3226" s="27">
        <v>0</v>
      </c>
      <c r="T3226" s="23">
        <v>0.28344225000000001</v>
      </c>
      <c r="U3226" s="17">
        <v>0.26087591369202678</v>
      </c>
      <c r="V3226" s="22">
        <v>0</v>
      </c>
      <c r="W3226" s="22">
        <v>0</v>
      </c>
      <c r="X3226" s="23">
        <v>0</v>
      </c>
      <c r="Y3226" s="27">
        <v>0</v>
      </c>
      <c r="Z3226" s="27">
        <v>0</v>
      </c>
      <c r="AA3226" s="14">
        <v>0</v>
      </c>
      <c r="AB3226" s="39">
        <v>1</v>
      </c>
      <c r="AC3226" s="22" t="s">
        <v>782</v>
      </c>
      <c r="AD3226" s="23">
        <v>0</v>
      </c>
      <c r="AE3226" s="23">
        <v>0</v>
      </c>
      <c r="AF3226" s="23">
        <v>0.51341429999999999</v>
      </c>
      <c r="AG3226" s="14">
        <v>0.47253867274569095</v>
      </c>
      <c r="AH3226" s="22" t="s">
        <v>782</v>
      </c>
      <c r="AI3226" s="23" t="s">
        <v>782</v>
      </c>
      <c r="AJ3226" s="23" t="s">
        <v>782</v>
      </c>
      <c r="AK3226" s="23" t="s">
        <v>782</v>
      </c>
      <c r="AL3226" s="14" t="s">
        <v>782</v>
      </c>
      <c r="AM3226" s="22" t="s">
        <v>782</v>
      </c>
      <c r="AN3226" s="23" t="s">
        <v>782</v>
      </c>
      <c r="AO3226" s="23" t="s">
        <v>782</v>
      </c>
      <c r="AP3226" s="23" t="s">
        <v>782</v>
      </c>
      <c r="AQ3226" s="14" t="s">
        <v>782</v>
      </c>
      <c r="AR3226" s="40">
        <v>663</v>
      </c>
      <c r="AS3226" s="41">
        <v>13366.678</v>
      </c>
      <c r="AT3226" s="23">
        <v>13.366678</v>
      </c>
      <c r="AU3226" s="23">
        <v>11.871785791046557</v>
      </c>
      <c r="AV3226" s="14">
        <v>10.926610148611546</v>
      </c>
      <c r="AW3226" s="22">
        <v>2</v>
      </c>
      <c r="AX3226" s="22" t="s">
        <v>782</v>
      </c>
      <c r="AY3226" s="23">
        <v>100</v>
      </c>
      <c r="AZ3226" s="23">
        <v>0.1</v>
      </c>
      <c r="BA3226" s="23">
        <v>0.26057441539806231</v>
      </c>
      <c r="BB3226" s="14">
        <v>0.23982870832324832</v>
      </c>
      <c r="BC3226" s="42">
        <v>30</v>
      </c>
      <c r="BD3226" s="43">
        <v>26880</v>
      </c>
      <c r="BE3226" s="44">
        <v>26.88</v>
      </c>
      <c r="BF3226" s="23">
        <v>43.257598422111926</v>
      </c>
      <c r="BG3226" s="14">
        <v>39.813632274268294</v>
      </c>
      <c r="BH3226" s="22">
        <v>699</v>
      </c>
      <c r="BI3226" s="23">
        <v>41.396677999999994</v>
      </c>
      <c r="BJ3226" s="23">
        <v>62.467237909498692</v>
      </c>
      <c r="BK3226" s="14">
        <v>57.493890785363448</v>
      </c>
      <c r="BL3226" t="s">
        <v>630</v>
      </c>
    </row>
    <row r="3227" spans="1:64">
      <c r="A3227" t="s">
        <v>4306</v>
      </c>
      <c r="B3227" t="s">
        <v>4304</v>
      </c>
      <c r="C3227" t="s">
        <v>630</v>
      </c>
      <c r="D3227" t="s">
        <v>942</v>
      </c>
      <c r="E3227">
        <v>2016</v>
      </c>
      <c r="F3227" s="23">
        <v>98.09</v>
      </c>
      <c r="G3227" s="23">
        <v>11.99</v>
      </c>
      <c r="H3227" s="22">
        <v>13313</v>
      </c>
      <c r="I3227" s="34">
        <v>114.28943893923916</v>
      </c>
      <c r="J3227" s="13">
        <v>2</v>
      </c>
      <c r="K3227" s="13">
        <v>3</v>
      </c>
      <c r="L3227" s="19">
        <v>1050</v>
      </c>
      <c r="M3227" s="35">
        <v>1.05</v>
      </c>
      <c r="N3227" s="19">
        <v>6.2800500000000001</v>
      </c>
      <c r="O3227" s="17">
        <v>5.4948646684132605</v>
      </c>
      <c r="P3227" s="13">
        <v>1</v>
      </c>
      <c r="Q3227" s="13">
        <v>1</v>
      </c>
      <c r="R3227" s="19">
        <v>0</v>
      </c>
      <c r="S3227" s="27">
        <v>0</v>
      </c>
      <c r="T3227" s="19">
        <v>0.27442974999999997</v>
      </c>
      <c r="U3227" s="17">
        <v>0.24011820562519151</v>
      </c>
      <c r="V3227" s="13">
        <v>0</v>
      </c>
      <c r="W3227" s="13">
        <v>0</v>
      </c>
      <c r="X3227" s="19">
        <v>0</v>
      </c>
      <c r="Y3227" s="27">
        <v>0</v>
      </c>
      <c r="Z3227" s="19">
        <v>0</v>
      </c>
      <c r="AA3227" s="14">
        <v>0</v>
      </c>
      <c r="AB3227" s="13">
        <v>1</v>
      </c>
      <c r="AC3227" s="22" t="s">
        <v>782</v>
      </c>
      <c r="AD3227" s="19">
        <v>0</v>
      </c>
      <c r="AE3227" s="23">
        <v>0</v>
      </c>
      <c r="AF3227" s="19">
        <v>0.53212319999999991</v>
      </c>
      <c r="AG3227" s="14">
        <v>0.46559262600186346</v>
      </c>
      <c r="AH3227" s="22" t="s">
        <v>782</v>
      </c>
      <c r="AI3227" s="23" t="s">
        <v>782</v>
      </c>
      <c r="AJ3227" s="23" t="s">
        <v>782</v>
      </c>
      <c r="AK3227" s="23" t="s">
        <v>782</v>
      </c>
      <c r="AL3227" s="14" t="s">
        <v>782</v>
      </c>
      <c r="AM3227" s="22" t="s">
        <v>782</v>
      </c>
      <c r="AN3227" s="23" t="s">
        <v>782</v>
      </c>
      <c r="AO3227" s="23" t="s">
        <v>782</v>
      </c>
      <c r="AP3227" s="23" t="s">
        <v>782</v>
      </c>
      <c r="AQ3227" s="14" t="s">
        <v>782</v>
      </c>
      <c r="AR3227" s="13">
        <v>672</v>
      </c>
      <c r="AS3227" s="19">
        <v>13443.372999999998</v>
      </c>
      <c r="AT3227" s="23">
        <v>13.443372999999998</v>
      </c>
      <c r="AU3227" s="19">
        <v>11.937715224000023</v>
      </c>
      <c r="AV3227" s="14">
        <v>10.445160405719193</v>
      </c>
      <c r="AW3227" s="13">
        <v>1</v>
      </c>
      <c r="AX3227" s="22" t="s">
        <v>782</v>
      </c>
      <c r="AY3227" s="19">
        <v>100</v>
      </c>
      <c r="AZ3227" s="23">
        <v>0.1</v>
      </c>
      <c r="BA3227" s="19">
        <v>0.47986600000000001</v>
      </c>
      <c r="BB3227" s="14">
        <v>0.41986906616552383</v>
      </c>
      <c r="BC3227" s="13">
        <v>36</v>
      </c>
      <c r="BD3227" s="19">
        <v>46430</v>
      </c>
      <c r="BE3227" s="44">
        <v>46.43</v>
      </c>
      <c r="BF3227" s="19">
        <v>97.668157294837187</v>
      </c>
      <c r="BG3227" s="14">
        <v>85.456852532771194</v>
      </c>
      <c r="BH3227" s="22">
        <v>713</v>
      </c>
      <c r="BI3227" s="23">
        <v>61.023372999999992</v>
      </c>
      <c r="BJ3227" s="23">
        <v>117.17234146883722</v>
      </c>
      <c r="BK3227" s="14">
        <v>102.52245750469622</v>
      </c>
      <c r="BL3227" t="s">
        <v>630</v>
      </c>
    </row>
    <row r="3228" spans="1:64">
      <c r="A3228" t="s">
        <v>4307</v>
      </c>
      <c r="B3228" t="s">
        <v>4304</v>
      </c>
      <c r="C3228" t="s">
        <v>630</v>
      </c>
      <c r="D3228" t="s">
        <v>942</v>
      </c>
      <c r="E3228">
        <v>2017</v>
      </c>
      <c r="F3228" s="23">
        <v>98.09</v>
      </c>
      <c r="G3228" s="23">
        <v>11.96</v>
      </c>
      <c r="H3228" s="22">
        <v>13176</v>
      </c>
      <c r="I3228" s="34">
        <v>103.49761787177341</v>
      </c>
      <c r="J3228" s="13">
        <v>2</v>
      </c>
      <c r="K3228" s="13">
        <v>3</v>
      </c>
      <c r="L3228" s="19">
        <v>1050</v>
      </c>
      <c r="M3228" s="19">
        <v>1.05</v>
      </c>
      <c r="N3228" s="19">
        <v>6.2800499999999992</v>
      </c>
      <c r="O3228" s="17">
        <v>6.0678208147559092</v>
      </c>
      <c r="P3228" s="13">
        <v>1</v>
      </c>
      <c r="Q3228" s="13">
        <v>1</v>
      </c>
      <c r="R3228" s="19">
        <v>0</v>
      </c>
      <c r="S3228" s="19">
        <v>0</v>
      </c>
      <c r="T3228" s="19">
        <v>0</v>
      </c>
      <c r="U3228" s="17">
        <v>0</v>
      </c>
      <c r="V3228" s="13">
        <v>0</v>
      </c>
      <c r="W3228" s="13">
        <v>0</v>
      </c>
      <c r="X3228" s="19">
        <v>0</v>
      </c>
      <c r="Y3228" s="19">
        <v>0</v>
      </c>
      <c r="Z3228" s="19">
        <v>0</v>
      </c>
      <c r="AA3228" s="14">
        <v>0</v>
      </c>
      <c r="AB3228" s="13">
        <v>1</v>
      </c>
      <c r="AC3228" s="22" t="s">
        <v>782</v>
      </c>
      <c r="AD3228" s="19">
        <v>0</v>
      </c>
      <c r="AE3228" s="19">
        <v>0</v>
      </c>
      <c r="AF3228" s="19">
        <v>0.56586599999999998</v>
      </c>
      <c r="AG3228" s="14">
        <v>0.54674301847320761</v>
      </c>
      <c r="AH3228" s="22" t="s">
        <v>782</v>
      </c>
      <c r="AI3228" s="23" t="s">
        <v>782</v>
      </c>
      <c r="AJ3228" s="23" t="s">
        <v>782</v>
      </c>
      <c r="AK3228" s="23" t="s">
        <v>782</v>
      </c>
      <c r="AL3228" s="14" t="s">
        <v>782</v>
      </c>
      <c r="AM3228" s="22" t="s">
        <v>782</v>
      </c>
      <c r="AN3228" s="23" t="s">
        <v>782</v>
      </c>
      <c r="AO3228" s="23" t="s">
        <v>782</v>
      </c>
      <c r="AP3228" s="23" t="s">
        <v>782</v>
      </c>
      <c r="AQ3228" s="14" t="s">
        <v>782</v>
      </c>
      <c r="AR3228" s="13">
        <v>691</v>
      </c>
      <c r="AS3228" s="19">
        <v>18141.723000000002</v>
      </c>
      <c r="AT3228" s="19">
        <v>18.141722999999992</v>
      </c>
      <c r="AU3228" s="19">
        <v>16.109850024000025</v>
      </c>
      <c r="AV3228" s="14">
        <v>15.565430736733521</v>
      </c>
      <c r="AW3228" s="13">
        <v>1</v>
      </c>
      <c r="AX3228" s="22" t="s">
        <v>782</v>
      </c>
      <c r="AY3228" s="19">
        <v>0</v>
      </c>
      <c r="AZ3228" s="19">
        <v>0</v>
      </c>
      <c r="BA3228" s="19">
        <v>0</v>
      </c>
      <c r="BB3228" s="14">
        <v>0</v>
      </c>
      <c r="BC3228" s="13">
        <v>38</v>
      </c>
      <c r="BD3228" s="19">
        <v>54836</v>
      </c>
      <c r="BE3228" s="19">
        <v>54.835999999999991</v>
      </c>
      <c r="BF3228" s="19">
        <v>115.26947797694993</v>
      </c>
      <c r="BG3228" s="14">
        <v>111.37403966124231</v>
      </c>
      <c r="BH3228" s="22">
        <v>734</v>
      </c>
      <c r="BI3228" s="23">
        <v>74.02772299999998</v>
      </c>
      <c r="BJ3228" s="23">
        <v>138.22524400094994</v>
      </c>
      <c r="BK3228" s="14">
        <v>133.55403423120495</v>
      </c>
      <c r="BL3228" t="s">
        <v>630</v>
      </c>
    </row>
    <row r="3229" spans="1:64">
      <c r="A3229" t="s">
        <v>4308</v>
      </c>
      <c r="B3229" t="s">
        <v>4304</v>
      </c>
      <c r="C3229" t="s">
        <v>630</v>
      </c>
      <c r="D3229" t="s">
        <v>942</v>
      </c>
      <c r="E3229">
        <v>2018</v>
      </c>
      <c r="F3229" s="23">
        <v>98.09</v>
      </c>
      <c r="G3229" s="23">
        <v>11.96</v>
      </c>
      <c r="H3229" s="22">
        <v>13115</v>
      </c>
      <c r="I3229" s="34">
        <v>103.50497377922699</v>
      </c>
      <c r="J3229" s="13">
        <v>2</v>
      </c>
      <c r="K3229" s="13">
        <v>3</v>
      </c>
      <c r="L3229" s="19">
        <v>1050</v>
      </c>
      <c r="M3229" s="19">
        <v>1.05</v>
      </c>
      <c r="N3229" s="19">
        <v>6.2800499999999992</v>
      </c>
      <c r="O3229" s="17">
        <v>6.0673895859296172</v>
      </c>
      <c r="P3229" s="13">
        <v>1</v>
      </c>
      <c r="Q3229" s="13">
        <v>1</v>
      </c>
      <c r="R3229" s="19">
        <v>0</v>
      </c>
      <c r="S3229" s="19">
        <v>0</v>
      </c>
      <c r="T3229" s="19">
        <v>0.17547774999999999</v>
      </c>
      <c r="U3229" s="17">
        <v>0.16953557263275942</v>
      </c>
      <c r="V3229" s="13">
        <v>0</v>
      </c>
      <c r="W3229" s="13">
        <v>0</v>
      </c>
      <c r="X3229" s="19">
        <v>0</v>
      </c>
      <c r="Y3229" s="19">
        <v>0</v>
      </c>
      <c r="Z3229" s="19">
        <v>0</v>
      </c>
      <c r="AA3229" s="14">
        <v>0</v>
      </c>
      <c r="AB3229" s="13">
        <v>1</v>
      </c>
      <c r="AC3229" s="22" t="s">
        <v>782</v>
      </c>
      <c r="AD3229" s="19">
        <v>0</v>
      </c>
      <c r="AE3229" s="19">
        <v>0</v>
      </c>
      <c r="AF3229" s="19">
        <v>0.52628221799999997</v>
      </c>
      <c r="AG3229" s="14">
        <v>0.50846080027279095</v>
      </c>
      <c r="AH3229" s="22" t="s">
        <v>782</v>
      </c>
      <c r="AI3229" s="23" t="s">
        <v>782</v>
      </c>
      <c r="AJ3229" s="23" t="s">
        <v>782</v>
      </c>
      <c r="AK3229" s="23" t="s">
        <v>782</v>
      </c>
      <c r="AL3229" s="14" t="s">
        <v>782</v>
      </c>
      <c r="AM3229" s="22" t="s">
        <v>782</v>
      </c>
      <c r="AN3229" s="23" t="s">
        <v>782</v>
      </c>
      <c r="AO3229" s="23" t="s">
        <v>782</v>
      </c>
      <c r="AP3229" s="23" t="s">
        <v>782</v>
      </c>
      <c r="AQ3229" s="14" t="s">
        <v>782</v>
      </c>
      <c r="AR3229" s="13">
        <v>707</v>
      </c>
      <c r="AS3229" s="19">
        <v>18568.898000000001</v>
      </c>
      <c r="AT3229" s="19">
        <v>18.568897999999987</v>
      </c>
      <c r="AU3229" s="19">
        <v>16.489181424000027</v>
      </c>
      <c r="AV3229" s="14">
        <v>15.930810686615851</v>
      </c>
      <c r="AW3229" s="13">
        <v>1</v>
      </c>
      <c r="AX3229" s="22" t="s">
        <v>782</v>
      </c>
      <c r="AY3229" s="19">
        <v>100</v>
      </c>
      <c r="AZ3229" s="19">
        <v>0.1</v>
      </c>
      <c r="BA3229" s="19">
        <v>0.47986600000000001</v>
      </c>
      <c r="BB3229" s="14">
        <v>0.46361636786995364</v>
      </c>
      <c r="BC3229" s="13">
        <v>38</v>
      </c>
      <c r="BD3229" s="19">
        <v>54836</v>
      </c>
      <c r="BE3229" s="19">
        <v>54.835999999999991</v>
      </c>
      <c r="BF3229" s="19">
        <v>115.19501561595685</v>
      </c>
      <c r="BG3229" s="14">
        <v>111.29418366083969</v>
      </c>
      <c r="BH3229" s="22">
        <v>750</v>
      </c>
      <c r="BI3229" s="23">
        <v>74.55489799999998</v>
      </c>
      <c r="BJ3229" s="23">
        <v>139.14587300795688</v>
      </c>
      <c r="BK3229" s="14">
        <v>134.43399667416068</v>
      </c>
      <c r="BL3229" t="s">
        <v>630</v>
      </c>
    </row>
    <row r="3230" spans="1:64">
      <c r="A3230" t="s">
        <v>4309</v>
      </c>
      <c r="B3230" t="s">
        <v>4304</v>
      </c>
      <c r="C3230" t="s">
        <v>630</v>
      </c>
      <c r="D3230" t="s">
        <v>942</v>
      </c>
      <c r="E3230">
        <v>2019</v>
      </c>
      <c r="F3230" s="23">
        <v>98.09</v>
      </c>
      <c r="G3230" s="23">
        <v>11.98</v>
      </c>
      <c r="H3230" s="22">
        <v>13103</v>
      </c>
      <c r="I3230" s="34">
        <v>105.16777469209656</v>
      </c>
      <c r="J3230" s="22">
        <v>2</v>
      </c>
      <c r="K3230" s="22">
        <v>3</v>
      </c>
      <c r="L3230" s="23">
        <v>1050</v>
      </c>
      <c r="M3230" s="23">
        <v>1.05</v>
      </c>
      <c r="N3230" s="23">
        <v>6.2800499999999992</v>
      </c>
      <c r="O3230" s="14">
        <v>5.9714584799253618</v>
      </c>
      <c r="P3230" s="22">
        <v>1</v>
      </c>
      <c r="Q3230" s="22">
        <v>1</v>
      </c>
      <c r="R3230" s="23">
        <v>65.349957464908556</v>
      </c>
      <c r="S3230" s="23">
        <v>6.5349957464908556E-2</v>
      </c>
      <c r="T3230" s="23">
        <v>0.15363774999999999</v>
      </c>
      <c r="U3230" s="14">
        <v>0.14608823895894985</v>
      </c>
      <c r="V3230" s="22">
        <v>0</v>
      </c>
      <c r="W3230" s="22">
        <v>0</v>
      </c>
      <c r="X3230" s="23">
        <v>0</v>
      </c>
      <c r="Y3230" s="23">
        <v>0</v>
      </c>
      <c r="Z3230" s="23">
        <v>0</v>
      </c>
      <c r="AA3230" s="14">
        <v>0</v>
      </c>
      <c r="AB3230" s="22">
        <v>1</v>
      </c>
      <c r="AC3230" s="22">
        <v>1</v>
      </c>
      <c r="AD3230" s="23">
        <v>353.14893347639486</v>
      </c>
      <c r="AE3230" s="23">
        <v>0.35314893347639487</v>
      </c>
      <c r="AF3230" s="23">
        <v>0.49370220899999995</v>
      </c>
      <c r="AG3230" s="14">
        <v>0.46944247935779709</v>
      </c>
      <c r="AH3230" s="22">
        <v>2</v>
      </c>
      <c r="AI3230" s="23">
        <v>5687.76</v>
      </c>
      <c r="AJ3230" s="23">
        <v>5.6877599999999999</v>
      </c>
      <c r="AK3230" s="23">
        <v>5.0507308800000006</v>
      </c>
      <c r="AL3230" s="14">
        <v>4.8025461171801016</v>
      </c>
      <c r="AM3230" s="22">
        <v>737</v>
      </c>
      <c r="AN3230" s="23">
        <v>13857.407999999999</v>
      </c>
      <c r="AO3230" s="23">
        <v>13.857407999999987</v>
      </c>
      <c r="AP3230" s="23">
        <v>12.305378304000024</v>
      </c>
      <c r="AQ3230" s="14">
        <v>11.700711876833868</v>
      </c>
      <c r="AR3230" s="22">
        <v>739</v>
      </c>
      <c r="AS3230" s="23">
        <v>19545.167999999998</v>
      </c>
      <c r="AT3230" s="23">
        <v>19.545167999999986</v>
      </c>
      <c r="AU3230" s="23">
        <v>17.356109184000026</v>
      </c>
      <c r="AV3230" s="14">
        <v>16.503257994013971</v>
      </c>
      <c r="AW3230" s="22">
        <v>1</v>
      </c>
      <c r="AX3230" s="22" t="s">
        <v>782</v>
      </c>
      <c r="AY3230" s="23">
        <v>100</v>
      </c>
      <c r="AZ3230" s="23">
        <v>0.1</v>
      </c>
      <c r="BA3230" s="23">
        <v>0.47986600000000001</v>
      </c>
      <c r="BB3230" s="14">
        <v>0.4562861593343786</v>
      </c>
      <c r="BC3230" s="22">
        <v>38</v>
      </c>
      <c r="BD3230" s="23">
        <v>54836</v>
      </c>
      <c r="BE3230" s="23">
        <v>54.835999999999999</v>
      </c>
      <c r="BF3230" s="23">
        <v>112.98310313380104</v>
      </c>
      <c r="BG3230" s="14">
        <v>107.43129581716995</v>
      </c>
      <c r="BH3230" s="22">
        <v>782</v>
      </c>
      <c r="BI3230" s="23">
        <v>75.949666890941273</v>
      </c>
      <c r="BJ3230" s="23">
        <v>137.74646827680104</v>
      </c>
      <c r="BK3230" s="14">
        <v>130.97782916876042</v>
      </c>
      <c r="BL3230" t="s">
        <v>630</v>
      </c>
    </row>
    <row r="3231" spans="1:64">
      <c r="A3231" t="s">
        <v>4310</v>
      </c>
      <c r="B3231" t="s">
        <v>4304</v>
      </c>
      <c r="C3231" t="s">
        <v>630</v>
      </c>
      <c r="D3231" t="s">
        <v>942</v>
      </c>
      <c r="E3231">
        <v>2020</v>
      </c>
      <c r="F3231" s="23">
        <v>98.09</v>
      </c>
      <c r="G3231" s="23">
        <v>12.07</v>
      </c>
      <c r="H3231" s="22">
        <v>13064</v>
      </c>
      <c r="I3231" s="34">
        <v>105.50860305966032</v>
      </c>
      <c r="J3231" s="22">
        <v>2</v>
      </c>
      <c r="K3231" s="22">
        <v>3</v>
      </c>
      <c r="L3231" s="23">
        <v>1050</v>
      </c>
      <c r="M3231" s="23">
        <v>1.05</v>
      </c>
      <c r="N3231" s="23">
        <v>6.2800499999999992</v>
      </c>
      <c r="O3231" s="14">
        <v>5.9521686553360169</v>
      </c>
      <c r="P3231" s="22">
        <v>1</v>
      </c>
      <c r="Q3231" s="22">
        <v>1</v>
      </c>
      <c r="R3231" s="23">
        <v>56.92152275627393</v>
      </c>
      <c r="S3231" s="23">
        <v>5.6921522756273928E-2</v>
      </c>
      <c r="T3231" s="23">
        <v>0.13382250000000001</v>
      </c>
      <c r="U3231" s="14">
        <v>0.12683562867790932</v>
      </c>
      <c r="V3231" s="22">
        <v>0</v>
      </c>
      <c r="W3231" s="22">
        <v>0</v>
      </c>
      <c r="X3231" s="23">
        <v>0</v>
      </c>
      <c r="Y3231" s="23">
        <v>0</v>
      </c>
      <c r="Z3231" s="23">
        <v>0</v>
      </c>
      <c r="AA3231" s="14">
        <v>0</v>
      </c>
      <c r="AB3231" s="22">
        <v>1</v>
      </c>
      <c r="AC3231" s="22">
        <v>1</v>
      </c>
      <c r="AD3231" s="23">
        <v>364.60574034334758</v>
      </c>
      <c r="AE3231" s="23">
        <v>0.36460574034334758</v>
      </c>
      <c r="AF3231" s="23">
        <v>0.50971882499999999</v>
      </c>
      <c r="AG3231" s="14">
        <v>0.48310641049031533</v>
      </c>
      <c r="AH3231" s="22">
        <v>2</v>
      </c>
      <c r="AI3231" s="23">
        <v>5687.76</v>
      </c>
      <c r="AJ3231" s="23">
        <v>5.6877599999999999</v>
      </c>
      <c r="AK3231" s="23">
        <v>5.0507308800000006</v>
      </c>
      <c r="AL3231" s="14">
        <v>4.7870322737038249</v>
      </c>
      <c r="AM3231" s="22">
        <v>765</v>
      </c>
      <c r="AN3231" s="23">
        <v>14151.523000000001</v>
      </c>
      <c r="AO3231" s="23">
        <v>14.151522999999983</v>
      </c>
      <c r="AP3231" s="23">
        <v>12.566552424000019</v>
      </c>
      <c r="AQ3231" s="14">
        <v>11.910452853682656</v>
      </c>
      <c r="AR3231" s="22">
        <v>767</v>
      </c>
      <c r="AS3231" s="23">
        <v>19839.283000000003</v>
      </c>
      <c r="AT3231" s="23">
        <v>19.839282999999984</v>
      </c>
      <c r="AU3231" s="23">
        <v>17.617283304000019</v>
      </c>
      <c r="AV3231" s="14">
        <v>16.697485127386479</v>
      </c>
      <c r="AW3231" s="22">
        <v>1</v>
      </c>
      <c r="AX3231" s="22">
        <v>1</v>
      </c>
      <c r="AY3231" s="23">
        <v>100</v>
      </c>
      <c r="AZ3231" s="23">
        <v>0.1</v>
      </c>
      <c r="BA3231" s="23">
        <v>0.47986600000000001</v>
      </c>
      <c r="BB3231" s="14">
        <v>0.4548122011706075</v>
      </c>
      <c r="BC3231" s="22">
        <v>38</v>
      </c>
      <c r="BD3231" s="23">
        <v>54836</v>
      </c>
      <c r="BE3231" s="23">
        <v>54.835999999999991</v>
      </c>
      <c r="BF3231" s="23">
        <v>112.98310313380104</v>
      </c>
      <c r="BG3231" s="14">
        <v>107.0842565036277</v>
      </c>
      <c r="BH3231" s="22">
        <v>810</v>
      </c>
      <c r="BI3231" s="23">
        <v>76.24681026309959</v>
      </c>
      <c r="BJ3231" s="23">
        <v>138.00384376280104</v>
      </c>
      <c r="BK3231" s="14">
        <v>130.79866452668904</v>
      </c>
      <c r="BL3231" t="s">
        <v>630</v>
      </c>
    </row>
    <row r="3232" spans="1:64">
      <c r="A3232" t="s">
        <v>4311</v>
      </c>
      <c r="B3232" t="s">
        <v>4304</v>
      </c>
      <c r="C3232" t="s">
        <v>630</v>
      </c>
      <c r="D3232" t="s">
        <v>942</v>
      </c>
      <c r="E3232">
        <v>2021</v>
      </c>
      <c r="F3232" s="23">
        <v>98.09</v>
      </c>
      <c r="G3232" s="23">
        <v>12.12</v>
      </c>
      <c r="H3232" s="22">
        <v>13083</v>
      </c>
      <c r="I3232" s="34">
        <v>97.95</v>
      </c>
      <c r="J3232" s="22">
        <v>2</v>
      </c>
      <c r="K3232" s="22">
        <v>3</v>
      </c>
      <c r="L3232" s="23">
        <v>1099</v>
      </c>
      <c r="M3232" s="23">
        <v>1.099</v>
      </c>
      <c r="N3232" s="23">
        <v>6.5731190000000002</v>
      </c>
      <c r="O3232" s="14">
        <v>6.71</v>
      </c>
      <c r="P3232" s="22">
        <v>1</v>
      </c>
      <c r="Q3232" s="22">
        <v>1</v>
      </c>
      <c r="R3232" s="23">
        <v>22.770097830000001</v>
      </c>
      <c r="S3232" s="23">
        <v>2.2770097999999999E-2</v>
      </c>
      <c r="T3232" s="23">
        <v>5.3532499999999997E-2</v>
      </c>
      <c r="U3232" s="14">
        <v>0.05</v>
      </c>
      <c r="V3232" s="22">
        <v>0</v>
      </c>
      <c r="W3232" s="22">
        <v>0</v>
      </c>
      <c r="X3232" s="23">
        <v>0</v>
      </c>
      <c r="Y3232" s="23">
        <v>0</v>
      </c>
      <c r="Z3232" s="23">
        <v>0</v>
      </c>
      <c r="AA3232" s="14">
        <v>0</v>
      </c>
      <c r="AB3232" s="22">
        <v>1</v>
      </c>
      <c r="AC3232" s="22">
        <v>1</v>
      </c>
      <c r="AD3232" s="23">
        <v>342.26466950000002</v>
      </c>
      <c r="AE3232" s="23">
        <v>0.34226466999999999</v>
      </c>
      <c r="AF3232" s="23">
        <v>0.47848600800000002</v>
      </c>
      <c r="AG3232" s="14">
        <v>0.49</v>
      </c>
      <c r="AH3232" s="22">
        <v>2</v>
      </c>
      <c r="AI3232" s="23">
        <v>6039.6</v>
      </c>
      <c r="AJ3232" s="23">
        <v>6.0396000000000001</v>
      </c>
      <c r="AK3232" s="23">
        <v>5.4043724620000004</v>
      </c>
      <c r="AL3232" s="14">
        <v>5.52</v>
      </c>
      <c r="AM3232" s="22">
        <v>817</v>
      </c>
      <c r="AN3232" s="23">
        <v>14707.156000000001</v>
      </c>
      <c r="AO3232" s="23">
        <v>14.707155999999999</v>
      </c>
      <c r="AP3232" s="23">
        <v>13.160300169999999</v>
      </c>
      <c r="AQ3232" s="14">
        <v>13.44</v>
      </c>
      <c r="AR3232" s="22">
        <v>819</v>
      </c>
      <c r="AS3232" s="23">
        <v>20746.756000000001</v>
      </c>
      <c r="AT3232" s="23">
        <v>20.746756000000001</v>
      </c>
      <c r="AU3232" s="23">
        <v>18.56467263</v>
      </c>
      <c r="AV3232" s="14">
        <v>18.95</v>
      </c>
      <c r="AW3232" s="22">
        <v>1</v>
      </c>
      <c r="AX3232" s="22">
        <v>2</v>
      </c>
      <c r="AY3232" s="23">
        <v>100</v>
      </c>
      <c r="AZ3232" s="23">
        <v>0.1</v>
      </c>
      <c r="BA3232" s="23">
        <v>0.2606</v>
      </c>
      <c r="BB3232" s="14">
        <v>0.27</v>
      </c>
      <c r="BC3232" s="22">
        <v>38</v>
      </c>
      <c r="BD3232" s="23">
        <v>53386</v>
      </c>
      <c r="BE3232" s="23">
        <v>53.386000000000003</v>
      </c>
      <c r="BF3232" s="23">
        <v>92.072801780000006</v>
      </c>
      <c r="BG3232" s="14">
        <v>94</v>
      </c>
      <c r="BH3232" s="22">
        <v>862</v>
      </c>
      <c r="BI3232" s="23">
        <v>75.7</v>
      </c>
      <c r="BJ3232" s="23">
        <v>118</v>
      </c>
      <c r="BK3232" s="14">
        <v>120.47</v>
      </c>
      <c r="BL3232" t="s">
        <v>630</v>
      </c>
    </row>
    <row r="3233" spans="1:64">
      <c r="A3233" t="s">
        <v>4312</v>
      </c>
      <c r="B3233" t="s">
        <v>4304</v>
      </c>
      <c r="C3233" t="s">
        <v>630</v>
      </c>
      <c r="D3233" s="111" t="s">
        <v>942</v>
      </c>
      <c r="E3233" s="110">
        <v>2022</v>
      </c>
      <c r="F3233" s="23"/>
      <c r="G3233" s="23"/>
      <c r="H3233" s="22">
        <v>13238</v>
      </c>
      <c r="I3233" s="34">
        <v>95.942910309013953</v>
      </c>
      <c r="J3233" s="22">
        <v>2</v>
      </c>
      <c r="K3233" s="22">
        <v>3</v>
      </c>
      <c r="L3233" s="23">
        <v>1099</v>
      </c>
      <c r="M3233" s="23">
        <v>1.0990000000000002</v>
      </c>
      <c r="N3233" s="23">
        <v>6.5038819999999999</v>
      </c>
      <c r="O3233" s="14">
        <v>6.7789083935980541</v>
      </c>
      <c r="P3233" s="22">
        <v>1</v>
      </c>
      <c r="Q3233" s="22">
        <v>1</v>
      </c>
      <c r="R3233" s="23">
        <v>0</v>
      </c>
      <c r="S3233" s="23">
        <v>0</v>
      </c>
      <c r="T3233" s="23">
        <v>0</v>
      </c>
      <c r="U3233" s="14">
        <v>0</v>
      </c>
      <c r="V3233" s="22">
        <v>0</v>
      </c>
      <c r="W3233" s="22">
        <v>0</v>
      </c>
      <c r="X3233" s="23">
        <v>0</v>
      </c>
      <c r="Y3233" s="23">
        <v>0</v>
      </c>
      <c r="Z3233" s="23">
        <v>0</v>
      </c>
      <c r="AA3233" s="14">
        <v>0</v>
      </c>
      <c r="AB3233" s="22">
        <v>1</v>
      </c>
      <c r="AC3233" s="22">
        <v>1</v>
      </c>
      <c r="AD3233" s="23">
        <v>337.97728969957097</v>
      </c>
      <c r="AE3233" s="23">
        <v>0.33797728969957103</v>
      </c>
      <c r="AF3233" s="23">
        <v>0.47249225099999997</v>
      </c>
      <c r="AG3233" s="14">
        <v>0.4924722936569173</v>
      </c>
      <c r="AH3233" s="22">
        <v>2</v>
      </c>
      <c r="AI3233" s="23">
        <v>6039.6</v>
      </c>
      <c r="AJ3233" s="23">
        <v>6.0396000000000001</v>
      </c>
      <c r="AK3233" s="23">
        <v>6.1867483206506204</v>
      </c>
      <c r="AL3233" s="14">
        <v>6.4483642415310056</v>
      </c>
      <c r="AM3233" s="22">
        <v>908</v>
      </c>
      <c r="AN3233" s="23">
        <v>15838.716</v>
      </c>
      <c r="AO3233" s="23">
        <v>15.838715999999987</v>
      </c>
      <c r="AP3233" s="23">
        <v>16.224609181777275</v>
      </c>
      <c r="AQ3233" s="14">
        <v>16.910691086523101</v>
      </c>
      <c r="AR3233" s="22">
        <v>910</v>
      </c>
      <c r="AS3233" s="23">
        <v>21878.315999999999</v>
      </c>
      <c r="AT3233" s="23">
        <v>21.878315999999998</v>
      </c>
      <c r="AU3233" s="23">
        <v>22.411357502427919</v>
      </c>
      <c r="AV3233" s="14">
        <v>23.359055328054129</v>
      </c>
      <c r="AW3233" s="22">
        <v>1</v>
      </c>
      <c r="AX3233" s="22">
        <v>2</v>
      </c>
      <c r="AY3233" s="23">
        <v>100</v>
      </c>
      <c r="AZ3233" s="23">
        <v>0.1</v>
      </c>
      <c r="BA3233" s="23">
        <v>0.2606</v>
      </c>
      <c r="BB3233" s="14">
        <v>0.271619861395341</v>
      </c>
      <c r="BC3233" s="22">
        <v>37</v>
      </c>
      <c r="BD3233" s="23">
        <v>51600</v>
      </c>
      <c r="BE3233" s="23">
        <v>51.6</v>
      </c>
      <c r="BF3233" s="23">
        <v>99.569743103974488</v>
      </c>
      <c r="BG3233" s="14">
        <v>103.78019885292117</v>
      </c>
      <c r="BH3233" s="22">
        <v>952</v>
      </c>
      <c r="BI3233" s="23">
        <v>75.015293289699571</v>
      </c>
      <c r="BJ3233" s="23">
        <v>129.2180748574024</v>
      </c>
      <c r="BK3233" s="14">
        <v>134.68225472962561</v>
      </c>
      <c r="BL3233" t="s">
        <v>630</v>
      </c>
    </row>
    <row r="3234" spans="1:64">
      <c r="A3234" t="s">
        <v>4313</v>
      </c>
      <c r="B3234" t="s">
        <v>4304</v>
      </c>
      <c r="C3234" t="s">
        <v>630</v>
      </c>
      <c r="D3234" t="s">
        <v>942</v>
      </c>
      <c r="E3234">
        <v>2023</v>
      </c>
      <c r="F3234">
        <v>98.09</v>
      </c>
      <c r="G3234">
        <v>13.07</v>
      </c>
      <c r="H3234">
        <v>12749</v>
      </c>
      <c r="I3234">
        <v>95.942910309013953</v>
      </c>
      <c r="J3234">
        <v>2</v>
      </c>
      <c r="K3234">
        <v>3</v>
      </c>
      <c r="L3234">
        <v>1099</v>
      </c>
      <c r="M3234">
        <v>1.099</v>
      </c>
      <c r="N3234">
        <v>6.5038819999999999</v>
      </c>
      <c r="O3234">
        <v>6.778908393598055</v>
      </c>
      <c r="P3234">
        <v>1</v>
      </c>
      <c r="Q3234">
        <v>1</v>
      </c>
      <c r="R3234">
        <v>46.113356000000003</v>
      </c>
      <c r="S3234">
        <v>4.6113000000000001E-2</v>
      </c>
      <c r="T3234">
        <v>0.10841199999999999</v>
      </c>
      <c r="U3234">
        <v>0.11299636382805719</v>
      </c>
      <c r="V3234">
        <v>0</v>
      </c>
      <c r="W3234">
        <v>0</v>
      </c>
      <c r="X3234">
        <v>0</v>
      </c>
      <c r="Y3234">
        <v>0</v>
      </c>
      <c r="Z3234">
        <v>0</v>
      </c>
      <c r="AA3234">
        <v>0</v>
      </c>
      <c r="AB3234">
        <v>1</v>
      </c>
      <c r="AC3234">
        <v>1</v>
      </c>
      <c r="AD3234">
        <v>299.49484978540801</v>
      </c>
      <c r="AE3234">
        <v>0.29949484978540802</v>
      </c>
      <c r="AF3234">
        <v>0.4186938</v>
      </c>
      <c r="AG3234">
        <v>0.436398894562888</v>
      </c>
      <c r="AH3234">
        <v>3</v>
      </c>
      <c r="AI3234">
        <v>6041.2</v>
      </c>
      <c r="AJ3234">
        <v>6.0411999999999999</v>
      </c>
      <c r="AK3234">
        <v>5.6665679999999998</v>
      </c>
      <c r="AL3234">
        <v>6.3796629999999999</v>
      </c>
      <c r="AM3234">
        <v>1053</v>
      </c>
      <c r="AN3234">
        <v>18173.887999999999</v>
      </c>
      <c r="AO3234">
        <v>18.173888000000002</v>
      </c>
      <c r="AP3234">
        <v>17.046875</v>
      </c>
      <c r="AQ3234">
        <v>17.767727646675759</v>
      </c>
      <c r="AR3234">
        <v>1136</v>
      </c>
      <c r="AS3234">
        <v>24272.747999999901</v>
      </c>
      <c r="AT3234">
        <v>24.272748</v>
      </c>
      <c r="AU3234">
        <v>22.767527797323702</v>
      </c>
      <c r="AV3234">
        <v>23.730286817435289</v>
      </c>
      <c r="AW3234">
        <v>1</v>
      </c>
      <c r="AX3234">
        <v>2</v>
      </c>
      <c r="AY3234">
        <v>100</v>
      </c>
      <c r="AZ3234">
        <v>0.1</v>
      </c>
      <c r="BA3234">
        <v>0.2606</v>
      </c>
      <c r="BB3234">
        <v>0.27161986139534094</v>
      </c>
      <c r="BC3234">
        <v>37</v>
      </c>
      <c r="BD3234">
        <v>51600</v>
      </c>
      <c r="BE3234">
        <v>51.6</v>
      </c>
      <c r="BF3234">
        <v>118.890771</v>
      </c>
      <c r="BG3234">
        <v>123.91824535765628</v>
      </c>
      <c r="BH3234">
        <v>1178</v>
      </c>
      <c r="BI3234">
        <v>77.417355849785409</v>
      </c>
      <c r="BJ3234">
        <v>148.94988659732368</v>
      </c>
      <c r="BK3234">
        <v>155.24845568847587</v>
      </c>
      <c r="BL3234" t="s">
        <v>630</v>
      </c>
    </row>
    <row r="3235" spans="1:64">
      <c r="A3235" t="s">
        <v>4314</v>
      </c>
      <c r="B3235" t="s">
        <v>4304</v>
      </c>
      <c r="C3235" t="s">
        <v>630</v>
      </c>
      <c r="D3235" t="s">
        <v>942</v>
      </c>
      <c r="E3235">
        <v>2024</v>
      </c>
      <c r="F3235">
        <v>98.09</v>
      </c>
      <c r="G3235">
        <v>13.18</v>
      </c>
      <c r="H3235">
        <v>12669</v>
      </c>
      <c r="I3235">
        <v>86.872576438332999</v>
      </c>
      <c r="J3235">
        <v>2</v>
      </c>
      <c r="K3235">
        <v>3</v>
      </c>
      <c r="L3235">
        <v>1099</v>
      </c>
      <c r="M3235">
        <v>1.0990000000000002</v>
      </c>
      <c r="N3235">
        <v>6.5038819999999999</v>
      </c>
      <c r="O3235">
        <v>7.4866917347810187</v>
      </c>
      <c r="P3235">
        <v>1</v>
      </c>
      <c r="Q3235">
        <v>1</v>
      </c>
      <c r="R3235">
        <v>19.338579327945553</v>
      </c>
      <c r="S3235">
        <v>1.9338579327945554E-2</v>
      </c>
      <c r="T3235">
        <v>4.5464999999999998E-2</v>
      </c>
      <c r="U3235">
        <v>5.2335272952648747E-2</v>
      </c>
      <c r="V3235">
        <v>0</v>
      </c>
      <c r="W3235">
        <v>0</v>
      </c>
      <c r="X3235">
        <v>0</v>
      </c>
      <c r="Y3235">
        <v>0</v>
      </c>
      <c r="Z3235">
        <v>0</v>
      </c>
      <c r="AA3235">
        <v>0</v>
      </c>
      <c r="AB3235">
        <v>1</v>
      </c>
      <c r="AC3235">
        <v>1</v>
      </c>
      <c r="AD3235">
        <v>316.29650214592277</v>
      </c>
      <c r="AE3235">
        <v>0.31629650214592275</v>
      </c>
      <c r="AF3235">
        <v>0.44218250999999997</v>
      </c>
      <c r="AG3235">
        <v>0.50900126153606806</v>
      </c>
      <c r="AH3235">
        <v>2</v>
      </c>
      <c r="AI3235">
        <v>6039.6</v>
      </c>
      <c r="AJ3235">
        <v>6.0396000000000001</v>
      </c>
      <c r="AK3235">
        <v>5.4473798362771868</v>
      </c>
      <c r="AL3235">
        <v>6.2705402091349738</v>
      </c>
      <c r="AM3235">
        <v>1197</v>
      </c>
      <c r="AN3235">
        <v>20459.751000000015</v>
      </c>
      <c r="AO3235">
        <v>20.459751000000008</v>
      </c>
      <c r="AP3235">
        <v>18.453545773337968</v>
      </c>
      <c r="AQ3235">
        <v>21.242084130470477</v>
      </c>
      <c r="AR3235">
        <v>1407</v>
      </c>
      <c r="AS3235">
        <v>26681.327999999943</v>
      </c>
      <c r="AT3235">
        <v>26.681328000000029</v>
      </c>
      <c r="AU3235">
        <v>24.065058638369724</v>
      </c>
      <c r="AV3235">
        <v>27.701559715398155</v>
      </c>
      <c r="AW3235">
        <v>1</v>
      </c>
      <c r="AX3235">
        <v>2</v>
      </c>
      <c r="AY3235">
        <v>100</v>
      </c>
      <c r="AZ3235">
        <v>0.1</v>
      </c>
      <c r="BA3235">
        <v>0.2606</v>
      </c>
      <c r="BB3235">
        <v>0.29997959158606102</v>
      </c>
      <c r="BC3235">
        <v>37</v>
      </c>
      <c r="BD3235">
        <v>56300</v>
      </c>
      <c r="BE3235">
        <v>56.3</v>
      </c>
      <c r="BF3235">
        <v>115.45837895790183</v>
      </c>
      <c r="BG3235">
        <v>132.90543885257117</v>
      </c>
      <c r="BH3235">
        <v>1449</v>
      </c>
      <c r="BI3235">
        <v>84.515963081473899</v>
      </c>
      <c r="BJ3235">
        <v>146.77556710627155</v>
      </c>
      <c r="BK3235">
        <v>168.95500642882516</v>
      </c>
      <c r="BL3235" t="s">
        <v>630</v>
      </c>
    </row>
    <row r="3236" spans="1:64">
      <c r="A3236" t="s">
        <v>4315</v>
      </c>
      <c r="B3236" t="s">
        <v>4316</v>
      </c>
      <c r="C3236" t="s">
        <v>631</v>
      </c>
      <c r="D3236" t="s">
        <v>942</v>
      </c>
      <c r="E3236">
        <v>2012</v>
      </c>
      <c r="F3236" s="23">
        <v>138.94</v>
      </c>
      <c r="G3236" s="23">
        <v>10.9</v>
      </c>
      <c r="H3236" s="22">
        <v>9002</v>
      </c>
      <c r="I3236" s="34">
        <v>72.559502999999992</v>
      </c>
      <c r="J3236" s="22">
        <v>12</v>
      </c>
      <c r="K3236" s="22" t="s">
        <v>782</v>
      </c>
      <c r="L3236" s="23">
        <v>3540</v>
      </c>
      <c r="M3236" s="23">
        <v>3.54</v>
      </c>
      <c r="N3236" s="23">
        <v>22.314104</v>
      </c>
      <c r="O3236" s="14">
        <v>30.752834676940939</v>
      </c>
      <c r="P3236" s="22">
        <v>0</v>
      </c>
      <c r="Q3236" s="22" t="s">
        <v>782</v>
      </c>
      <c r="R3236" s="23">
        <v>0</v>
      </c>
      <c r="S3236" s="23">
        <v>0</v>
      </c>
      <c r="T3236" s="23">
        <v>0</v>
      </c>
      <c r="U3236" s="14">
        <v>0</v>
      </c>
      <c r="V3236" s="22">
        <v>0</v>
      </c>
      <c r="W3236" s="22" t="s">
        <v>782</v>
      </c>
      <c r="X3236" s="23">
        <v>0</v>
      </c>
      <c r="Y3236" s="23">
        <v>0</v>
      </c>
      <c r="Z3236" s="23">
        <v>0</v>
      </c>
      <c r="AA3236" s="14">
        <v>0</v>
      </c>
      <c r="AB3236" s="22">
        <v>0</v>
      </c>
      <c r="AC3236" s="22" t="s">
        <v>782</v>
      </c>
      <c r="AD3236" s="23">
        <v>0</v>
      </c>
      <c r="AE3236" s="23">
        <v>0</v>
      </c>
      <c r="AF3236" s="23">
        <v>0</v>
      </c>
      <c r="AG3236" s="14">
        <v>0</v>
      </c>
      <c r="AH3236" s="22" t="s">
        <v>782</v>
      </c>
      <c r="AI3236" s="23" t="s">
        <v>782</v>
      </c>
      <c r="AJ3236" s="23" t="s">
        <v>782</v>
      </c>
      <c r="AK3236" s="23" t="s">
        <v>782</v>
      </c>
      <c r="AL3236" s="14" t="s">
        <v>782</v>
      </c>
      <c r="AM3236" s="22" t="s">
        <v>782</v>
      </c>
      <c r="AN3236" s="23" t="s">
        <v>782</v>
      </c>
      <c r="AO3236" s="23" t="s">
        <v>782</v>
      </c>
      <c r="AP3236" s="23" t="s">
        <v>782</v>
      </c>
      <c r="AQ3236" s="14" t="s">
        <v>782</v>
      </c>
      <c r="AR3236" s="22">
        <v>1119</v>
      </c>
      <c r="AS3236" s="23">
        <v>20956.143999999993</v>
      </c>
      <c r="AT3236" s="23">
        <v>20.956143999999991</v>
      </c>
      <c r="AU3236" s="23">
        <v>18.663961</v>
      </c>
      <c r="AV3236" s="14">
        <v>25.722283406489154</v>
      </c>
      <c r="AW3236" s="22">
        <v>1</v>
      </c>
      <c r="AX3236" s="22" t="s">
        <v>782</v>
      </c>
      <c r="AY3236" s="23">
        <v>7.5</v>
      </c>
      <c r="AZ3236" s="23">
        <v>7.4999999999999997E-3</v>
      </c>
      <c r="BA3236" s="23">
        <v>9.8960000000000003E-3</v>
      </c>
      <c r="BB3236" s="14">
        <v>1.3638461663663823E-2</v>
      </c>
      <c r="BC3236" s="22">
        <v>20</v>
      </c>
      <c r="BD3236" s="23">
        <v>20610</v>
      </c>
      <c r="BE3236" s="23">
        <v>20.61</v>
      </c>
      <c r="BF3236" s="23">
        <v>32.914169999999999</v>
      </c>
      <c r="BG3236" s="14">
        <v>45.361625478608914</v>
      </c>
      <c r="BH3236" s="22">
        <v>1152</v>
      </c>
      <c r="BI3236" s="23">
        <v>45.113643999999987</v>
      </c>
      <c r="BJ3236" s="23">
        <v>73.902130999999997</v>
      </c>
      <c r="BK3236" s="14">
        <v>101.85038202370266</v>
      </c>
      <c r="BL3236" t="s">
        <v>631</v>
      </c>
    </row>
    <row r="3237" spans="1:64">
      <c r="A3237" t="s">
        <v>4317</v>
      </c>
      <c r="B3237" t="s">
        <v>4316</v>
      </c>
      <c r="C3237" t="s">
        <v>631</v>
      </c>
      <c r="D3237" t="s">
        <v>942</v>
      </c>
      <c r="E3237">
        <v>2015</v>
      </c>
      <c r="F3237" s="23">
        <v>138.94</v>
      </c>
      <c r="G3237" s="23">
        <v>11.2</v>
      </c>
      <c r="H3237" s="22">
        <v>9497</v>
      </c>
      <c r="I3237" s="34">
        <v>76.868237153461777</v>
      </c>
      <c r="J3237" s="13">
        <v>11</v>
      </c>
      <c r="K3237" s="13">
        <v>12</v>
      </c>
      <c r="L3237" s="19">
        <v>3540</v>
      </c>
      <c r="M3237" s="35">
        <v>3.54</v>
      </c>
      <c r="N3237" s="19">
        <v>21.17399663574782</v>
      </c>
      <c r="O3237" s="17">
        <v>27.545833519605107</v>
      </c>
      <c r="P3237" s="36">
        <v>0</v>
      </c>
      <c r="Q3237" s="37">
        <v>0</v>
      </c>
      <c r="R3237" s="38">
        <v>0</v>
      </c>
      <c r="S3237" s="27">
        <v>0</v>
      </c>
      <c r="T3237" s="23">
        <v>0</v>
      </c>
      <c r="U3237" s="17">
        <v>0</v>
      </c>
      <c r="V3237" s="22">
        <v>0</v>
      </c>
      <c r="W3237" s="22">
        <v>0</v>
      </c>
      <c r="X3237" s="23">
        <v>0</v>
      </c>
      <c r="Y3237" s="27">
        <v>0</v>
      </c>
      <c r="Z3237" s="27">
        <v>0</v>
      </c>
      <c r="AA3237" s="14">
        <v>0</v>
      </c>
      <c r="AB3237" s="39">
        <v>0</v>
      </c>
      <c r="AC3237" s="22" t="s">
        <v>782</v>
      </c>
      <c r="AD3237" s="23">
        <v>0</v>
      </c>
      <c r="AE3237" s="23">
        <v>0</v>
      </c>
      <c r="AF3237" s="23">
        <v>0</v>
      </c>
      <c r="AG3237" s="14">
        <v>0</v>
      </c>
      <c r="AH3237" s="22" t="s">
        <v>782</v>
      </c>
      <c r="AI3237" s="23" t="s">
        <v>782</v>
      </c>
      <c r="AJ3237" s="23" t="s">
        <v>782</v>
      </c>
      <c r="AK3237" s="23" t="s">
        <v>782</v>
      </c>
      <c r="AL3237" s="14" t="s">
        <v>782</v>
      </c>
      <c r="AM3237" s="22" t="s">
        <v>782</v>
      </c>
      <c r="AN3237" s="23" t="s">
        <v>782</v>
      </c>
      <c r="AO3237" s="23" t="s">
        <v>782</v>
      </c>
      <c r="AP3237" s="23" t="s">
        <v>782</v>
      </c>
      <c r="AQ3237" s="14" t="s">
        <v>782</v>
      </c>
      <c r="AR3237" s="40">
        <v>1182</v>
      </c>
      <c r="AS3237" s="41">
        <v>24480.116000000013</v>
      </c>
      <c r="AT3237" s="23">
        <v>24.480116000000013</v>
      </c>
      <c r="AU3237" s="23">
        <v>21.742327696677634</v>
      </c>
      <c r="AV3237" s="14">
        <v>28.285190999333938</v>
      </c>
      <c r="AW3237" s="22">
        <v>1</v>
      </c>
      <c r="AX3237" s="22" t="s">
        <v>782</v>
      </c>
      <c r="AY3237" s="23">
        <v>7.5</v>
      </c>
      <c r="AZ3237" s="23">
        <v>7.4999999999999997E-3</v>
      </c>
      <c r="BA3237" s="23">
        <v>1.9543081154854671E-2</v>
      </c>
      <c r="BB3237" s="14">
        <v>2.5424130796493159E-2</v>
      </c>
      <c r="BC3237" s="42">
        <v>19</v>
      </c>
      <c r="BD3237" s="43">
        <v>20550</v>
      </c>
      <c r="BE3237" s="44">
        <v>20.55</v>
      </c>
      <c r="BF3237" s="23">
        <v>32.612850000000002</v>
      </c>
      <c r="BG3237" s="14">
        <v>42.426951895476471</v>
      </c>
      <c r="BH3237" s="22">
        <v>1213</v>
      </c>
      <c r="BI3237" s="23">
        <v>48.577616000000013</v>
      </c>
      <c r="BJ3237" s="23">
        <v>75.548717413580306</v>
      </c>
      <c r="BK3237" s="14">
        <v>98.283400545212018</v>
      </c>
      <c r="BL3237" t="s">
        <v>631</v>
      </c>
    </row>
    <row r="3238" spans="1:64">
      <c r="A3238" t="s">
        <v>4318</v>
      </c>
      <c r="B3238" t="s">
        <v>4316</v>
      </c>
      <c r="C3238" t="s">
        <v>631</v>
      </c>
      <c r="D3238" t="s">
        <v>942</v>
      </c>
      <c r="E3238">
        <v>2016</v>
      </c>
      <c r="F3238" s="23">
        <v>138.94</v>
      </c>
      <c r="G3238" s="23">
        <v>11.39</v>
      </c>
      <c r="H3238" s="22" t="e">
        <v>#N/A</v>
      </c>
      <c r="I3238" s="34">
        <v>80.747418658380766</v>
      </c>
      <c r="J3238" s="13">
        <v>11</v>
      </c>
      <c r="K3238" s="13">
        <v>12</v>
      </c>
      <c r="L3238" s="19">
        <v>3540</v>
      </c>
      <c r="M3238" s="35">
        <v>3.54</v>
      </c>
      <c r="N3238" s="19">
        <v>21.172739999999997</v>
      </c>
      <c r="O3238" s="17">
        <v>26.22094966227441</v>
      </c>
      <c r="P3238" s="13">
        <v>0</v>
      </c>
      <c r="Q3238" s="13">
        <v>0</v>
      </c>
      <c r="R3238" s="19">
        <v>0</v>
      </c>
      <c r="S3238" s="27">
        <v>0</v>
      </c>
      <c r="T3238" s="19">
        <v>0</v>
      </c>
      <c r="U3238" s="17">
        <v>0</v>
      </c>
      <c r="V3238" s="13">
        <v>0</v>
      </c>
      <c r="W3238" s="13">
        <v>0</v>
      </c>
      <c r="X3238" s="19">
        <v>0</v>
      </c>
      <c r="Y3238" s="27">
        <v>0</v>
      </c>
      <c r="Z3238" s="19">
        <v>0</v>
      </c>
      <c r="AA3238" s="14">
        <v>0</v>
      </c>
      <c r="AB3238" s="13">
        <v>0</v>
      </c>
      <c r="AC3238" s="22" t="s">
        <v>782</v>
      </c>
      <c r="AD3238" s="19">
        <v>0</v>
      </c>
      <c r="AE3238" s="23">
        <v>0</v>
      </c>
      <c r="AF3238" s="19">
        <v>0</v>
      </c>
      <c r="AG3238" s="14">
        <v>0</v>
      </c>
      <c r="AH3238" s="22" t="s">
        <v>782</v>
      </c>
      <c r="AI3238" s="23" t="s">
        <v>782</v>
      </c>
      <c r="AJ3238" s="23" t="s">
        <v>782</v>
      </c>
      <c r="AK3238" s="23" t="s">
        <v>782</v>
      </c>
      <c r="AL3238" s="14" t="s">
        <v>782</v>
      </c>
      <c r="AM3238" s="22" t="s">
        <v>782</v>
      </c>
      <c r="AN3238" s="23" t="s">
        <v>782</v>
      </c>
      <c r="AO3238" s="23" t="s">
        <v>782</v>
      </c>
      <c r="AP3238" s="23" t="s">
        <v>782</v>
      </c>
      <c r="AQ3238" s="14" t="s">
        <v>782</v>
      </c>
      <c r="AR3238" s="13">
        <v>1192</v>
      </c>
      <c r="AS3238" s="19">
        <v>24610.940999999984</v>
      </c>
      <c r="AT3238" s="23">
        <v>24.610940999999983</v>
      </c>
      <c r="AU3238" s="19">
        <v>21.854515608000014</v>
      </c>
      <c r="AV3238" s="14">
        <v>27.06528081158881</v>
      </c>
      <c r="AW3238" s="13">
        <v>1</v>
      </c>
      <c r="AX3238" s="22" t="s">
        <v>782</v>
      </c>
      <c r="AY3238" s="19">
        <v>7.5</v>
      </c>
      <c r="AZ3238" s="23">
        <v>7.4999999999999997E-3</v>
      </c>
      <c r="BA3238" s="19">
        <v>1.0214000000000001E-2</v>
      </c>
      <c r="BB3238" s="14">
        <v>1.2649320770503531E-2</v>
      </c>
      <c r="BC3238" s="13">
        <v>19</v>
      </c>
      <c r="BD3238" s="19">
        <v>20549.999999999996</v>
      </c>
      <c r="BE3238" s="44">
        <v>20.549999999999997</v>
      </c>
      <c r="BF3238" s="19">
        <v>33.044399999999996</v>
      </c>
      <c r="BG3238" s="14">
        <v>40.923165779207629</v>
      </c>
      <c r="BH3238" s="22">
        <v>1223</v>
      </c>
      <c r="BI3238" s="23">
        <v>48.708440999999979</v>
      </c>
      <c r="BJ3238" s="23">
        <v>76.081869608000005</v>
      </c>
      <c r="BK3238" s="14">
        <v>94.222045573841356</v>
      </c>
      <c r="BL3238" t="s">
        <v>631</v>
      </c>
    </row>
    <row r="3239" spans="1:64">
      <c r="A3239" t="s">
        <v>4319</v>
      </c>
      <c r="B3239" t="s">
        <v>4316</v>
      </c>
      <c r="C3239" t="s">
        <v>631</v>
      </c>
      <c r="D3239" t="s">
        <v>942</v>
      </c>
      <c r="E3239">
        <v>2017</v>
      </c>
      <c r="F3239" s="23">
        <v>138.94</v>
      </c>
      <c r="G3239" s="23">
        <v>11.45</v>
      </c>
      <c r="H3239" s="22">
        <v>8669</v>
      </c>
      <c r="I3239" s="34">
        <v>68.095085711172118</v>
      </c>
      <c r="J3239" s="13">
        <v>11</v>
      </c>
      <c r="K3239" s="13">
        <v>12</v>
      </c>
      <c r="L3239" s="19">
        <v>3540</v>
      </c>
      <c r="M3239" s="19">
        <v>3.5399999999999996</v>
      </c>
      <c r="N3239" s="19">
        <v>21.172739999999997</v>
      </c>
      <c r="O3239" s="17">
        <v>31.092904544984311</v>
      </c>
      <c r="P3239" s="13">
        <v>0</v>
      </c>
      <c r="Q3239" s="13">
        <v>0</v>
      </c>
      <c r="R3239" s="19">
        <v>0</v>
      </c>
      <c r="S3239" s="19">
        <v>0</v>
      </c>
      <c r="T3239" s="19">
        <v>0</v>
      </c>
      <c r="U3239" s="17">
        <v>0</v>
      </c>
      <c r="V3239" s="13">
        <v>0</v>
      </c>
      <c r="W3239" s="13">
        <v>0</v>
      </c>
      <c r="X3239" s="19">
        <v>0</v>
      </c>
      <c r="Y3239" s="19">
        <v>0</v>
      </c>
      <c r="Z3239" s="19">
        <v>0</v>
      </c>
      <c r="AA3239" s="14">
        <v>0</v>
      </c>
      <c r="AB3239" s="13">
        <v>0</v>
      </c>
      <c r="AC3239" s="22" t="s">
        <v>782</v>
      </c>
      <c r="AD3239" s="19">
        <v>0</v>
      </c>
      <c r="AE3239" s="19">
        <v>0</v>
      </c>
      <c r="AF3239" s="19">
        <v>0</v>
      </c>
      <c r="AG3239" s="14">
        <v>0</v>
      </c>
      <c r="AH3239" s="22" t="s">
        <v>782</v>
      </c>
      <c r="AI3239" s="23" t="s">
        <v>782</v>
      </c>
      <c r="AJ3239" s="23" t="s">
        <v>782</v>
      </c>
      <c r="AK3239" s="23" t="s">
        <v>782</v>
      </c>
      <c r="AL3239" s="14" t="s">
        <v>782</v>
      </c>
      <c r="AM3239" s="22" t="s">
        <v>782</v>
      </c>
      <c r="AN3239" s="23" t="s">
        <v>782</v>
      </c>
      <c r="AO3239" s="23" t="s">
        <v>782</v>
      </c>
      <c r="AP3239" s="23" t="s">
        <v>782</v>
      </c>
      <c r="AQ3239" s="14" t="s">
        <v>782</v>
      </c>
      <c r="AR3239" s="13">
        <v>1221</v>
      </c>
      <c r="AS3239" s="19">
        <v>25278.585999999999</v>
      </c>
      <c r="AT3239" s="19">
        <v>25.278585999999962</v>
      </c>
      <c r="AU3239" s="19">
        <v>22.447384368000009</v>
      </c>
      <c r="AV3239" s="14">
        <v>32.964764099440949</v>
      </c>
      <c r="AW3239" s="13">
        <v>1</v>
      </c>
      <c r="AX3239" s="22" t="s">
        <v>782</v>
      </c>
      <c r="AY3239" s="19">
        <v>0</v>
      </c>
      <c r="AZ3239" s="19">
        <v>0</v>
      </c>
      <c r="BA3239" s="19">
        <v>0</v>
      </c>
      <c r="BB3239" s="14">
        <v>0</v>
      </c>
      <c r="BC3239" s="13">
        <v>19</v>
      </c>
      <c r="BD3239" s="19">
        <v>21665</v>
      </c>
      <c r="BE3239" s="19">
        <v>21.664999999999996</v>
      </c>
      <c r="BF3239" s="19">
        <v>34.837319999999991</v>
      </c>
      <c r="BG3239" s="14">
        <v>51.159815185142435</v>
      </c>
      <c r="BH3239" s="22">
        <v>1252</v>
      </c>
      <c r="BI3239" s="23">
        <v>50.483585999999953</v>
      </c>
      <c r="BJ3239" s="23">
        <v>78.457444367999997</v>
      </c>
      <c r="BK3239" s="14">
        <v>115.21748382956768</v>
      </c>
      <c r="BL3239" t="s">
        <v>631</v>
      </c>
    </row>
    <row r="3240" spans="1:64">
      <c r="A3240" t="s">
        <v>4320</v>
      </c>
      <c r="B3240" t="s">
        <v>4316</v>
      </c>
      <c r="C3240" t="s">
        <v>631</v>
      </c>
      <c r="D3240" t="s">
        <v>942</v>
      </c>
      <c r="E3240">
        <v>2018</v>
      </c>
      <c r="F3240" s="23">
        <v>138.94</v>
      </c>
      <c r="G3240" s="23">
        <v>11.47</v>
      </c>
      <c r="H3240" s="22">
        <v>8523</v>
      </c>
      <c r="I3240" s="34">
        <v>68.099925447185697</v>
      </c>
      <c r="J3240" s="13">
        <v>11</v>
      </c>
      <c r="K3240" s="13">
        <v>12</v>
      </c>
      <c r="L3240" s="19">
        <v>5091</v>
      </c>
      <c r="M3240" s="19">
        <v>5.0910000000000011</v>
      </c>
      <c r="N3240" s="19">
        <v>30.449270999999996</v>
      </c>
      <c r="O3240" s="17">
        <v>44.712634852463481</v>
      </c>
      <c r="P3240" s="13">
        <v>0</v>
      </c>
      <c r="Q3240" s="13">
        <v>0</v>
      </c>
      <c r="R3240" s="19">
        <v>0</v>
      </c>
      <c r="S3240" s="19">
        <v>0</v>
      </c>
      <c r="T3240" s="19">
        <v>0</v>
      </c>
      <c r="U3240" s="17">
        <v>0</v>
      </c>
      <c r="V3240" s="13">
        <v>0</v>
      </c>
      <c r="W3240" s="13">
        <v>0</v>
      </c>
      <c r="X3240" s="19">
        <v>0</v>
      </c>
      <c r="Y3240" s="19">
        <v>0</v>
      </c>
      <c r="Z3240" s="19">
        <v>0</v>
      </c>
      <c r="AA3240" s="14">
        <v>0</v>
      </c>
      <c r="AB3240" s="13">
        <v>0</v>
      </c>
      <c r="AC3240" s="22" t="s">
        <v>782</v>
      </c>
      <c r="AD3240" s="19">
        <v>0</v>
      </c>
      <c r="AE3240" s="19">
        <v>0</v>
      </c>
      <c r="AF3240" s="19">
        <v>0</v>
      </c>
      <c r="AG3240" s="14">
        <v>0</v>
      </c>
      <c r="AH3240" s="22" t="s">
        <v>782</v>
      </c>
      <c r="AI3240" s="23" t="s">
        <v>782</v>
      </c>
      <c r="AJ3240" s="23" t="s">
        <v>782</v>
      </c>
      <c r="AK3240" s="23" t="s">
        <v>782</v>
      </c>
      <c r="AL3240" s="14" t="s">
        <v>782</v>
      </c>
      <c r="AM3240" s="22" t="s">
        <v>782</v>
      </c>
      <c r="AN3240" s="23" t="s">
        <v>782</v>
      </c>
      <c r="AO3240" s="23" t="s">
        <v>782</v>
      </c>
      <c r="AP3240" s="23" t="s">
        <v>782</v>
      </c>
      <c r="AQ3240" s="14" t="s">
        <v>782</v>
      </c>
      <c r="AR3240" s="13">
        <v>1240</v>
      </c>
      <c r="AS3240" s="19">
        <v>25636.891</v>
      </c>
      <c r="AT3240" s="19">
        <v>25.636890999999949</v>
      </c>
      <c r="AU3240" s="19">
        <v>22.76555920800001</v>
      </c>
      <c r="AV3240" s="14">
        <v>33.429638958497307</v>
      </c>
      <c r="AW3240" s="13">
        <v>1</v>
      </c>
      <c r="AX3240" s="22" t="s">
        <v>782</v>
      </c>
      <c r="AY3240" s="19">
        <v>7.5</v>
      </c>
      <c r="AZ3240" s="19">
        <v>7.4999999999999997E-3</v>
      </c>
      <c r="BA3240" s="19">
        <v>1.0214000000000001E-2</v>
      </c>
      <c r="BB3240" s="14">
        <v>1.499854799095394E-2</v>
      </c>
      <c r="BC3240" s="13">
        <v>19</v>
      </c>
      <c r="BD3240" s="19">
        <v>21665</v>
      </c>
      <c r="BE3240" s="19">
        <v>21.664999999999996</v>
      </c>
      <c r="BF3240" s="19">
        <v>34.837319999999991</v>
      </c>
      <c r="BG3240" s="14">
        <v>51.15617935149983</v>
      </c>
      <c r="BH3240" s="22">
        <v>1271</v>
      </c>
      <c r="BI3240" s="23">
        <v>52.400390999999949</v>
      </c>
      <c r="BJ3240" s="23">
        <v>88.062364207999991</v>
      </c>
      <c r="BK3240" s="14">
        <v>129.31345171045157</v>
      </c>
      <c r="BL3240" t="s">
        <v>631</v>
      </c>
    </row>
    <row r="3241" spans="1:64">
      <c r="A3241" t="s">
        <v>4321</v>
      </c>
      <c r="B3241" t="s">
        <v>4316</v>
      </c>
      <c r="C3241" t="s">
        <v>631</v>
      </c>
      <c r="D3241" t="s">
        <v>942</v>
      </c>
      <c r="E3241">
        <v>2019</v>
      </c>
      <c r="F3241" s="23">
        <v>138.94</v>
      </c>
      <c r="G3241" s="23">
        <v>11.51</v>
      </c>
      <c r="H3241" s="22">
        <v>8543</v>
      </c>
      <c r="I3241" s="34">
        <v>68.345020488047197</v>
      </c>
      <c r="J3241" s="22">
        <v>11</v>
      </c>
      <c r="K3241" s="22">
        <v>15</v>
      </c>
      <c r="L3241" s="23">
        <v>6040</v>
      </c>
      <c r="M3241" s="23">
        <v>6.0400000000000009</v>
      </c>
      <c r="N3241" s="23">
        <v>36.125239999999998</v>
      </c>
      <c r="O3241" s="14">
        <v>52.857164636182844</v>
      </c>
      <c r="P3241" s="22">
        <v>0</v>
      </c>
      <c r="Q3241" s="22">
        <v>0</v>
      </c>
      <c r="R3241" s="23">
        <v>0</v>
      </c>
      <c r="S3241" s="23">
        <v>0</v>
      </c>
      <c r="T3241" s="23">
        <v>0</v>
      </c>
      <c r="U3241" s="14">
        <v>0</v>
      </c>
      <c r="V3241" s="22">
        <v>0</v>
      </c>
      <c r="W3241" s="22">
        <v>0</v>
      </c>
      <c r="X3241" s="23">
        <v>0</v>
      </c>
      <c r="Y3241" s="23">
        <v>0</v>
      </c>
      <c r="Z3241" s="23">
        <v>0</v>
      </c>
      <c r="AA3241" s="14">
        <v>0</v>
      </c>
      <c r="AB3241" s="22">
        <v>0</v>
      </c>
      <c r="AC3241" s="22">
        <v>0</v>
      </c>
      <c r="AD3241" s="23">
        <v>0</v>
      </c>
      <c r="AE3241" s="23">
        <v>0</v>
      </c>
      <c r="AF3241" s="23">
        <v>0</v>
      </c>
      <c r="AG3241" s="14">
        <v>0</v>
      </c>
      <c r="AH3241" s="22">
        <v>5</v>
      </c>
      <c r="AI3241" s="23">
        <v>1508.27</v>
      </c>
      <c r="AJ3241" s="23">
        <v>1.50827</v>
      </c>
      <c r="AK3241" s="23">
        <v>1.33934376</v>
      </c>
      <c r="AL3241" s="14">
        <v>1.959680091447535</v>
      </c>
      <c r="AM3241" s="22">
        <v>1259</v>
      </c>
      <c r="AN3241" s="23">
        <v>25121.065999999999</v>
      </c>
      <c r="AO3241" s="23">
        <v>25.121065999999953</v>
      </c>
      <c r="AP3241" s="23">
        <v>22.307506608000011</v>
      </c>
      <c r="AQ3241" s="14">
        <v>32.639549229341959</v>
      </c>
      <c r="AR3241" s="22">
        <v>1264</v>
      </c>
      <c r="AS3241" s="23">
        <v>26629.335999999999</v>
      </c>
      <c r="AT3241" s="23">
        <v>26.629335999999952</v>
      </c>
      <c r="AU3241" s="23">
        <v>23.64685036800001</v>
      </c>
      <c r="AV3241" s="14">
        <v>34.59922932078949</v>
      </c>
      <c r="AW3241" s="22">
        <v>1</v>
      </c>
      <c r="AX3241" s="22" t="s">
        <v>782</v>
      </c>
      <c r="AY3241" s="23">
        <v>7.5</v>
      </c>
      <c r="AZ3241" s="23">
        <v>7.4999999999999997E-3</v>
      </c>
      <c r="BA3241" s="23">
        <v>1.0214000000000001E-2</v>
      </c>
      <c r="BB3241" s="14">
        <v>1.4944761047787407E-2</v>
      </c>
      <c r="BC3241" s="22">
        <v>19</v>
      </c>
      <c r="BD3241" s="23">
        <v>21665</v>
      </c>
      <c r="BE3241" s="23">
        <v>21.664999999999999</v>
      </c>
      <c r="BF3241" s="23">
        <v>34.837319999999991</v>
      </c>
      <c r="BG3241" s="14">
        <v>50.97272595900774</v>
      </c>
      <c r="BH3241" s="22">
        <v>1295</v>
      </c>
      <c r="BI3241" s="23">
        <v>54.341835999999951</v>
      </c>
      <c r="BJ3241" s="23">
        <v>94.61962436799999</v>
      </c>
      <c r="BK3241" s="14">
        <v>138.44406467702788</v>
      </c>
      <c r="BL3241" t="s">
        <v>631</v>
      </c>
    </row>
    <row r="3242" spans="1:64">
      <c r="A3242" t="s">
        <v>4322</v>
      </c>
      <c r="B3242" t="s">
        <v>4316</v>
      </c>
      <c r="C3242" t="s">
        <v>631</v>
      </c>
      <c r="D3242" t="s">
        <v>942</v>
      </c>
      <c r="E3242">
        <v>2020</v>
      </c>
      <c r="F3242" s="23">
        <v>138.94</v>
      </c>
      <c r="G3242" s="23">
        <v>11.59</v>
      </c>
      <c r="H3242" s="22">
        <v>8501</v>
      </c>
      <c r="I3242" s="34">
        <v>68.790353044240106</v>
      </c>
      <c r="J3242" s="22">
        <v>11</v>
      </c>
      <c r="K3242" s="22">
        <v>17</v>
      </c>
      <c r="L3242" s="23">
        <v>6230</v>
      </c>
      <c r="M3242" s="23">
        <v>6.23</v>
      </c>
      <c r="N3242" s="23">
        <v>37.261629999999997</v>
      </c>
      <c r="O3242" s="14">
        <v>54.166941076805472</v>
      </c>
      <c r="P3242" s="22">
        <v>0</v>
      </c>
      <c r="Q3242" s="22">
        <v>0</v>
      </c>
      <c r="R3242" s="23">
        <v>0</v>
      </c>
      <c r="S3242" s="23">
        <v>0</v>
      </c>
      <c r="T3242" s="23">
        <v>0</v>
      </c>
      <c r="U3242" s="14">
        <v>0</v>
      </c>
      <c r="V3242" s="22">
        <v>0</v>
      </c>
      <c r="W3242" s="22">
        <v>0</v>
      </c>
      <c r="X3242" s="23">
        <v>0</v>
      </c>
      <c r="Y3242" s="23">
        <v>0</v>
      </c>
      <c r="Z3242" s="23">
        <v>0</v>
      </c>
      <c r="AA3242" s="14">
        <v>0</v>
      </c>
      <c r="AB3242" s="22">
        <v>0</v>
      </c>
      <c r="AC3242" s="22">
        <v>0</v>
      </c>
      <c r="AD3242" s="23">
        <v>0</v>
      </c>
      <c r="AE3242" s="23">
        <v>0</v>
      </c>
      <c r="AF3242" s="23">
        <v>0</v>
      </c>
      <c r="AG3242" s="14">
        <v>0</v>
      </c>
      <c r="AH3242" s="22">
        <v>4</v>
      </c>
      <c r="AI3242" s="23">
        <v>1017.9100000000001</v>
      </c>
      <c r="AJ3242" s="23">
        <v>1.0179100000000001</v>
      </c>
      <c r="AK3242" s="23">
        <v>0.90390408</v>
      </c>
      <c r="AL3242" s="14">
        <v>1.3139983151688228</v>
      </c>
      <c r="AM3242" s="22">
        <v>1316</v>
      </c>
      <c r="AN3242" s="23">
        <v>25815.825999999994</v>
      </c>
      <c r="AO3242" s="23">
        <v>25.815825999999941</v>
      </c>
      <c r="AP3242" s="23">
        <v>22.924453488000019</v>
      </c>
      <c r="AQ3242" s="14">
        <v>33.325099339520705</v>
      </c>
      <c r="AR3242" s="22">
        <v>1320</v>
      </c>
      <c r="AS3242" s="23">
        <v>26833.735999999994</v>
      </c>
      <c r="AT3242" s="23">
        <v>26.833735999999941</v>
      </c>
      <c r="AU3242" s="23">
        <v>23.828357568000019</v>
      </c>
      <c r="AV3242" s="14">
        <v>34.639097654689529</v>
      </c>
      <c r="AW3242" s="22">
        <v>1</v>
      </c>
      <c r="AX3242" s="22">
        <v>1</v>
      </c>
      <c r="AY3242" s="23">
        <v>7.5</v>
      </c>
      <c r="AZ3242" s="23">
        <v>7.4999999999999997E-3</v>
      </c>
      <c r="BA3242" s="23">
        <v>1.0214000000000001E-2</v>
      </c>
      <c r="BB3242" s="14">
        <v>1.4848012181927928E-2</v>
      </c>
      <c r="BC3242" s="22">
        <v>19</v>
      </c>
      <c r="BD3242" s="23">
        <v>20775</v>
      </c>
      <c r="BE3242" s="23">
        <v>20.775000000000002</v>
      </c>
      <c r="BF3242" s="23">
        <v>35.272139289620284</v>
      </c>
      <c r="BG3242" s="14">
        <v>51.274833939195283</v>
      </c>
      <c r="BH3242" s="22">
        <v>1351</v>
      </c>
      <c r="BI3242" s="23">
        <v>53.846235999999948</v>
      </c>
      <c r="BJ3242" s="23">
        <v>96.372340857620301</v>
      </c>
      <c r="BK3242" s="14">
        <v>140.09572068287221</v>
      </c>
      <c r="BL3242" t="s">
        <v>631</v>
      </c>
    </row>
    <row r="3243" spans="1:64">
      <c r="A3243" t="s">
        <v>4323</v>
      </c>
      <c r="B3243" t="s">
        <v>4316</v>
      </c>
      <c r="C3243" t="s">
        <v>631</v>
      </c>
      <c r="D3243" t="s">
        <v>942</v>
      </c>
      <c r="E3243">
        <v>2021</v>
      </c>
      <c r="F3243" s="23">
        <v>138.94</v>
      </c>
      <c r="G3243" s="23">
        <v>11.66</v>
      </c>
      <c r="H3243" s="22">
        <v>8638</v>
      </c>
      <c r="I3243" s="34">
        <v>63.74</v>
      </c>
      <c r="J3243" s="22">
        <v>11</v>
      </c>
      <c r="K3243" s="22">
        <v>20</v>
      </c>
      <c r="L3243" s="23">
        <v>6630</v>
      </c>
      <c r="M3243" s="23">
        <v>6.63</v>
      </c>
      <c r="N3243" s="23">
        <v>39.654029999999999</v>
      </c>
      <c r="O3243" s="14">
        <v>62.21</v>
      </c>
      <c r="P3243" s="22">
        <v>0</v>
      </c>
      <c r="Q3243" s="22">
        <v>0</v>
      </c>
      <c r="R3243" s="23">
        <v>0</v>
      </c>
      <c r="S3243" s="23">
        <v>0</v>
      </c>
      <c r="T3243" s="23">
        <v>0</v>
      </c>
      <c r="U3243" s="14">
        <v>0</v>
      </c>
      <c r="V3243" s="22">
        <v>0</v>
      </c>
      <c r="W3243" s="22">
        <v>0</v>
      </c>
      <c r="X3243" s="23">
        <v>0</v>
      </c>
      <c r="Y3243" s="23">
        <v>0</v>
      </c>
      <c r="Z3243" s="23">
        <v>0</v>
      </c>
      <c r="AA3243" s="14">
        <v>0</v>
      </c>
      <c r="AB3243" s="22">
        <v>0</v>
      </c>
      <c r="AC3243" s="22">
        <v>0</v>
      </c>
      <c r="AD3243" s="23">
        <v>0</v>
      </c>
      <c r="AE3243" s="23">
        <v>0</v>
      </c>
      <c r="AF3243" s="23">
        <v>0</v>
      </c>
      <c r="AG3243" s="14">
        <v>0</v>
      </c>
      <c r="AH3243" s="22">
        <v>4</v>
      </c>
      <c r="AI3243" s="23">
        <v>1017.91</v>
      </c>
      <c r="AJ3243" s="23">
        <v>1.0179100000000001</v>
      </c>
      <c r="AK3243" s="23">
        <v>0.91084919099999995</v>
      </c>
      <c r="AL3243" s="14">
        <v>1.43</v>
      </c>
      <c r="AM3243" s="22">
        <v>1360</v>
      </c>
      <c r="AN3243" s="23">
        <v>26256.616000000002</v>
      </c>
      <c r="AO3243" s="23">
        <v>26.256616000000001</v>
      </c>
      <c r="AP3243" s="23">
        <v>23.495021600000001</v>
      </c>
      <c r="AQ3243" s="14">
        <v>36.86</v>
      </c>
      <c r="AR3243" s="22">
        <v>1364</v>
      </c>
      <c r="AS3243" s="23">
        <v>27274.526000000002</v>
      </c>
      <c r="AT3243" s="23">
        <v>27.274526000000002</v>
      </c>
      <c r="AU3243" s="23">
        <v>24.405870790000002</v>
      </c>
      <c r="AV3243" s="14">
        <v>38.29</v>
      </c>
      <c r="AW3243" s="22">
        <v>1</v>
      </c>
      <c r="AX3243" s="22">
        <v>1</v>
      </c>
      <c r="AY3243" s="23">
        <v>7.5</v>
      </c>
      <c r="AZ3243" s="23">
        <v>7.4999999999999997E-3</v>
      </c>
      <c r="BA3243" s="23">
        <v>1.0214000000000001E-2</v>
      </c>
      <c r="BB3243" s="14">
        <v>0.02</v>
      </c>
      <c r="BC3243" s="22">
        <v>19</v>
      </c>
      <c r="BD3243" s="23">
        <v>20400</v>
      </c>
      <c r="BE3243" s="23">
        <v>20.399999999999999</v>
      </c>
      <c r="BF3243" s="23">
        <v>29.512175920000001</v>
      </c>
      <c r="BG3243" s="14">
        <v>46.3</v>
      </c>
      <c r="BH3243" s="22">
        <v>1395</v>
      </c>
      <c r="BI3243" s="23">
        <v>54.31</v>
      </c>
      <c r="BJ3243" s="23">
        <v>93.58</v>
      </c>
      <c r="BK3243" s="14">
        <v>146.82</v>
      </c>
      <c r="BL3243" t="s">
        <v>631</v>
      </c>
    </row>
    <row r="3244" spans="1:64">
      <c r="A3244" t="s">
        <v>4324</v>
      </c>
      <c r="B3244" t="s">
        <v>4316</v>
      </c>
      <c r="C3244" t="s">
        <v>631</v>
      </c>
      <c r="D3244" s="111" t="s">
        <v>942</v>
      </c>
      <c r="E3244" s="110">
        <v>2022</v>
      </c>
      <c r="F3244" s="23"/>
      <c r="G3244" s="23"/>
      <c r="H3244" s="22">
        <v>8761</v>
      </c>
      <c r="I3244" s="34">
        <v>63.495681917001903</v>
      </c>
      <c r="J3244" s="22">
        <v>11</v>
      </c>
      <c r="K3244" s="22">
        <v>19</v>
      </c>
      <c r="L3244" s="23">
        <v>6370</v>
      </c>
      <c r="M3244" s="23">
        <v>6.37</v>
      </c>
      <c r="N3244" s="23">
        <v>37.697659999999999</v>
      </c>
      <c r="O3244" s="14">
        <v>59.370430967693721</v>
      </c>
      <c r="P3244" s="22">
        <v>0</v>
      </c>
      <c r="Q3244" s="22">
        <v>0</v>
      </c>
      <c r="R3244" s="23">
        <v>0</v>
      </c>
      <c r="S3244" s="23">
        <v>0</v>
      </c>
      <c r="T3244" s="23">
        <v>0</v>
      </c>
      <c r="U3244" s="14">
        <v>0</v>
      </c>
      <c r="V3244" s="22">
        <v>0</v>
      </c>
      <c r="W3244" s="22">
        <v>0</v>
      </c>
      <c r="X3244" s="23">
        <v>0</v>
      </c>
      <c r="Y3244" s="23">
        <v>0</v>
      </c>
      <c r="Z3244" s="23">
        <v>0</v>
      </c>
      <c r="AA3244" s="14">
        <v>0</v>
      </c>
      <c r="AB3244" s="22">
        <v>0</v>
      </c>
      <c r="AC3244" s="22">
        <v>0</v>
      </c>
      <c r="AD3244" s="23">
        <v>0</v>
      </c>
      <c r="AE3244" s="23">
        <v>0</v>
      </c>
      <c r="AF3244" s="23">
        <v>0</v>
      </c>
      <c r="AG3244" s="14">
        <v>0</v>
      </c>
      <c r="AH3244" s="22">
        <v>3</v>
      </c>
      <c r="AI3244" s="23">
        <v>1002.88</v>
      </c>
      <c r="AJ3244" s="23">
        <v>1.00288</v>
      </c>
      <c r="AK3244" s="23">
        <v>1.0273140863325545</v>
      </c>
      <c r="AL3244" s="14">
        <v>1.6179274799747856</v>
      </c>
      <c r="AM3244" s="22">
        <v>1420</v>
      </c>
      <c r="AN3244" s="23">
        <v>26793.271000000004</v>
      </c>
      <c r="AO3244" s="23">
        <v>26.793270999999912</v>
      </c>
      <c r="AP3244" s="23">
        <v>27.446060064240559</v>
      </c>
      <c r="AQ3244" s="14">
        <v>43.225081195468618</v>
      </c>
      <c r="AR3244" s="22">
        <v>1423</v>
      </c>
      <c r="AS3244" s="23">
        <v>27796.151000000002</v>
      </c>
      <c r="AT3244" s="23">
        <v>27.796150999999902</v>
      </c>
      <c r="AU3244" s="23">
        <v>28.47337415057315</v>
      </c>
      <c r="AV3244" s="14">
        <v>44.843008675443464</v>
      </c>
      <c r="AW3244" s="22">
        <v>1</v>
      </c>
      <c r="AX3244" s="22">
        <v>1</v>
      </c>
      <c r="AY3244" s="23">
        <v>7.5</v>
      </c>
      <c r="AZ3244" s="23">
        <v>7.4999999999999997E-3</v>
      </c>
      <c r="BA3244" s="23">
        <v>1.0214000000000001E-2</v>
      </c>
      <c r="BB3244" s="14">
        <v>1.6086133248165102E-2</v>
      </c>
      <c r="BC3244" s="22">
        <v>19</v>
      </c>
      <c r="BD3244" s="23">
        <v>20550</v>
      </c>
      <c r="BE3244" s="23">
        <v>20.549999999999997</v>
      </c>
      <c r="BF3244" s="23">
        <v>32.222501821237088</v>
      </c>
      <c r="BG3244" s="14">
        <v>50.747548255890194</v>
      </c>
      <c r="BH3244" s="22">
        <v>1454</v>
      </c>
      <c r="BI3244" s="23">
        <v>54.723650999999897</v>
      </c>
      <c r="BJ3244" s="23">
        <v>98.403749971810242</v>
      </c>
      <c r="BK3244" s="14">
        <v>154.97707403227554</v>
      </c>
      <c r="BL3244" t="s">
        <v>631</v>
      </c>
    </row>
    <row r="3245" spans="1:64">
      <c r="A3245" t="s">
        <v>4325</v>
      </c>
      <c r="B3245" t="s">
        <v>4316</v>
      </c>
      <c r="C3245" t="s">
        <v>631</v>
      </c>
      <c r="D3245" t="s">
        <v>942</v>
      </c>
      <c r="E3245">
        <v>2023</v>
      </c>
      <c r="F3245">
        <v>138.94</v>
      </c>
      <c r="G3245">
        <v>12.05</v>
      </c>
      <c r="H3245">
        <v>8661</v>
      </c>
      <c r="I3245">
        <v>63.495681917001903</v>
      </c>
      <c r="J3245">
        <v>11</v>
      </c>
      <c r="K3245">
        <v>18</v>
      </c>
      <c r="L3245">
        <v>6150</v>
      </c>
      <c r="M3245">
        <v>6.15</v>
      </c>
      <c r="N3245">
        <v>36.395699999999998</v>
      </c>
      <c r="O3245">
        <v>57.319960824382477</v>
      </c>
      <c r="P3245">
        <v>0</v>
      </c>
      <c r="Q3245">
        <v>0</v>
      </c>
      <c r="R3245">
        <v>0</v>
      </c>
      <c r="S3245">
        <v>0</v>
      </c>
      <c r="T3245">
        <v>0</v>
      </c>
      <c r="U3245">
        <v>0</v>
      </c>
      <c r="V3245">
        <v>0</v>
      </c>
      <c r="W3245">
        <v>0</v>
      </c>
      <c r="X3245">
        <v>0</v>
      </c>
      <c r="Y3245">
        <v>0</v>
      </c>
      <c r="Z3245">
        <v>0</v>
      </c>
      <c r="AA3245">
        <v>0</v>
      </c>
      <c r="AG3245">
        <v>0</v>
      </c>
      <c r="AH3245">
        <v>3</v>
      </c>
      <c r="AI3245">
        <v>1002.88</v>
      </c>
      <c r="AJ3245">
        <v>1.00288</v>
      </c>
      <c r="AK3245">
        <v>0.940689</v>
      </c>
      <c r="AL3245">
        <v>1.600266</v>
      </c>
      <c r="AM3245">
        <v>1584</v>
      </c>
      <c r="AN3245">
        <v>29085.234</v>
      </c>
      <c r="AO3245">
        <v>29.085234</v>
      </c>
      <c r="AP3245">
        <v>27.281578</v>
      </c>
      <c r="AQ3245">
        <v>42.966036707285063</v>
      </c>
      <c r="AR3245">
        <v>1634</v>
      </c>
      <c r="AS3245">
        <v>30132.114000000001</v>
      </c>
      <c r="AT3245">
        <v>30.132113999999898</v>
      </c>
      <c r="AU3245">
        <v>28.263538314125999</v>
      </c>
      <c r="AV3245">
        <v>44.512536066736878</v>
      </c>
      <c r="AW3245">
        <v>1</v>
      </c>
      <c r="AX3245">
        <v>1</v>
      </c>
      <c r="AY3245">
        <v>7.5</v>
      </c>
      <c r="AZ3245">
        <v>7.4999999999999997E-3</v>
      </c>
      <c r="BA3245">
        <v>1.0214000000000001E-2</v>
      </c>
      <c r="BB3245">
        <v>1.6086133248165106E-2</v>
      </c>
      <c r="BC3245">
        <v>19</v>
      </c>
      <c r="BD3245">
        <v>20550</v>
      </c>
      <c r="BE3245">
        <v>20.55</v>
      </c>
      <c r="BF3245">
        <v>38.475123000000004</v>
      </c>
      <c r="BG3245">
        <v>60.594865411938706</v>
      </c>
      <c r="BH3245">
        <v>1665</v>
      </c>
      <c r="BI3245">
        <v>56.839613999999898</v>
      </c>
      <c r="BJ3245">
        <v>103.144575314126</v>
      </c>
      <c r="BK3245">
        <v>162.44344843630623</v>
      </c>
      <c r="BL3245" t="s">
        <v>631</v>
      </c>
    </row>
    <row r="3246" spans="1:64">
      <c r="A3246" t="s">
        <v>4326</v>
      </c>
      <c r="B3246" t="s">
        <v>4316</v>
      </c>
      <c r="C3246" t="s">
        <v>631</v>
      </c>
      <c r="D3246" t="s">
        <v>942</v>
      </c>
      <c r="E3246">
        <v>2024</v>
      </c>
      <c r="F3246">
        <v>138.94</v>
      </c>
      <c r="G3246">
        <v>12.11</v>
      </c>
      <c r="H3246">
        <v>8632</v>
      </c>
      <c r="I3246">
        <v>59.190471214436066</v>
      </c>
      <c r="J3246">
        <v>10</v>
      </c>
      <c r="K3246">
        <v>16</v>
      </c>
      <c r="L3246">
        <v>5850</v>
      </c>
      <c r="M3246">
        <v>5.85</v>
      </c>
      <c r="N3246">
        <v>34.6203</v>
      </c>
      <c r="O3246">
        <v>58.48965093482208</v>
      </c>
      <c r="P3246">
        <v>0</v>
      </c>
      <c r="Q3246">
        <v>0</v>
      </c>
      <c r="R3246">
        <v>0</v>
      </c>
      <c r="S3246">
        <v>0</v>
      </c>
      <c r="T3246">
        <v>0</v>
      </c>
      <c r="U3246">
        <v>0</v>
      </c>
      <c r="V3246">
        <v>0</v>
      </c>
      <c r="W3246">
        <v>0</v>
      </c>
      <c r="X3246">
        <v>0</v>
      </c>
      <c r="Y3246">
        <v>0</v>
      </c>
      <c r="Z3246">
        <v>0</v>
      </c>
      <c r="AA3246">
        <v>0</v>
      </c>
      <c r="AB3246">
        <v>0</v>
      </c>
      <c r="AC3246">
        <v>0</v>
      </c>
      <c r="AD3246">
        <v>0</v>
      </c>
      <c r="AE3246">
        <v>0</v>
      </c>
      <c r="AF3246">
        <v>0</v>
      </c>
      <c r="AG3246">
        <v>0</v>
      </c>
      <c r="AH3246">
        <v>3</v>
      </c>
      <c r="AI3246">
        <v>1002.88</v>
      </c>
      <c r="AJ3246">
        <v>1.00288</v>
      </c>
      <c r="AK3246">
        <v>0.90454140840546815</v>
      </c>
      <c r="AL3246">
        <v>1.5281875441208821</v>
      </c>
      <c r="AM3246">
        <v>1735</v>
      </c>
      <c r="AN3246">
        <v>31274.59800000002</v>
      </c>
      <c r="AO3246">
        <v>31.274597999999962</v>
      </c>
      <c r="AP3246">
        <v>28.2079300835941</v>
      </c>
      <c r="AQ3246">
        <v>47.656201251383891</v>
      </c>
      <c r="AR3246">
        <v>1852</v>
      </c>
      <c r="AS3246">
        <v>32372.487999999987</v>
      </c>
      <c r="AT3246">
        <v>32.372487999999983</v>
      </c>
      <c r="AU3246">
        <v>29.198165173409684</v>
      </c>
      <c r="AV3246">
        <v>49.329164938779016</v>
      </c>
      <c r="AW3246">
        <v>1</v>
      </c>
      <c r="AX3246">
        <v>1</v>
      </c>
      <c r="AY3246">
        <v>7.5</v>
      </c>
      <c r="AZ3246">
        <v>7.4999999999999997E-3</v>
      </c>
      <c r="BA3246">
        <v>1.0214000000000001E-2</v>
      </c>
      <c r="BB3246">
        <v>1.7256155915698963E-2</v>
      </c>
      <c r="BC3246">
        <v>19</v>
      </c>
      <c r="BD3246">
        <v>20550</v>
      </c>
      <c r="BE3246">
        <v>20.550000000000004</v>
      </c>
      <c r="BF3246">
        <v>33.765509934660116</v>
      </c>
      <c r="BG3246">
        <v>57.045516350653735</v>
      </c>
      <c r="BH3246">
        <v>1882</v>
      </c>
      <c r="BI3246">
        <v>58.779987999999989</v>
      </c>
      <c r="BJ3246">
        <v>97.594189108069799</v>
      </c>
      <c r="BK3246">
        <v>164.88158838017054</v>
      </c>
      <c r="BL3246" t="s">
        <v>631</v>
      </c>
    </row>
    <row r="3247" spans="1:64">
      <c r="A3247" t="s">
        <v>4327</v>
      </c>
      <c r="B3247" t="s">
        <v>4328</v>
      </c>
      <c r="C3247" t="s">
        <v>632</v>
      </c>
      <c r="D3247" t="s">
        <v>942</v>
      </c>
      <c r="E3247">
        <v>2012</v>
      </c>
      <c r="F3247" s="23">
        <v>173.92</v>
      </c>
      <c r="G3247" s="23">
        <v>14.64</v>
      </c>
      <c r="H3247" s="22">
        <v>16722</v>
      </c>
      <c r="I3247" s="34">
        <v>135.39244399999998</v>
      </c>
      <c r="J3247" s="22">
        <v>7</v>
      </c>
      <c r="K3247" s="22" t="s">
        <v>782</v>
      </c>
      <c r="L3247" s="23">
        <v>3079</v>
      </c>
      <c r="M3247" s="23">
        <v>3.0790000000000002</v>
      </c>
      <c r="N3247" s="23">
        <v>24.817496999999999</v>
      </c>
      <c r="O3247" s="14">
        <v>18.330045803737764</v>
      </c>
      <c r="P3247" s="22">
        <v>0</v>
      </c>
      <c r="Q3247" s="22" t="s">
        <v>782</v>
      </c>
      <c r="R3247" s="23">
        <v>0</v>
      </c>
      <c r="S3247" s="23">
        <v>0</v>
      </c>
      <c r="T3247" s="23">
        <v>0</v>
      </c>
      <c r="U3247" s="14">
        <v>0</v>
      </c>
      <c r="V3247" s="22">
        <v>0</v>
      </c>
      <c r="W3247" s="22" t="s">
        <v>782</v>
      </c>
      <c r="X3247" s="23">
        <v>0</v>
      </c>
      <c r="Y3247" s="23">
        <v>0</v>
      </c>
      <c r="Z3247" s="23">
        <v>0</v>
      </c>
      <c r="AA3247" s="14">
        <v>0</v>
      </c>
      <c r="AB3247" s="22">
        <v>0</v>
      </c>
      <c r="AC3247" s="22" t="s">
        <v>782</v>
      </c>
      <c r="AD3247" s="23">
        <v>0</v>
      </c>
      <c r="AE3247" s="23">
        <v>0</v>
      </c>
      <c r="AF3247" s="23">
        <v>0</v>
      </c>
      <c r="AG3247" s="14">
        <v>0</v>
      </c>
      <c r="AH3247" s="22" t="s">
        <v>782</v>
      </c>
      <c r="AI3247" s="23" t="s">
        <v>782</v>
      </c>
      <c r="AJ3247" s="23" t="s">
        <v>782</v>
      </c>
      <c r="AK3247" s="23" t="s">
        <v>782</v>
      </c>
      <c r="AL3247" s="14" t="s">
        <v>782</v>
      </c>
      <c r="AM3247" s="22" t="s">
        <v>782</v>
      </c>
      <c r="AN3247" s="23" t="s">
        <v>782</v>
      </c>
      <c r="AO3247" s="23" t="s">
        <v>782</v>
      </c>
      <c r="AP3247" s="23" t="s">
        <v>782</v>
      </c>
      <c r="AQ3247" s="14" t="s">
        <v>782</v>
      </c>
      <c r="AR3247" s="22">
        <v>814</v>
      </c>
      <c r="AS3247" s="23">
        <v>16986.204999999991</v>
      </c>
      <c r="AT3247" s="23">
        <v>16.986204999999991</v>
      </c>
      <c r="AU3247" s="23">
        <v>13.739758999999999</v>
      </c>
      <c r="AV3247" s="14">
        <v>10.148098811186244</v>
      </c>
      <c r="AW3247" s="22">
        <v>6</v>
      </c>
      <c r="AX3247" s="22" t="s">
        <v>782</v>
      </c>
      <c r="AY3247" s="23">
        <v>274.5</v>
      </c>
      <c r="AZ3247" s="23">
        <v>0.27450000000000002</v>
      </c>
      <c r="BA3247" s="23">
        <v>0.43605300000000002</v>
      </c>
      <c r="BB3247" s="14">
        <v>0.32206597880750276</v>
      </c>
      <c r="BC3247" s="22">
        <v>10</v>
      </c>
      <c r="BD3247" s="23">
        <v>3330</v>
      </c>
      <c r="BE3247" s="23">
        <v>3.33</v>
      </c>
      <c r="BF3247" s="23">
        <v>5.3180100000000001</v>
      </c>
      <c r="BG3247" s="14">
        <v>3.9278484403457554</v>
      </c>
      <c r="BH3247" s="22">
        <v>837</v>
      </c>
      <c r="BI3247" s="23">
        <v>23.669704999999993</v>
      </c>
      <c r="BJ3247" s="23">
        <v>44.311319000000005</v>
      </c>
      <c r="BK3247" s="14">
        <v>32.728059034077269</v>
      </c>
      <c r="BL3247" t="s">
        <v>632</v>
      </c>
    </row>
    <row r="3248" spans="1:64">
      <c r="A3248" t="s">
        <v>4329</v>
      </c>
      <c r="B3248" t="s">
        <v>4328</v>
      </c>
      <c r="C3248" t="s">
        <v>632</v>
      </c>
      <c r="D3248" t="s">
        <v>942</v>
      </c>
      <c r="E3248">
        <v>2015</v>
      </c>
      <c r="F3248" s="23">
        <v>173.92</v>
      </c>
      <c r="G3248" s="23">
        <v>14.81</v>
      </c>
      <c r="H3248" s="22">
        <v>16586</v>
      </c>
      <c r="I3248" s="34">
        <v>133.94707864759567</v>
      </c>
      <c r="J3248" s="13">
        <v>8</v>
      </c>
      <c r="K3248" s="13">
        <v>8</v>
      </c>
      <c r="L3248" s="19">
        <v>4688</v>
      </c>
      <c r="M3248" s="35">
        <v>4.6879999999999997</v>
      </c>
      <c r="N3248" s="19">
        <v>28.040592154911234</v>
      </c>
      <c r="O3248" s="17">
        <v>20.934082652660045</v>
      </c>
      <c r="P3248" s="36">
        <v>0</v>
      </c>
      <c r="Q3248" s="37">
        <v>0</v>
      </c>
      <c r="R3248" s="38">
        <v>0</v>
      </c>
      <c r="S3248" s="27">
        <v>0</v>
      </c>
      <c r="T3248" s="23">
        <v>0</v>
      </c>
      <c r="U3248" s="17">
        <v>0</v>
      </c>
      <c r="V3248" s="22">
        <v>0</v>
      </c>
      <c r="W3248" s="22">
        <v>0</v>
      </c>
      <c r="X3248" s="23">
        <v>0</v>
      </c>
      <c r="Y3248" s="27">
        <v>0</v>
      </c>
      <c r="Z3248" s="27">
        <v>0</v>
      </c>
      <c r="AA3248" s="14">
        <v>0</v>
      </c>
      <c r="AB3248" s="39">
        <v>0</v>
      </c>
      <c r="AC3248" s="22" t="s">
        <v>782</v>
      </c>
      <c r="AD3248" s="23">
        <v>0</v>
      </c>
      <c r="AE3248" s="23">
        <v>0</v>
      </c>
      <c r="AF3248" s="23">
        <v>0</v>
      </c>
      <c r="AG3248" s="14">
        <v>0</v>
      </c>
      <c r="AH3248" s="22" t="s">
        <v>782</v>
      </c>
      <c r="AI3248" s="23" t="s">
        <v>782</v>
      </c>
      <c r="AJ3248" s="23" t="s">
        <v>782</v>
      </c>
      <c r="AK3248" s="23" t="s">
        <v>782</v>
      </c>
      <c r="AL3248" s="14" t="s">
        <v>782</v>
      </c>
      <c r="AM3248" s="22" t="s">
        <v>782</v>
      </c>
      <c r="AN3248" s="23" t="s">
        <v>782</v>
      </c>
      <c r="AO3248" s="23" t="s">
        <v>782</v>
      </c>
      <c r="AP3248" s="23" t="s">
        <v>782</v>
      </c>
      <c r="AQ3248" s="14" t="s">
        <v>782</v>
      </c>
      <c r="AR3248" s="40">
        <v>894</v>
      </c>
      <c r="AS3248" s="41">
        <v>17971.125000000015</v>
      </c>
      <c r="AT3248" s="23">
        <v>17.971125000000015</v>
      </c>
      <c r="AU3248" s="23">
        <v>15.961284204207038</v>
      </c>
      <c r="AV3248" s="14">
        <v>11.916112217870712</v>
      </c>
      <c r="AW3248" s="22">
        <v>8</v>
      </c>
      <c r="AX3248" s="22" t="s">
        <v>782</v>
      </c>
      <c r="AY3248" s="23">
        <v>234.5</v>
      </c>
      <c r="AZ3248" s="23">
        <v>0.23449999999999999</v>
      </c>
      <c r="BA3248" s="23">
        <v>0.61104700410845603</v>
      </c>
      <c r="BB3248" s="14">
        <v>0.45618539073634679</v>
      </c>
      <c r="BC3248" s="42">
        <v>5</v>
      </c>
      <c r="BD3248" s="43">
        <v>2450</v>
      </c>
      <c r="BE3248" s="44">
        <v>2.4500000000000002</v>
      </c>
      <c r="BF3248" s="23">
        <v>3.88815</v>
      </c>
      <c r="BG3248" s="14">
        <v>2.9027508768813237</v>
      </c>
      <c r="BH3248" s="22">
        <v>915</v>
      </c>
      <c r="BI3248" s="23">
        <v>25.343625000000014</v>
      </c>
      <c r="BJ3248" s="23">
        <v>48.501073363226723</v>
      </c>
      <c r="BK3248" s="14">
        <v>36.209131138148429</v>
      </c>
      <c r="BL3248" t="s">
        <v>632</v>
      </c>
    </row>
    <row r="3249" spans="1:64">
      <c r="A3249" t="s">
        <v>4330</v>
      </c>
      <c r="B3249" t="s">
        <v>4328</v>
      </c>
      <c r="C3249" t="s">
        <v>632</v>
      </c>
      <c r="D3249" t="s">
        <v>942</v>
      </c>
      <c r="E3249">
        <v>2016</v>
      </c>
      <c r="F3249" s="23">
        <v>173.92</v>
      </c>
      <c r="G3249" s="23">
        <v>15.32</v>
      </c>
      <c r="H3249" s="22">
        <v>16449</v>
      </c>
      <c r="I3249" s="34">
        <v>141.02102620489663</v>
      </c>
      <c r="J3249" s="13">
        <v>8</v>
      </c>
      <c r="K3249" s="13">
        <v>8</v>
      </c>
      <c r="L3249" s="19">
        <v>4688</v>
      </c>
      <c r="M3249" s="35">
        <v>4.6879999999999997</v>
      </c>
      <c r="N3249" s="19">
        <v>28.038928000000002</v>
      </c>
      <c r="O3249" s="17">
        <v>19.882799575760295</v>
      </c>
      <c r="P3249" s="13">
        <v>0</v>
      </c>
      <c r="Q3249" s="13">
        <v>0</v>
      </c>
      <c r="R3249" s="19">
        <v>0</v>
      </c>
      <c r="S3249" s="27">
        <v>0</v>
      </c>
      <c r="T3249" s="19">
        <v>0</v>
      </c>
      <c r="U3249" s="17">
        <v>0</v>
      </c>
      <c r="V3249" s="13">
        <v>0</v>
      </c>
      <c r="W3249" s="13">
        <v>0</v>
      </c>
      <c r="X3249" s="19">
        <v>0</v>
      </c>
      <c r="Y3249" s="27">
        <v>0</v>
      </c>
      <c r="Z3249" s="19">
        <v>0</v>
      </c>
      <c r="AA3249" s="14">
        <v>0</v>
      </c>
      <c r="AB3249" s="13">
        <v>0</v>
      </c>
      <c r="AC3249" s="22" t="s">
        <v>782</v>
      </c>
      <c r="AD3249" s="19">
        <v>0</v>
      </c>
      <c r="AE3249" s="23">
        <v>0</v>
      </c>
      <c r="AF3249" s="19">
        <v>0</v>
      </c>
      <c r="AG3249" s="14">
        <v>0</v>
      </c>
      <c r="AH3249" s="22" t="s">
        <v>782</v>
      </c>
      <c r="AI3249" s="23" t="s">
        <v>782</v>
      </c>
      <c r="AJ3249" s="23" t="s">
        <v>782</v>
      </c>
      <c r="AK3249" s="23" t="s">
        <v>782</v>
      </c>
      <c r="AL3249" s="14" t="s">
        <v>782</v>
      </c>
      <c r="AM3249" s="22" t="s">
        <v>782</v>
      </c>
      <c r="AN3249" s="23" t="s">
        <v>782</v>
      </c>
      <c r="AO3249" s="23" t="s">
        <v>782</v>
      </c>
      <c r="AP3249" s="23" t="s">
        <v>782</v>
      </c>
      <c r="AQ3249" s="14" t="s">
        <v>782</v>
      </c>
      <c r="AR3249" s="13">
        <v>906</v>
      </c>
      <c r="AS3249" s="19">
        <v>18083.06500000001</v>
      </c>
      <c r="AT3249" s="23">
        <v>18.083065000000008</v>
      </c>
      <c r="AU3249" s="19">
        <v>16.057761720000002</v>
      </c>
      <c r="AV3249" s="14">
        <v>11.386785468905085</v>
      </c>
      <c r="AW3249" s="13">
        <v>6</v>
      </c>
      <c r="AX3249" s="22" t="s">
        <v>782</v>
      </c>
      <c r="AY3249" s="19">
        <v>234.5</v>
      </c>
      <c r="AZ3249" s="23">
        <v>0.23449999999999999</v>
      </c>
      <c r="BA3249" s="19">
        <v>1.3840639999999997</v>
      </c>
      <c r="BB3249" s="14">
        <v>0.98145931656249807</v>
      </c>
      <c r="BC3249" s="13">
        <v>6</v>
      </c>
      <c r="BD3249" s="19">
        <v>3849.9999999999995</v>
      </c>
      <c r="BE3249" s="44">
        <v>3.8499999999999996</v>
      </c>
      <c r="BF3249" s="19">
        <v>5.1662376664993834</v>
      </c>
      <c r="BG3249" s="14">
        <v>3.6634520436641083</v>
      </c>
      <c r="BH3249" s="22">
        <v>926</v>
      </c>
      <c r="BI3249" s="23">
        <v>26.855565000000006</v>
      </c>
      <c r="BJ3249" s="23">
        <v>50.646991386499387</v>
      </c>
      <c r="BK3249" s="14">
        <v>35.914496404891985</v>
      </c>
      <c r="BL3249" t="s">
        <v>632</v>
      </c>
    </row>
    <row r="3250" spans="1:64">
      <c r="A3250" t="s">
        <v>4331</v>
      </c>
      <c r="B3250" t="s">
        <v>4328</v>
      </c>
      <c r="C3250" t="s">
        <v>632</v>
      </c>
      <c r="D3250" t="s">
        <v>942</v>
      </c>
      <c r="E3250">
        <v>2017</v>
      </c>
      <c r="F3250" s="23">
        <v>173.92</v>
      </c>
      <c r="G3250" s="23">
        <v>15.51</v>
      </c>
      <c r="H3250" s="22">
        <v>16374</v>
      </c>
      <c r="I3250" s="34">
        <v>128.61794133518654</v>
      </c>
      <c r="J3250" s="13">
        <v>8</v>
      </c>
      <c r="K3250" s="13">
        <v>9</v>
      </c>
      <c r="L3250" s="19">
        <v>4953</v>
      </c>
      <c r="M3250" s="19">
        <v>4.9530000000000003</v>
      </c>
      <c r="N3250" s="19">
        <v>29.623893000000002</v>
      </c>
      <c r="O3250" s="17">
        <v>23.032473302304108</v>
      </c>
      <c r="P3250" s="13">
        <v>0</v>
      </c>
      <c r="Q3250" s="13">
        <v>0</v>
      </c>
      <c r="R3250" s="19">
        <v>0</v>
      </c>
      <c r="S3250" s="19">
        <v>0</v>
      </c>
      <c r="T3250" s="19">
        <v>0</v>
      </c>
      <c r="U3250" s="17">
        <v>0</v>
      </c>
      <c r="V3250" s="13">
        <v>0</v>
      </c>
      <c r="W3250" s="13">
        <v>0</v>
      </c>
      <c r="X3250" s="19">
        <v>0</v>
      </c>
      <c r="Y3250" s="19">
        <v>0</v>
      </c>
      <c r="Z3250" s="19">
        <v>0</v>
      </c>
      <c r="AA3250" s="14">
        <v>0</v>
      </c>
      <c r="AB3250" s="13">
        <v>0</v>
      </c>
      <c r="AC3250" s="22" t="s">
        <v>782</v>
      </c>
      <c r="AD3250" s="19">
        <v>0</v>
      </c>
      <c r="AE3250" s="19">
        <v>0</v>
      </c>
      <c r="AF3250" s="19">
        <v>0</v>
      </c>
      <c r="AG3250" s="14">
        <v>0</v>
      </c>
      <c r="AH3250" s="22" t="s">
        <v>782</v>
      </c>
      <c r="AI3250" s="23" t="s">
        <v>782</v>
      </c>
      <c r="AJ3250" s="23" t="s">
        <v>782</v>
      </c>
      <c r="AK3250" s="23" t="s">
        <v>782</v>
      </c>
      <c r="AL3250" s="14" t="s">
        <v>782</v>
      </c>
      <c r="AM3250" s="22" t="s">
        <v>782</v>
      </c>
      <c r="AN3250" s="23" t="s">
        <v>782</v>
      </c>
      <c r="AO3250" s="23" t="s">
        <v>782</v>
      </c>
      <c r="AP3250" s="23" t="s">
        <v>782</v>
      </c>
      <c r="AQ3250" s="14" t="s">
        <v>782</v>
      </c>
      <c r="AR3250" s="13">
        <v>921</v>
      </c>
      <c r="AS3250" s="19">
        <v>18618.56200000002</v>
      </c>
      <c r="AT3250" s="19">
        <v>18.61856199999999</v>
      </c>
      <c r="AU3250" s="19">
        <v>16.533283056000002</v>
      </c>
      <c r="AV3250" s="14">
        <v>12.854569809132006</v>
      </c>
      <c r="AW3250" s="13">
        <v>6</v>
      </c>
      <c r="AX3250" s="22" t="s">
        <v>782</v>
      </c>
      <c r="AY3250" s="19">
        <v>0</v>
      </c>
      <c r="AZ3250" s="19">
        <v>0</v>
      </c>
      <c r="BA3250" s="19">
        <v>0</v>
      </c>
      <c r="BB3250" s="14">
        <v>0</v>
      </c>
      <c r="BC3250" s="13">
        <v>6</v>
      </c>
      <c r="BD3250" s="19">
        <v>3850</v>
      </c>
      <c r="BE3250" s="19">
        <v>3.8499999999999996</v>
      </c>
      <c r="BF3250" s="19">
        <v>5.1662376664993834</v>
      </c>
      <c r="BG3250" s="14">
        <v>4.0167317349885421</v>
      </c>
      <c r="BH3250" s="22">
        <v>941</v>
      </c>
      <c r="BI3250" s="23">
        <v>27.421561999999991</v>
      </c>
      <c r="BJ3250" s="23">
        <v>51.323413722499389</v>
      </c>
      <c r="BK3250" s="14">
        <v>39.903774846424653</v>
      </c>
      <c r="BL3250" t="s">
        <v>632</v>
      </c>
    </row>
    <row r="3251" spans="1:64">
      <c r="A3251" t="s">
        <v>4332</v>
      </c>
      <c r="B3251" t="s">
        <v>4328</v>
      </c>
      <c r="C3251" t="s">
        <v>632</v>
      </c>
      <c r="D3251" t="s">
        <v>942</v>
      </c>
      <c r="E3251">
        <v>2018</v>
      </c>
      <c r="F3251" s="23">
        <v>173.92</v>
      </c>
      <c r="G3251" s="23">
        <v>15.59</v>
      </c>
      <c r="H3251" s="22">
        <v>16270</v>
      </c>
      <c r="I3251" s="34">
        <v>128.62708262454939</v>
      </c>
      <c r="J3251" s="13">
        <v>8</v>
      </c>
      <c r="K3251" s="13">
        <v>8</v>
      </c>
      <c r="L3251" s="19">
        <v>4688</v>
      </c>
      <c r="M3251" s="19">
        <v>4.6879999999999997</v>
      </c>
      <c r="N3251" s="19">
        <v>28.038928000000002</v>
      </c>
      <c r="O3251" s="17">
        <v>21.798619254891332</v>
      </c>
      <c r="P3251" s="13">
        <v>0</v>
      </c>
      <c r="Q3251" s="13">
        <v>0</v>
      </c>
      <c r="R3251" s="19">
        <v>0</v>
      </c>
      <c r="S3251" s="19">
        <v>0</v>
      </c>
      <c r="T3251" s="19">
        <v>0</v>
      </c>
      <c r="U3251" s="17">
        <v>0</v>
      </c>
      <c r="V3251" s="13">
        <v>0</v>
      </c>
      <c r="W3251" s="13">
        <v>0</v>
      </c>
      <c r="X3251" s="19">
        <v>0</v>
      </c>
      <c r="Y3251" s="19">
        <v>0</v>
      </c>
      <c r="Z3251" s="19">
        <v>0</v>
      </c>
      <c r="AA3251" s="14">
        <v>0</v>
      </c>
      <c r="AB3251" s="13">
        <v>0</v>
      </c>
      <c r="AC3251" s="22" t="s">
        <v>782</v>
      </c>
      <c r="AD3251" s="19">
        <v>0</v>
      </c>
      <c r="AE3251" s="19">
        <v>0</v>
      </c>
      <c r="AF3251" s="19">
        <v>0</v>
      </c>
      <c r="AG3251" s="14">
        <v>0</v>
      </c>
      <c r="AH3251" s="22" t="s">
        <v>782</v>
      </c>
      <c r="AI3251" s="23" t="s">
        <v>782</v>
      </c>
      <c r="AJ3251" s="23" t="s">
        <v>782</v>
      </c>
      <c r="AK3251" s="23" t="s">
        <v>782</v>
      </c>
      <c r="AL3251" s="14" t="s">
        <v>782</v>
      </c>
      <c r="AM3251" s="22" t="s">
        <v>782</v>
      </c>
      <c r="AN3251" s="23" t="s">
        <v>782</v>
      </c>
      <c r="AO3251" s="23" t="s">
        <v>782</v>
      </c>
      <c r="AP3251" s="23" t="s">
        <v>782</v>
      </c>
      <c r="AQ3251" s="14" t="s">
        <v>782</v>
      </c>
      <c r="AR3251" s="13">
        <v>936</v>
      </c>
      <c r="AS3251" s="19">
        <v>19507.086000000021</v>
      </c>
      <c r="AT3251" s="19">
        <v>19.507085999999987</v>
      </c>
      <c r="AU3251" s="19">
        <v>17.322292368000003</v>
      </c>
      <c r="AV3251" s="14">
        <v>13.467064644980079</v>
      </c>
      <c r="AW3251" s="13">
        <v>6</v>
      </c>
      <c r="AX3251" s="22" t="s">
        <v>782</v>
      </c>
      <c r="AY3251" s="19">
        <v>234.5</v>
      </c>
      <c r="AZ3251" s="19">
        <v>0.23449999999999999</v>
      </c>
      <c r="BA3251" s="19">
        <v>1.384064</v>
      </c>
      <c r="BB3251" s="14">
        <v>1.076028447321592</v>
      </c>
      <c r="BC3251" s="13">
        <v>6</v>
      </c>
      <c r="BD3251" s="19">
        <v>3850</v>
      </c>
      <c r="BE3251" s="19">
        <v>3.8499999999999996</v>
      </c>
      <c r="BF3251" s="19">
        <v>4.2504791952869949</v>
      </c>
      <c r="BG3251" s="14">
        <v>3.3044978620044989</v>
      </c>
      <c r="BH3251" s="22">
        <v>956</v>
      </c>
      <c r="BI3251" s="23">
        <v>28.279585999999984</v>
      </c>
      <c r="BJ3251" s="23">
        <v>50.995763563286999</v>
      </c>
      <c r="BK3251" s="14">
        <v>39.646210209197505</v>
      </c>
      <c r="BL3251" t="s">
        <v>632</v>
      </c>
    </row>
    <row r="3252" spans="1:64">
      <c r="A3252" t="s">
        <v>4333</v>
      </c>
      <c r="B3252" t="s">
        <v>4328</v>
      </c>
      <c r="C3252" t="s">
        <v>632</v>
      </c>
      <c r="D3252" t="s">
        <v>942</v>
      </c>
      <c r="E3252">
        <v>2019</v>
      </c>
      <c r="F3252" s="23">
        <v>173.92</v>
      </c>
      <c r="G3252" s="23">
        <v>15.91</v>
      </c>
      <c r="H3252" s="22">
        <v>16137</v>
      </c>
      <c r="I3252" s="34">
        <v>130.4673804224484</v>
      </c>
      <c r="J3252" s="22">
        <v>7</v>
      </c>
      <c r="K3252" s="22">
        <v>7</v>
      </c>
      <c r="L3252" s="23">
        <v>3628</v>
      </c>
      <c r="M3252" s="23">
        <v>3.6280000000000001</v>
      </c>
      <c r="N3252" s="23">
        <v>21.699068</v>
      </c>
      <c r="O3252" s="14">
        <v>16.63179557199604</v>
      </c>
      <c r="P3252" s="22">
        <v>0</v>
      </c>
      <c r="Q3252" s="22">
        <v>0</v>
      </c>
      <c r="R3252" s="23">
        <v>0</v>
      </c>
      <c r="S3252" s="23">
        <v>0</v>
      </c>
      <c r="T3252" s="23">
        <v>0</v>
      </c>
      <c r="U3252" s="14">
        <v>0</v>
      </c>
      <c r="V3252" s="22">
        <v>0</v>
      </c>
      <c r="W3252" s="22">
        <v>0</v>
      </c>
      <c r="X3252" s="23">
        <v>0</v>
      </c>
      <c r="Y3252" s="23">
        <v>0</v>
      </c>
      <c r="Z3252" s="23">
        <v>0</v>
      </c>
      <c r="AA3252" s="14">
        <v>0</v>
      </c>
      <c r="AB3252" s="22">
        <v>0</v>
      </c>
      <c r="AC3252" s="22">
        <v>0</v>
      </c>
      <c r="AD3252" s="23">
        <v>0</v>
      </c>
      <c r="AE3252" s="23">
        <v>0</v>
      </c>
      <c r="AF3252" s="23">
        <v>0</v>
      </c>
      <c r="AG3252" s="14">
        <v>0</v>
      </c>
      <c r="AH3252" s="22">
        <v>1</v>
      </c>
      <c r="AI3252" s="23">
        <v>1297.06</v>
      </c>
      <c r="AJ3252" s="23">
        <v>1.2970599999999999</v>
      </c>
      <c r="AK3252" s="23">
        <v>1.15178928</v>
      </c>
      <c r="AL3252" s="14">
        <v>0.88281781719733343</v>
      </c>
      <c r="AM3252" s="22">
        <v>965</v>
      </c>
      <c r="AN3252" s="23">
        <v>19824.33600000001</v>
      </c>
      <c r="AO3252" s="23">
        <v>19.824335999999988</v>
      </c>
      <c r="AP3252" s="23">
        <v>17.604010367999997</v>
      </c>
      <c r="AQ3252" s="14">
        <v>13.493035815541695</v>
      </c>
      <c r="AR3252" s="22">
        <v>966</v>
      </c>
      <c r="AS3252" s="23">
        <v>21121.396000000012</v>
      </c>
      <c r="AT3252" s="23">
        <v>21.121395999999987</v>
      </c>
      <c r="AU3252" s="23">
        <v>18.755799647999996</v>
      </c>
      <c r="AV3252" s="14">
        <v>14.375853632739027</v>
      </c>
      <c r="AW3252" s="22">
        <v>6</v>
      </c>
      <c r="AX3252" s="22" t="s">
        <v>782</v>
      </c>
      <c r="AY3252" s="23">
        <v>234.5</v>
      </c>
      <c r="AZ3252" s="23">
        <v>0.23449999999999999</v>
      </c>
      <c r="BA3252" s="23">
        <v>1.384064</v>
      </c>
      <c r="BB3252" s="14">
        <v>1.0608506091855707</v>
      </c>
      <c r="BC3252" s="22">
        <v>6</v>
      </c>
      <c r="BD3252" s="23">
        <v>3850</v>
      </c>
      <c r="BE3252" s="23">
        <v>3.85</v>
      </c>
      <c r="BF3252" s="23">
        <v>4.2504811398135667</v>
      </c>
      <c r="BG3252" s="14">
        <v>3.2578880069873946</v>
      </c>
      <c r="BH3252" s="22">
        <v>985</v>
      </c>
      <c r="BI3252" s="23">
        <v>28.833895999999989</v>
      </c>
      <c r="BJ3252" s="23">
        <v>46.089412787813558</v>
      </c>
      <c r="BK3252" s="14">
        <v>35.326387820908032</v>
      </c>
      <c r="BL3252" t="s">
        <v>632</v>
      </c>
    </row>
    <row r="3253" spans="1:64">
      <c r="A3253" t="s">
        <v>4334</v>
      </c>
      <c r="B3253" t="s">
        <v>4328</v>
      </c>
      <c r="C3253" t="s">
        <v>632</v>
      </c>
      <c r="D3253" t="s">
        <v>942</v>
      </c>
      <c r="E3253">
        <v>2020</v>
      </c>
      <c r="F3253" s="23">
        <v>173.92</v>
      </c>
      <c r="G3253" s="23">
        <v>16.04</v>
      </c>
      <c r="H3253" s="22">
        <v>16125</v>
      </c>
      <c r="I3253" s="34">
        <v>129.93912291641141</v>
      </c>
      <c r="J3253" s="22">
        <v>9</v>
      </c>
      <c r="K3253" s="22">
        <v>13</v>
      </c>
      <c r="L3253" s="23">
        <v>5763</v>
      </c>
      <c r="M3253" s="23">
        <v>5.7629999999999999</v>
      </c>
      <c r="N3253" s="23">
        <v>34.468187999999998</v>
      </c>
      <c r="O3253" s="14">
        <v>26.526412697254433</v>
      </c>
      <c r="P3253" s="22">
        <v>0</v>
      </c>
      <c r="Q3253" s="22">
        <v>0</v>
      </c>
      <c r="R3253" s="23">
        <v>0</v>
      </c>
      <c r="S3253" s="23">
        <v>0</v>
      </c>
      <c r="T3253" s="23">
        <v>0</v>
      </c>
      <c r="U3253" s="14">
        <v>0</v>
      </c>
      <c r="V3253" s="22">
        <v>0</v>
      </c>
      <c r="W3253" s="22">
        <v>0</v>
      </c>
      <c r="X3253" s="23">
        <v>0</v>
      </c>
      <c r="Y3253" s="23">
        <v>0</v>
      </c>
      <c r="Z3253" s="23">
        <v>0</v>
      </c>
      <c r="AA3253" s="14">
        <v>0</v>
      </c>
      <c r="AB3253" s="22">
        <v>0</v>
      </c>
      <c r="AC3253" s="22">
        <v>0</v>
      </c>
      <c r="AD3253" s="23">
        <v>0</v>
      </c>
      <c r="AE3253" s="23">
        <v>0</v>
      </c>
      <c r="AF3253" s="23">
        <v>0</v>
      </c>
      <c r="AG3253" s="14">
        <v>0</v>
      </c>
      <c r="AH3253" s="22">
        <v>1</v>
      </c>
      <c r="AI3253" s="23">
        <v>1297.06</v>
      </c>
      <c r="AJ3253" s="23">
        <v>1.2970599999999999</v>
      </c>
      <c r="AK3253" s="23">
        <v>1.15178928</v>
      </c>
      <c r="AL3253" s="14">
        <v>0.88640684510463796</v>
      </c>
      <c r="AM3253" s="22">
        <v>1017</v>
      </c>
      <c r="AN3253" s="23">
        <v>20422.246000000006</v>
      </c>
      <c r="AO3253" s="23">
        <v>20.422245999999987</v>
      </c>
      <c r="AP3253" s="23">
        <v>18.134954447999995</v>
      </c>
      <c r="AQ3253" s="14">
        <v>13.956500583481727</v>
      </c>
      <c r="AR3253" s="22">
        <v>1018</v>
      </c>
      <c r="AS3253" s="23">
        <v>21719.306000000008</v>
      </c>
      <c r="AT3253" s="23">
        <v>21.719305999999985</v>
      </c>
      <c r="AU3253" s="23">
        <v>19.286743727999994</v>
      </c>
      <c r="AV3253" s="14">
        <v>14.842907428586363</v>
      </c>
      <c r="AW3253" s="22">
        <v>6</v>
      </c>
      <c r="AX3253" s="22">
        <v>6</v>
      </c>
      <c r="AY3253" s="23">
        <v>234.5</v>
      </c>
      <c r="AZ3253" s="23">
        <v>0.23449999999999999</v>
      </c>
      <c r="BA3253" s="23">
        <v>1.384064</v>
      </c>
      <c r="BB3253" s="14">
        <v>1.0651634157099514</v>
      </c>
      <c r="BC3253" s="22">
        <v>6</v>
      </c>
      <c r="BD3253" s="23">
        <v>3850</v>
      </c>
      <c r="BE3253" s="23">
        <v>3.8499999999999996</v>
      </c>
      <c r="BF3253" s="23">
        <v>4.2504811398135667</v>
      </c>
      <c r="BG3253" s="14">
        <v>3.271132700001262</v>
      </c>
      <c r="BH3253" s="22">
        <v>1039</v>
      </c>
      <c r="BI3253" s="23">
        <v>31.566805999999985</v>
      </c>
      <c r="BJ3253" s="23">
        <v>59.389476867813556</v>
      </c>
      <c r="BK3253" s="14">
        <v>45.705616241552008</v>
      </c>
      <c r="BL3253" t="s">
        <v>632</v>
      </c>
    </row>
    <row r="3254" spans="1:64">
      <c r="A3254" t="s">
        <v>4335</v>
      </c>
      <c r="B3254" t="s">
        <v>4328</v>
      </c>
      <c r="C3254" t="s">
        <v>632</v>
      </c>
      <c r="D3254" t="s">
        <v>942</v>
      </c>
      <c r="E3254">
        <v>2021</v>
      </c>
      <c r="F3254" s="23">
        <v>173.92</v>
      </c>
      <c r="G3254" s="23">
        <v>16.079999999999998</v>
      </c>
      <c r="H3254" s="22">
        <v>16195</v>
      </c>
      <c r="I3254" s="34">
        <v>120.9</v>
      </c>
      <c r="J3254" s="22">
        <v>9</v>
      </c>
      <c r="K3254" s="22">
        <v>21</v>
      </c>
      <c r="L3254" s="23">
        <v>7115</v>
      </c>
      <c r="M3254" s="23">
        <v>7.1150000000000002</v>
      </c>
      <c r="N3254" s="23">
        <v>42.554814999999998</v>
      </c>
      <c r="O3254" s="14">
        <v>35.200000000000003</v>
      </c>
      <c r="P3254" s="22">
        <v>0</v>
      </c>
      <c r="Q3254" s="22">
        <v>0</v>
      </c>
      <c r="R3254" s="23">
        <v>0</v>
      </c>
      <c r="S3254" s="23">
        <v>0</v>
      </c>
      <c r="T3254" s="23">
        <v>0</v>
      </c>
      <c r="U3254" s="14">
        <v>0</v>
      </c>
      <c r="V3254" s="22">
        <v>0</v>
      </c>
      <c r="W3254" s="22">
        <v>0</v>
      </c>
      <c r="X3254" s="23">
        <v>0</v>
      </c>
      <c r="Y3254" s="23">
        <v>0</v>
      </c>
      <c r="Z3254" s="23">
        <v>0</v>
      </c>
      <c r="AA3254" s="14">
        <v>0</v>
      </c>
      <c r="AB3254" s="22">
        <v>0</v>
      </c>
      <c r="AC3254" s="22">
        <v>0</v>
      </c>
      <c r="AD3254" s="23">
        <v>0</v>
      </c>
      <c r="AE3254" s="23">
        <v>0</v>
      </c>
      <c r="AF3254" s="23">
        <v>0</v>
      </c>
      <c r="AG3254" s="14">
        <v>0</v>
      </c>
      <c r="AH3254" s="22">
        <v>1</v>
      </c>
      <c r="AI3254" s="23">
        <v>1297.06</v>
      </c>
      <c r="AJ3254" s="23">
        <v>1.2970600000000001</v>
      </c>
      <c r="AK3254" s="23">
        <v>1.1606390069999999</v>
      </c>
      <c r="AL3254" s="14">
        <v>0.96</v>
      </c>
      <c r="AM3254" s="22">
        <v>1080</v>
      </c>
      <c r="AN3254" s="23">
        <v>21067.690999999999</v>
      </c>
      <c r="AO3254" s="23">
        <v>21.067691</v>
      </c>
      <c r="AP3254" s="23">
        <v>18.851852619999999</v>
      </c>
      <c r="AQ3254" s="14">
        <v>15.59</v>
      </c>
      <c r="AR3254" s="22">
        <v>1081</v>
      </c>
      <c r="AS3254" s="23">
        <v>22364.751</v>
      </c>
      <c r="AT3254" s="23">
        <v>22.364750999999998</v>
      </c>
      <c r="AU3254" s="23">
        <v>20.01249163</v>
      </c>
      <c r="AV3254" s="14">
        <v>16.55</v>
      </c>
      <c r="AW3254" s="22">
        <v>8</v>
      </c>
      <c r="AX3254" s="22">
        <v>13</v>
      </c>
      <c r="AY3254" s="23">
        <v>351.8</v>
      </c>
      <c r="AZ3254" s="23">
        <v>0.3518</v>
      </c>
      <c r="BA3254" s="23">
        <v>1.6026990000000001</v>
      </c>
      <c r="BB3254" s="14">
        <v>1.33</v>
      </c>
      <c r="BC3254" s="22">
        <v>6</v>
      </c>
      <c r="BD3254" s="23">
        <v>3850</v>
      </c>
      <c r="BE3254" s="23">
        <v>3.85</v>
      </c>
      <c r="BF3254" s="23">
        <v>2.5758279279999998</v>
      </c>
      <c r="BG3254" s="14">
        <v>2.13</v>
      </c>
      <c r="BH3254" s="22">
        <v>1104</v>
      </c>
      <c r="BI3254" s="23">
        <v>33.68</v>
      </c>
      <c r="BJ3254" s="23">
        <v>66.75</v>
      </c>
      <c r="BK3254" s="14">
        <v>55.21</v>
      </c>
      <c r="BL3254" t="s">
        <v>632</v>
      </c>
    </row>
    <row r="3255" spans="1:64">
      <c r="A3255" t="s">
        <v>4336</v>
      </c>
      <c r="B3255" t="s">
        <v>4328</v>
      </c>
      <c r="C3255" t="s">
        <v>632</v>
      </c>
      <c r="D3255" s="111" t="s">
        <v>942</v>
      </c>
      <c r="E3255" s="110">
        <v>2022</v>
      </c>
      <c r="F3255" s="23"/>
      <c r="G3255" s="23"/>
      <c r="H3255" s="22">
        <v>16372</v>
      </c>
      <c r="I3255" s="34">
        <v>118.65669493723949</v>
      </c>
      <c r="J3255" s="22">
        <v>9</v>
      </c>
      <c r="K3255" s="22">
        <v>22</v>
      </c>
      <c r="L3255" s="23">
        <v>7365</v>
      </c>
      <c r="M3255" s="23">
        <v>7.3650000000000002</v>
      </c>
      <c r="N3255" s="23">
        <v>43.586069999999999</v>
      </c>
      <c r="O3255" s="14">
        <v>36.732920989459359</v>
      </c>
      <c r="P3255" s="22">
        <v>0</v>
      </c>
      <c r="Q3255" s="22">
        <v>0</v>
      </c>
      <c r="R3255" s="23">
        <v>0</v>
      </c>
      <c r="S3255" s="23">
        <v>0</v>
      </c>
      <c r="T3255" s="23">
        <v>0</v>
      </c>
      <c r="U3255" s="14">
        <v>0</v>
      </c>
      <c r="V3255" s="22">
        <v>0</v>
      </c>
      <c r="W3255" s="22">
        <v>0</v>
      </c>
      <c r="X3255" s="23">
        <v>0</v>
      </c>
      <c r="Y3255" s="23">
        <v>0</v>
      </c>
      <c r="Z3255" s="23">
        <v>0</v>
      </c>
      <c r="AA3255" s="14">
        <v>0</v>
      </c>
      <c r="AB3255" s="22">
        <v>0</v>
      </c>
      <c r="AC3255" s="22">
        <v>0</v>
      </c>
      <c r="AD3255" s="23">
        <v>0</v>
      </c>
      <c r="AE3255" s="23">
        <v>0</v>
      </c>
      <c r="AF3255" s="23">
        <v>0</v>
      </c>
      <c r="AG3255" s="14">
        <v>0</v>
      </c>
      <c r="AH3255" s="22">
        <v>1</v>
      </c>
      <c r="AI3255" s="23">
        <v>1297.06</v>
      </c>
      <c r="AJ3255" s="23">
        <v>1.2970600000000001</v>
      </c>
      <c r="AK3255" s="23">
        <v>1.3286614638027501</v>
      </c>
      <c r="AL3255" s="14">
        <v>1.1197526313247748</v>
      </c>
      <c r="AM3255" s="22">
        <v>1189</v>
      </c>
      <c r="AN3255" s="23">
        <v>22559.936000000002</v>
      </c>
      <c r="AO3255" s="23">
        <v>22.559935999999983</v>
      </c>
      <c r="AP3255" s="23">
        <v>23.109584436384115</v>
      </c>
      <c r="AQ3255" s="14">
        <v>19.476005503614736</v>
      </c>
      <c r="AR3255" s="22">
        <v>1190</v>
      </c>
      <c r="AS3255" s="23">
        <v>23856.996000000003</v>
      </c>
      <c r="AT3255" s="23">
        <v>23.856996000000002</v>
      </c>
      <c r="AU3255" s="23">
        <v>24.43824590018685</v>
      </c>
      <c r="AV3255" s="14">
        <v>20.595758134939501</v>
      </c>
      <c r="AW3255" s="22">
        <v>8</v>
      </c>
      <c r="AX3255" s="22">
        <v>13</v>
      </c>
      <c r="AY3255" s="23">
        <v>351.8</v>
      </c>
      <c r="AZ3255" s="23">
        <v>0.3518</v>
      </c>
      <c r="BA3255" s="23">
        <v>1.3963037999999999</v>
      </c>
      <c r="BB3255" s="14">
        <v>1.1767593903896785</v>
      </c>
      <c r="BC3255" s="22">
        <v>6</v>
      </c>
      <c r="BD3255" s="23">
        <v>3850</v>
      </c>
      <c r="BE3255" s="23">
        <v>3.8499999999999996</v>
      </c>
      <c r="BF3255" s="23">
        <v>2.8771289016922865</v>
      </c>
      <c r="BG3255" s="14">
        <v>2.4247505825221847</v>
      </c>
      <c r="BH3255" s="22">
        <v>1213</v>
      </c>
      <c r="BI3255" s="23">
        <v>35.423796000000003</v>
      </c>
      <c r="BJ3255" s="23">
        <v>72.297748601879135</v>
      </c>
      <c r="BK3255" s="14">
        <v>60.930189097310723</v>
      </c>
      <c r="BL3255" t="s">
        <v>632</v>
      </c>
    </row>
    <row r="3256" spans="1:64">
      <c r="A3256" t="s">
        <v>4337</v>
      </c>
      <c r="B3256" t="s">
        <v>4328</v>
      </c>
      <c r="C3256" t="s">
        <v>632</v>
      </c>
      <c r="D3256" t="s">
        <v>942</v>
      </c>
      <c r="E3256">
        <v>2023</v>
      </c>
      <c r="F3256">
        <v>173.92</v>
      </c>
      <c r="G3256">
        <v>17.59</v>
      </c>
      <c r="H3256">
        <v>16145</v>
      </c>
      <c r="I3256">
        <v>118.65669493723949</v>
      </c>
      <c r="J3256">
        <v>9</v>
      </c>
      <c r="K3256">
        <v>23</v>
      </c>
      <c r="L3256">
        <v>7914</v>
      </c>
      <c r="M3256">
        <v>7.9139999999999997</v>
      </c>
      <c r="N3256">
        <v>46.835051999999997</v>
      </c>
      <c r="O3256">
        <v>39.471057258734731</v>
      </c>
      <c r="P3256">
        <v>0</v>
      </c>
      <c r="Q3256">
        <v>0</v>
      </c>
      <c r="R3256">
        <v>0</v>
      </c>
      <c r="S3256">
        <v>0</v>
      </c>
      <c r="T3256">
        <v>0</v>
      </c>
      <c r="U3256">
        <v>0</v>
      </c>
      <c r="V3256">
        <v>0</v>
      </c>
      <c r="W3256">
        <v>0</v>
      </c>
      <c r="X3256">
        <v>0</v>
      </c>
      <c r="Y3256">
        <v>0</v>
      </c>
      <c r="Z3256">
        <v>0</v>
      </c>
      <c r="AA3256">
        <v>0</v>
      </c>
      <c r="AG3256">
        <v>0</v>
      </c>
      <c r="AH3256">
        <v>1</v>
      </c>
      <c r="AI3256">
        <v>1297.06</v>
      </c>
      <c r="AJ3256">
        <v>1.2970600000000001</v>
      </c>
      <c r="AK3256">
        <v>1.216626</v>
      </c>
      <c r="AL3256">
        <v>1.107529</v>
      </c>
      <c r="AM3256">
        <v>1385</v>
      </c>
      <c r="AN3256">
        <v>25806.014999999999</v>
      </c>
      <c r="AO3256">
        <v>25.806014999999999</v>
      </c>
      <c r="AP3256">
        <v>24.205712999999999</v>
      </c>
      <c r="AQ3256">
        <v>20.399786976034523</v>
      </c>
      <c r="AR3256">
        <v>1485</v>
      </c>
      <c r="AS3256">
        <v>27175.65</v>
      </c>
      <c r="AT3256">
        <v>27.175649999999901</v>
      </c>
      <c r="AU3256">
        <v>25.490412819567801</v>
      </c>
      <c r="AV3256">
        <v>21.482490164630256</v>
      </c>
      <c r="AW3256">
        <v>8</v>
      </c>
      <c r="AX3256">
        <v>11</v>
      </c>
      <c r="AY3256">
        <v>292.8</v>
      </c>
      <c r="AZ3256">
        <v>0.2928</v>
      </c>
      <c r="BA3256">
        <v>1.316133</v>
      </c>
      <c r="BB3256">
        <v>1.1091940498562982</v>
      </c>
      <c r="BC3256">
        <v>6</v>
      </c>
      <c r="BD3256">
        <v>3850</v>
      </c>
      <c r="BE3256">
        <v>3.85</v>
      </c>
      <c r="BF3256">
        <v>3.435422</v>
      </c>
      <c r="BG3256">
        <v>2.8952618323113426</v>
      </c>
      <c r="BH3256">
        <v>1508</v>
      </c>
      <c r="BI3256">
        <v>39.232449999999901</v>
      </c>
      <c r="BJ3256">
        <v>77.077019819567795</v>
      </c>
      <c r="BK3256">
        <v>64.958003305532628</v>
      </c>
      <c r="BL3256" t="s">
        <v>632</v>
      </c>
    </row>
    <row r="3257" spans="1:64">
      <c r="A3257" t="s">
        <v>4338</v>
      </c>
      <c r="B3257" t="s">
        <v>4328</v>
      </c>
      <c r="C3257" t="s">
        <v>632</v>
      </c>
      <c r="D3257" t="s">
        <v>942</v>
      </c>
      <c r="E3257">
        <v>2024</v>
      </c>
      <c r="F3257">
        <v>173.92</v>
      </c>
      <c r="G3257">
        <v>17.62</v>
      </c>
      <c r="H3257">
        <v>16193</v>
      </c>
      <c r="I3257">
        <v>111.03699031225244</v>
      </c>
      <c r="J3257">
        <v>9</v>
      </c>
      <c r="K3257">
        <v>21</v>
      </c>
      <c r="L3257">
        <v>6684</v>
      </c>
      <c r="M3257">
        <v>6.6840000000000002</v>
      </c>
      <c r="N3257">
        <v>39.555911999999992</v>
      </c>
      <c r="O3257">
        <v>35.624085170863253</v>
      </c>
      <c r="P3257">
        <v>0</v>
      </c>
      <c r="Q3257">
        <v>0</v>
      </c>
      <c r="R3257">
        <v>0</v>
      </c>
      <c r="S3257">
        <v>0</v>
      </c>
      <c r="T3257">
        <v>0</v>
      </c>
      <c r="U3257">
        <v>0</v>
      </c>
      <c r="V3257">
        <v>0</v>
      </c>
      <c r="W3257">
        <v>0</v>
      </c>
      <c r="X3257">
        <v>0</v>
      </c>
      <c r="Y3257">
        <v>0</v>
      </c>
      <c r="Z3257">
        <v>0</v>
      </c>
      <c r="AA3257">
        <v>0</v>
      </c>
      <c r="AB3257">
        <v>0</v>
      </c>
      <c r="AC3257">
        <v>0</v>
      </c>
      <c r="AD3257">
        <v>0</v>
      </c>
      <c r="AE3257">
        <v>0</v>
      </c>
      <c r="AF3257">
        <v>0</v>
      </c>
      <c r="AG3257">
        <v>0</v>
      </c>
      <c r="AH3257">
        <v>1</v>
      </c>
      <c r="AI3257">
        <v>1297.06</v>
      </c>
      <c r="AJ3257">
        <v>1.2970599999999999</v>
      </c>
      <c r="AK3257">
        <v>1.1698752384995177</v>
      </c>
      <c r="AL3257">
        <v>1.0535905514096298</v>
      </c>
      <c r="AM3257">
        <v>1621</v>
      </c>
      <c r="AN3257">
        <v>29626.79</v>
      </c>
      <c r="AO3257">
        <v>29.626790000000046</v>
      </c>
      <c r="AP3257">
        <v>26.721699857543268</v>
      </c>
      <c r="AQ3257">
        <v>24.065583714398141</v>
      </c>
      <c r="AR3257">
        <v>1833</v>
      </c>
      <c r="AS3257">
        <v>31104.353999999934</v>
      </c>
      <c r="AT3257">
        <v>31.10435400000004</v>
      </c>
      <c r="AU3257">
        <v>28.054379561564911</v>
      </c>
      <c r="AV3257">
        <v>25.265796094321225</v>
      </c>
      <c r="AW3257">
        <v>8</v>
      </c>
      <c r="AX3257">
        <v>11</v>
      </c>
      <c r="AY3257">
        <v>292.8</v>
      </c>
      <c r="AZ3257">
        <v>0.29280000000000006</v>
      </c>
      <c r="BA3257">
        <v>1.3161327999999999</v>
      </c>
      <c r="BB3257">
        <v>1.1853102252671293</v>
      </c>
      <c r="BC3257">
        <v>6</v>
      </c>
      <c r="BD3257">
        <v>3850</v>
      </c>
      <c r="BE3257">
        <v>3.8499999999999996</v>
      </c>
      <c r="BF3257">
        <v>3.3933813917770479</v>
      </c>
      <c r="BG3257">
        <v>3.0560819257027387</v>
      </c>
      <c r="BH3257">
        <v>1856</v>
      </c>
      <c r="BI3257">
        <v>41.931154000000042</v>
      </c>
      <c r="BJ3257">
        <v>72.319805753341967</v>
      </c>
      <c r="BK3257">
        <v>65.131273416154357</v>
      </c>
      <c r="BL3257" t="s">
        <v>632</v>
      </c>
    </row>
    <row r="3258" spans="1:64">
      <c r="A3258" t="s">
        <v>4339</v>
      </c>
      <c r="B3258" t="s">
        <v>4340</v>
      </c>
      <c r="C3258" t="s">
        <v>633</v>
      </c>
      <c r="D3258" t="s">
        <v>942</v>
      </c>
      <c r="E3258">
        <v>2012</v>
      </c>
      <c r="F3258" s="23">
        <v>158.16</v>
      </c>
      <c r="G3258" s="23">
        <v>19.73</v>
      </c>
      <c r="H3258" s="22">
        <v>29812</v>
      </c>
      <c r="I3258" s="34">
        <v>249.15587200000002</v>
      </c>
      <c r="J3258" s="22">
        <v>3</v>
      </c>
      <c r="K3258" s="22" t="s">
        <v>782</v>
      </c>
      <c r="L3258" s="23">
        <v>1095</v>
      </c>
      <c r="M3258" s="23">
        <v>1.095</v>
      </c>
      <c r="N3258" s="23">
        <v>7.3913469999999997</v>
      </c>
      <c r="O3258" s="14">
        <v>2.9665554099403284</v>
      </c>
      <c r="P3258" s="22">
        <v>0</v>
      </c>
      <c r="Q3258" s="22" t="s">
        <v>782</v>
      </c>
      <c r="R3258" s="23">
        <v>0</v>
      </c>
      <c r="S3258" s="23">
        <v>0</v>
      </c>
      <c r="T3258" s="23">
        <v>0</v>
      </c>
      <c r="U3258" s="14">
        <v>0</v>
      </c>
      <c r="V3258" s="22">
        <v>0</v>
      </c>
      <c r="W3258" s="22" t="s">
        <v>782</v>
      </c>
      <c r="X3258" s="23">
        <v>0</v>
      </c>
      <c r="Y3258" s="23">
        <v>0</v>
      </c>
      <c r="Z3258" s="23">
        <v>0</v>
      </c>
      <c r="AA3258" s="14">
        <v>0</v>
      </c>
      <c r="AB3258" s="22">
        <v>1</v>
      </c>
      <c r="AC3258" s="22" t="s">
        <v>782</v>
      </c>
      <c r="AD3258" s="23">
        <v>105</v>
      </c>
      <c r="AE3258" s="23">
        <v>0.105</v>
      </c>
      <c r="AF3258" s="23">
        <v>1.9861E-2</v>
      </c>
      <c r="AG3258" s="14">
        <v>7.9713152415689398E-3</v>
      </c>
      <c r="AH3258" s="22" t="s">
        <v>782</v>
      </c>
      <c r="AI3258" s="23" t="s">
        <v>782</v>
      </c>
      <c r="AJ3258" s="23" t="s">
        <v>782</v>
      </c>
      <c r="AK3258" s="23" t="s">
        <v>782</v>
      </c>
      <c r="AL3258" s="14" t="s">
        <v>782</v>
      </c>
      <c r="AM3258" s="22" t="s">
        <v>782</v>
      </c>
      <c r="AN3258" s="23" t="s">
        <v>782</v>
      </c>
      <c r="AO3258" s="23" t="s">
        <v>782</v>
      </c>
      <c r="AP3258" s="23" t="s">
        <v>782</v>
      </c>
      <c r="AQ3258" s="14" t="s">
        <v>782</v>
      </c>
      <c r="AR3258" s="22">
        <v>706</v>
      </c>
      <c r="AS3258" s="23">
        <v>15063.441000000001</v>
      </c>
      <c r="AT3258" s="23">
        <v>15.063441000000001</v>
      </c>
      <c r="AU3258" s="23">
        <v>8.9249639999999992</v>
      </c>
      <c r="AV3258" s="14">
        <v>3.5820805379212577</v>
      </c>
      <c r="AW3258" s="22">
        <v>3</v>
      </c>
      <c r="AX3258" s="22" t="s">
        <v>782</v>
      </c>
      <c r="AY3258" s="23">
        <v>329.5</v>
      </c>
      <c r="AZ3258" s="23">
        <v>0.32950000000000002</v>
      </c>
      <c r="BA3258" s="23">
        <v>1.0537129999999999</v>
      </c>
      <c r="BB3258" s="14">
        <v>0.42291317139818402</v>
      </c>
      <c r="BC3258" s="22">
        <v>20</v>
      </c>
      <c r="BD3258" s="23">
        <v>17560</v>
      </c>
      <c r="BE3258" s="23">
        <v>17.559999999999999</v>
      </c>
      <c r="BF3258" s="23">
        <v>28.043320000000001</v>
      </c>
      <c r="BG3258" s="14">
        <v>11.255331762760944</v>
      </c>
      <c r="BH3258" s="22">
        <v>733</v>
      </c>
      <c r="BI3258" s="23">
        <v>34.152940999999991</v>
      </c>
      <c r="BJ3258" s="23">
        <v>45.433205000000001</v>
      </c>
      <c r="BK3258" s="14">
        <v>18.234852197262285</v>
      </c>
      <c r="BL3258" t="s">
        <v>633</v>
      </c>
    </row>
    <row r="3259" spans="1:64">
      <c r="A3259" t="s">
        <v>4341</v>
      </c>
      <c r="B3259" t="s">
        <v>4340</v>
      </c>
      <c r="C3259" t="s">
        <v>633</v>
      </c>
      <c r="D3259" t="s">
        <v>942</v>
      </c>
      <c r="E3259">
        <v>2015</v>
      </c>
      <c r="F3259" s="23">
        <v>158.16</v>
      </c>
      <c r="G3259" s="23">
        <v>20.37</v>
      </c>
      <c r="H3259" s="22">
        <v>29589</v>
      </c>
      <c r="I3259" s="34">
        <v>239.42806078070322</v>
      </c>
      <c r="J3259" s="13">
        <v>4</v>
      </c>
      <c r="K3259" s="13">
        <v>5</v>
      </c>
      <c r="L3259" s="19">
        <v>1910</v>
      </c>
      <c r="M3259" s="35">
        <v>1.91</v>
      </c>
      <c r="N3259" s="19">
        <v>11.424388015332863</v>
      </c>
      <c r="O3259" s="17">
        <v>4.7715326173888535</v>
      </c>
      <c r="P3259" s="36">
        <v>0</v>
      </c>
      <c r="Q3259" s="37">
        <v>0</v>
      </c>
      <c r="R3259" s="38">
        <v>0</v>
      </c>
      <c r="S3259" s="27">
        <v>0</v>
      </c>
      <c r="T3259" s="23">
        <v>0</v>
      </c>
      <c r="U3259" s="17">
        <v>0</v>
      </c>
      <c r="V3259" s="22">
        <v>0</v>
      </c>
      <c r="W3259" s="22">
        <v>0</v>
      </c>
      <c r="X3259" s="23">
        <v>0</v>
      </c>
      <c r="Y3259" s="27">
        <v>0</v>
      </c>
      <c r="Z3259" s="27">
        <v>0</v>
      </c>
      <c r="AA3259" s="14">
        <v>0</v>
      </c>
      <c r="AB3259" s="39">
        <v>1</v>
      </c>
      <c r="AC3259" s="22" t="s">
        <v>782</v>
      </c>
      <c r="AD3259" s="23">
        <v>105</v>
      </c>
      <c r="AE3259" s="23">
        <v>0.105</v>
      </c>
      <c r="AF3259" s="23">
        <v>0.66358529999999993</v>
      </c>
      <c r="AG3259" s="14">
        <v>0.27715435602504024</v>
      </c>
      <c r="AH3259" s="22" t="s">
        <v>782</v>
      </c>
      <c r="AI3259" s="23" t="s">
        <v>782</v>
      </c>
      <c r="AJ3259" s="23" t="s">
        <v>782</v>
      </c>
      <c r="AK3259" s="23" t="s">
        <v>782</v>
      </c>
      <c r="AL3259" s="14" t="s">
        <v>782</v>
      </c>
      <c r="AM3259" s="22" t="s">
        <v>782</v>
      </c>
      <c r="AN3259" s="23" t="s">
        <v>782</v>
      </c>
      <c r="AO3259" s="23" t="s">
        <v>782</v>
      </c>
      <c r="AP3259" s="23" t="s">
        <v>782</v>
      </c>
      <c r="AQ3259" s="14" t="s">
        <v>782</v>
      </c>
      <c r="AR3259" s="40">
        <v>822</v>
      </c>
      <c r="AS3259" s="41">
        <v>17278.201000000001</v>
      </c>
      <c r="AT3259" s="23">
        <v>17.278200999999999</v>
      </c>
      <c r="AU3259" s="23">
        <v>15.345854903263653</v>
      </c>
      <c r="AV3259" s="14">
        <v>6.4093802761570284</v>
      </c>
      <c r="AW3259" s="22">
        <v>3</v>
      </c>
      <c r="AX3259" s="22" t="s">
        <v>782</v>
      </c>
      <c r="AY3259" s="23">
        <v>329.5</v>
      </c>
      <c r="AZ3259" s="23">
        <v>0.32950000000000002</v>
      </c>
      <c r="BA3259" s="23">
        <v>0.85859269873661526</v>
      </c>
      <c r="BB3259" s="14">
        <v>0.35860153397935124</v>
      </c>
      <c r="BC3259" s="42">
        <v>20</v>
      </c>
      <c r="BD3259" s="43">
        <v>17560</v>
      </c>
      <c r="BE3259" s="44">
        <v>17.559999999999999</v>
      </c>
      <c r="BF3259" s="23">
        <v>27.867719999999998</v>
      </c>
      <c r="BG3259" s="14">
        <v>11.639287353843033</v>
      </c>
      <c r="BH3259" s="22">
        <v>850</v>
      </c>
      <c r="BI3259" s="23">
        <v>37.182700999999987</v>
      </c>
      <c r="BJ3259" s="23">
        <v>56.160140917333123</v>
      </c>
      <c r="BK3259" s="14">
        <v>23.455956137393308</v>
      </c>
      <c r="BL3259" t="s">
        <v>633</v>
      </c>
    </row>
    <row r="3260" spans="1:64">
      <c r="A3260" t="s">
        <v>4342</v>
      </c>
      <c r="B3260" t="s">
        <v>4340</v>
      </c>
      <c r="C3260" t="s">
        <v>633</v>
      </c>
      <c r="D3260" t="s">
        <v>942</v>
      </c>
      <c r="E3260">
        <v>2016</v>
      </c>
      <c r="F3260" s="23">
        <v>158.16</v>
      </c>
      <c r="G3260" s="23">
        <v>20.440000000000001</v>
      </c>
      <c r="H3260" s="22">
        <v>29420</v>
      </c>
      <c r="I3260" s="34">
        <v>251.57790572631657</v>
      </c>
      <c r="J3260" s="13">
        <v>4</v>
      </c>
      <c r="K3260" s="13">
        <v>5</v>
      </c>
      <c r="L3260" s="19">
        <v>1910</v>
      </c>
      <c r="M3260" s="35">
        <v>1.91</v>
      </c>
      <c r="N3260" s="19">
        <v>11.42371</v>
      </c>
      <c r="O3260" s="17">
        <v>4.5408240310369239</v>
      </c>
      <c r="P3260" s="13">
        <v>0</v>
      </c>
      <c r="Q3260" s="13">
        <v>0</v>
      </c>
      <c r="R3260" s="19">
        <v>0</v>
      </c>
      <c r="S3260" s="27">
        <v>0</v>
      </c>
      <c r="T3260" s="19">
        <v>0</v>
      </c>
      <c r="U3260" s="17">
        <v>0</v>
      </c>
      <c r="V3260" s="13">
        <v>0</v>
      </c>
      <c r="W3260" s="13">
        <v>0</v>
      </c>
      <c r="X3260" s="19">
        <v>0</v>
      </c>
      <c r="Y3260" s="27">
        <v>0</v>
      </c>
      <c r="Z3260" s="19">
        <v>0</v>
      </c>
      <c r="AA3260" s="14">
        <v>0</v>
      </c>
      <c r="AB3260" s="13">
        <v>1</v>
      </c>
      <c r="AC3260" s="22" t="s">
        <v>782</v>
      </c>
      <c r="AD3260" s="19">
        <v>105</v>
      </c>
      <c r="AE3260" s="23">
        <v>0.105</v>
      </c>
      <c r="AF3260" s="19">
        <v>0.6618465</v>
      </c>
      <c r="AG3260" s="14">
        <v>0.26307814992307044</v>
      </c>
      <c r="AH3260" s="22" t="s">
        <v>782</v>
      </c>
      <c r="AI3260" s="23" t="s">
        <v>782</v>
      </c>
      <c r="AJ3260" s="23" t="s">
        <v>782</v>
      </c>
      <c r="AK3260" s="23" t="s">
        <v>782</v>
      </c>
      <c r="AL3260" s="14" t="s">
        <v>782</v>
      </c>
      <c r="AM3260" s="22" t="s">
        <v>782</v>
      </c>
      <c r="AN3260" s="23" t="s">
        <v>782</v>
      </c>
      <c r="AO3260" s="23" t="s">
        <v>782</v>
      </c>
      <c r="AP3260" s="23" t="s">
        <v>782</v>
      </c>
      <c r="AQ3260" s="14" t="s">
        <v>782</v>
      </c>
      <c r="AR3260" s="13">
        <v>837</v>
      </c>
      <c r="AS3260" s="19">
        <v>17425.221000000012</v>
      </c>
      <c r="AT3260" s="23">
        <v>17.425221000000011</v>
      </c>
      <c r="AU3260" s="19">
        <v>15.473596248000009</v>
      </c>
      <c r="AV3260" s="14">
        <v>6.1506181170111303</v>
      </c>
      <c r="AW3260" s="13">
        <v>3</v>
      </c>
      <c r="AX3260" s="22" t="s">
        <v>782</v>
      </c>
      <c r="AY3260" s="19">
        <v>342</v>
      </c>
      <c r="AZ3260" s="23">
        <v>0.34200000000000003</v>
      </c>
      <c r="BA3260" s="19">
        <v>1.3140719999999999</v>
      </c>
      <c r="BB3260" s="14">
        <v>0.52233203715016852</v>
      </c>
      <c r="BC3260" s="13">
        <v>20</v>
      </c>
      <c r="BD3260" s="19">
        <v>17560</v>
      </c>
      <c r="BE3260" s="44">
        <v>17.559999999999999</v>
      </c>
      <c r="BF3260" s="19">
        <v>28.236480000000011</v>
      </c>
      <c r="BG3260" s="14">
        <v>11.223751910359553</v>
      </c>
      <c r="BH3260" s="22">
        <v>865</v>
      </c>
      <c r="BI3260" s="23">
        <v>37.342221000000002</v>
      </c>
      <c r="BJ3260" s="23">
        <v>57.10970474800002</v>
      </c>
      <c r="BK3260" s="14">
        <v>22.700604245480847</v>
      </c>
      <c r="BL3260" t="s">
        <v>633</v>
      </c>
    </row>
    <row r="3261" spans="1:64">
      <c r="A3261" t="s">
        <v>4343</v>
      </c>
      <c r="B3261" t="s">
        <v>4340</v>
      </c>
      <c r="C3261" t="s">
        <v>633</v>
      </c>
      <c r="D3261" t="s">
        <v>942</v>
      </c>
      <c r="E3261">
        <v>2017</v>
      </c>
      <c r="F3261" s="23">
        <v>158.16</v>
      </c>
      <c r="G3261" s="23">
        <v>20.61</v>
      </c>
      <c r="H3261" s="22">
        <v>29112</v>
      </c>
      <c r="I3261" s="34">
        <v>228.6750646237908</v>
      </c>
      <c r="J3261" s="13">
        <v>4</v>
      </c>
      <c r="K3261" s="13">
        <v>7</v>
      </c>
      <c r="L3261" s="19">
        <v>6710</v>
      </c>
      <c r="M3261" s="19">
        <v>6.71</v>
      </c>
      <c r="N3261" s="19">
        <v>40.132510000000003</v>
      </c>
      <c r="O3261" s="17">
        <v>17.550015812185197</v>
      </c>
      <c r="P3261" s="13">
        <v>0</v>
      </c>
      <c r="Q3261" s="13">
        <v>0</v>
      </c>
      <c r="R3261" s="19">
        <v>0</v>
      </c>
      <c r="S3261" s="19">
        <v>0</v>
      </c>
      <c r="T3261" s="19">
        <v>0</v>
      </c>
      <c r="U3261" s="17">
        <v>0</v>
      </c>
      <c r="V3261" s="13">
        <v>0</v>
      </c>
      <c r="W3261" s="13">
        <v>0</v>
      </c>
      <c r="X3261" s="19">
        <v>0</v>
      </c>
      <c r="Y3261" s="19">
        <v>0</v>
      </c>
      <c r="Z3261" s="19">
        <v>0</v>
      </c>
      <c r="AA3261" s="14">
        <v>0</v>
      </c>
      <c r="AB3261" s="13">
        <v>1</v>
      </c>
      <c r="AC3261" s="22" t="s">
        <v>782</v>
      </c>
      <c r="AD3261" s="19">
        <v>105</v>
      </c>
      <c r="AE3261" s="19">
        <v>0.105</v>
      </c>
      <c r="AF3261" s="19">
        <v>0.64890000000000003</v>
      </c>
      <c r="AG3261" s="14">
        <v>0.28376508871553197</v>
      </c>
      <c r="AH3261" s="22" t="s">
        <v>782</v>
      </c>
      <c r="AI3261" s="23" t="s">
        <v>782</v>
      </c>
      <c r="AJ3261" s="23" t="s">
        <v>782</v>
      </c>
      <c r="AK3261" s="23" t="s">
        <v>782</v>
      </c>
      <c r="AL3261" s="14" t="s">
        <v>782</v>
      </c>
      <c r="AM3261" s="22" t="s">
        <v>782</v>
      </c>
      <c r="AN3261" s="23" t="s">
        <v>782</v>
      </c>
      <c r="AO3261" s="23" t="s">
        <v>782</v>
      </c>
      <c r="AP3261" s="23" t="s">
        <v>782</v>
      </c>
      <c r="AQ3261" s="14" t="s">
        <v>782</v>
      </c>
      <c r="AR3261" s="13">
        <v>858</v>
      </c>
      <c r="AS3261" s="19">
        <v>13292.790999999994</v>
      </c>
      <c r="AT3261" s="19">
        <v>13.292790999999999</v>
      </c>
      <c r="AU3261" s="19">
        <v>11.803998408000007</v>
      </c>
      <c r="AV3261" s="14">
        <v>5.1619088541287095</v>
      </c>
      <c r="AW3261" s="13">
        <v>3</v>
      </c>
      <c r="AX3261" s="22" t="s">
        <v>782</v>
      </c>
      <c r="AY3261" s="19">
        <v>0</v>
      </c>
      <c r="AZ3261" s="19">
        <v>0</v>
      </c>
      <c r="BA3261" s="19">
        <v>0</v>
      </c>
      <c r="BB3261" s="14">
        <v>0</v>
      </c>
      <c r="BC3261" s="13">
        <v>20</v>
      </c>
      <c r="BD3261" s="19">
        <v>17560</v>
      </c>
      <c r="BE3261" s="19">
        <v>17.559999999999999</v>
      </c>
      <c r="BF3261" s="19">
        <v>28.236480000000011</v>
      </c>
      <c r="BG3261" s="14">
        <v>12.347861384210736</v>
      </c>
      <c r="BH3261" s="22">
        <v>886</v>
      </c>
      <c r="BI3261" s="23">
        <v>37.667790999999994</v>
      </c>
      <c r="BJ3261" s="23">
        <v>80.821888408000021</v>
      </c>
      <c r="BK3261" s="14">
        <v>35.343551139240176</v>
      </c>
      <c r="BL3261" t="s">
        <v>633</v>
      </c>
    </row>
    <row r="3262" spans="1:64">
      <c r="A3262" t="s">
        <v>4344</v>
      </c>
      <c r="B3262" t="s">
        <v>4340</v>
      </c>
      <c r="C3262" t="s">
        <v>633</v>
      </c>
      <c r="D3262" t="s">
        <v>942</v>
      </c>
      <c r="E3262">
        <v>2018</v>
      </c>
      <c r="F3262" s="23">
        <v>158.16</v>
      </c>
      <c r="G3262" s="23">
        <v>20.95</v>
      </c>
      <c r="H3262" s="22">
        <v>28824</v>
      </c>
      <c r="I3262" s="34">
        <v>228.69131729362903</v>
      </c>
      <c r="J3262" s="13">
        <v>4</v>
      </c>
      <c r="K3262" s="13">
        <v>5</v>
      </c>
      <c r="L3262" s="19">
        <v>5915</v>
      </c>
      <c r="M3262" s="19">
        <v>5.915</v>
      </c>
      <c r="N3262" s="19">
        <v>35.377614999999999</v>
      </c>
      <c r="O3262" s="17">
        <v>15.469592557629456</v>
      </c>
      <c r="P3262" s="13">
        <v>0</v>
      </c>
      <c r="Q3262" s="13">
        <v>0</v>
      </c>
      <c r="R3262" s="19">
        <v>0</v>
      </c>
      <c r="S3262" s="19">
        <v>0</v>
      </c>
      <c r="T3262" s="19">
        <v>0</v>
      </c>
      <c r="U3262" s="17">
        <v>0</v>
      </c>
      <c r="V3262" s="13">
        <v>0</v>
      </c>
      <c r="W3262" s="13">
        <v>0</v>
      </c>
      <c r="X3262" s="19">
        <v>0</v>
      </c>
      <c r="Y3262" s="19">
        <v>0</v>
      </c>
      <c r="Z3262" s="19">
        <v>0</v>
      </c>
      <c r="AA3262" s="14">
        <v>0</v>
      </c>
      <c r="AB3262" s="13">
        <v>1</v>
      </c>
      <c r="AC3262" s="22" t="s">
        <v>782</v>
      </c>
      <c r="AD3262" s="19">
        <v>105</v>
      </c>
      <c r="AE3262" s="19">
        <v>0.105</v>
      </c>
      <c r="AF3262" s="19">
        <v>0.63995819999999992</v>
      </c>
      <c r="AG3262" s="14">
        <v>0.27983493539386251</v>
      </c>
      <c r="AH3262" s="22" t="s">
        <v>782</v>
      </c>
      <c r="AI3262" s="23" t="s">
        <v>782</v>
      </c>
      <c r="AJ3262" s="23" t="s">
        <v>782</v>
      </c>
      <c r="AK3262" s="23" t="s">
        <v>782</v>
      </c>
      <c r="AL3262" s="14" t="s">
        <v>782</v>
      </c>
      <c r="AM3262" s="22" t="s">
        <v>782</v>
      </c>
      <c r="AN3262" s="23" t="s">
        <v>782</v>
      </c>
      <c r="AO3262" s="23" t="s">
        <v>782</v>
      </c>
      <c r="AP3262" s="23" t="s">
        <v>782</v>
      </c>
      <c r="AQ3262" s="14" t="s">
        <v>782</v>
      </c>
      <c r="AR3262" s="13">
        <v>881</v>
      </c>
      <c r="AS3262" s="19">
        <v>13631.200999999992</v>
      </c>
      <c r="AT3262" s="19">
        <v>13.631201000000001</v>
      </c>
      <c r="AU3262" s="19">
        <v>12.104506488000013</v>
      </c>
      <c r="AV3262" s="14">
        <v>5.2929453690007779</v>
      </c>
      <c r="AW3262" s="13">
        <v>3</v>
      </c>
      <c r="AX3262" s="22" t="s">
        <v>782</v>
      </c>
      <c r="AY3262" s="19">
        <v>342</v>
      </c>
      <c r="AZ3262" s="19">
        <v>0.34200000000000003</v>
      </c>
      <c r="BA3262" s="19">
        <v>1.3316581599999999</v>
      </c>
      <c r="BB3262" s="14">
        <v>0.58229502359733787</v>
      </c>
      <c r="BC3262" s="13">
        <v>20</v>
      </c>
      <c r="BD3262" s="19">
        <v>17560</v>
      </c>
      <c r="BE3262" s="19">
        <v>17.559999999999999</v>
      </c>
      <c r="BF3262" s="19">
        <v>28.236480000000011</v>
      </c>
      <c r="BG3262" s="14">
        <v>12.346983844491866</v>
      </c>
      <c r="BH3262" s="22">
        <v>909</v>
      </c>
      <c r="BI3262" s="23">
        <v>37.553201000000001</v>
      </c>
      <c r="BJ3262" s="23">
        <v>77.690217848000032</v>
      </c>
      <c r="BK3262" s="14">
        <v>33.971651730113301</v>
      </c>
      <c r="BL3262" t="s">
        <v>633</v>
      </c>
    </row>
    <row r="3263" spans="1:64">
      <c r="A3263" t="s">
        <v>4345</v>
      </c>
      <c r="B3263" t="s">
        <v>4340</v>
      </c>
      <c r="C3263" t="s">
        <v>633</v>
      </c>
      <c r="D3263" t="s">
        <v>942</v>
      </c>
      <c r="E3263">
        <v>2019</v>
      </c>
      <c r="F3263" s="23">
        <v>158.16</v>
      </c>
      <c r="G3263" s="23">
        <v>21.4</v>
      </c>
      <c r="H3263" s="22">
        <v>28808</v>
      </c>
      <c r="I3263" s="34">
        <v>231.1365564410973</v>
      </c>
      <c r="J3263" s="22">
        <v>4</v>
      </c>
      <c r="K3263" s="22">
        <v>5</v>
      </c>
      <c r="L3263" s="23">
        <v>5915</v>
      </c>
      <c r="M3263" s="23">
        <v>5.915</v>
      </c>
      <c r="N3263" s="23">
        <v>35.377614999999999</v>
      </c>
      <c r="O3263" s="14">
        <v>15.305936691591929</v>
      </c>
      <c r="P3263" s="22">
        <v>0</v>
      </c>
      <c r="Q3263" s="22">
        <v>0</v>
      </c>
      <c r="R3263" s="23">
        <v>0</v>
      </c>
      <c r="S3263" s="23">
        <v>0</v>
      </c>
      <c r="T3263" s="23">
        <v>0</v>
      </c>
      <c r="U3263" s="14">
        <v>0</v>
      </c>
      <c r="V3263" s="22">
        <v>0</v>
      </c>
      <c r="W3263" s="22">
        <v>0</v>
      </c>
      <c r="X3263" s="23">
        <v>0</v>
      </c>
      <c r="Y3263" s="23">
        <v>0</v>
      </c>
      <c r="Z3263" s="23">
        <v>0</v>
      </c>
      <c r="AA3263" s="14">
        <v>0</v>
      </c>
      <c r="AB3263" s="22">
        <v>1</v>
      </c>
      <c r="AC3263" s="22">
        <v>1</v>
      </c>
      <c r="AD3263" s="23">
        <v>105</v>
      </c>
      <c r="AE3263" s="23">
        <v>0.105</v>
      </c>
      <c r="AF3263" s="23">
        <v>0.59695019999999999</v>
      </c>
      <c r="AG3263" s="14">
        <v>0.25826732438671007</v>
      </c>
      <c r="AH3263" s="22">
        <v>0</v>
      </c>
      <c r="AI3263" s="23">
        <v>0</v>
      </c>
      <c r="AJ3263" s="23">
        <v>0</v>
      </c>
      <c r="AK3263" s="23">
        <v>0</v>
      </c>
      <c r="AL3263" s="14">
        <v>0</v>
      </c>
      <c r="AM3263" s="22">
        <v>903</v>
      </c>
      <c r="AN3263" s="23">
        <v>13988.320999999993</v>
      </c>
      <c r="AO3263" s="23">
        <v>13.988320999999997</v>
      </c>
      <c r="AP3263" s="23">
        <v>12.421629048000012</v>
      </c>
      <c r="AQ3263" s="14">
        <v>5.3741516440587507</v>
      </c>
      <c r="AR3263" s="22">
        <v>903</v>
      </c>
      <c r="AS3263" s="23">
        <v>13988.320999999993</v>
      </c>
      <c r="AT3263" s="23">
        <v>13.988320999999997</v>
      </c>
      <c r="AU3263" s="23">
        <v>12.421629048000012</v>
      </c>
      <c r="AV3263" s="14">
        <v>5.3741516440587507</v>
      </c>
      <c r="AW3263" s="22">
        <v>3</v>
      </c>
      <c r="AX3263" s="22" t="s">
        <v>782</v>
      </c>
      <c r="AY3263" s="23">
        <v>342</v>
      </c>
      <c r="AZ3263" s="23">
        <v>0.34200000000000003</v>
      </c>
      <c r="BA3263" s="23">
        <v>1.3140719999999999</v>
      </c>
      <c r="BB3263" s="14">
        <v>0.56852625142179836</v>
      </c>
      <c r="BC3263" s="22">
        <v>20</v>
      </c>
      <c r="BD3263" s="23">
        <v>17560</v>
      </c>
      <c r="BE3263" s="23">
        <v>17.559999999999999</v>
      </c>
      <c r="BF3263" s="23">
        <v>22.465740726359623</v>
      </c>
      <c r="BG3263" s="14">
        <v>9.7196830619412555</v>
      </c>
      <c r="BH3263" s="22">
        <v>931</v>
      </c>
      <c r="BI3263" s="23">
        <v>37.910320999999996</v>
      </c>
      <c r="BJ3263" s="23">
        <v>72.176006974359638</v>
      </c>
      <c r="BK3263" s="14">
        <v>31.226564973400443</v>
      </c>
      <c r="BL3263" t="s">
        <v>633</v>
      </c>
    </row>
    <row r="3264" spans="1:64">
      <c r="A3264" t="s">
        <v>4346</v>
      </c>
      <c r="B3264" t="s">
        <v>4340</v>
      </c>
      <c r="C3264" t="s">
        <v>633</v>
      </c>
      <c r="D3264" t="s">
        <v>942</v>
      </c>
      <c r="E3264">
        <v>2020</v>
      </c>
      <c r="F3264" s="23">
        <v>158.16</v>
      </c>
      <c r="G3264" s="23">
        <v>21.48</v>
      </c>
      <c r="H3264" s="22">
        <v>28509</v>
      </c>
      <c r="I3264" s="34">
        <v>231.96915492197928</v>
      </c>
      <c r="J3264" s="22">
        <v>4</v>
      </c>
      <c r="K3264" s="22">
        <v>5</v>
      </c>
      <c r="L3264" s="23">
        <v>5915</v>
      </c>
      <c r="M3264" s="23">
        <v>5.915</v>
      </c>
      <c r="N3264" s="23">
        <v>35.377614999999999</v>
      </c>
      <c r="O3264" s="14">
        <v>15.250999647732879</v>
      </c>
      <c r="P3264" s="22">
        <v>0</v>
      </c>
      <c r="Q3264" s="22">
        <v>0</v>
      </c>
      <c r="R3264" s="23">
        <v>0</v>
      </c>
      <c r="S3264" s="23">
        <v>0</v>
      </c>
      <c r="T3264" s="23">
        <v>0</v>
      </c>
      <c r="U3264" s="14">
        <v>0</v>
      </c>
      <c r="V3264" s="22">
        <v>0</v>
      </c>
      <c r="W3264" s="22">
        <v>0</v>
      </c>
      <c r="X3264" s="23">
        <v>0</v>
      </c>
      <c r="Y3264" s="23">
        <v>0</v>
      </c>
      <c r="Z3264" s="23">
        <v>0</v>
      </c>
      <c r="AA3264" s="14">
        <v>0</v>
      </c>
      <c r="AB3264" s="22">
        <v>1</v>
      </c>
      <c r="AC3264" s="22">
        <v>1</v>
      </c>
      <c r="AD3264" s="23">
        <v>105</v>
      </c>
      <c r="AE3264" s="23">
        <v>0.105</v>
      </c>
      <c r="AF3264" s="23">
        <v>0.60148199999999996</v>
      </c>
      <c r="AG3264" s="14">
        <v>0.25929395664794441</v>
      </c>
      <c r="AH3264" s="22">
        <v>0</v>
      </c>
      <c r="AI3264" s="23">
        <v>0</v>
      </c>
      <c r="AJ3264" s="23">
        <v>0</v>
      </c>
      <c r="AK3264" s="23">
        <v>0</v>
      </c>
      <c r="AL3264" s="14">
        <v>0</v>
      </c>
      <c r="AM3264" s="22">
        <v>973</v>
      </c>
      <c r="AN3264" s="23">
        <v>14575.890999999987</v>
      </c>
      <c r="AO3264" s="23">
        <v>14.575891000000004</v>
      </c>
      <c r="AP3264" s="23">
        <v>12.943391208000007</v>
      </c>
      <c r="AQ3264" s="14">
        <v>5.5797897838414761</v>
      </c>
      <c r="AR3264" s="22">
        <v>973</v>
      </c>
      <c r="AS3264" s="23">
        <v>14575.890999999987</v>
      </c>
      <c r="AT3264" s="23">
        <v>14.575891000000004</v>
      </c>
      <c r="AU3264" s="23">
        <v>12.943391208000007</v>
      </c>
      <c r="AV3264" s="14">
        <v>5.5797897838414761</v>
      </c>
      <c r="AW3264" s="22">
        <v>3</v>
      </c>
      <c r="AX3264" s="22">
        <v>3</v>
      </c>
      <c r="AY3264" s="23">
        <v>342</v>
      </c>
      <c r="AZ3264" s="23">
        <v>0.34200000000000003</v>
      </c>
      <c r="BA3264" s="23">
        <v>1.3140719999999999</v>
      </c>
      <c r="BB3264" s="14">
        <v>0.56648566075173912</v>
      </c>
      <c r="BC3264" s="22">
        <v>20</v>
      </c>
      <c r="BD3264" s="23">
        <v>17560</v>
      </c>
      <c r="BE3264" s="23">
        <v>17.559999999999999</v>
      </c>
      <c r="BF3264" s="23">
        <v>22.465740726359623</v>
      </c>
      <c r="BG3264" s="14">
        <v>9.684796555781638</v>
      </c>
      <c r="BH3264" s="22">
        <v>1001</v>
      </c>
      <c r="BI3264" s="23">
        <v>38.497890999999996</v>
      </c>
      <c r="BJ3264" s="23">
        <v>72.702300934359627</v>
      </c>
      <c r="BK3264" s="14">
        <v>31.341365604755676</v>
      </c>
      <c r="BL3264" t="s">
        <v>633</v>
      </c>
    </row>
    <row r="3265" spans="1:64">
      <c r="A3265" t="s">
        <v>4347</v>
      </c>
      <c r="B3265" t="s">
        <v>4340</v>
      </c>
      <c r="C3265" t="s">
        <v>633</v>
      </c>
      <c r="D3265" t="s">
        <v>942</v>
      </c>
      <c r="E3265">
        <v>2021</v>
      </c>
      <c r="F3265" s="23">
        <v>158.16</v>
      </c>
      <c r="G3265" s="23">
        <v>21.56</v>
      </c>
      <c r="H3265" s="22">
        <v>28467</v>
      </c>
      <c r="I3265" s="34">
        <v>213.75</v>
      </c>
      <c r="J3265" s="22">
        <v>5</v>
      </c>
      <c r="K3265" s="22">
        <v>11</v>
      </c>
      <c r="L3265" s="23">
        <v>10560</v>
      </c>
      <c r="M3265" s="23">
        <v>10.56</v>
      </c>
      <c r="N3265" s="23">
        <v>63.15936</v>
      </c>
      <c r="O3265" s="14">
        <v>29.55</v>
      </c>
      <c r="P3265" s="22">
        <v>0</v>
      </c>
      <c r="Q3265" s="22">
        <v>0</v>
      </c>
      <c r="R3265" s="23">
        <v>0</v>
      </c>
      <c r="S3265" s="23">
        <v>0</v>
      </c>
      <c r="T3265" s="23">
        <v>0</v>
      </c>
      <c r="U3265" s="14">
        <v>0</v>
      </c>
      <c r="V3265" s="22">
        <v>0</v>
      </c>
      <c r="W3265" s="22">
        <v>0</v>
      </c>
      <c r="X3265" s="23">
        <v>0</v>
      </c>
      <c r="Y3265" s="23">
        <v>0</v>
      </c>
      <c r="Z3265" s="23">
        <v>0</v>
      </c>
      <c r="AA3265" s="14">
        <v>0</v>
      </c>
      <c r="AB3265" s="22">
        <v>1</v>
      </c>
      <c r="AC3265" s="22">
        <v>1</v>
      </c>
      <c r="AD3265" s="23">
        <v>107</v>
      </c>
      <c r="AE3265" s="23">
        <v>0.107</v>
      </c>
      <c r="AF3265" s="23">
        <v>0.63366029999999995</v>
      </c>
      <c r="AG3265" s="14">
        <v>0.3</v>
      </c>
      <c r="AH3265" s="22">
        <v>0</v>
      </c>
      <c r="AI3265" s="23">
        <v>0</v>
      </c>
      <c r="AJ3265" s="23">
        <v>0</v>
      </c>
      <c r="AK3265" s="23">
        <v>0</v>
      </c>
      <c r="AL3265" s="14">
        <v>0</v>
      </c>
      <c r="AM3265" s="22">
        <v>1098</v>
      </c>
      <c r="AN3265" s="23">
        <v>16203.974</v>
      </c>
      <c r="AO3265" s="23">
        <v>16.203973999999999</v>
      </c>
      <c r="AP3265" s="23">
        <v>14.499687209999999</v>
      </c>
      <c r="AQ3265" s="14">
        <v>6.78</v>
      </c>
      <c r="AR3265" s="22">
        <v>1098</v>
      </c>
      <c r="AS3265" s="23">
        <v>16203.974</v>
      </c>
      <c r="AT3265" s="23">
        <v>16.203973999999999</v>
      </c>
      <c r="AU3265" s="23">
        <v>14.499687209999999</v>
      </c>
      <c r="AV3265" s="14">
        <v>6.78</v>
      </c>
      <c r="AW3265" s="22">
        <v>3</v>
      </c>
      <c r="AX3265" s="22">
        <v>3</v>
      </c>
      <c r="AY3265" s="23">
        <v>342</v>
      </c>
      <c r="AZ3265" s="23">
        <v>0.34200000000000003</v>
      </c>
      <c r="BA3265" s="23">
        <v>1.3140719999999999</v>
      </c>
      <c r="BB3265" s="14">
        <v>0.61</v>
      </c>
      <c r="BC3265" s="22">
        <v>20</v>
      </c>
      <c r="BD3265" s="23">
        <v>17560</v>
      </c>
      <c r="BE3265" s="23">
        <v>17.559999999999999</v>
      </c>
      <c r="BF3265" s="23">
        <v>19.899159099999999</v>
      </c>
      <c r="BG3265" s="14">
        <v>9.31</v>
      </c>
      <c r="BH3265" s="22">
        <v>1127</v>
      </c>
      <c r="BI3265" s="23">
        <v>44.77</v>
      </c>
      <c r="BJ3265" s="23">
        <v>99.51</v>
      </c>
      <c r="BK3265" s="14">
        <v>46.55</v>
      </c>
      <c r="BL3265" t="s">
        <v>633</v>
      </c>
    </row>
    <row r="3266" spans="1:64">
      <c r="A3266" t="s">
        <v>4348</v>
      </c>
      <c r="B3266" t="s">
        <v>4340</v>
      </c>
      <c r="C3266" t="s">
        <v>633</v>
      </c>
      <c r="D3266" s="111" t="s">
        <v>942</v>
      </c>
      <c r="E3266" s="110">
        <v>2022</v>
      </c>
      <c r="F3266" s="23"/>
      <c r="G3266" s="23"/>
      <c r="H3266" s="22">
        <v>28709</v>
      </c>
      <c r="I3266" s="34">
        <v>208.06957335409288</v>
      </c>
      <c r="J3266" s="22">
        <v>5</v>
      </c>
      <c r="K3266" s="22">
        <v>11</v>
      </c>
      <c r="L3266" s="23">
        <v>8425</v>
      </c>
      <c r="M3266" s="23">
        <v>8.4250000000000007</v>
      </c>
      <c r="N3266" s="23">
        <v>49.859150000000007</v>
      </c>
      <c r="O3266" s="14">
        <v>23.962729963957628</v>
      </c>
      <c r="P3266" s="22">
        <v>0</v>
      </c>
      <c r="Q3266" s="22">
        <v>0</v>
      </c>
      <c r="R3266" s="23">
        <v>0</v>
      </c>
      <c r="S3266" s="23">
        <v>0</v>
      </c>
      <c r="T3266" s="23">
        <v>0</v>
      </c>
      <c r="U3266" s="14">
        <v>0</v>
      </c>
      <c r="V3266" s="22">
        <v>0</v>
      </c>
      <c r="W3266" s="22">
        <v>0</v>
      </c>
      <c r="X3266" s="23">
        <v>0</v>
      </c>
      <c r="Y3266" s="23">
        <v>0</v>
      </c>
      <c r="Z3266" s="23">
        <v>0</v>
      </c>
      <c r="AA3266" s="14">
        <v>0</v>
      </c>
      <c r="AB3266" s="22">
        <v>1</v>
      </c>
      <c r="AC3266" s="22">
        <v>1</v>
      </c>
      <c r="AD3266" s="23">
        <v>105</v>
      </c>
      <c r="AE3266" s="23">
        <v>0.105</v>
      </c>
      <c r="AF3266" s="23">
        <v>0.62667989999999996</v>
      </c>
      <c r="AG3266" s="14">
        <v>0.30118767001723784</v>
      </c>
      <c r="AH3266" s="22">
        <v>0</v>
      </c>
      <c r="AI3266" s="23">
        <v>0</v>
      </c>
      <c r="AJ3266" s="23">
        <v>0</v>
      </c>
      <c r="AK3266" s="23">
        <v>0</v>
      </c>
      <c r="AL3266" s="14">
        <v>0</v>
      </c>
      <c r="AM3266" s="22">
        <v>1299</v>
      </c>
      <c r="AN3266" s="23">
        <v>18828.108999999979</v>
      </c>
      <c r="AO3266" s="23">
        <v>18.828108999999998</v>
      </c>
      <c r="AP3266" s="23">
        <v>19.286835508440387</v>
      </c>
      <c r="AQ3266" s="14">
        <v>9.2694165694366291</v>
      </c>
      <c r="AR3266" s="22">
        <v>1299</v>
      </c>
      <c r="AS3266" s="23">
        <v>18828.109</v>
      </c>
      <c r="AT3266" s="23">
        <v>18.828109000000001</v>
      </c>
      <c r="AU3266" s="23">
        <v>19.286835508440401</v>
      </c>
      <c r="AV3266" s="14">
        <v>9.2694165694366362</v>
      </c>
      <c r="AW3266" s="22">
        <v>3</v>
      </c>
      <c r="AX3266" s="22">
        <v>3</v>
      </c>
      <c r="AY3266" s="23">
        <v>312</v>
      </c>
      <c r="AZ3266" s="23">
        <v>0.31200000000000006</v>
      </c>
      <c r="BA3266" s="23">
        <v>1.3140719999999999</v>
      </c>
      <c r="BB3266" s="14">
        <v>0.63155413779010916</v>
      </c>
      <c r="BC3266" s="22">
        <v>19</v>
      </c>
      <c r="BD3266" s="23">
        <v>17500</v>
      </c>
      <c r="BE3266" s="23">
        <v>17.5</v>
      </c>
      <c r="BF3266" s="23">
        <v>22.1328415063672</v>
      </c>
      <c r="BG3266" s="14">
        <v>10.637231167241124</v>
      </c>
      <c r="BH3266" s="22">
        <v>1327</v>
      </c>
      <c r="BI3266" s="23">
        <v>45.170108999999997</v>
      </c>
      <c r="BJ3266" s="23">
        <v>93.219578914807613</v>
      </c>
      <c r="BK3266" s="14">
        <v>44.802119508442736</v>
      </c>
      <c r="BL3266" t="s">
        <v>633</v>
      </c>
    </row>
    <row r="3267" spans="1:64">
      <c r="A3267" t="s">
        <v>4349</v>
      </c>
      <c r="B3267" t="s">
        <v>4340</v>
      </c>
      <c r="C3267" t="s">
        <v>633</v>
      </c>
      <c r="D3267" t="s">
        <v>942</v>
      </c>
      <c r="E3267">
        <v>2023</v>
      </c>
      <c r="F3267">
        <v>158.16</v>
      </c>
      <c r="G3267">
        <v>23.35</v>
      </c>
      <c r="H3267">
        <v>28173</v>
      </c>
      <c r="I3267">
        <v>208.06957335409288</v>
      </c>
      <c r="J3267">
        <v>5</v>
      </c>
      <c r="K3267">
        <v>11</v>
      </c>
      <c r="L3267">
        <v>8425</v>
      </c>
      <c r="M3267">
        <v>8.4250000000000007</v>
      </c>
      <c r="N3267">
        <v>49.85915</v>
      </c>
      <c r="O3267">
        <v>23.962729963957621</v>
      </c>
      <c r="P3267">
        <v>0</v>
      </c>
      <c r="Q3267">
        <v>0</v>
      </c>
      <c r="R3267">
        <v>0</v>
      </c>
      <c r="S3267">
        <v>0</v>
      </c>
      <c r="T3267">
        <v>0</v>
      </c>
      <c r="U3267">
        <v>0</v>
      </c>
      <c r="V3267">
        <v>0</v>
      </c>
      <c r="W3267">
        <v>0</v>
      </c>
      <c r="X3267">
        <v>0</v>
      </c>
      <c r="Y3267">
        <v>0</v>
      </c>
      <c r="Z3267">
        <v>0</v>
      </c>
      <c r="AA3267">
        <v>0</v>
      </c>
      <c r="AB3267">
        <v>1</v>
      </c>
      <c r="AC3267">
        <v>1</v>
      </c>
      <c r="AD3267">
        <v>105</v>
      </c>
      <c r="AE3267">
        <v>0.105</v>
      </c>
      <c r="AF3267">
        <v>0.62410529999999997</v>
      </c>
      <c r="AG3267">
        <v>0.29995029544175461</v>
      </c>
      <c r="AL3267">
        <v>0</v>
      </c>
      <c r="AM3267">
        <v>1729</v>
      </c>
      <c r="AN3267">
        <v>24491.264999999999</v>
      </c>
      <c r="AO3267">
        <v>24.491264999999999</v>
      </c>
      <c r="AP3267">
        <v>22.972494000000001</v>
      </c>
      <c r="AQ3267">
        <v>11.040775270349309</v>
      </c>
      <c r="AR3267">
        <v>1894</v>
      </c>
      <c r="AS3267">
        <v>24609.799999999901</v>
      </c>
      <c r="AT3267">
        <v>24.6098</v>
      </c>
      <c r="AU3267">
        <v>23.0836782710624</v>
      </c>
      <c r="AV3267">
        <v>11.094211373124981</v>
      </c>
      <c r="AW3267">
        <v>3</v>
      </c>
      <c r="AX3267">
        <v>4</v>
      </c>
      <c r="AY3267">
        <v>312</v>
      </c>
      <c r="AZ3267">
        <v>0.312</v>
      </c>
      <c r="BA3267">
        <v>1.020038</v>
      </c>
      <c r="BB3267">
        <v>0.49023890593753411</v>
      </c>
      <c r="BC3267">
        <v>19</v>
      </c>
      <c r="BD3267">
        <v>17500</v>
      </c>
      <c r="BE3267">
        <v>17.5</v>
      </c>
      <c r="BF3267">
        <v>26.427613000000001</v>
      </c>
      <c r="BG3267">
        <v>12.701334738176964</v>
      </c>
      <c r="BH3267">
        <v>1922</v>
      </c>
      <c r="BI3267">
        <v>50.951800000000006</v>
      </c>
      <c r="BJ3267">
        <v>101.0145845710624</v>
      </c>
      <c r="BK3267">
        <v>48.548465276638858</v>
      </c>
      <c r="BL3267" t="s">
        <v>633</v>
      </c>
    </row>
    <row r="3268" spans="1:64">
      <c r="A3268" t="s">
        <v>4350</v>
      </c>
      <c r="B3268" t="s">
        <v>4340</v>
      </c>
      <c r="C3268" t="s">
        <v>633</v>
      </c>
      <c r="D3268" t="s">
        <v>942</v>
      </c>
      <c r="E3268">
        <v>2024</v>
      </c>
      <c r="F3268">
        <v>158.16</v>
      </c>
      <c r="G3268">
        <v>23.45</v>
      </c>
      <c r="H3268">
        <v>28166</v>
      </c>
      <c r="I3268">
        <v>193.13702643950489</v>
      </c>
      <c r="J3268">
        <v>5</v>
      </c>
      <c r="K3268">
        <v>11</v>
      </c>
      <c r="L3268">
        <v>8315</v>
      </c>
      <c r="M3268">
        <v>8.3150000000000013</v>
      </c>
      <c r="N3268">
        <v>49.208170000000003</v>
      </c>
      <c r="O3268">
        <v>25.478371965829748</v>
      </c>
      <c r="P3268">
        <v>0</v>
      </c>
      <c r="Q3268">
        <v>0</v>
      </c>
      <c r="R3268">
        <v>0</v>
      </c>
      <c r="S3268">
        <v>0</v>
      </c>
      <c r="T3268">
        <v>0</v>
      </c>
      <c r="U3268">
        <v>0</v>
      </c>
      <c r="V3268">
        <v>0</v>
      </c>
      <c r="W3268">
        <v>0</v>
      </c>
      <c r="X3268">
        <v>0</v>
      </c>
      <c r="Y3268">
        <v>0</v>
      </c>
      <c r="Z3268">
        <v>0</v>
      </c>
      <c r="AA3268">
        <v>0</v>
      </c>
      <c r="AB3268">
        <v>1</v>
      </c>
      <c r="AC3268">
        <v>1</v>
      </c>
      <c r="AD3268">
        <v>105</v>
      </c>
      <c r="AE3268">
        <v>0.105</v>
      </c>
      <c r="AF3268">
        <v>0.60592778400000002</v>
      </c>
      <c r="AG3268">
        <v>0.31372947754779218</v>
      </c>
      <c r="AH3268">
        <v>1</v>
      </c>
      <c r="AI3268">
        <v>1416.4</v>
      </c>
      <c r="AJ3268">
        <v>1.4164000000000001</v>
      </c>
      <c r="AK3268">
        <v>1.2775132128126048</v>
      </c>
      <c r="AL3268">
        <v>0.66145432409499805</v>
      </c>
      <c r="AM3268">
        <v>2045</v>
      </c>
      <c r="AN3268">
        <v>30180.46100000001</v>
      </c>
      <c r="AO3268">
        <v>30.180461000000022</v>
      </c>
      <c r="AP3268">
        <v>27.221079988898314</v>
      </c>
      <c r="AQ3268">
        <v>14.09417991501728</v>
      </c>
      <c r="AR3268">
        <v>2451</v>
      </c>
      <c r="AS3268">
        <v>31967.173999999857</v>
      </c>
      <c r="AT3268">
        <v>31.967174000000043</v>
      </c>
      <c r="AU3268">
        <v>28.832594719909348</v>
      </c>
      <c r="AV3268">
        <v>14.928569239902014</v>
      </c>
      <c r="AW3268">
        <v>3</v>
      </c>
      <c r="AX3268">
        <v>4</v>
      </c>
      <c r="AY3268">
        <v>312</v>
      </c>
      <c r="AZ3268">
        <v>0.31200000000000006</v>
      </c>
      <c r="BA3268">
        <v>1.020038</v>
      </c>
      <c r="BB3268">
        <v>0.5281421272784792</v>
      </c>
      <c r="BC3268">
        <v>24</v>
      </c>
      <c r="BD3268">
        <v>38500</v>
      </c>
      <c r="BE3268">
        <v>38.500000000000014</v>
      </c>
      <c r="BF3268">
        <v>75.941761165919814</v>
      </c>
      <c r="BG3268">
        <v>39.320146201850413</v>
      </c>
      <c r="BH3268">
        <v>2484</v>
      </c>
      <c r="BI3268">
        <v>79.199174000000056</v>
      </c>
      <c r="BJ3268">
        <v>155.60849166982916</v>
      </c>
      <c r="BK3268">
        <v>80.568959012408442</v>
      </c>
      <c r="BL3268" t="s">
        <v>633</v>
      </c>
    </row>
    <row r="3269" spans="1:64">
      <c r="A3269" t="s">
        <v>4351</v>
      </c>
      <c r="B3269" t="s">
        <v>4352</v>
      </c>
      <c r="C3269" t="s">
        <v>634</v>
      </c>
      <c r="D3269" t="s">
        <v>942</v>
      </c>
      <c r="E3269">
        <v>2012</v>
      </c>
      <c r="F3269" s="23">
        <v>64.36</v>
      </c>
      <c r="G3269" s="23">
        <v>6.33</v>
      </c>
      <c r="H3269" s="22">
        <v>5230</v>
      </c>
      <c r="I3269" s="34">
        <v>41.617993999999996</v>
      </c>
      <c r="J3269" s="22">
        <v>5</v>
      </c>
      <c r="K3269" s="22" t="s">
        <v>782</v>
      </c>
      <c r="L3269" s="23">
        <v>1660</v>
      </c>
      <c r="M3269" s="23">
        <v>1.66</v>
      </c>
      <c r="N3269" s="23">
        <v>15.857023</v>
      </c>
      <c r="O3269" s="14">
        <v>38.101363078672172</v>
      </c>
      <c r="P3269" s="22">
        <v>0</v>
      </c>
      <c r="Q3269" s="22" t="s">
        <v>782</v>
      </c>
      <c r="R3269" s="23">
        <v>0</v>
      </c>
      <c r="S3269" s="23">
        <v>0</v>
      </c>
      <c r="T3269" s="23">
        <v>0</v>
      </c>
      <c r="U3269" s="14">
        <v>0</v>
      </c>
      <c r="V3269" s="22">
        <v>0</v>
      </c>
      <c r="W3269" s="22" t="s">
        <v>782</v>
      </c>
      <c r="X3269" s="23">
        <v>0</v>
      </c>
      <c r="Y3269" s="23">
        <v>0</v>
      </c>
      <c r="Z3269" s="23">
        <v>0</v>
      </c>
      <c r="AA3269" s="14">
        <v>0</v>
      </c>
      <c r="AB3269" s="22">
        <v>0</v>
      </c>
      <c r="AC3269" s="22" t="s">
        <v>782</v>
      </c>
      <c r="AD3269" s="23">
        <v>0</v>
      </c>
      <c r="AE3269" s="23">
        <v>0</v>
      </c>
      <c r="AF3269" s="23">
        <v>0</v>
      </c>
      <c r="AG3269" s="14">
        <v>0</v>
      </c>
      <c r="AH3269" s="22" t="s">
        <v>782</v>
      </c>
      <c r="AI3269" s="23" t="s">
        <v>782</v>
      </c>
      <c r="AJ3269" s="23" t="s">
        <v>782</v>
      </c>
      <c r="AK3269" s="23" t="s">
        <v>782</v>
      </c>
      <c r="AL3269" s="14" t="s">
        <v>782</v>
      </c>
      <c r="AM3269" s="22" t="s">
        <v>782</v>
      </c>
      <c r="AN3269" s="23" t="s">
        <v>782</v>
      </c>
      <c r="AO3269" s="23" t="s">
        <v>782</v>
      </c>
      <c r="AP3269" s="23" t="s">
        <v>782</v>
      </c>
      <c r="AQ3269" s="14" t="s">
        <v>782</v>
      </c>
      <c r="AR3269" s="22">
        <v>271</v>
      </c>
      <c r="AS3269" s="23">
        <v>12508.862000000006</v>
      </c>
      <c r="AT3269" s="23">
        <v>12.508862000000006</v>
      </c>
      <c r="AU3269" s="23">
        <v>8.2643430000000002</v>
      </c>
      <c r="AV3269" s="14">
        <v>19.857619759376199</v>
      </c>
      <c r="AW3269" s="22">
        <v>0</v>
      </c>
      <c r="AX3269" s="22" t="s">
        <v>782</v>
      </c>
      <c r="AY3269" s="23">
        <v>0</v>
      </c>
      <c r="AZ3269" s="23">
        <v>0</v>
      </c>
      <c r="BA3269" s="23">
        <v>0</v>
      </c>
      <c r="BB3269" s="14">
        <v>0</v>
      </c>
      <c r="BC3269" s="22">
        <v>24</v>
      </c>
      <c r="BD3269" s="23">
        <v>19160</v>
      </c>
      <c r="BE3269" s="23">
        <v>19.16</v>
      </c>
      <c r="BF3269" s="23">
        <v>30.598520000000001</v>
      </c>
      <c r="BG3269" s="14">
        <v>73.522332671776553</v>
      </c>
      <c r="BH3269" s="22">
        <v>300</v>
      </c>
      <c r="BI3269" s="23">
        <v>33.328862000000001</v>
      </c>
      <c r="BJ3269" s="23">
        <v>54.719885999999995</v>
      </c>
      <c r="BK3269" s="14">
        <v>131.48131550982492</v>
      </c>
      <c r="BL3269" t="s">
        <v>634</v>
      </c>
    </row>
    <row r="3270" spans="1:64">
      <c r="A3270" t="s">
        <v>4353</v>
      </c>
      <c r="B3270" t="s">
        <v>4352</v>
      </c>
      <c r="C3270" t="s">
        <v>634</v>
      </c>
      <c r="D3270" t="s">
        <v>942</v>
      </c>
      <c r="E3270">
        <v>2015</v>
      </c>
      <c r="F3270" s="23">
        <v>64.36</v>
      </c>
      <c r="G3270" s="23">
        <v>6.44</v>
      </c>
      <c r="H3270" s="22">
        <v>5125</v>
      </c>
      <c r="I3270" s="34">
        <v>41.827401117739562</v>
      </c>
      <c r="J3270" s="13">
        <v>3</v>
      </c>
      <c r="K3270" s="13">
        <v>4</v>
      </c>
      <c r="L3270" s="19">
        <v>1480</v>
      </c>
      <c r="M3270" s="35">
        <v>1.48</v>
      </c>
      <c r="N3270" s="19">
        <v>8.8524053731375059</v>
      </c>
      <c r="O3270" s="17">
        <v>21.164129581512732</v>
      </c>
      <c r="P3270" s="36">
        <v>0</v>
      </c>
      <c r="Q3270" s="37">
        <v>0</v>
      </c>
      <c r="R3270" s="38">
        <v>0</v>
      </c>
      <c r="S3270" s="27">
        <v>0</v>
      </c>
      <c r="T3270" s="23">
        <v>0</v>
      </c>
      <c r="U3270" s="17">
        <v>0</v>
      </c>
      <c r="V3270" s="22">
        <v>0</v>
      </c>
      <c r="W3270" s="22">
        <v>0</v>
      </c>
      <c r="X3270" s="23">
        <v>0</v>
      </c>
      <c r="Y3270" s="27">
        <v>0</v>
      </c>
      <c r="Z3270" s="27">
        <v>0</v>
      </c>
      <c r="AA3270" s="14">
        <v>0</v>
      </c>
      <c r="AB3270" s="39">
        <v>0</v>
      </c>
      <c r="AC3270" s="22" t="s">
        <v>782</v>
      </c>
      <c r="AD3270" s="23">
        <v>0</v>
      </c>
      <c r="AE3270" s="23">
        <v>0</v>
      </c>
      <c r="AF3270" s="23">
        <v>0</v>
      </c>
      <c r="AG3270" s="14">
        <v>0</v>
      </c>
      <c r="AH3270" s="22" t="s">
        <v>782</v>
      </c>
      <c r="AI3270" s="23" t="s">
        <v>782</v>
      </c>
      <c r="AJ3270" s="23" t="s">
        <v>782</v>
      </c>
      <c r="AK3270" s="23" t="s">
        <v>782</v>
      </c>
      <c r="AL3270" s="14" t="s">
        <v>782</v>
      </c>
      <c r="AM3270" s="22" t="s">
        <v>782</v>
      </c>
      <c r="AN3270" s="23" t="s">
        <v>782</v>
      </c>
      <c r="AO3270" s="23" t="s">
        <v>782</v>
      </c>
      <c r="AP3270" s="23" t="s">
        <v>782</v>
      </c>
      <c r="AQ3270" s="14" t="s">
        <v>782</v>
      </c>
      <c r="AR3270" s="40">
        <v>314</v>
      </c>
      <c r="AS3270" s="41">
        <v>13163.867000000004</v>
      </c>
      <c r="AT3270" s="23">
        <v>13.163867000000003</v>
      </c>
      <c r="AU3270" s="23">
        <v>11.691656611001379</v>
      </c>
      <c r="AV3270" s="14">
        <v>27.952146914628152</v>
      </c>
      <c r="AW3270" s="22">
        <v>0</v>
      </c>
      <c r="AX3270" s="22" t="s">
        <v>782</v>
      </c>
      <c r="AY3270" s="23">
        <v>0</v>
      </c>
      <c r="AZ3270" s="23">
        <v>0</v>
      </c>
      <c r="BA3270" s="23">
        <v>0</v>
      </c>
      <c r="BB3270" s="14">
        <v>0</v>
      </c>
      <c r="BC3270" s="42">
        <v>24</v>
      </c>
      <c r="BD3270" s="43">
        <v>19160</v>
      </c>
      <c r="BE3270" s="44">
        <v>19.16</v>
      </c>
      <c r="BF3270" s="23">
        <v>25.564197815713953</v>
      </c>
      <c r="BG3270" s="14">
        <v>61.118303151930306</v>
      </c>
      <c r="BH3270" s="22">
        <v>341</v>
      </c>
      <c r="BI3270" s="23">
        <v>33.803867000000004</v>
      </c>
      <c r="BJ3270" s="23">
        <v>46.108259799852839</v>
      </c>
      <c r="BK3270" s="14">
        <v>110.23457964807119</v>
      </c>
      <c r="BL3270" t="s">
        <v>634</v>
      </c>
    </row>
    <row r="3271" spans="1:64">
      <c r="A3271" t="s">
        <v>4354</v>
      </c>
      <c r="B3271" t="s">
        <v>4352</v>
      </c>
      <c r="C3271" t="s">
        <v>634</v>
      </c>
      <c r="D3271" t="s">
        <v>942</v>
      </c>
      <c r="E3271">
        <v>2016</v>
      </c>
      <c r="F3271" s="23">
        <v>64.36</v>
      </c>
      <c r="G3271" s="23">
        <v>6.5</v>
      </c>
      <c r="H3271" s="22">
        <v>5071</v>
      </c>
      <c r="I3271" s="34">
        <v>43.57486791873238</v>
      </c>
      <c r="J3271" s="13">
        <v>3</v>
      </c>
      <c r="K3271" s="13">
        <v>4</v>
      </c>
      <c r="L3271" s="19">
        <v>1480</v>
      </c>
      <c r="M3271" s="35">
        <v>1.48</v>
      </c>
      <c r="N3271" s="19">
        <v>8.8518799999999995</v>
      </c>
      <c r="O3271" s="17">
        <v>20.31418664655245</v>
      </c>
      <c r="P3271" s="13">
        <v>0</v>
      </c>
      <c r="Q3271" s="13">
        <v>0</v>
      </c>
      <c r="R3271" s="19">
        <v>0</v>
      </c>
      <c r="S3271" s="27">
        <v>0</v>
      </c>
      <c r="T3271" s="19">
        <v>0</v>
      </c>
      <c r="U3271" s="17">
        <v>0</v>
      </c>
      <c r="V3271" s="13">
        <v>0</v>
      </c>
      <c r="W3271" s="13">
        <v>0</v>
      </c>
      <c r="X3271" s="19">
        <v>0</v>
      </c>
      <c r="Y3271" s="27">
        <v>0</v>
      </c>
      <c r="Z3271" s="19">
        <v>0</v>
      </c>
      <c r="AA3271" s="14">
        <v>0</v>
      </c>
      <c r="AB3271" s="13">
        <v>0</v>
      </c>
      <c r="AC3271" s="22" t="s">
        <v>782</v>
      </c>
      <c r="AD3271" s="19">
        <v>0</v>
      </c>
      <c r="AE3271" s="23">
        <v>0</v>
      </c>
      <c r="AF3271" s="19">
        <v>0</v>
      </c>
      <c r="AG3271" s="14">
        <v>0</v>
      </c>
      <c r="AH3271" s="22" t="s">
        <v>782</v>
      </c>
      <c r="AI3271" s="23" t="s">
        <v>782</v>
      </c>
      <c r="AJ3271" s="23" t="s">
        <v>782</v>
      </c>
      <c r="AK3271" s="23" t="s">
        <v>782</v>
      </c>
      <c r="AL3271" s="14" t="s">
        <v>782</v>
      </c>
      <c r="AM3271" s="22" t="s">
        <v>782</v>
      </c>
      <c r="AN3271" s="23" t="s">
        <v>782</v>
      </c>
      <c r="AO3271" s="23" t="s">
        <v>782</v>
      </c>
      <c r="AP3271" s="23" t="s">
        <v>782</v>
      </c>
      <c r="AQ3271" s="14" t="s">
        <v>782</v>
      </c>
      <c r="AR3271" s="13">
        <v>319</v>
      </c>
      <c r="AS3271" s="19">
        <v>13200.812000000004</v>
      </c>
      <c r="AT3271" s="23">
        <v>13.200812000000003</v>
      </c>
      <c r="AU3271" s="19">
        <v>11.722321056000002</v>
      </c>
      <c r="AV3271" s="14">
        <v>26.901564171949445</v>
      </c>
      <c r="AW3271" s="13">
        <v>0</v>
      </c>
      <c r="AX3271" s="22" t="s">
        <v>782</v>
      </c>
      <c r="AY3271" s="19">
        <v>0</v>
      </c>
      <c r="AZ3271" s="23">
        <v>0</v>
      </c>
      <c r="BA3271" s="19">
        <v>0</v>
      </c>
      <c r="BB3271" s="14">
        <v>0</v>
      </c>
      <c r="BC3271" s="13">
        <v>22</v>
      </c>
      <c r="BD3271" s="19">
        <v>17460</v>
      </c>
      <c r="BE3271" s="44">
        <v>17.46</v>
      </c>
      <c r="BF3271" s="19">
        <v>22.935193886393552</v>
      </c>
      <c r="BG3271" s="14">
        <v>52.633995194587733</v>
      </c>
      <c r="BH3271" s="22">
        <v>344</v>
      </c>
      <c r="BI3271" s="23">
        <v>32.140812000000004</v>
      </c>
      <c r="BJ3271" s="23">
        <v>43.509394942393556</v>
      </c>
      <c r="BK3271" s="14">
        <v>99.849746013089629</v>
      </c>
      <c r="BL3271" t="s">
        <v>634</v>
      </c>
    </row>
    <row r="3272" spans="1:64">
      <c r="A3272" t="s">
        <v>4355</v>
      </c>
      <c r="B3272" t="s">
        <v>4352</v>
      </c>
      <c r="C3272" t="s">
        <v>634</v>
      </c>
      <c r="D3272" t="s">
        <v>942</v>
      </c>
      <c r="E3272">
        <v>2017</v>
      </c>
      <c r="F3272" s="23">
        <v>64.36</v>
      </c>
      <c r="G3272" s="23">
        <v>6.5</v>
      </c>
      <c r="H3272" s="22">
        <v>5012</v>
      </c>
      <c r="I3272" s="34">
        <v>39.369312444848845</v>
      </c>
      <c r="J3272" s="13">
        <v>3</v>
      </c>
      <c r="K3272" s="13">
        <v>4</v>
      </c>
      <c r="L3272" s="19">
        <v>1480</v>
      </c>
      <c r="M3272" s="19">
        <v>1.48</v>
      </c>
      <c r="N3272" s="19">
        <v>8.8518799999999995</v>
      </c>
      <c r="O3272" s="17">
        <v>22.484212830488982</v>
      </c>
      <c r="P3272" s="13">
        <v>0</v>
      </c>
      <c r="Q3272" s="13">
        <v>0</v>
      </c>
      <c r="R3272" s="19">
        <v>0</v>
      </c>
      <c r="S3272" s="19">
        <v>0</v>
      </c>
      <c r="T3272" s="19">
        <v>0</v>
      </c>
      <c r="U3272" s="17">
        <v>0</v>
      </c>
      <c r="V3272" s="13">
        <v>0</v>
      </c>
      <c r="W3272" s="13">
        <v>0</v>
      </c>
      <c r="X3272" s="19">
        <v>0</v>
      </c>
      <c r="Y3272" s="19">
        <v>0</v>
      </c>
      <c r="Z3272" s="19">
        <v>0</v>
      </c>
      <c r="AA3272" s="14">
        <v>0</v>
      </c>
      <c r="AB3272" s="13">
        <v>0</v>
      </c>
      <c r="AC3272" s="22" t="s">
        <v>782</v>
      </c>
      <c r="AD3272" s="19">
        <v>0</v>
      </c>
      <c r="AE3272" s="19">
        <v>0</v>
      </c>
      <c r="AF3272" s="19">
        <v>0</v>
      </c>
      <c r="AG3272" s="14">
        <v>0</v>
      </c>
      <c r="AH3272" s="22" t="s">
        <v>782</v>
      </c>
      <c r="AI3272" s="23" t="s">
        <v>782</v>
      </c>
      <c r="AJ3272" s="23" t="s">
        <v>782</v>
      </c>
      <c r="AK3272" s="23" t="s">
        <v>782</v>
      </c>
      <c r="AL3272" s="14" t="s">
        <v>782</v>
      </c>
      <c r="AM3272" s="22" t="s">
        <v>782</v>
      </c>
      <c r="AN3272" s="23" t="s">
        <v>782</v>
      </c>
      <c r="AO3272" s="23" t="s">
        <v>782</v>
      </c>
      <c r="AP3272" s="23" t="s">
        <v>782</v>
      </c>
      <c r="AQ3272" s="14" t="s">
        <v>782</v>
      </c>
      <c r="AR3272" s="13">
        <v>327</v>
      </c>
      <c r="AS3272" s="19">
        <v>13320.661999999997</v>
      </c>
      <c r="AT3272" s="19">
        <v>13.320661999999999</v>
      </c>
      <c r="AU3272" s="19">
        <v>11.828747856000001</v>
      </c>
      <c r="AV3272" s="14">
        <v>30.045604358903905</v>
      </c>
      <c r="AW3272" s="13">
        <v>0</v>
      </c>
      <c r="AX3272" s="22" t="s">
        <v>782</v>
      </c>
      <c r="AY3272" s="19">
        <v>0</v>
      </c>
      <c r="AZ3272" s="19">
        <v>0</v>
      </c>
      <c r="BA3272" s="19">
        <v>0</v>
      </c>
      <c r="BB3272" s="14">
        <v>0</v>
      </c>
      <c r="BC3272" s="13">
        <v>23</v>
      </c>
      <c r="BD3272" s="19">
        <v>22460</v>
      </c>
      <c r="BE3272" s="19">
        <v>22.46</v>
      </c>
      <c r="BF3272" s="19">
        <v>37.43950201853621</v>
      </c>
      <c r="BG3272" s="14">
        <v>95.09818610874639</v>
      </c>
      <c r="BH3272" s="22">
        <v>353</v>
      </c>
      <c r="BI3272" s="23">
        <v>37.260661999999996</v>
      </c>
      <c r="BJ3272" s="23">
        <v>58.120129874536211</v>
      </c>
      <c r="BK3272" s="14">
        <v>147.62800329813928</v>
      </c>
      <c r="BL3272" t="s">
        <v>634</v>
      </c>
    </row>
    <row r="3273" spans="1:64">
      <c r="A3273" t="s">
        <v>4356</v>
      </c>
      <c r="B3273" t="s">
        <v>4352</v>
      </c>
      <c r="C3273" t="s">
        <v>634</v>
      </c>
      <c r="D3273" t="s">
        <v>942</v>
      </c>
      <c r="E3273">
        <v>2018</v>
      </c>
      <c r="F3273" s="23">
        <v>64.36</v>
      </c>
      <c r="G3273" s="23">
        <v>6.59</v>
      </c>
      <c r="H3273" s="22">
        <v>4962</v>
      </c>
      <c r="I3273" s="34">
        <v>39.372110548078751</v>
      </c>
      <c r="J3273" s="13">
        <v>3</v>
      </c>
      <c r="K3273" s="13">
        <v>4</v>
      </c>
      <c r="L3273" s="19">
        <v>1480</v>
      </c>
      <c r="M3273" s="19">
        <v>1.48</v>
      </c>
      <c r="N3273" s="19">
        <v>8.8518799999999995</v>
      </c>
      <c r="O3273" s="17">
        <v>22.482614918980882</v>
      </c>
      <c r="P3273" s="13">
        <v>0</v>
      </c>
      <c r="Q3273" s="13">
        <v>0</v>
      </c>
      <c r="R3273" s="19">
        <v>0</v>
      </c>
      <c r="S3273" s="19">
        <v>0</v>
      </c>
      <c r="T3273" s="19">
        <v>0</v>
      </c>
      <c r="U3273" s="17">
        <v>0</v>
      </c>
      <c r="V3273" s="13">
        <v>0</v>
      </c>
      <c r="W3273" s="13">
        <v>0</v>
      </c>
      <c r="X3273" s="19">
        <v>0</v>
      </c>
      <c r="Y3273" s="19">
        <v>0</v>
      </c>
      <c r="Z3273" s="19">
        <v>0</v>
      </c>
      <c r="AA3273" s="14">
        <v>0</v>
      </c>
      <c r="AB3273" s="13">
        <v>0</v>
      </c>
      <c r="AC3273" s="22" t="s">
        <v>782</v>
      </c>
      <c r="AD3273" s="19">
        <v>0</v>
      </c>
      <c r="AE3273" s="19">
        <v>0</v>
      </c>
      <c r="AF3273" s="19">
        <v>0</v>
      </c>
      <c r="AG3273" s="14">
        <v>0</v>
      </c>
      <c r="AH3273" s="22" t="s">
        <v>782</v>
      </c>
      <c r="AI3273" s="23" t="s">
        <v>782</v>
      </c>
      <c r="AJ3273" s="23" t="s">
        <v>782</v>
      </c>
      <c r="AK3273" s="23" t="s">
        <v>782</v>
      </c>
      <c r="AL3273" s="14" t="s">
        <v>782</v>
      </c>
      <c r="AM3273" s="22" t="s">
        <v>782</v>
      </c>
      <c r="AN3273" s="23" t="s">
        <v>782</v>
      </c>
      <c r="AO3273" s="23" t="s">
        <v>782</v>
      </c>
      <c r="AP3273" s="23" t="s">
        <v>782</v>
      </c>
      <c r="AQ3273" s="14" t="s">
        <v>782</v>
      </c>
      <c r="AR3273" s="13">
        <v>335</v>
      </c>
      <c r="AS3273" s="19">
        <v>13833.856999999993</v>
      </c>
      <c r="AT3273" s="19">
        <v>13.833856999999998</v>
      </c>
      <c r="AU3273" s="19">
        <v>12.284465016</v>
      </c>
      <c r="AV3273" s="14">
        <v>31.200930925455424</v>
      </c>
      <c r="AW3273" s="13">
        <v>0</v>
      </c>
      <c r="AX3273" s="22" t="s">
        <v>782</v>
      </c>
      <c r="AY3273" s="19">
        <v>0</v>
      </c>
      <c r="AZ3273" s="19">
        <v>0</v>
      </c>
      <c r="BA3273" s="19">
        <v>0</v>
      </c>
      <c r="BB3273" s="14">
        <v>0</v>
      </c>
      <c r="BC3273" s="13">
        <v>23</v>
      </c>
      <c r="BD3273" s="19">
        <v>27360</v>
      </c>
      <c r="BE3273" s="19">
        <v>27.360000000000003</v>
      </c>
      <c r="BF3273" s="19">
        <v>47.074930263639644</v>
      </c>
      <c r="BG3273" s="14">
        <v>119.56415241228862</v>
      </c>
      <c r="BH3273" s="22">
        <v>361</v>
      </c>
      <c r="BI3273" s="23">
        <v>42.673856999999998</v>
      </c>
      <c r="BJ3273" s="23">
        <v>68.211275279639636</v>
      </c>
      <c r="BK3273" s="14">
        <v>173.24769825672493</v>
      </c>
      <c r="BL3273" t="s">
        <v>634</v>
      </c>
    </row>
    <row r="3274" spans="1:64">
      <c r="A3274" t="s">
        <v>4357</v>
      </c>
      <c r="B3274" t="s">
        <v>4352</v>
      </c>
      <c r="C3274" t="s">
        <v>634</v>
      </c>
      <c r="D3274" t="s">
        <v>942</v>
      </c>
      <c r="E3274">
        <v>2019</v>
      </c>
      <c r="F3274" s="23">
        <v>64.36</v>
      </c>
      <c r="G3274" s="23">
        <v>6.64</v>
      </c>
      <c r="H3274" s="22">
        <v>4902</v>
      </c>
      <c r="I3274" s="34">
        <v>39.78974441648365</v>
      </c>
      <c r="J3274" s="22">
        <v>3</v>
      </c>
      <c r="K3274" s="22">
        <v>4</v>
      </c>
      <c r="L3274" s="23">
        <v>1480</v>
      </c>
      <c r="M3274" s="23">
        <v>1.48</v>
      </c>
      <c r="N3274" s="23">
        <v>8.8518799999999995</v>
      </c>
      <c r="O3274" s="14">
        <v>22.246636991045719</v>
      </c>
      <c r="P3274" s="22">
        <v>0</v>
      </c>
      <c r="Q3274" s="22">
        <v>0</v>
      </c>
      <c r="R3274" s="23">
        <v>0</v>
      </c>
      <c r="S3274" s="23">
        <v>0</v>
      </c>
      <c r="T3274" s="23">
        <v>0</v>
      </c>
      <c r="U3274" s="14">
        <v>0</v>
      </c>
      <c r="V3274" s="22">
        <v>0</v>
      </c>
      <c r="W3274" s="22">
        <v>0</v>
      </c>
      <c r="X3274" s="23">
        <v>0</v>
      </c>
      <c r="Y3274" s="23">
        <v>0</v>
      </c>
      <c r="Z3274" s="23">
        <v>0</v>
      </c>
      <c r="AA3274" s="14">
        <v>0</v>
      </c>
      <c r="AB3274" s="22">
        <v>0</v>
      </c>
      <c r="AC3274" s="22">
        <v>0</v>
      </c>
      <c r="AD3274" s="23">
        <v>0</v>
      </c>
      <c r="AE3274" s="23">
        <v>0</v>
      </c>
      <c r="AF3274" s="23">
        <v>0</v>
      </c>
      <c r="AG3274" s="14">
        <v>0</v>
      </c>
      <c r="AH3274" s="22">
        <v>4</v>
      </c>
      <c r="AI3274" s="23">
        <v>7560.0899999999992</v>
      </c>
      <c r="AJ3274" s="23">
        <v>7.5600900000000006</v>
      </c>
      <c r="AK3274" s="23">
        <v>6.7133599199999994</v>
      </c>
      <c r="AL3274" s="14">
        <v>16.872086057478832</v>
      </c>
      <c r="AM3274" s="22">
        <v>339</v>
      </c>
      <c r="AN3274" s="23">
        <v>6345.7769999999955</v>
      </c>
      <c r="AO3274" s="23">
        <v>6.3457769999999982</v>
      </c>
      <c r="AP3274" s="23">
        <v>5.6350499760000003</v>
      </c>
      <c r="AQ3274" s="14">
        <v>14.16206627772551</v>
      </c>
      <c r="AR3274" s="22">
        <v>343</v>
      </c>
      <c r="AS3274" s="23">
        <v>13905.866999999995</v>
      </c>
      <c r="AT3274" s="23">
        <v>13.905866999999999</v>
      </c>
      <c r="AU3274" s="23">
        <v>12.348409896</v>
      </c>
      <c r="AV3274" s="14">
        <v>31.03415233520434</v>
      </c>
      <c r="AW3274" s="22">
        <v>0</v>
      </c>
      <c r="AX3274" s="22" t="s">
        <v>782</v>
      </c>
      <c r="AY3274" s="23">
        <v>0</v>
      </c>
      <c r="AZ3274" s="23">
        <v>0</v>
      </c>
      <c r="BA3274" s="23">
        <v>0</v>
      </c>
      <c r="BB3274" s="14">
        <v>0</v>
      </c>
      <c r="BC3274" s="22">
        <v>23</v>
      </c>
      <c r="BD3274" s="23">
        <v>27360</v>
      </c>
      <c r="BE3274" s="23">
        <v>27.36</v>
      </c>
      <c r="BF3274" s="23">
        <v>47.184236811187162</v>
      </c>
      <c r="BG3274" s="14">
        <v>118.58391528556842</v>
      </c>
      <c r="BH3274" s="22">
        <v>369</v>
      </c>
      <c r="BI3274" s="23">
        <v>42.745866999999997</v>
      </c>
      <c r="BJ3274" s="23">
        <v>68.384526707187163</v>
      </c>
      <c r="BK3274" s="14">
        <v>171.86470461181847</v>
      </c>
      <c r="BL3274" t="s">
        <v>634</v>
      </c>
    </row>
    <row r="3275" spans="1:64">
      <c r="A3275" t="s">
        <v>4358</v>
      </c>
      <c r="B3275" t="s">
        <v>4352</v>
      </c>
      <c r="C3275" t="s">
        <v>634</v>
      </c>
      <c r="D3275" t="s">
        <v>942</v>
      </c>
      <c r="E3275">
        <v>2020</v>
      </c>
      <c r="F3275" s="23">
        <v>64.36</v>
      </c>
      <c r="G3275" s="23">
        <v>6.66</v>
      </c>
      <c r="H3275" s="22">
        <v>4903</v>
      </c>
      <c r="I3275" s="34">
        <v>39.472118766576727</v>
      </c>
      <c r="J3275" s="22">
        <v>3</v>
      </c>
      <c r="K3275" s="22">
        <v>4</v>
      </c>
      <c r="L3275" s="23">
        <v>1480</v>
      </c>
      <c r="M3275" s="23">
        <v>1.48</v>
      </c>
      <c r="N3275" s="23">
        <v>8.8518799999999995</v>
      </c>
      <c r="O3275" s="14">
        <v>22.425652021232228</v>
      </c>
      <c r="P3275" s="22">
        <v>0</v>
      </c>
      <c r="Q3275" s="22">
        <v>0</v>
      </c>
      <c r="R3275" s="23">
        <v>0</v>
      </c>
      <c r="S3275" s="23">
        <v>0</v>
      </c>
      <c r="T3275" s="23">
        <v>0</v>
      </c>
      <c r="U3275" s="14">
        <v>0</v>
      </c>
      <c r="V3275" s="22">
        <v>0</v>
      </c>
      <c r="W3275" s="22">
        <v>0</v>
      </c>
      <c r="X3275" s="23">
        <v>0</v>
      </c>
      <c r="Y3275" s="23">
        <v>0</v>
      </c>
      <c r="Z3275" s="23">
        <v>0</v>
      </c>
      <c r="AA3275" s="14">
        <v>0</v>
      </c>
      <c r="AB3275" s="22">
        <v>0</v>
      </c>
      <c r="AC3275" s="22">
        <v>0</v>
      </c>
      <c r="AD3275" s="23">
        <v>0</v>
      </c>
      <c r="AE3275" s="23">
        <v>0</v>
      </c>
      <c r="AF3275" s="23">
        <v>0</v>
      </c>
      <c r="AG3275" s="14">
        <v>0</v>
      </c>
      <c r="AH3275" s="22">
        <v>4</v>
      </c>
      <c r="AI3275" s="23">
        <v>7560.0899999999992</v>
      </c>
      <c r="AJ3275" s="23">
        <v>7.5600900000000006</v>
      </c>
      <c r="AK3275" s="23">
        <v>6.7133599199999994</v>
      </c>
      <c r="AL3275" s="14">
        <v>17.007852959959628</v>
      </c>
      <c r="AM3275" s="22">
        <v>366</v>
      </c>
      <c r="AN3275" s="23">
        <v>6679.5669999999955</v>
      </c>
      <c r="AO3275" s="23">
        <v>6.6795670000000014</v>
      </c>
      <c r="AP3275" s="23">
        <v>5.9314554959999999</v>
      </c>
      <c r="AQ3275" s="14">
        <v>15.026949860676083</v>
      </c>
      <c r="AR3275" s="22">
        <v>370</v>
      </c>
      <c r="AS3275" s="23">
        <v>14239.656999999996</v>
      </c>
      <c r="AT3275" s="23">
        <v>14.239657000000001</v>
      </c>
      <c r="AU3275" s="23">
        <v>12.644815416</v>
      </c>
      <c r="AV3275" s="14">
        <v>32.034802820635711</v>
      </c>
      <c r="AW3275" s="22">
        <v>0</v>
      </c>
      <c r="AX3275" s="22">
        <v>0</v>
      </c>
      <c r="AY3275" s="23">
        <v>0</v>
      </c>
      <c r="AZ3275" s="23">
        <v>0</v>
      </c>
      <c r="BA3275" s="23">
        <v>0</v>
      </c>
      <c r="BB3275" s="14">
        <v>0</v>
      </c>
      <c r="BC3275" s="22">
        <v>23</v>
      </c>
      <c r="BD3275" s="23">
        <v>27360</v>
      </c>
      <c r="BE3275" s="23">
        <v>27.360000000000003</v>
      </c>
      <c r="BF3275" s="23">
        <v>47.184236811187162</v>
      </c>
      <c r="BG3275" s="14">
        <v>119.53814055489902</v>
      </c>
      <c r="BH3275" s="22">
        <v>396</v>
      </c>
      <c r="BI3275" s="23">
        <v>43.079657000000005</v>
      </c>
      <c r="BJ3275" s="23">
        <v>68.680932227187157</v>
      </c>
      <c r="BK3275" s="14">
        <v>173.99859539676694</v>
      </c>
      <c r="BL3275" t="s">
        <v>634</v>
      </c>
    </row>
    <row r="3276" spans="1:64">
      <c r="A3276" t="s">
        <v>4359</v>
      </c>
      <c r="B3276" t="s">
        <v>4352</v>
      </c>
      <c r="C3276" t="s">
        <v>634</v>
      </c>
      <c r="D3276" t="s">
        <v>942</v>
      </c>
      <c r="E3276">
        <v>2021</v>
      </c>
      <c r="F3276" s="23">
        <v>64.36</v>
      </c>
      <c r="G3276" s="23">
        <v>6.67</v>
      </c>
      <c r="H3276" s="22">
        <v>4900</v>
      </c>
      <c r="I3276" s="34">
        <v>36.76</v>
      </c>
      <c r="J3276" s="22">
        <v>3</v>
      </c>
      <c r="K3276" s="22">
        <v>9</v>
      </c>
      <c r="L3276" s="23">
        <v>2540</v>
      </c>
      <c r="M3276" s="23">
        <v>2.54</v>
      </c>
      <c r="N3276" s="23">
        <v>15.191739999999999</v>
      </c>
      <c r="O3276" s="14">
        <v>41.33</v>
      </c>
      <c r="P3276" s="22">
        <v>0</v>
      </c>
      <c r="Q3276" s="22">
        <v>0</v>
      </c>
      <c r="R3276" s="23">
        <v>0</v>
      </c>
      <c r="S3276" s="23">
        <v>0</v>
      </c>
      <c r="T3276" s="23">
        <v>0</v>
      </c>
      <c r="U3276" s="14">
        <v>0</v>
      </c>
      <c r="V3276" s="22">
        <v>0</v>
      </c>
      <c r="W3276" s="22">
        <v>0</v>
      </c>
      <c r="X3276" s="23">
        <v>0</v>
      </c>
      <c r="Y3276" s="23">
        <v>0</v>
      </c>
      <c r="Z3276" s="23">
        <v>0</v>
      </c>
      <c r="AA3276" s="14">
        <v>0</v>
      </c>
      <c r="AB3276" s="22">
        <v>0</v>
      </c>
      <c r="AC3276" s="22">
        <v>0</v>
      </c>
      <c r="AD3276" s="23">
        <v>0</v>
      </c>
      <c r="AE3276" s="23">
        <v>0</v>
      </c>
      <c r="AF3276" s="23">
        <v>0</v>
      </c>
      <c r="AG3276" s="14">
        <v>0</v>
      </c>
      <c r="AH3276" s="22">
        <v>4</v>
      </c>
      <c r="AI3276" s="23">
        <v>7560.09</v>
      </c>
      <c r="AJ3276" s="23">
        <v>7.5600899999999998</v>
      </c>
      <c r="AK3276" s="23">
        <v>6.7649417520000004</v>
      </c>
      <c r="AL3276" s="14">
        <v>18.399999999999999</v>
      </c>
      <c r="AM3276" s="22">
        <v>404</v>
      </c>
      <c r="AN3276" s="23">
        <v>7784.317</v>
      </c>
      <c r="AO3276" s="23">
        <v>7.7843169999999997</v>
      </c>
      <c r="AP3276" s="23">
        <v>6.9655852100000004</v>
      </c>
      <c r="AQ3276" s="14">
        <v>18.95</v>
      </c>
      <c r="AR3276" s="22">
        <v>408</v>
      </c>
      <c r="AS3276" s="23">
        <v>15344.406999999999</v>
      </c>
      <c r="AT3276" s="23">
        <v>15.344407</v>
      </c>
      <c r="AU3276" s="23">
        <v>13.730526960000001</v>
      </c>
      <c r="AV3276" s="14">
        <v>37.35</v>
      </c>
      <c r="AW3276" s="22">
        <v>0</v>
      </c>
      <c r="AX3276" s="22">
        <v>0</v>
      </c>
      <c r="AY3276" s="23">
        <v>0</v>
      </c>
      <c r="AZ3276" s="23">
        <v>0</v>
      </c>
      <c r="BA3276" s="23">
        <v>0</v>
      </c>
      <c r="BB3276" s="14">
        <v>0</v>
      </c>
      <c r="BC3276" s="22">
        <v>20</v>
      </c>
      <c r="BD3276" s="23">
        <v>25630</v>
      </c>
      <c r="BE3276" s="23">
        <v>25.63</v>
      </c>
      <c r="BF3276" s="23">
        <v>39.851097879999998</v>
      </c>
      <c r="BG3276" s="14">
        <v>108.41</v>
      </c>
      <c r="BH3276" s="22">
        <v>431</v>
      </c>
      <c r="BI3276" s="23">
        <v>43.51</v>
      </c>
      <c r="BJ3276" s="23">
        <v>68.77</v>
      </c>
      <c r="BK3276" s="14">
        <v>187.08</v>
      </c>
      <c r="BL3276" t="s">
        <v>634</v>
      </c>
    </row>
    <row r="3277" spans="1:64">
      <c r="A3277" t="s">
        <v>4360</v>
      </c>
      <c r="B3277" t="s">
        <v>4352</v>
      </c>
      <c r="C3277" t="s">
        <v>634</v>
      </c>
      <c r="D3277" s="111" t="s">
        <v>942</v>
      </c>
      <c r="E3277" s="110">
        <v>2022</v>
      </c>
      <c r="F3277" s="23"/>
      <c r="G3277" s="23"/>
      <c r="H3277" s="22">
        <v>4970</v>
      </c>
      <c r="I3277" s="34">
        <v>36.020264710364053</v>
      </c>
      <c r="J3277" s="22">
        <v>3</v>
      </c>
      <c r="K3277" s="22">
        <v>9</v>
      </c>
      <c r="L3277" s="23">
        <v>2540</v>
      </c>
      <c r="M3277" s="23">
        <v>2.54</v>
      </c>
      <c r="N3277" s="23">
        <v>15.03172</v>
      </c>
      <c r="O3277" s="14">
        <v>41.731286876620175</v>
      </c>
      <c r="P3277" s="22">
        <v>0</v>
      </c>
      <c r="Q3277" s="22">
        <v>0</v>
      </c>
      <c r="R3277" s="23">
        <v>0</v>
      </c>
      <c r="S3277" s="23">
        <v>0</v>
      </c>
      <c r="T3277" s="23">
        <v>0</v>
      </c>
      <c r="U3277" s="14">
        <v>0</v>
      </c>
      <c r="V3277" s="22">
        <v>0</v>
      </c>
      <c r="W3277" s="22">
        <v>0</v>
      </c>
      <c r="X3277" s="23">
        <v>0</v>
      </c>
      <c r="Y3277" s="23">
        <v>0</v>
      </c>
      <c r="Z3277" s="23">
        <v>0</v>
      </c>
      <c r="AA3277" s="14">
        <v>0</v>
      </c>
      <c r="AB3277" s="22">
        <v>0</v>
      </c>
      <c r="AC3277" s="22">
        <v>0</v>
      </c>
      <c r="AD3277" s="23">
        <v>0</v>
      </c>
      <c r="AE3277" s="23">
        <v>0</v>
      </c>
      <c r="AF3277" s="23">
        <v>0</v>
      </c>
      <c r="AG3277" s="14">
        <v>0</v>
      </c>
      <c r="AH3277" s="22">
        <v>4</v>
      </c>
      <c r="AI3277" s="23">
        <v>7560.09</v>
      </c>
      <c r="AJ3277" s="23">
        <v>7.5600899999999998</v>
      </c>
      <c r="AK3277" s="23">
        <v>7.7442834147075299</v>
      </c>
      <c r="AL3277" s="14">
        <v>21.4997959536907</v>
      </c>
      <c r="AM3277" s="22">
        <v>448</v>
      </c>
      <c r="AN3277" s="23">
        <v>8203.0719999999965</v>
      </c>
      <c r="AO3277" s="23">
        <v>8.2030720000000059</v>
      </c>
      <c r="AP3277" s="23">
        <v>8.4029309755904595</v>
      </c>
      <c r="AQ3277" s="14">
        <v>23.328343206685812</v>
      </c>
      <c r="AR3277" s="22">
        <v>452</v>
      </c>
      <c r="AS3277" s="23">
        <v>15763.162</v>
      </c>
      <c r="AT3277" s="23">
        <v>15.763162000000008</v>
      </c>
      <c r="AU3277" s="23">
        <v>16.147214390297989</v>
      </c>
      <c r="AV3277" s="14">
        <v>44.828139160376509</v>
      </c>
      <c r="AW3277" s="22">
        <v>0</v>
      </c>
      <c r="AX3277" s="22">
        <v>0</v>
      </c>
      <c r="AY3277" s="23">
        <v>0</v>
      </c>
      <c r="AZ3277" s="23">
        <v>0</v>
      </c>
      <c r="BA3277" s="23">
        <v>0</v>
      </c>
      <c r="BB3277" s="14">
        <v>0</v>
      </c>
      <c r="BC3277" s="22">
        <v>20</v>
      </c>
      <c r="BD3277" s="23">
        <v>30920</v>
      </c>
      <c r="BE3277" s="23">
        <v>30.920000000000009</v>
      </c>
      <c r="BF3277" s="23">
        <v>58.668596564193528</v>
      </c>
      <c r="BG3277" s="14">
        <v>162.87663912506702</v>
      </c>
      <c r="BH3277" s="22">
        <v>475</v>
      </c>
      <c r="BI3277" s="23">
        <v>49.223162000000016</v>
      </c>
      <c r="BJ3277" s="23">
        <v>89.847530954491532</v>
      </c>
      <c r="BK3277" s="14">
        <v>249.4360651620637</v>
      </c>
      <c r="BL3277" t="s">
        <v>634</v>
      </c>
    </row>
    <row r="3278" spans="1:64">
      <c r="A3278" t="s">
        <v>4361</v>
      </c>
      <c r="B3278" t="s">
        <v>4352</v>
      </c>
      <c r="C3278" t="s">
        <v>634</v>
      </c>
      <c r="D3278" t="s">
        <v>942</v>
      </c>
      <c r="E3278">
        <v>2023</v>
      </c>
      <c r="F3278">
        <v>64.36</v>
      </c>
      <c r="G3278">
        <v>7.15</v>
      </c>
      <c r="H3278">
        <v>4779</v>
      </c>
      <c r="I3278">
        <v>36.020264710364053</v>
      </c>
      <c r="J3278">
        <v>3</v>
      </c>
      <c r="K3278">
        <v>9</v>
      </c>
      <c r="L3278">
        <v>2540</v>
      </c>
      <c r="M3278">
        <v>2.54</v>
      </c>
      <c r="N3278">
        <v>15.03172</v>
      </c>
      <c r="O3278">
        <v>41.731286876620167</v>
      </c>
      <c r="P3278">
        <v>0</v>
      </c>
      <c r="Q3278">
        <v>0</v>
      </c>
      <c r="R3278">
        <v>0</v>
      </c>
      <c r="S3278">
        <v>0</v>
      </c>
      <c r="T3278">
        <v>0</v>
      </c>
      <c r="U3278">
        <v>0</v>
      </c>
      <c r="V3278">
        <v>0</v>
      </c>
      <c r="W3278">
        <v>0</v>
      </c>
      <c r="X3278">
        <v>0</v>
      </c>
      <c r="Y3278">
        <v>0</v>
      </c>
      <c r="Z3278">
        <v>0</v>
      </c>
      <c r="AA3278">
        <v>0</v>
      </c>
      <c r="AG3278">
        <v>0</v>
      </c>
      <c r="AH3278">
        <v>4</v>
      </c>
      <c r="AI3278">
        <v>7560.09</v>
      </c>
      <c r="AJ3278">
        <v>7.5600899999999998</v>
      </c>
      <c r="AK3278">
        <v>7.0912680000000003</v>
      </c>
      <c r="AL3278">
        <v>21.265104000000001</v>
      </c>
      <c r="AM3278">
        <v>562</v>
      </c>
      <c r="AN3278">
        <v>9831.8649999999998</v>
      </c>
      <c r="AO3278">
        <v>9.8318650000000005</v>
      </c>
      <c r="AP3278">
        <v>9.2221639999999994</v>
      </c>
      <c r="AQ3278">
        <v>25.602710235903739</v>
      </c>
      <c r="AR3278">
        <v>604</v>
      </c>
      <c r="AS3278">
        <v>17422.02</v>
      </c>
      <c r="AT3278">
        <v>17.42202</v>
      </c>
      <c r="AU3278">
        <v>16.341632378646601</v>
      </c>
      <c r="AV3278">
        <v>45.367885300256134</v>
      </c>
      <c r="AW3278">
        <v>0</v>
      </c>
      <c r="AX3278">
        <v>0</v>
      </c>
      <c r="AY3278">
        <v>0</v>
      </c>
      <c r="AZ3278">
        <v>0</v>
      </c>
      <c r="BA3278">
        <v>0</v>
      </c>
      <c r="BB3278">
        <v>0</v>
      </c>
      <c r="BC3278">
        <v>20</v>
      </c>
      <c r="BD3278">
        <v>30920</v>
      </c>
      <c r="BE3278">
        <v>30.92</v>
      </c>
      <c r="BF3278">
        <v>70.052954999999997</v>
      </c>
      <c r="BG3278">
        <v>194.48206603502214</v>
      </c>
      <c r="BH3278">
        <v>627</v>
      </c>
      <c r="BI3278">
        <v>50.882020000000004</v>
      </c>
      <c r="BJ3278">
        <v>101.42630737864661</v>
      </c>
      <c r="BK3278">
        <v>281.58123821189849</v>
      </c>
      <c r="BL3278" t="s">
        <v>634</v>
      </c>
    </row>
    <row r="3279" spans="1:64">
      <c r="A3279" t="s">
        <v>4362</v>
      </c>
      <c r="B3279" t="s">
        <v>4352</v>
      </c>
      <c r="C3279" t="s">
        <v>634</v>
      </c>
      <c r="D3279" t="s">
        <v>942</v>
      </c>
      <c r="E3279">
        <v>2024</v>
      </c>
      <c r="F3279">
        <v>64.36</v>
      </c>
      <c r="G3279">
        <v>7.18</v>
      </c>
      <c r="H3279">
        <v>4791</v>
      </c>
      <c r="I3279">
        <v>32.852357227567566</v>
      </c>
      <c r="J3279">
        <v>3</v>
      </c>
      <c r="K3279">
        <v>10</v>
      </c>
      <c r="L3279">
        <v>3098</v>
      </c>
      <c r="M3279">
        <v>3.0979999999999999</v>
      </c>
      <c r="N3279">
        <v>18.333964000000002</v>
      </c>
      <c r="O3279">
        <v>55.807149158281192</v>
      </c>
      <c r="P3279">
        <v>0</v>
      </c>
      <c r="Q3279">
        <v>0</v>
      </c>
      <c r="R3279">
        <v>0</v>
      </c>
      <c r="S3279">
        <v>0</v>
      </c>
      <c r="T3279">
        <v>0</v>
      </c>
      <c r="U3279">
        <v>0</v>
      </c>
      <c r="V3279">
        <v>0</v>
      </c>
      <c r="W3279">
        <v>0</v>
      </c>
      <c r="X3279">
        <v>0</v>
      </c>
      <c r="Y3279">
        <v>0</v>
      </c>
      <c r="Z3279">
        <v>0</v>
      </c>
      <c r="AA3279">
        <v>0</v>
      </c>
      <c r="AB3279">
        <v>0</v>
      </c>
      <c r="AC3279">
        <v>0</v>
      </c>
      <c r="AD3279">
        <v>0</v>
      </c>
      <c r="AE3279">
        <v>0</v>
      </c>
      <c r="AF3279">
        <v>0</v>
      </c>
      <c r="AG3279">
        <v>0</v>
      </c>
      <c r="AH3279">
        <v>4</v>
      </c>
      <c r="AI3279">
        <v>7560.0899999999992</v>
      </c>
      <c r="AJ3279">
        <v>7.5600900000000006</v>
      </c>
      <c r="AK3279">
        <v>6.8187763802968409</v>
      </c>
      <c r="AL3279">
        <v>20.75582075606729</v>
      </c>
      <c r="AM3279">
        <v>670</v>
      </c>
      <c r="AN3279">
        <v>11381.934000000005</v>
      </c>
      <c r="AO3279">
        <v>11.381933999999999</v>
      </c>
      <c r="AP3279">
        <v>10.26586491976914</v>
      </c>
      <c r="AQ3279">
        <v>31.248488041992591</v>
      </c>
      <c r="AR3279">
        <v>753</v>
      </c>
      <c r="AS3279">
        <v>19015.179</v>
      </c>
      <c r="AT3279">
        <v>19.01517900000001</v>
      </c>
      <c r="AU3279">
        <v>17.150622999503494</v>
      </c>
      <c r="AV3279">
        <v>52.205151918632509</v>
      </c>
      <c r="AW3279">
        <v>0</v>
      </c>
      <c r="AX3279">
        <v>0</v>
      </c>
      <c r="AY3279">
        <v>0</v>
      </c>
      <c r="AZ3279">
        <v>0</v>
      </c>
      <c r="BA3279">
        <v>0</v>
      </c>
      <c r="BB3279">
        <v>0</v>
      </c>
      <c r="BC3279">
        <v>20</v>
      </c>
      <c r="BD3279">
        <v>30920</v>
      </c>
      <c r="BE3279">
        <v>30.920000000000016</v>
      </c>
      <c r="BF3279">
        <v>60.574732010449978</v>
      </c>
      <c r="BG3279">
        <v>184.38473559400964</v>
      </c>
      <c r="BH3279">
        <v>776</v>
      </c>
      <c r="BI3279">
        <v>53.033179000000025</v>
      </c>
      <c r="BJ3279">
        <v>96.05931900995347</v>
      </c>
      <c r="BK3279">
        <v>292.39703667092334</v>
      </c>
      <c r="BL3279" t="s">
        <v>634</v>
      </c>
    </row>
    <row r="3280" spans="1:64">
      <c r="A3280" t="s">
        <v>4363</v>
      </c>
      <c r="B3280" t="s">
        <v>4364</v>
      </c>
      <c r="C3280" t="s">
        <v>635</v>
      </c>
      <c r="D3280" t="s">
        <v>942</v>
      </c>
      <c r="E3280">
        <v>2012</v>
      </c>
      <c r="F3280" s="23">
        <v>79.709999999999994</v>
      </c>
      <c r="G3280" s="23">
        <v>7.31</v>
      </c>
      <c r="H3280" s="22">
        <v>6382</v>
      </c>
      <c r="I3280" s="34">
        <v>51.441983999999998</v>
      </c>
      <c r="J3280" s="22">
        <v>3</v>
      </c>
      <c r="K3280" s="22" t="s">
        <v>782</v>
      </c>
      <c r="L3280" s="23">
        <v>1829</v>
      </c>
      <c r="M3280" s="23">
        <v>1.829</v>
      </c>
      <c r="N3280" s="23">
        <v>11.691172</v>
      </c>
      <c r="O3280" s="14">
        <v>22.726907267029205</v>
      </c>
      <c r="P3280" s="22">
        <v>0</v>
      </c>
      <c r="Q3280" s="22" t="s">
        <v>782</v>
      </c>
      <c r="R3280" s="23">
        <v>0</v>
      </c>
      <c r="S3280" s="23">
        <v>0</v>
      </c>
      <c r="T3280" s="23">
        <v>0</v>
      </c>
      <c r="U3280" s="14">
        <v>0</v>
      </c>
      <c r="V3280" s="22">
        <v>0</v>
      </c>
      <c r="W3280" s="22" t="s">
        <v>782</v>
      </c>
      <c r="X3280" s="23">
        <v>0</v>
      </c>
      <c r="Y3280" s="23">
        <v>0</v>
      </c>
      <c r="Z3280" s="23">
        <v>0</v>
      </c>
      <c r="AA3280" s="14">
        <v>0</v>
      </c>
      <c r="AB3280" s="22">
        <v>0</v>
      </c>
      <c r="AC3280" s="22" t="s">
        <v>782</v>
      </c>
      <c r="AD3280" s="23">
        <v>0</v>
      </c>
      <c r="AE3280" s="23">
        <v>0</v>
      </c>
      <c r="AF3280" s="23">
        <v>0</v>
      </c>
      <c r="AG3280" s="14">
        <v>0</v>
      </c>
      <c r="AH3280" s="22" t="s">
        <v>782</v>
      </c>
      <c r="AI3280" s="23" t="s">
        <v>782</v>
      </c>
      <c r="AJ3280" s="23" t="s">
        <v>782</v>
      </c>
      <c r="AK3280" s="23" t="s">
        <v>782</v>
      </c>
      <c r="AL3280" s="14" t="s">
        <v>782</v>
      </c>
      <c r="AM3280" s="22" t="s">
        <v>782</v>
      </c>
      <c r="AN3280" s="23" t="s">
        <v>782</v>
      </c>
      <c r="AO3280" s="23" t="s">
        <v>782</v>
      </c>
      <c r="AP3280" s="23" t="s">
        <v>782</v>
      </c>
      <c r="AQ3280" s="14" t="s">
        <v>782</v>
      </c>
      <c r="AR3280" s="22">
        <v>370</v>
      </c>
      <c r="AS3280" s="23">
        <v>9894.0519999999942</v>
      </c>
      <c r="AT3280" s="23">
        <v>9.894051999999995</v>
      </c>
      <c r="AU3280" s="23">
        <v>7.269279</v>
      </c>
      <c r="AV3280" s="14">
        <v>14.131023795660761</v>
      </c>
      <c r="AW3280" s="22">
        <v>1</v>
      </c>
      <c r="AX3280" s="22" t="s">
        <v>782</v>
      </c>
      <c r="AY3280" s="23">
        <v>11</v>
      </c>
      <c r="AZ3280" s="23">
        <v>1.0999999999999999E-2</v>
      </c>
      <c r="BA3280" s="23">
        <v>1.7121999999999998E-2</v>
      </c>
      <c r="BB3280" s="14">
        <v>3.3284097285205795E-2</v>
      </c>
      <c r="BC3280" s="22">
        <v>9</v>
      </c>
      <c r="BD3280" s="23">
        <v>12600</v>
      </c>
      <c r="BE3280" s="23">
        <v>12.6</v>
      </c>
      <c r="BF3280" s="23">
        <v>20.122199999999999</v>
      </c>
      <c r="BG3280" s="14">
        <v>39.116298469359194</v>
      </c>
      <c r="BH3280" s="22">
        <v>383</v>
      </c>
      <c r="BI3280" s="23">
        <v>24.334051999999993</v>
      </c>
      <c r="BJ3280" s="23">
        <v>39.099772999999999</v>
      </c>
      <c r="BK3280" s="14">
        <v>76.007513629334369</v>
      </c>
      <c r="BL3280" t="s">
        <v>635</v>
      </c>
    </row>
    <row r="3281" spans="1:64">
      <c r="A3281" t="s">
        <v>4365</v>
      </c>
      <c r="B3281" t="s">
        <v>4364</v>
      </c>
      <c r="C3281" t="s">
        <v>635</v>
      </c>
      <c r="D3281" t="s">
        <v>942</v>
      </c>
      <c r="E3281">
        <v>2015</v>
      </c>
      <c r="F3281" s="23">
        <v>79.709999999999994</v>
      </c>
      <c r="G3281" s="23">
        <v>7.54</v>
      </c>
      <c r="H3281" s="22">
        <v>6254</v>
      </c>
      <c r="I3281" s="34">
        <v>50.764810355402261</v>
      </c>
      <c r="J3281" s="13">
        <v>3</v>
      </c>
      <c r="K3281" s="13">
        <v>4</v>
      </c>
      <c r="L3281" s="19">
        <v>2374</v>
      </c>
      <c r="M3281" s="35">
        <v>2.3740000000000001</v>
      </c>
      <c r="N3281" s="19">
        <v>14.199736726911109</v>
      </c>
      <c r="O3281" s="17">
        <v>27.971613855147616</v>
      </c>
      <c r="P3281" s="36">
        <v>0</v>
      </c>
      <c r="Q3281" s="37">
        <v>0</v>
      </c>
      <c r="R3281" s="38">
        <v>0</v>
      </c>
      <c r="S3281" s="27">
        <v>0</v>
      </c>
      <c r="T3281" s="23">
        <v>0</v>
      </c>
      <c r="U3281" s="17">
        <v>0</v>
      </c>
      <c r="V3281" s="22">
        <v>0</v>
      </c>
      <c r="W3281" s="22">
        <v>0</v>
      </c>
      <c r="X3281" s="23">
        <v>0</v>
      </c>
      <c r="Y3281" s="27">
        <v>0</v>
      </c>
      <c r="Z3281" s="27">
        <v>0</v>
      </c>
      <c r="AA3281" s="14">
        <v>0</v>
      </c>
      <c r="AB3281" s="39">
        <v>0</v>
      </c>
      <c r="AC3281" s="22" t="s">
        <v>782</v>
      </c>
      <c r="AD3281" s="23">
        <v>0</v>
      </c>
      <c r="AE3281" s="23">
        <v>0</v>
      </c>
      <c r="AF3281" s="23">
        <v>0</v>
      </c>
      <c r="AG3281" s="14">
        <v>0</v>
      </c>
      <c r="AH3281" s="22" t="s">
        <v>782</v>
      </c>
      <c r="AI3281" s="23" t="s">
        <v>782</v>
      </c>
      <c r="AJ3281" s="23" t="s">
        <v>782</v>
      </c>
      <c r="AK3281" s="23" t="s">
        <v>782</v>
      </c>
      <c r="AL3281" s="14" t="s">
        <v>782</v>
      </c>
      <c r="AM3281" s="22" t="s">
        <v>782</v>
      </c>
      <c r="AN3281" s="23" t="s">
        <v>782</v>
      </c>
      <c r="AO3281" s="23" t="s">
        <v>782</v>
      </c>
      <c r="AP3281" s="23" t="s">
        <v>782</v>
      </c>
      <c r="AQ3281" s="14" t="s">
        <v>782</v>
      </c>
      <c r="AR3281" s="40">
        <v>400</v>
      </c>
      <c r="AS3281" s="41">
        <v>10920.314999999997</v>
      </c>
      <c r="AT3281" s="23">
        <v>10.920314999999997</v>
      </c>
      <c r="AU3281" s="23">
        <v>9.699017246525468</v>
      </c>
      <c r="AV3281" s="14">
        <v>19.105788396771434</v>
      </c>
      <c r="AW3281" s="22">
        <v>1</v>
      </c>
      <c r="AX3281" s="22" t="s">
        <v>782</v>
      </c>
      <c r="AY3281" s="23">
        <v>11</v>
      </c>
      <c r="AZ3281" s="23">
        <v>1.0999999999999999E-2</v>
      </c>
      <c r="BA3281" s="23">
        <v>2.8663185693786852E-2</v>
      </c>
      <c r="BB3281" s="14">
        <v>5.6462706140566893E-2</v>
      </c>
      <c r="BC3281" s="42">
        <v>10</v>
      </c>
      <c r="BD3281" s="43">
        <v>20250</v>
      </c>
      <c r="BE3281" s="44">
        <v>20.25</v>
      </c>
      <c r="BF3281" s="23">
        <v>33.284781121354314</v>
      </c>
      <c r="BG3281" s="14">
        <v>65.566641317733655</v>
      </c>
      <c r="BH3281" s="22">
        <v>414</v>
      </c>
      <c r="BI3281" s="23">
        <v>33.555315</v>
      </c>
      <c r="BJ3281" s="23">
        <v>57.212198280484685</v>
      </c>
      <c r="BK3281" s="14">
        <v>112.70050627579326</v>
      </c>
      <c r="BL3281" t="s">
        <v>635</v>
      </c>
    </row>
    <row r="3282" spans="1:64">
      <c r="A3282" t="s">
        <v>4366</v>
      </c>
      <c r="B3282" t="s">
        <v>4364</v>
      </c>
      <c r="C3282" t="s">
        <v>635</v>
      </c>
      <c r="D3282" t="s">
        <v>942</v>
      </c>
      <c r="E3282">
        <v>2016</v>
      </c>
      <c r="F3282" s="23">
        <v>79.709999999999994</v>
      </c>
      <c r="G3282" s="23">
        <v>7.6</v>
      </c>
      <c r="H3282" s="22">
        <v>6222</v>
      </c>
      <c r="I3282" s="34">
        <v>53.174092480732156</v>
      </c>
      <c r="J3282" s="13">
        <v>3</v>
      </c>
      <c r="K3282" s="13">
        <v>4</v>
      </c>
      <c r="L3282" s="19">
        <v>2374</v>
      </c>
      <c r="M3282" s="35">
        <v>2.3740000000000001</v>
      </c>
      <c r="N3282" s="19">
        <v>14.198893999999999</v>
      </c>
      <c r="O3282" s="17">
        <v>26.702654126433895</v>
      </c>
      <c r="P3282" s="13">
        <v>0</v>
      </c>
      <c r="Q3282" s="13">
        <v>0</v>
      </c>
      <c r="R3282" s="19">
        <v>0</v>
      </c>
      <c r="S3282" s="27">
        <v>0</v>
      </c>
      <c r="T3282" s="19">
        <v>0</v>
      </c>
      <c r="U3282" s="17">
        <v>0</v>
      </c>
      <c r="V3282" s="13">
        <v>0</v>
      </c>
      <c r="W3282" s="13">
        <v>0</v>
      </c>
      <c r="X3282" s="19">
        <v>0</v>
      </c>
      <c r="Y3282" s="27">
        <v>0</v>
      </c>
      <c r="Z3282" s="19">
        <v>0</v>
      </c>
      <c r="AA3282" s="14">
        <v>0</v>
      </c>
      <c r="AB3282" s="13">
        <v>0</v>
      </c>
      <c r="AC3282" s="22" t="s">
        <v>782</v>
      </c>
      <c r="AD3282" s="19">
        <v>0</v>
      </c>
      <c r="AE3282" s="23">
        <v>0</v>
      </c>
      <c r="AF3282" s="19">
        <v>0</v>
      </c>
      <c r="AG3282" s="14">
        <v>0</v>
      </c>
      <c r="AH3282" s="22" t="s">
        <v>782</v>
      </c>
      <c r="AI3282" s="23" t="s">
        <v>782</v>
      </c>
      <c r="AJ3282" s="23" t="s">
        <v>782</v>
      </c>
      <c r="AK3282" s="23" t="s">
        <v>782</v>
      </c>
      <c r="AL3282" s="14" t="s">
        <v>782</v>
      </c>
      <c r="AM3282" s="22" t="s">
        <v>782</v>
      </c>
      <c r="AN3282" s="23" t="s">
        <v>782</v>
      </c>
      <c r="AO3282" s="23" t="s">
        <v>782</v>
      </c>
      <c r="AP3282" s="23" t="s">
        <v>782</v>
      </c>
      <c r="AQ3282" s="14" t="s">
        <v>782</v>
      </c>
      <c r="AR3282" s="13">
        <v>407</v>
      </c>
      <c r="AS3282" s="19">
        <v>10983.675000000001</v>
      </c>
      <c r="AT3282" s="23">
        <v>10.983675000000002</v>
      </c>
      <c r="AU3282" s="19">
        <v>9.753503399999996</v>
      </c>
      <c r="AV3282" s="14">
        <v>18.342585543014611</v>
      </c>
      <c r="AW3282" s="13">
        <v>1</v>
      </c>
      <c r="AX3282" s="22" t="s">
        <v>782</v>
      </c>
      <c r="AY3282" s="19">
        <v>11</v>
      </c>
      <c r="AZ3282" s="23">
        <v>1.0999999999999999E-2</v>
      </c>
      <c r="BA3282" s="19">
        <v>2.3011E-2</v>
      </c>
      <c r="BB3282" s="14">
        <v>4.3274833526003531E-2</v>
      </c>
      <c r="BC3282" s="13">
        <v>15</v>
      </c>
      <c r="BD3282" s="19">
        <v>35350</v>
      </c>
      <c r="BE3282" s="44">
        <v>35.35</v>
      </c>
      <c r="BF3282" s="19">
        <v>71.573700518585269</v>
      </c>
      <c r="BG3282" s="14">
        <v>134.60258027820652</v>
      </c>
      <c r="BH3282" s="22">
        <v>426</v>
      </c>
      <c r="BI3282" s="23">
        <v>48.718675000000012</v>
      </c>
      <c r="BJ3282" s="23">
        <v>95.549108918585262</v>
      </c>
      <c r="BK3282" s="14">
        <v>179.69109478118102</v>
      </c>
      <c r="BL3282" t="s">
        <v>635</v>
      </c>
    </row>
    <row r="3283" spans="1:64">
      <c r="A3283" t="s">
        <v>4367</v>
      </c>
      <c r="B3283" t="s">
        <v>4364</v>
      </c>
      <c r="C3283" t="s">
        <v>635</v>
      </c>
      <c r="D3283" t="s">
        <v>942</v>
      </c>
      <c r="E3283">
        <v>2017</v>
      </c>
      <c r="F3283" s="23">
        <v>79.709999999999994</v>
      </c>
      <c r="G3283" s="23">
        <v>7.7</v>
      </c>
      <c r="H3283" s="22">
        <v>6177</v>
      </c>
      <c r="I3283" s="34">
        <v>48.520399635241681</v>
      </c>
      <c r="J3283" s="13">
        <v>3</v>
      </c>
      <c r="K3283" s="13">
        <v>4</v>
      </c>
      <c r="L3283" s="19">
        <v>2374</v>
      </c>
      <c r="M3283" s="19">
        <v>2.3740000000000001</v>
      </c>
      <c r="N3283" s="19">
        <v>14.198893999999999</v>
      </c>
      <c r="O3283" s="17">
        <v>29.263761442077978</v>
      </c>
      <c r="P3283" s="13">
        <v>0</v>
      </c>
      <c r="Q3283" s="13">
        <v>0</v>
      </c>
      <c r="R3283" s="19">
        <v>0</v>
      </c>
      <c r="S3283" s="19">
        <v>0</v>
      </c>
      <c r="T3283" s="19">
        <v>0</v>
      </c>
      <c r="U3283" s="17">
        <v>0</v>
      </c>
      <c r="V3283" s="13">
        <v>0</v>
      </c>
      <c r="W3283" s="13">
        <v>0</v>
      </c>
      <c r="X3283" s="19">
        <v>0</v>
      </c>
      <c r="Y3283" s="19">
        <v>0</v>
      </c>
      <c r="Z3283" s="19">
        <v>0</v>
      </c>
      <c r="AA3283" s="14">
        <v>0</v>
      </c>
      <c r="AB3283" s="13">
        <v>0</v>
      </c>
      <c r="AC3283" s="22" t="s">
        <v>782</v>
      </c>
      <c r="AD3283" s="19">
        <v>0</v>
      </c>
      <c r="AE3283" s="19">
        <v>0</v>
      </c>
      <c r="AF3283" s="19">
        <v>0</v>
      </c>
      <c r="AG3283" s="14">
        <v>0</v>
      </c>
      <c r="AH3283" s="22" t="s">
        <v>782</v>
      </c>
      <c r="AI3283" s="23" t="s">
        <v>782</v>
      </c>
      <c r="AJ3283" s="23" t="s">
        <v>782</v>
      </c>
      <c r="AK3283" s="23" t="s">
        <v>782</v>
      </c>
      <c r="AL3283" s="14" t="s">
        <v>782</v>
      </c>
      <c r="AM3283" s="22" t="s">
        <v>782</v>
      </c>
      <c r="AN3283" s="23" t="s">
        <v>782</v>
      </c>
      <c r="AO3283" s="23" t="s">
        <v>782</v>
      </c>
      <c r="AP3283" s="23" t="s">
        <v>782</v>
      </c>
      <c r="AQ3283" s="14" t="s">
        <v>782</v>
      </c>
      <c r="AR3283" s="13">
        <v>415</v>
      </c>
      <c r="AS3283" s="19">
        <v>11306.690000000002</v>
      </c>
      <c r="AT3283" s="19">
        <v>11.306689999999991</v>
      </c>
      <c r="AU3283" s="19">
        <v>10.040340720000001</v>
      </c>
      <c r="AV3283" s="14">
        <v>20.693029726629518</v>
      </c>
      <c r="AW3283" s="13">
        <v>1</v>
      </c>
      <c r="AX3283" s="22" t="s">
        <v>782</v>
      </c>
      <c r="AY3283" s="19">
        <v>3</v>
      </c>
      <c r="AZ3283" s="19">
        <v>3.0000000000000001E-3</v>
      </c>
      <c r="BA3283" s="19">
        <v>4.8240000000000002E-3</v>
      </c>
      <c r="BB3283" s="14">
        <v>9.9422099493512786E-3</v>
      </c>
      <c r="BC3283" s="13">
        <v>15</v>
      </c>
      <c r="BD3283" s="19">
        <v>35350</v>
      </c>
      <c r="BE3283" s="19">
        <v>35.35</v>
      </c>
      <c r="BF3283" s="19">
        <v>71.573700518585269</v>
      </c>
      <c r="BG3283" s="14">
        <v>147.51259481918891</v>
      </c>
      <c r="BH3283" s="22">
        <v>434</v>
      </c>
      <c r="BI3283" s="23">
        <v>49.033689999999993</v>
      </c>
      <c r="BJ3283" s="23">
        <v>95.817759238585268</v>
      </c>
      <c r="BK3283" s="14">
        <v>197.47932819784575</v>
      </c>
      <c r="BL3283" t="s">
        <v>635</v>
      </c>
    </row>
    <row r="3284" spans="1:64">
      <c r="A3284" t="s">
        <v>4368</v>
      </c>
      <c r="B3284" t="s">
        <v>4364</v>
      </c>
      <c r="C3284" t="s">
        <v>635</v>
      </c>
      <c r="D3284" t="s">
        <v>942</v>
      </c>
      <c r="E3284">
        <v>2018</v>
      </c>
      <c r="F3284" s="23">
        <v>79.709999999999994</v>
      </c>
      <c r="G3284" s="23">
        <v>7.88</v>
      </c>
      <c r="H3284" s="22">
        <v>6093</v>
      </c>
      <c r="I3284" s="34">
        <v>48.523848135571122</v>
      </c>
      <c r="J3284" s="13">
        <v>3</v>
      </c>
      <c r="K3284" s="13">
        <v>4</v>
      </c>
      <c r="L3284" s="19">
        <v>2374</v>
      </c>
      <c r="M3284" s="19">
        <v>2.3740000000000001</v>
      </c>
      <c r="N3284" s="19">
        <v>14.198893999999999</v>
      </c>
      <c r="O3284" s="17">
        <v>29.26168172056266</v>
      </c>
      <c r="P3284" s="13">
        <v>0</v>
      </c>
      <c r="Q3284" s="13">
        <v>0</v>
      </c>
      <c r="R3284" s="19">
        <v>0</v>
      </c>
      <c r="S3284" s="19">
        <v>0</v>
      </c>
      <c r="T3284" s="19">
        <v>0</v>
      </c>
      <c r="U3284" s="17">
        <v>0</v>
      </c>
      <c r="V3284" s="13">
        <v>0</v>
      </c>
      <c r="W3284" s="13">
        <v>0</v>
      </c>
      <c r="X3284" s="19">
        <v>0</v>
      </c>
      <c r="Y3284" s="19">
        <v>0</v>
      </c>
      <c r="Z3284" s="19">
        <v>0</v>
      </c>
      <c r="AA3284" s="14">
        <v>0</v>
      </c>
      <c r="AB3284" s="13">
        <v>0</v>
      </c>
      <c r="AC3284" s="22" t="s">
        <v>782</v>
      </c>
      <c r="AD3284" s="19">
        <v>0</v>
      </c>
      <c r="AE3284" s="19">
        <v>0</v>
      </c>
      <c r="AF3284" s="19">
        <v>0</v>
      </c>
      <c r="AG3284" s="14">
        <v>0</v>
      </c>
      <c r="AH3284" s="22" t="s">
        <v>782</v>
      </c>
      <c r="AI3284" s="23" t="s">
        <v>782</v>
      </c>
      <c r="AJ3284" s="23" t="s">
        <v>782</v>
      </c>
      <c r="AK3284" s="23" t="s">
        <v>782</v>
      </c>
      <c r="AL3284" s="14" t="s">
        <v>782</v>
      </c>
      <c r="AM3284" s="22" t="s">
        <v>782</v>
      </c>
      <c r="AN3284" s="23" t="s">
        <v>782</v>
      </c>
      <c r="AO3284" s="23" t="s">
        <v>782</v>
      </c>
      <c r="AP3284" s="23" t="s">
        <v>782</v>
      </c>
      <c r="AQ3284" s="14" t="s">
        <v>782</v>
      </c>
      <c r="AR3284" s="13">
        <v>423</v>
      </c>
      <c r="AS3284" s="19">
        <v>11965.9</v>
      </c>
      <c r="AT3284" s="19">
        <v>11.965899999999989</v>
      </c>
      <c r="AU3284" s="19">
        <v>10.625719200000002</v>
      </c>
      <c r="AV3284" s="14">
        <v>21.897931858810395</v>
      </c>
      <c r="AW3284" s="13">
        <v>1</v>
      </c>
      <c r="AX3284" s="22" t="s">
        <v>782</v>
      </c>
      <c r="AY3284" s="19">
        <v>11</v>
      </c>
      <c r="AZ3284" s="19">
        <v>1.0999999999999999E-2</v>
      </c>
      <c r="BA3284" s="19">
        <v>2.3011E-2</v>
      </c>
      <c r="BB3284" s="14">
        <v>4.7422042735995311E-2</v>
      </c>
      <c r="BC3284" s="13">
        <v>15</v>
      </c>
      <c r="BD3284" s="19">
        <v>35350</v>
      </c>
      <c r="BE3284" s="19">
        <v>35.35</v>
      </c>
      <c r="BF3284" s="19">
        <v>71.049782366858196</v>
      </c>
      <c r="BG3284" s="14">
        <v>146.42239866951959</v>
      </c>
      <c r="BH3284" s="22">
        <v>442</v>
      </c>
      <c r="BI3284" s="23">
        <v>49.700899999999997</v>
      </c>
      <c r="BJ3284" s="23">
        <v>95.897406566858194</v>
      </c>
      <c r="BK3284" s="14">
        <v>197.62943429162863</v>
      </c>
      <c r="BL3284" t="s">
        <v>635</v>
      </c>
    </row>
    <row r="3285" spans="1:64">
      <c r="A3285" t="s">
        <v>4369</v>
      </c>
      <c r="B3285" t="s">
        <v>4364</v>
      </c>
      <c r="C3285" t="s">
        <v>635</v>
      </c>
      <c r="D3285" t="s">
        <v>942</v>
      </c>
      <c r="E3285">
        <v>2019</v>
      </c>
      <c r="F3285" s="23">
        <v>79.709999999999994</v>
      </c>
      <c r="G3285" s="23">
        <v>7.97</v>
      </c>
      <c r="H3285" s="22">
        <v>6084</v>
      </c>
      <c r="I3285" s="34">
        <v>48.859111795573334</v>
      </c>
      <c r="J3285" s="22">
        <v>3</v>
      </c>
      <c r="K3285" s="22">
        <v>4</v>
      </c>
      <c r="L3285" s="23">
        <v>2374</v>
      </c>
      <c r="M3285" s="23">
        <v>2.3740000000000001</v>
      </c>
      <c r="N3285" s="23">
        <v>14.198893999999999</v>
      </c>
      <c r="O3285" s="14">
        <v>29.060892591351667</v>
      </c>
      <c r="P3285" s="22">
        <v>0</v>
      </c>
      <c r="Q3285" s="22">
        <v>0</v>
      </c>
      <c r="R3285" s="23">
        <v>0</v>
      </c>
      <c r="S3285" s="23">
        <v>0</v>
      </c>
      <c r="T3285" s="23">
        <v>0</v>
      </c>
      <c r="U3285" s="14">
        <v>0</v>
      </c>
      <c r="V3285" s="22">
        <v>0</v>
      </c>
      <c r="W3285" s="22">
        <v>0</v>
      </c>
      <c r="X3285" s="23">
        <v>0</v>
      </c>
      <c r="Y3285" s="23">
        <v>0</v>
      </c>
      <c r="Z3285" s="23">
        <v>0</v>
      </c>
      <c r="AA3285" s="14">
        <v>0</v>
      </c>
      <c r="AB3285" s="22">
        <v>0</v>
      </c>
      <c r="AC3285" s="22">
        <v>0</v>
      </c>
      <c r="AD3285" s="23">
        <v>0</v>
      </c>
      <c r="AE3285" s="23">
        <v>0</v>
      </c>
      <c r="AF3285" s="23">
        <v>0</v>
      </c>
      <c r="AG3285" s="14">
        <v>0</v>
      </c>
      <c r="AH3285" s="22">
        <v>1</v>
      </c>
      <c r="AI3285" s="23">
        <v>499.68</v>
      </c>
      <c r="AJ3285" s="23">
        <v>0.49968000000000001</v>
      </c>
      <c r="AK3285" s="23">
        <v>0.44371584000000003</v>
      </c>
      <c r="AL3285" s="14">
        <v>0.90815371727695005</v>
      </c>
      <c r="AM3285" s="22">
        <v>434</v>
      </c>
      <c r="AN3285" s="23">
        <v>12857.369999999997</v>
      </c>
      <c r="AO3285" s="23">
        <v>12.857369999999991</v>
      </c>
      <c r="AP3285" s="23">
        <v>11.41734456</v>
      </c>
      <c r="AQ3285" s="14">
        <v>23.367892170799589</v>
      </c>
      <c r="AR3285" s="22">
        <v>435</v>
      </c>
      <c r="AS3285" s="23">
        <v>13357.049999999997</v>
      </c>
      <c r="AT3285" s="23">
        <v>13.35704999999999</v>
      </c>
      <c r="AU3285" s="23">
        <v>11.8610604</v>
      </c>
      <c r="AV3285" s="14">
        <v>24.276045888076538</v>
      </c>
      <c r="AW3285" s="22">
        <v>1</v>
      </c>
      <c r="AX3285" s="22" t="s">
        <v>782</v>
      </c>
      <c r="AY3285" s="23">
        <v>11</v>
      </c>
      <c r="AZ3285" s="23">
        <v>1.0999999999999999E-2</v>
      </c>
      <c r="BA3285" s="23">
        <v>2.3011E-2</v>
      </c>
      <c r="BB3285" s="14">
        <v>4.7096640021370206E-2</v>
      </c>
      <c r="BC3285" s="22">
        <v>15</v>
      </c>
      <c r="BD3285" s="23">
        <v>35350</v>
      </c>
      <c r="BE3285" s="23">
        <v>35.35</v>
      </c>
      <c r="BF3285" s="23">
        <v>66.295932778537434</v>
      </c>
      <c r="BG3285" s="14">
        <v>135.68796145112054</v>
      </c>
      <c r="BH3285" s="22">
        <v>454</v>
      </c>
      <c r="BI3285" s="23">
        <v>51.092049999999993</v>
      </c>
      <c r="BJ3285" s="23">
        <v>92.378898178537426</v>
      </c>
      <c r="BK3285" s="14">
        <v>189.07199657057012</v>
      </c>
      <c r="BL3285" t="s">
        <v>635</v>
      </c>
    </row>
    <row r="3286" spans="1:64">
      <c r="A3286" t="s">
        <v>4370</v>
      </c>
      <c r="B3286" t="s">
        <v>4364</v>
      </c>
      <c r="C3286" t="s">
        <v>635</v>
      </c>
      <c r="D3286" t="s">
        <v>942</v>
      </c>
      <c r="E3286">
        <v>2020</v>
      </c>
      <c r="F3286" s="23">
        <v>79.709999999999994</v>
      </c>
      <c r="G3286" s="23">
        <v>8</v>
      </c>
      <c r="H3286" s="22">
        <v>6026</v>
      </c>
      <c r="I3286" s="34">
        <v>48.98987567846855</v>
      </c>
      <c r="J3286" s="22">
        <v>4</v>
      </c>
      <c r="K3286" s="22">
        <v>6</v>
      </c>
      <c r="L3286" s="23">
        <v>2874</v>
      </c>
      <c r="M3286" s="23">
        <v>2.8740000000000001</v>
      </c>
      <c r="N3286" s="23">
        <v>17.189394</v>
      </c>
      <c r="O3286" s="14">
        <v>35.087645685851129</v>
      </c>
      <c r="P3286" s="22">
        <v>0</v>
      </c>
      <c r="Q3286" s="22">
        <v>0</v>
      </c>
      <c r="R3286" s="23">
        <v>0</v>
      </c>
      <c r="S3286" s="23">
        <v>0</v>
      </c>
      <c r="T3286" s="23">
        <v>0</v>
      </c>
      <c r="U3286" s="14">
        <v>0</v>
      </c>
      <c r="V3286" s="22">
        <v>0</v>
      </c>
      <c r="W3286" s="22">
        <v>0</v>
      </c>
      <c r="X3286" s="23">
        <v>0</v>
      </c>
      <c r="Y3286" s="23">
        <v>0</v>
      </c>
      <c r="Z3286" s="23">
        <v>0</v>
      </c>
      <c r="AA3286" s="14">
        <v>0</v>
      </c>
      <c r="AB3286" s="22">
        <v>0</v>
      </c>
      <c r="AC3286" s="22">
        <v>0</v>
      </c>
      <c r="AD3286" s="23">
        <v>0</v>
      </c>
      <c r="AE3286" s="23">
        <v>0</v>
      </c>
      <c r="AF3286" s="23">
        <v>0</v>
      </c>
      <c r="AG3286" s="14">
        <v>0</v>
      </c>
      <c r="AH3286" s="22">
        <v>1</v>
      </c>
      <c r="AI3286" s="23">
        <v>499.68</v>
      </c>
      <c r="AJ3286" s="23">
        <v>0.49968000000000001</v>
      </c>
      <c r="AK3286" s="23">
        <v>0.44371584000000003</v>
      </c>
      <c r="AL3286" s="14">
        <v>0.90572967139619986</v>
      </c>
      <c r="AM3286" s="22">
        <v>456</v>
      </c>
      <c r="AN3286" s="23">
        <v>13136.709999999997</v>
      </c>
      <c r="AO3286" s="23">
        <v>13.13670999999999</v>
      </c>
      <c r="AP3286" s="23">
        <v>11.665398480000002</v>
      </c>
      <c r="AQ3286" s="14">
        <v>23.811855650670775</v>
      </c>
      <c r="AR3286" s="22">
        <v>457</v>
      </c>
      <c r="AS3286" s="23">
        <v>13636.389999999998</v>
      </c>
      <c r="AT3286" s="23">
        <v>13.63638999999999</v>
      </c>
      <c r="AU3286" s="23">
        <v>12.109114320000002</v>
      </c>
      <c r="AV3286" s="14">
        <v>24.717585322066977</v>
      </c>
      <c r="AW3286" s="22">
        <v>1</v>
      </c>
      <c r="AX3286" s="22">
        <v>1</v>
      </c>
      <c r="AY3286" s="23">
        <v>11</v>
      </c>
      <c r="AZ3286" s="23">
        <v>1.0999999999999999E-2</v>
      </c>
      <c r="BA3286" s="23">
        <v>2.3011E-2</v>
      </c>
      <c r="BB3286" s="14">
        <v>4.6970929567215707E-2</v>
      </c>
      <c r="BC3286" s="22">
        <v>15</v>
      </c>
      <c r="BD3286" s="23">
        <v>35350</v>
      </c>
      <c r="BE3286" s="23">
        <v>35.350000000000009</v>
      </c>
      <c r="BF3286" s="23">
        <v>67.593311887643281</v>
      </c>
      <c r="BG3286" s="14">
        <v>137.9740424966032</v>
      </c>
      <c r="BH3286" s="22">
        <v>477</v>
      </c>
      <c r="BI3286" s="23">
        <v>51.871390000000005</v>
      </c>
      <c r="BJ3286" s="23">
        <v>96.914831207643289</v>
      </c>
      <c r="BK3286" s="14">
        <v>197.82624443408852</v>
      </c>
      <c r="BL3286" t="s">
        <v>635</v>
      </c>
    </row>
    <row r="3287" spans="1:64">
      <c r="A3287" t="s">
        <v>4371</v>
      </c>
      <c r="B3287" t="s">
        <v>4364</v>
      </c>
      <c r="C3287" t="s">
        <v>635</v>
      </c>
      <c r="D3287" t="s">
        <v>942</v>
      </c>
      <c r="E3287">
        <v>2021</v>
      </c>
      <c r="F3287" s="23">
        <v>79.709999999999994</v>
      </c>
      <c r="G3287" s="23">
        <v>8.02</v>
      </c>
      <c r="H3287" s="22">
        <v>6068</v>
      </c>
      <c r="I3287" s="34">
        <v>45.18</v>
      </c>
      <c r="J3287" s="22">
        <v>4</v>
      </c>
      <c r="K3287" s="22">
        <v>10</v>
      </c>
      <c r="L3287" s="23">
        <v>2828</v>
      </c>
      <c r="M3287" s="23">
        <v>2.8279999999999998</v>
      </c>
      <c r="N3287" s="23">
        <v>16.914268</v>
      </c>
      <c r="O3287" s="14">
        <v>37.44</v>
      </c>
      <c r="P3287" s="22">
        <v>0</v>
      </c>
      <c r="Q3287" s="22">
        <v>0</v>
      </c>
      <c r="R3287" s="23">
        <v>0</v>
      </c>
      <c r="S3287" s="23">
        <v>0</v>
      </c>
      <c r="T3287" s="23">
        <v>0</v>
      </c>
      <c r="U3287" s="14">
        <v>0</v>
      </c>
      <c r="V3287" s="22">
        <v>0</v>
      </c>
      <c r="W3287" s="22">
        <v>0</v>
      </c>
      <c r="X3287" s="23">
        <v>0</v>
      </c>
      <c r="Y3287" s="23">
        <v>0</v>
      </c>
      <c r="Z3287" s="23">
        <v>0</v>
      </c>
      <c r="AA3287" s="14">
        <v>0</v>
      </c>
      <c r="AB3287" s="22">
        <v>0</v>
      </c>
      <c r="AC3287" s="22">
        <v>0</v>
      </c>
      <c r="AD3287" s="23">
        <v>0</v>
      </c>
      <c r="AE3287" s="23">
        <v>0</v>
      </c>
      <c r="AF3287" s="23">
        <v>0</v>
      </c>
      <c r="AG3287" s="14">
        <v>0</v>
      </c>
      <c r="AH3287" s="22">
        <v>2</v>
      </c>
      <c r="AI3287" s="23">
        <v>598.67999999999995</v>
      </c>
      <c r="AJ3287" s="23">
        <v>0.59867999999999999</v>
      </c>
      <c r="AK3287" s="23">
        <v>0.53571258099999997</v>
      </c>
      <c r="AL3287" s="14">
        <v>1.19</v>
      </c>
      <c r="AM3287" s="22">
        <v>502</v>
      </c>
      <c r="AN3287" s="23">
        <v>14264.924999999999</v>
      </c>
      <c r="AO3287" s="23">
        <v>14.264925</v>
      </c>
      <c r="AP3287" s="23">
        <v>12.76458173</v>
      </c>
      <c r="AQ3287" s="14">
        <v>28.25</v>
      </c>
      <c r="AR3287" s="22">
        <v>504</v>
      </c>
      <c r="AS3287" s="23">
        <v>14863.605</v>
      </c>
      <c r="AT3287" s="23">
        <v>14.863605</v>
      </c>
      <c r="AU3287" s="23">
        <v>13.300294320000001</v>
      </c>
      <c r="AV3287" s="14">
        <v>29.44</v>
      </c>
      <c r="AW3287" s="22">
        <v>1</v>
      </c>
      <c r="AX3287" s="22">
        <v>1</v>
      </c>
      <c r="AY3287" s="23">
        <v>11</v>
      </c>
      <c r="AZ3287" s="23">
        <v>1.0999999999999999E-2</v>
      </c>
      <c r="BA3287" s="23">
        <v>2.3011E-2</v>
      </c>
      <c r="BB3287" s="14">
        <v>0.05</v>
      </c>
      <c r="BC3287" s="22">
        <v>17</v>
      </c>
      <c r="BD3287" s="23">
        <v>39731</v>
      </c>
      <c r="BE3287" s="23">
        <v>39.731000000000002</v>
      </c>
      <c r="BF3287" s="23">
        <v>73.101722949999996</v>
      </c>
      <c r="BG3287" s="14">
        <v>161.80000000000001</v>
      </c>
      <c r="BH3287" s="22">
        <v>526</v>
      </c>
      <c r="BI3287" s="23">
        <v>57.43</v>
      </c>
      <c r="BJ3287" s="23">
        <v>103.34</v>
      </c>
      <c r="BK3287" s="14">
        <v>228.72</v>
      </c>
      <c r="BL3287" t="s">
        <v>635</v>
      </c>
    </row>
    <row r="3288" spans="1:64">
      <c r="A3288" t="s">
        <v>4372</v>
      </c>
      <c r="B3288" t="s">
        <v>4364</v>
      </c>
      <c r="C3288" t="s">
        <v>635</v>
      </c>
      <c r="D3288" s="111" t="s">
        <v>942</v>
      </c>
      <c r="E3288" s="110">
        <v>2022</v>
      </c>
      <c r="F3288" s="23"/>
      <c r="G3288" s="23"/>
      <c r="H3288" s="22">
        <v>6157</v>
      </c>
      <c r="I3288" s="34">
        <v>44.62309251945905</v>
      </c>
      <c r="J3288" s="22">
        <v>4</v>
      </c>
      <c r="K3288" s="22">
        <v>10</v>
      </c>
      <c r="L3288" s="23">
        <v>2828</v>
      </c>
      <c r="M3288" s="23">
        <v>2.8279999999999998</v>
      </c>
      <c r="N3288" s="23">
        <v>16.736104000000001</v>
      </c>
      <c r="O3288" s="14">
        <v>37.505477668769352</v>
      </c>
      <c r="P3288" s="22">
        <v>0</v>
      </c>
      <c r="Q3288" s="22">
        <v>0</v>
      </c>
      <c r="R3288" s="23">
        <v>0</v>
      </c>
      <c r="S3288" s="23">
        <v>0</v>
      </c>
      <c r="T3288" s="23">
        <v>0</v>
      </c>
      <c r="U3288" s="14">
        <v>0</v>
      </c>
      <c r="V3288" s="22">
        <v>0</v>
      </c>
      <c r="W3288" s="22">
        <v>0</v>
      </c>
      <c r="X3288" s="23">
        <v>0</v>
      </c>
      <c r="Y3288" s="23">
        <v>0</v>
      </c>
      <c r="Z3288" s="23">
        <v>0</v>
      </c>
      <c r="AA3288" s="14">
        <v>0</v>
      </c>
      <c r="AB3288" s="22">
        <v>0</v>
      </c>
      <c r="AC3288" s="22">
        <v>0</v>
      </c>
      <c r="AD3288" s="23">
        <v>0</v>
      </c>
      <c r="AE3288" s="23">
        <v>0</v>
      </c>
      <c r="AF3288" s="23">
        <v>0</v>
      </c>
      <c r="AG3288" s="14">
        <v>0</v>
      </c>
      <c r="AH3288" s="22">
        <v>2</v>
      </c>
      <c r="AI3288" s="23">
        <v>598.68000000000006</v>
      </c>
      <c r="AJ3288" s="23">
        <v>0.59867999999999999</v>
      </c>
      <c r="AK3288" s="23">
        <v>0.61326619057671306</v>
      </c>
      <c r="AL3288" s="14">
        <v>1.3743247183266882</v>
      </c>
      <c r="AM3288" s="22">
        <v>577</v>
      </c>
      <c r="AN3288" s="23">
        <v>15319.828999999992</v>
      </c>
      <c r="AO3288" s="23">
        <v>15.319828999999988</v>
      </c>
      <c r="AP3288" s="23">
        <v>15.69308006132934</v>
      </c>
      <c r="AQ3288" s="14">
        <v>35.168069210994211</v>
      </c>
      <c r="AR3288" s="22">
        <v>579</v>
      </c>
      <c r="AS3288" s="23">
        <v>15918.509</v>
      </c>
      <c r="AT3288" s="23">
        <v>15.918509</v>
      </c>
      <c r="AU3288" s="23">
        <v>16.306346251906014</v>
      </c>
      <c r="AV3288" s="14">
        <v>36.542393929320816</v>
      </c>
      <c r="AW3288" s="22">
        <v>1</v>
      </c>
      <c r="AX3288" s="22">
        <v>1</v>
      </c>
      <c r="AY3288" s="23">
        <v>11</v>
      </c>
      <c r="AZ3288" s="23">
        <v>1.0999999999999999E-2</v>
      </c>
      <c r="BA3288" s="23">
        <v>2.3011E-2</v>
      </c>
      <c r="BB3288" s="14">
        <v>5.1567470340531558E-2</v>
      </c>
      <c r="BC3288" s="22">
        <v>17</v>
      </c>
      <c r="BD3288" s="23">
        <v>39731</v>
      </c>
      <c r="BE3288" s="23">
        <v>39.731000000000009</v>
      </c>
      <c r="BF3288" s="23">
        <v>83.814269416384803</v>
      </c>
      <c r="BG3288" s="14">
        <v>187.82711973589781</v>
      </c>
      <c r="BH3288" s="22">
        <v>601</v>
      </c>
      <c r="BI3288" s="23">
        <v>58.488509000000015</v>
      </c>
      <c r="BJ3288" s="23">
        <v>116.8797306682908</v>
      </c>
      <c r="BK3288" s="14">
        <v>261.92655880432852</v>
      </c>
      <c r="BL3288" t="s">
        <v>635</v>
      </c>
    </row>
    <row r="3289" spans="1:64">
      <c r="A3289" t="s">
        <v>4373</v>
      </c>
      <c r="B3289" t="s">
        <v>4364</v>
      </c>
      <c r="C3289" t="s">
        <v>635</v>
      </c>
      <c r="D3289" t="s">
        <v>942</v>
      </c>
      <c r="E3289">
        <v>2023</v>
      </c>
      <c r="F3289">
        <v>79.709999999999994</v>
      </c>
      <c r="G3289">
        <v>8.4499999999999993</v>
      </c>
      <c r="H3289">
        <v>6066</v>
      </c>
      <c r="I3289">
        <v>44.62309251945905</v>
      </c>
      <c r="J3289">
        <v>4</v>
      </c>
      <c r="K3289">
        <v>10</v>
      </c>
      <c r="L3289">
        <v>2828</v>
      </c>
      <c r="M3289">
        <v>2.8279999999999998</v>
      </c>
      <c r="N3289">
        <v>16.736104000000001</v>
      </c>
      <c r="O3289">
        <v>37.505477668769352</v>
      </c>
      <c r="P3289">
        <v>0</v>
      </c>
      <c r="Q3289">
        <v>0</v>
      </c>
      <c r="R3289">
        <v>0</v>
      </c>
      <c r="S3289">
        <v>0</v>
      </c>
      <c r="T3289">
        <v>0</v>
      </c>
      <c r="U3289">
        <v>0</v>
      </c>
      <c r="V3289">
        <v>0</v>
      </c>
      <c r="W3289">
        <v>0</v>
      </c>
      <c r="X3289">
        <v>0</v>
      </c>
      <c r="Y3289">
        <v>0</v>
      </c>
      <c r="Z3289">
        <v>0</v>
      </c>
      <c r="AA3289">
        <v>0</v>
      </c>
      <c r="AG3289">
        <v>0</v>
      </c>
      <c r="AH3289">
        <v>2</v>
      </c>
      <c r="AI3289">
        <v>598.68000000000006</v>
      </c>
      <c r="AJ3289">
        <v>0.59867999999999999</v>
      </c>
      <c r="AK3289">
        <v>0.561554</v>
      </c>
      <c r="AL3289">
        <v>1.3593230000000001</v>
      </c>
      <c r="AM3289">
        <v>684</v>
      </c>
      <c r="AN3289">
        <v>16598.546999999999</v>
      </c>
      <c r="AO3289">
        <v>16.598547</v>
      </c>
      <c r="AP3289">
        <v>15.569224999999999</v>
      </c>
      <c r="AQ3289">
        <v>34.890510990941827</v>
      </c>
      <c r="AR3289">
        <v>727</v>
      </c>
      <c r="AS3289">
        <v>17230.472000000002</v>
      </c>
      <c r="AT3289">
        <v>17.230471999999999</v>
      </c>
      <c r="AU3289">
        <v>16.1619627996388</v>
      </c>
      <c r="AV3289">
        <v>36.218831746345145</v>
      </c>
      <c r="AW3289">
        <v>1</v>
      </c>
      <c r="AX3289">
        <v>1</v>
      </c>
      <c r="AY3289">
        <v>11</v>
      </c>
      <c r="AZ3289">
        <v>1.0999999999999999E-2</v>
      </c>
      <c r="BA3289">
        <v>2.3011E-2</v>
      </c>
      <c r="BB3289">
        <v>5.1567470340531552E-2</v>
      </c>
      <c r="BC3289">
        <v>17</v>
      </c>
      <c r="BD3289">
        <v>39731</v>
      </c>
      <c r="BE3289">
        <v>39.731000000000002</v>
      </c>
      <c r="BF3289">
        <v>100.078024</v>
      </c>
      <c r="BG3289">
        <v>224.27406607096626</v>
      </c>
      <c r="BH3289">
        <v>749</v>
      </c>
      <c r="BI3289">
        <v>59.800472000000006</v>
      </c>
      <c r="BJ3289">
        <v>132.99910179963879</v>
      </c>
      <c r="BK3289">
        <v>298.04994295642126</v>
      </c>
      <c r="BL3289" t="s">
        <v>635</v>
      </c>
    </row>
    <row r="3290" spans="1:64">
      <c r="A3290" t="s">
        <v>4374</v>
      </c>
      <c r="B3290" t="s">
        <v>4364</v>
      </c>
      <c r="C3290" t="s">
        <v>635</v>
      </c>
      <c r="D3290" t="s">
        <v>942</v>
      </c>
      <c r="E3290">
        <v>2024</v>
      </c>
      <c r="F3290">
        <v>79.709999999999994</v>
      </c>
      <c r="G3290">
        <v>8.48</v>
      </c>
      <c r="H3290">
        <v>6081</v>
      </c>
      <c r="I3290">
        <v>41.698013838622074</v>
      </c>
      <c r="J3290">
        <v>4</v>
      </c>
      <c r="K3290">
        <v>10</v>
      </c>
      <c r="L3290">
        <v>2828</v>
      </c>
      <c r="M3290">
        <v>2.8279999999999998</v>
      </c>
      <c r="N3290">
        <v>16.736104000000001</v>
      </c>
      <c r="O3290">
        <v>40.136453656453227</v>
      </c>
      <c r="P3290">
        <v>0</v>
      </c>
      <c r="Q3290">
        <v>0</v>
      </c>
      <c r="R3290">
        <v>0</v>
      </c>
      <c r="S3290">
        <v>0</v>
      </c>
      <c r="T3290">
        <v>0</v>
      </c>
      <c r="U3290">
        <v>0</v>
      </c>
      <c r="V3290">
        <v>0</v>
      </c>
      <c r="W3290">
        <v>0</v>
      </c>
      <c r="X3290">
        <v>0</v>
      </c>
      <c r="Y3290">
        <v>0</v>
      </c>
      <c r="Z3290">
        <v>0</v>
      </c>
      <c r="AA3290">
        <v>0</v>
      </c>
      <c r="AB3290">
        <v>0</v>
      </c>
      <c r="AC3290">
        <v>0</v>
      </c>
      <c r="AD3290">
        <v>0</v>
      </c>
      <c r="AE3290">
        <v>0</v>
      </c>
      <c r="AF3290">
        <v>0</v>
      </c>
      <c r="AG3290">
        <v>0</v>
      </c>
      <c r="AH3290">
        <v>4</v>
      </c>
      <c r="AI3290">
        <v>12270.51</v>
      </c>
      <c r="AJ3290">
        <v>12.27051</v>
      </c>
      <c r="AK3290">
        <v>11.067310542889858</v>
      </c>
      <c r="AL3290">
        <v>26.541577221692393</v>
      </c>
      <c r="AM3290">
        <v>791</v>
      </c>
      <c r="AN3290">
        <v>18438.879000000008</v>
      </c>
      <c r="AO3290">
        <v>18.438878999999986</v>
      </c>
      <c r="AP3290">
        <v>16.630832781666804</v>
      </c>
      <c r="AQ3290">
        <v>39.883992666966741</v>
      </c>
      <c r="AR3290">
        <v>874</v>
      </c>
      <c r="AS3290">
        <v>30782.223999999973</v>
      </c>
      <c r="AT3290">
        <v>30.782223999999985</v>
      </c>
      <c r="AU3290">
        <v>27.763836401974913</v>
      </c>
      <c r="AV3290">
        <v>66.583114748403517</v>
      </c>
      <c r="AW3290">
        <v>1</v>
      </c>
      <c r="AX3290">
        <v>1</v>
      </c>
      <c r="AY3290">
        <v>11</v>
      </c>
      <c r="AZ3290">
        <v>1.0999999999999999E-2</v>
      </c>
      <c r="BA3290">
        <v>2.3011E-2</v>
      </c>
      <c r="BB3290">
        <v>5.5184882639869176E-2</v>
      </c>
      <c r="BC3290">
        <v>17</v>
      </c>
      <c r="BD3290">
        <v>39731</v>
      </c>
      <c r="BE3290">
        <v>39.731000000000009</v>
      </c>
      <c r="BF3290">
        <v>86.675759685173034</v>
      </c>
      <c r="BG3290">
        <v>207.8654393962791</v>
      </c>
      <c r="BH3290">
        <v>896</v>
      </c>
      <c r="BI3290">
        <v>73.352224000000007</v>
      </c>
      <c r="BJ3290">
        <v>131.19871108714796</v>
      </c>
      <c r="BK3290">
        <v>314.64019268377569</v>
      </c>
      <c r="BL3290" t="s">
        <v>635</v>
      </c>
    </row>
    <row r="3291" spans="1:64">
      <c r="A3291" t="s">
        <v>4375</v>
      </c>
      <c r="B3291" t="s">
        <v>4376</v>
      </c>
      <c r="C3291" t="s">
        <v>636</v>
      </c>
      <c r="D3291" t="s">
        <v>942</v>
      </c>
      <c r="E3291">
        <v>2012</v>
      </c>
      <c r="F3291" s="23">
        <v>75.69</v>
      </c>
      <c r="G3291" s="23">
        <v>10.57</v>
      </c>
      <c r="H3291" s="22">
        <v>12848</v>
      </c>
      <c r="I3291" s="34">
        <v>104.63767199999999</v>
      </c>
      <c r="J3291" s="22">
        <v>5</v>
      </c>
      <c r="K3291" s="22" t="s">
        <v>782</v>
      </c>
      <c r="L3291" s="23">
        <v>2300</v>
      </c>
      <c r="M3291" s="23">
        <v>2.2999999999999998</v>
      </c>
      <c r="N3291" s="23">
        <v>13.863282</v>
      </c>
      <c r="O3291" s="14">
        <v>13.248844068319867</v>
      </c>
      <c r="P3291" s="22">
        <v>0</v>
      </c>
      <c r="Q3291" s="22" t="s">
        <v>782</v>
      </c>
      <c r="R3291" s="23">
        <v>0</v>
      </c>
      <c r="S3291" s="23">
        <v>0</v>
      </c>
      <c r="T3291" s="23">
        <v>0</v>
      </c>
      <c r="U3291" s="14">
        <v>0</v>
      </c>
      <c r="V3291" s="22">
        <v>0</v>
      </c>
      <c r="W3291" s="22" t="s">
        <v>782</v>
      </c>
      <c r="X3291" s="23">
        <v>0</v>
      </c>
      <c r="Y3291" s="23">
        <v>0</v>
      </c>
      <c r="Z3291" s="23">
        <v>0</v>
      </c>
      <c r="AA3291" s="14">
        <v>0</v>
      </c>
      <c r="AB3291" s="22">
        <v>0</v>
      </c>
      <c r="AC3291" s="22" t="s">
        <v>782</v>
      </c>
      <c r="AD3291" s="23">
        <v>0</v>
      </c>
      <c r="AE3291" s="23">
        <v>0</v>
      </c>
      <c r="AF3291" s="23">
        <v>0</v>
      </c>
      <c r="AG3291" s="14">
        <v>0</v>
      </c>
      <c r="AH3291" s="22" t="s">
        <v>782</v>
      </c>
      <c r="AI3291" s="23" t="s">
        <v>782</v>
      </c>
      <c r="AJ3291" s="23" t="s">
        <v>782</v>
      </c>
      <c r="AK3291" s="23" t="s">
        <v>782</v>
      </c>
      <c r="AL3291" s="14" t="s">
        <v>782</v>
      </c>
      <c r="AM3291" s="22" t="s">
        <v>782</v>
      </c>
      <c r="AN3291" s="23" t="s">
        <v>782</v>
      </c>
      <c r="AO3291" s="23" t="s">
        <v>782</v>
      </c>
      <c r="AP3291" s="23" t="s">
        <v>782</v>
      </c>
      <c r="AQ3291" s="14" t="s">
        <v>782</v>
      </c>
      <c r="AR3291" s="22">
        <v>519</v>
      </c>
      <c r="AS3291" s="23">
        <v>11360.603000000006</v>
      </c>
      <c r="AT3291" s="23">
        <v>11.360603000000006</v>
      </c>
      <c r="AU3291" s="23">
        <v>8.7403840000000006</v>
      </c>
      <c r="AV3291" s="14">
        <v>8.3529992907334574</v>
      </c>
      <c r="AW3291" s="22">
        <v>3</v>
      </c>
      <c r="AX3291" s="22" t="s">
        <v>782</v>
      </c>
      <c r="AY3291" s="23">
        <v>120</v>
      </c>
      <c r="AZ3291" s="23">
        <v>0.12</v>
      </c>
      <c r="BA3291" s="23">
        <v>6.4700000000000008E-2</v>
      </c>
      <c r="BB3291" s="14">
        <v>6.1832415384776532E-2</v>
      </c>
      <c r="BC3291" s="22">
        <v>4</v>
      </c>
      <c r="BD3291" s="23">
        <v>9200</v>
      </c>
      <c r="BE3291" s="23">
        <v>9.1999999999999993</v>
      </c>
      <c r="BF3291" s="23">
        <v>14.692399999999999</v>
      </c>
      <c r="BG3291" s="14">
        <v>14.041214525491355</v>
      </c>
      <c r="BH3291" s="22">
        <v>531</v>
      </c>
      <c r="BI3291" s="23">
        <v>22.980603000000006</v>
      </c>
      <c r="BJ3291" s="23">
        <v>37.360766000000005</v>
      </c>
      <c r="BK3291" s="14">
        <v>35.70489029992946</v>
      </c>
      <c r="BL3291" t="s">
        <v>636</v>
      </c>
    </row>
    <row r="3292" spans="1:64">
      <c r="A3292" t="s">
        <v>4377</v>
      </c>
      <c r="B3292" t="s">
        <v>4376</v>
      </c>
      <c r="C3292" t="s">
        <v>636</v>
      </c>
      <c r="D3292" t="s">
        <v>942</v>
      </c>
      <c r="E3292">
        <v>2015</v>
      </c>
      <c r="F3292" s="23">
        <v>75.69</v>
      </c>
      <c r="G3292" s="23">
        <v>10.72</v>
      </c>
      <c r="H3292" s="22">
        <v>12922</v>
      </c>
      <c r="I3292" s="34">
        <v>103.93302611199914</v>
      </c>
      <c r="J3292" s="13">
        <v>5</v>
      </c>
      <c r="K3292" s="13">
        <v>5</v>
      </c>
      <c r="L3292" s="19">
        <v>2580</v>
      </c>
      <c r="M3292" s="35">
        <v>2.58</v>
      </c>
      <c r="N3292" s="19">
        <v>15.431895853172138</v>
      </c>
      <c r="O3292" s="17">
        <v>14.847923158267895</v>
      </c>
      <c r="P3292" s="36">
        <v>0</v>
      </c>
      <c r="Q3292" s="37">
        <v>0</v>
      </c>
      <c r="R3292" s="38">
        <v>0</v>
      </c>
      <c r="S3292" s="27">
        <v>0</v>
      </c>
      <c r="T3292" s="23">
        <v>0</v>
      </c>
      <c r="U3292" s="17">
        <v>0</v>
      </c>
      <c r="V3292" s="22">
        <v>0</v>
      </c>
      <c r="W3292" s="22">
        <v>0</v>
      </c>
      <c r="X3292" s="23">
        <v>0</v>
      </c>
      <c r="Y3292" s="27">
        <v>0</v>
      </c>
      <c r="Z3292" s="27">
        <v>0</v>
      </c>
      <c r="AA3292" s="14">
        <v>0</v>
      </c>
      <c r="AB3292" s="39">
        <v>0</v>
      </c>
      <c r="AC3292" s="22" t="s">
        <v>782</v>
      </c>
      <c r="AD3292" s="23">
        <v>0</v>
      </c>
      <c r="AE3292" s="23">
        <v>0</v>
      </c>
      <c r="AF3292" s="23">
        <v>0</v>
      </c>
      <c r="AG3292" s="14">
        <v>0</v>
      </c>
      <c r="AH3292" s="22" t="s">
        <v>782</v>
      </c>
      <c r="AI3292" s="23" t="s">
        <v>782</v>
      </c>
      <c r="AJ3292" s="23" t="s">
        <v>782</v>
      </c>
      <c r="AK3292" s="23" t="s">
        <v>782</v>
      </c>
      <c r="AL3292" s="14" t="s">
        <v>782</v>
      </c>
      <c r="AM3292" s="22" t="s">
        <v>782</v>
      </c>
      <c r="AN3292" s="23" t="s">
        <v>782</v>
      </c>
      <c r="AO3292" s="23" t="s">
        <v>782</v>
      </c>
      <c r="AP3292" s="23" t="s">
        <v>782</v>
      </c>
      <c r="AQ3292" s="14" t="s">
        <v>782</v>
      </c>
      <c r="AR3292" s="40">
        <v>593</v>
      </c>
      <c r="AS3292" s="41">
        <v>12161.025999999991</v>
      </c>
      <c r="AT3292" s="23">
        <v>12.161025999999991</v>
      </c>
      <c r="AU3292" s="23">
        <v>10.800970568105825</v>
      </c>
      <c r="AV3292" s="14">
        <v>10.392241015350216</v>
      </c>
      <c r="AW3292" s="22">
        <v>3</v>
      </c>
      <c r="AX3292" s="22" t="s">
        <v>782</v>
      </c>
      <c r="AY3292" s="23">
        <v>120</v>
      </c>
      <c r="AZ3292" s="23">
        <v>0.12</v>
      </c>
      <c r="BA3292" s="23">
        <v>0.31268929847767474</v>
      </c>
      <c r="BB3292" s="14">
        <v>0.30085653249499156</v>
      </c>
      <c r="BC3292" s="42">
        <v>4</v>
      </c>
      <c r="BD3292" s="43">
        <v>9200</v>
      </c>
      <c r="BE3292" s="44">
        <v>9.1999999999999993</v>
      </c>
      <c r="BF3292" s="23">
        <v>13.846845214238471</v>
      </c>
      <c r="BG3292" s="14">
        <v>13.322853891810086</v>
      </c>
      <c r="BH3292" s="22">
        <v>605</v>
      </c>
      <c r="BI3292" s="23">
        <v>24.061025999999991</v>
      </c>
      <c r="BJ3292" s="23">
        <v>40.392400933994111</v>
      </c>
      <c r="BK3292" s="14">
        <v>38.863874597923186</v>
      </c>
      <c r="BL3292" t="s">
        <v>636</v>
      </c>
    </row>
    <row r="3293" spans="1:64">
      <c r="A3293" t="s">
        <v>4378</v>
      </c>
      <c r="B3293" t="s">
        <v>4376</v>
      </c>
      <c r="C3293" t="s">
        <v>636</v>
      </c>
      <c r="D3293" t="s">
        <v>942</v>
      </c>
      <c r="E3293">
        <v>2016</v>
      </c>
      <c r="F3293" s="23">
        <v>75.69</v>
      </c>
      <c r="G3293" s="23">
        <v>10.86</v>
      </c>
      <c r="H3293" s="22">
        <v>12877</v>
      </c>
      <c r="I3293" s="34">
        <v>109.86818404797265</v>
      </c>
      <c r="J3293" s="13">
        <v>5</v>
      </c>
      <c r="K3293" s="13">
        <v>5</v>
      </c>
      <c r="L3293" s="19">
        <v>2580</v>
      </c>
      <c r="M3293" s="35">
        <v>2.58</v>
      </c>
      <c r="N3293" s="19">
        <v>15.430980000000002</v>
      </c>
      <c r="O3293" s="17">
        <v>14.044994129749377</v>
      </c>
      <c r="P3293" s="13">
        <v>0</v>
      </c>
      <c r="Q3293" s="13">
        <v>0</v>
      </c>
      <c r="R3293" s="19">
        <v>0</v>
      </c>
      <c r="S3293" s="27">
        <v>0</v>
      </c>
      <c r="T3293" s="19">
        <v>0</v>
      </c>
      <c r="U3293" s="17">
        <v>0</v>
      </c>
      <c r="V3293" s="13">
        <v>0</v>
      </c>
      <c r="W3293" s="13">
        <v>0</v>
      </c>
      <c r="X3293" s="19">
        <v>0</v>
      </c>
      <c r="Y3293" s="27">
        <v>0</v>
      </c>
      <c r="Z3293" s="19">
        <v>0</v>
      </c>
      <c r="AA3293" s="14">
        <v>0</v>
      </c>
      <c r="AB3293" s="13">
        <v>0</v>
      </c>
      <c r="AC3293" s="22" t="s">
        <v>782</v>
      </c>
      <c r="AD3293" s="19">
        <v>0</v>
      </c>
      <c r="AE3293" s="23">
        <v>0</v>
      </c>
      <c r="AF3293" s="19">
        <v>0</v>
      </c>
      <c r="AG3293" s="14">
        <v>0</v>
      </c>
      <c r="AH3293" s="22" t="s">
        <v>782</v>
      </c>
      <c r="AI3293" s="23" t="s">
        <v>782</v>
      </c>
      <c r="AJ3293" s="23" t="s">
        <v>782</v>
      </c>
      <c r="AK3293" s="23" t="s">
        <v>782</v>
      </c>
      <c r="AL3293" s="14" t="s">
        <v>782</v>
      </c>
      <c r="AM3293" s="22" t="s">
        <v>782</v>
      </c>
      <c r="AN3293" s="23" t="s">
        <v>782</v>
      </c>
      <c r="AO3293" s="23" t="s">
        <v>782</v>
      </c>
      <c r="AP3293" s="23" t="s">
        <v>782</v>
      </c>
      <c r="AQ3293" s="14" t="s">
        <v>782</v>
      </c>
      <c r="AR3293" s="13">
        <v>595</v>
      </c>
      <c r="AS3293" s="19">
        <v>12214.65599999999</v>
      </c>
      <c r="AT3293" s="23">
        <v>12.214655999999989</v>
      </c>
      <c r="AU3293" s="19">
        <v>10.846614528000009</v>
      </c>
      <c r="AV3293" s="14">
        <v>9.8723890105109611</v>
      </c>
      <c r="AW3293" s="13">
        <v>3</v>
      </c>
      <c r="AX3293" s="22" t="s">
        <v>782</v>
      </c>
      <c r="AY3293" s="19">
        <v>205</v>
      </c>
      <c r="AZ3293" s="23">
        <v>0.20499999999999999</v>
      </c>
      <c r="BA3293" s="19">
        <v>0.22034400000000001</v>
      </c>
      <c r="BB3293" s="14">
        <v>0.20055305538115512</v>
      </c>
      <c r="BC3293" s="13">
        <v>4</v>
      </c>
      <c r="BD3293" s="19">
        <v>9200</v>
      </c>
      <c r="BE3293" s="44">
        <v>9.1999999999999993</v>
      </c>
      <c r="BF3293" s="19">
        <v>13.846845214238471</v>
      </c>
      <c r="BG3293" s="14">
        <v>12.603143789281535</v>
      </c>
      <c r="BH3293" s="22">
        <v>607</v>
      </c>
      <c r="BI3293" s="23">
        <v>24.19965599999999</v>
      </c>
      <c r="BJ3293" s="23">
        <v>40.344783742238477</v>
      </c>
      <c r="BK3293" s="14">
        <v>36.72107998492303</v>
      </c>
      <c r="BL3293" t="s">
        <v>636</v>
      </c>
    </row>
    <row r="3294" spans="1:64">
      <c r="A3294" t="s">
        <v>4379</v>
      </c>
      <c r="B3294" t="s">
        <v>4376</v>
      </c>
      <c r="C3294" t="s">
        <v>636</v>
      </c>
      <c r="D3294" t="s">
        <v>942</v>
      </c>
      <c r="E3294">
        <v>2017</v>
      </c>
      <c r="F3294" s="23">
        <v>75.69</v>
      </c>
      <c r="G3294" s="23">
        <v>10.96</v>
      </c>
      <c r="H3294" s="22">
        <v>12760</v>
      </c>
      <c r="I3294" s="34">
        <v>100.2299335188091</v>
      </c>
      <c r="J3294" s="13">
        <v>6</v>
      </c>
      <c r="K3294" s="13">
        <v>6</v>
      </c>
      <c r="L3294" s="19">
        <v>3110</v>
      </c>
      <c r="M3294" s="19">
        <v>3.1100000000000003</v>
      </c>
      <c r="N3294" s="19">
        <v>18.600910000000002</v>
      </c>
      <c r="O3294" s="17">
        <v>18.558238389442174</v>
      </c>
      <c r="P3294" s="13">
        <v>0</v>
      </c>
      <c r="Q3294" s="13">
        <v>0</v>
      </c>
      <c r="R3294" s="19">
        <v>0</v>
      </c>
      <c r="S3294" s="19">
        <v>0</v>
      </c>
      <c r="T3294" s="19">
        <v>0</v>
      </c>
      <c r="U3294" s="17">
        <v>0</v>
      </c>
      <c r="V3294" s="13">
        <v>0</v>
      </c>
      <c r="W3294" s="13">
        <v>0</v>
      </c>
      <c r="X3294" s="19">
        <v>0</v>
      </c>
      <c r="Y3294" s="19">
        <v>0</v>
      </c>
      <c r="Z3294" s="19">
        <v>0</v>
      </c>
      <c r="AA3294" s="14">
        <v>0</v>
      </c>
      <c r="AB3294" s="13">
        <v>0</v>
      </c>
      <c r="AC3294" s="22" t="s">
        <v>782</v>
      </c>
      <c r="AD3294" s="19">
        <v>0</v>
      </c>
      <c r="AE3294" s="19">
        <v>0</v>
      </c>
      <c r="AF3294" s="19">
        <v>0</v>
      </c>
      <c r="AG3294" s="14">
        <v>0</v>
      </c>
      <c r="AH3294" s="22" t="s">
        <v>782</v>
      </c>
      <c r="AI3294" s="23" t="s">
        <v>782</v>
      </c>
      <c r="AJ3294" s="23" t="s">
        <v>782</v>
      </c>
      <c r="AK3294" s="23" t="s">
        <v>782</v>
      </c>
      <c r="AL3294" s="14" t="s">
        <v>782</v>
      </c>
      <c r="AM3294" s="22" t="s">
        <v>782</v>
      </c>
      <c r="AN3294" s="23" t="s">
        <v>782</v>
      </c>
      <c r="AO3294" s="23" t="s">
        <v>782</v>
      </c>
      <c r="AP3294" s="23" t="s">
        <v>782</v>
      </c>
      <c r="AQ3294" s="14" t="s">
        <v>782</v>
      </c>
      <c r="AR3294" s="13">
        <v>624</v>
      </c>
      <c r="AS3294" s="19">
        <v>13009.870999999992</v>
      </c>
      <c r="AT3294" s="19">
        <v>13.009871</v>
      </c>
      <c r="AU3294" s="19">
        <v>11.552765448000015</v>
      </c>
      <c r="AV3294" s="14">
        <v>11.526262706571613</v>
      </c>
      <c r="AW3294" s="13">
        <v>3</v>
      </c>
      <c r="AX3294" s="22" t="s">
        <v>782</v>
      </c>
      <c r="AY3294" s="19">
        <v>174</v>
      </c>
      <c r="AZ3294" s="19">
        <v>0.17400000000000002</v>
      </c>
      <c r="BA3294" s="19">
        <v>0.27979199999999999</v>
      </c>
      <c r="BB3294" s="14">
        <v>0.27915014025974022</v>
      </c>
      <c r="BC3294" s="13">
        <v>4</v>
      </c>
      <c r="BD3294" s="19">
        <v>9200</v>
      </c>
      <c r="BE3294" s="19">
        <v>9.1999999999999993</v>
      </c>
      <c r="BF3294" s="19">
        <v>13.846845214238471</v>
      </c>
      <c r="BG3294" s="14">
        <v>13.815079715322746</v>
      </c>
      <c r="BH3294" s="22">
        <v>637</v>
      </c>
      <c r="BI3294" s="23">
        <v>25.493870999999999</v>
      </c>
      <c r="BJ3294" s="23">
        <v>44.280312662238487</v>
      </c>
      <c r="BK3294" s="14">
        <v>44.178730951596272</v>
      </c>
      <c r="BL3294" t="s">
        <v>636</v>
      </c>
    </row>
    <row r="3295" spans="1:64">
      <c r="A3295" t="s">
        <v>4380</v>
      </c>
      <c r="B3295" t="s">
        <v>4376</v>
      </c>
      <c r="C3295" t="s">
        <v>636</v>
      </c>
      <c r="D3295" t="s">
        <v>942</v>
      </c>
      <c r="E3295">
        <v>2018</v>
      </c>
      <c r="F3295" s="23">
        <v>75.69</v>
      </c>
      <c r="G3295" s="23">
        <v>11.16</v>
      </c>
      <c r="H3295" s="22">
        <v>12657</v>
      </c>
      <c r="I3295" s="34">
        <v>100.23705718146147</v>
      </c>
      <c r="J3295" s="13">
        <v>6</v>
      </c>
      <c r="K3295" s="13">
        <v>6</v>
      </c>
      <c r="L3295" s="19">
        <v>3110</v>
      </c>
      <c r="M3295" s="19">
        <v>3.1100000000000003</v>
      </c>
      <c r="N3295" s="19">
        <v>18.600910000000002</v>
      </c>
      <c r="O3295" s="17">
        <v>18.556919489691666</v>
      </c>
      <c r="P3295" s="13">
        <v>0</v>
      </c>
      <c r="Q3295" s="13">
        <v>0</v>
      </c>
      <c r="R3295" s="19">
        <v>0</v>
      </c>
      <c r="S3295" s="19">
        <v>0</v>
      </c>
      <c r="T3295" s="19">
        <v>0</v>
      </c>
      <c r="U3295" s="17">
        <v>0</v>
      </c>
      <c r="V3295" s="13">
        <v>0</v>
      </c>
      <c r="W3295" s="13">
        <v>0</v>
      </c>
      <c r="X3295" s="19">
        <v>0</v>
      </c>
      <c r="Y3295" s="19">
        <v>0</v>
      </c>
      <c r="Z3295" s="19">
        <v>0</v>
      </c>
      <c r="AA3295" s="14">
        <v>0</v>
      </c>
      <c r="AB3295" s="13">
        <v>0</v>
      </c>
      <c r="AC3295" s="22" t="s">
        <v>782</v>
      </c>
      <c r="AD3295" s="19">
        <v>0</v>
      </c>
      <c r="AE3295" s="19">
        <v>0</v>
      </c>
      <c r="AF3295" s="19">
        <v>0</v>
      </c>
      <c r="AG3295" s="14">
        <v>0</v>
      </c>
      <c r="AH3295" s="22" t="s">
        <v>782</v>
      </c>
      <c r="AI3295" s="23" t="s">
        <v>782</v>
      </c>
      <c r="AJ3295" s="23" t="s">
        <v>782</v>
      </c>
      <c r="AK3295" s="23" t="s">
        <v>782</v>
      </c>
      <c r="AL3295" s="14" t="s">
        <v>782</v>
      </c>
      <c r="AM3295" s="22" t="s">
        <v>782</v>
      </c>
      <c r="AN3295" s="23" t="s">
        <v>782</v>
      </c>
      <c r="AO3295" s="23" t="s">
        <v>782</v>
      </c>
      <c r="AP3295" s="23" t="s">
        <v>782</v>
      </c>
      <c r="AQ3295" s="14" t="s">
        <v>782</v>
      </c>
      <c r="AR3295" s="13">
        <v>642</v>
      </c>
      <c r="AS3295" s="19">
        <v>13348.88099999999</v>
      </c>
      <c r="AT3295" s="19">
        <v>13.348881000000002</v>
      </c>
      <c r="AU3295" s="19">
        <v>11.853806328000015</v>
      </c>
      <c r="AV3295" s="14">
        <v>11.825772485060885</v>
      </c>
      <c r="AW3295" s="13">
        <v>3</v>
      </c>
      <c r="AX3295" s="22" t="s">
        <v>782</v>
      </c>
      <c r="AY3295" s="19">
        <v>205</v>
      </c>
      <c r="AZ3295" s="19">
        <v>0.20500000000000002</v>
      </c>
      <c r="BA3295" s="19">
        <v>0.22034400000000001</v>
      </c>
      <c r="BB3295" s="14">
        <v>0.21982289404317423</v>
      </c>
      <c r="BC3295" s="13">
        <v>4</v>
      </c>
      <c r="BD3295" s="19">
        <v>9200</v>
      </c>
      <c r="BE3295" s="19">
        <v>9.1999999999999993</v>
      </c>
      <c r="BF3295" s="19">
        <v>13.348617078788564</v>
      </c>
      <c r="BG3295" s="14">
        <v>13.31704806000365</v>
      </c>
      <c r="BH3295" s="22">
        <v>655</v>
      </c>
      <c r="BI3295" s="23">
        <v>25.863880999999999</v>
      </c>
      <c r="BJ3295" s="23">
        <v>44.023677406788579</v>
      </c>
      <c r="BK3295" s="14">
        <v>43.919562928799373</v>
      </c>
      <c r="BL3295" t="s">
        <v>636</v>
      </c>
    </row>
    <row r="3296" spans="1:64">
      <c r="A3296" t="s">
        <v>4381</v>
      </c>
      <c r="B3296" t="s">
        <v>4376</v>
      </c>
      <c r="C3296" t="s">
        <v>636</v>
      </c>
      <c r="D3296" t="s">
        <v>942</v>
      </c>
      <c r="E3296">
        <v>2019</v>
      </c>
      <c r="F3296" s="23">
        <v>75.69</v>
      </c>
      <c r="G3296" s="23">
        <v>11.2</v>
      </c>
      <c r="H3296" s="22">
        <v>12528</v>
      </c>
      <c r="I3296" s="34">
        <v>101.49512194265087</v>
      </c>
      <c r="J3296" s="22">
        <v>6</v>
      </c>
      <c r="K3296" s="22">
        <v>6</v>
      </c>
      <c r="L3296" s="23">
        <v>3110</v>
      </c>
      <c r="M3296" s="23">
        <v>3.1100000000000003</v>
      </c>
      <c r="N3296" s="23">
        <v>18.600910000000002</v>
      </c>
      <c r="O3296" s="14">
        <v>18.326900489375557</v>
      </c>
      <c r="P3296" s="22">
        <v>0</v>
      </c>
      <c r="Q3296" s="22">
        <v>0</v>
      </c>
      <c r="R3296" s="23">
        <v>0</v>
      </c>
      <c r="S3296" s="23">
        <v>0</v>
      </c>
      <c r="T3296" s="23">
        <v>0</v>
      </c>
      <c r="U3296" s="14">
        <v>0</v>
      </c>
      <c r="V3296" s="22">
        <v>0</v>
      </c>
      <c r="W3296" s="22">
        <v>0</v>
      </c>
      <c r="X3296" s="23">
        <v>0</v>
      </c>
      <c r="Y3296" s="23">
        <v>0</v>
      </c>
      <c r="Z3296" s="23">
        <v>0</v>
      </c>
      <c r="AA3296" s="14">
        <v>0</v>
      </c>
      <c r="AB3296" s="22">
        <v>0</v>
      </c>
      <c r="AC3296" s="22">
        <v>0</v>
      </c>
      <c r="AD3296" s="23">
        <v>0</v>
      </c>
      <c r="AE3296" s="23">
        <v>0</v>
      </c>
      <c r="AF3296" s="23">
        <v>0</v>
      </c>
      <c r="AG3296" s="14">
        <v>0</v>
      </c>
      <c r="AH3296" s="22">
        <v>2</v>
      </c>
      <c r="AI3296" s="23">
        <v>868.19</v>
      </c>
      <c r="AJ3296" s="23">
        <v>0.86819000000000002</v>
      </c>
      <c r="AK3296" s="23">
        <v>0.77095272000000004</v>
      </c>
      <c r="AL3296" s="14">
        <v>0.75959583598078895</v>
      </c>
      <c r="AM3296" s="22">
        <v>656</v>
      </c>
      <c r="AN3296" s="23">
        <v>13067.71099999999</v>
      </c>
      <c r="AO3296" s="23">
        <v>13.067711000000001</v>
      </c>
      <c r="AP3296" s="23">
        <v>11.604127368000011</v>
      </c>
      <c r="AQ3296" s="14">
        <v>11.433187276287864</v>
      </c>
      <c r="AR3296" s="22">
        <v>658</v>
      </c>
      <c r="AS3296" s="23">
        <v>13935.900999999991</v>
      </c>
      <c r="AT3296" s="23">
        <v>13.935901000000001</v>
      </c>
      <c r="AU3296" s="23">
        <v>12.375080088000011</v>
      </c>
      <c r="AV3296" s="14">
        <v>12.192783112268653</v>
      </c>
      <c r="AW3296" s="22">
        <v>3</v>
      </c>
      <c r="AX3296" s="22" t="s">
        <v>782</v>
      </c>
      <c r="AY3296" s="23">
        <v>205</v>
      </c>
      <c r="AZ3296" s="23">
        <v>0.20500000000000002</v>
      </c>
      <c r="BA3296" s="23">
        <v>0.22034400000000001</v>
      </c>
      <c r="BB3296" s="14">
        <v>0.21709811839479726</v>
      </c>
      <c r="BC3296" s="22">
        <v>4</v>
      </c>
      <c r="BD3296" s="23">
        <v>9200</v>
      </c>
      <c r="BE3296" s="23">
        <v>9.1999999999999993</v>
      </c>
      <c r="BF3296" s="23">
        <v>13.348614684333818</v>
      </c>
      <c r="BG3296" s="14">
        <v>13.15197659634949</v>
      </c>
      <c r="BH3296" s="22">
        <v>671</v>
      </c>
      <c r="BI3296" s="23">
        <v>26.450901000000002</v>
      </c>
      <c r="BJ3296" s="23">
        <v>44.544948772333832</v>
      </c>
      <c r="BK3296" s="14">
        <v>43.888758316388504</v>
      </c>
      <c r="BL3296" t="s">
        <v>636</v>
      </c>
    </row>
    <row r="3297" spans="1:64">
      <c r="A3297" t="s">
        <v>4382</v>
      </c>
      <c r="B3297" t="s">
        <v>4376</v>
      </c>
      <c r="C3297" t="s">
        <v>636</v>
      </c>
      <c r="D3297" t="s">
        <v>942</v>
      </c>
      <c r="E3297">
        <v>2020</v>
      </c>
      <c r="F3297" s="23">
        <v>75.69</v>
      </c>
      <c r="G3297" s="23">
        <v>11.27</v>
      </c>
      <c r="H3297" s="22">
        <v>12617</v>
      </c>
      <c r="I3297" s="34">
        <v>100.8785605686808</v>
      </c>
      <c r="J3297" s="22">
        <v>6</v>
      </c>
      <c r="K3297" s="22">
        <v>6</v>
      </c>
      <c r="L3297" s="23">
        <v>3110</v>
      </c>
      <c r="M3297" s="23">
        <v>3.1100000000000003</v>
      </c>
      <c r="N3297" s="23">
        <v>18.600910000000002</v>
      </c>
      <c r="O3297" s="14">
        <v>18.438912981253345</v>
      </c>
      <c r="P3297" s="22">
        <v>0</v>
      </c>
      <c r="Q3297" s="22">
        <v>0</v>
      </c>
      <c r="R3297" s="23">
        <v>0</v>
      </c>
      <c r="S3297" s="23">
        <v>0</v>
      </c>
      <c r="T3297" s="23">
        <v>0</v>
      </c>
      <c r="U3297" s="14">
        <v>0</v>
      </c>
      <c r="V3297" s="22">
        <v>0</v>
      </c>
      <c r="W3297" s="22">
        <v>0</v>
      </c>
      <c r="X3297" s="23">
        <v>0</v>
      </c>
      <c r="Y3297" s="23">
        <v>0</v>
      </c>
      <c r="Z3297" s="23">
        <v>0</v>
      </c>
      <c r="AA3297" s="14">
        <v>0</v>
      </c>
      <c r="AB3297" s="22">
        <v>0</v>
      </c>
      <c r="AC3297" s="22">
        <v>0</v>
      </c>
      <c r="AD3297" s="23">
        <v>0</v>
      </c>
      <c r="AE3297" s="23">
        <v>0</v>
      </c>
      <c r="AF3297" s="23">
        <v>0</v>
      </c>
      <c r="AG3297" s="14">
        <v>0</v>
      </c>
      <c r="AH3297" s="22">
        <v>4</v>
      </c>
      <c r="AI3297" s="23">
        <v>1424.69</v>
      </c>
      <c r="AJ3297" s="23">
        <v>1.42469</v>
      </c>
      <c r="AK3297" s="23">
        <v>1.26512472</v>
      </c>
      <c r="AL3297" s="14">
        <v>1.2541066336277364</v>
      </c>
      <c r="AM3297" s="22">
        <v>699</v>
      </c>
      <c r="AN3297" s="23">
        <v>14073.040999999992</v>
      </c>
      <c r="AO3297" s="23">
        <v>14.073041000000005</v>
      </c>
      <c r="AP3297" s="23">
        <v>12.496860408000009</v>
      </c>
      <c r="AQ3297" s="14">
        <v>12.388024112905354</v>
      </c>
      <c r="AR3297" s="22">
        <v>703</v>
      </c>
      <c r="AS3297" s="23">
        <v>15497.730999999992</v>
      </c>
      <c r="AT3297" s="23">
        <v>15.497731000000005</v>
      </c>
      <c r="AU3297" s="23">
        <v>13.761985128000008</v>
      </c>
      <c r="AV3297" s="14">
        <v>13.642130746533091</v>
      </c>
      <c r="AW3297" s="22">
        <v>3</v>
      </c>
      <c r="AX3297" s="22">
        <v>3</v>
      </c>
      <c r="AY3297" s="23">
        <v>205</v>
      </c>
      <c r="AZ3297" s="23">
        <v>0.20500000000000002</v>
      </c>
      <c r="BA3297" s="23">
        <v>0.22034400000000001</v>
      </c>
      <c r="BB3297" s="14">
        <v>0.21842500404234455</v>
      </c>
      <c r="BC3297" s="22">
        <v>4</v>
      </c>
      <c r="BD3297" s="23">
        <v>9200</v>
      </c>
      <c r="BE3297" s="23">
        <v>9.1999999999999993</v>
      </c>
      <c r="BF3297" s="23">
        <v>13.348614684333818</v>
      </c>
      <c r="BG3297" s="14">
        <v>13.232360383696918</v>
      </c>
      <c r="BH3297" s="22">
        <v>716</v>
      </c>
      <c r="BI3297" s="23">
        <v>28.012731000000002</v>
      </c>
      <c r="BJ3297" s="23">
        <v>45.931853812333827</v>
      </c>
      <c r="BK3297" s="14">
        <v>45.531829115525696</v>
      </c>
      <c r="BL3297" t="s">
        <v>636</v>
      </c>
    </row>
    <row r="3298" spans="1:64">
      <c r="A3298" t="s">
        <v>4383</v>
      </c>
      <c r="B3298" t="s">
        <v>4376</v>
      </c>
      <c r="C3298" t="s">
        <v>636</v>
      </c>
      <c r="D3298" t="s">
        <v>942</v>
      </c>
      <c r="E3298">
        <v>2021</v>
      </c>
      <c r="F3298" s="23">
        <v>75.69</v>
      </c>
      <c r="G3298" s="23">
        <v>11.37</v>
      </c>
      <c r="H3298" s="22">
        <v>12572</v>
      </c>
      <c r="I3298" s="34">
        <v>94.6</v>
      </c>
      <c r="J3298" s="22">
        <v>5</v>
      </c>
      <c r="K3298" s="22">
        <v>8</v>
      </c>
      <c r="L3298" s="23">
        <v>3240</v>
      </c>
      <c r="M3298" s="23">
        <v>3.24</v>
      </c>
      <c r="N3298" s="23">
        <v>19.378440000000001</v>
      </c>
      <c r="O3298" s="14">
        <v>20.49</v>
      </c>
      <c r="P3298" s="22">
        <v>0</v>
      </c>
      <c r="Q3298" s="22">
        <v>0</v>
      </c>
      <c r="R3298" s="23">
        <v>0</v>
      </c>
      <c r="S3298" s="23">
        <v>0</v>
      </c>
      <c r="T3298" s="23">
        <v>0</v>
      </c>
      <c r="U3298" s="14">
        <v>0</v>
      </c>
      <c r="V3298" s="22">
        <v>0</v>
      </c>
      <c r="W3298" s="22">
        <v>0</v>
      </c>
      <c r="X3298" s="23">
        <v>0</v>
      </c>
      <c r="Y3298" s="23">
        <v>0</v>
      </c>
      <c r="Z3298" s="23">
        <v>0</v>
      </c>
      <c r="AA3298" s="14">
        <v>0</v>
      </c>
      <c r="AB3298" s="22">
        <v>0</v>
      </c>
      <c r="AC3298" s="22">
        <v>0</v>
      </c>
      <c r="AD3298" s="23">
        <v>0</v>
      </c>
      <c r="AE3298" s="23">
        <v>0</v>
      </c>
      <c r="AF3298" s="23">
        <v>0</v>
      </c>
      <c r="AG3298" s="14">
        <v>0</v>
      </c>
      <c r="AH3298" s="22">
        <v>6</v>
      </c>
      <c r="AI3298" s="23">
        <v>1452.19</v>
      </c>
      <c r="AJ3298" s="23">
        <v>1.4521900000000001</v>
      </c>
      <c r="AK3298" s="23">
        <v>1.299452885</v>
      </c>
      <c r="AL3298" s="14">
        <v>1.37</v>
      </c>
      <c r="AM3298" s="22">
        <v>760</v>
      </c>
      <c r="AN3298" s="23">
        <v>15013.460999999999</v>
      </c>
      <c r="AO3298" s="23">
        <v>15.013461</v>
      </c>
      <c r="AP3298" s="23">
        <v>13.4343889</v>
      </c>
      <c r="AQ3298" s="14">
        <v>14.2</v>
      </c>
      <c r="AR3298" s="22">
        <v>766</v>
      </c>
      <c r="AS3298" s="23">
        <v>16465.651000000002</v>
      </c>
      <c r="AT3298" s="23">
        <v>16.465651000000001</v>
      </c>
      <c r="AU3298" s="23">
        <v>14.733841780000001</v>
      </c>
      <c r="AV3298" s="14">
        <v>15.58</v>
      </c>
      <c r="AW3298" s="22">
        <v>5</v>
      </c>
      <c r="AX3298" s="22">
        <v>6</v>
      </c>
      <c r="AY3298" s="23">
        <v>276</v>
      </c>
      <c r="AZ3298" s="23">
        <v>0.27600000000000002</v>
      </c>
      <c r="BA3298" s="23">
        <v>0.58147599999999999</v>
      </c>
      <c r="BB3298" s="14">
        <v>0.61</v>
      </c>
      <c r="BC3298" s="22">
        <v>4</v>
      </c>
      <c r="BD3298" s="23">
        <v>9200</v>
      </c>
      <c r="BE3298" s="23">
        <v>9.1999999999999993</v>
      </c>
      <c r="BF3298" s="23">
        <v>11.73938693</v>
      </c>
      <c r="BG3298" s="14">
        <v>12.41</v>
      </c>
      <c r="BH3298" s="22">
        <v>780</v>
      </c>
      <c r="BI3298" s="23">
        <v>29.18</v>
      </c>
      <c r="BJ3298" s="23">
        <v>46.43</v>
      </c>
      <c r="BK3298" s="14">
        <v>49.08</v>
      </c>
      <c r="BL3298" t="s">
        <v>636</v>
      </c>
    </row>
    <row r="3299" spans="1:64">
      <c r="A3299" t="s">
        <v>4384</v>
      </c>
      <c r="B3299" t="s">
        <v>4376</v>
      </c>
      <c r="C3299" t="s">
        <v>636</v>
      </c>
      <c r="D3299" s="111" t="s">
        <v>942</v>
      </c>
      <c r="E3299" s="110">
        <v>2022</v>
      </c>
      <c r="F3299" s="23"/>
      <c r="G3299" s="23"/>
      <c r="H3299" s="22">
        <v>12612</v>
      </c>
      <c r="I3299" s="34">
        <v>91.405951413905711</v>
      </c>
      <c r="J3299" s="22">
        <v>5</v>
      </c>
      <c r="K3299" s="22">
        <v>9</v>
      </c>
      <c r="L3299" s="23">
        <v>4290</v>
      </c>
      <c r="M3299" s="23">
        <v>4.2900000000000009</v>
      </c>
      <c r="N3299" s="23">
        <v>25.388219999999997</v>
      </c>
      <c r="O3299" s="14">
        <v>27.775237396782515</v>
      </c>
      <c r="P3299" s="22">
        <v>0</v>
      </c>
      <c r="Q3299" s="22">
        <v>0</v>
      </c>
      <c r="R3299" s="23">
        <v>0</v>
      </c>
      <c r="S3299" s="23">
        <v>0</v>
      </c>
      <c r="T3299" s="23">
        <v>0</v>
      </c>
      <c r="U3299" s="14">
        <v>0</v>
      </c>
      <c r="V3299" s="22">
        <v>0</v>
      </c>
      <c r="W3299" s="22">
        <v>0</v>
      </c>
      <c r="X3299" s="23">
        <v>0</v>
      </c>
      <c r="Y3299" s="23">
        <v>0</v>
      </c>
      <c r="Z3299" s="23">
        <v>0</v>
      </c>
      <c r="AA3299" s="14">
        <v>0</v>
      </c>
      <c r="AB3299" s="22">
        <v>0</v>
      </c>
      <c r="AC3299" s="22">
        <v>0</v>
      </c>
      <c r="AD3299" s="23">
        <v>0</v>
      </c>
      <c r="AE3299" s="23">
        <v>0</v>
      </c>
      <c r="AF3299" s="23">
        <v>0</v>
      </c>
      <c r="AG3299" s="14">
        <v>0</v>
      </c>
      <c r="AH3299" s="22">
        <v>6</v>
      </c>
      <c r="AI3299" s="23">
        <v>1452.19</v>
      </c>
      <c r="AJ3299" s="23">
        <v>1.4521899999999999</v>
      </c>
      <c r="AK3299" s="23">
        <v>1.4875710384405634</v>
      </c>
      <c r="AL3299" s="14">
        <v>1.6274334607650691</v>
      </c>
      <c r="AM3299" s="22">
        <v>866</v>
      </c>
      <c r="AN3299" s="23">
        <v>17500.596000000001</v>
      </c>
      <c r="AO3299" s="23">
        <v>17.500596000000009</v>
      </c>
      <c r="AP3299" s="23">
        <v>17.926979090235271</v>
      </c>
      <c r="AQ3299" s="14">
        <v>19.612485634614831</v>
      </c>
      <c r="AR3299" s="22">
        <v>872</v>
      </c>
      <c r="AS3299" s="23">
        <v>18952.786</v>
      </c>
      <c r="AT3299" s="23">
        <v>18.952786000000003</v>
      </c>
      <c r="AU3299" s="23">
        <v>19.414550128675859</v>
      </c>
      <c r="AV3299" s="14">
        <v>21.239919095379928</v>
      </c>
      <c r="AW3299" s="22">
        <v>5</v>
      </c>
      <c r="AX3299" s="22">
        <v>6</v>
      </c>
      <c r="AY3299" s="23">
        <v>276</v>
      </c>
      <c r="AZ3299" s="23">
        <v>0.27600000000000002</v>
      </c>
      <c r="BA3299" s="23">
        <v>0.58147599999999999</v>
      </c>
      <c r="BB3299" s="14">
        <v>0.63614676178682528</v>
      </c>
      <c r="BC3299" s="22">
        <v>5</v>
      </c>
      <c r="BD3299" s="23">
        <v>13400</v>
      </c>
      <c r="BE3299" s="23">
        <v>13.399999999999999</v>
      </c>
      <c r="BF3299" s="23">
        <v>19.690578503169728</v>
      </c>
      <c r="BG3299" s="14">
        <v>21.541899841955122</v>
      </c>
      <c r="BH3299" s="22">
        <v>887</v>
      </c>
      <c r="BI3299" s="23">
        <v>36.918786000000004</v>
      </c>
      <c r="BJ3299" s="23">
        <v>65.074824631845587</v>
      </c>
      <c r="BK3299" s="14">
        <v>71.193203095904394</v>
      </c>
      <c r="BL3299" t="s">
        <v>636</v>
      </c>
    </row>
    <row r="3300" spans="1:64">
      <c r="A3300" t="s">
        <v>4385</v>
      </c>
      <c r="B3300" t="s">
        <v>4376</v>
      </c>
      <c r="C3300" t="s">
        <v>636</v>
      </c>
      <c r="D3300" t="s">
        <v>942</v>
      </c>
      <c r="E3300">
        <v>2023</v>
      </c>
      <c r="F3300">
        <v>75.69</v>
      </c>
      <c r="G3300">
        <v>11.78</v>
      </c>
      <c r="H3300">
        <v>12127</v>
      </c>
      <c r="I3300">
        <v>91.405951413905711</v>
      </c>
      <c r="J3300">
        <v>5</v>
      </c>
      <c r="K3300">
        <v>9</v>
      </c>
      <c r="L3300">
        <v>4307</v>
      </c>
      <c r="M3300">
        <v>4.3070000000000004</v>
      </c>
      <c r="N3300">
        <v>25.488826</v>
      </c>
      <c r="O3300">
        <v>27.885302440079794</v>
      </c>
      <c r="P3300">
        <v>0</v>
      </c>
      <c r="Q3300">
        <v>0</v>
      </c>
      <c r="R3300">
        <v>0</v>
      </c>
      <c r="S3300">
        <v>0</v>
      </c>
      <c r="T3300">
        <v>0</v>
      </c>
      <c r="U3300">
        <v>0</v>
      </c>
      <c r="V3300">
        <v>0</v>
      </c>
      <c r="W3300">
        <v>0</v>
      </c>
      <c r="X3300">
        <v>0</v>
      </c>
      <c r="Y3300">
        <v>0</v>
      </c>
      <c r="Z3300">
        <v>0</v>
      </c>
      <c r="AA3300">
        <v>0</v>
      </c>
      <c r="AG3300">
        <v>0</v>
      </c>
      <c r="AH3300">
        <v>6</v>
      </c>
      <c r="AI3300">
        <v>1452.19</v>
      </c>
      <c r="AJ3300">
        <v>1.4521899999999999</v>
      </c>
      <c r="AK3300">
        <v>1.362136</v>
      </c>
      <c r="AL3300">
        <v>1.6096680000000001</v>
      </c>
      <c r="AM3300">
        <v>1034</v>
      </c>
      <c r="AN3300">
        <v>20273.516</v>
      </c>
      <c r="AO3300">
        <v>20.273516000000001</v>
      </c>
      <c r="AP3300">
        <v>19.016299</v>
      </c>
      <c r="AQ3300">
        <v>20.804224129663208</v>
      </c>
      <c r="AR3300">
        <v>1137</v>
      </c>
      <c r="AS3300">
        <v>21798.505999999899</v>
      </c>
      <c r="AT3300">
        <v>21.798506</v>
      </c>
      <c r="AU3300">
        <v>20.4467203834988</v>
      </c>
      <c r="AV3300">
        <v>22.369134686768561</v>
      </c>
      <c r="AW3300">
        <v>5</v>
      </c>
      <c r="AX3300">
        <v>6</v>
      </c>
      <c r="AY3300">
        <v>276</v>
      </c>
      <c r="AZ3300">
        <v>0.27600000000000002</v>
      </c>
      <c r="BA3300">
        <v>0.58147599999999999</v>
      </c>
      <c r="BB3300">
        <v>0.63614676178682528</v>
      </c>
      <c r="BC3300">
        <v>9</v>
      </c>
      <c r="BD3300">
        <v>30200</v>
      </c>
      <c r="BE3300">
        <v>30.2</v>
      </c>
      <c r="BF3300">
        <v>90.869482000000005</v>
      </c>
      <c r="BG3300">
        <v>99.413091373584138</v>
      </c>
      <c r="BH3300">
        <v>1156</v>
      </c>
      <c r="BI3300">
        <v>56.581506000000005</v>
      </c>
      <c r="BJ3300">
        <v>137.38650438349879</v>
      </c>
      <c r="BK3300">
        <v>150.30367526221931</v>
      </c>
      <c r="BL3300" t="s">
        <v>636</v>
      </c>
    </row>
    <row r="3301" spans="1:64">
      <c r="A3301" t="s">
        <v>4386</v>
      </c>
      <c r="B3301" t="s">
        <v>4376</v>
      </c>
      <c r="C3301" t="s">
        <v>636</v>
      </c>
      <c r="D3301" t="s">
        <v>942</v>
      </c>
      <c r="E3301">
        <v>2024</v>
      </c>
      <c r="F3301">
        <v>75.69</v>
      </c>
      <c r="G3301">
        <v>11.83</v>
      </c>
      <c r="H3301">
        <v>12107</v>
      </c>
      <c r="I3301">
        <v>83.018887279098408</v>
      </c>
      <c r="J3301">
        <v>5</v>
      </c>
      <c r="K3301">
        <v>9</v>
      </c>
      <c r="L3301">
        <v>4307</v>
      </c>
      <c r="M3301">
        <v>4.3070000000000004</v>
      </c>
      <c r="N3301">
        <v>25.488826000000003</v>
      </c>
      <c r="O3301">
        <v>30.702442342198559</v>
      </c>
      <c r="P3301">
        <v>0</v>
      </c>
      <c r="Q3301">
        <v>0</v>
      </c>
      <c r="R3301">
        <v>0</v>
      </c>
      <c r="S3301">
        <v>0</v>
      </c>
      <c r="T3301">
        <v>0</v>
      </c>
      <c r="U3301">
        <v>0</v>
      </c>
      <c r="V3301">
        <v>0</v>
      </c>
      <c r="W3301">
        <v>0</v>
      </c>
      <c r="X3301">
        <v>0</v>
      </c>
      <c r="Y3301">
        <v>0</v>
      </c>
      <c r="Z3301">
        <v>0</v>
      </c>
      <c r="AA3301">
        <v>0</v>
      </c>
      <c r="AB3301">
        <v>0</v>
      </c>
      <c r="AC3301">
        <v>0</v>
      </c>
      <c r="AD3301">
        <v>0</v>
      </c>
      <c r="AE3301">
        <v>0</v>
      </c>
      <c r="AF3301">
        <v>0</v>
      </c>
      <c r="AG3301">
        <v>0</v>
      </c>
      <c r="AH3301">
        <v>7</v>
      </c>
      <c r="AI3301">
        <v>1467.4899999999998</v>
      </c>
      <c r="AJ3301">
        <v>1.46749</v>
      </c>
      <c r="AK3301">
        <v>1.3235935220773576</v>
      </c>
      <c r="AL3301">
        <v>1.5943281889910339</v>
      </c>
      <c r="AM3301">
        <v>1199</v>
      </c>
      <c r="AN3301">
        <v>27768.940000000006</v>
      </c>
      <c r="AO3301">
        <v>27.768940000000036</v>
      </c>
      <c r="AP3301">
        <v>25.046023549703808</v>
      </c>
      <c r="AQ3301">
        <v>30.169066787780981</v>
      </c>
      <c r="AR3301">
        <v>1402</v>
      </c>
      <c r="AS3301">
        <v>29411.819999999927</v>
      </c>
      <c r="AT3301">
        <v>29.411820000000063</v>
      </c>
      <c r="AU3301">
        <v>26.527808996657743</v>
      </c>
      <c r="AV3301">
        <v>31.953944296404259</v>
      </c>
      <c r="AW3301">
        <v>5</v>
      </c>
      <c r="AX3301">
        <v>6</v>
      </c>
      <c r="AY3301">
        <v>276</v>
      </c>
      <c r="AZ3301">
        <v>0.27600000000000002</v>
      </c>
      <c r="BA3301">
        <v>0.58147599999999999</v>
      </c>
      <c r="BB3301">
        <v>0.70041410943651339</v>
      </c>
      <c r="BC3301">
        <v>9</v>
      </c>
      <c r="BD3301">
        <v>30200</v>
      </c>
      <c r="BE3301">
        <v>30.200000000000003</v>
      </c>
      <c r="BF3301">
        <v>76.147111655025824</v>
      </c>
      <c r="BG3301">
        <v>91.722635837107063</v>
      </c>
      <c r="BH3301">
        <v>1421</v>
      </c>
      <c r="BI3301">
        <v>64.194820000000078</v>
      </c>
      <c r="BJ3301">
        <v>128.74522265168358</v>
      </c>
      <c r="BK3301">
        <v>155.07943658514637</v>
      </c>
      <c r="BL3301" t="s">
        <v>636</v>
      </c>
    </row>
    <row r="3302" spans="1:64">
      <c r="A3302" t="s">
        <v>4387</v>
      </c>
      <c r="B3302" t="s">
        <v>4388</v>
      </c>
      <c r="C3302" t="s">
        <v>637</v>
      </c>
      <c r="D3302" t="s">
        <v>942</v>
      </c>
      <c r="E3302">
        <v>2012</v>
      </c>
      <c r="F3302" s="23">
        <v>168.84</v>
      </c>
      <c r="G3302" s="23">
        <v>20.079999999999998</v>
      </c>
      <c r="H3302" s="22">
        <v>23391</v>
      </c>
      <c r="I3302" s="34">
        <v>188.53941800000001</v>
      </c>
      <c r="J3302" s="22">
        <v>13</v>
      </c>
      <c r="K3302" s="22" t="s">
        <v>782</v>
      </c>
      <c r="L3302" s="23">
        <v>2629.5</v>
      </c>
      <c r="M3302" s="23">
        <v>2.6295000000000002</v>
      </c>
      <c r="N3302" s="23">
        <v>13.994003000000001</v>
      </c>
      <c r="O3302" s="14">
        <v>7.4223221586480133</v>
      </c>
      <c r="P3302" s="22">
        <v>0</v>
      </c>
      <c r="Q3302" s="22" t="s">
        <v>782</v>
      </c>
      <c r="R3302" s="23">
        <v>0</v>
      </c>
      <c r="S3302" s="23">
        <v>0</v>
      </c>
      <c r="T3302" s="23">
        <v>0</v>
      </c>
      <c r="U3302" s="14">
        <v>0</v>
      </c>
      <c r="V3302" s="22">
        <v>0</v>
      </c>
      <c r="W3302" s="22" t="s">
        <v>782</v>
      </c>
      <c r="X3302" s="23">
        <v>0</v>
      </c>
      <c r="Y3302" s="23">
        <v>0</v>
      </c>
      <c r="Z3302" s="23">
        <v>0</v>
      </c>
      <c r="AA3302" s="14">
        <v>0</v>
      </c>
      <c r="AB3302" s="22">
        <v>1</v>
      </c>
      <c r="AC3302" s="22" t="s">
        <v>782</v>
      </c>
      <c r="AD3302" s="23">
        <v>100</v>
      </c>
      <c r="AE3302" s="23">
        <v>0.1</v>
      </c>
      <c r="AF3302" s="23">
        <v>0.42242499999999999</v>
      </c>
      <c r="AG3302" s="14">
        <v>0.22405129096134158</v>
      </c>
      <c r="AH3302" s="22" t="s">
        <v>782</v>
      </c>
      <c r="AI3302" s="23" t="s">
        <v>782</v>
      </c>
      <c r="AJ3302" s="23" t="s">
        <v>782</v>
      </c>
      <c r="AK3302" s="23" t="s">
        <v>782</v>
      </c>
      <c r="AL3302" s="14" t="s">
        <v>782</v>
      </c>
      <c r="AM3302" s="22" t="s">
        <v>782</v>
      </c>
      <c r="AN3302" s="23" t="s">
        <v>782</v>
      </c>
      <c r="AO3302" s="23" t="s">
        <v>782</v>
      </c>
      <c r="AP3302" s="23" t="s">
        <v>782</v>
      </c>
      <c r="AQ3302" s="14" t="s">
        <v>782</v>
      </c>
      <c r="AR3302" s="22">
        <v>1254</v>
      </c>
      <c r="AS3302" s="23">
        <v>22794.758000000002</v>
      </c>
      <c r="AT3302" s="23">
        <v>22.794758000000002</v>
      </c>
      <c r="AU3302" s="23">
        <v>19.160831999999999</v>
      </c>
      <c r="AV3302" s="14">
        <v>10.162772434144248</v>
      </c>
      <c r="AW3302" s="22">
        <v>16</v>
      </c>
      <c r="AX3302" s="22" t="s">
        <v>782</v>
      </c>
      <c r="AY3302" s="23">
        <v>1603.6999999999998</v>
      </c>
      <c r="AZ3302" s="23">
        <v>1.6036999999999999</v>
      </c>
      <c r="BA3302" s="23">
        <v>2.9658380000000002</v>
      </c>
      <c r="BB3302" s="14">
        <v>1.57305991047453</v>
      </c>
      <c r="BC3302" s="22">
        <v>18</v>
      </c>
      <c r="BD3302" s="23">
        <v>33500</v>
      </c>
      <c r="BE3302" s="23">
        <v>33.5</v>
      </c>
      <c r="BF3302" s="23">
        <v>53.499499999999998</v>
      </c>
      <c r="BG3302" s="14">
        <v>28.375763841596243</v>
      </c>
      <c r="BH3302" s="22">
        <v>1302</v>
      </c>
      <c r="BI3302" s="23">
        <v>60.627958000000007</v>
      </c>
      <c r="BJ3302" s="23">
        <v>90.042597999999998</v>
      </c>
      <c r="BK3302" s="14">
        <v>47.757969635824381</v>
      </c>
      <c r="BL3302" t="s">
        <v>637</v>
      </c>
    </row>
    <row r="3303" spans="1:64">
      <c r="A3303" t="s">
        <v>4389</v>
      </c>
      <c r="B3303" t="s">
        <v>4388</v>
      </c>
      <c r="C3303" t="s">
        <v>637</v>
      </c>
      <c r="D3303" t="s">
        <v>942</v>
      </c>
      <c r="E3303">
        <v>2015</v>
      </c>
      <c r="F3303" s="23">
        <v>168.84</v>
      </c>
      <c r="G3303" s="23">
        <v>20.399999999999999</v>
      </c>
      <c r="H3303" s="22">
        <v>23629</v>
      </c>
      <c r="I3303" s="34">
        <v>189.74681964007684</v>
      </c>
      <c r="J3303" s="13">
        <v>11</v>
      </c>
      <c r="K3303" s="13">
        <v>14</v>
      </c>
      <c r="L3303" s="19">
        <v>3094.5</v>
      </c>
      <c r="M3303" s="35">
        <v>3.0945</v>
      </c>
      <c r="N3303" s="19">
        <v>18.50930299133379</v>
      </c>
      <c r="O3303" s="17">
        <v>9.7547368785644721</v>
      </c>
      <c r="P3303" s="36">
        <v>1</v>
      </c>
      <c r="Q3303" s="37">
        <v>1</v>
      </c>
      <c r="R3303" s="38">
        <v>0</v>
      </c>
      <c r="S3303" s="27">
        <v>0</v>
      </c>
      <c r="T3303" s="23">
        <v>0</v>
      </c>
      <c r="U3303" s="17">
        <v>0</v>
      </c>
      <c r="V3303" s="22">
        <v>0</v>
      </c>
      <c r="W3303" s="22">
        <v>0</v>
      </c>
      <c r="X3303" s="23">
        <v>0</v>
      </c>
      <c r="Y3303" s="27">
        <v>0</v>
      </c>
      <c r="Z3303" s="27">
        <v>0</v>
      </c>
      <c r="AA3303" s="14">
        <v>0</v>
      </c>
      <c r="AB3303" s="39">
        <v>1</v>
      </c>
      <c r="AC3303" s="22" t="s">
        <v>782</v>
      </c>
      <c r="AD3303" s="23">
        <v>100</v>
      </c>
      <c r="AE3303" s="23">
        <v>0.1</v>
      </c>
      <c r="AF3303" s="23">
        <v>0.38174791199999997</v>
      </c>
      <c r="AG3303" s="14">
        <v>0.20118804242628274</v>
      </c>
      <c r="AH3303" s="22" t="s">
        <v>782</v>
      </c>
      <c r="AI3303" s="23" t="s">
        <v>782</v>
      </c>
      <c r="AJ3303" s="23" t="s">
        <v>782</v>
      </c>
      <c r="AK3303" s="23" t="s">
        <v>782</v>
      </c>
      <c r="AL3303" s="14" t="s">
        <v>782</v>
      </c>
      <c r="AM3303" s="22" t="s">
        <v>782</v>
      </c>
      <c r="AN3303" s="23" t="s">
        <v>782</v>
      </c>
      <c r="AO3303" s="23" t="s">
        <v>782</v>
      </c>
      <c r="AP3303" s="23" t="s">
        <v>782</v>
      </c>
      <c r="AQ3303" s="14" t="s">
        <v>782</v>
      </c>
      <c r="AR3303" s="40">
        <v>1351</v>
      </c>
      <c r="AS3303" s="41">
        <v>24456.578000000027</v>
      </c>
      <c r="AT3303" s="23">
        <v>24.456578000000025</v>
      </c>
      <c r="AU3303" s="23">
        <v>21.721422121339508</v>
      </c>
      <c r="AV3303" s="14">
        <v>11.447581657780619</v>
      </c>
      <c r="AW3303" s="22">
        <v>17</v>
      </c>
      <c r="AX3303" s="22" t="s">
        <v>782</v>
      </c>
      <c r="AY3303" s="23">
        <v>1622.1999999999998</v>
      </c>
      <c r="AZ3303" s="23">
        <v>1.6221999999999999</v>
      </c>
      <c r="BA3303" s="23">
        <v>4.2270381665873664</v>
      </c>
      <c r="BB3303" s="14">
        <v>2.227725436771729</v>
      </c>
      <c r="BC3303" s="42">
        <v>18</v>
      </c>
      <c r="BD3303" s="43">
        <v>33500</v>
      </c>
      <c r="BE3303" s="44">
        <v>33.5</v>
      </c>
      <c r="BF3303" s="23">
        <v>53.164499999999997</v>
      </c>
      <c r="BG3303" s="14">
        <v>28.018651432917618</v>
      </c>
      <c r="BH3303" s="22">
        <v>1399</v>
      </c>
      <c r="BI3303" s="23">
        <v>62.773278000000033</v>
      </c>
      <c r="BJ3303" s="23">
        <v>98.004011191260673</v>
      </c>
      <c r="BK3303" s="14">
        <v>51.64988344846072</v>
      </c>
      <c r="BL3303" t="s">
        <v>637</v>
      </c>
    </row>
    <row r="3304" spans="1:64">
      <c r="A3304" t="s">
        <v>4390</v>
      </c>
      <c r="B3304" t="s">
        <v>4388</v>
      </c>
      <c r="C3304" t="s">
        <v>637</v>
      </c>
      <c r="D3304" t="s">
        <v>942</v>
      </c>
      <c r="E3304">
        <v>2016</v>
      </c>
      <c r="F3304" s="23">
        <v>168.84</v>
      </c>
      <c r="G3304" s="23">
        <v>20.59</v>
      </c>
      <c r="H3304" s="22">
        <v>23365</v>
      </c>
      <c r="I3304" s="34">
        <v>200.90352274180049</v>
      </c>
      <c r="J3304" s="13">
        <v>11</v>
      </c>
      <c r="K3304" s="13">
        <v>14</v>
      </c>
      <c r="L3304" s="19">
        <v>3094.5</v>
      </c>
      <c r="M3304" s="35">
        <v>3.0945</v>
      </c>
      <c r="N3304" s="19">
        <v>18.508205000000004</v>
      </c>
      <c r="O3304" s="17">
        <v>9.2124840557358443</v>
      </c>
      <c r="P3304" s="13">
        <v>1</v>
      </c>
      <c r="Q3304" s="13">
        <v>1</v>
      </c>
      <c r="R3304" s="19">
        <v>0</v>
      </c>
      <c r="S3304" s="27">
        <v>0</v>
      </c>
      <c r="T3304" s="19">
        <v>0</v>
      </c>
      <c r="U3304" s="17">
        <v>0</v>
      </c>
      <c r="V3304" s="13">
        <v>0</v>
      </c>
      <c r="W3304" s="13">
        <v>0</v>
      </c>
      <c r="X3304" s="19">
        <v>0</v>
      </c>
      <c r="Y3304" s="27">
        <v>0</v>
      </c>
      <c r="Z3304" s="19">
        <v>0</v>
      </c>
      <c r="AA3304" s="14">
        <v>0</v>
      </c>
      <c r="AB3304" s="13">
        <v>1</v>
      </c>
      <c r="AC3304" s="22" t="s">
        <v>782</v>
      </c>
      <c r="AD3304" s="19">
        <v>100</v>
      </c>
      <c r="AE3304" s="23">
        <v>0.1</v>
      </c>
      <c r="AF3304" s="19">
        <v>0.63297870300000003</v>
      </c>
      <c r="AG3304" s="14">
        <v>0.31506600499658682</v>
      </c>
      <c r="AH3304" s="22" t="s">
        <v>782</v>
      </c>
      <c r="AI3304" s="23" t="s">
        <v>782</v>
      </c>
      <c r="AJ3304" s="23" t="s">
        <v>782</v>
      </c>
      <c r="AK3304" s="23" t="s">
        <v>782</v>
      </c>
      <c r="AL3304" s="14" t="s">
        <v>782</v>
      </c>
      <c r="AM3304" s="22" t="s">
        <v>782</v>
      </c>
      <c r="AN3304" s="23" t="s">
        <v>782</v>
      </c>
      <c r="AO3304" s="23" t="s">
        <v>782</v>
      </c>
      <c r="AP3304" s="23" t="s">
        <v>782</v>
      </c>
      <c r="AQ3304" s="14" t="s">
        <v>782</v>
      </c>
      <c r="AR3304" s="13">
        <v>1365</v>
      </c>
      <c r="AS3304" s="19">
        <v>24673.197999999971</v>
      </c>
      <c r="AT3304" s="23">
        <v>24.673197999999971</v>
      </c>
      <c r="AU3304" s="19">
        <v>21.909799824000022</v>
      </c>
      <c r="AV3304" s="14">
        <v>10.905632477215599</v>
      </c>
      <c r="AW3304" s="13">
        <v>16</v>
      </c>
      <c r="AX3304" s="22" t="s">
        <v>782</v>
      </c>
      <c r="AY3304" s="19">
        <v>1568.3999999999999</v>
      </c>
      <c r="AZ3304" s="23">
        <v>1.5683999999999998</v>
      </c>
      <c r="BA3304" s="19">
        <v>4.8151640000000002</v>
      </c>
      <c r="BB3304" s="14">
        <v>2.3967543895128252</v>
      </c>
      <c r="BC3304" s="13">
        <v>18</v>
      </c>
      <c r="BD3304" s="19">
        <v>33500</v>
      </c>
      <c r="BE3304" s="44">
        <v>33.5</v>
      </c>
      <c r="BF3304" s="19">
        <v>53.868000000000016</v>
      </c>
      <c r="BG3304" s="14">
        <v>26.812869811760699</v>
      </c>
      <c r="BH3304" s="22">
        <v>1412</v>
      </c>
      <c r="BI3304" s="23">
        <v>62.936097999999973</v>
      </c>
      <c r="BJ3304" s="23">
        <v>99.734147527000047</v>
      </c>
      <c r="BK3304" s="14">
        <v>49.642806739221555</v>
      </c>
      <c r="BL3304" t="s">
        <v>637</v>
      </c>
    </row>
    <row r="3305" spans="1:64">
      <c r="A3305" t="s">
        <v>4391</v>
      </c>
      <c r="B3305" t="s">
        <v>4388</v>
      </c>
      <c r="C3305" t="s">
        <v>637</v>
      </c>
      <c r="D3305" t="s">
        <v>942</v>
      </c>
      <c r="E3305">
        <v>2017</v>
      </c>
      <c r="F3305" s="23">
        <v>168.84</v>
      </c>
      <c r="G3305" s="23">
        <v>21.02</v>
      </c>
      <c r="H3305" s="22">
        <v>23128</v>
      </c>
      <c r="I3305" s="34">
        <v>181.67068200807344</v>
      </c>
      <c r="J3305" s="13">
        <v>11</v>
      </c>
      <c r="K3305" s="13">
        <v>14</v>
      </c>
      <c r="L3305" s="19">
        <v>3094.5</v>
      </c>
      <c r="M3305" s="19">
        <v>3.0945</v>
      </c>
      <c r="N3305" s="19">
        <v>18.508205000000004</v>
      </c>
      <c r="O3305" s="17">
        <v>10.187777573916687</v>
      </c>
      <c r="P3305" s="13">
        <v>1</v>
      </c>
      <c r="Q3305" s="13">
        <v>1</v>
      </c>
      <c r="R3305" s="19">
        <v>0</v>
      </c>
      <c r="S3305" s="19">
        <v>0</v>
      </c>
      <c r="T3305" s="19">
        <v>0</v>
      </c>
      <c r="U3305" s="17">
        <v>0</v>
      </c>
      <c r="V3305" s="13">
        <v>0</v>
      </c>
      <c r="W3305" s="13">
        <v>0</v>
      </c>
      <c r="X3305" s="19">
        <v>0</v>
      </c>
      <c r="Y3305" s="19">
        <v>0</v>
      </c>
      <c r="Z3305" s="19">
        <v>0</v>
      </c>
      <c r="AA3305" s="14">
        <v>0</v>
      </c>
      <c r="AB3305" s="13">
        <v>1</v>
      </c>
      <c r="AC3305" s="22" t="s">
        <v>782</v>
      </c>
      <c r="AD3305" s="19">
        <v>100</v>
      </c>
      <c r="AE3305" s="19">
        <v>0.1</v>
      </c>
      <c r="AF3305" s="19">
        <v>0.56918603700000003</v>
      </c>
      <c r="AG3305" s="14">
        <v>0.3133064899127232</v>
      </c>
      <c r="AH3305" s="22" t="s">
        <v>782</v>
      </c>
      <c r="AI3305" s="23" t="s">
        <v>782</v>
      </c>
      <c r="AJ3305" s="23" t="s">
        <v>782</v>
      </c>
      <c r="AK3305" s="23" t="s">
        <v>782</v>
      </c>
      <c r="AL3305" s="14" t="s">
        <v>782</v>
      </c>
      <c r="AM3305" s="22" t="s">
        <v>782</v>
      </c>
      <c r="AN3305" s="23" t="s">
        <v>782</v>
      </c>
      <c r="AO3305" s="23" t="s">
        <v>782</v>
      </c>
      <c r="AP3305" s="23" t="s">
        <v>782</v>
      </c>
      <c r="AQ3305" s="14" t="s">
        <v>782</v>
      </c>
      <c r="AR3305" s="13">
        <v>1395</v>
      </c>
      <c r="AS3305" s="19">
        <v>25919.847999999969</v>
      </c>
      <c r="AT3305" s="19">
        <v>25.919848000000012</v>
      </c>
      <c r="AU3305" s="19">
        <v>23.016825024000017</v>
      </c>
      <c r="AV3305" s="14">
        <v>12.669531907728047</v>
      </c>
      <c r="AW3305" s="13">
        <v>16</v>
      </c>
      <c r="AX3305" s="22" t="s">
        <v>782</v>
      </c>
      <c r="AY3305" s="19">
        <v>0</v>
      </c>
      <c r="AZ3305" s="19">
        <v>0</v>
      </c>
      <c r="BA3305" s="19">
        <v>0</v>
      </c>
      <c r="BB3305" s="14">
        <v>0</v>
      </c>
      <c r="BC3305" s="13">
        <v>18</v>
      </c>
      <c r="BD3305" s="19">
        <v>33500</v>
      </c>
      <c r="BE3305" s="19">
        <v>33.5</v>
      </c>
      <c r="BF3305" s="19">
        <v>53.868000000000016</v>
      </c>
      <c r="BG3305" s="14">
        <v>29.651454711666752</v>
      </c>
      <c r="BH3305" s="22">
        <v>1442</v>
      </c>
      <c r="BI3305" s="23">
        <v>62.614348000000021</v>
      </c>
      <c r="BJ3305" s="23">
        <v>95.962216061000035</v>
      </c>
      <c r="BK3305" s="14">
        <v>52.822070683224212</v>
      </c>
      <c r="BL3305" t="s">
        <v>637</v>
      </c>
    </row>
    <row r="3306" spans="1:64">
      <c r="A3306" t="s">
        <v>4392</v>
      </c>
      <c r="B3306" t="s">
        <v>4388</v>
      </c>
      <c r="C3306" t="s">
        <v>637</v>
      </c>
      <c r="D3306" t="s">
        <v>942</v>
      </c>
      <c r="E3306">
        <v>2018</v>
      </c>
      <c r="F3306" s="23">
        <v>168.84</v>
      </c>
      <c r="G3306" s="23">
        <v>21.13</v>
      </c>
      <c r="H3306" s="22">
        <v>23079</v>
      </c>
      <c r="I3306" s="34">
        <v>181.68359392577122</v>
      </c>
      <c r="J3306" s="13">
        <v>11</v>
      </c>
      <c r="K3306" s="13">
        <v>14</v>
      </c>
      <c r="L3306" s="19">
        <v>3899.5</v>
      </c>
      <c r="M3306" s="19">
        <v>3.8994999999999997</v>
      </c>
      <c r="N3306" s="19">
        <v>23.322909500000002</v>
      </c>
      <c r="O3306" s="17">
        <v>12.837102677266957</v>
      </c>
      <c r="P3306" s="13">
        <v>0</v>
      </c>
      <c r="Q3306" s="13">
        <v>0</v>
      </c>
      <c r="R3306" s="19">
        <v>0</v>
      </c>
      <c r="S3306" s="19">
        <v>0</v>
      </c>
      <c r="T3306" s="19">
        <v>0</v>
      </c>
      <c r="U3306" s="17">
        <v>0</v>
      </c>
      <c r="V3306" s="13">
        <v>0</v>
      </c>
      <c r="W3306" s="13">
        <v>0</v>
      </c>
      <c r="X3306" s="19">
        <v>0</v>
      </c>
      <c r="Y3306" s="19">
        <v>0</v>
      </c>
      <c r="Z3306" s="19">
        <v>0</v>
      </c>
      <c r="AA3306" s="14">
        <v>0</v>
      </c>
      <c r="AB3306" s="13">
        <v>1</v>
      </c>
      <c r="AC3306" s="22" t="s">
        <v>782</v>
      </c>
      <c r="AD3306" s="19">
        <v>100</v>
      </c>
      <c r="AE3306" s="19">
        <v>0.1</v>
      </c>
      <c r="AF3306" s="19">
        <v>0.54837342</v>
      </c>
      <c r="AG3306" s="14">
        <v>0.30182880476486162</v>
      </c>
      <c r="AH3306" s="22" t="s">
        <v>782</v>
      </c>
      <c r="AI3306" s="23" t="s">
        <v>782</v>
      </c>
      <c r="AJ3306" s="23" t="s">
        <v>782</v>
      </c>
      <c r="AK3306" s="23" t="s">
        <v>782</v>
      </c>
      <c r="AL3306" s="14" t="s">
        <v>782</v>
      </c>
      <c r="AM3306" s="22" t="s">
        <v>782</v>
      </c>
      <c r="AN3306" s="23" t="s">
        <v>782</v>
      </c>
      <c r="AO3306" s="23" t="s">
        <v>782</v>
      </c>
      <c r="AP3306" s="23" t="s">
        <v>782</v>
      </c>
      <c r="AQ3306" s="14" t="s">
        <v>782</v>
      </c>
      <c r="AR3306" s="13">
        <v>1430</v>
      </c>
      <c r="AS3306" s="19">
        <v>27219.479999999967</v>
      </c>
      <c r="AT3306" s="19">
        <v>27.219480000000019</v>
      </c>
      <c r="AU3306" s="19">
        <v>24.170898240000003</v>
      </c>
      <c r="AV3306" s="14">
        <v>13.303841980292002</v>
      </c>
      <c r="AW3306" s="13">
        <v>16</v>
      </c>
      <c r="AX3306" s="22" t="s">
        <v>782</v>
      </c>
      <c r="AY3306" s="19">
        <v>1568.4</v>
      </c>
      <c r="AZ3306" s="19">
        <v>1.5684000000000002</v>
      </c>
      <c r="BA3306" s="19">
        <v>4.8462893999999999</v>
      </c>
      <c r="BB3306" s="14">
        <v>2.6674336935342677</v>
      </c>
      <c r="BC3306" s="13">
        <v>18</v>
      </c>
      <c r="BD3306" s="19">
        <v>33500</v>
      </c>
      <c r="BE3306" s="19">
        <v>33.5</v>
      </c>
      <c r="BF3306" s="19">
        <v>53.868000000000016</v>
      </c>
      <c r="BG3306" s="14">
        <v>29.649347437506307</v>
      </c>
      <c r="BH3306" s="22">
        <v>1476</v>
      </c>
      <c r="BI3306" s="23">
        <v>66.287380000000013</v>
      </c>
      <c r="BJ3306" s="23">
        <v>106.75647056000003</v>
      </c>
      <c r="BK3306" s="14">
        <v>58.759554593364392</v>
      </c>
      <c r="BL3306" t="s">
        <v>637</v>
      </c>
    </row>
    <row r="3307" spans="1:64">
      <c r="A3307" t="s">
        <v>4393</v>
      </c>
      <c r="B3307" t="s">
        <v>4388</v>
      </c>
      <c r="C3307" t="s">
        <v>637</v>
      </c>
      <c r="D3307" t="s">
        <v>942</v>
      </c>
      <c r="E3307">
        <v>2019</v>
      </c>
      <c r="F3307" s="23">
        <v>168.84</v>
      </c>
      <c r="G3307" s="23">
        <v>21.6</v>
      </c>
      <c r="H3307" s="22">
        <v>23076</v>
      </c>
      <c r="I3307" s="34">
        <v>185.06801922370539</v>
      </c>
      <c r="J3307" s="22">
        <v>11</v>
      </c>
      <c r="K3307" s="22">
        <v>14</v>
      </c>
      <c r="L3307" s="23">
        <v>3899.5</v>
      </c>
      <c r="M3307" s="23">
        <v>3.8994999999999997</v>
      </c>
      <c r="N3307" s="23">
        <v>23.322909500000002</v>
      </c>
      <c r="O3307" s="14">
        <v>12.602344585429359</v>
      </c>
      <c r="P3307" s="22">
        <v>0</v>
      </c>
      <c r="Q3307" s="22">
        <v>0</v>
      </c>
      <c r="R3307" s="23">
        <v>0</v>
      </c>
      <c r="S3307" s="23">
        <v>0</v>
      </c>
      <c r="T3307" s="23">
        <v>0</v>
      </c>
      <c r="U3307" s="14">
        <v>0</v>
      </c>
      <c r="V3307" s="22">
        <v>0</v>
      </c>
      <c r="W3307" s="22">
        <v>0</v>
      </c>
      <c r="X3307" s="23">
        <v>0</v>
      </c>
      <c r="Y3307" s="23">
        <v>0</v>
      </c>
      <c r="Z3307" s="23">
        <v>0</v>
      </c>
      <c r="AA3307" s="14">
        <v>0</v>
      </c>
      <c r="AB3307" s="22">
        <v>1</v>
      </c>
      <c r="AC3307" s="22">
        <v>1</v>
      </c>
      <c r="AD3307" s="23">
        <v>100</v>
      </c>
      <c r="AE3307" s="23">
        <v>0.1</v>
      </c>
      <c r="AF3307" s="23">
        <v>0.50620670099999987</v>
      </c>
      <c r="AG3307" s="14">
        <v>0.27352467656127577</v>
      </c>
      <c r="AH3307" s="22">
        <v>5</v>
      </c>
      <c r="AI3307" s="23">
        <v>64.959999999999994</v>
      </c>
      <c r="AJ3307" s="23">
        <v>6.4960000000000004E-2</v>
      </c>
      <c r="AK3307" s="23">
        <v>5.7684480000000003E-2</v>
      </c>
      <c r="AL3307" s="14">
        <v>3.116933992267595E-2</v>
      </c>
      <c r="AM3307" s="22">
        <v>1492</v>
      </c>
      <c r="AN3307" s="23">
        <v>29708.22999999996</v>
      </c>
      <c r="AO3307" s="23">
        <v>29.708230000000011</v>
      </c>
      <c r="AP3307" s="23">
        <v>26.38090824</v>
      </c>
      <c r="AQ3307" s="14">
        <v>14.254709349923633</v>
      </c>
      <c r="AR3307" s="22">
        <v>1497</v>
      </c>
      <c r="AS3307" s="23">
        <v>29773.189999999959</v>
      </c>
      <c r="AT3307" s="23">
        <v>29.77319000000001</v>
      </c>
      <c r="AU3307" s="23">
        <v>26.438592719999999</v>
      </c>
      <c r="AV3307" s="14">
        <v>14.28587868984631</v>
      </c>
      <c r="AW3307" s="22">
        <v>16</v>
      </c>
      <c r="AX3307" s="22" t="s">
        <v>782</v>
      </c>
      <c r="AY3307" s="23">
        <v>1568.4</v>
      </c>
      <c r="AZ3307" s="23">
        <v>1.5684000000000002</v>
      </c>
      <c r="BA3307" s="23">
        <v>4.8151639999999993</v>
      </c>
      <c r="BB3307" s="14">
        <v>2.6018347309264467</v>
      </c>
      <c r="BC3307" s="22">
        <v>18</v>
      </c>
      <c r="BD3307" s="23">
        <v>33500</v>
      </c>
      <c r="BE3307" s="23">
        <v>33.5</v>
      </c>
      <c r="BF3307" s="23">
        <v>45.572566266336409</v>
      </c>
      <c r="BG3307" s="14">
        <v>24.624765779358928</v>
      </c>
      <c r="BH3307" s="22">
        <v>1543</v>
      </c>
      <c r="BI3307" s="23">
        <v>68.841090000000008</v>
      </c>
      <c r="BJ3307" s="23">
        <v>100.65543918733641</v>
      </c>
      <c r="BK3307" s="14">
        <v>54.388348462122309</v>
      </c>
      <c r="BL3307" t="s">
        <v>637</v>
      </c>
    </row>
    <row r="3308" spans="1:64">
      <c r="A3308" t="s">
        <v>4394</v>
      </c>
      <c r="B3308" t="s">
        <v>4388</v>
      </c>
      <c r="C3308" t="s">
        <v>637</v>
      </c>
      <c r="D3308" t="s">
        <v>942</v>
      </c>
      <c r="E3308">
        <v>2020</v>
      </c>
      <c r="F3308" s="23">
        <v>168.84</v>
      </c>
      <c r="G3308" s="23">
        <v>21.74</v>
      </c>
      <c r="H3308" s="22">
        <v>22928</v>
      </c>
      <c r="I3308" s="34">
        <v>185.81367047277124</v>
      </c>
      <c r="J3308" s="22">
        <v>9</v>
      </c>
      <c r="K3308" s="22">
        <v>16</v>
      </c>
      <c r="L3308" s="23">
        <v>4177.5</v>
      </c>
      <c r="M3308" s="23">
        <v>4.1775000000000002</v>
      </c>
      <c r="N3308" s="23">
        <v>24.985627499999996</v>
      </c>
      <c r="O3308" s="14">
        <v>13.446603490705675</v>
      </c>
      <c r="P3308" s="22">
        <v>0</v>
      </c>
      <c r="Q3308" s="22">
        <v>0</v>
      </c>
      <c r="R3308" s="23">
        <v>0</v>
      </c>
      <c r="S3308" s="23">
        <v>0</v>
      </c>
      <c r="T3308" s="23">
        <v>0</v>
      </c>
      <c r="U3308" s="14">
        <v>0</v>
      </c>
      <c r="V3308" s="22">
        <v>0</v>
      </c>
      <c r="W3308" s="22">
        <v>0</v>
      </c>
      <c r="X3308" s="23">
        <v>0</v>
      </c>
      <c r="Y3308" s="23">
        <v>0</v>
      </c>
      <c r="Z3308" s="23">
        <v>0</v>
      </c>
      <c r="AA3308" s="14">
        <v>0</v>
      </c>
      <c r="AB3308" s="22">
        <v>1</v>
      </c>
      <c r="AC3308" s="22">
        <v>1</v>
      </c>
      <c r="AD3308" s="23">
        <v>100</v>
      </c>
      <c r="AE3308" s="23">
        <v>0.1</v>
      </c>
      <c r="AF3308" s="23">
        <v>0.33620517</v>
      </c>
      <c r="AG3308" s="14">
        <v>0.18093672502382802</v>
      </c>
      <c r="AH3308" s="22">
        <v>7</v>
      </c>
      <c r="AI3308" s="23">
        <v>815.05</v>
      </c>
      <c r="AJ3308" s="23">
        <v>0.81504999999999994</v>
      </c>
      <c r="AK3308" s="23">
        <v>0.72376439999999997</v>
      </c>
      <c r="AL3308" s="14">
        <v>0.38951084608495423</v>
      </c>
      <c r="AM3308" s="22">
        <v>1601</v>
      </c>
      <c r="AN3308" s="23">
        <v>31286.989999999969</v>
      </c>
      <c r="AO3308" s="23">
        <v>31.286989999999985</v>
      </c>
      <c r="AP3308" s="23">
        <v>27.782847120000017</v>
      </c>
      <c r="AQ3308" s="14">
        <v>14.951993063433545</v>
      </c>
      <c r="AR3308" s="22">
        <v>1608</v>
      </c>
      <c r="AS3308" s="23">
        <v>32102.039999999968</v>
      </c>
      <c r="AT3308" s="23">
        <v>32.102039999999988</v>
      </c>
      <c r="AU3308" s="23">
        <v>28.506611520000018</v>
      </c>
      <c r="AV3308" s="14">
        <v>15.341503909518497</v>
      </c>
      <c r="AW3308" s="22">
        <v>16</v>
      </c>
      <c r="AX3308" s="22">
        <v>17</v>
      </c>
      <c r="AY3308" s="23">
        <v>1558.3</v>
      </c>
      <c r="AZ3308" s="23">
        <v>1.5583000000000002</v>
      </c>
      <c r="BA3308" s="23">
        <v>4.8633749999999996</v>
      </c>
      <c r="BB3308" s="14">
        <v>2.6173397186686915</v>
      </c>
      <c r="BC3308" s="22">
        <v>18</v>
      </c>
      <c r="BD3308" s="23">
        <v>33500</v>
      </c>
      <c r="BE3308" s="23">
        <v>33.5</v>
      </c>
      <c r="BF3308" s="23">
        <v>55.346998179575415</v>
      </c>
      <c r="BG3308" s="14">
        <v>29.786289694807927</v>
      </c>
      <c r="BH3308" s="22">
        <v>1652</v>
      </c>
      <c r="BI3308" s="23">
        <v>71.43783999999998</v>
      </c>
      <c r="BJ3308" s="23">
        <v>114.03881736957543</v>
      </c>
      <c r="BK3308" s="14">
        <v>61.372673538724619</v>
      </c>
      <c r="BL3308" t="s">
        <v>637</v>
      </c>
    </row>
    <row r="3309" spans="1:64">
      <c r="A3309" t="s">
        <v>4395</v>
      </c>
      <c r="B3309" t="s">
        <v>4388</v>
      </c>
      <c r="C3309" t="s">
        <v>637</v>
      </c>
      <c r="D3309" t="s">
        <v>942</v>
      </c>
      <c r="E3309">
        <v>2021</v>
      </c>
      <c r="F3309" s="23">
        <v>168.84</v>
      </c>
      <c r="G3309" s="23">
        <v>21.88</v>
      </c>
      <c r="H3309" s="22">
        <v>22953</v>
      </c>
      <c r="I3309" s="34">
        <v>171.91</v>
      </c>
      <c r="J3309" s="22">
        <v>9</v>
      </c>
      <c r="K3309" s="22">
        <v>16</v>
      </c>
      <c r="L3309" s="23">
        <v>3397.5</v>
      </c>
      <c r="M3309" s="23">
        <v>3.3975</v>
      </c>
      <c r="N3309" s="23">
        <v>20.3204475</v>
      </c>
      <c r="O3309" s="14">
        <v>11.82</v>
      </c>
      <c r="P3309" s="22">
        <v>0</v>
      </c>
      <c r="Q3309" s="22">
        <v>0</v>
      </c>
      <c r="R3309" s="23">
        <v>0</v>
      </c>
      <c r="S3309" s="23">
        <v>0</v>
      </c>
      <c r="T3309" s="23">
        <v>0</v>
      </c>
      <c r="U3309" s="14">
        <v>0</v>
      </c>
      <c r="V3309" s="22">
        <v>0</v>
      </c>
      <c r="W3309" s="22">
        <v>0</v>
      </c>
      <c r="X3309" s="23">
        <v>0</v>
      </c>
      <c r="Y3309" s="23">
        <v>0</v>
      </c>
      <c r="Z3309" s="23">
        <v>0</v>
      </c>
      <c r="AA3309" s="14">
        <v>0</v>
      </c>
      <c r="AB3309" s="22">
        <v>1</v>
      </c>
      <c r="AC3309" s="22">
        <v>2</v>
      </c>
      <c r="AD3309" s="23">
        <v>100</v>
      </c>
      <c r="AE3309" s="23">
        <v>0.1</v>
      </c>
      <c r="AF3309" s="23">
        <v>0.248088372</v>
      </c>
      <c r="AG3309" s="14">
        <v>0.14000000000000001</v>
      </c>
      <c r="AH3309" s="22">
        <v>9</v>
      </c>
      <c r="AI3309" s="23">
        <v>1189.49</v>
      </c>
      <c r="AJ3309" s="23">
        <v>1.1894899999999999</v>
      </c>
      <c r="AK3309" s="23">
        <v>1.0643829060000001</v>
      </c>
      <c r="AL3309" s="14">
        <v>0.62</v>
      </c>
      <c r="AM3309" s="22">
        <v>1719</v>
      </c>
      <c r="AN3309" s="23">
        <v>33339.283000000003</v>
      </c>
      <c r="AO3309" s="23">
        <v>33.339283000000002</v>
      </c>
      <c r="AP3309" s="23">
        <v>29.832754309999999</v>
      </c>
      <c r="AQ3309" s="14">
        <v>17.350000000000001</v>
      </c>
      <c r="AR3309" s="22">
        <v>1728</v>
      </c>
      <c r="AS3309" s="23">
        <v>34528.773000000001</v>
      </c>
      <c r="AT3309" s="23">
        <v>34.528773000000001</v>
      </c>
      <c r="AU3309" s="23">
        <v>30.897137220000001</v>
      </c>
      <c r="AV3309" s="14">
        <v>17.97</v>
      </c>
      <c r="AW3309" s="22">
        <v>14</v>
      </c>
      <c r="AX3309" s="22">
        <v>23</v>
      </c>
      <c r="AY3309" s="23">
        <v>1739.3</v>
      </c>
      <c r="AZ3309" s="23">
        <v>1.7393000000000001</v>
      </c>
      <c r="BA3309" s="23">
        <v>4.8902840000000003</v>
      </c>
      <c r="BB3309" s="14">
        <v>2.84</v>
      </c>
      <c r="BC3309" s="22">
        <v>18</v>
      </c>
      <c r="BD3309" s="23">
        <v>33500</v>
      </c>
      <c r="BE3309" s="23">
        <v>33.5</v>
      </c>
      <c r="BF3309" s="23">
        <v>48.963432760000003</v>
      </c>
      <c r="BG3309" s="14">
        <v>28.48</v>
      </c>
      <c r="BH3309" s="22">
        <v>1770</v>
      </c>
      <c r="BI3309" s="23">
        <v>73.27</v>
      </c>
      <c r="BJ3309" s="23">
        <v>105.32</v>
      </c>
      <c r="BK3309" s="14">
        <v>61.27</v>
      </c>
      <c r="BL3309" t="s">
        <v>637</v>
      </c>
    </row>
    <row r="3310" spans="1:64">
      <c r="A3310" t="s">
        <v>4396</v>
      </c>
      <c r="B3310" t="s">
        <v>4388</v>
      </c>
      <c r="C3310" t="s">
        <v>637</v>
      </c>
      <c r="D3310" s="111" t="s">
        <v>942</v>
      </c>
      <c r="E3310" s="110">
        <v>2022</v>
      </c>
      <c r="F3310" s="23"/>
      <c r="G3310" s="23"/>
      <c r="H3310" s="22">
        <v>23322</v>
      </c>
      <c r="I3310" s="34">
        <v>169.02708522638036</v>
      </c>
      <c r="J3310" s="22">
        <v>10</v>
      </c>
      <c r="K3310" s="22">
        <v>16</v>
      </c>
      <c r="L3310" s="23">
        <v>3397.5</v>
      </c>
      <c r="M3310" s="23">
        <v>3.3975000000000004</v>
      </c>
      <c r="N3310" s="23">
        <v>20.106404999999999</v>
      </c>
      <c r="O3310" s="14">
        <v>11.895374621807626</v>
      </c>
      <c r="P3310" s="22">
        <v>0</v>
      </c>
      <c r="Q3310" s="22">
        <v>0</v>
      </c>
      <c r="R3310" s="23">
        <v>0</v>
      </c>
      <c r="S3310" s="23">
        <v>0</v>
      </c>
      <c r="T3310" s="23">
        <v>0</v>
      </c>
      <c r="U3310" s="14">
        <v>0</v>
      </c>
      <c r="V3310" s="22">
        <v>0</v>
      </c>
      <c r="W3310" s="22">
        <v>0</v>
      </c>
      <c r="X3310" s="23">
        <v>0</v>
      </c>
      <c r="Y3310" s="23">
        <v>0</v>
      </c>
      <c r="Z3310" s="23">
        <v>0</v>
      </c>
      <c r="AA3310" s="14">
        <v>0</v>
      </c>
      <c r="AB3310" s="22">
        <v>1</v>
      </c>
      <c r="AC3310" s="22">
        <v>2</v>
      </c>
      <c r="AD3310" s="23">
        <v>100</v>
      </c>
      <c r="AE3310" s="23">
        <v>0.1</v>
      </c>
      <c r="AF3310" s="23">
        <v>6.4473254999999993E-2</v>
      </c>
      <c r="AG3310" s="14">
        <v>3.8143741823181795E-2</v>
      </c>
      <c r="AH3310" s="22">
        <v>9</v>
      </c>
      <c r="AI3310" s="23">
        <v>1935.08</v>
      </c>
      <c r="AJ3310" s="23">
        <v>1.9350800000000001</v>
      </c>
      <c r="AK3310" s="23">
        <v>1.9822261309233402</v>
      </c>
      <c r="AL3310" s="14">
        <v>1.1727269202261381</v>
      </c>
      <c r="AM3310" s="22">
        <v>1908</v>
      </c>
      <c r="AN3310" s="23">
        <v>36165.337999999967</v>
      </c>
      <c r="AO3310" s="23">
        <v>36.165337999999913</v>
      </c>
      <c r="AP3310" s="23">
        <v>37.046467338443279</v>
      </c>
      <c r="AQ3310" s="14">
        <v>21.91747392959325</v>
      </c>
      <c r="AR3310" s="22">
        <v>1917</v>
      </c>
      <c r="AS3310" s="23">
        <v>38100.418000000005</v>
      </c>
      <c r="AT3310" s="23">
        <v>38.100417999999898</v>
      </c>
      <c r="AU3310" s="23">
        <v>39.028693469366637</v>
      </c>
      <c r="AV3310" s="14">
        <v>23.090200849819396</v>
      </c>
      <c r="AW3310" s="22">
        <v>14</v>
      </c>
      <c r="AX3310" s="22">
        <v>23</v>
      </c>
      <c r="AY3310" s="23">
        <v>1739.3</v>
      </c>
      <c r="AZ3310" s="23">
        <v>1.7392999999999998</v>
      </c>
      <c r="BA3310" s="23">
        <v>3.4179539999999999</v>
      </c>
      <c r="BB3310" s="14">
        <v>2.0221339055940568</v>
      </c>
      <c r="BC3310" s="22">
        <v>19</v>
      </c>
      <c r="BD3310" s="23">
        <v>33500.300000000003</v>
      </c>
      <c r="BE3310" s="23">
        <v>33.500300000000003</v>
      </c>
      <c r="BF3310" s="23">
        <v>54.691276632011203</v>
      </c>
      <c r="BG3310" s="14">
        <v>32.356516447504497</v>
      </c>
      <c r="BH3310" s="22">
        <v>1961</v>
      </c>
      <c r="BI3310" s="23">
        <v>76.837517999999889</v>
      </c>
      <c r="BJ3310" s="23">
        <v>117.30880235637784</v>
      </c>
      <c r="BK3310" s="14">
        <v>69.402369566548757</v>
      </c>
      <c r="BL3310" t="s">
        <v>637</v>
      </c>
    </row>
    <row r="3311" spans="1:64">
      <c r="A3311" t="s">
        <v>4397</v>
      </c>
      <c r="B3311" t="s">
        <v>4388</v>
      </c>
      <c r="C3311" t="s">
        <v>637</v>
      </c>
      <c r="D3311" t="s">
        <v>942</v>
      </c>
      <c r="E3311">
        <v>2023</v>
      </c>
      <c r="F3311">
        <v>168.84</v>
      </c>
      <c r="G3311">
        <v>23.44</v>
      </c>
      <c r="H3311">
        <v>23317</v>
      </c>
      <c r="I3311">
        <v>169.02708522638036</v>
      </c>
      <c r="J3311">
        <v>9</v>
      </c>
      <c r="K3311">
        <v>18</v>
      </c>
      <c r="L3311">
        <v>3837.5</v>
      </c>
      <c r="M3311">
        <v>3.8374999999999999</v>
      </c>
      <c r="N3311">
        <v>22.710325000000001</v>
      </c>
      <c r="O3311">
        <v>13.435908789164612</v>
      </c>
      <c r="P3311">
        <v>0</v>
      </c>
      <c r="Q3311">
        <v>0</v>
      </c>
      <c r="R3311">
        <v>0</v>
      </c>
      <c r="S3311">
        <v>0</v>
      </c>
      <c r="T3311">
        <v>0</v>
      </c>
      <c r="U3311">
        <v>0</v>
      </c>
      <c r="V3311">
        <v>0</v>
      </c>
      <c r="W3311">
        <v>0</v>
      </c>
      <c r="X3311">
        <v>0</v>
      </c>
      <c r="Y3311">
        <v>0</v>
      </c>
      <c r="Z3311">
        <v>0</v>
      </c>
      <c r="AA3311">
        <v>0</v>
      </c>
      <c r="AB3311">
        <v>1</v>
      </c>
      <c r="AC3311">
        <v>2</v>
      </c>
      <c r="AD3311">
        <v>100</v>
      </c>
      <c r="AE3311">
        <v>0.1</v>
      </c>
      <c r="AF3311">
        <v>0.4643562</v>
      </c>
      <c r="AG3311">
        <v>0.2747229530569501</v>
      </c>
      <c r="AH3311">
        <v>8</v>
      </c>
      <c r="AI3311">
        <v>1564.64</v>
      </c>
      <c r="AJ3311">
        <v>1.56464</v>
      </c>
      <c r="AK3311">
        <v>1.4676119999999999</v>
      </c>
      <c r="AL3311">
        <v>0.93787600000000004</v>
      </c>
      <c r="AM3311">
        <v>2227</v>
      </c>
      <c r="AN3311">
        <v>41320.945</v>
      </c>
      <c r="AO3311">
        <v>41.320945000000002</v>
      </c>
      <c r="AP3311">
        <v>38.758519</v>
      </c>
      <c r="AQ3311">
        <v>22.930359917222834</v>
      </c>
      <c r="AR3311">
        <v>2388</v>
      </c>
      <c r="AS3311">
        <v>42990.453000000001</v>
      </c>
      <c r="AT3311">
        <v>42.990452999999697</v>
      </c>
      <c r="AU3311">
        <v>40.324496167349601</v>
      </c>
      <c r="AV3311">
        <v>23.85682514334459</v>
      </c>
      <c r="AW3311">
        <v>14</v>
      </c>
      <c r="AX3311">
        <v>21</v>
      </c>
      <c r="AY3311">
        <v>1616.5</v>
      </c>
      <c r="AZ3311">
        <v>1.6165</v>
      </c>
      <c r="BA3311">
        <v>3.1791369999999999</v>
      </c>
      <c r="BB3311">
        <v>1.8808447153556109</v>
      </c>
      <c r="BC3311">
        <v>19</v>
      </c>
      <c r="BD3311">
        <v>33500.300000000003</v>
      </c>
      <c r="BE3311">
        <v>33.500300000000003</v>
      </c>
      <c r="BF3311">
        <v>65.303854999999999</v>
      </c>
      <c r="BG3311">
        <v>38.635142357532594</v>
      </c>
      <c r="BH3311">
        <v>2431</v>
      </c>
      <c r="BI3311">
        <v>82.044752999999702</v>
      </c>
      <c r="BJ3311">
        <v>131.9821693673496</v>
      </c>
      <c r="BK3311">
        <v>78.083443958454353</v>
      </c>
      <c r="BL3311" t="s">
        <v>637</v>
      </c>
    </row>
    <row r="3312" spans="1:64">
      <c r="A3312" t="s">
        <v>4398</v>
      </c>
      <c r="B3312" t="s">
        <v>4388</v>
      </c>
      <c r="C3312" t="s">
        <v>637</v>
      </c>
      <c r="D3312" t="s">
        <v>942</v>
      </c>
      <c r="E3312">
        <v>2024</v>
      </c>
      <c r="F3312">
        <v>168.84</v>
      </c>
      <c r="G3312">
        <v>23.4</v>
      </c>
      <c r="H3312">
        <v>23252</v>
      </c>
      <c r="I3312">
        <v>159.44124613972053</v>
      </c>
      <c r="J3312">
        <v>10</v>
      </c>
      <c r="K3312">
        <v>19</v>
      </c>
      <c r="L3312">
        <v>3936.3</v>
      </c>
      <c r="M3312">
        <v>3.9363000000000001</v>
      </c>
      <c r="N3312">
        <v>23.295023400000002</v>
      </c>
      <c r="O3312">
        <v>14.610412276623991</v>
      </c>
      <c r="P3312">
        <v>0</v>
      </c>
      <c r="Q3312">
        <v>0</v>
      </c>
      <c r="R3312">
        <v>0</v>
      </c>
      <c r="S3312">
        <v>0</v>
      </c>
      <c r="T3312">
        <v>0</v>
      </c>
      <c r="U3312">
        <v>0</v>
      </c>
      <c r="V3312">
        <v>0</v>
      </c>
      <c r="W3312">
        <v>0</v>
      </c>
      <c r="X3312">
        <v>0</v>
      </c>
      <c r="Y3312">
        <v>0</v>
      </c>
      <c r="Z3312">
        <v>0</v>
      </c>
      <c r="AA3312">
        <v>0</v>
      </c>
      <c r="AB3312">
        <v>1</v>
      </c>
      <c r="AC3312">
        <v>2</v>
      </c>
      <c r="AD3312">
        <v>100</v>
      </c>
      <c r="AE3312">
        <v>0.1</v>
      </c>
      <c r="AF3312">
        <v>0.42085889999999998</v>
      </c>
      <c r="AG3312">
        <v>0.26395861183322389</v>
      </c>
      <c r="AH3312">
        <v>8</v>
      </c>
      <c r="AI3312">
        <v>3067.8500000000004</v>
      </c>
      <c r="AJ3312">
        <v>3.06785</v>
      </c>
      <c r="AK3312">
        <v>2.7670283182202406</v>
      </c>
      <c r="AL3312">
        <v>1.7354532689712272</v>
      </c>
      <c r="AM3312">
        <v>2552</v>
      </c>
      <c r="AN3312">
        <v>46981.819999999942</v>
      </c>
      <c r="AO3312">
        <v>46.981819999999914</v>
      </c>
      <c r="AP3312">
        <v>42.374961742434003</v>
      </c>
      <c r="AQ3312">
        <v>26.577164170744279</v>
      </c>
      <c r="AR3312">
        <v>2889</v>
      </c>
      <c r="AS3312">
        <v>50336.295999999973</v>
      </c>
      <c r="AT3312">
        <v>50.336295999999628</v>
      </c>
      <c r="AU3312">
        <v>45.400510607206009</v>
      </c>
      <c r="AV3312">
        <v>28.474759014001261</v>
      </c>
      <c r="AW3312">
        <v>14</v>
      </c>
      <c r="AX3312">
        <v>20</v>
      </c>
      <c r="AY3312">
        <v>1586</v>
      </c>
      <c r="AZ3312">
        <v>1.5859999999999999</v>
      </c>
      <c r="BA3312">
        <v>3.1330749999999998</v>
      </c>
      <c r="BB3312">
        <v>1.9650341902461324</v>
      </c>
      <c r="BC3312">
        <v>19</v>
      </c>
      <c r="BD3312">
        <v>33500.300000000003</v>
      </c>
      <c r="BE3312">
        <v>33.500300000000003</v>
      </c>
      <c r="BF3312">
        <v>57.274232201900872</v>
      </c>
      <c r="BG3312">
        <v>35.921841799775372</v>
      </c>
      <c r="BH3312">
        <v>2933</v>
      </c>
      <c r="BI3312">
        <v>89.458895999999626</v>
      </c>
      <c r="BJ3312">
        <v>129.52370010910687</v>
      </c>
      <c r="BK3312">
        <v>81.236005892479966</v>
      </c>
      <c r="BL3312" t="s">
        <v>637</v>
      </c>
    </row>
    <row r="3313" spans="1:64">
      <c r="A3313" t="s">
        <v>4399</v>
      </c>
      <c r="B3313" t="s">
        <v>4400</v>
      </c>
      <c r="C3313" t="s">
        <v>638</v>
      </c>
      <c r="D3313" t="s">
        <v>942</v>
      </c>
      <c r="E3313">
        <v>2012</v>
      </c>
      <c r="F3313" s="23">
        <v>128.41</v>
      </c>
      <c r="G3313" s="23">
        <v>9.7200000000000006</v>
      </c>
      <c r="H3313" s="22">
        <v>8343</v>
      </c>
      <c r="I3313" s="34">
        <v>68.175243000000009</v>
      </c>
      <c r="J3313" s="22">
        <v>12</v>
      </c>
      <c r="K3313" s="22" t="s">
        <v>782</v>
      </c>
      <c r="L3313" s="23">
        <v>3173</v>
      </c>
      <c r="M3313" s="23">
        <v>3.173</v>
      </c>
      <c r="N3313" s="23">
        <v>24.349616000000001</v>
      </c>
      <c r="O3313" s="14">
        <v>35.716214462191211</v>
      </c>
      <c r="P3313" s="22">
        <v>0</v>
      </c>
      <c r="Q3313" s="22" t="s">
        <v>782</v>
      </c>
      <c r="R3313" s="23">
        <v>0</v>
      </c>
      <c r="S3313" s="23">
        <v>0</v>
      </c>
      <c r="T3313" s="23">
        <v>0</v>
      </c>
      <c r="U3313" s="14">
        <v>0</v>
      </c>
      <c r="V3313" s="22">
        <v>0</v>
      </c>
      <c r="W3313" s="22" t="s">
        <v>782</v>
      </c>
      <c r="X3313" s="23">
        <v>0</v>
      </c>
      <c r="Y3313" s="23">
        <v>0</v>
      </c>
      <c r="Z3313" s="23">
        <v>0</v>
      </c>
      <c r="AA3313" s="14">
        <v>0</v>
      </c>
      <c r="AB3313" s="22">
        <v>0</v>
      </c>
      <c r="AC3313" s="22" t="s">
        <v>782</v>
      </c>
      <c r="AD3313" s="23">
        <v>0</v>
      </c>
      <c r="AE3313" s="23">
        <v>0</v>
      </c>
      <c r="AF3313" s="23">
        <v>0</v>
      </c>
      <c r="AG3313" s="14">
        <v>0</v>
      </c>
      <c r="AH3313" s="22" t="s">
        <v>782</v>
      </c>
      <c r="AI3313" s="23" t="s">
        <v>782</v>
      </c>
      <c r="AJ3313" s="23" t="s">
        <v>782</v>
      </c>
      <c r="AK3313" s="23" t="s">
        <v>782</v>
      </c>
      <c r="AL3313" s="14" t="s">
        <v>782</v>
      </c>
      <c r="AM3313" s="22" t="s">
        <v>782</v>
      </c>
      <c r="AN3313" s="23" t="s">
        <v>782</v>
      </c>
      <c r="AO3313" s="23" t="s">
        <v>782</v>
      </c>
      <c r="AP3313" s="23" t="s">
        <v>782</v>
      </c>
      <c r="AQ3313" s="14" t="s">
        <v>782</v>
      </c>
      <c r="AR3313" s="22">
        <v>562</v>
      </c>
      <c r="AS3313" s="23">
        <v>10836.088999999993</v>
      </c>
      <c r="AT3313" s="23">
        <v>10.836088999999992</v>
      </c>
      <c r="AU3313" s="23">
        <v>9.2316000000000003</v>
      </c>
      <c r="AV3313" s="14">
        <v>13.540985838510322</v>
      </c>
      <c r="AW3313" s="22">
        <v>4</v>
      </c>
      <c r="AX3313" s="22" t="s">
        <v>782</v>
      </c>
      <c r="AY3313" s="23">
        <v>50.5</v>
      </c>
      <c r="AZ3313" s="23">
        <v>5.0500000000000003E-2</v>
      </c>
      <c r="BA3313" s="23">
        <v>6.0516E-2</v>
      </c>
      <c r="BB3313" s="14">
        <v>8.8765360176273955E-2</v>
      </c>
      <c r="BC3313" s="22">
        <v>36</v>
      </c>
      <c r="BD3313" s="23">
        <v>23550</v>
      </c>
      <c r="BE3313" s="23">
        <v>23.55</v>
      </c>
      <c r="BF3313" s="23">
        <v>37.609349999999999</v>
      </c>
      <c r="BG3313" s="14">
        <v>55.165699959441284</v>
      </c>
      <c r="BH3313" s="22">
        <v>614</v>
      </c>
      <c r="BI3313" s="23">
        <v>37.609588999999993</v>
      </c>
      <c r="BJ3313" s="23">
        <v>71.251081999999997</v>
      </c>
      <c r="BK3313" s="14">
        <v>104.51166562031909</v>
      </c>
      <c r="BL3313" t="s">
        <v>638</v>
      </c>
    </row>
    <row r="3314" spans="1:64">
      <c r="A3314" t="s">
        <v>4401</v>
      </c>
      <c r="B3314" t="s">
        <v>4400</v>
      </c>
      <c r="C3314" t="s">
        <v>638</v>
      </c>
      <c r="D3314" t="s">
        <v>942</v>
      </c>
      <c r="E3314">
        <v>2015</v>
      </c>
      <c r="F3314" s="23">
        <v>128.41</v>
      </c>
      <c r="G3314" s="23">
        <v>9.76</v>
      </c>
      <c r="H3314" s="22">
        <v>8267</v>
      </c>
      <c r="I3314" s="34">
        <v>66.839111564069995</v>
      </c>
      <c r="J3314" s="13">
        <v>10</v>
      </c>
      <c r="K3314" s="13">
        <v>13</v>
      </c>
      <c r="L3314" s="19">
        <v>4187</v>
      </c>
      <c r="M3314" s="35">
        <v>4.1870000000000003</v>
      </c>
      <c r="N3314" s="19">
        <v>25.043933309004554</v>
      </c>
      <c r="O3314" s="17">
        <v>37.468979947464113</v>
      </c>
      <c r="P3314" s="36">
        <v>0</v>
      </c>
      <c r="Q3314" s="37">
        <v>0</v>
      </c>
      <c r="R3314" s="38">
        <v>0</v>
      </c>
      <c r="S3314" s="27">
        <v>0</v>
      </c>
      <c r="T3314" s="23">
        <v>0</v>
      </c>
      <c r="U3314" s="17">
        <v>0</v>
      </c>
      <c r="V3314" s="22">
        <v>0</v>
      </c>
      <c r="W3314" s="22">
        <v>0</v>
      </c>
      <c r="X3314" s="23">
        <v>0</v>
      </c>
      <c r="Y3314" s="27">
        <v>0</v>
      </c>
      <c r="Z3314" s="27">
        <v>0</v>
      </c>
      <c r="AA3314" s="14">
        <v>0</v>
      </c>
      <c r="AB3314" s="39">
        <v>0</v>
      </c>
      <c r="AC3314" s="22" t="s">
        <v>782</v>
      </c>
      <c r="AD3314" s="23">
        <v>0</v>
      </c>
      <c r="AE3314" s="23">
        <v>0</v>
      </c>
      <c r="AF3314" s="23">
        <v>0</v>
      </c>
      <c r="AG3314" s="14">
        <v>0</v>
      </c>
      <c r="AH3314" s="22" t="s">
        <v>782</v>
      </c>
      <c r="AI3314" s="23" t="s">
        <v>782</v>
      </c>
      <c r="AJ3314" s="23" t="s">
        <v>782</v>
      </c>
      <c r="AK3314" s="23" t="s">
        <v>782</v>
      </c>
      <c r="AL3314" s="14" t="s">
        <v>782</v>
      </c>
      <c r="AM3314" s="22" t="s">
        <v>782</v>
      </c>
      <c r="AN3314" s="23" t="s">
        <v>782</v>
      </c>
      <c r="AO3314" s="23" t="s">
        <v>782</v>
      </c>
      <c r="AP3314" s="23" t="s">
        <v>782</v>
      </c>
      <c r="AQ3314" s="14" t="s">
        <v>782</v>
      </c>
      <c r="AR3314" s="40">
        <v>613</v>
      </c>
      <c r="AS3314" s="41">
        <v>11790.090000000004</v>
      </c>
      <c r="AT3314" s="23">
        <v>11.790090000000005</v>
      </c>
      <c r="AU3314" s="23">
        <v>10.47151902194099</v>
      </c>
      <c r="AV3314" s="14">
        <v>15.666753756748101</v>
      </c>
      <c r="AW3314" s="22">
        <v>4</v>
      </c>
      <c r="AX3314" s="22" t="s">
        <v>782</v>
      </c>
      <c r="AY3314" s="23">
        <v>50.5</v>
      </c>
      <c r="AZ3314" s="23">
        <v>5.0500000000000003E-2</v>
      </c>
      <c r="BA3314" s="23">
        <v>0.13159007977602147</v>
      </c>
      <c r="BB3314" s="14">
        <v>0.19687586608610605</v>
      </c>
      <c r="BC3314" s="42">
        <v>36</v>
      </c>
      <c r="BD3314" s="43">
        <v>26950</v>
      </c>
      <c r="BE3314" s="44">
        <v>26.95</v>
      </c>
      <c r="BF3314" s="23">
        <v>41.406284342041488</v>
      </c>
      <c r="BG3314" s="14">
        <v>61.949184202352313</v>
      </c>
      <c r="BH3314" s="22">
        <v>663</v>
      </c>
      <c r="BI3314" s="23">
        <v>42.977589999999999</v>
      </c>
      <c r="BJ3314" s="23">
        <v>77.053326752763056</v>
      </c>
      <c r="BK3314" s="14">
        <v>115.28179377265062</v>
      </c>
      <c r="BL3314" t="s">
        <v>638</v>
      </c>
    </row>
    <row r="3315" spans="1:64">
      <c r="A3315" t="s">
        <v>4402</v>
      </c>
      <c r="B3315" t="s">
        <v>4400</v>
      </c>
      <c r="C3315" t="s">
        <v>638</v>
      </c>
      <c r="D3315" t="s">
        <v>942</v>
      </c>
      <c r="E3315">
        <v>2016</v>
      </c>
      <c r="F3315" s="23">
        <v>128.41</v>
      </c>
      <c r="G3315" s="23">
        <v>9.86</v>
      </c>
      <c r="H3315" s="22">
        <v>8241</v>
      </c>
      <c r="I3315" s="34">
        <v>70.289450357884988</v>
      </c>
      <c r="J3315" s="13">
        <v>10</v>
      </c>
      <c r="K3315" s="13">
        <v>13</v>
      </c>
      <c r="L3315" s="19">
        <v>4187</v>
      </c>
      <c r="M3315" s="35">
        <v>4.1870000000000003</v>
      </c>
      <c r="N3315" s="19">
        <v>25.042446999999999</v>
      </c>
      <c r="O3315" s="17">
        <v>35.627603961183581</v>
      </c>
      <c r="P3315" s="13">
        <v>0</v>
      </c>
      <c r="Q3315" s="13">
        <v>0</v>
      </c>
      <c r="R3315" s="19">
        <v>0</v>
      </c>
      <c r="S3315" s="27">
        <v>0</v>
      </c>
      <c r="T3315" s="19">
        <v>0</v>
      </c>
      <c r="U3315" s="17">
        <v>0</v>
      </c>
      <c r="V3315" s="13">
        <v>0</v>
      </c>
      <c r="W3315" s="13">
        <v>0</v>
      </c>
      <c r="X3315" s="19">
        <v>0</v>
      </c>
      <c r="Y3315" s="27">
        <v>0</v>
      </c>
      <c r="Z3315" s="19">
        <v>0</v>
      </c>
      <c r="AA3315" s="14">
        <v>0</v>
      </c>
      <c r="AB3315" s="13">
        <v>0</v>
      </c>
      <c r="AC3315" s="22" t="s">
        <v>782</v>
      </c>
      <c r="AD3315" s="19">
        <v>0</v>
      </c>
      <c r="AE3315" s="23">
        <v>0</v>
      </c>
      <c r="AF3315" s="19">
        <v>0</v>
      </c>
      <c r="AG3315" s="14">
        <v>0</v>
      </c>
      <c r="AH3315" s="22" t="s">
        <v>782</v>
      </c>
      <c r="AI3315" s="23" t="s">
        <v>782</v>
      </c>
      <c r="AJ3315" s="23" t="s">
        <v>782</v>
      </c>
      <c r="AK3315" s="23" t="s">
        <v>782</v>
      </c>
      <c r="AL3315" s="14" t="s">
        <v>782</v>
      </c>
      <c r="AM3315" s="22" t="s">
        <v>782</v>
      </c>
      <c r="AN3315" s="23" t="s">
        <v>782</v>
      </c>
      <c r="AO3315" s="23" t="s">
        <v>782</v>
      </c>
      <c r="AP3315" s="23" t="s">
        <v>782</v>
      </c>
      <c r="AQ3315" s="14" t="s">
        <v>782</v>
      </c>
      <c r="AR3315" s="13">
        <v>618</v>
      </c>
      <c r="AS3315" s="19">
        <v>11890.310000000003</v>
      </c>
      <c r="AT3315" s="23">
        <v>11.890310000000003</v>
      </c>
      <c r="AU3315" s="19">
        <v>10.558595280000002</v>
      </c>
      <c r="AV3315" s="14">
        <v>15.021593178264983</v>
      </c>
      <c r="AW3315" s="13">
        <v>4</v>
      </c>
      <c r="AX3315" s="22" t="s">
        <v>782</v>
      </c>
      <c r="AY3315" s="19">
        <v>50.5</v>
      </c>
      <c r="AZ3315" s="23">
        <v>5.0500000000000003E-2</v>
      </c>
      <c r="BA3315" s="19">
        <v>0.10695500000000001</v>
      </c>
      <c r="BB3315" s="14">
        <v>0.15216365963231909</v>
      </c>
      <c r="BC3315" s="13">
        <v>36</v>
      </c>
      <c r="BD3315" s="19">
        <v>26950.000000000007</v>
      </c>
      <c r="BE3315" s="44">
        <v>26.950000000000006</v>
      </c>
      <c r="BF3315" s="19">
        <v>41.732834342041485</v>
      </c>
      <c r="BG3315" s="14">
        <v>59.372827827725281</v>
      </c>
      <c r="BH3315" s="22">
        <v>668</v>
      </c>
      <c r="BI3315" s="23">
        <v>43.077810000000007</v>
      </c>
      <c r="BJ3315" s="23">
        <v>77.440831622041486</v>
      </c>
      <c r="BK3315" s="14">
        <v>110.17418862680617</v>
      </c>
      <c r="BL3315" t="s">
        <v>638</v>
      </c>
    </row>
    <row r="3316" spans="1:64">
      <c r="A3316" t="s">
        <v>4403</v>
      </c>
      <c r="B3316" t="s">
        <v>4400</v>
      </c>
      <c r="C3316" t="s">
        <v>638</v>
      </c>
      <c r="D3316" t="s">
        <v>942</v>
      </c>
      <c r="E3316">
        <v>2017</v>
      </c>
      <c r="F3316" s="23">
        <v>128.41</v>
      </c>
      <c r="G3316" s="23">
        <v>10.1</v>
      </c>
      <c r="H3316" s="22">
        <v>8227</v>
      </c>
      <c r="I3316" s="34">
        <v>64.623171086147536</v>
      </c>
      <c r="J3316" s="13">
        <v>12</v>
      </c>
      <c r="K3316" s="13">
        <v>16</v>
      </c>
      <c r="L3316" s="19">
        <v>5187</v>
      </c>
      <c r="M3316" s="19">
        <v>5.1870000000000003</v>
      </c>
      <c r="N3316" s="19">
        <v>31.023446999999997</v>
      </c>
      <c r="O3316" s="17">
        <v>48.006692458102087</v>
      </c>
      <c r="P3316" s="13">
        <v>0</v>
      </c>
      <c r="Q3316" s="13">
        <v>0</v>
      </c>
      <c r="R3316" s="19">
        <v>0</v>
      </c>
      <c r="S3316" s="19">
        <v>0</v>
      </c>
      <c r="T3316" s="19">
        <v>0</v>
      </c>
      <c r="U3316" s="17">
        <v>0</v>
      </c>
      <c r="V3316" s="13">
        <v>0</v>
      </c>
      <c r="W3316" s="13">
        <v>0</v>
      </c>
      <c r="X3316" s="19">
        <v>0</v>
      </c>
      <c r="Y3316" s="19">
        <v>0</v>
      </c>
      <c r="Z3316" s="19">
        <v>0</v>
      </c>
      <c r="AA3316" s="14">
        <v>0</v>
      </c>
      <c r="AB3316" s="13">
        <v>0</v>
      </c>
      <c r="AC3316" s="22" t="s">
        <v>782</v>
      </c>
      <c r="AD3316" s="19">
        <v>0</v>
      </c>
      <c r="AE3316" s="19">
        <v>0</v>
      </c>
      <c r="AF3316" s="19">
        <v>0</v>
      </c>
      <c r="AG3316" s="14">
        <v>0</v>
      </c>
      <c r="AH3316" s="22" t="s">
        <v>782</v>
      </c>
      <c r="AI3316" s="23" t="s">
        <v>782</v>
      </c>
      <c r="AJ3316" s="23" t="s">
        <v>782</v>
      </c>
      <c r="AK3316" s="23" t="s">
        <v>782</v>
      </c>
      <c r="AL3316" s="14" t="s">
        <v>782</v>
      </c>
      <c r="AM3316" s="22" t="s">
        <v>782</v>
      </c>
      <c r="AN3316" s="23" t="s">
        <v>782</v>
      </c>
      <c r="AO3316" s="23" t="s">
        <v>782</v>
      </c>
      <c r="AP3316" s="23" t="s">
        <v>782</v>
      </c>
      <c r="AQ3316" s="14" t="s">
        <v>782</v>
      </c>
      <c r="AR3316" s="13">
        <v>630</v>
      </c>
      <c r="AS3316" s="19">
        <v>12127.320000000003</v>
      </c>
      <c r="AT3316" s="19">
        <v>12.127320000000006</v>
      </c>
      <c r="AU3316" s="19">
        <v>10.769060160000006</v>
      </c>
      <c r="AV3316" s="14">
        <v>16.664394487302459</v>
      </c>
      <c r="AW3316" s="13">
        <v>4</v>
      </c>
      <c r="AX3316" s="22" t="s">
        <v>782</v>
      </c>
      <c r="AY3316" s="19">
        <v>0</v>
      </c>
      <c r="AZ3316" s="19">
        <v>0</v>
      </c>
      <c r="BA3316" s="19">
        <v>0</v>
      </c>
      <c r="BB3316" s="14">
        <v>0</v>
      </c>
      <c r="BC3316" s="13">
        <v>36</v>
      </c>
      <c r="BD3316" s="19">
        <v>26950</v>
      </c>
      <c r="BE3316" s="19">
        <v>26.950000000000006</v>
      </c>
      <c r="BF3316" s="19">
        <v>41.732834342041485</v>
      </c>
      <c r="BG3316" s="14">
        <v>64.578747283089044</v>
      </c>
      <c r="BH3316" s="22">
        <v>682</v>
      </c>
      <c r="BI3316" s="23">
        <v>44.264320000000012</v>
      </c>
      <c r="BJ3316" s="23">
        <v>83.525341502041499</v>
      </c>
      <c r="BK3316" s="14">
        <v>129.2498342284936</v>
      </c>
      <c r="BL3316" t="s">
        <v>638</v>
      </c>
    </row>
    <row r="3317" spans="1:64">
      <c r="A3317" t="s">
        <v>4404</v>
      </c>
      <c r="B3317" t="s">
        <v>4400</v>
      </c>
      <c r="C3317" t="s">
        <v>638</v>
      </c>
      <c r="D3317" t="s">
        <v>942</v>
      </c>
      <c r="E3317">
        <v>2018</v>
      </c>
      <c r="F3317" s="23">
        <v>128.41</v>
      </c>
      <c r="G3317" s="23">
        <v>10.18</v>
      </c>
      <c r="H3317" s="22">
        <v>8142</v>
      </c>
      <c r="I3317" s="34">
        <v>64.627764062059839</v>
      </c>
      <c r="J3317" s="13">
        <v>12</v>
      </c>
      <c r="K3317" s="13">
        <v>15</v>
      </c>
      <c r="L3317" s="19">
        <v>4937</v>
      </c>
      <c r="M3317" s="19">
        <v>4.9370000000000003</v>
      </c>
      <c r="N3317" s="19">
        <v>29.528196999999999</v>
      </c>
      <c r="O3317" s="17">
        <v>45.689646591587291</v>
      </c>
      <c r="P3317" s="13">
        <v>0</v>
      </c>
      <c r="Q3317" s="13">
        <v>0</v>
      </c>
      <c r="R3317" s="19">
        <v>0</v>
      </c>
      <c r="S3317" s="19">
        <v>0</v>
      </c>
      <c r="T3317" s="19">
        <v>0</v>
      </c>
      <c r="U3317" s="17">
        <v>0</v>
      </c>
      <c r="V3317" s="13">
        <v>0</v>
      </c>
      <c r="W3317" s="13">
        <v>0</v>
      </c>
      <c r="X3317" s="19">
        <v>0</v>
      </c>
      <c r="Y3317" s="19">
        <v>0</v>
      </c>
      <c r="Z3317" s="19">
        <v>0</v>
      </c>
      <c r="AA3317" s="14">
        <v>0</v>
      </c>
      <c r="AB3317" s="13">
        <v>0</v>
      </c>
      <c r="AC3317" s="22" t="s">
        <v>782</v>
      </c>
      <c r="AD3317" s="19">
        <v>0</v>
      </c>
      <c r="AE3317" s="19">
        <v>0</v>
      </c>
      <c r="AF3317" s="19">
        <v>0</v>
      </c>
      <c r="AG3317" s="14">
        <v>0</v>
      </c>
      <c r="AH3317" s="22" t="s">
        <v>782</v>
      </c>
      <c r="AI3317" s="23" t="s">
        <v>782</v>
      </c>
      <c r="AJ3317" s="23" t="s">
        <v>782</v>
      </c>
      <c r="AK3317" s="23" t="s">
        <v>782</v>
      </c>
      <c r="AL3317" s="14" t="s">
        <v>782</v>
      </c>
      <c r="AM3317" s="22" t="s">
        <v>782</v>
      </c>
      <c r="AN3317" s="23" t="s">
        <v>782</v>
      </c>
      <c r="AO3317" s="23" t="s">
        <v>782</v>
      </c>
      <c r="AP3317" s="23" t="s">
        <v>782</v>
      </c>
      <c r="AQ3317" s="14" t="s">
        <v>782</v>
      </c>
      <c r="AR3317" s="13">
        <v>642</v>
      </c>
      <c r="AS3317" s="19">
        <v>12339.845000000003</v>
      </c>
      <c r="AT3317" s="19">
        <v>12.339845000000006</v>
      </c>
      <c r="AU3317" s="19">
        <v>10.957782360000008</v>
      </c>
      <c r="AV3317" s="14">
        <v>16.95522430495603</v>
      </c>
      <c r="AW3317" s="13">
        <v>4</v>
      </c>
      <c r="AX3317" s="22" t="s">
        <v>782</v>
      </c>
      <c r="AY3317" s="19">
        <v>50.5</v>
      </c>
      <c r="AZ3317" s="19">
        <v>5.0499999999999996E-2</v>
      </c>
      <c r="BA3317" s="19">
        <v>0.10695500000000001</v>
      </c>
      <c r="BB3317" s="14">
        <v>0.16549388881424826</v>
      </c>
      <c r="BC3317" s="13">
        <v>36</v>
      </c>
      <c r="BD3317" s="19">
        <v>26950</v>
      </c>
      <c r="BE3317" s="19">
        <v>26.950000000000006</v>
      </c>
      <c r="BF3317" s="19">
        <v>40.724348044215752</v>
      </c>
      <c r="BG3317" s="14">
        <v>63.013704149055116</v>
      </c>
      <c r="BH3317" s="22">
        <v>694</v>
      </c>
      <c r="BI3317" s="23">
        <v>44.277345000000011</v>
      </c>
      <c r="BJ3317" s="23">
        <v>81.31728240421576</v>
      </c>
      <c r="BK3317" s="14">
        <v>125.82406893441268</v>
      </c>
      <c r="BL3317" t="s">
        <v>638</v>
      </c>
    </row>
    <row r="3318" spans="1:64">
      <c r="A3318" t="s">
        <v>4405</v>
      </c>
      <c r="B3318" t="s">
        <v>4400</v>
      </c>
      <c r="C3318" t="s">
        <v>638</v>
      </c>
      <c r="D3318" t="s">
        <v>942</v>
      </c>
      <c r="E3318">
        <v>2019</v>
      </c>
      <c r="F3318" s="23">
        <v>128.41</v>
      </c>
      <c r="G3318" s="23">
        <v>10.24</v>
      </c>
      <c r="H3318" s="22">
        <v>8111</v>
      </c>
      <c r="I3318" s="34">
        <v>65.289822458486483</v>
      </c>
      <c r="J3318" s="22">
        <v>11</v>
      </c>
      <c r="K3318" s="22">
        <v>14</v>
      </c>
      <c r="L3318" s="23">
        <v>4672</v>
      </c>
      <c r="M3318" s="23">
        <v>4.6720000000000006</v>
      </c>
      <c r="N3318" s="23">
        <v>27.943232000000002</v>
      </c>
      <c r="O3318" s="14">
        <v>42.798756295848825</v>
      </c>
      <c r="P3318" s="22">
        <v>0</v>
      </c>
      <c r="Q3318" s="22">
        <v>0</v>
      </c>
      <c r="R3318" s="23">
        <v>0</v>
      </c>
      <c r="S3318" s="23">
        <v>0</v>
      </c>
      <c r="T3318" s="23">
        <v>0</v>
      </c>
      <c r="U3318" s="14">
        <v>0</v>
      </c>
      <c r="V3318" s="22">
        <v>0</v>
      </c>
      <c r="W3318" s="22">
        <v>0</v>
      </c>
      <c r="X3318" s="23">
        <v>0</v>
      </c>
      <c r="Y3318" s="23">
        <v>0</v>
      </c>
      <c r="Z3318" s="23">
        <v>0</v>
      </c>
      <c r="AA3318" s="14">
        <v>0</v>
      </c>
      <c r="AB3318" s="22">
        <v>0</v>
      </c>
      <c r="AC3318" s="22">
        <v>0</v>
      </c>
      <c r="AD3318" s="23">
        <v>0</v>
      </c>
      <c r="AE3318" s="23">
        <v>0</v>
      </c>
      <c r="AF3318" s="23">
        <v>0</v>
      </c>
      <c r="AG3318" s="14">
        <v>0</v>
      </c>
      <c r="AH3318" s="22">
        <v>0</v>
      </c>
      <c r="AI3318" s="23">
        <v>0</v>
      </c>
      <c r="AJ3318" s="23">
        <v>0</v>
      </c>
      <c r="AK3318" s="23">
        <v>0</v>
      </c>
      <c r="AL3318" s="14">
        <v>0</v>
      </c>
      <c r="AM3318" s="22">
        <v>673</v>
      </c>
      <c r="AN3318" s="23">
        <v>14492.710000000001</v>
      </c>
      <c r="AO3318" s="23">
        <v>14.49271000000001</v>
      </c>
      <c r="AP3318" s="23">
        <v>12.86952648000001</v>
      </c>
      <c r="AQ3318" s="14">
        <v>19.711382257445862</v>
      </c>
      <c r="AR3318" s="22">
        <v>673</v>
      </c>
      <c r="AS3318" s="23">
        <v>14492.710000000001</v>
      </c>
      <c r="AT3318" s="23">
        <v>14.49271000000001</v>
      </c>
      <c r="AU3318" s="23">
        <v>12.86952648000001</v>
      </c>
      <c r="AV3318" s="14">
        <v>19.711382257445862</v>
      </c>
      <c r="AW3318" s="22">
        <v>4</v>
      </c>
      <c r="AX3318" s="22" t="s">
        <v>782</v>
      </c>
      <c r="AY3318" s="23">
        <v>50.5</v>
      </c>
      <c r="AZ3318" s="23">
        <v>5.0499999999999996E-2</v>
      </c>
      <c r="BA3318" s="23">
        <v>0.10695500000000001</v>
      </c>
      <c r="BB3318" s="14">
        <v>0.16381573110878908</v>
      </c>
      <c r="BC3318" s="22">
        <v>36</v>
      </c>
      <c r="BD3318" s="23">
        <v>26950</v>
      </c>
      <c r="BE3318" s="23">
        <v>26.95</v>
      </c>
      <c r="BF3318" s="23">
        <v>40.255935231513057</v>
      </c>
      <c r="BG3318" s="14">
        <v>61.657290088526686</v>
      </c>
      <c r="BH3318" s="22">
        <v>724</v>
      </c>
      <c r="BI3318" s="23">
        <v>46.165210000000002</v>
      </c>
      <c r="BJ3318" s="23">
        <v>81.175648711513077</v>
      </c>
      <c r="BK3318" s="14">
        <v>124.33124437293017</v>
      </c>
      <c r="BL3318" t="s">
        <v>638</v>
      </c>
    </row>
    <row r="3319" spans="1:64">
      <c r="A3319" t="s">
        <v>4406</v>
      </c>
      <c r="B3319" t="s">
        <v>4400</v>
      </c>
      <c r="C3319" t="s">
        <v>638</v>
      </c>
      <c r="D3319" t="s">
        <v>942</v>
      </c>
      <c r="E3319">
        <v>2020</v>
      </c>
      <c r="F3319" s="23">
        <v>128.41</v>
      </c>
      <c r="G3319" s="23">
        <v>10.33</v>
      </c>
      <c r="H3319" s="22">
        <v>8154</v>
      </c>
      <c r="I3319" s="34">
        <v>65.311781990147665</v>
      </c>
      <c r="J3319" s="22">
        <v>11</v>
      </c>
      <c r="K3319" s="22">
        <v>15</v>
      </c>
      <c r="L3319" s="23">
        <v>5384</v>
      </c>
      <c r="M3319" s="23">
        <v>5.3839999999999995</v>
      </c>
      <c r="N3319" s="23">
        <v>32.201703999999999</v>
      </c>
      <c r="O3319" s="14">
        <v>49.3045864295322</v>
      </c>
      <c r="P3319" s="22">
        <v>0</v>
      </c>
      <c r="Q3319" s="22">
        <v>0</v>
      </c>
      <c r="R3319" s="23">
        <v>0</v>
      </c>
      <c r="S3319" s="23">
        <v>0</v>
      </c>
      <c r="T3319" s="23">
        <v>0</v>
      </c>
      <c r="U3319" s="14">
        <v>0</v>
      </c>
      <c r="V3319" s="22">
        <v>0</v>
      </c>
      <c r="W3319" s="22">
        <v>0</v>
      </c>
      <c r="X3319" s="23">
        <v>0</v>
      </c>
      <c r="Y3319" s="23">
        <v>0</v>
      </c>
      <c r="Z3319" s="23">
        <v>0</v>
      </c>
      <c r="AA3319" s="14">
        <v>0</v>
      </c>
      <c r="AB3319" s="22">
        <v>0</v>
      </c>
      <c r="AC3319" s="22">
        <v>0</v>
      </c>
      <c r="AD3319" s="23">
        <v>0</v>
      </c>
      <c r="AE3319" s="23">
        <v>0</v>
      </c>
      <c r="AF3319" s="23">
        <v>0</v>
      </c>
      <c r="AG3319" s="14">
        <v>0</v>
      </c>
      <c r="AH3319" s="22">
        <v>0</v>
      </c>
      <c r="AI3319" s="23">
        <v>0</v>
      </c>
      <c r="AJ3319" s="23">
        <v>0</v>
      </c>
      <c r="AK3319" s="23">
        <v>0</v>
      </c>
      <c r="AL3319" s="14">
        <v>0</v>
      </c>
      <c r="AM3319" s="22">
        <v>715</v>
      </c>
      <c r="AN3319" s="23">
        <v>15291.280000000004</v>
      </c>
      <c r="AO3319" s="23">
        <v>15.291280000000011</v>
      </c>
      <c r="AP3319" s="23">
        <v>13.578656640000009</v>
      </c>
      <c r="AQ3319" s="14">
        <v>20.790516238017148</v>
      </c>
      <c r="AR3319" s="22">
        <v>715</v>
      </c>
      <c r="AS3319" s="23">
        <v>15291.280000000004</v>
      </c>
      <c r="AT3319" s="23">
        <v>15.291280000000011</v>
      </c>
      <c r="AU3319" s="23">
        <v>13.578656640000009</v>
      </c>
      <c r="AV3319" s="14">
        <v>20.790516238017148</v>
      </c>
      <c r="AW3319" s="22">
        <v>4</v>
      </c>
      <c r="AX3319" s="22">
        <v>4</v>
      </c>
      <c r="AY3319" s="23">
        <v>50.5</v>
      </c>
      <c r="AZ3319" s="23">
        <v>5.0499999999999996E-2</v>
      </c>
      <c r="BA3319" s="23">
        <v>0.10695500000000001</v>
      </c>
      <c r="BB3319" s="14">
        <v>0.16376065196955469</v>
      </c>
      <c r="BC3319" s="22">
        <v>36</v>
      </c>
      <c r="BD3319" s="23">
        <v>28650</v>
      </c>
      <c r="BE3319" s="23">
        <v>28.650000000000016</v>
      </c>
      <c r="BF3319" s="23">
        <v>44.242728937804408</v>
      </c>
      <c r="BG3319" s="14">
        <v>67.740808150784275</v>
      </c>
      <c r="BH3319" s="22">
        <v>766</v>
      </c>
      <c r="BI3319" s="23">
        <v>49.375780000000027</v>
      </c>
      <c r="BJ3319" s="23">
        <v>90.130044577804426</v>
      </c>
      <c r="BK3319" s="14">
        <v>137.99967147030318</v>
      </c>
      <c r="BL3319" t="s">
        <v>638</v>
      </c>
    </row>
    <row r="3320" spans="1:64">
      <c r="A3320" t="s">
        <v>4407</v>
      </c>
      <c r="B3320" t="s">
        <v>4400</v>
      </c>
      <c r="C3320" t="s">
        <v>638</v>
      </c>
      <c r="D3320" t="s">
        <v>942</v>
      </c>
      <c r="E3320">
        <v>2021</v>
      </c>
      <c r="F3320" s="23">
        <v>128.41</v>
      </c>
      <c r="G3320" s="23">
        <v>10.35</v>
      </c>
      <c r="H3320" s="22">
        <v>8133</v>
      </c>
      <c r="I3320" s="34">
        <v>61.14</v>
      </c>
      <c r="J3320" s="22">
        <v>10</v>
      </c>
      <c r="K3320" s="22">
        <v>14</v>
      </c>
      <c r="L3320" s="23">
        <v>4797</v>
      </c>
      <c r="M3320" s="23">
        <v>4.7969999999999997</v>
      </c>
      <c r="N3320" s="23">
        <v>28.690857000000001</v>
      </c>
      <c r="O3320" s="14">
        <v>46.93</v>
      </c>
      <c r="P3320" s="22">
        <v>0</v>
      </c>
      <c r="Q3320" s="22">
        <v>0</v>
      </c>
      <c r="R3320" s="23">
        <v>0</v>
      </c>
      <c r="S3320" s="23">
        <v>0</v>
      </c>
      <c r="T3320" s="23">
        <v>0</v>
      </c>
      <c r="U3320" s="14">
        <v>0</v>
      </c>
      <c r="V3320" s="22">
        <v>0</v>
      </c>
      <c r="W3320" s="22">
        <v>0</v>
      </c>
      <c r="X3320" s="23">
        <v>0</v>
      </c>
      <c r="Y3320" s="23">
        <v>0</v>
      </c>
      <c r="Z3320" s="23">
        <v>0</v>
      </c>
      <c r="AA3320" s="14">
        <v>0</v>
      </c>
      <c r="AB3320" s="22">
        <v>0</v>
      </c>
      <c r="AC3320" s="22">
        <v>0</v>
      </c>
      <c r="AD3320" s="23">
        <v>0</v>
      </c>
      <c r="AE3320" s="23">
        <v>0</v>
      </c>
      <c r="AF3320" s="23">
        <v>0</v>
      </c>
      <c r="AG3320" s="14">
        <v>0</v>
      </c>
      <c r="AH3320" s="22">
        <v>0</v>
      </c>
      <c r="AI3320" s="23">
        <v>0</v>
      </c>
      <c r="AJ3320" s="23">
        <v>0</v>
      </c>
      <c r="AK3320" s="23">
        <v>0</v>
      </c>
      <c r="AL3320" s="14">
        <v>0</v>
      </c>
      <c r="AM3320" s="22">
        <v>751</v>
      </c>
      <c r="AN3320" s="23">
        <v>16418.955000000002</v>
      </c>
      <c r="AO3320" s="23">
        <v>16.418955</v>
      </c>
      <c r="AP3320" s="23">
        <v>14.69205713</v>
      </c>
      <c r="AQ3320" s="14">
        <v>24.03</v>
      </c>
      <c r="AR3320" s="22">
        <v>751</v>
      </c>
      <c r="AS3320" s="23">
        <v>16418.955000000002</v>
      </c>
      <c r="AT3320" s="23">
        <v>16.418955</v>
      </c>
      <c r="AU3320" s="23">
        <v>14.69205713</v>
      </c>
      <c r="AV3320" s="14">
        <v>24.03</v>
      </c>
      <c r="AW3320" s="22">
        <v>5</v>
      </c>
      <c r="AX3320" s="22">
        <v>5</v>
      </c>
      <c r="AY3320" s="23">
        <v>66.5</v>
      </c>
      <c r="AZ3320" s="23">
        <v>6.6500000000000004E-2</v>
      </c>
      <c r="BA3320" s="23">
        <v>0.14865100000000001</v>
      </c>
      <c r="BB3320" s="14">
        <v>0.24</v>
      </c>
      <c r="BC3320" s="22">
        <v>31</v>
      </c>
      <c r="BD3320" s="23">
        <v>25650</v>
      </c>
      <c r="BE3320" s="23">
        <v>25.65</v>
      </c>
      <c r="BF3320" s="23">
        <v>34.373131630000003</v>
      </c>
      <c r="BG3320" s="14">
        <v>56.22</v>
      </c>
      <c r="BH3320" s="22">
        <v>797</v>
      </c>
      <c r="BI3320" s="23">
        <v>46.93</v>
      </c>
      <c r="BJ3320" s="23">
        <v>77.900000000000006</v>
      </c>
      <c r="BK3320" s="14">
        <v>127.43</v>
      </c>
      <c r="BL3320" t="s">
        <v>638</v>
      </c>
    </row>
    <row r="3321" spans="1:64">
      <c r="A3321" t="s">
        <v>4408</v>
      </c>
      <c r="B3321" t="s">
        <v>4400</v>
      </c>
      <c r="C3321" t="s">
        <v>638</v>
      </c>
      <c r="D3321" s="111" t="s">
        <v>942</v>
      </c>
      <c r="E3321" s="110">
        <v>2022</v>
      </c>
      <c r="F3321" s="23"/>
      <c r="G3321" s="23"/>
      <c r="H3321" s="22">
        <v>8288</v>
      </c>
      <c r="I3321" s="34">
        <v>60.067596362071882</v>
      </c>
      <c r="J3321" s="22">
        <v>10</v>
      </c>
      <c r="K3321" s="22">
        <v>14</v>
      </c>
      <c r="L3321" s="23">
        <v>4797</v>
      </c>
      <c r="M3321" s="23">
        <v>4.7970000000000006</v>
      </c>
      <c r="N3321" s="23">
        <v>28.388646000000001</v>
      </c>
      <c r="O3321" s="14">
        <v>47.261165285989819</v>
      </c>
      <c r="P3321" s="22">
        <v>0</v>
      </c>
      <c r="Q3321" s="22">
        <v>0</v>
      </c>
      <c r="R3321" s="23">
        <v>0</v>
      </c>
      <c r="S3321" s="23">
        <v>0</v>
      </c>
      <c r="T3321" s="23">
        <v>0</v>
      </c>
      <c r="U3321" s="14">
        <v>0</v>
      </c>
      <c r="V3321" s="22">
        <v>0</v>
      </c>
      <c r="W3321" s="22">
        <v>0</v>
      </c>
      <c r="X3321" s="23">
        <v>0</v>
      </c>
      <c r="Y3321" s="23">
        <v>0</v>
      </c>
      <c r="Z3321" s="23">
        <v>0</v>
      </c>
      <c r="AA3321" s="14">
        <v>0</v>
      </c>
      <c r="AB3321" s="22">
        <v>0</v>
      </c>
      <c r="AC3321" s="22">
        <v>0</v>
      </c>
      <c r="AD3321" s="23">
        <v>0</v>
      </c>
      <c r="AE3321" s="23">
        <v>0</v>
      </c>
      <c r="AF3321" s="23">
        <v>0</v>
      </c>
      <c r="AG3321" s="14">
        <v>0</v>
      </c>
      <c r="AH3321" s="22">
        <v>1</v>
      </c>
      <c r="AI3321" s="23">
        <v>207.44</v>
      </c>
      <c r="AJ3321" s="23">
        <v>0.20744000000000001</v>
      </c>
      <c r="AK3321" s="23">
        <v>0.212494051201365</v>
      </c>
      <c r="AL3321" s="14">
        <v>0.35375820587277373</v>
      </c>
      <c r="AM3321" s="22">
        <v>801</v>
      </c>
      <c r="AN3321" s="23">
        <v>16905.154999999995</v>
      </c>
      <c r="AO3321" s="23">
        <v>16.905155000000008</v>
      </c>
      <c r="AP3321" s="23">
        <v>17.317030814389767</v>
      </c>
      <c r="AQ3321" s="14">
        <v>28.829238829546632</v>
      </c>
      <c r="AR3321" s="22">
        <v>802</v>
      </c>
      <c r="AS3321" s="23">
        <v>17112.594999999998</v>
      </c>
      <c r="AT3321" s="23">
        <v>17.112594999999999</v>
      </c>
      <c r="AU3321" s="23">
        <v>17.529524865591164</v>
      </c>
      <c r="AV3321" s="14">
        <v>29.182997035419454</v>
      </c>
      <c r="AW3321" s="22">
        <v>5</v>
      </c>
      <c r="AX3321" s="22">
        <v>5</v>
      </c>
      <c r="AY3321" s="23">
        <v>66.5</v>
      </c>
      <c r="AZ3321" s="23">
        <v>6.649999999999999E-2</v>
      </c>
      <c r="BA3321" s="23">
        <v>0.14865100000000003</v>
      </c>
      <c r="BB3321" s="14">
        <v>0.24747286224667686</v>
      </c>
      <c r="BC3321" s="22">
        <v>24</v>
      </c>
      <c r="BD3321" s="23">
        <v>27850</v>
      </c>
      <c r="BE3321" s="23">
        <v>27.85</v>
      </c>
      <c r="BF3321" s="23">
        <v>53.783436128228537</v>
      </c>
      <c r="BG3321" s="14">
        <v>89.538185953098477</v>
      </c>
      <c r="BH3321" s="22">
        <v>841</v>
      </c>
      <c r="BI3321" s="23">
        <v>49.826094999999995</v>
      </c>
      <c r="BJ3321" s="23">
        <v>99.850257993819696</v>
      </c>
      <c r="BK3321" s="14">
        <v>166.22982113675442</v>
      </c>
      <c r="BL3321" t="s">
        <v>638</v>
      </c>
    </row>
    <row r="3322" spans="1:64">
      <c r="A3322" t="s">
        <v>4409</v>
      </c>
      <c r="B3322" t="s">
        <v>4400</v>
      </c>
      <c r="C3322" t="s">
        <v>638</v>
      </c>
      <c r="D3322" t="s">
        <v>942</v>
      </c>
      <c r="E3322">
        <v>2023</v>
      </c>
      <c r="F3322">
        <v>128.41</v>
      </c>
      <c r="G3322">
        <v>11.08</v>
      </c>
      <c r="H3322">
        <v>8195</v>
      </c>
      <c r="I3322">
        <v>60.067596362071882</v>
      </c>
      <c r="J3322">
        <v>10</v>
      </c>
      <c r="K3322">
        <v>14</v>
      </c>
      <c r="L3322">
        <v>4800</v>
      </c>
      <c r="M3322">
        <v>4.8</v>
      </c>
      <c r="N3322">
        <v>28.406400000000001</v>
      </c>
      <c r="O3322">
        <v>47.290721987231841</v>
      </c>
      <c r="P3322">
        <v>0</v>
      </c>
      <c r="Q3322">
        <v>0</v>
      </c>
      <c r="R3322">
        <v>0</v>
      </c>
      <c r="S3322">
        <v>0</v>
      </c>
      <c r="T3322">
        <v>0</v>
      </c>
      <c r="U3322">
        <v>0</v>
      </c>
      <c r="V3322">
        <v>0</v>
      </c>
      <c r="W3322">
        <v>0</v>
      </c>
      <c r="X3322">
        <v>0</v>
      </c>
      <c r="Y3322">
        <v>0</v>
      </c>
      <c r="Z3322">
        <v>0</v>
      </c>
      <c r="AA3322">
        <v>0</v>
      </c>
      <c r="AG3322">
        <v>0</v>
      </c>
      <c r="AH3322">
        <v>1</v>
      </c>
      <c r="AI3322">
        <v>207.44</v>
      </c>
      <c r="AJ3322">
        <v>0.20744000000000001</v>
      </c>
      <c r="AK3322">
        <v>0.194576</v>
      </c>
      <c r="AL3322">
        <v>0.34989700000000001</v>
      </c>
      <c r="AM3322">
        <v>887</v>
      </c>
      <c r="AN3322">
        <v>18049.225999999999</v>
      </c>
      <c r="AO3322">
        <v>18.049226000000001</v>
      </c>
      <c r="AP3322">
        <v>16.929943999999999</v>
      </c>
      <c r="AQ3322">
        <v>28.184820144875932</v>
      </c>
      <c r="AR3322">
        <v>927</v>
      </c>
      <c r="AS3322">
        <v>18287.341</v>
      </c>
      <c r="AT3322">
        <v>18.287340999999898</v>
      </c>
      <c r="AU3322">
        <v>17.153292431356999</v>
      </c>
      <c r="AV3322">
        <v>28.556648626259996</v>
      </c>
      <c r="AW3322">
        <v>5</v>
      </c>
      <c r="AX3322">
        <v>5</v>
      </c>
      <c r="AY3322">
        <v>66.5</v>
      </c>
      <c r="AZ3322">
        <v>6.6500000000000004E-2</v>
      </c>
      <c r="BA3322">
        <v>0.14865100000000001</v>
      </c>
      <c r="BB3322">
        <v>0.24747286224667681</v>
      </c>
      <c r="BC3322">
        <v>24</v>
      </c>
      <c r="BD3322">
        <v>27850</v>
      </c>
      <c r="BE3322">
        <v>27.85</v>
      </c>
      <c r="BF3322">
        <v>64.219852000000003</v>
      </c>
      <c r="BG3322">
        <v>106.91263824325415</v>
      </c>
      <c r="BH3322">
        <v>966</v>
      </c>
      <c r="BI3322">
        <v>51.003840999999895</v>
      </c>
      <c r="BJ3322">
        <v>109.92819543135701</v>
      </c>
      <c r="BK3322">
        <v>183.00748171899266</v>
      </c>
      <c r="BL3322" t="s">
        <v>638</v>
      </c>
    </row>
    <row r="3323" spans="1:64">
      <c r="A3323" t="s">
        <v>4410</v>
      </c>
      <c r="B3323" t="s">
        <v>4400</v>
      </c>
      <c r="C3323" t="s">
        <v>638</v>
      </c>
      <c r="D3323" t="s">
        <v>942</v>
      </c>
      <c r="E3323">
        <v>2024</v>
      </c>
      <c r="F3323">
        <v>128.41</v>
      </c>
      <c r="G3323">
        <v>11.11</v>
      </c>
      <c r="H3323">
        <v>8281</v>
      </c>
      <c r="I3323">
        <v>56.783629764451469</v>
      </c>
      <c r="J3323">
        <v>10</v>
      </c>
      <c r="K3323">
        <v>14</v>
      </c>
      <c r="L3323">
        <v>4800</v>
      </c>
      <c r="M3323">
        <v>4.8000000000000007</v>
      </c>
      <c r="N3323">
        <v>28.406399999999998</v>
      </c>
      <c r="O3323">
        <v>50.02568542700557</v>
      </c>
      <c r="P3323">
        <v>0</v>
      </c>
      <c r="Q3323">
        <v>0</v>
      </c>
      <c r="R3323">
        <v>0</v>
      </c>
      <c r="S3323">
        <v>0</v>
      </c>
      <c r="T3323">
        <v>0</v>
      </c>
      <c r="U3323">
        <v>0</v>
      </c>
      <c r="V3323">
        <v>0</v>
      </c>
      <c r="W3323">
        <v>0</v>
      </c>
      <c r="X3323">
        <v>0</v>
      </c>
      <c r="Y3323">
        <v>0</v>
      </c>
      <c r="Z3323">
        <v>0</v>
      </c>
      <c r="AA3323">
        <v>0</v>
      </c>
      <c r="AB3323">
        <v>0</v>
      </c>
      <c r="AC3323">
        <v>0</v>
      </c>
      <c r="AD3323">
        <v>0</v>
      </c>
      <c r="AE3323">
        <v>0</v>
      </c>
      <c r="AF3323">
        <v>0</v>
      </c>
      <c r="AG3323">
        <v>0</v>
      </c>
      <c r="AH3323">
        <v>1</v>
      </c>
      <c r="AI3323">
        <v>207.44</v>
      </c>
      <c r="AJ3323">
        <v>0.20743999999999999</v>
      </c>
      <c r="AK3323">
        <v>0.18709922399452608</v>
      </c>
      <c r="AL3323">
        <v>0.3294950054631004</v>
      </c>
      <c r="AM3323">
        <v>999</v>
      </c>
      <c r="AN3323">
        <v>19960.012999999981</v>
      </c>
      <c r="AO3323">
        <v>19.960013000000004</v>
      </c>
      <c r="AP3323">
        <v>18.002810177500258</v>
      </c>
      <c r="AQ3323">
        <v>31.704225763972993</v>
      </c>
      <c r="AR3323">
        <v>1088</v>
      </c>
      <c r="AS3323">
        <v>20243.575999999957</v>
      </c>
      <c r="AT3323">
        <v>20.243576000000015</v>
      </c>
      <c r="AU3323">
        <v>18.258568070161072</v>
      </c>
      <c r="AV3323">
        <v>32.154633555306063</v>
      </c>
      <c r="AW3323">
        <v>5</v>
      </c>
      <c r="AX3323">
        <v>5</v>
      </c>
      <c r="AY3323">
        <v>66.5</v>
      </c>
      <c r="AZ3323">
        <v>6.649999999999999E-2</v>
      </c>
      <c r="BA3323">
        <v>0.14865100000000003</v>
      </c>
      <c r="BB3323">
        <v>0.26178495565822518</v>
      </c>
      <c r="BC3323">
        <v>16</v>
      </c>
      <c r="BD3323">
        <v>23050</v>
      </c>
      <c r="BE3323">
        <v>23.05</v>
      </c>
      <c r="BF3323">
        <v>48.337829203226853</v>
      </c>
      <c r="BG3323">
        <v>85.126346103165133</v>
      </c>
      <c r="BH3323">
        <v>1119</v>
      </c>
      <c r="BI3323">
        <v>48.160076000000018</v>
      </c>
      <c r="BJ3323">
        <v>95.151448273387928</v>
      </c>
      <c r="BK3323">
        <v>167.56845004113501</v>
      </c>
      <c r="BL3323" t="s">
        <v>638</v>
      </c>
    </row>
    <row r="3324" spans="1:64">
      <c r="A3324" t="s">
        <v>4411</v>
      </c>
      <c r="B3324" t="s">
        <v>4412</v>
      </c>
      <c r="C3324" t="s">
        <v>639</v>
      </c>
      <c r="D3324" t="s">
        <v>929</v>
      </c>
      <c r="E3324">
        <v>2012</v>
      </c>
      <c r="F3324" s="23">
        <v>1246.21</v>
      </c>
      <c r="G3324" s="23">
        <v>208.53</v>
      </c>
      <c r="H3324" s="22">
        <v>346496</v>
      </c>
      <c r="I3324" s="34">
        <v>2824.6569329999998</v>
      </c>
      <c r="J3324" s="22">
        <v>54</v>
      </c>
      <c r="K3324" s="22" t="s">
        <v>782</v>
      </c>
      <c r="L3324" s="23">
        <v>38687.800000000003</v>
      </c>
      <c r="M3324" s="23">
        <v>38.687800000000003</v>
      </c>
      <c r="N3324" s="23">
        <v>258.63034599999997</v>
      </c>
      <c r="O3324" s="14">
        <v>9.1561684174267111</v>
      </c>
      <c r="P3324" s="22">
        <v>1</v>
      </c>
      <c r="Q3324" s="22" t="s">
        <v>782</v>
      </c>
      <c r="R3324" s="23">
        <v>500</v>
      </c>
      <c r="S3324" s="23">
        <v>0.5</v>
      </c>
      <c r="T3324" s="23">
        <v>0.283887</v>
      </c>
      <c r="U3324" s="14">
        <v>1.0050317852175078E-2</v>
      </c>
      <c r="V3324" s="22">
        <v>0</v>
      </c>
      <c r="W3324" s="22" t="s">
        <v>782</v>
      </c>
      <c r="X3324" s="23">
        <v>0</v>
      </c>
      <c r="Y3324" s="23">
        <v>0</v>
      </c>
      <c r="Z3324" s="23">
        <v>0</v>
      </c>
      <c r="AA3324" s="14">
        <v>0</v>
      </c>
      <c r="AB3324" s="22">
        <v>2</v>
      </c>
      <c r="AC3324" s="22" t="s">
        <v>782</v>
      </c>
      <c r="AD3324" s="23">
        <v>1267.5</v>
      </c>
      <c r="AE3324" s="23">
        <v>1.2675000000000001</v>
      </c>
      <c r="AF3324" s="23">
        <v>1.4365559999999999</v>
      </c>
      <c r="AG3324" s="14">
        <v>5.0857715966033036E-2</v>
      </c>
      <c r="AH3324" s="22" t="s">
        <v>782</v>
      </c>
      <c r="AI3324" s="23" t="s">
        <v>782</v>
      </c>
      <c r="AJ3324" s="23" t="s">
        <v>782</v>
      </c>
      <c r="AK3324" s="23" t="s">
        <v>782</v>
      </c>
      <c r="AL3324" s="14" t="s">
        <v>782</v>
      </c>
      <c r="AM3324" s="22" t="s">
        <v>782</v>
      </c>
      <c r="AN3324" s="23" t="s">
        <v>782</v>
      </c>
      <c r="AO3324" s="23" t="s">
        <v>782</v>
      </c>
      <c r="AP3324" s="23" t="s">
        <v>782</v>
      </c>
      <c r="AQ3324" s="14" t="s">
        <v>782</v>
      </c>
      <c r="AR3324" s="22">
        <v>5084</v>
      </c>
      <c r="AS3324" s="23">
        <v>100081.04200000002</v>
      </c>
      <c r="AT3324" s="23">
        <v>100.08104200000001</v>
      </c>
      <c r="AU3324" s="23">
        <v>77.705709999999996</v>
      </c>
      <c r="AV3324" s="14">
        <v>2.7509786796469702</v>
      </c>
      <c r="AW3324" s="22">
        <v>20</v>
      </c>
      <c r="AX3324" s="22" t="s">
        <v>782</v>
      </c>
      <c r="AY3324" s="23">
        <v>875</v>
      </c>
      <c r="AZ3324" s="23">
        <v>0.875</v>
      </c>
      <c r="BA3324" s="23">
        <v>1.4760150000000001</v>
      </c>
      <c r="BB3324" s="14">
        <v>5.2254664372014918E-2</v>
      </c>
      <c r="BC3324" s="22">
        <v>114</v>
      </c>
      <c r="BD3324" s="23">
        <v>133640</v>
      </c>
      <c r="BE3324" s="23">
        <v>133.63999999999999</v>
      </c>
      <c r="BF3324" s="23">
        <v>213.42308</v>
      </c>
      <c r="BG3324" s="14">
        <v>7.5557168556157546</v>
      </c>
      <c r="BH3324" s="22">
        <v>5275</v>
      </c>
      <c r="BI3324" s="23">
        <v>275.05134200000003</v>
      </c>
      <c r="BJ3324" s="23">
        <v>552.95559399999991</v>
      </c>
      <c r="BK3324" s="14">
        <v>19.576026650879658</v>
      </c>
      <c r="BL3324" t="s">
        <v>639</v>
      </c>
    </row>
    <row r="3325" spans="1:64">
      <c r="A3325" t="s">
        <v>4413</v>
      </c>
      <c r="B3325" t="s">
        <v>4412</v>
      </c>
      <c r="C3325" t="s">
        <v>639</v>
      </c>
      <c r="D3325" t="s">
        <v>929</v>
      </c>
      <c r="E3325">
        <v>2015</v>
      </c>
      <c r="F3325" s="23">
        <v>1246.21</v>
      </c>
      <c r="G3325" s="23">
        <v>210.29</v>
      </c>
      <c r="H3325" s="22">
        <v>350750</v>
      </c>
      <c r="I3325" s="29">
        <v>2811.7969352477799</v>
      </c>
      <c r="J3325" s="28">
        <v>52</v>
      </c>
      <c r="K3325" s="28">
        <v>64</v>
      </c>
      <c r="L3325" s="30">
        <v>50391.8</v>
      </c>
      <c r="M3325" s="31">
        <v>50.391800000000003</v>
      </c>
      <c r="N3325" s="30">
        <v>301.41124397437193</v>
      </c>
      <c r="O3325" s="32">
        <v>10.719523881542715</v>
      </c>
      <c r="P3325" s="28">
        <v>1</v>
      </c>
      <c r="Q3325" s="28">
        <v>1</v>
      </c>
      <c r="R3325" s="30">
        <v>500</v>
      </c>
      <c r="S3325" s="31">
        <v>0.5</v>
      </c>
      <c r="T3325" s="30">
        <v>0</v>
      </c>
      <c r="U3325" s="32">
        <v>0</v>
      </c>
      <c r="V3325" s="28">
        <v>0</v>
      </c>
      <c r="W3325" s="28">
        <v>0</v>
      </c>
      <c r="X3325" s="30">
        <v>0</v>
      </c>
      <c r="Y3325" s="31">
        <v>0</v>
      </c>
      <c r="Z3325" s="30">
        <v>0</v>
      </c>
      <c r="AA3325" s="18">
        <v>0</v>
      </c>
      <c r="AB3325" s="28">
        <v>4</v>
      </c>
      <c r="AC3325" s="22" t="s">
        <v>782</v>
      </c>
      <c r="AD3325" s="30">
        <v>1267.5</v>
      </c>
      <c r="AE3325" s="19">
        <v>1.2675000000000001</v>
      </c>
      <c r="AF3325" s="30">
        <v>9.0738373320000001</v>
      </c>
      <c r="AG3325" s="18">
        <v>0.32270599694641178</v>
      </c>
      <c r="AH3325" s="22" t="s">
        <v>782</v>
      </c>
      <c r="AI3325" s="23" t="s">
        <v>782</v>
      </c>
      <c r="AJ3325" s="23" t="s">
        <v>782</v>
      </c>
      <c r="AK3325" s="23" t="s">
        <v>782</v>
      </c>
      <c r="AL3325" s="14" t="s">
        <v>782</v>
      </c>
      <c r="AM3325" s="22" t="s">
        <v>782</v>
      </c>
      <c r="AN3325" s="23" t="s">
        <v>782</v>
      </c>
      <c r="AO3325" s="23" t="s">
        <v>782</v>
      </c>
      <c r="AP3325" s="23" t="s">
        <v>782</v>
      </c>
      <c r="AQ3325" s="14" t="s">
        <v>782</v>
      </c>
      <c r="AR3325" s="28">
        <v>6026</v>
      </c>
      <c r="AS3325" s="30">
        <v>116468.60000000002</v>
      </c>
      <c r="AT3325" s="33">
        <v>116.46860000000002</v>
      </c>
      <c r="AU3325" s="30">
        <v>103.44307468041687</v>
      </c>
      <c r="AV3325" s="18">
        <v>3.6788956337382634</v>
      </c>
      <c r="AW3325" s="28">
        <v>19</v>
      </c>
      <c r="AX3325" s="22" t="s">
        <v>782</v>
      </c>
      <c r="AY3325" s="30">
        <v>873</v>
      </c>
      <c r="AZ3325" s="19">
        <v>0.873</v>
      </c>
      <c r="BA3325" s="30">
        <v>2.2748146464250838</v>
      </c>
      <c r="BB3325" s="18">
        <v>8.0902522437119859E-2</v>
      </c>
      <c r="BC3325" s="28">
        <v>117</v>
      </c>
      <c r="BD3325" s="30">
        <v>139346.5</v>
      </c>
      <c r="BE3325" s="19">
        <v>139.34649999999999</v>
      </c>
      <c r="BF3325" s="30">
        <v>221.48251233820758</v>
      </c>
      <c r="BG3325" s="18">
        <v>7.8769028289978626</v>
      </c>
      <c r="BH3325" s="13">
        <v>6219</v>
      </c>
      <c r="BI3325" s="19">
        <v>308.84739999999999</v>
      </c>
      <c r="BJ3325" s="19">
        <v>637.68548297142138</v>
      </c>
      <c r="BK3325" s="18">
        <v>22.678930863662369</v>
      </c>
      <c r="BL3325" t="s">
        <v>639</v>
      </c>
    </row>
    <row r="3326" spans="1:64">
      <c r="A3326" t="s">
        <v>4414</v>
      </c>
      <c r="B3326" t="s">
        <v>4412</v>
      </c>
      <c r="C3326" t="s">
        <v>639</v>
      </c>
      <c r="D3326" t="s">
        <v>929</v>
      </c>
      <c r="E3326">
        <v>2016</v>
      </c>
      <c r="F3326" s="23">
        <v>1246.22</v>
      </c>
      <c r="G3326" s="23">
        <v>211.18</v>
      </c>
      <c r="H3326" s="22">
        <v>348933</v>
      </c>
      <c r="I3326" s="29">
        <v>2982.2214482917821</v>
      </c>
      <c r="J3326" s="28">
        <v>52</v>
      </c>
      <c r="K3326" s="28">
        <v>64</v>
      </c>
      <c r="L3326" s="30">
        <v>50391.8</v>
      </c>
      <c r="M3326" s="31">
        <v>50.391800000000003</v>
      </c>
      <c r="N3326" s="30">
        <v>301.39335599999993</v>
      </c>
      <c r="O3326" s="32">
        <v>10.106337212906782</v>
      </c>
      <c r="P3326" s="28">
        <v>1</v>
      </c>
      <c r="Q3326" s="28">
        <v>1</v>
      </c>
      <c r="R3326" s="30">
        <v>500</v>
      </c>
      <c r="S3326" s="31">
        <v>0.5</v>
      </c>
      <c r="T3326" s="30">
        <v>0.40444950000000002</v>
      </c>
      <c r="U3326" s="32">
        <v>1.3562021030720873E-2</v>
      </c>
      <c r="V3326" s="28">
        <v>0</v>
      </c>
      <c r="W3326" s="28">
        <v>0</v>
      </c>
      <c r="X3326" s="30">
        <v>0</v>
      </c>
      <c r="Y3326" s="31">
        <v>0</v>
      </c>
      <c r="Z3326" s="30">
        <v>0</v>
      </c>
      <c r="AA3326" s="18">
        <v>0</v>
      </c>
      <c r="AB3326" s="28">
        <v>4</v>
      </c>
      <c r="AC3326" s="22" t="s">
        <v>782</v>
      </c>
      <c r="AD3326" s="30">
        <v>1267.5</v>
      </c>
      <c r="AE3326" s="19">
        <v>1.2675000000000001</v>
      </c>
      <c r="AF3326" s="30">
        <v>5.5828028969999997</v>
      </c>
      <c r="AG3326" s="18">
        <v>0.18720282828754492</v>
      </c>
      <c r="AH3326" s="22" t="s">
        <v>782</v>
      </c>
      <c r="AI3326" s="23" t="s">
        <v>782</v>
      </c>
      <c r="AJ3326" s="23" t="s">
        <v>782</v>
      </c>
      <c r="AK3326" s="23" t="s">
        <v>782</v>
      </c>
      <c r="AL3326" s="14" t="s">
        <v>782</v>
      </c>
      <c r="AM3326" s="22" t="s">
        <v>782</v>
      </c>
      <c r="AN3326" s="23" t="s">
        <v>782</v>
      </c>
      <c r="AO3326" s="23" t="s">
        <v>782</v>
      </c>
      <c r="AP3326" s="23" t="s">
        <v>782</v>
      </c>
      <c r="AQ3326" s="14" t="s">
        <v>782</v>
      </c>
      <c r="AR3326" s="28">
        <v>6259</v>
      </c>
      <c r="AS3326" s="30">
        <v>129904.92500000002</v>
      </c>
      <c r="AT3326" s="33">
        <v>129.90492500000002</v>
      </c>
      <c r="AU3326" s="30">
        <v>115.35557340000008</v>
      </c>
      <c r="AV3326" s="18">
        <v>3.8681089047252279</v>
      </c>
      <c r="AW3326" s="28">
        <v>17</v>
      </c>
      <c r="AX3326" s="22" t="s">
        <v>782</v>
      </c>
      <c r="AY3326" s="30">
        <v>638</v>
      </c>
      <c r="AZ3326" s="19">
        <v>0.63800000000000001</v>
      </c>
      <c r="BA3326" s="30">
        <v>1.3342909999999999</v>
      </c>
      <c r="BB3326" s="18">
        <v>4.4741513101392336E-2</v>
      </c>
      <c r="BC3326" s="28">
        <v>121</v>
      </c>
      <c r="BD3326" s="30">
        <v>156096.5</v>
      </c>
      <c r="BE3326" s="19">
        <v>156.09649999999999</v>
      </c>
      <c r="BF3326" s="30">
        <v>257.03420998270582</v>
      </c>
      <c r="BG3326" s="18">
        <v>8.6188840915866631</v>
      </c>
      <c r="BH3326" s="13">
        <v>6454</v>
      </c>
      <c r="BI3326" s="19">
        <v>338.79872499999999</v>
      </c>
      <c r="BJ3326" s="19">
        <v>681.10468277970585</v>
      </c>
      <c r="BK3326" s="18">
        <v>22.838836571638332</v>
      </c>
      <c r="BL3326" t="s">
        <v>639</v>
      </c>
    </row>
    <row r="3327" spans="1:64">
      <c r="A3327" t="s">
        <v>4415</v>
      </c>
      <c r="B3327" t="s">
        <v>4412</v>
      </c>
      <c r="C3327" t="s">
        <v>639</v>
      </c>
      <c r="D3327" t="s">
        <v>929</v>
      </c>
      <c r="E3327">
        <v>2017</v>
      </c>
      <c r="F3327" s="23">
        <v>1246.22</v>
      </c>
      <c r="G3327" s="23">
        <v>212.32</v>
      </c>
      <c r="H3327" s="22">
        <v>349069</v>
      </c>
      <c r="I3327" s="29">
        <v>2741.9406476079293</v>
      </c>
      <c r="J3327" s="28">
        <v>52</v>
      </c>
      <c r="K3327" s="28">
        <v>65</v>
      </c>
      <c r="L3327" s="30">
        <v>50656.800000000003</v>
      </c>
      <c r="M3327" s="31">
        <v>50.656800000000004</v>
      </c>
      <c r="N3327" s="30">
        <v>302.97832099999994</v>
      </c>
      <c r="O3327" s="32">
        <v>11.049776779972186</v>
      </c>
      <c r="P3327" s="28">
        <v>1</v>
      </c>
      <c r="Q3327" s="28">
        <v>1</v>
      </c>
      <c r="R3327" s="30">
        <v>500</v>
      </c>
      <c r="S3327" s="31">
        <v>0.5</v>
      </c>
      <c r="T3327" s="30">
        <v>1.1755</v>
      </c>
      <c r="U3327" s="32">
        <v>4.2871095733801053E-2</v>
      </c>
      <c r="V3327" s="28">
        <v>0</v>
      </c>
      <c r="W3327" s="28">
        <v>0</v>
      </c>
      <c r="X3327" s="30">
        <v>0</v>
      </c>
      <c r="Y3327" s="31">
        <v>0</v>
      </c>
      <c r="Z3327" s="30">
        <v>0</v>
      </c>
      <c r="AA3327" s="18">
        <v>0</v>
      </c>
      <c r="AB3327" s="28">
        <v>4</v>
      </c>
      <c r="AC3327" s="22" t="s">
        <v>782</v>
      </c>
      <c r="AD3327" s="30">
        <v>1267.5</v>
      </c>
      <c r="AE3327" s="19">
        <v>1.2675000000000001</v>
      </c>
      <c r="AF3327" s="30">
        <v>5.8938777659999992</v>
      </c>
      <c r="AG3327" s="18">
        <v>0.21495278430413226</v>
      </c>
      <c r="AH3327" s="22" t="s">
        <v>782</v>
      </c>
      <c r="AI3327" s="23" t="s">
        <v>782</v>
      </c>
      <c r="AJ3327" s="23" t="s">
        <v>782</v>
      </c>
      <c r="AK3327" s="23" t="s">
        <v>782</v>
      </c>
      <c r="AL3327" s="14" t="s">
        <v>782</v>
      </c>
      <c r="AM3327" s="22" t="s">
        <v>782</v>
      </c>
      <c r="AN3327" s="23" t="s">
        <v>782</v>
      </c>
      <c r="AO3327" s="23" t="s">
        <v>782</v>
      </c>
      <c r="AP3327" s="23" t="s">
        <v>782</v>
      </c>
      <c r="AQ3327" s="14" t="s">
        <v>782</v>
      </c>
      <c r="AR3327" s="28">
        <v>6527</v>
      </c>
      <c r="AS3327" s="30">
        <v>132561.61300000004</v>
      </c>
      <c r="AT3327" s="33">
        <v>132.56161300000005</v>
      </c>
      <c r="AU3327" s="30">
        <v>117.71471234400008</v>
      </c>
      <c r="AV3327" s="18">
        <v>4.2931167181424756</v>
      </c>
      <c r="AW3327" s="28">
        <v>17</v>
      </c>
      <c r="AX3327" s="22" t="s">
        <v>782</v>
      </c>
      <c r="AY3327" s="30">
        <v>362.29999999999995</v>
      </c>
      <c r="AZ3327" s="19">
        <v>0.36229999999999996</v>
      </c>
      <c r="BA3327" s="30">
        <v>0.58257840000000005</v>
      </c>
      <c r="BB3327" s="18">
        <v>2.1246936927983535E-2</v>
      </c>
      <c r="BC3327" s="28">
        <v>124</v>
      </c>
      <c r="BD3327" s="30">
        <v>161496.5</v>
      </c>
      <c r="BE3327" s="19">
        <v>161.4965</v>
      </c>
      <c r="BF3327" s="30">
        <v>267.84768318764094</v>
      </c>
      <c r="BG3327" s="18">
        <v>9.7685441667496118</v>
      </c>
      <c r="BH3327" s="13">
        <v>6725</v>
      </c>
      <c r="BI3327" s="19">
        <v>346.84471300000007</v>
      </c>
      <c r="BJ3327" s="19">
        <v>696.192672697641</v>
      </c>
      <c r="BK3327" s="18">
        <v>25.390508481830192</v>
      </c>
      <c r="BL3327" t="s">
        <v>639</v>
      </c>
    </row>
    <row r="3328" spans="1:64">
      <c r="A3328" t="s">
        <v>4416</v>
      </c>
      <c r="B3328" t="s">
        <v>4412</v>
      </c>
      <c r="C3328" t="s">
        <v>639</v>
      </c>
      <c r="D3328" t="s">
        <v>929</v>
      </c>
      <c r="E3328">
        <v>2018</v>
      </c>
      <c r="F3328" s="23">
        <v>1246.22</v>
      </c>
      <c r="G3328" s="23">
        <v>213.39</v>
      </c>
      <c r="H3328" s="22">
        <v>348391</v>
      </c>
      <c r="I3328" s="29">
        <v>2742.1355261187755</v>
      </c>
      <c r="J3328" s="28">
        <v>52</v>
      </c>
      <c r="K3328" s="28">
        <v>64</v>
      </c>
      <c r="L3328" s="30">
        <v>51909.8</v>
      </c>
      <c r="M3328" s="31">
        <v>51.909800000000004</v>
      </c>
      <c r="N3328" s="30">
        <v>310.47251379999994</v>
      </c>
      <c r="O3328" s="32">
        <v>11.3222891736297</v>
      </c>
      <c r="P3328" s="28">
        <v>1</v>
      </c>
      <c r="Q3328" s="28">
        <v>1</v>
      </c>
      <c r="R3328" s="30">
        <v>500</v>
      </c>
      <c r="S3328" s="31">
        <v>0.5</v>
      </c>
      <c r="T3328" s="30">
        <v>0</v>
      </c>
      <c r="U3328" s="32">
        <v>0</v>
      </c>
      <c r="V3328" s="28">
        <v>0</v>
      </c>
      <c r="W3328" s="28">
        <v>0</v>
      </c>
      <c r="X3328" s="30">
        <v>0</v>
      </c>
      <c r="Y3328" s="31">
        <v>0</v>
      </c>
      <c r="Z3328" s="30">
        <v>0</v>
      </c>
      <c r="AA3328" s="18">
        <v>0</v>
      </c>
      <c r="AB3328" s="28">
        <v>4</v>
      </c>
      <c r="AC3328" s="22" t="s">
        <v>782</v>
      </c>
      <c r="AD3328" s="30">
        <v>1267.5</v>
      </c>
      <c r="AE3328" s="19">
        <v>1.2675000000000001</v>
      </c>
      <c r="AF3328" s="30">
        <v>6.1355769819999999</v>
      </c>
      <c r="AG3328" s="18">
        <v>0.22375177753100731</v>
      </c>
      <c r="AH3328" s="22" t="s">
        <v>782</v>
      </c>
      <c r="AI3328" s="23" t="s">
        <v>782</v>
      </c>
      <c r="AJ3328" s="23" t="s">
        <v>782</v>
      </c>
      <c r="AK3328" s="23" t="s">
        <v>782</v>
      </c>
      <c r="AL3328" s="14" t="s">
        <v>782</v>
      </c>
      <c r="AM3328" s="22" t="s">
        <v>782</v>
      </c>
      <c r="AN3328" s="23" t="s">
        <v>782</v>
      </c>
      <c r="AO3328" s="23" t="s">
        <v>782</v>
      </c>
      <c r="AP3328" s="23" t="s">
        <v>782</v>
      </c>
      <c r="AQ3328" s="14" t="s">
        <v>782</v>
      </c>
      <c r="AR3328" s="28">
        <v>6824</v>
      </c>
      <c r="AS3328" s="30">
        <v>140875.32800000001</v>
      </c>
      <c r="AT3328" s="33">
        <v>140.875328</v>
      </c>
      <c r="AU3328" s="30">
        <v>125.09729126400008</v>
      </c>
      <c r="AV3328" s="18">
        <v>4.5620389682585474</v>
      </c>
      <c r="AW3328" s="28">
        <v>17</v>
      </c>
      <c r="AX3328" s="22" t="s">
        <v>782</v>
      </c>
      <c r="AY3328" s="30">
        <v>643</v>
      </c>
      <c r="AZ3328" s="19">
        <v>0.64300000000000002</v>
      </c>
      <c r="BA3328" s="30">
        <v>1.6162800499999999</v>
      </c>
      <c r="BB3328" s="18">
        <v>5.894238394145624E-2</v>
      </c>
      <c r="BC3328" s="28">
        <v>124</v>
      </c>
      <c r="BD3328" s="30">
        <v>163896.5</v>
      </c>
      <c r="BE3328" s="19">
        <v>163.8965</v>
      </c>
      <c r="BF3328" s="30">
        <v>278.58413763058945</v>
      </c>
      <c r="BG3328" s="18">
        <v>10.159386178293603</v>
      </c>
      <c r="BH3328" s="13">
        <v>7022</v>
      </c>
      <c r="BI3328" s="19">
        <v>359.092128</v>
      </c>
      <c r="BJ3328" s="19">
        <v>721.90579972658952</v>
      </c>
      <c r="BK3328" s="18">
        <v>26.326408481654319</v>
      </c>
      <c r="BL3328" t="s">
        <v>639</v>
      </c>
    </row>
    <row r="3329" spans="1:64">
      <c r="A3329" t="s">
        <v>4417</v>
      </c>
      <c r="B3329" t="s">
        <v>4412</v>
      </c>
      <c r="C3329" t="s">
        <v>639</v>
      </c>
      <c r="D3329" t="s">
        <v>929</v>
      </c>
      <c r="E3329">
        <v>2019</v>
      </c>
      <c r="F3329" s="23">
        <v>1246.22</v>
      </c>
      <c r="G3329" s="23">
        <v>214.16</v>
      </c>
      <c r="H3329" s="22">
        <v>347514</v>
      </c>
      <c r="I3329" s="34">
        <v>2793.7099651356621</v>
      </c>
      <c r="J3329" s="22">
        <v>53</v>
      </c>
      <c r="K3329" s="22">
        <v>71</v>
      </c>
      <c r="L3329" s="23">
        <v>56917.8</v>
      </c>
      <c r="M3329" s="23">
        <v>56.9178</v>
      </c>
      <c r="N3329" s="23">
        <v>340.42536179999996</v>
      </c>
      <c r="O3329" s="14">
        <v>12.185422468630131</v>
      </c>
      <c r="P3329" s="22">
        <v>0</v>
      </c>
      <c r="Q3329" s="22">
        <v>0</v>
      </c>
      <c r="R3329" s="23">
        <v>0</v>
      </c>
      <c r="S3329" s="23">
        <v>0</v>
      </c>
      <c r="T3329" s="23">
        <v>0</v>
      </c>
      <c r="U3329" s="14">
        <v>0</v>
      </c>
      <c r="V3329" s="22">
        <v>0</v>
      </c>
      <c r="W3329" s="22">
        <v>0</v>
      </c>
      <c r="X3329" s="23">
        <v>0</v>
      </c>
      <c r="Y3329" s="23">
        <v>0</v>
      </c>
      <c r="Z3329" s="23">
        <v>0</v>
      </c>
      <c r="AA3329" s="14">
        <v>0</v>
      </c>
      <c r="AB3329" s="22">
        <v>4</v>
      </c>
      <c r="AC3329" s="22">
        <v>4</v>
      </c>
      <c r="AD3329" s="23">
        <v>3304.5087124463516</v>
      </c>
      <c r="AE3329" s="23">
        <v>3.3045087124463515</v>
      </c>
      <c r="AF3329" s="23">
        <v>5.4588745469999997</v>
      </c>
      <c r="AG3329" s="14">
        <v>0.19539875703363921</v>
      </c>
      <c r="AH3329" s="22">
        <v>23</v>
      </c>
      <c r="AI3329" s="23">
        <v>22227.814999999995</v>
      </c>
      <c r="AJ3329" s="23">
        <v>22.227814999999996</v>
      </c>
      <c r="AK3329" s="23">
        <v>19.738299720000001</v>
      </c>
      <c r="AL3329" s="14">
        <v>0.70652644570573775</v>
      </c>
      <c r="AM3329" s="22">
        <v>7255</v>
      </c>
      <c r="AN3329" s="23">
        <v>129318.78300000004</v>
      </c>
      <c r="AO3329" s="23">
        <v>129.31878300000005</v>
      </c>
      <c r="AP3329" s="23">
        <v>114.83507930400008</v>
      </c>
      <c r="AQ3329" s="14">
        <v>4.1104867984541729</v>
      </c>
      <c r="AR3329" s="22">
        <v>7278</v>
      </c>
      <c r="AS3329" s="23">
        <v>151546.59800000003</v>
      </c>
      <c r="AT3329" s="23">
        <v>151.54659800000002</v>
      </c>
      <c r="AU3329" s="23">
        <v>134.57337902400008</v>
      </c>
      <c r="AV3329" s="14">
        <v>4.8170132441599112</v>
      </c>
      <c r="AW3329" s="22">
        <v>18</v>
      </c>
      <c r="AX3329" s="22" t="s">
        <v>782</v>
      </c>
      <c r="AY3329" s="23">
        <v>868</v>
      </c>
      <c r="AZ3329" s="23">
        <v>0.86799999999999999</v>
      </c>
      <c r="BA3329" s="23">
        <v>1.9206409999999996</v>
      </c>
      <c r="BB3329" s="14">
        <v>6.8748761466608924E-2</v>
      </c>
      <c r="BC3329" s="22">
        <v>123</v>
      </c>
      <c r="BD3329" s="23">
        <v>163296.5</v>
      </c>
      <c r="BE3329" s="23">
        <v>163.29650000000001</v>
      </c>
      <c r="BF3329" s="23">
        <v>272.88626176852813</v>
      </c>
      <c r="BG3329" s="14">
        <v>9.767880888640379</v>
      </c>
      <c r="BH3329" s="22">
        <v>7476</v>
      </c>
      <c r="BI3329" s="23">
        <v>375.93340671244641</v>
      </c>
      <c r="BJ3329" s="23">
        <v>755.26451813952815</v>
      </c>
      <c r="BK3329" s="14">
        <v>27.034464119930668</v>
      </c>
      <c r="BL3329" t="s">
        <v>639</v>
      </c>
    </row>
    <row r="3330" spans="1:64">
      <c r="A3330" t="s">
        <v>4418</v>
      </c>
      <c r="B3330" t="s">
        <v>4412</v>
      </c>
      <c r="C3330" t="s">
        <v>639</v>
      </c>
      <c r="D3330" t="s">
        <v>929</v>
      </c>
      <c r="E3330">
        <v>2020</v>
      </c>
      <c r="F3330" s="23">
        <v>1246.21</v>
      </c>
      <c r="G3330" s="23">
        <v>215.21</v>
      </c>
      <c r="H3330" s="22">
        <v>346970</v>
      </c>
      <c r="I3330" s="34">
        <v>2798.2688455830571</v>
      </c>
      <c r="J3330" s="22">
        <v>55</v>
      </c>
      <c r="K3330" s="22">
        <v>83</v>
      </c>
      <c r="L3330" s="23">
        <v>61965.8</v>
      </c>
      <c r="M3330" s="23">
        <v>61.965800000000002</v>
      </c>
      <c r="N3330" s="23">
        <v>370.62941279999995</v>
      </c>
      <c r="O3330" s="14">
        <v>13.244953692888444</v>
      </c>
      <c r="P3330" s="22">
        <v>1</v>
      </c>
      <c r="Q3330" s="22">
        <v>1</v>
      </c>
      <c r="R3330" s="23">
        <v>500</v>
      </c>
      <c r="S3330" s="23">
        <v>0.5</v>
      </c>
      <c r="T3330" s="23">
        <v>0.67124574999999997</v>
      </c>
      <c r="U3330" s="14">
        <v>2.3987893481340491E-2</v>
      </c>
      <c r="V3330" s="22">
        <v>0</v>
      </c>
      <c r="W3330" s="22">
        <v>0</v>
      </c>
      <c r="X3330" s="23">
        <v>0</v>
      </c>
      <c r="Y3330" s="23">
        <v>0</v>
      </c>
      <c r="Z3330" s="23">
        <v>0</v>
      </c>
      <c r="AA3330" s="14">
        <v>0</v>
      </c>
      <c r="AB3330" s="22">
        <v>4</v>
      </c>
      <c r="AC3330" s="22">
        <v>6</v>
      </c>
      <c r="AD3330" s="23">
        <v>2723.5214592274679</v>
      </c>
      <c r="AE3330" s="23">
        <v>2.7235214592274679</v>
      </c>
      <c r="AF3330" s="23">
        <v>6.1120821089999993</v>
      </c>
      <c r="AG3330" s="14">
        <v>0.21842369144221613</v>
      </c>
      <c r="AH3330" s="22">
        <v>28</v>
      </c>
      <c r="AI3330" s="23">
        <v>24225.114999999998</v>
      </c>
      <c r="AJ3330" s="23">
        <v>24.225114999999999</v>
      </c>
      <c r="AK3330" s="23">
        <v>21.511902120000002</v>
      </c>
      <c r="AL3330" s="14">
        <v>0.76875751784734991</v>
      </c>
      <c r="AM3330" s="22">
        <v>8066</v>
      </c>
      <c r="AN3330" s="23">
        <v>141413.30300000001</v>
      </c>
      <c r="AO3330" s="23">
        <v>141.41330300000001</v>
      </c>
      <c r="AP3330" s="23">
        <v>125.57501306400006</v>
      </c>
      <c r="AQ3330" s="14">
        <v>4.4875964388559249</v>
      </c>
      <c r="AR3330" s="22">
        <v>8094</v>
      </c>
      <c r="AS3330" s="23">
        <v>165638.41800000003</v>
      </c>
      <c r="AT3330" s="23">
        <v>165.63841800000003</v>
      </c>
      <c r="AU3330" s="23">
        <v>147.08691518400005</v>
      </c>
      <c r="AV3330" s="14">
        <v>5.2563539567032738</v>
      </c>
      <c r="AW3330" s="22">
        <v>18</v>
      </c>
      <c r="AX3330" s="22">
        <v>18</v>
      </c>
      <c r="AY3330" s="23">
        <v>868</v>
      </c>
      <c r="AZ3330" s="23">
        <v>0.86799999999999999</v>
      </c>
      <c r="BA3330" s="23">
        <v>1.9206409999999996</v>
      </c>
      <c r="BB3330" s="14">
        <v>6.8636757437786799E-2</v>
      </c>
      <c r="BC3330" s="22">
        <v>129</v>
      </c>
      <c r="BD3330" s="23">
        <v>179896.5</v>
      </c>
      <c r="BE3330" s="23">
        <v>179.8965</v>
      </c>
      <c r="BF3330" s="23">
        <v>317.25680010643083</v>
      </c>
      <c r="BG3330" s="14">
        <v>11.337609701341119</v>
      </c>
      <c r="BH3330" s="22">
        <v>8301</v>
      </c>
      <c r="BI3330" s="23">
        <v>411.59223945922747</v>
      </c>
      <c r="BJ3330" s="23">
        <v>843.67709694943096</v>
      </c>
      <c r="BK3330" s="14">
        <v>30.149965693294185</v>
      </c>
      <c r="BL3330" t="s">
        <v>639</v>
      </c>
    </row>
    <row r="3331" spans="1:64">
      <c r="A3331" t="s">
        <v>4419</v>
      </c>
      <c r="B3331" t="s">
        <v>4412</v>
      </c>
      <c r="C3331" t="s">
        <v>639</v>
      </c>
      <c r="D3331" t="s">
        <v>929</v>
      </c>
      <c r="E3331">
        <v>2021</v>
      </c>
      <c r="F3331" s="23">
        <v>1246.21</v>
      </c>
      <c r="G3331" s="23">
        <v>215.97</v>
      </c>
      <c r="H3331" s="22">
        <v>346151</v>
      </c>
      <c r="I3331" s="34">
        <v>2601.4699999999998</v>
      </c>
      <c r="J3331" s="22">
        <v>59</v>
      </c>
      <c r="K3331" s="22">
        <v>101</v>
      </c>
      <c r="L3331" s="23">
        <v>93264</v>
      </c>
      <c r="M3331" s="23">
        <v>93.26</v>
      </c>
      <c r="N3331" s="23">
        <v>557.80999999999995</v>
      </c>
      <c r="O3331" s="14">
        <v>21.44</v>
      </c>
      <c r="P3331" s="22">
        <v>1</v>
      </c>
      <c r="Q3331" s="22">
        <v>1</v>
      </c>
      <c r="R3331" s="23">
        <v>325</v>
      </c>
      <c r="S3331" s="23">
        <v>0.33</v>
      </c>
      <c r="T3331" s="23">
        <v>0.75022149999999999</v>
      </c>
      <c r="U3331" s="14">
        <v>0.03</v>
      </c>
      <c r="V3331" s="22">
        <v>0</v>
      </c>
      <c r="W3331" s="22">
        <v>0</v>
      </c>
      <c r="X3331" s="23">
        <v>0</v>
      </c>
      <c r="Y3331" s="23">
        <v>0</v>
      </c>
      <c r="Z3331" s="23">
        <v>0</v>
      </c>
      <c r="AA3331" s="14">
        <v>0</v>
      </c>
      <c r="AB3331" s="22">
        <v>4</v>
      </c>
      <c r="AC3331" s="22">
        <v>0</v>
      </c>
      <c r="AD3331" s="23">
        <v>1462.5</v>
      </c>
      <c r="AE3331" s="23">
        <v>1.46</v>
      </c>
      <c r="AF3331" s="23">
        <v>3.77</v>
      </c>
      <c r="AG3331" s="14">
        <v>0.14000000000000001</v>
      </c>
      <c r="AH3331" s="22">
        <v>39</v>
      </c>
      <c r="AI3331" s="23">
        <v>34736.75</v>
      </c>
      <c r="AJ3331" s="23">
        <v>35</v>
      </c>
      <c r="AK3331" s="23">
        <v>31.08</v>
      </c>
      <c r="AL3331" s="14">
        <v>1.19</v>
      </c>
      <c r="AM3331" s="22">
        <v>9103</v>
      </c>
      <c r="AN3331" s="23">
        <v>145569.24799999999</v>
      </c>
      <c r="AO3331" s="23">
        <v>146</v>
      </c>
      <c r="AP3331" s="23">
        <v>130.26</v>
      </c>
      <c r="AQ3331" s="14">
        <v>5.01</v>
      </c>
      <c r="AR3331" s="22">
        <v>9142</v>
      </c>
      <c r="AS3331" s="23">
        <v>180305.99799999999</v>
      </c>
      <c r="AT3331" s="23">
        <v>180</v>
      </c>
      <c r="AU3331" s="23">
        <v>161.34</v>
      </c>
      <c r="AV3331" s="14">
        <v>6.2</v>
      </c>
      <c r="AW3331" s="22">
        <v>21</v>
      </c>
      <c r="AX3331" s="22">
        <v>25</v>
      </c>
      <c r="AY3331" s="23">
        <v>879.71</v>
      </c>
      <c r="AZ3331" s="23">
        <v>0.88</v>
      </c>
      <c r="BA3331" s="23">
        <v>2.15</v>
      </c>
      <c r="BB3331" s="14">
        <v>0.08</v>
      </c>
      <c r="BC3331" s="22">
        <v>129</v>
      </c>
      <c r="BD3331" s="23">
        <v>182894</v>
      </c>
      <c r="BE3331" s="23">
        <v>182.89</v>
      </c>
      <c r="BF3331" s="23">
        <v>276.73</v>
      </c>
      <c r="BG3331" s="14">
        <v>10.64</v>
      </c>
      <c r="BH3331" s="22">
        <v>9356</v>
      </c>
      <c r="BI3331" s="23">
        <v>459.13</v>
      </c>
      <c r="BJ3331" s="23">
        <v>1002.56</v>
      </c>
      <c r="BK3331" s="14">
        <v>38.54</v>
      </c>
      <c r="BL3331" t="s">
        <v>639</v>
      </c>
    </row>
    <row r="3332" spans="1:64">
      <c r="A3332" t="s">
        <v>4420</v>
      </c>
      <c r="B3332" t="s">
        <v>4412</v>
      </c>
      <c r="C3332" t="s">
        <v>639</v>
      </c>
      <c r="D3332" s="111" t="s">
        <v>929</v>
      </c>
      <c r="E3332" s="110">
        <v>2022</v>
      </c>
      <c r="F3332" s="23"/>
      <c r="G3332" s="23"/>
      <c r="H3332" s="22">
        <v>350588</v>
      </c>
      <c r="I3332" s="34">
        <v>2540.8999123293988</v>
      </c>
      <c r="J3332" s="22">
        <v>59</v>
      </c>
      <c r="K3332" s="22">
        <v>93</v>
      </c>
      <c r="L3332" s="23">
        <v>89473</v>
      </c>
      <c r="M3332" s="23">
        <v>89.472999999999999</v>
      </c>
      <c r="N3332" s="23">
        <v>529.50121399999989</v>
      </c>
      <c r="O3332" s="14">
        <v>20.839121266865394</v>
      </c>
      <c r="P3332" s="22">
        <v>1</v>
      </c>
      <c r="Q3332" s="22">
        <v>1</v>
      </c>
      <c r="R3332" s="23">
        <v>325</v>
      </c>
      <c r="S3332" s="23">
        <v>0.32500000000000001</v>
      </c>
      <c r="T3332" s="23">
        <v>0.76407499999999995</v>
      </c>
      <c r="U3332" s="14">
        <v>3.0071038858808314E-2</v>
      </c>
      <c r="V3332" s="22">
        <v>0</v>
      </c>
      <c r="W3332" s="22">
        <v>0</v>
      </c>
      <c r="X3332" s="23">
        <v>0</v>
      </c>
      <c r="Y3332" s="23">
        <v>0</v>
      </c>
      <c r="Z3332" s="23">
        <v>0</v>
      </c>
      <c r="AA3332" s="14">
        <v>0</v>
      </c>
      <c r="AB3332" s="22">
        <v>4</v>
      </c>
      <c r="AC3332" s="22">
        <v>0</v>
      </c>
      <c r="AD3332" s="23">
        <v>3089.6635193133097</v>
      </c>
      <c r="AE3332" s="23">
        <v>3.0896635193133095</v>
      </c>
      <c r="AF3332" s="23">
        <v>6.9891226860000009</v>
      </c>
      <c r="AG3332" s="14">
        <v>0.2750648560412064</v>
      </c>
      <c r="AH3332" s="22">
        <v>43</v>
      </c>
      <c r="AI3332" s="23">
        <v>36374.256000000001</v>
      </c>
      <c r="AJ3332" s="23">
        <v>36.374256000000003</v>
      </c>
      <c r="AK3332" s="23">
        <v>37.260475399515848</v>
      </c>
      <c r="AL3332" s="14">
        <v>1.4664283004109708</v>
      </c>
      <c r="AM3332" s="22">
        <v>11178</v>
      </c>
      <c r="AN3332" s="23">
        <v>165926.283</v>
      </c>
      <c r="AO3332" s="23">
        <v>165.92628299999998</v>
      </c>
      <c r="AP3332" s="23">
        <v>169.96889739420646</v>
      </c>
      <c r="AQ3332" s="14">
        <v>6.689318873579146</v>
      </c>
      <c r="AR3332" s="22">
        <v>11221</v>
      </c>
      <c r="AS3332" s="23">
        <v>202300.53899999999</v>
      </c>
      <c r="AT3332" s="23">
        <v>202.30053899999999</v>
      </c>
      <c r="AU3332" s="23">
        <v>207.22937279372246</v>
      </c>
      <c r="AV3332" s="14">
        <v>8.1557471739901235</v>
      </c>
      <c r="AW3332" s="22">
        <v>21</v>
      </c>
      <c r="AX3332" s="22">
        <v>24</v>
      </c>
      <c r="AY3332" s="23">
        <v>854.70999999999992</v>
      </c>
      <c r="AZ3332" s="23">
        <v>0.85470999999999997</v>
      </c>
      <c r="BA3332" s="23">
        <v>2.0817128</v>
      </c>
      <c r="BB3332" s="14">
        <v>8.1928170011685592E-2</v>
      </c>
      <c r="BC3332" s="22">
        <v>132</v>
      </c>
      <c r="BD3332" s="23">
        <v>199654</v>
      </c>
      <c r="BE3332" s="23">
        <v>199.654</v>
      </c>
      <c r="BF3332" s="23">
        <v>348.98001378601657</v>
      </c>
      <c r="BG3332" s="14">
        <v>13.734504538830306</v>
      </c>
      <c r="BH3332" s="22">
        <v>11438</v>
      </c>
      <c r="BI3332" s="23">
        <v>495.69691251931329</v>
      </c>
      <c r="BJ3332" s="23">
        <v>1095.545511065739</v>
      </c>
      <c r="BK3332" s="14">
        <v>43.116437044597525</v>
      </c>
      <c r="BL3332" t="s">
        <v>639</v>
      </c>
    </row>
    <row r="3333" spans="1:64">
      <c r="A3333" t="s">
        <v>4421</v>
      </c>
      <c r="B3333" t="s">
        <v>4412</v>
      </c>
      <c r="C3333" t="s">
        <v>639</v>
      </c>
      <c r="D3333" t="s">
        <v>929</v>
      </c>
      <c r="E3333">
        <v>2023</v>
      </c>
      <c r="F3333">
        <v>1246.21</v>
      </c>
      <c r="G3333">
        <v>224.64</v>
      </c>
      <c r="H3333">
        <v>347613</v>
      </c>
      <c r="I3333">
        <v>2540.8999123293988</v>
      </c>
      <c r="J3333">
        <v>59</v>
      </c>
      <c r="K3333">
        <v>91</v>
      </c>
      <c r="L3333">
        <v>89271</v>
      </c>
      <c r="M3333">
        <v>89.271000000000001</v>
      </c>
      <c r="N3333">
        <v>528.30577800000003</v>
      </c>
      <c r="O3333">
        <v>20.792073526251954</v>
      </c>
      <c r="P3333">
        <v>1</v>
      </c>
      <c r="Q3333">
        <v>1</v>
      </c>
      <c r="R3333">
        <v>325</v>
      </c>
      <c r="S3333">
        <v>0.32500000000000001</v>
      </c>
      <c r="T3333">
        <v>0.76407499999999995</v>
      </c>
      <c r="U3333">
        <v>3.0071038858808317E-2</v>
      </c>
      <c r="V3333">
        <v>0</v>
      </c>
      <c r="W3333">
        <v>0</v>
      </c>
      <c r="X3333">
        <v>0</v>
      </c>
      <c r="Y3333">
        <v>0</v>
      </c>
      <c r="Z3333">
        <v>0</v>
      </c>
      <c r="AA3333">
        <v>0</v>
      </c>
      <c r="AB3333">
        <v>4</v>
      </c>
      <c r="AC3333">
        <v>6</v>
      </c>
      <c r="AD3333">
        <v>1278.755107296138</v>
      </c>
      <c r="AE3333">
        <v>1.2787551072961381</v>
      </c>
      <c r="AF3333">
        <v>5.0650575990000002</v>
      </c>
      <c r="AG3333">
        <v>0.19934109070658163</v>
      </c>
      <c r="AH3333">
        <v>47</v>
      </c>
      <c r="AI3333">
        <v>37353.360999999997</v>
      </c>
      <c r="AJ3333">
        <v>37.353361</v>
      </c>
      <c r="AK3333">
        <v>35.036976000000003</v>
      </c>
      <c r="AL3333">
        <v>1.3789199578459372</v>
      </c>
      <c r="AM3333">
        <v>14602</v>
      </c>
      <c r="AN3333">
        <v>215768.47899999999</v>
      </c>
      <c r="AO3333">
        <v>215.76847900000001</v>
      </c>
      <c r="AP3333">
        <v>202.388079</v>
      </c>
      <c r="AQ3333">
        <v>7.9652125618147016</v>
      </c>
      <c r="AR3333">
        <v>16679</v>
      </c>
      <c r="AS3333">
        <v>254652.34800000099</v>
      </c>
      <c r="AT3333">
        <v>254.65774799999701</v>
      </c>
      <c r="AU3333">
        <v>238.86065194363701</v>
      </c>
      <c r="AV3333">
        <v>9.4006320667963177</v>
      </c>
      <c r="AW3333">
        <v>21</v>
      </c>
      <c r="AX3333">
        <v>24</v>
      </c>
      <c r="AY3333">
        <v>854.21</v>
      </c>
      <c r="AZ3333">
        <v>0.85421000000000002</v>
      </c>
      <c r="BA3333">
        <v>2.0817130000000001</v>
      </c>
      <c r="BB3333">
        <v>8.1928177882912595E-2</v>
      </c>
      <c r="BC3333">
        <v>134</v>
      </c>
      <c r="BD3333">
        <v>240904</v>
      </c>
      <c r="BE3333">
        <v>240.904</v>
      </c>
      <c r="BF3333">
        <v>541.282374</v>
      </c>
      <c r="BG3333">
        <v>21.302782190415886</v>
      </c>
      <c r="BH3333">
        <v>16898</v>
      </c>
      <c r="BI3333">
        <v>587.29071310729319</v>
      </c>
      <c r="BJ3333">
        <v>1316.3596495426373</v>
      </c>
      <c r="BK3333">
        <v>51.806828090912468</v>
      </c>
      <c r="BL3333" t="s">
        <v>639</v>
      </c>
    </row>
    <row r="3334" spans="1:64">
      <c r="A3334" t="s">
        <v>4422</v>
      </c>
      <c r="B3334" t="s">
        <v>4412</v>
      </c>
      <c r="C3334" t="s">
        <v>639</v>
      </c>
      <c r="D3334" t="s">
        <v>929</v>
      </c>
      <c r="E3334">
        <v>2024</v>
      </c>
      <c r="F3334">
        <v>1246.21</v>
      </c>
      <c r="G3334">
        <v>225.43</v>
      </c>
      <c r="H3334">
        <v>347149</v>
      </c>
      <c r="I3334">
        <v>2380.4347650162499</v>
      </c>
      <c r="J3334">
        <v>59</v>
      </c>
      <c r="K3334">
        <v>92</v>
      </c>
      <c r="L3334">
        <v>89295</v>
      </c>
      <c r="M3334">
        <v>89.294999999999973</v>
      </c>
      <c r="N3334">
        <v>528.44780999999978</v>
      </c>
      <c r="O3334">
        <v>22.199634191462177</v>
      </c>
      <c r="P3334">
        <v>1</v>
      </c>
      <c r="Q3334">
        <v>1</v>
      </c>
      <c r="R3334">
        <v>325</v>
      </c>
      <c r="S3334">
        <v>0.32500000000000001</v>
      </c>
      <c r="T3334">
        <v>0.76407499999999995</v>
      </c>
      <c r="U3334">
        <v>3.2098128091100367E-2</v>
      </c>
      <c r="V3334">
        <v>0</v>
      </c>
      <c r="W3334">
        <v>0</v>
      </c>
      <c r="X3334">
        <v>0</v>
      </c>
      <c r="Y3334">
        <v>0</v>
      </c>
      <c r="Z3334">
        <v>0</v>
      </c>
      <c r="AA3334">
        <v>0</v>
      </c>
      <c r="AB3334">
        <v>4</v>
      </c>
      <c r="AC3334">
        <v>6</v>
      </c>
      <c r="AD3334">
        <v>1365.1794957081545</v>
      </c>
      <c r="AE3334">
        <v>1.3651794957081544</v>
      </c>
      <c r="AF3334">
        <v>5.2638586350000001</v>
      </c>
      <c r="AG3334">
        <v>0.22113013607260382</v>
      </c>
      <c r="AH3334">
        <v>57</v>
      </c>
      <c r="AI3334">
        <v>37053.556000000011</v>
      </c>
      <c r="AJ3334">
        <v>37.053555999999993</v>
      </c>
      <c r="AK3334">
        <v>33.420225481284774</v>
      </c>
      <c r="AL3334">
        <v>1.4039546881284366</v>
      </c>
      <c r="AM3334">
        <v>18039</v>
      </c>
      <c r="AN3334">
        <v>269735.3240000002</v>
      </c>
      <c r="AO3334">
        <v>269.73532400000039</v>
      </c>
      <c r="AP3334">
        <v>243.28610588272275</v>
      </c>
      <c r="AQ3334">
        <v>10.220238313527654</v>
      </c>
      <c r="AR3334">
        <v>22422</v>
      </c>
      <c r="AS3334">
        <v>310535.69199997757</v>
      </c>
      <c r="AT3334">
        <v>310.53569200002931</v>
      </c>
      <c r="AU3334">
        <v>280.08574525550273</v>
      </c>
      <c r="AV3334">
        <v>11.7661592483754</v>
      </c>
      <c r="AW3334">
        <v>21</v>
      </c>
      <c r="AX3334">
        <v>23</v>
      </c>
      <c r="AY3334">
        <v>827.21</v>
      </c>
      <c r="AZ3334">
        <v>0.82721000000000022</v>
      </c>
      <c r="BA3334">
        <v>2.0755778000000005</v>
      </c>
      <c r="BB3334">
        <v>8.7193223292797592E-2</v>
      </c>
      <c r="BC3334">
        <v>138</v>
      </c>
      <c r="BD3334">
        <v>268508.3</v>
      </c>
      <c r="BE3334">
        <v>268.50830000000036</v>
      </c>
      <c r="BF3334">
        <v>538.41917846502383</v>
      </c>
      <c r="BG3334">
        <v>22.618522732814665</v>
      </c>
      <c r="BH3334">
        <v>22645</v>
      </c>
      <c r="BI3334">
        <v>670.85638149573776</v>
      </c>
      <c r="BJ3334">
        <v>1355.0562451555265</v>
      </c>
      <c r="BK3334">
        <v>56.924737660108761</v>
      </c>
      <c r="BL3334" t="s">
        <v>639</v>
      </c>
    </row>
    <row r="3335" spans="1:64">
      <c r="A3335" t="s">
        <v>4423</v>
      </c>
      <c r="B3335" t="s">
        <v>4424</v>
      </c>
      <c r="C3335" t="s">
        <v>640</v>
      </c>
      <c r="D3335" t="s">
        <v>942</v>
      </c>
      <c r="E3335">
        <v>2012</v>
      </c>
      <c r="F3335" s="23">
        <v>42.18</v>
      </c>
      <c r="G3335" s="23">
        <v>6.61</v>
      </c>
      <c r="H3335" s="22">
        <v>9533</v>
      </c>
      <c r="I3335" s="34">
        <v>77.073667</v>
      </c>
      <c r="J3335" s="22">
        <v>2</v>
      </c>
      <c r="K3335" s="22" t="s">
        <v>782</v>
      </c>
      <c r="L3335" s="23">
        <v>200</v>
      </c>
      <c r="M3335" s="23">
        <v>0.2</v>
      </c>
      <c r="N3335" s="23">
        <v>1.1708000000000001</v>
      </c>
      <c r="O3335" s="14">
        <v>1.5190661682154036</v>
      </c>
      <c r="P3335" s="22">
        <v>0</v>
      </c>
      <c r="Q3335" s="22" t="s">
        <v>782</v>
      </c>
      <c r="R3335" s="23">
        <v>0</v>
      </c>
      <c r="S3335" s="23">
        <v>0</v>
      </c>
      <c r="T3335" s="23">
        <v>0</v>
      </c>
      <c r="U3335" s="14">
        <v>0</v>
      </c>
      <c r="V3335" s="22">
        <v>0</v>
      </c>
      <c r="W3335" s="22" t="s">
        <v>782</v>
      </c>
      <c r="X3335" s="23">
        <v>0</v>
      </c>
      <c r="Y3335" s="23">
        <v>0</v>
      </c>
      <c r="Z3335" s="23">
        <v>0</v>
      </c>
      <c r="AA3335" s="14">
        <v>0</v>
      </c>
      <c r="AB3335" s="22">
        <v>0</v>
      </c>
      <c r="AC3335" s="22" t="s">
        <v>782</v>
      </c>
      <c r="AD3335" s="23">
        <v>0</v>
      </c>
      <c r="AE3335" s="23">
        <v>0</v>
      </c>
      <c r="AF3335" s="23">
        <v>0</v>
      </c>
      <c r="AG3335" s="14">
        <v>0</v>
      </c>
      <c r="AH3335" s="22" t="s">
        <v>782</v>
      </c>
      <c r="AI3335" s="23" t="s">
        <v>782</v>
      </c>
      <c r="AJ3335" s="23" t="s">
        <v>782</v>
      </c>
      <c r="AK3335" s="23" t="s">
        <v>782</v>
      </c>
      <c r="AL3335" s="14" t="s">
        <v>782</v>
      </c>
      <c r="AM3335" s="22" t="s">
        <v>782</v>
      </c>
      <c r="AN3335" s="23" t="s">
        <v>782</v>
      </c>
      <c r="AO3335" s="23" t="s">
        <v>782</v>
      </c>
      <c r="AP3335" s="23" t="s">
        <v>782</v>
      </c>
      <c r="AQ3335" s="14" t="s">
        <v>782</v>
      </c>
      <c r="AR3335" s="22">
        <v>113</v>
      </c>
      <c r="AS3335" s="23">
        <v>2175.6420000000003</v>
      </c>
      <c r="AT3335" s="23">
        <v>2.1756420000000003</v>
      </c>
      <c r="AU3335" s="23">
        <v>1.662372</v>
      </c>
      <c r="AV3335" s="14">
        <v>2.1568611754258433</v>
      </c>
      <c r="AW3335" s="22">
        <v>0</v>
      </c>
      <c r="AX3335" s="22" t="s">
        <v>782</v>
      </c>
      <c r="AY3335" s="23">
        <v>0</v>
      </c>
      <c r="AZ3335" s="23">
        <v>0</v>
      </c>
      <c r="BA3335" s="23">
        <v>0</v>
      </c>
      <c r="BB3335" s="14">
        <v>0</v>
      </c>
      <c r="BC3335" s="22">
        <v>0</v>
      </c>
      <c r="BD3335" s="23">
        <v>0</v>
      </c>
      <c r="BE3335" s="23">
        <v>0</v>
      </c>
      <c r="BF3335" s="23">
        <v>0</v>
      </c>
      <c r="BG3335" s="14">
        <v>0</v>
      </c>
      <c r="BH3335" s="22">
        <v>115</v>
      </c>
      <c r="BI3335" s="23">
        <v>2.3756420000000005</v>
      </c>
      <c r="BJ3335" s="23">
        <v>2.8331720000000002</v>
      </c>
      <c r="BK3335" s="14">
        <v>3.6759273436412467</v>
      </c>
      <c r="BL3335" t="s">
        <v>640</v>
      </c>
    </row>
    <row r="3336" spans="1:64">
      <c r="A3336" t="s">
        <v>4425</v>
      </c>
      <c r="B3336" t="s">
        <v>4424</v>
      </c>
      <c r="C3336" t="s">
        <v>640</v>
      </c>
      <c r="D3336" t="s">
        <v>942</v>
      </c>
      <c r="E3336">
        <v>2015</v>
      </c>
      <c r="F3336" s="23">
        <v>42.18</v>
      </c>
      <c r="G3336" s="23">
        <v>6.69</v>
      </c>
      <c r="H3336" s="22">
        <v>9828</v>
      </c>
      <c r="I3336" s="34">
        <v>78.611724461447025</v>
      </c>
      <c r="J3336" s="13">
        <v>0</v>
      </c>
      <c r="K3336" s="13">
        <v>0</v>
      </c>
      <c r="L3336" s="19">
        <v>0</v>
      </c>
      <c r="M3336" s="35">
        <v>0</v>
      </c>
      <c r="N3336" s="19">
        <v>0</v>
      </c>
      <c r="O3336" s="17">
        <v>0</v>
      </c>
      <c r="P3336" s="36">
        <v>0</v>
      </c>
      <c r="Q3336" s="37">
        <v>0</v>
      </c>
      <c r="R3336" s="38">
        <v>0</v>
      </c>
      <c r="S3336" s="27">
        <v>0</v>
      </c>
      <c r="T3336" s="23">
        <v>0</v>
      </c>
      <c r="U3336" s="17">
        <v>0</v>
      </c>
      <c r="V3336" s="22">
        <v>0</v>
      </c>
      <c r="W3336" s="22">
        <v>0</v>
      </c>
      <c r="X3336" s="23">
        <v>0</v>
      </c>
      <c r="Y3336" s="27">
        <v>0</v>
      </c>
      <c r="Z3336" s="27">
        <v>0</v>
      </c>
      <c r="AA3336" s="14">
        <v>0</v>
      </c>
      <c r="AB3336" s="39">
        <v>0</v>
      </c>
      <c r="AC3336" s="22" t="s">
        <v>782</v>
      </c>
      <c r="AD3336" s="23">
        <v>0</v>
      </c>
      <c r="AE3336" s="23">
        <v>0</v>
      </c>
      <c r="AF3336" s="23">
        <v>0</v>
      </c>
      <c r="AG3336" s="14">
        <v>0</v>
      </c>
      <c r="AH3336" s="22" t="s">
        <v>782</v>
      </c>
      <c r="AI3336" s="23" t="s">
        <v>782</v>
      </c>
      <c r="AJ3336" s="23" t="s">
        <v>782</v>
      </c>
      <c r="AK3336" s="23" t="s">
        <v>782</v>
      </c>
      <c r="AL3336" s="14" t="s">
        <v>782</v>
      </c>
      <c r="AM3336" s="22" t="s">
        <v>782</v>
      </c>
      <c r="AN3336" s="23" t="s">
        <v>782</v>
      </c>
      <c r="AO3336" s="23" t="s">
        <v>782</v>
      </c>
      <c r="AP3336" s="23" t="s">
        <v>782</v>
      </c>
      <c r="AQ3336" s="14" t="s">
        <v>782</v>
      </c>
      <c r="AR3336" s="40">
        <v>128</v>
      </c>
      <c r="AS3336" s="41">
        <v>2609.9970000000008</v>
      </c>
      <c r="AT3336" s="23">
        <v>2.6099970000000008</v>
      </c>
      <c r="AU3336" s="23">
        <v>2.3181021716296413</v>
      </c>
      <c r="AV3336" s="14">
        <v>2.948799542956841</v>
      </c>
      <c r="AW3336" s="22">
        <v>0</v>
      </c>
      <c r="AX3336" s="22" t="s">
        <v>782</v>
      </c>
      <c r="AY3336" s="23">
        <v>0</v>
      </c>
      <c r="AZ3336" s="23">
        <v>0</v>
      </c>
      <c r="BA3336" s="23">
        <v>0</v>
      </c>
      <c r="BB3336" s="14">
        <v>0</v>
      </c>
      <c r="BC3336" s="42">
        <v>0</v>
      </c>
      <c r="BD3336" s="46">
        <v>0</v>
      </c>
      <c r="BE3336" s="44">
        <v>0</v>
      </c>
      <c r="BF3336" s="23">
        <v>0</v>
      </c>
      <c r="BG3336" s="14">
        <v>0</v>
      </c>
      <c r="BH3336" s="22">
        <v>128</v>
      </c>
      <c r="BI3336" s="23">
        <v>2.6099970000000008</v>
      </c>
      <c r="BJ3336" s="23">
        <v>2.3181021716296413</v>
      </c>
      <c r="BK3336" s="14">
        <v>2.948799542956841</v>
      </c>
      <c r="BL3336" t="s">
        <v>640</v>
      </c>
    </row>
    <row r="3337" spans="1:64">
      <c r="A3337" t="s">
        <v>4426</v>
      </c>
      <c r="B3337" t="s">
        <v>4424</v>
      </c>
      <c r="C3337" t="s">
        <v>640</v>
      </c>
      <c r="D3337" t="s">
        <v>942</v>
      </c>
      <c r="E3337">
        <v>2016</v>
      </c>
      <c r="F3337" s="23">
        <v>42.18</v>
      </c>
      <c r="G3337" s="23">
        <v>6.86</v>
      </c>
      <c r="H3337" s="22">
        <v>9904</v>
      </c>
      <c r="I3337" s="34">
        <v>83.561717444936946</v>
      </c>
      <c r="J3337" s="13">
        <v>0</v>
      </c>
      <c r="K3337" s="13">
        <v>0</v>
      </c>
      <c r="L3337" s="19">
        <v>0</v>
      </c>
      <c r="M3337" s="35">
        <v>0</v>
      </c>
      <c r="N3337" s="19">
        <v>0</v>
      </c>
      <c r="O3337" s="17">
        <v>0</v>
      </c>
      <c r="P3337" s="13">
        <v>0</v>
      </c>
      <c r="Q3337" s="13">
        <v>0</v>
      </c>
      <c r="R3337" s="19">
        <v>0</v>
      </c>
      <c r="S3337" s="27">
        <v>0</v>
      </c>
      <c r="T3337" s="19">
        <v>0</v>
      </c>
      <c r="U3337" s="17">
        <v>0</v>
      </c>
      <c r="V3337" s="13">
        <v>0</v>
      </c>
      <c r="W3337" s="13">
        <v>0</v>
      </c>
      <c r="X3337" s="19">
        <v>0</v>
      </c>
      <c r="Y3337" s="27">
        <v>0</v>
      </c>
      <c r="Z3337" s="19">
        <v>0</v>
      </c>
      <c r="AA3337" s="14">
        <v>0</v>
      </c>
      <c r="AB3337" s="13">
        <v>0</v>
      </c>
      <c r="AC3337" s="22" t="s">
        <v>782</v>
      </c>
      <c r="AD3337" s="19">
        <v>0</v>
      </c>
      <c r="AE3337" s="23">
        <v>0</v>
      </c>
      <c r="AF3337" s="19">
        <v>0</v>
      </c>
      <c r="AG3337" s="14">
        <v>0</v>
      </c>
      <c r="AH3337" s="22" t="s">
        <v>782</v>
      </c>
      <c r="AI3337" s="23" t="s">
        <v>782</v>
      </c>
      <c r="AJ3337" s="23" t="s">
        <v>782</v>
      </c>
      <c r="AK3337" s="23" t="s">
        <v>782</v>
      </c>
      <c r="AL3337" s="14" t="s">
        <v>782</v>
      </c>
      <c r="AM3337" s="22" t="s">
        <v>782</v>
      </c>
      <c r="AN3337" s="23" t="s">
        <v>782</v>
      </c>
      <c r="AO3337" s="23" t="s">
        <v>782</v>
      </c>
      <c r="AP3337" s="23" t="s">
        <v>782</v>
      </c>
      <c r="AQ3337" s="14" t="s">
        <v>782</v>
      </c>
      <c r="AR3337" s="13">
        <v>130</v>
      </c>
      <c r="AS3337" s="19">
        <v>2621.5170000000012</v>
      </c>
      <c r="AT3337" s="23">
        <v>2.6215170000000012</v>
      </c>
      <c r="AU3337" s="19">
        <v>2.3279070960000006</v>
      </c>
      <c r="AV3337" s="14">
        <v>2.7858535788640015</v>
      </c>
      <c r="AW3337" s="13">
        <v>0</v>
      </c>
      <c r="AX3337" s="22" t="s">
        <v>782</v>
      </c>
      <c r="AY3337" s="19">
        <v>0</v>
      </c>
      <c r="AZ3337" s="23">
        <v>0</v>
      </c>
      <c r="BA3337" s="19">
        <v>0</v>
      </c>
      <c r="BB3337" s="14">
        <v>0</v>
      </c>
      <c r="BC3337" s="13">
        <v>0</v>
      </c>
      <c r="BD3337" s="19">
        <v>0</v>
      </c>
      <c r="BE3337" s="44">
        <v>0</v>
      </c>
      <c r="BF3337" s="19">
        <v>0</v>
      </c>
      <c r="BG3337" s="14">
        <v>0</v>
      </c>
      <c r="BH3337" s="22">
        <v>130</v>
      </c>
      <c r="BI3337" s="23">
        <v>2.6215170000000012</v>
      </c>
      <c r="BJ3337" s="23">
        <v>2.3279070960000006</v>
      </c>
      <c r="BK3337" s="14">
        <v>2.7858535788640015</v>
      </c>
      <c r="BL3337" t="s">
        <v>640</v>
      </c>
    </row>
    <row r="3338" spans="1:64">
      <c r="A3338" t="s">
        <v>4427</v>
      </c>
      <c r="B3338" t="s">
        <v>4424</v>
      </c>
      <c r="C3338" t="s">
        <v>640</v>
      </c>
      <c r="D3338" t="s">
        <v>942</v>
      </c>
      <c r="E3338">
        <v>2017</v>
      </c>
      <c r="F3338" s="23">
        <v>42.18</v>
      </c>
      <c r="G3338" s="23">
        <v>6.86</v>
      </c>
      <c r="H3338" s="22">
        <v>10058</v>
      </c>
      <c r="I3338" s="34">
        <v>79.005695245468814</v>
      </c>
      <c r="J3338" s="13">
        <v>0</v>
      </c>
      <c r="K3338" s="13">
        <v>0</v>
      </c>
      <c r="L3338" s="19">
        <v>0</v>
      </c>
      <c r="M3338" s="19">
        <v>0</v>
      </c>
      <c r="N3338" s="19">
        <v>0</v>
      </c>
      <c r="O3338" s="17">
        <v>0</v>
      </c>
      <c r="P3338" s="13">
        <v>0</v>
      </c>
      <c r="Q3338" s="13">
        <v>0</v>
      </c>
      <c r="R3338" s="19">
        <v>0</v>
      </c>
      <c r="S3338" s="19">
        <v>0</v>
      </c>
      <c r="T3338" s="19">
        <v>0</v>
      </c>
      <c r="U3338" s="17">
        <v>0</v>
      </c>
      <c r="V3338" s="13">
        <v>0</v>
      </c>
      <c r="W3338" s="13">
        <v>0</v>
      </c>
      <c r="X3338" s="19">
        <v>0</v>
      </c>
      <c r="Y3338" s="19">
        <v>0</v>
      </c>
      <c r="Z3338" s="19">
        <v>0</v>
      </c>
      <c r="AA3338" s="14">
        <v>0</v>
      </c>
      <c r="AB3338" s="13">
        <v>0</v>
      </c>
      <c r="AC3338" s="22" t="s">
        <v>782</v>
      </c>
      <c r="AD3338" s="19">
        <v>0</v>
      </c>
      <c r="AE3338" s="19">
        <v>0</v>
      </c>
      <c r="AF3338" s="19">
        <v>0</v>
      </c>
      <c r="AG3338" s="14">
        <v>0</v>
      </c>
      <c r="AH3338" s="22" t="s">
        <v>782</v>
      </c>
      <c r="AI3338" s="23" t="s">
        <v>782</v>
      </c>
      <c r="AJ3338" s="23" t="s">
        <v>782</v>
      </c>
      <c r="AK3338" s="23" t="s">
        <v>782</v>
      </c>
      <c r="AL3338" s="14" t="s">
        <v>782</v>
      </c>
      <c r="AM3338" s="22" t="s">
        <v>782</v>
      </c>
      <c r="AN3338" s="23" t="s">
        <v>782</v>
      </c>
      <c r="AO3338" s="23" t="s">
        <v>782</v>
      </c>
      <c r="AP3338" s="23" t="s">
        <v>782</v>
      </c>
      <c r="AQ3338" s="14" t="s">
        <v>782</v>
      </c>
      <c r="AR3338" s="13">
        <v>134</v>
      </c>
      <c r="AS3338" s="19">
        <v>2656.8170000000014</v>
      </c>
      <c r="AT3338" s="19">
        <v>2.6568169999999998</v>
      </c>
      <c r="AU3338" s="19">
        <v>2.3592534960000009</v>
      </c>
      <c r="AV3338" s="14">
        <v>2.9861815514310157</v>
      </c>
      <c r="AW3338" s="13">
        <v>0</v>
      </c>
      <c r="AX3338" s="22" t="s">
        <v>782</v>
      </c>
      <c r="AY3338" s="19">
        <v>0</v>
      </c>
      <c r="AZ3338" s="19">
        <v>0</v>
      </c>
      <c r="BA3338" s="19">
        <v>0</v>
      </c>
      <c r="BB3338" s="14">
        <v>0</v>
      </c>
      <c r="BC3338" s="13">
        <v>0</v>
      </c>
      <c r="BD3338" s="19">
        <v>0</v>
      </c>
      <c r="BE3338" s="19">
        <v>0</v>
      </c>
      <c r="BF3338" s="19">
        <v>0</v>
      </c>
      <c r="BG3338" s="14">
        <v>0</v>
      </c>
      <c r="BH3338" s="22">
        <v>134</v>
      </c>
      <c r="BI3338" s="23">
        <v>2.6568169999999998</v>
      </c>
      <c r="BJ3338" s="23">
        <v>2.3592534960000009</v>
      </c>
      <c r="BK3338" s="14">
        <v>2.9861815514310157</v>
      </c>
      <c r="BL3338" t="s">
        <v>640</v>
      </c>
    </row>
    <row r="3339" spans="1:64">
      <c r="A3339" t="s">
        <v>4428</v>
      </c>
      <c r="B3339" t="s">
        <v>4424</v>
      </c>
      <c r="C3339" t="s">
        <v>640</v>
      </c>
      <c r="D3339" t="s">
        <v>942</v>
      </c>
      <c r="E3339">
        <v>2018</v>
      </c>
      <c r="F3339" s="23">
        <v>42.18</v>
      </c>
      <c r="G3339" s="23">
        <v>6.88</v>
      </c>
      <c r="H3339" s="22">
        <v>10046</v>
      </c>
      <c r="I3339" s="34">
        <v>79.011310433474875</v>
      </c>
      <c r="J3339" s="13">
        <v>0</v>
      </c>
      <c r="K3339" s="13">
        <v>0</v>
      </c>
      <c r="L3339" s="19">
        <v>0</v>
      </c>
      <c r="M3339" s="19">
        <v>0</v>
      </c>
      <c r="N3339" s="19">
        <v>0</v>
      </c>
      <c r="O3339" s="17">
        <v>0</v>
      </c>
      <c r="P3339" s="13">
        <v>0</v>
      </c>
      <c r="Q3339" s="13">
        <v>0</v>
      </c>
      <c r="R3339" s="19">
        <v>0</v>
      </c>
      <c r="S3339" s="19">
        <v>0</v>
      </c>
      <c r="T3339" s="19">
        <v>0</v>
      </c>
      <c r="U3339" s="17">
        <v>0</v>
      </c>
      <c r="V3339" s="13">
        <v>0</v>
      </c>
      <c r="W3339" s="13">
        <v>0</v>
      </c>
      <c r="X3339" s="19">
        <v>0</v>
      </c>
      <c r="Y3339" s="19">
        <v>0</v>
      </c>
      <c r="Z3339" s="19">
        <v>0</v>
      </c>
      <c r="AA3339" s="14">
        <v>0</v>
      </c>
      <c r="AB3339" s="13">
        <v>0</v>
      </c>
      <c r="AC3339" s="22" t="s">
        <v>782</v>
      </c>
      <c r="AD3339" s="19">
        <v>0</v>
      </c>
      <c r="AE3339" s="19">
        <v>0</v>
      </c>
      <c r="AF3339" s="19">
        <v>0</v>
      </c>
      <c r="AG3339" s="14">
        <v>0</v>
      </c>
      <c r="AH3339" s="22" t="s">
        <v>782</v>
      </c>
      <c r="AI3339" s="23" t="s">
        <v>782</v>
      </c>
      <c r="AJ3339" s="23" t="s">
        <v>782</v>
      </c>
      <c r="AK3339" s="23" t="s">
        <v>782</v>
      </c>
      <c r="AL3339" s="14" t="s">
        <v>782</v>
      </c>
      <c r="AM3339" s="22" t="s">
        <v>782</v>
      </c>
      <c r="AN3339" s="23" t="s">
        <v>782</v>
      </c>
      <c r="AO3339" s="23" t="s">
        <v>782</v>
      </c>
      <c r="AP3339" s="23" t="s">
        <v>782</v>
      </c>
      <c r="AQ3339" s="14" t="s">
        <v>782</v>
      </c>
      <c r="AR3339" s="13">
        <v>142</v>
      </c>
      <c r="AS3339" s="19">
        <v>2905.2270000000021</v>
      </c>
      <c r="AT3339" s="19">
        <v>2.9052269999999996</v>
      </c>
      <c r="AU3339" s="19">
        <v>2.5798415760000011</v>
      </c>
      <c r="AV3339" s="14">
        <v>3.2651547757484032</v>
      </c>
      <c r="AW3339" s="13">
        <v>0</v>
      </c>
      <c r="AX3339" s="22" t="s">
        <v>782</v>
      </c>
      <c r="AY3339" s="19">
        <v>0</v>
      </c>
      <c r="AZ3339" s="19">
        <v>0</v>
      </c>
      <c r="BA3339" s="19">
        <v>0</v>
      </c>
      <c r="BB3339" s="14">
        <v>0</v>
      </c>
      <c r="BC3339" s="13">
        <v>0</v>
      </c>
      <c r="BD3339" s="19">
        <v>0</v>
      </c>
      <c r="BE3339" s="19">
        <v>0</v>
      </c>
      <c r="BF3339" s="19">
        <v>0</v>
      </c>
      <c r="BG3339" s="14">
        <v>0</v>
      </c>
      <c r="BH3339" s="22">
        <v>142</v>
      </c>
      <c r="BI3339" s="23">
        <v>2.9052269999999996</v>
      </c>
      <c r="BJ3339" s="23">
        <v>2.5798415760000011</v>
      </c>
      <c r="BK3339" s="14">
        <v>3.2651547757484032</v>
      </c>
      <c r="BL3339" t="s">
        <v>640</v>
      </c>
    </row>
    <row r="3340" spans="1:64">
      <c r="A3340" t="s">
        <v>4429</v>
      </c>
      <c r="B3340" t="s">
        <v>4424</v>
      </c>
      <c r="C3340" t="s">
        <v>640</v>
      </c>
      <c r="D3340" t="s">
        <v>942</v>
      </c>
      <c r="E3340">
        <v>2019</v>
      </c>
      <c r="F3340" s="23">
        <v>42.18</v>
      </c>
      <c r="G3340" s="23">
        <v>6.88</v>
      </c>
      <c r="H3340" s="22">
        <v>10032</v>
      </c>
      <c r="I3340" s="34">
        <v>80.557793713824012</v>
      </c>
      <c r="J3340" s="22">
        <v>0</v>
      </c>
      <c r="K3340" s="22">
        <v>0</v>
      </c>
      <c r="L3340" s="23">
        <v>0</v>
      </c>
      <c r="M3340" s="23">
        <v>0</v>
      </c>
      <c r="N3340" s="23">
        <v>0</v>
      </c>
      <c r="O3340" s="14">
        <v>0</v>
      </c>
      <c r="P3340" s="22">
        <v>0</v>
      </c>
      <c r="Q3340" s="22">
        <v>0</v>
      </c>
      <c r="R3340" s="23">
        <v>0</v>
      </c>
      <c r="S3340" s="23">
        <v>0</v>
      </c>
      <c r="T3340" s="23">
        <v>0</v>
      </c>
      <c r="U3340" s="14">
        <v>0</v>
      </c>
      <c r="V3340" s="22">
        <v>0</v>
      </c>
      <c r="W3340" s="22">
        <v>0</v>
      </c>
      <c r="X3340" s="23">
        <v>0</v>
      </c>
      <c r="Y3340" s="23">
        <v>0</v>
      </c>
      <c r="Z3340" s="23">
        <v>0</v>
      </c>
      <c r="AA3340" s="14">
        <v>0</v>
      </c>
      <c r="AB3340" s="22">
        <v>0</v>
      </c>
      <c r="AC3340" s="22">
        <v>0</v>
      </c>
      <c r="AD3340" s="23">
        <v>0</v>
      </c>
      <c r="AE3340" s="23">
        <v>0</v>
      </c>
      <c r="AF3340" s="23">
        <v>0</v>
      </c>
      <c r="AG3340" s="14">
        <v>0</v>
      </c>
      <c r="AH3340" s="22">
        <v>0</v>
      </c>
      <c r="AI3340" s="23">
        <v>0</v>
      </c>
      <c r="AJ3340" s="23">
        <v>0</v>
      </c>
      <c r="AK3340" s="23">
        <v>0</v>
      </c>
      <c r="AL3340" s="14">
        <v>0</v>
      </c>
      <c r="AM3340" s="22">
        <v>154</v>
      </c>
      <c r="AN3340" s="23">
        <v>3183.5870000000018</v>
      </c>
      <c r="AO3340" s="23">
        <v>3.1835870000000002</v>
      </c>
      <c r="AP3340" s="23">
        <v>2.8270252560000011</v>
      </c>
      <c r="AQ3340" s="14">
        <v>3.5093131597456764</v>
      </c>
      <c r="AR3340" s="22">
        <v>154</v>
      </c>
      <c r="AS3340" s="23">
        <v>3183.5870000000018</v>
      </c>
      <c r="AT3340" s="23">
        <v>3.1835870000000002</v>
      </c>
      <c r="AU3340" s="23">
        <v>2.8270252560000011</v>
      </c>
      <c r="AV3340" s="14">
        <v>3.5093131597456764</v>
      </c>
      <c r="AW3340" s="22">
        <v>0</v>
      </c>
      <c r="AX3340" s="22" t="s">
        <v>782</v>
      </c>
      <c r="AY3340" s="23">
        <v>0</v>
      </c>
      <c r="AZ3340" s="23">
        <v>0</v>
      </c>
      <c r="BA3340" s="23">
        <v>0</v>
      </c>
      <c r="BB3340" s="14">
        <v>0</v>
      </c>
      <c r="BC3340" s="22">
        <v>0</v>
      </c>
      <c r="BD3340" s="23">
        <v>0</v>
      </c>
      <c r="BE3340" s="23">
        <v>0</v>
      </c>
      <c r="BF3340" s="23">
        <v>0</v>
      </c>
      <c r="BG3340" s="14">
        <v>0</v>
      </c>
      <c r="BH3340" s="22">
        <v>154</v>
      </c>
      <c r="BI3340" s="23">
        <v>3.1835870000000002</v>
      </c>
      <c r="BJ3340" s="23">
        <v>2.8270252560000011</v>
      </c>
      <c r="BK3340" s="14">
        <v>3.5093131597456764</v>
      </c>
      <c r="BL3340" t="s">
        <v>640</v>
      </c>
    </row>
    <row r="3341" spans="1:64">
      <c r="A3341" t="s">
        <v>4430</v>
      </c>
      <c r="B3341" t="s">
        <v>4424</v>
      </c>
      <c r="C3341" t="s">
        <v>640</v>
      </c>
      <c r="D3341" t="s">
        <v>942</v>
      </c>
      <c r="E3341">
        <v>2020</v>
      </c>
      <c r="F3341" s="23">
        <v>42.18</v>
      </c>
      <c r="G3341" s="23">
        <v>6.9</v>
      </c>
      <c r="H3341" s="22">
        <v>10147</v>
      </c>
      <c r="I3341" s="34">
        <v>80.780150033924471</v>
      </c>
      <c r="J3341" s="22">
        <v>0</v>
      </c>
      <c r="K3341" s="22">
        <v>0</v>
      </c>
      <c r="L3341" s="23">
        <v>0</v>
      </c>
      <c r="M3341" s="23">
        <v>0</v>
      </c>
      <c r="N3341" s="23">
        <v>0</v>
      </c>
      <c r="O3341" s="14">
        <v>0</v>
      </c>
      <c r="P3341" s="22">
        <v>0</v>
      </c>
      <c r="Q3341" s="22">
        <v>0</v>
      </c>
      <c r="R3341" s="23">
        <v>0</v>
      </c>
      <c r="S3341" s="23">
        <v>0</v>
      </c>
      <c r="T3341" s="23">
        <v>0</v>
      </c>
      <c r="U3341" s="14">
        <v>0</v>
      </c>
      <c r="V3341" s="22">
        <v>0</v>
      </c>
      <c r="W3341" s="22">
        <v>0</v>
      </c>
      <c r="X3341" s="23">
        <v>0</v>
      </c>
      <c r="Y3341" s="23">
        <v>0</v>
      </c>
      <c r="Z3341" s="23">
        <v>0</v>
      </c>
      <c r="AA3341" s="14">
        <v>0</v>
      </c>
      <c r="AB3341" s="22">
        <v>0</v>
      </c>
      <c r="AC3341" s="22">
        <v>0</v>
      </c>
      <c r="AD3341" s="23">
        <v>0</v>
      </c>
      <c r="AE3341" s="23">
        <v>0</v>
      </c>
      <c r="AF3341" s="23">
        <v>0</v>
      </c>
      <c r="AG3341" s="14">
        <v>0</v>
      </c>
      <c r="AH3341" s="22">
        <v>0</v>
      </c>
      <c r="AI3341" s="23">
        <v>0</v>
      </c>
      <c r="AJ3341" s="23">
        <v>0</v>
      </c>
      <c r="AK3341" s="23">
        <v>0</v>
      </c>
      <c r="AL3341" s="14">
        <v>0</v>
      </c>
      <c r="AM3341" s="22">
        <v>169</v>
      </c>
      <c r="AN3341" s="23">
        <v>3329.8120000000017</v>
      </c>
      <c r="AO3341" s="23">
        <v>3.329812</v>
      </c>
      <c r="AP3341" s="23">
        <v>2.9568730560000018</v>
      </c>
      <c r="AQ3341" s="14">
        <v>3.6603955981243308</v>
      </c>
      <c r="AR3341" s="22">
        <v>169</v>
      </c>
      <c r="AS3341" s="23">
        <v>3329.8120000000017</v>
      </c>
      <c r="AT3341" s="23">
        <v>3.329812</v>
      </c>
      <c r="AU3341" s="23">
        <v>2.9568730560000018</v>
      </c>
      <c r="AV3341" s="14">
        <v>3.6603955981243308</v>
      </c>
      <c r="AW3341" s="22">
        <v>0</v>
      </c>
      <c r="AX3341" s="22">
        <v>0</v>
      </c>
      <c r="AY3341" s="23">
        <v>0</v>
      </c>
      <c r="AZ3341" s="23">
        <v>0</v>
      </c>
      <c r="BA3341" s="23">
        <v>0</v>
      </c>
      <c r="BB3341" s="14">
        <v>0</v>
      </c>
      <c r="BC3341" s="22">
        <v>0</v>
      </c>
      <c r="BD3341" s="23">
        <v>0</v>
      </c>
      <c r="BE3341" s="23">
        <v>0</v>
      </c>
      <c r="BF3341" s="23">
        <v>0</v>
      </c>
      <c r="BG3341" s="14">
        <v>0</v>
      </c>
      <c r="BH3341" s="22">
        <v>169</v>
      </c>
      <c r="BI3341" s="23">
        <v>3.329812</v>
      </c>
      <c r="BJ3341" s="23">
        <v>2.9568730560000018</v>
      </c>
      <c r="BK3341" s="14">
        <v>3.6603955981243308</v>
      </c>
      <c r="BL3341" t="s">
        <v>640</v>
      </c>
    </row>
    <row r="3342" spans="1:64">
      <c r="A3342" t="s">
        <v>4431</v>
      </c>
      <c r="B3342" t="s">
        <v>4424</v>
      </c>
      <c r="C3342" t="s">
        <v>640</v>
      </c>
      <c r="D3342" t="s">
        <v>942</v>
      </c>
      <c r="E3342">
        <v>2021</v>
      </c>
      <c r="F3342" s="23">
        <v>42.18</v>
      </c>
      <c r="G3342" s="23">
        <v>6.85</v>
      </c>
      <c r="H3342" s="22">
        <v>10317</v>
      </c>
      <c r="I3342" s="34">
        <v>76.08</v>
      </c>
      <c r="J3342" s="22">
        <v>0</v>
      </c>
      <c r="K3342" s="22">
        <v>0</v>
      </c>
      <c r="L3342" s="23">
        <v>0</v>
      </c>
      <c r="M3342" s="23">
        <v>0</v>
      </c>
      <c r="N3342" s="23">
        <v>0</v>
      </c>
      <c r="O3342" s="14">
        <v>0</v>
      </c>
      <c r="P3342" s="22">
        <v>0</v>
      </c>
      <c r="Q3342" s="22">
        <v>0</v>
      </c>
      <c r="R3342" s="23">
        <v>0</v>
      </c>
      <c r="S3342" s="23">
        <v>0</v>
      </c>
      <c r="T3342" s="23">
        <v>0</v>
      </c>
      <c r="U3342" s="14">
        <v>0</v>
      </c>
      <c r="V3342" s="22">
        <v>0</v>
      </c>
      <c r="W3342" s="22">
        <v>0</v>
      </c>
      <c r="X3342" s="23">
        <v>0</v>
      </c>
      <c r="Y3342" s="23">
        <v>0</v>
      </c>
      <c r="Z3342" s="23">
        <v>0</v>
      </c>
      <c r="AA3342" s="14">
        <v>0</v>
      </c>
      <c r="AB3342" s="22">
        <v>0</v>
      </c>
      <c r="AC3342" s="22">
        <v>0</v>
      </c>
      <c r="AD3342" s="23">
        <v>0</v>
      </c>
      <c r="AE3342" s="23">
        <v>0</v>
      </c>
      <c r="AF3342" s="23">
        <v>0</v>
      </c>
      <c r="AG3342" s="14">
        <v>0</v>
      </c>
      <c r="AH3342" s="22">
        <v>0</v>
      </c>
      <c r="AI3342" s="23">
        <v>0</v>
      </c>
      <c r="AJ3342" s="23">
        <v>0</v>
      </c>
      <c r="AK3342" s="23">
        <v>0</v>
      </c>
      <c r="AL3342" s="14">
        <v>0</v>
      </c>
      <c r="AM3342" s="22">
        <v>191</v>
      </c>
      <c r="AN3342" s="23">
        <v>3548.8470000000002</v>
      </c>
      <c r="AO3342" s="23">
        <v>3.5488469999999999</v>
      </c>
      <c r="AP3342" s="23">
        <v>3.1755896080000001</v>
      </c>
      <c r="AQ3342" s="14">
        <v>4.17</v>
      </c>
      <c r="AR3342" s="22">
        <v>191</v>
      </c>
      <c r="AS3342" s="23">
        <v>3548.8470000000002</v>
      </c>
      <c r="AT3342" s="23">
        <v>3.5488469999999999</v>
      </c>
      <c r="AU3342" s="23">
        <v>3.1755896080000001</v>
      </c>
      <c r="AV3342" s="14">
        <v>4.17</v>
      </c>
      <c r="AW3342" s="22">
        <v>0</v>
      </c>
      <c r="AX3342" s="22">
        <v>0</v>
      </c>
      <c r="AY3342" s="23">
        <v>0</v>
      </c>
      <c r="AZ3342" s="23">
        <v>0</v>
      </c>
      <c r="BA3342" s="23">
        <v>0</v>
      </c>
      <c r="BB3342" s="14">
        <v>0</v>
      </c>
      <c r="BC3342" s="22">
        <v>0</v>
      </c>
      <c r="BD3342" s="23">
        <v>0</v>
      </c>
      <c r="BE3342" s="23">
        <v>0</v>
      </c>
      <c r="BF3342" s="23">
        <v>0</v>
      </c>
      <c r="BG3342" s="14">
        <v>0</v>
      </c>
      <c r="BH3342" s="22">
        <v>191</v>
      </c>
      <c r="BI3342" s="23">
        <v>3.55</v>
      </c>
      <c r="BJ3342" s="23">
        <v>3.18</v>
      </c>
      <c r="BK3342" s="14">
        <v>4.17</v>
      </c>
      <c r="BL3342" t="s">
        <v>640</v>
      </c>
    </row>
    <row r="3343" spans="1:64">
      <c r="A3343" t="s">
        <v>4432</v>
      </c>
      <c r="B3343" t="s">
        <v>4424</v>
      </c>
      <c r="C3343" t="s">
        <v>640</v>
      </c>
      <c r="D3343" s="111" t="s">
        <v>942</v>
      </c>
      <c r="E3343" s="110">
        <v>2022</v>
      </c>
      <c r="F3343" s="23"/>
      <c r="G3343" s="23"/>
      <c r="H3343" s="22">
        <v>10365</v>
      </c>
      <c r="I3343" s="34">
        <v>75.120733143445349</v>
      </c>
      <c r="J3343" s="22">
        <v>0</v>
      </c>
      <c r="K3343" s="22">
        <v>0</v>
      </c>
      <c r="L3343" s="23">
        <v>0</v>
      </c>
      <c r="M3343" s="23">
        <v>0</v>
      </c>
      <c r="N3343" s="23">
        <v>0</v>
      </c>
      <c r="O3343" s="14">
        <v>0</v>
      </c>
      <c r="P3343" s="22">
        <v>0</v>
      </c>
      <c r="Q3343" s="22">
        <v>0</v>
      </c>
      <c r="R3343" s="23">
        <v>0</v>
      </c>
      <c r="S3343" s="23">
        <v>0</v>
      </c>
      <c r="T3343" s="23">
        <v>0</v>
      </c>
      <c r="U3343" s="14">
        <v>0</v>
      </c>
      <c r="V3343" s="22">
        <v>0</v>
      </c>
      <c r="W3343" s="22">
        <v>0</v>
      </c>
      <c r="X3343" s="23">
        <v>0</v>
      </c>
      <c r="Y3343" s="23">
        <v>0</v>
      </c>
      <c r="Z3343" s="23">
        <v>0</v>
      </c>
      <c r="AA3343" s="14">
        <v>0</v>
      </c>
      <c r="AB3343" s="22">
        <v>0</v>
      </c>
      <c r="AC3343" s="22">
        <v>0</v>
      </c>
      <c r="AD3343" s="23">
        <v>0</v>
      </c>
      <c r="AE3343" s="23">
        <v>0</v>
      </c>
      <c r="AF3343" s="23">
        <v>0</v>
      </c>
      <c r="AG3343" s="14">
        <v>0</v>
      </c>
      <c r="AH3343" s="22">
        <v>0</v>
      </c>
      <c r="AI3343" s="23">
        <v>0</v>
      </c>
      <c r="AJ3343" s="23">
        <v>0</v>
      </c>
      <c r="AK3343" s="23">
        <v>0</v>
      </c>
      <c r="AL3343" s="14">
        <v>0</v>
      </c>
      <c r="AM3343" s="22">
        <v>269</v>
      </c>
      <c r="AN3343" s="23">
        <v>4362.4570000000031</v>
      </c>
      <c r="AO3343" s="23">
        <v>4.3624570000000009</v>
      </c>
      <c r="AP3343" s="23">
        <v>4.4687435457084179</v>
      </c>
      <c r="AQ3343" s="14">
        <v>5.9487485794037909</v>
      </c>
      <c r="AR3343" s="22">
        <v>269</v>
      </c>
      <c r="AS3343" s="23">
        <v>4362.4570000000003</v>
      </c>
      <c r="AT3343" s="23">
        <v>4.362457</v>
      </c>
      <c r="AU3343" s="23">
        <v>4.4687435457084197</v>
      </c>
      <c r="AV3343" s="14">
        <v>5.9487485794037935</v>
      </c>
      <c r="AW3343" s="22">
        <v>0</v>
      </c>
      <c r="AX3343" s="22">
        <v>0</v>
      </c>
      <c r="AY3343" s="23">
        <v>0</v>
      </c>
      <c r="AZ3343" s="23">
        <v>0</v>
      </c>
      <c r="BA3343" s="23">
        <v>0</v>
      </c>
      <c r="BB3343" s="14">
        <v>0</v>
      </c>
      <c r="BC3343" s="22">
        <v>0</v>
      </c>
      <c r="BD3343" s="23">
        <v>0</v>
      </c>
      <c r="BE3343" s="23">
        <v>0</v>
      </c>
      <c r="BF3343" s="23">
        <v>0</v>
      </c>
      <c r="BG3343" s="14">
        <v>0</v>
      </c>
      <c r="BH3343" s="22">
        <v>269</v>
      </c>
      <c r="BI3343" s="23">
        <v>4.362457</v>
      </c>
      <c r="BJ3343" s="23">
        <v>4.4687435457084197</v>
      </c>
      <c r="BK3343" s="14">
        <v>5.9487485794037935</v>
      </c>
      <c r="BL3343" t="s">
        <v>640</v>
      </c>
    </row>
    <row r="3344" spans="1:64">
      <c r="A3344" t="s">
        <v>4433</v>
      </c>
      <c r="B3344" t="s">
        <v>4424</v>
      </c>
      <c r="C3344" t="s">
        <v>640</v>
      </c>
      <c r="D3344" t="s">
        <v>942</v>
      </c>
      <c r="E3344">
        <v>2023</v>
      </c>
      <c r="F3344">
        <v>42.18</v>
      </c>
      <c r="G3344">
        <v>7.44</v>
      </c>
      <c r="H3344">
        <v>9883</v>
      </c>
      <c r="I3344">
        <v>75.120733143445349</v>
      </c>
      <c r="J3344">
        <v>0</v>
      </c>
      <c r="K3344">
        <v>0</v>
      </c>
      <c r="L3344">
        <v>0</v>
      </c>
      <c r="M3344">
        <v>0</v>
      </c>
      <c r="N3344">
        <v>0</v>
      </c>
      <c r="O3344">
        <v>0</v>
      </c>
      <c r="P3344">
        <v>0</v>
      </c>
      <c r="Q3344">
        <v>0</v>
      </c>
      <c r="R3344">
        <v>0</v>
      </c>
      <c r="S3344">
        <v>0</v>
      </c>
      <c r="T3344">
        <v>0</v>
      </c>
      <c r="U3344">
        <v>0</v>
      </c>
      <c r="V3344">
        <v>0</v>
      </c>
      <c r="W3344">
        <v>0</v>
      </c>
      <c r="X3344">
        <v>0</v>
      </c>
      <c r="Y3344">
        <v>0</v>
      </c>
      <c r="Z3344">
        <v>0</v>
      </c>
      <c r="AA3344">
        <v>0</v>
      </c>
      <c r="AG3344">
        <v>0</v>
      </c>
      <c r="AL3344">
        <v>0</v>
      </c>
      <c r="AM3344">
        <v>383</v>
      </c>
      <c r="AN3344">
        <v>5593.16</v>
      </c>
      <c r="AO3344">
        <v>5.5931600000000001</v>
      </c>
      <c r="AP3344">
        <v>5.2463129999999998</v>
      </c>
      <c r="AQ3344">
        <v>6.9838415846954049</v>
      </c>
      <c r="AR3344">
        <v>422</v>
      </c>
      <c r="AS3344">
        <v>5625.28</v>
      </c>
      <c r="AT3344">
        <v>5.6252800000000001</v>
      </c>
      <c r="AU3344">
        <v>5.2764408367659801</v>
      </c>
      <c r="AV3344">
        <v>7.0239474722517068</v>
      </c>
      <c r="AW3344">
        <v>0</v>
      </c>
      <c r="AX3344">
        <v>0</v>
      </c>
      <c r="AY3344">
        <v>0</v>
      </c>
      <c r="AZ3344">
        <v>0</v>
      </c>
      <c r="BA3344">
        <v>0</v>
      </c>
      <c r="BB3344">
        <v>0</v>
      </c>
      <c r="BC3344">
        <v>0</v>
      </c>
      <c r="BD3344">
        <v>0</v>
      </c>
      <c r="BE3344">
        <v>0</v>
      </c>
      <c r="BF3344">
        <v>0</v>
      </c>
      <c r="BG3344">
        <v>0</v>
      </c>
      <c r="BH3344">
        <v>422</v>
      </c>
      <c r="BI3344">
        <v>5.6252800000000001</v>
      </c>
      <c r="BJ3344">
        <v>5.2764408367659801</v>
      </c>
      <c r="BK3344">
        <v>7.0239474722517068</v>
      </c>
      <c r="BL3344" t="s">
        <v>640</v>
      </c>
    </row>
    <row r="3345" spans="1:64">
      <c r="A3345" t="s">
        <v>4434</v>
      </c>
      <c r="B3345" t="s">
        <v>4424</v>
      </c>
      <c r="C3345" t="s">
        <v>640</v>
      </c>
      <c r="D3345" t="s">
        <v>942</v>
      </c>
      <c r="E3345">
        <v>2024</v>
      </c>
      <c r="F3345">
        <v>42.18</v>
      </c>
      <c r="G3345">
        <v>7.45</v>
      </c>
      <c r="H3345">
        <v>9774</v>
      </c>
      <c r="I3345">
        <v>67.021277299571139</v>
      </c>
      <c r="J3345">
        <v>0</v>
      </c>
      <c r="K3345">
        <v>0</v>
      </c>
      <c r="L3345">
        <v>0</v>
      </c>
      <c r="M3345">
        <v>0</v>
      </c>
      <c r="N3345">
        <v>0</v>
      </c>
      <c r="O3345">
        <v>0</v>
      </c>
      <c r="P3345">
        <v>0</v>
      </c>
      <c r="Q3345">
        <v>0</v>
      </c>
      <c r="R3345">
        <v>0</v>
      </c>
      <c r="S3345">
        <v>0</v>
      </c>
      <c r="T3345">
        <v>0</v>
      </c>
      <c r="U3345">
        <v>0</v>
      </c>
      <c r="V3345">
        <v>0</v>
      </c>
      <c r="W3345">
        <v>0</v>
      </c>
      <c r="X3345">
        <v>0</v>
      </c>
      <c r="Y3345">
        <v>0</v>
      </c>
      <c r="Z3345">
        <v>0</v>
      </c>
      <c r="AA3345">
        <v>0</v>
      </c>
      <c r="AB3345">
        <v>0</v>
      </c>
      <c r="AC3345">
        <v>0</v>
      </c>
      <c r="AD3345">
        <v>0</v>
      </c>
      <c r="AE3345">
        <v>0</v>
      </c>
      <c r="AF3345">
        <v>0</v>
      </c>
      <c r="AG3345">
        <v>0</v>
      </c>
      <c r="AH3345">
        <v>0</v>
      </c>
      <c r="AI3345">
        <v>0</v>
      </c>
      <c r="AJ3345">
        <v>0</v>
      </c>
      <c r="AK3345">
        <v>0</v>
      </c>
      <c r="AL3345">
        <v>0</v>
      </c>
      <c r="AM3345">
        <v>469</v>
      </c>
      <c r="AN3345">
        <v>6685.7519999999904</v>
      </c>
      <c r="AO3345">
        <v>6.6857519999999999</v>
      </c>
      <c r="AP3345">
        <v>6.0301726331462167</v>
      </c>
      <c r="AQ3345">
        <v>8.9974003422713089</v>
      </c>
      <c r="AR3345">
        <v>581</v>
      </c>
      <c r="AS3345">
        <v>6800.7370000000028</v>
      </c>
      <c r="AT3345">
        <v>6.8007370000000034</v>
      </c>
      <c r="AU3345">
        <v>6.1338826421657329</v>
      </c>
      <c r="AV3345">
        <v>9.1521422588658758</v>
      </c>
      <c r="AW3345">
        <v>0</v>
      </c>
      <c r="AX3345">
        <v>0</v>
      </c>
      <c r="AY3345">
        <v>0</v>
      </c>
      <c r="AZ3345">
        <v>0</v>
      </c>
      <c r="BA3345">
        <v>0</v>
      </c>
      <c r="BB3345">
        <v>0</v>
      </c>
      <c r="BC3345">
        <v>0</v>
      </c>
      <c r="BD3345">
        <v>0</v>
      </c>
      <c r="BE3345">
        <v>0</v>
      </c>
      <c r="BF3345">
        <v>0</v>
      </c>
      <c r="BG3345">
        <v>0</v>
      </c>
      <c r="BH3345">
        <v>581</v>
      </c>
      <c r="BI3345">
        <v>6.8007370000000034</v>
      </c>
      <c r="BJ3345">
        <v>6.1338826421657329</v>
      </c>
      <c r="BK3345">
        <v>9.1521422588658758</v>
      </c>
      <c r="BL3345" t="s">
        <v>640</v>
      </c>
    </row>
    <row r="3346" spans="1:64">
      <c r="A3346" t="s">
        <v>4435</v>
      </c>
      <c r="B3346" t="s">
        <v>4436</v>
      </c>
      <c r="C3346" t="s">
        <v>641</v>
      </c>
      <c r="D3346" t="s">
        <v>942</v>
      </c>
      <c r="E3346">
        <v>2012</v>
      </c>
      <c r="F3346" s="23">
        <v>100.05</v>
      </c>
      <c r="G3346" s="23">
        <v>25.96</v>
      </c>
      <c r="H3346" s="22">
        <v>52180</v>
      </c>
      <c r="I3346" s="34">
        <v>435.78732500000001</v>
      </c>
      <c r="J3346" s="22">
        <v>7</v>
      </c>
      <c r="K3346" s="22" t="s">
        <v>782</v>
      </c>
      <c r="L3346" s="23">
        <v>4154</v>
      </c>
      <c r="M3346" s="23">
        <v>4.1539999999999999</v>
      </c>
      <c r="N3346" s="23">
        <v>19.637858000000001</v>
      </c>
      <c r="O3346" s="14">
        <v>4.5062939818178513</v>
      </c>
      <c r="P3346" s="22">
        <v>0</v>
      </c>
      <c r="Q3346" s="22" t="s">
        <v>782</v>
      </c>
      <c r="R3346" s="23">
        <v>0</v>
      </c>
      <c r="S3346" s="23">
        <v>0</v>
      </c>
      <c r="T3346" s="23">
        <v>0</v>
      </c>
      <c r="U3346" s="14">
        <v>0</v>
      </c>
      <c r="V3346" s="22">
        <v>0</v>
      </c>
      <c r="W3346" s="22" t="s">
        <v>782</v>
      </c>
      <c r="X3346" s="23">
        <v>0</v>
      </c>
      <c r="Y3346" s="23">
        <v>0</v>
      </c>
      <c r="Z3346" s="23">
        <v>0</v>
      </c>
      <c r="AA3346" s="14">
        <v>0</v>
      </c>
      <c r="AB3346" s="22">
        <v>1</v>
      </c>
      <c r="AC3346" s="22" t="s">
        <v>782</v>
      </c>
      <c r="AD3346" s="23">
        <v>985</v>
      </c>
      <c r="AE3346" s="23">
        <v>0.98499999999999999</v>
      </c>
      <c r="AF3346" s="23">
        <v>0.89091600000000004</v>
      </c>
      <c r="AG3346" s="14">
        <v>0.20443825437098245</v>
      </c>
      <c r="AH3346" s="22" t="s">
        <v>782</v>
      </c>
      <c r="AI3346" s="23" t="s">
        <v>782</v>
      </c>
      <c r="AJ3346" s="23" t="s">
        <v>782</v>
      </c>
      <c r="AK3346" s="23" t="s">
        <v>782</v>
      </c>
      <c r="AL3346" s="14" t="s">
        <v>782</v>
      </c>
      <c r="AM3346" s="22" t="s">
        <v>782</v>
      </c>
      <c r="AN3346" s="23" t="s">
        <v>782</v>
      </c>
      <c r="AO3346" s="23" t="s">
        <v>782</v>
      </c>
      <c r="AP3346" s="23" t="s">
        <v>782</v>
      </c>
      <c r="AQ3346" s="14" t="s">
        <v>782</v>
      </c>
      <c r="AR3346" s="22">
        <v>471</v>
      </c>
      <c r="AS3346" s="23">
        <v>7748.2919999999967</v>
      </c>
      <c r="AT3346" s="23">
        <v>7.7482919999999966</v>
      </c>
      <c r="AU3346" s="23">
        <v>5.5724579999999992</v>
      </c>
      <c r="AV3346" s="14">
        <v>1.2787104351876226</v>
      </c>
      <c r="AW3346" s="22">
        <v>0</v>
      </c>
      <c r="AX3346" s="22" t="s">
        <v>782</v>
      </c>
      <c r="AY3346" s="23">
        <v>0</v>
      </c>
      <c r="AZ3346" s="23">
        <v>0</v>
      </c>
      <c r="BA3346" s="23">
        <v>0</v>
      </c>
      <c r="BB3346" s="14">
        <v>0</v>
      </c>
      <c r="BC3346" s="22">
        <v>11</v>
      </c>
      <c r="BD3346" s="23">
        <v>12500</v>
      </c>
      <c r="BE3346" s="23">
        <v>12.5</v>
      </c>
      <c r="BF3346" s="23">
        <v>19.962499999999999</v>
      </c>
      <c r="BG3346" s="14">
        <v>4.5807894940496485</v>
      </c>
      <c r="BH3346" s="22">
        <v>490</v>
      </c>
      <c r="BI3346" s="23">
        <v>25.387291999999995</v>
      </c>
      <c r="BJ3346" s="23">
        <v>46.063732000000002</v>
      </c>
      <c r="BK3346" s="14">
        <v>10.570232165426106</v>
      </c>
      <c r="BL3346" t="s">
        <v>641</v>
      </c>
    </row>
    <row r="3347" spans="1:64">
      <c r="A3347" t="s">
        <v>4437</v>
      </c>
      <c r="B3347" t="s">
        <v>4436</v>
      </c>
      <c r="C3347" t="s">
        <v>641</v>
      </c>
      <c r="D3347" t="s">
        <v>942</v>
      </c>
      <c r="E3347">
        <v>2015</v>
      </c>
      <c r="F3347" s="23">
        <v>100.05</v>
      </c>
      <c r="G3347" s="23">
        <v>26.04</v>
      </c>
      <c r="H3347" s="22">
        <v>53341</v>
      </c>
      <c r="I3347" s="34">
        <v>425.907878502546</v>
      </c>
      <c r="J3347" s="13">
        <v>7</v>
      </c>
      <c r="K3347" s="13">
        <v>7</v>
      </c>
      <c r="L3347" s="19">
        <v>4154</v>
      </c>
      <c r="M3347" s="35">
        <v>4.1539999999999999</v>
      </c>
      <c r="N3347" s="19">
        <v>24.846548594603512</v>
      </c>
      <c r="O3347" s="17">
        <v>5.8337846864823808</v>
      </c>
      <c r="P3347" s="36">
        <v>0</v>
      </c>
      <c r="Q3347" s="37">
        <v>0</v>
      </c>
      <c r="R3347" s="38">
        <v>0</v>
      </c>
      <c r="S3347" s="27">
        <v>0</v>
      </c>
      <c r="T3347" s="23">
        <v>0</v>
      </c>
      <c r="U3347" s="17">
        <v>0</v>
      </c>
      <c r="V3347" s="22">
        <v>0</v>
      </c>
      <c r="W3347" s="22">
        <v>0</v>
      </c>
      <c r="X3347" s="23">
        <v>0</v>
      </c>
      <c r="Y3347" s="27">
        <v>0</v>
      </c>
      <c r="Z3347" s="27">
        <v>0</v>
      </c>
      <c r="AA3347" s="14">
        <v>0</v>
      </c>
      <c r="AB3347" s="39">
        <v>1</v>
      </c>
      <c r="AC3347" s="22" t="s">
        <v>782</v>
      </c>
      <c r="AD3347" s="23">
        <v>985</v>
      </c>
      <c r="AE3347" s="23">
        <v>0.98499999999999999</v>
      </c>
      <c r="AF3347" s="23">
        <v>5.9160234000000003</v>
      </c>
      <c r="AG3347" s="14">
        <v>1.389038263579488</v>
      </c>
      <c r="AH3347" s="22" t="s">
        <v>782</v>
      </c>
      <c r="AI3347" s="23" t="s">
        <v>782</v>
      </c>
      <c r="AJ3347" s="23" t="s">
        <v>782</v>
      </c>
      <c r="AK3347" s="23" t="s">
        <v>782</v>
      </c>
      <c r="AL3347" s="14" t="s">
        <v>782</v>
      </c>
      <c r="AM3347" s="22" t="s">
        <v>782</v>
      </c>
      <c r="AN3347" s="23" t="s">
        <v>782</v>
      </c>
      <c r="AO3347" s="23" t="s">
        <v>782</v>
      </c>
      <c r="AP3347" s="23" t="s">
        <v>782</v>
      </c>
      <c r="AQ3347" s="14" t="s">
        <v>782</v>
      </c>
      <c r="AR3347" s="40">
        <v>580</v>
      </c>
      <c r="AS3347" s="41">
        <v>8675.309999999994</v>
      </c>
      <c r="AT3347" s="23">
        <v>8.6753099999999943</v>
      </c>
      <c r="AU3347" s="23">
        <v>7.7050873815411753</v>
      </c>
      <c r="AV3347" s="14">
        <v>1.8090971711139916</v>
      </c>
      <c r="AW3347" s="22">
        <v>0</v>
      </c>
      <c r="AX3347" s="22" t="s">
        <v>782</v>
      </c>
      <c r="AY3347" s="23">
        <v>0</v>
      </c>
      <c r="AZ3347" s="23">
        <v>0</v>
      </c>
      <c r="BA3347" s="23">
        <v>0</v>
      </c>
      <c r="BB3347" s="14">
        <v>0</v>
      </c>
      <c r="BC3347" s="42">
        <v>11</v>
      </c>
      <c r="BD3347" s="43">
        <v>12500</v>
      </c>
      <c r="BE3347" s="44">
        <v>12.5</v>
      </c>
      <c r="BF3347" s="23">
        <v>17.308830362513323</v>
      </c>
      <c r="BG3347" s="14">
        <v>4.0639845459937538</v>
      </c>
      <c r="BH3347" s="22">
        <v>599</v>
      </c>
      <c r="BI3347" s="23">
        <v>26.314309999999995</v>
      </c>
      <c r="BJ3347" s="23">
        <v>55.776489738658015</v>
      </c>
      <c r="BK3347" s="14">
        <v>13.095904667169615</v>
      </c>
      <c r="BL3347" t="s">
        <v>641</v>
      </c>
    </row>
    <row r="3348" spans="1:64">
      <c r="A3348" t="s">
        <v>4438</v>
      </c>
      <c r="B3348" t="s">
        <v>4436</v>
      </c>
      <c r="C3348" t="s">
        <v>641</v>
      </c>
      <c r="D3348" t="s">
        <v>942</v>
      </c>
      <c r="E3348">
        <v>2016</v>
      </c>
      <c r="F3348" s="23">
        <v>100.05</v>
      </c>
      <c r="G3348" s="23">
        <v>26.34</v>
      </c>
      <c r="H3348" s="22">
        <v>53746</v>
      </c>
      <c r="I3348" s="34">
        <v>453.52722529816663</v>
      </c>
      <c r="J3348" s="13">
        <v>7</v>
      </c>
      <c r="K3348" s="13">
        <v>7</v>
      </c>
      <c r="L3348" s="19">
        <v>4154</v>
      </c>
      <c r="M3348" s="35">
        <v>4.1539999999999999</v>
      </c>
      <c r="N3348" s="19">
        <v>24.845073999999997</v>
      </c>
      <c r="O3348" s="17">
        <v>5.4781879927199224</v>
      </c>
      <c r="P3348" s="13">
        <v>0</v>
      </c>
      <c r="Q3348" s="13">
        <v>0</v>
      </c>
      <c r="R3348" s="19">
        <v>0</v>
      </c>
      <c r="S3348" s="27">
        <v>0</v>
      </c>
      <c r="T3348" s="19">
        <v>0</v>
      </c>
      <c r="U3348" s="17">
        <v>0</v>
      </c>
      <c r="V3348" s="13">
        <v>0</v>
      </c>
      <c r="W3348" s="13">
        <v>0</v>
      </c>
      <c r="X3348" s="19">
        <v>0</v>
      </c>
      <c r="Y3348" s="27">
        <v>0</v>
      </c>
      <c r="Z3348" s="19">
        <v>0</v>
      </c>
      <c r="AA3348" s="14">
        <v>0</v>
      </c>
      <c r="AB3348" s="13">
        <v>1</v>
      </c>
      <c r="AC3348" s="22" t="s">
        <v>782</v>
      </c>
      <c r="AD3348" s="19">
        <v>985</v>
      </c>
      <c r="AE3348" s="23">
        <v>0.98499999999999999</v>
      </c>
      <c r="AF3348" s="19">
        <v>1.2508104</v>
      </c>
      <c r="AG3348" s="14">
        <v>0.27579610004177102</v>
      </c>
      <c r="AH3348" s="22" t="s">
        <v>782</v>
      </c>
      <c r="AI3348" s="23" t="s">
        <v>782</v>
      </c>
      <c r="AJ3348" s="23" t="s">
        <v>782</v>
      </c>
      <c r="AK3348" s="23" t="s">
        <v>782</v>
      </c>
      <c r="AL3348" s="14" t="s">
        <v>782</v>
      </c>
      <c r="AM3348" s="22" t="s">
        <v>782</v>
      </c>
      <c r="AN3348" s="23" t="s">
        <v>782</v>
      </c>
      <c r="AO3348" s="23" t="s">
        <v>782</v>
      </c>
      <c r="AP3348" s="23" t="s">
        <v>782</v>
      </c>
      <c r="AQ3348" s="14" t="s">
        <v>782</v>
      </c>
      <c r="AR3348" s="13">
        <v>615</v>
      </c>
      <c r="AS3348" s="19">
        <v>9409.3149999999987</v>
      </c>
      <c r="AT3348" s="23">
        <v>9.4093149999999994</v>
      </c>
      <c r="AU3348" s="19">
        <v>8.3554717200000042</v>
      </c>
      <c r="AV3348" s="14">
        <v>1.8423307916094318</v>
      </c>
      <c r="AW3348" s="13">
        <v>0</v>
      </c>
      <c r="AX3348" s="22" t="s">
        <v>782</v>
      </c>
      <c r="AY3348" s="19">
        <v>0</v>
      </c>
      <c r="AZ3348" s="23">
        <v>0</v>
      </c>
      <c r="BA3348" s="19">
        <v>0</v>
      </c>
      <c r="BB3348" s="14">
        <v>0</v>
      </c>
      <c r="BC3348" s="13">
        <v>11</v>
      </c>
      <c r="BD3348" s="19">
        <v>12500</v>
      </c>
      <c r="BE3348" s="44">
        <v>12.5</v>
      </c>
      <c r="BF3348" s="19">
        <v>17.308830362513319</v>
      </c>
      <c r="BG3348" s="14">
        <v>3.8164920201061387</v>
      </c>
      <c r="BH3348" s="22">
        <v>634</v>
      </c>
      <c r="BI3348" s="23">
        <v>27.048314999999999</v>
      </c>
      <c r="BJ3348" s="23">
        <v>51.760186482513319</v>
      </c>
      <c r="BK3348" s="14">
        <v>11.412806904477264</v>
      </c>
      <c r="BL3348" t="s">
        <v>641</v>
      </c>
    </row>
    <row r="3349" spans="1:64">
      <c r="A3349" t="s">
        <v>4439</v>
      </c>
      <c r="B3349" t="s">
        <v>4436</v>
      </c>
      <c r="C3349" t="s">
        <v>641</v>
      </c>
      <c r="D3349" t="s">
        <v>942</v>
      </c>
      <c r="E3349">
        <v>2017</v>
      </c>
      <c r="F3349" s="23">
        <v>100.05</v>
      </c>
      <c r="G3349" s="23">
        <v>26.73</v>
      </c>
      <c r="H3349" s="22">
        <v>53856</v>
      </c>
      <c r="I3349" s="34">
        <v>423.03944354145636</v>
      </c>
      <c r="J3349" s="13">
        <v>7</v>
      </c>
      <c r="K3349" s="13">
        <v>7</v>
      </c>
      <c r="L3349" s="19">
        <v>4154</v>
      </c>
      <c r="M3349" s="19">
        <v>4.1539999999999999</v>
      </c>
      <c r="N3349" s="19">
        <v>24.845073999999997</v>
      </c>
      <c r="O3349" s="17">
        <v>5.8729923129650832</v>
      </c>
      <c r="P3349" s="13">
        <v>0</v>
      </c>
      <c r="Q3349" s="13">
        <v>0</v>
      </c>
      <c r="R3349" s="19">
        <v>0</v>
      </c>
      <c r="S3349" s="19">
        <v>0</v>
      </c>
      <c r="T3349" s="19">
        <v>0</v>
      </c>
      <c r="U3349" s="17">
        <v>0</v>
      </c>
      <c r="V3349" s="13">
        <v>0</v>
      </c>
      <c r="W3349" s="13">
        <v>0</v>
      </c>
      <c r="X3349" s="19">
        <v>0</v>
      </c>
      <c r="Y3349" s="19">
        <v>0</v>
      </c>
      <c r="Z3349" s="19">
        <v>0</v>
      </c>
      <c r="AA3349" s="14">
        <v>0</v>
      </c>
      <c r="AB3349" s="13">
        <v>1</v>
      </c>
      <c r="AC3349" s="22" t="s">
        <v>782</v>
      </c>
      <c r="AD3349" s="19">
        <v>985</v>
      </c>
      <c r="AE3349" s="19">
        <v>0.98499999999999999</v>
      </c>
      <c r="AF3349" s="19">
        <v>1.1799606</v>
      </c>
      <c r="AG3349" s="14">
        <v>0.27892448754234617</v>
      </c>
      <c r="AH3349" s="22" t="s">
        <v>782</v>
      </c>
      <c r="AI3349" s="23" t="s">
        <v>782</v>
      </c>
      <c r="AJ3349" s="23" t="s">
        <v>782</v>
      </c>
      <c r="AK3349" s="23" t="s">
        <v>782</v>
      </c>
      <c r="AL3349" s="14" t="s">
        <v>782</v>
      </c>
      <c r="AM3349" s="22" t="s">
        <v>782</v>
      </c>
      <c r="AN3349" s="23" t="s">
        <v>782</v>
      </c>
      <c r="AO3349" s="23" t="s">
        <v>782</v>
      </c>
      <c r="AP3349" s="23" t="s">
        <v>782</v>
      </c>
      <c r="AQ3349" s="14" t="s">
        <v>782</v>
      </c>
      <c r="AR3349" s="13">
        <v>663</v>
      </c>
      <c r="AS3349" s="19">
        <v>9815.7279999999919</v>
      </c>
      <c r="AT3349" s="19">
        <v>9.8157280000000018</v>
      </c>
      <c r="AU3349" s="19">
        <v>8.7163664640000071</v>
      </c>
      <c r="AV3349" s="14">
        <v>2.0604146013032079</v>
      </c>
      <c r="AW3349" s="13">
        <v>0</v>
      </c>
      <c r="AX3349" s="22" t="s">
        <v>782</v>
      </c>
      <c r="AY3349" s="19">
        <v>0</v>
      </c>
      <c r="AZ3349" s="19">
        <v>0</v>
      </c>
      <c r="BA3349" s="19">
        <v>0</v>
      </c>
      <c r="BB3349" s="14">
        <v>0</v>
      </c>
      <c r="BC3349" s="13">
        <v>11</v>
      </c>
      <c r="BD3349" s="19">
        <v>12500</v>
      </c>
      <c r="BE3349" s="19">
        <v>12.5</v>
      </c>
      <c r="BF3349" s="19">
        <v>17.308830362513319</v>
      </c>
      <c r="BG3349" s="14">
        <v>4.0915405470499859</v>
      </c>
      <c r="BH3349" s="22">
        <v>682</v>
      </c>
      <c r="BI3349" s="23">
        <v>27.454727999999999</v>
      </c>
      <c r="BJ3349" s="23">
        <v>52.050231426513321</v>
      </c>
      <c r="BK3349" s="14">
        <v>12.303871948860623</v>
      </c>
      <c r="BL3349" t="s">
        <v>641</v>
      </c>
    </row>
    <row r="3350" spans="1:64">
      <c r="A3350" t="s">
        <v>4440</v>
      </c>
      <c r="B3350" t="s">
        <v>4436</v>
      </c>
      <c r="C3350" t="s">
        <v>641</v>
      </c>
      <c r="D3350" t="s">
        <v>942</v>
      </c>
      <c r="E3350">
        <v>2018</v>
      </c>
      <c r="F3350" s="23">
        <v>100.05</v>
      </c>
      <c r="G3350" s="23">
        <v>26.74</v>
      </c>
      <c r="H3350" s="22">
        <v>54127</v>
      </c>
      <c r="I3350" s="34">
        <v>423.06951031072015</v>
      </c>
      <c r="J3350" s="13">
        <v>7</v>
      </c>
      <c r="K3350" s="13">
        <v>7</v>
      </c>
      <c r="L3350" s="19">
        <v>4154</v>
      </c>
      <c r="M3350" s="19">
        <v>4.1539999999999999</v>
      </c>
      <c r="N3350" s="19">
        <v>24.845073999999997</v>
      </c>
      <c r="O3350" s="17">
        <v>5.8725749302408303</v>
      </c>
      <c r="P3350" s="13">
        <v>0</v>
      </c>
      <c r="Q3350" s="13">
        <v>0</v>
      </c>
      <c r="R3350" s="19">
        <v>0</v>
      </c>
      <c r="S3350" s="19">
        <v>0</v>
      </c>
      <c r="T3350" s="19">
        <v>0</v>
      </c>
      <c r="U3350" s="17">
        <v>0</v>
      </c>
      <c r="V3350" s="13">
        <v>0</v>
      </c>
      <c r="W3350" s="13">
        <v>0</v>
      </c>
      <c r="X3350" s="19">
        <v>0</v>
      </c>
      <c r="Y3350" s="19">
        <v>0</v>
      </c>
      <c r="Z3350" s="19">
        <v>0</v>
      </c>
      <c r="AA3350" s="14">
        <v>0</v>
      </c>
      <c r="AB3350" s="13">
        <v>1</v>
      </c>
      <c r="AC3350" s="22" t="s">
        <v>782</v>
      </c>
      <c r="AD3350" s="19">
        <v>985</v>
      </c>
      <c r="AE3350" s="19">
        <v>0.98499999999999999</v>
      </c>
      <c r="AF3350" s="19">
        <v>1.2455309999999999</v>
      </c>
      <c r="AG3350" s="14">
        <v>0.29440339463017068</v>
      </c>
      <c r="AH3350" s="22" t="s">
        <v>782</v>
      </c>
      <c r="AI3350" s="23" t="s">
        <v>782</v>
      </c>
      <c r="AJ3350" s="23" t="s">
        <v>782</v>
      </c>
      <c r="AK3350" s="23" t="s">
        <v>782</v>
      </c>
      <c r="AL3350" s="14" t="s">
        <v>782</v>
      </c>
      <c r="AM3350" s="22" t="s">
        <v>782</v>
      </c>
      <c r="AN3350" s="23" t="s">
        <v>782</v>
      </c>
      <c r="AO3350" s="23" t="s">
        <v>782</v>
      </c>
      <c r="AP3350" s="23" t="s">
        <v>782</v>
      </c>
      <c r="AQ3350" s="14" t="s">
        <v>782</v>
      </c>
      <c r="AR3350" s="13">
        <v>699</v>
      </c>
      <c r="AS3350" s="19">
        <v>10403.407999999989</v>
      </c>
      <c r="AT3350" s="19">
        <v>10.403408000000004</v>
      </c>
      <c r="AU3350" s="19">
        <v>9.2382263040000083</v>
      </c>
      <c r="AV3350" s="14">
        <v>2.1836190221354088</v>
      </c>
      <c r="AW3350" s="13">
        <v>0</v>
      </c>
      <c r="AX3350" s="22" t="s">
        <v>782</v>
      </c>
      <c r="AY3350" s="19">
        <v>0</v>
      </c>
      <c r="AZ3350" s="19">
        <v>0</v>
      </c>
      <c r="BA3350" s="19">
        <v>0</v>
      </c>
      <c r="BB3350" s="14">
        <v>0</v>
      </c>
      <c r="BC3350" s="13">
        <v>11</v>
      </c>
      <c r="BD3350" s="19">
        <v>12500</v>
      </c>
      <c r="BE3350" s="19">
        <v>12.5</v>
      </c>
      <c r="BF3350" s="19">
        <v>15.381612216495999</v>
      </c>
      <c r="BG3350" s="14">
        <v>3.6357174983371152</v>
      </c>
      <c r="BH3350" s="22">
        <v>718</v>
      </c>
      <c r="BI3350" s="23">
        <v>28.042408000000005</v>
      </c>
      <c r="BJ3350" s="23">
        <v>50.710443520496</v>
      </c>
      <c r="BK3350" s="14">
        <v>11.986314845343525</v>
      </c>
      <c r="BL3350" t="s">
        <v>641</v>
      </c>
    </row>
    <row r="3351" spans="1:64">
      <c r="A3351" t="s">
        <v>4441</v>
      </c>
      <c r="B3351" t="s">
        <v>4436</v>
      </c>
      <c r="C3351" t="s">
        <v>641</v>
      </c>
      <c r="D3351" t="s">
        <v>942</v>
      </c>
      <c r="E3351">
        <v>2019</v>
      </c>
      <c r="F3351" s="23">
        <v>100.05</v>
      </c>
      <c r="G3351" s="23">
        <v>26.73</v>
      </c>
      <c r="H3351" s="22">
        <v>54254</v>
      </c>
      <c r="I3351" s="34">
        <v>434.03859250927258</v>
      </c>
      <c r="J3351" s="22">
        <v>7</v>
      </c>
      <c r="K3351" s="22">
        <v>7</v>
      </c>
      <c r="L3351" s="23">
        <v>4154</v>
      </c>
      <c r="M3351" s="23">
        <v>4.1539999999999999</v>
      </c>
      <c r="N3351" s="23">
        <v>24.845073999999997</v>
      </c>
      <c r="O3351" s="14">
        <v>5.7241624198357943</v>
      </c>
      <c r="P3351" s="22">
        <v>0</v>
      </c>
      <c r="Q3351" s="22">
        <v>0</v>
      </c>
      <c r="R3351" s="23">
        <v>0</v>
      </c>
      <c r="S3351" s="23">
        <v>0</v>
      </c>
      <c r="T3351" s="23">
        <v>0</v>
      </c>
      <c r="U3351" s="14">
        <v>0</v>
      </c>
      <c r="V3351" s="22">
        <v>0</v>
      </c>
      <c r="W3351" s="22">
        <v>0</v>
      </c>
      <c r="X3351" s="23">
        <v>0</v>
      </c>
      <c r="Y3351" s="23">
        <v>0</v>
      </c>
      <c r="Z3351" s="23">
        <v>0</v>
      </c>
      <c r="AA3351" s="14">
        <v>0</v>
      </c>
      <c r="AB3351" s="22">
        <v>1</v>
      </c>
      <c r="AC3351" s="22">
        <v>1</v>
      </c>
      <c r="AD3351" s="23">
        <v>985</v>
      </c>
      <c r="AE3351" s="23">
        <v>0.98499999999999999</v>
      </c>
      <c r="AF3351" s="23">
        <v>1.2361419</v>
      </c>
      <c r="AG3351" s="14">
        <v>0.28479999735820533</v>
      </c>
      <c r="AH3351" s="22">
        <v>0</v>
      </c>
      <c r="AI3351" s="23">
        <v>0</v>
      </c>
      <c r="AJ3351" s="23">
        <v>0</v>
      </c>
      <c r="AK3351" s="23">
        <v>0</v>
      </c>
      <c r="AL3351" s="14">
        <v>0</v>
      </c>
      <c r="AM3351" s="22">
        <v>753</v>
      </c>
      <c r="AN3351" s="23">
        <v>12438.332999999984</v>
      </c>
      <c r="AO3351" s="23">
        <v>12.438333000000004</v>
      </c>
      <c r="AP3351" s="23">
        <v>11.045239704000005</v>
      </c>
      <c r="AQ3351" s="14">
        <v>2.5447598196614374</v>
      </c>
      <c r="AR3351" s="22">
        <v>753</v>
      </c>
      <c r="AS3351" s="23">
        <v>12438.332999999984</v>
      </c>
      <c r="AT3351" s="23">
        <v>12.438333000000004</v>
      </c>
      <c r="AU3351" s="23">
        <v>11.045239704000005</v>
      </c>
      <c r="AV3351" s="14">
        <v>2.5447598196614374</v>
      </c>
      <c r="AW3351" s="22">
        <v>1</v>
      </c>
      <c r="AX3351" s="22" t="s">
        <v>782</v>
      </c>
      <c r="AY3351" s="23">
        <v>225</v>
      </c>
      <c r="AZ3351" s="23">
        <v>0.22500000000000001</v>
      </c>
      <c r="BA3351" s="23">
        <v>0.58635000000000004</v>
      </c>
      <c r="BB3351" s="14">
        <v>0.13509167390166429</v>
      </c>
      <c r="BC3351" s="22">
        <v>11</v>
      </c>
      <c r="BD3351" s="23">
        <v>12500</v>
      </c>
      <c r="BE3351" s="23">
        <v>12.5</v>
      </c>
      <c r="BF3351" s="23">
        <v>15.381615688924711</v>
      </c>
      <c r="BG3351" s="14">
        <v>3.5438359524668548</v>
      </c>
      <c r="BH3351" s="22">
        <v>773</v>
      </c>
      <c r="BI3351" s="23">
        <v>30.302333000000001</v>
      </c>
      <c r="BJ3351" s="23">
        <v>53.094421292924714</v>
      </c>
      <c r="BK3351" s="14">
        <v>12.232649863223955</v>
      </c>
      <c r="BL3351" t="s">
        <v>641</v>
      </c>
    </row>
    <row r="3352" spans="1:64">
      <c r="A3352" t="s">
        <v>4442</v>
      </c>
      <c r="B3352" t="s">
        <v>4436</v>
      </c>
      <c r="C3352" t="s">
        <v>641</v>
      </c>
      <c r="D3352" t="s">
        <v>942</v>
      </c>
      <c r="E3352">
        <v>2020</v>
      </c>
      <c r="F3352" s="23">
        <v>100.05</v>
      </c>
      <c r="G3352" s="23">
        <v>26.76</v>
      </c>
      <c r="H3352" s="22">
        <v>54166</v>
      </c>
      <c r="I3352" s="34">
        <v>436.86665270539658</v>
      </c>
      <c r="J3352" s="22">
        <v>7</v>
      </c>
      <c r="K3352" s="22">
        <v>10</v>
      </c>
      <c r="L3352" s="23">
        <v>6512</v>
      </c>
      <c r="M3352" s="23">
        <v>6.5119999999999996</v>
      </c>
      <c r="N3352" s="23">
        <v>38.948271999999996</v>
      </c>
      <c r="O3352" s="14">
        <v>8.9153685132073868</v>
      </c>
      <c r="P3352" s="22">
        <v>0</v>
      </c>
      <c r="Q3352" s="22">
        <v>0</v>
      </c>
      <c r="R3352" s="23">
        <v>0</v>
      </c>
      <c r="S3352" s="23">
        <v>0</v>
      </c>
      <c r="T3352" s="23">
        <v>0</v>
      </c>
      <c r="U3352" s="14">
        <v>0</v>
      </c>
      <c r="V3352" s="22">
        <v>0</v>
      </c>
      <c r="W3352" s="22">
        <v>0</v>
      </c>
      <c r="X3352" s="23">
        <v>0</v>
      </c>
      <c r="Y3352" s="23">
        <v>0</v>
      </c>
      <c r="Z3352" s="23">
        <v>0</v>
      </c>
      <c r="AA3352" s="14">
        <v>0</v>
      </c>
      <c r="AB3352" s="22">
        <v>1</v>
      </c>
      <c r="AC3352" s="22">
        <v>1</v>
      </c>
      <c r="AD3352" s="23">
        <v>985</v>
      </c>
      <c r="AE3352" s="23">
        <v>0.98499999999999999</v>
      </c>
      <c r="AF3352" s="23">
        <v>1.2449934000000002</v>
      </c>
      <c r="AG3352" s="14">
        <v>0.28498247515348085</v>
      </c>
      <c r="AH3352" s="22">
        <v>2</v>
      </c>
      <c r="AI3352" s="23">
        <v>1240.875</v>
      </c>
      <c r="AJ3352" s="23">
        <v>1.240875</v>
      </c>
      <c r="AK3352" s="23">
        <v>1.1018970000000001</v>
      </c>
      <c r="AL3352" s="14">
        <v>0.25222730853367981</v>
      </c>
      <c r="AM3352" s="22">
        <v>849</v>
      </c>
      <c r="AN3352" s="23">
        <v>14127.874999999978</v>
      </c>
      <c r="AO3352" s="23">
        <v>14.127875000000017</v>
      </c>
      <c r="AP3352" s="23">
        <v>12.545552999999998</v>
      </c>
      <c r="AQ3352" s="14">
        <v>2.8717122083612456</v>
      </c>
      <c r="AR3352" s="22">
        <v>851</v>
      </c>
      <c r="AS3352" s="23">
        <v>15368.749999999978</v>
      </c>
      <c r="AT3352" s="23">
        <v>15.368750000000016</v>
      </c>
      <c r="AU3352" s="23">
        <v>13.647449999999999</v>
      </c>
      <c r="AV3352" s="14">
        <v>3.1239395168949255</v>
      </c>
      <c r="AW3352" s="22">
        <v>1</v>
      </c>
      <c r="AX3352" s="22">
        <v>1</v>
      </c>
      <c r="AY3352" s="23">
        <v>225</v>
      </c>
      <c r="AZ3352" s="23">
        <v>0.22500000000000001</v>
      </c>
      <c r="BA3352" s="23">
        <v>0.58635000000000004</v>
      </c>
      <c r="BB3352" s="14">
        <v>0.13421715673853651</v>
      </c>
      <c r="BC3352" s="22">
        <v>11</v>
      </c>
      <c r="BD3352" s="23">
        <v>12500</v>
      </c>
      <c r="BE3352" s="23">
        <v>12.5</v>
      </c>
      <c r="BF3352" s="23">
        <v>15.381615688924711</v>
      </c>
      <c r="BG3352" s="14">
        <v>3.5208948986310906</v>
      </c>
      <c r="BH3352" s="22">
        <v>871</v>
      </c>
      <c r="BI3352" s="23">
        <v>35.590750000000014</v>
      </c>
      <c r="BJ3352" s="23">
        <v>69.808681088924715</v>
      </c>
      <c r="BK3352" s="14">
        <v>15.97940256062542</v>
      </c>
      <c r="BL3352" t="s">
        <v>641</v>
      </c>
    </row>
    <row r="3353" spans="1:64">
      <c r="A3353" t="s">
        <v>4443</v>
      </c>
      <c r="B3353" t="s">
        <v>4436</v>
      </c>
      <c r="C3353" t="s">
        <v>641</v>
      </c>
      <c r="D3353" t="s">
        <v>942</v>
      </c>
      <c r="E3353">
        <v>2021</v>
      </c>
      <c r="F3353" s="23">
        <v>100.05</v>
      </c>
      <c r="G3353" s="23">
        <v>26.86</v>
      </c>
      <c r="H3353" s="22">
        <v>54074</v>
      </c>
      <c r="I3353" s="34">
        <v>406.12</v>
      </c>
      <c r="J3353" s="22">
        <v>7</v>
      </c>
      <c r="K3353" s="22">
        <v>10</v>
      </c>
      <c r="L3353" s="23">
        <v>6512</v>
      </c>
      <c r="M3353" s="23">
        <v>6.5119999999999996</v>
      </c>
      <c r="N3353" s="23">
        <v>38.948272000000003</v>
      </c>
      <c r="O3353" s="14">
        <v>9.59</v>
      </c>
      <c r="P3353" s="22">
        <v>0</v>
      </c>
      <c r="Q3353" s="22">
        <v>0</v>
      </c>
      <c r="R3353" s="23">
        <v>0</v>
      </c>
      <c r="S3353" s="23">
        <v>0</v>
      </c>
      <c r="T3353" s="23">
        <v>0</v>
      </c>
      <c r="U3353" s="14">
        <v>0</v>
      </c>
      <c r="V3353" s="22">
        <v>0</v>
      </c>
      <c r="W3353" s="22">
        <v>0</v>
      </c>
      <c r="X3353" s="23">
        <v>0</v>
      </c>
      <c r="Y3353" s="23">
        <v>0</v>
      </c>
      <c r="Z3353" s="23">
        <v>0</v>
      </c>
      <c r="AA3353" s="14">
        <v>0</v>
      </c>
      <c r="AB3353" s="22">
        <v>1</v>
      </c>
      <c r="AC3353" s="22">
        <v>1</v>
      </c>
      <c r="AD3353" s="23">
        <v>985</v>
      </c>
      <c r="AE3353" s="23">
        <v>0.98499999999999999</v>
      </c>
      <c r="AF3353" s="23">
        <v>0.63994980000000001</v>
      </c>
      <c r="AG3353" s="14">
        <v>0.16</v>
      </c>
      <c r="AH3353" s="22">
        <v>4</v>
      </c>
      <c r="AI3353" s="23">
        <v>1250.855</v>
      </c>
      <c r="AJ3353" s="23">
        <v>1.2508550000000001</v>
      </c>
      <c r="AK3353" s="23">
        <v>1.1192937140000001</v>
      </c>
      <c r="AL3353" s="14">
        <v>0.28000000000000003</v>
      </c>
      <c r="AM3353" s="22">
        <v>982</v>
      </c>
      <c r="AN3353" s="23">
        <v>15860.001</v>
      </c>
      <c r="AO3353" s="23">
        <v>15.860001</v>
      </c>
      <c r="AP3353" s="23">
        <v>14.19189229</v>
      </c>
      <c r="AQ3353" s="14">
        <v>3.49</v>
      </c>
      <c r="AR3353" s="22">
        <v>986</v>
      </c>
      <c r="AS3353" s="23">
        <v>17110.856</v>
      </c>
      <c r="AT3353" s="23">
        <v>17.110855999999998</v>
      </c>
      <c r="AU3353" s="23">
        <v>15.311185999999999</v>
      </c>
      <c r="AV3353" s="14">
        <v>3.77</v>
      </c>
      <c r="AW3353" s="22">
        <v>1</v>
      </c>
      <c r="AX3353" s="22">
        <v>1</v>
      </c>
      <c r="AY3353" s="23">
        <v>45</v>
      </c>
      <c r="AZ3353" s="23">
        <v>4.4999999999999998E-2</v>
      </c>
      <c r="BA3353" s="23">
        <v>0.11727</v>
      </c>
      <c r="BB3353" s="14">
        <v>0.03</v>
      </c>
      <c r="BC3353" s="22">
        <v>12</v>
      </c>
      <c r="BD3353" s="23">
        <v>15950</v>
      </c>
      <c r="BE3353" s="23">
        <v>15.95</v>
      </c>
      <c r="BF3353" s="23">
        <v>20.011401849999999</v>
      </c>
      <c r="BG3353" s="14">
        <v>4.93</v>
      </c>
      <c r="BH3353" s="22">
        <v>1007</v>
      </c>
      <c r="BI3353" s="23">
        <v>40.6</v>
      </c>
      <c r="BJ3353" s="23">
        <v>75.03</v>
      </c>
      <c r="BK3353" s="14">
        <v>18.47</v>
      </c>
      <c r="BL3353" t="s">
        <v>641</v>
      </c>
    </row>
    <row r="3354" spans="1:64">
      <c r="A3354" t="s">
        <v>4444</v>
      </c>
      <c r="B3354" t="s">
        <v>4436</v>
      </c>
      <c r="C3354" t="s">
        <v>641</v>
      </c>
      <c r="D3354" s="111" t="s">
        <v>942</v>
      </c>
      <c r="E3354" s="110">
        <v>2022</v>
      </c>
      <c r="F3354" s="23"/>
      <c r="G3354" s="23"/>
      <c r="H3354" s="22">
        <v>54808</v>
      </c>
      <c r="I3354" s="34">
        <v>397.22307208161629</v>
      </c>
      <c r="J3354" s="22">
        <v>7</v>
      </c>
      <c r="K3354" s="22">
        <v>8</v>
      </c>
      <c r="L3354" s="23">
        <v>4346</v>
      </c>
      <c r="M3354" s="23">
        <v>4.3459999999999992</v>
      </c>
      <c r="N3354" s="23">
        <v>25.719628</v>
      </c>
      <c r="O3354" s="14">
        <v>6.4748575316177659</v>
      </c>
      <c r="P3354" s="22">
        <v>0</v>
      </c>
      <c r="Q3354" s="22">
        <v>0</v>
      </c>
      <c r="R3354" s="23">
        <v>0</v>
      </c>
      <c r="S3354" s="23">
        <v>0</v>
      </c>
      <c r="T3354" s="23">
        <v>0</v>
      </c>
      <c r="U3354" s="14">
        <v>0</v>
      </c>
      <c r="V3354" s="22">
        <v>0</v>
      </c>
      <c r="W3354" s="22">
        <v>0</v>
      </c>
      <c r="X3354" s="23">
        <v>0</v>
      </c>
      <c r="Y3354" s="23">
        <v>0</v>
      </c>
      <c r="Z3354" s="23">
        <v>0</v>
      </c>
      <c r="AA3354" s="14">
        <v>0</v>
      </c>
      <c r="AB3354" s="22">
        <v>1</v>
      </c>
      <c r="AC3354" s="22">
        <v>1</v>
      </c>
      <c r="AD3354" s="23">
        <v>985</v>
      </c>
      <c r="AE3354" s="23">
        <v>0.98499999999999999</v>
      </c>
      <c r="AF3354" s="23">
        <v>1.2753531</v>
      </c>
      <c r="AG3354" s="14">
        <v>0.3210672263614025</v>
      </c>
      <c r="AH3354" s="22">
        <v>4</v>
      </c>
      <c r="AI3354" s="23">
        <v>1250.855</v>
      </c>
      <c r="AJ3354" s="23">
        <v>1.2508550000000001</v>
      </c>
      <c r="AK3354" s="23">
        <v>1.2813307289601021</v>
      </c>
      <c r="AL3354" s="14">
        <v>0.32257208078206262</v>
      </c>
      <c r="AM3354" s="22">
        <v>1252</v>
      </c>
      <c r="AN3354" s="23">
        <v>18410.164999999994</v>
      </c>
      <c r="AO3354" s="23">
        <v>18.410164999999992</v>
      </c>
      <c r="AP3354" s="23">
        <v>18.858708754992193</v>
      </c>
      <c r="AQ3354" s="14">
        <v>4.7476368017005184</v>
      </c>
      <c r="AR3354" s="22">
        <v>1256</v>
      </c>
      <c r="AS3354" s="23">
        <v>19661.02</v>
      </c>
      <c r="AT3354" s="23">
        <v>19.661020000000001</v>
      </c>
      <c r="AU3354" s="23">
        <v>20.1400394839523</v>
      </c>
      <c r="AV3354" s="14">
        <v>5.0702088824825822</v>
      </c>
      <c r="AW3354" s="22">
        <v>1</v>
      </c>
      <c r="AX3354" s="22">
        <v>1</v>
      </c>
      <c r="AY3354" s="23">
        <v>45</v>
      </c>
      <c r="AZ3354" s="23">
        <v>4.4999999999999998E-2</v>
      </c>
      <c r="BA3354" s="23">
        <v>0.11727</v>
      </c>
      <c r="BB3354" s="14">
        <v>2.9522454319044402E-2</v>
      </c>
      <c r="BC3354" s="22">
        <v>12</v>
      </c>
      <c r="BD3354" s="23">
        <v>15950</v>
      </c>
      <c r="BE3354" s="23">
        <v>15.95</v>
      </c>
      <c r="BF3354" s="23">
        <v>22.35218509070754</v>
      </c>
      <c r="BG3354" s="14">
        <v>5.6271114800992477</v>
      </c>
      <c r="BH3354" s="22">
        <v>1277</v>
      </c>
      <c r="BI3354" s="23">
        <v>40.987019999999994</v>
      </c>
      <c r="BJ3354" s="23">
        <v>69.604475674659838</v>
      </c>
      <c r="BK3354" s="14">
        <v>17.522767574880042</v>
      </c>
      <c r="BL3354" t="s">
        <v>641</v>
      </c>
    </row>
    <row r="3355" spans="1:64">
      <c r="A3355" t="s">
        <v>4445</v>
      </c>
      <c r="B3355" t="s">
        <v>4436</v>
      </c>
      <c r="C3355" t="s">
        <v>641</v>
      </c>
      <c r="D3355" t="s">
        <v>942</v>
      </c>
      <c r="E3355">
        <v>2023</v>
      </c>
      <c r="F3355">
        <v>100.05</v>
      </c>
      <c r="G3355">
        <v>27.51</v>
      </c>
      <c r="H3355">
        <v>54108</v>
      </c>
      <c r="I3355">
        <v>397.22307208161629</v>
      </c>
      <c r="J3355">
        <v>7</v>
      </c>
      <c r="K3355">
        <v>8</v>
      </c>
      <c r="L3355">
        <v>4346</v>
      </c>
      <c r="M3355">
        <v>4.3460000000000001</v>
      </c>
      <c r="N3355">
        <v>25.719628</v>
      </c>
      <c r="O3355">
        <v>6.4748575316177659</v>
      </c>
      <c r="P3355">
        <v>0</v>
      </c>
      <c r="Q3355">
        <v>0</v>
      </c>
      <c r="R3355">
        <v>0</v>
      </c>
      <c r="S3355">
        <v>0</v>
      </c>
      <c r="T3355">
        <v>0</v>
      </c>
      <c r="U3355">
        <v>0</v>
      </c>
      <c r="V3355">
        <v>0</v>
      </c>
      <c r="W3355">
        <v>0</v>
      </c>
      <c r="X3355">
        <v>0</v>
      </c>
      <c r="Y3355">
        <v>0</v>
      </c>
      <c r="Z3355">
        <v>0</v>
      </c>
      <c r="AA3355">
        <v>0</v>
      </c>
      <c r="AB3355">
        <v>1</v>
      </c>
      <c r="AC3355">
        <v>1</v>
      </c>
      <c r="AD3355">
        <v>250</v>
      </c>
      <c r="AE3355">
        <v>0.25</v>
      </c>
      <c r="AF3355">
        <v>1.1979093000000001</v>
      </c>
      <c r="AG3355">
        <v>0.30157092681511438</v>
      </c>
      <c r="AH3355">
        <v>6</v>
      </c>
      <c r="AI3355">
        <v>2012.7449999999999</v>
      </c>
      <c r="AJ3355">
        <v>2.0127449999999998</v>
      </c>
      <c r="AK3355">
        <v>1.887929</v>
      </c>
      <c r="AL3355">
        <v>0.51338300000000003</v>
      </c>
      <c r="AM3355">
        <v>1731</v>
      </c>
      <c r="AN3355">
        <v>25717.409</v>
      </c>
      <c r="AO3355">
        <v>25.717409</v>
      </c>
      <c r="AP3355">
        <v>24.122601</v>
      </c>
      <c r="AQ3355">
        <v>6.0728096365569613</v>
      </c>
      <c r="AR3355">
        <v>2003</v>
      </c>
      <c r="AS3355">
        <v>27932.692999999901</v>
      </c>
      <c r="AT3355">
        <v>27.9326930000001</v>
      </c>
      <c r="AU3355">
        <v>26.200509490380298</v>
      </c>
      <c r="AV3355">
        <v>6.5959183471087384</v>
      </c>
      <c r="AW3355">
        <v>1</v>
      </c>
      <c r="AX3355">
        <v>1</v>
      </c>
      <c r="AY3355">
        <v>45</v>
      </c>
      <c r="AZ3355">
        <v>4.4999999999999998E-2</v>
      </c>
      <c r="BA3355">
        <v>0.11727</v>
      </c>
      <c r="BB3355">
        <v>2.9522454319044406E-2</v>
      </c>
      <c r="BC3355">
        <v>12</v>
      </c>
      <c r="BD3355">
        <v>15950</v>
      </c>
      <c r="BE3355">
        <v>15.95</v>
      </c>
      <c r="BF3355">
        <v>26.689519000000001</v>
      </c>
      <c r="BG3355">
        <v>6.719025372855528</v>
      </c>
      <c r="BH3355">
        <v>2024</v>
      </c>
      <c r="BI3355">
        <v>48.523693000000094</v>
      </c>
      <c r="BJ3355">
        <v>79.9248357903803</v>
      </c>
      <c r="BK3355">
        <v>20.12089463271619</v>
      </c>
      <c r="BL3355" t="s">
        <v>641</v>
      </c>
    </row>
    <row r="3356" spans="1:64">
      <c r="A3356" t="s">
        <v>4446</v>
      </c>
      <c r="B3356" t="s">
        <v>4436</v>
      </c>
      <c r="C3356" t="s">
        <v>641</v>
      </c>
      <c r="D3356" t="s">
        <v>942</v>
      </c>
      <c r="E3356">
        <v>2024</v>
      </c>
      <c r="F3356">
        <v>100.05</v>
      </c>
      <c r="G3356">
        <v>27.59</v>
      </c>
      <c r="H3356">
        <v>53958</v>
      </c>
      <c r="I3356">
        <v>369.99530187541029</v>
      </c>
      <c r="J3356">
        <v>7</v>
      </c>
      <c r="K3356">
        <v>8</v>
      </c>
      <c r="L3356">
        <v>4346</v>
      </c>
      <c r="M3356">
        <v>4.3459999999999992</v>
      </c>
      <c r="N3356">
        <v>25.719628</v>
      </c>
      <c r="O3356">
        <v>6.9513390763703953</v>
      </c>
      <c r="P3356">
        <v>0</v>
      </c>
      <c r="Q3356">
        <v>0</v>
      </c>
      <c r="R3356">
        <v>0</v>
      </c>
      <c r="S3356">
        <v>0</v>
      </c>
      <c r="T3356">
        <v>0</v>
      </c>
      <c r="U3356">
        <v>0</v>
      </c>
      <c r="V3356">
        <v>0</v>
      </c>
      <c r="W3356">
        <v>0</v>
      </c>
      <c r="X3356">
        <v>0</v>
      </c>
      <c r="Y3356">
        <v>0</v>
      </c>
      <c r="Z3356">
        <v>0</v>
      </c>
      <c r="AA3356">
        <v>0</v>
      </c>
      <c r="AB3356">
        <v>1</v>
      </c>
      <c r="AC3356">
        <v>1</v>
      </c>
      <c r="AD3356">
        <v>250</v>
      </c>
      <c r="AE3356">
        <v>0.25</v>
      </c>
      <c r="AF3356">
        <v>1.2436095</v>
      </c>
      <c r="AG3356">
        <v>0.33611494354021954</v>
      </c>
      <c r="AH3356">
        <v>8</v>
      </c>
      <c r="AI3356">
        <v>2034.375</v>
      </c>
      <c r="AJ3356">
        <v>2.0343749999999998</v>
      </c>
      <c r="AK3356">
        <v>1.834891938940725</v>
      </c>
      <c r="AL3356">
        <v>0.49592303730348292</v>
      </c>
      <c r="AM3356">
        <v>2125</v>
      </c>
      <c r="AN3356">
        <v>29772.860000000062</v>
      </c>
      <c r="AO3356">
        <v>29.772859999999991</v>
      </c>
      <c r="AP3356">
        <v>26.853446789903941</v>
      </c>
      <c r="AQ3356">
        <v>7.2577804782360156</v>
      </c>
      <c r="AR3356">
        <v>2684</v>
      </c>
      <c r="AS3356">
        <v>32290.690999999973</v>
      </c>
      <c r="AT3356">
        <v>32.29069100000013</v>
      </c>
      <c r="AU3356">
        <v>29.124388875564122</v>
      </c>
      <c r="AV3356">
        <v>7.87155640299759</v>
      </c>
      <c r="AW3356">
        <v>1</v>
      </c>
      <c r="AX3356">
        <v>1</v>
      </c>
      <c r="AY3356">
        <v>45</v>
      </c>
      <c r="AZ3356">
        <v>4.4999999999999998E-2</v>
      </c>
      <c r="BA3356">
        <v>0.11727</v>
      </c>
      <c r="BB3356">
        <v>3.1694997046067548E-2</v>
      </c>
      <c r="BC3356">
        <v>12</v>
      </c>
      <c r="BD3356">
        <v>15950</v>
      </c>
      <c r="BE3356">
        <v>15.95</v>
      </c>
      <c r="BF3356">
        <v>22.671053484795859</v>
      </c>
      <c r="BG3356">
        <v>6.1273895559976479</v>
      </c>
      <c r="BH3356">
        <v>2705</v>
      </c>
      <c r="BI3356">
        <v>52.881691000000131</v>
      </c>
      <c r="BJ3356">
        <v>78.875949860359981</v>
      </c>
      <c r="BK3356">
        <v>21.318094975951922</v>
      </c>
      <c r="BL3356" t="s">
        <v>641</v>
      </c>
    </row>
    <row r="3357" spans="1:64">
      <c r="A3357" t="s">
        <v>4447</v>
      </c>
      <c r="B3357" t="s">
        <v>4448</v>
      </c>
      <c r="C3357" t="s">
        <v>642</v>
      </c>
      <c r="D3357" t="s">
        <v>942</v>
      </c>
      <c r="E3357">
        <v>2012</v>
      </c>
      <c r="F3357" s="23">
        <v>59.46</v>
      </c>
      <c r="G3357" s="23">
        <v>6.96</v>
      </c>
      <c r="H3357" s="22">
        <v>8918</v>
      </c>
      <c r="I3357" s="34">
        <v>70.838274999999996</v>
      </c>
      <c r="J3357" s="22">
        <v>2</v>
      </c>
      <c r="K3357" s="22" t="s">
        <v>782</v>
      </c>
      <c r="L3357" s="23">
        <v>300</v>
      </c>
      <c r="M3357" s="23">
        <v>0.3</v>
      </c>
      <c r="N3357" s="23">
        <v>1.7562</v>
      </c>
      <c r="O3357" s="14">
        <v>2.4791682180290247</v>
      </c>
      <c r="P3357" s="22">
        <v>0</v>
      </c>
      <c r="Q3357" s="22" t="s">
        <v>782</v>
      </c>
      <c r="R3357" s="23">
        <v>0</v>
      </c>
      <c r="S3357" s="23">
        <v>0</v>
      </c>
      <c r="T3357" s="23">
        <v>0</v>
      </c>
      <c r="U3357" s="14">
        <v>0</v>
      </c>
      <c r="V3357" s="22">
        <v>0</v>
      </c>
      <c r="W3357" s="22" t="s">
        <v>782</v>
      </c>
      <c r="X3357" s="23">
        <v>0</v>
      </c>
      <c r="Y3357" s="23">
        <v>0</v>
      </c>
      <c r="Z3357" s="23">
        <v>0</v>
      </c>
      <c r="AA3357" s="14">
        <v>0</v>
      </c>
      <c r="AB3357" s="22">
        <v>0</v>
      </c>
      <c r="AC3357" s="22" t="s">
        <v>782</v>
      </c>
      <c r="AD3357" s="23">
        <v>0</v>
      </c>
      <c r="AE3357" s="23">
        <v>0</v>
      </c>
      <c r="AF3357" s="23">
        <v>0</v>
      </c>
      <c r="AG3357" s="14">
        <v>0</v>
      </c>
      <c r="AH3357" s="22" t="s">
        <v>782</v>
      </c>
      <c r="AI3357" s="23" t="s">
        <v>782</v>
      </c>
      <c r="AJ3357" s="23" t="s">
        <v>782</v>
      </c>
      <c r="AK3357" s="23" t="s">
        <v>782</v>
      </c>
      <c r="AL3357" s="14" t="s">
        <v>782</v>
      </c>
      <c r="AM3357" s="22" t="s">
        <v>782</v>
      </c>
      <c r="AN3357" s="23" t="s">
        <v>782</v>
      </c>
      <c r="AO3357" s="23" t="s">
        <v>782</v>
      </c>
      <c r="AP3357" s="23" t="s">
        <v>782</v>
      </c>
      <c r="AQ3357" s="14" t="s">
        <v>782</v>
      </c>
      <c r="AR3357" s="22">
        <v>205</v>
      </c>
      <c r="AS3357" s="23">
        <v>4465.5080000000016</v>
      </c>
      <c r="AT3357" s="23">
        <v>4.4655080000000016</v>
      </c>
      <c r="AU3357" s="23">
        <v>3.7928839999999999</v>
      </c>
      <c r="AV3357" s="14">
        <v>5.3542862245022205</v>
      </c>
      <c r="AW3357" s="22">
        <v>0</v>
      </c>
      <c r="AX3357" s="22" t="s">
        <v>782</v>
      </c>
      <c r="AY3357" s="23">
        <v>0</v>
      </c>
      <c r="AZ3357" s="23">
        <v>0</v>
      </c>
      <c r="BA3357" s="23">
        <v>0</v>
      </c>
      <c r="BB3357" s="14">
        <v>0</v>
      </c>
      <c r="BC3357" s="22">
        <v>9</v>
      </c>
      <c r="BD3357" s="23">
        <v>15350</v>
      </c>
      <c r="BE3357" s="23">
        <v>15.35</v>
      </c>
      <c r="BF3357" s="23">
        <v>24.513950000000001</v>
      </c>
      <c r="BG3357" s="14">
        <v>34.605515168177092</v>
      </c>
      <c r="BH3357" s="22">
        <v>216</v>
      </c>
      <c r="BI3357" s="23">
        <v>20.115508000000002</v>
      </c>
      <c r="BJ3357" s="23">
        <v>30.063034000000002</v>
      </c>
      <c r="BK3357" s="14">
        <v>42.438969610708334</v>
      </c>
      <c r="BL3357" t="s">
        <v>642</v>
      </c>
    </row>
    <row r="3358" spans="1:64">
      <c r="A3358" t="s">
        <v>4449</v>
      </c>
      <c r="B3358" t="s">
        <v>4448</v>
      </c>
      <c r="C3358" t="s">
        <v>642</v>
      </c>
      <c r="D3358" t="s">
        <v>942</v>
      </c>
      <c r="E3358">
        <v>2015</v>
      </c>
      <c r="F3358" s="23">
        <v>59.46</v>
      </c>
      <c r="G3358" s="23">
        <v>6.91</v>
      </c>
      <c r="H3358" s="22">
        <v>8846</v>
      </c>
      <c r="I3358" s="34">
        <v>71.556303859974008</v>
      </c>
      <c r="J3358" s="13">
        <v>1</v>
      </c>
      <c r="K3358" s="13">
        <v>2</v>
      </c>
      <c r="L3358" s="19">
        <v>360</v>
      </c>
      <c r="M3358" s="35">
        <v>0.36</v>
      </c>
      <c r="N3358" s="19">
        <v>2.1532877934658798</v>
      </c>
      <c r="O3358" s="17">
        <v>3.0092216580660347</v>
      </c>
      <c r="P3358" s="36">
        <v>0</v>
      </c>
      <c r="Q3358" s="37">
        <v>0</v>
      </c>
      <c r="R3358" s="38">
        <v>0</v>
      </c>
      <c r="S3358" s="27">
        <v>0</v>
      </c>
      <c r="T3358" s="23">
        <v>0</v>
      </c>
      <c r="U3358" s="17">
        <v>0</v>
      </c>
      <c r="V3358" s="22">
        <v>0</v>
      </c>
      <c r="W3358" s="22">
        <v>0</v>
      </c>
      <c r="X3358" s="23">
        <v>0</v>
      </c>
      <c r="Y3358" s="27">
        <v>0</v>
      </c>
      <c r="Z3358" s="27">
        <v>0</v>
      </c>
      <c r="AA3358" s="14">
        <v>0</v>
      </c>
      <c r="AB3358" s="39">
        <v>0</v>
      </c>
      <c r="AC3358" s="22" t="s">
        <v>782</v>
      </c>
      <c r="AD3358" s="23">
        <v>0</v>
      </c>
      <c r="AE3358" s="23">
        <v>0</v>
      </c>
      <c r="AF3358" s="23">
        <v>0</v>
      </c>
      <c r="AG3358" s="14">
        <v>0</v>
      </c>
      <c r="AH3358" s="22" t="s">
        <v>782</v>
      </c>
      <c r="AI3358" s="23" t="s">
        <v>782</v>
      </c>
      <c r="AJ3358" s="23" t="s">
        <v>782</v>
      </c>
      <c r="AK3358" s="23" t="s">
        <v>782</v>
      </c>
      <c r="AL3358" s="14" t="s">
        <v>782</v>
      </c>
      <c r="AM3358" s="22" t="s">
        <v>782</v>
      </c>
      <c r="AN3358" s="23" t="s">
        <v>782</v>
      </c>
      <c r="AO3358" s="23" t="s">
        <v>782</v>
      </c>
      <c r="AP3358" s="23" t="s">
        <v>782</v>
      </c>
      <c r="AQ3358" s="14" t="s">
        <v>782</v>
      </c>
      <c r="AR3358" s="40">
        <v>240</v>
      </c>
      <c r="AS3358" s="41">
        <v>4905.8930000000018</v>
      </c>
      <c r="AT3358" s="23">
        <v>4.9058930000000016</v>
      </c>
      <c r="AU3358" s="23">
        <v>4.3572315282671417</v>
      </c>
      <c r="AV3358" s="14">
        <v>6.0892350404146836</v>
      </c>
      <c r="AW3358" s="22">
        <v>0</v>
      </c>
      <c r="AX3358" s="22" t="s">
        <v>782</v>
      </c>
      <c r="AY3358" s="23">
        <v>0</v>
      </c>
      <c r="AZ3358" s="23">
        <v>0</v>
      </c>
      <c r="BA3358" s="23">
        <v>0</v>
      </c>
      <c r="BB3358" s="14">
        <v>0</v>
      </c>
      <c r="BC3358" s="42">
        <v>9</v>
      </c>
      <c r="BD3358" s="43">
        <v>15350</v>
      </c>
      <c r="BE3358" s="44">
        <v>15.35</v>
      </c>
      <c r="BF3358" s="23">
        <v>24.36045</v>
      </c>
      <c r="BG3358" s="14">
        <v>34.043751124527198</v>
      </c>
      <c r="BH3358" s="22">
        <v>250</v>
      </c>
      <c r="BI3358" s="23">
        <v>20.615893</v>
      </c>
      <c r="BJ3358" s="23">
        <v>30.870969321733021</v>
      </c>
      <c r="BK3358" s="14">
        <v>43.142207823007915</v>
      </c>
      <c r="BL3358" t="s">
        <v>642</v>
      </c>
    </row>
    <row r="3359" spans="1:64">
      <c r="A3359" t="s">
        <v>4450</v>
      </c>
      <c r="B3359" t="s">
        <v>4448</v>
      </c>
      <c r="C3359" t="s">
        <v>642</v>
      </c>
      <c r="D3359" t="s">
        <v>942</v>
      </c>
      <c r="E3359">
        <v>2016</v>
      </c>
      <c r="F3359" s="23">
        <v>59.46</v>
      </c>
      <c r="G3359" s="23">
        <v>6.88</v>
      </c>
      <c r="H3359" s="22">
        <v>8616</v>
      </c>
      <c r="I3359" s="34">
        <v>75.212347631045205</v>
      </c>
      <c r="J3359" s="13">
        <v>1</v>
      </c>
      <c r="K3359" s="13">
        <v>2</v>
      </c>
      <c r="L3359" s="19">
        <v>360</v>
      </c>
      <c r="M3359" s="35">
        <v>0.36</v>
      </c>
      <c r="N3359" s="19">
        <v>2.1531600000000002</v>
      </c>
      <c r="O3359" s="17">
        <v>2.8627746212129215</v>
      </c>
      <c r="P3359" s="13">
        <v>0</v>
      </c>
      <c r="Q3359" s="13">
        <v>0</v>
      </c>
      <c r="R3359" s="19">
        <v>0</v>
      </c>
      <c r="S3359" s="27">
        <v>0</v>
      </c>
      <c r="T3359" s="19">
        <v>0</v>
      </c>
      <c r="U3359" s="17">
        <v>0</v>
      </c>
      <c r="V3359" s="13">
        <v>0</v>
      </c>
      <c r="W3359" s="13">
        <v>0</v>
      </c>
      <c r="X3359" s="19">
        <v>0</v>
      </c>
      <c r="Y3359" s="27">
        <v>0</v>
      </c>
      <c r="Z3359" s="19">
        <v>0</v>
      </c>
      <c r="AA3359" s="14">
        <v>0</v>
      </c>
      <c r="AB3359" s="13">
        <v>0</v>
      </c>
      <c r="AC3359" s="22" t="s">
        <v>782</v>
      </c>
      <c r="AD3359" s="19">
        <v>0</v>
      </c>
      <c r="AE3359" s="23">
        <v>0</v>
      </c>
      <c r="AF3359" s="19">
        <v>0</v>
      </c>
      <c r="AG3359" s="14">
        <v>0</v>
      </c>
      <c r="AH3359" s="22" t="s">
        <v>782</v>
      </c>
      <c r="AI3359" s="23" t="s">
        <v>782</v>
      </c>
      <c r="AJ3359" s="23" t="s">
        <v>782</v>
      </c>
      <c r="AK3359" s="23" t="s">
        <v>782</v>
      </c>
      <c r="AL3359" s="14" t="s">
        <v>782</v>
      </c>
      <c r="AM3359" s="22" t="s">
        <v>782</v>
      </c>
      <c r="AN3359" s="23" t="s">
        <v>782</v>
      </c>
      <c r="AO3359" s="23" t="s">
        <v>782</v>
      </c>
      <c r="AP3359" s="23" t="s">
        <v>782</v>
      </c>
      <c r="AQ3359" s="14" t="s">
        <v>782</v>
      </c>
      <c r="AR3359" s="13">
        <v>246</v>
      </c>
      <c r="AS3359" s="19">
        <v>4948.5830000000024</v>
      </c>
      <c r="AT3359" s="23">
        <v>4.948583000000002</v>
      </c>
      <c r="AU3359" s="19">
        <v>4.3943417040000003</v>
      </c>
      <c r="AV3359" s="14">
        <v>5.8425801645714879</v>
      </c>
      <c r="AW3359" s="13">
        <v>0</v>
      </c>
      <c r="AX3359" s="22" t="s">
        <v>782</v>
      </c>
      <c r="AY3359" s="19">
        <v>0</v>
      </c>
      <c r="AZ3359" s="23">
        <v>0</v>
      </c>
      <c r="BA3359" s="19">
        <v>0</v>
      </c>
      <c r="BB3359" s="14">
        <v>0</v>
      </c>
      <c r="BC3359" s="13">
        <v>8</v>
      </c>
      <c r="BD3359" s="19">
        <v>15300</v>
      </c>
      <c r="BE3359" s="44">
        <v>15.3</v>
      </c>
      <c r="BF3359" s="19">
        <v>24.602400000000006</v>
      </c>
      <c r="BG3359" s="14">
        <v>32.710586459403295</v>
      </c>
      <c r="BH3359" s="22">
        <v>255</v>
      </c>
      <c r="BI3359" s="23">
        <v>20.608583000000003</v>
      </c>
      <c r="BJ3359" s="23">
        <v>31.149901704000008</v>
      </c>
      <c r="BK3359" s="14">
        <v>41.415941245187703</v>
      </c>
      <c r="BL3359" t="s">
        <v>642</v>
      </c>
    </row>
    <row r="3360" spans="1:64">
      <c r="A3360" t="s">
        <v>4451</v>
      </c>
      <c r="B3360" t="s">
        <v>4448</v>
      </c>
      <c r="C3360" t="s">
        <v>642</v>
      </c>
      <c r="D3360" t="s">
        <v>942</v>
      </c>
      <c r="E3360">
        <v>2017</v>
      </c>
      <c r="F3360" s="23">
        <v>59.46</v>
      </c>
      <c r="G3360" s="23">
        <v>6.88</v>
      </c>
      <c r="H3360" s="22">
        <v>8539</v>
      </c>
      <c r="I3360" s="34">
        <v>67.073934350870772</v>
      </c>
      <c r="J3360" s="13">
        <v>1</v>
      </c>
      <c r="K3360" s="13">
        <v>2</v>
      </c>
      <c r="L3360" s="19">
        <v>360</v>
      </c>
      <c r="M3360" s="19">
        <v>0.36</v>
      </c>
      <c r="N3360" s="19">
        <v>2.1531600000000002</v>
      </c>
      <c r="O3360" s="17">
        <v>3.2101292712853176</v>
      </c>
      <c r="P3360" s="13">
        <v>0</v>
      </c>
      <c r="Q3360" s="13">
        <v>0</v>
      </c>
      <c r="R3360" s="19">
        <v>0</v>
      </c>
      <c r="S3360" s="19">
        <v>0</v>
      </c>
      <c r="T3360" s="19">
        <v>0</v>
      </c>
      <c r="U3360" s="17">
        <v>0</v>
      </c>
      <c r="V3360" s="13">
        <v>0</v>
      </c>
      <c r="W3360" s="13">
        <v>0</v>
      </c>
      <c r="X3360" s="19">
        <v>0</v>
      </c>
      <c r="Y3360" s="19">
        <v>0</v>
      </c>
      <c r="Z3360" s="19">
        <v>0</v>
      </c>
      <c r="AA3360" s="14">
        <v>0</v>
      </c>
      <c r="AB3360" s="13">
        <v>0</v>
      </c>
      <c r="AC3360" s="22" t="s">
        <v>782</v>
      </c>
      <c r="AD3360" s="19">
        <v>0</v>
      </c>
      <c r="AE3360" s="19">
        <v>0</v>
      </c>
      <c r="AF3360" s="19">
        <v>0</v>
      </c>
      <c r="AG3360" s="14">
        <v>0</v>
      </c>
      <c r="AH3360" s="22" t="s">
        <v>782</v>
      </c>
      <c r="AI3360" s="23" t="s">
        <v>782</v>
      </c>
      <c r="AJ3360" s="23" t="s">
        <v>782</v>
      </c>
      <c r="AK3360" s="23" t="s">
        <v>782</v>
      </c>
      <c r="AL3360" s="14" t="s">
        <v>782</v>
      </c>
      <c r="AM3360" s="22" t="s">
        <v>782</v>
      </c>
      <c r="AN3360" s="23" t="s">
        <v>782</v>
      </c>
      <c r="AO3360" s="23" t="s">
        <v>782</v>
      </c>
      <c r="AP3360" s="23" t="s">
        <v>782</v>
      </c>
      <c r="AQ3360" s="14" t="s">
        <v>782</v>
      </c>
      <c r="AR3360" s="13">
        <v>252</v>
      </c>
      <c r="AS3360" s="19">
        <v>4996.358000000002</v>
      </c>
      <c r="AT3360" s="19">
        <v>4.9963579999999963</v>
      </c>
      <c r="AU3360" s="19">
        <v>4.4367659040000005</v>
      </c>
      <c r="AV3360" s="14">
        <v>6.614739312578287</v>
      </c>
      <c r="AW3360" s="13">
        <v>0</v>
      </c>
      <c r="AX3360" s="22" t="s">
        <v>782</v>
      </c>
      <c r="AY3360" s="19">
        <v>0</v>
      </c>
      <c r="AZ3360" s="19">
        <v>0</v>
      </c>
      <c r="BA3360" s="19">
        <v>0</v>
      </c>
      <c r="BB3360" s="14">
        <v>0</v>
      </c>
      <c r="BC3360" s="13">
        <v>8</v>
      </c>
      <c r="BD3360" s="19">
        <v>15300</v>
      </c>
      <c r="BE3360" s="19">
        <v>15.3</v>
      </c>
      <c r="BF3360" s="19">
        <v>24.602400000000006</v>
      </c>
      <c r="BG3360" s="14">
        <v>36.67952422665752</v>
      </c>
      <c r="BH3360" s="22">
        <v>261</v>
      </c>
      <c r="BI3360" s="23">
        <v>20.656357999999997</v>
      </c>
      <c r="BJ3360" s="23">
        <v>31.192325904000008</v>
      </c>
      <c r="BK3360" s="14">
        <v>46.504392810521125</v>
      </c>
      <c r="BL3360" t="s">
        <v>642</v>
      </c>
    </row>
    <row r="3361" spans="1:64">
      <c r="A3361" t="s">
        <v>4452</v>
      </c>
      <c r="B3361" t="s">
        <v>4448</v>
      </c>
      <c r="C3361" t="s">
        <v>642</v>
      </c>
      <c r="D3361" t="s">
        <v>942</v>
      </c>
      <c r="E3361">
        <v>2018</v>
      </c>
      <c r="F3361" s="23">
        <v>59.46</v>
      </c>
      <c r="G3361" s="23">
        <v>6.91</v>
      </c>
      <c r="H3361" s="22">
        <v>8587</v>
      </c>
      <c r="I3361" s="34">
        <v>67.078701510383979</v>
      </c>
      <c r="J3361" s="13">
        <v>1</v>
      </c>
      <c r="K3361" s="13">
        <v>2</v>
      </c>
      <c r="L3361" s="19">
        <v>360</v>
      </c>
      <c r="M3361" s="19">
        <v>0.36</v>
      </c>
      <c r="N3361" s="19">
        <v>2.1531600000000002</v>
      </c>
      <c r="O3361" s="17">
        <v>3.2099011333227505</v>
      </c>
      <c r="P3361" s="13">
        <v>0</v>
      </c>
      <c r="Q3361" s="13">
        <v>0</v>
      </c>
      <c r="R3361" s="19">
        <v>0</v>
      </c>
      <c r="S3361" s="19">
        <v>0</v>
      </c>
      <c r="T3361" s="19">
        <v>0</v>
      </c>
      <c r="U3361" s="17">
        <v>0</v>
      </c>
      <c r="V3361" s="13">
        <v>0</v>
      </c>
      <c r="W3361" s="13">
        <v>0</v>
      </c>
      <c r="X3361" s="19">
        <v>0</v>
      </c>
      <c r="Y3361" s="19">
        <v>0</v>
      </c>
      <c r="Z3361" s="19">
        <v>0</v>
      </c>
      <c r="AA3361" s="14">
        <v>0</v>
      </c>
      <c r="AB3361" s="13">
        <v>0</v>
      </c>
      <c r="AC3361" s="22" t="s">
        <v>782</v>
      </c>
      <c r="AD3361" s="19">
        <v>0</v>
      </c>
      <c r="AE3361" s="19">
        <v>0</v>
      </c>
      <c r="AF3361" s="19">
        <v>0</v>
      </c>
      <c r="AG3361" s="14">
        <v>0</v>
      </c>
      <c r="AH3361" s="22" t="s">
        <v>782</v>
      </c>
      <c r="AI3361" s="23" t="s">
        <v>782</v>
      </c>
      <c r="AJ3361" s="23" t="s">
        <v>782</v>
      </c>
      <c r="AK3361" s="23" t="s">
        <v>782</v>
      </c>
      <c r="AL3361" s="14" t="s">
        <v>782</v>
      </c>
      <c r="AM3361" s="22" t="s">
        <v>782</v>
      </c>
      <c r="AN3361" s="23" t="s">
        <v>782</v>
      </c>
      <c r="AO3361" s="23" t="s">
        <v>782</v>
      </c>
      <c r="AP3361" s="23" t="s">
        <v>782</v>
      </c>
      <c r="AQ3361" s="14" t="s">
        <v>782</v>
      </c>
      <c r="AR3361" s="13">
        <v>254</v>
      </c>
      <c r="AS3361" s="19">
        <v>5021.3780000000015</v>
      </c>
      <c r="AT3361" s="19">
        <v>5.0213779999999968</v>
      </c>
      <c r="AU3361" s="19">
        <v>4.4589836639999998</v>
      </c>
      <c r="AV3361" s="14">
        <v>6.6473911444301521</v>
      </c>
      <c r="AW3361" s="13">
        <v>0</v>
      </c>
      <c r="AX3361" s="22" t="s">
        <v>782</v>
      </c>
      <c r="AY3361" s="19">
        <v>0</v>
      </c>
      <c r="AZ3361" s="19">
        <v>0</v>
      </c>
      <c r="BA3361" s="19">
        <v>0</v>
      </c>
      <c r="BB3361" s="14">
        <v>0</v>
      </c>
      <c r="BC3361" s="13">
        <v>8</v>
      </c>
      <c r="BD3361" s="19">
        <v>15300</v>
      </c>
      <c r="BE3361" s="19">
        <v>15.3</v>
      </c>
      <c r="BF3361" s="19">
        <v>24.602400000000006</v>
      </c>
      <c r="BG3361" s="14">
        <v>36.67691748056793</v>
      </c>
      <c r="BH3361" s="22">
        <v>263</v>
      </c>
      <c r="BI3361" s="23">
        <v>20.681377999999995</v>
      </c>
      <c r="BJ3361" s="23">
        <v>31.214543664000004</v>
      </c>
      <c r="BK3361" s="14">
        <v>46.534209758320834</v>
      </c>
      <c r="BL3361" t="s">
        <v>642</v>
      </c>
    </row>
    <row r="3362" spans="1:64">
      <c r="A3362" t="s">
        <v>4453</v>
      </c>
      <c r="B3362" t="s">
        <v>4448</v>
      </c>
      <c r="C3362" t="s">
        <v>642</v>
      </c>
      <c r="D3362" t="s">
        <v>942</v>
      </c>
      <c r="E3362">
        <v>2019</v>
      </c>
      <c r="F3362" s="23">
        <v>59.46</v>
      </c>
      <c r="G3362" s="23">
        <v>6.91</v>
      </c>
      <c r="H3362" s="22">
        <v>8501</v>
      </c>
      <c r="I3362" s="34">
        <v>68.85822960587366</v>
      </c>
      <c r="J3362" s="22">
        <v>1</v>
      </c>
      <c r="K3362" s="22">
        <v>2</v>
      </c>
      <c r="L3362" s="23">
        <v>360</v>
      </c>
      <c r="M3362" s="23">
        <v>0.36</v>
      </c>
      <c r="N3362" s="23">
        <v>2.1531600000000002</v>
      </c>
      <c r="O3362" s="14">
        <v>3.1269464990954892</v>
      </c>
      <c r="P3362" s="22">
        <v>0</v>
      </c>
      <c r="Q3362" s="22">
        <v>0</v>
      </c>
      <c r="R3362" s="23">
        <v>0</v>
      </c>
      <c r="S3362" s="23">
        <v>0</v>
      </c>
      <c r="T3362" s="23">
        <v>0</v>
      </c>
      <c r="U3362" s="14">
        <v>0</v>
      </c>
      <c r="V3362" s="22">
        <v>0</v>
      </c>
      <c r="W3362" s="22">
        <v>0</v>
      </c>
      <c r="X3362" s="23">
        <v>0</v>
      </c>
      <c r="Y3362" s="23">
        <v>0</v>
      </c>
      <c r="Z3362" s="23">
        <v>0</v>
      </c>
      <c r="AA3362" s="14">
        <v>0</v>
      </c>
      <c r="AB3362" s="22">
        <v>0</v>
      </c>
      <c r="AC3362" s="22">
        <v>0</v>
      </c>
      <c r="AD3362" s="23">
        <v>0</v>
      </c>
      <c r="AE3362" s="23">
        <v>0</v>
      </c>
      <c r="AF3362" s="23">
        <v>0</v>
      </c>
      <c r="AG3362" s="14">
        <v>0</v>
      </c>
      <c r="AH3362" s="22">
        <v>0</v>
      </c>
      <c r="AI3362" s="23">
        <v>0</v>
      </c>
      <c r="AJ3362" s="23">
        <v>0</v>
      </c>
      <c r="AK3362" s="23">
        <v>0</v>
      </c>
      <c r="AL3362" s="14">
        <v>0</v>
      </c>
      <c r="AM3362" s="22">
        <v>261</v>
      </c>
      <c r="AN3362" s="23">
        <v>5098.0730000000021</v>
      </c>
      <c r="AO3362" s="23">
        <v>5.0980729999999967</v>
      </c>
      <c r="AP3362" s="23">
        <v>4.5270888239999989</v>
      </c>
      <c r="AQ3362" s="14">
        <v>6.5745065621231644</v>
      </c>
      <c r="AR3362" s="22">
        <v>261</v>
      </c>
      <c r="AS3362" s="23">
        <v>5098.0730000000021</v>
      </c>
      <c r="AT3362" s="23">
        <v>5.0980729999999967</v>
      </c>
      <c r="AU3362" s="23">
        <v>4.5270888239999989</v>
      </c>
      <c r="AV3362" s="14">
        <v>6.5745065621231644</v>
      </c>
      <c r="AW3362" s="22">
        <v>0</v>
      </c>
      <c r="AX3362" s="22" t="s">
        <v>782</v>
      </c>
      <c r="AY3362" s="23">
        <v>0</v>
      </c>
      <c r="AZ3362" s="23">
        <v>0</v>
      </c>
      <c r="BA3362" s="23">
        <v>0</v>
      </c>
      <c r="BB3362" s="14">
        <v>0</v>
      </c>
      <c r="BC3362" s="22">
        <v>8</v>
      </c>
      <c r="BD3362" s="23">
        <v>15300</v>
      </c>
      <c r="BE3362" s="23">
        <v>15.3</v>
      </c>
      <c r="BF3362" s="23">
        <v>19.915120856263538</v>
      </c>
      <c r="BG3362" s="14">
        <v>28.921918222778071</v>
      </c>
      <c r="BH3362" s="22">
        <v>270</v>
      </c>
      <c r="BI3362" s="23">
        <v>20.758072999999996</v>
      </c>
      <c r="BJ3362" s="23">
        <v>26.595369680263538</v>
      </c>
      <c r="BK3362" s="14">
        <v>38.623371283996725</v>
      </c>
      <c r="BL3362" t="s">
        <v>642</v>
      </c>
    </row>
    <row r="3363" spans="1:64">
      <c r="A3363" t="s">
        <v>4454</v>
      </c>
      <c r="B3363" t="s">
        <v>4448</v>
      </c>
      <c r="C3363" t="s">
        <v>642</v>
      </c>
      <c r="D3363" t="s">
        <v>942</v>
      </c>
      <c r="E3363">
        <v>2020</v>
      </c>
      <c r="F3363" s="23">
        <v>59.46</v>
      </c>
      <c r="G3363" s="23">
        <v>6.96</v>
      </c>
      <c r="H3363" s="22">
        <v>8501</v>
      </c>
      <c r="I3363" s="34">
        <v>68.452158636203336</v>
      </c>
      <c r="J3363" s="22">
        <v>1</v>
      </c>
      <c r="K3363" s="22">
        <v>2</v>
      </c>
      <c r="L3363" s="23">
        <v>360</v>
      </c>
      <c r="M3363" s="23">
        <v>0.36</v>
      </c>
      <c r="N3363" s="23">
        <v>2.1531600000000002</v>
      </c>
      <c r="O3363" s="14">
        <v>3.1454961288265726</v>
      </c>
      <c r="P3363" s="22">
        <v>0</v>
      </c>
      <c r="Q3363" s="22">
        <v>0</v>
      </c>
      <c r="R3363" s="23">
        <v>0</v>
      </c>
      <c r="S3363" s="23">
        <v>0</v>
      </c>
      <c r="T3363" s="23">
        <v>0</v>
      </c>
      <c r="U3363" s="14">
        <v>0</v>
      </c>
      <c r="V3363" s="22">
        <v>0</v>
      </c>
      <c r="W3363" s="22">
        <v>0</v>
      </c>
      <c r="X3363" s="23">
        <v>0</v>
      </c>
      <c r="Y3363" s="23">
        <v>0</v>
      </c>
      <c r="Z3363" s="23">
        <v>0</v>
      </c>
      <c r="AA3363" s="14">
        <v>0</v>
      </c>
      <c r="AB3363" s="22">
        <v>0</v>
      </c>
      <c r="AC3363" s="22">
        <v>0</v>
      </c>
      <c r="AD3363" s="23">
        <v>0</v>
      </c>
      <c r="AE3363" s="23">
        <v>0</v>
      </c>
      <c r="AF3363" s="23">
        <v>0</v>
      </c>
      <c r="AG3363" s="14">
        <v>0</v>
      </c>
      <c r="AH3363" s="22">
        <v>0</v>
      </c>
      <c r="AI3363" s="23">
        <v>0</v>
      </c>
      <c r="AJ3363" s="23">
        <v>0</v>
      </c>
      <c r="AK3363" s="23">
        <v>0</v>
      </c>
      <c r="AL3363" s="14">
        <v>0</v>
      </c>
      <c r="AM3363" s="22">
        <v>279</v>
      </c>
      <c r="AN3363" s="23">
        <v>5319.5380000000023</v>
      </c>
      <c r="AO3363" s="23">
        <v>5.3195379999999988</v>
      </c>
      <c r="AP3363" s="23">
        <v>4.7237497439999983</v>
      </c>
      <c r="AQ3363" s="14">
        <v>6.9008046467970363</v>
      </c>
      <c r="AR3363" s="22">
        <v>279</v>
      </c>
      <c r="AS3363" s="23">
        <v>5319.5380000000023</v>
      </c>
      <c r="AT3363" s="23">
        <v>5.3195379999999988</v>
      </c>
      <c r="AU3363" s="23">
        <v>4.7237497439999983</v>
      </c>
      <c r="AV3363" s="14">
        <v>6.9008046467970363</v>
      </c>
      <c r="AW3363" s="22">
        <v>0</v>
      </c>
      <c r="AX3363" s="22">
        <v>0</v>
      </c>
      <c r="AY3363" s="23">
        <v>0</v>
      </c>
      <c r="AZ3363" s="23">
        <v>0</v>
      </c>
      <c r="BA3363" s="23">
        <v>0</v>
      </c>
      <c r="BB3363" s="14">
        <v>0</v>
      </c>
      <c r="BC3363" s="22">
        <v>8</v>
      </c>
      <c r="BD3363" s="23">
        <v>15300</v>
      </c>
      <c r="BE3363" s="23">
        <v>15.3</v>
      </c>
      <c r="BF3363" s="23">
        <v>19.915120856263538</v>
      </c>
      <c r="BG3363" s="14">
        <v>29.093488434900465</v>
      </c>
      <c r="BH3363" s="22">
        <v>288</v>
      </c>
      <c r="BI3363" s="23">
        <v>20.979537999999998</v>
      </c>
      <c r="BJ3363" s="23">
        <v>26.792030600263537</v>
      </c>
      <c r="BK3363" s="14">
        <v>39.139789210524071</v>
      </c>
      <c r="BL3363" t="s">
        <v>642</v>
      </c>
    </row>
    <row r="3364" spans="1:64">
      <c r="A3364" t="s">
        <v>4455</v>
      </c>
      <c r="B3364" t="s">
        <v>4448</v>
      </c>
      <c r="C3364" t="s">
        <v>642</v>
      </c>
      <c r="D3364" t="s">
        <v>942</v>
      </c>
      <c r="E3364">
        <v>2021</v>
      </c>
      <c r="F3364" s="23">
        <v>59.46</v>
      </c>
      <c r="G3364" s="23">
        <v>7</v>
      </c>
      <c r="H3364" s="22">
        <v>8502</v>
      </c>
      <c r="I3364" s="34">
        <v>63.74</v>
      </c>
      <c r="J3364" s="22">
        <v>1</v>
      </c>
      <c r="K3364" s="22">
        <v>2</v>
      </c>
      <c r="L3364" s="23">
        <v>360</v>
      </c>
      <c r="M3364" s="23">
        <v>0.36</v>
      </c>
      <c r="N3364" s="23">
        <v>2.1531600000000002</v>
      </c>
      <c r="O3364" s="14">
        <v>3.38</v>
      </c>
      <c r="P3364" s="22">
        <v>0</v>
      </c>
      <c r="Q3364" s="22">
        <v>0</v>
      </c>
      <c r="R3364" s="23">
        <v>0</v>
      </c>
      <c r="S3364" s="23">
        <v>0</v>
      </c>
      <c r="T3364" s="23">
        <v>0</v>
      </c>
      <c r="U3364" s="14">
        <v>0</v>
      </c>
      <c r="V3364" s="22">
        <v>0</v>
      </c>
      <c r="W3364" s="22">
        <v>0</v>
      </c>
      <c r="X3364" s="23">
        <v>0</v>
      </c>
      <c r="Y3364" s="23">
        <v>0</v>
      </c>
      <c r="Z3364" s="23">
        <v>0</v>
      </c>
      <c r="AA3364" s="14">
        <v>0</v>
      </c>
      <c r="AB3364" s="22">
        <v>0</v>
      </c>
      <c r="AC3364" s="22">
        <v>0</v>
      </c>
      <c r="AD3364" s="23">
        <v>0</v>
      </c>
      <c r="AE3364" s="23">
        <v>0</v>
      </c>
      <c r="AF3364" s="23">
        <v>0</v>
      </c>
      <c r="AG3364" s="14">
        <v>0</v>
      </c>
      <c r="AH3364" s="22">
        <v>0</v>
      </c>
      <c r="AI3364" s="23">
        <v>0</v>
      </c>
      <c r="AJ3364" s="23">
        <v>0</v>
      </c>
      <c r="AK3364" s="23">
        <v>0</v>
      </c>
      <c r="AL3364" s="14">
        <v>0</v>
      </c>
      <c r="AM3364" s="22">
        <v>300</v>
      </c>
      <c r="AN3364" s="23">
        <v>5548.9430000000002</v>
      </c>
      <c r="AO3364" s="23">
        <v>5.5489430000000004</v>
      </c>
      <c r="AP3364" s="23">
        <v>4.9653213359999997</v>
      </c>
      <c r="AQ3364" s="14">
        <v>7.79</v>
      </c>
      <c r="AR3364" s="22">
        <v>300</v>
      </c>
      <c r="AS3364" s="23">
        <v>5548.9430000000002</v>
      </c>
      <c r="AT3364" s="23">
        <v>5.5489430000000004</v>
      </c>
      <c r="AU3364" s="23">
        <v>4.9653213359999997</v>
      </c>
      <c r="AV3364" s="14">
        <v>7.79</v>
      </c>
      <c r="AW3364" s="22">
        <v>0</v>
      </c>
      <c r="AX3364" s="22">
        <v>0</v>
      </c>
      <c r="AY3364" s="23">
        <v>0</v>
      </c>
      <c r="AZ3364" s="23">
        <v>0</v>
      </c>
      <c r="BA3364" s="23">
        <v>0</v>
      </c>
      <c r="BB3364" s="14">
        <v>0</v>
      </c>
      <c r="BC3364" s="22">
        <v>9</v>
      </c>
      <c r="BD3364" s="23">
        <v>15607.5</v>
      </c>
      <c r="BE3364" s="23">
        <v>15.6075</v>
      </c>
      <c r="BF3364" s="23">
        <v>14.29413244</v>
      </c>
      <c r="BG3364" s="14">
        <v>22.43</v>
      </c>
      <c r="BH3364" s="22">
        <v>310</v>
      </c>
      <c r="BI3364" s="23">
        <v>21.52</v>
      </c>
      <c r="BJ3364" s="23">
        <v>21.41</v>
      </c>
      <c r="BK3364" s="14">
        <v>33.590000000000003</v>
      </c>
      <c r="BL3364" t="s">
        <v>642</v>
      </c>
    </row>
    <row r="3365" spans="1:64">
      <c r="A3365" t="s">
        <v>4456</v>
      </c>
      <c r="B3365" t="s">
        <v>4448</v>
      </c>
      <c r="C3365" t="s">
        <v>642</v>
      </c>
      <c r="D3365" s="111" t="s">
        <v>942</v>
      </c>
      <c r="E3365" s="110">
        <v>2022</v>
      </c>
      <c r="F3365" s="23"/>
      <c r="G3365" s="23"/>
      <c r="H3365" s="22">
        <v>8611</v>
      </c>
      <c r="I3365" s="34">
        <v>62.40855119133699</v>
      </c>
      <c r="J3365" s="22">
        <v>1</v>
      </c>
      <c r="K3365" s="22">
        <v>2</v>
      </c>
      <c r="L3365" s="23">
        <v>360</v>
      </c>
      <c r="M3365" s="23">
        <v>0.36</v>
      </c>
      <c r="N3365" s="23">
        <v>2.1304799999999999</v>
      </c>
      <c r="O3365" s="14">
        <v>3.4137629528815827</v>
      </c>
      <c r="P3365" s="22">
        <v>0</v>
      </c>
      <c r="Q3365" s="22">
        <v>0</v>
      </c>
      <c r="R3365" s="23">
        <v>0</v>
      </c>
      <c r="S3365" s="23">
        <v>0</v>
      </c>
      <c r="T3365" s="23">
        <v>0</v>
      </c>
      <c r="U3365" s="14">
        <v>0</v>
      </c>
      <c r="V3365" s="22">
        <v>0</v>
      </c>
      <c r="W3365" s="22">
        <v>0</v>
      </c>
      <c r="X3365" s="23">
        <v>0</v>
      </c>
      <c r="Y3365" s="23">
        <v>0</v>
      </c>
      <c r="Z3365" s="23">
        <v>0</v>
      </c>
      <c r="AA3365" s="14">
        <v>0</v>
      </c>
      <c r="AB3365" s="22">
        <v>0</v>
      </c>
      <c r="AC3365" s="22">
        <v>0</v>
      </c>
      <c r="AD3365" s="23">
        <v>0</v>
      </c>
      <c r="AE3365" s="23">
        <v>0</v>
      </c>
      <c r="AF3365" s="23">
        <v>0</v>
      </c>
      <c r="AG3365" s="14">
        <v>0</v>
      </c>
      <c r="AH3365" s="22">
        <v>0</v>
      </c>
      <c r="AI3365" s="23">
        <v>0</v>
      </c>
      <c r="AJ3365" s="23">
        <v>0</v>
      </c>
      <c r="AK3365" s="23">
        <v>0</v>
      </c>
      <c r="AL3365" s="14">
        <v>0</v>
      </c>
      <c r="AM3365" s="22">
        <v>357</v>
      </c>
      <c r="AN3365" s="23">
        <v>6209.5480000000016</v>
      </c>
      <c r="AO3365" s="23">
        <v>6.2095480000000025</v>
      </c>
      <c r="AP3365" s="23">
        <v>6.3608369198290413</v>
      </c>
      <c r="AQ3365" s="14">
        <v>10.192252180838956</v>
      </c>
      <c r="AR3365" s="22">
        <v>357</v>
      </c>
      <c r="AS3365" s="23">
        <v>6209.5479999999998</v>
      </c>
      <c r="AT3365" s="23">
        <v>6.2095479999999998</v>
      </c>
      <c r="AU3365" s="23">
        <v>6.3608369198290404</v>
      </c>
      <c r="AV3365" s="14">
        <v>10.192252180838954</v>
      </c>
      <c r="AW3365" s="22">
        <v>0</v>
      </c>
      <c r="AX3365" s="22">
        <v>0</v>
      </c>
      <c r="AY3365" s="23">
        <v>0</v>
      </c>
      <c r="AZ3365" s="23">
        <v>0</v>
      </c>
      <c r="BA3365" s="23">
        <v>0</v>
      </c>
      <c r="BB3365" s="14">
        <v>0</v>
      </c>
      <c r="BC3365" s="22">
        <v>8</v>
      </c>
      <c r="BD3365" s="23">
        <v>13307.5</v>
      </c>
      <c r="BE3365" s="23">
        <v>13.307500000000001</v>
      </c>
      <c r="BF3365" s="23">
        <v>12.363910923576391</v>
      </c>
      <c r="BG3365" s="14">
        <v>19.811244913649976</v>
      </c>
      <c r="BH3365" s="22">
        <v>366</v>
      </c>
      <c r="BI3365" s="23">
        <v>19.877048000000002</v>
      </c>
      <c r="BJ3365" s="23">
        <v>20.85522784340543</v>
      </c>
      <c r="BK3365" s="14">
        <v>33.417260047370512</v>
      </c>
      <c r="BL3365" t="s">
        <v>642</v>
      </c>
    </row>
    <row r="3366" spans="1:64">
      <c r="A3366" t="s">
        <v>4457</v>
      </c>
      <c r="B3366" t="s">
        <v>4448</v>
      </c>
      <c r="C3366" t="s">
        <v>642</v>
      </c>
      <c r="D3366" t="s">
        <v>942</v>
      </c>
      <c r="E3366">
        <v>2023</v>
      </c>
      <c r="F3366">
        <v>59.46</v>
      </c>
      <c r="G3366">
        <v>8.1300000000000008</v>
      </c>
      <c r="H3366">
        <v>8302</v>
      </c>
      <c r="I3366">
        <v>62.40855119133699</v>
      </c>
      <c r="J3366">
        <v>1</v>
      </c>
      <c r="K3366">
        <v>2</v>
      </c>
      <c r="L3366">
        <v>360</v>
      </c>
      <c r="M3366">
        <v>0.36</v>
      </c>
      <c r="N3366">
        <v>2.1304799999999999</v>
      </c>
      <c r="O3366">
        <v>3.4137629528815827</v>
      </c>
      <c r="P3366">
        <v>0</v>
      </c>
      <c r="Q3366">
        <v>0</v>
      </c>
      <c r="R3366">
        <v>0</v>
      </c>
      <c r="S3366">
        <v>0</v>
      </c>
      <c r="T3366">
        <v>0</v>
      </c>
      <c r="U3366">
        <v>0</v>
      </c>
      <c r="V3366">
        <v>0</v>
      </c>
      <c r="W3366">
        <v>0</v>
      </c>
      <c r="X3366">
        <v>0</v>
      </c>
      <c r="Y3366">
        <v>0</v>
      </c>
      <c r="Z3366">
        <v>0</v>
      </c>
      <c r="AA3366">
        <v>0</v>
      </c>
      <c r="AG3366">
        <v>0</v>
      </c>
      <c r="AL3366">
        <v>0</v>
      </c>
      <c r="AM3366">
        <v>473</v>
      </c>
      <c r="AN3366">
        <v>7595.4679999999998</v>
      </c>
      <c r="AO3366">
        <v>7.5954680000000003</v>
      </c>
      <c r="AP3366">
        <v>7.1244519999999998</v>
      </c>
      <c r="AQ3366">
        <v>11.415826619908705</v>
      </c>
      <c r="AR3366">
        <v>532</v>
      </c>
      <c r="AS3366">
        <v>7642.6980000000103</v>
      </c>
      <c r="AT3366">
        <v>7.64269800000001</v>
      </c>
      <c r="AU3366">
        <v>7.1687531696679399</v>
      </c>
      <c r="AV3366">
        <v>11.486812356353889</v>
      </c>
      <c r="AW3366">
        <v>0</v>
      </c>
      <c r="AX3366">
        <v>0</v>
      </c>
      <c r="AY3366">
        <v>0</v>
      </c>
      <c r="AZ3366">
        <v>0</v>
      </c>
      <c r="BA3366">
        <v>0</v>
      </c>
      <c r="BB3366">
        <v>0</v>
      </c>
      <c r="BC3366">
        <v>9</v>
      </c>
      <c r="BD3366">
        <v>17507.5</v>
      </c>
      <c r="BE3366">
        <v>17.5075</v>
      </c>
      <c r="BF3366">
        <v>27.135745</v>
      </c>
      <c r="BG3366">
        <v>43.480812295746333</v>
      </c>
      <c r="BH3366">
        <v>542</v>
      </c>
      <c r="BI3366">
        <v>25.51019800000001</v>
      </c>
      <c r="BJ3366">
        <v>36.434978169667936</v>
      </c>
      <c r="BK3366">
        <v>58.381387604981796</v>
      </c>
      <c r="BL3366" t="s">
        <v>642</v>
      </c>
    </row>
    <row r="3367" spans="1:64">
      <c r="A3367" t="s">
        <v>4458</v>
      </c>
      <c r="B3367" t="s">
        <v>4448</v>
      </c>
      <c r="C3367" t="s">
        <v>642</v>
      </c>
      <c r="D3367" t="s">
        <v>942</v>
      </c>
      <c r="E3367">
        <v>2024</v>
      </c>
      <c r="F3367">
        <v>59.46</v>
      </c>
      <c r="G3367">
        <v>8.17</v>
      </c>
      <c r="H3367">
        <v>8297</v>
      </c>
      <c r="I3367">
        <v>56.893343334821139</v>
      </c>
      <c r="J3367">
        <v>1</v>
      </c>
      <c r="K3367">
        <v>2</v>
      </c>
      <c r="L3367">
        <v>360</v>
      </c>
      <c r="M3367">
        <v>0.36</v>
      </c>
      <c r="N3367">
        <v>2.1304799999999999</v>
      </c>
      <c r="O3367">
        <v>3.7446911626584893</v>
      </c>
      <c r="P3367">
        <v>0</v>
      </c>
      <c r="Q3367">
        <v>0</v>
      </c>
      <c r="R3367">
        <v>0</v>
      </c>
      <c r="S3367">
        <v>0</v>
      </c>
      <c r="T3367">
        <v>0</v>
      </c>
      <c r="U3367">
        <v>0</v>
      </c>
      <c r="V3367">
        <v>0</v>
      </c>
      <c r="W3367">
        <v>0</v>
      </c>
      <c r="X3367">
        <v>0</v>
      </c>
      <c r="Y3367">
        <v>0</v>
      </c>
      <c r="Z3367">
        <v>0</v>
      </c>
      <c r="AA3367">
        <v>0</v>
      </c>
      <c r="AB3367">
        <v>0</v>
      </c>
      <c r="AC3367">
        <v>0</v>
      </c>
      <c r="AD3367">
        <v>0</v>
      </c>
      <c r="AE3367">
        <v>0</v>
      </c>
      <c r="AF3367">
        <v>0</v>
      </c>
      <c r="AG3367">
        <v>0</v>
      </c>
      <c r="AH3367">
        <v>0</v>
      </c>
      <c r="AI3367">
        <v>0</v>
      </c>
      <c r="AJ3367">
        <v>0</v>
      </c>
      <c r="AK3367">
        <v>0</v>
      </c>
      <c r="AL3367">
        <v>0</v>
      </c>
      <c r="AM3367">
        <v>579</v>
      </c>
      <c r="AN3367">
        <v>9486.2830000000013</v>
      </c>
      <c r="AO3367">
        <v>9.4862829999999896</v>
      </c>
      <c r="AP3367">
        <v>8.5560942339590547</v>
      </c>
      <c r="AQ3367">
        <v>15.038831842955453</v>
      </c>
      <c r="AR3367">
        <v>707</v>
      </c>
      <c r="AS3367">
        <v>9599.9190000000071</v>
      </c>
      <c r="AT3367">
        <v>9.5999190000000034</v>
      </c>
      <c r="AU3367">
        <v>8.6585875207785623</v>
      </c>
      <c r="AV3367">
        <v>15.218981717812213</v>
      </c>
      <c r="AW3367">
        <v>0</v>
      </c>
      <c r="AX3367">
        <v>0</v>
      </c>
      <c r="AY3367">
        <v>0</v>
      </c>
      <c r="AZ3367">
        <v>0</v>
      </c>
      <c r="BA3367">
        <v>0</v>
      </c>
      <c r="BB3367">
        <v>0</v>
      </c>
      <c r="BC3367">
        <v>9</v>
      </c>
      <c r="BD3367">
        <v>17507.5</v>
      </c>
      <c r="BE3367">
        <v>17.5075</v>
      </c>
      <c r="BF3367">
        <v>23.15826773306237</v>
      </c>
      <c r="BG3367">
        <v>40.704705288234535</v>
      </c>
      <c r="BH3367">
        <v>717</v>
      </c>
      <c r="BI3367">
        <v>27.467419000000003</v>
      </c>
      <c r="BJ3367">
        <v>33.947335253840933</v>
      </c>
      <c r="BK3367">
        <v>59.668378168705239</v>
      </c>
      <c r="BL3367" t="s">
        <v>642</v>
      </c>
    </row>
    <row r="3368" spans="1:64">
      <c r="A3368" t="s">
        <v>4459</v>
      </c>
      <c r="B3368" t="s">
        <v>4460</v>
      </c>
      <c r="C3368" t="s">
        <v>643</v>
      </c>
      <c r="D3368" t="s">
        <v>942</v>
      </c>
      <c r="E3368">
        <v>2012</v>
      </c>
      <c r="F3368" s="23">
        <v>99.1</v>
      </c>
      <c r="G3368" s="23">
        <v>12.91</v>
      </c>
      <c r="H3368" s="22">
        <v>15509</v>
      </c>
      <c r="I3368" s="34">
        <v>128.759221</v>
      </c>
      <c r="J3368" s="22">
        <v>1</v>
      </c>
      <c r="K3368" s="22" t="s">
        <v>782</v>
      </c>
      <c r="L3368" s="23">
        <v>462</v>
      </c>
      <c r="M3368" s="23">
        <v>0.46200000000000002</v>
      </c>
      <c r="N3368" s="23">
        <v>3.1928190000000001</v>
      </c>
      <c r="O3368" s="14">
        <v>2.4796818241079608</v>
      </c>
      <c r="P3368" s="22">
        <v>0</v>
      </c>
      <c r="Q3368" s="22" t="s">
        <v>782</v>
      </c>
      <c r="R3368" s="23">
        <v>0</v>
      </c>
      <c r="S3368" s="23">
        <v>0</v>
      </c>
      <c r="T3368" s="23">
        <v>0</v>
      </c>
      <c r="U3368" s="14">
        <v>0</v>
      </c>
      <c r="V3368" s="22">
        <v>0</v>
      </c>
      <c r="W3368" s="22" t="s">
        <v>782</v>
      </c>
      <c r="X3368" s="23">
        <v>0</v>
      </c>
      <c r="Y3368" s="23">
        <v>0</v>
      </c>
      <c r="Z3368" s="23">
        <v>0</v>
      </c>
      <c r="AA3368" s="14">
        <v>0</v>
      </c>
      <c r="AB3368" s="22">
        <v>0</v>
      </c>
      <c r="AC3368" s="22" t="s">
        <v>782</v>
      </c>
      <c r="AD3368" s="23">
        <v>0</v>
      </c>
      <c r="AE3368" s="23">
        <v>0</v>
      </c>
      <c r="AF3368" s="23">
        <v>0</v>
      </c>
      <c r="AG3368" s="14">
        <v>0</v>
      </c>
      <c r="AH3368" s="22" t="s">
        <v>782</v>
      </c>
      <c r="AI3368" s="23" t="s">
        <v>782</v>
      </c>
      <c r="AJ3368" s="23" t="s">
        <v>782</v>
      </c>
      <c r="AK3368" s="23" t="s">
        <v>782</v>
      </c>
      <c r="AL3368" s="14" t="s">
        <v>782</v>
      </c>
      <c r="AM3368" s="22" t="s">
        <v>782</v>
      </c>
      <c r="AN3368" s="23" t="s">
        <v>782</v>
      </c>
      <c r="AO3368" s="23" t="s">
        <v>782</v>
      </c>
      <c r="AP3368" s="23" t="s">
        <v>782</v>
      </c>
      <c r="AQ3368" s="14" t="s">
        <v>782</v>
      </c>
      <c r="AR3368" s="22">
        <v>324</v>
      </c>
      <c r="AS3368" s="23">
        <v>8958.3210000000017</v>
      </c>
      <c r="AT3368" s="23">
        <v>8.9583210000000015</v>
      </c>
      <c r="AU3368" s="23">
        <v>7.397875</v>
      </c>
      <c r="AV3368" s="14">
        <v>5.7455108399576291</v>
      </c>
      <c r="AW3368" s="22">
        <v>0</v>
      </c>
      <c r="AX3368" s="22" t="s">
        <v>782</v>
      </c>
      <c r="AY3368" s="23">
        <v>0</v>
      </c>
      <c r="AZ3368" s="23">
        <v>0</v>
      </c>
      <c r="BA3368" s="23">
        <v>0</v>
      </c>
      <c r="BB3368" s="14">
        <v>0</v>
      </c>
      <c r="BC3368" s="22">
        <v>11</v>
      </c>
      <c r="BD3368" s="23">
        <v>10950</v>
      </c>
      <c r="BE3368" s="23">
        <v>10.95</v>
      </c>
      <c r="BF3368" s="23">
        <v>17.487149999999996</v>
      </c>
      <c r="BG3368" s="14">
        <v>13.581279743840636</v>
      </c>
      <c r="BH3368" s="22">
        <v>336</v>
      </c>
      <c r="BI3368" s="23">
        <v>20.370321000000001</v>
      </c>
      <c r="BJ3368" s="23">
        <v>28.077843999999999</v>
      </c>
      <c r="BK3368" s="14">
        <v>21.806472407906224</v>
      </c>
      <c r="BL3368" t="s">
        <v>643</v>
      </c>
    </row>
    <row r="3369" spans="1:64">
      <c r="A3369" t="s">
        <v>4461</v>
      </c>
      <c r="B3369" t="s">
        <v>4460</v>
      </c>
      <c r="C3369" t="s">
        <v>643</v>
      </c>
      <c r="D3369" t="s">
        <v>942</v>
      </c>
      <c r="E3369">
        <v>2015</v>
      </c>
      <c r="F3369" s="23">
        <v>99.1</v>
      </c>
      <c r="G3369" s="23">
        <v>13.07</v>
      </c>
      <c r="H3369" s="22">
        <v>15370</v>
      </c>
      <c r="I3369" s="34">
        <v>124.07274866031473</v>
      </c>
      <c r="J3369" s="13">
        <v>2</v>
      </c>
      <c r="K3369" s="13">
        <v>2</v>
      </c>
      <c r="L3369" s="19">
        <v>815</v>
      </c>
      <c r="M3369" s="35">
        <v>0.81499999999999995</v>
      </c>
      <c r="N3369" s="19">
        <v>4.8748043102074776</v>
      </c>
      <c r="O3369" s="17">
        <v>3.9289887286640788</v>
      </c>
      <c r="P3369" s="36">
        <v>0</v>
      </c>
      <c r="Q3369" s="37">
        <v>0</v>
      </c>
      <c r="R3369" s="38">
        <v>0</v>
      </c>
      <c r="S3369" s="27">
        <v>0</v>
      </c>
      <c r="T3369" s="23">
        <v>0</v>
      </c>
      <c r="U3369" s="17">
        <v>0</v>
      </c>
      <c r="V3369" s="22">
        <v>0</v>
      </c>
      <c r="W3369" s="22">
        <v>0</v>
      </c>
      <c r="X3369" s="23">
        <v>0</v>
      </c>
      <c r="Y3369" s="27">
        <v>0</v>
      </c>
      <c r="Z3369" s="27">
        <v>0</v>
      </c>
      <c r="AA3369" s="14">
        <v>0</v>
      </c>
      <c r="AB3369" s="39">
        <v>0</v>
      </c>
      <c r="AC3369" s="22" t="s">
        <v>782</v>
      </c>
      <c r="AD3369" s="23">
        <v>0</v>
      </c>
      <c r="AE3369" s="23">
        <v>0</v>
      </c>
      <c r="AF3369" s="23">
        <v>0</v>
      </c>
      <c r="AG3369" s="14">
        <v>0</v>
      </c>
      <c r="AH3369" s="22" t="s">
        <v>782</v>
      </c>
      <c r="AI3369" s="23" t="s">
        <v>782</v>
      </c>
      <c r="AJ3369" s="23" t="s">
        <v>782</v>
      </c>
      <c r="AK3369" s="23" t="s">
        <v>782</v>
      </c>
      <c r="AL3369" s="14" t="s">
        <v>782</v>
      </c>
      <c r="AM3369" s="22" t="s">
        <v>782</v>
      </c>
      <c r="AN3369" s="23" t="s">
        <v>782</v>
      </c>
      <c r="AO3369" s="23" t="s">
        <v>782</v>
      </c>
      <c r="AP3369" s="23" t="s">
        <v>782</v>
      </c>
      <c r="AQ3369" s="14" t="s">
        <v>782</v>
      </c>
      <c r="AR3369" s="40">
        <v>385</v>
      </c>
      <c r="AS3369" s="41">
        <v>10428.746000000012</v>
      </c>
      <c r="AT3369" s="23">
        <v>10.428746000000013</v>
      </c>
      <c r="AU3369" s="23">
        <v>9.2624239606305885</v>
      </c>
      <c r="AV3369" s="14">
        <v>7.4653169697958184</v>
      </c>
      <c r="AW3369" s="22">
        <v>0</v>
      </c>
      <c r="AX3369" s="22" t="s">
        <v>782</v>
      </c>
      <c r="AY3369" s="23">
        <v>0</v>
      </c>
      <c r="AZ3369" s="23">
        <v>0</v>
      </c>
      <c r="BA3369" s="23">
        <v>0</v>
      </c>
      <c r="BB3369" s="14">
        <v>0</v>
      </c>
      <c r="BC3369" s="42">
        <v>11</v>
      </c>
      <c r="BD3369" s="43">
        <v>10950</v>
      </c>
      <c r="BE3369" s="44">
        <v>10.95</v>
      </c>
      <c r="BF3369" s="23">
        <v>17.377649999999999</v>
      </c>
      <c r="BG3369" s="14">
        <v>14.006016782602583</v>
      </c>
      <c r="BH3369" s="22">
        <v>398</v>
      </c>
      <c r="BI3369" s="23">
        <v>22.193746000000015</v>
      </c>
      <c r="BJ3369" s="23">
        <v>31.514878270838064</v>
      </c>
      <c r="BK3369" s="14">
        <v>25.400322481062481</v>
      </c>
      <c r="BL3369" t="s">
        <v>643</v>
      </c>
    </row>
    <row r="3370" spans="1:64">
      <c r="A3370" t="s">
        <v>4462</v>
      </c>
      <c r="B3370" t="s">
        <v>4460</v>
      </c>
      <c r="C3370" t="s">
        <v>643</v>
      </c>
      <c r="D3370" t="s">
        <v>942</v>
      </c>
      <c r="E3370">
        <v>2016</v>
      </c>
      <c r="F3370" s="23">
        <v>99.1</v>
      </c>
      <c r="G3370" s="23">
        <v>13.08</v>
      </c>
      <c r="H3370" s="22">
        <v>15274</v>
      </c>
      <c r="I3370" s="34">
        <v>130.68209168993496</v>
      </c>
      <c r="J3370" s="13">
        <v>2</v>
      </c>
      <c r="K3370" s="13">
        <v>2</v>
      </c>
      <c r="L3370" s="19">
        <v>815</v>
      </c>
      <c r="M3370" s="35">
        <v>0.81499999999999995</v>
      </c>
      <c r="N3370" s="19">
        <v>4.8745149999999997</v>
      </c>
      <c r="O3370" s="17">
        <v>3.7300558454218797</v>
      </c>
      <c r="P3370" s="13">
        <v>0</v>
      </c>
      <c r="Q3370" s="13">
        <v>0</v>
      </c>
      <c r="R3370" s="19">
        <v>0</v>
      </c>
      <c r="S3370" s="27">
        <v>0</v>
      </c>
      <c r="T3370" s="19">
        <v>0</v>
      </c>
      <c r="U3370" s="17">
        <v>0</v>
      </c>
      <c r="V3370" s="13">
        <v>0</v>
      </c>
      <c r="W3370" s="13">
        <v>0</v>
      </c>
      <c r="X3370" s="19">
        <v>0</v>
      </c>
      <c r="Y3370" s="27">
        <v>0</v>
      </c>
      <c r="Z3370" s="19">
        <v>0</v>
      </c>
      <c r="AA3370" s="14">
        <v>0</v>
      </c>
      <c r="AB3370" s="13">
        <v>0</v>
      </c>
      <c r="AC3370" s="22" t="s">
        <v>782</v>
      </c>
      <c r="AD3370" s="19">
        <v>0</v>
      </c>
      <c r="AE3370" s="23">
        <v>0</v>
      </c>
      <c r="AF3370" s="19">
        <v>0</v>
      </c>
      <c r="AG3370" s="14">
        <v>0</v>
      </c>
      <c r="AH3370" s="22" t="s">
        <v>782</v>
      </c>
      <c r="AI3370" s="23" t="s">
        <v>782</v>
      </c>
      <c r="AJ3370" s="23" t="s">
        <v>782</v>
      </c>
      <c r="AK3370" s="23" t="s">
        <v>782</v>
      </c>
      <c r="AL3370" s="14" t="s">
        <v>782</v>
      </c>
      <c r="AM3370" s="22" t="s">
        <v>782</v>
      </c>
      <c r="AN3370" s="23" t="s">
        <v>782</v>
      </c>
      <c r="AO3370" s="23" t="s">
        <v>782</v>
      </c>
      <c r="AP3370" s="23" t="s">
        <v>782</v>
      </c>
      <c r="AQ3370" s="14" t="s">
        <v>782</v>
      </c>
      <c r="AR3370" s="13">
        <v>393</v>
      </c>
      <c r="AS3370" s="19">
        <v>10494.486000000001</v>
      </c>
      <c r="AT3370" s="23">
        <v>10.494486</v>
      </c>
      <c r="AU3370" s="19">
        <v>9.3191035680000045</v>
      </c>
      <c r="AV3370" s="14">
        <v>7.1311251966421922</v>
      </c>
      <c r="AW3370" s="13">
        <v>0</v>
      </c>
      <c r="AX3370" s="22" t="s">
        <v>782</v>
      </c>
      <c r="AY3370" s="19">
        <v>0</v>
      </c>
      <c r="AZ3370" s="23">
        <v>0</v>
      </c>
      <c r="BA3370" s="19">
        <v>0</v>
      </c>
      <c r="BB3370" s="14">
        <v>0</v>
      </c>
      <c r="BC3370" s="13">
        <v>11</v>
      </c>
      <c r="BD3370" s="19">
        <v>10950.000000000004</v>
      </c>
      <c r="BE3370" s="44">
        <v>10.950000000000003</v>
      </c>
      <c r="BF3370" s="19">
        <v>17.607600000000001</v>
      </c>
      <c r="BG3370" s="14">
        <v>13.473613539777865</v>
      </c>
      <c r="BH3370" s="22">
        <v>406</v>
      </c>
      <c r="BI3370" s="23">
        <v>22.259486000000006</v>
      </c>
      <c r="BJ3370" s="23">
        <v>31.801218568000007</v>
      </c>
      <c r="BK3370" s="14">
        <v>24.334794581841937</v>
      </c>
      <c r="BL3370" t="s">
        <v>643</v>
      </c>
    </row>
    <row r="3371" spans="1:64">
      <c r="A3371" t="s">
        <v>4463</v>
      </c>
      <c r="B3371" t="s">
        <v>4460</v>
      </c>
      <c r="C3371" t="s">
        <v>643</v>
      </c>
      <c r="D3371" t="s">
        <v>942</v>
      </c>
      <c r="E3371">
        <v>2017</v>
      </c>
      <c r="F3371" s="23">
        <v>99.1</v>
      </c>
      <c r="G3371" s="23">
        <v>13.13</v>
      </c>
      <c r="H3371" s="22">
        <v>15181</v>
      </c>
      <c r="I3371" s="34">
        <v>119.24691385180573</v>
      </c>
      <c r="J3371" s="13">
        <v>2</v>
      </c>
      <c r="K3371" s="13">
        <v>2</v>
      </c>
      <c r="L3371" s="19">
        <v>815</v>
      </c>
      <c r="M3371" s="19">
        <v>0.81499999999999995</v>
      </c>
      <c r="N3371" s="19">
        <v>4.8745149999999997</v>
      </c>
      <c r="O3371" s="17">
        <v>4.087749395391322</v>
      </c>
      <c r="P3371" s="13">
        <v>0</v>
      </c>
      <c r="Q3371" s="13">
        <v>0</v>
      </c>
      <c r="R3371" s="19">
        <v>0</v>
      </c>
      <c r="S3371" s="19">
        <v>0</v>
      </c>
      <c r="T3371" s="19">
        <v>0</v>
      </c>
      <c r="U3371" s="17">
        <v>0</v>
      </c>
      <c r="V3371" s="13">
        <v>0</v>
      </c>
      <c r="W3371" s="13">
        <v>0</v>
      </c>
      <c r="X3371" s="19">
        <v>0</v>
      </c>
      <c r="Y3371" s="19">
        <v>0</v>
      </c>
      <c r="Z3371" s="19">
        <v>0</v>
      </c>
      <c r="AA3371" s="14">
        <v>0</v>
      </c>
      <c r="AB3371" s="13">
        <v>0</v>
      </c>
      <c r="AC3371" s="22" t="s">
        <v>782</v>
      </c>
      <c r="AD3371" s="19">
        <v>0</v>
      </c>
      <c r="AE3371" s="19">
        <v>0</v>
      </c>
      <c r="AF3371" s="19">
        <v>0</v>
      </c>
      <c r="AG3371" s="14">
        <v>0</v>
      </c>
      <c r="AH3371" s="22" t="s">
        <v>782</v>
      </c>
      <c r="AI3371" s="23" t="s">
        <v>782</v>
      </c>
      <c r="AJ3371" s="23" t="s">
        <v>782</v>
      </c>
      <c r="AK3371" s="23" t="s">
        <v>782</v>
      </c>
      <c r="AL3371" s="14" t="s">
        <v>782</v>
      </c>
      <c r="AM3371" s="22" t="s">
        <v>782</v>
      </c>
      <c r="AN3371" s="23" t="s">
        <v>782</v>
      </c>
      <c r="AO3371" s="23" t="s">
        <v>782</v>
      </c>
      <c r="AP3371" s="23" t="s">
        <v>782</v>
      </c>
      <c r="AQ3371" s="14" t="s">
        <v>782</v>
      </c>
      <c r="AR3371" s="13">
        <v>407</v>
      </c>
      <c r="AS3371" s="19">
        <v>10736.606000000005</v>
      </c>
      <c r="AT3371" s="19">
        <v>10.736605999999993</v>
      </c>
      <c r="AU3371" s="19">
        <v>9.534106128000003</v>
      </c>
      <c r="AV3371" s="14">
        <v>7.9952644643269561</v>
      </c>
      <c r="AW3371" s="13">
        <v>0</v>
      </c>
      <c r="AX3371" s="22" t="s">
        <v>782</v>
      </c>
      <c r="AY3371" s="19">
        <v>0</v>
      </c>
      <c r="AZ3371" s="19">
        <v>0</v>
      </c>
      <c r="BA3371" s="19">
        <v>0</v>
      </c>
      <c r="BB3371" s="14">
        <v>0</v>
      </c>
      <c r="BC3371" s="13">
        <v>11</v>
      </c>
      <c r="BD3371" s="19">
        <v>10950</v>
      </c>
      <c r="BE3371" s="19">
        <v>10.950000000000003</v>
      </c>
      <c r="BF3371" s="19">
        <v>17.607600000000001</v>
      </c>
      <c r="BG3371" s="14">
        <v>14.765665149105553</v>
      </c>
      <c r="BH3371" s="22">
        <v>420</v>
      </c>
      <c r="BI3371" s="23">
        <v>22.501605999999999</v>
      </c>
      <c r="BJ3371" s="23">
        <v>32.016221128000005</v>
      </c>
      <c r="BK3371" s="14">
        <v>26.848679008823829</v>
      </c>
      <c r="BL3371" t="s">
        <v>643</v>
      </c>
    </row>
    <row r="3372" spans="1:64">
      <c r="A3372" t="s">
        <v>4464</v>
      </c>
      <c r="B3372" t="s">
        <v>4460</v>
      </c>
      <c r="C3372" t="s">
        <v>643</v>
      </c>
      <c r="D3372" t="s">
        <v>942</v>
      </c>
      <c r="E3372">
        <v>2018</v>
      </c>
      <c r="F3372" s="23">
        <v>99.1</v>
      </c>
      <c r="G3372" s="23">
        <v>13.17</v>
      </c>
      <c r="H3372" s="22">
        <v>15154</v>
      </c>
      <c r="I3372" s="34">
        <v>119.25538911220741</v>
      </c>
      <c r="J3372" s="13">
        <v>2</v>
      </c>
      <c r="K3372" s="13">
        <v>2</v>
      </c>
      <c r="L3372" s="19">
        <v>815</v>
      </c>
      <c r="M3372" s="19">
        <v>0.81499999999999995</v>
      </c>
      <c r="N3372" s="19">
        <v>4.8745149999999997</v>
      </c>
      <c r="O3372" s="17">
        <v>4.0874588865863055</v>
      </c>
      <c r="P3372" s="13">
        <v>0</v>
      </c>
      <c r="Q3372" s="13">
        <v>0</v>
      </c>
      <c r="R3372" s="19">
        <v>0</v>
      </c>
      <c r="S3372" s="19">
        <v>0</v>
      </c>
      <c r="T3372" s="19">
        <v>0</v>
      </c>
      <c r="U3372" s="17">
        <v>0</v>
      </c>
      <c r="V3372" s="13">
        <v>0</v>
      </c>
      <c r="W3372" s="13">
        <v>0</v>
      </c>
      <c r="X3372" s="19">
        <v>0</v>
      </c>
      <c r="Y3372" s="19">
        <v>0</v>
      </c>
      <c r="Z3372" s="19">
        <v>0</v>
      </c>
      <c r="AA3372" s="14">
        <v>0</v>
      </c>
      <c r="AB3372" s="13">
        <v>0</v>
      </c>
      <c r="AC3372" s="22" t="s">
        <v>782</v>
      </c>
      <c r="AD3372" s="19">
        <v>0</v>
      </c>
      <c r="AE3372" s="19">
        <v>0</v>
      </c>
      <c r="AF3372" s="19">
        <v>0</v>
      </c>
      <c r="AG3372" s="14">
        <v>0</v>
      </c>
      <c r="AH3372" s="22" t="s">
        <v>782</v>
      </c>
      <c r="AI3372" s="23" t="s">
        <v>782</v>
      </c>
      <c r="AJ3372" s="23" t="s">
        <v>782</v>
      </c>
      <c r="AK3372" s="23" t="s">
        <v>782</v>
      </c>
      <c r="AL3372" s="14" t="s">
        <v>782</v>
      </c>
      <c r="AM3372" s="22" t="s">
        <v>782</v>
      </c>
      <c r="AN3372" s="23" t="s">
        <v>782</v>
      </c>
      <c r="AO3372" s="23" t="s">
        <v>782</v>
      </c>
      <c r="AP3372" s="23" t="s">
        <v>782</v>
      </c>
      <c r="AQ3372" s="14" t="s">
        <v>782</v>
      </c>
      <c r="AR3372" s="13">
        <v>414</v>
      </c>
      <c r="AS3372" s="19">
        <v>10792.731000000005</v>
      </c>
      <c r="AT3372" s="19">
        <v>10.792730999999993</v>
      </c>
      <c r="AU3372" s="19">
        <v>9.5839451280000034</v>
      </c>
      <c r="AV3372" s="14">
        <v>8.0364880776855028</v>
      </c>
      <c r="AW3372" s="13">
        <v>0</v>
      </c>
      <c r="AX3372" s="22" t="s">
        <v>782</v>
      </c>
      <c r="AY3372" s="19">
        <v>0</v>
      </c>
      <c r="AZ3372" s="19">
        <v>0</v>
      </c>
      <c r="BA3372" s="19">
        <v>0</v>
      </c>
      <c r="BB3372" s="14">
        <v>0</v>
      </c>
      <c r="BC3372" s="13">
        <v>11</v>
      </c>
      <c r="BD3372" s="19">
        <v>10950</v>
      </c>
      <c r="BE3372" s="19">
        <v>10.950000000000003</v>
      </c>
      <c r="BF3372" s="19">
        <v>17.607600000000001</v>
      </c>
      <c r="BG3372" s="14">
        <v>14.764615780535509</v>
      </c>
      <c r="BH3372" s="22">
        <v>427</v>
      </c>
      <c r="BI3372" s="23">
        <v>22.557730999999997</v>
      </c>
      <c r="BJ3372" s="23">
        <v>32.066060128000004</v>
      </c>
      <c r="BK3372" s="14">
        <v>26.888562744807317</v>
      </c>
      <c r="BL3372" t="s">
        <v>643</v>
      </c>
    </row>
    <row r="3373" spans="1:64">
      <c r="A3373" t="s">
        <v>4465</v>
      </c>
      <c r="B3373" t="s">
        <v>4460</v>
      </c>
      <c r="C3373" t="s">
        <v>643</v>
      </c>
      <c r="D3373" t="s">
        <v>942</v>
      </c>
      <c r="E3373">
        <v>2019</v>
      </c>
      <c r="F3373" s="23">
        <v>99.1</v>
      </c>
      <c r="G3373" s="23">
        <v>13.17</v>
      </c>
      <c r="H3373" s="22">
        <v>15115</v>
      </c>
      <c r="I3373" s="34">
        <v>121.51829643034931</v>
      </c>
      <c r="J3373" s="22">
        <v>2</v>
      </c>
      <c r="K3373" s="22">
        <v>2</v>
      </c>
      <c r="L3373" s="23">
        <v>815</v>
      </c>
      <c r="M3373" s="23">
        <v>0.81499999999999995</v>
      </c>
      <c r="N3373" s="23">
        <v>4.8745149999999997</v>
      </c>
      <c r="O3373" s="14">
        <v>4.0113424424065451</v>
      </c>
      <c r="P3373" s="22">
        <v>0</v>
      </c>
      <c r="Q3373" s="22">
        <v>0</v>
      </c>
      <c r="R3373" s="23">
        <v>0</v>
      </c>
      <c r="S3373" s="23">
        <v>0</v>
      </c>
      <c r="T3373" s="23">
        <v>0</v>
      </c>
      <c r="U3373" s="14">
        <v>0</v>
      </c>
      <c r="V3373" s="22">
        <v>0</v>
      </c>
      <c r="W3373" s="22">
        <v>0</v>
      </c>
      <c r="X3373" s="23">
        <v>0</v>
      </c>
      <c r="Y3373" s="23">
        <v>0</v>
      </c>
      <c r="Z3373" s="23">
        <v>0</v>
      </c>
      <c r="AA3373" s="14">
        <v>0</v>
      </c>
      <c r="AB3373" s="22">
        <v>0</v>
      </c>
      <c r="AC3373" s="22">
        <v>0</v>
      </c>
      <c r="AD3373" s="23">
        <v>0</v>
      </c>
      <c r="AE3373" s="23">
        <v>0</v>
      </c>
      <c r="AF3373" s="23">
        <v>0</v>
      </c>
      <c r="AG3373" s="14">
        <v>0</v>
      </c>
      <c r="AH3373" s="22">
        <v>3</v>
      </c>
      <c r="AI3373" s="23">
        <v>3218.12</v>
      </c>
      <c r="AJ3373" s="23">
        <v>3.2181199999999999</v>
      </c>
      <c r="AK3373" s="23">
        <v>2.8576905599999995</v>
      </c>
      <c r="AL3373" s="14">
        <v>2.35165456062655</v>
      </c>
      <c r="AM3373" s="22">
        <v>425</v>
      </c>
      <c r="AN3373" s="23">
        <v>7700.8710000000056</v>
      </c>
      <c r="AO3373" s="23">
        <v>7.700870999999994</v>
      </c>
      <c r="AP3373" s="23">
        <v>6.8383734480000058</v>
      </c>
      <c r="AQ3373" s="14">
        <v>5.6274434787847429</v>
      </c>
      <c r="AR3373" s="22">
        <v>428</v>
      </c>
      <c r="AS3373" s="23">
        <v>10918.991000000005</v>
      </c>
      <c r="AT3373" s="23">
        <v>10.918990999999995</v>
      </c>
      <c r="AU3373" s="23">
        <v>9.6960640080000058</v>
      </c>
      <c r="AV3373" s="14">
        <v>7.9790980394112934</v>
      </c>
      <c r="AW3373" s="22">
        <v>0</v>
      </c>
      <c r="AX3373" s="22" t="s">
        <v>782</v>
      </c>
      <c r="AY3373" s="23">
        <v>0</v>
      </c>
      <c r="AZ3373" s="23">
        <v>0</v>
      </c>
      <c r="BA3373" s="23">
        <v>0</v>
      </c>
      <c r="BB3373" s="14">
        <v>0</v>
      </c>
      <c r="BC3373" s="22">
        <v>11</v>
      </c>
      <c r="BD3373" s="23">
        <v>10950</v>
      </c>
      <c r="BE3373" s="23">
        <v>10.95</v>
      </c>
      <c r="BF3373" s="23">
        <v>17.607600000000001</v>
      </c>
      <c r="BG3373" s="14">
        <v>14.48966988283296</v>
      </c>
      <c r="BH3373" s="22">
        <v>441</v>
      </c>
      <c r="BI3373" s="23">
        <v>22.683990999999995</v>
      </c>
      <c r="BJ3373" s="23">
        <v>32.178179008000008</v>
      </c>
      <c r="BK3373" s="14">
        <v>26.480110364650798</v>
      </c>
      <c r="BL3373" t="s">
        <v>643</v>
      </c>
    </row>
    <row r="3374" spans="1:64">
      <c r="A3374" t="s">
        <v>4466</v>
      </c>
      <c r="B3374" t="s">
        <v>4460</v>
      </c>
      <c r="C3374" t="s">
        <v>643</v>
      </c>
      <c r="D3374" t="s">
        <v>942</v>
      </c>
      <c r="E3374">
        <v>2020</v>
      </c>
      <c r="F3374" s="23">
        <v>99.1</v>
      </c>
      <c r="G3374" s="23">
        <v>13.33</v>
      </c>
      <c r="H3374" s="22">
        <v>15093</v>
      </c>
      <c r="I3374" s="34">
        <v>121.70972565418346</v>
      </c>
      <c r="J3374" s="22">
        <v>2</v>
      </c>
      <c r="K3374" s="22">
        <v>2</v>
      </c>
      <c r="L3374" s="23">
        <v>815</v>
      </c>
      <c r="M3374" s="23">
        <v>0.81499999999999995</v>
      </c>
      <c r="N3374" s="23">
        <v>4.8745149999999997</v>
      </c>
      <c r="O3374" s="14">
        <v>4.0050332656652827</v>
      </c>
      <c r="P3374" s="22">
        <v>0</v>
      </c>
      <c r="Q3374" s="22">
        <v>0</v>
      </c>
      <c r="R3374" s="23">
        <v>0</v>
      </c>
      <c r="S3374" s="23">
        <v>0</v>
      </c>
      <c r="T3374" s="23">
        <v>0</v>
      </c>
      <c r="U3374" s="14">
        <v>0</v>
      </c>
      <c r="V3374" s="22">
        <v>0</v>
      </c>
      <c r="W3374" s="22">
        <v>0</v>
      </c>
      <c r="X3374" s="23">
        <v>0</v>
      </c>
      <c r="Y3374" s="23">
        <v>0</v>
      </c>
      <c r="Z3374" s="23">
        <v>0</v>
      </c>
      <c r="AA3374" s="14">
        <v>0</v>
      </c>
      <c r="AB3374" s="22">
        <v>0</v>
      </c>
      <c r="AC3374" s="22">
        <v>0</v>
      </c>
      <c r="AD3374" s="23">
        <v>0</v>
      </c>
      <c r="AE3374" s="23">
        <v>0</v>
      </c>
      <c r="AF3374" s="23">
        <v>0</v>
      </c>
      <c r="AG3374" s="14">
        <v>0</v>
      </c>
      <c r="AH3374" s="22">
        <v>3</v>
      </c>
      <c r="AI3374" s="23">
        <v>3218.12</v>
      </c>
      <c r="AJ3374" s="23">
        <v>3.2181199999999999</v>
      </c>
      <c r="AK3374" s="23">
        <v>2.8576905599999995</v>
      </c>
      <c r="AL3374" s="14">
        <v>2.3479557978132486</v>
      </c>
      <c r="AM3374" s="22">
        <v>463</v>
      </c>
      <c r="AN3374" s="23">
        <v>8028.0560000000041</v>
      </c>
      <c r="AO3374" s="23">
        <v>8.0280559999999976</v>
      </c>
      <c r="AP3374" s="23">
        <v>7.1289137280000023</v>
      </c>
      <c r="AQ3374" s="14">
        <v>5.8573081893681556</v>
      </c>
      <c r="AR3374" s="22">
        <v>466</v>
      </c>
      <c r="AS3374" s="23">
        <v>11246.176000000003</v>
      </c>
      <c r="AT3374" s="23">
        <v>11.246175999999998</v>
      </c>
      <c r="AU3374" s="23">
        <v>9.9866042880000023</v>
      </c>
      <c r="AV3374" s="14">
        <v>8.2052639871814055</v>
      </c>
      <c r="AW3374" s="22">
        <v>0</v>
      </c>
      <c r="AX3374" s="22">
        <v>0</v>
      </c>
      <c r="AY3374" s="23">
        <v>0</v>
      </c>
      <c r="AZ3374" s="23">
        <v>0</v>
      </c>
      <c r="BA3374" s="23">
        <v>0</v>
      </c>
      <c r="BB3374" s="14">
        <v>0</v>
      </c>
      <c r="BC3374" s="22">
        <v>13</v>
      </c>
      <c r="BD3374" s="23">
        <v>17950</v>
      </c>
      <c r="BE3374" s="23">
        <v>17.950000000000003</v>
      </c>
      <c r="BF3374" s="23">
        <v>37.440607490813818</v>
      </c>
      <c r="BG3374" s="14">
        <v>30.762215007529182</v>
      </c>
      <c r="BH3374" s="22">
        <v>481</v>
      </c>
      <c r="BI3374" s="23">
        <v>30.011176000000003</v>
      </c>
      <c r="BJ3374" s="23">
        <v>52.301726778813823</v>
      </c>
      <c r="BK3374" s="14">
        <v>42.972512260375872</v>
      </c>
      <c r="BL3374" t="s">
        <v>643</v>
      </c>
    </row>
    <row r="3375" spans="1:64">
      <c r="A3375" t="s">
        <v>4467</v>
      </c>
      <c r="B3375" t="s">
        <v>4460</v>
      </c>
      <c r="C3375" t="s">
        <v>643</v>
      </c>
      <c r="D3375" t="s">
        <v>942</v>
      </c>
      <c r="E3375">
        <v>2021</v>
      </c>
      <c r="F3375" s="23">
        <v>99.1</v>
      </c>
      <c r="G3375" s="23">
        <v>13.42</v>
      </c>
      <c r="H3375" s="22">
        <v>15095</v>
      </c>
      <c r="I3375" s="34">
        <v>113.16</v>
      </c>
      <c r="J3375" s="22">
        <v>2</v>
      </c>
      <c r="K3375" s="22">
        <v>3</v>
      </c>
      <c r="L3375" s="23">
        <v>1155</v>
      </c>
      <c r="M3375" s="23">
        <v>1.155</v>
      </c>
      <c r="N3375" s="23">
        <v>6.9080550000000001</v>
      </c>
      <c r="O3375" s="14">
        <v>6.1</v>
      </c>
      <c r="P3375" s="22">
        <v>0</v>
      </c>
      <c r="Q3375" s="22">
        <v>0</v>
      </c>
      <c r="R3375" s="23">
        <v>0</v>
      </c>
      <c r="S3375" s="23">
        <v>0</v>
      </c>
      <c r="T3375" s="23">
        <v>0</v>
      </c>
      <c r="U3375" s="14">
        <v>0</v>
      </c>
      <c r="V3375" s="22">
        <v>0</v>
      </c>
      <c r="W3375" s="22">
        <v>0</v>
      </c>
      <c r="X3375" s="23">
        <v>0</v>
      </c>
      <c r="Y3375" s="23">
        <v>0</v>
      </c>
      <c r="Z3375" s="23">
        <v>0</v>
      </c>
      <c r="AA3375" s="14">
        <v>0</v>
      </c>
      <c r="AB3375" s="22">
        <v>0</v>
      </c>
      <c r="AC3375" s="22">
        <v>0</v>
      </c>
      <c r="AD3375" s="23">
        <v>0</v>
      </c>
      <c r="AE3375" s="23">
        <v>0</v>
      </c>
      <c r="AF3375" s="23">
        <v>0</v>
      </c>
      <c r="AG3375" s="14">
        <v>0</v>
      </c>
      <c r="AH3375" s="22">
        <v>3</v>
      </c>
      <c r="AI3375" s="23">
        <v>3218.12</v>
      </c>
      <c r="AJ3375" s="23">
        <v>3.2181199999999999</v>
      </c>
      <c r="AK3375" s="23">
        <v>2.8796475109999999</v>
      </c>
      <c r="AL3375" s="14">
        <v>2.54</v>
      </c>
      <c r="AM3375" s="22">
        <v>525</v>
      </c>
      <c r="AN3375" s="23">
        <v>8713.1010000000006</v>
      </c>
      <c r="AO3375" s="23">
        <v>8.713101</v>
      </c>
      <c r="AP3375" s="23">
        <v>7.7966824140000002</v>
      </c>
      <c r="AQ3375" s="14">
        <v>6.89</v>
      </c>
      <c r="AR3375" s="22">
        <v>528</v>
      </c>
      <c r="AS3375" s="23">
        <v>11931.221</v>
      </c>
      <c r="AT3375" s="23">
        <v>11.931221000000001</v>
      </c>
      <c r="AU3375" s="23">
        <v>10.676329920000001</v>
      </c>
      <c r="AV3375" s="14">
        <v>9.43</v>
      </c>
      <c r="AW3375" s="22">
        <v>0</v>
      </c>
      <c r="AX3375" s="22">
        <v>0</v>
      </c>
      <c r="AY3375" s="23">
        <v>0</v>
      </c>
      <c r="AZ3375" s="23">
        <v>0</v>
      </c>
      <c r="BA3375" s="23">
        <v>0</v>
      </c>
      <c r="BB3375" s="14">
        <v>0</v>
      </c>
      <c r="BC3375" s="22">
        <v>13</v>
      </c>
      <c r="BD3375" s="23">
        <v>17350</v>
      </c>
      <c r="BE3375" s="23">
        <v>17.350000000000001</v>
      </c>
      <c r="BF3375" s="23">
        <v>31.532700630000001</v>
      </c>
      <c r="BG3375" s="14">
        <v>27.87</v>
      </c>
      <c r="BH3375" s="22">
        <v>543</v>
      </c>
      <c r="BI3375" s="23">
        <v>30.44</v>
      </c>
      <c r="BJ3375" s="23">
        <v>49.12</v>
      </c>
      <c r="BK3375" s="14">
        <v>43.4</v>
      </c>
      <c r="BL3375" t="s">
        <v>643</v>
      </c>
    </row>
    <row r="3376" spans="1:64">
      <c r="A3376" t="s">
        <v>4468</v>
      </c>
      <c r="B3376" t="s">
        <v>4460</v>
      </c>
      <c r="C3376" t="s">
        <v>643</v>
      </c>
      <c r="D3376" s="111" t="s">
        <v>942</v>
      </c>
      <c r="E3376" s="110">
        <v>2022</v>
      </c>
      <c r="F3376" s="23"/>
      <c r="G3376" s="23"/>
      <c r="H3376" s="22">
        <v>15407</v>
      </c>
      <c r="I3376" s="34">
        <v>111.66282060212856</v>
      </c>
      <c r="J3376" s="22">
        <v>2</v>
      </c>
      <c r="K3376" s="22">
        <v>3</v>
      </c>
      <c r="L3376" s="23">
        <v>1155</v>
      </c>
      <c r="M3376" s="23">
        <v>1.155</v>
      </c>
      <c r="N3376" s="23">
        <v>6.8352900000000005</v>
      </c>
      <c r="O3376" s="14">
        <v>6.1213660582291469</v>
      </c>
      <c r="P3376" s="22">
        <v>0</v>
      </c>
      <c r="Q3376" s="22">
        <v>0</v>
      </c>
      <c r="R3376" s="23">
        <v>0</v>
      </c>
      <c r="S3376" s="23">
        <v>0</v>
      </c>
      <c r="T3376" s="23">
        <v>0</v>
      </c>
      <c r="U3376" s="14">
        <v>0</v>
      </c>
      <c r="V3376" s="22">
        <v>0</v>
      </c>
      <c r="W3376" s="22">
        <v>0</v>
      </c>
      <c r="X3376" s="23">
        <v>0</v>
      </c>
      <c r="Y3376" s="23">
        <v>0</v>
      </c>
      <c r="Z3376" s="23">
        <v>0</v>
      </c>
      <c r="AA3376" s="14">
        <v>0</v>
      </c>
      <c r="AB3376" s="22">
        <v>0</v>
      </c>
      <c r="AC3376" s="22">
        <v>0</v>
      </c>
      <c r="AD3376" s="23">
        <v>0</v>
      </c>
      <c r="AE3376" s="23">
        <v>0</v>
      </c>
      <c r="AF3376" s="23">
        <v>0</v>
      </c>
      <c r="AG3376" s="14">
        <v>0</v>
      </c>
      <c r="AH3376" s="22">
        <v>3</v>
      </c>
      <c r="AI3376" s="23">
        <v>3218.12</v>
      </c>
      <c r="AJ3376" s="23">
        <v>3.2181199999999999</v>
      </c>
      <c r="AK3376" s="23">
        <v>3.2965260125922562</v>
      </c>
      <c r="AL3376" s="14">
        <v>2.9522145283596899</v>
      </c>
      <c r="AM3376" s="22">
        <v>643</v>
      </c>
      <c r="AN3376" s="23">
        <v>10376.631000000001</v>
      </c>
      <c r="AO3376" s="23">
        <v>10.376631000000007</v>
      </c>
      <c r="AP3376" s="23">
        <v>10.629446389373664</v>
      </c>
      <c r="AQ3376" s="14">
        <v>9.5192350793716578</v>
      </c>
      <c r="AR3376" s="22">
        <v>646</v>
      </c>
      <c r="AS3376" s="23">
        <v>13594.751</v>
      </c>
      <c r="AT3376" s="23">
        <v>13.594750999999999</v>
      </c>
      <c r="AU3376" s="23">
        <v>13.925972401965959</v>
      </c>
      <c r="AV3376" s="14">
        <v>12.471449607731381</v>
      </c>
      <c r="AW3376" s="22">
        <v>0</v>
      </c>
      <c r="AX3376" s="22">
        <v>0</v>
      </c>
      <c r="AY3376" s="23">
        <v>0</v>
      </c>
      <c r="AZ3376" s="23">
        <v>0</v>
      </c>
      <c r="BA3376" s="23">
        <v>0</v>
      </c>
      <c r="BB3376" s="14">
        <v>0</v>
      </c>
      <c r="BC3376" s="22">
        <v>13</v>
      </c>
      <c r="BD3376" s="23">
        <v>17950</v>
      </c>
      <c r="BE3376" s="23">
        <v>17.950000000000003</v>
      </c>
      <c r="BF3376" s="23">
        <v>35.791172650754632</v>
      </c>
      <c r="BG3376" s="14">
        <v>32.052900381483255</v>
      </c>
      <c r="BH3376" s="22">
        <v>661</v>
      </c>
      <c r="BI3376" s="23">
        <v>32.699750999999999</v>
      </c>
      <c r="BJ3376" s="23">
        <v>56.55243505272059</v>
      </c>
      <c r="BK3376" s="14">
        <v>50.645716047443784</v>
      </c>
      <c r="BL3376" t="s">
        <v>643</v>
      </c>
    </row>
    <row r="3377" spans="1:64">
      <c r="A3377" t="s">
        <v>4469</v>
      </c>
      <c r="B3377" t="s">
        <v>4460</v>
      </c>
      <c r="C3377" t="s">
        <v>643</v>
      </c>
      <c r="D3377" t="s">
        <v>942</v>
      </c>
      <c r="E3377">
        <v>2023</v>
      </c>
      <c r="F3377">
        <v>99.1</v>
      </c>
      <c r="G3377">
        <v>13.5</v>
      </c>
      <c r="H3377">
        <v>15562</v>
      </c>
      <c r="I3377">
        <v>111.66282060212856</v>
      </c>
      <c r="J3377">
        <v>2</v>
      </c>
      <c r="K3377">
        <v>3</v>
      </c>
      <c r="L3377">
        <v>1155</v>
      </c>
      <c r="M3377">
        <v>1.155</v>
      </c>
      <c r="N3377">
        <v>6.8352899999999996</v>
      </c>
      <c r="O3377">
        <v>6.121366058229146</v>
      </c>
      <c r="P3377">
        <v>0</v>
      </c>
      <c r="Q3377">
        <v>0</v>
      </c>
      <c r="R3377">
        <v>0</v>
      </c>
      <c r="S3377">
        <v>0</v>
      </c>
      <c r="T3377">
        <v>0</v>
      </c>
      <c r="U3377">
        <v>0</v>
      </c>
      <c r="V3377">
        <v>0</v>
      </c>
      <c r="W3377">
        <v>0</v>
      </c>
      <c r="X3377">
        <v>0</v>
      </c>
      <c r="Y3377">
        <v>0</v>
      </c>
      <c r="Z3377">
        <v>0</v>
      </c>
      <c r="AA3377">
        <v>0</v>
      </c>
      <c r="AG3377">
        <v>0</v>
      </c>
      <c r="AH3377">
        <v>3</v>
      </c>
      <c r="AI3377">
        <v>3218.12</v>
      </c>
      <c r="AJ3377">
        <v>3.2181199999999999</v>
      </c>
      <c r="AK3377">
        <v>3.0185550000000001</v>
      </c>
      <c r="AL3377">
        <v>2.919988</v>
      </c>
      <c r="AM3377">
        <v>838</v>
      </c>
      <c r="AN3377">
        <v>14295.857</v>
      </c>
      <c r="AO3377">
        <v>14.295857</v>
      </c>
      <c r="AP3377">
        <v>13.409331</v>
      </c>
      <c r="AQ3377">
        <v>12.008769729881234</v>
      </c>
      <c r="AR3377">
        <v>990</v>
      </c>
      <c r="AS3377">
        <v>17624.252</v>
      </c>
      <c r="AT3377">
        <v>17.624251999999899</v>
      </c>
      <c r="AU3377">
        <v>16.531323413279701</v>
      </c>
      <c r="AV3377">
        <v>14.804680129103396</v>
      </c>
      <c r="AW3377">
        <v>0</v>
      </c>
      <c r="AX3377">
        <v>0</v>
      </c>
      <c r="AY3377">
        <v>0</v>
      </c>
      <c r="AZ3377">
        <v>0</v>
      </c>
      <c r="BA3377">
        <v>0</v>
      </c>
      <c r="BB3377">
        <v>0</v>
      </c>
      <c r="BC3377">
        <v>13</v>
      </c>
      <c r="BD3377">
        <v>17950</v>
      </c>
      <c r="BE3377">
        <v>17.95</v>
      </c>
      <c r="BF3377">
        <v>42.736277000000001</v>
      </c>
      <c r="BG3377">
        <v>38.272611035212691</v>
      </c>
      <c r="BH3377">
        <v>1005</v>
      </c>
      <c r="BI3377">
        <v>36.729251999999903</v>
      </c>
      <c r="BJ3377">
        <v>66.102890413279695</v>
      </c>
      <c r="BK3377">
        <v>59.198657222545229</v>
      </c>
      <c r="BL3377" t="s">
        <v>643</v>
      </c>
    </row>
    <row r="3378" spans="1:64">
      <c r="A3378" t="s">
        <v>4470</v>
      </c>
      <c r="B3378" t="s">
        <v>4460</v>
      </c>
      <c r="C3378" t="s">
        <v>643</v>
      </c>
      <c r="D3378" t="s">
        <v>942</v>
      </c>
      <c r="E3378">
        <v>2024</v>
      </c>
      <c r="F3378">
        <v>99.1</v>
      </c>
      <c r="G3378">
        <v>13.54</v>
      </c>
      <c r="H3378">
        <v>15485</v>
      </c>
      <c r="I3378">
        <v>106.18216482339463</v>
      </c>
      <c r="J3378">
        <v>2</v>
      </c>
      <c r="K3378">
        <v>3</v>
      </c>
      <c r="L3378">
        <v>1155</v>
      </c>
      <c r="M3378">
        <v>1.155</v>
      </c>
      <c r="N3378">
        <v>6.8352900000000005</v>
      </c>
      <c r="O3378">
        <v>6.4373240189335572</v>
      </c>
      <c r="P3378">
        <v>0</v>
      </c>
      <c r="Q3378">
        <v>0</v>
      </c>
      <c r="R3378">
        <v>0</v>
      </c>
      <c r="S3378">
        <v>0</v>
      </c>
      <c r="T3378">
        <v>0</v>
      </c>
      <c r="U3378">
        <v>0</v>
      </c>
      <c r="V3378">
        <v>0</v>
      </c>
      <c r="W3378">
        <v>0</v>
      </c>
      <c r="X3378">
        <v>0</v>
      </c>
      <c r="Y3378">
        <v>0</v>
      </c>
      <c r="Z3378">
        <v>0</v>
      </c>
      <c r="AA3378">
        <v>0</v>
      </c>
      <c r="AB3378">
        <v>0</v>
      </c>
      <c r="AC3378">
        <v>0</v>
      </c>
      <c r="AD3378">
        <v>0</v>
      </c>
      <c r="AE3378">
        <v>0</v>
      </c>
      <c r="AF3378">
        <v>0</v>
      </c>
      <c r="AG3378">
        <v>0</v>
      </c>
      <c r="AH3378">
        <v>5</v>
      </c>
      <c r="AI3378">
        <v>3440.52</v>
      </c>
      <c r="AJ3378">
        <v>3.4405200000000002</v>
      </c>
      <c r="AK3378">
        <v>3.1031557179794005</v>
      </c>
      <c r="AL3378">
        <v>2.9224830018682164</v>
      </c>
      <c r="AM3378">
        <v>1053</v>
      </c>
      <c r="AN3378">
        <v>17050.916999999983</v>
      </c>
      <c r="AO3378">
        <v>17.050917000000009</v>
      </c>
      <c r="AP3378">
        <v>15.378969046929564</v>
      </c>
      <c r="AQ3378">
        <v>14.483570826144229</v>
      </c>
      <c r="AR3378">
        <v>1377</v>
      </c>
      <c r="AS3378">
        <v>20757.172999999879</v>
      </c>
      <c r="AT3378">
        <v>20.757173000000048</v>
      </c>
      <c r="AU3378">
        <v>18.72180370526474</v>
      </c>
      <c r="AV3378">
        <v>17.631778120556692</v>
      </c>
      <c r="AW3378">
        <v>0</v>
      </c>
      <c r="AX3378">
        <v>0</v>
      </c>
      <c r="AY3378">
        <v>0</v>
      </c>
      <c r="AZ3378">
        <v>0</v>
      </c>
      <c r="BA3378">
        <v>0</v>
      </c>
      <c r="BB3378">
        <v>0</v>
      </c>
      <c r="BC3378">
        <v>14</v>
      </c>
      <c r="BD3378">
        <v>17955.8</v>
      </c>
      <c r="BE3378">
        <v>17.955800000000004</v>
      </c>
      <c r="BF3378">
        <v>36.339408147197219</v>
      </c>
      <c r="BG3378">
        <v>34.223645946226483</v>
      </c>
      <c r="BH3378">
        <v>1393</v>
      </c>
      <c r="BI3378">
        <v>39.867973000000049</v>
      </c>
      <c r="BJ3378">
        <v>61.896501852461959</v>
      </c>
      <c r="BK3378">
        <v>58.292748085716738</v>
      </c>
      <c r="BL3378" t="s">
        <v>643</v>
      </c>
    </row>
    <row r="3379" spans="1:64">
      <c r="A3379" t="s">
        <v>4471</v>
      </c>
      <c r="B3379" t="s">
        <v>4472</v>
      </c>
      <c r="C3379" t="s">
        <v>644</v>
      </c>
      <c r="D3379" t="s">
        <v>942</v>
      </c>
      <c r="E3379">
        <v>2012</v>
      </c>
      <c r="F3379" s="23">
        <v>129.38999999999999</v>
      </c>
      <c r="G3379" s="23">
        <v>33.82</v>
      </c>
      <c r="H3379" s="22">
        <v>73602</v>
      </c>
      <c r="I3379" s="34">
        <v>588.90354600000001</v>
      </c>
      <c r="J3379" s="22">
        <v>4</v>
      </c>
      <c r="K3379" s="22" t="s">
        <v>782</v>
      </c>
      <c r="L3379" s="23">
        <v>1071</v>
      </c>
      <c r="M3379" s="23">
        <v>1.071</v>
      </c>
      <c r="N3379" s="23">
        <v>5.4868050000000004</v>
      </c>
      <c r="O3379" s="14">
        <v>0.93169841432742884</v>
      </c>
      <c r="P3379" s="22">
        <v>1</v>
      </c>
      <c r="Q3379" s="22" t="s">
        <v>782</v>
      </c>
      <c r="R3379" s="23">
        <v>500</v>
      </c>
      <c r="S3379" s="23">
        <v>0.5</v>
      </c>
      <c r="T3379" s="23">
        <v>0.283887</v>
      </c>
      <c r="U3379" s="14">
        <v>4.8206026594378837E-2</v>
      </c>
      <c r="V3379" s="22">
        <v>0</v>
      </c>
      <c r="W3379" s="22" t="s">
        <v>782</v>
      </c>
      <c r="X3379" s="23">
        <v>0</v>
      </c>
      <c r="Y3379" s="23">
        <v>0</v>
      </c>
      <c r="Z3379" s="23">
        <v>0</v>
      </c>
      <c r="AA3379" s="14">
        <v>0</v>
      </c>
      <c r="AB3379" s="22">
        <v>0</v>
      </c>
      <c r="AC3379" s="22" t="s">
        <v>782</v>
      </c>
      <c r="AD3379" s="23">
        <v>0</v>
      </c>
      <c r="AE3379" s="23">
        <v>0</v>
      </c>
      <c r="AF3379" s="23">
        <v>0</v>
      </c>
      <c r="AG3379" s="14">
        <v>0</v>
      </c>
      <c r="AH3379" s="22" t="s">
        <v>782</v>
      </c>
      <c r="AI3379" s="23" t="s">
        <v>782</v>
      </c>
      <c r="AJ3379" s="23" t="s">
        <v>782</v>
      </c>
      <c r="AK3379" s="23" t="s">
        <v>782</v>
      </c>
      <c r="AL3379" s="14" t="s">
        <v>782</v>
      </c>
      <c r="AM3379" s="22" t="s">
        <v>782</v>
      </c>
      <c r="AN3379" s="23" t="s">
        <v>782</v>
      </c>
      <c r="AO3379" s="23" t="s">
        <v>782</v>
      </c>
      <c r="AP3379" s="23" t="s">
        <v>782</v>
      </c>
      <c r="AQ3379" s="14" t="s">
        <v>782</v>
      </c>
      <c r="AR3379" s="22">
        <v>755</v>
      </c>
      <c r="AS3379" s="23">
        <v>11099.93299999999</v>
      </c>
      <c r="AT3379" s="23">
        <v>11.099932999999989</v>
      </c>
      <c r="AU3379" s="23">
        <v>8.2248929999999998</v>
      </c>
      <c r="AV3379" s="14">
        <v>1.3966451816882079</v>
      </c>
      <c r="AW3379" s="22">
        <v>0</v>
      </c>
      <c r="AX3379" s="22" t="s">
        <v>782</v>
      </c>
      <c r="AY3379" s="23">
        <v>0</v>
      </c>
      <c r="AZ3379" s="23">
        <v>0</v>
      </c>
      <c r="BA3379" s="23">
        <v>0</v>
      </c>
      <c r="BB3379" s="14">
        <v>0</v>
      </c>
      <c r="BC3379" s="22">
        <v>8</v>
      </c>
      <c r="BD3379" s="23">
        <v>13575</v>
      </c>
      <c r="BE3379" s="23">
        <v>13.574999999999999</v>
      </c>
      <c r="BF3379" s="23">
        <v>21.679274999999997</v>
      </c>
      <c r="BG3379" s="14">
        <v>3.6812946954135</v>
      </c>
      <c r="BH3379" s="22">
        <v>768</v>
      </c>
      <c r="BI3379" s="23">
        <v>26.24593299999999</v>
      </c>
      <c r="BJ3379" s="23">
        <v>35.674860000000002</v>
      </c>
      <c r="BK3379" s="14">
        <v>6.0578443180235153</v>
      </c>
      <c r="BL3379" t="s">
        <v>644</v>
      </c>
    </row>
    <row r="3380" spans="1:64">
      <c r="A3380" t="s">
        <v>4473</v>
      </c>
      <c r="B3380" t="s">
        <v>4472</v>
      </c>
      <c r="C3380" t="s">
        <v>644</v>
      </c>
      <c r="D3380" t="s">
        <v>942</v>
      </c>
      <c r="E3380">
        <v>2015</v>
      </c>
      <c r="F3380" s="23">
        <v>129.38999999999999</v>
      </c>
      <c r="G3380" s="23">
        <v>33.9</v>
      </c>
      <c r="H3380" s="22">
        <v>74817</v>
      </c>
      <c r="I3380" s="34">
        <v>599.51521983832947</v>
      </c>
      <c r="J3380" s="13">
        <v>7</v>
      </c>
      <c r="K3380" s="13">
        <v>8</v>
      </c>
      <c r="L3380" s="19">
        <v>9798</v>
      </c>
      <c r="M3380" s="35">
        <v>9.798</v>
      </c>
      <c r="N3380" s="19">
        <v>58.605316112163031</v>
      </c>
      <c r="O3380" s="17">
        <v>9.7754509264947522</v>
      </c>
      <c r="P3380" s="36">
        <v>1</v>
      </c>
      <c r="Q3380" s="36">
        <v>1</v>
      </c>
      <c r="R3380" s="45">
        <v>500</v>
      </c>
      <c r="S3380" s="27">
        <v>0.5</v>
      </c>
      <c r="T3380" s="23">
        <v>0</v>
      </c>
      <c r="U3380" s="17">
        <v>0</v>
      </c>
      <c r="V3380" s="22">
        <v>0</v>
      </c>
      <c r="W3380" s="22">
        <v>0</v>
      </c>
      <c r="X3380" s="23">
        <v>0</v>
      </c>
      <c r="Y3380" s="27">
        <v>0</v>
      </c>
      <c r="Z3380" s="27">
        <v>0</v>
      </c>
      <c r="AA3380" s="14">
        <v>0</v>
      </c>
      <c r="AB3380" s="39">
        <v>1</v>
      </c>
      <c r="AC3380" s="22" t="s">
        <v>782</v>
      </c>
      <c r="AD3380" s="23">
        <v>0</v>
      </c>
      <c r="AE3380" s="23">
        <v>0</v>
      </c>
      <c r="AF3380" s="23">
        <v>1.9074846000000001</v>
      </c>
      <c r="AG3380" s="14">
        <v>0.31817117178682952</v>
      </c>
      <c r="AH3380" s="22" t="s">
        <v>782</v>
      </c>
      <c r="AI3380" s="23" t="s">
        <v>782</v>
      </c>
      <c r="AJ3380" s="23" t="s">
        <v>782</v>
      </c>
      <c r="AK3380" s="23" t="s">
        <v>782</v>
      </c>
      <c r="AL3380" s="14" t="s">
        <v>782</v>
      </c>
      <c r="AM3380" s="22" t="s">
        <v>782</v>
      </c>
      <c r="AN3380" s="23" t="s">
        <v>782</v>
      </c>
      <c r="AO3380" s="23" t="s">
        <v>782</v>
      </c>
      <c r="AP3380" s="23" t="s">
        <v>782</v>
      </c>
      <c r="AQ3380" s="14" t="s">
        <v>782</v>
      </c>
      <c r="AR3380" s="40">
        <v>916</v>
      </c>
      <c r="AS3380" s="41">
        <v>13525.935000000001</v>
      </c>
      <c r="AT3380" s="23">
        <v>13.525935</v>
      </c>
      <c r="AU3380" s="23">
        <v>12.013231929700058</v>
      </c>
      <c r="AV3380" s="14">
        <v>2.003824345433574</v>
      </c>
      <c r="AW3380" s="22">
        <v>0</v>
      </c>
      <c r="AX3380" s="22" t="s">
        <v>782</v>
      </c>
      <c r="AY3380" s="23">
        <v>0</v>
      </c>
      <c r="AZ3380" s="23">
        <v>0</v>
      </c>
      <c r="BA3380" s="23">
        <v>0</v>
      </c>
      <c r="BB3380" s="14">
        <v>0</v>
      </c>
      <c r="BC3380" s="42">
        <v>8</v>
      </c>
      <c r="BD3380" s="43">
        <v>13675</v>
      </c>
      <c r="BE3380" s="44">
        <v>13.675000000000001</v>
      </c>
      <c r="BF3380" s="23">
        <v>23.219497761542936</v>
      </c>
      <c r="BG3380" s="14">
        <v>3.8730455863663491</v>
      </c>
      <c r="BH3380" s="22">
        <v>933</v>
      </c>
      <c r="BI3380" s="23">
        <v>37.498935000000003</v>
      </c>
      <c r="BJ3380" s="23">
        <v>95.745530403406036</v>
      </c>
      <c r="BK3380" s="14">
        <v>15.970492030081505</v>
      </c>
      <c r="BL3380" t="s">
        <v>644</v>
      </c>
    </row>
    <row r="3381" spans="1:64">
      <c r="A3381" t="s">
        <v>4474</v>
      </c>
      <c r="B3381" t="s">
        <v>4472</v>
      </c>
      <c r="C3381" t="s">
        <v>644</v>
      </c>
      <c r="D3381" t="s">
        <v>942</v>
      </c>
      <c r="E3381">
        <v>2016</v>
      </c>
      <c r="F3381" s="23">
        <v>129.38999999999999</v>
      </c>
      <c r="G3381" s="23">
        <v>33.89</v>
      </c>
      <c r="H3381" s="22">
        <v>73899</v>
      </c>
      <c r="I3381" s="34">
        <v>636.12505230747331</v>
      </c>
      <c r="J3381" s="13">
        <v>7</v>
      </c>
      <c r="K3381" s="13">
        <v>8</v>
      </c>
      <c r="L3381" s="19">
        <v>9798</v>
      </c>
      <c r="M3381" s="35">
        <v>9.798</v>
      </c>
      <c r="N3381" s="19">
        <v>58.601837999999994</v>
      </c>
      <c r="O3381" s="17">
        <v>9.2123141177081944</v>
      </c>
      <c r="P3381" s="13">
        <v>1</v>
      </c>
      <c r="Q3381" s="13">
        <v>1</v>
      </c>
      <c r="R3381" s="19">
        <v>500</v>
      </c>
      <c r="S3381" s="27">
        <v>0.5</v>
      </c>
      <c r="T3381" s="19">
        <v>0.40444950000000002</v>
      </c>
      <c r="U3381" s="17">
        <v>6.3580187344124267E-2</v>
      </c>
      <c r="V3381" s="13">
        <v>0</v>
      </c>
      <c r="W3381" s="13">
        <v>0</v>
      </c>
      <c r="X3381" s="19">
        <v>0</v>
      </c>
      <c r="Y3381" s="27">
        <v>0</v>
      </c>
      <c r="Z3381" s="19">
        <v>0</v>
      </c>
      <c r="AA3381" s="14">
        <v>0</v>
      </c>
      <c r="AB3381" s="13">
        <v>1</v>
      </c>
      <c r="AC3381" s="22" t="s">
        <v>782</v>
      </c>
      <c r="AD3381" s="19">
        <v>0</v>
      </c>
      <c r="AE3381" s="23">
        <v>0</v>
      </c>
      <c r="AF3381" s="19">
        <v>1.7395707</v>
      </c>
      <c r="AG3381" s="14">
        <v>0.27346363638562882</v>
      </c>
      <c r="AH3381" s="22" t="s">
        <v>782</v>
      </c>
      <c r="AI3381" s="23" t="s">
        <v>782</v>
      </c>
      <c r="AJ3381" s="23" t="s">
        <v>782</v>
      </c>
      <c r="AK3381" s="23" t="s">
        <v>782</v>
      </c>
      <c r="AL3381" s="14" t="s">
        <v>782</v>
      </c>
      <c r="AM3381" s="22" t="s">
        <v>782</v>
      </c>
      <c r="AN3381" s="23" t="s">
        <v>782</v>
      </c>
      <c r="AO3381" s="23" t="s">
        <v>782</v>
      </c>
      <c r="AP3381" s="23" t="s">
        <v>782</v>
      </c>
      <c r="AQ3381" s="14" t="s">
        <v>782</v>
      </c>
      <c r="AR3381" s="13">
        <v>990</v>
      </c>
      <c r="AS3381" s="19">
        <v>24622.660000000003</v>
      </c>
      <c r="AT3381" s="23">
        <v>24.622660000000003</v>
      </c>
      <c r="AU3381" s="19">
        <v>21.864922080000028</v>
      </c>
      <c r="AV3381" s="14">
        <v>3.437204996201209</v>
      </c>
      <c r="AW3381" s="13">
        <v>0</v>
      </c>
      <c r="AX3381" s="22" t="s">
        <v>782</v>
      </c>
      <c r="AY3381" s="19">
        <v>0</v>
      </c>
      <c r="AZ3381" s="23">
        <v>0</v>
      </c>
      <c r="BA3381" s="19">
        <v>0</v>
      </c>
      <c r="BB3381" s="14">
        <v>0</v>
      </c>
      <c r="BC3381" s="13">
        <v>8</v>
      </c>
      <c r="BD3381" s="19">
        <v>13675</v>
      </c>
      <c r="BE3381" s="44">
        <v>13.675000000000001</v>
      </c>
      <c r="BF3381" s="19">
        <v>23.420572761542939</v>
      </c>
      <c r="BG3381" s="14">
        <v>3.6817560755683805</v>
      </c>
      <c r="BH3381" s="22">
        <v>1007</v>
      </c>
      <c r="BI3381" s="23">
        <v>48.595660000000009</v>
      </c>
      <c r="BJ3381" s="23">
        <v>106.03135304154296</v>
      </c>
      <c r="BK3381" s="14">
        <v>16.668319013207537</v>
      </c>
      <c r="BL3381" t="s">
        <v>644</v>
      </c>
    </row>
    <row r="3382" spans="1:64">
      <c r="A3382" t="s">
        <v>4475</v>
      </c>
      <c r="B3382" t="s">
        <v>4472</v>
      </c>
      <c r="C3382" t="s">
        <v>644</v>
      </c>
      <c r="D3382" t="s">
        <v>942</v>
      </c>
      <c r="E3382">
        <v>2017</v>
      </c>
      <c r="F3382" s="23">
        <v>129.38999999999999</v>
      </c>
      <c r="G3382" s="23">
        <v>33.909999999999997</v>
      </c>
      <c r="H3382" s="22">
        <v>74353</v>
      </c>
      <c r="I3382" s="34">
        <v>584.04359301912336</v>
      </c>
      <c r="J3382" s="13">
        <v>7</v>
      </c>
      <c r="K3382" s="13">
        <v>8</v>
      </c>
      <c r="L3382" s="19">
        <v>9798</v>
      </c>
      <c r="M3382" s="19">
        <v>9.798</v>
      </c>
      <c r="N3382" s="19">
        <v>58.601837999999994</v>
      </c>
      <c r="O3382" s="17">
        <v>10.033812321622573</v>
      </c>
      <c r="P3382" s="13">
        <v>1</v>
      </c>
      <c r="Q3382" s="13">
        <v>1</v>
      </c>
      <c r="R3382" s="19">
        <v>500</v>
      </c>
      <c r="S3382" s="19">
        <v>0.5</v>
      </c>
      <c r="T3382" s="19">
        <v>1.1755</v>
      </c>
      <c r="U3382" s="17">
        <v>0.20126922271733755</v>
      </c>
      <c r="V3382" s="13">
        <v>0</v>
      </c>
      <c r="W3382" s="13">
        <v>0</v>
      </c>
      <c r="X3382" s="19">
        <v>0</v>
      </c>
      <c r="Y3382" s="19">
        <v>0</v>
      </c>
      <c r="Z3382" s="19">
        <v>0</v>
      </c>
      <c r="AA3382" s="14">
        <v>0</v>
      </c>
      <c r="AB3382" s="13">
        <v>1</v>
      </c>
      <c r="AC3382" s="22" t="s">
        <v>782</v>
      </c>
      <c r="AD3382" s="19">
        <v>0</v>
      </c>
      <c r="AE3382" s="19">
        <v>0</v>
      </c>
      <c r="AF3382" s="19">
        <v>2.0992712999999998</v>
      </c>
      <c r="AG3382" s="14">
        <v>0.35943743328270078</v>
      </c>
      <c r="AH3382" s="22" t="s">
        <v>782</v>
      </c>
      <c r="AI3382" s="23" t="s">
        <v>782</v>
      </c>
      <c r="AJ3382" s="23" t="s">
        <v>782</v>
      </c>
      <c r="AK3382" s="23" t="s">
        <v>782</v>
      </c>
      <c r="AL3382" s="14" t="s">
        <v>782</v>
      </c>
      <c r="AM3382" s="22" t="s">
        <v>782</v>
      </c>
      <c r="AN3382" s="23" t="s">
        <v>782</v>
      </c>
      <c r="AO3382" s="23" t="s">
        <v>782</v>
      </c>
      <c r="AP3382" s="23" t="s">
        <v>782</v>
      </c>
      <c r="AQ3382" s="14" t="s">
        <v>782</v>
      </c>
      <c r="AR3382" s="13">
        <v>1041</v>
      </c>
      <c r="AS3382" s="19">
        <v>25119.370000000014</v>
      </c>
      <c r="AT3382" s="19">
        <v>25.11937</v>
      </c>
      <c r="AU3382" s="19">
        <v>22.30600056000003</v>
      </c>
      <c r="AV3382" s="14">
        <v>3.8192355547798402</v>
      </c>
      <c r="AW3382" s="13">
        <v>0</v>
      </c>
      <c r="AX3382" s="22" t="s">
        <v>782</v>
      </c>
      <c r="AY3382" s="19">
        <v>0</v>
      </c>
      <c r="AZ3382" s="19">
        <v>0</v>
      </c>
      <c r="BA3382" s="19">
        <v>0</v>
      </c>
      <c r="BB3382" s="14">
        <v>0</v>
      </c>
      <c r="BC3382" s="13">
        <v>8</v>
      </c>
      <c r="BD3382" s="19">
        <v>13675</v>
      </c>
      <c r="BE3382" s="19">
        <v>13.675000000000001</v>
      </c>
      <c r="BF3382" s="19">
        <v>23.420572761542939</v>
      </c>
      <c r="BG3382" s="14">
        <v>4.0100727140030585</v>
      </c>
      <c r="BH3382" s="22">
        <v>1058</v>
      </c>
      <c r="BI3382" s="23">
        <v>49.092370000000003</v>
      </c>
      <c r="BJ3382" s="23">
        <v>107.60318262154297</v>
      </c>
      <c r="BK3382" s="14">
        <v>18.423827246405509</v>
      </c>
      <c r="BL3382" t="s">
        <v>644</v>
      </c>
    </row>
    <row r="3383" spans="1:64">
      <c r="A3383" t="s">
        <v>4476</v>
      </c>
      <c r="B3383" t="s">
        <v>4472</v>
      </c>
      <c r="C3383" t="s">
        <v>644</v>
      </c>
      <c r="D3383" t="s">
        <v>942</v>
      </c>
      <c r="E3383">
        <v>2018</v>
      </c>
      <c r="F3383" s="23">
        <v>129.38999999999999</v>
      </c>
      <c r="G3383" s="23">
        <v>33.93</v>
      </c>
      <c r="H3383" s="22">
        <v>74388</v>
      </c>
      <c r="I3383" s="34">
        <v>584.08510286937337</v>
      </c>
      <c r="J3383" s="13">
        <v>7</v>
      </c>
      <c r="K3383" s="13">
        <v>8</v>
      </c>
      <c r="L3383" s="19">
        <v>9798</v>
      </c>
      <c r="M3383" s="19">
        <v>9.798</v>
      </c>
      <c r="N3383" s="19">
        <v>58.601837999999994</v>
      </c>
      <c r="O3383" s="17">
        <v>10.033099237099682</v>
      </c>
      <c r="P3383" s="13">
        <v>1</v>
      </c>
      <c r="Q3383" s="13">
        <v>1</v>
      </c>
      <c r="R3383" s="19">
        <v>500</v>
      </c>
      <c r="S3383" s="19">
        <v>0.5</v>
      </c>
      <c r="T3383" s="19">
        <v>0</v>
      </c>
      <c r="U3383" s="17">
        <v>0</v>
      </c>
      <c r="V3383" s="13">
        <v>0</v>
      </c>
      <c r="W3383" s="13">
        <v>0</v>
      </c>
      <c r="X3383" s="19">
        <v>0</v>
      </c>
      <c r="Y3383" s="19">
        <v>0</v>
      </c>
      <c r="Z3383" s="19">
        <v>0</v>
      </c>
      <c r="AA3383" s="14">
        <v>0</v>
      </c>
      <c r="AB3383" s="13">
        <v>1</v>
      </c>
      <c r="AC3383" s="22" t="s">
        <v>782</v>
      </c>
      <c r="AD3383" s="19">
        <v>0</v>
      </c>
      <c r="AE3383" s="19">
        <v>0</v>
      </c>
      <c r="AF3383" s="19">
        <v>1.9698146999999999</v>
      </c>
      <c r="AG3383" s="14">
        <v>0.33724789252852005</v>
      </c>
      <c r="AH3383" s="22" t="s">
        <v>782</v>
      </c>
      <c r="AI3383" s="23" t="s">
        <v>782</v>
      </c>
      <c r="AJ3383" s="23" t="s">
        <v>782</v>
      </c>
      <c r="AK3383" s="23" t="s">
        <v>782</v>
      </c>
      <c r="AL3383" s="14" t="s">
        <v>782</v>
      </c>
      <c r="AM3383" s="22" t="s">
        <v>782</v>
      </c>
      <c r="AN3383" s="23" t="s">
        <v>782</v>
      </c>
      <c r="AO3383" s="23" t="s">
        <v>782</v>
      </c>
      <c r="AP3383" s="23" t="s">
        <v>782</v>
      </c>
      <c r="AQ3383" s="14" t="s">
        <v>782</v>
      </c>
      <c r="AR3383" s="13">
        <v>1100</v>
      </c>
      <c r="AS3383" s="19">
        <v>26075.722000000016</v>
      </c>
      <c r="AT3383" s="19">
        <v>26.075721999999988</v>
      </c>
      <c r="AU3383" s="19">
        <v>23.155241136000022</v>
      </c>
      <c r="AV3383" s="14">
        <v>3.9643608478024359</v>
      </c>
      <c r="AW3383" s="13">
        <v>0</v>
      </c>
      <c r="AX3383" s="22" t="s">
        <v>782</v>
      </c>
      <c r="AY3383" s="19">
        <v>0</v>
      </c>
      <c r="AZ3383" s="19">
        <v>0</v>
      </c>
      <c r="BA3383" s="19">
        <v>0</v>
      </c>
      <c r="BB3383" s="14">
        <v>0</v>
      </c>
      <c r="BC3383" s="13">
        <v>8</v>
      </c>
      <c r="BD3383" s="19">
        <v>13675</v>
      </c>
      <c r="BE3383" s="19">
        <v>13.675000000000001</v>
      </c>
      <c r="BF3383" s="19">
        <v>23.462678882308737</v>
      </c>
      <c r="BG3383" s="14">
        <v>4.0169966272117028</v>
      </c>
      <c r="BH3383" s="22">
        <v>1117</v>
      </c>
      <c r="BI3383" s="23">
        <v>50.048721999999991</v>
      </c>
      <c r="BJ3383" s="23">
        <v>107.18957271830875</v>
      </c>
      <c r="BK3383" s="14">
        <v>18.351704604642343</v>
      </c>
      <c r="BL3383" t="s">
        <v>644</v>
      </c>
    </row>
    <row r="3384" spans="1:64">
      <c r="A3384" t="s">
        <v>4477</v>
      </c>
      <c r="B3384" t="s">
        <v>4472</v>
      </c>
      <c r="C3384" t="s">
        <v>644</v>
      </c>
      <c r="D3384" t="s">
        <v>942</v>
      </c>
      <c r="E3384">
        <v>2019</v>
      </c>
      <c r="F3384" s="23">
        <v>129.38999999999999</v>
      </c>
      <c r="G3384" s="23">
        <v>33.94</v>
      </c>
      <c r="H3384" s="22">
        <v>74254</v>
      </c>
      <c r="I3384" s="34">
        <v>596.5093727636812</v>
      </c>
      <c r="J3384" s="22">
        <v>7</v>
      </c>
      <c r="K3384" s="22">
        <v>8</v>
      </c>
      <c r="L3384" s="23">
        <v>9798</v>
      </c>
      <c r="M3384" s="23">
        <v>9.798</v>
      </c>
      <c r="N3384" s="23">
        <v>58.601837999999994</v>
      </c>
      <c r="O3384" s="14">
        <v>9.8241269417934607</v>
      </c>
      <c r="P3384" s="22">
        <v>0</v>
      </c>
      <c r="Q3384" s="22">
        <v>0</v>
      </c>
      <c r="R3384" s="23">
        <v>0</v>
      </c>
      <c r="S3384" s="23">
        <v>0</v>
      </c>
      <c r="T3384" s="23">
        <v>0</v>
      </c>
      <c r="U3384" s="14">
        <v>0</v>
      </c>
      <c r="V3384" s="22">
        <v>0</v>
      </c>
      <c r="W3384" s="22">
        <v>0</v>
      </c>
      <c r="X3384" s="23">
        <v>0</v>
      </c>
      <c r="Y3384" s="23">
        <v>0</v>
      </c>
      <c r="Z3384" s="23">
        <v>0</v>
      </c>
      <c r="AA3384" s="14">
        <v>0</v>
      </c>
      <c r="AB3384" s="22">
        <v>1</v>
      </c>
      <c r="AC3384" s="22">
        <v>1</v>
      </c>
      <c r="AD3384" s="23">
        <v>1456.9388412017165</v>
      </c>
      <c r="AE3384" s="23">
        <v>1.4569388412017166</v>
      </c>
      <c r="AF3384" s="23">
        <v>2.0368004999999996</v>
      </c>
      <c r="AG3384" s="14">
        <v>0.34145322655423183</v>
      </c>
      <c r="AH3384" s="22">
        <v>1</v>
      </c>
      <c r="AI3384" s="23">
        <v>335</v>
      </c>
      <c r="AJ3384" s="23">
        <v>0.33500000000000002</v>
      </c>
      <c r="AK3384" s="23">
        <v>0.29748000000000002</v>
      </c>
      <c r="AL3384" s="14">
        <v>4.9870130057093419E-2</v>
      </c>
      <c r="AM3384" s="22">
        <v>1198</v>
      </c>
      <c r="AN3384" s="23">
        <v>28635.747000000021</v>
      </c>
      <c r="AO3384" s="23">
        <v>28.635746999999988</v>
      </c>
      <c r="AP3384" s="23">
        <v>25.428543336000008</v>
      </c>
      <c r="AQ3384" s="14">
        <v>4.2628908273791737</v>
      </c>
      <c r="AR3384" s="22">
        <v>1199</v>
      </c>
      <c r="AS3384" s="23">
        <v>28970.747000000021</v>
      </c>
      <c r="AT3384" s="23">
        <v>28.970746999999989</v>
      </c>
      <c r="AU3384" s="23">
        <v>25.726023336000008</v>
      </c>
      <c r="AV3384" s="14">
        <v>4.3127609574362671</v>
      </c>
      <c r="AW3384" s="22">
        <v>0</v>
      </c>
      <c r="AX3384" s="22" t="s">
        <v>782</v>
      </c>
      <c r="AY3384" s="23">
        <v>0</v>
      </c>
      <c r="AZ3384" s="23">
        <v>0</v>
      </c>
      <c r="BA3384" s="23">
        <v>0</v>
      </c>
      <c r="BB3384" s="14">
        <v>0</v>
      </c>
      <c r="BC3384" s="22">
        <v>8</v>
      </c>
      <c r="BD3384" s="23">
        <v>13675</v>
      </c>
      <c r="BE3384" s="23">
        <v>13.675000000000001</v>
      </c>
      <c r="BF3384" s="23">
        <v>22.733087986003323</v>
      </c>
      <c r="BG3384" s="14">
        <v>3.811019411259021</v>
      </c>
      <c r="BH3384" s="22">
        <v>1215</v>
      </c>
      <c r="BI3384" s="23">
        <v>53.900685841201707</v>
      </c>
      <c r="BJ3384" s="23">
        <v>109.09774982200332</v>
      </c>
      <c r="BK3384" s="14">
        <v>18.289360537042981</v>
      </c>
      <c r="BL3384" t="s">
        <v>644</v>
      </c>
    </row>
    <row r="3385" spans="1:64">
      <c r="A3385" t="s">
        <v>4478</v>
      </c>
      <c r="B3385" t="s">
        <v>4472</v>
      </c>
      <c r="C3385" t="s">
        <v>644</v>
      </c>
      <c r="D3385" t="s">
        <v>942</v>
      </c>
      <c r="E3385">
        <v>2020</v>
      </c>
      <c r="F3385" s="23">
        <v>129.38999999999999</v>
      </c>
      <c r="G3385" s="23">
        <v>34.15</v>
      </c>
      <c r="H3385" s="22">
        <v>74097</v>
      </c>
      <c r="I3385" s="34">
        <v>597.91160891337995</v>
      </c>
      <c r="J3385" s="22">
        <v>7</v>
      </c>
      <c r="K3385" s="22">
        <v>8</v>
      </c>
      <c r="L3385" s="23">
        <v>9798</v>
      </c>
      <c r="M3385" s="23">
        <v>9.798</v>
      </c>
      <c r="N3385" s="23">
        <v>58.601837999999994</v>
      </c>
      <c r="O3385" s="14">
        <v>9.8010871718146717</v>
      </c>
      <c r="P3385" s="22">
        <v>1</v>
      </c>
      <c r="Q3385" s="22">
        <v>1</v>
      </c>
      <c r="R3385" s="23">
        <v>500</v>
      </c>
      <c r="S3385" s="23">
        <v>0.5</v>
      </c>
      <c r="T3385" s="23">
        <v>0.67124574999999997</v>
      </c>
      <c r="U3385" s="14">
        <v>0.11226504720654186</v>
      </c>
      <c r="V3385" s="22">
        <v>0</v>
      </c>
      <c r="W3385" s="22">
        <v>0</v>
      </c>
      <c r="X3385" s="23">
        <v>0</v>
      </c>
      <c r="Y3385" s="23">
        <v>0</v>
      </c>
      <c r="Z3385" s="23">
        <v>0</v>
      </c>
      <c r="AA3385" s="14">
        <v>0</v>
      </c>
      <c r="AB3385" s="22">
        <v>1</v>
      </c>
      <c r="AC3385" s="22">
        <v>3</v>
      </c>
      <c r="AD3385" s="23">
        <v>195</v>
      </c>
      <c r="AE3385" s="23">
        <v>0.19500000000000001</v>
      </c>
      <c r="AF3385" s="23">
        <v>1.9867785</v>
      </c>
      <c r="AG3385" s="14">
        <v>0.33228632299190342</v>
      </c>
      <c r="AH3385" s="22">
        <v>2</v>
      </c>
      <c r="AI3385" s="23">
        <v>335.32499999999999</v>
      </c>
      <c r="AJ3385" s="23">
        <v>0.33532500000000004</v>
      </c>
      <c r="AK3385" s="23">
        <v>0.29776860000000005</v>
      </c>
      <c r="AL3385" s="14">
        <v>4.9801441477470641E-2</v>
      </c>
      <c r="AM3385" s="22">
        <v>1371</v>
      </c>
      <c r="AN3385" s="23">
        <v>32298.697000000015</v>
      </c>
      <c r="AO3385" s="23">
        <v>32.298696999999947</v>
      </c>
      <c r="AP3385" s="23">
        <v>28.681242936000018</v>
      </c>
      <c r="AQ3385" s="14">
        <v>4.7969035068785724</v>
      </c>
      <c r="AR3385" s="22">
        <v>1373</v>
      </c>
      <c r="AS3385" s="23">
        <v>32634.022000000015</v>
      </c>
      <c r="AT3385" s="23">
        <v>32.634021999999945</v>
      </c>
      <c r="AU3385" s="23">
        <v>28.979011536000019</v>
      </c>
      <c r="AV3385" s="14">
        <v>4.8467049483560434</v>
      </c>
      <c r="AW3385" s="22">
        <v>0</v>
      </c>
      <c r="AX3385" s="22">
        <v>0</v>
      </c>
      <c r="AY3385" s="23">
        <v>0</v>
      </c>
      <c r="AZ3385" s="23">
        <v>0</v>
      </c>
      <c r="BA3385" s="23">
        <v>0</v>
      </c>
      <c r="BB3385" s="14">
        <v>0</v>
      </c>
      <c r="BC3385" s="22">
        <v>8</v>
      </c>
      <c r="BD3385" s="23">
        <v>13675</v>
      </c>
      <c r="BE3385" s="23">
        <v>13.675000000000001</v>
      </c>
      <c r="BF3385" s="23">
        <v>22.733087986003323</v>
      </c>
      <c r="BG3385" s="14">
        <v>3.8020817202926542</v>
      </c>
      <c r="BH3385" s="22">
        <v>1390</v>
      </c>
      <c r="BI3385" s="23">
        <v>56.802021999999944</v>
      </c>
      <c r="BJ3385" s="23">
        <v>112.97196177200334</v>
      </c>
      <c r="BK3385" s="14">
        <v>18.894425210661815</v>
      </c>
      <c r="BL3385" t="s">
        <v>644</v>
      </c>
    </row>
    <row r="3386" spans="1:64">
      <c r="A3386" t="s">
        <v>4479</v>
      </c>
      <c r="B3386" t="s">
        <v>4472</v>
      </c>
      <c r="C3386" t="s">
        <v>644</v>
      </c>
      <c r="D3386" t="s">
        <v>942</v>
      </c>
      <c r="E3386">
        <v>2021</v>
      </c>
      <c r="F3386" s="23">
        <v>129.38999999999999</v>
      </c>
      <c r="G3386" s="23">
        <v>34.19</v>
      </c>
      <c r="H3386" s="22">
        <v>73969</v>
      </c>
      <c r="I3386" s="34">
        <v>555.54999999999995</v>
      </c>
      <c r="J3386" s="22">
        <v>7</v>
      </c>
      <c r="K3386" s="22">
        <v>8</v>
      </c>
      <c r="L3386" s="23">
        <v>9798</v>
      </c>
      <c r="M3386" s="23">
        <v>9.798</v>
      </c>
      <c r="N3386" s="23">
        <v>58.601838000000001</v>
      </c>
      <c r="O3386" s="14">
        <v>10.55</v>
      </c>
      <c r="P3386" s="22">
        <v>1</v>
      </c>
      <c r="Q3386" s="22">
        <v>1</v>
      </c>
      <c r="R3386" s="23">
        <v>325</v>
      </c>
      <c r="S3386" s="23">
        <v>0.32500000000000001</v>
      </c>
      <c r="T3386" s="23">
        <v>0.75022149999999999</v>
      </c>
      <c r="U3386" s="14">
        <v>0.14000000000000001</v>
      </c>
      <c r="V3386" s="22">
        <v>0</v>
      </c>
      <c r="W3386" s="22">
        <v>0</v>
      </c>
      <c r="X3386" s="23">
        <v>0</v>
      </c>
      <c r="Y3386" s="23">
        <v>0</v>
      </c>
      <c r="Z3386" s="23">
        <v>0</v>
      </c>
      <c r="AA3386" s="14">
        <v>0</v>
      </c>
      <c r="AB3386" s="22">
        <v>1</v>
      </c>
      <c r="AC3386" s="22">
        <v>3</v>
      </c>
      <c r="AD3386" s="23">
        <v>195</v>
      </c>
      <c r="AE3386" s="23">
        <v>0.19500000000000001</v>
      </c>
      <c r="AF3386" s="23">
        <v>2.0365296000000002</v>
      </c>
      <c r="AG3386" s="14">
        <v>0.37</v>
      </c>
      <c r="AH3386" s="22">
        <v>6</v>
      </c>
      <c r="AI3386" s="23">
        <v>10083.445</v>
      </c>
      <c r="AJ3386" s="23">
        <v>10.083444999999999</v>
      </c>
      <c r="AK3386" s="23">
        <v>9.0228976230000004</v>
      </c>
      <c r="AL3386" s="14">
        <v>1.62</v>
      </c>
      <c r="AM3386" s="22">
        <v>1555</v>
      </c>
      <c r="AN3386" s="23">
        <v>24715.097000000002</v>
      </c>
      <c r="AO3386" s="23">
        <v>24.715097</v>
      </c>
      <c r="AP3386" s="23">
        <v>22.115635080000001</v>
      </c>
      <c r="AQ3386" s="14">
        <v>3.98</v>
      </c>
      <c r="AR3386" s="22">
        <v>1561</v>
      </c>
      <c r="AS3386" s="23">
        <v>34798.542000000001</v>
      </c>
      <c r="AT3386" s="23">
        <v>34.798541999999998</v>
      </c>
      <c r="AU3386" s="23">
        <v>31.138532699999999</v>
      </c>
      <c r="AV3386" s="14">
        <v>5.6</v>
      </c>
      <c r="AW3386" s="22">
        <v>0</v>
      </c>
      <c r="AX3386" s="22">
        <v>0</v>
      </c>
      <c r="AY3386" s="23">
        <v>0</v>
      </c>
      <c r="AZ3386" s="23">
        <v>0</v>
      </c>
      <c r="BA3386" s="23">
        <v>0</v>
      </c>
      <c r="BB3386" s="14">
        <v>0</v>
      </c>
      <c r="BC3386" s="22">
        <v>8</v>
      </c>
      <c r="BD3386" s="23">
        <v>13675</v>
      </c>
      <c r="BE3386" s="23">
        <v>13.675000000000001</v>
      </c>
      <c r="BF3386" s="23">
        <v>19.823252719999999</v>
      </c>
      <c r="BG3386" s="14">
        <v>3.57</v>
      </c>
      <c r="BH3386" s="22">
        <v>1578</v>
      </c>
      <c r="BI3386" s="23">
        <v>58.79</v>
      </c>
      <c r="BJ3386" s="23">
        <v>112.35</v>
      </c>
      <c r="BK3386" s="14">
        <v>20.22</v>
      </c>
      <c r="BL3386" t="s">
        <v>644</v>
      </c>
    </row>
    <row r="3387" spans="1:64">
      <c r="A3387" t="s">
        <v>4480</v>
      </c>
      <c r="B3387" t="s">
        <v>4472</v>
      </c>
      <c r="C3387" t="s">
        <v>644</v>
      </c>
      <c r="D3387" s="111" t="s">
        <v>942</v>
      </c>
      <c r="E3387" s="110">
        <v>2022</v>
      </c>
      <c r="F3387" s="23"/>
      <c r="G3387" s="23"/>
      <c r="H3387" s="22">
        <v>75089</v>
      </c>
      <c r="I3387" s="34">
        <v>544.21039372968335</v>
      </c>
      <c r="J3387" s="22">
        <v>6</v>
      </c>
      <c r="K3387" s="22">
        <v>7</v>
      </c>
      <c r="L3387" s="23">
        <v>9478</v>
      </c>
      <c r="M3387" s="23">
        <v>9.4780000000000015</v>
      </c>
      <c r="N3387" s="23">
        <v>56.090804000000013</v>
      </c>
      <c r="O3387" s="14">
        <v>10.306823362117019</v>
      </c>
      <c r="P3387" s="22">
        <v>1</v>
      </c>
      <c r="Q3387" s="22">
        <v>1</v>
      </c>
      <c r="R3387" s="23">
        <v>325</v>
      </c>
      <c r="S3387" s="23">
        <v>0.32500000000000001</v>
      </c>
      <c r="T3387" s="23">
        <v>0.76407499999999995</v>
      </c>
      <c r="U3387" s="14">
        <v>0.14040066283253061</v>
      </c>
      <c r="V3387" s="22">
        <v>0</v>
      </c>
      <c r="W3387" s="22">
        <v>0</v>
      </c>
      <c r="X3387" s="23">
        <v>0</v>
      </c>
      <c r="Y3387" s="23">
        <v>0</v>
      </c>
      <c r="Z3387" s="23">
        <v>0</v>
      </c>
      <c r="AA3387" s="14">
        <v>0</v>
      </c>
      <c r="AB3387" s="22">
        <v>1</v>
      </c>
      <c r="AC3387" s="22">
        <v>3</v>
      </c>
      <c r="AD3387" s="23">
        <v>195</v>
      </c>
      <c r="AE3387" s="23">
        <v>0.19500000000000001</v>
      </c>
      <c r="AF3387" s="23">
        <v>2.0353914</v>
      </c>
      <c r="AG3387" s="14">
        <v>0.37400818202877001</v>
      </c>
      <c r="AH3387" s="22">
        <v>8</v>
      </c>
      <c r="AI3387" s="23">
        <v>10951.625</v>
      </c>
      <c r="AJ3387" s="23">
        <v>10.951624999999998</v>
      </c>
      <c r="AK3387" s="23">
        <v>11.21844949618276</v>
      </c>
      <c r="AL3387" s="14">
        <v>2.0614177210579179</v>
      </c>
      <c r="AM3387" s="22">
        <v>1924</v>
      </c>
      <c r="AN3387" s="23">
        <v>28487.081999999973</v>
      </c>
      <c r="AO3387" s="23">
        <v>28.487081999999972</v>
      </c>
      <c r="AP3387" s="23">
        <v>29.181138936972047</v>
      </c>
      <c r="AQ3387" s="14">
        <v>5.3621061400504439</v>
      </c>
      <c r="AR3387" s="22">
        <v>1932</v>
      </c>
      <c r="AS3387" s="23">
        <v>39438.706999999995</v>
      </c>
      <c r="AT3387" s="23">
        <v>39.438707000000001</v>
      </c>
      <c r="AU3387" s="23">
        <v>40.399588433154904</v>
      </c>
      <c r="AV3387" s="14">
        <v>7.4235238611083787</v>
      </c>
      <c r="AW3387" s="22">
        <v>0</v>
      </c>
      <c r="AX3387" s="22">
        <v>0</v>
      </c>
      <c r="AY3387" s="23">
        <v>0</v>
      </c>
      <c r="AZ3387" s="23">
        <v>0</v>
      </c>
      <c r="BA3387" s="23">
        <v>0</v>
      </c>
      <c r="BB3387" s="14">
        <v>0</v>
      </c>
      <c r="BC3387" s="22">
        <v>8</v>
      </c>
      <c r="BD3387" s="23">
        <v>13675</v>
      </c>
      <c r="BE3387" s="23">
        <v>13.675000000000001</v>
      </c>
      <c r="BF3387" s="23">
        <v>22.142027698367251</v>
      </c>
      <c r="BG3387" s="14">
        <v>4.0686521157046291</v>
      </c>
      <c r="BH3387" s="22">
        <v>1948</v>
      </c>
      <c r="BI3387" s="23">
        <v>63.11170700000001</v>
      </c>
      <c r="BJ3387" s="23">
        <v>121.43188653152217</v>
      </c>
      <c r="BK3387" s="14">
        <v>22.313408183791328</v>
      </c>
      <c r="BL3387" t="s">
        <v>644</v>
      </c>
    </row>
    <row r="3388" spans="1:64">
      <c r="A3388" t="s">
        <v>4481</v>
      </c>
      <c r="B3388" t="s">
        <v>4472</v>
      </c>
      <c r="C3388" t="s">
        <v>644</v>
      </c>
      <c r="D3388" t="s">
        <v>942</v>
      </c>
      <c r="E3388">
        <v>2023</v>
      </c>
      <c r="F3388">
        <v>129.38999999999999</v>
      </c>
      <c r="G3388">
        <v>34.85</v>
      </c>
      <c r="H3388">
        <v>74229</v>
      </c>
      <c r="I3388">
        <v>544.21039372968335</v>
      </c>
      <c r="J3388">
        <v>6</v>
      </c>
      <c r="K3388">
        <v>7</v>
      </c>
      <c r="L3388">
        <v>9478</v>
      </c>
      <c r="M3388">
        <v>9.4779999999999998</v>
      </c>
      <c r="N3388">
        <v>56.090803999999999</v>
      </c>
      <c r="O3388">
        <v>10.306823362117015</v>
      </c>
      <c r="P3388">
        <v>1</v>
      </c>
      <c r="Q3388">
        <v>1</v>
      </c>
      <c r="R3388">
        <v>325</v>
      </c>
      <c r="S3388">
        <v>0.32500000000000001</v>
      </c>
      <c r="T3388">
        <v>0.76407499999999995</v>
      </c>
      <c r="U3388">
        <v>0.14040066283253061</v>
      </c>
      <c r="V3388">
        <v>0</v>
      </c>
      <c r="W3388">
        <v>0</v>
      </c>
      <c r="X3388">
        <v>0</v>
      </c>
      <c r="Y3388">
        <v>0</v>
      </c>
      <c r="Z3388">
        <v>0</v>
      </c>
      <c r="AA3388">
        <v>0</v>
      </c>
      <c r="AB3388">
        <v>1</v>
      </c>
      <c r="AC3388">
        <v>3</v>
      </c>
      <c r="AD3388">
        <v>195</v>
      </c>
      <c r="AE3388">
        <v>0.19500000000000001</v>
      </c>
      <c r="AF3388">
        <v>1.8257148000000001</v>
      </c>
      <c r="AG3388">
        <v>0.33547959043701348</v>
      </c>
      <c r="AH3388">
        <v>8</v>
      </c>
      <c r="AI3388">
        <v>10868.71</v>
      </c>
      <c r="AJ3388">
        <v>10.86871</v>
      </c>
      <c r="AK3388">
        <v>10.194711</v>
      </c>
      <c r="AL3388">
        <v>2.023479</v>
      </c>
      <c r="AM3388">
        <v>2424</v>
      </c>
      <c r="AN3388">
        <v>35098.008000000002</v>
      </c>
      <c r="AO3388">
        <v>35.098008</v>
      </c>
      <c r="AP3388">
        <v>32.921483000000002</v>
      </c>
      <c r="AQ3388">
        <v>6.04940357246329</v>
      </c>
      <c r="AR3388">
        <v>2784</v>
      </c>
      <c r="AS3388">
        <v>46221.540999999801</v>
      </c>
      <c r="AT3388">
        <v>46.221540999999903</v>
      </c>
      <c r="AU3388">
        <v>43.355215468501399</v>
      </c>
      <c r="AV3388">
        <v>7.9666276072699409</v>
      </c>
      <c r="AW3388">
        <v>0</v>
      </c>
      <c r="AX3388">
        <v>0</v>
      </c>
      <c r="AY3388">
        <v>0</v>
      </c>
      <c r="AZ3388">
        <v>0</v>
      </c>
      <c r="BA3388">
        <v>0</v>
      </c>
      <c r="BB3388">
        <v>0</v>
      </c>
      <c r="BC3388">
        <v>8</v>
      </c>
      <c r="BD3388">
        <v>13675</v>
      </c>
      <c r="BE3388">
        <v>13.675000000000001</v>
      </c>
      <c r="BF3388">
        <v>26.438580999999999</v>
      </c>
      <c r="BG3388">
        <v>4.858154365411183</v>
      </c>
      <c r="BH3388">
        <v>2800</v>
      </c>
      <c r="BI3388">
        <v>69.894540999999904</v>
      </c>
      <c r="BJ3388">
        <v>128.47439026850139</v>
      </c>
      <c r="BK3388">
        <v>23.607485588067686</v>
      </c>
      <c r="BL3388" t="s">
        <v>644</v>
      </c>
    </row>
    <row r="3389" spans="1:64">
      <c r="A3389" t="s">
        <v>4482</v>
      </c>
      <c r="B3389" t="s">
        <v>4472</v>
      </c>
      <c r="C3389" t="s">
        <v>644</v>
      </c>
      <c r="D3389" t="s">
        <v>942</v>
      </c>
      <c r="E3389">
        <v>2024</v>
      </c>
      <c r="F3389">
        <v>129.38999999999999</v>
      </c>
      <c r="G3389">
        <v>34.92</v>
      </c>
      <c r="H3389">
        <v>74278</v>
      </c>
      <c r="I3389">
        <v>509.33153624488904</v>
      </c>
      <c r="J3389">
        <v>6</v>
      </c>
      <c r="K3389">
        <v>7</v>
      </c>
      <c r="L3389">
        <v>9478</v>
      </c>
      <c r="M3389">
        <v>9.4780000000000015</v>
      </c>
      <c r="N3389">
        <v>56.090804000000013</v>
      </c>
      <c r="O3389">
        <v>11.012631264409139</v>
      </c>
      <c r="P3389">
        <v>1</v>
      </c>
      <c r="Q3389">
        <v>1</v>
      </c>
      <c r="R3389">
        <v>325</v>
      </c>
      <c r="S3389">
        <v>0.32500000000000001</v>
      </c>
      <c r="T3389">
        <v>0.76407499999999995</v>
      </c>
      <c r="U3389">
        <v>0.15001525443196376</v>
      </c>
      <c r="V3389">
        <v>0</v>
      </c>
      <c r="W3389">
        <v>0</v>
      </c>
      <c r="X3389">
        <v>0</v>
      </c>
      <c r="Y3389">
        <v>0</v>
      </c>
      <c r="Z3389">
        <v>0</v>
      </c>
      <c r="AA3389">
        <v>0</v>
      </c>
      <c r="AB3389">
        <v>1</v>
      </c>
      <c r="AC3389">
        <v>3</v>
      </c>
      <c r="AD3389">
        <v>195</v>
      </c>
      <c r="AE3389">
        <v>0.19500000000000001</v>
      </c>
      <c r="AF3389">
        <v>1.9607406000000001</v>
      </c>
      <c r="AG3389">
        <v>0.38496351795842199</v>
      </c>
      <c r="AH3389">
        <v>9</v>
      </c>
      <c r="AI3389">
        <v>10870.64</v>
      </c>
      <c r="AJ3389">
        <v>10.87064</v>
      </c>
      <c r="AK3389">
        <v>9.8047064612603876</v>
      </c>
      <c r="AL3389">
        <v>1.925014605132606</v>
      </c>
      <c r="AM3389">
        <v>2973</v>
      </c>
      <c r="AN3389">
        <v>42194.568999999901</v>
      </c>
      <c r="AO3389">
        <v>42.194568999999944</v>
      </c>
      <c r="AP3389">
        <v>38.057130334956895</v>
      </c>
      <c r="AQ3389">
        <v>7.4719760365788241</v>
      </c>
      <c r="AR3389">
        <v>3676</v>
      </c>
      <c r="AS3389">
        <v>53646.064000000064</v>
      </c>
      <c r="AT3389">
        <v>53.646063999999505</v>
      </c>
      <c r="AU3389">
        <v>48.385735368109806</v>
      </c>
      <c r="AV3389">
        <v>9.4998506718904032</v>
      </c>
      <c r="AW3389">
        <v>0</v>
      </c>
      <c r="AX3389">
        <v>0</v>
      </c>
      <c r="AY3389">
        <v>0</v>
      </c>
      <c r="AZ3389">
        <v>0</v>
      </c>
      <c r="BA3389">
        <v>0</v>
      </c>
      <c r="BB3389">
        <v>0</v>
      </c>
      <c r="BC3389">
        <v>8</v>
      </c>
      <c r="BD3389">
        <v>13675</v>
      </c>
      <c r="BE3389">
        <v>13.675000000000001</v>
      </c>
      <c r="BF3389">
        <v>23.187749745723394</v>
      </c>
      <c r="BG3389">
        <v>4.5525847303071005</v>
      </c>
      <c r="BH3389">
        <v>3692</v>
      </c>
      <c r="BI3389">
        <v>77.3190639999995</v>
      </c>
      <c r="BJ3389">
        <v>130.38910471383321</v>
      </c>
      <c r="BK3389">
        <v>25.600045438997025</v>
      </c>
      <c r="BL3389" t="s">
        <v>644</v>
      </c>
    </row>
    <row r="3390" spans="1:64">
      <c r="A3390" t="s">
        <v>4483</v>
      </c>
      <c r="B3390" t="s">
        <v>4484</v>
      </c>
      <c r="C3390" t="s">
        <v>645</v>
      </c>
      <c r="D3390" t="s">
        <v>942</v>
      </c>
      <c r="E3390">
        <v>2012</v>
      </c>
      <c r="F3390" s="23">
        <v>49.79</v>
      </c>
      <c r="G3390" s="23">
        <v>6.08</v>
      </c>
      <c r="H3390" s="22">
        <v>8084</v>
      </c>
      <c r="I3390" s="34">
        <v>64.943881000000005</v>
      </c>
      <c r="J3390" s="22">
        <v>7</v>
      </c>
      <c r="K3390" s="22" t="s">
        <v>782</v>
      </c>
      <c r="L3390" s="23">
        <v>1830</v>
      </c>
      <c r="M3390" s="23">
        <v>1.83</v>
      </c>
      <c r="N3390" s="23">
        <v>12.030186</v>
      </c>
      <c r="O3390" s="14">
        <v>18.523971488553322</v>
      </c>
      <c r="P3390" s="22">
        <v>0</v>
      </c>
      <c r="Q3390" s="22" t="s">
        <v>782</v>
      </c>
      <c r="R3390" s="23">
        <v>0</v>
      </c>
      <c r="S3390" s="23">
        <v>0</v>
      </c>
      <c r="T3390" s="23">
        <v>0</v>
      </c>
      <c r="U3390" s="14">
        <v>0</v>
      </c>
      <c r="V3390" s="22">
        <v>0</v>
      </c>
      <c r="W3390" s="22" t="s">
        <v>782</v>
      </c>
      <c r="X3390" s="23">
        <v>0</v>
      </c>
      <c r="Y3390" s="23">
        <v>0</v>
      </c>
      <c r="Z3390" s="23">
        <v>0</v>
      </c>
      <c r="AA3390" s="14">
        <v>0</v>
      </c>
      <c r="AB3390" s="22">
        <v>0</v>
      </c>
      <c r="AC3390" s="22" t="s">
        <v>782</v>
      </c>
      <c r="AD3390" s="23">
        <v>0</v>
      </c>
      <c r="AE3390" s="23">
        <v>0</v>
      </c>
      <c r="AF3390" s="23">
        <v>0</v>
      </c>
      <c r="AG3390" s="14">
        <v>0</v>
      </c>
      <c r="AH3390" s="22" t="s">
        <v>782</v>
      </c>
      <c r="AI3390" s="23" t="s">
        <v>782</v>
      </c>
      <c r="AJ3390" s="23" t="s">
        <v>782</v>
      </c>
      <c r="AK3390" s="23" t="s">
        <v>782</v>
      </c>
      <c r="AL3390" s="14" t="s">
        <v>782</v>
      </c>
      <c r="AM3390" s="22" t="s">
        <v>782</v>
      </c>
      <c r="AN3390" s="23" t="s">
        <v>782</v>
      </c>
      <c r="AO3390" s="23" t="s">
        <v>782</v>
      </c>
      <c r="AP3390" s="23" t="s">
        <v>782</v>
      </c>
      <c r="AQ3390" s="14" t="s">
        <v>782</v>
      </c>
      <c r="AR3390" s="22">
        <v>163</v>
      </c>
      <c r="AS3390" s="23">
        <v>10455.070999999998</v>
      </c>
      <c r="AT3390" s="23">
        <v>10.455070999999998</v>
      </c>
      <c r="AU3390" s="23">
        <v>9.2621169999999999</v>
      </c>
      <c r="AV3390" s="14">
        <v>14.261723902826196</v>
      </c>
      <c r="AW3390" s="22">
        <v>0</v>
      </c>
      <c r="AX3390" s="22" t="s">
        <v>782</v>
      </c>
      <c r="AY3390" s="23">
        <v>0</v>
      </c>
      <c r="AZ3390" s="23">
        <v>0</v>
      </c>
      <c r="BA3390" s="23">
        <v>0</v>
      </c>
      <c r="BB3390" s="14">
        <v>0</v>
      </c>
      <c r="BC3390" s="22">
        <v>11</v>
      </c>
      <c r="BD3390" s="23">
        <v>12800</v>
      </c>
      <c r="BE3390" s="23">
        <v>12.8</v>
      </c>
      <c r="BF3390" s="23">
        <v>20.441600000000001</v>
      </c>
      <c r="BG3390" s="14">
        <v>31.475790613745431</v>
      </c>
      <c r="BH3390" s="22">
        <v>181</v>
      </c>
      <c r="BI3390" s="23">
        <v>25.085070999999999</v>
      </c>
      <c r="BJ3390" s="23">
        <v>41.733903000000005</v>
      </c>
      <c r="BK3390" s="14">
        <v>64.261486005124951</v>
      </c>
      <c r="BL3390" t="s">
        <v>645</v>
      </c>
    </row>
    <row r="3391" spans="1:64">
      <c r="A3391" t="s">
        <v>4485</v>
      </c>
      <c r="B3391" t="s">
        <v>4484</v>
      </c>
      <c r="C3391" t="s">
        <v>645</v>
      </c>
      <c r="D3391" t="s">
        <v>942</v>
      </c>
      <c r="E3391">
        <v>2015</v>
      </c>
      <c r="F3391" s="23">
        <v>49.79</v>
      </c>
      <c r="G3391" s="23">
        <v>6.1</v>
      </c>
      <c r="H3391" s="22">
        <v>7970</v>
      </c>
      <c r="I3391" s="34">
        <v>64.696414545377849</v>
      </c>
      <c r="J3391" s="13">
        <v>5</v>
      </c>
      <c r="K3391" s="13">
        <v>8</v>
      </c>
      <c r="L3391" s="19">
        <v>2095</v>
      </c>
      <c r="M3391" s="35">
        <v>2.0950000000000002</v>
      </c>
      <c r="N3391" s="19">
        <v>12.530938686975052</v>
      </c>
      <c r="O3391" s="17">
        <v>19.368830212663322</v>
      </c>
      <c r="P3391" s="36">
        <v>0</v>
      </c>
      <c r="Q3391" s="37">
        <v>0</v>
      </c>
      <c r="R3391" s="38">
        <v>0</v>
      </c>
      <c r="S3391" s="27">
        <v>0</v>
      </c>
      <c r="T3391" s="23">
        <v>0</v>
      </c>
      <c r="U3391" s="17">
        <v>0</v>
      </c>
      <c r="V3391" s="22">
        <v>0</v>
      </c>
      <c r="W3391" s="22">
        <v>0</v>
      </c>
      <c r="X3391" s="23">
        <v>0</v>
      </c>
      <c r="Y3391" s="27">
        <v>0</v>
      </c>
      <c r="Z3391" s="27">
        <v>0</v>
      </c>
      <c r="AA3391" s="14">
        <v>0</v>
      </c>
      <c r="AB3391" s="39">
        <v>0</v>
      </c>
      <c r="AC3391" s="22" t="s">
        <v>782</v>
      </c>
      <c r="AD3391" s="23">
        <v>0</v>
      </c>
      <c r="AE3391" s="23">
        <v>0</v>
      </c>
      <c r="AF3391" s="23">
        <v>0</v>
      </c>
      <c r="AG3391" s="14">
        <v>0</v>
      </c>
      <c r="AH3391" s="22" t="s">
        <v>782</v>
      </c>
      <c r="AI3391" s="23" t="s">
        <v>782</v>
      </c>
      <c r="AJ3391" s="23" t="s">
        <v>782</v>
      </c>
      <c r="AK3391" s="23" t="s">
        <v>782</v>
      </c>
      <c r="AL3391" s="14" t="s">
        <v>782</v>
      </c>
      <c r="AM3391" s="22" t="s">
        <v>782</v>
      </c>
      <c r="AN3391" s="23" t="s">
        <v>782</v>
      </c>
      <c r="AO3391" s="23" t="s">
        <v>782</v>
      </c>
      <c r="AP3391" s="23" t="s">
        <v>782</v>
      </c>
      <c r="AQ3391" s="14" t="s">
        <v>782</v>
      </c>
      <c r="AR3391" s="40">
        <v>196</v>
      </c>
      <c r="AS3391" s="41">
        <v>13692.203999999994</v>
      </c>
      <c r="AT3391" s="23">
        <v>13.692203999999995</v>
      </c>
      <c r="AU3391" s="23">
        <v>12.160905865714037</v>
      </c>
      <c r="AV3391" s="14">
        <v>18.796877618595722</v>
      </c>
      <c r="AW3391" s="22">
        <v>0</v>
      </c>
      <c r="AX3391" s="22" t="s">
        <v>782</v>
      </c>
      <c r="AY3391" s="23">
        <v>0</v>
      </c>
      <c r="AZ3391" s="23">
        <v>0</v>
      </c>
      <c r="BA3391" s="23">
        <v>0</v>
      </c>
      <c r="BB3391" s="14">
        <v>0</v>
      </c>
      <c r="BC3391" s="42">
        <v>11</v>
      </c>
      <c r="BD3391" s="43">
        <v>12800</v>
      </c>
      <c r="BE3391" s="44">
        <v>12.8</v>
      </c>
      <c r="BF3391" s="23">
        <v>20.313600000000001</v>
      </c>
      <c r="BG3391" s="14">
        <v>31.398339680403943</v>
      </c>
      <c r="BH3391" s="22">
        <v>212</v>
      </c>
      <c r="BI3391" s="23">
        <v>28.587203999999993</v>
      </c>
      <c r="BJ3391" s="23">
        <v>45.005444552689085</v>
      </c>
      <c r="BK3391" s="14">
        <v>69.564047511662991</v>
      </c>
      <c r="BL3391" t="s">
        <v>645</v>
      </c>
    </row>
    <row r="3392" spans="1:64">
      <c r="A3392" t="s">
        <v>4486</v>
      </c>
      <c r="B3392" t="s">
        <v>4484</v>
      </c>
      <c r="C3392" t="s">
        <v>645</v>
      </c>
      <c r="D3392" t="s">
        <v>942</v>
      </c>
      <c r="E3392">
        <v>2016</v>
      </c>
      <c r="F3392" s="23">
        <v>49.79</v>
      </c>
      <c r="G3392" s="23">
        <v>6.3</v>
      </c>
      <c r="H3392" s="22">
        <v>7787</v>
      </c>
      <c r="I3392" s="34">
        <v>67.764233621911629</v>
      </c>
      <c r="J3392" s="13">
        <v>5</v>
      </c>
      <c r="K3392" s="13">
        <v>8</v>
      </c>
      <c r="L3392" s="19">
        <v>2095</v>
      </c>
      <c r="M3392" s="35">
        <v>2.0950000000000002</v>
      </c>
      <c r="N3392" s="19">
        <v>12.530194999999999</v>
      </c>
      <c r="O3392" s="17">
        <v>18.490868014403912</v>
      </c>
      <c r="P3392" s="13">
        <v>0</v>
      </c>
      <c r="Q3392" s="13">
        <v>0</v>
      </c>
      <c r="R3392" s="19">
        <v>0</v>
      </c>
      <c r="S3392" s="27">
        <v>0</v>
      </c>
      <c r="T3392" s="19">
        <v>0</v>
      </c>
      <c r="U3392" s="17">
        <v>0</v>
      </c>
      <c r="V3392" s="13">
        <v>0</v>
      </c>
      <c r="W3392" s="13">
        <v>0</v>
      </c>
      <c r="X3392" s="19">
        <v>0</v>
      </c>
      <c r="Y3392" s="27">
        <v>0</v>
      </c>
      <c r="Z3392" s="19">
        <v>0</v>
      </c>
      <c r="AA3392" s="14">
        <v>0</v>
      </c>
      <c r="AB3392" s="13">
        <v>0</v>
      </c>
      <c r="AC3392" s="22" t="s">
        <v>782</v>
      </c>
      <c r="AD3392" s="19">
        <v>0</v>
      </c>
      <c r="AE3392" s="23">
        <v>0</v>
      </c>
      <c r="AF3392" s="19">
        <v>0</v>
      </c>
      <c r="AG3392" s="14">
        <v>0</v>
      </c>
      <c r="AH3392" s="22" t="s">
        <v>782</v>
      </c>
      <c r="AI3392" s="23" t="s">
        <v>782</v>
      </c>
      <c r="AJ3392" s="23" t="s">
        <v>782</v>
      </c>
      <c r="AK3392" s="23" t="s">
        <v>782</v>
      </c>
      <c r="AL3392" s="14" t="s">
        <v>782</v>
      </c>
      <c r="AM3392" s="22" t="s">
        <v>782</v>
      </c>
      <c r="AN3392" s="23" t="s">
        <v>782</v>
      </c>
      <c r="AO3392" s="23" t="s">
        <v>782</v>
      </c>
      <c r="AP3392" s="23" t="s">
        <v>782</v>
      </c>
      <c r="AQ3392" s="14" t="s">
        <v>782</v>
      </c>
      <c r="AR3392" s="13">
        <v>198</v>
      </c>
      <c r="AS3392" s="19">
        <v>13706.431999999992</v>
      </c>
      <c r="AT3392" s="23">
        <v>13.706431999999992</v>
      </c>
      <c r="AU3392" s="19">
        <v>12.171311615999997</v>
      </c>
      <c r="AV3392" s="14">
        <v>17.961262107543988</v>
      </c>
      <c r="AW3392" s="13">
        <v>0</v>
      </c>
      <c r="AX3392" s="22" t="s">
        <v>782</v>
      </c>
      <c r="AY3392" s="19">
        <v>0</v>
      </c>
      <c r="AZ3392" s="23">
        <v>0</v>
      </c>
      <c r="BA3392" s="19">
        <v>0</v>
      </c>
      <c r="BB3392" s="14">
        <v>0</v>
      </c>
      <c r="BC3392" s="13">
        <v>11</v>
      </c>
      <c r="BD3392" s="19">
        <v>12800</v>
      </c>
      <c r="BE3392" s="44">
        <v>12.8</v>
      </c>
      <c r="BF3392" s="19">
        <v>20.582400000000003</v>
      </c>
      <c r="BG3392" s="14">
        <v>30.373545010246623</v>
      </c>
      <c r="BH3392" s="22">
        <v>214</v>
      </c>
      <c r="BI3392" s="23">
        <v>28.601431999999992</v>
      </c>
      <c r="BJ3392" s="23">
        <v>45.283906616000003</v>
      </c>
      <c r="BK3392" s="14">
        <v>66.825675132194519</v>
      </c>
      <c r="BL3392" t="s">
        <v>645</v>
      </c>
    </row>
    <row r="3393" spans="1:64">
      <c r="A3393" t="s">
        <v>4487</v>
      </c>
      <c r="B3393" t="s">
        <v>4484</v>
      </c>
      <c r="C3393" t="s">
        <v>645</v>
      </c>
      <c r="D3393" t="s">
        <v>942</v>
      </c>
      <c r="E3393">
        <v>2017</v>
      </c>
      <c r="F3393" s="23">
        <v>49.79</v>
      </c>
      <c r="G3393" s="23">
        <v>6.39</v>
      </c>
      <c r="H3393" s="22">
        <v>7738</v>
      </c>
      <c r="I3393" s="34">
        <v>60.782070969321701</v>
      </c>
      <c r="J3393" s="13">
        <v>5</v>
      </c>
      <c r="K3393" s="13">
        <v>8</v>
      </c>
      <c r="L3393" s="19">
        <v>2095</v>
      </c>
      <c r="M3393" s="19">
        <v>2.0950000000000002</v>
      </c>
      <c r="N3393" s="19">
        <v>12.530194999999999</v>
      </c>
      <c r="O3393" s="17">
        <v>20.614952403191914</v>
      </c>
      <c r="P3393" s="13">
        <v>0</v>
      </c>
      <c r="Q3393" s="13">
        <v>0</v>
      </c>
      <c r="R3393" s="19">
        <v>0</v>
      </c>
      <c r="S3393" s="19">
        <v>0</v>
      </c>
      <c r="T3393" s="19">
        <v>0</v>
      </c>
      <c r="U3393" s="17">
        <v>0</v>
      </c>
      <c r="V3393" s="13">
        <v>0</v>
      </c>
      <c r="W3393" s="13">
        <v>0</v>
      </c>
      <c r="X3393" s="19">
        <v>0</v>
      </c>
      <c r="Y3393" s="19">
        <v>0</v>
      </c>
      <c r="Z3393" s="19">
        <v>0</v>
      </c>
      <c r="AA3393" s="14">
        <v>0</v>
      </c>
      <c r="AB3393" s="13">
        <v>0</v>
      </c>
      <c r="AC3393" s="22" t="s">
        <v>782</v>
      </c>
      <c r="AD3393" s="19">
        <v>0</v>
      </c>
      <c r="AE3393" s="19">
        <v>0</v>
      </c>
      <c r="AF3393" s="19">
        <v>0</v>
      </c>
      <c r="AG3393" s="14">
        <v>0</v>
      </c>
      <c r="AH3393" s="22" t="s">
        <v>782</v>
      </c>
      <c r="AI3393" s="23" t="s">
        <v>782</v>
      </c>
      <c r="AJ3393" s="23" t="s">
        <v>782</v>
      </c>
      <c r="AK3393" s="23" t="s">
        <v>782</v>
      </c>
      <c r="AL3393" s="14" t="s">
        <v>782</v>
      </c>
      <c r="AM3393" s="22" t="s">
        <v>782</v>
      </c>
      <c r="AN3393" s="23" t="s">
        <v>782</v>
      </c>
      <c r="AO3393" s="23" t="s">
        <v>782</v>
      </c>
      <c r="AP3393" s="23" t="s">
        <v>782</v>
      </c>
      <c r="AQ3393" s="14" t="s">
        <v>782</v>
      </c>
      <c r="AR3393" s="13">
        <v>203</v>
      </c>
      <c r="AS3393" s="19">
        <v>13766.692000000001</v>
      </c>
      <c r="AT3393" s="19">
        <v>13.766691999999999</v>
      </c>
      <c r="AU3393" s="19">
        <v>12.224822496</v>
      </c>
      <c r="AV3393" s="14">
        <v>20.112546843246236</v>
      </c>
      <c r="AW3393" s="13">
        <v>0</v>
      </c>
      <c r="AX3393" s="22" t="s">
        <v>782</v>
      </c>
      <c r="AY3393" s="19">
        <v>0</v>
      </c>
      <c r="AZ3393" s="19">
        <v>0</v>
      </c>
      <c r="BA3393" s="19">
        <v>0</v>
      </c>
      <c r="BB3393" s="14">
        <v>0</v>
      </c>
      <c r="BC3393" s="13">
        <v>11</v>
      </c>
      <c r="BD3393" s="19">
        <v>12800</v>
      </c>
      <c r="BE3393" s="19">
        <v>12.8</v>
      </c>
      <c r="BF3393" s="19">
        <v>20.582400000000003</v>
      </c>
      <c r="BG3393" s="14">
        <v>33.862617169442082</v>
      </c>
      <c r="BH3393" s="22">
        <v>219</v>
      </c>
      <c r="BI3393" s="23">
        <v>28.661691999999999</v>
      </c>
      <c r="BJ3393" s="23">
        <v>45.337417496</v>
      </c>
      <c r="BK3393" s="14">
        <v>74.590116415880232</v>
      </c>
      <c r="BL3393" t="s">
        <v>645</v>
      </c>
    </row>
    <row r="3394" spans="1:64">
      <c r="A3394" t="s">
        <v>4488</v>
      </c>
      <c r="B3394" t="s">
        <v>4484</v>
      </c>
      <c r="C3394" t="s">
        <v>645</v>
      </c>
      <c r="D3394" t="s">
        <v>942</v>
      </c>
      <c r="E3394">
        <v>2018</v>
      </c>
      <c r="F3394" s="23">
        <v>49.79</v>
      </c>
      <c r="G3394" s="23">
        <v>6.5</v>
      </c>
      <c r="H3394" s="22">
        <v>7720</v>
      </c>
      <c r="I3394" s="34">
        <v>60.786390945936432</v>
      </c>
      <c r="J3394" s="13">
        <v>5</v>
      </c>
      <c r="K3394" s="13">
        <v>8</v>
      </c>
      <c r="L3394" s="19">
        <v>2095</v>
      </c>
      <c r="M3394" s="19">
        <v>2.0950000000000002</v>
      </c>
      <c r="N3394" s="19">
        <v>12.530194999999999</v>
      </c>
      <c r="O3394" s="17">
        <v>20.613487336572401</v>
      </c>
      <c r="P3394" s="13">
        <v>0</v>
      </c>
      <c r="Q3394" s="13">
        <v>0</v>
      </c>
      <c r="R3394" s="19">
        <v>0</v>
      </c>
      <c r="S3394" s="19">
        <v>0</v>
      </c>
      <c r="T3394" s="19">
        <v>0</v>
      </c>
      <c r="U3394" s="17">
        <v>0</v>
      </c>
      <c r="V3394" s="13">
        <v>0</v>
      </c>
      <c r="W3394" s="13">
        <v>0</v>
      </c>
      <c r="X3394" s="19">
        <v>0</v>
      </c>
      <c r="Y3394" s="19">
        <v>0</v>
      </c>
      <c r="Z3394" s="19">
        <v>0</v>
      </c>
      <c r="AA3394" s="14">
        <v>0</v>
      </c>
      <c r="AB3394" s="13">
        <v>0</v>
      </c>
      <c r="AC3394" s="22" t="s">
        <v>782</v>
      </c>
      <c r="AD3394" s="19">
        <v>0</v>
      </c>
      <c r="AE3394" s="19">
        <v>0</v>
      </c>
      <c r="AF3394" s="19">
        <v>0</v>
      </c>
      <c r="AG3394" s="14">
        <v>0</v>
      </c>
      <c r="AH3394" s="22" t="s">
        <v>782</v>
      </c>
      <c r="AI3394" s="23" t="s">
        <v>782</v>
      </c>
      <c r="AJ3394" s="23" t="s">
        <v>782</v>
      </c>
      <c r="AK3394" s="23" t="s">
        <v>782</v>
      </c>
      <c r="AL3394" s="14" t="s">
        <v>782</v>
      </c>
      <c r="AM3394" s="22" t="s">
        <v>782</v>
      </c>
      <c r="AN3394" s="23" t="s">
        <v>782</v>
      </c>
      <c r="AO3394" s="23" t="s">
        <v>782</v>
      </c>
      <c r="AP3394" s="23" t="s">
        <v>782</v>
      </c>
      <c r="AQ3394" s="14" t="s">
        <v>782</v>
      </c>
      <c r="AR3394" s="13">
        <v>210</v>
      </c>
      <c r="AS3394" s="19">
        <v>14558.322</v>
      </c>
      <c r="AT3394" s="19">
        <v>14.558322</v>
      </c>
      <c r="AU3394" s="19">
        <v>12.927789936</v>
      </c>
      <c r="AV3394" s="14">
        <v>21.267572782036044</v>
      </c>
      <c r="AW3394" s="13">
        <v>0</v>
      </c>
      <c r="AX3394" s="22" t="s">
        <v>782</v>
      </c>
      <c r="AY3394" s="19">
        <v>0</v>
      </c>
      <c r="AZ3394" s="19">
        <v>0</v>
      </c>
      <c r="BA3394" s="19">
        <v>0</v>
      </c>
      <c r="BB3394" s="14">
        <v>0</v>
      </c>
      <c r="BC3394" s="13">
        <v>11</v>
      </c>
      <c r="BD3394" s="19">
        <v>12800</v>
      </c>
      <c r="BE3394" s="19">
        <v>12.8</v>
      </c>
      <c r="BF3394" s="19">
        <v>20.582400000000003</v>
      </c>
      <c r="BG3394" s="14">
        <v>33.860210615738055</v>
      </c>
      <c r="BH3394" s="22">
        <v>226</v>
      </c>
      <c r="BI3394" s="23">
        <v>29.453322</v>
      </c>
      <c r="BJ3394" s="23">
        <v>46.040384936000002</v>
      </c>
      <c r="BK3394" s="14">
        <v>75.7412707343465</v>
      </c>
      <c r="BL3394" t="s">
        <v>645</v>
      </c>
    </row>
    <row r="3395" spans="1:64">
      <c r="A3395" t="s">
        <v>4489</v>
      </c>
      <c r="B3395" t="s">
        <v>4484</v>
      </c>
      <c r="C3395" t="s">
        <v>645</v>
      </c>
      <c r="D3395" t="s">
        <v>942</v>
      </c>
      <c r="E3395">
        <v>2019</v>
      </c>
      <c r="F3395" s="23">
        <v>49.79</v>
      </c>
      <c r="G3395" s="23">
        <v>6.5</v>
      </c>
      <c r="H3395" s="22">
        <v>7680</v>
      </c>
      <c r="I3395" s="34">
        <v>61.905849837818181</v>
      </c>
      <c r="J3395" s="22">
        <v>6</v>
      </c>
      <c r="K3395" s="22">
        <v>12</v>
      </c>
      <c r="L3395" s="23">
        <v>6384</v>
      </c>
      <c r="M3395" s="23">
        <v>6.3840000000000003</v>
      </c>
      <c r="N3395" s="23">
        <v>38.182704000000001</v>
      </c>
      <c r="O3395" s="14">
        <v>61.678668655759651</v>
      </c>
      <c r="P3395" s="22">
        <v>0</v>
      </c>
      <c r="Q3395" s="22">
        <v>0</v>
      </c>
      <c r="R3395" s="23">
        <v>0</v>
      </c>
      <c r="S3395" s="23">
        <v>0</v>
      </c>
      <c r="T3395" s="23">
        <v>0</v>
      </c>
      <c r="U3395" s="14">
        <v>0</v>
      </c>
      <c r="V3395" s="22">
        <v>0</v>
      </c>
      <c r="W3395" s="22">
        <v>0</v>
      </c>
      <c r="X3395" s="23">
        <v>0</v>
      </c>
      <c r="Y3395" s="23">
        <v>0</v>
      </c>
      <c r="Z3395" s="23">
        <v>0</v>
      </c>
      <c r="AA3395" s="14">
        <v>0</v>
      </c>
      <c r="AB3395" s="22">
        <v>0</v>
      </c>
      <c r="AC3395" s="22">
        <v>0</v>
      </c>
      <c r="AD3395" s="23">
        <v>0</v>
      </c>
      <c r="AE3395" s="23">
        <v>0</v>
      </c>
      <c r="AF3395" s="23">
        <v>0</v>
      </c>
      <c r="AG3395" s="14">
        <v>0</v>
      </c>
      <c r="AH3395" s="22">
        <v>8</v>
      </c>
      <c r="AI3395" s="23">
        <v>9952.7999999999993</v>
      </c>
      <c r="AJ3395" s="23">
        <v>9.9527999999999999</v>
      </c>
      <c r="AK3395" s="23">
        <v>8.8380863999999999</v>
      </c>
      <c r="AL3395" s="14">
        <v>14.276657897685183</v>
      </c>
      <c r="AM3395" s="22">
        <v>207</v>
      </c>
      <c r="AN3395" s="23">
        <v>4639.9519999999993</v>
      </c>
      <c r="AO3395" s="23">
        <v>4.6399520000000001</v>
      </c>
      <c r="AP3395" s="23">
        <v>4.1202773759999998</v>
      </c>
      <c r="AQ3395" s="14">
        <v>6.6557157147415964</v>
      </c>
      <c r="AR3395" s="22">
        <v>215</v>
      </c>
      <c r="AS3395" s="23">
        <v>14592.751999999999</v>
      </c>
      <c r="AT3395" s="23">
        <v>14.592752000000001</v>
      </c>
      <c r="AU3395" s="23">
        <v>12.958363775999999</v>
      </c>
      <c r="AV3395" s="14">
        <v>20.93237361242678</v>
      </c>
      <c r="AW3395" s="22">
        <v>0</v>
      </c>
      <c r="AX3395" s="22" t="s">
        <v>782</v>
      </c>
      <c r="AY3395" s="23">
        <v>0</v>
      </c>
      <c r="AZ3395" s="23">
        <v>0</v>
      </c>
      <c r="BA3395" s="23">
        <v>0</v>
      </c>
      <c r="BB3395" s="14">
        <v>0</v>
      </c>
      <c r="BC3395" s="22">
        <v>11</v>
      </c>
      <c r="BD3395" s="23">
        <v>12800</v>
      </c>
      <c r="BE3395" s="23">
        <v>12.8</v>
      </c>
      <c r="BF3395" s="23">
        <v>20.5824</v>
      </c>
      <c r="BG3395" s="14">
        <v>33.247907998875817</v>
      </c>
      <c r="BH3395" s="22">
        <v>232</v>
      </c>
      <c r="BI3395" s="23">
        <v>33.776752000000002</v>
      </c>
      <c r="BJ3395" s="23">
        <v>71.723467776000007</v>
      </c>
      <c r="BK3395" s="14">
        <v>115.85895026706226</v>
      </c>
      <c r="BL3395" t="s">
        <v>645</v>
      </c>
    </row>
    <row r="3396" spans="1:64">
      <c r="A3396" t="s">
        <v>4490</v>
      </c>
      <c r="B3396" t="s">
        <v>4484</v>
      </c>
      <c r="C3396" t="s">
        <v>645</v>
      </c>
      <c r="D3396" t="s">
        <v>942</v>
      </c>
      <c r="E3396">
        <v>2020</v>
      </c>
      <c r="F3396" s="23">
        <v>49.79</v>
      </c>
      <c r="G3396" s="23">
        <v>6.52</v>
      </c>
      <c r="H3396" s="22">
        <v>7662</v>
      </c>
      <c r="I3396" s="34">
        <v>61.841263183865621</v>
      </c>
      <c r="J3396" s="22">
        <v>6</v>
      </c>
      <c r="K3396" s="22">
        <v>13</v>
      </c>
      <c r="L3396" s="23">
        <v>6408</v>
      </c>
      <c r="M3396" s="23">
        <v>6.4080000000000004</v>
      </c>
      <c r="N3396" s="23">
        <v>38.272418999999999</v>
      </c>
      <c r="O3396" s="14">
        <v>61.888158536168568</v>
      </c>
      <c r="P3396" s="22">
        <v>0</v>
      </c>
      <c r="Q3396" s="22">
        <v>0</v>
      </c>
      <c r="R3396" s="23">
        <v>0</v>
      </c>
      <c r="S3396" s="23">
        <v>0</v>
      </c>
      <c r="T3396" s="23">
        <v>0</v>
      </c>
      <c r="U3396" s="14">
        <v>0</v>
      </c>
      <c r="V3396" s="22">
        <v>0</v>
      </c>
      <c r="W3396" s="22">
        <v>0</v>
      </c>
      <c r="X3396" s="23">
        <v>0</v>
      </c>
      <c r="Y3396" s="23">
        <v>0</v>
      </c>
      <c r="Z3396" s="23">
        <v>0</v>
      </c>
      <c r="AA3396" s="14">
        <v>0</v>
      </c>
      <c r="AB3396" s="22">
        <v>0</v>
      </c>
      <c r="AC3396" s="22">
        <v>0</v>
      </c>
      <c r="AD3396" s="23">
        <v>0</v>
      </c>
      <c r="AE3396" s="23">
        <v>0</v>
      </c>
      <c r="AF3396" s="23">
        <v>0</v>
      </c>
      <c r="AG3396" s="14">
        <v>0</v>
      </c>
      <c r="AH3396" s="22">
        <v>8</v>
      </c>
      <c r="AI3396" s="23">
        <v>9952.7999999999993</v>
      </c>
      <c r="AJ3396" s="23">
        <v>9.9527999999999999</v>
      </c>
      <c r="AK3396" s="23">
        <v>8.8380863999999999</v>
      </c>
      <c r="AL3396" s="14">
        <v>14.291568355780054</v>
      </c>
      <c r="AM3396" s="22">
        <v>224</v>
      </c>
      <c r="AN3396" s="23">
        <v>4975.4319999999989</v>
      </c>
      <c r="AO3396" s="23">
        <v>4.9754319999999987</v>
      </c>
      <c r="AP3396" s="23">
        <v>4.4181836159999994</v>
      </c>
      <c r="AQ3396" s="14">
        <v>7.1443941933461401</v>
      </c>
      <c r="AR3396" s="22">
        <v>232</v>
      </c>
      <c r="AS3396" s="23">
        <v>14928.231999999998</v>
      </c>
      <c r="AT3396" s="23">
        <v>14.928231999999998</v>
      </c>
      <c r="AU3396" s="23">
        <v>13.256270015999998</v>
      </c>
      <c r="AV3396" s="14">
        <v>21.435962549126192</v>
      </c>
      <c r="AW3396" s="22">
        <v>0</v>
      </c>
      <c r="AX3396" s="22">
        <v>0</v>
      </c>
      <c r="AY3396" s="23">
        <v>0</v>
      </c>
      <c r="AZ3396" s="23">
        <v>0</v>
      </c>
      <c r="BA3396" s="23">
        <v>0</v>
      </c>
      <c r="BB3396" s="14">
        <v>0</v>
      </c>
      <c r="BC3396" s="22">
        <v>11</v>
      </c>
      <c r="BD3396" s="23">
        <v>12600</v>
      </c>
      <c r="BE3396" s="23">
        <v>12.600000000000001</v>
      </c>
      <c r="BF3396" s="23">
        <v>18.866730450779698</v>
      </c>
      <c r="BG3396" s="14">
        <v>30.508319978337745</v>
      </c>
      <c r="BH3396" s="22">
        <v>249</v>
      </c>
      <c r="BI3396" s="23">
        <v>33.936231999999997</v>
      </c>
      <c r="BJ3396" s="23">
        <v>70.3954194667797</v>
      </c>
      <c r="BK3396" s="14">
        <v>113.8324410636325</v>
      </c>
      <c r="BL3396" t="s">
        <v>645</v>
      </c>
    </row>
    <row r="3397" spans="1:64">
      <c r="A3397" t="s">
        <v>4491</v>
      </c>
      <c r="B3397" t="s">
        <v>4484</v>
      </c>
      <c r="C3397" t="s">
        <v>645</v>
      </c>
      <c r="D3397" t="s">
        <v>942</v>
      </c>
      <c r="E3397">
        <v>2021</v>
      </c>
      <c r="F3397" s="23">
        <v>49.79</v>
      </c>
      <c r="G3397" s="23">
        <v>6.52</v>
      </c>
      <c r="H3397" s="22">
        <v>7630</v>
      </c>
      <c r="I3397" s="34">
        <v>57.45</v>
      </c>
      <c r="J3397" s="22">
        <v>8</v>
      </c>
      <c r="K3397" s="22">
        <v>17</v>
      </c>
      <c r="L3397" s="23">
        <v>7358</v>
      </c>
      <c r="M3397" s="23">
        <v>7.3579999999999997</v>
      </c>
      <c r="N3397" s="23">
        <v>44.008198</v>
      </c>
      <c r="O3397" s="14">
        <v>76.61</v>
      </c>
      <c r="P3397" s="22">
        <v>0</v>
      </c>
      <c r="Q3397" s="22">
        <v>0</v>
      </c>
      <c r="R3397" s="23">
        <v>0</v>
      </c>
      <c r="S3397" s="23">
        <v>0</v>
      </c>
      <c r="T3397" s="23">
        <v>0</v>
      </c>
      <c r="U3397" s="14">
        <v>0</v>
      </c>
      <c r="V3397" s="22">
        <v>0</v>
      </c>
      <c r="W3397" s="22">
        <v>0</v>
      </c>
      <c r="X3397" s="23">
        <v>0</v>
      </c>
      <c r="Y3397" s="23">
        <v>0</v>
      </c>
      <c r="Z3397" s="23">
        <v>0</v>
      </c>
      <c r="AA3397" s="14">
        <v>0</v>
      </c>
      <c r="AB3397" s="22">
        <v>0</v>
      </c>
      <c r="AC3397" s="22">
        <v>0</v>
      </c>
      <c r="AD3397" s="23">
        <v>0</v>
      </c>
      <c r="AE3397" s="23">
        <v>0</v>
      </c>
      <c r="AF3397" s="23">
        <v>0</v>
      </c>
      <c r="AG3397" s="14">
        <v>0</v>
      </c>
      <c r="AH3397" s="22">
        <v>8</v>
      </c>
      <c r="AI3397" s="23">
        <v>9952.7999999999993</v>
      </c>
      <c r="AJ3397" s="23">
        <v>9.9527999999999999</v>
      </c>
      <c r="AK3397" s="23">
        <v>8.9059934829999996</v>
      </c>
      <c r="AL3397" s="14">
        <v>15.5</v>
      </c>
      <c r="AM3397" s="22">
        <v>243</v>
      </c>
      <c r="AN3397" s="23">
        <v>6108.2269999999999</v>
      </c>
      <c r="AO3397" s="23">
        <v>6.1082270000000003</v>
      </c>
      <c r="AP3397" s="23">
        <v>5.4657814739999999</v>
      </c>
      <c r="AQ3397" s="14">
        <v>9.51</v>
      </c>
      <c r="AR3397" s="22">
        <v>251</v>
      </c>
      <c r="AS3397" s="23">
        <v>16061.027</v>
      </c>
      <c r="AT3397" s="23">
        <v>16.061026999999999</v>
      </c>
      <c r="AU3397" s="23">
        <v>14.37177496</v>
      </c>
      <c r="AV3397" s="14">
        <v>25.02</v>
      </c>
      <c r="AW3397" s="22">
        <v>0</v>
      </c>
      <c r="AX3397" s="22">
        <v>0</v>
      </c>
      <c r="AY3397" s="23">
        <v>0</v>
      </c>
      <c r="AZ3397" s="23">
        <v>0</v>
      </c>
      <c r="BA3397" s="23">
        <v>0</v>
      </c>
      <c r="BB3397" s="14">
        <v>0</v>
      </c>
      <c r="BC3397" s="22">
        <v>11</v>
      </c>
      <c r="BD3397" s="23">
        <v>12600</v>
      </c>
      <c r="BE3397" s="23">
        <v>12.6</v>
      </c>
      <c r="BF3397" s="23">
        <v>16.399672370000001</v>
      </c>
      <c r="BG3397" s="14">
        <v>28.55</v>
      </c>
      <c r="BH3397" s="22">
        <v>270</v>
      </c>
      <c r="BI3397" s="23">
        <v>36.020000000000003</v>
      </c>
      <c r="BJ3397" s="23">
        <v>74.78</v>
      </c>
      <c r="BK3397" s="14">
        <v>130.16999999999999</v>
      </c>
      <c r="BL3397" t="s">
        <v>645</v>
      </c>
    </row>
    <row r="3398" spans="1:64">
      <c r="A3398" t="s">
        <v>4492</v>
      </c>
      <c r="B3398" t="s">
        <v>4484</v>
      </c>
      <c r="C3398" t="s">
        <v>645</v>
      </c>
      <c r="D3398" s="111" t="s">
        <v>942</v>
      </c>
      <c r="E3398" s="110">
        <v>2022</v>
      </c>
      <c r="F3398" s="23"/>
      <c r="G3398" s="23"/>
      <c r="H3398" s="22">
        <v>7660</v>
      </c>
      <c r="I3398" s="34">
        <v>55.516142390621454</v>
      </c>
      <c r="J3398" s="22">
        <v>8</v>
      </c>
      <c r="K3398" s="22">
        <v>14</v>
      </c>
      <c r="L3398" s="23">
        <v>6588</v>
      </c>
      <c r="M3398" s="23">
        <v>6.5879999999999992</v>
      </c>
      <c r="N3398" s="23">
        <v>38.987783999999998</v>
      </c>
      <c r="O3398" s="14">
        <v>70.227833421268741</v>
      </c>
      <c r="P3398" s="22">
        <v>0</v>
      </c>
      <c r="Q3398" s="22">
        <v>0</v>
      </c>
      <c r="R3398" s="23">
        <v>0</v>
      </c>
      <c r="S3398" s="23">
        <v>0</v>
      </c>
      <c r="T3398" s="23">
        <v>0</v>
      </c>
      <c r="U3398" s="14">
        <v>0</v>
      </c>
      <c r="V3398" s="22">
        <v>0</v>
      </c>
      <c r="W3398" s="22">
        <v>0</v>
      </c>
      <c r="X3398" s="23">
        <v>0</v>
      </c>
      <c r="Y3398" s="23">
        <v>0</v>
      </c>
      <c r="Z3398" s="23">
        <v>0</v>
      </c>
      <c r="AA3398" s="14">
        <v>0</v>
      </c>
      <c r="AB3398" s="22">
        <v>0</v>
      </c>
      <c r="AC3398" s="22">
        <v>0</v>
      </c>
      <c r="AD3398" s="23">
        <v>0</v>
      </c>
      <c r="AE3398" s="23">
        <v>0</v>
      </c>
      <c r="AF3398" s="23">
        <v>0</v>
      </c>
      <c r="AG3398" s="14">
        <v>0</v>
      </c>
      <c r="AH3398" s="22">
        <v>8</v>
      </c>
      <c r="AI3398" s="23">
        <v>9952.7999999999993</v>
      </c>
      <c r="AJ3398" s="23">
        <v>9.9528000000000016</v>
      </c>
      <c r="AK3398" s="23">
        <v>10.195289205538709</v>
      </c>
      <c r="AL3398" s="14">
        <v>18.364549059988427</v>
      </c>
      <c r="AM3398" s="22">
        <v>305</v>
      </c>
      <c r="AN3398" s="23">
        <v>6175.6919999999982</v>
      </c>
      <c r="AO3398" s="23">
        <v>6.1756919999999953</v>
      </c>
      <c r="AP3398" s="23">
        <v>6.32615605501283</v>
      </c>
      <c r="AQ3398" s="14">
        <v>11.395165050375567</v>
      </c>
      <c r="AR3398" s="22">
        <v>313</v>
      </c>
      <c r="AS3398" s="23">
        <v>16128.491999999998</v>
      </c>
      <c r="AT3398" s="23">
        <v>16.128492000000001</v>
      </c>
      <c r="AU3398" s="23">
        <v>16.521445260551531</v>
      </c>
      <c r="AV3398" s="14">
        <v>29.759714110363976</v>
      </c>
      <c r="AW3398" s="22">
        <v>0</v>
      </c>
      <c r="AX3398" s="22">
        <v>0</v>
      </c>
      <c r="AY3398" s="23">
        <v>0</v>
      </c>
      <c r="AZ3398" s="23">
        <v>0</v>
      </c>
      <c r="BA3398" s="23">
        <v>0</v>
      </c>
      <c r="BB3398" s="14">
        <v>0</v>
      </c>
      <c r="BC3398" s="22">
        <v>12</v>
      </c>
      <c r="BD3398" s="23">
        <v>16200</v>
      </c>
      <c r="BE3398" s="23">
        <v>16.2</v>
      </c>
      <c r="BF3398" s="23">
        <v>27.72246271497065</v>
      </c>
      <c r="BG3398" s="14">
        <v>49.935859231555519</v>
      </c>
      <c r="BH3398" s="22">
        <v>333</v>
      </c>
      <c r="BI3398" s="23">
        <v>38.916491999999998</v>
      </c>
      <c r="BJ3398" s="23">
        <v>83.231691975522182</v>
      </c>
      <c r="BK3398" s="14">
        <v>149.92340676318824</v>
      </c>
      <c r="BL3398" t="s">
        <v>645</v>
      </c>
    </row>
    <row r="3399" spans="1:64">
      <c r="A3399" t="s">
        <v>4493</v>
      </c>
      <c r="B3399" t="s">
        <v>4484</v>
      </c>
      <c r="C3399" t="s">
        <v>645</v>
      </c>
      <c r="D3399" t="s">
        <v>942</v>
      </c>
      <c r="E3399">
        <v>2023</v>
      </c>
      <c r="F3399">
        <v>49.8</v>
      </c>
      <c r="G3399">
        <v>6.8</v>
      </c>
      <c r="H3399">
        <v>7500</v>
      </c>
      <c r="I3399">
        <v>55.516142390621454</v>
      </c>
      <c r="J3399">
        <v>8</v>
      </c>
      <c r="K3399">
        <v>14</v>
      </c>
      <c r="L3399">
        <v>6588</v>
      </c>
      <c r="M3399">
        <v>6.5880000000000001</v>
      </c>
      <c r="N3399">
        <v>38.987783999999998</v>
      </c>
      <c r="O3399">
        <v>70.227833421268741</v>
      </c>
      <c r="P3399">
        <v>0</v>
      </c>
      <c r="Q3399">
        <v>0</v>
      </c>
      <c r="R3399">
        <v>0</v>
      </c>
      <c r="S3399">
        <v>0</v>
      </c>
      <c r="T3399">
        <v>0</v>
      </c>
      <c r="U3399">
        <v>0</v>
      </c>
      <c r="V3399">
        <v>0</v>
      </c>
      <c r="W3399">
        <v>0</v>
      </c>
      <c r="X3399">
        <v>0</v>
      </c>
      <c r="Y3399">
        <v>0</v>
      </c>
      <c r="Z3399">
        <v>0</v>
      </c>
      <c r="AA3399">
        <v>0</v>
      </c>
      <c r="AG3399">
        <v>0</v>
      </c>
      <c r="AH3399">
        <v>8</v>
      </c>
      <c r="AI3399">
        <v>9952.7999999999993</v>
      </c>
      <c r="AJ3399">
        <v>9.9527999999999999</v>
      </c>
      <c r="AK3399">
        <v>9.3355990000000002</v>
      </c>
      <c r="AL3399">
        <v>18.164080999999999</v>
      </c>
      <c r="AM3399">
        <v>412</v>
      </c>
      <c r="AN3399">
        <v>7419.6019999999999</v>
      </c>
      <c r="AO3399">
        <v>7.4196020000000003</v>
      </c>
      <c r="AP3399">
        <v>6.959492</v>
      </c>
      <c r="AQ3399">
        <v>12.535979087004597</v>
      </c>
      <c r="AR3399">
        <v>467</v>
      </c>
      <c r="AS3399">
        <v>17406.3319999999</v>
      </c>
      <c r="AT3399">
        <v>17.4063319999999</v>
      </c>
      <c r="AU3399">
        <v>16.326917234894299</v>
      </c>
      <c r="AV3399">
        <v>29.409315078153675</v>
      </c>
      <c r="AW3399">
        <v>0</v>
      </c>
      <c r="AX3399">
        <v>0</v>
      </c>
      <c r="AY3399">
        <v>0</v>
      </c>
      <c r="AZ3399">
        <v>0</v>
      </c>
      <c r="BA3399">
        <v>0</v>
      </c>
      <c r="BB3399">
        <v>0</v>
      </c>
      <c r="BC3399">
        <v>12</v>
      </c>
      <c r="BD3399">
        <v>16200</v>
      </c>
      <c r="BE3399">
        <v>16.2</v>
      </c>
      <c r="BF3399">
        <v>33.101872999999998</v>
      </c>
      <c r="BG3399">
        <v>59.625672056046916</v>
      </c>
      <c r="BH3399">
        <v>487</v>
      </c>
      <c r="BI3399">
        <v>40.194331999999896</v>
      </c>
      <c r="BJ3399">
        <v>88.416574234894284</v>
      </c>
      <c r="BK3399">
        <v>159.26282055546932</v>
      </c>
      <c r="BL3399" t="s">
        <v>645</v>
      </c>
    </row>
    <row r="3400" spans="1:64">
      <c r="A3400" t="s">
        <v>4494</v>
      </c>
      <c r="B3400" t="s">
        <v>4484</v>
      </c>
      <c r="C3400" t="s">
        <v>645</v>
      </c>
      <c r="D3400" t="s">
        <v>942</v>
      </c>
      <c r="E3400">
        <v>2024</v>
      </c>
      <c r="F3400">
        <v>49.8</v>
      </c>
      <c r="G3400">
        <v>6.83</v>
      </c>
      <c r="H3400">
        <v>7528</v>
      </c>
      <c r="I3400">
        <v>51.620234858928953</v>
      </c>
      <c r="J3400">
        <v>8</v>
      </c>
      <c r="K3400">
        <v>14</v>
      </c>
      <c r="L3400">
        <v>6588</v>
      </c>
      <c r="M3400">
        <v>6.5880000000000001</v>
      </c>
      <c r="N3400">
        <v>38.987783999999998</v>
      </c>
      <c r="O3400">
        <v>75.52810270342296</v>
      </c>
      <c r="P3400">
        <v>0</v>
      </c>
      <c r="Q3400">
        <v>0</v>
      </c>
      <c r="R3400">
        <v>0</v>
      </c>
      <c r="S3400">
        <v>0</v>
      </c>
      <c r="T3400">
        <v>0</v>
      </c>
      <c r="U3400">
        <v>0</v>
      </c>
      <c r="V3400">
        <v>0</v>
      </c>
      <c r="W3400">
        <v>0</v>
      </c>
      <c r="X3400">
        <v>0</v>
      </c>
      <c r="Y3400">
        <v>0</v>
      </c>
      <c r="Z3400">
        <v>0</v>
      </c>
      <c r="AA3400">
        <v>0</v>
      </c>
      <c r="AB3400">
        <v>0</v>
      </c>
      <c r="AC3400">
        <v>0</v>
      </c>
      <c r="AD3400">
        <v>0</v>
      </c>
      <c r="AE3400">
        <v>0</v>
      </c>
      <c r="AF3400">
        <v>0</v>
      </c>
      <c r="AG3400">
        <v>0</v>
      </c>
      <c r="AH3400">
        <v>7</v>
      </c>
      <c r="AI3400">
        <v>8968.0400000000009</v>
      </c>
      <c r="AJ3400">
        <v>8.9680400000000002</v>
      </c>
      <c r="AK3400">
        <v>8.088668167912985</v>
      </c>
      <c r="AL3400">
        <v>15.669568706958056</v>
      </c>
      <c r="AM3400">
        <v>551</v>
      </c>
      <c r="AN3400">
        <v>9952.3419999999896</v>
      </c>
      <c r="AO3400">
        <v>9.952341999999998</v>
      </c>
      <c r="AP3400">
        <v>8.9764532642119743</v>
      </c>
      <c r="AQ3400">
        <v>17.389408027188164</v>
      </c>
      <c r="AR3400">
        <v>700</v>
      </c>
      <c r="AS3400">
        <v>19047.549999999981</v>
      </c>
      <c r="AT3400">
        <v>19.047550000000008</v>
      </c>
      <c r="AU3400">
        <v>17.179819822584527</v>
      </c>
      <c r="AV3400">
        <v>33.281173302552048</v>
      </c>
      <c r="AW3400">
        <v>0</v>
      </c>
      <c r="AX3400">
        <v>0</v>
      </c>
      <c r="AY3400">
        <v>0</v>
      </c>
      <c r="AZ3400">
        <v>0</v>
      </c>
      <c r="BA3400">
        <v>0</v>
      </c>
      <c r="BB3400">
        <v>0</v>
      </c>
      <c r="BC3400">
        <v>15</v>
      </c>
      <c r="BD3400">
        <v>34200</v>
      </c>
      <c r="BE3400">
        <v>34.200000000000003</v>
      </c>
      <c r="BF3400">
        <v>77.188539579745793</v>
      </c>
      <c r="BG3400">
        <v>149.53155441987337</v>
      </c>
      <c r="BH3400">
        <v>723</v>
      </c>
      <c r="BI3400">
        <v>59.835550000000012</v>
      </c>
      <c r="BJ3400">
        <v>133.3561434023303</v>
      </c>
      <c r="BK3400">
        <v>258.34083042584837</v>
      </c>
      <c r="BL3400" t="s">
        <v>645</v>
      </c>
    </row>
    <row r="3401" spans="1:64">
      <c r="A3401" t="s">
        <v>4495</v>
      </c>
      <c r="B3401" t="s">
        <v>4496</v>
      </c>
      <c r="C3401" t="s">
        <v>646</v>
      </c>
      <c r="D3401" t="s">
        <v>942</v>
      </c>
      <c r="E3401">
        <v>2012</v>
      </c>
      <c r="F3401" s="23">
        <v>92.49</v>
      </c>
      <c r="G3401" s="23">
        <v>10.07</v>
      </c>
      <c r="H3401" s="22">
        <v>11653</v>
      </c>
      <c r="I3401" s="34">
        <v>96.096484000000004</v>
      </c>
      <c r="J3401" s="22">
        <v>6</v>
      </c>
      <c r="K3401" s="22" t="s">
        <v>782</v>
      </c>
      <c r="L3401" s="23">
        <v>2105</v>
      </c>
      <c r="M3401" s="23">
        <v>2.105</v>
      </c>
      <c r="N3401" s="23">
        <v>10.173403</v>
      </c>
      <c r="O3401" s="14">
        <v>10.586654762519721</v>
      </c>
      <c r="P3401" s="22">
        <v>0</v>
      </c>
      <c r="Q3401" s="22" t="s">
        <v>782</v>
      </c>
      <c r="R3401" s="23">
        <v>0</v>
      </c>
      <c r="S3401" s="23">
        <v>0</v>
      </c>
      <c r="T3401" s="23">
        <v>0</v>
      </c>
      <c r="U3401" s="14">
        <v>0</v>
      </c>
      <c r="V3401" s="22">
        <v>0</v>
      </c>
      <c r="W3401" s="22" t="s">
        <v>782</v>
      </c>
      <c r="X3401" s="23">
        <v>0</v>
      </c>
      <c r="Y3401" s="23">
        <v>0</v>
      </c>
      <c r="Z3401" s="23">
        <v>0</v>
      </c>
      <c r="AA3401" s="14">
        <v>0</v>
      </c>
      <c r="AB3401" s="22">
        <v>0</v>
      </c>
      <c r="AC3401" s="22" t="s">
        <v>782</v>
      </c>
      <c r="AD3401" s="23">
        <v>0</v>
      </c>
      <c r="AE3401" s="23">
        <v>0</v>
      </c>
      <c r="AF3401" s="23">
        <v>0</v>
      </c>
      <c r="AG3401" s="14">
        <v>0</v>
      </c>
      <c r="AH3401" s="22" t="s">
        <v>782</v>
      </c>
      <c r="AI3401" s="23" t="s">
        <v>782</v>
      </c>
      <c r="AJ3401" s="23" t="s">
        <v>782</v>
      </c>
      <c r="AK3401" s="23" t="s">
        <v>782</v>
      </c>
      <c r="AL3401" s="14" t="s">
        <v>782</v>
      </c>
      <c r="AM3401" s="22" t="s">
        <v>782</v>
      </c>
      <c r="AN3401" s="23" t="s">
        <v>782</v>
      </c>
      <c r="AO3401" s="23" t="s">
        <v>782</v>
      </c>
      <c r="AP3401" s="23" t="s">
        <v>782</v>
      </c>
      <c r="AQ3401" s="14" t="s">
        <v>782</v>
      </c>
      <c r="AR3401" s="22">
        <v>293</v>
      </c>
      <c r="AS3401" s="23">
        <v>4883.2930000000015</v>
      </c>
      <c r="AT3401" s="23">
        <v>4.8832930000000019</v>
      </c>
      <c r="AU3401" s="23">
        <v>3.516162</v>
      </c>
      <c r="AV3401" s="14">
        <v>3.6589913112741979</v>
      </c>
      <c r="AW3401" s="22">
        <v>4</v>
      </c>
      <c r="AX3401" s="22" t="s">
        <v>782</v>
      </c>
      <c r="AY3401" s="23">
        <v>185</v>
      </c>
      <c r="AZ3401" s="23">
        <v>0.185</v>
      </c>
      <c r="BA3401" s="23">
        <v>0.28692099999999998</v>
      </c>
      <c r="BB3401" s="14">
        <v>0.29857596038581391</v>
      </c>
      <c r="BC3401" s="22">
        <v>21</v>
      </c>
      <c r="BD3401" s="23">
        <v>30525</v>
      </c>
      <c r="BE3401" s="23">
        <v>30.524999999999999</v>
      </c>
      <c r="BF3401" s="23">
        <v>48.748424999999997</v>
      </c>
      <c r="BG3401" s="14">
        <v>50.728624993189129</v>
      </c>
      <c r="BH3401" s="22">
        <v>324</v>
      </c>
      <c r="BI3401" s="23">
        <v>37.698293</v>
      </c>
      <c r="BJ3401" s="23">
        <v>62.724910999999992</v>
      </c>
      <c r="BK3401" s="14">
        <v>65.272847027368869</v>
      </c>
      <c r="BL3401" t="s">
        <v>646</v>
      </c>
    </row>
    <row r="3402" spans="1:64">
      <c r="A3402" t="s">
        <v>4497</v>
      </c>
      <c r="B3402" t="s">
        <v>4496</v>
      </c>
      <c r="C3402" t="s">
        <v>646</v>
      </c>
      <c r="D3402" t="s">
        <v>942</v>
      </c>
      <c r="E3402">
        <v>2015</v>
      </c>
      <c r="F3402" s="23">
        <v>92.49</v>
      </c>
      <c r="G3402" s="23">
        <v>10.210000000000001</v>
      </c>
      <c r="H3402" s="22">
        <v>11522</v>
      </c>
      <c r="I3402" s="34">
        <v>92.624800020954638</v>
      </c>
      <c r="J3402" s="13">
        <v>6</v>
      </c>
      <c r="K3402" s="13">
        <v>7</v>
      </c>
      <c r="L3402" s="19">
        <v>2180</v>
      </c>
      <c r="M3402" s="35">
        <v>2.1800000000000002</v>
      </c>
      <c r="N3402" s="19">
        <v>13.039353860432273</v>
      </c>
      <c r="O3402" s="17">
        <v>14.077605411814506</v>
      </c>
      <c r="P3402" s="36">
        <v>0</v>
      </c>
      <c r="Q3402" s="37">
        <v>0</v>
      </c>
      <c r="R3402" s="38">
        <v>0</v>
      </c>
      <c r="S3402" s="27">
        <v>0</v>
      </c>
      <c r="T3402" s="23">
        <v>0</v>
      </c>
      <c r="U3402" s="17">
        <v>0</v>
      </c>
      <c r="V3402" s="22">
        <v>0</v>
      </c>
      <c r="W3402" s="22">
        <v>0</v>
      </c>
      <c r="X3402" s="23">
        <v>0</v>
      </c>
      <c r="Y3402" s="27">
        <v>0</v>
      </c>
      <c r="Z3402" s="27">
        <v>0</v>
      </c>
      <c r="AA3402" s="14">
        <v>0</v>
      </c>
      <c r="AB3402" s="39">
        <v>0</v>
      </c>
      <c r="AC3402" s="22" t="s">
        <v>782</v>
      </c>
      <c r="AD3402" s="23">
        <v>0</v>
      </c>
      <c r="AE3402" s="23">
        <v>0</v>
      </c>
      <c r="AF3402" s="23">
        <v>0</v>
      </c>
      <c r="AG3402" s="14">
        <v>0</v>
      </c>
      <c r="AH3402" s="22" t="s">
        <v>782</v>
      </c>
      <c r="AI3402" s="23" t="s">
        <v>782</v>
      </c>
      <c r="AJ3402" s="23" t="s">
        <v>782</v>
      </c>
      <c r="AK3402" s="23" t="s">
        <v>782</v>
      </c>
      <c r="AL3402" s="14" t="s">
        <v>782</v>
      </c>
      <c r="AM3402" s="22" t="s">
        <v>782</v>
      </c>
      <c r="AN3402" s="23" t="s">
        <v>782</v>
      </c>
      <c r="AO3402" s="23" t="s">
        <v>782</v>
      </c>
      <c r="AP3402" s="23" t="s">
        <v>782</v>
      </c>
      <c r="AQ3402" s="14" t="s">
        <v>782</v>
      </c>
      <c r="AR3402" s="40">
        <v>344</v>
      </c>
      <c r="AS3402" s="41">
        <v>5585.5999999999995</v>
      </c>
      <c r="AT3402" s="23">
        <v>5.5855999999999995</v>
      </c>
      <c r="AU3402" s="23">
        <v>4.960921981846921</v>
      </c>
      <c r="AV3402" s="14">
        <v>5.3559327315412339</v>
      </c>
      <c r="AW3402" s="22">
        <v>4</v>
      </c>
      <c r="AX3402" s="22" t="s">
        <v>782</v>
      </c>
      <c r="AY3402" s="23">
        <v>185</v>
      </c>
      <c r="AZ3402" s="23">
        <v>0.185</v>
      </c>
      <c r="BA3402" s="23">
        <v>0.48206266848641527</v>
      </c>
      <c r="BB3402" s="14">
        <v>0.52044664968491972</v>
      </c>
      <c r="BC3402" s="42">
        <v>22</v>
      </c>
      <c r="BD3402" s="43">
        <v>31325</v>
      </c>
      <c r="BE3402" s="44">
        <v>31.324999999999999</v>
      </c>
      <c r="BF3402" s="23">
        <v>48.072307596994904</v>
      </c>
      <c r="BG3402" s="14">
        <v>51.900039283344682</v>
      </c>
      <c r="BH3402" s="22">
        <v>376</v>
      </c>
      <c r="BI3402" s="23">
        <v>39.275599999999997</v>
      </c>
      <c r="BJ3402" s="23">
        <v>66.554646107760519</v>
      </c>
      <c r="BK3402" s="14">
        <v>71.854024076385343</v>
      </c>
      <c r="BL3402" t="s">
        <v>646</v>
      </c>
    </row>
    <row r="3403" spans="1:64">
      <c r="A3403" t="s">
        <v>4498</v>
      </c>
      <c r="B3403" t="s">
        <v>4496</v>
      </c>
      <c r="C3403" t="s">
        <v>646</v>
      </c>
      <c r="D3403" t="s">
        <v>942</v>
      </c>
      <c r="E3403">
        <v>2016</v>
      </c>
      <c r="F3403" s="23">
        <v>92.49</v>
      </c>
      <c r="G3403" s="23">
        <v>10.34</v>
      </c>
      <c r="H3403" s="22">
        <v>11373</v>
      </c>
      <c r="I3403" s="34">
        <v>97.964805494562825</v>
      </c>
      <c r="J3403" s="13">
        <v>6</v>
      </c>
      <c r="K3403" s="13">
        <v>7</v>
      </c>
      <c r="L3403" s="19">
        <v>2180</v>
      </c>
      <c r="M3403" s="35">
        <v>2.1800000000000002</v>
      </c>
      <c r="N3403" s="19">
        <v>13.038580000000001</v>
      </c>
      <c r="O3403" s="17">
        <v>13.3094532614814</v>
      </c>
      <c r="P3403" s="13">
        <v>0</v>
      </c>
      <c r="Q3403" s="13">
        <v>0</v>
      </c>
      <c r="R3403" s="19">
        <v>0</v>
      </c>
      <c r="S3403" s="27">
        <v>0</v>
      </c>
      <c r="T3403" s="19">
        <v>0</v>
      </c>
      <c r="U3403" s="17">
        <v>0</v>
      </c>
      <c r="V3403" s="13">
        <v>0</v>
      </c>
      <c r="W3403" s="13">
        <v>0</v>
      </c>
      <c r="X3403" s="19">
        <v>0</v>
      </c>
      <c r="Y3403" s="27">
        <v>0</v>
      </c>
      <c r="Z3403" s="19">
        <v>0</v>
      </c>
      <c r="AA3403" s="14">
        <v>0</v>
      </c>
      <c r="AB3403" s="13">
        <v>0</v>
      </c>
      <c r="AC3403" s="22" t="s">
        <v>782</v>
      </c>
      <c r="AD3403" s="19">
        <v>0</v>
      </c>
      <c r="AE3403" s="23">
        <v>0</v>
      </c>
      <c r="AF3403" s="19">
        <v>0</v>
      </c>
      <c r="AG3403" s="14">
        <v>0</v>
      </c>
      <c r="AH3403" s="22" t="s">
        <v>782</v>
      </c>
      <c r="AI3403" s="23" t="s">
        <v>782</v>
      </c>
      <c r="AJ3403" s="23" t="s">
        <v>782</v>
      </c>
      <c r="AK3403" s="23" t="s">
        <v>782</v>
      </c>
      <c r="AL3403" s="14" t="s">
        <v>782</v>
      </c>
      <c r="AM3403" s="22" t="s">
        <v>782</v>
      </c>
      <c r="AN3403" s="23" t="s">
        <v>782</v>
      </c>
      <c r="AO3403" s="23" t="s">
        <v>782</v>
      </c>
      <c r="AP3403" s="23" t="s">
        <v>782</v>
      </c>
      <c r="AQ3403" s="14" t="s">
        <v>782</v>
      </c>
      <c r="AR3403" s="13">
        <v>350</v>
      </c>
      <c r="AS3403" s="19">
        <v>5647.8300000000036</v>
      </c>
      <c r="AT3403" s="23">
        <v>5.6478300000000035</v>
      </c>
      <c r="AU3403" s="19">
        <v>5.015273040000003</v>
      </c>
      <c r="AV3403" s="14">
        <v>5.1194640919063099</v>
      </c>
      <c r="AW3403" s="13">
        <v>4</v>
      </c>
      <c r="AX3403" s="22" t="s">
        <v>782</v>
      </c>
      <c r="AY3403" s="19">
        <v>185</v>
      </c>
      <c r="AZ3403" s="23">
        <v>0.185</v>
      </c>
      <c r="BA3403" s="19">
        <v>0.35286199999999995</v>
      </c>
      <c r="BB3403" s="14">
        <v>0.36019262041977335</v>
      </c>
      <c r="BC3403" s="13">
        <v>22</v>
      </c>
      <c r="BD3403" s="19">
        <v>31324.999999999996</v>
      </c>
      <c r="BE3403" s="44">
        <v>31.324999999999996</v>
      </c>
      <c r="BF3403" s="19">
        <v>48.122182596994904</v>
      </c>
      <c r="BG3403" s="14">
        <v>49.121908989719529</v>
      </c>
      <c r="BH3403" s="22">
        <v>382</v>
      </c>
      <c r="BI3403" s="23">
        <v>39.337829999999997</v>
      </c>
      <c r="BJ3403" s="23">
        <v>66.528897636994913</v>
      </c>
      <c r="BK3403" s="14">
        <v>67.911018963527013</v>
      </c>
      <c r="BL3403" t="s">
        <v>646</v>
      </c>
    </row>
    <row r="3404" spans="1:64">
      <c r="A3404" t="s">
        <v>4499</v>
      </c>
      <c r="B3404" t="s">
        <v>4496</v>
      </c>
      <c r="C3404" t="s">
        <v>646</v>
      </c>
      <c r="D3404" t="s">
        <v>942</v>
      </c>
      <c r="E3404">
        <v>2017</v>
      </c>
      <c r="F3404" s="23">
        <v>92.49</v>
      </c>
      <c r="G3404" s="23">
        <v>10.52</v>
      </c>
      <c r="H3404" s="22">
        <v>11217</v>
      </c>
      <c r="I3404" s="34">
        <v>88.109652373078504</v>
      </c>
      <c r="J3404" s="13">
        <v>6</v>
      </c>
      <c r="K3404" s="13">
        <v>7</v>
      </c>
      <c r="L3404" s="19">
        <v>2180</v>
      </c>
      <c r="M3404" s="19">
        <v>2.1800000000000002</v>
      </c>
      <c r="N3404" s="19">
        <v>13.038580000000001</v>
      </c>
      <c r="O3404" s="17">
        <v>14.798128977732613</v>
      </c>
      <c r="P3404" s="13">
        <v>0</v>
      </c>
      <c r="Q3404" s="13">
        <v>0</v>
      </c>
      <c r="R3404" s="19">
        <v>0</v>
      </c>
      <c r="S3404" s="19">
        <v>0</v>
      </c>
      <c r="T3404" s="19">
        <v>0</v>
      </c>
      <c r="U3404" s="17">
        <v>0</v>
      </c>
      <c r="V3404" s="13">
        <v>0</v>
      </c>
      <c r="W3404" s="13">
        <v>0</v>
      </c>
      <c r="X3404" s="19">
        <v>0</v>
      </c>
      <c r="Y3404" s="19">
        <v>0</v>
      </c>
      <c r="Z3404" s="19">
        <v>0</v>
      </c>
      <c r="AA3404" s="14">
        <v>0</v>
      </c>
      <c r="AB3404" s="13">
        <v>0</v>
      </c>
      <c r="AC3404" s="22" t="s">
        <v>782</v>
      </c>
      <c r="AD3404" s="19">
        <v>0</v>
      </c>
      <c r="AE3404" s="19">
        <v>0</v>
      </c>
      <c r="AF3404" s="19">
        <v>0</v>
      </c>
      <c r="AG3404" s="14">
        <v>0</v>
      </c>
      <c r="AH3404" s="22" t="s">
        <v>782</v>
      </c>
      <c r="AI3404" s="23" t="s">
        <v>782</v>
      </c>
      <c r="AJ3404" s="23" t="s">
        <v>782</v>
      </c>
      <c r="AK3404" s="23" t="s">
        <v>782</v>
      </c>
      <c r="AL3404" s="14" t="s">
        <v>782</v>
      </c>
      <c r="AM3404" s="22" t="s">
        <v>782</v>
      </c>
      <c r="AN3404" s="23" t="s">
        <v>782</v>
      </c>
      <c r="AO3404" s="23" t="s">
        <v>782</v>
      </c>
      <c r="AP3404" s="23" t="s">
        <v>782</v>
      </c>
      <c r="AQ3404" s="14" t="s">
        <v>782</v>
      </c>
      <c r="AR3404" s="13">
        <v>360</v>
      </c>
      <c r="AS3404" s="19">
        <v>5721.7200000000021</v>
      </c>
      <c r="AT3404" s="19">
        <v>5.7217199999999977</v>
      </c>
      <c r="AU3404" s="19">
        <v>5.0808873600000011</v>
      </c>
      <c r="AV3404" s="14">
        <v>5.7665502282159071</v>
      </c>
      <c r="AW3404" s="13">
        <v>4</v>
      </c>
      <c r="AX3404" s="22" t="s">
        <v>782</v>
      </c>
      <c r="AY3404" s="19">
        <v>167.2</v>
      </c>
      <c r="AZ3404" s="19">
        <v>0.16719999999999999</v>
      </c>
      <c r="BA3404" s="19">
        <v>0.26885760000000003</v>
      </c>
      <c r="BB3404" s="14">
        <v>0.30513978066964681</v>
      </c>
      <c r="BC3404" s="13">
        <v>22</v>
      </c>
      <c r="BD3404" s="19">
        <v>31325</v>
      </c>
      <c r="BE3404" s="19">
        <v>31.324999999999996</v>
      </c>
      <c r="BF3404" s="19">
        <v>48.122182596994904</v>
      </c>
      <c r="BG3404" s="14">
        <v>54.616243851733103</v>
      </c>
      <c r="BH3404" s="22">
        <v>392</v>
      </c>
      <c r="BI3404" s="23">
        <v>39.393919999999994</v>
      </c>
      <c r="BJ3404" s="23">
        <v>66.510507556994895</v>
      </c>
      <c r="BK3404" s="14">
        <v>75.486062838351273</v>
      </c>
      <c r="BL3404" t="s">
        <v>646</v>
      </c>
    </row>
    <row r="3405" spans="1:64">
      <c r="A3405" t="s">
        <v>4500</v>
      </c>
      <c r="B3405" t="s">
        <v>4496</v>
      </c>
      <c r="C3405" t="s">
        <v>646</v>
      </c>
      <c r="D3405" t="s">
        <v>942</v>
      </c>
      <c r="E3405">
        <v>2018</v>
      </c>
      <c r="F3405" s="23">
        <v>92.49</v>
      </c>
      <c r="G3405" s="23">
        <v>11.06</v>
      </c>
      <c r="H3405" s="22">
        <v>11091</v>
      </c>
      <c r="I3405" s="34">
        <v>88.11591460849948</v>
      </c>
      <c r="J3405" s="13">
        <v>6</v>
      </c>
      <c r="K3405" s="13">
        <v>7</v>
      </c>
      <c r="L3405" s="19">
        <v>2180</v>
      </c>
      <c r="M3405" s="19">
        <v>2.1800000000000002</v>
      </c>
      <c r="N3405" s="19">
        <v>13.038580000000001</v>
      </c>
      <c r="O3405" s="17">
        <v>14.797077302018183</v>
      </c>
      <c r="P3405" s="13">
        <v>0</v>
      </c>
      <c r="Q3405" s="13">
        <v>0</v>
      </c>
      <c r="R3405" s="19">
        <v>0</v>
      </c>
      <c r="S3405" s="19">
        <v>0</v>
      </c>
      <c r="T3405" s="19">
        <v>0</v>
      </c>
      <c r="U3405" s="17">
        <v>0</v>
      </c>
      <c r="V3405" s="13">
        <v>0</v>
      </c>
      <c r="W3405" s="13">
        <v>0</v>
      </c>
      <c r="X3405" s="19">
        <v>0</v>
      </c>
      <c r="Y3405" s="19">
        <v>0</v>
      </c>
      <c r="Z3405" s="19">
        <v>0</v>
      </c>
      <c r="AA3405" s="14">
        <v>0</v>
      </c>
      <c r="AB3405" s="13">
        <v>0</v>
      </c>
      <c r="AC3405" s="22" t="s">
        <v>782</v>
      </c>
      <c r="AD3405" s="19">
        <v>0</v>
      </c>
      <c r="AE3405" s="19">
        <v>0</v>
      </c>
      <c r="AF3405" s="19">
        <v>0</v>
      </c>
      <c r="AG3405" s="14">
        <v>0</v>
      </c>
      <c r="AH3405" s="22" t="s">
        <v>782</v>
      </c>
      <c r="AI3405" s="23" t="s">
        <v>782</v>
      </c>
      <c r="AJ3405" s="23" t="s">
        <v>782</v>
      </c>
      <c r="AK3405" s="23" t="s">
        <v>782</v>
      </c>
      <c r="AL3405" s="14" t="s">
        <v>782</v>
      </c>
      <c r="AM3405" s="22" t="s">
        <v>782</v>
      </c>
      <c r="AN3405" s="23" t="s">
        <v>782</v>
      </c>
      <c r="AO3405" s="23" t="s">
        <v>782</v>
      </c>
      <c r="AP3405" s="23" t="s">
        <v>782</v>
      </c>
      <c r="AQ3405" s="14" t="s">
        <v>782</v>
      </c>
      <c r="AR3405" s="13">
        <v>372</v>
      </c>
      <c r="AS3405" s="19">
        <v>5841.5750000000016</v>
      </c>
      <c r="AT3405" s="19">
        <v>5.841574999999998</v>
      </c>
      <c r="AU3405" s="19">
        <v>5.187318600000002</v>
      </c>
      <c r="AV3405" s="14">
        <v>5.8869259010104447</v>
      </c>
      <c r="AW3405" s="13">
        <v>4</v>
      </c>
      <c r="AX3405" s="22" t="s">
        <v>782</v>
      </c>
      <c r="AY3405" s="19">
        <v>186</v>
      </c>
      <c r="AZ3405" s="19">
        <v>0.186</v>
      </c>
      <c r="BA3405" s="19">
        <v>0.35435614999999998</v>
      </c>
      <c r="BB3405" s="14">
        <v>0.40214772958370848</v>
      </c>
      <c r="BC3405" s="13">
        <v>22</v>
      </c>
      <c r="BD3405" s="19">
        <v>31325</v>
      </c>
      <c r="BE3405" s="19">
        <v>31.324999999999996</v>
      </c>
      <c r="BF3405" s="19">
        <v>46.65648924186862</v>
      </c>
      <c r="BG3405" s="14">
        <v>52.948992754786914</v>
      </c>
      <c r="BH3405" s="22">
        <v>404</v>
      </c>
      <c r="BI3405" s="23">
        <v>39.532574999999994</v>
      </c>
      <c r="BJ3405" s="23">
        <v>65.236743991868622</v>
      </c>
      <c r="BK3405" s="14">
        <v>74.035143687399255</v>
      </c>
      <c r="BL3405" t="s">
        <v>646</v>
      </c>
    </row>
    <row r="3406" spans="1:64">
      <c r="A3406" t="s">
        <v>4501</v>
      </c>
      <c r="B3406" t="s">
        <v>4496</v>
      </c>
      <c r="C3406" t="s">
        <v>646</v>
      </c>
      <c r="D3406" t="s">
        <v>942</v>
      </c>
      <c r="E3406">
        <v>2019</v>
      </c>
      <c r="F3406" s="23">
        <v>92.49</v>
      </c>
      <c r="G3406" s="23">
        <v>11.29</v>
      </c>
      <c r="H3406" s="22">
        <v>11069</v>
      </c>
      <c r="I3406" s="34">
        <v>88.937536340834384</v>
      </c>
      <c r="J3406" s="22">
        <v>6</v>
      </c>
      <c r="K3406" s="22">
        <v>7</v>
      </c>
      <c r="L3406" s="23">
        <v>2180</v>
      </c>
      <c r="M3406" s="23">
        <v>2.1800000000000002</v>
      </c>
      <c r="N3406" s="23">
        <v>13.038580000000001</v>
      </c>
      <c r="O3406" s="14">
        <v>14.660379111506291</v>
      </c>
      <c r="P3406" s="22">
        <v>0</v>
      </c>
      <c r="Q3406" s="22">
        <v>0</v>
      </c>
      <c r="R3406" s="23">
        <v>0</v>
      </c>
      <c r="S3406" s="23">
        <v>0</v>
      </c>
      <c r="T3406" s="23">
        <v>0</v>
      </c>
      <c r="U3406" s="14">
        <v>0</v>
      </c>
      <c r="V3406" s="22">
        <v>0</v>
      </c>
      <c r="W3406" s="22">
        <v>0</v>
      </c>
      <c r="X3406" s="23">
        <v>0</v>
      </c>
      <c r="Y3406" s="23">
        <v>0</v>
      </c>
      <c r="Z3406" s="23">
        <v>0</v>
      </c>
      <c r="AA3406" s="14">
        <v>0</v>
      </c>
      <c r="AB3406" s="22">
        <v>0</v>
      </c>
      <c r="AC3406" s="22">
        <v>0</v>
      </c>
      <c r="AD3406" s="23">
        <v>0</v>
      </c>
      <c r="AE3406" s="23">
        <v>0</v>
      </c>
      <c r="AF3406" s="23">
        <v>0</v>
      </c>
      <c r="AG3406" s="14">
        <v>0</v>
      </c>
      <c r="AH3406" s="22">
        <v>0</v>
      </c>
      <c r="AI3406" s="23">
        <v>0</v>
      </c>
      <c r="AJ3406" s="23">
        <v>0</v>
      </c>
      <c r="AK3406" s="23">
        <v>0</v>
      </c>
      <c r="AL3406" s="14">
        <v>0</v>
      </c>
      <c r="AM3406" s="22">
        <v>393</v>
      </c>
      <c r="AN3406" s="23">
        <v>6083.6850000000022</v>
      </c>
      <c r="AO3406" s="23">
        <v>6.0836849999999956</v>
      </c>
      <c r="AP3406" s="23">
        <v>5.4023122800000021</v>
      </c>
      <c r="AQ3406" s="14">
        <v>6.0742769614134318</v>
      </c>
      <c r="AR3406" s="22">
        <v>393</v>
      </c>
      <c r="AS3406" s="23">
        <v>6083.6850000000022</v>
      </c>
      <c r="AT3406" s="23">
        <v>6.0836849999999956</v>
      </c>
      <c r="AU3406" s="23">
        <v>5.4023122800000021</v>
      </c>
      <c r="AV3406" s="14">
        <v>6.0742769614134318</v>
      </c>
      <c r="AW3406" s="22">
        <v>4</v>
      </c>
      <c r="AX3406" s="22" t="s">
        <v>782</v>
      </c>
      <c r="AY3406" s="23">
        <v>186</v>
      </c>
      <c r="AZ3406" s="23">
        <v>0.186</v>
      </c>
      <c r="BA3406" s="23">
        <v>0.35286199999999995</v>
      </c>
      <c r="BB3406" s="14">
        <v>0.3967526137082667</v>
      </c>
      <c r="BC3406" s="22">
        <v>21</v>
      </c>
      <c r="BD3406" s="23">
        <v>30725</v>
      </c>
      <c r="BE3406" s="23">
        <v>30.725000000000001</v>
      </c>
      <c r="BF3406" s="23">
        <v>45.473526426971119</v>
      </c>
      <c r="BG3406" s="14">
        <v>51.129734753055679</v>
      </c>
      <c r="BH3406" s="22">
        <v>424</v>
      </c>
      <c r="BI3406" s="23">
        <v>39.174684999999997</v>
      </c>
      <c r="BJ3406" s="23">
        <v>64.267280706971121</v>
      </c>
      <c r="BK3406" s="14">
        <v>72.261143439683664</v>
      </c>
      <c r="BL3406" t="s">
        <v>646</v>
      </c>
    </row>
    <row r="3407" spans="1:64">
      <c r="A3407" t="s">
        <v>4502</v>
      </c>
      <c r="B3407" t="s">
        <v>4496</v>
      </c>
      <c r="C3407" t="s">
        <v>646</v>
      </c>
      <c r="D3407" t="s">
        <v>942</v>
      </c>
      <c r="E3407">
        <v>2020</v>
      </c>
      <c r="F3407" s="23">
        <v>92.49</v>
      </c>
      <c r="G3407" s="23">
        <v>11.28</v>
      </c>
      <c r="H3407" s="22">
        <v>11042</v>
      </c>
      <c r="I3407" s="34">
        <v>89.130331013308407</v>
      </c>
      <c r="J3407" s="22">
        <v>6</v>
      </c>
      <c r="K3407" s="22">
        <v>8</v>
      </c>
      <c r="L3407" s="23">
        <v>2855</v>
      </c>
      <c r="M3407" s="23">
        <v>2.8549999999999995</v>
      </c>
      <c r="N3407" s="23">
        <v>17.075755000000001</v>
      </c>
      <c r="O3407" s="14">
        <v>19.158186451086276</v>
      </c>
      <c r="P3407" s="22">
        <v>0</v>
      </c>
      <c r="Q3407" s="22">
        <v>0</v>
      </c>
      <c r="R3407" s="23">
        <v>0</v>
      </c>
      <c r="S3407" s="23">
        <v>0</v>
      </c>
      <c r="T3407" s="23">
        <v>0</v>
      </c>
      <c r="U3407" s="14">
        <v>0</v>
      </c>
      <c r="V3407" s="22">
        <v>0</v>
      </c>
      <c r="W3407" s="22">
        <v>0</v>
      </c>
      <c r="X3407" s="23">
        <v>0</v>
      </c>
      <c r="Y3407" s="23">
        <v>0</v>
      </c>
      <c r="Z3407" s="23">
        <v>0</v>
      </c>
      <c r="AA3407" s="14">
        <v>0</v>
      </c>
      <c r="AB3407" s="22">
        <v>0</v>
      </c>
      <c r="AC3407" s="22">
        <v>0</v>
      </c>
      <c r="AD3407" s="23">
        <v>0</v>
      </c>
      <c r="AE3407" s="23">
        <v>0</v>
      </c>
      <c r="AF3407" s="23">
        <v>0</v>
      </c>
      <c r="AG3407" s="14">
        <v>0</v>
      </c>
      <c r="AH3407" s="22">
        <v>1</v>
      </c>
      <c r="AI3407" s="23">
        <v>6.4</v>
      </c>
      <c r="AJ3407" s="23">
        <v>6.4000000000000003E-3</v>
      </c>
      <c r="AK3407" s="23">
        <v>5.6832000000000011E-3</v>
      </c>
      <c r="AL3407" s="14">
        <v>6.376280594258558E-3</v>
      </c>
      <c r="AM3407" s="22">
        <v>434</v>
      </c>
      <c r="AN3407" s="23">
        <v>6579.92</v>
      </c>
      <c r="AO3407" s="23">
        <v>6.5799199999999978</v>
      </c>
      <c r="AP3407" s="23">
        <v>5.8429689600000003</v>
      </c>
      <c r="AQ3407" s="14">
        <v>6.5555337824646509</v>
      </c>
      <c r="AR3407" s="22">
        <v>435</v>
      </c>
      <c r="AS3407" s="23">
        <v>6586.32</v>
      </c>
      <c r="AT3407" s="23">
        <v>6.586319999999998</v>
      </c>
      <c r="AU3407" s="23">
        <v>5.8486521600000003</v>
      </c>
      <c r="AV3407" s="14">
        <v>6.5619100630589093</v>
      </c>
      <c r="AW3407" s="22">
        <v>4</v>
      </c>
      <c r="AX3407" s="22">
        <v>4</v>
      </c>
      <c r="AY3407" s="23">
        <v>186</v>
      </c>
      <c r="AZ3407" s="23">
        <v>0.186</v>
      </c>
      <c r="BA3407" s="23">
        <v>0.35286199999999995</v>
      </c>
      <c r="BB3407" s="14">
        <v>0.39589441213599075</v>
      </c>
      <c r="BC3407" s="22">
        <v>21</v>
      </c>
      <c r="BD3407" s="23">
        <v>30725</v>
      </c>
      <c r="BE3407" s="23">
        <v>30.724999999999998</v>
      </c>
      <c r="BF3407" s="23">
        <v>45.473526426971119</v>
      </c>
      <c r="BG3407" s="14">
        <v>51.019137828828754</v>
      </c>
      <c r="BH3407" s="22">
        <v>466</v>
      </c>
      <c r="BI3407" s="23">
        <v>40.352319999999992</v>
      </c>
      <c r="BJ3407" s="23">
        <v>68.750795586971122</v>
      </c>
      <c r="BK3407" s="14">
        <v>77.135128755109932</v>
      </c>
      <c r="BL3407" t="s">
        <v>646</v>
      </c>
    </row>
    <row r="3408" spans="1:64">
      <c r="A3408" t="s">
        <v>4503</v>
      </c>
      <c r="B3408" t="s">
        <v>4496</v>
      </c>
      <c r="C3408" t="s">
        <v>646</v>
      </c>
      <c r="D3408" t="s">
        <v>942</v>
      </c>
      <c r="E3408">
        <v>2021</v>
      </c>
      <c r="F3408" s="23">
        <v>92.49</v>
      </c>
      <c r="G3408" s="23">
        <v>11.29</v>
      </c>
      <c r="H3408" s="22">
        <v>10926</v>
      </c>
      <c r="I3408" s="34">
        <v>82.79</v>
      </c>
      <c r="J3408" s="22">
        <v>8</v>
      </c>
      <c r="K3408" s="22">
        <v>13</v>
      </c>
      <c r="L3408" s="23">
        <v>3465</v>
      </c>
      <c r="M3408" s="23">
        <v>3.4649999999999999</v>
      </c>
      <c r="N3408" s="23">
        <v>20.724164999999999</v>
      </c>
      <c r="O3408" s="14">
        <v>25.03</v>
      </c>
      <c r="P3408" s="22">
        <v>0</v>
      </c>
      <c r="Q3408" s="22">
        <v>0</v>
      </c>
      <c r="R3408" s="23">
        <v>0</v>
      </c>
      <c r="S3408" s="23">
        <v>0</v>
      </c>
      <c r="T3408" s="23">
        <v>0</v>
      </c>
      <c r="U3408" s="14">
        <v>0</v>
      </c>
      <c r="V3408" s="22">
        <v>0</v>
      </c>
      <c r="W3408" s="22">
        <v>0</v>
      </c>
      <c r="X3408" s="23">
        <v>0</v>
      </c>
      <c r="Y3408" s="23">
        <v>0</v>
      </c>
      <c r="Z3408" s="23">
        <v>0</v>
      </c>
      <c r="AA3408" s="14">
        <v>0</v>
      </c>
      <c r="AB3408" s="22">
        <v>0</v>
      </c>
      <c r="AC3408" s="22">
        <v>0</v>
      </c>
      <c r="AD3408" s="23">
        <v>0</v>
      </c>
      <c r="AE3408" s="23">
        <v>0</v>
      </c>
      <c r="AF3408" s="23">
        <v>0</v>
      </c>
      <c r="AG3408" s="14">
        <v>0</v>
      </c>
      <c r="AH3408" s="22">
        <v>4</v>
      </c>
      <c r="AI3408" s="23">
        <v>757.53499999999997</v>
      </c>
      <c r="AJ3408" s="23">
        <v>0.75753499999999996</v>
      </c>
      <c r="AK3408" s="23">
        <v>0.67785967499999999</v>
      </c>
      <c r="AL3408" s="14">
        <v>0.82</v>
      </c>
      <c r="AM3408" s="22">
        <v>465</v>
      </c>
      <c r="AN3408" s="23">
        <v>6979.125</v>
      </c>
      <c r="AO3408" s="23">
        <v>6.9791249999999998</v>
      </c>
      <c r="AP3408" s="23">
        <v>6.245080959</v>
      </c>
      <c r="AQ3408" s="14">
        <v>7.54</v>
      </c>
      <c r="AR3408" s="22">
        <v>469</v>
      </c>
      <c r="AS3408" s="23">
        <v>7736.66</v>
      </c>
      <c r="AT3408" s="23">
        <v>7.7366599999999996</v>
      </c>
      <c r="AU3408" s="23">
        <v>6.9229406339999997</v>
      </c>
      <c r="AV3408" s="14">
        <v>8.36</v>
      </c>
      <c r="AW3408" s="22">
        <v>5</v>
      </c>
      <c r="AX3408" s="22">
        <v>6</v>
      </c>
      <c r="AY3408" s="23">
        <v>320</v>
      </c>
      <c r="AZ3408" s="23">
        <v>0.32</v>
      </c>
      <c r="BA3408" s="23">
        <v>0.70467199999999997</v>
      </c>
      <c r="BB3408" s="14">
        <v>0.85</v>
      </c>
      <c r="BC3408" s="22">
        <v>21</v>
      </c>
      <c r="BD3408" s="23">
        <v>30725</v>
      </c>
      <c r="BE3408" s="23">
        <v>30.725000000000001</v>
      </c>
      <c r="BF3408" s="23">
        <v>40.051882329999998</v>
      </c>
      <c r="BG3408" s="14">
        <v>48.38</v>
      </c>
      <c r="BH3408" s="22">
        <v>503</v>
      </c>
      <c r="BI3408" s="23">
        <v>42.25</v>
      </c>
      <c r="BJ3408" s="23">
        <v>68.400000000000006</v>
      </c>
      <c r="BK3408" s="14">
        <v>82.62</v>
      </c>
      <c r="BL3408" t="s">
        <v>646</v>
      </c>
    </row>
    <row r="3409" spans="1:64">
      <c r="A3409" t="s">
        <v>4504</v>
      </c>
      <c r="B3409" t="s">
        <v>4496</v>
      </c>
      <c r="C3409" t="s">
        <v>646</v>
      </c>
      <c r="D3409" s="111" t="s">
        <v>942</v>
      </c>
      <c r="E3409" s="110">
        <v>2022</v>
      </c>
      <c r="F3409" s="23"/>
      <c r="G3409" s="23"/>
      <c r="H3409" s="22">
        <v>11004</v>
      </c>
      <c r="I3409" s="34">
        <v>79.751910034777879</v>
      </c>
      <c r="J3409" s="22">
        <v>8</v>
      </c>
      <c r="K3409" s="22">
        <v>13</v>
      </c>
      <c r="L3409" s="23">
        <v>3465</v>
      </c>
      <c r="M3409" s="23">
        <v>3.4649999999999999</v>
      </c>
      <c r="N3409" s="23">
        <v>20.505870000000002</v>
      </c>
      <c r="O3409" s="14">
        <v>25.71207384382128</v>
      </c>
      <c r="P3409" s="22">
        <v>0</v>
      </c>
      <c r="Q3409" s="22">
        <v>0</v>
      </c>
      <c r="R3409" s="23">
        <v>0</v>
      </c>
      <c r="S3409" s="23">
        <v>0</v>
      </c>
      <c r="T3409" s="23">
        <v>0</v>
      </c>
      <c r="U3409" s="14">
        <v>0</v>
      </c>
      <c r="V3409" s="22">
        <v>0</v>
      </c>
      <c r="W3409" s="22">
        <v>0</v>
      </c>
      <c r="X3409" s="23">
        <v>0</v>
      </c>
      <c r="Y3409" s="23">
        <v>0</v>
      </c>
      <c r="Z3409" s="23">
        <v>0</v>
      </c>
      <c r="AA3409" s="14">
        <v>0</v>
      </c>
      <c r="AB3409" s="22">
        <v>0</v>
      </c>
      <c r="AC3409" s="22">
        <v>0</v>
      </c>
      <c r="AD3409" s="23">
        <v>0</v>
      </c>
      <c r="AE3409" s="23">
        <v>0</v>
      </c>
      <c r="AF3409" s="23">
        <v>0</v>
      </c>
      <c r="AG3409" s="14">
        <v>0</v>
      </c>
      <c r="AH3409" s="22">
        <v>4</v>
      </c>
      <c r="AI3409" s="23">
        <v>770.03499999999997</v>
      </c>
      <c r="AJ3409" s="23">
        <v>0.77003500000000003</v>
      </c>
      <c r="AK3409" s="23">
        <v>0.78879606978809891</v>
      </c>
      <c r="AL3409" s="14">
        <v>0.98906229260731693</v>
      </c>
      <c r="AM3409" s="22">
        <v>548</v>
      </c>
      <c r="AN3409" s="23">
        <v>7928.1650000000072</v>
      </c>
      <c r="AO3409" s="23">
        <v>7.9281650000000026</v>
      </c>
      <c r="AP3409" s="23">
        <v>8.121326163916649</v>
      </c>
      <c r="AQ3409" s="14">
        <v>10.183237191905667</v>
      </c>
      <c r="AR3409" s="22">
        <v>552</v>
      </c>
      <c r="AS3409" s="23">
        <v>8698.2000000000098</v>
      </c>
      <c r="AT3409" s="23">
        <v>8.6981999999999999</v>
      </c>
      <c r="AU3409" s="23">
        <v>8.9101222337047492</v>
      </c>
      <c r="AV3409" s="14">
        <v>11.172299484512987</v>
      </c>
      <c r="AW3409" s="22">
        <v>5</v>
      </c>
      <c r="AX3409" s="22">
        <v>6</v>
      </c>
      <c r="AY3409" s="23">
        <v>320</v>
      </c>
      <c r="AZ3409" s="23">
        <v>0.32</v>
      </c>
      <c r="BA3409" s="23">
        <v>0.70467199999999997</v>
      </c>
      <c r="BB3409" s="14">
        <v>0.88358009192846865</v>
      </c>
      <c r="BC3409" s="22">
        <v>21</v>
      </c>
      <c r="BD3409" s="23">
        <v>30725</v>
      </c>
      <c r="BE3409" s="23">
        <v>30.725000000000005</v>
      </c>
      <c r="BF3409" s="23">
        <v>43.785855562414667</v>
      </c>
      <c r="BG3409" s="14">
        <v>54.902579190041614</v>
      </c>
      <c r="BH3409" s="22">
        <v>586</v>
      </c>
      <c r="BI3409" s="23">
        <v>43.208200000000005</v>
      </c>
      <c r="BJ3409" s="23">
        <v>73.906519796119426</v>
      </c>
      <c r="BK3409" s="14">
        <v>92.670532610304349</v>
      </c>
      <c r="BL3409" t="s">
        <v>646</v>
      </c>
    </row>
    <row r="3410" spans="1:64">
      <c r="A3410" t="s">
        <v>4505</v>
      </c>
      <c r="B3410" t="s">
        <v>4496</v>
      </c>
      <c r="C3410" t="s">
        <v>646</v>
      </c>
      <c r="D3410" t="s">
        <v>942</v>
      </c>
      <c r="E3410">
        <v>2023</v>
      </c>
      <c r="F3410">
        <v>92.49</v>
      </c>
      <c r="G3410">
        <v>11.84</v>
      </c>
      <c r="H3410">
        <v>11353</v>
      </c>
      <c r="I3410">
        <v>79.751910034777879</v>
      </c>
      <c r="J3410">
        <v>8</v>
      </c>
      <c r="K3410">
        <v>11</v>
      </c>
      <c r="L3410">
        <v>3315</v>
      </c>
      <c r="M3410">
        <v>3.3149999999999999</v>
      </c>
      <c r="N3410">
        <v>19.618169999999999</v>
      </c>
      <c r="O3410">
        <v>24.598997054045462</v>
      </c>
      <c r="P3410">
        <v>0</v>
      </c>
      <c r="Q3410">
        <v>0</v>
      </c>
      <c r="R3410">
        <v>0</v>
      </c>
      <c r="S3410">
        <v>0</v>
      </c>
      <c r="T3410">
        <v>0</v>
      </c>
      <c r="U3410">
        <v>0</v>
      </c>
      <c r="V3410">
        <v>0</v>
      </c>
      <c r="W3410">
        <v>0</v>
      </c>
      <c r="X3410">
        <v>0</v>
      </c>
      <c r="Y3410">
        <v>0</v>
      </c>
      <c r="Z3410">
        <v>0</v>
      </c>
      <c r="AA3410">
        <v>0</v>
      </c>
      <c r="AG3410">
        <v>0</v>
      </c>
      <c r="AH3410">
        <v>5</v>
      </c>
      <c r="AI3410">
        <v>1065.9649999999999</v>
      </c>
      <c r="AJ3410">
        <v>1.0659650000000001</v>
      </c>
      <c r="AK3410">
        <v>0.99986200000000003</v>
      </c>
      <c r="AL3410">
        <v>1.35422</v>
      </c>
      <c r="AM3410">
        <v>662</v>
      </c>
      <c r="AN3410">
        <v>9415.44</v>
      </c>
      <c r="AO3410">
        <v>9.4154400000000003</v>
      </c>
      <c r="AP3410">
        <v>8.8315629999999992</v>
      </c>
      <c r="AQ3410">
        <v>11.073794967604874</v>
      </c>
      <c r="AR3410">
        <v>744</v>
      </c>
      <c r="AS3410">
        <v>10540.8639999999</v>
      </c>
      <c r="AT3410">
        <v>10.540863999999999</v>
      </c>
      <c r="AU3410">
        <v>9.8871958843642105</v>
      </c>
      <c r="AV3410">
        <v>12.397440863864757</v>
      </c>
      <c r="AW3410">
        <v>5</v>
      </c>
      <c r="AX3410">
        <v>6</v>
      </c>
      <c r="AY3410">
        <v>320</v>
      </c>
      <c r="AZ3410">
        <v>0.32</v>
      </c>
      <c r="BA3410">
        <v>0.70467199999999997</v>
      </c>
      <c r="BB3410">
        <v>0.88358009192846854</v>
      </c>
      <c r="BC3410">
        <v>21</v>
      </c>
      <c r="BD3410">
        <v>30725</v>
      </c>
      <c r="BE3410">
        <v>30.725000000000001</v>
      </c>
      <c r="BF3410">
        <v>52.282290000000003</v>
      </c>
      <c r="BG3410">
        <v>65.556160319170985</v>
      </c>
      <c r="BH3410">
        <v>778</v>
      </c>
      <c r="BI3410">
        <v>44.900863999999999</v>
      </c>
      <c r="BJ3410">
        <v>82.492327884364215</v>
      </c>
      <c r="BK3410">
        <v>103.43617832900968</v>
      </c>
      <c r="BL3410" t="s">
        <v>646</v>
      </c>
    </row>
    <row r="3411" spans="1:64">
      <c r="A3411" t="s">
        <v>4506</v>
      </c>
      <c r="B3411" t="s">
        <v>4496</v>
      </c>
      <c r="C3411" t="s">
        <v>646</v>
      </c>
      <c r="D3411" t="s">
        <v>942</v>
      </c>
      <c r="E3411">
        <v>2024</v>
      </c>
      <c r="F3411">
        <v>92.49</v>
      </c>
      <c r="G3411">
        <v>11.96</v>
      </c>
      <c r="H3411">
        <v>11248</v>
      </c>
      <c r="I3411">
        <v>77.128639969876829</v>
      </c>
      <c r="J3411">
        <v>8</v>
      </c>
      <c r="K3411">
        <v>11</v>
      </c>
      <c r="L3411">
        <v>3315</v>
      </c>
      <c r="M3411">
        <v>3.3149999999999995</v>
      </c>
      <c r="N3411">
        <v>19.618169999999999</v>
      </c>
      <c r="O3411">
        <v>25.435648816914213</v>
      </c>
      <c r="P3411">
        <v>0</v>
      </c>
      <c r="Q3411">
        <v>0</v>
      </c>
      <c r="R3411">
        <v>0</v>
      </c>
      <c r="S3411">
        <v>0</v>
      </c>
      <c r="T3411">
        <v>0</v>
      </c>
      <c r="U3411">
        <v>0</v>
      </c>
      <c r="V3411">
        <v>0</v>
      </c>
      <c r="W3411">
        <v>0</v>
      </c>
      <c r="X3411">
        <v>0</v>
      </c>
      <c r="Y3411">
        <v>0</v>
      </c>
      <c r="Z3411">
        <v>0</v>
      </c>
      <c r="AA3411">
        <v>0</v>
      </c>
      <c r="AB3411">
        <v>0</v>
      </c>
      <c r="AC3411">
        <v>0</v>
      </c>
      <c r="AD3411">
        <v>0</v>
      </c>
      <c r="AE3411">
        <v>0</v>
      </c>
      <c r="AF3411">
        <v>0</v>
      </c>
      <c r="AG3411">
        <v>0</v>
      </c>
      <c r="AH3411">
        <v>6</v>
      </c>
      <c r="AI3411">
        <v>1066.2649999999999</v>
      </c>
      <c r="AJ3411">
        <v>1.066265</v>
      </c>
      <c r="AK3411">
        <v>0.96171111681702337</v>
      </c>
      <c r="AL3411">
        <v>1.2468923569670447</v>
      </c>
      <c r="AM3411">
        <v>777</v>
      </c>
      <c r="AN3411">
        <v>11075.518000000005</v>
      </c>
      <c r="AO3411">
        <v>11.075518000000015</v>
      </c>
      <c r="AP3411">
        <v>9.9894949052130944</v>
      </c>
      <c r="AQ3411">
        <v>12.951732208832627</v>
      </c>
      <c r="AR3411">
        <v>960</v>
      </c>
      <c r="AS3411">
        <v>12295.178000000002</v>
      </c>
      <c r="AT3411">
        <v>12.295178000000032</v>
      </c>
      <c r="AU3411">
        <v>11.089559692800648</v>
      </c>
      <c r="AV3411">
        <v>14.378004976013786</v>
      </c>
      <c r="AW3411">
        <v>5</v>
      </c>
      <c r="AX3411">
        <v>6</v>
      </c>
      <c r="AY3411">
        <v>320</v>
      </c>
      <c r="AZ3411">
        <v>0.32</v>
      </c>
      <c r="BA3411">
        <v>0.70467199999999997</v>
      </c>
      <c r="BB3411">
        <v>0.91363208306955102</v>
      </c>
      <c r="BC3411">
        <v>21</v>
      </c>
      <c r="BD3411">
        <v>30725</v>
      </c>
      <c r="BE3411">
        <v>30.725000000000001</v>
      </c>
      <c r="BF3411">
        <v>45.919148816900844</v>
      </c>
      <c r="BG3411">
        <v>59.535794790151762</v>
      </c>
      <c r="BH3411">
        <v>994</v>
      </c>
      <c r="BI3411">
        <v>46.655178000000035</v>
      </c>
      <c r="BJ3411">
        <v>77.331550509701486</v>
      </c>
      <c r="BK3411">
        <v>100.26308066614931</v>
      </c>
      <c r="BL3411" t="s">
        <v>646</v>
      </c>
    </row>
    <row r="3412" spans="1:64">
      <c r="A3412" t="s">
        <v>4507</v>
      </c>
      <c r="B3412" t="s">
        <v>4508</v>
      </c>
      <c r="C3412" t="s">
        <v>647</v>
      </c>
      <c r="D3412" t="s">
        <v>942</v>
      </c>
      <c r="E3412">
        <v>2012</v>
      </c>
      <c r="F3412" s="23">
        <v>90.15</v>
      </c>
      <c r="G3412" s="23">
        <v>12.91</v>
      </c>
      <c r="H3412" s="22">
        <v>17182</v>
      </c>
      <c r="I3412" s="34">
        <v>141.96071499999999</v>
      </c>
      <c r="J3412" s="22">
        <v>4</v>
      </c>
      <c r="K3412" s="22" t="s">
        <v>782</v>
      </c>
      <c r="L3412" s="23">
        <v>22017</v>
      </c>
      <c r="M3412" s="23">
        <v>22.016999999999999</v>
      </c>
      <c r="N3412" s="23">
        <v>163.868054</v>
      </c>
      <c r="O3412" s="14">
        <v>115.43197285248952</v>
      </c>
      <c r="P3412" s="22">
        <v>0</v>
      </c>
      <c r="Q3412" s="22" t="s">
        <v>782</v>
      </c>
      <c r="R3412" s="23">
        <v>0</v>
      </c>
      <c r="S3412" s="23">
        <v>0</v>
      </c>
      <c r="T3412" s="23">
        <v>0</v>
      </c>
      <c r="U3412" s="14">
        <v>0</v>
      </c>
      <c r="V3412" s="22">
        <v>0</v>
      </c>
      <c r="W3412" s="22" t="s">
        <v>782</v>
      </c>
      <c r="X3412" s="23">
        <v>0</v>
      </c>
      <c r="Y3412" s="23">
        <v>0</v>
      </c>
      <c r="Z3412" s="23">
        <v>0</v>
      </c>
      <c r="AA3412" s="14">
        <v>0</v>
      </c>
      <c r="AB3412" s="22">
        <v>0</v>
      </c>
      <c r="AC3412" s="22" t="s">
        <v>782</v>
      </c>
      <c r="AD3412" s="23">
        <v>0</v>
      </c>
      <c r="AE3412" s="23">
        <v>0</v>
      </c>
      <c r="AF3412" s="23">
        <v>0</v>
      </c>
      <c r="AG3412" s="14">
        <v>0</v>
      </c>
      <c r="AH3412" s="22" t="s">
        <v>782</v>
      </c>
      <c r="AI3412" s="23" t="s">
        <v>782</v>
      </c>
      <c r="AJ3412" s="23" t="s">
        <v>782</v>
      </c>
      <c r="AK3412" s="23" t="s">
        <v>782</v>
      </c>
      <c r="AL3412" s="14" t="s">
        <v>782</v>
      </c>
      <c r="AM3412" s="22" t="s">
        <v>782</v>
      </c>
      <c r="AN3412" s="23" t="s">
        <v>782</v>
      </c>
      <c r="AO3412" s="23" t="s">
        <v>782</v>
      </c>
      <c r="AP3412" s="23" t="s">
        <v>782</v>
      </c>
      <c r="AQ3412" s="14" t="s">
        <v>782</v>
      </c>
      <c r="AR3412" s="22">
        <v>347</v>
      </c>
      <c r="AS3412" s="23">
        <v>8906.8499999999967</v>
      </c>
      <c r="AT3412" s="23">
        <v>8.9068499999999968</v>
      </c>
      <c r="AU3412" s="23">
        <v>5.6146840000000005</v>
      </c>
      <c r="AV3412" s="14">
        <v>3.9550970139872854</v>
      </c>
      <c r="AW3412" s="22">
        <v>0</v>
      </c>
      <c r="AX3412" s="22" t="s">
        <v>782</v>
      </c>
      <c r="AY3412" s="23">
        <v>0</v>
      </c>
      <c r="AZ3412" s="23">
        <v>0</v>
      </c>
      <c r="BA3412" s="23">
        <v>0</v>
      </c>
      <c r="BB3412" s="14">
        <v>0</v>
      </c>
      <c r="BC3412" s="22">
        <v>11</v>
      </c>
      <c r="BD3412" s="23">
        <v>6430</v>
      </c>
      <c r="BE3412" s="23">
        <v>6.43</v>
      </c>
      <c r="BF3412" s="23">
        <v>10.268709999999999</v>
      </c>
      <c r="BG3412" s="14">
        <v>7.2334870953559225</v>
      </c>
      <c r="BH3412" s="22">
        <v>362</v>
      </c>
      <c r="BI3412" s="23">
        <v>37.353849999999994</v>
      </c>
      <c r="BJ3412" s="23">
        <v>179.75144800000001</v>
      </c>
      <c r="BK3412" s="14">
        <v>126.62055696183273</v>
      </c>
      <c r="BL3412" t="s">
        <v>647</v>
      </c>
    </row>
    <row r="3413" spans="1:64">
      <c r="A3413" t="s">
        <v>4509</v>
      </c>
      <c r="B3413" t="s">
        <v>4508</v>
      </c>
      <c r="C3413" t="s">
        <v>647</v>
      </c>
      <c r="D3413" t="s">
        <v>942</v>
      </c>
      <c r="E3413">
        <v>2015</v>
      </c>
      <c r="F3413" s="23">
        <v>90.15</v>
      </c>
      <c r="G3413" s="23">
        <v>13.45</v>
      </c>
      <c r="H3413" s="22">
        <v>17126</v>
      </c>
      <c r="I3413" s="34">
        <v>139.4789846388199</v>
      </c>
      <c r="J3413" s="13">
        <v>4</v>
      </c>
      <c r="K3413" s="13">
        <v>4</v>
      </c>
      <c r="L3413" s="19">
        <v>22017</v>
      </c>
      <c r="M3413" s="35">
        <v>22.016999999999999</v>
      </c>
      <c r="N3413" s="19">
        <v>131.69149263538409</v>
      </c>
      <c r="O3413" s="17">
        <v>94.416727348853684</v>
      </c>
      <c r="P3413" s="36">
        <v>0</v>
      </c>
      <c r="Q3413" s="37">
        <v>0</v>
      </c>
      <c r="R3413" s="38">
        <v>0</v>
      </c>
      <c r="S3413" s="27">
        <v>0</v>
      </c>
      <c r="T3413" s="23">
        <v>0</v>
      </c>
      <c r="U3413" s="17">
        <v>0</v>
      </c>
      <c r="V3413" s="22">
        <v>0</v>
      </c>
      <c r="W3413" s="22">
        <v>0</v>
      </c>
      <c r="X3413" s="23">
        <v>0</v>
      </c>
      <c r="Y3413" s="27">
        <v>0</v>
      </c>
      <c r="Z3413" s="27">
        <v>0</v>
      </c>
      <c r="AA3413" s="14">
        <v>0</v>
      </c>
      <c r="AB3413" s="39">
        <v>0</v>
      </c>
      <c r="AC3413" s="22" t="s">
        <v>782</v>
      </c>
      <c r="AD3413" s="23">
        <v>0</v>
      </c>
      <c r="AE3413" s="23">
        <v>0</v>
      </c>
      <c r="AF3413" s="23">
        <v>0</v>
      </c>
      <c r="AG3413" s="14">
        <v>0</v>
      </c>
      <c r="AH3413" s="22" t="s">
        <v>782</v>
      </c>
      <c r="AI3413" s="23" t="s">
        <v>782</v>
      </c>
      <c r="AJ3413" s="23" t="s">
        <v>782</v>
      </c>
      <c r="AK3413" s="23" t="s">
        <v>782</v>
      </c>
      <c r="AL3413" s="14" t="s">
        <v>782</v>
      </c>
      <c r="AM3413" s="22" t="s">
        <v>782</v>
      </c>
      <c r="AN3413" s="23" t="s">
        <v>782</v>
      </c>
      <c r="AO3413" s="23" t="s">
        <v>782</v>
      </c>
      <c r="AP3413" s="23" t="s">
        <v>782</v>
      </c>
      <c r="AQ3413" s="14" t="s">
        <v>782</v>
      </c>
      <c r="AR3413" s="40">
        <v>394</v>
      </c>
      <c r="AS3413" s="41">
        <v>9882.5820000000076</v>
      </c>
      <c r="AT3413" s="23">
        <v>9.8825820000000082</v>
      </c>
      <c r="AU3413" s="23">
        <v>8.777341428173294</v>
      </c>
      <c r="AV3413" s="14">
        <v>6.2929490423967271</v>
      </c>
      <c r="AW3413" s="22">
        <v>1</v>
      </c>
      <c r="AX3413" s="22" t="s">
        <v>782</v>
      </c>
      <c r="AY3413" s="23">
        <v>0</v>
      </c>
      <c r="AZ3413" s="23">
        <v>0</v>
      </c>
      <c r="BA3413" s="23">
        <v>0</v>
      </c>
      <c r="BB3413" s="14">
        <v>0</v>
      </c>
      <c r="BC3413" s="42">
        <v>11</v>
      </c>
      <c r="BD3413" s="43">
        <v>6430</v>
      </c>
      <c r="BE3413" s="44">
        <v>6.43</v>
      </c>
      <c r="BF3413" s="23">
        <v>10.204409999999999</v>
      </c>
      <c r="BG3413" s="14">
        <v>7.3160914000229251</v>
      </c>
      <c r="BH3413" s="22">
        <v>410</v>
      </c>
      <c r="BI3413" s="23">
        <v>38.329582000000002</v>
      </c>
      <c r="BJ3413" s="23">
        <v>150.67324406355738</v>
      </c>
      <c r="BK3413" s="14">
        <v>108.02576779127334</v>
      </c>
      <c r="BL3413" t="s">
        <v>647</v>
      </c>
    </row>
    <row r="3414" spans="1:64">
      <c r="A3414" t="s">
        <v>4510</v>
      </c>
      <c r="B3414" t="s">
        <v>4508</v>
      </c>
      <c r="C3414" t="s">
        <v>647</v>
      </c>
      <c r="D3414" t="s">
        <v>942</v>
      </c>
      <c r="E3414">
        <v>2016</v>
      </c>
      <c r="F3414" s="23">
        <v>90.15</v>
      </c>
      <c r="G3414" s="23">
        <v>13.48</v>
      </c>
      <c r="H3414" s="22">
        <v>17253</v>
      </c>
      <c r="I3414" s="34">
        <v>145.61232936121186</v>
      </c>
      <c r="J3414" s="13">
        <v>4</v>
      </c>
      <c r="K3414" s="13">
        <v>4</v>
      </c>
      <c r="L3414" s="19">
        <v>22017</v>
      </c>
      <c r="M3414" s="35">
        <v>22.016999999999999</v>
      </c>
      <c r="N3414" s="19">
        <v>131.68367699999999</v>
      </c>
      <c r="O3414" s="17">
        <v>90.434427893355178</v>
      </c>
      <c r="P3414" s="13">
        <v>0</v>
      </c>
      <c r="Q3414" s="13">
        <v>0</v>
      </c>
      <c r="R3414" s="19">
        <v>0</v>
      </c>
      <c r="S3414" s="27">
        <v>0</v>
      </c>
      <c r="T3414" s="19">
        <v>0</v>
      </c>
      <c r="U3414" s="17">
        <v>0</v>
      </c>
      <c r="V3414" s="13">
        <v>0</v>
      </c>
      <c r="W3414" s="13">
        <v>0</v>
      </c>
      <c r="X3414" s="19">
        <v>0</v>
      </c>
      <c r="Y3414" s="27">
        <v>0</v>
      </c>
      <c r="Z3414" s="19">
        <v>0</v>
      </c>
      <c r="AA3414" s="14">
        <v>0</v>
      </c>
      <c r="AB3414" s="13">
        <v>0</v>
      </c>
      <c r="AC3414" s="22" t="s">
        <v>782</v>
      </c>
      <c r="AD3414" s="19">
        <v>0</v>
      </c>
      <c r="AE3414" s="23">
        <v>0</v>
      </c>
      <c r="AF3414" s="19">
        <v>0</v>
      </c>
      <c r="AG3414" s="14">
        <v>0</v>
      </c>
      <c r="AH3414" s="22" t="s">
        <v>782</v>
      </c>
      <c r="AI3414" s="23" t="s">
        <v>782</v>
      </c>
      <c r="AJ3414" s="23" t="s">
        <v>782</v>
      </c>
      <c r="AK3414" s="23" t="s">
        <v>782</v>
      </c>
      <c r="AL3414" s="14" t="s">
        <v>782</v>
      </c>
      <c r="AM3414" s="22" t="s">
        <v>782</v>
      </c>
      <c r="AN3414" s="23" t="s">
        <v>782</v>
      </c>
      <c r="AO3414" s="23" t="s">
        <v>782</v>
      </c>
      <c r="AP3414" s="23" t="s">
        <v>782</v>
      </c>
      <c r="AQ3414" s="14" t="s">
        <v>782</v>
      </c>
      <c r="AR3414" s="13">
        <v>405</v>
      </c>
      <c r="AS3414" s="19">
        <v>9939.5799999999945</v>
      </c>
      <c r="AT3414" s="23">
        <v>9.9395799999999941</v>
      </c>
      <c r="AU3414" s="19">
        <v>8.826347040000007</v>
      </c>
      <c r="AV3414" s="14">
        <v>6.0615382493504466</v>
      </c>
      <c r="AW3414" s="13">
        <v>0</v>
      </c>
      <c r="AX3414" s="22" t="s">
        <v>782</v>
      </c>
      <c r="AY3414" s="19">
        <v>0</v>
      </c>
      <c r="AZ3414" s="23">
        <v>0</v>
      </c>
      <c r="BA3414" s="19">
        <v>0</v>
      </c>
      <c r="BB3414" s="14">
        <v>0</v>
      </c>
      <c r="BC3414" s="13">
        <v>10</v>
      </c>
      <c r="BD3414" s="19">
        <v>7880</v>
      </c>
      <c r="BE3414" s="44">
        <v>7.88</v>
      </c>
      <c r="BF3414" s="19">
        <v>15.69226252791487</v>
      </c>
      <c r="BG3414" s="14">
        <v>10.776740264203868</v>
      </c>
      <c r="BH3414" s="22">
        <v>419</v>
      </c>
      <c r="BI3414" s="23">
        <v>39.836579999999998</v>
      </c>
      <c r="BJ3414" s="23">
        <v>156.20228656791488</v>
      </c>
      <c r="BK3414" s="14">
        <v>107.27270640690949</v>
      </c>
      <c r="BL3414" t="s">
        <v>647</v>
      </c>
    </row>
    <row r="3415" spans="1:64">
      <c r="A3415" t="s">
        <v>4511</v>
      </c>
      <c r="B3415" t="s">
        <v>4508</v>
      </c>
      <c r="C3415" t="s">
        <v>647</v>
      </c>
      <c r="D3415" t="s">
        <v>942</v>
      </c>
      <c r="E3415">
        <v>2017</v>
      </c>
      <c r="F3415" s="23">
        <v>90.15</v>
      </c>
      <c r="G3415" s="23">
        <v>13.5</v>
      </c>
      <c r="H3415" s="22">
        <v>17206</v>
      </c>
      <c r="I3415" s="34">
        <v>135.15331004111516</v>
      </c>
      <c r="J3415" s="13">
        <v>4</v>
      </c>
      <c r="K3415" s="13">
        <v>4</v>
      </c>
      <c r="L3415" s="19">
        <v>22017</v>
      </c>
      <c r="M3415" s="19">
        <v>22.016999999999999</v>
      </c>
      <c r="N3415" s="19">
        <v>131.68367699999999</v>
      </c>
      <c r="O3415" s="17">
        <v>97.432816821090313</v>
      </c>
      <c r="P3415" s="13">
        <v>0</v>
      </c>
      <c r="Q3415" s="13">
        <v>0</v>
      </c>
      <c r="R3415" s="19">
        <v>0</v>
      </c>
      <c r="S3415" s="19">
        <v>0</v>
      </c>
      <c r="T3415" s="19">
        <v>0</v>
      </c>
      <c r="U3415" s="17">
        <v>0</v>
      </c>
      <c r="V3415" s="13">
        <v>0</v>
      </c>
      <c r="W3415" s="13">
        <v>0</v>
      </c>
      <c r="X3415" s="19">
        <v>0</v>
      </c>
      <c r="Y3415" s="19">
        <v>0</v>
      </c>
      <c r="Z3415" s="19">
        <v>0</v>
      </c>
      <c r="AA3415" s="14">
        <v>0</v>
      </c>
      <c r="AB3415" s="13">
        <v>0</v>
      </c>
      <c r="AC3415" s="22" t="s">
        <v>782</v>
      </c>
      <c r="AD3415" s="19">
        <v>0</v>
      </c>
      <c r="AE3415" s="19">
        <v>0</v>
      </c>
      <c r="AF3415" s="19">
        <v>0</v>
      </c>
      <c r="AG3415" s="14">
        <v>0</v>
      </c>
      <c r="AH3415" s="22" t="s">
        <v>782</v>
      </c>
      <c r="AI3415" s="23" t="s">
        <v>782</v>
      </c>
      <c r="AJ3415" s="23" t="s">
        <v>782</v>
      </c>
      <c r="AK3415" s="23" t="s">
        <v>782</v>
      </c>
      <c r="AL3415" s="14" t="s">
        <v>782</v>
      </c>
      <c r="AM3415" s="22" t="s">
        <v>782</v>
      </c>
      <c r="AN3415" s="23" t="s">
        <v>782</v>
      </c>
      <c r="AO3415" s="23" t="s">
        <v>782</v>
      </c>
      <c r="AP3415" s="23" t="s">
        <v>782</v>
      </c>
      <c r="AQ3415" s="14" t="s">
        <v>782</v>
      </c>
      <c r="AR3415" s="13">
        <v>420</v>
      </c>
      <c r="AS3415" s="19">
        <v>10140.335000000006</v>
      </c>
      <c r="AT3415" s="19">
        <v>10.140335000000006</v>
      </c>
      <c r="AU3415" s="19">
        <v>9.0046174800000021</v>
      </c>
      <c r="AV3415" s="14">
        <v>6.6625208640918201</v>
      </c>
      <c r="AW3415" s="13">
        <v>0</v>
      </c>
      <c r="AX3415" s="22" t="s">
        <v>782</v>
      </c>
      <c r="AY3415" s="19">
        <v>0</v>
      </c>
      <c r="AZ3415" s="19">
        <v>0</v>
      </c>
      <c r="BA3415" s="19">
        <v>0</v>
      </c>
      <c r="BB3415" s="14">
        <v>0</v>
      </c>
      <c r="BC3415" s="13">
        <v>10</v>
      </c>
      <c r="BD3415" s="19">
        <v>7880</v>
      </c>
      <c r="BE3415" s="19">
        <v>7.88</v>
      </c>
      <c r="BF3415" s="19">
        <v>15.69226252791487</v>
      </c>
      <c r="BG3415" s="14">
        <v>11.610712695931094</v>
      </c>
      <c r="BH3415" s="22">
        <v>434</v>
      </c>
      <c r="BI3415" s="23">
        <v>40.037335000000006</v>
      </c>
      <c r="BJ3415" s="23">
        <v>156.38055700791486</v>
      </c>
      <c r="BK3415" s="14">
        <v>115.70605038111323</v>
      </c>
      <c r="BL3415" t="s">
        <v>647</v>
      </c>
    </row>
    <row r="3416" spans="1:64">
      <c r="A3416" t="s">
        <v>4512</v>
      </c>
      <c r="B3416" t="s">
        <v>4508</v>
      </c>
      <c r="C3416" t="s">
        <v>647</v>
      </c>
      <c r="D3416" t="s">
        <v>942</v>
      </c>
      <c r="E3416">
        <v>2018</v>
      </c>
      <c r="F3416" s="23">
        <v>90.15</v>
      </c>
      <c r="G3416" s="23">
        <v>13.53</v>
      </c>
      <c r="H3416" s="22">
        <v>17178</v>
      </c>
      <c r="I3416" s="34">
        <v>135.16291582008043</v>
      </c>
      <c r="J3416" s="13">
        <v>4</v>
      </c>
      <c r="K3416" s="13">
        <v>4</v>
      </c>
      <c r="L3416" s="19">
        <v>22017</v>
      </c>
      <c r="M3416" s="19">
        <v>22.016999999999999</v>
      </c>
      <c r="N3416" s="19">
        <v>131.68367699999999</v>
      </c>
      <c r="O3416" s="17">
        <v>97.42589245062473</v>
      </c>
      <c r="P3416" s="13">
        <v>0</v>
      </c>
      <c r="Q3416" s="13">
        <v>0</v>
      </c>
      <c r="R3416" s="19">
        <v>0</v>
      </c>
      <c r="S3416" s="19">
        <v>0</v>
      </c>
      <c r="T3416" s="19">
        <v>0</v>
      </c>
      <c r="U3416" s="17">
        <v>0</v>
      </c>
      <c r="V3416" s="13">
        <v>0</v>
      </c>
      <c r="W3416" s="13">
        <v>0</v>
      </c>
      <c r="X3416" s="19">
        <v>0</v>
      </c>
      <c r="Y3416" s="19">
        <v>0</v>
      </c>
      <c r="Z3416" s="19">
        <v>0</v>
      </c>
      <c r="AA3416" s="14">
        <v>0</v>
      </c>
      <c r="AB3416" s="13">
        <v>0</v>
      </c>
      <c r="AC3416" s="22" t="s">
        <v>782</v>
      </c>
      <c r="AD3416" s="19">
        <v>0</v>
      </c>
      <c r="AE3416" s="19">
        <v>0</v>
      </c>
      <c r="AF3416" s="19">
        <v>0</v>
      </c>
      <c r="AG3416" s="14">
        <v>0</v>
      </c>
      <c r="AH3416" s="22" t="s">
        <v>782</v>
      </c>
      <c r="AI3416" s="23" t="s">
        <v>782</v>
      </c>
      <c r="AJ3416" s="23" t="s">
        <v>782</v>
      </c>
      <c r="AK3416" s="23" t="s">
        <v>782</v>
      </c>
      <c r="AL3416" s="14" t="s">
        <v>782</v>
      </c>
      <c r="AM3416" s="22" t="s">
        <v>782</v>
      </c>
      <c r="AN3416" s="23" t="s">
        <v>782</v>
      </c>
      <c r="AO3416" s="23" t="s">
        <v>782</v>
      </c>
      <c r="AP3416" s="23" t="s">
        <v>782</v>
      </c>
      <c r="AQ3416" s="14" t="s">
        <v>782</v>
      </c>
      <c r="AR3416" s="13">
        <v>445</v>
      </c>
      <c r="AS3416" s="19">
        <v>10387.560000000005</v>
      </c>
      <c r="AT3416" s="19">
        <v>10.387560000000004</v>
      </c>
      <c r="AU3416" s="19">
        <v>9.224153280000003</v>
      </c>
      <c r="AV3416" s="14">
        <v>6.8244704725655376</v>
      </c>
      <c r="AW3416" s="13">
        <v>0</v>
      </c>
      <c r="AX3416" s="22" t="s">
        <v>782</v>
      </c>
      <c r="AY3416" s="19">
        <v>0</v>
      </c>
      <c r="AZ3416" s="19">
        <v>0</v>
      </c>
      <c r="BA3416" s="19">
        <v>0</v>
      </c>
      <c r="BB3416" s="14">
        <v>0</v>
      </c>
      <c r="BC3416" s="13">
        <v>10</v>
      </c>
      <c r="BD3416" s="19">
        <v>10280</v>
      </c>
      <c r="BE3416" s="19">
        <v>10.280000000000001</v>
      </c>
      <c r="BF3416" s="19">
        <v>23.546257682227729</v>
      </c>
      <c r="BG3416" s="14">
        <v>17.420649398812088</v>
      </c>
      <c r="BH3416" s="22">
        <v>459</v>
      </c>
      <c r="BI3416" s="23">
        <v>42.684560000000005</v>
      </c>
      <c r="BJ3416" s="23">
        <v>164.45408796222773</v>
      </c>
      <c r="BK3416" s="14">
        <v>121.67101232200235</v>
      </c>
      <c r="BL3416" t="s">
        <v>647</v>
      </c>
    </row>
    <row r="3417" spans="1:64">
      <c r="A3417" t="s">
        <v>4513</v>
      </c>
      <c r="B3417" t="s">
        <v>4508</v>
      </c>
      <c r="C3417" t="s">
        <v>647</v>
      </c>
      <c r="D3417" t="s">
        <v>942</v>
      </c>
      <c r="E3417">
        <v>2019</v>
      </c>
      <c r="F3417" s="23">
        <v>90.15</v>
      </c>
      <c r="G3417" s="23">
        <v>13.56</v>
      </c>
      <c r="H3417" s="22">
        <v>17263</v>
      </c>
      <c r="I3417" s="34">
        <v>137.74853478161148</v>
      </c>
      <c r="J3417" s="22">
        <v>4</v>
      </c>
      <c r="K3417" s="22">
        <v>4</v>
      </c>
      <c r="L3417" s="23">
        <v>22017</v>
      </c>
      <c r="M3417" s="23">
        <v>22.016999999999999</v>
      </c>
      <c r="N3417" s="23">
        <v>131.68367699999999</v>
      </c>
      <c r="O3417" s="14">
        <v>95.59715260040565</v>
      </c>
      <c r="P3417" s="22">
        <v>0</v>
      </c>
      <c r="Q3417" s="22">
        <v>0</v>
      </c>
      <c r="R3417" s="23">
        <v>0</v>
      </c>
      <c r="S3417" s="23">
        <v>0</v>
      </c>
      <c r="T3417" s="23">
        <v>0</v>
      </c>
      <c r="U3417" s="14">
        <v>0</v>
      </c>
      <c r="V3417" s="22">
        <v>0</v>
      </c>
      <c r="W3417" s="22">
        <v>0</v>
      </c>
      <c r="X3417" s="23">
        <v>0</v>
      </c>
      <c r="Y3417" s="23">
        <v>0</v>
      </c>
      <c r="Z3417" s="23">
        <v>0</v>
      </c>
      <c r="AA3417" s="14">
        <v>0</v>
      </c>
      <c r="AB3417" s="22">
        <v>0</v>
      </c>
      <c r="AC3417" s="22">
        <v>0</v>
      </c>
      <c r="AD3417" s="23">
        <v>0</v>
      </c>
      <c r="AE3417" s="23">
        <v>0</v>
      </c>
      <c r="AF3417" s="23">
        <v>0</v>
      </c>
      <c r="AG3417" s="14">
        <v>0</v>
      </c>
      <c r="AH3417" s="22">
        <v>6</v>
      </c>
      <c r="AI3417" s="23">
        <v>4215.24</v>
      </c>
      <c r="AJ3417" s="23">
        <v>4.2152400000000005</v>
      </c>
      <c r="AK3417" s="23">
        <v>3.7431331200000004</v>
      </c>
      <c r="AL3417" s="14">
        <v>2.7173669222212911</v>
      </c>
      <c r="AM3417" s="22">
        <v>464</v>
      </c>
      <c r="AN3417" s="23">
        <v>6952.4100000000035</v>
      </c>
      <c r="AO3417" s="23">
        <v>6.9524100000000058</v>
      </c>
      <c r="AP3417" s="23">
        <v>6.1737400800000062</v>
      </c>
      <c r="AQ3417" s="14">
        <v>4.4818916511801321</v>
      </c>
      <c r="AR3417" s="22">
        <v>470</v>
      </c>
      <c r="AS3417" s="23">
        <v>11167.650000000003</v>
      </c>
      <c r="AT3417" s="23">
        <v>11.167650000000005</v>
      </c>
      <c r="AU3417" s="23">
        <v>9.9168732000000066</v>
      </c>
      <c r="AV3417" s="14">
        <v>7.1992585734014236</v>
      </c>
      <c r="AW3417" s="22">
        <v>0</v>
      </c>
      <c r="AX3417" s="22" t="s">
        <v>782</v>
      </c>
      <c r="AY3417" s="23">
        <v>0</v>
      </c>
      <c r="AZ3417" s="23">
        <v>0</v>
      </c>
      <c r="BA3417" s="23">
        <v>0</v>
      </c>
      <c r="BB3417" s="14">
        <v>0</v>
      </c>
      <c r="BC3417" s="22">
        <v>10</v>
      </c>
      <c r="BD3417" s="23">
        <v>10280</v>
      </c>
      <c r="BE3417" s="23">
        <v>10.28</v>
      </c>
      <c r="BF3417" s="23">
        <v>23.546257667111647</v>
      </c>
      <c r="BG3417" s="14">
        <v>17.093653812319836</v>
      </c>
      <c r="BH3417" s="22">
        <v>484</v>
      </c>
      <c r="BI3417" s="23">
        <v>43.464650000000006</v>
      </c>
      <c r="BJ3417" s="23">
        <v>165.14680786711165</v>
      </c>
      <c r="BK3417" s="14">
        <v>119.8900649861269</v>
      </c>
      <c r="BL3417" t="s">
        <v>647</v>
      </c>
    </row>
    <row r="3418" spans="1:64">
      <c r="A3418" t="s">
        <v>4514</v>
      </c>
      <c r="B3418" t="s">
        <v>4508</v>
      </c>
      <c r="C3418" t="s">
        <v>647</v>
      </c>
      <c r="D3418" t="s">
        <v>942</v>
      </c>
      <c r="E3418">
        <v>2020</v>
      </c>
      <c r="F3418" s="23">
        <v>90.15</v>
      </c>
      <c r="G3418" s="23">
        <v>13.58</v>
      </c>
      <c r="H3418" s="22">
        <v>17245</v>
      </c>
      <c r="I3418" s="34">
        <v>139.00595395092088</v>
      </c>
      <c r="J3418" s="22">
        <v>4</v>
      </c>
      <c r="K3418" s="22">
        <v>4</v>
      </c>
      <c r="L3418" s="23">
        <v>22017</v>
      </c>
      <c r="M3418" s="23">
        <v>22.016999999999999</v>
      </c>
      <c r="N3418" s="23">
        <v>131.68367699999999</v>
      </c>
      <c r="O3418" s="14">
        <v>94.732400488754479</v>
      </c>
      <c r="P3418" s="22">
        <v>0</v>
      </c>
      <c r="Q3418" s="22">
        <v>0</v>
      </c>
      <c r="R3418" s="23">
        <v>0</v>
      </c>
      <c r="S3418" s="23">
        <v>0</v>
      </c>
      <c r="T3418" s="23">
        <v>0</v>
      </c>
      <c r="U3418" s="14">
        <v>0</v>
      </c>
      <c r="V3418" s="22">
        <v>0</v>
      </c>
      <c r="W3418" s="22">
        <v>0</v>
      </c>
      <c r="X3418" s="23">
        <v>0</v>
      </c>
      <c r="Y3418" s="23">
        <v>0</v>
      </c>
      <c r="Z3418" s="23">
        <v>0</v>
      </c>
      <c r="AA3418" s="14">
        <v>0</v>
      </c>
      <c r="AB3418" s="22">
        <v>0</v>
      </c>
      <c r="AC3418" s="22">
        <v>0</v>
      </c>
      <c r="AD3418" s="23">
        <v>0</v>
      </c>
      <c r="AE3418" s="23">
        <v>0</v>
      </c>
      <c r="AF3418" s="23">
        <v>0</v>
      </c>
      <c r="AG3418" s="14">
        <v>0</v>
      </c>
      <c r="AH3418" s="22">
        <v>6</v>
      </c>
      <c r="AI3418" s="23">
        <v>4215.24</v>
      </c>
      <c r="AJ3418" s="23">
        <v>4.2152400000000005</v>
      </c>
      <c r="AK3418" s="23">
        <v>3.7431331200000004</v>
      </c>
      <c r="AL3418" s="14">
        <v>2.69278618189376</v>
      </c>
      <c r="AM3418" s="22">
        <v>497</v>
      </c>
      <c r="AN3418" s="23">
        <v>7758.3750000000036</v>
      </c>
      <c r="AO3418" s="23">
        <v>7.7583750000000054</v>
      </c>
      <c r="AP3418" s="23">
        <v>6.8894370000000054</v>
      </c>
      <c r="AQ3418" s="14">
        <v>4.9562172009067131</v>
      </c>
      <c r="AR3418" s="22">
        <v>503</v>
      </c>
      <c r="AS3418" s="23">
        <v>11973.615000000003</v>
      </c>
      <c r="AT3418" s="23">
        <v>11.973615000000006</v>
      </c>
      <c r="AU3418" s="23">
        <v>10.632570120000006</v>
      </c>
      <c r="AV3418" s="14">
        <v>7.6490033828004735</v>
      </c>
      <c r="AW3418" s="22">
        <v>0</v>
      </c>
      <c r="AX3418" s="22">
        <v>0</v>
      </c>
      <c r="AY3418" s="23">
        <v>0</v>
      </c>
      <c r="AZ3418" s="23">
        <v>0</v>
      </c>
      <c r="BA3418" s="23">
        <v>0</v>
      </c>
      <c r="BB3418" s="14">
        <v>0</v>
      </c>
      <c r="BC3418" s="22">
        <v>14</v>
      </c>
      <c r="BD3418" s="23">
        <v>20080</v>
      </c>
      <c r="BE3418" s="23">
        <v>20.080000000000002</v>
      </c>
      <c r="BF3418" s="23">
        <v>52.871982157532088</v>
      </c>
      <c r="BG3418" s="14">
        <v>38.035768004728567</v>
      </c>
      <c r="BH3418" s="22">
        <v>521</v>
      </c>
      <c r="BI3418" s="23">
        <v>54.070615000000004</v>
      </c>
      <c r="BJ3418" s="23">
        <v>195.18822927753209</v>
      </c>
      <c r="BK3418" s="14">
        <v>140.41717187628353</v>
      </c>
      <c r="BL3418" t="s">
        <v>647</v>
      </c>
    </row>
    <row r="3419" spans="1:64">
      <c r="A3419" t="s">
        <v>4515</v>
      </c>
      <c r="B3419" t="s">
        <v>4508</v>
      </c>
      <c r="C3419" t="s">
        <v>647</v>
      </c>
      <c r="D3419" t="s">
        <v>942</v>
      </c>
      <c r="E3419">
        <v>2021</v>
      </c>
      <c r="F3419" s="23">
        <v>90.15</v>
      </c>
      <c r="G3419" s="23">
        <v>13.64</v>
      </c>
      <c r="H3419" s="22">
        <v>17142</v>
      </c>
      <c r="I3419" s="34">
        <v>129.30000000000001</v>
      </c>
      <c r="J3419" s="22">
        <v>6</v>
      </c>
      <c r="K3419" s="22">
        <v>8</v>
      </c>
      <c r="L3419" s="23">
        <v>51042</v>
      </c>
      <c r="M3419" s="23">
        <v>51.042000000000002</v>
      </c>
      <c r="N3419" s="23">
        <v>305.28220199999998</v>
      </c>
      <c r="O3419" s="14">
        <v>236.11</v>
      </c>
      <c r="P3419" s="22">
        <v>0</v>
      </c>
      <c r="Q3419" s="22">
        <v>0</v>
      </c>
      <c r="R3419" s="23">
        <v>0</v>
      </c>
      <c r="S3419" s="23">
        <v>0</v>
      </c>
      <c r="T3419" s="23">
        <v>0</v>
      </c>
      <c r="U3419" s="14">
        <v>0</v>
      </c>
      <c r="V3419" s="22">
        <v>0</v>
      </c>
      <c r="W3419" s="22">
        <v>0</v>
      </c>
      <c r="X3419" s="23">
        <v>0</v>
      </c>
      <c r="Y3419" s="23">
        <v>0</v>
      </c>
      <c r="Z3419" s="23">
        <v>0</v>
      </c>
      <c r="AA3419" s="14">
        <v>0</v>
      </c>
      <c r="AB3419" s="22">
        <v>0</v>
      </c>
      <c r="AC3419" s="22">
        <v>0</v>
      </c>
      <c r="AD3419" s="23">
        <v>0</v>
      </c>
      <c r="AE3419" s="23">
        <v>0</v>
      </c>
      <c r="AF3419" s="23">
        <v>0</v>
      </c>
      <c r="AG3419" s="14">
        <v>0</v>
      </c>
      <c r="AH3419" s="22">
        <v>6</v>
      </c>
      <c r="AI3419" s="23">
        <v>4214.34</v>
      </c>
      <c r="AJ3419" s="23">
        <v>4.21434</v>
      </c>
      <c r="AK3419" s="23">
        <v>3.7710879930000001</v>
      </c>
      <c r="AL3419" s="14">
        <v>2.92</v>
      </c>
      <c r="AM3419" s="22">
        <v>529</v>
      </c>
      <c r="AN3419" s="23">
        <v>8195.9699999999993</v>
      </c>
      <c r="AO3419" s="23">
        <v>8.1959700000000009</v>
      </c>
      <c r="AP3419" s="23">
        <v>7.3339417459999998</v>
      </c>
      <c r="AQ3419" s="14">
        <v>5.67</v>
      </c>
      <c r="AR3419" s="22">
        <v>535</v>
      </c>
      <c r="AS3419" s="23">
        <v>12410.31</v>
      </c>
      <c r="AT3419" s="23">
        <v>12.410310000000001</v>
      </c>
      <c r="AU3419" s="23">
        <v>11.105029740000001</v>
      </c>
      <c r="AV3419" s="14">
        <v>8.59</v>
      </c>
      <c r="AW3419" s="22">
        <v>0</v>
      </c>
      <c r="AX3419" s="22">
        <v>0</v>
      </c>
      <c r="AY3419" s="23">
        <v>0</v>
      </c>
      <c r="AZ3419" s="23">
        <v>0</v>
      </c>
      <c r="BA3419" s="23">
        <v>0</v>
      </c>
      <c r="BB3419" s="14">
        <v>0</v>
      </c>
      <c r="BC3419" s="22">
        <v>12</v>
      </c>
      <c r="BD3419" s="23">
        <v>19820</v>
      </c>
      <c r="BE3419" s="23">
        <v>19.82</v>
      </c>
      <c r="BF3419" s="23">
        <v>44.727120640000003</v>
      </c>
      <c r="BG3419" s="14">
        <v>34.590000000000003</v>
      </c>
      <c r="BH3419" s="22">
        <v>553</v>
      </c>
      <c r="BI3419" s="23">
        <v>83.27</v>
      </c>
      <c r="BJ3419" s="23">
        <v>361.11</v>
      </c>
      <c r="BK3419" s="14">
        <v>279.29000000000002</v>
      </c>
      <c r="BL3419" t="s">
        <v>647</v>
      </c>
    </row>
    <row r="3420" spans="1:64">
      <c r="A3420" t="s">
        <v>4516</v>
      </c>
      <c r="B3420" t="s">
        <v>4508</v>
      </c>
      <c r="C3420" t="s">
        <v>647</v>
      </c>
      <c r="D3420" s="111" t="s">
        <v>942</v>
      </c>
      <c r="E3420" s="110">
        <v>2022</v>
      </c>
      <c r="F3420" s="23"/>
      <c r="G3420" s="23"/>
      <c r="H3420" s="22">
        <v>17290</v>
      </c>
      <c r="I3420" s="34">
        <v>125.30993497830875</v>
      </c>
      <c r="J3420" s="22">
        <v>6</v>
      </c>
      <c r="K3420" s="22">
        <v>8</v>
      </c>
      <c r="L3420" s="23">
        <v>51042</v>
      </c>
      <c r="M3420" s="23">
        <v>51.042000000000002</v>
      </c>
      <c r="N3420" s="23">
        <v>302.06655599999993</v>
      </c>
      <c r="O3420" s="14">
        <v>241.05555242071421</v>
      </c>
      <c r="P3420" s="22">
        <v>0</v>
      </c>
      <c r="Q3420" s="22">
        <v>0</v>
      </c>
      <c r="R3420" s="23">
        <v>0</v>
      </c>
      <c r="S3420" s="23">
        <v>0</v>
      </c>
      <c r="T3420" s="23">
        <v>0</v>
      </c>
      <c r="U3420" s="14">
        <v>0</v>
      </c>
      <c r="V3420" s="22">
        <v>0</v>
      </c>
      <c r="W3420" s="22">
        <v>0</v>
      </c>
      <c r="X3420" s="23">
        <v>0</v>
      </c>
      <c r="Y3420" s="23">
        <v>0</v>
      </c>
      <c r="Z3420" s="23">
        <v>0</v>
      </c>
      <c r="AA3420" s="14">
        <v>0</v>
      </c>
      <c r="AB3420" s="22">
        <v>0</v>
      </c>
      <c r="AC3420" s="22">
        <v>0</v>
      </c>
      <c r="AD3420" s="23">
        <v>0</v>
      </c>
      <c r="AE3420" s="23">
        <v>0</v>
      </c>
      <c r="AF3420" s="23">
        <v>0</v>
      </c>
      <c r="AG3420" s="14">
        <v>0</v>
      </c>
      <c r="AH3420" s="22">
        <v>7</v>
      </c>
      <c r="AI3420" s="23">
        <v>4964.34</v>
      </c>
      <c r="AJ3420" s="23">
        <v>4.9643400000000009</v>
      </c>
      <c r="AK3420" s="23">
        <v>5.0852907739152773</v>
      </c>
      <c r="AL3420" s="14">
        <v>4.0581704673261099</v>
      </c>
      <c r="AM3420" s="22">
        <v>631</v>
      </c>
      <c r="AN3420" s="23">
        <v>9175.1890000000058</v>
      </c>
      <c r="AO3420" s="23">
        <v>9.1751890000000085</v>
      </c>
      <c r="AP3420" s="23">
        <v>9.3987325547059601</v>
      </c>
      <c r="AQ3420" s="14">
        <v>7.5003889805967008</v>
      </c>
      <c r="AR3420" s="22">
        <v>638</v>
      </c>
      <c r="AS3420" s="23">
        <v>14139.52900000001</v>
      </c>
      <c r="AT3420" s="23">
        <v>14.13952900000001</v>
      </c>
      <c r="AU3420" s="23">
        <v>14.484023328621241</v>
      </c>
      <c r="AV3420" s="14">
        <v>11.558559447922814</v>
      </c>
      <c r="AW3420" s="22">
        <v>0</v>
      </c>
      <c r="AX3420" s="22">
        <v>0</v>
      </c>
      <c r="AY3420" s="23">
        <v>0</v>
      </c>
      <c r="AZ3420" s="23">
        <v>0</v>
      </c>
      <c r="BA3420" s="23">
        <v>0</v>
      </c>
      <c r="BB3420" s="14">
        <v>0</v>
      </c>
      <c r="BC3420" s="22">
        <v>14</v>
      </c>
      <c r="BD3420" s="23">
        <v>26320</v>
      </c>
      <c r="BE3420" s="23">
        <v>26.32</v>
      </c>
      <c r="BF3420" s="23">
        <v>66.006284869031859</v>
      </c>
      <c r="BG3420" s="14">
        <v>52.674422726703675</v>
      </c>
      <c r="BH3420" s="22">
        <v>658</v>
      </c>
      <c r="BI3420" s="23">
        <v>91.501529000000005</v>
      </c>
      <c r="BJ3420" s="23">
        <v>382.556864197653</v>
      </c>
      <c r="BK3420" s="14">
        <v>305.28853459534071</v>
      </c>
      <c r="BL3420" t="s">
        <v>647</v>
      </c>
    </row>
    <row r="3421" spans="1:64">
      <c r="A3421" t="s">
        <v>4517</v>
      </c>
      <c r="B3421" t="s">
        <v>4508</v>
      </c>
      <c r="C3421" t="s">
        <v>647</v>
      </c>
      <c r="D3421" t="s">
        <v>942</v>
      </c>
      <c r="E3421">
        <v>2023</v>
      </c>
      <c r="F3421">
        <v>90.15</v>
      </c>
      <c r="G3421">
        <v>14.59</v>
      </c>
      <c r="H3421">
        <v>17375</v>
      </c>
      <c r="I3421">
        <v>125.30993497830875</v>
      </c>
      <c r="J3421">
        <v>6</v>
      </c>
      <c r="K3421">
        <v>8</v>
      </c>
      <c r="L3421">
        <v>51042</v>
      </c>
      <c r="M3421">
        <v>51.042000000000002</v>
      </c>
      <c r="N3421">
        <v>302.06655599999999</v>
      </c>
      <c r="O3421">
        <v>241.05555242071424</v>
      </c>
      <c r="P3421">
        <v>0</v>
      </c>
      <c r="Q3421">
        <v>0</v>
      </c>
      <c r="R3421">
        <v>0</v>
      </c>
      <c r="S3421">
        <v>0</v>
      </c>
      <c r="T3421">
        <v>0</v>
      </c>
      <c r="U3421">
        <v>0</v>
      </c>
      <c r="V3421">
        <v>0</v>
      </c>
      <c r="W3421">
        <v>0</v>
      </c>
      <c r="X3421">
        <v>0</v>
      </c>
      <c r="Y3421">
        <v>0</v>
      </c>
      <c r="Z3421">
        <v>0</v>
      </c>
      <c r="AA3421">
        <v>0</v>
      </c>
      <c r="AG3421">
        <v>0</v>
      </c>
      <c r="AH3421">
        <v>8</v>
      </c>
      <c r="AI3421">
        <v>4968.54</v>
      </c>
      <c r="AJ3421">
        <v>4.96854</v>
      </c>
      <c r="AK3421">
        <v>4.6604270000000003</v>
      </c>
      <c r="AL3421">
        <v>4.0172670000000004</v>
      </c>
      <c r="AM3421">
        <v>786</v>
      </c>
      <c r="AN3421">
        <v>11471.919</v>
      </c>
      <c r="AO3421">
        <v>11.471919</v>
      </c>
      <c r="AP3421">
        <v>10.760514000000001</v>
      </c>
      <c r="AQ3421">
        <v>8.5871196101591263</v>
      </c>
      <c r="AR3421">
        <v>891</v>
      </c>
      <c r="AS3421">
        <v>16515.449000000001</v>
      </c>
      <c r="AT3421">
        <v>16.515449</v>
      </c>
      <c r="AU3421">
        <v>15.491280352466999</v>
      </c>
      <c r="AV3421">
        <v>12.362372029918101</v>
      </c>
      <c r="AW3421">
        <v>0</v>
      </c>
      <c r="AX3421">
        <v>0</v>
      </c>
      <c r="AY3421">
        <v>0</v>
      </c>
      <c r="AZ3421">
        <v>0</v>
      </c>
      <c r="BA3421">
        <v>0</v>
      </c>
      <c r="BB3421">
        <v>0</v>
      </c>
      <c r="BC3421">
        <v>22</v>
      </c>
      <c r="BD3421">
        <v>64720</v>
      </c>
      <c r="BE3421">
        <v>64.72</v>
      </c>
      <c r="BF3421">
        <v>192.113167</v>
      </c>
      <c r="BG3421">
        <v>153.31040354721671</v>
      </c>
      <c r="BH3421">
        <v>919</v>
      </c>
      <c r="BI3421">
        <v>132.27744899999999</v>
      </c>
      <c r="BJ3421">
        <v>509.67100335246698</v>
      </c>
      <c r="BK3421">
        <v>406.72832799784902</v>
      </c>
      <c r="BL3421" t="s">
        <v>647</v>
      </c>
    </row>
    <row r="3422" spans="1:64">
      <c r="A3422" t="s">
        <v>4518</v>
      </c>
      <c r="B3422" t="s">
        <v>4508</v>
      </c>
      <c r="C3422" t="s">
        <v>647</v>
      </c>
      <c r="D3422" t="s">
        <v>942</v>
      </c>
      <c r="E3422">
        <v>2024</v>
      </c>
      <c r="F3422">
        <v>90.15</v>
      </c>
      <c r="G3422">
        <v>14.6</v>
      </c>
      <c r="H3422">
        <v>17320</v>
      </c>
      <c r="I3422">
        <v>118.76493992516598</v>
      </c>
      <c r="J3422">
        <v>6</v>
      </c>
      <c r="K3422">
        <v>8</v>
      </c>
      <c r="L3422">
        <v>51042</v>
      </c>
      <c r="M3422">
        <v>51.042000000000002</v>
      </c>
      <c r="N3422">
        <v>302.06655599999993</v>
      </c>
      <c r="O3422">
        <v>254.33983816295674</v>
      </c>
      <c r="P3422">
        <v>0</v>
      </c>
      <c r="Q3422">
        <v>0</v>
      </c>
      <c r="R3422">
        <v>0</v>
      </c>
      <c r="S3422">
        <v>0</v>
      </c>
      <c r="T3422">
        <v>0</v>
      </c>
      <c r="U3422">
        <v>0</v>
      </c>
      <c r="V3422">
        <v>0</v>
      </c>
      <c r="W3422">
        <v>0</v>
      </c>
      <c r="X3422">
        <v>0</v>
      </c>
      <c r="Y3422">
        <v>0</v>
      </c>
      <c r="Z3422">
        <v>0</v>
      </c>
      <c r="AA3422">
        <v>0</v>
      </c>
      <c r="AB3422">
        <v>0</v>
      </c>
      <c r="AC3422">
        <v>0</v>
      </c>
      <c r="AD3422">
        <v>0</v>
      </c>
      <c r="AE3422">
        <v>0</v>
      </c>
      <c r="AF3422">
        <v>0</v>
      </c>
      <c r="AG3422">
        <v>0</v>
      </c>
      <c r="AH3422">
        <v>9</v>
      </c>
      <c r="AI3422">
        <v>4981.6400000000003</v>
      </c>
      <c r="AJ3422">
        <v>4.9816400000000014</v>
      </c>
      <c r="AK3422">
        <v>4.4931593628041409</v>
      </c>
      <c r="AL3422">
        <v>3.7832371789480042</v>
      </c>
      <c r="AM3422">
        <v>972</v>
      </c>
      <c r="AN3422">
        <v>18590.375999999993</v>
      </c>
      <c r="AO3422">
        <v>18.590376000000013</v>
      </c>
      <c r="AP3422">
        <v>16.767474563085514</v>
      </c>
      <c r="AQ3422">
        <v>14.118202369866673</v>
      </c>
      <c r="AR3422">
        <v>1214</v>
      </c>
      <c r="AS3422">
        <v>23769.127999999899</v>
      </c>
      <c r="AT3422">
        <v>23.769128000000048</v>
      </c>
      <c r="AU3422">
        <v>21.438417874212071</v>
      </c>
      <c r="AV3422">
        <v>18.05113351441971</v>
      </c>
      <c r="AW3422">
        <v>0</v>
      </c>
      <c r="AX3422">
        <v>0</v>
      </c>
      <c r="AY3422">
        <v>0</v>
      </c>
      <c r="AZ3422">
        <v>0</v>
      </c>
      <c r="BA3422">
        <v>0</v>
      </c>
      <c r="BB3422">
        <v>0</v>
      </c>
      <c r="BC3422">
        <v>22</v>
      </c>
      <c r="BD3422">
        <v>64720</v>
      </c>
      <c r="BE3422">
        <v>64.72</v>
      </c>
      <c r="BF3422">
        <v>162.30800224578786</v>
      </c>
      <c r="BG3422">
        <v>136.66322935713055</v>
      </c>
      <c r="BH3422">
        <v>1242</v>
      </c>
      <c r="BI3422">
        <v>139.53112800000005</v>
      </c>
      <c r="BJ3422">
        <v>485.81297611999986</v>
      </c>
      <c r="BK3422">
        <v>409.054201034507</v>
      </c>
      <c r="BL3422" t="s">
        <v>647</v>
      </c>
    </row>
    <row r="3423" spans="1:64">
      <c r="A3423" t="s">
        <v>4519</v>
      </c>
      <c r="B3423" t="s">
        <v>4520</v>
      </c>
      <c r="C3423" t="s">
        <v>648</v>
      </c>
      <c r="D3423" t="s">
        <v>942</v>
      </c>
      <c r="E3423">
        <v>2012</v>
      </c>
      <c r="F3423" s="23">
        <v>112.42</v>
      </c>
      <c r="G3423" s="23">
        <v>12.83</v>
      </c>
      <c r="H3423" s="22">
        <v>14006</v>
      </c>
      <c r="I3423" s="34">
        <v>115.01375400000001</v>
      </c>
      <c r="J3423" s="22">
        <v>1</v>
      </c>
      <c r="K3423" s="22" t="s">
        <v>782</v>
      </c>
      <c r="L3423" s="23">
        <v>400</v>
      </c>
      <c r="M3423" s="23">
        <v>0.4</v>
      </c>
      <c r="N3423" s="23">
        <v>3.0173000000000001</v>
      </c>
      <c r="O3423" s="14">
        <v>2.623425368760679</v>
      </c>
      <c r="P3423" s="22">
        <v>0</v>
      </c>
      <c r="Q3423" s="22" t="s">
        <v>782</v>
      </c>
      <c r="R3423" s="23">
        <v>0</v>
      </c>
      <c r="S3423" s="23">
        <v>0</v>
      </c>
      <c r="T3423" s="23">
        <v>0</v>
      </c>
      <c r="U3423" s="14">
        <v>0</v>
      </c>
      <c r="V3423" s="22">
        <v>0</v>
      </c>
      <c r="W3423" s="22" t="s">
        <v>782</v>
      </c>
      <c r="X3423" s="23">
        <v>0</v>
      </c>
      <c r="Y3423" s="23">
        <v>0</v>
      </c>
      <c r="Z3423" s="23">
        <v>0</v>
      </c>
      <c r="AA3423" s="14">
        <v>0</v>
      </c>
      <c r="AB3423" s="22">
        <v>0</v>
      </c>
      <c r="AC3423" s="22" t="s">
        <v>782</v>
      </c>
      <c r="AD3423" s="23">
        <v>0</v>
      </c>
      <c r="AE3423" s="23">
        <v>0</v>
      </c>
      <c r="AF3423" s="23">
        <v>0</v>
      </c>
      <c r="AG3423" s="14">
        <v>0</v>
      </c>
      <c r="AH3423" s="22" t="s">
        <v>782</v>
      </c>
      <c r="AI3423" s="23" t="s">
        <v>782</v>
      </c>
      <c r="AJ3423" s="23" t="s">
        <v>782</v>
      </c>
      <c r="AK3423" s="23" t="s">
        <v>782</v>
      </c>
      <c r="AL3423" s="14" t="s">
        <v>782</v>
      </c>
      <c r="AM3423" s="22" t="s">
        <v>782</v>
      </c>
      <c r="AN3423" s="23" t="s">
        <v>782</v>
      </c>
      <c r="AO3423" s="23" t="s">
        <v>782</v>
      </c>
      <c r="AP3423" s="23" t="s">
        <v>782</v>
      </c>
      <c r="AQ3423" s="14" t="s">
        <v>782</v>
      </c>
      <c r="AR3423" s="22">
        <v>277</v>
      </c>
      <c r="AS3423" s="23">
        <v>4208.335</v>
      </c>
      <c r="AT3423" s="23">
        <v>4.2083349999999999</v>
      </c>
      <c r="AU3423" s="23">
        <v>3.4328859999999999</v>
      </c>
      <c r="AV3423" s="14">
        <v>2.9847612834200681</v>
      </c>
      <c r="AW3423" s="22">
        <v>4</v>
      </c>
      <c r="AX3423" s="22" t="s">
        <v>782</v>
      </c>
      <c r="AY3423" s="23">
        <v>175</v>
      </c>
      <c r="AZ3423" s="23">
        <v>0.17499999999999999</v>
      </c>
      <c r="BA3423" s="23">
        <v>0.185115</v>
      </c>
      <c r="BB3423" s="14">
        <v>0.16095031555965036</v>
      </c>
      <c r="BC3423" s="22">
        <v>4</v>
      </c>
      <c r="BD3423" s="23">
        <v>5200</v>
      </c>
      <c r="BE3423" s="23">
        <v>5.2</v>
      </c>
      <c r="BF3423" s="23">
        <v>8.3043999999999993</v>
      </c>
      <c r="BG3423" s="14">
        <v>7.2203538369854439</v>
      </c>
      <c r="BH3423" s="22">
        <v>286</v>
      </c>
      <c r="BI3423" s="23">
        <v>9.9833350000000003</v>
      </c>
      <c r="BJ3423" s="23">
        <v>14.939701000000001</v>
      </c>
      <c r="BK3423" s="14">
        <v>12.98949080472584</v>
      </c>
      <c r="BL3423" t="s">
        <v>648</v>
      </c>
    </row>
    <row r="3424" spans="1:64">
      <c r="A3424" t="s">
        <v>4521</v>
      </c>
      <c r="B3424" t="s">
        <v>4520</v>
      </c>
      <c r="C3424" t="s">
        <v>648</v>
      </c>
      <c r="D3424" t="s">
        <v>942</v>
      </c>
      <c r="E3424">
        <v>2015</v>
      </c>
      <c r="F3424" s="23">
        <v>112.42</v>
      </c>
      <c r="G3424" s="23">
        <v>12.97</v>
      </c>
      <c r="H3424" s="22">
        <v>13914</v>
      </c>
      <c r="I3424" s="34">
        <v>112.40604854332932</v>
      </c>
      <c r="J3424" s="13">
        <v>1</v>
      </c>
      <c r="K3424" s="13">
        <v>1</v>
      </c>
      <c r="L3424" s="19">
        <v>900</v>
      </c>
      <c r="M3424" s="35">
        <v>0.9</v>
      </c>
      <c r="N3424" s="19">
        <v>5.3832194836646998</v>
      </c>
      <c r="O3424" s="17">
        <v>4.7890834643027436</v>
      </c>
      <c r="P3424" s="36">
        <v>0</v>
      </c>
      <c r="Q3424" s="37">
        <v>0</v>
      </c>
      <c r="R3424" s="38">
        <v>0</v>
      </c>
      <c r="S3424" s="27">
        <v>0</v>
      </c>
      <c r="T3424" s="23">
        <v>0</v>
      </c>
      <c r="U3424" s="17">
        <v>0</v>
      </c>
      <c r="V3424" s="22">
        <v>0</v>
      </c>
      <c r="W3424" s="22">
        <v>0</v>
      </c>
      <c r="X3424" s="23">
        <v>0</v>
      </c>
      <c r="Y3424" s="27">
        <v>0</v>
      </c>
      <c r="Z3424" s="27">
        <v>0</v>
      </c>
      <c r="AA3424" s="14">
        <v>0</v>
      </c>
      <c r="AB3424" s="39">
        <v>0</v>
      </c>
      <c r="AC3424" s="22" t="s">
        <v>782</v>
      </c>
      <c r="AD3424" s="23">
        <v>0</v>
      </c>
      <c r="AE3424" s="23">
        <v>0</v>
      </c>
      <c r="AF3424" s="23">
        <v>0</v>
      </c>
      <c r="AG3424" s="14">
        <v>0</v>
      </c>
      <c r="AH3424" s="22" t="s">
        <v>782</v>
      </c>
      <c r="AI3424" s="23" t="s">
        <v>782</v>
      </c>
      <c r="AJ3424" s="23" t="s">
        <v>782</v>
      </c>
      <c r="AK3424" s="23" t="s">
        <v>782</v>
      </c>
      <c r="AL3424" s="14" t="s">
        <v>782</v>
      </c>
      <c r="AM3424" s="22" t="s">
        <v>782</v>
      </c>
      <c r="AN3424" s="23" t="s">
        <v>782</v>
      </c>
      <c r="AO3424" s="23" t="s">
        <v>782</v>
      </c>
      <c r="AP3424" s="23" t="s">
        <v>782</v>
      </c>
      <c r="AQ3424" s="14" t="s">
        <v>782</v>
      </c>
      <c r="AR3424" s="40">
        <v>322</v>
      </c>
      <c r="AS3424" s="41">
        <v>5161.585</v>
      </c>
      <c r="AT3424" s="23">
        <v>5.1615849999999996</v>
      </c>
      <c r="AU3424" s="23">
        <v>4.5843276438827232</v>
      </c>
      <c r="AV3424" s="14">
        <v>4.0783638454434206</v>
      </c>
      <c r="AW3424" s="22">
        <v>4</v>
      </c>
      <c r="AX3424" s="22" t="s">
        <v>782</v>
      </c>
      <c r="AY3424" s="23">
        <v>175</v>
      </c>
      <c r="AZ3424" s="23">
        <v>0.17499999999999999</v>
      </c>
      <c r="BA3424" s="23">
        <v>0.456005226946609</v>
      </c>
      <c r="BB3424" s="14">
        <v>0.40567676993897001</v>
      </c>
      <c r="BC3424" s="42">
        <v>5</v>
      </c>
      <c r="BD3424" s="43">
        <v>8275</v>
      </c>
      <c r="BE3424" s="44">
        <v>8.2750000000000004</v>
      </c>
      <c r="BF3424" s="23">
        <v>13.132425</v>
      </c>
      <c r="BG3424" s="14">
        <v>11.683023440627242</v>
      </c>
      <c r="BH3424" s="22">
        <v>332</v>
      </c>
      <c r="BI3424" s="23">
        <v>14.511585000000002</v>
      </c>
      <c r="BJ3424" s="23">
        <v>23.555977354494029</v>
      </c>
      <c r="BK3424" s="14">
        <v>20.956147520312378</v>
      </c>
      <c r="BL3424" t="s">
        <v>648</v>
      </c>
    </row>
    <row r="3425" spans="1:64">
      <c r="A3425" t="s">
        <v>4522</v>
      </c>
      <c r="B3425" t="s">
        <v>4520</v>
      </c>
      <c r="C3425" t="s">
        <v>648</v>
      </c>
      <c r="D3425" t="s">
        <v>942</v>
      </c>
      <c r="E3425">
        <v>2016</v>
      </c>
      <c r="F3425" s="23">
        <v>112.42</v>
      </c>
      <c r="G3425" s="23">
        <v>13.01</v>
      </c>
      <c r="H3425" s="22">
        <v>13818</v>
      </c>
      <c r="I3425" s="34">
        <v>118.30257799438876</v>
      </c>
      <c r="J3425" s="13">
        <v>1</v>
      </c>
      <c r="K3425" s="13">
        <v>1</v>
      </c>
      <c r="L3425" s="19">
        <v>900</v>
      </c>
      <c r="M3425" s="35">
        <v>0.9</v>
      </c>
      <c r="N3425" s="19">
        <v>5.3829000000000002</v>
      </c>
      <c r="O3425" s="17">
        <v>4.5501121710596353</v>
      </c>
      <c r="P3425" s="13">
        <v>0</v>
      </c>
      <c r="Q3425" s="13">
        <v>0</v>
      </c>
      <c r="R3425" s="19">
        <v>0</v>
      </c>
      <c r="S3425" s="27">
        <v>0</v>
      </c>
      <c r="T3425" s="19">
        <v>0</v>
      </c>
      <c r="U3425" s="17">
        <v>0</v>
      </c>
      <c r="V3425" s="13">
        <v>0</v>
      </c>
      <c r="W3425" s="13">
        <v>0</v>
      </c>
      <c r="X3425" s="19">
        <v>0</v>
      </c>
      <c r="Y3425" s="27">
        <v>0</v>
      </c>
      <c r="Z3425" s="19">
        <v>0</v>
      </c>
      <c r="AA3425" s="14">
        <v>0</v>
      </c>
      <c r="AB3425" s="13">
        <v>0</v>
      </c>
      <c r="AC3425" s="22" t="s">
        <v>782</v>
      </c>
      <c r="AD3425" s="19">
        <v>0</v>
      </c>
      <c r="AE3425" s="23">
        <v>0</v>
      </c>
      <c r="AF3425" s="19">
        <v>0</v>
      </c>
      <c r="AG3425" s="14">
        <v>0</v>
      </c>
      <c r="AH3425" s="22" t="s">
        <v>782</v>
      </c>
      <c r="AI3425" s="23" t="s">
        <v>782</v>
      </c>
      <c r="AJ3425" s="23" t="s">
        <v>782</v>
      </c>
      <c r="AK3425" s="23" t="s">
        <v>782</v>
      </c>
      <c r="AL3425" s="14" t="s">
        <v>782</v>
      </c>
      <c r="AM3425" s="22" t="s">
        <v>782</v>
      </c>
      <c r="AN3425" s="23" t="s">
        <v>782</v>
      </c>
      <c r="AO3425" s="23" t="s">
        <v>782</v>
      </c>
      <c r="AP3425" s="23" t="s">
        <v>782</v>
      </c>
      <c r="AQ3425" s="14" t="s">
        <v>782</v>
      </c>
      <c r="AR3425" s="13">
        <v>327</v>
      </c>
      <c r="AS3425" s="19">
        <v>5390.5100000000029</v>
      </c>
      <c r="AT3425" s="23">
        <v>5.3905100000000026</v>
      </c>
      <c r="AU3425" s="19">
        <v>4.7867728800000036</v>
      </c>
      <c r="AV3425" s="14">
        <v>4.0462118080191338</v>
      </c>
      <c r="AW3425" s="13">
        <v>4</v>
      </c>
      <c r="AX3425" s="22" t="s">
        <v>782</v>
      </c>
      <c r="AY3425" s="19">
        <v>175</v>
      </c>
      <c r="AZ3425" s="23">
        <v>0.17499999999999999</v>
      </c>
      <c r="BA3425" s="19">
        <v>0.20956599999999997</v>
      </c>
      <c r="BB3425" s="14">
        <v>0.17714406866935728</v>
      </c>
      <c r="BC3425" s="13">
        <v>11</v>
      </c>
      <c r="BD3425" s="19">
        <v>23625.000000000007</v>
      </c>
      <c r="BE3425" s="44">
        <v>23.625000000000007</v>
      </c>
      <c r="BF3425" s="19">
        <v>41.850948616583352</v>
      </c>
      <c r="BG3425" s="14">
        <v>35.37619325469678</v>
      </c>
      <c r="BH3425" s="22">
        <v>343</v>
      </c>
      <c r="BI3425" s="23">
        <v>30.090510000000009</v>
      </c>
      <c r="BJ3425" s="23">
        <v>52.230187496583355</v>
      </c>
      <c r="BK3425" s="14">
        <v>44.149661302444912</v>
      </c>
      <c r="BL3425" t="s">
        <v>648</v>
      </c>
    </row>
    <row r="3426" spans="1:64">
      <c r="A3426" t="s">
        <v>4523</v>
      </c>
      <c r="B3426" t="s">
        <v>4520</v>
      </c>
      <c r="C3426" t="s">
        <v>648</v>
      </c>
      <c r="D3426" t="s">
        <v>942</v>
      </c>
      <c r="E3426">
        <v>2017</v>
      </c>
      <c r="F3426" s="23">
        <v>112.42</v>
      </c>
      <c r="G3426" s="23">
        <v>13.05</v>
      </c>
      <c r="H3426" s="22">
        <v>13638</v>
      </c>
      <c r="I3426" s="34">
        <v>107.12663270607513</v>
      </c>
      <c r="J3426" s="13">
        <v>1</v>
      </c>
      <c r="K3426" s="13">
        <v>1</v>
      </c>
      <c r="L3426" s="19">
        <v>900</v>
      </c>
      <c r="M3426" s="19">
        <v>0.9</v>
      </c>
      <c r="N3426" s="19">
        <v>5.3829000000000002</v>
      </c>
      <c r="O3426" s="17">
        <v>5.0248008959351314</v>
      </c>
      <c r="P3426" s="13">
        <v>0</v>
      </c>
      <c r="Q3426" s="13">
        <v>0</v>
      </c>
      <c r="R3426" s="19">
        <v>0</v>
      </c>
      <c r="S3426" s="19">
        <v>0</v>
      </c>
      <c r="T3426" s="19">
        <v>0</v>
      </c>
      <c r="U3426" s="17">
        <v>0</v>
      </c>
      <c r="V3426" s="13">
        <v>0</v>
      </c>
      <c r="W3426" s="13">
        <v>0</v>
      </c>
      <c r="X3426" s="19">
        <v>0</v>
      </c>
      <c r="Y3426" s="19">
        <v>0</v>
      </c>
      <c r="Z3426" s="19">
        <v>0</v>
      </c>
      <c r="AA3426" s="14">
        <v>0</v>
      </c>
      <c r="AB3426" s="13">
        <v>0</v>
      </c>
      <c r="AC3426" s="22" t="s">
        <v>782</v>
      </c>
      <c r="AD3426" s="19">
        <v>0</v>
      </c>
      <c r="AE3426" s="19">
        <v>0</v>
      </c>
      <c r="AF3426" s="19">
        <v>0</v>
      </c>
      <c r="AG3426" s="14">
        <v>0</v>
      </c>
      <c r="AH3426" s="22" t="s">
        <v>782</v>
      </c>
      <c r="AI3426" s="23" t="s">
        <v>782</v>
      </c>
      <c r="AJ3426" s="23" t="s">
        <v>782</v>
      </c>
      <c r="AK3426" s="23" t="s">
        <v>782</v>
      </c>
      <c r="AL3426" s="14" t="s">
        <v>782</v>
      </c>
      <c r="AM3426" s="22" t="s">
        <v>782</v>
      </c>
      <c r="AN3426" s="23" t="s">
        <v>782</v>
      </c>
      <c r="AO3426" s="23" t="s">
        <v>782</v>
      </c>
      <c r="AP3426" s="23" t="s">
        <v>782</v>
      </c>
      <c r="AQ3426" s="14" t="s">
        <v>782</v>
      </c>
      <c r="AR3426" s="13">
        <v>332</v>
      </c>
      <c r="AS3426" s="19">
        <v>5434.0780000000022</v>
      </c>
      <c r="AT3426" s="19">
        <v>5.4340780000000004</v>
      </c>
      <c r="AU3426" s="19">
        <v>4.8254612640000039</v>
      </c>
      <c r="AV3426" s="14">
        <v>4.5044459459858981</v>
      </c>
      <c r="AW3426" s="13">
        <v>4</v>
      </c>
      <c r="AX3426" s="22" t="s">
        <v>782</v>
      </c>
      <c r="AY3426" s="19">
        <v>0</v>
      </c>
      <c r="AZ3426" s="19">
        <v>0</v>
      </c>
      <c r="BA3426" s="19">
        <v>0</v>
      </c>
      <c r="BB3426" s="14">
        <v>0</v>
      </c>
      <c r="BC3426" s="13">
        <v>13</v>
      </c>
      <c r="BD3426" s="19">
        <v>28225</v>
      </c>
      <c r="BE3426" s="19">
        <v>28.225000000000009</v>
      </c>
      <c r="BF3426" s="19">
        <v>51.316527776747655</v>
      </c>
      <c r="BG3426" s="14">
        <v>47.902679735622364</v>
      </c>
      <c r="BH3426" s="22">
        <v>350</v>
      </c>
      <c r="BI3426" s="23">
        <v>34.559078000000007</v>
      </c>
      <c r="BJ3426" s="23">
        <v>61.524889040747659</v>
      </c>
      <c r="BK3426" s="14">
        <v>57.431926577543393</v>
      </c>
      <c r="BL3426" t="s">
        <v>648</v>
      </c>
    </row>
    <row r="3427" spans="1:64">
      <c r="A3427" t="s">
        <v>4524</v>
      </c>
      <c r="B3427" t="s">
        <v>4520</v>
      </c>
      <c r="C3427" t="s">
        <v>648</v>
      </c>
      <c r="D3427" t="s">
        <v>942</v>
      </c>
      <c r="E3427">
        <v>2018</v>
      </c>
      <c r="F3427" s="23">
        <v>112.42</v>
      </c>
      <c r="G3427" s="23">
        <v>13.02</v>
      </c>
      <c r="H3427" s="22">
        <v>13605</v>
      </c>
      <c r="I3427" s="34">
        <v>107.13424653924542</v>
      </c>
      <c r="J3427" s="13">
        <v>1</v>
      </c>
      <c r="K3427" s="13">
        <v>1</v>
      </c>
      <c r="L3427" s="19">
        <v>900</v>
      </c>
      <c r="M3427" s="19">
        <v>0.9</v>
      </c>
      <c r="N3427" s="19">
        <v>5.3829000000000002</v>
      </c>
      <c r="O3427" s="17">
        <v>5.0244437926094303</v>
      </c>
      <c r="P3427" s="13">
        <v>0</v>
      </c>
      <c r="Q3427" s="13">
        <v>0</v>
      </c>
      <c r="R3427" s="19">
        <v>0</v>
      </c>
      <c r="S3427" s="19">
        <v>0</v>
      </c>
      <c r="T3427" s="19">
        <v>0</v>
      </c>
      <c r="U3427" s="17">
        <v>0</v>
      </c>
      <c r="V3427" s="13">
        <v>0</v>
      </c>
      <c r="W3427" s="13">
        <v>0</v>
      </c>
      <c r="X3427" s="19">
        <v>0</v>
      </c>
      <c r="Y3427" s="19">
        <v>0</v>
      </c>
      <c r="Z3427" s="19">
        <v>0</v>
      </c>
      <c r="AA3427" s="14">
        <v>0</v>
      </c>
      <c r="AB3427" s="13">
        <v>0</v>
      </c>
      <c r="AC3427" s="22" t="s">
        <v>782</v>
      </c>
      <c r="AD3427" s="19">
        <v>0</v>
      </c>
      <c r="AE3427" s="19">
        <v>0</v>
      </c>
      <c r="AF3427" s="19">
        <v>0</v>
      </c>
      <c r="AG3427" s="14">
        <v>0</v>
      </c>
      <c r="AH3427" s="22" t="s">
        <v>782</v>
      </c>
      <c r="AI3427" s="23" t="s">
        <v>782</v>
      </c>
      <c r="AJ3427" s="23" t="s">
        <v>782</v>
      </c>
      <c r="AK3427" s="23" t="s">
        <v>782</v>
      </c>
      <c r="AL3427" s="14" t="s">
        <v>782</v>
      </c>
      <c r="AM3427" s="22" t="s">
        <v>782</v>
      </c>
      <c r="AN3427" s="23" t="s">
        <v>782</v>
      </c>
      <c r="AO3427" s="23" t="s">
        <v>782</v>
      </c>
      <c r="AP3427" s="23" t="s">
        <v>782</v>
      </c>
      <c r="AQ3427" s="14" t="s">
        <v>782</v>
      </c>
      <c r="AR3427" s="13">
        <v>347</v>
      </c>
      <c r="AS3427" s="19">
        <v>6800.2380000000021</v>
      </c>
      <c r="AT3427" s="19">
        <v>6.8002380000000011</v>
      </c>
      <c r="AU3427" s="19">
        <v>6.0386113440000031</v>
      </c>
      <c r="AV3427" s="14">
        <v>5.636490234509596</v>
      </c>
      <c r="AW3427" s="13">
        <v>4</v>
      </c>
      <c r="AX3427" s="22" t="s">
        <v>782</v>
      </c>
      <c r="AY3427" s="19">
        <v>175</v>
      </c>
      <c r="AZ3427" s="19">
        <v>0.17500000000000002</v>
      </c>
      <c r="BA3427" s="19">
        <v>0.20956599999999997</v>
      </c>
      <c r="BB3427" s="14">
        <v>0.19561065370747882</v>
      </c>
      <c r="BC3427" s="13">
        <v>13</v>
      </c>
      <c r="BD3427" s="19">
        <v>28225</v>
      </c>
      <c r="BE3427" s="19">
        <v>28.225000000000009</v>
      </c>
      <c r="BF3427" s="19">
        <v>57.655700369097772</v>
      </c>
      <c r="BG3427" s="14">
        <v>53.816311993175162</v>
      </c>
      <c r="BH3427" s="22">
        <v>365</v>
      </c>
      <c r="BI3427" s="23">
        <v>36.100238000000012</v>
      </c>
      <c r="BJ3427" s="23">
        <v>69.286777713097777</v>
      </c>
      <c r="BK3427" s="14">
        <v>64.672856674001665</v>
      </c>
      <c r="BL3427" t="s">
        <v>648</v>
      </c>
    </row>
    <row r="3428" spans="1:64">
      <c r="A3428" t="s">
        <v>4525</v>
      </c>
      <c r="B3428" t="s">
        <v>4520</v>
      </c>
      <c r="C3428" t="s">
        <v>648</v>
      </c>
      <c r="D3428" t="s">
        <v>942</v>
      </c>
      <c r="E3428">
        <v>2019</v>
      </c>
      <c r="F3428" s="23">
        <v>112.42</v>
      </c>
      <c r="G3428" s="23">
        <v>13.18</v>
      </c>
      <c r="H3428" s="22">
        <v>13471</v>
      </c>
      <c r="I3428" s="34">
        <v>109.09703200045548</v>
      </c>
      <c r="J3428" s="22">
        <v>1</v>
      </c>
      <c r="K3428" s="22">
        <v>1</v>
      </c>
      <c r="L3428" s="23">
        <v>900</v>
      </c>
      <c r="M3428" s="23">
        <v>0.9</v>
      </c>
      <c r="N3428" s="23">
        <v>5.3829000000000002</v>
      </c>
      <c r="O3428" s="14">
        <v>4.9340480683081518</v>
      </c>
      <c r="P3428" s="22">
        <v>0</v>
      </c>
      <c r="Q3428" s="22">
        <v>0</v>
      </c>
      <c r="R3428" s="23">
        <v>0</v>
      </c>
      <c r="S3428" s="23">
        <v>0</v>
      </c>
      <c r="T3428" s="23">
        <v>0</v>
      </c>
      <c r="U3428" s="14">
        <v>0</v>
      </c>
      <c r="V3428" s="22">
        <v>0</v>
      </c>
      <c r="W3428" s="22">
        <v>0</v>
      </c>
      <c r="X3428" s="23">
        <v>0</v>
      </c>
      <c r="Y3428" s="23">
        <v>0</v>
      </c>
      <c r="Z3428" s="23">
        <v>0</v>
      </c>
      <c r="AA3428" s="14">
        <v>0</v>
      </c>
      <c r="AB3428" s="22">
        <v>0</v>
      </c>
      <c r="AC3428" s="22">
        <v>0</v>
      </c>
      <c r="AD3428" s="23">
        <v>0</v>
      </c>
      <c r="AE3428" s="23">
        <v>0</v>
      </c>
      <c r="AF3428" s="23">
        <v>0</v>
      </c>
      <c r="AG3428" s="14">
        <v>0</v>
      </c>
      <c r="AH3428" s="22">
        <v>1</v>
      </c>
      <c r="AI3428" s="23">
        <v>749.995</v>
      </c>
      <c r="AJ3428" s="23">
        <v>0.74999499999999997</v>
      </c>
      <c r="AK3428" s="23">
        <v>0.66599556000000004</v>
      </c>
      <c r="AL3428" s="14">
        <v>0.61046166681896485</v>
      </c>
      <c r="AM3428" s="22">
        <v>363</v>
      </c>
      <c r="AN3428" s="23">
        <v>6283.8930000000037</v>
      </c>
      <c r="AO3428" s="23">
        <v>6.2838930000000026</v>
      </c>
      <c r="AP3428" s="23">
        <v>5.5800969840000034</v>
      </c>
      <c r="AQ3428" s="14">
        <v>5.1148018252015381</v>
      </c>
      <c r="AR3428" s="22">
        <v>364</v>
      </c>
      <c r="AS3428" s="23">
        <v>7033.8880000000036</v>
      </c>
      <c r="AT3428" s="23">
        <v>7.0338880000000028</v>
      </c>
      <c r="AU3428" s="23">
        <v>6.2460925440000032</v>
      </c>
      <c r="AV3428" s="14">
        <v>5.7252634920205026</v>
      </c>
      <c r="AW3428" s="22">
        <v>4</v>
      </c>
      <c r="AX3428" s="22" t="s">
        <v>782</v>
      </c>
      <c r="AY3428" s="23">
        <v>175</v>
      </c>
      <c r="AZ3428" s="23">
        <v>0.17500000000000002</v>
      </c>
      <c r="BA3428" s="23">
        <v>0.20956599999999997</v>
      </c>
      <c r="BB3428" s="14">
        <v>0.19209138521671701</v>
      </c>
      <c r="BC3428" s="22">
        <v>13</v>
      </c>
      <c r="BD3428" s="23">
        <v>28225</v>
      </c>
      <c r="BE3428" s="23">
        <v>28.225000000000001</v>
      </c>
      <c r="BF3428" s="23">
        <v>58.186713306818802</v>
      </c>
      <c r="BG3428" s="14">
        <v>53.334827024969719</v>
      </c>
      <c r="BH3428" s="22">
        <v>382</v>
      </c>
      <c r="BI3428" s="23">
        <v>36.333888000000002</v>
      </c>
      <c r="BJ3428" s="23">
        <v>70.025271850818811</v>
      </c>
      <c r="BK3428" s="14">
        <v>64.1862299705151</v>
      </c>
      <c r="BL3428" t="s">
        <v>648</v>
      </c>
    </row>
    <row r="3429" spans="1:64">
      <c r="A3429" t="s">
        <v>4526</v>
      </c>
      <c r="B3429" t="s">
        <v>4520</v>
      </c>
      <c r="C3429" t="s">
        <v>648</v>
      </c>
      <c r="D3429" t="s">
        <v>942</v>
      </c>
      <c r="E3429">
        <v>2020</v>
      </c>
      <c r="F3429" s="23">
        <v>112.42</v>
      </c>
      <c r="G3429" s="23">
        <v>13.23</v>
      </c>
      <c r="H3429" s="22">
        <v>13385</v>
      </c>
      <c r="I3429" s="34">
        <v>108.47183025388722</v>
      </c>
      <c r="J3429" s="22">
        <v>1</v>
      </c>
      <c r="K3429" s="22">
        <v>2</v>
      </c>
      <c r="L3429" s="23">
        <v>900</v>
      </c>
      <c r="M3429" s="23">
        <v>0.9</v>
      </c>
      <c r="N3429" s="23">
        <v>5.3828999999999994</v>
      </c>
      <c r="O3429" s="14">
        <v>4.9624865620879453</v>
      </c>
      <c r="P3429" s="22">
        <v>0</v>
      </c>
      <c r="Q3429" s="22">
        <v>0</v>
      </c>
      <c r="R3429" s="23">
        <v>0</v>
      </c>
      <c r="S3429" s="23">
        <v>0</v>
      </c>
      <c r="T3429" s="23">
        <v>0</v>
      </c>
      <c r="U3429" s="14">
        <v>0</v>
      </c>
      <c r="V3429" s="22">
        <v>0</v>
      </c>
      <c r="W3429" s="22">
        <v>0</v>
      </c>
      <c r="X3429" s="23">
        <v>0</v>
      </c>
      <c r="Y3429" s="23">
        <v>0</v>
      </c>
      <c r="Z3429" s="23">
        <v>0</v>
      </c>
      <c r="AA3429" s="14">
        <v>0</v>
      </c>
      <c r="AB3429" s="22">
        <v>0</v>
      </c>
      <c r="AC3429" s="22">
        <v>0</v>
      </c>
      <c r="AD3429" s="23">
        <v>0</v>
      </c>
      <c r="AE3429" s="23">
        <v>0</v>
      </c>
      <c r="AF3429" s="23">
        <v>0</v>
      </c>
      <c r="AG3429" s="14">
        <v>0</v>
      </c>
      <c r="AH3429" s="22">
        <v>2</v>
      </c>
      <c r="AI3429" s="23">
        <v>1499.6950000000002</v>
      </c>
      <c r="AJ3429" s="23">
        <v>1.499695</v>
      </c>
      <c r="AK3429" s="23">
        <v>1.3317291600000001</v>
      </c>
      <c r="AL3429" s="14">
        <v>1.2277188988910566</v>
      </c>
      <c r="AM3429" s="22">
        <v>383</v>
      </c>
      <c r="AN3429" s="23">
        <v>7060.8730000000023</v>
      </c>
      <c r="AO3429" s="23">
        <v>7.0608730000000044</v>
      </c>
      <c r="AP3429" s="23">
        <v>6.270055224</v>
      </c>
      <c r="AQ3429" s="14">
        <v>5.7803534883890322</v>
      </c>
      <c r="AR3429" s="22">
        <v>385</v>
      </c>
      <c r="AS3429" s="23">
        <v>8560.5680000000029</v>
      </c>
      <c r="AT3429" s="23">
        <v>8.5605680000000035</v>
      </c>
      <c r="AU3429" s="23">
        <v>7.6017843840000001</v>
      </c>
      <c r="AV3429" s="14">
        <v>7.0080723872800901</v>
      </c>
      <c r="AW3429" s="22">
        <v>4</v>
      </c>
      <c r="AX3429" s="22">
        <v>4</v>
      </c>
      <c r="AY3429" s="23">
        <v>175</v>
      </c>
      <c r="AZ3429" s="23">
        <v>0.17500000000000002</v>
      </c>
      <c r="BA3429" s="23">
        <v>0.20956599999999997</v>
      </c>
      <c r="BB3429" s="14">
        <v>0.19319854704165457</v>
      </c>
      <c r="BC3429" s="22">
        <v>13</v>
      </c>
      <c r="BD3429" s="23">
        <v>28225</v>
      </c>
      <c r="BE3429" s="23">
        <v>28.225000000000001</v>
      </c>
      <c r="BF3429" s="23">
        <v>55.120261579396157</v>
      </c>
      <c r="BG3429" s="14">
        <v>50.815277524480472</v>
      </c>
      <c r="BH3429" s="22">
        <v>403</v>
      </c>
      <c r="BI3429" s="23">
        <v>37.860568000000008</v>
      </c>
      <c r="BJ3429" s="23">
        <v>68.314511963396157</v>
      </c>
      <c r="BK3429" s="14">
        <v>62.979035020890159</v>
      </c>
      <c r="BL3429" t="s">
        <v>648</v>
      </c>
    </row>
    <row r="3430" spans="1:64">
      <c r="A3430" t="s">
        <v>4527</v>
      </c>
      <c r="B3430" t="s">
        <v>4520</v>
      </c>
      <c r="C3430" t="s">
        <v>648</v>
      </c>
      <c r="D3430" t="s">
        <v>942</v>
      </c>
      <c r="E3430">
        <v>2021</v>
      </c>
      <c r="F3430" s="23">
        <v>112.42</v>
      </c>
      <c r="G3430" s="23">
        <v>13.24</v>
      </c>
      <c r="H3430" s="22">
        <v>13223</v>
      </c>
      <c r="I3430" s="34">
        <v>100.36</v>
      </c>
      <c r="J3430" s="22">
        <v>1</v>
      </c>
      <c r="K3430" s="22">
        <v>2</v>
      </c>
      <c r="L3430" s="23">
        <v>900</v>
      </c>
      <c r="M3430" s="23">
        <v>0.9</v>
      </c>
      <c r="N3430" s="23">
        <v>5.3829000000000002</v>
      </c>
      <c r="O3430" s="14">
        <v>5.36</v>
      </c>
      <c r="P3430" s="22">
        <v>0</v>
      </c>
      <c r="Q3430" s="22">
        <v>0</v>
      </c>
      <c r="R3430" s="23">
        <v>0</v>
      </c>
      <c r="S3430" s="23">
        <v>0</v>
      </c>
      <c r="T3430" s="23">
        <v>0</v>
      </c>
      <c r="U3430" s="14">
        <v>0</v>
      </c>
      <c r="V3430" s="22">
        <v>0</v>
      </c>
      <c r="W3430" s="22">
        <v>0</v>
      </c>
      <c r="X3430" s="23">
        <v>0</v>
      </c>
      <c r="Y3430" s="23">
        <v>0</v>
      </c>
      <c r="Z3430" s="23">
        <v>0</v>
      </c>
      <c r="AA3430" s="14">
        <v>0</v>
      </c>
      <c r="AB3430" s="22">
        <v>0</v>
      </c>
      <c r="AC3430" s="22">
        <v>0</v>
      </c>
      <c r="AD3430" s="23">
        <v>0</v>
      </c>
      <c r="AE3430" s="23">
        <v>0</v>
      </c>
      <c r="AF3430" s="23">
        <v>0</v>
      </c>
      <c r="AG3430" s="14">
        <v>0</v>
      </c>
      <c r="AH3430" s="22">
        <v>2</v>
      </c>
      <c r="AI3430" s="23">
        <v>1499.6949999999999</v>
      </c>
      <c r="AJ3430" s="23">
        <v>1.499695</v>
      </c>
      <c r="AK3430" s="23">
        <v>1.3419614479999999</v>
      </c>
      <c r="AL3430" s="14">
        <v>1.34</v>
      </c>
      <c r="AM3430" s="22">
        <v>425</v>
      </c>
      <c r="AN3430" s="23">
        <v>7568.4380000000001</v>
      </c>
      <c r="AO3430" s="23">
        <v>7.5684380000000004</v>
      </c>
      <c r="AP3430" s="23">
        <v>6.7724117340000003</v>
      </c>
      <c r="AQ3430" s="14">
        <v>6.75</v>
      </c>
      <c r="AR3430" s="22">
        <v>427</v>
      </c>
      <c r="AS3430" s="23">
        <v>9068.1329999999998</v>
      </c>
      <c r="AT3430" s="23">
        <v>9.0681329999999996</v>
      </c>
      <c r="AU3430" s="23">
        <v>8.1143731819999996</v>
      </c>
      <c r="AV3430" s="14">
        <v>8.09</v>
      </c>
      <c r="AW3430" s="22">
        <v>5</v>
      </c>
      <c r="AX3430" s="22">
        <v>7</v>
      </c>
      <c r="AY3430" s="23">
        <v>199.3</v>
      </c>
      <c r="AZ3430" s="23">
        <v>0.1993</v>
      </c>
      <c r="BA3430" s="23">
        <v>0.41739379999999998</v>
      </c>
      <c r="BB3430" s="14">
        <v>0.42</v>
      </c>
      <c r="BC3430" s="22">
        <v>13</v>
      </c>
      <c r="BD3430" s="23">
        <v>28225</v>
      </c>
      <c r="BE3430" s="23">
        <v>28.225000000000001</v>
      </c>
      <c r="BF3430" s="23">
        <v>48.064461510000001</v>
      </c>
      <c r="BG3430" s="14">
        <v>47.89</v>
      </c>
      <c r="BH3430" s="22">
        <v>446</v>
      </c>
      <c r="BI3430" s="23">
        <v>38.39</v>
      </c>
      <c r="BJ3430" s="23">
        <v>61.98</v>
      </c>
      <c r="BK3430" s="14">
        <v>61.76</v>
      </c>
      <c r="BL3430" t="s">
        <v>648</v>
      </c>
    </row>
    <row r="3431" spans="1:64">
      <c r="A3431" t="s">
        <v>4528</v>
      </c>
      <c r="B3431" t="s">
        <v>4520</v>
      </c>
      <c r="C3431" t="s">
        <v>648</v>
      </c>
      <c r="D3431" s="111" t="s">
        <v>942</v>
      </c>
      <c r="E3431" s="110">
        <v>2022</v>
      </c>
      <c r="F3431" s="23"/>
      <c r="G3431" s="23"/>
      <c r="H3431" s="22">
        <v>13401</v>
      </c>
      <c r="I3431" s="34">
        <v>97.124259030903147</v>
      </c>
      <c r="J3431" s="22">
        <v>1</v>
      </c>
      <c r="K3431" s="22">
        <v>2</v>
      </c>
      <c r="L3431" s="23">
        <v>800</v>
      </c>
      <c r="M3431" s="23">
        <v>0.8</v>
      </c>
      <c r="N3431" s="23">
        <v>4.7343999999999999</v>
      </c>
      <c r="O3431" s="14">
        <v>4.8745803028403039</v>
      </c>
      <c r="P3431" s="22">
        <v>0</v>
      </c>
      <c r="Q3431" s="22">
        <v>0</v>
      </c>
      <c r="R3431" s="23">
        <v>0</v>
      </c>
      <c r="S3431" s="23">
        <v>0</v>
      </c>
      <c r="T3431" s="23">
        <v>0</v>
      </c>
      <c r="U3431" s="14">
        <v>0</v>
      </c>
      <c r="V3431" s="22">
        <v>0</v>
      </c>
      <c r="W3431" s="22">
        <v>0</v>
      </c>
      <c r="X3431" s="23">
        <v>0</v>
      </c>
      <c r="Y3431" s="23">
        <v>0</v>
      </c>
      <c r="Z3431" s="23">
        <v>0</v>
      </c>
      <c r="AA3431" s="14">
        <v>0</v>
      </c>
      <c r="AB3431" s="22">
        <v>0</v>
      </c>
      <c r="AC3431" s="22">
        <v>0</v>
      </c>
      <c r="AD3431" s="23">
        <v>0</v>
      </c>
      <c r="AE3431" s="23">
        <v>0</v>
      </c>
      <c r="AF3431" s="23">
        <v>0</v>
      </c>
      <c r="AG3431" s="14">
        <v>0</v>
      </c>
      <c r="AH3431" s="22">
        <v>2</v>
      </c>
      <c r="AI3431" s="23">
        <v>1499.6950000000002</v>
      </c>
      <c r="AJ3431" s="23">
        <v>1.499695</v>
      </c>
      <c r="AK3431" s="23">
        <v>1.5362334463769352</v>
      </c>
      <c r="AL3431" s="14">
        <v>1.5817196050763527</v>
      </c>
      <c r="AM3431" s="22">
        <v>533</v>
      </c>
      <c r="AN3431" s="23">
        <v>8739.458000000006</v>
      </c>
      <c r="AO3431" s="23">
        <v>8.7394580000000044</v>
      </c>
      <c r="AP3431" s="23">
        <v>8.9523854402438285</v>
      </c>
      <c r="AQ3431" s="14">
        <v>9.2174555868635704</v>
      </c>
      <c r="AR3431" s="22">
        <v>535</v>
      </c>
      <c r="AS3431" s="23">
        <v>10239.153000000009</v>
      </c>
      <c r="AT3431" s="23">
        <v>10.239153000000009</v>
      </c>
      <c r="AU3431" s="23">
        <v>10.48861888662077</v>
      </c>
      <c r="AV3431" s="14">
        <v>10.799175191939931</v>
      </c>
      <c r="AW3431" s="22">
        <v>5</v>
      </c>
      <c r="AX3431" s="22">
        <v>7</v>
      </c>
      <c r="AY3431" s="23">
        <v>199.3</v>
      </c>
      <c r="AZ3431" s="23">
        <v>0.1993</v>
      </c>
      <c r="BA3431" s="23">
        <v>0.41739379999999998</v>
      </c>
      <c r="BB3431" s="14">
        <v>0.42975236482081469</v>
      </c>
      <c r="BC3431" s="22">
        <v>13</v>
      </c>
      <c r="BD3431" s="23">
        <v>28225</v>
      </c>
      <c r="BE3431" s="23">
        <v>28.225000000000005</v>
      </c>
      <c r="BF3431" s="23">
        <v>53.686680631285171</v>
      </c>
      <c r="BG3431" s="14">
        <v>55.276283358005394</v>
      </c>
      <c r="BH3431" s="22">
        <v>554</v>
      </c>
      <c r="BI3431" s="23">
        <v>39.463453000000015</v>
      </c>
      <c r="BJ3431" s="23">
        <v>69.327093317905934</v>
      </c>
      <c r="BK3431" s="14">
        <v>71.379791217606439</v>
      </c>
      <c r="BL3431" t="s">
        <v>648</v>
      </c>
    </row>
    <row r="3432" spans="1:64">
      <c r="A3432" t="s">
        <v>4529</v>
      </c>
      <c r="B3432" t="s">
        <v>4520</v>
      </c>
      <c r="C3432" t="s">
        <v>648</v>
      </c>
      <c r="D3432" t="s">
        <v>942</v>
      </c>
      <c r="E3432">
        <v>2023</v>
      </c>
      <c r="F3432">
        <v>112.42</v>
      </c>
      <c r="G3432">
        <v>14.06</v>
      </c>
      <c r="H3432">
        <v>13330</v>
      </c>
      <c r="I3432">
        <v>97.124259030903147</v>
      </c>
      <c r="J3432">
        <v>1</v>
      </c>
      <c r="K3432">
        <v>3</v>
      </c>
      <c r="L3432">
        <v>800</v>
      </c>
      <c r="M3432">
        <v>0.8</v>
      </c>
      <c r="N3432">
        <v>4.7343999999999999</v>
      </c>
      <c r="O3432">
        <v>4.8745803028403039</v>
      </c>
      <c r="P3432">
        <v>0</v>
      </c>
      <c r="Q3432">
        <v>0</v>
      </c>
      <c r="R3432">
        <v>0</v>
      </c>
      <c r="S3432">
        <v>0</v>
      </c>
      <c r="T3432">
        <v>0</v>
      </c>
      <c r="U3432">
        <v>0</v>
      </c>
      <c r="V3432">
        <v>0</v>
      </c>
      <c r="W3432">
        <v>0</v>
      </c>
      <c r="X3432">
        <v>0</v>
      </c>
      <c r="Y3432">
        <v>0</v>
      </c>
      <c r="Z3432">
        <v>0</v>
      </c>
      <c r="AA3432">
        <v>0</v>
      </c>
      <c r="AG3432">
        <v>0</v>
      </c>
      <c r="AH3432">
        <v>2</v>
      </c>
      <c r="AI3432">
        <v>1499.6950000000002</v>
      </c>
      <c r="AJ3432">
        <v>1.499695</v>
      </c>
      <c r="AK3432">
        <v>1.406695</v>
      </c>
      <c r="AL3432">
        <v>1.564454</v>
      </c>
      <c r="AM3432">
        <v>668</v>
      </c>
      <c r="AN3432">
        <v>10575.125</v>
      </c>
      <c r="AO3432">
        <v>10.575125</v>
      </c>
      <c r="AP3432">
        <v>9.9193320000000007</v>
      </c>
      <c r="AQ3432">
        <v>10.213032355638205</v>
      </c>
      <c r="AR3432">
        <v>748</v>
      </c>
      <c r="AS3432">
        <v>12136.5799999999</v>
      </c>
      <c r="AT3432">
        <v>12.136579999999899</v>
      </c>
      <c r="AU3432">
        <v>11.383957124032399</v>
      </c>
      <c r="AV3432">
        <v>11.721023395823524</v>
      </c>
      <c r="AW3432">
        <v>5</v>
      </c>
      <c r="AX3432">
        <v>7</v>
      </c>
      <c r="AY3432">
        <v>199.3</v>
      </c>
      <c r="AZ3432">
        <v>0.1993</v>
      </c>
      <c r="BA3432">
        <v>0.41739399999999999</v>
      </c>
      <c r="BB3432">
        <v>0.4297525707425916</v>
      </c>
      <c r="BC3432">
        <v>13</v>
      </c>
      <c r="BD3432">
        <v>28225</v>
      </c>
      <c r="BE3432">
        <v>28.225000000000001</v>
      </c>
      <c r="BF3432">
        <v>64.104321999999996</v>
      </c>
      <c r="BG3432">
        <v>66.00237946690865</v>
      </c>
      <c r="BH3432">
        <v>767</v>
      </c>
      <c r="BI3432">
        <v>41.360879999999895</v>
      </c>
      <c r="BJ3432">
        <v>80.640073124032398</v>
      </c>
      <c r="BK3432">
        <v>83.02773573631508</v>
      </c>
      <c r="BL3432" t="s">
        <v>648</v>
      </c>
    </row>
    <row r="3433" spans="1:64">
      <c r="A3433" t="s">
        <v>4530</v>
      </c>
      <c r="B3433" t="s">
        <v>4520</v>
      </c>
      <c r="C3433" t="s">
        <v>648</v>
      </c>
      <c r="D3433" t="s">
        <v>942</v>
      </c>
      <c r="E3433">
        <v>2024</v>
      </c>
      <c r="F3433">
        <v>112.42</v>
      </c>
      <c r="G3433">
        <v>14.17</v>
      </c>
      <c r="H3433">
        <v>13256</v>
      </c>
      <c r="I3433">
        <v>90.89769305127021</v>
      </c>
      <c r="J3433">
        <v>1</v>
      </c>
      <c r="K3433">
        <v>3</v>
      </c>
      <c r="L3433">
        <v>800</v>
      </c>
      <c r="M3433">
        <v>0.8</v>
      </c>
      <c r="N3433">
        <v>4.7343999999999999</v>
      </c>
      <c r="O3433">
        <v>5.2084930222922097</v>
      </c>
      <c r="P3433">
        <v>0</v>
      </c>
      <c r="Q3433">
        <v>0</v>
      </c>
      <c r="R3433">
        <v>0</v>
      </c>
      <c r="S3433">
        <v>0</v>
      </c>
      <c r="T3433">
        <v>0</v>
      </c>
      <c r="U3433">
        <v>0</v>
      </c>
      <c r="V3433">
        <v>0</v>
      </c>
      <c r="W3433">
        <v>0</v>
      </c>
      <c r="X3433">
        <v>0</v>
      </c>
      <c r="Y3433">
        <v>0</v>
      </c>
      <c r="Z3433">
        <v>0</v>
      </c>
      <c r="AA3433">
        <v>0</v>
      </c>
      <c r="AB3433">
        <v>0</v>
      </c>
      <c r="AC3433">
        <v>0</v>
      </c>
      <c r="AD3433">
        <v>0</v>
      </c>
      <c r="AE3433">
        <v>0</v>
      </c>
      <c r="AF3433">
        <v>0</v>
      </c>
      <c r="AG3433">
        <v>0</v>
      </c>
      <c r="AH3433">
        <v>3</v>
      </c>
      <c r="AI3433">
        <v>1500.4950000000001</v>
      </c>
      <c r="AJ3433">
        <v>1.5004949999999999</v>
      </c>
      <c r="AK3433">
        <v>1.353362177534065</v>
      </c>
      <c r="AL3433">
        <v>1.4888850663907505</v>
      </c>
      <c r="AM3433">
        <v>810</v>
      </c>
      <c r="AN3433">
        <v>12054.462000000018</v>
      </c>
      <c r="AO3433">
        <v>12.054461999999997</v>
      </c>
      <c r="AP3433">
        <v>10.872447386576855</v>
      </c>
      <c r="AQ3433">
        <v>11.961191776830162</v>
      </c>
      <c r="AR3433">
        <v>997</v>
      </c>
      <c r="AS3433">
        <v>13715.100999999997</v>
      </c>
      <c r="AT3433">
        <v>13.715100999999994</v>
      </c>
      <c r="AU3433">
        <v>12.370250453656698</v>
      </c>
      <c r="AV3433">
        <v>13.60898174465148</v>
      </c>
      <c r="AW3433">
        <v>5</v>
      </c>
      <c r="AX3433">
        <v>6</v>
      </c>
      <c r="AY3433">
        <v>179.3</v>
      </c>
      <c r="AZ3433">
        <v>0.17930000000000001</v>
      </c>
      <c r="BA3433">
        <v>0.41125879999999998</v>
      </c>
      <c r="BB3433">
        <v>0.45244140549093176</v>
      </c>
      <c r="BC3433">
        <v>13</v>
      </c>
      <c r="BD3433">
        <v>28225</v>
      </c>
      <c r="BE3433">
        <v>28.225000000000009</v>
      </c>
      <c r="BF3433">
        <v>54.438378067043026</v>
      </c>
      <c r="BG3433">
        <v>59.889724633976613</v>
      </c>
      <c r="BH3433">
        <v>1016</v>
      </c>
      <c r="BI3433">
        <v>42.919401000000001</v>
      </c>
      <c r="BJ3433">
        <v>71.95428732069972</v>
      </c>
      <c r="BK3433">
        <v>79.159640806411232</v>
      </c>
      <c r="BL3433" t="s">
        <v>648</v>
      </c>
    </row>
    <row r="3434" spans="1:64">
      <c r="A3434" t="s">
        <v>4531</v>
      </c>
      <c r="B3434" t="s">
        <v>4532</v>
      </c>
      <c r="C3434" t="s">
        <v>649</v>
      </c>
      <c r="D3434" t="s">
        <v>942</v>
      </c>
      <c r="E3434">
        <v>2012</v>
      </c>
      <c r="F3434" s="23">
        <v>76.040000000000006</v>
      </c>
      <c r="G3434" s="23">
        <v>17.940000000000001</v>
      </c>
      <c r="H3434" s="22">
        <v>34636</v>
      </c>
      <c r="I3434" s="34">
        <v>283.28814799999998</v>
      </c>
      <c r="J3434" s="22">
        <v>3</v>
      </c>
      <c r="K3434" s="22" t="s">
        <v>782</v>
      </c>
      <c r="L3434" s="23">
        <v>992</v>
      </c>
      <c r="M3434" s="23">
        <v>0.99199999999999999</v>
      </c>
      <c r="N3434" s="23">
        <v>7.4739820000000003</v>
      </c>
      <c r="O3434" s="14">
        <v>2.6382967493578309</v>
      </c>
      <c r="P3434" s="22">
        <v>0</v>
      </c>
      <c r="Q3434" s="22" t="s">
        <v>782</v>
      </c>
      <c r="R3434" s="23">
        <v>0</v>
      </c>
      <c r="S3434" s="23">
        <v>0</v>
      </c>
      <c r="T3434" s="23">
        <v>0</v>
      </c>
      <c r="U3434" s="14">
        <v>0</v>
      </c>
      <c r="V3434" s="22">
        <v>0</v>
      </c>
      <c r="W3434" s="22" t="s">
        <v>782</v>
      </c>
      <c r="X3434" s="23">
        <v>0</v>
      </c>
      <c r="Y3434" s="23">
        <v>0</v>
      </c>
      <c r="Z3434" s="23">
        <v>0</v>
      </c>
      <c r="AA3434" s="14">
        <v>0</v>
      </c>
      <c r="AB3434" s="22">
        <v>0</v>
      </c>
      <c r="AC3434" s="22" t="s">
        <v>782</v>
      </c>
      <c r="AD3434" s="23">
        <v>0</v>
      </c>
      <c r="AE3434" s="23">
        <v>0</v>
      </c>
      <c r="AF3434" s="23">
        <v>0</v>
      </c>
      <c r="AG3434" s="14">
        <v>0</v>
      </c>
      <c r="AH3434" s="22" t="s">
        <v>782</v>
      </c>
      <c r="AI3434" s="23" t="s">
        <v>782</v>
      </c>
      <c r="AJ3434" s="23" t="s">
        <v>782</v>
      </c>
      <c r="AK3434" s="23" t="s">
        <v>782</v>
      </c>
      <c r="AL3434" s="14" t="s">
        <v>782</v>
      </c>
      <c r="AM3434" s="22" t="s">
        <v>782</v>
      </c>
      <c r="AN3434" s="23" t="s">
        <v>782</v>
      </c>
      <c r="AO3434" s="23" t="s">
        <v>782</v>
      </c>
      <c r="AP3434" s="23" t="s">
        <v>782</v>
      </c>
      <c r="AQ3434" s="14" t="s">
        <v>782</v>
      </c>
      <c r="AR3434" s="22">
        <v>528</v>
      </c>
      <c r="AS3434" s="23">
        <v>8327.0950000000084</v>
      </c>
      <c r="AT3434" s="23">
        <v>8.3270950000000088</v>
      </c>
      <c r="AU3434" s="23">
        <v>7.0402360000000002</v>
      </c>
      <c r="AV3434" s="14">
        <v>2.4851855080079104</v>
      </c>
      <c r="AW3434" s="22">
        <v>1</v>
      </c>
      <c r="AX3434" s="22" t="s">
        <v>782</v>
      </c>
      <c r="AY3434" s="23">
        <v>60</v>
      </c>
      <c r="AZ3434" s="23">
        <v>0.06</v>
      </c>
      <c r="BA3434" s="23">
        <v>0.16933600000000001</v>
      </c>
      <c r="BB3434" s="14">
        <v>5.9775179863860738E-2</v>
      </c>
      <c r="BC3434" s="22">
        <v>4</v>
      </c>
      <c r="BD3434" s="23">
        <v>8200</v>
      </c>
      <c r="BE3434" s="23">
        <v>8.1999999999999993</v>
      </c>
      <c r="BF3434" s="23">
        <v>13.0954</v>
      </c>
      <c r="BG3434" s="14">
        <v>4.6226430905962221</v>
      </c>
      <c r="BH3434" s="22">
        <v>536</v>
      </c>
      <c r="BI3434" s="23">
        <v>17.579095000000009</v>
      </c>
      <c r="BJ3434" s="23">
        <v>27.778953999999999</v>
      </c>
      <c r="BK3434" s="14">
        <v>9.8059005278258251</v>
      </c>
      <c r="BL3434" t="s">
        <v>649</v>
      </c>
    </row>
    <row r="3435" spans="1:64">
      <c r="A3435" t="s">
        <v>4533</v>
      </c>
      <c r="B3435" t="s">
        <v>4532</v>
      </c>
      <c r="C3435" t="s">
        <v>649</v>
      </c>
      <c r="D3435" t="s">
        <v>942</v>
      </c>
      <c r="E3435">
        <v>2015</v>
      </c>
      <c r="F3435" s="23">
        <v>76.040000000000006</v>
      </c>
      <c r="G3435" s="23">
        <v>18.13</v>
      </c>
      <c r="H3435" s="22">
        <v>35120</v>
      </c>
      <c r="I3435" s="34">
        <v>282.86044787822357</v>
      </c>
      <c r="J3435" s="13">
        <v>3</v>
      </c>
      <c r="K3435" s="13">
        <v>3</v>
      </c>
      <c r="L3435" s="19">
        <v>992</v>
      </c>
      <c r="M3435" s="35">
        <v>0.99199999999999999</v>
      </c>
      <c r="N3435" s="19">
        <v>5.9335041419948684</v>
      </c>
      <c r="O3435" s="17">
        <v>2.0976789743857536</v>
      </c>
      <c r="P3435" s="36">
        <v>0</v>
      </c>
      <c r="Q3435" s="37">
        <v>0</v>
      </c>
      <c r="R3435" s="38">
        <v>0</v>
      </c>
      <c r="S3435" s="27">
        <v>0</v>
      </c>
      <c r="T3435" s="23">
        <v>0</v>
      </c>
      <c r="U3435" s="17">
        <v>0</v>
      </c>
      <c r="V3435" s="22">
        <v>0</v>
      </c>
      <c r="W3435" s="22">
        <v>0</v>
      </c>
      <c r="X3435" s="23">
        <v>0</v>
      </c>
      <c r="Y3435" s="27">
        <v>0</v>
      </c>
      <c r="Z3435" s="27">
        <v>0</v>
      </c>
      <c r="AA3435" s="14">
        <v>0</v>
      </c>
      <c r="AB3435" s="39">
        <v>1</v>
      </c>
      <c r="AC3435" s="22" t="s">
        <v>782</v>
      </c>
      <c r="AD3435" s="23">
        <v>0</v>
      </c>
      <c r="AE3435" s="23">
        <v>0</v>
      </c>
      <c r="AF3435" s="23">
        <v>0.12274079999999998</v>
      </c>
      <c r="AG3435" s="14">
        <v>4.3392705102709185E-2</v>
      </c>
      <c r="AH3435" s="22" t="s">
        <v>782</v>
      </c>
      <c r="AI3435" s="23" t="s">
        <v>782</v>
      </c>
      <c r="AJ3435" s="23" t="s">
        <v>782</v>
      </c>
      <c r="AK3435" s="23" t="s">
        <v>782</v>
      </c>
      <c r="AL3435" s="14" t="s">
        <v>782</v>
      </c>
      <c r="AM3435" s="22" t="s">
        <v>782</v>
      </c>
      <c r="AN3435" s="23" t="s">
        <v>782</v>
      </c>
      <c r="AO3435" s="23" t="s">
        <v>782</v>
      </c>
      <c r="AP3435" s="23" t="s">
        <v>782</v>
      </c>
      <c r="AQ3435" s="14" t="s">
        <v>782</v>
      </c>
      <c r="AR3435" s="40">
        <v>607</v>
      </c>
      <c r="AS3435" s="41">
        <v>9310.0789999999943</v>
      </c>
      <c r="AT3435" s="23">
        <v>9.3100789999999947</v>
      </c>
      <c r="AU3435" s="23">
        <v>8.2688655764521943</v>
      </c>
      <c r="AV3435" s="14">
        <v>2.9233021578231</v>
      </c>
      <c r="AW3435" s="22">
        <v>1</v>
      </c>
      <c r="AX3435" s="22" t="s">
        <v>782</v>
      </c>
      <c r="AY3435" s="23">
        <v>60</v>
      </c>
      <c r="AZ3435" s="23">
        <v>0.06</v>
      </c>
      <c r="BA3435" s="23">
        <v>0.15634464923883737</v>
      </c>
      <c r="BB3435" s="14">
        <v>5.5272715012509098E-2</v>
      </c>
      <c r="BC3435" s="42">
        <v>4</v>
      </c>
      <c r="BD3435" s="43">
        <v>8200</v>
      </c>
      <c r="BE3435" s="44">
        <v>8.1999999999999993</v>
      </c>
      <c r="BF3435" s="23">
        <v>15.784144707006476</v>
      </c>
      <c r="BG3435" s="14">
        <v>5.5801879779960721</v>
      </c>
      <c r="BH3435" s="22">
        <v>616</v>
      </c>
      <c r="BI3435" s="23">
        <v>18.562078999999994</v>
      </c>
      <c r="BJ3435" s="23">
        <v>30.265599874692377</v>
      </c>
      <c r="BK3435" s="14">
        <v>10.699834530320143</v>
      </c>
      <c r="BL3435" t="s">
        <v>649</v>
      </c>
    </row>
    <row r="3436" spans="1:64">
      <c r="A3436" t="s">
        <v>4534</v>
      </c>
      <c r="B3436" t="s">
        <v>4532</v>
      </c>
      <c r="C3436" t="s">
        <v>649</v>
      </c>
      <c r="D3436" t="s">
        <v>942</v>
      </c>
      <c r="E3436">
        <v>2016</v>
      </c>
      <c r="F3436" s="23">
        <v>76.040000000000006</v>
      </c>
      <c r="G3436" s="23">
        <v>18.07</v>
      </c>
      <c r="H3436" s="22">
        <v>35099</v>
      </c>
      <c r="I3436" s="34">
        <v>298.60475342553781</v>
      </c>
      <c r="J3436" s="13">
        <v>3</v>
      </c>
      <c r="K3436" s="13">
        <v>3</v>
      </c>
      <c r="L3436" s="19">
        <v>992</v>
      </c>
      <c r="M3436" s="35">
        <v>0.99199999999999999</v>
      </c>
      <c r="N3436" s="19">
        <v>5.9331519999999998</v>
      </c>
      <c r="O3436" s="17">
        <v>1.9869583226442282</v>
      </c>
      <c r="P3436" s="13">
        <v>0</v>
      </c>
      <c r="Q3436" s="13">
        <v>0</v>
      </c>
      <c r="R3436" s="19">
        <v>0</v>
      </c>
      <c r="S3436" s="27">
        <v>0</v>
      </c>
      <c r="T3436" s="19">
        <v>0</v>
      </c>
      <c r="U3436" s="17">
        <v>0</v>
      </c>
      <c r="V3436" s="13">
        <v>0</v>
      </c>
      <c r="W3436" s="13">
        <v>0</v>
      </c>
      <c r="X3436" s="19">
        <v>0</v>
      </c>
      <c r="Y3436" s="27">
        <v>0</v>
      </c>
      <c r="Z3436" s="19">
        <v>0</v>
      </c>
      <c r="AA3436" s="14">
        <v>0</v>
      </c>
      <c r="AB3436" s="13">
        <v>1</v>
      </c>
      <c r="AC3436" s="22" t="s">
        <v>782</v>
      </c>
      <c r="AD3436" s="19">
        <v>0</v>
      </c>
      <c r="AE3436" s="23">
        <v>0</v>
      </c>
      <c r="AF3436" s="19">
        <v>1.1097975</v>
      </c>
      <c r="AG3436" s="14">
        <v>0.37166102925978606</v>
      </c>
      <c r="AH3436" s="22" t="s">
        <v>782</v>
      </c>
      <c r="AI3436" s="23" t="s">
        <v>782</v>
      </c>
      <c r="AJ3436" s="23" t="s">
        <v>782</v>
      </c>
      <c r="AK3436" s="23" t="s">
        <v>782</v>
      </c>
      <c r="AL3436" s="14" t="s">
        <v>782</v>
      </c>
      <c r="AM3436" s="22" t="s">
        <v>782</v>
      </c>
      <c r="AN3436" s="23" t="s">
        <v>782</v>
      </c>
      <c r="AO3436" s="23" t="s">
        <v>782</v>
      </c>
      <c r="AP3436" s="23" t="s">
        <v>782</v>
      </c>
      <c r="AQ3436" s="14" t="s">
        <v>782</v>
      </c>
      <c r="AR3436" s="13">
        <v>630</v>
      </c>
      <c r="AS3436" s="19">
        <v>9681.614000000005</v>
      </c>
      <c r="AT3436" s="23">
        <v>9.681614000000005</v>
      </c>
      <c r="AU3436" s="19">
        <v>8.5972732320000063</v>
      </c>
      <c r="AV3436" s="14">
        <v>2.879148149308977</v>
      </c>
      <c r="AW3436" s="13">
        <v>1</v>
      </c>
      <c r="AX3436" s="22" t="s">
        <v>782</v>
      </c>
      <c r="AY3436" s="19">
        <v>60</v>
      </c>
      <c r="AZ3436" s="23">
        <v>0.06</v>
      </c>
      <c r="BA3436" s="19">
        <v>0.201766</v>
      </c>
      <c r="BB3436" s="14">
        <v>6.7569587451431434E-2</v>
      </c>
      <c r="BC3436" s="13">
        <v>4</v>
      </c>
      <c r="BD3436" s="19">
        <v>8200</v>
      </c>
      <c r="BE3436" s="44">
        <v>8.1999999999999993</v>
      </c>
      <c r="BF3436" s="19">
        <v>15.78414470700648</v>
      </c>
      <c r="BG3436" s="14">
        <v>5.2859656539066195</v>
      </c>
      <c r="BH3436" s="22">
        <v>639</v>
      </c>
      <c r="BI3436" s="23">
        <v>18.933614000000006</v>
      </c>
      <c r="BJ3436" s="23">
        <v>31.626133439006484</v>
      </c>
      <c r="BK3436" s="14">
        <v>10.591302742571042</v>
      </c>
      <c r="BL3436" t="s">
        <v>649</v>
      </c>
    </row>
    <row r="3437" spans="1:64">
      <c r="A3437" t="s">
        <v>4535</v>
      </c>
      <c r="B3437" t="s">
        <v>4532</v>
      </c>
      <c r="C3437" t="s">
        <v>649</v>
      </c>
      <c r="D3437" t="s">
        <v>942</v>
      </c>
      <c r="E3437">
        <v>2017</v>
      </c>
      <c r="F3437" s="23">
        <v>76.040000000000006</v>
      </c>
      <c r="G3437" s="23">
        <v>18.11</v>
      </c>
      <c r="H3437" s="22">
        <v>35166</v>
      </c>
      <c r="I3437" s="34">
        <v>276.22929797197816</v>
      </c>
      <c r="J3437" s="13">
        <v>3</v>
      </c>
      <c r="K3437" s="13">
        <v>4</v>
      </c>
      <c r="L3437" s="19">
        <v>1257</v>
      </c>
      <c r="M3437" s="19">
        <v>1.2570000000000001</v>
      </c>
      <c r="N3437" s="19">
        <v>7.5181170000000002</v>
      </c>
      <c r="O3437" s="17">
        <v>2.7216942790632834</v>
      </c>
      <c r="P3437" s="13">
        <v>0</v>
      </c>
      <c r="Q3437" s="13">
        <v>0</v>
      </c>
      <c r="R3437" s="19">
        <v>0</v>
      </c>
      <c r="S3437" s="19">
        <v>0</v>
      </c>
      <c r="T3437" s="19">
        <v>0</v>
      </c>
      <c r="U3437" s="17">
        <v>0</v>
      </c>
      <c r="V3437" s="13">
        <v>0</v>
      </c>
      <c r="W3437" s="13">
        <v>0</v>
      </c>
      <c r="X3437" s="19">
        <v>0</v>
      </c>
      <c r="Y3437" s="19">
        <v>0</v>
      </c>
      <c r="Z3437" s="19">
        <v>0</v>
      </c>
      <c r="AA3437" s="14">
        <v>0</v>
      </c>
      <c r="AB3437" s="13">
        <v>1</v>
      </c>
      <c r="AC3437" s="22" t="s">
        <v>782</v>
      </c>
      <c r="AD3437" s="19">
        <v>0</v>
      </c>
      <c r="AE3437" s="19">
        <v>0</v>
      </c>
      <c r="AF3437" s="19">
        <v>1.2392288999999999</v>
      </c>
      <c r="AG3437" s="14">
        <v>0.44862326664773711</v>
      </c>
      <c r="AH3437" s="22" t="s">
        <v>782</v>
      </c>
      <c r="AI3437" s="23" t="s">
        <v>782</v>
      </c>
      <c r="AJ3437" s="23" t="s">
        <v>782</v>
      </c>
      <c r="AK3437" s="23" t="s">
        <v>782</v>
      </c>
      <c r="AL3437" s="14" t="s">
        <v>782</v>
      </c>
      <c r="AM3437" s="22" t="s">
        <v>782</v>
      </c>
      <c r="AN3437" s="23" t="s">
        <v>782</v>
      </c>
      <c r="AO3437" s="23" t="s">
        <v>782</v>
      </c>
      <c r="AP3437" s="23" t="s">
        <v>782</v>
      </c>
      <c r="AQ3437" s="14" t="s">
        <v>782</v>
      </c>
      <c r="AR3437" s="13">
        <v>660</v>
      </c>
      <c r="AS3437" s="19">
        <v>9902.9360000000015</v>
      </c>
      <c r="AT3437" s="19">
        <v>9.9029360000000057</v>
      </c>
      <c r="AU3437" s="19">
        <v>8.7938071680000078</v>
      </c>
      <c r="AV3437" s="14">
        <v>3.1835171839346628</v>
      </c>
      <c r="AW3437" s="13">
        <v>1</v>
      </c>
      <c r="AX3437" s="22" t="s">
        <v>782</v>
      </c>
      <c r="AY3437" s="19">
        <v>0</v>
      </c>
      <c r="AZ3437" s="19">
        <v>0</v>
      </c>
      <c r="BA3437" s="19">
        <v>0</v>
      </c>
      <c r="BB3437" s="14">
        <v>0</v>
      </c>
      <c r="BC3437" s="13">
        <v>4</v>
      </c>
      <c r="BD3437" s="19">
        <v>8200</v>
      </c>
      <c r="BE3437" s="19">
        <v>8.1999999999999993</v>
      </c>
      <c r="BF3437" s="19">
        <v>15.78414470700648</v>
      </c>
      <c r="BG3437" s="14">
        <v>5.7141457560405806</v>
      </c>
      <c r="BH3437" s="22">
        <v>669</v>
      </c>
      <c r="BI3437" s="23">
        <v>19.359936000000008</v>
      </c>
      <c r="BJ3437" s="23">
        <v>33.335297775006488</v>
      </c>
      <c r="BK3437" s="14">
        <v>12.067980485686263</v>
      </c>
      <c r="BL3437" t="s">
        <v>649</v>
      </c>
    </row>
    <row r="3438" spans="1:64">
      <c r="A3438" t="s">
        <v>4536</v>
      </c>
      <c r="B3438" t="s">
        <v>4532</v>
      </c>
      <c r="C3438" t="s">
        <v>649</v>
      </c>
      <c r="D3438" t="s">
        <v>942</v>
      </c>
      <c r="E3438">
        <v>2018</v>
      </c>
      <c r="F3438" s="23">
        <v>76.040000000000006</v>
      </c>
      <c r="G3438" s="23">
        <v>18.350000000000001</v>
      </c>
      <c r="H3438" s="22">
        <v>35047</v>
      </c>
      <c r="I3438" s="34">
        <v>276.24893047361081</v>
      </c>
      <c r="J3438" s="13">
        <v>3</v>
      </c>
      <c r="K3438" s="13">
        <v>3</v>
      </c>
      <c r="L3438" s="19">
        <v>1991</v>
      </c>
      <c r="M3438" s="19">
        <v>1.9910000000000001</v>
      </c>
      <c r="N3438" s="19">
        <v>11.908171000000001</v>
      </c>
      <c r="O3438" s="17">
        <v>4.310666824875744</v>
      </c>
      <c r="P3438" s="13">
        <v>0</v>
      </c>
      <c r="Q3438" s="13">
        <v>0</v>
      </c>
      <c r="R3438" s="19">
        <v>0</v>
      </c>
      <c r="S3438" s="19">
        <v>0</v>
      </c>
      <c r="T3438" s="19">
        <v>0</v>
      </c>
      <c r="U3438" s="17">
        <v>0</v>
      </c>
      <c r="V3438" s="13">
        <v>0</v>
      </c>
      <c r="W3438" s="13">
        <v>0</v>
      </c>
      <c r="X3438" s="19">
        <v>0</v>
      </c>
      <c r="Y3438" s="19">
        <v>0</v>
      </c>
      <c r="Z3438" s="19">
        <v>0</v>
      </c>
      <c r="AA3438" s="14">
        <v>0</v>
      </c>
      <c r="AB3438" s="13">
        <v>1</v>
      </c>
      <c r="AC3438" s="22" t="s">
        <v>782</v>
      </c>
      <c r="AD3438" s="19">
        <v>0</v>
      </c>
      <c r="AE3438" s="19">
        <v>0</v>
      </c>
      <c r="AF3438" s="19">
        <v>1.482898</v>
      </c>
      <c r="AG3438" s="14">
        <v>0.53679773436866085</v>
      </c>
      <c r="AH3438" s="22" t="s">
        <v>782</v>
      </c>
      <c r="AI3438" s="23" t="s">
        <v>782</v>
      </c>
      <c r="AJ3438" s="23" t="s">
        <v>782</v>
      </c>
      <c r="AK3438" s="23" t="s">
        <v>782</v>
      </c>
      <c r="AL3438" s="14" t="s">
        <v>782</v>
      </c>
      <c r="AM3438" s="22" t="s">
        <v>782</v>
      </c>
      <c r="AN3438" s="23" t="s">
        <v>782</v>
      </c>
      <c r="AO3438" s="23" t="s">
        <v>782</v>
      </c>
      <c r="AP3438" s="23" t="s">
        <v>782</v>
      </c>
      <c r="AQ3438" s="14" t="s">
        <v>782</v>
      </c>
      <c r="AR3438" s="13">
        <v>690</v>
      </c>
      <c r="AS3438" s="19">
        <v>10249.611000000003</v>
      </c>
      <c r="AT3438" s="19">
        <v>10.249611000000007</v>
      </c>
      <c r="AU3438" s="19">
        <v>9.1016545680000078</v>
      </c>
      <c r="AV3438" s="14">
        <v>3.2947293415383778</v>
      </c>
      <c r="AW3438" s="13">
        <v>1</v>
      </c>
      <c r="AX3438" s="22" t="s">
        <v>782</v>
      </c>
      <c r="AY3438" s="19">
        <v>64</v>
      </c>
      <c r="AZ3438" s="19">
        <v>6.4000000000000001E-2</v>
      </c>
      <c r="BA3438" s="19">
        <v>0.23203089999999998</v>
      </c>
      <c r="BB3438" s="14">
        <v>8.3993411160795478E-2</v>
      </c>
      <c r="BC3438" s="13">
        <v>4</v>
      </c>
      <c r="BD3438" s="19">
        <v>8200</v>
      </c>
      <c r="BE3438" s="19">
        <v>8.1999999999999993</v>
      </c>
      <c r="BF3438" s="19">
        <v>15.863110559799118</v>
      </c>
      <c r="BG3438" s="14">
        <v>5.7423246970052872</v>
      </c>
      <c r="BH3438" s="22">
        <v>699</v>
      </c>
      <c r="BI3438" s="23">
        <v>20.504611000000004</v>
      </c>
      <c r="BJ3438" s="23">
        <v>38.587865027799126</v>
      </c>
      <c r="BK3438" s="14">
        <v>13.968512008948865</v>
      </c>
      <c r="BL3438" t="s">
        <v>649</v>
      </c>
    </row>
    <row r="3439" spans="1:64">
      <c r="A3439" t="s">
        <v>4537</v>
      </c>
      <c r="B3439" t="s">
        <v>4532</v>
      </c>
      <c r="C3439" t="s">
        <v>649</v>
      </c>
      <c r="D3439" t="s">
        <v>942</v>
      </c>
      <c r="E3439">
        <v>2019</v>
      </c>
      <c r="F3439" s="23">
        <v>76.040000000000006</v>
      </c>
      <c r="G3439" s="23">
        <v>18.45</v>
      </c>
      <c r="H3439" s="22">
        <v>34858</v>
      </c>
      <c r="I3439" s="34">
        <v>281.03812425725567</v>
      </c>
      <c r="J3439" s="22">
        <v>3</v>
      </c>
      <c r="K3439" s="22">
        <v>3</v>
      </c>
      <c r="L3439" s="23">
        <v>1991</v>
      </c>
      <c r="M3439" s="23">
        <v>1.9910000000000001</v>
      </c>
      <c r="N3439" s="23">
        <v>11.908171000000001</v>
      </c>
      <c r="O3439" s="14">
        <v>4.2372083970712602</v>
      </c>
      <c r="P3439" s="22">
        <v>0</v>
      </c>
      <c r="Q3439" s="22">
        <v>0</v>
      </c>
      <c r="R3439" s="23">
        <v>0</v>
      </c>
      <c r="S3439" s="23">
        <v>0</v>
      </c>
      <c r="T3439" s="23">
        <v>0</v>
      </c>
      <c r="U3439" s="14">
        <v>0</v>
      </c>
      <c r="V3439" s="22">
        <v>0</v>
      </c>
      <c r="W3439" s="22">
        <v>0</v>
      </c>
      <c r="X3439" s="23">
        <v>0</v>
      </c>
      <c r="Y3439" s="23">
        <v>0</v>
      </c>
      <c r="Z3439" s="23">
        <v>0</v>
      </c>
      <c r="AA3439" s="14">
        <v>0</v>
      </c>
      <c r="AB3439" s="22">
        <v>1</v>
      </c>
      <c r="AC3439" s="22">
        <v>1</v>
      </c>
      <c r="AD3439" s="23">
        <v>580.06987124463524</v>
      </c>
      <c r="AE3439" s="23">
        <v>0.58006987124463527</v>
      </c>
      <c r="AF3439" s="23">
        <v>0.81093768000000011</v>
      </c>
      <c r="AG3439" s="14">
        <v>0.28855077301102638</v>
      </c>
      <c r="AH3439" s="22">
        <v>0</v>
      </c>
      <c r="AI3439" s="23">
        <v>0</v>
      </c>
      <c r="AJ3439" s="23">
        <v>0</v>
      </c>
      <c r="AK3439" s="23">
        <v>0</v>
      </c>
      <c r="AL3439" s="14">
        <v>0</v>
      </c>
      <c r="AM3439" s="22">
        <v>741</v>
      </c>
      <c r="AN3439" s="23">
        <v>11760.516000000007</v>
      </c>
      <c r="AO3439" s="23">
        <v>11.760516000000006</v>
      </c>
      <c r="AP3439" s="23">
        <v>10.443338208000007</v>
      </c>
      <c r="AQ3439" s="14">
        <v>3.7159863045628718</v>
      </c>
      <c r="AR3439" s="22">
        <v>741</v>
      </c>
      <c r="AS3439" s="23">
        <v>11760.516000000007</v>
      </c>
      <c r="AT3439" s="23">
        <v>11.760516000000006</v>
      </c>
      <c r="AU3439" s="23">
        <v>10.443338208000007</v>
      </c>
      <c r="AV3439" s="14">
        <v>3.7159863045628718</v>
      </c>
      <c r="AW3439" s="22">
        <v>1</v>
      </c>
      <c r="AX3439" s="22" t="s">
        <v>782</v>
      </c>
      <c r="AY3439" s="23">
        <v>64</v>
      </c>
      <c r="AZ3439" s="23">
        <v>6.4000000000000001E-2</v>
      </c>
      <c r="BA3439" s="23">
        <v>0.201766</v>
      </c>
      <c r="BB3439" s="14">
        <v>7.1793106552087621E-2</v>
      </c>
      <c r="BC3439" s="22">
        <v>4</v>
      </c>
      <c r="BD3439" s="23">
        <v>8200</v>
      </c>
      <c r="BE3439" s="23">
        <v>8.1999999999999993</v>
      </c>
      <c r="BF3439" s="23">
        <v>15.863110460621957</v>
      </c>
      <c r="BG3439" s="14">
        <v>5.6444692343951317</v>
      </c>
      <c r="BH3439" s="22">
        <v>750</v>
      </c>
      <c r="BI3439" s="23">
        <v>22.595585871244641</v>
      </c>
      <c r="BJ3439" s="23">
        <v>39.227323348621965</v>
      </c>
      <c r="BK3439" s="14">
        <v>13.958007815592378</v>
      </c>
      <c r="BL3439" t="s">
        <v>649</v>
      </c>
    </row>
    <row r="3440" spans="1:64">
      <c r="A3440" t="s">
        <v>4538</v>
      </c>
      <c r="B3440" t="s">
        <v>4532</v>
      </c>
      <c r="C3440" t="s">
        <v>649</v>
      </c>
      <c r="D3440" t="s">
        <v>942</v>
      </c>
      <c r="E3440">
        <v>2020</v>
      </c>
      <c r="F3440" s="23">
        <v>76.040000000000006</v>
      </c>
      <c r="G3440" s="23">
        <v>18.5</v>
      </c>
      <c r="H3440" s="22">
        <v>34885</v>
      </c>
      <c r="I3440" s="34">
        <v>280.68525417489428</v>
      </c>
      <c r="J3440" s="22">
        <v>3</v>
      </c>
      <c r="K3440" s="22">
        <v>3</v>
      </c>
      <c r="L3440" s="23">
        <v>1991</v>
      </c>
      <c r="M3440" s="23">
        <v>1.9910000000000001</v>
      </c>
      <c r="N3440" s="23">
        <v>11.908171000000001</v>
      </c>
      <c r="O3440" s="14">
        <v>4.2425353034684354</v>
      </c>
      <c r="P3440" s="22">
        <v>0</v>
      </c>
      <c r="Q3440" s="22">
        <v>0</v>
      </c>
      <c r="R3440" s="23">
        <v>0</v>
      </c>
      <c r="S3440" s="23">
        <v>0</v>
      </c>
      <c r="T3440" s="23">
        <v>0</v>
      </c>
      <c r="U3440" s="14">
        <v>0</v>
      </c>
      <c r="V3440" s="22">
        <v>0</v>
      </c>
      <c r="W3440" s="22">
        <v>0</v>
      </c>
      <c r="X3440" s="23">
        <v>0</v>
      </c>
      <c r="Y3440" s="23">
        <v>0</v>
      </c>
      <c r="Z3440" s="23">
        <v>0</v>
      </c>
      <c r="AA3440" s="14">
        <v>0</v>
      </c>
      <c r="AB3440" s="22">
        <v>1</v>
      </c>
      <c r="AC3440" s="22">
        <v>1</v>
      </c>
      <c r="AD3440" s="23">
        <v>1261.0214592274676</v>
      </c>
      <c r="AE3440" s="23">
        <v>1.2610214592274676</v>
      </c>
      <c r="AF3440" s="23">
        <v>1.7629079999999999</v>
      </c>
      <c r="AG3440" s="14">
        <v>0.62807289438209546</v>
      </c>
      <c r="AH3440" s="22">
        <v>0</v>
      </c>
      <c r="AI3440" s="23">
        <v>0</v>
      </c>
      <c r="AJ3440" s="23">
        <v>0</v>
      </c>
      <c r="AK3440" s="23">
        <v>0</v>
      </c>
      <c r="AL3440" s="14">
        <v>0</v>
      </c>
      <c r="AM3440" s="22">
        <v>836</v>
      </c>
      <c r="AN3440" s="23">
        <v>12577.146000000012</v>
      </c>
      <c r="AO3440" s="23">
        <v>12.577146000000011</v>
      </c>
      <c r="AP3440" s="23">
        <v>11.168505648</v>
      </c>
      <c r="AQ3440" s="14">
        <v>3.9790140315105158</v>
      </c>
      <c r="AR3440" s="22">
        <v>836</v>
      </c>
      <c r="AS3440" s="23">
        <v>12577.146000000012</v>
      </c>
      <c r="AT3440" s="23">
        <v>12.577146000000011</v>
      </c>
      <c r="AU3440" s="23">
        <v>11.168505648</v>
      </c>
      <c r="AV3440" s="14">
        <v>3.9790140315105158</v>
      </c>
      <c r="AW3440" s="22">
        <v>1</v>
      </c>
      <c r="AX3440" s="22">
        <v>1</v>
      </c>
      <c r="AY3440" s="23">
        <v>64</v>
      </c>
      <c r="AZ3440" s="23">
        <v>6.4000000000000001E-2</v>
      </c>
      <c r="BA3440" s="23">
        <v>0.201766</v>
      </c>
      <c r="BB3440" s="14">
        <v>7.1883362947980201E-2</v>
      </c>
      <c r="BC3440" s="22">
        <v>4</v>
      </c>
      <c r="BD3440" s="23">
        <v>8200</v>
      </c>
      <c r="BE3440" s="23">
        <v>8.1999999999999993</v>
      </c>
      <c r="BF3440" s="23">
        <v>15.863110460621957</v>
      </c>
      <c r="BG3440" s="14">
        <v>5.651565311919696</v>
      </c>
      <c r="BH3440" s="22">
        <v>845</v>
      </c>
      <c r="BI3440" s="23">
        <v>24.093167459227477</v>
      </c>
      <c r="BJ3440" s="23">
        <v>40.904461108621959</v>
      </c>
      <c r="BK3440" s="14">
        <v>14.573070904228722</v>
      </c>
      <c r="BL3440" t="s">
        <v>649</v>
      </c>
    </row>
    <row r="3441" spans="1:64">
      <c r="A3441" t="s">
        <v>4539</v>
      </c>
      <c r="B3441" t="s">
        <v>4532</v>
      </c>
      <c r="C3441" t="s">
        <v>649</v>
      </c>
      <c r="D3441" t="s">
        <v>942</v>
      </c>
      <c r="E3441">
        <v>2021</v>
      </c>
      <c r="F3441" s="23">
        <v>76.040000000000006</v>
      </c>
      <c r="G3441" s="23">
        <v>18.53</v>
      </c>
      <c r="H3441" s="22">
        <v>34686</v>
      </c>
      <c r="I3441" s="34">
        <v>261.56</v>
      </c>
      <c r="J3441" s="22">
        <v>2</v>
      </c>
      <c r="K3441" s="22">
        <v>4</v>
      </c>
      <c r="L3441" s="23">
        <v>1991</v>
      </c>
      <c r="M3441" s="23">
        <v>1.9910000000000001</v>
      </c>
      <c r="N3441" s="23">
        <v>11.908170999999999</v>
      </c>
      <c r="O3441" s="14">
        <v>4.55</v>
      </c>
      <c r="P3441" s="22">
        <v>0</v>
      </c>
      <c r="Q3441" s="22">
        <v>0</v>
      </c>
      <c r="R3441" s="23">
        <v>0</v>
      </c>
      <c r="S3441" s="23">
        <v>0</v>
      </c>
      <c r="T3441" s="23">
        <v>0</v>
      </c>
      <c r="U3441" s="14">
        <v>0</v>
      </c>
      <c r="V3441" s="22">
        <v>0</v>
      </c>
      <c r="W3441" s="22">
        <v>0</v>
      </c>
      <c r="X3441" s="23">
        <v>0</v>
      </c>
      <c r="Y3441" s="23">
        <v>0</v>
      </c>
      <c r="Z3441" s="23">
        <v>0</v>
      </c>
      <c r="AA3441" s="14">
        <v>0</v>
      </c>
      <c r="AB3441" s="22">
        <v>1</v>
      </c>
      <c r="AC3441" s="22">
        <v>1</v>
      </c>
      <c r="AD3441" s="23">
        <v>0</v>
      </c>
      <c r="AE3441" s="23">
        <v>0</v>
      </c>
      <c r="AF3441" s="23">
        <v>0</v>
      </c>
      <c r="AG3441" s="14">
        <v>0</v>
      </c>
      <c r="AH3441" s="22">
        <v>2</v>
      </c>
      <c r="AI3441" s="23">
        <v>3.3</v>
      </c>
      <c r="AJ3441" s="23">
        <v>3.3E-3</v>
      </c>
      <c r="AK3441" s="23">
        <v>2.9529159999999999E-3</v>
      </c>
      <c r="AL3441" s="14">
        <v>0</v>
      </c>
      <c r="AM3441" s="22">
        <v>958</v>
      </c>
      <c r="AN3441" s="23">
        <v>14237.806</v>
      </c>
      <c r="AO3441" s="23">
        <v>14.237806000000001</v>
      </c>
      <c r="AP3441" s="23">
        <v>12.74031503</v>
      </c>
      <c r="AQ3441" s="14">
        <v>4.87</v>
      </c>
      <c r="AR3441" s="22">
        <v>960</v>
      </c>
      <c r="AS3441" s="23">
        <v>14241.106</v>
      </c>
      <c r="AT3441" s="23">
        <v>14.241106</v>
      </c>
      <c r="AU3441" s="23">
        <v>12.74326795</v>
      </c>
      <c r="AV3441" s="14">
        <v>4.87</v>
      </c>
      <c r="AW3441" s="22">
        <v>1</v>
      </c>
      <c r="AX3441" s="22">
        <v>1</v>
      </c>
      <c r="AY3441" s="23">
        <v>67</v>
      </c>
      <c r="AZ3441" s="23">
        <v>6.7000000000000004E-2</v>
      </c>
      <c r="BA3441" s="23">
        <v>0.201766</v>
      </c>
      <c r="BB3441" s="14">
        <v>0.08</v>
      </c>
      <c r="BC3441" s="22">
        <v>4</v>
      </c>
      <c r="BD3441" s="23">
        <v>8200</v>
      </c>
      <c r="BE3441" s="23">
        <v>8.1999999999999993</v>
      </c>
      <c r="BF3441" s="23">
        <v>13.84242302</v>
      </c>
      <c r="BG3441" s="14">
        <v>5.29</v>
      </c>
      <c r="BH3441" s="22">
        <v>968</v>
      </c>
      <c r="BI3441" s="23">
        <v>24.5</v>
      </c>
      <c r="BJ3441" s="23">
        <v>38.700000000000003</v>
      </c>
      <c r="BK3441" s="14">
        <v>14.79</v>
      </c>
      <c r="BL3441" t="s">
        <v>649</v>
      </c>
    </row>
    <row r="3442" spans="1:64">
      <c r="A3442" t="s">
        <v>4540</v>
      </c>
      <c r="B3442" t="s">
        <v>4532</v>
      </c>
      <c r="C3442" t="s">
        <v>649</v>
      </c>
      <c r="D3442" s="111" t="s">
        <v>942</v>
      </c>
      <c r="E3442" s="110">
        <v>2022</v>
      </c>
      <c r="F3442" s="23"/>
      <c r="G3442" s="23"/>
      <c r="H3442" s="22">
        <v>35423</v>
      </c>
      <c r="I3442" s="34">
        <v>256.72954463485428</v>
      </c>
      <c r="J3442" s="22">
        <v>3</v>
      </c>
      <c r="K3442" s="22">
        <v>4</v>
      </c>
      <c r="L3442" s="23">
        <v>1991</v>
      </c>
      <c r="M3442" s="23">
        <v>1.9910000000000001</v>
      </c>
      <c r="N3442" s="23">
        <v>11.782738</v>
      </c>
      <c r="O3442" s="14">
        <v>4.5895527983577251</v>
      </c>
      <c r="P3442" s="22">
        <v>0</v>
      </c>
      <c r="Q3442" s="22">
        <v>0</v>
      </c>
      <c r="R3442" s="23">
        <v>0</v>
      </c>
      <c r="S3442" s="23">
        <v>0</v>
      </c>
      <c r="T3442" s="23">
        <v>0</v>
      </c>
      <c r="U3442" s="14">
        <v>0</v>
      </c>
      <c r="V3442" s="22">
        <v>0</v>
      </c>
      <c r="W3442" s="22">
        <v>0</v>
      </c>
      <c r="X3442" s="23">
        <v>0</v>
      </c>
      <c r="Y3442" s="23">
        <v>0</v>
      </c>
      <c r="Z3442" s="23">
        <v>0</v>
      </c>
      <c r="AA3442" s="14">
        <v>0</v>
      </c>
      <c r="AB3442" s="22">
        <v>1</v>
      </c>
      <c r="AC3442" s="22">
        <v>1</v>
      </c>
      <c r="AD3442" s="23">
        <v>1627.16351931331</v>
      </c>
      <c r="AE3442" s="23">
        <v>1.62716351931331</v>
      </c>
      <c r="AF3442" s="23">
        <v>2.2747746000000002</v>
      </c>
      <c r="AG3442" s="14">
        <v>0.88605875230893494</v>
      </c>
      <c r="AH3442" s="22">
        <v>2</v>
      </c>
      <c r="AI3442" s="23">
        <v>3.3</v>
      </c>
      <c r="AJ3442" s="23">
        <v>3.3E-3</v>
      </c>
      <c r="AK3442" s="23">
        <v>3.3804009302184001E-3</v>
      </c>
      <c r="AL3442" s="14">
        <v>1.3167167553801941E-3</v>
      </c>
      <c r="AM3442" s="22">
        <v>1160</v>
      </c>
      <c r="AN3442" s="23">
        <v>16581.489000000016</v>
      </c>
      <c r="AO3442" s="23">
        <v>16.581489000000026</v>
      </c>
      <c r="AP3442" s="23">
        <v>16.985479042426082</v>
      </c>
      <c r="AQ3442" s="14">
        <v>6.6160983016522232</v>
      </c>
      <c r="AR3442" s="22">
        <v>1162</v>
      </c>
      <c r="AS3442" s="23">
        <v>16584.789000000001</v>
      </c>
      <c r="AT3442" s="23">
        <v>16.584789000000001</v>
      </c>
      <c r="AU3442" s="23">
        <v>16.988859443356318</v>
      </c>
      <c r="AV3442" s="14">
        <v>6.6174150184076117</v>
      </c>
      <c r="AW3442" s="22">
        <v>1</v>
      </c>
      <c r="AX3442" s="22">
        <v>1</v>
      </c>
      <c r="AY3442" s="23">
        <v>67</v>
      </c>
      <c r="AZ3442" s="23">
        <v>6.7000000000000004E-2</v>
      </c>
      <c r="BA3442" s="23">
        <v>0.201766</v>
      </c>
      <c r="BB3442" s="14">
        <v>7.859087674812465E-2</v>
      </c>
      <c r="BC3442" s="22">
        <v>4</v>
      </c>
      <c r="BD3442" s="23">
        <v>8200</v>
      </c>
      <c r="BE3442" s="23">
        <v>8.1999999999999993</v>
      </c>
      <c r="BF3442" s="23">
        <v>15.461605531919691</v>
      </c>
      <c r="BG3442" s="14">
        <v>6.0225267621265361</v>
      </c>
      <c r="BH3442" s="22">
        <v>1171</v>
      </c>
      <c r="BI3442" s="23">
        <v>28.46995251931331</v>
      </c>
      <c r="BJ3442" s="23">
        <v>46.709743575276015</v>
      </c>
      <c r="BK3442" s="14">
        <v>18.194144207948934</v>
      </c>
      <c r="BL3442" t="s">
        <v>649</v>
      </c>
    </row>
    <row r="3443" spans="1:64">
      <c r="A3443" t="s">
        <v>4541</v>
      </c>
      <c r="B3443" t="s">
        <v>4532</v>
      </c>
      <c r="C3443" t="s">
        <v>649</v>
      </c>
      <c r="D3443" t="s">
        <v>942</v>
      </c>
      <c r="E3443">
        <v>2023</v>
      </c>
      <c r="F3443">
        <v>76.040000000000006</v>
      </c>
      <c r="G3443">
        <v>19.260000000000002</v>
      </c>
      <c r="H3443">
        <v>34936</v>
      </c>
      <c r="I3443">
        <v>256.72954463485428</v>
      </c>
      <c r="J3443">
        <v>3</v>
      </c>
      <c r="K3443">
        <v>4</v>
      </c>
      <c r="L3443">
        <v>1991</v>
      </c>
      <c r="M3443">
        <v>1.9910000000000001</v>
      </c>
      <c r="N3443">
        <v>11.782738</v>
      </c>
      <c r="O3443">
        <v>4.589552798357726</v>
      </c>
      <c r="P3443">
        <v>0</v>
      </c>
      <c r="Q3443">
        <v>0</v>
      </c>
      <c r="R3443">
        <v>0</v>
      </c>
      <c r="S3443">
        <v>0</v>
      </c>
      <c r="T3443">
        <v>0</v>
      </c>
      <c r="U3443">
        <v>0</v>
      </c>
      <c r="V3443">
        <v>0</v>
      </c>
      <c r="W3443">
        <v>0</v>
      </c>
      <c r="X3443">
        <v>0</v>
      </c>
      <c r="Y3443">
        <v>0</v>
      </c>
      <c r="Z3443">
        <v>0</v>
      </c>
      <c r="AA3443">
        <v>0</v>
      </c>
      <c r="AB3443">
        <v>1</v>
      </c>
      <c r="AC3443">
        <v>1</v>
      </c>
      <c r="AD3443">
        <v>624.75510729613802</v>
      </c>
      <c r="AE3443">
        <v>0.62475510729613803</v>
      </c>
      <c r="AF3443">
        <v>0.87340764000000004</v>
      </c>
      <c r="AG3443">
        <v>0.3402053477102705</v>
      </c>
      <c r="AH3443">
        <v>2</v>
      </c>
      <c r="AI3443">
        <v>3.3</v>
      </c>
      <c r="AJ3443">
        <v>3.3E-3</v>
      </c>
      <c r="AK3443">
        <v>3.0950000000000001E-3</v>
      </c>
      <c r="AL3443">
        <v>1.302E-3</v>
      </c>
      <c r="AM3443">
        <v>1519</v>
      </c>
      <c r="AN3443">
        <v>23316.315999999999</v>
      </c>
      <c r="AO3443">
        <v>23.316316</v>
      </c>
      <c r="AP3443">
        <v>21.870407</v>
      </c>
      <c r="AQ3443">
        <v>8.5188508518200425</v>
      </c>
      <c r="AR3443">
        <v>1696</v>
      </c>
      <c r="AS3443">
        <v>23452.786</v>
      </c>
      <c r="AT3443">
        <v>23.452786</v>
      </c>
      <c r="AU3443">
        <v>21.998413907633601</v>
      </c>
      <c r="AV3443">
        <v>8.5687114581696804</v>
      </c>
      <c r="AW3443">
        <v>1</v>
      </c>
      <c r="AX3443">
        <v>1</v>
      </c>
      <c r="AY3443">
        <v>67</v>
      </c>
      <c r="AZ3443">
        <v>6.7000000000000004E-2</v>
      </c>
      <c r="BA3443">
        <v>0.201766</v>
      </c>
      <c r="BB3443">
        <v>7.8590876748124663E-2</v>
      </c>
      <c r="BC3443">
        <v>4</v>
      </c>
      <c r="BD3443">
        <v>8200</v>
      </c>
      <c r="BE3443">
        <v>8.1999999999999993</v>
      </c>
      <c r="BF3443">
        <v>18.461855</v>
      </c>
      <c r="BG3443">
        <v>7.1911688334345181</v>
      </c>
      <c r="BH3443">
        <v>1705</v>
      </c>
      <c r="BI3443">
        <v>34.335541107296137</v>
      </c>
      <c r="BJ3443">
        <v>53.318180547633602</v>
      </c>
      <c r="BK3443">
        <v>20.768229314420321</v>
      </c>
      <c r="BL3443" t="s">
        <v>649</v>
      </c>
    </row>
    <row r="3444" spans="1:64">
      <c r="A3444" t="s">
        <v>4542</v>
      </c>
      <c r="B3444" t="s">
        <v>4532</v>
      </c>
      <c r="C3444" t="s">
        <v>649</v>
      </c>
      <c r="D3444" t="s">
        <v>942</v>
      </c>
      <c r="E3444">
        <v>2024</v>
      </c>
      <c r="F3444">
        <v>76.040000000000006</v>
      </c>
      <c r="G3444">
        <v>19.32</v>
      </c>
      <c r="H3444">
        <v>35054</v>
      </c>
      <c r="I3444">
        <v>240.36871848364711</v>
      </c>
      <c r="J3444">
        <v>3</v>
      </c>
      <c r="K3444">
        <v>4</v>
      </c>
      <c r="L3444">
        <v>1991</v>
      </c>
      <c r="M3444">
        <v>1.9910000000000001</v>
      </c>
      <c r="N3444">
        <v>11.782738</v>
      </c>
      <c r="O3444">
        <v>4.9019431789339132</v>
      </c>
      <c r="P3444">
        <v>0</v>
      </c>
      <c r="Q3444">
        <v>0</v>
      </c>
      <c r="R3444">
        <v>0</v>
      </c>
      <c r="S3444">
        <v>0</v>
      </c>
      <c r="T3444">
        <v>0</v>
      </c>
      <c r="U3444">
        <v>0</v>
      </c>
      <c r="V3444">
        <v>0</v>
      </c>
      <c r="W3444">
        <v>0</v>
      </c>
      <c r="X3444">
        <v>0</v>
      </c>
      <c r="Y3444">
        <v>0</v>
      </c>
      <c r="Z3444">
        <v>0</v>
      </c>
      <c r="AA3444">
        <v>0</v>
      </c>
      <c r="AB3444">
        <v>1</v>
      </c>
      <c r="AC3444">
        <v>1</v>
      </c>
      <c r="AD3444">
        <v>711.17949570815449</v>
      </c>
      <c r="AE3444">
        <v>0.71117949570815453</v>
      </c>
      <c r="AF3444">
        <v>0.99422893499999998</v>
      </c>
      <c r="AG3444">
        <v>0.41362659054474255</v>
      </c>
      <c r="AH3444">
        <v>3</v>
      </c>
      <c r="AI3444">
        <v>7.3</v>
      </c>
      <c r="AJ3444">
        <v>7.2999999999999992E-3</v>
      </c>
      <c r="AK3444">
        <v>6.5841898146935997E-3</v>
      </c>
      <c r="AL3444">
        <v>2.7392041095154148E-3</v>
      </c>
      <c r="AM3444">
        <v>1891</v>
      </c>
      <c r="AN3444">
        <v>31502.862999999994</v>
      </c>
      <c r="AO3444">
        <v>31.502862999999952</v>
      </c>
      <c r="AP3444">
        <v>28.413812287436727</v>
      </c>
      <c r="AQ3444">
        <v>11.820927642616603</v>
      </c>
      <c r="AR3444">
        <v>2278</v>
      </c>
      <c r="AS3444">
        <v>31851.772999999888</v>
      </c>
      <c r="AT3444">
        <v>31.851773000000016</v>
      </c>
      <c r="AU3444">
        <v>28.728509502264732</v>
      </c>
      <c r="AV3444">
        <v>11.951850342048234</v>
      </c>
      <c r="AW3444">
        <v>1</v>
      </c>
      <c r="AX3444">
        <v>1</v>
      </c>
      <c r="AY3444">
        <v>60</v>
      </c>
      <c r="AZ3444">
        <v>0.06</v>
      </c>
      <c r="BA3444">
        <v>0.201766</v>
      </c>
      <c r="BB3444">
        <v>8.3940207058900915E-2</v>
      </c>
      <c r="BC3444">
        <v>4</v>
      </c>
      <c r="BD3444">
        <v>8200</v>
      </c>
      <c r="BE3444">
        <v>8.1999999999999993</v>
      </c>
      <c r="BF3444">
        <v>16.191825095028836</v>
      </c>
      <c r="BG3444">
        <v>6.7362447148589366</v>
      </c>
      <c r="BH3444">
        <v>2287</v>
      </c>
      <c r="BI3444">
        <v>42.813952495708179</v>
      </c>
      <c r="BJ3444">
        <v>57.899067532293572</v>
      </c>
      <c r="BK3444">
        <v>24.087605033444728</v>
      </c>
      <c r="BL3444" t="s">
        <v>649</v>
      </c>
    </row>
    <row r="3445" spans="1:64">
      <c r="A3445" t="s">
        <v>4543</v>
      </c>
      <c r="B3445" t="s">
        <v>4544</v>
      </c>
      <c r="C3445" t="s">
        <v>650</v>
      </c>
      <c r="D3445" t="s">
        <v>942</v>
      </c>
      <c r="E3445">
        <v>2012</v>
      </c>
      <c r="F3445" s="23">
        <v>100.85</v>
      </c>
      <c r="G3445" s="23">
        <v>20.88</v>
      </c>
      <c r="H3445" s="22">
        <v>40808</v>
      </c>
      <c r="I3445" s="34">
        <v>333.21187900000001</v>
      </c>
      <c r="J3445" s="22">
        <v>8</v>
      </c>
      <c r="K3445" s="22" t="s">
        <v>782</v>
      </c>
      <c r="L3445" s="23">
        <v>2612</v>
      </c>
      <c r="M3445" s="23">
        <v>2.6120000000000001</v>
      </c>
      <c r="N3445" s="23">
        <v>15.315648999999999</v>
      </c>
      <c r="O3445" s="14">
        <v>4.5963694469608027</v>
      </c>
      <c r="P3445" s="22">
        <v>0</v>
      </c>
      <c r="Q3445" s="22" t="s">
        <v>782</v>
      </c>
      <c r="R3445" s="23">
        <v>0</v>
      </c>
      <c r="S3445" s="23">
        <v>0</v>
      </c>
      <c r="T3445" s="23">
        <v>0</v>
      </c>
      <c r="U3445" s="14">
        <v>0</v>
      </c>
      <c r="V3445" s="22">
        <v>0</v>
      </c>
      <c r="W3445" s="22" t="s">
        <v>782</v>
      </c>
      <c r="X3445" s="23">
        <v>0</v>
      </c>
      <c r="Y3445" s="23">
        <v>0</v>
      </c>
      <c r="Z3445" s="23">
        <v>0</v>
      </c>
      <c r="AA3445" s="14">
        <v>0</v>
      </c>
      <c r="AB3445" s="22">
        <v>1</v>
      </c>
      <c r="AC3445" s="22" t="s">
        <v>782</v>
      </c>
      <c r="AD3445" s="23">
        <v>282.5</v>
      </c>
      <c r="AE3445" s="23">
        <v>0.28249999999999997</v>
      </c>
      <c r="AF3445" s="23">
        <v>0.54564000000000001</v>
      </c>
      <c r="AG3445" s="14">
        <v>0.16375166504793184</v>
      </c>
      <c r="AH3445" s="22" t="s">
        <v>782</v>
      </c>
      <c r="AI3445" s="23" t="s">
        <v>782</v>
      </c>
      <c r="AJ3445" s="23" t="s">
        <v>782</v>
      </c>
      <c r="AK3445" s="23" t="s">
        <v>782</v>
      </c>
      <c r="AL3445" s="14" t="s">
        <v>782</v>
      </c>
      <c r="AM3445" s="22" t="s">
        <v>782</v>
      </c>
      <c r="AN3445" s="23" t="s">
        <v>782</v>
      </c>
      <c r="AO3445" s="23" t="s">
        <v>782</v>
      </c>
      <c r="AP3445" s="23" t="s">
        <v>782</v>
      </c>
      <c r="AQ3445" s="14" t="s">
        <v>782</v>
      </c>
      <c r="AR3445" s="22">
        <v>528</v>
      </c>
      <c r="AS3445" s="23">
        <v>9521.4840000000077</v>
      </c>
      <c r="AT3445" s="23">
        <v>9.5214840000000081</v>
      </c>
      <c r="AU3445" s="23">
        <v>7.3902979999999996</v>
      </c>
      <c r="AV3445" s="14">
        <v>2.2178975197940045</v>
      </c>
      <c r="AW3445" s="22">
        <v>7</v>
      </c>
      <c r="AX3445" s="22" t="s">
        <v>782</v>
      </c>
      <c r="AY3445" s="23">
        <v>129</v>
      </c>
      <c r="AZ3445" s="23">
        <v>0.129</v>
      </c>
      <c r="BA3445" s="23">
        <v>0.33141199999999998</v>
      </c>
      <c r="BB3445" s="14">
        <v>9.9459839485494445E-2</v>
      </c>
      <c r="BC3445" s="22">
        <v>4</v>
      </c>
      <c r="BD3445" s="23">
        <v>2160</v>
      </c>
      <c r="BE3445" s="23">
        <v>2.16</v>
      </c>
      <c r="BF3445" s="23">
        <v>3.4495200000000006</v>
      </c>
      <c r="BG3445" s="14">
        <v>1.0352332006746976</v>
      </c>
      <c r="BH3445" s="22">
        <v>548</v>
      </c>
      <c r="BI3445" s="23">
        <v>14.704984000000008</v>
      </c>
      <c r="BJ3445" s="23">
        <v>27.032519000000001</v>
      </c>
      <c r="BK3445" s="14">
        <v>8.1127116719629306</v>
      </c>
      <c r="BL3445" t="s">
        <v>650</v>
      </c>
    </row>
    <row r="3446" spans="1:64">
      <c r="A3446" t="s">
        <v>4545</v>
      </c>
      <c r="B3446" t="s">
        <v>4544</v>
      </c>
      <c r="C3446" t="s">
        <v>650</v>
      </c>
      <c r="D3446" t="s">
        <v>942</v>
      </c>
      <c r="E3446">
        <v>2015</v>
      </c>
      <c r="F3446" s="23">
        <v>100.85</v>
      </c>
      <c r="G3446" s="23">
        <v>21.1</v>
      </c>
      <c r="H3446" s="22">
        <v>41276</v>
      </c>
      <c r="I3446" s="34">
        <v>331.66179822790411</v>
      </c>
      <c r="J3446" s="13">
        <v>7</v>
      </c>
      <c r="K3446" s="13">
        <v>10</v>
      </c>
      <c r="L3446" s="19">
        <v>3591</v>
      </c>
      <c r="M3446" s="35">
        <v>3.5910000000000002</v>
      </c>
      <c r="N3446" s="19">
        <v>21.479045739822151</v>
      </c>
      <c r="O3446" s="17">
        <v>6.4761892550141242</v>
      </c>
      <c r="P3446" s="36">
        <v>0</v>
      </c>
      <c r="Q3446" s="37">
        <v>0</v>
      </c>
      <c r="R3446" s="38">
        <v>0</v>
      </c>
      <c r="S3446" s="27">
        <v>0</v>
      </c>
      <c r="T3446" s="23">
        <v>0</v>
      </c>
      <c r="U3446" s="17">
        <v>0</v>
      </c>
      <c r="V3446" s="22">
        <v>0</v>
      </c>
      <c r="W3446" s="22">
        <v>0</v>
      </c>
      <c r="X3446" s="23">
        <v>0</v>
      </c>
      <c r="Y3446" s="27">
        <v>0</v>
      </c>
      <c r="Z3446" s="27">
        <v>0</v>
      </c>
      <c r="AA3446" s="14">
        <v>0</v>
      </c>
      <c r="AB3446" s="39">
        <v>1</v>
      </c>
      <c r="AC3446" s="22" t="s">
        <v>782</v>
      </c>
      <c r="AD3446" s="23">
        <v>282.5</v>
      </c>
      <c r="AE3446" s="23">
        <v>0.28249999999999997</v>
      </c>
      <c r="AF3446" s="23">
        <v>1.1275885319999999</v>
      </c>
      <c r="AG3446" s="14">
        <v>0.33998143229783978</v>
      </c>
      <c r="AH3446" s="22" t="s">
        <v>782</v>
      </c>
      <c r="AI3446" s="23" t="s">
        <v>782</v>
      </c>
      <c r="AJ3446" s="23" t="s">
        <v>782</v>
      </c>
      <c r="AK3446" s="23" t="s">
        <v>782</v>
      </c>
      <c r="AL3446" s="14" t="s">
        <v>782</v>
      </c>
      <c r="AM3446" s="22" t="s">
        <v>782</v>
      </c>
      <c r="AN3446" s="23" t="s">
        <v>782</v>
      </c>
      <c r="AO3446" s="23" t="s">
        <v>782</v>
      </c>
      <c r="AP3446" s="23" t="s">
        <v>782</v>
      </c>
      <c r="AQ3446" s="14" t="s">
        <v>782</v>
      </c>
      <c r="AR3446" s="40">
        <v>633</v>
      </c>
      <c r="AS3446" s="41">
        <v>10851.989000000003</v>
      </c>
      <c r="AT3446" s="23">
        <v>10.851989000000003</v>
      </c>
      <c r="AU3446" s="23">
        <v>9.6383326369344395</v>
      </c>
      <c r="AV3446" s="14">
        <v>2.9060725981806868</v>
      </c>
      <c r="AW3446" s="22">
        <v>5</v>
      </c>
      <c r="AX3446" s="22" t="s">
        <v>782</v>
      </c>
      <c r="AY3446" s="23">
        <v>92</v>
      </c>
      <c r="AZ3446" s="23">
        <v>9.1999999999999998E-2</v>
      </c>
      <c r="BA3446" s="23">
        <v>0.23972846216621732</v>
      </c>
      <c r="BB3446" s="14">
        <v>7.2280999333388996E-2</v>
      </c>
      <c r="BC3446" s="42">
        <v>5</v>
      </c>
      <c r="BD3446" s="43">
        <v>3891.5</v>
      </c>
      <c r="BE3446" s="44">
        <v>3.8915000000000002</v>
      </c>
      <c r="BF3446" s="23">
        <v>6.1758104999999999</v>
      </c>
      <c r="BG3446" s="14">
        <v>1.8620807500284493</v>
      </c>
      <c r="BH3446" s="22">
        <v>651</v>
      </c>
      <c r="BI3446" s="23">
        <v>18.708989000000003</v>
      </c>
      <c r="BJ3446" s="23">
        <v>38.660505870922805</v>
      </c>
      <c r="BK3446" s="14">
        <v>11.65660503485449</v>
      </c>
      <c r="BL3446" t="s">
        <v>650</v>
      </c>
    </row>
    <row r="3447" spans="1:64">
      <c r="A3447" t="s">
        <v>4546</v>
      </c>
      <c r="B3447" t="s">
        <v>4544</v>
      </c>
      <c r="C3447" t="s">
        <v>650</v>
      </c>
      <c r="D3447" t="s">
        <v>942</v>
      </c>
      <c r="E3447">
        <v>2016</v>
      </c>
      <c r="F3447" s="23">
        <v>100.85</v>
      </c>
      <c r="G3447" s="23">
        <v>21.16</v>
      </c>
      <c r="H3447" s="22">
        <v>41087</v>
      </c>
      <c r="I3447" s="34">
        <v>350.94560940753126</v>
      </c>
      <c r="J3447" s="13">
        <v>7</v>
      </c>
      <c r="K3447" s="13">
        <v>10</v>
      </c>
      <c r="L3447" s="19">
        <v>3591</v>
      </c>
      <c r="M3447" s="35">
        <v>3.5910000000000002</v>
      </c>
      <c r="N3447" s="19">
        <v>21.477770999999997</v>
      </c>
      <c r="O3447" s="17">
        <v>6.1199714212863112</v>
      </c>
      <c r="P3447" s="13">
        <v>0</v>
      </c>
      <c r="Q3447" s="13">
        <v>0</v>
      </c>
      <c r="R3447" s="19">
        <v>0</v>
      </c>
      <c r="S3447" s="27">
        <v>0</v>
      </c>
      <c r="T3447" s="19">
        <v>0</v>
      </c>
      <c r="U3447" s="17">
        <v>0</v>
      </c>
      <c r="V3447" s="13">
        <v>0</v>
      </c>
      <c r="W3447" s="13">
        <v>0</v>
      </c>
      <c r="X3447" s="19">
        <v>0</v>
      </c>
      <c r="Y3447" s="27">
        <v>0</v>
      </c>
      <c r="Z3447" s="19">
        <v>0</v>
      </c>
      <c r="AA3447" s="14">
        <v>0</v>
      </c>
      <c r="AB3447" s="13">
        <v>1</v>
      </c>
      <c r="AC3447" s="22" t="s">
        <v>782</v>
      </c>
      <c r="AD3447" s="19">
        <v>282.5</v>
      </c>
      <c r="AE3447" s="23">
        <v>0.28249999999999997</v>
      </c>
      <c r="AF3447" s="19">
        <v>1.4826242969999999</v>
      </c>
      <c r="AG3447" s="14">
        <v>0.42246554943456227</v>
      </c>
      <c r="AH3447" s="22" t="s">
        <v>782</v>
      </c>
      <c r="AI3447" s="23" t="s">
        <v>782</v>
      </c>
      <c r="AJ3447" s="23" t="s">
        <v>782</v>
      </c>
      <c r="AK3447" s="23" t="s">
        <v>782</v>
      </c>
      <c r="AL3447" s="14" t="s">
        <v>782</v>
      </c>
      <c r="AM3447" s="22" t="s">
        <v>782</v>
      </c>
      <c r="AN3447" s="23" t="s">
        <v>782</v>
      </c>
      <c r="AO3447" s="23" t="s">
        <v>782</v>
      </c>
      <c r="AP3447" s="23" t="s">
        <v>782</v>
      </c>
      <c r="AQ3447" s="14" t="s">
        <v>782</v>
      </c>
      <c r="AR3447" s="13">
        <v>658</v>
      </c>
      <c r="AS3447" s="19">
        <v>11238.613000000008</v>
      </c>
      <c r="AT3447" s="23">
        <v>11.238613000000008</v>
      </c>
      <c r="AU3447" s="19">
        <v>9.979888344000015</v>
      </c>
      <c r="AV3447" s="14">
        <v>2.8437136913746062</v>
      </c>
      <c r="AW3447" s="13">
        <v>5</v>
      </c>
      <c r="AX3447" s="22" t="s">
        <v>782</v>
      </c>
      <c r="AY3447" s="19">
        <v>92</v>
      </c>
      <c r="AZ3447" s="23">
        <v>9.1999999999999998E-2</v>
      </c>
      <c r="BA3447" s="19">
        <v>0.27602300000000002</v>
      </c>
      <c r="BB3447" s="14">
        <v>7.8651219049579751E-2</v>
      </c>
      <c r="BC3447" s="13">
        <v>5</v>
      </c>
      <c r="BD3447" s="19">
        <v>3891.4999999999995</v>
      </c>
      <c r="BE3447" s="44">
        <v>3.8914999999999997</v>
      </c>
      <c r="BF3447" s="19">
        <v>6.2575320000000012</v>
      </c>
      <c r="BG3447" s="14">
        <v>1.7830489489707562</v>
      </c>
      <c r="BH3447" s="22">
        <v>676</v>
      </c>
      <c r="BI3447" s="23">
        <v>19.095613000000007</v>
      </c>
      <c r="BJ3447" s="23">
        <v>39.473838641000015</v>
      </c>
      <c r="BK3447" s="14">
        <v>11.247850830115816</v>
      </c>
      <c r="BL3447" t="s">
        <v>650</v>
      </c>
    </row>
    <row r="3448" spans="1:64">
      <c r="A3448" t="s">
        <v>4547</v>
      </c>
      <c r="B3448" t="s">
        <v>4544</v>
      </c>
      <c r="C3448" t="s">
        <v>650</v>
      </c>
      <c r="D3448" t="s">
        <v>942</v>
      </c>
      <c r="E3448">
        <v>2017</v>
      </c>
      <c r="F3448" s="23">
        <v>100.85</v>
      </c>
      <c r="G3448" s="23">
        <v>21.23</v>
      </c>
      <c r="H3448" s="22">
        <v>40871</v>
      </c>
      <c r="I3448" s="34">
        <v>321.04213266827952</v>
      </c>
      <c r="J3448" s="13">
        <v>7</v>
      </c>
      <c r="K3448" s="13">
        <v>10</v>
      </c>
      <c r="L3448" s="19">
        <v>3591</v>
      </c>
      <c r="M3448" s="19">
        <v>3.5910000000000002</v>
      </c>
      <c r="N3448" s="19">
        <v>21.477770999999997</v>
      </c>
      <c r="O3448" s="17">
        <v>6.6900162983256006</v>
      </c>
      <c r="P3448" s="13">
        <v>0</v>
      </c>
      <c r="Q3448" s="13">
        <v>0</v>
      </c>
      <c r="R3448" s="19">
        <v>0</v>
      </c>
      <c r="S3448" s="19">
        <v>0</v>
      </c>
      <c r="T3448" s="19">
        <v>0</v>
      </c>
      <c r="U3448" s="17">
        <v>0</v>
      </c>
      <c r="V3448" s="13">
        <v>0</v>
      </c>
      <c r="W3448" s="13">
        <v>0</v>
      </c>
      <c r="X3448" s="19">
        <v>0</v>
      </c>
      <c r="Y3448" s="19">
        <v>0</v>
      </c>
      <c r="Z3448" s="19">
        <v>0</v>
      </c>
      <c r="AA3448" s="14">
        <v>0</v>
      </c>
      <c r="AB3448" s="13">
        <v>1</v>
      </c>
      <c r="AC3448" s="22" t="s">
        <v>782</v>
      </c>
      <c r="AD3448" s="19">
        <v>282.5</v>
      </c>
      <c r="AE3448" s="19">
        <v>0.28249999999999997</v>
      </c>
      <c r="AF3448" s="19">
        <v>1.375416966</v>
      </c>
      <c r="AG3448" s="14">
        <v>0.42842257325183092</v>
      </c>
      <c r="AH3448" s="22" t="s">
        <v>782</v>
      </c>
      <c r="AI3448" s="23" t="s">
        <v>782</v>
      </c>
      <c r="AJ3448" s="23" t="s">
        <v>782</v>
      </c>
      <c r="AK3448" s="23" t="s">
        <v>782</v>
      </c>
      <c r="AL3448" s="14" t="s">
        <v>782</v>
      </c>
      <c r="AM3448" s="22" t="s">
        <v>782</v>
      </c>
      <c r="AN3448" s="23" t="s">
        <v>782</v>
      </c>
      <c r="AO3448" s="23" t="s">
        <v>782</v>
      </c>
      <c r="AP3448" s="23" t="s">
        <v>782</v>
      </c>
      <c r="AQ3448" s="14" t="s">
        <v>782</v>
      </c>
      <c r="AR3448" s="13">
        <v>691</v>
      </c>
      <c r="AS3448" s="19">
        <v>11569.36300000001</v>
      </c>
      <c r="AT3448" s="19">
        <v>11.569363000000006</v>
      </c>
      <c r="AU3448" s="19">
        <v>10.273594344000021</v>
      </c>
      <c r="AV3448" s="14">
        <v>3.2000766561737648</v>
      </c>
      <c r="AW3448" s="13">
        <v>5</v>
      </c>
      <c r="AX3448" s="22" t="s">
        <v>782</v>
      </c>
      <c r="AY3448" s="19">
        <v>195.1</v>
      </c>
      <c r="AZ3448" s="19">
        <v>0.1951</v>
      </c>
      <c r="BA3448" s="19">
        <v>0.31372080000000002</v>
      </c>
      <c r="BB3448" s="14">
        <v>9.7719510331111481E-2</v>
      </c>
      <c r="BC3448" s="13">
        <v>6</v>
      </c>
      <c r="BD3448" s="19">
        <v>4691.5</v>
      </c>
      <c r="BE3448" s="19">
        <v>4.6914999999999996</v>
      </c>
      <c r="BF3448" s="19">
        <v>7.6054260447708275</v>
      </c>
      <c r="BG3448" s="14">
        <v>2.3689806635533479</v>
      </c>
      <c r="BH3448" s="22">
        <v>710</v>
      </c>
      <c r="BI3448" s="23">
        <v>20.329463000000004</v>
      </c>
      <c r="BJ3448" s="23">
        <v>41.045929154770846</v>
      </c>
      <c r="BK3448" s="14">
        <v>12.785215701635655</v>
      </c>
      <c r="BL3448" t="s">
        <v>650</v>
      </c>
    </row>
    <row r="3449" spans="1:64">
      <c r="A3449" t="s">
        <v>4548</v>
      </c>
      <c r="B3449" t="s">
        <v>4544</v>
      </c>
      <c r="C3449" t="s">
        <v>650</v>
      </c>
      <c r="D3449" t="s">
        <v>942</v>
      </c>
      <c r="E3449">
        <v>2018</v>
      </c>
      <c r="F3449" s="23">
        <v>100.85</v>
      </c>
      <c r="G3449" s="23">
        <v>21.29</v>
      </c>
      <c r="H3449" s="22">
        <v>40696</v>
      </c>
      <c r="I3449" s="34">
        <v>321.06495016171721</v>
      </c>
      <c r="J3449" s="13">
        <v>7</v>
      </c>
      <c r="K3449" s="13">
        <v>10</v>
      </c>
      <c r="L3449" s="19">
        <v>4110</v>
      </c>
      <c r="M3449" s="19">
        <v>4.1099999999999994</v>
      </c>
      <c r="N3449" s="19">
        <v>24.581910000000001</v>
      </c>
      <c r="O3449" s="17">
        <v>7.6563667219415699</v>
      </c>
      <c r="P3449" s="13">
        <v>0</v>
      </c>
      <c r="Q3449" s="13">
        <v>0</v>
      </c>
      <c r="R3449" s="19">
        <v>0</v>
      </c>
      <c r="S3449" s="19">
        <v>0</v>
      </c>
      <c r="T3449" s="19">
        <v>0</v>
      </c>
      <c r="U3449" s="17">
        <v>0</v>
      </c>
      <c r="V3449" s="13">
        <v>0</v>
      </c>
      <c r="W3449" s="13">
        <v>0</v>
      </c>
      <c r="X3449" s="19">
        <v>0</v>
      </c>
      <c r="Y3449" s="19">
        <v>0</v>
      </c>
      <c r="Z3449" s="19">
        <v>0</v>
      </c>
      <c r="AA3449" s="14">
        <v>0</v>
      </c>
      <c r="AB3449" s="13">
        <v>1</v>
      </c>
      <c r="AC3449" s="22" t="s">
        <v>782</v>
      </c>
      <c r="AD3449" s="19">
        <v>282.5</v>
      </c>
      <c r="AE3449" s="19">
        <v>0.28249999999999997</v>
      </c>
      <c r="AF3449" s="19">
        <v>1.437333282</v>
      </c>
      <c r="AG3449" s="14">
        <v>0.44767679601153271</v>
      </c>
      <c r="AH3449" s="22" t="s">
        <v>782</v>
      </c>
      <c r="AI3449" s="23" t="s">
        <v>782</v>
      </c>
      <c r="AJ3449" s="23" t="s">
        <v>782</v>
      </c>
      <c r="AK3449" s="23" t="s">
        <v>782</v>
      </c>
      <c r="AL3449" s="14" t="s">
        <v>782</v>
      </c>
      <c r="AM3449" s="22" t="s">
        <v>782</v>
      </c>
      <c r="AN3449" s="23" t="s">
        <v>782</v>
      </c>
      <c r="AO3449" s="23" t="s">
        <v>782</v>
      </c>
      <c r="AP3449" s="23" t="s">
        <v>782</v>
      </c>
      <c r="AQ3449" s="14" t="s">
        <v>782</v>
      </c>
      <c r="AR3449" s="13">
        <v>722</v>
      </c>
      <c r="AS3449" s="19">
        <v>13727.529000000008</v>
      </c>
      <c r="AT3449" s="19">
        <v>13.727529000000008</v>
      </c>
      <c r="AU3449" s="19">
        <v>12.190045752000028</v>
      </c>
      <c r="AV3449" s="14">
        <v>3.7967538175250906</v>
      </c>
      <c r="AW3449" s="13">
        <v>5</v>
      </c>
      <c r="AX3449" s="22" t="s">
        <v>782</v>
      </c>
      <c r="AY3449" s="19">
        <v>92</v>
      </c>
      <c r="AZ3449" s="19">
        <v>9.1999999999999998E-2</v>
      </c>
      <c r="BA3449" s="19">
        <v>0.27602300000000002</v>
      </c>
      <c r="BB3449" s="14">
        <v>8.5971078394253247E-2</v>
      </c>
      <c r="BC3449" s="13">
        <v>6</v>
      </c>
      <c r="BD3449" s="19">
        <v>4691.5</v>
      </c>
      <c r="BE3449" s="19">
        <v>4.6914999999999996</v>
      </c>
      <c r="BF3449" s="19">
        <v>7.4890679716502824</v>
      </c>
      <c r="BG3449" s="14">
        <v>2.3325710165118037</v>
      </c>
      <c r="BH3449" s="22">
        <v>741</v>
      </c>
      <c r="BI3449" s="23">
        <v>22.903529000000006</v>
      </c>
      <c r="BJ3449" s="23">
        <v>45.974380005650318</v>
      </c>
      <c r="BK3449" s="14">
        <v>14.31933943038425</v>
      </c>
      <c r="BL3449" t="s">
        <v>650</v>
      </c>
    </row>
    <row r="3450" spans="1:64">
      <c r="A3450" t="s">
        <v>4549</v>
      </c>
      <c r="B3450" t="s">
        <v>4544</v>
      </c>
      <c r="C3450" t="s">
        <v>650</v>
      </c>
      <c r="D3450" t="s">
        <v>942</v>
      </c>
      <c r="E3450">
        <v>2019</v>
      </c>
      <c r="F3450" s="23">
        <v>100.85</v>
      </c>
      <c r="G3450" s="23">
        <v>21.45</v>
      </c>
      <c r="H3450" s="22">
        <v>40619</v>
      </c>
      <c r="I3450" s="34">
        <v>326.33684779790786</v>
      </c>
      <c r="J3450" s="22">
        <v>7</v>
      </c>
      <c r="K3450" s="22">
        <v>11</v>
      </c>
      <c r="L3450" s="23">
        <v>4110</v>
      </c>
      <c r="M3450" s="23">
        <v>4.1099999999999994</v>
      </c>
      <c r="N3450" s="23">
        <v>24.581910000000001</v>
      </c>
      <c r="O3450" s="14">
        <v>7.5326798569872055</v>
      </c>
      <c r="P3450" s="22">
        <v>0</v>
      </c>
      <c r="Q3450" s="22">
        <v>0</v>
      </c>
      <c r="R3450" s="23">
        <v>0</v>
      </c>
      <c r="S3450" s="23">
        <v>0</v>
      </c>
      <c r="T3450" s="23">
        <v>0</v>
      </c>
      <c r="U3450" s="14">
        <v>0</v>
      </c>
      <c r="V3450" s="22">
        <v>0</v>
      </c>
      <c r="W3450" s="22">
        <v>0</v>
      </c>
      <c r="X3450" s="23">
        <v>0</v>
      </c>
      <c r="Y3450" s="23">
        <v>0</v>
      </c>
      <c r="Z3450" s="23">
        <v>0</v>
      </c>
      <c r="AA3450" s="14">
        <v>0</v>
      </c>
      <c r="AB3450" s="22">
        <v>1</v>
      </c>
      <c r="AC3450" s="22">
        <v>1</v>
      </c>
      <c r="AD3450" s="23">
        <v>282.5</v>
      </c>
      <c r="AE3450" s="23">
        <v>0.28249999999999997</v>
      </c>
      <c r="AF3450" s="23">
        <v>1.3749944669999996</v>
      </c>
      <c r="AG3450" s="14">
        <v>0.42134208143467106</v>
      </c>
      <c r="AH3450" s="22">
        <v>1</v>
      </c>
      <c r="AI3450" s="23">
        <v>744.8</v>
      </c>
      <c r="AJ3450" s="23">
        <v>0.74479999999999991</v>
      </c>
      <c r="AK3450" s="23">
        <v>0.66138239999999993</v>
      </c>
      <c r="AL3450" s="14">
        <v>0.20266862429509563</v>
      </c>
      <c r="AM3450" s="22">
        <v>773</v>
      </c>
      <c r="AN3450" s="23">
        <v>14406.579000000007</v>
      </c>
      <c r="AO3450" s="23">
        <v>14.406579000000004</v>
      </c>
      <c r="AP3450" s="23">
        <v>12.793042152000019</v>
      </c>
      <c r="AQ3450" s="14">
        <v>3.9201954171973941</v>
      </c>
      <c r="AR3450" s="22">
        <v>774</v>
      </c>
      <c r="AS3450" s="23">
        <v>15151.379000000006</v>
      </c>
      <c r="AT3450" s="23">
        <v>15.151379000000004</v>
      </c>
      <c r="AU3450" s="23">
        <v>13.45442455200002</v>
      </c>
      <c r="AV3450" s="14">
        <v>4.1228640414924902</v>
      </c>
      <c r="AW3450" s="22">
        <v>5</v>
      </c>
      <c r="AX3450" s="22" t="s">
        <v>782</v>
      </c>
      <c r="AY3450" s="23">
        <v>92</v>
      </c>
      <c r="AZ3450" s="23">
        <v>9.1999999999999998E-2</v>
      </c>
      <c r="BA3450" s="23">
        <v>0.27602300000000002</v>
      </c>
      <c r="BB3450" s="14">
        <v>8.45822351544359E-2</v>
      </c>
      <c r="BC3450" s="22">
        <v>6</v>
      </c>
      <c r="BD3450" s="23">
        <v>4691.5</v>
      </c>
      <c r="BE3450" s="23">
        <v>4.6914999999999996</v>
      </c>
      <c r="BF3450" s="23">
        <v>7.9353836629359797</v>
      </c>
      <c r="BG3450" s="14">
        <v>2.4316541991758656</v>
      </c>
      <c r="BH3450" s="22">
        <v>793</v>
      </c>
      <c r="BI3450" s="23">
        <v>24.327379000000001</v>
      </c>
      <c r="BJ3450" s="23">
        <v>47.622735681936</v>
      </c>
      <c r="BK3450" s="14">
        <v>14.593122414244668</v>
      </c>
      <c r="BL3450" t="s">
        <v>650</v>
      </c>
    </row>
    <row r="3451" spans="1:64">
      <c r="A3451" t="s">
        <v>4550</v>
      </c>
      <c r="B3451" t="s">
        <v>4544</v>
      </c>
      <c r="C3451" t="s">
        <v>650</v>
      </c>
      <c r="D3451" t="s">
        <v>942</v>
      </c>
      <c r="E3451">
        <v>2020</v>
      </c>
      <c r="F3451" s="23">
        <v>100.85</v>
      </c>
      <c r="G3451" s="23">
        <v>21.82</v>
      </c>
      <c r="H3451" s="22">
        <v>40456</v>
      </c>
      <c r="I3451" s="34">
        <v>327.07425381060386</v>
      </c>
      <c r="J3451" s="22">
        <v>7</v>
      </c>
      <c r="K3451" s="22">
        <v>11</v>
      </c>
      <c r="L3451" s="23">
        <v>4101</v>
      </c>
      <c r="M3451" s="23">
        <v>4.1010000000000009</v>
      </c>
      <c r="N3451" s="23">
        <v>24.593871999999998</v>
      </c>
      <c r="O3451" s="14">
        <v>7.5193543097529663</v>
      </c>
      <c r="P3451" s="22">
        <v>0</v>
      </c>
      <c r="Q3451" s="22">
        <v>0</v>
      </c>
      <c r="R3451" s="23">
        <v>0</v>
      </c>
      <c r="S3451" s="23">
        <v>0</v>
      </c>
      <c r="T3451" s="23">
        <v>0</v>
      </c>
      <c r="U3451" s="14">
        <v>0</v>
      </c>
      <c r="V3451" s="22">
        <v>0</v>
      </c>
      <c r="W3451" s="22">
        <v>0</v>
      </c>
      <c r="X3451" s="23">
        <v>0</v>
      </c>
      <c r="Y3451" s="23">
        <v>0</v>
      </c>
      <c r="Z3451" s="23">
        <v>0</v>
      </c>
      <c r="AA3451" s="14">
        <v>0</v>
      </c>
      <c r="AB3451" s="22">
        <v>1</v>
      </c>
      <c r="AC3451" s="22">
        <v>1</v>
      </c>
      <c r="AD3451" s="23">
        <v>282.5</v>
      </c>
      <c r="AE3451" s="23">
        <v>0.28249999999999997</v>
      </c>
      <c r="AF3451" s="23">
        <v>1.117402209</v>
      </c>
      <c r="AG3451" s="14">
        <v>0.34163563655091134</v>
      </c>
      <c r="AH3451" s="22">
        <v>1</v>
      </c>
      <c r="AI3451" s="23">
        <v>744.8</v>
      </c>
      <c r="AJ3451" s="23">
        <v>0.74479999999999991</v>
      </c>
      <c r="AK3451" s="23">
        <v>0.66138239999999993</v>
      </c>
      <c r="AL3451" s="14">
        <v>0.20221169728112601</v>
      </c>
      <c r="AM3451" s="22">
        <v>871</v>
      </c>
      <c r="AN3451" s="23">
        <v>15436.31600000001</v>
      </c>
      <c r="AO3451" s="23">
        <v>15.436316000000007</v>
      </c>
      <c r="AP3451" s="23">
        <v>13.707448608000016</v>
      </c>
      <c r="AQ3451" s="14">
        <v>4.190928649473423</v>
      </c>
      <c r="AR3451" s="22">
        <v>872</v>
      </c>
      <c r="AS3451" s="23">
        <v>16181.116000000009</v>
      </c>
      <c r="AT3451" s="23">
        <v>16.181116000000006</v>
      </c>
      <c r="AU3451" s="23">
        <v>14.368831008000015</v>
      </c>
      <c r="AV3451" s="14">
        <v>4.3931403467545493</v>
      </c>
      <c r="AW3451" s="22">
        <v>5</v>
      </c>
      <c r="AX3451" s="22">
        <v>5</v>
      </c>
      <c r="AY3451" s="23">
        <v>92</v>
      </c>
      <c r="AZ3451" s="23">
        <v>9.1999999999999998E-2</v>
      </c>
      <c r="BA3451" s="23">
        <v>0.27602300000000002</v>
      </c>
      <c r="BB3451" s="14">
        <v>8.4391540081242333E-2</v>
      </c>
      <c r="BC3451" s="22">
        <v>6</v>
      </c>
      <c r="BD3451" s="23">
        <v>4691.5</v>
      </c>
      <c r="BE3451" s="23">
        <v>4.6914999999999996</v>
      </c>
      <c r="BF3451" s="23">
        <v>7.9293112962473913</v>
      </c>
      <c r="BG3451" s="14">
        <v>2.4243153363086019</v>
      </c>
      <c r="BH3451" s="22">
        <v>891</v>
      </c>
      <c r="BI3451" s="23">
        <v>25.348116000000005</v>
      </c>
      <c r="BJ3451" s="23">
        <v>48.285439513247411</v>
      </c>
      <c r="BK3451" s="14">
        <v>14.762837169448272</v>
      </c>
      <c r="BL3451" t="s">
        <v>650</v>
      </c>
    </row>
    <row r="3452" spans="1:64">
      <c r="A3452" t="s">
        <v>4551</v>
      </c>
      <c r="B3452" t="s">
        <v>4544</v>
      </c>
      <c r="C3452" t="s">
        <v>650</v>
      </c>
      <c r="D3452" t="s">
        <v>942</v>
      </c>
      <c r="E3452">
        <v>2021</v>
      </c>
      <c r="F3452" s="23">
        <v>100.85</v>
      </c>
      <c r="G3452" s="23">
        <v>21.85</v>
      </c>
      <c r="H3452" s="22">
        <v>40345</v>
      </c>
      <c r="I3452" s="34">
        <v>303.33</v>
      </c>
      <c r="J3452" s="22">
        <v>6</v>
      </c>
      <c r="K3452" s="22">
        <v>14</v>
      </c>
      <c r="L3452" s="23">
        <v>4411</v>
      </c>
      <c r="M3452" s="23">
        <v>4.4109999999999996</v>
      </c>
      <c r="N3452" s="23">
        <v>26.382190999999999</v>
      </c>
      <c r="O3452" s="14">
        <v>8.6999999999999993</v>
      </c>
      <c r="P3452" s="22">
        <v>0</v>
      </c>
      <c r="Q3452" s="22">
        <v>0</v>
      </c>
      <c r="R3452" s="23">
        <v>0</v>
      </c>
      <c r="S3452" s="23">
        <v>0</v>
      </c>
      <c r="T3452" s="23">
        <v>0</v>
      </c>
      <c r="U3452" s="14">
        <v>0</v>
      </c>
      <c r="V3452" s="22">
        <v>0</v>
      </c>
      <c r="W3452" s="22">
        <v>0</v>
      </c>
      <c r="X3452" s="23">
        <v>0</v>
      </c>
      <c r="Y3452" s="23">
        <v>0</v>
      </c>
      <c r="Z3452" s="23">
        <v>0</v>
      </c>
      <c r="AA3452" s="14">
        <v>0</v>
      </c>
      <c r="AB3452" s="22">
        <v>1</v>
      </c>
      <c r="AC3452" s="22">
        <v>1</v>
      </c>
      <c r="AD3452" s="23">
        <v>282.5</v>
      </c>
      <c r="AE3452" s="23">
        <v>0.28249999999999997</v>
      </c>
      <c r="AF3452" s="23">
        <v>1.094423022</v>
      </c>
      <c r="AG3452" s="14">
        <v>0.36</v>
      </c>
      <c r="AH3452" s="22">
        <v>1</v>
      </c>
      <c r="AI3452" s="23">
        <v>744.8</v>
      </c>
      <c r="AJ3452" s="23">
        <v>0.74480000000000002</v>
      </c>
      <c r="AK3452" s="23">
        <v>0.66646410499999997</v>
      </c>
      <c r="AL3452" s="14">
        <v>0.22</v>
      </c>
      <c r="AM3452" s="22">
        <v>1006</v>
      </c>
      <c r="AN3452" s="23">
        <v>16747.306</v>
      </c>
      <c r="AO3452" s="23">
        <v>16.747305999999998</v>
      </c>
      <c r="AP3452" s="23">
        <v>14.98587313</v>
      </c>
      <c r="AQ3452" s="14">
        <v>4.9400000000000004</v>
      </c>
      <c r="AR3452" s="22">
        <v>1007</v>
      </c>
      <c r="AS3452" s="23">
        <v>17492.106</v>
      </c>
      <c r="AT3452" s="23">
        <v>17.492106</v>
      </c>
      <c r="AU3452" s="23">
        <v>15.65233724</v>
      </c>
      <c r="AV3452" s="14">
        <v>5.16</v>
      </c>
      <c r="AW3452" s="22">
        <v>5</v>
      </c>
      <c r="AX3452" s="22">
        <v>6</v>
      </c>
      <c r="AY3452" s="23">
        <v>142</v>
      </c>
      <c r="AZ3452" s="23">
        <v>0.14199999999999999</v>
      </c>
      <c r="BA3452" s="23">
        <v>0.38026300000000002</v>
      </c>
      <c r="BB3452" s="14">
        <v>0.13</v>
      </c>
      <c r="BC3452" s="22">
        <v>6</v>
      </c>
      <c r="BD3452" s="23">
        <v>4691.5</v>
      </c>
      <c r="BE3452" s="23">
        <v>4.6914999999999996</v>
      </c>
      <c r="BF3452" s="23">
        <v>5.4569115310000003</v>
      </c>
      <c r="BG3452" s="14">
        <v>1.8</v>
      </c>
      <c r="BH3452" s="22">
        <v>1025</v>
      </c>
      <c r="BI3452" s="23">
        <v>27.02</v>
      </c>
      <c r="BJ3452" s="23">
        <v>48.97</v>
      </c>
      <c r="BK3452" s="14">
        <v>16.14</v>
      </c>
      <c r="BL3452" t="s">
        <v>650</v>
      </c>
    </row>
    <row r="3453" spans="1:64">
      <c r="A3453" t="s">
        <v>4552</v>
      </c>
      <c r="B3453" t="s">
        <v>4544</v>
      </c>
      <c r="C3453" t="s">
        <v>650</v>
      </c>
      <c r="D3453" s="111" t="s">
        <v>942</v>
      </c>
      <c r="E3453" s="110">
        <v>2022</v>
      </c>
      <c r="F3453" s="23"/>
      <c r="G3453" s="23"/>
      <c r="H3453" s="22">
        <v>40594</v>
      </c>
      <c r="I3453" s="34">
        <v>294.20656451760931</v>
      </c>
      <c r="J3453" s="22">
        <v>6</v>
      </c>
      <c r="K3453" s="22">
        <v>14</v>
      </c>
      <c r="L3453" s="23">
        <v>4411</v>
      </c>
      <c r="M3453" s="23">
        <v>4.4110000000000005</v>
      </c>
      <c r="N3453" s="23">
        <v>26.104297999999996</v>
      </c>
      <c r="O3453" s="14">
        <v>8.8727789071605034</v>
      </c>
      <c r="P3453" s="22">
        <v>0</v>
      </c>
      <c r="Q3453" s="22">
        <v>0</v>
      </c>
      <c r="R3453" s="23">
        <v>0</v>
      </c>
      <c r="S3453" s="23">
        <v>0</v>
      </c>
      <c r="T3453" s="23">
        <v>0</v>
      </c>
      <c r="U3453" s="14">
        <v>0</v>
      </c>
      <c r="V3453" s="22">
        <v>0</v>
      </c>
      <c r="W3453" s="22">
        <v>0</v>
      </c>
      <c r="X3453" s="23">
        <v>0</v>
      </c>
      <c r="Y3453" s="23">
        <v>0</v>
      </c>
      <c r="Z3453" s="23">
        <v>0</v>
      </c>
      <c r="AA3453" s="14">
        <v>0</v>
      </c>
      <c r="AB3453" s="22">
        <v>1</v>
      </c>
      <c r="AC3453" s="22">
        <v>1</v>
      </c>
      <c r="AD3453" s="23">
        <v>282.5</v>
      </c>
      <c r="AE3453" s="23">
        <v>0.28249999999999997</v>
      </c>
      <c r="AF3453" s="23">
        <v>1.403603586</v>
      </c>
      <c r="AG3453" s="14">
        <v>0.47708098842097368</v>
      </c>
      <c r="AH3453" s="22">
        <v>1</v>
      </c>
      <c r="AI3453" s="23">
        <v>744.8</v>
      </c>
      <c r="AJ3453" s="23">
        <v>0.74480000000000002</v>
      </c>
      <c r="AK3453" s="23">
        <v>0.76294624631110997</v>
      </c>
      <c r="AL3453" s="14">
        <v>0.25932332528407775</v>
      </c>
      <c r="AM3453" s="22">
        <v>1215</v>
      </c>
      <c r="AN3453" s="23">
        <v>18730.531000000003</v>
      </c>
      <c r="AO3453" s="23">
        <v>18.730530999999992</v>
      </c>
      <c r="AP3453" s="23">
        <v>19.186880126025642</v>
      </c>
      <c r="AQ3453" s="14">
        <v>6.5215676466924108</v>
      </c>
      <c r="AR3453" s="22">
        <v>1216</v>
      </c>
      <c r="AS3453" s="23">
        <v>19475.330999999998</v>
      </c>
      <c r="AT3453" s="23">
        <v>19.475331000000001</v>
      </c>
      <c r="AU3453" s="23">
        <v>19.949826372336709</v>
      </c>
      <c r="AV3453" s="14">
        <v>6.7808909719764738</v>
      </c>
      <c r="AW3453" s="22">
        <v>5</v>
      </c>
      <c r="AX3453" s="22">
        <v>5</v>
      </c>
      <c r="AY3453" s="23">
        <v>117</v>
      </c>
      <c r="AZ3453" s="23">
        <v>0.11699999999999999</v>
      </c>
      <c r="BA3453" s="23">
        <v>0.30744700000000003</v>
      </c>
      <c r="BB3453" s="14">
        <v>0.10450038750974174</v>
      </c>
      <c r="BC3453" s="22">
        <v>5</v>
      </c>
      <c r="BD3453" s="23">
        <v>4651.5</v>
      </c>
      <c r="BE3453" s="23">
        <v>4.6514999999999995</v>
      </c>
      <c r="BF3453" s="23">
        <v>6.0325723097633599</v>
      </c>
      <c r="BG3453" s="14">
        <v>2.0504546931692578</v>
      </c>
      <c r="BH3453" s="22">
        <v>1233</v>
      </c>
      <c r="BI3453" s="23">
        <v>28.937331</v>
      </c>
      <c r="BJ3453" s="23">
        <v>53.797747268100068</v>
      </c>
      <c r="BK3453" s="14">
        <v>18.285705948236952</v>
      </c>
      <c r="BL3453" t="s">
        <v>650</v>
      </c>
    </row>
    <row r="3454" spans="1:64">
      <c r="A3454" t="s">
        <v>4553</v>
      </c>
      <c r="B3454" t="s">
        <v>4544</v>
      </c>
      <c r="C3454" t="s">
        <v>650</v>
      </c>
      <c r="D3454" t="s">
        <v>942</v>
      </c>
      <c r="E3454">
        <v>2023</v>
      </c>
      <c r="F3454">
        <v>100.85</v>
      </c>
      <c r="G3454">
        <v>22.13</v>
      </c>
      <c r="H3454">
        <v>39895</v>
      </c>
      <c r="I3454">
        <v>294.20656451760931</v>
      </c>
      <c r="J3454">
        <v>6</v>
      </c>
      <c r="K3454">
        <v>13</v>
      </c>
      <c r="L3454">
        <v>4359</v>
      </c>
      <c r="M3454">
        <v>4.359</v>
      </c>
      <c r="N3454">
        <v>25.796562000000002</v>
      </c>
      <c r="O3454">
        <v>8.7681802893476863</v>
      </c>
      <c r="P3454">
        <v>0</v>
      </c>
      <c r="Q3454">
        <v>0</v>
      </c>
      <c r="R3454">
        <v>0</v>
      </c>
      <c r="S3454">
        <v>0</v>
      </c>
      <c r="T3454">
        <v>0</v>
      </c>
      <c r="U3454">
        <v>0</v>
      </c>
      <c r="V3454">
        <v>0</v>
      </c>
      <c r="W3454">
        <v>0</v>
      </c>
      <c r="X3454">
        <v>0</v>
      </c>
      <c r="Y3454">
        <v>0</v>
      </c>
      <c r="Z3454">
        <v>0</v>
      </c>
      <c r="AA3454">
        <v>0</v>
      </c>
      <c r="AB3454">
        <v>1</v>
      </c>
      <c r="AC3454">
        <v>1</v>
      </c>
      <c r="AD3454">
        <v>209</v>
      </c>
      <c r="AE3454">
        <v>0.20899999999999999</v>
      </c>
      <c r="AF3454">
        <v>1.1680258590000001</v>
      </c>
      <c r="AG3454">
        <v>0.39700876862320644</v>
      </c>
      <c r="AH3454">
        <v>1</v>
      </c>
      <c r="AI3454">
        <v>744.8</v>
      </c>
      <c r="AJ3454">
        <v>0.74480000000000002</v>
      </c>
      <c r="AK3454">
        <v>0.69861300000000004</v>
      </c>
      <c r="AL3454">
        <v>0.25649300000000003</v>
      </c>
      <c r="AM3454">
        <v>1584</v>
      </c>
      <c r="AN3454">
        <v>24970.99</v>
      </c>
      <c r="AO3454">
        <v>24.97099</v>
      </c>
      <c r="AP3454">
        <v>23.422470000000001</v>
      </c>
      <c r="AQ3454">
        <v>7.9612329651461886</v>
      </c>
      <c r="AR3454">
        <v>1788</v>
      </c>
      <c r="AS3454">
        <v>25867.709999999901</v>
      </c>
      <c r="AT3454">
        <v>25.867709999999999</v>
      </c>
      <c r="AU3454">
        <v>24.2635817946163</v>
      </c>
      <c r="AV3454">
        <v>8.2471245447563906</v>
      </c>
      <c r="AW3454">
        <v>5</v>
      </c>
      <c r="AX3454">
        <v>5</v>
      </c>
      <c r="AY3454">
        <v>117</v>
      </c>
      <c r="AZ3454">
        <v>0.11700000000000001</v>
      </c>
      <c r="BA3454">
        <v>0.30744700000000003</v>
      </c>
      <c r="BB3454">
        <v>0.10450038750974174</v>
      </c>
      <c r="BC3454">
        <v>5</v>
      </c>
      <c r="BD3454">
        <v>4651.5</v>
      </c>
      <c r="BE3454">
        <v>4.6515000000000004</v>
      </c>
      <c r="BF3454">
        <v>7.2031640000000001</v>
      </c>
      <c r="BG3454">
        <v>2.4483355807544753</v>
      </c>
      <c r="BH3454">
        <v>1805</v>
      </c>
      <c r="BI3454">
        <v>35.204209999999996</v>
      </c>
      <c r="BJ3454">
        <v>58.738780653616303</v>
      </c>
      <c r="BK3454">
        <v>19.9651495709915</v>
      </c>
      <c r="BL3454" t="s">
        <v>650</v>
      </c>
    </row>
    <row r="3455" spans="1:64">
      <c r="A3455" t="s">
        <v>4554</v>
      </c>
      <c r="B3455" t="s">
        <v>4544</v>
      </c>
      <c r="C3455" t="s">
        <v>650</v>
      </c>
      <c r="D3455" t="s">
        <v>942</v>
      </c>
      <c r="E3455">
        <v>2024</v>
      </c>
      <c r="F3455">
        <v>100.85</v>
      </c>
      <c r="G3455">
        <v>22.19</v>
      </c>
      <c r="H3455">
        <v>39905</v>
      </c>
      <c r="I3455">
        <v>273.63250160010097</v>
      </c>
      <c r="J3455">
        <v>6</v>
      </c>
      <c r="K3455">
        <v>13</v>
      </c>
      <c r="L3455">
        <v>4359</v>
      </c>
      <c r="M3455">
        <v>4.359</v>
      </c>
      <c r="N3455">
        <v>25.796561999999998</v>
      </c>
      <c r="O3455">
        <v>9.4274480732922115</v>
      </c>
      <c r="P3455">
        <v>0</v>
      </c>
      <c r="Q3455">
        <v>0</v>
      </c>
      <c r="R3455">
        <v>0</v>
      </c>
      <c r="S3455">
        <v>0</v>
      </c>
      <c r="T3455">
        <v>0</v>
      </c>
      <c r="U3455">
        <v>0</v>
      </c>
      <c r="V3455">
        <v>0</v>
      </c>
      <c r="W3455">
        <v>0</v>
      </c>
      <c r="X3455">
        <v>0</v>
      </c>
      <c r="Y3455">
        <v>0</v>
      </c>
      <c r="Z3455">
        <v>0</v>
      </c>
      <c r="AA3455">
        <v>0</v>
      </c>
      <c r="AB3455">
        <v>1</v>
      </c>
      <c r="AC3455">
        <v>1</v>
      </c>
      <c r="AD3455">
        <v>209</v>
      </c>
      <c r="AE3455">
        <v>0.20899999999999999</v>
      </c>
      <c r="AF3455">
        <v>1.0652796</v>
      </c>
      <c r="AG3455">
        <v>0.38931033183947139</v>
      </c>
      <c r="AH3455">
        <v>1</v>
      </c>
      <c r="AI3455">
        <v>744.8</v>
      </c>
      <c r="AJ3455">
        <v>0.74479999999999991</v>
      </c>
      <c r="AK3455">
        <v>0.67176774986079346</v>
      </c>
      <c r="AL3455">
        <v>0.24549998480902155</v>
      </c>
      <c r="AM3455">
        <v>1959</v>
      </c>
      <c r="AN3455">
        <v>30713.61299999999</v>
      </c>
      <c r="AO3455">
        <v>30.713613000000059</v>
      </c>
      <c r="AP3455">
        <v>27.701953135211074</v>
      </c>
      <c r="AQ3455">
        <v>10.123780242924495</v>
      </c>
      <c r="AR3455">
        <v>2432</v>
      </c>
      <c r="AS3455">
        <v>31876.092999999841</v>
      </c>
      <c r="AT3455">
        <v>31.876093000000136</v>
      </c>
      <c r="AU3455">
        <v>28.750444775729523</v>
      </c>
      <c r="AV3455">
        <v>10.506955353478709</v>
      </c>
      <c r="AW3455">
        <v>5</v>
      </c>
      <c r="AX3455">
        <v>5</v>
      </c>
      <c r="AY3455">
        <v>117</v>
      </c>
      <c r="AZ3455">
        <v>0.11699999999999999</v>
      </c>
      <c r="BA3455">
        <v>0.30744700000000003</v>
      </c>
      <c r="BB3455">
        <v>0.11235763229958592</v>
      </c>
      <c r="BC3455">
        <v>4</v>
      </c>
      <c r="BD3455">
        <v>4650</v>
      </c>
      <c r="BE3455">
        <v>4.6499999999999995</v>
      </c>
      <c r="BF3455">
        <v>6.3150179488692322</v>
      </c>
      <c r="BG3455">
        <v>2.3078464407339618</v>
      </c>
      <c r="BH3455">
        <v>2448</v>
      </c>
      <c r="BI3455">
        <v>41.211093000000133</v>
      </c>
      <c r="BJ3455">
        <v>62.234751324598761</v>
      </c>
      <c r="BK3455">
        <v>22.743917831643941</v>
      </c>
      <c r="BL3455" t="s">
        <v>650</v>
      </c>
    </row>
    <row r="3456" spans="1:64">
      <c r="A3456" t="s">
        <v>4555</v>
      </c>
      <c r="B3456" t="s">
        <v>4556</v>
      </c>
      <c r="C3456" t="s">
        <v>651</v>
      </c>
      <c r="D3456" t="s">
        <v>942</v>
      </c>
      <c r="E3456">
        <v>2012</v>
      </c>
      <c r="F3456" s="23">
        <v>36.93</v>
      </c>
      <c r="G3456" s="23">
        <v>8.65</v>
      </c>
      <c r="H3456" s="22">
        <v>15930</v>
      </c>
      <c r="I3456" s="34">
        <v>130.99194599999998</v>
      </c>
      <c r="J3456" s="22">
        <v>4</v>
      </c>
      <c r="K3456" s="22" t="s">
        <v>782</v>
      </c>
      <c r="L3456" s="23">
        <v>707.8</v>
      </c>
      <c r="M3456" s="23">
        <v>0.70779999999999998</v>
      </c>
      <c r="N3456" s="23">
        <v>5.7078930000000003</v>
      </c>
      <c r="O3456" s="14">
        <v>4.3574381282953079</v>
      </c>
      <c r="P3456" s="22">
        <v>0</v>
      </c>
      <c r="Q3456" s="22" t="s">
        <v>782</v>
      </c>
      <c r="R3456" s="23">
        <v>0</v>
      </c>
      <c r="S3456" s="23">
        <v>0</v>
      </c>
      <c r="T3456" s="23">
        <v>0</v>
      </c>
      <c r="U3456" s="14">
        <v>0</v>
      </c>
      <c r="V3456" s="22">
        <v>0</v>
      </c>
      <c r="W3456" s="22" t="s">
        <v>782</v>
      </c>
      <c r="X3456" s="23">
        <v>0</v>
      </c>
      <c r="Y3456" s="23">
        <v>0</v>
      </c>
      <c r="Z3456" s="23">
        <v>0</v>
      </c>
      <c r="AA3456" s="14">
        <v>0</v>
      </c>
      <c r="AB3456" s="22">
        <v>0</v>
      </c>
      <c r="AC3456" s="22" t="s">
        <v>782</v>
      </c>
      <c r="AD3456" s="23">
        <v>0</v>
      </c>
      <c r="AE3456" s="23">
        <v>0</v>
      </c>
      <c r="AF3456" s="23">
        <v>0</v>
      </c>
      <c r="AG3456" s="14">
        <v>0</v>
      </c>
      <c r="AH3456" s="22" t="s">
        <v>782</v>
      </c>
      <c r="AI3456" s="23" t="s">
        <v>782</v>
      </c>
      <c r="AJ3456" s="23" t="s">
        <v>782</v>
      </c>
      <c r="AK3456" s="23" t="s">
        <v>782</v>
      </c>
      <c r="AL3456" s="14" t="s">
        <v>782</v>
      </c>
      <c r="AM3456" s="22" t="s">
        <v>782</v>
      </c>
      <c r="AN3456" s="23" t="s">
        <v>782</v>
      </c>
      <c r="AO3456" s="23" t="s">
        <v>782</v>
      </c>
      <c r="AP3456" s="23" t="s">
        <v>782</v>
      </c>
      <c r="AQ3456" s="14" t="s">
        <v>782</v>
      </c>
      <c r="AR3456" s="22">
        <v>254</v>
      </c>
      <c r="AS3456" s="23">
        <v>4666.697000000001</v>
      </c>
      <c r="AT3456" s="23">
        <v>4.666697000000001</v>
      </c>
      <c r="AU3456" s="23">
        <v>3.3827829999999999</v>
      </c>
      <c r="AV3456" s="14">
        <v>2.5824358697595042</v>
      </c>
      <c r="AW3456" s="22">
        <v>0</v>
      </c>
      <c r="AX3456" s="22" t="s">
        <v>782</v>
      </c>
      <c r="AY3456" s="23">
        <v>0</v>
      </c>
      <c r="AZ3456" s="23">
        <v>0</v>
      </c>
      <c r="BA3456" s="23">
        <v>0</v>
      </c>
      <c r="BB3456" s="14">
        <v>0</v>
      </c>
      <c r="BC3456" s="22">
        <v>3</v>
      </c>
      <c r="BD3456" s="23">
        <v>4800</v>
      </c>
      <c r="BE3456" s="23">
        <v>4.8</v>
      </c>
      <c r="BF3456" s="23">
        <v>7.6655999999999995</v>
      </c>
      <c r="BG3456" s="14">
        <v>5.8519628374709383</v>
      </c>
      <c r="BH3456" s="22">
        <v>261</v>
      </c>
      <c r="BI3456" s="23">
        <v>10.174497000000001</v>
      </c>
      <c r="BJ3456" s="23">
        <v>16.756276</v>
      </c>
      <c r="BK3456" s="14">
        <v>12.79183683552575</v>
      </c>
      <c r="BL3456" t="s">
        <v>651</v>
      </c>
    </row>
    <row r="3457" spans="1:64">
      <c r="A3457" t="s">
        <v>4557</v>
      </c>
      <c r="B3457" t="s">
        <v>4556</v>
      </c>
      <c r="C3457" t="s">
        <v>651</v>
      </c>
      <c r="D3457" t="s">
        <v>942</v>
      </c>
      <c r="E3457">
        <v>2015</v>
      </c>
      <c r="F3457" s="23">
        <v>36.93</v>
      </c>
      <c r="G3457" s="23">
        <v>8.85</v>
      </c>
      <c r="H3457" s="22">
        <v>16401</v>
      </c>
      <c r="I3457" s="34">
        <v>131.12002212483455</v>
      </c>
      <c r="J3457" s="13">
        <v>4</v>
      </c>
      <c r="K3457" s="13">
        <v>6</v>
      </c>
      <c r="L3457" s="19">
        <v>1222.8</v>
      </c>
      <c r="M3457" s="35">
        <v>1.2227999999999999</v>
      </c>
      <c r="N3457" s="19">
        <v>7.3140008718057707</v>
      </c>
      <c r="O3457" s="17">
        <v>5.5780961239027089</v>
      </c>
      <c r="P3457" s="36">
        <v>0</v>
      </c>
      <c r="Q3457" s="37">
        <v>0</v>
      </c>
      <c r="R3457" s="38">
        <v>0</v>
      </c>
      <c r="S3457" s="27">
        <v>0</v>
      </c>
      <c r="T3457" s="23">
        <v>0</v>
      </c>
      <c r="U3457" s="17">
        <v>0</v>
      </c>
      <c r="V3457" s="22">
        <v>0</v>
      </c>
      <c r="W3457" s="22">
        <v>0</v>
      </c>
      <c r="X3457" s="23">
        <v>0</v>
      </c>
      <c r="Y3457" s="27">
        <v>0</v>
      </c>
      <c r="Z3457" s="27">
        <v>0</v>
      </c>
      <c r="AA3457" s="14">
        <v>0</v>
      </c>
      <c r="AB3457" s="39">
        <v>0</v>
      </c>
      <c r="AC3457" s="22" t="s">
        <v>782</v>
      </c>
      <c r="AD3457" s="23">
        <v>0</v>
      </c>
      <c r="AE3457" s="23">
        <v>0</v>
      </c>
      <c r="AF3457" s="23">
        <v>0</v>
      </c>
      <c r="AG3457" s="14">
        <v>0</v>
      </c>
      <c r="AH3457" s="22" t="s">
        <v>782</v>
      </c>
      <c r="AI3457" s="23" t="s">
        <v>782</v>
      </c>
      <c r="AJ3457" s="23" t="s">
        <v>782</v>
      </c>
      <c r="AK3457" s="23" t="s">
        <v>782</v>
      </c>
      <c r="AL3457" s="14" t="s">
        <v>782</v>
      </c>
      <c r="AM3457" s="22" t="s">
        <v>782</v>
      </c>
      <c r="AN3457" s="23" t="s">
        <v>782</v>
      </c>
      <c r="AO3457" s="23" t="s">
        <v>782</v>
      </c>
      <c r="AP3457" s="23" t="s">
        <v>782</v>
      </c>
      <c r="AQ3457" s="14" t="s">
        <v>782</v>
      </c>
      <c r="AR3457" s="40">
        <v>312</v>
      </c>
      <c r="AS3457" s="41">
        <v>5641.0389999999989</v>
      </c>
      <c r="AT3457" s="23">
        <v>5.6410389999999992</v>
      </c>
      <c r="AU3457" s="23">
        <v>5.0101608377892743</v>
      </c>
      <c r="AV3457" s="14">
        <v>3.8210494145732259</v>
      </c>
      <c r="AW3457" s="22">
        <v>0</v>
      </c>
      <c r="AX3457" s="22" t="s">
        <v>782</v>
      </c>
      <c r="AY3457" s="23">
        <v>0</v>
      </c>
      <c r="AZ3457" s="23">
        <v>0</v>
      </c>
      <c r="BA3457" s="23">
        <v>0</v>
      </c>
      <c r="BB3457" s="14">
        <v>0</v>
      </c>
      <c r="BC3457" s="42">
        <v>3</v>
      </c>
      <c r="BD3457" s="43">
        <v>4800</v>
      </c>
      <c r="BE3457" s="44">
        <v>4.8</v>
      </c>
      <c r="BF3457" s="23">
        <v>7.8383364101499247</v>
      </c>
      <c r="BG3457" s="14">
        <v>5.9779858812770277</v>
      </c>
      <c r="BH3457" s="22">
        <v>319</v>
      </c>
      <c r="BI3457" s="23">
        <v>11.663838999999999</v>
      </c>
      <c r="BJ3457" s="23">
        <v>20.162498119744971</v>
      </c>
      <c r="BK3457" s="14">
        <v>15.377131419752962</v>
      </c>
      <c r="BL3457" t="s">
        <v>651</v>
      </c>
    </row>
    <row r="3458" spans="1:64">
      <c r="A3458" t="s">
        <v>4558</v>
      </c>
      <c r="B3458" t="s">
        <v>4556</v>
      </c>
      <c r="C3458" t="s">
        <v>651</v>
      </c>
      <c r="D3458" t="s">
        <v>942</v>
      </c>
      <c r="E3458">
        <v>2016</v>
      </c>
      <c r="F3458" s="23">
        <v>36.93</v>
      </c>
      <c r="G3458" s="23">
        <v>8.86</v>
      </c>
      <c r="H3458" s="22">
        <v>16303</v>
      </c>
      <c r="I3458" s="34">
        <v>139.44807975319605</v>
      </c>
      <c r="J3458" s="13">
        <v>4</v>
      </c>
      <c r="K3458" s="13">
        <v>6</v>
      </c>
      <c r="L3458" s="19">
        <v>1222.8</v>
      </c>
      <c r="M3458" s="35">
        <v>1.2227999999999999</v>
      </c>
      <c r="N3458" s="19">
        <v>7.3135669999999999</v>
      </c>
      <c r="O3458" s="17">
        <v>5.2446523558761147</v>
      </c>
      <c r="P3458" s="13">
        <v>0</v>
      </c>
      <c r="Q3458" s="13">
        <v>0</v>
      </c>
      <c r="R3458" s="19">
        <v>0</v>
      </c>
      <c r="S3458" s="27">
        <v>0</v>
      </c>
      <c r="T3458" s="19">
        <v>0</v>
      </c>
      <c r="U3458" s="17">
        <v>0</v>
      </c>
      <c r="V3458" s="13">
        <v>0</v>
      </c>
      <c r="W3458" s="13">
        <v>0</v>
      </c>
      <c r="X3458" s="19">
        <v>0</v>
      </c>
      <c r="Y3458" s="27">
        <v>0</v>
      </c>
      <c r="Z3458" s="19">
        <v>0</v>
      </c>
      <c r="AA3458" s="14">
        <v>0</v>
      </c>
      <c r="AB3458" s="13">
        <v>0</v>
      </c>
      <c r="AC3458" s="22" t="s">
        <v>782</v>
      </c>
      <c r="AD3458" s="19">
        <v>0</v>
      </c>
      <c r="AE3458" s="23">
        <v>0</v>
      </c>
      <c r="AF3458" s="19">
        <v>0</v>
      </c>
      <c r="AG3458" s="14">
        <v>0</v>
      </c>
      <c r="AH3458" s="22" t="s">
        <v>782</v>
      </c>
      <c r="AI3458" s="23" t="s">
        <v>782</v>
      </c>
      <c r="AJ3458" s="23" t="s">
        <v>782</v>
      </c>
      <c r="AK3458" s="23" t="s">
        <v>782</v>
      </c>
      <c r="AL3458" s="14" t="s">
        <v>782</v>
      </c>
      <c r="AM3458" s="22" t="s">
        <v>782</v>
      </c>
      <c r="AN3458" s="23" t="s">
        <v>782</v>
      </c>
      <c r="AO3458" s="23" t="s">
        <v>782</v>
      </c>
      <c r="AP3458" s="23" t="s">
        <v>782</v>
      </c>
      <c r="AQ3458" s="14" t="s">
        <v>782</v>
      </c>
      <c r="AR3458" s="13">
        <v>332</v>
      </c>
      <c r="AS3458" s="19">
        <v>5846.0489999999963</v>
      </c>
      <c r="AT3458" s="23">
        <v>5.8460489999999963</v>
      </c>
      <c r="AU3458" s="19">
        <v>5.1912915120000003</v>
      </c>
      <c r="AV3458" s="14">
        <v>3.7227414828428422</v>
      </c>
      <c r="AW3458" s="13">
        <v>0</v>
      </c>
      <c r="AX3458" s="22" t="s">
        <v>782</v>
      </c>
      <c r="AY3458" s="19">
        <v>0</v>
      </c>
      <c r="AZ3458" s="23">
        <v>0</v>
      </c>
      <c r="BA3458" s="19">
        <v>0</v>
      </c>
      <c r="BB3458" s="14">
        <v>0</v>
      </c>
      <c r="BC3458" s="13">
        <v>3</v>
      </c>
      <c r="BD3458" s="19">
        <v>4800</v>
      </c>
      <c r="BE3458" s="44">
        <v>4.8</v>
      </c>
      <c r="BF3458" s="19">
        <v>7.8761364101499254</v>
      </c>
      <c r="BG3458" s="14">
        <v>5.6480780689770738</v>
      </c>
      <c r="BH3458" s="22">
        <v>339</v>
      </c>
      <c r="BI3458" s="23">
        <v>11.868848999999996</v>
      </c>
      <c r="BJ3458" s="23">
        <v>20.380994922149924</v>
      </c>
      <c r="BK3458" s="14">
        <v>14.615471907696032</v>
      </c>
      <c r="BL3458" t="s">
        <v>651</v>
      </c>
    </row>
    <row r="3459" spans="1:64">
      <c r="A3459" t="s">
        <v>4559</v>
      </c>
      <c r="B3459" t="s">
        <v>4556</v>
      </c>
      <c r="C3459" t="s">
        <v>651</v>
      </c>
      <c r="D3459" t="s">
        <v>942</v>
      </c>
      <c r="E3459">
        <v>2017</v>
      </c>
      <c r="F3459" s="23">
        <v>36.93</v>
      </c>
      <c r="G3459" s="23">
        <v>8.9700000000000006</v>
      </c>
      <c r="H3459" s="22">
        <v>16317</v>
      </c>
      <c r="I3459" s="34">
        <v>128.17020573874672</v>
      </c>
      <c r="J3459" s="13">
        <v>4</v>
      </c>
      <c r="K3459" s="13">
        <v>6</v>
      </c>
      <c r="L3459" s="19">
        <v>1222.8</v>
      </c>
      <c r="M3459" s="19">
        <v>1.2228000000000001</v>
      </c>
      <c r="N3459" s="19">
        <v>7.313566999999999</v>
      </c>
      <c r="O3459" s="17">
        <v>5.7061365844316958</v>
      </c>
      <c r="P3459" s="13">
        <v>0</v>
      </c>
      <c r="Q3459" s="13">
        <v>0</v>
      </c>
      <c r="R3459" s="19">
        <v>0</v>
      </c>
      <c r="S3459" s="19">
        <v>0</v>
      </c>
      <c r="T3459" s="19">
        <v>0</v>
      </c>
      <c r="U3459" s="17">
        <v>0</v>
      </c>
      <c r="V3459" s="13">
        <v>0</v>
      </c>
      <c r="W3459" s="13">
        <v>0</v>
      </c>
      <c r="X3459" s="19">
        <v>0</v>
      </c>
      <c r="Y3459" s="19">
        <v>0</v>
      </c>
      <c r="Z3459" s="19">
        <v>0</v>
      </c>
      <c r="AA3459" s="14">
        <v>0</v>
      </c>
      <c r="AB3459" s="13">
        <v>0</v>
      </c>
      <c r="AC3459" s="22" t="s">
        <v>782</v>
      </c>
      <c r="AD3459" s="19">
        <v>0</v>
      </c>
      <c r="AE3459" s="19">
        <v>0</v>
      </c>
      <c r="AF3459" s="19">
        <v>0</v>
      </c>
      <c r="AG3459" s="14">
        <v>0</v>
      </c>
      <c r="AH3459" s="22" t="s">
        <v>782</v>
      </c>
      <c r="AI3459" s="23" t="s">
        <v>782</v>
      </c>
      <c r="AJ3459" s="23" t="s">
        <v>782</v>
      </c>
      <c r="AK3459" s="23" t="s">
        <v>782</v>
      </c>
      <c r="AL3459" s="14" t="s">
        <v>782</v>
      </c>
      <c r="AM3459" s="22" t="s">
        <v>782</v>
      </c>
      <c r="AN3459" s="23" t="s">
        <v>782</v>
      </c>
      <c r="AO3459" s="23" t="s">
        <v>782</v>
      </c>
      <c r="AP3459" s="23" t="s">
        <v>782</v>
      </c>
      <c r="AQ3459" s="14" t="s">
        <v>782</v>
      </c>
      <c r="AR3459" s="13">
        <v>342</v>
      </c>
      <c r="AS3459" s="19">
        <v>5930.2339999999995</v>
      </c>
      <c r="AT3459" s="19">
        <v>5.9302339999999996</v>
      </c>
      <c r="AU3459" s="19">
        <v>5.2660477920000002</v>
      </c>
      <c r="AV3459" s="14">
        <v>4.1086364507629387</v>
      </c>
      <c r="AW3459" s="13">
        <v>0</v>
      </c>
      <c r="AX3459" s="22" t="s">
        <v>782</v>
      </c>
      <c r="AY3459" s="19">
        <v>0</v>
      </c>
      <c r="AZ3459" s="19">
        <v>0</v>
      </c>
      <c r="BA3459" s="19">
        <v>0</v>
      </c>
      <c r="BB3459" s="14">
        <v>0</v>
      </c>
      <c r="BC3459" s="13">
        <v>3</v>
      </c>
      <c r="BD3459" s="19">
        <v>4800</v>
      </c>
      <c r="BE3459" s="19">
        <v>4.8</v>
      </c>
      <c r="BF3459" s="19">
        <v>7.8761364101499254</v>
      </c>
      <c r="BG3459" s="14">
        <v>6.1450602850744396</v>
      </c>
      <c r="BH3459" s="22">
        <v>349</v>
      </c>
      <c r="BI3459" s="23">
        <v>11.953033999999999</v>
      </c>
      <c r="BJ3459" s="23">
        <v>20.455751202149926</v>
      </c>
      <c r="BK3459" s="14">
        <v>15.959833320269073</v>
      </c>
      <c r="BL3459" t="s">
        <v>651</v>
      </c>
    </row>
    <row r="3460" spans="1:64">
      <c r="A3460" t="s">
        <v>4560</v>
      </c>
      <c r="B3460" t="s">
        <v>4556</v>
      </c>
      <c r="C3460" t="s">
        <v>651</v>
      </c>
      <c r="D3460" t="s">
        <v>942</v>
      </c>
      <c r="E3460">
        <v>2018</v>
      </c>
      <c r="F3460" s="23">
        <v>36.93</v>
      </c>
      <c r="G3460" s="23">
        <v>8.9600000000000009</v>
      </c>
      <c r="H3460" s="22">
        <v>16282</v>
      </c>
      <c r="I3460" s="34">
        <v>128.17931520610554</v>
      </c>
      <c r="J3460" s="13">
        <v>4</v>
      </c>
      <c r="K3460" s="13">
        <v>6</v>
      </c>
      <c r="L3460" s="19">
        <v>1222.8</v>
      </c>
      <c r="M3460" s="19">
        <v>1.2228000000000001</v>
      </c>
      <c r="N3460" s="19">
        <v>7.3135667999999994</v>
      </c>
      <c r="O3460" s="17">
        <v>5.7057309038046986</v>
      </c>
      <c r="P3460" s="13">
        <v>0</v>
      </c>
      <c r="Q3460" s="13">
        <v>0</v>
      </c>
      <c r="R3460" s="19">
        <v>0</v>
      </c>
      <c r="S3460" s="19">
        <v>0</v>
      </c>
      <c r="T3460" s="19">
        <v>0</v>
      </c>
      <c r="U3460" s="17">
        <v>0</v>
      </c>
      <c r="V3460" s="13">
        <v>0</v>
      </c>
      <c r="W3460" s="13">
        <v>0</v>
      </c>
      <c r="X3460" s="19">
        <v>0</v>
      </c>
      <c r="Y3460" s="19">
        <v>0</v>
      </c>
      <c r="Z3460" s="19">
        <v>0</v>
      </c>
      <c r="AA3460" s="14">
        <v>0</v>
      </c>
      <c r="AB3460" s="13">
        <v>0</v>
      </c>
      <c r="AC3460" s="22" t="s">
        <v>782</v>
      </c>
      <c r="AD3460" s="19">
        <v>0</v>
      </c>
      <c r="AE3460" s="19">
        <v>0</v>
      </c>
      <c r="AF3460" s="19">
        <v>0</v>
      </c>
      <c r="AG3460" s="14">
        <v>0</v>
      </c>
      <c r="AH3460" s="22" t="s">
        <v>782</v>
      </c>
      <c r="AI3460" s="23" t="s">
        <v>782</v>
      </c>
      <c r="AJ3460" s="23" t="s">
        <v>782</v>
      </c>
      <c r="AK3460" s="23" t="s">
        <v>782</v>
      </c>
      <c r="AL3460" s="14" t="s">
        <v>782</v>
      </c>
      <c r="AM3460" s="22" t="s">
        <v>782</v>
      </c>
      <c r="AN3460" s="23" t="s">
        <v>782</v>
      </c>
      <c r="AO3460" s="23" t="s">
        <v>782</v>
      </c>
      <c r="AP3460" s="23" t="s">
        <v>782</v>
      </c>
      <c r="AQ3460" s="14" t="s">
        <v>782</v>
      </c>
      <c r="AR3460" s="13">
        <v>368</v>
      </c>
      <c r="AS3460" s="19">
        <v>6322.5289999999968</v>
      </c>
      <c r="AT3460" s="19">
        <v>6.3225289999999994</v>
      </c>
      <c r="AU3460" s="19">
        <v>5.6144057519999988</v>
      </c>
      <c r="AV3460" s="14">
        <v>4.3801183856945505</v>
      </c>
      <c r="AW3460" s="13">
        <v>0</v>
      </c>
      <c r="AX3460" s="22" t="s">
        <v>782</v>
      </c>
      <c r="AY3460" s="19">
        <v>0</v>
      </c>
      <c r="AZ3460" s="19">
        <v>0</v>
      </c>
      <c r="BA3460" s="19">
        <v>0</v>
      </c>
      <c r="BB3460" s="14">
        <v>0</v>
      </c>
      <c r="BC3460" s="13">
        <v>3</v>
      </c>
      <c r="BD3460" s="19">
        <v>4800</v>
      </c>
      <c r="BE3460" s="19">
        <v>4.8</v>
      </c>
      <c r="BF3460" s="19">
        <v>7.807620707141222</v>
      </c>
      <c r="BG3460" s="14">
        <v>6.0911705563311695</v>
      </c>
      <c r="BH3460" s="22">
        <v>375</v>
      </c>
      <c r="BI3460" s="23">
        <v>12.345329</v>
      </c>
      <c r="BJ3460" s="23">
        <v>20.735593259141222</v>
      </c>
      <c r="BK3460" s="14">
        <v>16.177019845830419</v>
      </c>
      <c r="BL3460" t="s">
        <v>651</v>
      </c>
    </row>
    <row r="3461" spans="1:64">
      <c r="A3461" t="s">
        <v>4561</v>
      </c>
      <c r="B3461" t="s">
        <v>4556</v>
      </c>
      <c r="C3461" t="s">
        <v>651</v>
      </c>
      <c r="D3461" t="s">
        <v>942</v>
      </c>
      <c r="E3461">
        <v>2019</v>
      </c>
      <c r="F3461" s="23">
        <v>36.93</v>
      </c>
      <c r="G3461" s="23">
        <v>8.9700000000000006</v>
      </c>
      <c r="H3461" s="22">
        <v>16263</v>
      </c>
      <c r="I3461" s="34">
        <v>130.56360713204089</v>
      </c>
      <c r="J3461" s="22">
        <v>4</v>
      </c>
      <c r="K3461" s="22">
        <v>8</v>
      </c>
      <c r="L3461" s="23">
        <v>1941.8</v>
      </c>
      <c r="M3461" s="23">
        <v>1.9418</v>
      </c>
      <c r="N3461" s="23">
        <v>11.6139058</v>
      </c>
      <c r="O3461" s="14">
        <v>8.8952090518261233</v>
      </c>
      <c r="P3461" s="22">
        <v>0</v>
      </c>
      <c r="Q3461" s="22">
        <v>0</v>
      </c>
      <c r="R3461" s="23">
        <v>0</v>
      </c>
      <c r="S3461" s="23">
        <v>0</v>
      </c>
      <c r="T3461" s="23">
        <v>0</v>
      </c>
      <c r="U3461" s="14">
        <v>0</v>
      </c>
      <c r="V3461" s="22">
        <v>0</v>
      </c>
      <c r="W3461" s="22">
        <v>0</v>
      </c>
      <c r="X3461" s="23">
        <v>0</v>
      </c>
      <c r="Y3461" s="23">
        <v>0</v>
      </c>
      <c r="Z3461" s="23">
        <v>0</v>
      </c>
      <c r="AA3461" s="14">
        <v>0</v>
      </c>
      <c r="AB3461" s="22">
        <v>0</v>
      </c>
      <c r="AC3461" s="22">
        <v>0</v>
      </c>
      <c r="AD3461" s="23">
        <v>0</v>
      </c>
      <c r="AE3461" s="23">
        <v>0</v>
      </c>
      <c r="AF3461" s="23">
        <v>0</v>
      </c>
      <c r="AG3461" s="14">
        <v>0</v>
      </c>
      <c r="AH3461" s="22">
        <v>1</v>
      </c>
      <c r="AI3461" s="23">
        <v>914.16</v>
      </c>
      <c r="AJ3461" s="23">
        <v>0.91415999999999997</v>
      </c>
      <c r="AK3461" s="23">
        <v>0.81177407999999995</v>
      </c>
      <c r="AL3461" s="14">
        <v>0.6217460575970768</v>
      </c>
      <c r="AM3461" s="22">
        <v>402</v>
      </c>
      <c r="AN3461" s="23">
        <v>5737.8339999999953</v>
      </c>
      <c r="AO3461" s="23">
        <v>5.7378340000000003</v>
      </c>
      <c r="AP3461" s="23">
        <v>5.095196591999998</v>
      </c>
      <c r="AQ3461" s="14">
        <v>3.9024631012584932</v>
      </c>
      <c r="AR3461" s="22">
        <v>403</v>
      </c>
      <c r="AS3461" s="23">
        <v>6651.9939999999951</v>
      </c>
      <c r="AT3461" s="23">
        <v>6.6519940000000002</v>
      </c>
      <c r="AU3461" s="23">
        <v>5.9069706719999981</v>
      </c>
      <c r="AV3461" s="14">
        <v>4.5242091588555704</v>
      </c>
      <c r="AW3461" s="22">
        <v>0</v>
      </c>
      <c r="AX3461" s="22" t="s">
        <v>782</v>
      </c>
      <c r="AY3461" s="23">
        <v>0</v>
      </c>
      <c r="AZ3461" s="23">
        <v>0</v>
      </c>
      <c r="BA3461" s="23">
        <v>0</v>
      </c>
      <c r="BB3461" s="14">
        <v>0</v>
      </c>
      <c r="BC3461" s="22">
        <v>3</v>
      </c>
      <c r="BD3461" s="23">
        <v>4800</v>
      </c>
      <c r="BE3461" s="23">
        <v>4.8</v>
      </c>
      <c r="BF3461" s="23">
        <v>7.8076200215949738</v>
      </c>
      <c r="BG3461" s="14">
        <v>5.9799359048796905</v>
      </c>
      <c r="BH3461" s="22">
        <v>410</v>
      </c>
      <c r="BI3461" s="23">
        <v>13.393794</v>
      </c>
      <c r="BJ3461" s="23">
        <v>25.328496493594969</v>
      </c>
      <c r="BK3461" s="14">
        <v>19.399354115561387</v>
      </c>
      <c r="BL3461" t="s">
        <v>651</v>
      </c>
    </row>
    <row r="3462" spans="1:64">
      <c r="A3462" t="s">
        <v>4562</v>
      </c>
      <c r="B3462" t="s">
        <v>4556</v>
      </c>
      <c r="C3462" t="s">
        <v>651</v>
      </c>
      <c r="D3462" t="s">
        <v>942</v>
      </c>
      <c r="E3462">
        <v>2020</v>
      </c>
      <c r="F3462" s="23">
        <v>36.93</v>
      </c>
      <c r="G3462" s="23">
        <v>8.93</v>
      </c>
      <c r="H3462" s="22">
        <v>16382</v>
      </c>
      <c r="I3462" s="34">
        <v>130.95370614052169</v>
      </c>
      <c r="J3462" s="22">
        <v>4</v>
      </c>
      <c r="K3462" s="22">
        <v>10</v>
      </c>
      <c r="L3462" s="23">
        <v>2441.8000000000002</v>
      </c>
      <c r="M3462" s="23">
        <v>2.4418000000000002</v>
      </c>
      <c r="N3462" s="23">
        <v>14.6044058</v>
      </c>
      <c r="O3462" s="14">
        <v>11.152342480730205</v>
      </c>
      <c r="P3462" s="22">
        <v>0</v>
      </c>
      <c r="Q3462" s="22">
        <v>0</v>
      </c>
      <c r="R3462" s="23">
        <v>0</v>
      </c>
      <c r="S3462" s="23">
        <v>0</v>
      </c>
      <c r="T3462" s="23">
        <v>0</v>
      </c>
      <c r="U3462" s="14">
        <v>0</v>
      </c>
      <c r="V3462" s="22">
        <v>0</v>
      </c>
      <c r="W3462" s="22">
        <v>0</v>
      </c>
      <c r="X3462" s="23">
        <v>0</v>
      </c>
      <c r="Y3462" s="23">
        <v>0</v>
      </c>
      <c r="Z3462" s="23">
        <v>0</v>
      </c>
      <c r="AA3462" s="14">
        <v>0</v>
      </c>
      <c r="AB3462" s="22">
        <v>0</v>
      </c>
      <c r="AC3462" s="22">
        <v>0</v>
      </c>
      <c r="AD3462" s="23">
        <v>0</v>
      </c>
      <c r="AE3462" s="23">
        <v>0</v>
      </c>
      <c r="AF3462" s="23">
        <v>0</v>
      </c>
      <c r="AG3462" s="14">
        <v>0</v>
      </c>
      <c r="AH3462" s="22">
        <v>1</v>
      </c>
      <c r="AI3462" s="23">
        <v>914.16</v>
      </c>
      <c r="AJ3462" s="23">
        <v>0.91415999999999997</v>
      </c>
      <c r="AK3462" s="23">
        <v>0.81177407999999995</v>
      </c>
      <c r="AL3462" s="14">
        <v>0.61989393345531929</v>
      </c>
      <c r="AM3462" s="22">
        <v>458</v>
      </c>
      <c r="AN3462" s="23">
        <v>6350.1749999999965</v>
      </c>
      <c r="AO3462" s="23">
        <v>6.3501750000000019</v>
      </c>
      <c r="AP3462" s="23">
        <v>5.6389553999999986</v>
      </c>
      <c r="AQ3462" s="14">
        <v>4.3060678205999299</v>
      </c>
      <c r="AR3462" s="22">
        <v>459</v>
      </c>
      <c r="AS3462" s="23">
        <v>7264.3349999999964</v>
      </c>
      <c r="AT3462" s="23">
        <v>7.2643350000000018</v>
      </c>
      <c r="AU3462" s="23">
        <v>6.4507294799999988</v>
      </c>
      <c r="AV3462" s="14">
        <v>4.9259617540552494</v>
      </c>
      <c r="AW3462" s="22">
        <v>0</v>
      </c>
      <c r="AX3462" s="22">
        <v>0</v>
      </c>
      <c r="AY3462" s="23">
        <v>0</v>
      </c>
      <c r="AZ3462" s="23">
        <v>0</v>
      </c>
      <c r="BA3462" s="23">
        <v>0</v>
      </c>
      <c r="BB3462" s="14">
        <v>0</v>
      </c>
      <c r="BC3462" s="22">
        <v>3</v>
      </c>
      <c r="BD3462" s="23">
        <v>4800</v>
      </c>
      <c r="BE3462" s="23">
        <v>4.8</v>
      </c>
      <c r="BF3462" s="23">
        <v>7.8076200215949738</v>
      </c>
      <c r="BG3462" s="14">
        <v>5.9621222275426851</v>
      </c>
      <c r="BH3462" s="22">
        <v>466</v>
      </c>
      <c r="BI3462" s="23">
        <v>14.506135000000002</v>
      </c>
      <c r="BJ3462" s="23">
        <v>28.862755301594973</v>
      </c>
      <c r="BK3462" s="14">
        <v>22.040426462328139</v>
      </c>
      <c r="BL3462" t="s">
        <v>651</v>
      </c>
    </row>
    <row r="3463" spans="1:64">
      <c r="A3463" t="s">
        <v>4563</v>
      </c>
      <c r="B3463" t="s">
        <v>4556</v>
      </c>
      <c r="C3463" t="s">
        <v>651</v>
      </c>
      <c r="D3463" t="s">
        <v>942</v>
      </c>
      <c r="E3463">
        <v>2021</v>
      </c>
      <c r="F3463" s="23">
        <v>36.93</v>
      </c>
      <c r="G3463" s="23">
        <v>9.09</v>
      </c>
      <c r="H3463" s="22">
        <v>16413</v>
      </c>
      <c r="I3463" s="34">
        <v>122.83</v>
      </c>
      <c r="J3463" s="22">
        <v>3</v>
      </c>
      <c r="K3463" s="22">
        <v>8</v>
      </c>
      <c r="L3463" s="23">
        <v>2184</v>
      </c>
      <c r="M3463" s="23">
        <v>2.1840000000000002</v>
      </c>
      <c r="N3463" s="23">
        <v>13.062504000000001</v>
      </c>
      <c r="O3463" s="14">
        <v>10.63</v>
      </c>
      <c r="P3463" s="22">
        <v>0</v>
      </c>
      <c r="Q3463" s="22">
        <v>0</v>
      </c>
      <c r="R3463" s="23">
        <v>0</v>
      </c>
      <c r="S3463" s="23">
        <v>0</v>
      </c>
      <c r="T3463" s="23">
        <v>0</v>
      </c>
      <c r="U3463" s="14">
        <v>0</v>
      </c>
      <c r="V3463" s="22">
        <v>0</v>
      </c>
      <c r="W3463" s="22">
        <v>0</v>
      </c>
      <c r="X3463" s="23">
        <v>0</v>
      </c>
      <c r="Y3463" s="23">
        <v>0</v>
      </c>
      <c r="Z3463" s="23">
        <v>0</v>
      </c>
      <c r="AA3463" s="14">
        <v>0</v>
      </c>
      <c r="AB3463" s="22">
        <v>0</v>
      </c>
      <c r="AC3463" s="22">
        <v>0</v>
      </c>
      <c r="AD3463" s="23">
        <v>0</v>
      </c>
      <c r="AE3463" s="23">
        <v>0</v>
      </c>
      <c r="AF3463" s="23">
        <v>0</v>
      </c>
      <c r="AG3463" s="14">
        <v>0</v>
      </c>
      <c r="AH3463" s="22">
        <v>1</v>
      </c>
      <c r="AI3463" s="23">
        <v>914.16</v>
      </c>
      <c r="AJ3463" s="23">
        <v>0.91415999999999997</v>
      </c>
      <c r="AK3463" s="23">
        <v>0.81801131400000004</v>
      </c>
      <c r="AL3463" s="14">
        <v>0.67</v>
      </c>
      <c r="AM3463" s="22">
        <v>523</v>
      </c>
      <c r="AN3463" s="23">
        <v>7127.4790000000003</v>
      </c>
      <c r="AO3463" s="23">
        <v>7.1274790000000001</v>
      </c>
      <c r="AP3463" s="23">
        <v>6.3778315169999997</v>
      </c>
      <c r="AQ3463" s="14">
        <v>5.19</v>
      </c>
      <c r="AR3463" s="22">
        <v>524</v>
      </c>
      <c r="AS3463" s="23">
        <v>8041.6390000000001</v>
      </c>
      <c r="AT3463" s="23">
        <v>8.041639</v>
      </c>
      <c r="AU3463" s="23">
        <v>7.1958428310000002</v>
      </c>
      <c r="AV3463" s="14">
        <v>5.86</v>
      </c>
      <c r="AW3463" s="22">
        <v>0</v>
      </c>
      <c r="AX3463" s="22">
        <v>0</v>
      </c>
      <c r="AY3463" s="23">
        <v>0</v>
      </c>
      <c r="AZ3463" s="23">
        <v>0</v>
      </c>
      <c r="BA3463" s="23">
        <v>0</v>
      </c>
      <c r="BB3463" s="14">
        <v>0</v>
      </c>
      <c r="BC3463" s="22">
        <v>3</v>
      </c>
      <c r="BD3463" s="23">
        <v>4800</v>
      </c>
      <c r="BE3463" s="23">
        <v>4.8</v>
      </c>
      <c r="BF3463" s="23">
        <v>6.7707391799999996</v>
      </c>
      <c r="BG3463" s="14">
        <v>5.51</v>
      </c>
      <c r="BH3463" s="22">
        <v>530</v>
      </c>
      <c r="BI3463" s="23">
        <v>15.03</v>
      </c>
      <c r="BJ3463" s="23">
        <v>27.03</v>
      </c>
      <c r="BK3463" s="14">
        <v>22.01</v>
      </c>
      <c r="BL3463" t="s">
        <v>651</v>
      </c>
    </row>
    <row r="3464" spans="1:64">
      <c r="A3464" t="s">
        <v>4564</v>
      </c>
      <c r="B3464" t="s">
        <v>4556</v>
      </c>
      <c r="C3464" t="s">
        <v>651</v>
      </c>
      <c r="D3464" s="111" t="s">
        <v>942</v>
      </c>
      <c r="E3464" s="110">
        <v>2022</v>
      </c>
      <c r="F3464" s="23"/>
      <c r="G3464" s="23"/>
      <c r="H3464" s="22">
        <v>16614</v>
      </c>
      <c r="I3464" s="34">
        <v>120.41059917464554</v>
      </c>
      <c r="J3464" s="22">
        <v>3</v>
      </c>
      <c r="K3464" s="22">
        <v>6</v>
      </c>
      <c r="L3464" s="23">
        <v>1749</v>
      </c>
      <c r="M3464" s="23">
        <v>1.7490000000000001</v>
      </c>
      <c r="N3464" s="23">
        <v>10.350581999999999</v>
      </c>
      <c r="O3464" s="14">
        <v>8.5960721655303303</v>
      </c>
      <c r="P3464" s="22">
        <v>0</v>
      </c>
      <c r="Q3464" s="22">
        <v>0</v>
      </c>
      <c r="R3464" s="23">
        <v>0</v>
      </c>
      <c r="S3464" s="23">
        <v>0</v>
      </c>
      <c r="T3464" s="23">
        <v>0</v>
      </c>
      <c r="U3464" s="14">
        <v>0</v>
      </c>
      <c r="V3464" s="22">
        <v>0</v>
      </c>
      <c r="W3464" s="22">
        <v>0</v>
      </c>
      <c r="X3464" s="23">
        <v>0</v>
      </c>
      <c r="Y3464" s="23">
        <v>0</v>
      </c>
      <c r="Z3464" s="23">
        <v>0</v>
      </c>
      <c r="AA3464" s="14">
        <v>0</v>
      </c>
      <c r="AB3464" s="22">
        <v>0</v>
      </c>
      <c r="AC3464" s="22">
        <v>0</v>
      </c>
      <c r="AD3464" s="23">
        <v>0</v>
      </c>
      <c r="AE3464" s="23">
        <v>0</v>
      </c>
      <c r="AF3464" s="23">
        <v>0</v>
      </c>
      <c r="AG3464" s="14">
        <v>0</v>
      </c>
      <c r="AH3464" s="22">
        <v>1</v>
      </c>
      <c r="AI3464" s="23">
        <v>914.16</v>
      </c>
      <c r="AJ3464" s="23">
        <v>0.91415999999999997</v>
      </c>
      <c r="AK3464" s="23">
        <v>0.93643251950559203</v>
      </c>
      <c r="AL3464" s="14">
        <v>0.7776994101220065</v>
      </c>
      <c r="AM3464" s="22">
        <v>648</v>
      </c>
      <c r="AN3464" s="23">
        <v>8152.4879999999985</v>
      </c>
      <c r="AO3464" s="23">
        <v>8.1524880000000035</v>
      </c>
      <c r="AP3464" s="23">
        <v>8.3511145511498004</v>
      </c>
      <c r="AQ3464" s="14">
        <v>6.9355310980864768</v>
      </c>
      <c r="AR3464" s="22">
        <v>649</v>
      </c>
      <c r="AS3464" s="23">
        <v>9066.648000000001</v>
      </c>
      <c r="AT3464" s="23">
        <v>9.0666480000000007</v>
      </c>
      <c r="AU3464" s="23">
        <v>9.2875470706553926</v>
      </c>
      <c r="AV3464" s="14">
        <v>7.7132305082084835</v>
      </c>
      <c r="AW3464" s="22">
        <v>0</v>
      </c>
      <c r="AX3464" s="22">
        <v>0</v>
      </c>
      <c r="AY3464" s="23">
        <v>0</v>
      </c>
      <c r="AZ3464" s="23">
        <v>0</v>
      </c>
      <c r="BA3464" s="23">
        <v>0</v>
      </c>
      <c r="BB3464" s="14">
        <v>0</v>
      </c>
      <c r="BC3464" s="22">
        <v>3</v>
      </c>
      <c r="BD3464" s="23">
        <v>4800</v>
      </c>
      <c r="BE3464" s="23">
        <v>4.8</v>
      </c>
      <c r="BF3464" s="23">
        <v>7.5627293133061304</v>
      </c>
      <c r="BG3464" s="14">
        <v>6.2807837226497156</v>
      </c>
      <c r="BH3464" s="22">
        <v>655</v>
      </c>
      <c r="BI3464" s="23">
        <v>15.615648000000002</v>
      </c>
      <c r="BJ3464" s="23">
        <v>27.200858383961521</v>
      </c>
      <c r="BK3464" s="14">
        <v>22.590086396388529</v>
      </c>
      <c r="BL3464" t="s">
        <v>651</v>
      </c>
    </row>
    <row r="3465" spans="1:64">
      <c r="A3465" t="s">
        <v>4565</v>
      </c>
      <c r="B3465" t="s">
        <v>4556</v>
      </c>
      <c r="C3465" t="s">
        <v>651</v>
      </c>
      <c r="D3465" t="s">
        <v>942</v>
      </c>
      <c r="E3465">
        <v>2023</v>
      </c>
      <c r="F3465">
        <v>36.93</v>
      </c>
      <c r="G3465">
        <v>9.1999999999999993</v>
      </c>
      <c r="H3465">
        <v>17204</v>
      </c>
      <c r="I3465">
        <v>120.41059917464554</v>
      </c>
      <c r="J3465">
        <v>3</v>
      </c>
      <c r="K3465">
        <v>6</v>
      </c>
      <c r="L3465">
        <v>1749</v>
      </c>
      <c r="M3465">
        <v>1.7490000000000001</v>
      </c>
      <c r="N3465">
        <v>10.350581999999999</v>
      </c>
      <c r="O3465">
        <v>8.5960721655303303</v>
      </c>
      <c r="P3465">
        <v>0</v>
      </c>
      <c r="Q3465">
        <v>0</v>
      </c>
      <c r="R3465">
        <v>0</v>
      </c>
      <c r="S3465">
        <v>0</v>
      </c>
      <c r="T3465">
        <v>0</v>
      </c>
      <c r="U3465">
        <v>0</v>
      </c>
      <c r="V3465">
        <v>0</v>
      </c>
      <c r="W3465">
        <v>0</v>
      </c>
      <c r="X3465">
        <v>0</v>
      </c>
      <c r="Y3465">
        <v>0</v>
      </c>
      <c r="Z3465">
        <v>0</v>
      </c>
      <c r="AA3465">
        <v>0</v>
      </c>
      <c r="AG3465">
        <v>0</v>
      </c>
      <c r="AH3465">
        <v>1</v>
      </c>
      <c r="AI3465">
        <v>914.16</v>
      </c>
      <c r="AJ3465">
        <v>0.91415999999999997</v>
      </c>
      <c r="AK3465">
        <v>0.85746999999999995</v>
      </c>
      <c r="AL3465">
        <v>0.76920999999999995</v>
      </c>
      <c r="AM3465">
        <v>884</v>
      </c>
      <c r="AN3465">
        <v>11033.217000000001</v>
      </c>
      <c r="AO3465">
        <v>11.033217</v>
      </c>
      <c r="AP3465">
        <v>10.349017</v>
      </c>
      <c r="AQ3465">
        <v>8.5947724460615085</v>
      </c>
      <c r="AR3465">
        <v>992</v>
      </c>
      <c r="AS3465">
        <v>12033.523999999899</v>
      </c>
      <c r="AT3465">
        <v>12.033524</v>
      </c>
      <c r="AU3465">
        <v>11.2872919114788</v>
      </c>
      <c r="AV3465">
        <v>9.3740019473763461</v>
      </c>
      <c r="AW3465">
        <v>0</v>
      </c>
      <c r="AX3465">
        <v>0</v>
      </c>
      <c r="AY3465">
        <v>0</v>
      </c>
      <c r="AZ3465">
        <v>0</v>
      </c>
      <c r="BA3465">
        <v>0</v>
      </c>
      <c r="BB3465">
        <v>0</v>
      </c>
      <c r="BC3465">
        <v>3</v>
      </c>
      <c r="BD3465">
        <v>4800</v>
      </c>
      <c r="BE3465">
        <v>4.8</v>
      </c>
      <c r="BF3465">
        <v>9.0302399999999992</v>
      </c>
      <c r="BG3465">
        <v>7.4995391285300297</v>
      </c>
      <c r="BH3465">
        <v>998</v>
      </c>
      <c r="BI3465">
        <v>18.582523999999999</v>
      </c>
      <c r="BJ3465">
        <v>30.668113911478798</v>
      </c>
      <c r="BK3465">
        <v>25.469613241436708</v>
      </c>
      <c r="BL3465" t="s">
        <v>651</v>
      </c>
    </row>
    <row r="3466" spans="1:64">
      <c r="A3466" t="s">
        <v>4566</v>
      </c>
      <c r="B3466" t="s">
        <v>4556</v>
      </c>
      <c r="C3466" t="s">
        <v>651</v>
      </c>
      <c r="D3466" t="s">
        <v>942</v>
      </c>
      <c r="E3466">
        <v>2024</v>
      </c>
      <c r="F3466">
        <v>36.93</v>
      </c>
      <c r="G3466">
        <v>9.24</v>
      </c>
      <c r="H3466">
        <v>17226</v>
      </c>
      <c r="I3466">
        <v>118.12037269924417</v>
      </c>
      <c r="J3466">
        <v>3</v>
      </c>
      <c r="K3466">
        <v>6</v>
      </c>
      <c r="L3466">
        <v>1749</v>
      </c>
      <c r="M3466">
        <v>1.7490000000000001</v>
      </c>
      <c r="N3466">
        <v>10.350581999999999</v>
      </c>
      <c r="O3466">
        <v>8.7627407224276652</v>
      </c>
      <c r="P3466">
        <v>0</v>
      </c>
      <c r="Q3466">
        <v>0</v>
      </c>
      <c r="R3466">
        <v>0</v>
      </c>
      <c r="S3466">
        <v>0</v>
      </c>
      <c r="T3466">
        <v>0</v>
      </c>
      <c r="U3466">
        <v>0</v>
      </c>
      <c r="V3466">
        <v>0</v>
      </c>
      <c r="W3466">
        <v>0</v>
      </c>
      <c r="X3466">
        <v>0</v>
      </c>
      <c r="Y3466">
        <v>0</v>
      </c>
      <c r="Z3466">
        <v>0</v>
      </c>
      <c r="AA3466">
        <v>0</v>
      </c>
      <c r="AB3466">
        <v>0</v>
      </c>
      <c r="AC3466">
        <v>0</v>
      </c>
      <c r="AD3466">
        <v>0</v>
      </c>
      <c r="AE3466">
        <v>0</v>
      </c>
      <c r="AF3466">
        <v>0</v>
      </c>
      <c r="AG3466">
        <v>0</v>
      </c>
      <c r="AH3466">
        <v>2</v>
      </c>
      <c r="AI3466">
        <v>914.76</v>
      </c>
      <c r="AJ3466">
        <v>0.91476000000000002</v>
      </c>
      <c r="AK3466">
        <v>0.82506211984782429</v>
      </c>
      <c r="AL3466">
        <v>0.6984926486378279</v>
      </c>
      <c r="AM3466">
        <v>1114</v>
      </c>
      <c r="AN3466">
        <v>15137.721000000009</v>
      </c>
      <c r="AO3466">
        <v>15.137721000000012</v>
      </c>
      <c r="AP3466">
        <v>13.653373756968961</v>
      </c>
      <c r="AQ3466">
        <v>11.558864440542292</v>
      </c>
      <c r="AR3466">
        <v>1334</v>
      </c>
      <c r="AS3466">
        <v>16242.462999999996</v>
      </c>
      <c r="AT3466">
        <v>16.242463000000022</v>
      </c>
      <c r="AU3466">
        <v>14.649788965772268</v>
      </c>
      <c r="AV3466">
        <v>12.402423587904925</v>
      </c>
      <c r="AW3466">
        <v>0</v>
      </c>
      <c r="AX3466">
        <v>0</v>
      </c>
      <c r="AY3466">
        <v>0</v>
      </c>
      <c r="AZ3466">
        <v>0</v>
      </c>
      <c r="BA3466">
        <v>0</v>
      </c>
      <c r="BB3466">
        <v>0</v>
      </c>
      <c r="BC3466">
        <v>3</v>
      </c>
      <c r="BD3466">
        <v>4800</v>
      </c>
      <c r="BE3466">
        <v>4.8</v>
      </c>
      <c r="BF3466">
        <v>7.9199013342630904</v>
      </c>
      <c r="BG3466">
        <v>6.7049410303069319</v>
      </c>
      <c r="BH3466">
        <v>1340</v>
      </c>
      <c r="BI3466">
        <v>22.791463000000022</v>
      </c>
      <c r="BJ3466">
        <v>32.920272300035357</v>
      </c>
      <c r="BK3466">
        <v>27.870105340639522</v>
      </c>
      <c r="BL3466" t="s">
        <v>651</v>
      </c>
    </row>
    <row r="3467" spans="1:64">
      <c r="A3467" t="s">
        <v>4567</v>
      </c>
      <c r="B3467" t="s">
        <v>4568</v>
      </c>
      <c r="C3467" t="s">
        <v>652</v>
      </c>
      <c r="D3467" t="s">
        <v>942</v>
      </c>
      <c r="E3467">
        <v>2012</v>
      </c>
      <c r="F3467" s="23">
        <v>88.64</v>
      </c>
      <c r="G3467" s="23">
        <v>9.7799999999999994</v>
      </c>
      <c r="H3467" s="22">
        <v>9990</v>
      </c>
      <c r="I3467" s="34">
        <v>82.107446999999993</v>
      </c>
      <c r="J3467" s="22">
        <v>1</v>
      </c>
      <c r="K3467" s="22" t="s">
        <v>782</v>
      </c>
      <c r="L3467" s="23">
        <v>250</v>
      </c>
      <c r="M3467" s="23">
        <v>0.25</v>
      </c>
      <c r="N3467" s="23">
        <v>1.4635</v>
      </c>
      <c r="O3467" s="14">
        <v>1.7824205397593229</v>
      </c>
      <c r="P3467" s="22">
        <v>0</v>
      </c>
      <c r="Q3467" s="22" t="s">
        <v>782</v>
      </c>
      <c r="R3467" s="23">
        <v>0</v>
      </c>
      <c r="S3467" s="23">
        <v>0</v>
      </c>
      <c r="T3467" s="23">
        <v>0</v>
      </c>
      <c r="U3467" s="14">
        <v>0</v>
      </c>
      <c r="V3467" s="22">
        <v>0</v>
      </c>
      <c r="W3467" s="22" t="s">
        <v>782</v>
      </c>
      <c r="X3467" s="23">
        <v>0</v>
      </c>
      <c r="Y3467" s="23">
        <v>0</v>
      </c>
      <c r="Z3467" s="23">
        <v>0</v>
      </c>
      <c r="AA3467" s="14">
        <v>0</v>
      </c>
      <c r="AB3467" s="22">
        <v>0</v>
      </c>
      <c r="AC3467" s="22" t="s">
        <v>782</v>
      </c>
      <c r="AD3467" s="23">
        <v>0</v>
      </c>
      <c r="AE3467" s="23">
        <v>0</v>
      </c>
      <c r="AF3467" s="23">
        <v>0</v>
      </c>
      <c r="AG3467" s="14">
        <v>0</v>
      </c>
      <c r="AH3467" s="22" t="s">
        <v>782</v>
      </c>
      <c r="AI3467" s="23" t="s">
        <v>782</v>
      </c>
      <c r="AJ3467" s="23" t="s">
        <v>782</v>
      </c>
      <c r="AK3467" s="23" t="s">
        <v>782</v>
      </c>
      <c r="AL3467" s="14" t="s">
        <v>782</v>
      </c>
      <c r="AM3467" s="22" t="s">
        <v>782</v>
      </c>
      <c r="AN3467" s="23" t="s">
        <v>782</v>
      </c>
      <c r="AO3467" s="23" t="s">
        <v>782</v>
      </c>
      <c r="AP3467" s="23" t="s">
        <v>782</v>
      </c>
      <c r="AQ3467" s="14" t="s">
        <v>782</v>
      </c>
      <c r="AR3467" s="22">
        <v>262</v>
      </c>
      <c r="AS3467" s="23">
        <v>5486.5829999999978</v>
      </c>
      <c r="AT3467" s="23">
        <v>5.4865829999999978</v>
      </c>
      <c r="AU3467" s="23">
        <v>3.9631799999999999</v>
      </c>
      <c r="AV3467" s="14">
        <v>4.8268216158273685</v>
      </c>
      <c r="AW3467" s="22">
        <v>1</v>
      </c>
      <c r="AX3467" s="22" t="s">
        <v>782</v>
      </c>
      <c r="AY3467" s="23">
        <v>20</v>
      </c>
      <c r="AZ3467" s="23">
        <v>0.02</v>
      </c>
      <c r="BA3467" s="23">
        <v>6.1409999999999998E-3</v>
      </c>
      <c r="BB3467" s="14">
        <v>7.4792241439439718E-3</v>
      </c>
      <c r="BC3467" s="22">
        <v>13</v>
      </c>
      <c r="BD3467" s="23">
        <v>8550</v>
      </c>
      <c r="BE3467" s="23">
        <v>8.5500000000000007</v>
      </c>
      <c r="BF3467" s="23">
        <v>13.654350000000001</v>
      </c>
      <c r="BG3467" s="14">
        <v>16.629855754740493</v>
      </c>
      <c r="BH3467" s="22">
        <v>277</v>
      </c>
      <c r="BI3467" s="23">
        <v>14.306582999999998</v>
      </c>
      <c r="BJ3467" s="23">
        <v>19.087170999999998</v>
      </c>
      <c r="BK3467" s="14">
        <v>23.246577134471124</v>
      </c>
      <c r="BL3467" t="s">
        <v>652</v>
      </c>
    </row>
    <row r="3468" spans="1:64">
      <c r="A3468" t="s">
        <v>4569</v>
      </c>
      <c r="B3468" t="s">
        <v>4568</v>
      </c>
      <c r="C3468" t="s">
        <v>652</v>
      </c>
      <c r="D3468" t="s">
        <v>942</v>
      </c>
      <c r="E3468">
        <v>2015</v>
      </c>
      <c r="F3468" s="23">
        <v>88.64</v>
      </c>
      <c r="G3468" s="23">
        <v>9.85</v>
      </c>
      <c r="H3468" s="22">
        <v>9751</v>
      </c>
      <c r="I3468" s="34">
        <v>78.644313009259832</v>
      </c>
      <c r="J3468" s="13">
        <v>1</v>
      </c>
      <c r="K3468" s="13">
        <v>1</v>
      </c>
      <c r="L3468" s="19">
        <v>250</v>
      </c>
      <c r="M3468" s="35">
        <v>0.25</v>
      </c>
      <c r="N3468" s="19">
        <v>1.4953387454624165</v>
      </c>
      <c r="O3468" s="17">
        <v>1.9013946314037362</v>
      </c>
      <c r="P3468" s="36">
        <v>0</v>
      </c>
      <c r="Q3468" s="37">
        <v>0</v>
      </c>
      <c r="R3468" s="38">
        <v>0</v>
      </c>
      <c r="S3468" s="27">
        <v>0</v>
      </c>
      <c r="T3468" s="23">
        <v>0</v>
      </c>
      <c r="U3468" s="17">
        <v>0</v>
      </c>
      <c r="V3468" s="22">
        <v>0</v>
      </c>
      <c r="W3468" s="22">
        <v>0</v>
      </c>
      <c r="X3468" s="23">
        <v>0</v>
      </c>
      <c r="Y3468" s="27">
        <v>0</v>
      </c>
      <c r="Z3468" s="27">
        <v>0</v>
      </c>
      <c r="AA3468" s="14">
        <v>0</v>
      </c>
      <c r="AB3468" s="39">
        <v>0</v>
      </c>
      <c r="AC3468" s="22" t="s">
        <v>782</v>
      </c>
      <c r="AD3468" s="23">
        <v>0</v>
      </c>
      <c r="AE3468" s="23">
        <v>0</v>
      </c>
      <c r="AF3468" s="23">
        <v>0</v>
      </c>
      <c r="AG3468" s="14">
        <v>0</v>
      </c>
      <c r="AH3468" s="22" t="s">
        <v>782</v>
      </c>
      <c r="AI3468" s="23" t="s">
        <v>782</v>
      </c>
      <c r="AJ3468" s="23" t="s">
        <v>782</v>
      </c>
      <c r="AK3468" s="23" t="s">
        <v>782</v>
      </c>
      <c r="AL3468" s="14" t="s">
        <v>782</v>
      </c>
      <c r="AM3468" s="22" t="s">
        <v>782</v>
      </c>
      <c r="AN3468" s="23" t="s">
        <v>782</v>
      </c>
      <c r="AO3468" s="23" t="s">
        <v>782</v>
      </c>
      <c r="AP3468" s="23" t="s">
        <v>782</v>
      </c>
      <c r="AQ3468" s="14" t="s">
        <v>782</v>
      </c>
      <c r="AR3468" s="40">
        <v>298</v>
      </c>
      <c r="AS3468" s="41">
        <v>5931.536000000001</v>
      </c>
      <c r="AT3468" s="23">
        <v>5.9315360000000013</v>
      </c>
      <c r="AU3468" s="23">
        <v>5.268169458700295</v>
      </c>
      <c r="AV3468" s="14">
        <v>6.6987290715858929</v>
      </c>
      <c r="AW3468" s="22">
        <v>1</v>
      </c>
      <c r="AX3468" s="22" t="s">
        <v>782</v>
      </c>
      <c r="AY3468" s="23">
        <v>20</v>
      </c>
      <c r="AZ3468" s="23">
        <v>0.02</v>
      </c>
      <c r="BA3468" s="23">
        <v>5.2114883079612463E-2</v>
      </c>
      <c r="BB3468" s="14">
        <v>6.6266562813609028E-2</v>
      </c>
      <c r="BC3468" s="42">
        <v>13</v>
      </c>
      <c r="BD3468" s="43">
        <v>8550</v>
      </c>
      <c r="BE3468" s="44">
        <v>8.5500000000000007</v>
      </c>
      <c r="BF3468" s="23">
        <v>13.568849999999999</v>
      </c>
      <c r="BG3468" s="14">
        <v>17.253440815742596</v>
      </c>
      <c r="BH3468" s="22">
        <v>313</v>
      </c>
      <c r="BI3468" s="23">
        <v>14.751536000000002</v>
      </c>
      <c r="BJ3468" s="23">
        <v>20.384473087242323</v>
      </c>
      <c r="BK3468" s="14">
        <v>25.919831081545833</v>
      </c>
      <c r="BL3468" t="s">
        <v>652</v>
      </c>
    </row>
    <row r="3469" spans="1:64">
      <c r="A3469" t="s">
        <v>4570</v>
      </c>
      <c r="B3469" t="s">
        <v>4568</v>
      </c>
      <c r="C3469" t="s">
        <v>652</v>
      </c>
      <c r="D3469" t="s">
        <v>942</v>
      </c>
      <c r="E3469">
        <v>2016</v>
      </c>
      <c r="F3469" s="23">
        <v>88.64</v>
      </c>
      <c r="G3469" s="23">
        <v>9.84</v>
      </c>
      <c r="H3469" s="22">
        <v>9624</v>
      </c>
      <c r="I3469" s="34">
        <v>82.90703162449941</v>
      </c>
      <c r="J3469" s="13">
        <v>1</v>
      </c>
      <c r="K3469" s="13">
        <v>1</v>
      </c>
      <c r="L3469" s="19">
        <v>250</v>
      </c>
      <c r="M3469" s="35">
        <v>0.25</v>
      </c>
      <c r="N3469" s="19">
        <v>1.49525</v>
      </c>
      <c r="O3469" s="17">
        <v>1.8035261553836006</v>
      </c>
      <c r="P3469" s="13">
        <v>0</v>
      </c>
      <c r="Q3469" s="13">
        <v>0</v>
      </c>
      <c r="R3469" s="19">
        <v>0</v>
      </c>
      <c r="S3469" s="27">
        <v>0</v>
      </c>
      <c r="T3469" s="19">
        <v>0</v>
      </c>
      <c r="U3469" s="17">
        <v>0</v>
      </c>
      <c r="V3469" s="13">
        <v>0</v>
      </c>
      <c r="W3469" s="13">
        <v>0</v>
      </c>
      <c r="X3469" s="19">
        <v>0</v>
      </c>
      <c r="Y3469" s="27">
        <v>0</v>
      </c>
      <c r="Z3469" s="19">
        <v>0</v>
      </c>
      <c r="AA3469" s="14">
        <v>0</v>
      </c>
      <c r="AB3469" s="13">
        <v>0</v>
      </c>
      <c r="AC3469" s="22" t="s">
        <v>782</v>
      </c>
      <c r="AD3469" s="19">
        <v>0</v>
      </c>
      <c r="AE3469" s="23">
        <v>0</v>
      </c>
      <c r="AF3469" s="19">
        <v>0</v>
      </c>
      <c r="AG3469" s="14">
        <v>0</v>
      </c>
      <c r="AH3469" s="22" t="s">
        <v>782</v>
      </c>
      <c r="AI3469" s="23" t="s">
        <v>782</v>
      </c>
      <c r="AJ3469" s="23" t="s">
        <v>782</v>
      </c>
      <c r="AK3469" s="23" t="s">
        <v>782</v>
      </c>
      <c r="AL3469" s="14" t="s">
        <v>782</v>
      </c>
      <c r="AM3469" s="22" t="s">
        <v>782</v>
      </c>
      <c r="AN3469" s="23" t="s">
        <v>782</v>
      </c>
      <c r="AO3469" s="23" t="s">
        <v>782</v>
      </c>
      <c r="AP3469" s="23" t="s">
        <v>782</v>
      </c>
      <c r="AQ3469" s="14" t="s">
        <v>782</v>
      </c>
      <c r="AR3469" s="13">
        <v>301</v>
      </c>
      <c r="AS3469" s="19">
        <v>5946.6259999999975</v>
      </c>
      <c r="AT3469" s="23">
        <v>5.9466259999999975</v>
      </c>
      <c r="AU3469" s="19">
        <v>5.2806038880000026</v>
      </c>
      <c r="AV3469" s="14">
        <v>6.3693076263021817</v>
      </c>
      <c r="AW3469" s="13">
        <v>1</v>
      </c>
      <c r="AX3469" s="22" t="s">
        <v>782</v>
      </c>
      <c r="AY3469" s="19">
        <v>20</v>
      </c>
      <c r="AZ3469" s="23">
        <v>0.02</v>
      </c>
      <c r="BA3469" s="19">
        <v>4.0615999999999999E-2</v>
      </c>
      <c r="BB3469" s="14">
        <v>4.8989813293469527E-2</v>
      </c>
      <c r="BC3469" s="13">
        <v>13</v>
      </c>
      <c r="BD3469" s="19">
        <v>8550</v>
      </c>
      <c r="BE3469" s="44">
        <v>8.5500000000000007</v>
      </c>
      <c r="BF3469" s="19">
        <v>13.748399999999997</v>
      </c>
      <c r="BG3469" s="14">
        <v>16.582911884083522</v>
      </c>
      <c r="BH3469" s="22">
        <v>316</v>
      </c>
      <c r="BI3469" s="23">
        <v>14.766625999999999</v>
      </c>
      <c r="BJ3469" s="23">
        <v>20.564869887999997</v>
      </c>
      <c r="BK3469" s="14">
        <v>24.804735479062774</v>
      </c>
      <c r="BL3469" t="s">
        <v>652</v>
      </c>
    </row>
    <row r="3470" spans="1:64">
      <c r="A3470" t="s">
        <v>4571</v>
      </c>
      <c r="B3470" t="s">
        <v>4568</v>
      </c>
      <c r="C3470" t="s">
        <v>652</v>
      </c>
      <c r="D3470" t="s">
        <v>942</v>
      </c>
      <c r="E3470">
        <v>2017</v>
      </c>
      <c r="F3470" s="23">
        <v>88.64</v>
      </c>
      <c r="G3470" s="23">
        <v>9.8699999999999992</v>
      </c>
      <c r="H3470" s="22">
        <v>9572</v>
      </c>
      <c r="I3470" s="34">
        <v>75.188160160034542</v>
      </c>
      <c r="J3470" s="13">
        <v>1</v>
      </c>
      <c r="K3470" s="13">
        <v>1</v>
      </c>
      <c r="L3470" s="19">
        <v>250</v>
      </c>
      <c r="M3470" s="19">
        <v>0.25</v>
      </c>
      <c r="N3470" s="19">
        <v>1.49525</v>
      </c>
      <c r="O3470" s="17">
        <v>1.9886774683905408</v>
      </c>
      <c r="P3470" s="13">
        <v>0</v>
      </c>
      <c r="Q3470" s="13">
        <v>0</v>
      </c>
      <c r="R3470" s="19">
        <v>0</v>
      </c>
      <c r="S3470" s="19">
        <v>0</v>
      </c>
      <c r="T3470" s="19">
        <v>0</v>
      </c>
      <c r="U3470" s="17">
        <v>0</v>
      </c>
      <c r="V3470" s="13">
        <v>0</v>
      </c>
      <c r="W3470" s="13">
        <v>0</v>
      </c>
      <c r="X3470" s="19">
        <v>0</v>
      </c>
      <c r="Y3470" s="19">
        <v>0</v>
      </c>
      <c r="Z3470" s="19">
        <v>0</v>
      </c>
      <c r="AA3470" s="14">
        <v>0</v>
      </c>
      <c r="AB3470" s="13">
        <v>0</v>
      </c>
      <c r="AC3470" s="22" t="s">
        <v>782</v>
      </c>
      <c r="AD3470" s="19">
        <v>0</v>
      </c>
      <c r="AE3470" s="19">
        <v>0</v>
      </c>
      <c r="AF3470" s="19">
        <v>0</v>
      </c>
      <c r="AG3470" s="14">
        <v>0</v>
      </c>
      <c r="AH3470" s="22" t="s">
        <v>782</v>
      </c>
      <c r="AI3470" s="23" t="s">
        <v>782</v>
      </c>
      <c r="AJ3470" s="23" t="s">
        <v>782</v>
      </c>
      <c r="AK3470" s="23" t="s">
        <v>782</v>
      </c>
      <c r="AL3470" s="14" t="s">
        <v>782</v>
      </c>
      <c r="AM3470" s="22" t="s">
        <v>782</v>
      </c>
      <c r="AN3470" s="23" t="s">
        <v>782</v>
      </c>
      <c r="AO3470" s="23" t="s">
        <v>782</v>
      </c>
      <c r="AP3470" s="23" t="s">
        <v>782</v>
      </c>
      <c r="AQ3470" s="14" t="s">
        <v>782</v>
      </c>
      <c r="AR3470" s="13">
        <v>310</v>
      </c>
      <c r="AS3470" s="19">
        <v>6052.2859999999964</v>
      </c>
      <c r="AT3470" s="19">
        <v>6.0522860000000005</v>
      </c>
      <c r="AU3470" s="19">
        <v>5.3744299680000047</v>
      </c>
      <c r="AV3470" s="14">
        <v>7.1479737721481378</v>
      </c>
      <c r="AW3470" s="13">
        <v>1</v>
      </c>
      <c r="AX3470" s="22" t="s">
        <v>782</v>
      </c>
      <c r="AY3470" s="19">
        <v>0</v>
      </c>
      <c r="AZ3470" s="19">
        <v>0</v>
      </c>
      <c r="BA3470" s="19">
        <v>0</v>
      </c>
      <c r="BB3470" s="14">
        <v>0</v>
      </c>
      <c r="BC3470" s="13">
        <v>13</v>
      </c>
      <c r="BD3470" s="19">
        <v>8550</v>
      </c>
      <c r="BE3470" s="19">
        <v>8.5500000000000007</v>
      </c>
      <c r="BF3470" s="19">
        <v>13.748399999999997</v>
      </c>
      <c r="BG3470" s="14">
        <v>18.285325735776961</v>
      </c>
      <c r="BH3470" s="22">
        <v>325</v>
      </c>
      <c r="BI3470" s="23">
        <v>14.852286000000001</v>
      </c>
      <c r="BJ3470" s="23">
        <v>20.618079968</v>
      </c>
      <c r="BK3470" s="14">
        <v>27.421976976315641</v>
      </c>
      <c r="BL3470" t="s">
        <v>652</v>
      </c>
    </row>
    <row r="3471" spans="1:64">
      <c r="A3471" t="s">
        <v>4572</v>
      </c>
      <c r="B3471" t="s">
        <v>4568</v>
      </c>
      <c r="C3471" t="s">
        <v>652</v>
      </c>
      <c r="D3471" t="s">
        <v>942</v>
      </c>
      <c r="E3471">
        <v>2018</v>
      </c>
      <c r="F3471" s="23">
        <v>88.64</v>
      </c>
      <c r="G3471" s="23">
        <v>9.8699999999999992</v>
      </c>
      <c r="H3471" s="22">
        <v>9448</v>
      </c>
      <c r="I3471" s="34">
        <v>75.193504023585362</v>
      </c>
      <c r="J3471" s="13">
        <v>1</v>
      </c>
      <c r="K3471" s="13">
        <v>1</v>
      </c>
      <c r="L3471" s="19">
        <v>250</v>
      </c>
      <c r="M3471" s="19">
        <v>0.25</v>
      </c>
      <c r="N3471" s="19">
        <v>1.49525</v>
      </c>
      <c r="O3471" s="17">
        <v>1.9885361367532446</v>
      </c>
      <c r="P3471" s="13">
        <v>0</v>
      </c>
      <c r="Q3471" s="13">
        <v>0</v>
      </c>
      <c r="R3471" s="19">
        <v>0</v>
      </c>
      <c r="S3471" s="19">
        <v>0</v>
      </c>
      <c r="T3471" s="19">
        <v>0</v>
      </c>
      <c r="U3471" s="17">
        <v>0</v>
      </c>
      <c r="V3471" s="13">
        <v>0</v>
      </c>
      <c r="W3471" s="13">
        <v>0</v>
      </c>
      <c r="X3471" s="19">
        <v>0</v>
      </c>
      <c r="Y3471" s="19">
        <v>0</v>
      </c>
      <c r="Z3471" s="19">
        <v>0</v>
      </c>
      <c r="AA3471" s="14">
        <v>0</v>
      </c>
      <c r="AB3471" s="13">
        <v>0</v>
      </c>
      <c r="AC3471" s="22" t="s">
        <v>782</v>
      </c>
      <c r="AD3471" s="19">
        <v>0</v>
      </c>
      <c r="AE3471" s="19">
        <v>0</v>
      </c>
      <c r="AF3471" s="19">
        <v>0</v>
      </c>
      <c r="AG3471" s="14">
        <v>0</v>
      </c>
      <c r="AH3471" s="22" t="s">
        <v>782</v>
      </c>
      <c r="AI3471" s="23" t="s">
        <v>782</v>
      </c>
      <c r="AJ3471" s="23" t="s">
        <v>782</v>
      </c>
      <c r="AK3471" s="23" t="s">
        <v>782</v>
      </c>
      <c r="AL3471" s="14" t="s">
        <v>782</v>
      </c>
      <c r="AM3471" s="22" t="s">
        <v>782</v>
      </c>
      <c r="AN3471" s="23" t="s">
        <v>782</v>
      </c>
      <c r="AO3471" s="23" t="s">
        <v>782</v>
      </c>
      <c r="AP3471" s="23" t="s">
        <v>782</v>
      </c>
      <c r="AQ3471" s="14" t="s">
        <v>782</v>
      </c>
      <c r="AR3471" s="13">
        <v>320</v>
      </c>
      <c r="AS3471" s="19">
        <v>6168.7359999999962</v>
      </c>
      <c r="AT3471" s="19">
        <v>6.1687359999999991</v>
      </c>
      <c r="AU3471" s="19">
        <v>5.4778375680000053</v>
      </c>
      <c r="AV3471" s="14">
        <v>7.2849877647433665</v>
      </c>
      <c r="AW3471" s="13">
        <v>1</v>
      </c>
      <c r="AX3471" s="22" t="s">
        <v>782</v>
      </c>
      <c r="AY3471" s="19">
        <v>20</v>
      </c>
      <c r="AZ3471" s="19">
        <v>0.02</v>
      </c>
      <c r="BA3471" s="19">
        <v>4.0615999999999999E-2</v>
      </c>
      <c r="BB3471" s="14">
        <v>5.4015304283811925E-2</v>
      </c>
      <c r="BC3471" s="13">
        <v>13</v>
      </c>
      <c r="BD3471" s="19">
        <v>8550</v>
      </c>
      <c r="BE3471" s="19">
        <v>8.5500000000000007</v>
      </c>
      <c r="BF3471" s="19">
        <v>13.748399999999997</v>
      </c>
      <c r="BG3471" s="14">
        <v>18.284026231425049</v>
      </c>
      <c r="BH3471" s="22">
        <v>335</v>
      </c>
      <c r="BI3471" s="23">
        <v>14.988735999999999</v>
      </c>
      <c r="BJ3471" s="23">
        <v>20.762103568000001</v>
      </c>
      <c r="BK3471" s="14">
        <v>27.611565437205471</v>
      </c>
      <c r="BL3471" t="s">
        <v>652</v>
      </c>
    </row>
    <row r="3472" spans="1:64">
      <c r="A3472" t="s">
        <v>4573</v>
      </c>
      <c r="B3472" t="s">
        <v>4568</v>
      </c>
      <c r="C3472" t="s">
        <v>652</v>
      </c>
      <c r="D3472" t="s">
        <v>942</v>
      </c>
      <c r="E3472">
        <v>2019</v>
      </c>
      <c r="F3472" s="23">
        <v>88.64</v>
      </c>
      <c r="G3472" s="23">
        <v>9.93</v>
      </c>
      <c r="H3472" s="22">
        <v>9390</v>
      </c>
      <c r="I3472" s="34">
        <v>75.762496019132925</v>
      </c>
      <c r="J3472" s="22">
        <v>1</v>
      </c>
      <c r="K3472" s="22">
        <v>1</v>
      </c>
      <c r="L3472" s="23">
        <v>250</v>
      </c>
      <c r="M3472" s="23">
        <v>0.25</v>
      </c>
      <c r="N3472" s="23">
        <v>1.49525</v>
      </c>
      <c r="O3472" s="14">
        <v>1.9736018195894605</v>
      </c>
      <c r="P3472" s="22">
        <v>0</v>
      </c>
      <c r="Q3472" s="22">
        <v>0</v>
      </c>
      <c r="R3472" s="23">
        <v>0</v>
      </c>
      <c r="S3472" s="23">
        <v>0</v>
      </c>
      <c r="T3472" s="23">
        <v>0</v>
      </c>
      <c r="U3472" s="14">
        <v>0</v>
      </c>
      <c r="V3472" s="22">
        <v>0</v>
      </c>
      <c r="W3472" s="22">
        <v>0</v>
      </c>
      <c r="X3472" s="23">
        <v>0</v>
      </c>
      <c r="Y3472" s="23">
        <v>0</v>
      </c>
      <c r="Z3472" s="23">
        <v>0</v>
      </c>
      <c r="AA3472" s="14">
        <v>0</v>
      </c>
      <c r="AB3472" s="22">
        <v>0</v>
      </c>
      <c r="AC3472" s="22">
        <v>0</v>
      </c>
      <c r="AD3472" s="23">
        <v>0</v>
      </c>
      <c r="AE3472" s="23">
        <v>0</v>
      </c>
      <c r="AF3472" s="23">
        <v>0</v>
      </c>
      <c r="AG3472" s="14">
        <v>0</v>
      </c>
      <c r="AH3472" s="22">
        <v>1</v>
      </c>
      <c r="AI3472" s="23">
        <v>602.70000000000005</v>
      </c>
      <c r="AJ3472" s="23">
        <v>0.60270000000000001</v>
      </c>
      <c r="AK3472" s="23">
        <v>0.53519760000000005</v>
      </c>
      <c r="AL3472" s="14">
        <v>0.70641495214841155</v>
      </c>
      <c r="AM3472" s="22">
        <v>332</v>
      </c>
      <c r="AN3472" s="23">
        <v>5667.5909999999967</v>
      </c>
      <c r="AO3472" s="23">
        <v>5.6675909999999998</v>
      </c>
      <c r="AP3472" s="23">
        <v>5.0328208080000039</v>
      </c>
      <c r="AQ3472" s="14">
        <v>6.6428920276452139</v>
      </c>
      <c r="AR3472" s="22">
        <v>333</v>
      </c>
      <c r="AS3472" s="23">
        <v>6270.2909999999965</v>
      </c>
      <c r="AT3472" s="23">
        <v>6.2702910000000003</v>
      </c>
      <c r="AU3472" s="23">
        <v>5.5680184080000039</v>
      </c>
      <c r="AV3472" s="14">
        <v>7.3493069797936252</v>
      </c>
      <c r="AW3472" s="22">
        <v>1</v>
      </c>
      <c r="AX3472" s="22" t="s">
        <v>782</v>
      </c>
      <c r="AY3472" s="23">
        <v>20</v>
      </c>
      <c r="AZ3472" s="23">
        <v>0.02</v>
      </c>
      <c r="BA3472" s="23">
        <v>4.0615999999999999E-2</v>
      </c>
      <c r="BB3472" s="14">
        <v>5.3609638190567147E-2</v>
      </c>
      <c r="BC3472" s="22">
        <v>13</v>
      </c>
      <c r="BD3472" s="23">
        <v>8550</v>
      </c>
      <c r="BE3472" s="23">
        <v>8.5500000000000007</v>
      </c>
      <c r="BF3472" s="23">
        <v>13.748399999999997</v>
      </c>
      <c r="BG3472" s="14">
        <v>18.146709417451085</v>
      </c>
      <c r="BH3472" s="22">
        <v>348</v>
      </c>
      <c r="BI3472" s="23">
        <v>15.090291000000001</v>
      </c>
      <c r="BJ3472" s="23">
        <v>20.852284407999999</v>
      </c>
      <c r="BK3472" s="14">
        <v>27.523227855024739</v>
      </c>
      <c r="BL3472" t="s">
        <v>652</v>
      </c>
    </row>
    <row r="3473" spans="1:64">
      <c r="A3473" t="s">
        <v>4574</v>
      </c>
      <c r="B3473" t="s">
        <v>4568</v>
      </c>
      <c r="C3473" t="s">
        <v>652</v>
      </c>
      <c r="D3473" t="s">
        <v>942</v>
      </c>
      <c r="E3473">
        <v>2020</v>
      </c>
      <c r="F3473" s="23">
        <v>88.64</v>
      </c>
      <c r="G3473" s="23">
        <v>9.94</v>
      </c>
      <c r="H3473" s="22">
        <v>9235</v>
      </c>
      <c r="I3473" s="34">
        <v>75.610606939648207</v>
      </c>
      <c r="J3473" s="22">
        <v>1</v>
      </c>
      <c r="K3473" s="22">
        <v>1</v>
      </c>
      <c r="L3473" s="23">
        <v>250</v>
      </c>
      <c r="M3473" s="23">
        <v>0.25</v>
      </c>
      <c r="N3473" s="23">
        <v>1.49525</v>
      </c>
      <c r="O3473" s="14">
        <v>1.9775664559781894</v>
      </c>
      <c r="P3473" s="22">
        <v>0</v>
      </c>
      <c r="Q3473" s="22">
        <v>0</v>
      </c>
      <c r="R3473" s="23">
        <v>0</v>
      </c>
      <c r="S3473" s="23">
        <v>0</v>
      </c>
      <c r="T3473" s="23">
        <v>0</v>
      </c>
      <c r="U3473" s="14">
        <v>0</v>
      </c>
      <c r="V3473" s="22">
        <v>0</v>
      </c>
      <c r="W3473" s="22">
        <v>0</v>
      </c>
      <c r="X3473" s="23">
        <v>0</v>
      </c>
      <c r="Y3473" s="23">
        <v>0</v>
      </c>
      <c r="Z3473" s="23">
        <v>0</v>
      </c>
      <c r="AA3473" s="14">
        <v>0</v>
      </c>
      <c r="AB3473" s="22">
        <v>0</v>
      </c>
      <c r="AC3473" s="22">
        <v>0</v>
      </c>
      <c r="AD3473" s="23">
        <v>0</v>
      </c>
      <c r="AE3473" s="23">
        <v>0</v>
      </c>
      <c r="AF3473" s="23">
        <v>0</v>
      </c>
      <c r="AG3473" s="14">
        <v>0</v>
      </c>
      <c r="AH3473" s="22">
        <v>1</v>
      </c>
      <c r="AI3473" s="23">
        <v>602.70000000000005</v>
      </c>
      <c r="AJ3473" s="23">
        <v>0.60270000000000001</v>
      </c>
      <c r="AK3473" s="23">
        <v>0.53519760000000005</v>
      </c>
      <c r="AL3473" s="14">
        <v>0.70783402178902044</v>
      </c>
      <c r="AM3473" s="22">
        <v>347</v>
      </c>
      <c r="AN3473" s="23">
        <v>5782.2209999999959</v>
      </c>
      <c r="AO3473" s="23">
        <v>5.7822210000000016</v>
      </c>
      <c r="AP3473" s="23">
        <v>5.1346122480000034</v>
      </c>
      <c r="AQ3473" s="14">
        <v>6.7908623615446055</v>
      </c>
      <c r="AR3473" s="22">
        <v>348</v>
      </c>
      <c r="AS3473" s="23">
        <v>6384.9209999999957</v>
      </c>
      <c r="AT3473" s="23">
        <v>6.3849210000000021</v>
      </c>
      <c r="AU3473" s="23">
        <v>5.6698098480000034</v>
      </c>
      <c r="AV3473" s="14">
        <v>7.4986963833336251</v>
      </c>
      <c r="AW3473" s="22">
        <v>1</v>
      </c>
      <c r="AX3473" s="22">
        <v>1</v>
      </c>
      <c r="AY3473" s="23">
        <v>20</v>
      </c>
      <c r="AZ3473" s="23">
        <v>0.02</v>
      </c>
      <c r="BA3473" s="23">
        <v>4.0615999999999999E-2</v>
      </c>
      <c r="BB3473" s="14">
        <v>5.371733099883641E-2</v>
      </c>
      <c r="BC3473" s="22">
        <v>13</v>
      </c>
      <c r="BD3473" s="23">
        <v>8550</v>
      </c>
      <c r="BE3473" s="23">
        <v>8.5500000000000007</v>
      </c>
      <c r="BF3473" s="23">
        <v>13.748399999999997</v>
      </c>
      <c r="BG3473" s="14">
        <v>18.183163125477702</v>
      </c>
      <c r="BH3473" s="22">
        <v>363</v>
      </c>
      <c r="BI3473" s="23">
        <v>15.204921000000002</v>
      </c>
      <c r="BJ3473" s="23">
        <v>20.954075847999999</v>
      </c>
      <c r="BK3473" s="14">
        <v>27.713143295788353</v>
      </c>
      <c r="BL3473" t="s">
        <v>652</v>
      </c>
    </row>
    <row r="3474" spans="1:64">
      <c r="A3474" t="s">
        <v>4575</v>
      </c>
      <c r="B3474" t="s">
        <v>4568</v>
      </c>
      <c r="C3474" t="s">
        <v>652</v>
      </c>
      <c r="D3474" t="s">
        <v>942</v>
      </c>
      <c r="E3474">
        <v>2021</v>
      </c>
      <c r="F3474" s="23">
        <v>88.64</v>
      </c>
      <c r="G3474" s="23">
        <v>10.09</v>
      </c>
      <c r="H3474" s="22">
        <v>9244</v>
      </c>
      <c r="I3474" s="34">
        <v>69.239999999999995</v>
      </c>
      <c r="J3474" s="22">
        <v>2</v>
      </c>
      <c r="K3474" s="22">
        <v>2</v>
      </c>
      <c r="L3474" s="23">
        <v>325</v>
      </c>
      <c r="M3474" s="23">
        <v>0.32500000000000001</v>
      </c>
      <c r="N3474" s="23">
        <v>1.9438249999999999</v>
      </c>
      <c r="O3474" s="14">
        <v>2.81</v>
      </c>
      <c r="P3474" s="22">
        <v>0</v>
      </c>
      <c r="Q3474" s="22">
        <v>0</v>
      </c>
      <c r="R3474" s="23">
        <v>0</v>
      </c>
      <c r="S3474" s="23">
        <v>0</v>
      </c>
      <c r="T3474" s="23">
        <v>0</v>
      </c>
      <c r="U3474" s="14">
        <v>0</v>
      </c>
      <c r="V3474" s="22">
        <v>0</v>
      </c>
      <c r="W3474" s="22">
        <v>0</v>
      </c>
      <c r="X3474" s="23">
        <v>0</v>
      </c>
      <c r="Y3474" s="23">
        <v>0</v>
      </c>
      <c r="Z3474" s="23">
        <v>0</v>
      </c>
      <c r="AA3474" s="14">
        <v>0</v>
      </c>
      <c r="AB3474" s="22">
        <v>0</v>
      </c>
      <c r="AC3474" s="22">
        <v>0</v>
      </c>
      <c r="AD3474" s="23">
        <v>0</v>
      </c>
      <c r="AE3474" s="23">
        <v>0</v>
      </c>
      <c r="AF3474" s="23">
        <v>0</v>
      </c>
      <c r="AG3474" s="14">
        <v>0</v>
      </c>
      <c r="AH3474" s="22">
        <v>1</v>
      </c>
      <c r="AI3474" s="23">
        <v>602.70000000000005</v>
      </c>
      <c r="AJ3474" s="23">
        <v>0.60270000000000001</v>
      </c>
      <c r="AK3474" s="23">
        <v>0.53930976900000005</v>
      </c>
      <c r="AL3474" s="14">
        <v>0.78</v>
      </c>
      <c r="AM3474" s="22">
        <v>381</v>
      </c>
      <c r="AN3474" s="23">
        <v>6114.2879999999996</v>
      </c>
      <c r="AO3474" s="23">
        <v>6.1142880000000002</v>
      </c>
      <c r="AP3474" s="23">
        <v>5.471204996</v>
      </c>
      <c r="AQ3474" s="14">
        <v>7.9</v>
      </c>
      <c r="AR3474" s="22">
        <v>382</v>
      </c>
      <c r="AS3474" s="23">
        <v>6716.9880000000003</v>
      </c>
      <c r="AT3474" s="23">
        <v>6.7169879999999997</v>
      </c>
      <c r="AU3474" s="23">
        <v>6.0105147649999999</v>
      </c>
      <c r="AV3474" s="14">
        <v>8.68</v>
      </c>
      <c r="AW3474" s="22">
        <v>2</v>
      </c>
      <c r="AX3474" s="22">
        <v>2</v>
      </c>
      <c r="AY3474" s="23">
        <v>34.909999999999997</v>
      </c>
      <c r="AZ3474" s="23">
        <v>3.4909999999999997E-2</v>
      </c>
      <c r="BA3474" s="23">
        <v>7.9705999999999999E-2</v>
      </c>
      <c r="BB3474" s="14">
        <v>0.12</v>
      </c>
      <c r="BC3474" s="22">
        <v>13</v>
      </c>
      <c r="BD3474" s="23">
        <v>8550</v>
      </c>
      <c r="BE3474" s="23">
        <v>8.5500000000000007</v>
      </c>
      <c r="BF3474" s="23">
        <v>12.51912594</v>
      </c>
      <c r="BG3474" s="14">
        <v>18.079999999999998</v>
      </c>
      <c r="BH3474" s="22">
        <v>399</v>
      </c>
      <c r="BI3474" s="23">
        <v>15.63</v>
      </c>
      <c r="BJ3474" s="23">
        <v>20.55</v>
      </c>
      <c r="BK3474" s="14">
        <v>29.68</v>
      </c>
      <c r="BL3474" t="s">
        <v>652</v>
      </c>
    </row>
    <row r="3475" spans="1:64">
      <c r="A3475" t="s">
        <v>4576</v>
      </c>
      <c r="B3475" t="s">
        <v>4568</v>
      </c>
      <c r="C3475" t="s">
        <v>652</v>
      </c>
      <c r="D3475" s="111" t="s">
        <v>942</v>
      </c>
      <c r="E3475" s="110">
        <v>2022</v>
      </c>
      <c r="F3475" s="23"/>
      <c r="G3475" s="23"/>
      <c r="H3475" s="22">
        <v>9364</v>
      </c>
      <c r="I3475" s="34">
        <v>67.865947434174842</v>
      </c>
      <c r="J3475" s="22">
        <v>2</v>
      </c>
      <c r="K3475" s="22">
        <v>2</v>
      </c>
      <c r="L3475" s="23">
        <v>325</v>
      </c>
      <c r="M3475" s="23">
        <v>0.32500000000000001</v>
      </c>
      <c r="N3475" s="23">
        <v>1.9233500000000001</v>
      </c>
      <c r="O3475" s="14">
        <v>2.8340428045530688</v>
      </c>
      <c r="P3475" s="22">
        <v>0</v>
      </c>
      <c r="Q3475" s="22">
        <v>0</v>
      </c>
      <c r="R3475" s="23">
        <v>0</v>
      </c>
      <c r="S3475" s="23">
        <v>0</v>
      </c>
      <c r="T3475" s="23">
        <v>0</v>
      </c>
      <c r="U3475" s="14">
        <v>0</v>
      </c>
      <c r="V3475" s="22">
        <v>0</v>
      </c>
      <c r="W3475" s="22">
        <v>0</v>
      </c>
      <c r="X3475" s="23">
        <v>0</v>
      </c>
      <c r="Y3475" s="23">
        <v>0</v>
      </c>
      <c r="Z3475" s="23">
        <v>0</v>
      </c>
      <c r="AA3475" s="14">
        <v>0</v>
      </c>
      <c r="AB3475" s="22">
        <v>0</v>
      </c>
      <c r="AC3475" s="22">
        <v>0</v>
      </c>
      <c r="AD3475" s="23">
        <v>0</v>
      </c>
      <c r="AE3475" s="23">
        <v>0</v>
      </c>
      <c r="AF3475" s="23">
        <v>0</v>
      </c>
      <c r="AG3475" s="14">
        <v>0</v>
      </c>
      <c r="AH3475" s="22">
        <v>1</v>
      </c>
      <c r="AI3475" s="23">
        <v>602.70000000000005</v>
      </c>
      <c r="AJ3475" s="23">
        <v>0.60270000000000001</v>
      </c>
      <c r="AK3475" s="23">
        <v>0.61738413352806998</v>
      </c>
      <c r="AL3475" s="14">
        <v>0.90971121286841061</v>
      </c>
      <c r="AM3475" s="22">
        <v>446</v>
      </c>
      <c r="AN3475" s="23">
        <v>6808.8979999999974</v>
      </c>
      <c r="AO3475" s="23">
        <v>6.808898000000001</v>
      </c>
      <c r="AP3475" s="23">
        <v>6.9747894342309698</v>
      </c>
      <c r="AQ3475" s="14">
        <v>10.277303563758572</v>
      </c>
      <c r="AR3475" s="22">
        <v>447</v>
      </c>
      <c r="AS3475" s="23">
        <v>7411.598</v>
      </c>
      <c r="AT3475" s="23">
        <v>7.4115979999999997</v>
      </c>
      <c r="AU3475" s="23">
        <v>7.5921735677590396</v>
      </c>
      <c r="AV3475" s="14">
        <v>11.187014776626981</v>
      </c>
      <c r="AW3475" s="22">
        <v>2</v>
      </c>
      <c r="AX3475" s="22">
        <v>2</v>
      </c>
      <c r="AY3475" s="23">
        <v>34.909999999999997</v>
      </c>
      <c r="AZ3475" s="23">
        <v>3.4909999999999997E-2</v>
      </c>
      <c r="BA3475" s="23">
        <v>7.9705999999999999E-2</v>
      </c>
      <c r="BB3475" s="14">
        <v>0.11744623484010029</v>
      </c>
      <c r="BC3475" s="22">
        <v>13</v>
      </c>
      <c r="BD3475" s="23">
        <v>8550</v>
      </c>
      <c r="BE3475" s="23">
        <v>8.5500000000000025</v>
      </c>
      <c r="BF3475" s="23">
        <v>13.188012905580187</v>
      </c>
      <c r="BG3475" s="14">
        <v>19.432444995145211</v>
      </c>
      <c r="BH3475" s="22">
        <v>464</v>
      </c>
      <c r="BI3475" s="23">
        <v>16.321508000000001</v>
      </c>
      <c r="BJ3475" s="23">
        <v>22.783242473339225</v>
      </c>
      <c r="BK3475" s="14">
        <v>33.570948811165358</v>
      </c>
      <c r="BL3475" t="s">
        <v>652</v>
      </c>
    </row>
    <row r="3476" spans="1:64">
      <c r="A3476" t="s">
        <v>4577</v>
      </c>
      <c r="B3476" t="s">
        <v>4568</v>
      </c>
      <c r="C3476" t="s">
        <v>652</v>
      </c>
      <c r="D3476" t="s">
        <v>942</v>
      </c>
      <c r="E3476">
        <v>2023</v>
      </c>
      <c r="F3476">
        <v>88.64</v>
      </c>
      <c r="G3476">
        <v>10.66</v>
      </c>
      <c r="H3476">
        <v>9294</v>
      </c>
      <c r="I3476">
        <v>67.865947434174842</v>
      </c>
      <c r="J3476">
        <v>2</v>
      </c>
      <c r="K3476">
        <v>2</v>
      </c>
      <c r="L3476">
        <v>325</v>
      </c>
      <c r="M3476">
        <v>0.32500000000000001</v>
      </c>
      <c r="N3476">
        <v>1.9233499999999999</v>
      </c>
      <c r="O3476">
        <v>2.8340428045530683</v>
      </c>
      <c r="P3476">
        <v>0</v>
      </c>
      <c r="Q3476">
        <v>0</v>
      </c>
      <c r="R3476">
        <v>0</v>
      </c>
      <c r="S3476">
        <v>0</v>
      </c>
      <c r="T3476">
        <v>0</v>
      </c>
      <c r="U3476">
        <v>0</v>
      </c>
      <c r="V3476">
        <v>0</v>
      </c>
      <c r="W3476">
        <v>0</v>
      </c>
      <c r="X3476">
        <v>0</v>
      </c>
      <c r="Y3476">
        <v>0</v>
      </c>
      <c r="Z3476">
        <v>0</v>
      </c>
      <c r="AA3476">
        <v>0</v>
      </c>
      <c r="AG3476">
        <v>0</v>
      </c>
      <c r="AH3476">
        <v>1</v>
      </c>
      <c r="AI3476">
        <v>602.70000000000005</v>
      </c>
      <c r="AJ3476">
        <v>0.60270000000000001</v>
      </c>
      <c r="AK3476">
        <v>0.56532499999999997</v>
      </c>
      <c r="AL3476">
        <v>0.89978100000000005</v>
      </c>
      <c r="AM3476">
        <v>606</v>
      </c>
      <c r="AN3476">
        <v>8749.7340000000004</v>
      </c>
      <c r="AO3476">
        <v>8.7497340000000001</v>
      </c>
      <c r="AP3476">
        <v>8.2071389999999997</v>
      </c>
      <c r="AQ3476">
        <v>12.093162050025667</v>
      </c>
      <c r="AR3476">
        <v>684</v>
      </c>
      <c r="AS3476">
        <v>9412.9050000000097</v>
      </c>
      <c r="AT3476">
        <v>9.4183050000000108</v>
      </c>
      <c r="AU3476">
        <v>8.8291847400660295</v>
      </c>
      <c r="AV3476">
        <v>13.009742107600742</v>
      </c>
      <c r="AW3476">
        <v>2</v>
      </c>
      <c r="AX3476">
        <v>2</v>
      </c>
      <c r="AY3476">
        <v>34.909999999999997</v>
      </c>
      <c r="AZ3476">
        <v>3.4909999999999997E-2</v>
      </c>
      <c r="BA3476">
        <v>7.9705999999999999E-2</v>
      </c>
      <c r="BB3476">
        <v>0.11744623484010028</v>
      </c>
      <c r="BC3476">
        <v>6</v>
      </c>
      <c r="BD3476">
        <v>7200</v>
      </c>
      <c r="BE3476">
        <v>7.2</v>
      </c>
      <c r="BF3476">
        <v>14.660197999999999</v>
      </c>
      <c r="BG3476">
        <v>21.601699459392872</v>
      </c>
      <c r="BH3476">
        <v>694</v>
      </c>
      <c r="BI3476">
        <v>16.978215000000009</v>
      </c>
      <c r="BJ3476">
        <v>25.492438740066028</v>
      </c>
      <c r="BK3476">
        <v>37.562930606386786</v>
      </c>
      <c r="BL3476" t="s">
        <v>652</v>
      </c>
    </row>
    <row r="3477" spans="1:64">
      <c r="A3477" t="s">
        <v>4578</v>
      </c>
      <c r="B3477" t="s">
        <v>4568</v>
      </c>
      <c r="C3477" t="s">
        <v>652</v>
      </c>
      <c r="D3477" t="s">
        <v>942</v>
      </c>
      <c r="E3477">
        <v>2024</v>
      </c>
      <c r="F3477">
        <v>88.64</v>
      </c>
      <c r="G3477">
        <v>10.73</v>
      </c>
      <c r="H3477">
        <v>9232</v>
      </c>
      <c r="I3477">
        <v>63.304730103298631</v>
      </c>
      <c r="J3477">
        <v>2</v>
      </c>
      <c r="K3477">
        <v>3</v>
      </c>
      <c r="L3477">
        <v>349</v>
      </c>
      <c r="M3477">
        <v>0.34899999999999998</v>
      </c>
      <c r="N3477">
        <v>2.0653820000000001</v>
      </c>
      <c r="O3477">
        <v>3.2626029628904125</v>
      </c>
      <c r="P3477">
        <v>0</v>
      </c>
      <c r="Q3477">
        <v>0</v>
      </c>
      <c r="R3477">
        <v>0</v>
      </c>
      <c r="S3477">
        <v>0</v>
      </c>
      <c r="T3477">
        <v>0</v>
      </c>
      <c r="U3477">
        <v>0</v>
      </c>
      <c r="V3477">
        <v>0</v>
      </c>
      <c r="W3477">
        <v>0</v>
      </c>
      <c r="X3477">
        <v>0</v>
      </c>
      <c r="Y3477">
        <v>0</v>
      </c>
      <c r="Z3477">
        <v>0</v>
      </c>
      <c r="AA3477">
        <v>0</v>
      </c>
      <c r="AB3477">
        <v>0</v>
      </c>
      <c r="AC3477">
        <v>0</v>
      </c>
      <c r="AD3477">
        <v>0</v>
      </c>
      <c r="AE3477">
        <v>0</v>
      </c>
      <c r="AF3477">
        <v>0</v>
      </c>
      <c r="AG3477">
        <v>0</v>
      </c>
      <c r="AH3477">
        <v>1</v>
      </c>
      <c r="AI3477">
        <v>602.70000000000005</v>
      </c>
      <c r="AJ3477">
        <v>0.60270000000000001</v>
      </c>
      <c r="AK3477">
        <v>0.54360153442682635</v>
      </c>
      <c r="AL3477">
        <v>0.85870602961231302</v>
      </c>
      <c r="AM3477">
        <v>754</v>
      </c>
      <c r="AN3477">
        <v>10414.189000000009</v>
      </c>
      <c r="AO3477">
        <v>10.414188999999999</v>
      </c>
      <c r="AP3477">
        <v>9.3930133071361936</v>
      </c>
      <c r="AQ3477">
        <v>14.837774826318626</v>
      </c>
      <c r="AR3477">
        <v>921</v>
      </c>
      <c r="AS3477">
        <v>11161.296999999993</v>
      </c>
      <c r="AT3477">
        <v>11.161297000000005</v>
      </c>
      <c r="AU3477">
        <v>10.066862743310994</v>
      </c>
      <c r="AV3477">
        <v>15.902228359372531</v>
      </c>
      <c r="AW3477">
        <v>2</v>
      </c>
      <c r="AX3477">
        <v>2</v>
      </c>
      <c r="AY3477">
        <v>34.909999999999997</v>
      </c>
      <c r="AZ3477">
        <v>3.4909999999999997E-2</v>
      </c>
      <c r="BA3477">
        <v>7.9705999999999999E-2</v>
      </c>
      <c r="BB3477">
        <v>0.12590844297090958</v>
      </c>
      <c r="BC3477">
        <v>4</v>
      </c>
      <c r="BD3477">
        <v>6000</v>
      </c>
      <c r="BE3477">
        <v>6</v>
      </c>
      <c r="BF3477">
        <v>11.688770543828738</v>
      </c>
      <c r="BG3477">
        <v>18.464292517723997</v>
      </c>
      <c r="BH3477">
        <v>929</v>
      </c>
      <c r="BI3477">
        <v>17.545207000000005</v>
      </c>
      <c r="BJ3477">
        <v>23.900721287139731</v>
      </c>
      <c r="BK3477">
        <v>37.755032282957842</v>
      </c>
      <c r="BL3477" t="s">
        <v>652</v>
      </c>
    </row>
    <row r="3478" spans="1:64">
      <c r="A3478" t="s">
        <v>4579</v>
      </c>
      <c r="B3478" t="s">
        <v>4580</v>
      </c>
      <c r="C3478" t="s">
        <v>653</v>
      </c>
      <c r="D3478" t="s">
        <v>942</v>
      </c>
      <c r="E3478">
        <v>2012</v>
      </c>
      <c r="F3478" s="23">
        <v>32.69</v>
      </c>
      <c r="G3478" s="23">
        <v>8.61</v>
      </c>
      <c r="H3478" s="22">
        <v>16654</v>
      </c>
      <c r="I3478" s="34">
        <v>134.117761</v>
      </c>
      <c r="J3478" s="22">
        <v>1</v>
      </c>
      <c r="K3478" s="22" t="s">
        <v>782</v>
      </c>
      <c r="L3478" s="23">
        <v>643</v>
      </c>
      <c r="M3478" s="23">
        <v>0.64300000000000002</v>
      </c>
      <c r="N3478" s="23">
        <v>4.0484140000000002</v>
      </c>
      <c r="O3478" s="14">
        <v>3.0185517338005665</v>
      </c>
      <c r="P3478" s="22">
        <v>0</v>
      </c>
      <c r="Q3478" s="22" t="s">
        <v>782</v>
      </c>
      <c r="R3478" s="23">
        <v>0</v>
      </c>
      <c r="S3478" s="23">
        <v>0</v>
      </c>
      <c r="T3478" s="23">
        <v>0</v>
      </c>
      <c r="U3478" s="14">
        <v>0</v>
      </c>
      <c r="V3478" s="22">
        <v>0</v>
      </c>
      <c r="W3478" s="22" t="s">
        <v>782</v>
      </c>
      <c r="X3478" s="23">
        <v>0</v>
      </c>
      <c r="Y3478" s="23">
        <v>0</v>
      </c>
      <c r="Z3478" s="23">
        <v>0</v>
      </c>
      <c r="AA3478" s="14">
        <v>0</v>
      </c>
      <c r="AB3478" s="22">
        <v>0</v>
      </c>
      <c r="AC3478" s="22" t="s">
        <v>782</v>
      </c>
      <c r="AD3478" s="23">
        <v>0</v>
      </c>
      <c r="AE3478" s="23">
        <v>0</v>
      </c>
      <c r="AF3478" s="23">
        <v>0</v>
      </c>
      <c r="AG3478" s="14">
        <v>0</v>
      </c>
      <c r="AH3478" s="22" t="s">
        <v>782</v>
      </c>
      <c r="AI3478" s="23" t="s">
        <v>782</v>
      </c>
      <c r="AJ3478" s="23" t="s">
        <v>782</v>
      </c>
      <c r="AK3478" s="23" t="s">
        <v>782</v>
      </c>
      <c r="AL3478" s="14" t="s">
        <v>782</v>
      </c>
      <c r="AM3478" s="22" t="s">
        <v>782</v>
      </c>
      <c r="AN3478" s="23" t="s">
        <v>782</v>
      </c>
      <c r="AO3478" s="23" t="s">
        <v>782</v>
      </c>
      <c r="AP3478" s="23" t="s">
        <v>782</v>
      </c>
      <c r="AQ3478" s="14" t="s">
        <v>782</v>
      </c>
      <c r="AR3478" s="22">
        <v>149</v>
      </c>
      <c r="AS3478" s="23">
        <v>1395.6720000000009</v>
      </c>
      <c r="AT3478" s="23">
        <v>1.3956720000000009</v>
      </c>
      <c r="AU3478" s="23">
        <v>1.0484</v>
      </c>
      <c r="AV3478" s="14">
        <v>0.78170109028288959</v>
      </c>
      <c r="AW3478" s="22">
        <v>0</v>
      </c>
      <c r="AX3478" s="22" t="s">
        <v>782</v>
      </c>
      <c r="AY3478" s="23">
        <v>0</v>
      </c>
      <c r="AZ3478" s="23">
        <v>0</v>
      </c>
      <c r="BA3478" s="23">
        <v>0</v>
      </c>
      <c r="BB3478" s="14">
        <v>0</v>
      </c>
      <c r="BC3478" s="22">
        <v>0</v>
      </c>
      <c r="BD3478" s="23">
        <v>0</v>
      </c>
      <c r="BE3478" s="23">
        <v>0</v>
      </c>
      <c r="BF3478" s="23">
        <v>0</v>
      </c>
      <c r="BG3478" s="14">
        <v>0</v>
      </c>
      <c r="BH3478" s="22">
        <v>150</v>
      </c>
      <c r="BI3478" s="23">
        <v>2.0386720000000009</v>
      </c>
      <c r="BJ3478" s="23">
        <v>5.0968140000000002</v>
      </c>
      <c r="BK3478" s="14">
        <v>3.8002528240834561</v>
      </c>
      <c r="BL3478" t="s">
        <v>653</v>
      </c>
    </row>
    <row r="3479" spans="1:64">
      <c r="A3479" t="s">
        <v>4581</v>
      </c>
      <c r="B3479" t="s">
        <v>4580</v>
      </c>
      <c r="C3479" t="s">
        <v>653</v>
      </c>
      <c r="D3479" t="s">
        <v>942</v>
      </c>
      <c r="E3479">
        <v>2015</v>
      </c>
      <c r="F3479" s="23">
        <v>32.69</v>
      </c>
      <c r="G3479" s="23">
        <v>8.66</v>
      </c>
      <c r="H3479" s="22">
        <v>17616</v>
      </c>
      <c r="I3479" s="34">
        <v>135.10397209495036</v>
      </c>
      <c r="J3479" s="13">
        <v>1</v>
      </c>
      <c r="K3479" s="13">
        <v>1</v>
      </c>
      <c r="L3479" s="19">
        <v>643</v>
      </c>
      <c r="M3479" s="35">
        <v>0.64300000000000002</v>
      </c>
      <c r="N3479" s="19">
        <v>3.8460112533293356</v>
      </c>
      <c r="O3479" s="17">
        <v>2.8467047960857723</v>
      </c>
      <c r="P3479" s="36">
        <v>0</v>
      </c>
      <c r="Q3479" s="37">
        <v>0</v>
      </c>
      <c r="R3479" s="38">
        <v>0</v>
      </c>
      <c r="S3479" s="27">
        <v>0</v>
      </c>
      <c r="T3479" s="23">
        <v>0</v>
      </c>
      <c r="U3479" s="17">
        <v>0</v>
      </c>
      <c r="V3479" s="22">
        <v>0</v>
      </c>
      <c r="W3479" s="22">
        <v>0</v>
      </c>
      <c r="X3479" s="23">
        <v>0</v>
      </c>
      <c r="Y3479" s="27">
        <v>0</v>
      </c>
      <c r="Z3479" s="27">
        <v>0</v>
      </c>
      <c r="AA3479" s="14">
        <v>0</v>
      </c>
      <c r="AB3479" s="39">
        <v>0</v>
      </c>
      <c r="AC3479" s="22" t="s">
        <v>782</v>
      </c>
      <c r="AD3479" s="23">
        <v>0</v>
      </c>
      <c r="AE3479" s="23">
        <v>0</v>
      </c>
      <c r="AF3479" s="23">
        <v>0</v>
      </c>
      <c r="AG3479" s="14">
        <v>0</v>
      </c>
      <c r="AH3479" s="22" t="s">
        <v>782</v>
      </c>
      <c r="AI3479" s="23" t="s">
        <v>782</v>
      </c>
      <c r="AJ3479" s="23" t="s">
        <v>782</v>
      </c>
      <c r="AK3479" s="23" t="s">
        <v>782</v>
      </c>
      <c r="AL3479" s="14" t="s">
        <v>782</v>
      </c>
      <c r="AM3479" s="22" t="s">
        <v>782</v>
      </c>
      <c r="AN3479" s="23" t="s">
        <v>782</v>
      </c>
      <c r="AO3479" s="23" t="s">
        <v>782</v>
      </c>
      <c r="AP3479" s="23" t="s">
        <v>782</v>
      </c>
      <c r="AQ3479" s="14" t="s">
        <v>782</v>
      </c>
      <c r="AR3479" s="40">
        <v>190</v>
      </c>
      <c r="AS3479" s="41">
        <v>1719.1419999999998</v>
      </c>
      <c r="AT3479" s="23">
        <v>1.7191419999999997</v>
      </c>
      <c r="AU3479" s="23">
        <v>1.5268779249706887</v>
      </c>
      <c r="AV3479" s="14">
        <v>1.1301502844769116</v>
      </c>
      <c r="AW3479" s="22">
        <v>0</v>
      </c>
      <c r="AX3479" s="22" t="s">
        <v>782</v>
      </c>
      <c r="AY3479" s="23">
        <v>0</v>
      </c>
      <c r="AZ3479" s="23">
        <v>0</v>
      </c>
      <c r="BA3479" s="23">
        <v>0</v>
      </c>
      <c r="BB3479" s="14">
        <v>0</v>
      </c>
      <c r="BC3479" s="42">
        <v>0</v>
      </c>
      <c r="BD3479" s="46">
        <v>0</v>
      </c>
      <c r="BE3479" s="44">
        <v>0</v>
      </c>
      <c r="BF3479" s="23">
        <v>0</v>
      </c>
      <c r="BG3479" s="14">
        <v>0</v>
      </c>
      <c r="BH3479" s="22">
        <v>191</v>
      </c>
      <c r="BI3479" s="23">
        <v>2.3621419999999995</v>
      </c>
      <c r="BJ3479" s="23">
        <v>5.3728891783000243</v>
      </c>
      <c r="BK3479" s="14">
        <v>3.9768550805626841</v>
      </c>
      <c r="BL3479" t="s">
        <v>653</v>
      </c>
    </row>
    <row r="3480" spans="1:64">
      <c r="A3480" t="s">
        <v>4582</v>
      </c>
      <c r="B3480" t="s">
        <v>4580</v>
      </c>
      <c r="C3480" t="s">
        <v>653</v>
      </c>
      <c r="D3480" t="s">
        <v>942</v>
      </c>
      <c r="E3480">
        <v>2016</v>
      </c>
      <c r="F3480" s="23">
        <v>32.69</v>
      </c>
      <c r="G3480" s="23">
        <v>8.64</v>
      </c>
      <c r="H3480" s="22">
        <v>17259</v>
      </c>
      <c r="I3480" s="34">
        <v>149.7785118549053</v>
      </c>
      <c r="J3480" s="13">
        <v>1</v>
      </c>
      <c r="K3480" s="13">
        <v>1</v>
      </c>
      <c r="L3480" s="19">
        <v>643</v>
      </c>
      <c r="M3480" s="35">
        <v>0.64300000000000002</v>
      </c>
      <c r="N3480" s="19">
        <v>3.845783</v>
      </c>
      <c r="O3480" s="17">
        <v>2.567646688682232</v>
      </c>
      <c r="P3480" s="13">
        <v>0</v>
      </c>
      <c r="Q3480" s="13">
        <v>0</v>
      </c>
      <c r="R3480" s="19">
        <v>0</v>
      </c>
      <c r="S3480" s="27">
        <v>0</v>
      </c>
      <c r="T3480" s="19">
        <v>0</v>
      </c>
      <c r="U3480" s="17">
        <v>0</v>
      </c>
      <c r="V3480" s="13">
        <v>0</v>
      </c>
      <c r="W3480" s="13">
        <v>0</v>
      </c>
      <c r="X3480" s="19">
        <v>0</v>
      </c>
      <c r="Y3480" s="27">
        <v>0</v>
      </c>
      <c r="Z3480" s="19">
        <v>0</v>
      </c>
      <c r="AA3480" s="14">
        <v>0</v>
      </c>
      <c r="AB3480" s="13">
        <v>0</v>
      </c>
      <c r="AC3480" s="22" t="s">
        <v>782</v>
      </c>
      <c r="AD3480" s="19">
        <v>0</v>
      </c>
      <c r="AE3480" s="23">
        <v>0</v>
      </c>
      <c r="AF3480" s="19">
        <v>0</v>
      </c>
      <c r="AG3480" s="14">
        <v>0</v>
      </c>
      <c r="AH3480" s="22" t="s">
        <v>782</v>
      </c>
      <c r="AI3480" s="23" t="s">
        <v>782</v>
      </c>
      <c r="AJ3480" s="23" t="s">
        <v>782</v>
      </c>
      <c r="AK3480" s="23" t="s">
        <v>782</v>
      </c>
      <c r="AL3480" s="14" t="s">
        <v>782</v>
      </c>
      <c r="AM3480" s="22" t="s">
        <v>782</v>
      </c>
      <c r="AN3480" s="23" t="s">
        <v>782</v>
      </c>
      <c r="AO3480" s="23" t="s">
        <v>782</v>
      </c>
      <c r="AP3480" s="23" t="s">
        <v>782</v>
      </c>
      <c r="AQ3480" s="14" t="s">
        <v>782</v>
      </c>
      <c r="AR3480" s="13">
        <v>199</v>
      </c>
      <c r="AS3480" s="19">
        <v>1843.4869999999994</v>
      </c>
      <c r="AT3480" s="23">
        <v>1.8434869999999994</v>
      </c>
      <c r="AU3480" s="19">
        <v>1.6370164560000011</v>
      </c>
      <c r="AV3480" s="14">
        <v>1.0929581524924119</v>
      </c>
      <c r="AW3480" s="13">
        <v>0</v>
      </c>
      <c r="AX3480" s="22" t="s">
        <v>782</v>
      </c>
      <c r="AY3480" s="19">
        <v>0</v>
      </c>
      <c r="AZ3480" s="23">
        <v>0</v>
      </c>
      <c r="BA3480" s="19">
        <v>0</v>
      </c>
      <c r="BB3480" s="14">
        <v>0</v>
      </c>
      <c r="BC3480" s="13">
        <v>0</v>
      </c>
      <c r="BD3480" s="19">
        <v>0</v>
      </c>
      <c r="BE3480" s="44">
        <v>0</v>
      </c>
      <c r="BF3480" s="19">
        <v>0</v>
      </c>
      <c r="BG3480" s="14">
        <v>0</v>
      </c>
      <c r="BH3480" s="22">
        <v>200</v>
      </c>
      <c r="BI3480" s="23">
        <v>2.4864869999999994</v>
      </c>
      <c r="BJ3480" s="23">
        <v>5.4827994560000013</v>
      </c>
      <c r="BK3480" s="14">
        <v>3.6606048411746439</v>
      </c>
      <c r="BL3480" t="s">
        <v>653</v>
      </c>
    </row>
    <row r="3481" spans="1:64">
      <c r="A3481" t="s">
        <v>4583</v>
      </c>
      <c r="B3481" t="s">
        <v>4580</v>
      </c>
      <c r="C3481" t="s">
        <v>653</v>
      </c>
      <c r="D3481" t="s">
        <v>942</v>
      </c>
      <c r="E3481">
        <v>2017</v>
      </c>
      <c r="F3481" s="23">
        <v>32.69</v>
      </c>
      <c r="G3481" s="23">
        <v>8.73</v>
      </c>
      <c r="H3481" s="22">
        <v>17530</v>
      </c>
      <c r="I3481" s="34">
        <v>137.69833343140468</v>
      </c>
      <c r="J3481" s="13">
        <v>1</v>
      </c>
      <c r="K3481" s="13">
        <v>1</v>
      </c>
      <c r="L3481" s="19">
        <v>643</v>
      </c>
      <c r="M3481" s="19">
        <v>0.64300000000000002</v>
      </c>
      <c r="N3481" s="19">
        <v>3.845783</v>
      </c>
      <c r="O3481" s="17">
        <v>2.7929045357079807</v>
      </c>
      <c r="P3481" s="13">
        <v>0</v>
      </c>
      <c r="Q3481" s="13">
        <v>0</v>
      </c>
      <c r="R3481" s="19">
        <v>0</v>
      </c>
      <c r="S3481" s="19">
        <v>0</v>
      </c>
      <c r="T3481" s="19">
        <v>0</v>
      </c>
      <c r="U3481" s="17">
        <v>0</v>
      </c>
      <c r="V3481" s="13">
        <v>0</v>
      </c>
      <c r="W3481" s="13">
        <v>0</v>
      </c>
      <c r="X3481" s="19">
        <v>0</v>
      </c>
      <c r="Y3481" s="19">
        <v>0</v>
      </c>
      <c r="Z3481" s="19">
        <v>0</v>
      </c>
      <c r="AA3481" s="14">
        <v>0</v>
      </c>
      <c r="AB3481" s="13">
        <v>0</v>
      </c>
      <c r="AC3481" s="22" t="s">
        <v>782</v>
      </c>
      <c r="AD3481" s="19">
        <v>0</v>
      </c>
      <c r="AE3481" s="19">
        <v>0</v>
      </c>
      <c r="AF3481" s="19">
        <v>0</v>
      </c>
      <c r="AG3481" s="14">
        <v>0</v>
      </c>
      <c r="AH3481" s="22" t="s">
        <v>782</v>
      </c>
      <c r="AI3481" s="23" t="s">
        <v>782</v>
      </c>
      <c r="AJ3481" s="23" t="s">
        <v>782</v>
      </c>
      <c r="AK3481" s="23" t="s">
        <v>782</v>
      </c>
      <c r="AL3481" s="14" t="s">
        <v>782</v>
      </c>
      <c r="AM3481" s="22" t="s">
        <v>782</v>
      </c>
      <c r="AN3481" s="23" t="s">
        <v>782</v>
      </c>
      <c r="AO3481" s="23" t="s">
        <v>782</v>
      </c>
      <c r="AP3481" s="23" t="s">
        <v>782</v>
      </c>
      <c r="AQ3481" s="14" t="s">
        <v>782</v>
      </c>
      <c r="AR3481" s="13">
        <v>208</v>
      </c>
      <c r="AS3481" s="19">
        <v>1913.1369999999995</v>
      </c>
      <c r="AT3481" s="19">
        <v>1.913136999999999</v>
      </c>
      <c r="AU3481" s="19">
        <v>1.6988656560000013</v>
      </c>
      <c r="AV3481" s="14">
        <v>1.233759054060231</v>
      </c>
      <c r="AW3481" s="13">
        <v>0</v>
      </c>
      <c r="AX3481" s="22" t="s">
        <v>782</v>
      </c>
      <c r="AY3481" s="19">
        <v>0</v>
      </c>
      <c r="AZ3481" s="19">
        <v>0</v>
      </c>
      <c r="BA3481" s="19">
        <v>0</v>
      </c>
      <c r="BB3481" s="14">
        <v>0</v>
      </c>
      <c r="BC3481" s="13">
        <v>0</v>
      </c>
      <c r="BD3481" s="19">
        <v>0</v>
      </c>
      <c r="BE3481" s="19">
        <v>0</v>
      </c>
      <c r="BF3481" s="19">
        <v>0</v>
      </c>
      <c r="BG3481" s="14">
        <v>0</v>
      </c>
      <c r="BH3481" s="22">
        <v>209</v>
      </c>
      <c r="BI3481" s="23">
        <v>2.5561369999999988</v>
      </c>
      <c r="BJ3481" s="23">
        <v>5.5446486560000015</v>
      </c>
      <c r="BK3481" s="14">
        <v>4.0266635897682121</v>
      </c>
      <c r="BL3481" t="s">
        <v>653</v>
      </c>
    </row>
    <row r="3482" spans="1:64">
      <c r="A3482" t="s">
        <v>4584</v>
      </c>
      <c r="B3482" t="s">
        <v>4580</v>
      </c>
      <c r="C3482" t="s">
        <v>653</v>
      </c>
      <c r="D3482" t="s">
        <v>942</v>
      </c>
      <c r="E3482">
        <v>2018</v>
      </c>
      <c r="F3482" s="23">
        <v>32.69</v>
      </c>
      <c r="G3482" s="23">
        <v>8.7200000000000006</v>
      </c>
      <c r="H3482" s="22">
        <v>17286</v>
      </c>
      <c r="I3482" s="34">
        <v>137.70812009334009</v>
      </c>
      <c r="J3482" s="13">
        <v>1</v>
      </c>
      <c r="K3482" s="13">
        <v>1</v>
      </c>
      <c r="L3482" s="19">
        <v>643</v>
      </c>
      <c r="M3482" s="19">
        <v>0.64300000000000002</v>
      </c>
      <c r="N3482" s="19">
        <v>3.845783</v>
      </c>
      <c r="O3482" s="17">
        <v>2.7927060491373243</v>
      </c>
      <c r="P3482" s="13">
        <v>0</v>
      </c>
      <c r="Q3482" s="13">
        <v>0</v>
      </c>
      <c r="R3482" s="19">
        <v>0</v>
      </c>
      <c r="S3482" s="19">
        <v>0</v>
      </c>
      <c r="T3482" s="19">
        <v>0</v>
      </c>
      <c r="U3482" s="17">
        <v>0</v>
      </c>
      <c r="V3482" s="13">
        <v>0</v>
      </c>
      <c r="W3482" s="13">
        <v>0</v>
      </c>
      <c r="X3482" s="19">
        <v>0</v>
      </c>
      <c r="Y3482" s="19">
        <v>0</v>
      </c>
      <c r="Z3482" s="19">
        <v>0</v>
      </c>
      <c r="AA3482" s="14">
        <v>0</v>
      </c>
      <c r="AB3482" s="13">
        <v>0</v>
      </c>
      <c r="AC3482" s="22" t="s">
        <v>782</v>
      </c>
      <c r="AD3482" s="19">
        <v>0</v>
      </c>
      <c r="AE3482" s="19">
        <v>0</v>
      </c>
      <c r="AF3482" s="19">
        <v>0</v>
      </c>
      <c r="AG3482" s="14">
        <v>0</v>
      </c>
      <c r="AH3482" s="22" t="s">
        <v>782</v>
      </c>
      <c r="AI3482" s="23" t="s">
        <v>782</v>
      </c>
      <c r="AJ3482" s="23" t="s">
        <v>782</v>
      </c>
      <c r="AK3482" s="23" t="s">
        <v>782</v>
      </c>
      <c r="AL3482" s="14" t="s">
        <v>782</v>
      </c>
      <c r="AM3482" s="22" t="s">
        <v>782</v>
      </c>
      <c r="AN3482" s="23" t="s">
        <v>782</v>
      </c>
      <c r="AO3482" s="23" t="s">
        <v>782</v>
      </c>
      <c r="AP3482" s="23" t="s">
        <v>782</v>
      </c>
      <c r="AQ3482" s="14" t="s">
        <v>782</v>
      </c>
      <c r="AR3482" s="13">
        <v>219</v>
      </c>
      <c r="AS3482" s="19">
        <v>2016.2789999999995</v>
      </c>
      <c r="AT3482" s="19">
        <v>2.016278999999999</v>
      </c>
      <c r="AU3482" s="19">
        <v>1.7904557520000017</v>
      </c>
      <c r="AV3482" s="14">
        <v>1.3001816819417846</v>
      </c>
      <c r="AW3482" s="13">
        <v>0</v>
      </c>
      <c r="AX3482" s="22" t="s">
        <v>782</v>
      </c>
      <c r="AY3482" s="19">
        <v>0</v>
      </c>
      <c r="AZ3482" s="19">
        <v>0</v>
      </c>
      <c r="BA3482" s="19">
        <v>0</v>
      </c>
      <c r="BB3482" s="14">
        <v>0</v>
      </c>
      <c r="BC3482" s="13">
        <v>0</v>
      </c>
      <c r="BD3482" s="19">
        <v>0</v>
      </c>
      <c r="BE3482" s="19">
        <v>0</v>
      </c>
      <c r="BF3482" s="19">
        <v>0</v>
      </c>
      <c r="BG3482" s="14">
        <v>0</v>
      </c>
      <c r="BH3482" s="22">
        <v>220</v>
      </c>
      <c r="BI3482" s="23">
        <v>2.6592789999999988</v>
      </c>
      <c r="BJ3482" s="23">
        <v>5.6362387520000015</v>
      </c>
      <c r="BK3482" s="14">
        <v>4.0928877310791094</v>
      </c>
      <c r="BL3482" t="s">
        <v>653</v>
      </c>
    </row>
    <row r="3483" spans="1:64">
      <c r="A3483" t="s">
        <v>4585</v>
      </c>
      <c r="B3483" t="s">
        <v>4580</v>
      </c>
      <c r="C3483" t="s">
        <v>653</v>
      </c>
      <c r="D3483" t="s">
        <v>942</v>
      </c>
      <c r="E3483">
        <v>2019</v>
      </c>
      <c r="F3483" s="23">
        <v>32.69</v>
      </c>
      <c r="G3483" s="23">
        <v>8.7200000000000006</v>
      </c>
      <c r="H3483" s="22">
        <v>17142</v>
      </c>
      <c r="I3483" s="34">
        <v>138.61457516794366</v>
      </c>
      <c r="J3483" s="22">
        <v>1</v>
      </c>
      <c r="K3483" s="22">
        <v>1</v>
      </c>
      <c r="L3483" s="23">
        <v>643</v>
      </c>
      <c r="M3483" s="23">
        <v>0.64300000000000002</v>
      </c>
      <c r="N3483" s="23">
        <v>3.845783</v>
      </c>
      <c r="O3483" s="14">
        <v>2.7744434489233893</v>
      </c>
      <c r="P3483" s="22">
        <v>0</v>
      </c>
      <c r="Q3483" s="22">
        <v>0</v>
      </c>
      <c r="R3483" s="23">
        <v>0</v>
      </c>
      <c r="S3483" s="23">
        <v>0</v>
      </c>
      <c r="T3483" s="23">
        <v>0</v>
      </c>
      <c r="U3483" s="14">
        <v>0</v>
      </c>
      <c r="V3483" s="22">
        <v>0</v>
      </c>
      <c r="W3483" s="22">
        <v>0</v>
      </c>
      <c r="X3483" s="23">
        <v>0</v>
      </c>
      <c r="Y3483" s="23">
        <v>0</v>
      </c>
      <c r="Z3483" s="23">
        <v>0</v>
      </c>
      <c r="AA3483" s="14">
        <v>0</v>
      </c>
      <c r="AB3483" s="22">
        <v>0</v>
      </c>
      <c r="AC3483" s="22">
        <v>0</v>
      </c>
      <c r="AD3483" s="23">
        <v>0</v>
      </c>
      <c r="AE3483" s="23">
        <v>0</v>
      </c>
      <c r="AF3483" s="23">
        <v>0</v>
      </c>
      <c r="AG3483" s="14">
        <v>0</v>
      </c>
      <c r="AH3483" s="22">
        <v>0</v>
      </c>
      <c r="AI3483" s="23">
        <v>0</v>
      </c>
      <c r="AJ3483" s="23">
        <v>0</v>
      </c>
      <c r="AK3483" s="23">
        <v>0</v>
      </c>
      <c r="AL3483" s="14">
        <v>0</v>
      </c>
      <c r="AM3483" s="22">
        <v>238</v>
      </c>
      <c r="AN3483" s="23">
        <v>2235.2490000000007</v>
      </c>
      <c r="AO3483" s="23">
        <v>2.2352489999999992</v>
      </c>
      <c r="AP3483" s="23">
        <v>1.984901112000002</v>
      </c>
      <c r="AQ3483" s="14">
        <v>1.4319569999007111</v>
      </c>
      <c r="AR3483" s="22">
        <v>238</v>
      </c>
      <c r="AS3483" s="23">
        <v>2235.2490000000007</v>
      </c>
      <c r="AT3483" s="23">
        <v>2.2352489999999992</v>
      </c>
      <c r="AU3483" s="23">
        <v>1.984901112000002</v>
      </c>
      <c r="AV3483" s="14">
        <v>1.4319569999007111</v>
      </c>
      <c r="AW3483" s="22">
        <v>0</v>
      </c>
      <c r="AX3483" s="22" t="s">
        <v>782</v>
      </c>
      <c r="AY3483" s="23">
        <v>0</v>
      </c>
      <c r="AZ3483" s="23">
        <v>0</v>
      </c>
      <c r="BA3483" s="23">
        <v>0</v>
      </c>
      <c r="BB3483" s="14">
        <v>0</v>
      </c>
      <c r="BC3483" s="22">
        <v>0</v>
      </c>
      <c r="BD3483" s="23">
        <v>0</v>
      </c>
      <c r="BE3483" s="23">
        <v>0</v>
      </c>
      <c r="BF3483" s="23">
        <v>0</v>
      </c>
      <c r="BG3483" s="14">
        <v>0</v>
      </c>
      <c r="BH3483" s="22">
        <v>239</v>
      </c>
      <c r="BI3483" s="23">
        <v>2.8782489999999994</v>
      </c>
      <c r="BJ3483" s="23">
        <v>5.8306841120000019</v>
      </c>
      <c r="BK3483" s="14">
        <v>4.2064004488241</v>
      </c>
      <c r="BL3483" t="s">
        <v>653</v>
      </c>
    </row>
    <row r="3484" spans="1:64">
      <c r="A3484" t="s">
        <v>4586</v>
      </c>
      <c r="B3484" t="s">
        <v>4580</v>
      </c>
      <c r="C3484" t="s">
        <v>653</v>
      </c>
      <c r="D3484" t="s">
        <v>942</v>
      </c>
      <c r="E3484">
        <v>2020</v>
      </c>
      <c r="F3484" s="23">
        <v>32.69</v>
      </c>
      <c r="G3484" s="23">
        <v>8.74</v>
      </c>
      <c r="H3484" s="22">
        <v>17065</v>
      </c>
      <c r="I3484" s="34">
        <v>138.03163196586257</v>
      </c>
      <c r="J3484" s="22">
        <v>1</v>
      </c>
      <c r="K3484" s="22">
        <v>1</v>
      </c>
      <c r="L3484" s="23">
        <v>733</v>
      </c>
      <c r="M3484" s="23">
        <v>0.73299999999999998</v>
      </c>
      <c r="N3484" s="23">
        <v>4.384074</v>
      </c>
      <c r="O3484" s="14">
        <v>3.176137192295351</v>
      </c>
      <c r="P3484" s="22">
        <v>0</v>
      </c>
      <c r="Q3484" s="22">
        <v>0</v>
      </c>
      <c r="R3484" s="23">
        <v>0</v>
      </c>
      <c r="S3484" s="23">
        <v>0</v>
      </c>
      <c r="T3484" s="23">
        <v>0</v>
      </c>
      <c r="U3484" s="14">
        <v>0</v>
      </c>
      <c r="V3484" s="22">
        <v>0</v>
      </c>
      <c r="W3484" s="22">
        <v>0</v>
      </c>
      <c r="X3484" s="23">
        <v>0</v>
      </c>
      <c r="Y3484" s="23">
        <v>0</v>
      </c>
      <c r="Z3484" s="23">
        <v>0</v>
      </c>
      <c r="AA3484" s="14">
        <v>0</v>
      </c>
      <c r="AB3484" s="22">
        <v>0</v>
      </c>
      <c r="AC3484" s="22">
        <v>0</v>
      </c>
      <c r="AD3484" s="23">
        <v>0</v>
      </c>
      <c r="AE3484" s="23">
        <v>0</v>
      </c>
      <c r="AF3484" s="23">
        <v>0</v>
      </c>
      <c r="AG3484" s="14">
        <v>0</v>
      </c>
      <c r="AH3484" s="22">
        <v>0</v>
      </c>
      <c r="AI3484" s="23">
        <v>0</v>
      </c>
      <c r="AJ3484" s="23">
        <v>0</v>
      </c>
      <c r="AK3484" s="23">
        <v>0</v>
      </c>
      <c r="AL3484" s="14">
        <v>0</v>
      </c>
      <c r="AM3484" s="22">
        <v>275</v>
      </c>
      <c r="AN3484" s="23">
        <v>2728.9539999999997</v>
      </c>
      <c r="AO3484" s="23">
        <v>2.7289539999999994</v>
      </c>
      <c r="AP3484" s="23">
        <v>2.4233111520000015</v>
      </c>
      <c r="AQ3484" s="14">
        <v>1.7556201556751319</v>
      </c>
      <c r="AR3484" s="22">
        <v>275</v>
      </c>
      <c r="AS3484" s="23">
        <v>2728.9539999999997</v>
      </c>
      <c r="AT3484" s="23">
        <v>2.7289539999999994</v>
      </c>
      <c r="AU3484" s="23">
        <v>2.4233111520000015</v>
      </c>
      <c r="AV3484" s="14">
        <v>1.7556201556751319</v>
      </c>
      <c r="AW3484" s="22">
        <v>0</v>
      </c>
      <c r="AX3484" s="22">
        <v>0</v>
      </c>
      <c r="AY3484" s="23">
        <v>0</v>
      </c>
      <c r="AZ3484" s="23">
        <v>0</v>
      </c>
      <c r="BA3484" s="23">
        <v>0</v>
      </c>
      <c r="BB3484" s="14">
        <v>0</v>
      </c>
      <c r="BC3484" s="22">
        <v>0</v>
      </c>
      <c r="BD3484" s="23">
        <v>0</v>
      </c>
      <c r="BE3484" s="23">
        <v>0</v>
      </c>
      <c r="BF3484" s="23">
        <v>0</v>
      </c>
      <c r="BG3484" s="14">
        <v>0</v>
      </c>
      <c r="BH3484" s="22">
        <v>276</v>
      </c>
      <c r="BI3484" s="23">
        <v>3.4619539999999995</v>
      </c>
      <c r="BJ3484" s="23">
        <v>6.8073851520000019</v>
      </c>
      <c r="BK3484" s="14">
        <v>4.9317573479704828</v>
      </c>
      <c r="BL3484" t="s">
        <v>653</v>
      </c>
    </row>
    <row r="3485" spans="1:64">
      <c r="A3485" t="s">
        <v>4587</v>
      </c>
      <c r="B3485" t="s">
        <v>4580</v>
      </c>
      <c r="C3485" t="s">
        <v>653</v>
      </c>
      <c r="D3485" t="s">
        <v>942</v>
      </c>
      <c r="E3485">
        <v>2021</v>
      </c>
      <c r="F3485" s="23">
        <v>32.69</v>
      </c>
      <c r="G3485" s="23">
        <v>8.7899999999999991</v>
      </c>
      <c r="H3485" s="22">
        <v>17001</v>
      </c>
      <c r="I3485" s="34">
        <v>127.95</v>
      </c>
      <c r="J3485" s="22">
        <v>1</v>
      </c>
      <c r="K3485" s="22">
        <v>1</v>
      </c>
      <c r="L3485" s="23">
        <v>733</v>
      </c>
      <c r="M3485" s="23">
        <v>0.73299999999999998</v>
      </c>
      <c r="N3485" s="23">
        <v>4.3840729999999999</v>
      </c>
      <c r="O3485" s="14">
        <v>3.43</v>
      </c>
      <c r="P3485" s="22">
        <v>0</v>
      </c>
      <c r="Q3485" s="22">
        <v>0</v>
      </c>
      <c r="R3485" s="23">
        <v>0</v>
      </c>
      <c r="S3485" s="23">
        <v>0</v>
      </c>
      <c r="T3485" s="23">
        <v>0</v>
      </c>
      <c r="U3485" s="14">
        <v>0</v>
      </c>
      <c r="V3485" s="22">
        <v>0</v>
      </c>
      <c r="W3485" s="22">
        <v>0</v>
      </c>
      <c r="X3485" s="23">
        <v>0</v>
      </c>
      <c r="Y3485" s="23">
        <v>0</v>
      </c>
      <c r="Z3485" s="23">
        <v>0</v>
      </c>
      <c r="AA3485" s="14">
        <v>0</v>
      </c>
      <c r="AB3485" s="22">
        <v>0</v>
      </c>
      <c r="AC3485" s="22">
        <v>0</v>
      </c>
      <c r="AD3485" s="23">
        <v>0</v>
      </c>
      <c r="AE3485" s="23">
        <v>0</v>
      </c>
      <c r="AF3485" s="23">
        <v>0</v>
      </c>
      <c r="AG3485" s="14">
        <v>0</v>
      </c>
      <c r="AH3485" s="22">
        <v>0</v>
      </c>
      <c r="AI3485" s="23">
        <v>0</v>
      </c>
      <c r="AJ3485" s="23">
        <v>0</v>
      </c>
      <c r="AK3485" s="23">
        <v>0</v>
      </c>
      <c r="AL3485" s="14">
        <v>0</v>
      </c>
      <c r="AM3485" s="22">
        <v>331</v>
      </c>
      <c r="AN3485" s="23">
        <v>4286.7820000000002</v>
      </c>
      <c r="AO3485" s="23">
        <v>4.2867819999999996</v>
      </c>
      <c r="AP3485" s="23">
        <v>3.8359107539999999</v>
      </c>
      <c r="AQ3485" s="14">
        <v>3</v>
      </c>
      <c r="AR3485" s="22">
        <v>331</v>
      </c>
      <c r="AS3485" s="23">
        <v>4286.7820000000002</v>
      </c>
      <c r="AT3485" s="23">
        <v>4.2867819999999996</v>
      </c>
      <c r="AU3485" s="23">
        <v>3.8359107539999999</v>
      </c>
      <c r="AV3485" s="14">
        <v>3</v>
      </c>
      <c r="AW3485" s="22">
        <v>0</v>
      </c>
      <c r="AX3485" s="22">
        <v>0</v>
      </c>
      <c r="AY3485" s="23">
        <v>0</v>
      </c>
      <c r="AZ3485" s="23">
        <v>0</v>
      </c>
      <c r="BA3485" s="23">
        <v>0</v>
      </c>
      <c r="BB3485" s="14">
        <v>0</v>
      </c>
      <c r="BC3485" s="22">
        <v>0</v>
      </c>
      <c r="BD3485" s="23">
        <v>0</v>
      </c>
      <c r="BE3485" s="23">
        <v>0</v>
      </c>
      <c r="BF3485" s="23">
        <v>0</v>
      </c>
      <c r="BG3485" s="14">
        <v>0</v>
      </c>
      <c r="BH3485" s="22">
        <v>332</v>
      </c>
      <c r="BI3485" s="23">
        <v>5.0199999999999996</v>
      </c>
      <c r="BJ3485" s="23">
        <v>8.2200000000000006</v>
      </c>
      <c r="BK3485" s="14">
        <v>6.42</v>
      </c>
      <c r="BL3485" t="s">
        <v>653</v>
      </c>
    </row>
    <row r="3486" spans="1:64">
      <c r="A3486" t="s">
        <v>4588</v>
      </c>
      <c r="B3486" t="s">
        <v>4580</v>
      </c>
      <c r="C3486" t="s">
        <v>653</v>
      </c>
      <c r="D3486" s="111" t="s">
        <v>942</v>
      </c>
      <c r="E3486" s="110">
        <v>2022</v>
      </c>
      <c r="F3486" s="23"/>
      <c r="G3486" s="23"/>
      <c r="H3486" s="22">
        <v>17238</v>
      </c>
      <c r="I3486" s="34">
        <v>124.93306299341157</v>
      </c>
      <c r="J3486" s="22">
        <v>1</v>
      </c>
      <c r="K3486" s="22">
        <v>1</v>
      </c>
      <c r="L3486" s="23">
        <v>733</v>
      </c>
      <c r="M3486" s="23">
        <v>0.73299999999999998</v>
      </c>
      <c r="N3486" s="23">
        <v>4.3378940000000004</v>
      </c>
      <c r="O3486" s="14">
        <v>3.4721745357582101</v>
      </c>
      <c r="P3486" s="22">
        <v>0</v>
      </c>
      <c r="Q3486" s="22">
        <v>0</v>
      </c>
      <c r="R3486" s="23">
        <v>0</v>
      </c>
      <c r="S3486" s="23">
        <v>0</v>
      </c>
      <c r="T3486" s="23">
        <v>0</v>
      </c>
      <c r="U3486" s="14">
        <v>0</v>
      </c>
      <c r="V3486" s="22">
        <v>0</v>
      </c>
      <c r="W3486" s="22">
        <v>0</v>
      </c>
      <c r="X3486" s="23">
        <v>0</v>
      </c>
      <c r="Y3486" s="23">
        <v>0</v>
      </c>
      <c r="Z3486" s="23">
        <v>0</v>
      </c>
      <c r="AA3486" s="14">
        <v>0</v>
      </c>
      <c r="AB3486" s="22">
        <v>0</v>
      </c>
      <c r="AC3486" s="22">
        <v>0</v>
      </c>
      <c r="AD3486" s="23">
        <v>0</v>
      </c>
      <c r="AE3486" s="23">
        <v>0</v>
      </c>
      <c r="AF3486" s="23">
        <v>0</v>
      </c>
      <c r="AG3486" s="14">
        <v>0</v>
      </c>
      <c r="AH3486" s="22">
        <v>0</v>
      </c>
      <c r="AI3486" s="23">
        <v>0</v>
      </c>
      <c r="AJ3486" s="23">
        <v>0</v>
      </c>
      <c r="AK3486" s="23">
        <v>0</v>
      </c>
      <c r="AL3486" s="14">
        <v>0</v>
      </c>
      <c r="AM3486" s="22">
        <v>436</v>
      </c>
      <c r="AN3486" s="23">
        <v>4942.5620000000026</v>
      </c>
      <c r="AO3486" s="23">
        <v>4.9425620000000086</v>
      </c>
      <c r="AP3486" s="23">
        <v>5.0629821765036693</v>
      </c>
      <c r="AQ3486" s="14">
        <v>4.0525558688740944</v>
      </c>
      <c r="AR3486" s="22">
        <v>436</v>
      </c>
      <c r="AS3486" s="23">
        <v>4942.5619999999999</v>
      </c>
      <c r="AT3486" s="23">
        <v>4.9425620000000103</v>
      </c>
      <c r="AU3486" s="23">
        <v>5.0629821765036702</v>
      </c>
      <c r="AV3486" s="14">
        <v>4.0525558688740952</v>
      </c>
      <c r="AW3486" s="22">
        <v>0</v>
      </c>
      <c r="AX3486" s="22">
        <v>0</v>
      </c>
      <c r="AY3486" s="23">
        <v>0</v>
      </c>
      <c r="AZ3486" s="23">
        <v>0</v>
      </c>
      <c r="BA3486" s="23">
        <v>0</v>
      </c>
      <c r="BB3486" s="14">
        <v>0</v>
      </c>
      <c r="BC3486" s="22">
        <v>0</v>
      </c>
      <c r="BD3486" s="23">
        <v>0</v>
      </c>
      <c r="BE3486" s="23">
        <v>0</v>
      </c>
      <c r="BF3486" s="23">
        <v>0</v>
      </c>
      <c r="BG3486" s="14">
        <v>0</v>
      </c>
      <c r="BH3486" s="22">
        <v>437</v>
      </c>
      <c r="BI3486" s="23">
        <v>5.67556200000001</v>
      </c>
      <c r="BJ3486" s="23">
        <v>9.4008761765036706</v>
      </c>
      <c r="BK3486" s="14">
        <v>7.5247304046323054</v>
      </c>
      <c r="BL3486" t="s">
        <v>653</v>
      </c>
    </row>
    <row r="3487" spans="1:64">
      <c r="A3487" t="s">
        <v>4589</v>
      </c>
      <c r="B3487" t="s">
        <v>4580</v>
      </c>
      <c r="C3487" t="s">
        <v>653</v>
      </c>
      <c r="D3487" t="s">
        <v>942</v>
      </c>
      <c r="E3487">
        <v>2023</v>
      </c>
      <c r="F3487">
        <v>32.69</v>
      </c>
      <c r="G3487">
        <v>9.17</v>
      </c>
      <c r="H3487">
        <v>17228</v>
      </c>
      <c r="I3487">
        <v>124.93306299341157</v>
      </c>
      <c r="J3487">
        <v>1</v>
      </c>
      <c r="K3487">
        <v>1</v>
      </c>
      <c r="L3487">
        <v>733</v>
      </c>
      <c r="M3487">
        <v>0.73299999999999998</v>
      </c>
      <c r="N3487">
        <v>4.3378940000000004</v>
      </c>
      <c r="O3487">
        <v>3.4721745357582106</v>
      </c>
      <c r="P3487">
        <v>0</v>
      </c>
      <c r="Q3487">
        <v>0</v>
      </c>
      <c r="R3487">
        <v>0</v>
      </c>
      <c r="S3487">
        <v>0</v>
      </c>
      <c r="T3487">
        <v>0</v>
      </c>
      <c r="U3487">
        <v>0</v>
      </c>
      <c r="V3487">
        <v>0</v>
      </c>
      <c r="W3487">
        <v>0</v>
      </c>
      <c r="X3487">
        <v>0</v>
      </c>
      <c r="Y3487">
        <v>0</v>
      </c>
      <c r="Z3487">
        <v>0</v>
      </c>
      <c r="AA3487">
        <v>0</v>
      </c>
      <c r="AG3487">
        <v>0</v>
      </c>
      <c r="AL3487">
        <v>0</v>
      </c>
      <c r="AM3487">
        <v>560</v>
      </c>
      <c r="AN3487">
        <v>6552.2269999999999</v>
      </c>
      <c r="AO3487">
        <v>6.5522270000000002</v>
      </c>
      <c r="AP3487">
        <v>6.145905</v>
      </c>
      <c r="AQ3487">
        <v>4.9193582969498708</v>
      </c>
      <c r="AR3487">
        <v>676</v>
      </c>
      <c r="AS3487">
        <v>6637.4750000000104</v>
      </c>
      <c r="AT3487">
        <v>6.6374750000000304</v>
      </c>
      <c r="AU3487">
        <v>6.2258668267203197</v>
      </c>
      <c r="AV3487">
        <v>4.9833620320736429</v>
      </c>
      <c r="AW3487">
        <v>0</v>
      </c>
      <c r="AX3487">
        <v>0</v>
      </c>
      <c r="AY3487">
        <v>0</v>
      </c>
      <c r="AZ3487">
        <v>0</v>
      </c>
      <c r="BA3487">
        <v>0</v>
      </c>
      <c r="BB3487">
        <v>0</v>
      </c>
      <c r="BC3487">
        <v>0</v>
      </c>
      <c r="BD3487">
        <v>0</v>
      </c>
      <c r="BE3487">
        <v>0</v>
      </c>
      <c r="BF3487">
        <v>0</v>
      </c>
      <c r="BG3487">
        <v>0</v>
      </c>
      <c r="BH3487">
        <v>677</v>
      </c>
      <c r="BI3487">
        <v>7.3704750000000301</v>
      </c>
      <c r="BJ3487">
        <v>10.563760826720319</v>
      </c>
      <c r="BK3487">
        <v>8.455536567831853</v>
      </c>
      <c r="BL3487" t="s">
        <v>653</v>
      </c>
    </row>
    <row r="3488" spans="1:64">
      <c r="A3488" t="s">
        <v>4590</v>
      </c>
      <c r="B3488" t="s">
        <v>4580</v>
      </c>
      <c r="C3488" t="s">
        <v>653</v>
      </c>
      <c r="D3488" t="s">
        <v>942</v>
      </c>
      <c r="E3488">
        <v>2024</v>
      </c>
      <c r="F3488">
        <v>32.69</v>
      </c>
      <c r="G3488">
        <v>9.19</v>
      </c>
      <c r="H3488">
        <v>17233</v>
      </c>
      <c r="I3488">
        <v>118.16837238628091</v>
      </c>
      <c r="J3488">
        <v>1</v>
      </c>
      <c r="K3488">
        <v>1</v>
      </c>
      <c r="L3488">
        <v>733</v>
      </c>
      <c r="M3488">
        <v>0.73299999999999998</v>
      </c>
      <c r="N3488">
        <v>4.3378940000000004</v>
      </c>
      <c r="O3488">
        <v>3.6709433432998866</v>
      </c>
      <c r="P3488">
        <v>0</v>
      </c>
      <c r="Q3488">
        <v>0</v>
      </c>
      <c r="R3488">
        <v>0</v>
      </c>
      <c r="S3488">
        <v>0</v>
      </c>
      <c r="T3488">
        <v>0</v>
      </c>
      <c r="U3488">
        <v>0</v>
      </c>
      <c r="V3488">
        <v>0</v>
      </c>
      <c r="W3488">
        <v>0</v>
      </c>
      <c r="X3488">
        <v>0</v>
      </c>
      <c r="Y3488">
        <v>0</v>
      </c>
      <c r="Z3488">
        <v>0</v>
      </c>
      <c r="AA3488">
        <v>0</v>
      </c>
      <c r="AB3488">
        <v>0</v>
      </c>
      <c r="AC3488">
        <v>0</v>
      </c>
      <c r="AD3488">
        <v>0</v>
      </c>
      <c r="AE3488">
        <v>0</v>
      </c>
      <c r="AF3488">
        <v>0</v>
      </c>
      <c r="AG3488">
        <v>0</v>
      </c>
      <c r="AH3488">
        <v>0</v>
      </c>
      <c r="AI3488">
        <v>0</v>
      </c>
      <c r="AJ3488">
        <v>0</v>
      </c>
      <c r="AK3488">
        <v>0</v>
      </c>
      <c r="AL3488">
        <v>0</v>
      </c>
      <c r="AM3488">
        <v>729</v>
      </c>
      <c r="AN3488">
        <v>8548.1140000000014</v>
      </c>
      <c r="AO3488">
        <v>8.5481140000000124</v>
      </c>
      <c r="AP3488">
        <v>7.7099185114575004</v>
      </c>
      <c r="AQ3488">
        <v>6.5245195103936338</v>
      </c>
      <c r="AR3488">
        <v>956</v>
      </c>
      <c r="AS3488">
        <v>8740.0319999999901</v>
      </c>
      <c r="AT3488">
        <v>8.7400320000000313</v>
      </c>
      <c r="AU3488">
        <v>7.8830177636295806</v>
      </c>
      <c r="AV3488">
        <v>6.6710047743238468</v>
      </c>
      <c r="AW3488">
        <v>0</v>
      </c>
      <c r="AX3488">
        <v>0</v>
      </c>
      <c r="AY3488">
        <v>0</v>
      </c>
      <c r="AZ3488">
        <v>0</v>
      </c>
      <c r="BA3488">
        <v>0</v>
      </c>
      <c r="BB3488">
        <v>0</v>
      </c>
      <c r="BC3488">
        <v>0</v>
      </c>
      <c r="BD3488">
        <v>0</v>
      </c>
      <c r="BE3488">
        <v>0</v>
      </c>
      <c r="BF3488">
        <v>0</v>
      </c>
      <c r="BG3488">
        <v>0</v>
      </c>
      <c r="BH3488">
        <v>957</v>
      </c>
      <c r="BI3488">
        <v>9.4730320000000319</v>
      </c>
      <c r="BJ3488">
        <v>12.22091176362958</v>
      </c>
      <c r="BK3488">
        <v>10.341948117623732</v>
      </c>
      <c r="BL3488" t="s">
        <v>653</v>
      </c>
    </row>
    <row r="3489" spans="1:64">
      <c r="A3489" t="s">
        <v>4591</v>
      </c>
      <c r="B3489" t="s">
        <v>4592</v>
      </c>
      <c r="C3489" t="s">
        <v>654</v>
      </c>
      <c r="D3489" t="s">
        <v>942</v>
      </c>
      <c r="E3489">
        <v>2012</v>
      </c>
      <c r="F3489" s="23">
        <v>60.04</v>
      </c>
      <c r="G3489" s="23">
        <v>7.2</v>
      </c>
      <c r="H3489" s="22">
        <v>8868</v>
      </c>
      <c r="I3489" s="34">
        <v>70.131921999999989</v>
      </c>
      <c r="J3489" s="22">
        <v>2</v>
      </c>
      <c r="K3489" s="22" t="s">
        <v>782</v>
      </c>
      <c r="L3489" s="23">
        <v>750</v>
      </c>
      <c r="M3489" s="23">
        <v>0.75</v>
      </c>
      <c r="N3489" s="23">
        <v>3.4553249999999998</v>
      </c>
      <c r="O3489" s="14">
        <v>4.9268933482245076</v>
      </c>
      <c r="P3489" s="22">
        <v>0</v>
      </c>
      <c r="Q3489" s="22" t="s">
        <v>782</v>
      </c>
      <c r="R3489" s="23">
        <v>0</v>
      </c>
      <c r="S3489" s="23">
        <v>0</v>
      </c>
      <c r="T3489" s="23">
        <v>0</v>
      </c>
      <c r="U3489" s="14">
        <v>0</v>
      </c>
      <c r="V3489" s="22">
        <v>0</v>
      </c>
      <c r="W3489" s="22" t="s">
        <v>782</v>
      </c>
      <c r="X3489" s="23">
        <v>0</v>
      </c>
      <c r="Y3489" s="23">
        <v>0</v>
      </c>
      <c r="Z3489" s="23">
        <v>0</v>
      </c>
      <c r="AA3489" s="14">
        <v>0</v>
      </c>
      <c r="AB3489" s="22">
        <v>0</v>
      </c>
      <c r="AC3489" s="22" t="s">
        <v>782</v>
      </c>
      <c r="AD3489" s="23">
        <v>0</v>
      </c>
      <c r="AE3489" s="23">
        <v>0</v>
      </c>
      <c r="AF3489" s="23">
        <v>0</v>
      </c>
      <c r="AG3489" s="14">
        <v>0</v>
      </c>
      <c r="AH3489" s="22" t="s">
        <v>782</v>
      </c>
      <c r="AI3489" s="23" t="s">
        <v>782</v>
      </c>
      <c r="AJ3489" s="23" t="s">
        <v>782</v>
      </c>
      <c r="AK3489" s="23" t="s">
        <v>782</v>
      </c>
      <c r="AL3489" s="14" t="s">
        <v>782</v>
      </c>
      <c r="AM3489" s="22" t="s">
        <v>782</v>
      </c>
      <c r="AN3489" s="23" t="s">
        <v>782</v>
      </c>
      <c r="AO3489" s="23" t="s">
        <v>782</v>
      </c>
      <c r="AP3489" s="23" t="s">
        <v>782</v>
      </c>
      <c r="AQ3489" s="14" t="s">
        <v>782</v>
      </c>
      <c r="AR3489" s="22">
        <v>189</v>
      </c>
      <c r="AS3489" s="23">
        <v>4598.4860000000008</v>
      </c>
      <c r="AT3489" s="23">
        <v>4.5984860000000012</v>
      </c>
      <c r="AU3489" s="23">
        <v>3.8977150000000003</v>
      </c>
      <c r="AV3489" s="14">
        <v>5.5576902626453055</v>
      </c>
      <c r="AW3489" s="22">
        <v>3</v>
      </c>
      <c r="AX3489" s="22" t="s">
        <v>782</v>
      </c>
      <c r="AY3489" s="23">
        <v>306</v>
      </c>
      <c r="AZ3489" s="23">
        <v>0.30599999999999999</v>
      </c>
      <c r="BA3489" s="23">
        <v>0.49708999999999998</v>
      </c>
      <c r="BB3489" s="14">
        <v>0.70879278055433881</v>
      </c>
      <c r="BC3489" s="22">
        <v>2</v>
      </c>
      <c r="BD3489" s="23">
        <v>1600</v>
      </c>
      <c r="BE3489" s="23">
        <v>1.6</v>
      </c>
      <c r="BF3489" s="23">
        <v>2.5552000000000001</v>
      </c>
      <c r="BG3489" s="14">
        <v>3.6434193262235142</v>
      </c>
      <c r="BH3489" s="22">
        <v>196</v>
      </c>
      <c r="BI3489" s="23">
        <v>7.2544860000000018</v>
      </c>
      <c r="BJ3489" s="23">
        <v>10.405330000000001</v>
      </c>
      <c r="BK3489" s="14">
        <v>14.836795717647664</v>
      </c>
      <c r="BL3489" t="s">
        <v>654</v>
      </c>
    </row>
    <row r="3490" spans="1:64">
      <c r="A3490" t="s">
        <v>4593</v>
      </c>
      <c r="B3490" t="s">
        <v>4592</v>
      </c>
      <c r="C3490" t="s">
        <v>654</v>
      </c>
      <c r="D3490" t="s">
        <v>942</v>
      </c>
      <c r="E3490">
        <v>2015</v>
      </c>
      <c r="F3490" s="23">
        <v>60.04</v>
      </c>
      <c r="G3490" s="23">
        <v>7.18</v>
      </c>
      <c r="H3490" s="22">
        <v>8708</v>
      </c>
      <c r="I3490" s="34">
        <v>70.08167207144443</v>
      </c>
      <c r="J3490" s="13">
        <v>2</v>
      </c>
      <c r="K3490" s="13">
        <v>3</v>
      </c>
      <c r="L3490" s="19">
        <v>1180</v>
      </c>
      <c r="M3490" s="35">
        <v>1.18</v>
      </c>
      <c r="N3490" s="19">
        <v>7.0579988785826053</v>
      </c>
      <c r="O3490" s="17">
        <v>10.071105140567083</v>
      </c>
      <c r="P3490" s="36">
        <v>0</v>
      </c>
      <c r="Q3490" s="37">
        <v>0</v>
      </c>
      <c r="R3490" s="38">
        <v>0</v>
      </c>
      <c r="S3490" s="27">
        <v>0</v>
      </c>
      <c r="T3490" s="23">
        <v>0</v>
      </c>
      <c r="U3490" s="17">
        <v>0</v>
      </c>
      <c r="V3490" s="22">
        <v>0</v>
      </c>
      <c r="W3490" s="22">
        <v>0</v>
      </c>
      <c r="X3490" s="23">
        <v>0</v>
      </c>
      <c r="Y3490" s="27">
        <v>0</v>
      </c>
      <c r="Z3490" s="27">
        <v>0</v>
      </c>
      <c r="AA3490" s="14">
        <v>0</v>
      </c>
      <c r="AB3490" s="39">
        <v>0</v>
      </c>
      <c r="AC3490" s="22" t="s">
        <v>782</v>
      </c>
      <c r="AD3490" s="23">
        <v>0</v>
      </c>
      <c r="AE3490" s="23">
        <v>0</v>
      </c>
      <c r="AF3490" s="23">
        <v>0</v>
      </c>
      <c r="AG3490" s="14">
        <v>0</v>
      </c>
      <c r="AH3490" s="22" t="s">
        <v>782</v>
      </c>
      <c r="AI3490" s="23" t="s">
        <v>782</v>
      </c>
      <c r="AJ3490" s="23" t="s">
        <v>782</v>
      </c>
      <c r="AK3490" s="23" t="s">
        <v>782</v>
      </c>
      <c r="AL3490" s="14" t="s">
        <v>782</v>
      </c>
      <c r="AM3490" s="22" t="s">
        <v>782</v>
      </c>
      <c r="AN3490" s="23" t="s">
        <v>782</v>
      </c>
      <c r="AO3490" s="23" t="s">
        <v>782</v>
      </c>
      <c r="AP3490" s="23" t="s">
        <v>782</v>
      </c>
      <c r="AQ3490" s="14" t="s">
        <v>782</v>
      </c>
      <c r="AR3490" s="40">
        <v>208</v>
      </c>
      <c r="AS3490" s="41">
        <v>4901.9879999999985</v>
      </c>
      <c r="AT3490" s="23">
        <v>4.9019879999999985</v>
      </c>
      <c r="AU3490" s="23">
        <v>4.3537632526406869</v>
      </c>
      <c r="AV3490" s="14">
        <v>6.2124134940762588</v>
      </c>
      <c r="AW3490" s="22">
        <v>3</v>
      </c>
      <c r="AX3490" s="22" t="s">
        <v>782</v>
      </c>
      <c r="AY3490" s="23">
        <v>341</v>
      </c>
      <c r="AZ3490" s="23">
        <v>0.34100000000000003</v>
      </c>
      <c r="BA3490" s="23">
        <v>0.88855875650739247</v>
      </c>
      <c r="BB3490" s="14">
        <v>1.2678903488512023</v>
      </c>
      <c r="BC3490" s="42">
        <v>2</v>
      </c>
      <c r="BD3490" s="43">
        <v>1600</v>
      </c>
      <c r="BE3490" s="44">
        <v>1.6</v>
      </c>
      <c r="BF3490" s="23">
        <v>2.5392000000000001</v>
      </c>
      <c r="BG3490" s="14">
        <v>3.623201223583</v>
      </c>
      <c r="BH3490" s="22">
        <v>215</v>
      </c>
      <c r="BI3490" s="23">
        <v>8.022987999999998</v>
      </c>
      <c r="BJ3490" s="23">
        <v>14.839520887730686</v>
      </c>
      <c r="BK3490" s="14">
        <v>21.174610207077542</v>
      </c>
      <c r="BL3490" t="s">
        <v>654</v>
      </c>
    </row>
    <row r="3491" spans="1:64">
      <c r="A3491" t="s">
        <v>4594</v>
      </c>
      <c r="B3491" t="s">
        <v>4592</v>
      </c>
      <c r="C3491" t="s">
        <v>654</v>
      </c>
      <c r="D3491" t="s">
        <v>942</v>
      </c>
      <c r="E3491">
        <v>2016</v>
      </c>
      <c r="F3491" s="23">
        <v>60.04</v>
      </c>
      <c r="G3491" s="23">
        <v>7.15</v>
      </c>
      <c r="H3491" s="22">
        <v>8645</v>
      </c>
      <c r="I3491" s="34">
        <v>74.039014602209093</v>
      </c>
      <c r="J3491" s="13">
        <v>2</v>
      </c>
      <c r="K3491" s="13">
        <v>3</v>
      </c>
      <c r="L3491" s="19">
        <v>1180</v>
      </c>
      <c r="M3491" s="35">
        <v>1.18</v>
      </c>
      <c r="N3491" s="19">
        <v>7.0575799999999997</v>
      </c>
      <c r="O3491" s="17">
        <v>9.5322446387467501</v>
      </c>
      <c r="P3491" s="13">
        <v>0</v>
      </c>
      <c r="Q3491" s="13">
        <v>0</v>
      </c>
      <c r="R3491" s="19">
        <v>0</v>
      </c>
      <c r="S3491" s="27">
        <v>0</v>
      </c>
      <c r="T3491" s="19">
        <v>0</v>
      </c>
      <c r="U3491" s="17">
        <v>0</v>
      </c>
      <c r="V3491" s="13">
        <v>0</v>
      </c>
      <c r="W3491" s="13">
        <v>0</v>
      </c>
      <c r="X3491" s="19">
        <v>0</v>
      </c>
      <c r="Y3491" s="27">
        <v>0</v>
      </c>
      <c r="Z3491" s="19">
        <v>0</v>
      </c>
      <c r="AA3491" s="14">
        <v>0</v>
      </c>
      <c r="AB3491" s="13">
        <v>0</v>
      </c>
      <c r="AC3491" s="22" t="s">
        <v>782</v>
      </c>
      <c r="AD3491" s="19">
        <v>0</v>
      </c>
      <c r="AE3491" s="23">
        <v>0</v>
      </c>
      <c r="AF3491" s="19">
        <v>0</v>
      </c>
      <c r="AG3491" s="14">
        <v>0</v>
      </c>
      <c r="AH3491" s="22" t="s">
        <v>782</v>
      </c>
      <c r="AI3491" s="23" t="s">
        <v>782</v>
      </c>
      <c r="AJ3491" s="23" t="s">
        <v>782</v>
      </c>
      <c r="AK3491" s="23" t="s">
        <v>782</v>
      </c>
      <c r="AL3491" s="14" t="s">
        <v>782</v>
      </c>
      <c r="AM3491" s="22" t="s">
        <v>782</v>
      </c>
      <c r="AN3491" s="23" t="s">
        <v>782</v>
      </c>
      <c r="AO3491" s="23" t="s">
        <v>782</v>
      </c>
      <c r="AP3491" s="23" t="s">
        <v>782</v>
      </c>
      <c r="AQ3491" s="14" t="s">
        <v>782</v>
      </c>
      <c r="AR3491" s="13">
        <v>209</v>
      </c>
      <c r="AS3491" s="19">
        <v>4907.8179999999975</v>
      </c>
      <c r="AT3491" s="23">
        <v>4.9078179999999971</v>
      </c>
      <c r="AU3491" s="19">
        <v>4.3581423840000015</v>
      </c>
      <c r="AV3491" s="14">
        <v>5.8862782107718221</v>
      </c>
      <c r="AW3491" s="13">
        <v>2</v>
      </c>
      <c r="AX3491" s="22" t="s">
        <v>782</v>
      </c>
      <c r="AY3491" s="19">
        <v>106</v>
      </c>
      <c r="AZ3491" s="23">
        <v>0.106</v>
      </c>
      <c r="BA3491" s="19">
        <v>0.25345800000000002</v>
      </c>
      <c r="BB3491" s="14">
        <v>0.34233032592580942</v>
      </c>
      <c r="BC3491" s="13">
        <v>2</v>
      </c>
      <c r="BD3491" s="19">
        <v>1600</v>
      </c>
      <c r="BE3491" s="44">
        <v>1.6</v>
      </c>
      <c r="BF3491" s="19">
        <v>2.5728</v>
      </c>
      <c r="BG3491" s="14">
        <v>3.4749246918302932</v>
      </c>
      <c r="BH3491" s="22">
        <v>215</v>
      </c>
      <c r="BI3491" s="23">
        <v>7.7938179999999972</v>
      </c>
      <c r="BJ3491" s="23">
        <v>14.241980384000001</v>
      </c>
      <c r="BK3491" s="14">
        <v>19.235777867274674</v>
      </c>
      <c r="BL3491" t="s">
        <v>654</v>
      </c>
    </row>
    <row r="3492" spans="1:64">
      <c r="A3492" t="s">
        <v>4595</v>
      </c>
      <c r="B3492" t="s">
        <v>4592</v>
      </c>
      <c r="C3492" t="s">
        <v>654</v>
      </c>
      <c r="D3492" t="s">
        <v>942</v>
      </c>
      <c r="E3492">
        <v>2017</v>
      </c>
      <c r="F3492" s="23">
        <v>60.04</v>
      </c>
      <c r="G3492" s="23">
        <v>7.18</v>
      </c>
      <c r="H3492" s="22">
        <v>8541</v>
      </c>
      <c r="I3492" s="34">
        <v>67.089644371798471</v>
      </c>
      <c r="J3492" s="13">
        <v>2</v>
      </c>
      <c r="K3492" s="13">
        <v>3</v>
      </c>
      <c r="L3492" s="19">
        <v>1180</v>
      </c>
      <c r="M3492" s="19">
        <v>1.18</v>
      </c>
      <c r="N3492" s="19">
        <v>7.0575799999999997</v>
      </c>
      <c r="O3492" s="17">
        <v>10.519626487939316</v>
      </c>
      <c r="P3492" s="13">
        <v>0</v>
      </c>
      <c r="Q3492" s="13">
        <v>0</v>
      </c>
      <c r="R3492" s="19">
        <v>0</v>
      </c>
      <c r="S3492" s="19">
        <v>0</v>
      </c>
      <c r="T3492" s="19">
        <v>0</v>
      </c>
      <c r="U3492" s="17">
        <v>0</v>
      </c>
      <c r="V3492" s="13">
        <v>0</v>
      </c>
      <c r="W3492" s="13">
        <v>0</v>
      </c>
      <c r="X3492" s="19">
        <v>0</v>
      </c>
      <c r="Y3492" s="19">
        <v>0</v>
      </c>
      <c r="Z3492" s="19">
        <v>0</v>
      </c>
      <c r="AA3492" s="14">
        <v>0</v>
      </c>
      <c r="AB3492" s="13">
        <v>0</v>
      </c>
      <c r="AC3492" s="22" t="s">
        <v>782</v>
      </c>
      <c r="AD3492" s="19">
        <v>0</v>
      </c>
      <c r="AE3492" s="19">
        <v>0</v>
      </c>
      <c r="AF3492" s="19">
        <v>0</v>
      </c>
      <c r="AG3492" s="14">
        <v>0</v>
      </c>
      <c r="AH3492" s="22" t="s">
        <v>782</v>
      </c>
      <c r="AI3492" s="23" t="s">
        <v>782</v>
      </c>
      <c r="AJ3492" s="23" t="s">
        <v>782</v>
      </c>
      <c r="AK3492" s="23" t="s">
        <v>782</v>
      </c>
      <c r="AL3492" s="14" t="s">
        <v>782</v>
      </c>
      <c r="AM3492" s="22" t="s">
        <v>782</v>
      </c>
      <c r="AN3492" s="23" t="s">
        <v>782</v>
      </c>
      <c r="AO3492" s="23" t="s">
        <v>782</v>
      </c>
      <c r="AP3492" s="23" t="s">
        <v>782</v>
      </c>
      <c r="AQ3492" s="14" t="s">
        <v>782</v>
      </c>
      <c r="AR3492" s="13">
        <v>217</v>
      </c>
      <c r="AS3492" s="19">
        <v>5058.8479999999972</v>
      </c>
      <c r="AT3492" s="19">
        <v>5.0588480000000011</v>
      </c>
      <c r="AU3492" s="19">
        <v>4.4922570240000015</v>
      </c>
      <c r="AV3492" s="14">
        <v>6.6959022753269331</v>
      </c>
      <c r="AW3492" s="13">
        <v>2</v>
      </c>
      <c r="AX3492" s="22" t="s">
        <v>782</v>
      </c>
      <c r="AY3492" s="19">
        <v>0</v>
      </c>
      <c r="AZ3492" s="19">
        <v>0</v>
      </c>
      <c r="BA3492" s="19">
        <v>0</v>
      </c>
      <c r="BB3492" s="14">
        <v>0</v>
      </c>
      <c r="BC3492" s="13">
        <v>2</v>
      </c>
      <c r="BD3492" s="19">
        <v>1600</v>
      </c>
      <c r="BE3492" s="19">
        <v>1.6</v>
      </c>
      <c r="BF3492" s="19">
        <v>2.5728</v>
      </c>
      <c r="BG3492" s="14">
        <v>3.8348690384197233</v>
      </c>
      <c r="BH3492" s="22">
        <v>223</v>
      </c>
      <c r="BI3492" s="23">
        <v>7.8388480000000005</v>
      </c>
      <c r="BJ3492" s="23">
        <v>14.122637024000001</v>
      </c>
      <c r="BK3492" s="14">
        <v>21.050397801685975</v>
      </c>
      <c r="BL3492" t="s">
        <v>654</v>
      </c>
    </row>
    <row r="3493" spans="1:64">
      <c r="A3493" t="s">
        <v>4596</v>
      </c>
      <c r="B3493" t="s">
        <v>4592</v>
      </c>
      <c r="C3493" t="s">
        <v>654</v>
      </c>
      <c r="D3493" t="s">
        <v>942</v>
      </c>
      <c r="E3493">
        <v>2018</v>
      </c>
      <c r="F3493" s="23">
        <v>60.04</v>
      </c>
      <c r="G3493" s="23">
        <v>7.19</v>
      </c>
      <c r="H3493" s="22">
        <v>8475</v>
      </c>
      <c r="I3493" s="34">
        <v>67.094412647873227</v>
      </c>
      <c r="J3493" s="13">
        <v>2</v>
      </c>
      <c r="K3493" s="13">
        <v>3</v>
      </c>
      <c r="L3493" s="19">
        <v>1180</v>
      </c>
      <c r="M3493" s="19">
        <v>1.18</v>
      </c>
      <c r="N3493" s="19">
        <v>7.0575799999999997</v>
      </c>
      <c r="O3493" s="17">
        <v>10.51887887750026</v>
      </c>
      <c r="P3493" s="13">
        <v>0</v>
      </c>
      <c r="Q3493" s="13">
        <v>0</v>
      </c>
      <c r="R3493" s="19">
        <v>0</v>
      </c>
      <c r="S3493" s="19">
        <v>0</v>
      </c>
      <c r="T3493" s="19">
        <v>0</v>
      </c>
      <c r="U3493" s="17">
        <v>0</v>
      </c>
      <c r="V3493" s="13">
        <v>0</v>
      </c>
      <c r="W3493" s="13">
        <v>0</v>
      </c>
      <c r="X3493" s="19">
        <v>0</v>
      </c>
      <c r="Y3493" s="19">
        <v>0</v>
      </c>
      <c r="Z3493" s="19">
        <v>0</v>
      </c>
      <c r="AA3493" s="14">
        <v>0</v>
      </c>
      <c r="AB3493" s="13">
        <v>0</v>
      </c>
      <c r="AC3493" s="22" t="s">
        <v>782</v>
      </c>
      <c r="AD3493" s="19">
        <v>0</v>
      </c>
      <c r="AE3493" s="19">
        <v>0</v>
      </c>
      <c r="AF3493" s="19">
        <v>0</v>
      </c>
      <c r="AG3493" s="14">
        <v>0</v>
      </c>
      <c r="AH3493" s="22" t="s">
        <v>782</v>
      </c>
      <c r="AI3493" s="23" t="s">
        <v>782</v>
      </c>
      <c r="AJ3493" s="23" t="s">
        <v>782</v>
      </c>
      <c r="AK3493" s="23" t="s">
        <v>782</v>
      </c>
      <c r="AL3493" s="14" t="s">
        <v>782</v>
      </c>
      <c r="AM3493" s="22" t="s">
        <v>782</v>
      </c>
      <c r="AN3493" s="23" t="s">
        <v>782</v>
      </c>
      <c r="AO3493" s="23" t="s">
        <v>782</v>
      </c>
      <c r="AP3493" s="23" t="s">
        <v>782</v>
      </c>
      <c r="AQ3493" s="14" t="s">
        <v>782</v>
      </c>
      <c r="AR3493" s="13">
        <v>222</v>
      </c>
      <c r="AS3493" s="19">
        <v>5731.3579999999974</v>
      </c>
      <c r="AT3493" s="19">
        <v>5.731358000000002</v>
      </c>
      <c r="AU3493" s="19">
        <v>5.0894459040000015</v>
      </c>
      <c r="AV3493" s="14">
        <v>7.5854988562319994</v>
      </c>
      <c r="AW3493" s="13">
        <v>2</v>
      </c>
      <c r="AX3493" s="22" t="s">
        <v>782</v>
      </c>
      <c r="AY3493" s="19">
        <v>106</v>
      </c>
      <c r="AZ3493" s="19">
        <v>0.106</v>
      </c>
      <c r="BA3493" s="19">
        <v>0.50368800000000002</v>
      </c>
      <c r="BB3493" s="14">
        <v>0.75071526841358538</v>
      </c>
      <c r="BC3493" s="13">
        <v>2</v>
      </c>
      <c r="BD3493" s="19">
        <v>1600</v>
      </c>
      <c r="BE3493" s="19">
        <v>1.6</v>
      </c>
      <c r="BF3493" s="19">
        <v>2.5728</v>
      </c>
      <c r="BG3493" s="14">
        <v>3.8345965013549503</v>
      </c>
      <c r="BH3493" s="22">
        <v>228</v>
      </c>
      <c r="BI3493" s="23">
        <v>8.617358000000003</v>
      </c>
      <c r="BJ3493" s="23">
        <v>15.223513904000001</v>
      </c>
      <c r="BK3493" s="14">
        <v>22.689689503500794</v>
      </c>
      <c r="BL3493" t="s">
        <v>654</v>
      </c>
    </row>
    <row r="3494" spans="1:64">
      <c r="A3494" t="s">
        <v>4597</v>
      </c>
      <c r="B3494" t="s">
        <v>4592</v>
      </c>
      <c r="C3494" t="s">
        <v>654</v>
      </c>
      <c r="D3494" t="s">
        <v>942</v>
      </c>
      <c r="E3494">
        <v>2019</v>
      </c>
      <c r="F3494" s="23">
        <v>60.04</v>
      </c>
      <c r="G3494" s="23">
        <v>7.19</v>
      </c>
      <c r="H3494" s="22">
        <v>8344</v>
      </c>
      <c r="I3494" s="34">
        <v>67.960113649677339</v>
      </c>
      <c r="J3494" s="22">
        <v>2</v>
      </c>
      <c r="K3494" s="22">
        <v>3</v>
      </c>
      <c r="L3494" s="23">
        <v>1180</v>
      </c>
      <c r="M3494" s="23">
        <v>1.18</v>
      </c>
      <c r="N3494" s="23">
        <v>7.0575799999999997</v>
      </c>
      <c r="O3494" s="14">
        <v>10.384885517379514</v>
      </c>
      <c r="P3494" s="22">
        <v>0</v>
      </c>
      <c r="Q3494" s="22">
        <v>0</v>
      </c>
      <c r="R3494" s="23">
        <v>0</v>
      </c>
      <c r="S3494" s="23">
        <v>0</v>
      </c>
      <c r="T3494" s="23">
        <v>0</v>
      </c>
      <c r="U3494" s="14">
        <v>0</v>
      </c>
      <c r="V3494" s="22">
        <v>0</v>
      </c>
      <c r="W3494" s="22">
        <v>0</v>
      </c>
      <c r="X3494" s="23">
        <v>0</v>
      </c>
      <c r="Y3494" s="23">
        <v>0</v>
      </c>
      <c r="Z3494" s="23">
        <v>0</v>
      </c>
      <c r="AA3494" s="14">
        <v>0</v>
      </c>
      <c r="AB3494" s="22">
        <v>0</v>
      </c>
      <c r="AC3494" s="22">
        <v>0</v>
      </c>
      <c r="AD3494" s="23">
        <v>0</v>
      </c>
      <c r="AE3494" s="23">
        <v>0</v>
      </c>
      <c r="AF3494" s="23">
        <v>0</v>
      </c>
      <c r="AG3494" s="14">
        <v>0</v>
      </c>
      <c r="AH3494" s="22">
        <v>1</v>
      </c>
      <c r="AI3494" s="23">
        <v>1495</v>
      </c>
      <c r="AJ3494" s="23">
        <v>1.4950000000000001</v>
      </c>
      <c r="AK3494" s="23">
        <v>1.3275600000000001</v>
      </c>
      <c r="AL3494" s="14">
        <v>1.9534399351409899</v>
      </c>
      <c r="AM3494" s="22">
        <v>235</v>
      </c>
      <c r="AN3494" s="23">
        <v>4357.3679999999986</v>
      </c>
      <c r="AO3494" s="23">
        <v>4.3573680000000019</v>
      </c>
      <c r="AP3494" s="23">
        <v>3.8693427840000019</v>
      </c>
      <c r="AQ3494" s="14">
        <v>5.6935496075621597</v>
      </c>
      <c r="AR3494" s="22">
        <v>236</v>
      </c>
      <c r="AS3494" s="23">
        <v>5852.3679999999986</v>
      </c>
      <c r="AT3494" s="23">
        <v>5.852368000000002</v>
      </c>
      <c r="AU3494" s="23">
        <v>5.1969027840000024</v>
      </c>
      <c r="AV3494" s="14">
        <v>7.6469895427031505</v>
      </c>
      <c r="AW3494" s="22">
        <v>2</v>
      </c>
      <c r="AX3494" s="22" t="s">
        <v>782</v>
      </c>
      <c r="AY3494" s="23">
        <v>106</v>
      </c>
      <c r="AZ3494" s="23">
        <v>0.106</v>
      </c>
      <c r="BA3494" s="23">
        <v>0.25345800000000002</v>
      </c>
      <c r="BB3494" s="14">
        <v>0.37295111262840475</v>
      </c>
      <c r="BC3494" s="22">
        <v>2</v>
      </c>
      <c r="BD3494" s="23">
        <v>1600</v>
      </c>
      <c r="BE3494" s="23">
        <v>1.6</v>
      </c>
      <c r="BF3494" s="23">
        <v>2.5728</v>
      </c>
      <c r="BG3494" s="14">
        <v>3.7857499963321724</v>
      </c>
      <c r="BH3494" s="22">
        <v>242</v>
      </c>
      <c r="BI3494" s="23">
        <v>8.738368000000003</v>
      </c>
      <c r="BJ3494" s="23">
        <v>15.080740784000001</v>
      </c>
      <c r="BK3494" s="14">
        <v>22.19057616904324</v>
      </c>
      <c r="BL3494" t="s">
        <v>654</v>
      </c>
    </row>
    <row r="3495" spans="1:64">
      <c r="A3495" t="s">
        <v>4598</v>
      </c>
      <c r="B3495" t="s">
        <v>4592</v>
      </c>
      <c r="C3495" t="s">
        <v>654</v>
      </c>
      <c r="D3495" t="s">
        <v>942</v>
      </c>
      <c r="E3495">
        <v>2020</v>
      </c>
      <c r="F3495" s="23">
        <v>60.04</v>
      </c>
      <c r="G3495" s="23">
        <v>7.28</v>
      </c>
      <c r="H3495" s="22">
        <v>8355</v>
      </c>
      <c r="I3495" s="34">
        <v>67.187955729970668</v>
      </c>
      <c r="J3495" s="22">
        <v>4</v>
      </c>
      <c r="K3495" s="22">
        <v>7</v>
      </c>
      <c r="L3495" s="23">
        <v>2590</v>
      </c>
      <c r="M3495" s="23">
        <v>2.59</v>
      </c>
      <c r="N3495" s="23">
        <v>15.490790000000001</v>
      </c>
      <c r="O3495" s="14">
        <v>23.055903147667866</v>
      </c>
      <c r="P3495" s="22">
        <v>0</v>
      </c>
      <c r="Q3495" s="22">
        <v>0</v>
      </c>
      <c r="R3495" s="23">
        <v>0</v>
      </c>
      <c r="S3495" s="23">
        <v>0</v>
      </c>
      <c r="T3495" s="23">
        <v>0</v>
      </c>
      <c r="U3495" s="14">
        <v>0</v>
      </c>
      <c r="V3495" s="22">
        <v>0</v>
      </c>
      <c r="W3495" s="22">
        <v>0</v>
      </c>
      <c r="X3495" s="23">
        <v>0</v>
      </c>
      <c r="Y3495" s="23">
        <v>0</v>
      </c>
      <c r="Z3495" s="23">
        <v>0</v>
      </c>
      <c r="AA3495" s="14">
        <v>0</v>
      </c>
      <c r="AB3495" s="22">
        <v>0</v>
      </c>
      <c r="AC3495" s="22">
        <v>0</v>
      </c>
      <c r="AD3495" s="23">
        <v>0</v>
      </c>
      <c r="AE3495" s="23">
        <v>0</v>
      </c>
      <c r="AF3495" s="23">
        <v>0</v>
      </c>
      <c r="AG3495" s="14">
        <v>0</v>
      </c>
      <c r="AH3495" s="22">
        <v>1</v>
      </c>
      <c r="AI3495" s="23">
        <v>1495</v>
      </c>
      <c r="AJ3495" s="23">
        <v>1.4950000000000001</v>
      </c>
      <c r="AK3495" s="23">
        <v>1.3275600000000001</v>
      </c>
      <c r="AL3495" s="14">
        <v>1.975889853436652</v>
      </c>
      <c r="AM3495" s="22">
        <v>257</v>
      </c>
      <c r="AN3495" s="23">
        <v>4514.9529999999986</v>
      </c>
      <c r="AO3495" s="23">
        <v>4.514953000000002</v>
      </c>
      <c r="AP3495" s="23">
        <v>4.0092782640000033</v>
      </c>
      <c r="AQ3495" s="14">
        <v>5.9672574056477456</v>
      </c>
      <c r="AR3495" s="22">
        <v>258</v>
      </c>
      <c r="AS3495" s="23">
        <v>6009.9529999999986</v>
      </c>
      <c r="AT3495" s="23">
        <v>6.0099530000000021</v>
      </c>
      <c r="AU3495" s="23">
        <v>5.3368382640000034</v>
      </c>
      <c r="AV3495" s="14">
        <v>7.9431472590843972</v>
      </c>
      <c r="AW3495" s="22">
        <v>2</v>
      </c>
      <c r="AX3495" s="22">
        <v>2</v>
      </c>
      <c r="AY3495" s="23">
        <v>106</v>
      </c>
      <c r="AZ3495" s="23">
        <v>0.106</v>
      </c>
      <c r="BA3495" s="23">
        <v>0.25345800000000002</v>
      </c>
      <c r="BB3495" s="14">
        <v>0.37723725516914258</v>
      </c>
      <c r="BC3495" s="22">
        <v>2</v>
      </c>
      <c r="BD3495" s="23">
        <v>1600</v>
      </c>
      <c r="BE3495" s="23">
        <v>1.6</v>
      </c>
      <c r="BF3495" s="23">
        <v>2.5728</v>
      </c>
      <c r="BG3495" s="14">
        <v>3.8292577472368992</v>
      </c>
      <c r="BH3495" s="22">
        <v>266</v>
      </c>
      <c r="BI3495" s="23">
        <v>10.305953000000002</v>
      </c>
      <c r="BJ3495" s="23">
        <v>23.653886264000004</v>
      </c>
      <c r="BK3495" s="14">
        <v>35.205545409158304</v>
      </c>
      <c r="BL3495" t="s">
        <v>654</v>
      </c>
    </row>
    <row r="3496" spans="1:64">
      <c r="A3496" t="s">
        <v>4599</v>
      </c>
      <c r="B3496" t="s">
        <v>4592</v>
      </c>
      <c r="C3496" t="s">
        <v>654</v>
      </c>
      <c r="D3496" t="s">
        <v>942</v>
      </c>
      <c r="E3496">
        <v>2021</v>
      </c>
      <c r="F3496" s="23">
        <v>60.04</v>
      </c>
      <c r="G3496" s="23">
        <v>7.28</v>
      </c>
      <c r="H3496" s="22">
        <v>8308</v>
      </c>
      <c r="I3496" s="34">
        <v>62.64</v>
      </c>
      <c r="J3496" s="22">
        <v>4</v>
      </c>
      <c r="K3496" s="22">
        <v>8</v>
      </c>
      <c r="L3496" s="23">
        <v>2840</v>
      </c>
      <c r="M3496" s="23">
        <v>2.84</v>
      </c>
      <c r="N3496" s="23">
        <v>16.986039999999999</v>
      </c>
      <c r="O3496" s="14">
        <v>27.12</v>
      </c>
      <c r="P3496" s="22">
        <v>0</v>
      </c>
      <c r="Q3496" s="22">
        <v>0</v>
      </c>
      <c r="R3496" s="23">
        <v>0</v>
      </c>
      <c r="S3496" s="23">
        <v>0</v>
      </c>
      <c r="T3496" s="23">
        <v>0</v>
      </c>
      <c r="U3496" s="14">
        <v>0</v>
      </c>
      <c r="V3496" s="22">
        <v>0</v>
      </c>
      <c r="W3496" s="22">
        <v>0</v>
      </c>
      <c r="X3496" s="23">
        <v>0</v>
      </c>
      <c r="Y3496" s="23">
        <v>0</v>
      </c>
      <c r="Z3496" s="23">
        <v>0</v>
      </c>
      <c r="AA3496" s="14">
        <v>0</v>
      </c>
      <c r="AB3496" s="22">
        <v>0</v>
      </c>
      <c r="AC3496" s="22">
        <v>0</v>
      </c>
      <c r="AD3496" s="23">
        <v>0</v>
      </c>
      <c r="AE3496" s="23">
        <v>0</v>
      </c>
      <c r="AF3496" s="23">
        <v>0</v>
      </c>
      <c r="AG3496" s="14">
        <v>0</v>
      </c>
      <c r="AH3496" s="22">
        <v>1</v>
      </c>
      <c r="AI3496" s="23">
        <v>1495</v>
      </c>
      <c r="AJ3496" s="23">
        <v>1.4950000000000001</v>
      </c>
      <c r="AK3496" s="23">
        <v>1.337760254</v>
      </c>
      <c r="AL3496" s="14">
        <v>2.14</v>
      </c>
      <c r="AM3496" s="22">
        <v>280</v>
      </c>
      <c r="AN3496" s="23">
        <v>4759.9179999999997</v>
      </c>
      <c r="AO3496" s="23">
        <v>4.7599179999999999</v>
      </c>
      <c r="AP3496" s="23">
        <v>4.259283688</v>
      </c>
      <c r="AQ3496" s="14">
        <v>6.8</v>
      </c>
      <c r="AR3496" s="22">
        <v>281</v>
      </c>
      <c r="AS3496" s="23">
        <v>6254.9179999999997</v>
      </c>
      <c r="AT3496" s="23">
        <v>6.254918</v>
      </c>
      <c r="AU3496" s="23">
        <v>5.597043942</v>
      </c>
      <c r="AV3496" s="14">
        <v>8.93</v>
      </c>
      <c r="AW3496" s="22">
        <v>2</v>
      </c>
      <c r="AX3496" s="22">
        <v>2</v>
      </c>
      <c r="AY3496" s="23">
        <v>71.5</v>
      </c>
      <c r="AZ3496" s="23">
        <v>7.1499999999999994E-2</v>
      </c>
      <c r="BA3496" s="23">
        <v>0.25345800000000002</v>
      </c>
      <c r="BB3496" s="14">
        <v>0.4</v>
      </c>
      <c r="BC3496" s="22">
        <v>2</v>
      </c>
      <c r="BD3496" s="23">
        <v>1600</v>
      </c>
      <c r="BE3496" s="23">
        <v>1.6</v>
      </c>
      <c r="BF3496" s="23">
        <v>1.953262703</v>
      </c>
      <c r="BG3496" s="14">
        <v>3.12</v>
      </c>
      <c r="BH3496" s="22">
        <v>289</v>
      </c>
      <c r="BI3496" s="23">
        <v>10.77</v>
      </c>
      <c r="BJ3496" s="23">
        <v>24.79</v>
      </c>
      <c r="BK3496" s="14">
        <v>39.57</v>
      </c>
      <c r="BL3496" t="s">
        <v>654</v>
      </c>
    </row>
    <row r="3497" spans="1:64">
      <c r="A3497" t="s">
        <v>4600</v>
      </c>
      <c r="B3497" t="s">
        <v>4592</v>
      </c>
      <c r="C3497" t="s">
        <v>654</v>
      </c>
      <c r="D3497" s="111" t="s">
        <v>942</v>
      </c>
      <c r="E3497" s="110">
        <v>2022</v>
      </c>
      <c r="F3497" s="23"/>
      <c r="G3497" s="23"/>
      <c r="H3497" s="22">
        <v>8363</v>
      </c>
      <c r="I3497" s="34">
        <v>60.611161724904342</v>
      </c>
      <c r="J3497" s="22">
        <v>4</v>
      </c>
      <c r="K3497" s="22">
        <v>8</v>
      </c>
      <c r="L3497" s="23">
        <v>2840</v>
      </c>
      <c r="M3497" s="23">
        <v>2.84</v>
      </c>
      <c r="N3497" s="23">
        <v>16.807120000000001</v>
      </c>
      <c r="O3497" s="14">
        <v>27.729414057896491</v>
      </c>
      <c r="P3497" s="22">
        <v>0</v>
      </c>
      <c r="Q3497" s="22">
        <v>0</v>
      </c>
      <c r="R3497" s="23">
        <v>0</v>
      </c>
      <c r="S3497" s="23">
        <v>0</v>
      </c>
      <c r="T3497" s="23">
        <v>0</v>
      </c>
      <c r="U3497" s="14">
        <v>0</v>
      </c>
      <c r="V3497" s="22">
        <v>0</v>
      </c>
      <c r="W3497" s="22">
        <v>0</v>
      </c>
      <c r="X3497" s="23">
        <v>0</v>
      </c>
      <c r="Y3497" s="23">
        <v>0</v>
      </c>
      <c r="Z3497" s="23">
        <v>0</v>
      </c>
      <c r="AA3497" s="14">
        <v>0</v>
      </c>
      <c r="AB3497" s="22">
        <v>0</v>
      </c>
      <c r="AC3497" s="22">
        <v>0</v>
      </c>
      <c r="AD3497" s="23">
        <v>0</v>
      </c>
      <c r="AE3497" s="23">
        <v>0</v>
      </c>
      <c r="AF3497" s="23">
        <v>0</v>
      </c>
      <c r="AG3497" s="14">
        <v>0</v>
      </c>
      <c r="AH3497" s="22">
        <v>2</v>
      </c>
      <c r="AI3497" s="23">
        <v>1501.826</v>
      </c>
      <c r="AJ3497" s="23">
        <v>1.5018260000000001</v>
      </c>
      <c r="AK3497" s="23">
        <v>1.5384163658867209</v>
      </c>
      <c r="AL3497" s="14">
        <v>2.538173369567021</v>
      </c>
      <c r="AM3497" s="22">
        <v>334</v>
      </c>
      <c r="AN3497" s="23">
        <v>5212.7180000000035</v>
      </c>
      <c r="AO3497" s="23">
        <v>5.2127180000000051</v>
      </c>
      <c r="AP3497" s="23">
        <v>5.3397202352018782</v>
      </c>
      <c r="AQ3497" s="14">
        <v>8.80979688103859</v>
      </c>
      <c r="AR3497" s="22">
        <v>336</v>
      </c>
      <c r="AS3497" s="23">
        <v>6714.5439999999999</v>
      </c>
      <c r="AT3497" s="23">
        <v>6.7145440000000107</v>
      </c>
      <c r="AU3497" s="23">
        <v>6.8781366010885998</v>
      </c>
      <c r="AV3497" s="14">
        <v>11.347970250605611</v>
      </c>
      <c r="AW3497" s="22">
        <v>2</v>
      </c>
      <c r="AX3497" s="22">
        <v>2</v>
      </c>
      <c r="AY3497" s="23">
        <v>71.5</v>
      </c>
      <c r="AZ3497" s="23">
        <v>7.1499999999999994E-2</v>
      </c>
      <c r="BA3497" s="23">
        <v>0.25345800000000002</v>
      </c>
      <c r="BB3497" s="14">
        <v>0.41817050323234017</v>
      </c>
      <c r="BC3497" s="22">
        <v>2</v>
      </c>
      <c r="BD3497" s="23">
        <v>1600</v>
      </c>
      <c r="BE3497" s="23">
        <v>1.6</v>
      </c>
      <c r="BF3497" s="23">
        <v>2.1817406796696988</v>
      </c>
      <c r="BG3497" s="14">
        <v>3.5995691512595602</v>
      </c>
      <c r="BH3497" s="22">
        <v>344</v>
      </c>
      <c r="BI3497" s="23">
        <v>11.226044000000011</v>
      </c>
      <c r="BJ3497" s="23">
        <v>26.1204552807583</v>
      </c>
      <c r="BK3497" s="14">
        <v>43.095123962994002</v>
      </c>
      <c r="BL3497" t="s">
        <v>654</v>
      </c>
    </row>
    <row r="3498" spans="1:64">
      <c r="A3498" t="s">
        <v>4601</v>
      </c>
      <c r="B3498" t="s">
        <v>4592</v>
      </c>
      <c r="C3498" t="s">
        <v>654</v>
      </c>
      <c r="D3498" t="s">
        <v>942</v>
      </c>
      <c r="E3498">
        <v>2023</v>
      </c>
      <c r="F3498">
        <v>60.04</v>
      </c>
      <c r="G3498">
        <v>7.62</v>
      </c>
      <c r="H3498">
        <v>8124</v>
      </c>
      <c r="I3498">
        <v>60.611161724904342</v>
      </c>
      <c r="J3498">
        <v>4</v>
      </c>
      <c r="K3498">
        <v>8</v>
      </c>
      <c r="L3498">
        <v>2840</v>
      </c>
      <c r="M3498">
        <v>2.84</v>
      </c>
      <c r="N3498">
        <v>16.807120000000001</v>
      </c>
      <c r="O3498">
        <v>27.729414057896491</v>
      </c>
      <c r="P3498">
        <v>0</v>
      </c>
      <c r="Q3498">
        <v>0</v>
      </c>
      <c r="R3498">
        <v>0</v>
      </c>
      <c r="S3498">
        <v>0</v>
      </c>
      <c r="T3498">
        <v>0</v>
      </c>
      <c r="U3498">
        <v>0</v>
      </c>
      <c r="V3498">
        <v>0</v>
      </c>
      <c r="W3498">
        <v>0</v>
      </c>
      <c r="X3498">
        <v>0</v>
      </c>
      <c r="Y3498">
        <v>0</v>
      </c>
      <c r="Z3498">
        <v>0</v>
      </c>
      <c r="AA3498">
        <v>0</v>
      </c>
      <c r="AG3498">
        <v>0</v>
      </c>
      <c r="AH3498">
        <v>2</v>
      </c>
      <c r="AI3498">
        <v>1501.826</v>
      </c>
      <c r="AJ3498">
        <v>1.5018260000000001</v>
      </c>
      <c r="AK3498">
        <v>1.4086939999999999</v>
      </c>
      <c r="AL3498">
        <v>2.5104669999999998</v>
      </c>
      <c r="AM3498">
        <v>439</v>
      </c>
      <c r="AN3498">
        <v>6584.768</v>
      </c>
      <c r="AO3498">
        <v>6.5847680000000004</v>
      </c>
      <c r="AP3498">
        <v>6.1764279999999996</v>
      </c>
      <c r="AQ3498">
        <v>10.190248502467139</v>
      </c>
      <c r="AR3498">
        <v>524</v>
      </c>
      <c r="AS3498">
        <v>8148.1409999999996</v>
      </c>
      <c r="AT3498">
        <v>8.1481410000000096</v>
      </c>
      <c r="AU3498">
        <v>7.6428522519993898</v>
      </c>
      <c r="AV3498">
        <v>12.609644881396557</v>
      </c>
      <c r="AW3498">
        <v>2</v>
      </c>
      <c r="AX3498">
        <v>2</v>
      </c>
      <c r="AY3498">
        <v>71</v>
      </c>
      <c r="AZ3498">
        <v>7.0999999999999994E-2</v>
      </c>
      <c r="BA3498">
        <v>0.25345800000000002</v>
      </c>
      <c r="BB3498">
        <v>0.41817050323234017</v>
      </c>
      <c r="BC3498">
        <v>2</v>
      </c>
      <c r="BD3498">
        <v>1600</v>
      </c>
      <c r="BE3498">
        <v>1.6</v>
      </c>
      <c r="BF3498">
        <v>2.6050970000000002</v>
      </c>
      <c r="BG3498">
        <v>4.2980482898904739</v>
      </c>
      <c r="BH3498">
        <v>532</v>
      </c>
      <c r="BI3498">
        <v>12.659141000000009</v>
      </c>
      <c r="BJ3498">
        <v>27.308527251999394</v>
      </c>
      <c r="BK3498">
        <v>45.055277732415867</v>
      </c>
      <c r="BL3498" t="s">
        <v>654</v>
      </c>
    </row>
    <row r="3499" spans="1:64">
      <c r="A3499" t="s">
        <v>4602</v>
      </c>
      <c r="B3499" t="s">
        <v>4592</v>
      </c>
      <c r="C3499" t="s">
        <v>654</v>
      </c>
      <c r="D3499" t="s">
        <v>942</v>
      </c>
      <c r="E3499">
        <v>2024</v>
      </c>
      <c r="F3499">
        <v>60.04</v>
      </c>
      <c r="G3499">
        <v>7.61</v>
      </c>
      <c r="H3499">
        <v>8098</v>
      </c>
      <c r="I3499">
        <v>55.528780803348383</v>
      </c>
      <c r="J3499">
        <v>4</v>
      </c>
      <c r="K3499">
        <v>8</v>
      </c>
      <c r="L3499">
        <v>2840</v>
      </c>
      <c r="M3499">
        <v>2.84</v>
      </c>
      <c r="N3499">
        <v>16.807120000000001</v>
      </c>
      <c r="O3499">
        <v>30.267403239990699</v>
      </c>
      <c r="P3499">
        <v>0</v>
      </c>
      <c r="Q3499">
        <v>0</v>
      </c>
      <c r="R3499">
        <v>0</v>
      </c>
      <c r="S3499">
        <v>0</v>
      </c>
      <c r="T3499">
        <v>0</v>
      </c>
      <c r="U3499">
        <v>0</v>
      </c>
      <c r="V3499">
        <v>0</v>
      </c>
      <c r="W3499">
        <v>0</v>
      </c>
      <c r="X3499">
        <v>0</v>
      </c>
      <c r="Y3499">
        <v>0</v>
      </c>
      <c r="Z3499">
        <v>0</v>
      </c>
      <c r="AA3499">
        <v>0</v>
      </c>
      <c r="AB3499">
        <v>0</v>
      </c>
      <c r="AC3499">
        <v>0</v>
      </c>
      <c r="AD3499">
        <v>0</v>
      </c>
      <c r="AE3499">
        <v>0</v>
      </c>
      <c r="AF3499">
        <v>0</v>
      </c>
      <c r="AG3499">
        <v>0</v>
      </c>
      <c r="AH3499">
        <v>2</v>
      </c>
      <c r="AI3499">
        <v>1501.826</v>
      </c>
      <c r="AJ3499">
        <v>1.5018260000000001</v>
      </c>
      <c r="AK3499">
        <v>1.3545626647454834</v>
      </c>
      <c r="AL3499">
        <v>2.4393884489244959</v>
      </c>
      <c r="AM3499">
        <v>532</v>
      </c>
      <c r="AN3499">
        <v>7673.5960000000014</v>
      </c>
      <c r="AO3499">
        <v>7.6735959999999999</v>
      </c>
      <c r="AP3499">
        <v>6.9211524144210346</v>
      </c>
      <c r="AQ3499">
        <v>12.464081354373423</v>
      </c>
      <c r="AR3499">
        <v>681</v>
      </c>
      <c r="AS3499">
        <v>9303.2950000000201</v>
      </c>
      <c r="AT3499">
        <v>9.303295000000011</v>
      </c>
      <c r="AU3499">
        <v>8.3910493400122981</v>
      </c>
      <c r="AV3499">
        <v>15.111171573762192</v>
      </c>
      <c r="AW3499">
        <v>2</v>
      </c>
      <c r="AX3499">
        <v>2</v>
      </c>
      <c r="AY3499">
        <v>71</v>
      </c>
      <c r="AZ3499">
        <v>7.0999999999999994E-2</v>
      </c>
      <c r="BA3499">
        <v>0.25345800000000002</v>
      </c>
      <c r="BB3499">
        <v>0.45644438133371817</v>
      </c>
      <c r="BC3499">
        <v>5</v>
      </c>
      <c r="BD3499">
        <v>12400</v>
      </c>
      <c r="BE3499">
        <v>12.4</v>
      </c>
      <c r="BF3499">
        <v>30.553669804190779</v>
      </c>
      <c r="BG3499">
        <v>55.023123796639148</v>
      </c>
      <c r="BH3499">
        <v>692</v>
      </c>
      <c r="BI3499">
        <v>24.614295000000013</v>
      </c>
      <c r="BJ3499">
        <v>56.005297144203077</v>
      </c>
      <c r="BK3499">
        <v>100.85814299172576</v>
      </c>
      <c r="BL3499" t="s">
        <v>654</v>
      </c>
    </row>
    <row r="3500" spans="1:64">
      <c r="A3500" t="s">
        <v>4603</v>
      </c>
      <c r="B3500" t="s">
        <v>4604</v>
      </c>
      <c r="C3500" t="s">
        <v>655</v>
      </c>
      <c r="D3500" t="s">
        <v>942</v>
      </c>
      <c r="E3500">
        <v>2012</v>
      </c>
      <c r="F3500" s="23">
        <v>75.97</v>
      </c>
      <c r="G3500" s="23">
        <v>7.32</v>
      </c>
      <c r="H3500" s="22">
        <v>8943</v>
      </c>
      <c r="I3500" s="34">
        <v>71.430961999999994</v>
      </c>
      <c r="J3500" s="22">
        <v>1</v>
      </c>
      <c r="K3500" s="22" t="s">
        <v>782</v>
      </c>
      <c r="L3500" s="23">
        <v>194</v>
      </c>
      <c r="M3500" s="23">
        <v>0.19400000000000001</v>
      </c>
      <c r="N3500" s="23">
        <v>0.83215800000000006</v>
      </c>
      <c r="O3500" s="14">
        <v>1.1649822103753833</v>
      </c>
      <c r="P3500" s="22">
        <v>0</v>
      </c>
      <c r="Q3500" s="22" t="s">
        <v>782</v>
      </c>
      <c r="R3500" s="23">
        <v>0</v>
      </c>
      <c r="S3500" s="23">
        <v>0</v>
      </c>
      <c r="T3500" s="23">
        <v>0</v>
      </c>
      <c r="U3500" s="14">
        <v>0</v>
      </c>
      <c r="V3500" s="22">
        <v>0</v>
      </c>
      <c r="W3500" s="22" t="s">
        <v>782</v>
      </c>
      <c r="X3500" s="23">
        <v>0</v>
      </c>
      <c r="Y3500" s="23">
        <v>0</v>
      </c>
      <c r="Z3500" s="23">
        <v>0</v>
      </c>
      <c r="AA3500" s="14">
        <v>0</v>
      </c>
      <c r="AB3500" s="22">
        <v>0</v>
      </c>
      <c r="AC3500" s="22" t="s">
        <v>782</v>
      </c>
      <c r="AD3500" s="23">
        <v>0</v>
      </c>
      <c r="AE3500" s="23">
        <v>0</v>
      </c>
      <c r="AF3500" s="23">
        <v>0</v>
      </c>
      <c r="AG3500" s="14">
        <v>0</v>
      </c>
      <c r="AH3500" s="22" t="s">
        <v>782</v>
      </c>
      <c r="AI3500" s="23" t="s">
        <v>782</v>
      </c>
      <c r="AJ3500" s="23" t="s">
        <v>782</v>
      </c>
      <c r="AK3500" s="23" t="s">
        <v>782</v>
      </c>
      <c r="AL3500" s="14" t="s">
        <v>782</v>
      </c>
      <c r="AM3500" s="22" t="s">
        <v>782</v>
      </c>
      <c r="AN3500" s="23" t="s">
        <v>782</v>
      </c>
      <c r="AO3500" s="23" t="s">
        <v>782</v>
      </c>
      <c r="AP3500" s="23" t="s">
        <v>782</v>
      </c>
      <c r="AQ3500" s="14" t="s">
        <v>782</v>
      </c>
      <c r="AR3500" s="22">
        <v>226</v>
      </c>
      <c r="AS3500" s="23">
        <v>3183.7800000000016</v>
      </c>
      <c r="AT3500" s="23">
        <v>3.1837800000000014</v>
      </c>
      <c r="AU3500" s="23">
        <v>2.506767</v>
      </c>
      <c r="AV3500" s="14">
        <v>3.5093563488617163</v>
      </c>
      <c r="AW3500" s="22">
        <v>0</v>
      </c>
      <c r="AX3500" s="22" t="s">
        <v>782</v>
      </c>
      <c r="AY3500" s="23">
        <v>0</v>
      </c>
      <c r="AZ3500" s="23">
        <v>0</v>
      </c>
      <c r="BA3500" s="23">
        <v>0</v>
      </c>
      <c r="BB3500" s="14">
        <v>0</v>
      </c>
      <c r="BC3500" s="22">
        <v>2</v>
      </c>
      <c r="BD3500" s="23">
        <v>1000</v>
      </c>
      <c r="BE3500" s="23">
        <v>1</v>
      </c>
      <c r="BF3500" s="23">
        <v>1.597</v>
      </c>
      <c r="BG3500" s="14">
        <v>2.2357251747498514</v>
      </c>
      <c r="BH3500" s="22">
        <v>229</v>
      </c>
      <c r="BI3500" s="23">
        <v>4.3777800000000013</v>
      </c>
      <c r="BJ3500" s="23">
        <v>4.9359250000000001</v>
      </c>
      <c r="BK3500" s="14">
        <v>6.9100637339869504</v>
      </c>
      <c r="BL3500" t="s">
        <v>655</v>
      </c>
    </row>
    <row r="3501" spans="1:64">
      <c r="A3501" t="s">
        <v>4605</v>
      </c>
      <c r="B3501" t="s">
        <v>4604</v>
      </c>
      <c r="C3501" t="s">
        <v>655</v>
      </c>
      <c r="D3501" t="s">
        <v>942</v>
      </c>
      <c r="E3501">
        <v>2015</v>
      </c>
      <c r="F3501" s="23">
        <v>75.97</v>
      </c>
      <c r="G3501" s="23">
        <v>7.17</v>
      </c>
      <c r="H3501" s="22">
        <v>9144</v>
      </c>
      <c r="I3501" s="34">
        <v>73.454586770070108</v>
      </c>
      <c r="J3501" s="13">
        <v>1</v>
      </c>
      <c r="K3501" s="13">
        <v>1</v>
      </c>
      <c r="L3501" s="19">
        <v>194</v>
      </c>
      <c r="M3501" s="35">
        <v>0.19400000000000001</v>
      </c>
      <c r="N3501" s="19">
        <v>1.1603828664788352</v>
      </c>
      <c r="O3501" s="17">
        <v>1.5797282613693038</v>
      </c>
      <c r="P3501" s="36">
        <v>0</v>
      </c>
      <c r="Q3501" s="37">
        <v>0</v>
      </c>
      <c r="R3501" s="38">
        <v>0</v>
      </c>
      <c r="S3501" s="27">
        <v>0</v>
      </c>
      <c r="T3501" s="23">
        <v>0</v>
      </c>
      <c r="U3501" s="17">
        <v>0</v>
      </c>
      <c r="V3501" s="22">
        <v>0</v>
      </c>
      <c r="W3501" s="22">
        <v>0</v>
      </c>
      <c r="X3501" s="23">
        <v>0</v>
      </c>
      <c r="Y3501" s="27">
        <v>0</v>
      </c>
      <c r="Z3501" s="27">
        <v>0</v>
      </c>
      <c r="AA3501" s="14">
        <v>0</v>
      </c>
      <c r="AB3501" s="39">
        <v>0</v>
      </c>
      <c r="AC3501" s="22" t="s">
        <v>782</v>
      </c>
      <c r="AD3501" s="23">
        <v>0</v>
      </c>
      <c r="AE3501" s="23">
        <v>0</v>
      </c>
      <c r="AF3501" s="23">
        <v>0</v>
      </c>
      <c r="AG3501" s="14">
        <v>0</v>
      </c>
      <c r="AH3501" s="22" t="s">
        <v>782</v>
      </c>
      <c r="AI3501" s="23" t="s">
        <v>782</v>
      </c>
      <c r="AJ3501" s="23" t="s">
        <v>782</v>
      </c>
      <c r="AK3501" s="23" t="s">
        <v>782</v>
      </c>
      <c r="AL3501" s="14" t="s">
        <v>782</v>
      </c>
      <c r="AM3501" s="22" t="s">
        <v>782</v>
      </c>
      <c r="AN3501" s="23" t="s">
        <v>782</v>
      </c>
      <c r="AO3501" s="23" t="s">
        <v>782</v>
      </c>
      <c r="AP3501" s="23" t="s">
        <v>782</v>
      </c>
      <c r="AQ3501" s="14" t="s">
        <v>782</v>
      </c>
      <c r="AR3501" s="40">
        <v>273</v>
      </c>
      <c r="AS3501" s="41">
        <v>3644.9750000000013</v>
      </c>
      <c r="AT3501" s="23">
        <v>3.6449750000000014</v>
      </c>
      <c r="AU3501" s="23">
        <v>3.2373311015436999</v>
      </c>
      <c r="AV3501" s="14">
        <v>4.4072552088235097</v>
      </c>
      <c r="AW3501" s="22">
        <v>0</v>
      </c>
      <c r="AX3501" s="22" t="s">
        <v>782</v>
      </c>
      <c r="AY3501" s="23">
        <v>0</v>
      </c>
      <c r="AZ3501" s="23">
        <v>0</v>
      </c>
      <c r="BA3501" s="23">
        <v>0</v>
      </c>
      <c r="BB3501" s="14">
        <v>0</v>
      </c>
      <c r="BC3501" s="42">
        <v>2</v>
      </c>
      <c r="BD3501" s="43">
        <v>1000</v>
      </c>
      <c r="BE3501" s="44">
        <v>1</v>
      </c>
      <c r="BF3501" s="23">
        <v>1.587</v>
      </c>
      <c r="BG3501" s="14">
        <v>2.1605185867666479</v>
      </c>
      <c r="BH3501" s="22">
        <v>276</v>
      </c>
      <c r="BI3501" s="23">
        <v>4.8389750000000014</v>
      </c>
      <c r="BJ3501" s="23">
        <v>5.9847139680225343</v>
      </c>
      <c r="BK3501" s="14">
        <v>8.1475020569594623</v>
      </c>
      <c r="BL3501" t="s">
        <v>655</v>
      </c>
    </row>
    <row r="3502" spans="1:64">
      <c r="A3502" t="s">
        <v>4606</v>
      </c>
      <c r="B3502" t="s">
        <v>4604</v>
      </c>
      <c r="C3502" t="s">
        <v>655</v>
      </c>
      <c r="D3502" t="s">
        <v>942</v>
      </c>
      <c r="E3502">
        <v>2016</v>
      </c>
      <c r="F3502" s="23">
        <v>75.97</v>
      </c>
      <c r="G3502" s="23">
        <v>7.27</v>
      </c>
      <c r="H3502" s="22">
        <v>9246</v>
      </c>
      <c r="I3502" s="34">
        <v>77.746066780271008</v>
      </c>
      <c r="J3502" s="13">
        <v>1</v>
      </c>
      <c r="K3502" s="13">
        <v>1</v>
      </c>
      <c r="L3502" s="19">
        <v>194</v>
      </c>
      <c r="M3502" s="35">
        <v>0.19400000000000001</v>
      </c>
      <c r="N3502" s="19">
        <v>1.1603140000000001</v>
      </c>
      <c r="O3502" s="17">
        <v>1.4924407729581037</v>
      </c>
      <c r="P3502" s="13">
        <v>0</v>
      </c>
      <c r="Q3502" s="13">
        <v>0</v>
      </c>
      <c r="R3502" s="19">
        <v>0</v>
      </c>
      <c r="S3502" s="27">
        <v>0</v>
      </c>
      <c r="T3502" s="19">
        <v>0</v>
      </c>
      <c r="U3502" s="17">
        <v>0</v>
      </c>
      <c r="V3502" s="13">
        <v>0</v>
      </c>
      <c r="W3502" s="13">
        <v>0</v>
      </c>
      <c r="X3502" s="19">
        <v>0</v>
      </c>
      <c r="Y3502" s="27">
        <v>0</v>
      </c>
      <c r="Z3502" s="19">
        <v>0</v>
      </c>
      <c r="AA3502" s="14">
        <v>0</v>
      </c>
      <c r="AB3502" s="13">
        <v>0</v>
      </c>
      <c r="AC3502" s="22" t="s">
        <v>782</v>
      </c>
      <c r="AD3502" s="19">
        <v>0</v>
      </c>
      <c r="AE3502" s="23">
        <v>0</v>
      </c>
      <c r="AF3502" s="19">
        <v>0</v>
      </c>
      <c r="AG3502" s="14">
        <v>0</v>
      </c>
      <c r="AH3502" s="22" t="s">
        <v>782</v>
      </c>
      <c r="AI3502" s="23" t="s">
        <v>782</v>
      </c>
      <c r="AJ3502" s="23" t="s">
        <v>782</v>
      </c>
      <c r="AK3502" s="23" t="s">
        <v>782</v>
      </c>
      <c r="AL3502" s="14" t="s">
        <v>782</v>
      </c>
      <c r="AM3502" s="22" t="s">
        <v>782</v>
      </c>
      <c r="AN3502" s="23" t="s">
        <v>782</v>
      </c>
      <c r="AO3502" s="23" t="s">
        <v>782</v>
      </c>
      <c r="AP3502" s="23" t="s">
        <v>782</v>
      </c>
      <c r="AQ3502" s="14" t="s">
        <v>782</v>
      </c>
      <c r="AR3502" s="13">
        <v>276</v>
      </c>
      <c r="AS3502" s="19">
        <v>3659.8050000000003</v>
      </c>
      <c r="AT3502" s="23">
        <v>3.6598050000000004</v>
      </c>
      <c r="AU3502" s="19">
        <v>3.2499068400000031</v>
      </c>
      <c r="AV3502" s="14">
        <v>4.1801559546221387</v>
      </c>
      <c r="AW3502" s="13">
        <v>0</v>
      </c>
      <c r="AX3502" s="22" t="s">
        <v>782</v>
      </c>
      <c r="AY3502" s="19">
        <v>0</v>
      </c>
      <c r="AZ3502" s="23">
        <v>0</v>
      </c>
      <c r="BA3502" s="19">
        <v>0</v>
      </c>
      <c r="BB3502" s="14">
        <v>0</v>
      </c>
      <c r="BC3502" s="13">
        <v>2</v>
      </c>
      <c r="BD3502" s="19">
        <v>1000</v>
      </c>
      <c r="BE3502" s="44">
        <v>1</v>
      </c>
      <c r="BF3502" s="19">
        <v>1.6080000000000001</v>
      </c>
      <c r="BG3502" s="14">
        <v>2.0682718323803995</v>
      </c>
      <c r="BH3502" s="22">
        <v>279</v>
      </c>
      <c r="BI3502" s="23">
        <v>4.8538050000000004</v>
      </c>
      <c r="BJ3502" s="23">
        <v>6.0182208400000032</v>
      </c>
      <c r="BK3502" s="14">
        <v>7.7408685599606422</v>
      </c>
      <c r="BL3502" t="s">
        <v>655</v>
      </c>
    </row>
    <row r="3503" spans="1:64">
      <c r="A3503" t="s">
        <v>4607</v>
      </c>
      <c r="B3503" t="s">
        <v>4604</v>
      </c>
      <c r="C3503" t="s">
        <v>655</v>
      </c>
      <c r="D3503" t="s">
        <v>942</v>
      </c>
      <c r="E3503">
        <v>2017</v>
      </c>
      <c r="F3503" s="23">
        <v>75.97</v>
      </c>
      <c r="G3503" s="23">
        <v>7.27</v>
      </c>
      <c r="H3503" s="22">
        <v>9286</v>
      </c>
      <c r="I3503" s="34">
        <v>72.941627167371578</v>
      </c>
      <c r="J3503" s="13">
        <v>1</v>
      </c>
      <c r="K3503" s="13">
        <v>1</v>
      </c>
      <c r="L3503" s="19">
        <v>194</v>
      </c>
      <c r="M3503" s="19">
        <v>0.19400000000000001</v>
      </c>
      <c r="N3503" s="19">
        <v>1.1603140000000001</v>
      </c>
      <c r="O3503" s="17">
        <v>1.5907432354607995</v>
      </c>
      <c r="P3503" s="13">
        <v>0</v>
      </c>
      <c r="Q3503" s="13">
        <v>0</v>
      </c>
      <c r="R3503" s="19">
        <v>0</v>
      </c>
      <c r="S3503" s="19">
        <v>0</v>
      </c>
      <c r="T3503" s="19">
        <v>0</v>
      </c>
      <c r="U3503" s="17">
        <v>0</v>
      </c>
      <c r="V3503" s="13">
        <v>0</v>
      </c>
      <c r="W3503" s="13">
        <v>0</v>
      </c>
      <c r="X3503" s="19">
        <v>0</v>
      </c>
      <c r="Y3503" s="19">
        <v>0</v>
      </c>
      <c r="Z3503" s="19">
        <v>0</v>
      </c>
      <c r="AA3503" s="14">
        <v>0</v>
      </c>
      <c r="AB3503" s="13">
        <v>0</v>
      </c>
      <c r="AC3503" s="22" t="s">
        <v>782</v>
      </c>
      <c r="AD3503" s="19">
        <v>0</v>
      </c>
      <c r="AE3503" s="19">
        <v>0</v>
      </c>
      <c r="AF3503" s="19">
        <v>0</v>
      </c>
      <c r="AG3503" s="14">
        <v>0</v>
      </c>
      <c r="AH3503" s="22" t="s">
        <v>782</v>
      </c>
      <c r="AI3503" s="23" t="s">
        <v>782</v>
      </c>
      <c r="AJ3503" s="23" t="s">
        <v>782</v>
      </c>
      <c r="AK3503" s="23" t="s">
        <v>782</v>
      </c>
      <c r="AL3503" s="14" t="s">
        <v>782</v>
      </c>
      <c r="AM3503" s="22" t="s">
        <v>782</v>
      </c>
      <c r="AN3503" s="23" t="s">
        <v>782</v>
      </c>
      <c r="AO3503" s="23" t="s">
        <v>782</v>
      </c>
      <c r="AP3503" s="23" t="s">
        <v>782</v>
      </c>
      <c r="AQ3503" s="14" t="s">
        <v>782</v>
      </c>
      <c r="AR3503" s="13">
        <v>287</v>
      </c>
      <c r="AS3503" s="19">
        <v>3747.105</v>
      </c>
      <c r="AT3503" s="19">
        <v>3.7471049999999995</v>
      </c>
      <c r="AU3503" s="19">
        <v>3.3274292400000038</v>
      </c>
      <c r="AV3503" s="14">
        <v>4.5617699648581977</v>
      </c>
      <c r="AW3503" s="13">
        <v>0</v>
      </c>
      <c r="AX3503" s="22" t="s">
        <v>782</v>
      </c>
      <c r="AY3503" s="19">
        <v>0</v>
      </c>
      <c r="AZ3503" s="19">
        <v>0</v>
      </c>
      <c r="BA3503" s="19">
        <v>0</v>
      </c>
      <c r="BB3503" s="14">
        <v>0</v>
      </c>
      <c r="BC3503" s="13">
        <v>2</v>
      </c>
      <c r="BD3503" s="19">
        <v>1000</v>
      </c>
      <c r="BE3503" s="19">
        <v>1</v>
      </c>
      <c r="BF3503" s="19">
        <v>1.6080000000000001</v>
      </c>
      <c r="BG3503" s="14">
        <v>2.2045025076151501</v>
      </c>
      <c r="BH3503" s="22">
        <v>290</v>
      </c>
      <c r="BI3503" s="23">
        <v>4.9411049999999994</v>
      </c>
      <c r="BJ3503" s="23">
        <v>6.0957432400000044</v>
      </c>
      <c r="BK3503" s="14">
        <v>8.3570157079341474</v>
      </c>
      <c r="BL3503" t="s">
        <v>655</v>
      </c>
    </row>
    <row r="3504" spans="1:64">
      <c r="A3504" t="s">
        <v>4608</v>
      </c>
      <c r="B3504" t="s">
        <v>4604</v>
      </c>
      <c r="C3504" t="s">
        <v>655</v>
      </c>
      <c r="D3504" t="s">
        <v>942</v>
      </c>
      <c r="E3504">
        <v>2018</v>
      </c>
      <c r="F3504" s="23">
        <v>75.97</v>
      </c>
      <c r="G3504" s="23">
        <v>7.28</v>
      </c>
      <c r="H3504" s="22">
        <v>9261</v>
      </c>
      <c r="I3504" s="34">
        <v>72.946811362621574</v>
      </c>
      <c r="J3504" s="13">
        <v>1</v>
      </c>
      <c r="K3504" s="13">
        <v>1</v>
      </c>
      <c r="L3504" s="19">
        <v>194</v>
      </c>
      <c r="M3504" s="19">
        <v>0.19400000000000001</v>
      </c>
      <c r="N3504" s="19">
        <v>1.1603140000000001</v>
      </c>
      <c r="O3504" s="17">
        <v>1.5906301842749944</v>
      </c>
      <c r="P3504" s="13">
        <v>0</v>
      </c>
      <c r="Q3504" s="13">
        <v>0</v>
      </c>
      <c r="R3504" s="19">
        <v>0</v>
      </c>
      <c r="S3504" s="19">
        <v>0</v>
      </c>
      <c r="T3504" s="19">
        <v>0</v>
      </c>
      <c r="U3504" s="17">
        <v>0</v>
      </c>
      <c r="V3504" s="13">
        <v>0</v>
      </c>
      <c r="W3504" s="13">
        <v>0</v>
      </c>
      <c r="X3504" s="19">
        <v>0</v>
      </c>
      <c r="Y3504" s="19">
        <v>0</v>
      </c>
      <c r="Z3504" s="19">
        <v>0</v>
      </c>
      <c r="AA3504" s="14">
        <v>0</v>
      </c>
      <c r="AB3504" s="13">
        <v>0</v>
      </c>
      <c r="AC3504" s="22" t="s">
        <v>782</v>
      </c>
      <c r="AD3504" s="19">
        <v>0</v>
      </c>
      <c r="AE3504" s="19">
        <v>0</v>
      </c>
      <c r="AF3504" s="19">
        <v>0</v>
      </c>
      <c r="AG3504" s="14">
        <v>0</v>
      </c>
      <c r="AH3504" s="22" t="s">
        <v>782</v>
      </c>
      <c r="AI3504" s="23" t="s">
        <v>782</v>
      </c>
      <c r="AJ3504" s="23" t="s">
        <v>782</v>
      </c>
      <c r="AK3504" s="23" t="s">
        <v>782</v>
      </c>
      <c r="AL3504" s="14" t="s">
        <v>782</v>
      </c>
      <c r="AM3504" s="22" t="s">
        <v>782</v>
      </c>
      <c r="AN3504" s="23" t="s">
        <v>782</v>
      </c>
      <c r="AO3504" s="23" t="s">
        <v>782</v>
      </c>
      <c r="AP3504" s="23" t="s">
        <v>782</v>
      </c>
      <c r="AQ3504" s="14" t="s">
        <v>782</v>
      </c>
      <c r="AR3504" s="13">
        <v>300</v>
      </c>
      <c r="AS3504" s="19">
        <v>3873.1250000000005</v>
      </c>
      <c r="AT3504" s="19">
        <v>3.8731249999999986</v>
      </c>
      <c r="AU3504" s="19">
        <v>3.4393350000000042</v>
      </c>
      <c r="AV3504" s="14">
        <v>4.7148531042747432</v>
      </c>
      <c r="AW3504" s="13">
        <v>0</v>
      </c>
      <c r="AX3504" s="22" t="s">
        <v>782</v>
      </c>
      <c r="AY3504" s="19">
        <v>0</v>
      </c>
      <c r="AZ3504" s="19">
        <v>0</v>
      </c>
      <c r="BA3504" s="19">
        <v>0</v>
      </c>
      <c r="BB3504" s="14">
        <v>0</v>
      </c>
      <c r="BC3504" s="13">
        <v>2</v>
      </c>
      <c r="BD3504" s="19">
        <v>1000</v>
      </c>
      <c r="BE3504" s="19">
        <v>1</v>
      </c>
      <c r="BF3504" s="19">
        <v>1.6080000000000001</v>
      </c>
      <c r="BG3504" s="14">
        <v>2.204345837690652</v>
      </c>
      <c r="BH3504" s="22">
        <v>303</v>
      </c>
      <c r="BI3504" s="23">
        <v>5.0671249999999981</v>
      </c>
      <c r="BJ3504" s="23">
        <v>6.2076490000000035</v>
      </c>
      <c r="BK3504" s="14">
        <v>8.5098291262403905</v>
      </c>
      <c r="BL3504" t="s">
        <v>655</v>
      </c>
    </row>
    <row r="3505" spans="1:64">
      <c r="A3505" t="s">
        <v>4609</v>
      </c>
      <c r="B3505" t="s">
        <v>4604</v>
      </c>
      <c r="C3505" t="s">
        <v>655</v>
      </c>
      <c r="D3505" t="s">
        <v>942</v>
      </c>
      <c r="E3505">
        <v>2019</v>
      </c>
      <c r="F3505" s="23">
        <v>75.97</v>
      </c>
      <c r="G3505" s="23">
        <v>7.28</v>
      </c>
      <c r="H3505" s="22">
        <v>9259</v>
      </c>
      <c r="I3505" s="34">
        <v>74.262963127983696</v>
      </c>
      <c r="J3505" s="22">
        <v>1</v>
      </c>
      <c r="K3505" s="22">
        <v>1</v>
      </c>
      <c r="L3505" s="23">
        <v>194</v>
      </c>
      <c r="M3505" s="23">
        <v>0.19400000000000001</v>
      </c>
      <c r="N3505" s="23">
        <v>1.1603140000000001</v>
      </c>
      <c r="O3505" s="14">
        <v>1.5624396753470933</v>
      </c>
      <c r="P3505" s="22">
        <v>0</v>
      </c>
      <c r="Q3505" s="22">
        <v>0</v>
      </c>
      <c r="R3505" s="23">
        <v>0</v>
      </c>
      <c r="S3505" s="23">
        <v>0</v>
      </c>
      <c r="T3505" s="23">
        <v>0</v>
      </c>
      <c r="U3505" s="14">
        <v>0</v>
      </c>
      <c r="V3505" s="22">
        <v>0</v>
      </c>
      <c r="W3505" s="22">
        <v>0</v>
      </c>
      <c r="X3505" s="23">
        <v>0</v>
      </c>
      <c r="Y3505" s="23">
        <v>0</v>
      </c>
      <c r="Z3505" s="23">
        <v>0</v>
      </c>
      <c r="AA3505" s="14">
        <v>0</v>
      </c>
      <c r="AB3505" s="22">
        <v>0</v>
      </c>
      <c r="AC3505" s="22">
        <v>0</v>
      </c>
      <c r="AD3505" s="23">
        <v>0</v>
      </c>
      <c r="AE3505" s="23">
        <v>0</v>
      </c>
      <c r="AF3505" s="23">
        <v>0</v>
      </c>
      <c r="AG3505" s="14">
        <v>0</v>
      </c>
      <c r="AH3505" s="22">
        <v>0</v>
      </c>
      <c r="AI3505" s="23">
        <v>0</v>
      </c>
      <c r="AJ3505" s="23">
        <v>0</v>
      </c>
      <c r="AK3505" s="23">
        <v>0</v>
      </c>
      <c r="AL3505" s="14">
        <v>0</v>
      </c>
      <c r="AM3505" s="22">
        <v>316</v>
      </c>
      <c r="AN3505" s="23">
        <v>4137.0950000000012</v>
      </c>
      <c r="AO3505" s="23">
        <v>4.1370949999999995</v>
      </c>
      <c r="AP3505" s="23">
        <v>3.6737403600000045</v>
      </c>
      <c r="AQ3505" s="14">
        <v>4.9469347912616071</v>
      </c>
      <c r="AR3505" s="22">
        <v>316</v>
      </c>
      <c r="AS3505" s="23">
        <v>4137.0950000000012</v>
      </c>
      <c r="AT3505" s="23">
        <v>4.1370949999999995</v>
      </c>
      <c r="AU3505" s="23">
        <v>3.6737403600000045</v>
      </c>
      <c r="AV3505" s="14">
        <v>4.9469347912616071</v>
      </c>
      <c r="AW3505" s="22">
        <v>0</v>
      </c>
      <c r="AX3505" s="22" t="s">
        <v>782</v>
      </c>
      <c r="AY3505" s="23">
        <v>0</v>
      </c>
      <c r="AZ3505" s="23">
        <v>0</v>
      </c>
      <c r="BA3505" s="23">
        <v>0</v>
      </c>
      <c r="BB3505" s="14">
        <v>0</v>
      </c>
      <c r="BC3505" s="22">
        <v>2</v>
      </c>
      <c r="BD3505" s="23">
        <v>1000</v>
      </c>
      <c r="BE3505" s="23">
        <v>1</v>
      </c>
      <c r="BF3505" s="23">
        <v>1.5326256912821137</v>
      </c>
      <c r="BG3505" s="14">
        <v>2.0637820344453659</v>
      </c>
      <c r="BH3505" s="22">
        <v>319</v>
      </c>
      <c r="BI3505" s="23">
        <v>5.3310949999999995</v>
      </c>
      <c r="BJ3505" s="23">
        <v>6.3666800512821187</v>
      </c>
      <c r="BK3505" s="14">
        <v>8.5731565010540667</v>
      </c>
      <c r="BL3505" t="s">
        <v>655</v>
      </c>
    </row>
    <row r="3506" spans="1:64">
      <c r="A3506" t="s">
        <v>4610</v>
      </c>
      <c r="B3506" t="s">
        <v>4604</v>
      </c>
      <c r="C3506" t="s">
        <v>655</v>
      </c>
      <c r="D3506" t="s">
        <v>942</v>
      </c>
      <c r="E3506">
        <v>2020</v>
      </c>
      <c r="F3506" s="23">
        <v>75.97</v>
      </c>
      <c r="G3506" s="23">
        <v>7.28</v>
      </c>
      <c r="H3506" s="22">
        <v>9254</v>
      </c>
      <c r="I3506" s="34">
        <v>74.55576247648591</v>
      </c>
      <c r="J3506" s="22">
        <v>1</v>
      </c>
      <c r="K3506" s="22">
        <v>1</v>
      </c>
      <c r="L3506" s="23">
        <v>194</v>
      </c>
      <c r="M3506" s="23">
        <v>0.19400000000000001</v>
      </c>
      <c r="N3506" s="23">
        <v>1.1603140000000001</v>
      </c>
      <c r="O3506" s="14">
        <v>1.5563035793054234</v>
      </c>
      <c r="P3506" s="22">
        <v>0</v>
      </c>
      <c r="Q3506" s="22">
        <v>0</v>
      </c>
      <c r="R3506" s="23">
        <v>0</v>
      </c>
      <c r="S3506" s="23">
        <v>0</v>
      </c>
      <c r="T3506" s="23">
        <v>0</v>
      </c>
      <c r="U3506" s="14">
        <v>0</v>
      </c>
      <c r="V3506" s="22">
        <v>0</v>
      </c>
      <c r="W3506" s="22">
        <v>0</v>
      </c>
      <c r="X3506" s="23">
        <v>0</v>
      </c>
      <c r="Y3506" s="23">
        <v>0</v>
      </c>
      <c r="Z3506" s="23">
        <v>0</v>
      </c>
      <c r="AA3506" s="14">
        <v>0</v>
      </c>
      <c r="AB3506" s="22">
        <v>0</v>
      </c>
      <c r="AC3506" s="22">
        <v>0</v>
      </c>
      <c r="AD3506" s="23">
        <v>0</v>
      </c>
      <c r="AE3506" s="23">
        <v>0</v>
      </c>
      <c r="AF3506" s="23">
        <v>0</v>
      </c>
      <c r="AG3506" s="14">
        <v>0</v>
      </c>
      <c r="AH3506" s="22">
        <v>0</v>
      </c>
      <c r="AI3506" s="23">
        <v>0</v>
      </c>
      <c r="AJ3506" s="23">
        <v>0</v>
      </c>
      <c r="AK3506" s="23">
        <v>0</v>
      </c>
      <c r="AL3506" s="14">
        <v>0</v>
      </c>
      <c r="AM3506" s="22">
        <v>353</v>
      </c>
      <c r="AN3506" s="23">
        <v>4544.9599999999982</v>
      </c>
      <c r="AO3506" s="23">
        <v>4.5449600000000014</v>
      </c>
      <c r="AP3506" s="23">
        <v>4.0359244800000065</v>
      </c>
      <c r="AQ3506" s="14">
        <v>5.41329649907731</v>
      </c>
      <c r="AR3506" s="22">
        <v>353</v>
      </c>
      <c r="AS3506" s="23">
        <v>4544.9599999999982</v>
      </c>
      <c r="AT3506" s="23">
        <v>4.5449600000000014</v>
      </c>
      <c r="AU3506" s="23">
        <v>4.0359244800000065</v>
      </c>
      <c r="AV3506" s="14">
        <v>5.41329649907731</v>
      </c>
      <c r="AW3506" s="22">
        <v>0</v>
      </c>
      <c r="AX3506" s="22">
        <v>0</v>
      </c>
      <c r="AY3506" s="23">
        <v>0</v>
      </c>
      <c r="AZ3506" s="23">
        <v>0</v>
      </c>
      <c r="BA3506" s="23">
        <v>0</v>
      </c>
      <c r="BB3506" s="14">
        <v>0</v>
      </c>
      <c r="BC3506" s="22">
        <v>2</v>
      </c>
      <c r="BD3506" s="23">
        <v>1000</v>
      </c>
      <c r="BE3506" s="23">
        <v>1</v>
      </c>
      <c r="BF3506" s="23">
        <v>1.5326256912821137</v>
      </c>
      <c r="BG3506" s="14">
        <v>2.0556770400751887</v>
      </c>
      <c r="BH3506" s="22">
        <v>356</v>
      </c>
      <c r="BI3506" s="23">
        <v>5.7389600000000014</v>
      </c>
      <c r="BJ3506" s="23">
        <v>6.7288641712821207</v>
      </c>
      <c r="BK3506" s="14">
        <v>9.0252771184579217</v>
      </c>
      <c r="BL3506" t="s">
        <v>655</v>
      </c>
    </row>
    <row r="3507" spans="1:64">
      <c r="A3507" t="s">
        <v>4611</v>
      </c>
      <c r="B3507" t="s">
        <v>4604</v>
      </c>
      <c r="C3507" t="s">
        <v>655</v>
      </c>
      <c r="D3507" t="s">
        <v>942</v>
      </c>
      <c r="E3507">
        <v>2021</v>
      </c>
      <c r="F3507" s="23">
        <v>75.97</v>
      </c>
      <c r="G3507" s="23">
        <v>7.34</v>
      </c>
      <c r="H3507" s="22">
        <v>9276</v>
      </c>
      <c r="I3507" s="34">
        <v>69.38</v>
      </c>
      <c r="J3507" s="22">
        <v>1</v>
      </c>
      <c r="K3507" s="22">
        <v>1</v>
      </c>
      <c r="L3507" s="23">
        <v>190</v>
      </c>
      <c r="M3507" s="23">
        <v>0.19</v>
      </c>
      <c r="N3507" s="23">
        <v>1.13639</v>
      </c>
      <c r="O3507" s="14">
        <v>1.64</v>
      </c>
      <c r="P3507" s="22">
        <v>0</v>
      </c>
      <c r="Q3507" s="22">
        <v>0</v>
      </c>
      <c r="R3507" s="23">
        <v>0</v>
      </c>
      <c r="S3507" s="23">
        <v>0</v>
      </c>
      <c r="T3507" s="23">
        <v>0</v>
      </c>
      <c r="U3507" s="14">
        <v>0</v>
      </c>
      <c r="V3507" s="22">
        <v>0</v>
      </c>
      <c r="W3507" s="22">
        <v>0</v>
      </c>
      <c r="X3507" s="23">
        <v>0</v>
      </c>
      <c r="Y3507" s="23">
        <v>0</v>
      </c>
      <c r="Z3507" s="23">
        <v>0</v>
      </c>
      <c r="AA3507" s="14">
        <v>0</v>
      </c>
      <c r="AB3507" s="22">
        <v>0</v>
      </c>
      <c r="AC3507" s="22">
        <v>0</v>
      </c>
      <c r="AD3507" s="23">
        <v>0</v>
      </c>
      <c r="AE3507" s="23">
        <v>0</v>
      </c>
      <c r="AF3507" s="23">
        <v>0</v>
      </c>
      <c r="AG3507" s="14">
        <v>0</v>
      </c>
      <c r="AH3507" s="22">
        <v>0</v>
      </c>
      <c r="AI3507" s="23">
        <v>0</v>
      </c>
      <c r="AJ3507" s="23">
        <v>0</v>
      </c>
      <c r="AK3507" s="23">
        <v>0</v>
      </c>
      <c r="AL3507" s="14">
        <v>0</v>
      </c>
      <c r="AM3507" s="22">
        <v>409</v>
      </c>
      <c r="AN3507" s="23">
        <v>5057.92</v>
      </c>
      <c r="AO3507" s="23">
        <v>5.0579200000000002</v>
      </c>
      <c r="AP3507" s="23">
        <v>4.5259427050000003</v>
      </c>
      <c r="AQ3507" s="14">
        <v>6.52</v>
      </c>
      <c r="AR3507" s="22">
        <v>409</v>
      </c>
      <c r="AS3507" s="23">
        <v>5057.92</v>
      </c>
      <c r="AT3507" s="23">
        <v>5.0579200000000002</v>
      </c>
      <c r="AU3507" s="23">
        <v>4.5259427050000003</v>
      </c>
      <c r="AV3507" s="14">
        <v>6.52</v>
      </c>
      <c r="AW3507" s="22">
        <v>0</v>
      </c>
      <c r="AX3507" s="22">
        <v>0</v>
      </c>
      <c r="AY3507" s="23">
        <v>0</v>
      </c>
      <c r="AZ3507" s="23">
        <v>0</v>
      </c>
      <c r="BA3507" s="23">
        <v>0</v>
      </c>
      <c r="BB3507" s="14">
        <v>0</v>
      </c>
      <c r="BC3507" s="22">
        <v>2</v>
      </c>
      <c r="BD3507" s="23">
        <v>1100</v>
      </c>
      <c r="BE3507" s="23">
        <v>1.1000000000000001</v>
      </c>
      <c r="BF3507" s="23">
        <v>1.2852354829999999</v>
      </c>
      <c r="BG3507" s="14">
        <v>1.85</v>
      </c>
      <c r="BH3507" s="22">
        <v>412</v>
      </c>
      <c r="BI3507" s="23">
        <v>6.35</v>
      </c>
      <c r="BJ3507" s="23">
        <v>6.95</v>
      </c>
      <c r="BK3507" s="14">
        <v>10.01</v>
      </c>
      <c r="BL3507" t="s">
        <v>655</v>
      </c>
    </row>
    <row r="3508" spans="1:64">
      <c r="A3508" t="s">
        <v>4612</v>
      </c>
      <c r="B3508" t="s">
        <v>4604</v>
      </c>
      <c r="C3508" t="s">
        <v>655</v>
      </c>
      <c r="D3508" s="111" t="s">
        <v>942</v>
      </c>
      <c r="E3508" s="110">
        <v>2022</v>
      </c>
      <c r="F3508" s="23"/>
      <c r="G3508" s="23"/>
      <c r="H3508" s="22">
        <v>9357</v>
      </c>
      <c r="I3508" s="34">
        <v>67.815214666977155</v>
      </c>
      <c r="J3508" s="22">
        <v>1</v>
      </c>
      <c r="K3508" s="22">
        <v>1</v>
      </c>
      <c r="L3508" s="23">
        <v>190</v>
      </c>
      <c r="M3508" s="23">
        <v>0.19</v>
      </c>
      <c r="N3508" s="23">
        <v>1.12442</v>
      </c>
      <c r="O3508" s="14">
        <v>1.658064500011883</v>
      </c>
      <c r="P3508" s="22">
        <v>0</v>
      </c>
      <c r="Q3508" s="22">
        <v>0</v>
      </c>
      <c r="R3508" s="23">
        <v>0</v>
      </c>
      <c r="S3508" s="23">
        <v>0</v>
      </c>
      <c r="T3508" s="23">
        <v>0</v>
      </c>
      <c r="U3508" s="14">
        <v>0</v>
      </c>
      <c r="V3508" s="22">
        <v>0</v>
      </c>
      <c r="W3508" s="22">
        <v>0</v>
      </c>
      <c r="X3508" s="23">
        <v>0</v>
      </c>
      <c r="Y3508" s="23">
        <v>0</v>
      </c>
      <c r="Z3508" s="23">
        <v>0</v>
      </c>
      <c r="AA3508" s="14">
        <v>0</v>
      </c>
      <c r="AB3508" s="22">
        <v>0</v>
      </c>
      <c r="AC3508" s="22">
        <v>0</v>
      </c>
      <c r="AD3508" s="23">
        <v>0</v>
      </c>
      <c r="AE3508" s="23">
        <v>0</v>
      </c>
      <c r="AF3508" s="23">
        <v>0</v>
      </c>
      <c r="AG3508" s="14">
        <v>0</v>
      </c>
      <c r="AH3508" s="22">
        <v>0</v>
      </c>
      <c r="AI3508" s="23">
        <v>0</v>
      </c>
      <c r="AJ3508" s="23">
        <v>0</v>
      </c>
      <c r="AK3508" s="23">
        <v>0</v>
      </c>
      <c r="AL3508" s="14">
        <v>0</v>
      </c>
      <c r="AM3508" s="22">
        <v>477</v>
      </c>
      <c r="AN3508" s="23">
        <v>5633.2100000000028</v>
      </c>
      <c r="AO3508" s="23">
        <v>5.6332099999999992</v>
      </c>
      <c r="AP3508" s="23">
        <v>5.7704570679138136</v>
      </c>
      <c r="AQ3508" s="14">
        <v>8.5090891420915256</v>
      </c>
      <c r="AR3508" s="22">
        <v>477</v>
      </c>
      <c r="AS3508" s="23">
        <v>5633.21</v>
      </c>
      <c r="AT3508" s="23">
        <v>5.6332100000000001</v>
      </c>
      <c r="AU3508" s="23">
        <v>5.7704570679138101</v>
      </c>
      <c r="AV3508" s="14">
        <v>8.509089142091522</v>
      </c>
      <c r="AW3508" s="22">
        <v>0</v>
      </c>
      <c r="AX3508" s="22">
        <v>0</v>
      </c>
      <c r="AY3508" s="23">
        <v>0</v>
      </c>
      <c r="AZ3508" s="23">
        <v>0</v>
      </c>
      <c r="BA3508" s="23">
        <v>0</v>
      </c>
      <c r="BB3508" s="14">
        <v>0</v>
      </c>
      <c r="BC3508" s="22">
        <v>4</v>
      </c>
      <c r="BD3508" s="23">
        <v>9500</v>
      </c>
      <c r="BE3508" s="23">
        <v>9.5</v>
      </c>
      <c r="BF3508" s="23">
        <v>20.70277290466931</v>
      </c>
      <c r="BG3508" s="14">
        <v>30.528212594084131</v>
      </c>
      <c r="BH3508" s="22">
        <v>482</v>
      </c>
      <c r="BI3508" s="23">
        <v>15.32321</v>
      </c>
      <c r="BJ3508" s="23">
        <v>27.59764997258312</v>
      </c>
      <c r="BK3508" s="14">
        <v>40.695366236187532</v>
      </c>
      <c r="BL3508" t="s">
        <v>655</v>
      </c>
    </row>
    <row r="3509" spans="1:64">
      <c r="A3509" t="s">
        <v>4613</v>
      </c>
      <c r="B3509" t="s">
        <v>4604</v>
      </c>
      <c r="C3509" t="s">
        <v>655</v>
      </c>
      <c r="D3509" t="s">
        <v>942</v>
      </c>
      <c r="E3509">
        <v>2023</v>
      </c>
      <c r="F3509">
        <v>75.97</v>
      </c>
      <c r="G3509">
        <v>7.9</v>
      </c>
      <c r="H3509">
        <v>9290</v>
      </c>
      <c r="I3509">
        <v>67.815214666977155</v>
      </c>
      <c r="J3509">
        <v>1</v>
      </c>
      <c r="K3509">
        <v>1</v>
      </c>
      <c r="L3509">
        <v>190</v>
      </c>
      <c r="M3509">
        <v>0.19</v>
      </c>
      <c r="N3509">
        <v>1.12442</v>
      </c>
      <c r="O3509">
        <v>1.6580645000118832</v>
      </c>
      <c r="P3509">
        <v>0</v>
      </c>
      <c r="Q3509">
        <v>0</v>
      </c>
      <c r="R3509">
        <v>0</v>
      </c>
      <c r="S3509">
        <v>0</v>
      </c>
      <c r="T3509">
        <v>0</v>
      </c>
      <c r="U3509">
        <v>0</v>
      </c>
      <c r="V3509">
        <v>0</v>
      </c>
      <c r="W3509">
        <v>0</v>
      </c>
      <c r="X3509">
        <v>0</v>
      </c>
      <c r="Y3509">
        <v>0</v>
      </c>
      <c r="Z3509">
        <v>0</v>
      </c>
      <c r="AA3509">
        <v>0</v>
      </c>
      <c r="AG3509">
        <v>0</v>
      </c>
      <c r="AL3509">
        <v>0</v>
      </c>
      <c r="AM3509">
        <v>632</v>
      </c>
      <c r="AN3509">
        <v>7361.8190000000004</v>
      </c>
      <c r="AO3509">
        <v>7.3618189999999997</v>
      </c>
      <c r="AP3509">
        <v>6.9052920000000002</v>
      </c>
      <c r="AQ3509">
        <v>10.182511452496449</v>
      </c>
      <c r="AR3509">
        <v>737</v>
      </c>
      <c r="AS3509">
        <v>7436.6980000000103</v>
      </c>
      <c r="AT3509">
        <v>7.4366980000000096</v>
      </c>
      <c r="AU3509">
        <v>6.97552779913104</v>
      </c>
      <c r="AV3509">
        <v>10.286080835084043</v>
      </c>
      <c r="AW3509">
        <v>0</v>
      </c>
      <c r="AX3509">
        <v>0</v>
      </c>
      <c r="AY3509">
        <v>0</v>
      </c>
      <c r="AZ3509">
        <v>0</v>
      </c>
      <c r="BA3509">
        <v>0</v>
      </c>
      <c r="BB3509">
        <v>0</v>
      </c>
      <c r="BC3509">
        <v>4</v>
      </c>
      <c r="BD3509">
        <v>9500</v>
      </c>
      <c r="BE3509">
        <v>9.5</v>
      </c>
      <c r="BF3509">
        <v>24.720046</v>
      </c>
      <c r="BG3509">
        <v>36.452064807866059</v>
      </c>
      <c r="BH3509">
        <v>742</v>
      </c>
      <c r="BI3509">
        <v>17.126698000000012</v>
      </c>
      <c r="BJ3509">
        <v>32.819993799131041</v>
      </c>
      <c r="BK3509">
        <v>48.396210142961984</v>
      </c>
      <c r="BL3509" t="s">
        <v>655</v>
      </c>
    </row>
    <row r="3510" spans="1:64">
      <c r="A3510" t="s">
        <v>4614</v>
      </c>
      <c r="B3510" t="s">
        <v>4604</v>
      </c>
      <c r="C3510" t="s">
        <v>655</v>
      </c>
      <c r="D3510" t="s">
        <v>942</v>
      </c>
      <c r="E3510">
        <v>2024</v>
      </c>
      <c r="F3510">
        <v>75.97</v>
      </c>
      <c r="G3510">
        <v>7.9</v>
      </c>
      <c r="H3510">
        <v>9257</v>
      </c>
      <c r="I3510">
        <v>63.47615755700123</v>
      </c>
      <c r="J3510">
        <v>1</v>
      </c>
      <c r="K3510">
        <v>1</v>
      </c>
      <c r="L3510">
        <v>190</v>
      </c>
      <c r="M3510">
        <v>0.19</v>
      </c>
      <c r="N3510">
        <v>1.12442</v>
      </c>
      <c r="O3510">
        <v>1.7714052697507361</v>
      </c>
      <c r="P3510">
        <v>0</v>
      </c>
      <c r="Q3510">
        <v>0</v>
      </c>
      <c r="R3510">
        <v>0</v>
      </c>
      <c r="S3510">
        <v>0</v>
      </c>
      <c r="T3510">
        <v>0</v>
      </c>
      <c r="U3510">
        <v>0</v>
      </c>
      <c r="V3510">
        <v>0</v>
      </c>
      <c r="W3510">
        <v>0</v>
      </c>
      <c r="X3510">
        <v>0</v>
      </c>
      <c r="Y3510">
        <v>0</v>
      </c>
      <c r="Z3510">
        <v>0</v>
      </c>
      <c r="AA3510">
        <v>0</v>
      </c>
      <c r="AB3510">
        <v>0</v>
      </c>
      <c r="AC3510">
        <v>0</v>
      </c>
      <c r="AD3510">
        <v>0</v>
      </c>
      <c r="AE3510">
        <v>0</v>
      </c>
      <c r="AF3510">
        <v>0</v>
      </c>
      <c r="AG3510">
        <v>0</v>
      </c>
      <c r="AH3510">
        <v>1</v>
      </c>
      <c r="AI3510">
        <v>420.19499999999999</v>
      </c>
      <c r="AJ3510">
        <v>0.42019499999999999</v>
      </c>
      <c r="AK3510">
        <v>0.37899227934043522</v>
      </c>
      <c r="AL3510">
        <v>0.59706241512823499</v>
      </c>
      <c r="AM3510">
        <v>751</v>
      </c>
      <c r="AN3510">
        <v>8882.1490000000031</v>
      </c>
      <c r="AO3510">
        <v>8.8821490000000036</v>
      </c>
      <c r="AP3510">
        <v>8.0111993121083511</v>
      </c>
      <c r="AQ3510">
        <v>12.620800660333511</v>
      </c>
      <c r="AR3510">
        <v>924</v>
      </c>
      <c r="AS3510">
        <v>9439.1979999999949</v>
      </c>
      <c r="AT3510">
        <v>9.4391980000000082</v>
      </c>
      <c r="AU3510">
        <v>8.5136262096542552</v>
      </c>
      <c r="AV3510">
        <v>13.412321314517293</v>
      </c>
      <c r="AW3510">
        <v>0</v>
      </c>
      <c r="AX3510">
        <v>0</v>
      </c>
      <c r="AY3510">
        <v>0</v>
      </c>
      <c r="AZ3510">
        <v>0</v>
      </c>
      <c r="BA3510">
        <v>0</v>
      </c>
      <c r="BB3510">
        <v>0</v>
      </c>
      <c r="BC3510">
        <v>4</v>
      </c>
      <c r="BD3510">
        <v>9500</v>
      </c>
      <c r="BE3510">
        <v>9.5</v>
      </c>
      <c r="BF3510">
        <v>20.539445918587109</v>
      </c>
      <c r="BG3510">
        <v>32.357733531905744</v>
      </c>
      <c r="BH3510">
        <v>929</v>
      </c>
      <c r="BI3510">
        <v>19.129198000000009</v>
      </c>
      <c r="BJ3510">
        <v>30.177492128241365</v>
      </c>
      <c r="BK3510">
        <v>47.541460116173774</v>
      </c>
      <c r="BL3510" t="s">
        <v>655</v>
      </c>
    </row>
    <row r="3511" spans="1:64">
      <c r="A3511" t="s">
        <v>4615</v>
      </c>
      <c r="B3511" t="s">
        <v>4616</v>
      </c>
      <c r="C3511" t="s">
        <v>656</v>
      </c>
      <c r="D3511" t="s">
        <v>929</v>
      </c>
      <c r="E3511">
        <v>2012</v>
      </c>
      <c r="F3511" s="23">
        <v>1152.4100000000001</v>
      </c>
      <c r="G3511" s="23">
        <v>226.72</v>
      </c>
      <c r="H3511" s="22">
        <v>309990</v>
      </c>
      <c r="I3511" s="34">
        <v>2526.8601320000002</v>
      </c>
      <c r="J3511" s="22">
        <v>72</v>
      </c>
      <c r="K3511" s="22" t="s">
        <v>782</v>
      </c>
      <c r="L3511" s="23">
        <v>20871.3</v>
      </c>
      <c r="M3511" s="23">
        <v>20.871299999999998</v>
      </c>
      <c r="N3511" s="23">
        <v>137.66417999999999</v>
      </c>
      <c r="O3511" s="14">
        <v>5.4480332431791272</v>
      </c>
      <c r="P3511" s="22">
        <v>4</v>
      </c>
      <c r="Q3511" s="22" t="s">
        <v>782</v>
      </c>
      <c r="R3511" s="23">
        <v>2041</v>
      </c>
      <c r="S3511" s="23">
        <v>2.0409999999999999</v>
      </c>
      <c r="T3511" s="23">
        <v>3.7483879999999998</v>
      </c>
      <c r="U3511" s="14">
        <v>0.14834172863510117</v>
      </c>
      <c r="V3511" s="22">
        <v>0</v>
      </c>
      <c r="W3511" s="22" t="s">
        <v>782</v>
      </c>
      <c r="X3511" s="23">
        <v>0</v>
      </c>
      <c r="Y3511" s="23">
        <v>0</v>
      </c>
      <c r="Z3511" s="23">
        <v>0</v>
      </c>
      <c r="AA3511" s="14">
        <v>0</v>
      </c>
      <c r="AB3511" s="22">
        <v>0</v>
      </c>
      <c r="AC3511" s="22" t="s">
        <v>782</v>
      </c>
      <c r="AD3511" s="23">
        <v>0</v>
      </c>
      <c r="AE3511" s="23">
        <v>0</v>
      </c>
      <c r="AF3511" s="23">
        <v>0</v>
      </c>
      <c r="AG3511" s="14">
        <v>0</v>
      </c>
      <c r="AH3511" s="22" t="s">
        <v>782</v>
      </c>
      <c r="AI3511" s="23" t="s">
        <v>782</v>
      </c>
      <c r="AJ3511" s="23" t="s">
        <v>782</v>
      </c>
      <c r="AK3511" s="23" t="s">
        <v>782</v>
      </c>
      <c r="AL3511" s="14" t="s">
        <v>782</v>
      </c>
      <c r="AM3511" s="22" t="s">
        <v>782</v>
      </c>
      <c r="AN3511" s="23" t="s">
        <v>782</v>
      </c>
      <c r="AO3511" s="23" t="s">
        <v>782</v>
      </c>
      <c r="AP3511" s="23" t="s">
        <v>782</v>
      </c>
      <c r="AQ3511" s="14" t="s">
        <v>782</v>
      </c>
      <c r="AR3511" s="22">
        <v>6390</v>
      </c>
      <c r="AS3511" s="23">
        <v>126035.26999999996</v>
      </c>
      <c r="AT3511" s="23">
        <v>126.03526999999995</v>
      </c>
      <c r="AU3511" s="23">
        <v>105.47647199999997</v>
      </c>
      <c r="AV3511" s="14">
        <v>4.1742109372914022</v>
      </c>
      <c r="AW3511" s="22">
        <v>4</v>
      </c>
      <c r="AX3511" s="22" t="s">
        <v>782</v>
      </c>
      <c r="AY3511" s="23">
        <v>8465</v>
      </c>
      <c r="AZ3511" s="23">
        <v>8.4649999999999999</v>
      </c>
      <c r="BA3511" s="23">
        <v>45.514682999999998</v>
      </c>
      <c r="BB3511" s="14">
        <v>1.8012347586478916</v>
      </c>
      <c r="BC3511" s="22">
        <v>87</v>
      </c>
      <c r="BD3511" s="23">
        <v>46555</v>
      </c>
      <c r="BE3511" s="23">
        <v>46.555</v>
      </c>
      <c r="BF3511" s="23">
        <v>74.348335000000006</v>
      </c>
      <c r="BG3511" s="14">
        <v>2.9423209483761013</v>
      </c>
      <c r="BH3511" s="22">
        <v>6557</v>
      </c>
      <c r="BI3511" s="23">
        <v>203.96756999999994</v>
      </c>
      <c r="BJ3511" s="23">
        <v>366.75205799999998</v>
      </c>
      <c r="BK3511" s="14">
        <v>14.514141616129624</v>
      </c>
      <c r="BL3511" t="s">
        <v>656</v>
      </c>
    </row>
    <row r="3512" spans="1:64">
      <c r="A3512" t="s">
        <v>4617</v>
      </c>
      <c r="B3512" t="s">
        <v>4616</v>
      </c>
      <c r="C3512" t="s">
        <v>656</v>
      </c>
      <c r="D3512" t="s">
        <v>929</v>
      </c>
      <c r="E3512">
        <v>2015</v>
      </c>
      <c r="F3512" s="23">
        <v>1152.4100000000001</v>
      </c>
      <c r="G3512" s="23">
        <v>230.85</v>
      </c>
      <c r="H3512" s="22">
        <v>313050</v>
      </c>
      <c r="I3512" s="29">
        <v>2519.2251001213394</v>
      </c>
      <c r="J3512" s="28">
        <v>76</v>
      </c>
      <c r="K3512" s="28">
        <v>87</v>
      </c>
      <c r="L3512" s="30">
        <v>27891.3</v>
      </c>
      <c r="M3512" s="31">
        <v>27.891299999999998</v>
      </c>
      <c r="N3512" s="30">
        <v>166.8277662052636</v>
      </c>
      <c r="O3512" s="32">
        <v>6.6221857743965895</v>
      </c>
      <c r="P3512" s="28">
        <v>2</v>
      </c>
      <c r="Q3512" s="28">
        <v>3</v>
      </c>
      <c r="R3512" s="30">
        <v>1691</v>
      </c>
      <c r="S3512" s="31">
        <v>1.6910000000000001</v>
      </c>
      <c r="T3512" s="30">
        <v>0</v>
      </c>
      <c r="U3512" s="32">
        <v>0</v>
      </c>
      <c r="V3512" s="28">
        <v>0</v>
      </c>
      <c r="W3512" s="28">
        <v>0</v>
      </c>
      <c r="X3512" s="30">
        <v>0</v>
      </c>
      <c r="Y3512" s="31">
        <v>0</v>
      </c>
      <c r="Z3512" s="30">
        <v>0</v>
      </c>
      <c r="AA3512" s="18">
        <v>0</v>
      </c>
      <c r="AB3512" s="28">
        <v>5</v>
      </c>
      <c r="AC3512" s="22" t="s">
        <v>782</v>
      </c>
      <c r="AD3512" s="30">
        <v>350</v>
      </c>
      <c r="AE3512" s="19">
        <v>0.35</v>
      </c>
      <c r="AF3512" s="30">
        <v>8.2633109999999999</v>
      </c>
      <c r="AG3512" s="18">
        <v>0.32801002973501631</v>
      </c>
      <c r="AH3512" s="22" t="s">
        <v>782</v>
      </c>
      <c r="AI3512" s="23" t="s">
        <v>782</v>
      </c>
      <c r="AJ3512" s="23" t="s">
        <v>782</v>
      </c>
      <c r="AK3512" s="23" t="s">
        <v>782</v>
      </c>
      <c r="AL3512" s="14" t="s">
        <v>782</v>
      </c>
      <c r="AM3512" s="22" t="s">
        <v>782</v>
      </c>
      <c r="AN3512" s="23" t="s">
        <v>782</v>
      </c>
      <c r="AO3512" s="23" t="s">
        <v>782</v>
      </c>
      <c r="AP3512" s="23" t="s">
        <v>782</v>
      </c>
      <c r="AQ3512" s="14" t="s">
        <v>782</v>
      </c>
      <c r="AR3512" s="28">
        <v>7625</v>
      </c>
      <c r="AS3512" s="30">
        <v>153466.84899999999</v>
      </c>
      <c r="AT3512" s="33">
        <v>153.466849</v>
      </c>
      <c r="AU3512" s="30">
        <v>136.30354208838483</v>
      </c>
      <c r="AV3512" s="18">
        <v>5.4105344568780183</v>
      </c>
      <c r="AW3512" s="28">
        <v>3</v>
      </c>
      <c r="AX3512" s="22" t="s">
        <v>782</v>
      </c>
      <c r="AY3512" s="30">
        <v>8375</v>
      </c>
      <c r="AZ3512" s="19">
        <v>8.375</v>
      </c>
      <c r="BA3512" s="30">
        <v>21.823107289587718</v>
      </c>
      <c r="BB3512" s="18">
        <v>0.86626269675292611</v>
      </c>
      <c r="BC3512" s="28">
        <v>92</v>
      </c>
      <c r="BD3512" s="30">
        <v>72465.600000000006</v>
      </c>
      <c r="BE3512" s="19">
        <v>72.465600000000009</v>
      </c>
      <c r="BF3512" s="30">
        <v>111.47115824299421</v>
      </c>
      <c r="BG3512" s="18">
        <v>4.4248192921555578</v>
      </c>
      <c r="BH3512" s="13">
        <v>7803</v>
      </c>
      <c r="BI3512" s="19">
        <v>264.23974900000002</v>
      </c>
      <c r="BJ3512" s="19">
        <v>444.68888482623032</v>
      </c>
      <c r="BK3512" s="18">
        <v>17.651812249918109</v>
      </c>
      <c r="BL3512" t="s">
        <v>656</v>
      </c>
    </row>
    <row r="3513" spans="1:64">
      <c r="A3513" t="s">
        <v>4618</v>
      </c>
      <c r="B3513" t="s">
        <v>4616</v>
      </c>
      <c r="C3513" t="s">
        <v>656</v>
      </c>
      <c r="D3513" t="s">
        <v>929</v>
      </c>
      <c r="E3513">
        <v>2016</v>
      </c>
      <c r="F3513" s="23">
        <v>1152.4100000000001</v>
      </c>
      <c r="G3513" s="23">
        <v>232.41</v>
      </c>
      <c r="H3513" s="22">
        <v>311866</v>
      </c>
      <c r="I3513" s="29">
        <v>2661.6804686749606</v>
      </c>
      <c r="J3513" s="28">
        <v>77</v>
      </c>
      <c r="K3513" s="28">
        <v>88</v>
      </c>
      <c r="L3513" s="30">
        <v>27897.3</v>
      </c>
      <c r="M3513" s="31">
        <v>27.897299999999998</v>
      </c>
      <c r="N3513" s="30">
        <v>166.85375099999999</v>
      </c>
      <c r="O3513" s="32">
        <v>6.2687370991253211</v>
      </c>
      <c r="P3513" s="28">
        <v>1</v>
      </c>
      <c r="Q3513" s="28">
        <v>2</v>
      </c>
      <c r="R3513" s="30">
        <v>1441</v>
      </c>
      <c r="S3513" s="31">
        <v>1.4410000000000001</v>
      </c>
      <c r="T3513" s="30">
        <v>2.73</v>
      </c>
      <c r="U3513" s="32">
        <v>0.10256678185563914</v>
      </c>
      <c r="V3513" s="28">
        <v>0</v>
      </c>
      <c r="W3513" s="28">
        <v>0</v>
      </c>
      <c r="X3513" s="30">
        <v>0</v>
      </c>
      <c r="Y3513" s="31">
        <v>0</v>
      </c>
      <c r="Z3513" s="30">
        <v>0</v>
      </c>
      <c r="AA3513" s="18">
        <v>0</v>
      </c>
      <c r="AB3513" s="28">
        <v>5</v>
      </c>
      <c r="AC3513" s="22" t="s">
        <v>782</v>
      </c>
      <c r="AD3513" s="30">
        <v>350</v>
      </c>
      <c r="AE3513" s="19">
        <v>0.35</v>
      </c>
      <c r="AF3513" s="30">
        <v>9.7941387599999992</v>
      </c>
      <c r="AG3513" s="18">
        <v>0.36796823943618312</v>
      </c>
      <c r="AH3513" s="22" t="s">
        <v>782</v>
      </c>
      <c r="AI3513" s="23" t="s">
        <v>782</v>
      </c>
      <c r="AJ3513" s="23" t="s">
        <v>782</v>
      </c>
      <c r="AK3513" s="23" t="s">
        <v>782</v>
      </c>
      <c r="AL3513" s="14" t="s">
        <v>782</v>
      </c>
      <c r="AM3513" s="22" t="s">
        <v>782</v>
      </c>
      <c r="AN3513" s="23" t="s">
        <v>782</v>
      </c>
      <c r="AO3513" s="23" t="s">
        <v>782</v>
      </c>
      <c r="AP3513" s="23" t="s">
        <v>782</v>
      </c>
      <c r="AQ3513" s="14" t="s">
        <v>782</v>
      </c>
      <c r="AR3513" s="28">
        <v>7815</v>
      </c>
      <c r="AS3513" s="30">
        <v>155860.56900000008</v>
      </c>
      <c r="AT3513" s="33">
        <v>155.86056900000008</v>
      </c>
      <c r="AU3513" s="30">
        <v>138.40418527200006</v>
      </c>
      <c r="AV3513" s="18">
        <v>5.1998798090478724</v>
      </c>
      <c r="AW3513" s="28">
        <v>3</v>
      </c>
      <c r="AX3513" s="22" t="s">
        <v>782</v>
      </c>
      <c r="AY3513" s="30">
        <v>8375</v>
      </c>
      <c r="AZ3513" s="19">
        <v>8.375</v>
      </c>
      <c r="BA3513" s="30">
        <v>53.171861</v>
      </c>
      <c r="BB3513" s="18">
        <v>1.9976800981851155</v>
      </c>
      <c r="BC3513" s="28">
        <v>93</v>
      </c>
      <c r="BD3513" s="30">
        <v>74515.600000000006</v>
      </c>
      <c r="BE3513" s="19">
        <v>74.515600000000006</v>
      </c>
      <c r="BF3513" s="30">
        <v>116.03464269589122</v>
      </c>
      <c r="BG3513" s="18">
        <v>4.3594505073576943</v>
      </c>
      <c r="BH3513" s="13">
        <v>7994</v>
      </c>
      <c r="BI3513" s="19">
        <v>268.43946900000009</v>
      </c>
      <c r="BJ3513" s="19">
        <v>486.98857872789131</v>
      </c>
      <c r="BK3513" s="18">
        <v>18.296282535007826</v>
      </c>
      <c r="BL3513" t="s">
        <v>656</v>
      </c>
    </row>
    <row r="3514" spans="1:64">
      <c r="A3514" t="s">
        <v>4619</v>
      </c>
      <c r="B3514" t="s">
        <v>4616</v>
      </c>
      <c r="C3514" t="s">
        <v>656</v>
      </c>
      <c r="D3514" t="s">
        <v>929</v>
      </c>
      <c r="E3514">
        <v>2017</v>
      </c>
      <c r="F3514" s="23">
        <v>1152.42</v>
      </c>
      <c r="G3514" s="23">
        <v>234.63</v>
      </c>
      <c r="H3514" s="22">
        <v>311207</v>
      </c>
      <c r="I3514" s="29">
        <v>2444.5342414253937</v>
      </c>
      <c r="J3514" s="28">
        <v>78</v>
      </c>
      <c r="K3514" s="28">
        <v>90</v>
      </c>
      <c r="L3514" s="30">
        <v>29035.3</v>
      </c>
      <c r="M3514" s="31">
        <v>29.035299999999999</v>
      </c>
      <c r="N3514" s="30">
        <v>173.66012899999998</v>
      </c>
      <c r="O3514" s="32">
        <v>7.1040170375662139</v>
      </c>
      <c r="P3514" s="28">
        <v>1</v>
      </c>
      <c r="Q3514" s="28">
        <v>2</v>
      </c>
      <c r="R3514" s="30">
        <v>1441</v>
      </c>
      <c r="S3514" s="31">
        <v>1.4410000000000001</v>
      </c>
      <c r="T3514" s="30">
        <v>3.387791</v>
      </c>
      <c r="U3514" s="32">
        <v>0.13858635901228361</v>
      </c>
      <c r="V3514" s="28">
        <v>0</v>
      </c>
      <c r="W3514" s="28">
        <v>0</v>
      </c>
      <c r="X3514" s="30">
        <v>0</v>
      </c>
      <c r="Y3514" s="31">
        <v>0</v>
      </c>
      <c r="Z3514" s="30">
        <v>0</v>
      </c>
      <c r="AA3514" s="18">
        <v>0</v>
      </c>
      <c r="AB3514" s="28">
        <v>5</v>
      </c>
      <c r="AC3514" s="22" t="s">
        <v>782</v>
      </c>
      <c r="AD3514" s="30">
        <v>350</v>
      </c>
      <c r="AE3514" s="19">
        <v>0.35</v>
      </c>
      <c r="AF3514" s="30">
        <v>9.2617223160000002</v>
      </c>
      <c r="AG3514" s="18">
        <v>0.37887472218836843</v>
      </c>
      <c r="AH3514" s="22" t="s">
        <v>782</v>
      </c>
      <c r="AI3514" s="23" t="s">
        <v>782</v>
      </c>
      <c r="AJ3514" s="23" t="s">
        <v>782</v>
      </c>
      <c r="AK3514" s="23" t="s">
        <v>782</v>
      </c>
      <c r="AL3514" s="14" t="s">
        <v>782</v>
      </c>
      <c r="AM3514" s="22" t="s">
        <v>782</v>
      </c>
      <c r="AN3514" s="23" t="s">
        <v>782</v>
      </c>
      <c r="AO3514" s="23" t="s">
        <v>782</v>
      </c>
      <c r="AP3514" s="23" t="s">
        <v>782</v>
      </c>
      <c r="AQ3514" s="14" t="s">
        <v>782</v>
      </c>
      <c r="AR3514" s="28">
        <v>8070</v>
      </c>
      <c r="AS3514" s="30">
        <v>161378.93600000002</v>
      </c>
      <c r="AT3514" s="33">
        <v>161.37893600000001</v>
      </c>
      <c r="AU3514" s="30">
        <v>143.30449516800013</v>
      </c>
      <c r="AV3514" s="18">
        <v>5.8622412703223219</v>
      </c>
      <c r="AW3514" s="28">
        <v>3</v>
      </c>
      <c r="AX3514" s="22" t="s">
        <v>782</v>
      </c>
      <c r="AY3514" s="30">
        <v>0</v>
      </c>
      <c r="AZ3514" s="19">
        <v>0</v>
      </c>
      <c r="BA3514" s="30">
        <v>0</v>
      </c>
      <c r="BB3514" s="18">
        <v>0</v>
      </c>
      <c r="BC3514" s="28">
        <v>92</v>
      </c>
      <c r="BD3514" s="30">
        <v>79056.2</v>
      </c>
      <c r="BE3514" s="19">
        <v>79.056200000000004</v>
      </c>
      <c r="BF3514" s="30">
        <v>123.36612655279799</v>
      </c>
      <c r="BG3514" s="18">
        <v>5.0466106983579788</v>
      </c>
      <c r="BH3514" s="13">
        <v>8249</v>
      </c>
      <c r="BI3514" s="19">
        <v>271.261436</v>
      </c>
      <c r="BJ3514" s="19">
        <v>452.98026403679813</v>
      </c>
      <c r="BK3514" s="18">
        <v>18.530330087447169</v>
      </c>
      <c r="BL3514" t="s">
        <v>656</v>
      </c>
    </row>
    <row r="3515" spans="1:64">
      <c r="A3515" t="s">
        <v>4620</v>
      </c>
      <c r="B3515" t="s">
        <v>4616</v>
      </c>
      <c r="C3515" t="s">
        <v>656</v>
      </c>
      <c r="D3515" t="s">
        <v>929</v>
      </c>
      <c r="E3515">
        <v>2018</v>
      </c>
      <c r="F3515" s="23">
        <v>1152.42</v>
      </c>
      <c r="G3515" s="23">
        <v>236.43</v>
      </c>
      <c r="H3515" s="22">
        <v>310710</v>
      </c>
      <c r="I3515" s="29">
        <v>2444.707982309646</v>
      </c>
      <c r="J3515" s="28">
        <v>79</v>
      </c>
      <c r="K3515" s="28">
        <v>90</v>
      </c>
      <c r="L3515" s="30">
        <v>30578.3</v>
      </c>
      <c r="M3515" s="31">
        <v>30.578299999999999</v>
      </c>
      <c r="N3515" s="30">
        <v>182.88881229999998</v>
      </c>
      <c r="O3515" s="32">
        <v>7.4810085140399938</v>
      </c>
      <c r="P3515" s="28">
        <v>1</v>
      </c>
      <c r="Q3515" s="28">
        <v>2</v>
      </c>
      <c r="R3515" s="30">
        <v>1441</v>
      </c>
      <c r="S3515" s="31">
        <v>1.4410000000000001</v>
      </c>
      <c r="T3515" s="30">
        <v>4.9194915000000004</v>
      </c>
      <c r="U3515" s="32">
        <v>0.201230230178751</v>
      </c>
      <c r="V3515" s="28">
        <v>0</v>
      </c>
      <c r="W3515" s="28">
        <v>0</v>
      </c>
      <c r="X3515" s="30">
        <v>0</v>
      </c>
      <c r="Y3515" s="31">
        <v>0</v>
      </c>
      <c r="Z3515" s="30">
        <v>0</v>
      </c>
      <c r="AA3515" s="18">
        <v>0</v>
      </c>
      <c r="AB3515" s="28">
        <v>5</v>
      </c>
      <c r="AC3515" s="22" t="s">
        <v>782</v>
      </c>
      <c r="AD3515" s="30">
        <v>350</v>
      </c>
      <c r="AE3515" s="19">
        <v>0.35</v>
      </c>
      <c r="AF3515" s="30">
        <v>9.2649241859999982</v>
      </c>
      <c r="AG3515" s="18">
        <v>0.37897876773187983</v>
      </c>
      <c r="AH3515" s="22" t="s">
        <v>782</v>
      </c>
      <c r="AI3515" s="23" t="s">
        <v>782</v>
      </c>
      <c r="AJ3515" s="23" t="s">
        <v>782</v>
      </c>
      <c r="AK3515" s="23" t="s">
        <v>782</v>
      </c>
      <c r="AL3515" s="14" t="s">
        <v>782</v>
      </c>
      <c r="AM3515" s="22" t="s">
        <v>782</v>
      </c>
      <c r="AN3515" s="23" t="s">
        <v>782</v>
      </c>
      <c r="AO3515" s="23" t="s">
        <v>782</v>
      </c>
      <c r="AP3515" s="23" t="s">
        <v>782</v>
      </c>
      <c r="AQ3515" s="14" t="s">
        <v>782</v>
      </c>
      <c r="AR3515" s="28">
        <v>8429</v>
      </c>
      <c r="AS3515" s="30">
        <v>177362.198</v>
      </c>
      <c r="AT3515" s="33">
        <v>177.36219800000001</v>
      </c>
      <c r="AU3515" s="30">
        <v>157.49763182400011</v>
      </c>
      <c r="AV3515" s="18">
        <v>6.4423903780607654</v>
      </c>
      <c r="AW3515" s="28">
        <v>3</v>
      </c>
      <c r="AX3515" s="22" t="s">
        <v>782</v>
      </c>
      <c r="AY3515" s="30">
        <v>8375</v>
      </c>
      <c r="AZ3515" s="19">
        <v>8.375</v>
      </c>
      <c r="BA3515" s="30">
        <v>53.171861</v>
      </c>
      <c r="BB3515" s="18">
        <v>2.1749780090203537</v>
      </c>
      <c r="BC3515" s="28">
        <v>92</v>
      </c>
      <c r="BD3515" s="30">
        <v>79056.2</v>
      </c>
      <c r="BE3515" s="19">
        <v>79.056200000000004</v>
      </c>
      <c r="BF3515" s="30">
        <v>121.63175967434633</v>
      </c>
      <c r="BG3515" s="18">
        <v>4.9753083212594706</v>
      </c>
      <c r="BH3515" s="13">
        <v>8609</v>
      </c>
      <c r="BI3515" s="19">
        <v>297.16269800000003</v>
      </c>
      <c r="BJ3515" s="19">
        <v>529.37448048434646</v>
      </c>
      <c r="BK3515" s="18">
        <v>21.653894220291217</v>
      </c>
      <c r="BL3515" t="s">
        <v>656</v>
      </c>
    </row>
    <row r="3516" spans="1:64">
      <c r="A3516" t="s">
        <v>4621</v>
      </c>
      <c r="B3516" t="s">
        <v>4616</v>
      </c>
      <c r="C3516" t="s">
        <v>656</v>
      </c>
      <c r="D3516" t="s">
        <v>929</v>
      </c>
      <c r="E3516">
        <v>2019</v>
      </c>
      <c r="F3516" s="23">
        <v>1152.4100000000001</v>
      </c>
      <c r="G3516" s="23">
        <v>238.12</v>
      </c>
      <c r="H3516" s="22">
        <v>310409</v>
      </c>
      <c r="I3516" s="34">
        <v>2491.5500781228607</v>
      </c>
      <c r="J3516" s="22">
        <v>80</v>
      </c>
      <c r="K3516" s="22">
        <v>97</v>
      </c>
      <c r="L3516" s="23">
        <v>31506.3</v>
      </c>
      <c r="M3516" s="23">
        <v>31.5063</v>
      </c>
      <c r="N3516" s="23">
        <v>188.43918029999998</v>
      </c>
      <c r="O3516" s="14">
        <v>7.5631303562628167</v>
      </c>
      <c r="P3516" s="22">
        <v>1</v>
      </c>
      <c r="Q3516" s="22">
        <v>2</v>
      </c>
      <c r="R3516" s="23">
        <v>1441</v>
      </c>
      <c r="S3516" s="23">
        <v>1.4410000000000001</v>
      </c>
      <c r="T3516" s="23">
        <v>2.2874530000000002</v>
      </c>
      <c r="U3516" s="14">
        <v>9.1808429623191523E-2</v>
      </c>
      <c r="V3516" s="22">
        <v>0</v>
      </c>
      <c r="W3516" s="22">
        <v>0</v>
      </c>
      <c r="X3516" s="23">
        <v>0</v>
      </c>
      <c r="Y3516" s="23">
        <v>0</v>
      </c>
      <c r="Z3516" s="23">
        <v>0</v>
      </c>
      <c r="AA3516" s="14">
        <v>0</v>
      </c>
      <c r="AB3516" s="22">
        <v>4</v>
      </c>
      <c r="AC3516" s="22">
        <v>4</v>
      </c>
      <c r="AD3516" s="23">
        <v>6554.1345343347639</v>
      </c>
      <c r="AE3516" s="23">
        <v>6.5541345343347635</v>
      </c>
      <c r="AF3516" s="23">
        <v>10.21451991</v>
      </c>
      <c r="AG3516" s="14">
        <v>0.40996647025837191</v>
      </c>
      <c r="AH3516" s="22">
        <v>28</v>
      </c>
      <c r="AI3516" s="23">
        <v>24392.974999999999</v>
      </c>
      <c r="AJ3516" s="23">
        <v>24.392975</v>
      </c>
      <c r="AK3516" s="23">
        <v>21.660961799999999</v>
      </c>
      <c r="AL3516" s="14">
        <v>0.86937693888614975</v>
      </c>
      <c r="AM3516" s="22">
        <v>8959</v>
      </c>
      <c r="AN3516" s="23">
        <v>170053.17999999993</v>
      </c>
      <c r="AO3516" s="23">
        <v>170.05317999999994</v>
      </c>
      <c r="AP3516" s="23">
        <v>151.00722384000005</v>
      </c>
      <c r="AQ3516" s="14">
        <v>6.0607741809375639</v>
      </c>
      <c r="AR3516" s="22">
        <v>8987</v>
      </c>
      <c r="AS3516" s="23">
        <v>194446.15499999994</v>
      </c>
      <c r="AT3516" s="23">
        <v>194.44615499999995</v>
      </c>
      <c r="AU3516" s="23">
        <v>172.66818564000008</v>
      </c>
      <c r="AV3516" s="14">
        <v>6.9301511198237149</v>
      </c>
      <c r="AW3516" s="22">
        <v>3</v>
      </c>
      <c r="AX3516" s="22" t="s">
        <v>782</v>
      </c>
      <c r="AY3516" s="23">
        <v>8375</v>
      </c>
      <c r="AZ3516" s="23">
        <v>8.375</v>
      </c>
      <c r="BA3516" s="23">
        <v>53.171861</v>
      </c>
      <c r="BB3516" s="14">
        <v>2.1340875893636384</v>
      </c>
      <c r="BC3516" s="22">
        <v>93</v>
      </c>
      <c r="BD3516" s="23">
        <v>79261.2</v>
      </c>
      <c r="BE3516" s="23">
        <v>79.261200000000002</v>
      </c>
      <c r="BF3516" s="23">
        <v>101.81350167078536</v>
      </c>
      <c r="BG3516" s="14">
        <v>4.0863518082482964</v>
      </c>
      <c r="BH3516" s="22">
        <v>9168</v>
      </c>
      <c r="BI3516" s="23">
        <v>321.58378953433476</v>
      </c>
      <c r="BJ3516" s="23">
        <v>528.59470152078541</v>
      </c>
      <c r="BK3516" s="14">
        <v>21.215495773580027</v>
      </c>
      <c r="BL3516" t="s">
        <v>656</v>
      </c>
    </row>
    <row r="3517" spans="1:64">
      <c r="A3517" t="s">
        <v>4622</v>
      </c>
      <c r="B3517" t="s">
        <v>4616</v>
      </c>
      <c r="C3517" t="s">
        <v>656</v>
      </c>
      <c r="D3517" t="s">
        <v>929</v>
      </c>
      <c r="E3517">
        <v>2020</v>
      </c>
      <c r="F3517" s="23">
        <v>1152.4100000000001</v>
      </c>
      <c r="G3517" s="23">
        <v>239.46</v>
      </c>
      <c r="H3517" s="22">
        <v>310270</v>
      </c>
      <c r="I3517" s="34">
        <v>2499.4901905781958</v>
      </c>
      <c r="J3517" s="22">
        <v>81</v>
      </c>
      <c r="K3517" s="22">
        <v>115</v>
      </c>
      <c r="L3517" s="23">
        <v>38895.9</v>
      </c>
      <c r="M3517" s="23">
        <v>38.895900000000005</v>
      </c>
      <c r="N3517" s="23">
        <v>232.93243239999998</v>
      </c>
      <c r="O3517" s="14">
        <v>9.3191977019168366</v>
      </c>
      <c r="P3517" s="22">
        <v>1</v>
      </c>
      <c r="Q3517" s="22">
        <v>2</v>
      </c>
      <c r="R3517" s="23">
        <v>1441</v>
      </c>
      <c r="S3517" s="23">
        <v>1.4410000000000001</v>
      </c>
      <c r="T3517" s="23">
        <v>1.01945025</v>
      </c>
      <c r="U3517" s="14">
        <v>4.0786327301575658E-2</v>
      </c>
      <c r="V3517" s="22">
        <v>0</v>
      </c>
      <c r="W3517" s="22">
        <v>0</v>
      </c>
      <c r="X3517" s="23">
        <v>0</v>
      </c>
      <c r="Y3517" s="23">
        <v>0</v>
      </c>
      <c r="Z3517" s="23">
        <v>0</v>
      </c>
      <c r="AA3517" s="14">
        <v>0</v>
      </c>
      <c r="AB3517" s="22">
        <v>4</v>
      </c>
      <c r="AC3517" s="22">
        <v>4</v>
      </c>
      <c r="AD3517" s="23">
        <v>5879.5403884120169</v>
      </c>
      <c r="AE3517" s="23">
        <v>5.8795403884120168</v>
      </c>
      <c r="AF3517" s="23">
        <v>9.3914184630000008</v>
      </c>
      <c r="AG3517" s="14">
        <v>0.3757333594827002</v>
      </c>
      <c r="AH3517" s="22">
        <v>30</v>
      </c>
      <c r="AI3517" s="23">
        <v>25146.364999999998</v>
      </c>
      <c r="AJ3517" s="23">
        <v>25.146364999999999</v>
      </c>
      <c r="AK3517" s="23">
        <v>22.329972119999997</v>
      </c>
      <c r="AL3517" s="14">
        <v>0.89338106643397175</v>
      </c>
      <c r="AM3517" s="22">
        <v>9877</v>
      </c>
      <c r="AN3517" s="23">
        <v>190086.29199999996</v>
      </c>
      <c r="AO3517" s="23">
        <v>190.08629199999996</v>
      </c>
      <c r="AP3517" s="23">
        <v>168.79662729600005</v>
      </c>
      <c r="AQ3517" s="14">
        <v>6.7532422384483564</v>
      </c>
      <c r="AR3517" s="22">
        <v>9907</v>
      </c>
      <c r="AS3517" s="23">
        <v>215232.65699999998</v>
      </c>
      <c r="AT3517" s="23">
        <v>215.23265699999999</v>
      </c>
      <c r="AU3517" s="23">
        <v>191.12659941600003</v>
      </c>
      <c r="AV3517" s="14">
        <v>7.6466233048823273</v>
      </c>
      <c r="AW3517" s="22">
        <v>3</v>
      </c>
      <c r="AX3517" s="22">
        <v>3</v>
      </c>
      <c r="AY3517" s="23">
        <v>8375</v>
      </c>
      <c r="AZ3517" s="23">
        <v>8.375</v>
      </c>
      <c r="BA3517" s="23">
        <v>53.171861</v>
      </c>
      <c r="BB3517" s="14">
        <v>2.1273082487153108</v>
      </c>
      <c r="BC3517" s="22">
        <v>92</v>
      </c>
      <c r="BD3517" s="23">
        <v>78810.2</v>
      </c>
      <c r="BE3517" s="23">
        <v>78.810199999999995</v>
      </c>
      <c r="BF3517" s="23">
        <v>103.07913909794595</v>
      </c>
      <c r="BG3517" s="14">
        <v>4.1240065468751101</v>
      </c>
      <c r="BH3517" s="22">
        <v>10088</v>
      </c>
      <c r="BI3517" s="23">
        <v>348.63429738841205</v>
      </c>
      <c r="BJ3517" s="23">
        <v>590.72090062694599</v>
      </c>
      <c r="BK3517" s="14">
        <v>23.633655489173861</v>
      </c>
      <c r="BL3517" t="s">
        <v>656</v>
      </c>
    </row>
    <row r="3518" spans="1:64">
      <c r="A3518" t="s">
        <v>4623</v>
      </c>
      <c r="B3518" t="s">
        <v>4616</v>
      </c>
      <c r="C3518" t="s">
        <v>656</v>
      </c>
      <c r="D3518" t="s">
        <v>929</v>
      </c>
      <c r="E3518">
        <v>2021</v>
      </c>
      <c r="F3518" s="23">
        <v>1152.42</v>
      </c>
      <c r="G3518" s="23">
        <v>240.52</v>
      </c>
      <c r="H3518" s="22">
        <v>311214</v>
      </c>
      <c r="I3518" s="34">
        <v>2326.3000000000002</v>
      </c>
      <c r="J3518" s="22">
        <v>81</v>
      </c>
      <c r="K3518" s="22">
        <v>130</v>
      </c>
      <c r="L3518" s="23">
        <v>44857.9</v>
      </c>
      <c r="M3518" s="23">
        <v>44.86</v>
      </c>
      <c r="N3518" s="23">
        <v>268.3</v>
      </c>
      <c r="O3518" s="14">
        <v>11.53</v>
      </c>
      <c r="P3518" s="22">
        <v>1</v>
      </c>
      <c r="Q3518" s="22">
        <v>4</v>
      </c>
      <c r="R3518" s="23">
        <v>1941</v>
      </c>
      <c r="S3518" s="23">
        <v>1.94</v>
      </c>
      <c r="T3518" s="23">
        <v>0.74716950000000004</v>
      </c>
      <c r="U3518" s="14">
        <v>0.03</v>
      </c>
      <c r="V3518" s="22">
        <v>0</v>
      </c>
      <c r="W3518" s="22">
        <v>0</v>
      </c>
      <c r="X3518" s="23">
        <v>0</v>
      </c>
      <c r="Y3518" s="23">
        <v>0</v>
      </c>
      <c r="Z3518" s="23">
        <v>0</v>
      </c>
      <c r="AA3518" s="14">
        <v>0</v>
      </c>
      <c r="AB3518" s="22">
        <v>4</v>
      </c>
      <c r="AC3518" s="22">
        <v>0</v>
      </c>
      <c r="AD3518" s="23">
        <v>6172.7740000000003</v>
      </c>
      <c r="AE3518" s="23">
        <v>6.17</v>
      </c>
      <c r="AF3518" s="23">
        <v>9.61</v>
      </c>
      <c r="AG3518" s="14">
        <v>0.41</v>
      </c>
      <c r="AH3518" s="22">
        <v>35</v>
      </c>
      <c r="AI3518" s="23">
        <v>25709.855</v>
      </c>
      <c r="AJ3518" s="23">
        <v>26</v>
      </c>
      <c r="AK3518" s="23">
        <v>23.01</v>
      </c>
      <c r="AL3518" s="14">
        <v>0.99</v>
      </c>
      <c r="AM3518" s="22">
        <v>11017</v>
      </c>
      <c r="AN3518" s="23">
        <v>208595.66800000001</v>
      </c>
      <c r="AO3518" s="23">
        <v>209</v>
      </c>
      <c r="AP3518" s="23">
        <v>186.66</v>
      </c>
      <c r="AQ3518" s="14">
        <v>8.02</v>
      </c>
      <c r="AR3518" s="22">
        <v>11052</v>
      </c>
      <c r="AS3518" s="23">
        <v>234305.52299999999</v>
      </c>
      <c r="AT3518" s="23">
        <v>234</v>
      </c>
      <c r="AU3518" s="23">
        <v>209.66</v>
      </c>
      <c r="AV3518" s="14">
        <v>9.01</v>
      </c>
      <c r="AW3518" s="22">
        <v>3</v>
      </c>
      <c r="AX3518" s="22">
        <v>3</v>
      </c>
      <c r="AY3518" s="23">
        <v>8315</v>
      </c>
      <c r="AZ3518" s="23">
        <v>8.32</v>
      </c>
      <c r="BA3518" s="23">
        <v>53.17</v>
      </c>
      <c r="BB3518" s="14">
        <v>2.29</v>
      </c>
      <c r="BC3518" s="22">
        <v>96</v>
      </c>
      <c r="BD3518" s="23">
        <v>90773.2</v>
      </c>
      <c r="BE3518" s="23">
        <v>90.77</v>
      </c>
      <c r="BF3518" s="23">
        <v>123.15</v>
      </c>
      <c r="BG3518" s="14">
        <v>5.29</v>
      </c>
      <c r="BH3518" s="22">
        <v>11237</v>
      </c>
      <c r="BI3518" s="23">
        <v>386.37</v>
      </c>
      <c r="BJ3518" s="23">
        <v>664.64</v>
      </c>
      <c r="BK3518" s="14">
        <v>28.57</v>
      </c>
      <c r="BL3518" t="s">
        <v>656</v>
      </c>
    </row>
    <row r="3519" spans="1:64">
      <c r="A3519" t="s">
        <v>4624</v>
      </c>
      <c r="B3519" t="s">
        <v>4616</v>
      </c>
      <c r="C3519" t="s">
        <v>656</v>
      </c>
      <c r="D3519" s="111" t="s">
        <v>929</v>
      </c>
      <c r="E3519" s="110">
        <v>2022</v>
      </c>
      <c r="F3519" s="23"/>
      <c r="G3519" s="23"/>
      <c r="H3519" s="22">
        <v>315974</v>
      </c>
      <c r="I3519" s="34">
        <v>2290.0336260749641</v>
      </c>
      <c r="J3519" s="22">
        <v>78</v>
      </c>
      <c r="K3519" s="22">
        <v>117</v>
      </c>
      <c r="L3519" s="23">
        <v>39175.800000000003</v>
      </c>
      <c r="M3519" s="23">
        <v>39.175800000000002</v>
      </c>
      <c r="N3519" s="23">
        <v>231.84238440000004</v>
      </c>
      <c r="O3519" s="14">
        <v>10.123972930361273</v>
      </c>
      <c r="P3519" s="22">
        <v>1</v>
      </c>
      <c r="Q3519" s="22">
        <v>3</v>
      </c>
      <c r="R3519" s="23">
        <v>969</v>
      </c>
      <c r="S3519" s="23">
        <v>0.96899999999999997</v>
      </c>
      <c r="T3519" s="23">
        <v>2.2781189999999998</v>
      </c>
      <c r="U3519" s="14">
        <v>9.9479718291500124E-2</v>
      </c>
      <c r="V3519" s="22">
        <v>0</v>
      </c>
      <c r="W3519" s="22">
        <v>0</v>
      </c>
      <c r="X3519" s="23">
        <v>0</v>
      </c>
      <c r="Y3519" s="23">
        <v>0</v>
      </c>
      <c r="Z3519" s="23">
        <v>0</v>
      </c>
      <c r="AA3519" s="14">
        <v>0</v>
      </c>
      <c r="AB3519" s="22">
        <v>4</v>
      </c>
      <c r="AC3519" s="22">
        <v>0</v>
      </c>
      <c r="AD3519" s="23">
        <v>6269.5317703862638</v>
      </c>
      <c r="AE3519" s="23">
        <v>6.2695317703862639</v>
      </c>
      <c r="AF3519" s="23">
        <v>9.7315494149999999</v>
      </c>
      <c r="AG3519" s="14">
        <v>0.4249522497920491</v>
      </c>
      <c r="AH3519" s="22">
        <v>40</v>
      </c>
      <c r="AI3519" s="23">
        <v>25957.945</v>
      </c>
      <c r="AJ3519" s="23">
        <v>25.957944999999999</v>
      </c>
      <c r="AK3519" s="23">
        <v>26.590382249866071</v>
      </c>
      <c r="AL3519" s="14">
        <v>1.1611350133509191</v>
      </c>
      <c r="AM3519" s="22">
        <v>13232</v>
      </c>
      <c r="AN3519" s="23">
        <v>241215.15099999995</v>
      </c>
      <c r="AO3519" s="23">
        <v>241.21515099999996</v>
      </c>
      <c r="AP3519" s="23">
        <v>247.092097219143</v>
      </c>
      <c r="AQ3519" s="14">
        <v>10.789889476105643</v>
      </c>
      <c r="AR3519" s="22">
        <v>13272</v>
      </c>
      <c r="AS3519" s="23">
        <v>267173.09600000002</v>
      </c>
      <c r="AT3519" s="23">
        <v>267.17309600000004</v>
      </c>
      <c r="AU3519" s="23">
        <v>273.68247946900897</v>
      </c>
      <c r="AV3519" s="14">
        <v>11.951024489456557</v>
      </c>
      <c r="AW3519" s="22">
        <v>3</v>
      </c>
      <c r="AX3519" s="22">
        <v>3</v>
      </c>
      <c r="AY3519" s="23">
        <v>6135</v>
      </c>
      <c r="AZ3519" s="23">
        <v>6.1349999999999998</v>
      </c>
      <c r="BA3519" s="23">
        <v>53.171861</v>
      </c>
      <c r="BB3519" s="14">
        <v>2.3218812332958914</v>
      </c>
      <c r="BC3519" s="22">
        <v>87</v>
      </c>
      <c r="BD3519" s="23">
        <v>85903.6</v>
      </c>
      <c r="BE3519" s="23">
        <v>85.903600000000012</v>
      </c>
      <c r="BF3519" s="23">
        <v>124.99875453391961</v>
      </c>
      <c r="BG3519" s="14">
        <v>5.4583807464942344</v>
      </c>
      <c r="BH3519" s="22">
        <v>13445</v>
      </c>
      <c r="BI3519" s="23">
        <v>405.62602777038626</v>
      </c>
      <c r="BJ3519" s="23">
        <v>695.70514781792861</v>
      </c>
      <c r="BK3519" s="14">
        <v>30.379691367691503</v>
      </c>
      <c r="BL3519" t="s">
        <v>656</v>
      </c>
    </row>
    <row r="3520" spans="1:64">
      <c r="A3520" t="s">
        <v>4625</v>
      </c>
      <c r="B3520" t="s">
        <v>4616</v>
      </c>
      <c r="C3520" t="s">
        <v>656</v>
      </c>
      <c r="D3520" t="s">
        <v>929</v>
      </c>
      <c r="E3520">
        <v>2023</v>
      </c>
      <c r="F3520">
        <v>1152.42</v>
      </c>
      <c r="G3520">
        <v>244.42</v>
      </c>
      <c r="H3520">
        <v>320925</v>
      </c>
      <c r="I3520">
        <v>2290.0336260749641</v>
      </c>
      <c r="J3520">
        <v>80</v>
      </c>
      <c r="K3520">
        <v>117</v>
      </c>
      <c r="L3520">
        <v>39097.800000000003</v>
      </c>
      <c r="M3520">
        <v>39.097799999999999</v>
      </c>
      <c r="N3520">
        <v>231.38077999999999</v>
      </c>
      <c r="O3520">
        <v>10.103815828965725</v>
      </c>
      <c r="P3520">
        <v>1</v>
      </c>
      <c r="Q3520">
        <v>3</v>
      </c>
      <c r="R3520">
        <v>969</v>
      </c>
      <c r="S3520">
        <v>0.96899999999999997</v>
      </c>
      <c r="T3520">
        <v>0.55297200000000002</v>
      </c>
      <c r="U3520">
        <v>2.4146894338306042E-2</v>
      </c>
      <c r="V3520">
        <v>0</v>
      </c>
      <c r="W3520">
        <v>0</v>
      </c>
      <c r="X3520">
        <v>0</v>
      </c>
      <c r="Y3520">
        <v>0</v>
      </c>
      <c r="Z3520">
        <v>0</v>
      </c>
      <c r="AA3520">
        <v>0</v>
      </c>
      <c r="AB3520">
        <v>4</v>
      </c>
      <c r="AC3520">
        <v>10</v>
      </c>
      <c r="AD3520">
        <v>1906</v>
      </c>
      <c r="AE3520">
        <v>1.9060000000000001</v>
      </c>
      <c r="AF3520">
        <v>9.560371631999999</v>
      </c>
      <c r="AG3520">
        <v>0.41747734719450974</v>
      </c>
      <c r="AH3520">
        <v>42</v>
      </c>
      <c r="AI3520">
        <v>26121.875</v>
      </c>
      <c r="AJ3520">
        <v>26.121874999999999</v>
      </c>
      <c r="AK3520">
        <v>24.501985000000001</v>
      </c>
      <c r="AL3520">
        <v>1.0699399659906099</v>
      </c>
      <c r="AM3520">
        <v>17287</v>
      </c>
      <c r="AN3520">
        <v>305328.39199999999</v>
      </c>
      <c r="AO3520">
        <v>305.32839200000001</v>
      </c>
      <c r="AP3520">
        <v>286.39413400000001</v>
      </c>
      <c r="AQ3520">
        <v>12.506110422966554</v>
      </c>
      <c r="AR3520">
        <v>19262</v>
      </c>
      <c r="AS3520">
        <v>332923.77199998999</v>
      </c>
      <c r="AT3520">
        <v>332.92377200000402</v>
      </c>
      <c r="AU3520">
        <v>312.27824856913202</v>
      </c>
      <c r="AV3520">
        <v>13.636404505743691</v>
      </c>
      <c r="AW3520">
        <v>4</v>
      </c>
      <c r="AX3520">
        <v>6</v>
      </c>
      <c r="AY3520">
        <v>8675</v>
      </c>
      <c r="AZ3520">
        <v>8.6750000000000007</v>
      </c>
      <c r="BA3520">
        <v>59.810327999999998</v>
      </c>
      <c r="BB3520">
        <v>2.6117663653049834</v>
      </c>
      <c r="BC3520">
        <v>88</v>
      </c>
      <c r="BD3520">
        <v>89703.6</v>
      </c>
      <c r="BE3520">
        <v>89.703599999999994</v>
      </c>
      <c r="BF3520">
        <v>159.60257100000001</v>
      </c>
      <c r="BG3520">
        <v>6.9694422467303738</v>
      </c>
      <c r="BH3520">
        <v>19439</v>
      </c>
      <c r="BI3520">
        <v>473.27517200000403</v>
      </c>
      <c r="BJ3520">
        <v>773.18527120113185</v>
      </c>
      <c r="BK3520">
        <v>33.763053188277581</v>
      </c>
      <c r="BL3520" t="s">
        <v>656</v>
      </c>
    </row>
    <row r="3521" spans="1:64">
      <c r="A3521" t="s">
        <v>4626</v>
      </c>
      <c r="B3521" t="s">
        <v>4616</v>
      </c>
      <c r="C3521" t="s">
        <v>656</v>
      </c>
      <c r="D3521" t="s">
        <v>929</v>
      </c>
      <c r="E3521">
        <v>2024</v>
      </c>
      <c r="F3521">
        <v>1152.4100000000001</v>
      </c>
      <c r="G3521">
        <v>245.58</v>
      </c>
      <c r="H3521">
        <v>320557</v>
      </c>
      <c r="I3521">
        <v>2198.0908110618611</v>
      </c>
      <c r="J3521">
        <v>80</v>
      </c>
      <c r="K3521">
        <v>117</v>
      </c>
      <c r="L3521">
        <v>39082.800000000003</v>
      </c>
      <c r="M3521">
        <v>39.082799999999999</v>
      </c>
      <c r="N3521">
        <v>231.29201040000009</v>
      </c>
      <c r="O3521">
        <v>10.52240468119089</v>
      </c>
      <c r="P3521">
        <v>1</v>
      </c>
      <c r="Q3521">
        <v>3</v>
      </c>
      <c r="R3521">
        <v>969</v>
      </c>
      <c r="S3521">
        <v>0.96899999999999997</v>
      </c>
      <c r="T3521">
        <v>0.3854165</v>
      </c>
      <c r="U3521">
        <v>1.7534148182613608E-2</v>
      </c>
      <c r="V3521">
        <v>0</v>
      </c>
      <c r="W3521">
        <v>0</v>
      </c>
      <c r="X3521">
        <v>0</v>
      </c>
      <c r="Y3521">
        <v>0</v>
      </c>
      <c r="Z3521">
        <v>0</v>
      </c>
      <c r="AA3521">
        <v>0</v>
      </c>
      <c r="AB3521">
        <v>4</v>
      </c>
      <c r="AC3521">
        <v>10</v>
      </c>
      <c r="AD3521">
        <v>1906</v>
      </c>
      <c r="AE3521">
        <v>1.9059999999999999</v>
      </c>
      <c r="AF3521">
        <v>9.4654953540000015</v>
      </c>
      <c r="AG3521">
        <v>0.43062348954670249</v>
      </c>
      <c r="AH3521">
        <v>53</v>
      </c>
      <c r="AI3521">
        <v>29275.089999999993</v>
      </c>
      <c r="AJ3521">
        <v>29.275089999999995</v>
      </c>
      <c r="AK3521">
        <v>26.404486219484721</v>
      </c>
      <c r="AL3521">
        <v>1.201246376473825</v>
      </c>
      <c r="AM3521">
        <v>20814</v>
      </c>
      <c r="AN3521">
        <v>357189.96400000365</v>
      </c>
      <c r="AO3521">
        <v>357.18996400000071</v>
      </c>
      <c r="AP3521">
        <v>322.16527710679424</v>
      </c>
      <c r="AQ3521">
        <v>14.656595418419565</v>
      </c>
      <c r="AR3521">
        <v>24640</v>
      </c>
      <c r="AS3521">
        <v>389801.98199998174</v>
      </c>
      <c r="AT3521">
        <v>389.80198200002599</v>
      </c>
      <c r="AU3521">
        <v>351.57948488107337</v>
      </c>
      <c r="AV3521">
        <v>15.994766144863284</v>
      </c>
      <c r="AW3521">
        <v>4</v>
      </c>
      <c r="AX3521">
        <v>6</v>
      </c>
      <c r="AY3521">
        <v>8675</v>
      </c>
      <c r="AZ3521">
        <v>8.6750000000000007</v>
      </c>
      <c r="BA3521">
        <v>59.810327999999998</v>
      </c>
      <c r="BB3521">
        <v>2.72101260325576</v>
      </c>
      <c r="BC3521">
        <v>97</v>
      </c>
      <c r="BD3521">
        <v>134198.6</v>
      </c>
      <c r="BE3521">
        <v>134.19859999999994</v>
      </c>
      <c r="BF3521">
        <v>247.34181083443656</v>
      </c>
      <c r="BG3521">
        <v>11.252574715734781</v>
      </c>
      <c r="BH3521">
        <v>24826</v>
      </c>
      <c r="BI3521">
        <v>574.6333820000259</v>
      </c>
      <c r="BJ3521">
        <v>899.87454596951011</v>
      </c>
      <c r="BK3521">
        <v>40.938915782774039</v>
      </c>
      <c r="BL3521" t="s">
        <v>656</v>
      </c>
    </row>
    <row r="3522" spans="1:64">
      <c r="A3522" t="s">
        <v>4627</v>
      </c>
      <c r="B3522" t="s">
        <v>4628</v>
      </c>
      <c r="C3522" t="s">
        <v>657</v>
      </c>
      <c r="D3522" t="s">
        <v>942</v>
      </c>
      <c r="E3522">
        <v>2012</v>
      </c>
      <c r="F3522" s="23">
        <v>64.83</v>
      </c>
      <c r="G3522" s="23">
        <v>25.39</v>
      </c>
      <c r="H3522" s="22">
        <v>48354</v>
      </c>
      <c r="I3522" s="34">
        <v>389.81754699999999</v>
      </c>
      <c r="J3522" s="22">
        <v>8</v>
      </c>
      <c r="K3522" s="22" t="s">
        <v>782</v>
      </c>
      <c r="L3522" s="23">
        <v>2375</v>
      </c>
      <c r="M3522" s="23">
        <v>2.375</v>
      </c>
      <c r="N3522" s="23">
        <v>11.485588999999999</v>
      </c>
      <c r="O3522" s="14">
        <v>2.9464012301118916</v>
      </c>
      <c r="P3522" s="22">
        <v>1</v>
      </c>
      <c r="Q3522" s="22" t="s">
        <v>782</v>
      </c>
      <c r="R3522" s="23">
        <v>350</v>
      </c>
      <c r="S3522" s="23">
        <v>0.35</v>
      </c>
      <c r="T3522" s="23">
        <v>5.1694000000000004E-2</v>
      </c>
      <c r="U3522" s="14">
        <v>1.3261075700114653E-2</v>
      </c>
      <c r="V3522" s="22">
        <v>0</v>
      </c>
      <c r="W3522" s="22" t="s">
        <v>782</v>
      </c>
      <c r="X3522" s="23">
        <v>0</v>
      </c>
      <c r="Y3522" s="23">
        <v>0</v>
      </c>
      <c r="Z3522" s="23">
        <v>0</v>
      </c>
      <c r="AA3522" s="14">
        <v>0</v>
      </c>
      <c r="AB3522" s="22">
        <v>0</v>
      </c>
      <c r="AC3522" s="22" t="s">
        <v>782</v>
      </c>
      <c r="AD3522" s="23">
        <v>0</v>
      </c>
      <c r="AE3522" s="23">
        <v>0</v>
      </c>
      <c r="AF3522" s="23">
        <v>0</v>
      </c>
      <c r="AG3522" s="14">
        <v>0</v>
      </c>
      <c r="AH3522" s="22" t="s">
        <v>782</v>
      </c>
      <c r="AI3522" s="23" t="s">
        <v>782</v>
      </c>
      <c r="AJ3522" s="23" t="s">
        <v>782</v>
      </c>
      <c r="AK3522" s="23" t="s">
        <v>782</v>
      </c>
      <c r="AL3522" s="14" t="s">
        <v>782</v>
      </c>
      <c r="AM3522" s="22" t="s">
        <v>782</v>
      </c>
      <c r="AN3522" s="23" t="s">
        <v>782</v>
      </c>
      <c r="AO3522" s="23" t="s">
        <v>782</v>
      </c>
      <c r="AP3522" s="23" t="s">
        <v>782</v>
      </c>
      <c r="AQ3522" s="14" t="s">
        <v>782</v>
      </c>
      <c r="AR3522" s="22">
        <v>481</v>
      </c>
      <c r="AS3522" s="23">
        <v>8316.9629999999979</v>
      </c>
      <c r="AT3522" s="23">
        <v>8.3169629999999977</v>
      </c>
      <c r="AU3522" s="23">
        <v>6.7001350000000004</v>
      </c>
      <c r="AV3522" s="14">
        <v>1.718787430571975</v>
      </c>
      <c r="AW3522" s="22">
        <v>1</v>
      </c>
      <c r="AX3522" s="22" t="s">
        <v>782</v>
      </c>
      <c r="AY3522" s="23">
        <v>90</v>
      </c>
      <c r="AZ3522" s="23">
        <v>0.09</v>
      </c>
      <c r="BA3522" s="23">
        <v>0.30880099999999999</v>
      </c>
      <c r="BB3522" s="14">
        <v>7.9216803444715128E-2</v>
      </c>
      <c r="BC3522" s="22">
        <v>2</v>
      </c>
      <c r="BD3522" s="23">
        <v>160</v>
      </c>
      <c r="BE3522" s="23">
        <v>0.16</v>
      </c>
      <c r="BF3522" s="23">
        <v>0.25552000000000002</v>
      </c>
      <c r="BG3522" s="14">
        <v>6.5548614208482514E-2</v>
      </c>
      <c r="BH3522" s="22">
        <v>493</v>
      </c>
      <c r="BI3522" s="23">
        <v>11.291962999999997</v>
      </c>
      <c r="BJ3522" s="23">
        <v>18.801739000000001</v>
      </c>
      <c r="BK3522" s="14">
        <v>4.8232151540371788</v>
      </c>
      <c r="BL3522" t="s">
        <v>657</v>
      </c>
    </row>
    <row r="3523" spans="1:64">
      <c r="A3523" t="s">
        <v>4629</v>
      </c>
      <c r="B3523" t="s">
        <v>4628</v>
      </c>
      <c r="C3523" t="s">
        <v>657</v>
      </c>
      <c r="D3523" t="s">
        <v>942</v>
      </c>
      <c r="E3523">
        <v>2015</v>
      </c>
      <c r="F3523" s="23">
        <v>64.83</v>
      </c>
      <c r="G3523" s="23">
        <v>25.59</v>
      </c>
      <c r="H3523" s="22">
        <v>48990</v>
      </c>
      <c r="I3523" s="34">
        <v>393.88148313950853</v>
      </c>
      <c r="J3523" s="13">
        <v>8</v>
      </c>
      <c r="K3523" s="13">
        <v>9</v>
      </c>
      <c r="L3523" s="19">
        <v>3948</v>
      </c>
      <c r="M3523" s="35">
        <v>3.948</v>
      </c>
      <c r="N3523" s="19">
        <v>23.61438946834248</v>
      </c>
      <c r="O3523" s="17">
        <v>5.99530327755431</v>
      </c>
      <c r="P3523" s="36">
        <v>0</v>
      </c>
      <c r="Q3523" s="37">
        <v>0</v>
      </c>
      <c r="R3523" s="38">
        <v>0</v>
      </c>
      <c r="S3523" s="27">
        <v>0</v>
      </c>
      <c r="T3523" s="23">
        <v>0</v>
      </c>
      <c r="U3523" s="17">
        <v>0</v>
      </c>
      <c r="V3523" s="22">
        <v>0</v>
      </c>
      <c r="W3523" s="22">
        <v>0</v>
      </c>
      <c r="X3523" s="23">
        <v>0</v>
      </c>
      <c r="Y3523" s="27">
        <v>0</v>
      </c>
      <c r="Z3523" s="27">
        <v>0</v>
      </c>
      <c r="AA3523" s="14">
        <v>0</v>
      </c>
      <c r="AB3523" s="39">
        <v>1</v>
      </c>
      <c r="AC3523" s="22" t="s">
        <v>782</v>
      </c>
      <c r="AD3523" s="23">
        <v>350</v>
      </c>
      <c r="AE3523" s="23">
        <v>0.35</v>
      </c>
      <c r="AF3523" s="23">
        <v>1.2347999999999999</v>
      </c>
      <c r="AG3523" s="14">
        <v>0.31349531594067021</v>
      </c>
      <c r="AH3523" s="22" t="s">
        <v>782</v>
      </c>
      <c r="AI3523" s="23" t="s">
        <v>782</v>
      </c>
      <c r="AJ3523" s="23" t="s">
        <v>782</v>
      </c>
      <c r="AK3523" s="23" t="s">
        <v>782</v>
      </c>
      <c r="AL3523" s="14" t="s">
        <v>782</v>
      </c>
      <c r="AM3523" s="22" t="s">
        <v>782</v>
      </c>
      <c r="AN3523" s="23" t="s">
        <v>782</v>
      </c>
      <c r="AO3523" s="23" t="s">
        <v>782</v>
      </c>
      <c r="AP3523" s="23" t="s">
        <v>782</v>
      </c>
      <c r="AQ3523" s="14" t="s">
        <v>782</v>
      </c>
      <c r="AR3523" s="40">
        <v>614</v>
      </c>
      <c r="AS3523" s="41">
        <v>10163.563000000002</v>
      </c>
      <c r="AT3523" s="23">
        <v>10.163563000000002</v>
      </c>
      <c r="AU3523" s="23">
        <v>9.0268982921415883</v>
      </c>
      <c r="AV3523" s="14">
        <v>2.2917803142688884</v>
      </c>
      <c r="AW3523" s="22">
        <v>0</v>
      </c>
      <c r="AX3523" s="22" t="s">
        <v>782</v>
      </c>
      <c r="AY3523" s="23">
        <v>0</v>
      </c>
      <c r="AZ3523" s="23">
        <v>0</v>
      </c>
      <c r="BA3523" s="23">
        <v>0</v>
      </c>
      <c r="BB3523" s="14">
        <v>0</v>
      </c>
      <c r="BC3523" s="42">
        <v>3</v>
      </c>
      <c r="BD3523" s="43">
        <v>160</v>
      </c>
      <c r="BE3523" s="44">
        <v>0.16</v>
      </c>
      <c r="BF3523" s="23">
        <v>0.25391999999999998</v>
      </c>
      <c r="BG3523" s="14">
        <v>6.4466092179830722E-2</v>
      </c>
      <c r="BH3523" s="22">
        <v>626</v>
      </c>
      <c r="BI3523" s="23">
        <v>14.621563000000002</v>
      </c>
      <c r="BJ3523" s="23">
        <v>34.130007760484069</v>
      </c>
      <c r="BK3523" s="14">
        <v>8.6650449999436994</v>
      </c>
      <c r="BL3523" t="s">
        <v>657</v>
      </c>
    </row>
    <row r="3524" spans="1:64">
      <c r="A3524" t="s">
        <v>4630</v>
      </c>
      <c r="B3524" t="s">
        <v>4628</v>
      </c>
      <c r="C3524" t="s">
        <v>657</v>
      </c>
      <c r="D3524" t="s">
        <v>942</v>
      </c>
      <c r="E3524">
        <v>2016</v>
      </c>
      <c r="F3524" s="23">
        <v>64.83</v>
      </c>
      <c r="G3524" s="23">
        <v>26.07</v>
      </c>
      <c r="H3524" s="22">
        <v>48846</v>
      </c>
      <c r="I3524" s="34">
        <v>416.53322523681936</v>
      </c>
      <c r="J3524" s="13">
        <v>9</v>
      </c>
      <c r="K3524" s="13">
        <v>10</v>
      </c>
      <c r="L3524" s="19">
        <v>3954</v>
      </c>
      <c r="M3524" s="35">
        <v>3.9540000000000002</v>
      </c>
      <c r="N3524" s="19">
        <v>23.648873999999999</v>
      </c>
      <c r="O3524" s="17">
        <v>5.6775480483110243</v>
      </c>
      <c r="P3524" s="13">
        <v>0</v>
      </c>
      <c r="Q3524" s="13">
        <v>0</v>
      </c>
      <c r="R3524" s="19">
        <v>0</v>
      </c>
      <c r="S3524" s="27">
        <v>0</v>
      </c>
      <c r="T3524" s="19">
        <v>0</v>
      </c>
      <c r="U3524" s="17">
        <v>0</v>
      </c>
      <c r="V3524" s="13">
        <v>0</v>
      </c>
      <c r="W3524" s="13">
        <v>0</v>
      </c>
      <c r="X3524" s="19">
        <v>0</v>
      </c>
      <c r="Y3524" s="27">
        <v>0</v>
      </c>
      <c r="Z3524" s="19">
        <v>0</v>
      </c>
      <c r="AA3524" s="14">
        <v>0</v>
      </c>
      <c r="AB3524" s="13">
        <v>1</v>
      </c>
      <c r="AC3524" s="22" t="s">
        <v>782</v>
      </c>
      <c r="AD3524" s="19">
        <v>350</v>
      </c>
      <c r="AE3524" s="23">
        <v>0.35</v>
      </c>
      <c r="AF3524" s="19">
        <v>1.5907634819999998</v>
      </c>
      <c r="AG3524" s="14">
        <v>0.38190554453262965</v>
      </c>
      <c r="AH3524" s="22" t="s">
        <v>782</v>
      </c>
      <c r="AI3524" s="23" t="s">
        <v>782</v>
      </c>
      <c r="AJ3524" s="23" t="s">
        <v>782</v>
      </c>
      <c r="AK3524" s="23" t="s">
        <v>782</v>
      </c>
      <c r="AL3524" s="14" t="s">
        <v>782</v>
      </c>
      <c r="AM3524" s="22" t="s">
        <v>782</v>
      </c>
      <c r="AN3524" s="23" t="s">
        <v>782</v>
      </c>
      <c r="AO3524" s="23" t="s">
        <v>782</v>
      </c>
      <c r="AP3524" s="23" t="s">
        <v>782</v>
      </c>
      <c r="AQ3524" s="14" t="s">
        <v>782</v>
      </c>
      <c r="AR3524" s="13">
        <v>643</v>
      </c>
      <c r="AS3524" s="19">
        <v>10511.733000000004</v>
      </c>
      <c r="AT3524" s="23">
        <v>10.511733000000003</v>
      </c>
      <c r="AU3524" s="19">
        <v>9.3344189039999961</v>
      </c>
      <c r="AV3524" s="14">
        <v>2.2409782313746822</v>
      </c>
      <c r="AW3524" s="13">
        <v>0</v>
      </c>
      <c r="AX3524" s="22" t="s">
        <v>782</v>
      </c>
      <c r="AY3524" s="19">
        <v>0</v>
      </c>
      <c r="AZ3524" s="23">
        <v>0</v>
      </c>
      <c r="BA3524" s="19">
        <v>0</v>
      </c>
      <c r="BB3524" s="14">
        <v>0</v>
      </c>
      <c r="BC3524" s="13">
        <v>3</v>
      </c>
      <c r="BD3524" s="19">
        <v>160</v>
      </c>
      <c r="BE3524" s="44">
        <v>0.16</v>
      </c>
      <c r="BF3524" s="19">
        <v>0.25728000000000001</v>
      </c>
      <c r="BG3524" s="14">
        <v>6.1766981458375572E-2</v>
      </c>
      <c r="BH3524" s="22">
        <v>656</v>
      </c>
      <c r="BI3524" s="23">
        <v>14.975733000000004</v>
      </c>
      <c r="BJ3524" s="23">
        <v>34.831336385999997</v>
      </c>
      <c r="BK3524" s="14">
        <v>8.3621988056767123</v>
      </c>
      <c r="BL3524" t="s">
        <v>657</v>
      </c>
    </row>
    <row r="3525" spans="1:64">
      <c r="A3525" t="s">
        <v>4631</v>
      </c>
      <c r="B3525" t="s">
        <v>4628</v>
      </c>
      <c r="C3525" t="s">
        <v>657</v>
      </c>
      <c r="D3525" t="s">
        <v>942</v>
      </c>
      <c r="E3525">
        <v>2017</v>
      </c>
      <c r="F3525" s="23">
        <v>64.83</v>
      </c>
      <c r="G3525" s="23">
        <v>26.8</v>
      </c>
      <c r="H3525" s="22">
        <v>48747</v>
      </c>
      <c r="I3525" s="34">
        <v>382.90819508161343</v>
      </c>
      <c r="J3525" s="13">
        <v>9</v>
      </c>
      <c r="K3525" s="13">
        <v>10</v>
      </c>
      <c r="L3525" s="19">
        <v>3954</v>
      </c>
      <c r="M3525" s="19">
        <v>3.9539999999999997</v>
      </c>
      <c r="N3525" s="19">
        <v>23.648873999999999</v>
      </c>
      <c r="O3525" s="17">
        <v>6.1761211443801711</v>
      </c>
      <c r="P3525" s="13">
        <v>0</v>
      </c>
      <c r="Q3525" s="13">
        <v>0</v>
      </c>
      <c r="R3525" s="19">
        <v>0</v>
      </c>
      <c r="S3525" s="19">
        <v>0</v>
      </c>
      <c r="T3525" s="19">
        <v>0</v>
      </c>
      <c r="U3525" s="17">
        <v>0</v>
      </c>
      <c r="V3525" s="13">
        <v>0</v>
      </c>
      <c r="W3525" s="13">
        <v>0</v>
      </c>
      <c r="X3525" s="19">
        <v>0</v>
      </c>
      <c r="Y3525" s="19">
        <v>0</v>
      </c>
      <c r="Z3525" s="19">
        <v>0</v>
      </c>
      <c r="AA3525" s="14">
        <v>0</v>
      </c>
      <c r="AB3525" s="13">
        <v>1</v>
      </c>
      <c r="AC3525" s="22" t="s">
        <v>782</v>
      </c>
      <c r="AD3525" s="19">
        <v>350</v>
      </c>
      <c r="AE3525" s="19">
        <v>0.35</v>
      </c>
      <c r="AF3525" s="19">
        <v>1.62384453</v>
      </c>
      <c r="AG3525" s="14">
        <v>0.42408194728083376</v>
      </c>
      <c r="AH3525" s="22" t="s">
        <v>782</v>
      </c>
      <c r="AI3525" s="23" t="s">
        <v>782</v>
      </c>
      <c r="AJ3525" s="23" t="s">
        <v>782</v>
      </c>
      <c r="AK3525" s="23" t="s">
        <v>782</v>
      </c>
      <c r="AL3525" s="14" t="s">
        <v>782</v>
      </c>
      <c r="AM3525" s="22" t="s">
        <v>782</v>
      </c>
      <c r="AN3525" s="23" t="s">
        <v>782</v>
      </c>
      <c r="AO3525" s="23" t="s">
        <v>782</v>
      </c>
      <c r="AP3525" s="23" t="s">
        <v>782</v>
      </c>
      <c r="AQ3525" s="14" t="s">
        <v>782</v>
      </c>
      <c r="AR3525" s="13">
        <v>668</v>
      </c>
      <c r="AS3525" s="19">
        <v>10748.378000000002</v>
      </c>
      <c r="AT3525" s="19">
        <v>10.748378000000008</v>
      </c>
      <c r="AU3525" s="19">
        <v>9.5445596639999959</v>
      </c>
      <c r="AV3525" s="14">
        <v>2.4926496185242679</v>
      </c>
      <c r="AW3525" s="13">
        <v>0</v>
      </c>
      <c r="AX3525" s="22" t="s">
        <v>782</v>
      </c>
      <c r="AY3525" s="19">
        <v>0</v>
      </c>
      <c r="AZ3525" s="19">
        <v>0</v>
      </c>
      <c r="BA3525" s="19">
        <v>0</v>
      </c>
      <c r="BB3525" s="14">
        <v>0</v>
      </c>
      <c r="BC3525" s="13">
        <v>3</v>
      </c>
      <c r="BD3525" s="19">
        <v>2576</v>
      </c>
      <c r="BE3525" s="19">
        <v>2.5760000000000001</v>
      </c>
      <c r="BF3525" s="19">
        <v>4.1422080000000001</v>
      </c>
      <c r="BG3525" s="14">
        <v>1.0817757502205263</v>
      </c>
      <c r="BH3525" s="22">
        <v>681</v>
      </c>
      <c r="BI3525" s="23">
        <v>17.628378000000009</v>
      </c>
      <c r="BJ3525" s="23">
        <v>38.959486193999993</v>
      </c>
      <c r="BK3525" s="14">
        <v>10.174628460405799</v>
      </c>
      <c r="BL3525" t="s">
        <v>657</v>
      </c>
    </row>
    <row r="3526" spans="1:64">
      <c r="A3526" t="s">
        <v>4632</v>
      </c>
      <c r="B3526" t="s">
        <v>4628</v>
      </c>
      <c r="C3526" t="s">
        <v>657</v>
      </c>
      <c r="D3526" t="s">
        <v>942</v>
      </c>
      <c r="E3526">
        <v>2018</v>
      </c>
      <c r="F3526" s="23">
        <v>64.83</v>
      </c>
      <c r="G3526" s="23">
        <v>27.08</v>
      </c>
      <c r="H3526" s="22">
        <v>48702</v>
      </c>
      <c r="I3526" s="34">
        <v>382.93540959441242</v>
      </c>
      <c r="J3526" s="13">
        <v>9</v>
      </c>
      <c r="K3526" s="13">
        <v>10</v>
      </c>
      <c r="L3526" s="19">
        <v>3954</v>
      </c>
      <c r="M3526" s="19">
        <v>3.9539999999999997</v>
      </c>
      <c r="N3526" s="19">
        <v>23.648873999999999</v>
      </c>
      <c r="O3526" s="17">
        <v>6.1756822188493352</v>
      </c>
      <c r="P3526" s="13">
        <v>0</v>
      </c>
      <c r="Q3526" s="13">
        <v>0</v>
      </c>
      <c r="R3526" s="19">
        <v>0</v>
      </c>
      <c r="S3526" s="19">
        <v>0</v>
      </c>
      <c r="T3526" s="19">
        <v>0</v>
      </c>
      <c r="U3526" s="17">
        <v>0</v>
      </c>
      <c r="V3526" s="13">
        <v>0</v>
      </c>
      <c r="W3526" s="13">
        <v>0</v>
      </c>
      <c r="X3526" s="19">
        <v>0</v>
      </c>
      <c r="Y3526" s="19">
        <v>0</v>
      </c>
      <c r="Z3526" s="19">
        <v>0</v>
      </c>
      <c r="AA3526" s="14">
        <v>0</v>
      </c>
      <c r="AB3526" s="13">
        <v>1</v>
      </c>
      <c r="AC3526" s="22" t="s">
        <v>782</v>
      </c>
      <c r="AD3526" s="19">
        <v>350</v>
      </c>
      <c r="AE3526" s="19">
        <v>0.35</v>
      </c>
      <c r="AF3526" s="19">
        <v>1.5343893179999999</v>
      </c>
      <c r="AG3526" s="14">
        <v>0.40069141676533765</v>
      </c>
      <c r="AH3526" s="22" t="s">
        <v>782</v>
      </c>
      <c r="AI3526" s="23" t="s">
        <v>782</v>
      </c>
      <c r="AJ3526" s="23" t="s">
        <v>782</v>
      </c>
      <c r="AK3526" s="23" t="s">
        <v>782</v>
      </c>
      <c r="AL3526" s="14" t="s">
        <v>782</v>
      </c>
      <c r="AM3526" s="22" t="s">
        <v>782</v>
      </c>
      <c r="AN3526" s="23" t="s">
        <v>782</v>
      </c>
      <c r="AO3526" s="23" t="s">
        <v>782</v>
      </c>
      <c r="AP3526" s="23" t="s">
        <v>782</v>
      </c>
      <c r="AQ3526" s="14" t="s">
        <v>782</v>
      </c>
      <c r="AR3526" s="13">
        <v>709</v>
      </c>
      <c r="AS3526" s="19">
        <v>12681.932999999999</v>
      </c>
      <c r="AT3526" s="19">
        <v>12.681933000000008</v>
      </c>
      <c r="AU3526" s="19">
        <v>11.261556503999994</v>
      </c>
      <c r="AV3526" s="14">
        <v>2.9408501334279107</v>
      </c>
      <c r="AW3526" s="13">
        <v>0</v>
      </c>
      <c r="AX3526" s="22" t="s">
        <v>782</v>
      </c>
      <c r="AY3526" s="19">
        <v>0</v>
      </c>
      <c r="AZ3526" s="19">
        <v>0</v>
      </c>
      <c r="BA3526" s="19">
        <v>0</v>
      </c>
      <c r="BB3526" s="14">
        <v>0</v>
      </c>
      <c r="BC3526" s="13">
        <v>3</v>
      </c>
      <c r="BD3526" s="19">
        <v>2576</v>
      </c>
      <c r="BE3526" s="19">
        <v>2.5760000000000001</v>
      </c>
      <c r="BF3526" s="19">
        <v>4.1422080000000001</v>
      </c>
      <c r="BG3526" s="14">
        <v>1.0816988704145265</v>
      </c>
      <c r="BH3526" s="22">
        <v>722</v>
      </c>
      <c r="BI3526" s="23">
        <v>19.561933000000007</v>
      </c>
      <c r="BJ3526" s="23">
        <v>40.587027821999996</v>
      </c>
      <c r="BK3526" s="14">
        <v>10.598922639457111</v>
      </c>
      <c r="BL3526" t="s">
        <v>657</v>
      </c>
    </row>
    <row r="3527" spans="1:64">
      <c r="A3527" t="s">
        <v>4633</v>
      </c>
      <c r="B3527" t="s">
        <v>4628</v>
      </c>
      <c r="C3527" t="s">
        <v>657</v>
      </c>
      <c r="D3527" t="s">
        <v>942</v>
      </c>
      <c r="E3527">
        <v>2019</v>
      </c>
      <c r="F3527" s="23">
        <v>64.83</v>
      </c>
      <c r="G3527" s="23">
        <v>27.2</v>
      </c>
      <c r="H3527" s="22">
        <v>48604</v>
      </c>
      <c r="I3527" s="34">
        <v>390.53610088101306</v>
      </c>
      <c r="J3527" s="22">
        <v>9</v>
      </c>
      <c r="K3527" s="22">
        <v>10</v>
      </c>
      <c r="L3527" s="23">
        <v>3954</v>
      </c>
      <c r="M3527" s="23">
        <v>3.9539999999999997</v>
      </c>
      <c r="N3527" s="23">
        <v>23.648873999999999</v>
      </c>
      <c r="O3527" s="14">
        <v>6.0554898629474563</v>
      </c>
      <c r="P3527" s="22">
        <v>0</v>
      </c>
      <c r="Q3527" s="22">
        <v>0</v>
      </c>
      <c r="R3527" s="23">
        <v>0</v>
      </c>
      <c r="S3527" s="23">
        <v>0</v>
      </c>
      <c r="T3527" s="23">
        <v>0</v>
      </c>
      <c r="U3527" s="14">
        <v>0</v>
      </c>
      <c r="V3527" s="22">
        <v>0</v>
      </c>
      <c r="W3527" s="22">
        <v>0</v>
      </c>
      <c r="X3527" s="23">
        <v>0</v>
      </c>
      <c r="Y3527" s="23">
        <v>0</v>
      </c>
      <c r="Z3527" s="23">
        <v>0</v>
      </c>
      <c r="AA3527" s="14">
        <v>0</v>
      </c>
      <c r="AB3527" s="22">
        <v>1</v>
      </c>
      <c r="AC3527" s="22">
        <v>1</v>
      </c>
      <c r="AD3527" s="23">
        <v>350</v>
      </c>
      <c r="AE3527" s="23">
        <v>0.35</v>
      </c>
      <c r="AF3527" s="23">
        <v>1.541139831</v>
      </c>
      <c r="AG3527" s="14">
        <v>0.39462160540941854</v>
      </c>
      <c r="AH3527" s="22">
        <v>0</v>
      </c>
      <c r="AI3527" s="23">
        <v>0</v>
      </c>
      <c r="AJ3527" s="23">
        <v>0</v>
      </c>
      <c r="AK3527" s="23">
        <v>0</v>
      </c>
      <c r="AL3527" s="14">
        <v>0</v>
      </c>
      <c r="AM3527" s="22">
        <v>775</v>
      </c>
      <c r="AN3527" s="23">
        <v>14538.057999999995</v>
      </c>
      <c r="AO3527" s="23">
        <v>14.538058000000005</v>
      </c>
      <c r="AP3527" s="23">
        <v>12.909795503999987</v>
      </c>
      <c r="AQ3527" s="14">
        <v>3.3056599568840603</v>
      </c>
      <c r="AR3527" s="22">
        <v>775</v>
      </c>
      <c r="AS3527" s="23">
        <v>14538.057999999995</v>
      </c>
      <c r="AT3527" s="23">
        <v>14.538058000000005</v>
      </c>
      <c r="AU3527" s="23">
        <v>12.909795503999987</v>
      </c>
      <c r="AV3527" s="14">
        <v>3.3056599568840603</v>
      </c>
      <c r="AW3527" s="22">
        <v>0</v>
      </c>
      <c r="AX3527" s="22" t="s">
        <v>782</v>
      </c>
      <c r="AY3527" s="23">
        <v>0</v>
      </c>
      <c r="AZ3527" s="23">
        <v>0</v>
      </c>
      <c r="BA3527" s="23">
        <v>0</v>
      </c>
      <c r="BB3527" s="14">
        <v>0</v>
      </c>
      <c r="BC3527" s="22">
        <v>3</v>
      </c>
      <c r="BD3527" s="23">
        <v>2576</v>
      </c>
      <c r="BE3527" s="23">
        <v>2.5760000000000001</v>
      </c>
      <c r="BF3527" s="23">
        <v>4.1422080000000001</v>
      </c>
      <c r="BG3527" s="14">
        <v>1.0606466318108787</v>
      </c>
      <c r="BH3527" s="22">
        <v>788</v>
      </c>
      <c r="BI3527" s="23">
        <v>21.418058000000006</v>
      </c>
      <c r="BJ3527" s="23">
        <v>42.242017334999986</v>
      </c>
      <c r="BK3527" s="14">
        <v>10.816418057051813</v>
      </c>
      <c r="BL3527" t="s">
        <v>657</v>
      </c>
    </row>
    <row r="3528" spans="1:64">
      <c r="A3528" t="s">
        <v>4634</v>
      </c>
      <c r="B3528" t="s">
        <v>4628</v>
      </c>
      <c r="C3528" t="s">
        <v>657</v>
      </c>
      <c r="D3528" t="s">
        <v>942</v>
      </c>
      <c r="E3528">
        <v>2020</v>
      </c>
      <c r="F3528" s="23">
        <v>64.83</v>
      </c>
      <c r="G3528" s="23">
        <v>27.31</v>
      </c>
      <c r="H3528" s="22">
        <v>48535</v>
      </c>
      <c r="I3528" s="34">
        <v>391.37145257664127</v>
      </c>
      <c r="J3528" s="22">
        <v>9</v>
      </c>
      <c r="K3528" s="22">
        <v>10</v>
      </c>
      <c r="L3528" s="23">
        <v>3954</v>
      </c>
      <c r="M3528" s="23">
        <v>3.9539999999999997</v>
      </c>
      <c r="N3528" s="23">
        <v>23.648873999999999</v>
      </c>
      <c r="O3528" s="14">
        <v>6.0425648943745847</v>
      </c>
      <c r="P3528" s="22">
        <v>0</v>
      </c>
      <c r="Q3528" s="22">
        <v>0</v>
      </c>
      <c r="R3528" s="23">
        <v>0</v>
      </c>
      <c r="S3528" s="23">
        <v>0</v>
      </c>
      <c r="T3528" s="23">
        <v>0</v>
      </c>
      <c r="U3528" s="14">
        <v>0</v>
      </c>
      <c r="V3528" s="22">
        <v>0</v>
      </c>
      <c r="W3528" s="22">
        <v>0</v>
      </c>
      <c r="X3528" s="23">
        <v>0</v>
      </c>
      <c r="Y3528" s="23">
        <v>0</v>
      </c>
      <c r="Z3528" s="23">
        <v>0</v>
      </c>
      <c r="AA3528" s="14">
        <v>0</v>
      </c>
      <c r="AB3528" s="22">
        <v>1</v>
      </c>
      <c r="AC3528" s="22">
        <v>1</v>
      </c>
      <c r="AD3528" s="23">
        <v>350</v>
      </c>
      <c r="AE3528" s="23">
        <v>0.35</v>
      </c>
      <c r="AF3528" s="23">
        <v>1.6611210000000001</v>
      </c>
      <c r="AG3528" s="14">
        <v>0.42443591351995891</v>
      </c>
      <c r="AH3528" s="22">
        <v>2</v>
      </c>
      <c r="AI3528" s="23">
        <v>753.39</v>
      </c>
      <c r="AJ3528" s="23">
        <v>0.75338999999999989</v>
      </c>
      <c r="AK3528" s="23">
        <v>0.66901031999999994</v>
      </c>
      <c r="AL3528" s="14">
        <v>0.17093998951520087</v>
      </c>
      <c r="AM3528" s="22">
        <v>891</v>
      </c>
      <c r="AN3528" s="23">
        <v>16031.563999999997</v>
      </c>
      <c r="AO3528" s="23">
        <v>16.031564000000014</v>
      </c>
      <c r="AP3528" s="23">
        <v>14.236028831999981</v>
      </c>
      <c r="AQ3528" s="14">
        <v>3.6374724672112295</v>
      </c>
      <c r="AR3528" s="22">
        <v>893</v>
      </c>
      <c r="AS3528" s="23">
        <v>16784.953999999998</v>
      </c>
      <c r="AT3528" s="23">
        <v>16.784954000000013</v>
      </c>
      <c r="AU3528" s="23">
        <v>14.905039151999981</v>
      </c>
      <c r="AV3528" s="14">
        <v>3.8084124567264301</v>
      </c>
      <c r="AW3528" s="22">
        <v>0</v>
      </c>
      <c r="AX3528" s="22">
        <v>0</v>
      </c>
      <c r="AY3528" s="23">
        <v>0</v>
      </c>
      <c r="AZ3528" s="23">
        <v>0</v>
      </c>
      <c r="BA3528" s="23">
        <v>0</v>
      </c>
      <c r="BB3528" s="14">
        <v>0</v>
      </c>
      <c r="BC3528" s="22">
        <v>3</v>
      </c>
      <c r="BD3528" s="23">
        <v>2576</v>
      </c>
      <c r="BE3528" s="23">
        <v>2.5760000000000001</v>
      </c>
      <c r="BF3528" s="23">
        <v>4.1422080000000001</v>
      </c>
      <c r="BG3528" s="14">
        <v>1.0583827646930488</v>
      </c>
      <c r="BH3528" s="22">
        <v>906</v>
      </c>
      <c r="BI3528" s="23">
        <v>23.664954000000016</v>
      </c>
      <c r="BJ3528" s="23">
        <v>44.357242151999984</v>
      </c>
      <c r="BK3528" s="14">
        <v>11.333796029314023</v>
      </c>
      <c r="BL3528" t="s">
        <v>657</v>
      </c>
    </row>
    <row r="3529" spans="1:64">
      <c r="A3529" t="s">
        <v>4635</v>
      </c>
      <c r="B3529" t="s">
        <v>4628</v>
      </c>
      <c r="C3529" t="s">
        <v>657</v>
      </c>
      <c r="D3529" t="s">
        <v>942</v>
      </c>
      <c r="E3529">
        <v>2021</v>
      </c>
      <c r="F3529" s="23">
        <v>64.83</v>
      </c>
      <c r="G3529" s="23">
        <v>27.45</v>
      </c>
      <c r="H3529" s="22">
        <v>48803</v>
      </c>
      <c r="I3529" s="34">
        <v>363.9</v>
      </c>
      <c r="J3529" s="22">
        <v>10</v>
      </c>
      <c r="K3529" s="22">
        <v>12</v>
      </c>
      <c r="L3529" s="23">
        <v>4384</v>
      </c>
      <c r="M3529" s="23">
        <v>4.3840000000000003</v>
      </c>
      <c r="N3529" s="23">
        <v>26.220704000000001</v>
      </c>
      <c r="O3529" s="14">
        <v>7.21</v>
      </c>
      <c r="P3529" s="22">
        <v>0</v>
      </c>
      <c r="Q3529" s="22">
        <v>0</v>
      </c>
      <c r="R3529" s="23">
        <v>0</v>
      </c>
      <c r="S3529" s="23">
        <v>0</v>
      </c>
      <c r="T3529" s="23">
        <v>0</v>
      </c>
      <c r="U3529" s="14">
        <v>0</v>
      </c>
      <c r="V3529" s="22">
        <v>0</v>
      </c>
      <c r="W3529" s="22">
        <v>0</v>
      </c>
      <c r="X3529" s="23">
        <v>0</v>
      </c>
      <c r="Y3529" s="23">
        <v>0</v>
      </c>
      <c r="Z3529" s="23">
        <v>0</v>
      </c>
      <c r="AA3529" s="14">
        <v>0</v>
      </c>
      <c r="AB3529" s="22">
        <v>1</v>
      </c>
      <c r="AC3529" s="22">
        <v>2</v>
      </c>
      <c r="AD3529" s="23">
        <v>442</v>
      </c>
      <c r="AE3529" s="23">
        <v>0.442</v>
      </c>
      <c r="AF3529" s="23">
        <v>1.5983912280000001</v>
      </c>
      <c r="AG3529" s="14">
        <v>0.44</v>
      </c>
      <c r="AH3529" s="22">
        <v>2</v>
      </c>
      <c r="AI3529" s="23">
        <v>752.46</v>
      </c>
      <c r="AJ3529" s="23">
        <v>0.75246000000000002</v>
      </c>
      <c r="AK3529" s="23">
        <v>0.673318368</v>
      </c>
      <c r="AL3529" s="14">
        <v>0.19</v>
      </c>
      <c r="AM3529" s="22">
        <v>1020</v>
      </c>
      <c r="AN3529" s="23">
        <v>18582.743999999999</v>
      </c>
      <c r="AO3529" s="23">
        <v>18.582744000000002</v>
      </c>
      <c r="AP3529" s="23">
        <v>16.628265110000001</v>
      </c>
      <c r="AQ3529" s="14">
        <v>4.57</v>
      </c>
      <c r="AR3529" s="22">
        <v>1022</v>
      </c>
      <c r="AS3529" s="23">
        <v>19335.204000000002</v>
      </c>
      <c r="AT3529" s="23">
        <v>19.335204000000001</v>
      </c>
      <c r="AU3529" s="23">
        <v>17.301583480000001</v>
      </c>
      <c r="AV3529" s="14">
        <v>4.75</v>
      </c>
      <c r="AW3529" s="22">
        <v>0</v>
      </c>
      <c r="AX3529" s="22">
        <v>0</v>
      </c>
      <c r="AY3529" s="23">
        <v>0</v>
      </c>
      <c r="AZ3529" s="23">
        <v>0</v>
      </c>
      <c r="BA3529" s="23">
        <v>0</v>
      </c>
      <c r="BB3529" s="14">
        <v>0</v>
      </c>
      <c r="BC3529" s="22">
        <v>3</v>
      </c>
      <c r="BD3529" s="23">
        <v>2576</v>
      </c>
      <c r="BE3529" s="23">
        <v>2.5760000000000001</v>
      </c>
      <c r="BF3529" s="23">
        <v>3.6120053759999999</v>
      </c>
      <c r="BG3529" s="14">
        <v>0.99</v>
      </c>
      <c r="BH3529" s="22">
        <v>1036</v>
      </c>
      <c r="BI3529" s="23">
        <v>26.74</v>
      </c>
      <c r="BJ3529" s="23">
        <v>48.73</v>
      </c>
      <c r="BK3529" s="14">
        <v>13.39</v>
      </c>
      <c r="BL3529" t="s">
        <v>657</v>
      </c>
    </row>
    <row r="3530" spans="1:64">
      <c r="A3530" t="s">
        <v>4636</v>
      </c>
      <c r="B3530" t="s">
        <v>4628</v>
      </c>
      <c r="C3530" t="s">
        <v>657</v>
      </c>
      <c r="D3530" s="111" t="s">
        <v>942</v>
      </c>
      <c r="E3530" s="110">
        <v>2022</v>
      </c>
      <c r="F3530" s="23"/>
      <c r="G3530" s="23"/>
      <c r="H3530" s="22">
        <v>49477</v>
      </c>
      <c r="I3530" s="34">
        <v>358.58644609148536</v>
      </c>
      <c r="J3530" s="22">
        <v>10</v>
      </c>
      <c r="K3530" s="22">
        <v>12</v>
      </c>
      <c r="L3530" s="23">
        <v>4384</v>
      </c>
      <c r="M3530" s="23">
        <v>4.3840000000000003</v>
      </c>
      <c r="N3530" s="23">
        <v>25.944512000000003</v>
      </c>
      <c r="O3530" s="14">
        <v>7.2352182528898039</v>
      </c>
      <c r="P3530" s="22">
        <v>0</v>
      </c>
      <c r="Q3530" s="22">
        <v>0</v>
      </c>
      <c r="R3530" s="23">
        <v>0</v>
      </c>
      <c r="S3530" s="23">
        <v>0</v>
      </c>
      <c r="T3530" s="23">
        <v>0</v>
      </c>
      <c r="U3530" s="14">
        <v>0</v>
      </c>
      <c r="V3530" s="22">
        <v>0</v>
      </c>
      <c r="W3530" s="22">
        <v>0</v>
      </c>
      <c r="X3530" s="23">
        <v>0</v>
      </c>
      <c r="Y3530" s="23">
        <v>0</v>
      </c>
      <c r="Z3530" s="23">
        <v>0</v>
      </c>
      <c r="AA3530" s="14">
        <v>0</v>
      </c>
      <c r="AB3530" s="22">
        <v>1</v>
      </c>
      <c r="AC3530" s="22">
        <v>2</v>
      </c>
      <c r="AD3530" s="23">
        <v>442</v>
      </c>
      <c r="AE3530" s="23">
        <v>0.442</v>
      </c>
      <c r="AF3530" s="23">
        <v>1.58466</v>
      </c>
      <c r="AG3530" s="14">
        <v>0.44191854356807153</v>
      </c>
      <c r="AH3530" s="22">
        <v>2</v>
      </c>
      <c r="AI3530" s="23">
        <v>752.45999999999992</v>
      </c>
      <c r="AJ3530" s="23">
        <v>0.75246000000000002</v>
      </c>
      <c r="AK3530" s="23">
        <v>0.77079287392488971</v>
      </c>
      <c r="AL3530" s="14">
        <v>0.21495315350771485</v>
      </c>
      <c r="AM3530" s="22">
        <v>1352</v>
      </c>
      <c r="AN3530" s="23">
        <v>22789.266000000011</v>
      </c>
      <c r="AO3530" s="23">
        <v>22.789266000000005</v>
      </c>
      <c r="AP3530" s="23">
        <v>23.344501813755944</v>
      </c>
      <c r="AQ3530" s="14">
        <v>6.5101461776388811</v>
      </c>
      <c r="AR3530" s="22">
        <v>1354</v>
      </c>
      <c r="AS3530" s="23">
        <v>23541.725999999999</v>
      </c>
      <c r="AT3530" s="23">
        <v>23.541726000000001</v>
      </c>
      <c r="AU3530" s="23">
        <v>24.115294687680791</v>
      </c>
      <c r="AV3530" s="14">
        <v>6.725099331146585</v>
      </c>
      <c r="AW3530" s="22">
        <v>0</v>
      </c>
      <c r="AX3530" s="22">
        <v>0</v>
      </c>
      <c r="AY3530" s="23">
        <v>0</v>
      </c>
      <c r="AZ3530" s="23">
        <v>0</v>
      </c>
      <c r="BA3530" s="23">
        <v>0</v>
      </c>
      <c r="BB3530" s="14">
        <v>0</v>
      </c>
      <c r="BC3530" s="22">
        <v>1</v>
      </c>
      <c r="BD3530" s="23">
        <v>80</v>
      </c>
      <c r="BE3530" s="23">
        <v>0.08</v>
      </c>
      <c r="BF3530" s="23">
        <v>3.7703628854714601E-2</v>
      </c>
      <c r="BG3530" s="14">
        <v>1.0514515890289775E-2</v>
      </c>
      <c r="BH3530" s="22">
        <v>1366</v>
      </c>
      <c r="BI3530" s="23">
        <v>28.447725999999999</v>
      </c>
      <c r="BJ3530" s="23">
        <v>51.682170316535505</v>
      </c>
      <c r="BK3530" s="14">
        <v>14.41275064349475</v>
      </c>
      <c r="BL3530" t="s">
        <v>657</v>
      </c>
    </row>
    <row r="3531" spans="1:64">
      <c r="A3531" t="s">
        <v>4637</v>
      </c>
      <c r="B3531" t="s">
        <v>4628</v>
      </c>
      <c r="C3531" t="s">
        <v>657</v>
      </c>
      <c r="D3531" t="s">
        <v>942</v>
      </c>
      <c r="E3531">
        <v>2023</v>
      </c>
      <c r="F3531">
        <v>64.83</v>
      </c>
      <c r="G3531">
        <v>27.56</v>
      </c>
      <c r="H3531">
        <v>50513</v>
      </c>
      <c r="I3531">
        <v>358.58644609148536</v>
      </c>
      <c r="J3531">
        <v>11</v>
      </c>
      <c r="K3531">
        <v>14</v>
      </c>
      <c r="L3531">
        <v>4826</v>
      </c>
      <c r="M3531">
        <v>4.8259999999999996</v>
      </c>
      <c r="N3531">
        <v>28.560268000000001</v>
      </c>
      <c r="O3531">
        <v>7.9646814070360827</v>
      </c>
      <c r="P3531">
        <v>0</v>
      </c>
      <c r="Q3531">
        <v>0</v>
      </c>
      <c r="R3531">
        <v>0</v>
      </c>
      <c r="S3531">
        <v>0</v>
      </c>
      <c r="T3531">
        <v>0</v>
      </c>
      <c r="U3531">
        <v>0</v>
      </c>
      <c r="V3531">
        <v>0</v>
      </c>
      <c r="W3531">
        <v>0</v>
      </c>
      <c r="X3531">
        <v>0</v>
      </c>
      <c r="Y3531">
        <v>0</v>
      </c>
      <c r="Z3531">
        <v>0</v>
      </c>
      <c r="AA3531">
        <v>0</v>
      </c>
      <c r="AB3531">
        <v>1</v>
      </c>
      <c r="AC3531">
        <v>2</v>
      </c>
      <c r="AD3531">
        <v>442</v>
      </c>
      <c r="AE3531">
        <v>0.442</v>
      </c>
      <c r="AF3531">
        <v>1.8060678720000001</v>
      </c>
      <c r="AG3531">
        <v>0.50366317290732787</v>
      </c>
      <c r="AH3531">
        <v>4</v>
      </c>
      <c r="AI3531">
        <v>764.24</v>
      </c>
      <c r="AJ3531">
        <v>0.76424000000000003</v>
      </c>
      <c r="AK3531">
        <v>0.71684700000000001</v>
      </c>
      <c r="AL3531">
        <v>0.21593499999999999</v>
      </c>
      <c r="AM3531">
        <v>1877</v>
      </c>
      <c r="AN3531">
        <v>32596.113000000001</v>
      </c>
      <c r="AO3531">
        <v>32.596113000000003</v>
      </c>
      <c r="AP3531">
        <v>30.574738</v>
      </c>
      <c r="AQ3531">
        <v>8.5264622612644807</v>
      </c>
      <c r="AR3531">
        <v>2303</v>
      </c>
      <c r="AS3531">
        <v>33670.929999999797</v>
      </c>
      <c r="AT3531">
        <v>33.670929999999899</v>
      </c>
      <c r="AU3531">
        <v>31.582902551319702</v>
      </c>
      <c r="AV3531">
        <v>8.8076119149417114</v>
      </c>
      <c r="AW3531">
        <v>0</v>
      </c>
      <c r="AX3531">
        <v>0</v>
      </c>
      <c r="AY3531">
        <v>0</v>
      </c>
      <c r="AZ3531">
        <v>0</v>
      </c>
      <c r="BA3531">
        <v>0</v>
      </c>
      <c r="BB3531">
        <v>0</v>
      </c>
      <c r="BC3531">
        <v>1</v>
      </c>
      <c r="BD3531">
        <v>80</v>
      </c>
      <c r="BE3531">
        <v>0.08</v>
      </c>
      <c r="BF3531">
        <v>4.5019999999999998E-2</v>
      </c>
      <c r="BG3531">
        <v>1.255485266961656E-2</v>
      </c>
      <c r="BH3531">
        <v>2316</v>
      </c>
      <c r="BI3531">
        <v>39.018929999999898</v>
      </c>
      <c r="BJ3531">
        <v>61.994258423319707</v>
      </c>
      <c r="BK3531">
        <v>17.288511347554739</v>
      </c>
      <c r="BL3531" t="s">
        <v>657</v>
      </c>
    </row>
    <row r="3532" spans="1:64">
      <c r="A3532" t="s">
        <v>4638</v>
      </c>
      <c r="B3532" t="s">
        <v>4628</v>
      </c>
      <c r="C3532" t="s">
        <v>657</v>
      </c>
      <c r="D3532" t="s">
        <v>942</v>
      </c>
      <c r="E3532">
        <v>2024</v>
      </c>
      <c r="F3532">
        <v>64.83</v>
      </c>
      <c r="G3532">
        <v>27.59</v>
      </c>
      <c r="H3532">
        <v>50620</v>
      </c>
      <c r="I3532">
        <v>347.10630825703822</v>
      </c>
      <c r="J3532">
        <v>11</v>
      </c>
      <c r="K3532">
        <v>14</v>
      </c>
      <c r="L3532">
        <v>4826</v>
      </c>
      <c r="M3532">
        <v>4.8259999999999996</v>
      </c>
      <c r="N3532">
        <v>28.560268000000001</v>
      </c>
      <c r="O3532">
        <v>8.228103990219223</v>
      </c>
      <c r="P3532">
        <v>0</v>
      </c>
      <c r="Q3532">
        <v>0</v>
      </c>
      <c r="R3532">
        <v>0</v>
      </c>
      <c r="S3532">
        <v>0</v>
      </c>
      <c r="T3532">
        <v>0</v>
      </c>
      <c r="U3532">
        <v>0</v>
      </c>
      <c r="V3532">
        <v>0</v>
      </c>
      <c r="W3532">
        <v>0</v>
      </c>
      <c r="X3532">
        <v>0</v>
      </c>
      <c r="Y3532">
        <v>0</v>
      </c>
      <c r="Z3532">
        <v>0</v>
      </c>
      <c r="AA3532">
        <v>0</v>
      </c>
      <c r="AB3532">
        <v>1</v>
      </c>
      <c r="AC3532">
        <v>2</v>
      </c>
      <c r="AD3532">
        <v>442</v>
      </c>
      <c r="AE3532">
        <v>0.442</v>
      </c>
      <c r="AF3532">
        <v>1.4563358040000001</v>
      </c>
      <c r="AG3532">
        <v>0.41956477579242329</v>
      </c>
      <c r="AH3532">
        <v>4</v>
      </c>
      <c r="AI3532">
        <v>764.78</v>
      </c>
      <c r="AJ3532">
        <v>0.76477999999999979</v>
      </c>
      <c r="AK3532">
        <v>0.68978858718922886</v>
      </c>
      <c r="AL3532">
        <v>0.19872545406994691</v>
      </c>
      <c r="AM3532">
        <v>2387</v>
      </c>
      <c r="AN3532">
        <v>39941.420999999944</v>
      </c>
      <c r="AO3532">
        <v>39.941420999999927</v>
      </c>
      <c r="AP3532">
        <v>36.024917442820339</v>
      </c>
      <c r="AQ3532">
        <v>10.3786409482778</v>
      </c>
      <c r="AR3532">
        <v>3102</v>
      </c>
      <c r="AS3532">
        <v>41306.373999999982</v>
      </c>
      <c r="AT3532">
        <v>41.306373999999401</v>
      </c>
      <c r="AU3532">
        <v>37.256028352428395</v>
      </c>
      <c r="AV3532">
        <v>10.733319293304131</v>
      </c>
      <c r="AW3532">
        <v>0</v>
      </c>
      <c r="AX3532">
        <v>0</v>
      </c>
      <c r="AY3532">
        <v>0</v>
      </c>
      <c r="AZ3532">
        <v>0</v>
      </c>
      <c r="BA3532">
        <v>0</v>
      </c>
      <c r="BB3532">
        <v>0</v>
      </c>
      <c r="BC3532">
        <v>1</v>
      </c>
      <c r="BD3532">
        <v>80</v>
      </c>
      <c r="BE3532">
        <v>0.08</v>
      </c>
      <c r="BF3532">
        <v>3.9520504747749811E-2</v>
      </c>
      <c r="BG3532">
        <v>1.1385706282953576E-2</v>
      </c>
      <c r="BH3532">
        <v>3115</v>
      </c>
      <c r="BI3532">
        <v>46.6543739999994</v>
      </c>
      <c r="BJ3532">
        <v>67.312152661176142</v>
      </c>
      <c r="BK3532">
        <v>19.39237376559873</v>
      </c>
      <c r="BL3532" t="s">
        <v>657</v>
      </c>
    </row>
    <row r="3533" spans="1:64">
      <c r="A3533" t="s">
        <v>4639</v>
      </c>
      <c r="B3533" t="s">
        <v>4640</v>
      </c>
      <c r="C3533" t="s">
        <v>658</v>
      </c>
      <c r="D3533" t="s">
        <v>942</v>
      </c>
      <c r="E3533">
        <v>2012</v>
      </c>
      <c r="F3533" s="23">
        <v>84.21</v>
      </c>
      <c r="G3533" s="23">
        <v>16.989999999999998</v>
      </c>
      <c r="H3533" s="22">
        <v>24592</v>
      </c>
      <c r="I3533" s="34">
        <v>202.62588299999999</v>
      </c>
      <c r="J3533" s="22">
        <v>9</v>
      </c>
      <c r="K3533" s="22" t="s">
        <v>782</v>
      </c>
      <c r="L3533" s="23">
        <v>2211.3000000000002</v>
      </c>
      <c r="M3533" s="23">
        <v>2.2113</v>
      </c>
      <c r="N3533" s="23">
        <v>15.956534</v>
      </c>
      <c r="O3533" s="14">
        <v>7.8748745045567548</v>
      </c>
      <c r="P3533" s="22">
        <v>0</v>
      </c>
      <c r="Q3533" s="22" t="s">
        <v>782</v>
      </c>
      <c r="R3533" s="23">
        <v>0</v>
      </c>
      <c r="S3533" s="23">
        <v>0</v>
      </c>
      <c r="T3533" s="23">
        <v>0</v>
      </c>
      <c r="U3533" s="14">
        <v>0</v>
      </c>
      <c r="V3533" s="22">
        <v>0</v>
      </c>
      <c r="W3533" s="22" t="s">
        <v>782</v>
      </c>
      <c r="X3533" s="23">
        <v>0</v>
      </c>
      <c r="Y3533" s="23">
        <v>0</v>
      </c>
      <c r="Z3533" s="23">
        <v>0</v>
      </c>
      <c r="AA3533" s="14">
        <v>0</v>
      </c>
      <c r="AB3533" s="22">
        <v>0</v>
      </c>
      <c r="AC3533" s="22" t="s">
        <v>782</v>
      </c>
      <c r="AD3533" s="23">
        <v>0</v>
      </c>
      <c r="AE3533" s="23">
        <v>0</v>
      </c>
      <c r="AF3533" s="23">
        <v>0</v>
      </c>
      <c r="AG3533" s="14">
        <v>0</v>
      </c>
      <c r="AH3533" s="22" t="s">
        <v>782</v>
      </c>
      <c r="AI3533" s="23" t="s">
        <v>782</v>
      </c>
      <c r="AJ3533" s="23" t="s">
        <v>782</v>
      </c>
      <c r="AK3533" s="23" t="s">
        <v>782</v>
      </c>
      <c r="AL3533" s="14" t="s">
        <v>782</v>
      </c>
      <c r="AM3533" s="22" t="s">
        <v>782</v>
      </c>
      <c r="AN3533" s="23" t="s">
        <v>782</v>
      </c>
      <c r="AO3533" s="23" t="s">
        <v>782</v>
      </c>
      <c r="AP3533" s="23" t="s">
        <v>782</v>
      </c>
      <c r="AQ3533" s="14" t="s">
        <v>782</v>
      </c>
      <c r="AR3533" s="22">
        <v>443</v>
      </c>
      <c r="AS3533" s="23">
        <v>6543.6569999999992</v>
      </c>
      <c r="AT3533" s="23">
        <v>6.5436569999999996</v>
      </c>
      <c r="AU3533" s="23">
        <v>5.4070879999999999</v>
      </c>
      <c r="AV3533" s="14">
        <v>2.6685080503757752</v>
      </c>
      <c r="AW3533" s="22">
        <v>0</v>
      </c>
      <c r="AX3533" s="22" t="s">
        <v>782</v>
      </c>
      <c r="AY3533" s="23">
        <v>0</v>
      </c>
      <c r="AZ3533" s="23">
        <v>0</v>
      </c>
      <c r="BA3533" s="23">
        <v>0</v>
      </c>
      <c r="BB3533" s="14">
        <v>0</v>
      </c>
      <c r="BC3533" s="22">
        <v>13</v>
      </c>
      <c r="BD3533" s="23">
        <v>9995</v>
      </c>
      <c r="BE3533" s="23">
        <v>9.9949999999999992</v>
      </c>
      <c r="BF3533" s="23">
        <v>15.962014999999999</v>
      </c>
      <c r="BG3533" s="14">
        <v>7.877579489684444</v>
      </c>
      <c r="BH3533" s="22">
        <v>465</v>
      </c>
      <c r="BI3533" s="23">
        <v>18.749957000000002</v>
      </c>
      <c r="BJ3533" s="23">
        <v>37.325637</v>
      </c>
      <c r="BK3533" s="14">
        <v>18.420962044616974</v>
      </c>
      <c r="BL3533" t="s">
        <v>658</v>
      </c>
    </row>
    <row r="3534" spans="1:64">
      <c r="A3534" t="s">
        <v>4641</v>
      </c>
      <c r="B3534" t="s">
        <v>4640</v>
      </c>
      <c r="C3534" t="s">
        <v>658</v>
      </c>
      <c r="D3534" t="s">
        <v>942</v>
      </c>
      <c r="E3534">
        <v>2015</v>
      </c>
      <c r="F3534" s="23">
        <v>84.21</v>
      </c>
      <c r="G3534" s="23">
        <v>17.48</v>
      </c>
      <c r="H3534" s="22">
        <v>24921</v>
      </c>
      <c r="I3534" s="34">
        <v>201.17725278541937</v>
      </c>
      <c r="J3534" s="13">
        <v>9</v>
      </c>
      <c r="K3534" s="13">
        <v>10</v>
      </c>
      <c r="L3534" s="19">
        <v>1709.3</v>
      </c>
      <c r="M3534" s="35">
        <v>1.7093</v>
      </c>
      <c r="N3534" s="19">
        <v>10.223930070475635</v>
      </c>
      <c r="O3534" s="17">
        <v>5.0820507432720197</v>
      </c>
      <c r="P3534" s="36">
        <v>0</v>
      </c>
      <c r="Q3534" s="37">
        <v>0</v>
      </c>
      <c r="R3534" s="38">
        <v>0</v>
      </c>
      <c r="S3534" s="27">
        <v>0</v>
      </c>
      <c r="T3534" s="23">
        <v>0</v>
      </c>
      <c r="U3534" s="17">
        <v>0</v>
      </c>
      <c r="V3534" s="22">
        <v>0</v>
      </c>
      <c r="W3534" s="22">
        <v>0</v>
      </c>
      <c r="X3534" s="23">
        <v>0</v>
      </c>
      <c r="Y3534" s="27">
        <v>0</v>
      </c>
      <c r="Z3534" s="27">
        <v>0</v>
      </c>
      <c r="AA3534" s="14">
        <v>0</v>
      </c>
      <c r="AB3534" s="39">
        <v>1</v>
      </c>
      <c r="AC3534" s="22" t="s">
        <v>782</v>
      </c>
      <c r="AD3534" s="23">
        <v>0</v>
      </c>
      <c r="AE3534" s="23">
        <v>0</v>
      </c>
      <c r="AF3534" s="23">
        <v>0.82234109999999994</v>
      </c>
      <c r="AG3534" s="14">
        <v>0.40876445453658189</v>
      </c>
      <c r="AH3534" s="22" t="s">
        <v>782</v>
      </c>
      <c r="AI3534" s="23" t="s">
        <v>782</v>
      </c>
      <c r="AJ3534" s="23" t="s">
        <v>782</v>
      </c>
      <c r="AK3534" s="23" t="s">
        <v>782</v>
      </c>
      <c r="AL3534" s="14" t="s">
        <v>782</v>
      </c>
      <c r="AM3534" s="22" t="s">
        <v>782</v>
      </c>
      <c r="AN3534" s="23" t="s">
        <v>782</v>
      </c>
      <c r="AO3534" s="23" t="s">
        <v>782</v>
      </c>
      <c r="AP3534" s="23" t="s">
        <v>782</v>
      </c>
      <c r="AQ3534" s="14" t="s">
        <v>782</v>
      </c>
      <c r="AR3534" s="40">
        <v>538</v>
      </c>
      <c r="AS3534" s="41">
        <v>7688.9320000000025</v>
      </c>
      <c r="AT3534" s="23">
        <v>7.6889320000000021</v>
      </c>
      <c r="AU3534" s="23">
        <v>6.8290231623686308</v>
      </c>
      <c r="AV3534" s="14">
        <v>3.3945304788770705</v>
      </c>
      <c r="AW3534" s="22">
        <v>0</v>
      </c>
      <c r="AX3534" s="22" t="s">
        <v>782</v>
      </c>
      <c r="AY3534" s="23">
        <v>0</v>
      </c>
      <c r="AZ3534" s="23">
        <v>0</v>
      </c>
      <c r="BA3534" s="23">
        <v>0</v>
      </c>
      <c r="BB3534" s="14">
        <v>0</v>
      </c>
      <c r="BC3534" s="42">
        <v>13</v>
      </c>
      <c r="BD3534" s="43">
        <v>9995</v>
      </c>
      <c r="BE3534" s="44">
        <v>9.9949999999999992</v>
      </c>
      <c r="BF3534" s="23">
        <v>15.862064999999999</v>
      </c>
      <c r="BG3534" s="14">
        <v>7.8846215366698891</v>
      </c>
      <c r="BH3534" s="22">
        <v>561</v>
      </c>
      <c r="BI3534" s="23">
        <v>19.393232000000001</v>
      </c>
      <c r="BJ3534" s="23">
        <v>33.737359332844264</v>
      </c>
      <c r="BK3534" s="14">
        <v>16.76996721335556</v>
      </c>
      <c r="BL3534" t="s">
        <v>658</v>
      </c>
    </row>
    <row r="3535" spans="1:64">
      <c r="A3535" t="s">
        <v>4642</v>
      </c>
      <c r="B3535" t="s">
        <v>4640</v>
      </c>
      <c r="C3535" t="s">
        <v>658</v>
      </c>
      <c r="D3535" t="s">
        <v>942</v>
      </c>
      <c r="E3535">
        <v>2016</v>
      </c>
      <c r="F3535" s="23">
        <v>84.21</v>
      </c>
      <c r="G3535" s="23">
        <v>17.489999999999998</v>
      </c>
      <c r="H3535" s="22">
        <v>24766</v>
      </c>
      <c r="I3535" s="34">
        <v>211.88864066394726</v>
      </c>
      <c r="J3535" s="13">
        <v>9</v>
      </c>
      <c r="K3535" s="13">
        <v>10</v>
      </c>
      <c r="L3535" s="19">
        <v>1709.3</v>
      </c>
      <c r="M3535" s="35">
        <v>1.7093</v>
      </c>
      <c r="N3535" s="19">
        <v>10.223322999999999</v>
      </c>
      <c r="O3535" s="17">
        <v>4.8248565699253607</v>
      </c>
      <c r="P3535" s="13">
        <v>0</v>
      </c>
      <c r="Q3535" s="13">
        <v>0</v>
      </c>
      <c r="R3535" s="19">
        <v>0</v>
      </c>
      <c r="S3535" s="27">
        <v>0</v>
      </c>
      <c r="T3535" s="19">
        <v>0</v>
      </c>
      <c r="U3535" s="17">
        <v>0</v>
      </c>
      <c r="V3535" s="13">
        <v>0</v>
      </c>
      <c r="W3535" s="13">
        <v>0</v>
      </c>
      <c r="X3535" s="19">
        <v>0</v>
      </c>
      <c r="Y3535" s="27">
        <v>0</v>
      </c>
      <c r="Z3535" s="19">
        <v>0</v>
      </c>
      <c r="AA3535" s="14">
        <v>0</v>
      </c>
      <c r="AB3535" s="13">
        <v>1</v>
      </c>
      <c r="AC3535" s="22" t="s">
        <v>782</v>
      </c>
      <c r="AD3535" s="19">
        <v>0</v>
      </c>
      <c r="AE3535" s="23">
        <v>0</v>
      </c>
      <c r="AF3535" s="19">
        <v>0.76678769999999996</v>
      </c>
      <c r="AG3535" s="14">
        <v>0.36188240086740453</v>
      </c>
      <c r="AH3535" s="22" t="s">
        <v>782</v>
      </c>
      <c r="AI3535" s="23" t="s">
        <v>782</v>
      </c>
      <c r="AJ3535" s="23" t="s">
        <v>782</v>
      </c>
      <c r="AK3535" s="23" t="s">
        <v>782</v>
      </c>
      <c r="AL3535" s="14" t="s">
        <v>782</v>
      </c>
      <c r="AM3535" s="22" t="s">
        <v>782</v>
      </c>
      <c r="AN3535" s="23" t="s">
        <v>782</v>
      </c>
      <c r="AO3535" s="23" t="s">
        <v>782</v>
      </c>
      <c r="AP3535" s="23" t="s">
        <v>782</v>
      </c>
      <c r="AQ3535" s="14" t="s">
        <v>782</v>
      </c>
      <c r="AR3535" s="13">
        <v>549</v>
      </c>
      <c r="AS3535" s="19">
        <v>7854.3370000000023</v>
      </c>
      <c r="AT3535" s="23">
        <v>7.8543370000000019</v>
      </c>
      <c r="AU3535" s="19">
        <v>6.9746512560000129</v>
      </c>
      <c r="AV3535" s="14">
        <v>3.2916588799404884</v>
      </c>
      <c r="AW3535" s="13">
        <v>0</v>
      </c>
      <c r="AX3535" s="22" t="s">
        <v>782</v>
      </c>
      <c r="AY3535" s="19">
        <v>0</v>
      </c>
      <c r="AZ3535" s="23">
        <v>0</v>
      </c>
      <c r="BA3535" s="19">
        <v>0</v>
      </c>
      <c r="BB3535" s="14">
        <v>0</v>
      </c>
      <c r="BC3535" s="13">
        <v>13</v>
      </c>
      <c r="BD3535" s="19">
        <v>9995.0000000000018</v>
      </c>
      <c r="BE3535" s="44">
        <v>9.995000000000001</v>
      </c>
      <c r="BF3535" s="19">
        <v>16.071960000000001</v>
      </c>
      <c r="BG3535" s="14">
        <v>7.5850975067086903</v>
      </c>
      <c r="BH3535" s="22">
        <v>572</v>
      </c>
      <c r="BI3535" s="23">
        <v>19.558637000000001</v>
      </c>
      <c r="BJ3535" s="23">
        <v>34.036721956000008</v>
      </c>
      <c r="BK3535" s="14">
        <v>16.063495357441944</v>
      </c>
      <c r="BL3535" t="s">
        <v>658</v>
      </c>
    </row>
    <row r="3536" spans="1:64">
      <c r="A3536" t="s">
        <v>4643</v>
      </c>
      <c r="B3536" t="s">
        <v>4640</v>
      </c>
      <c r="C3536" t="s">
        <v>658</v>
      </c>
      <c r="D3536" t="s">
        <v>942</v>
      </c>
      <c r="E3536">
        <v>2017</v>
      </c>
      <c r="F3536" s="23">
        <v>84.21</v>
      </c>
      <c r="G3536" s="23">
        <v>17.649999999999999</v>
      </c>
      <c r="H3536" s="22">
        <v>24809</v>
      </c>
      <c r="I3536" s="34">
        <v>194.87495459781624</v>
      </c>
      <c r="J3536" s="13">
        <v>9</v>
      </c>
      <c r="K3536" s="13">
        <v>10</v>
      </c>
      <c r="L3536" s="19">
        <v>1709.3</v>
      </c>
      <c r="M3536" s="19">
        <v>1.7092999999999998</v>
      </c>
      <c r="N3536" s="19">
        <v>10.223322999999999</v>
      </c>
      <c r="O3536" s="17">
        <v>5.2460938457170831</v>
      </c>
      <c r="P3536" s="13">
        <v>0</v>
      </c>
      <c r="Q3536" s="13">
        <v>0</v>
      </c>
      <c r="R3536" s="19">
        <v>0</v>
      </c>
      <c r="S3536" s="19">
        <v>0</v>
      </c>
      <c r="T3536" s="19">
        <v>0</v>
      </c>
      <c r="U3536" s="17">
        <v>0</v>
      </c>
      <c r="V3536" s="13">
        <v>0</v>
      </c>
      <c r="W3536" s="13">
        <v>0</v>
      </c>
      <c r="X3536" s="19">
        <v>0</v>
      </c>
      <c r="Y3536" s="19">
        <v>0</v>
      </c>
      <c r="Z3536" s="19">
        <v>0</v>
      </c>
      <c r="AA3536" s="14">
        <v>0</v>
      </c>
      <c r="AB3536" s="13">
        <v>1</v>
      </c>
      <c r="AC3536" s="22" t="s">
        <v>782</v>
      </c>
      <c r="AD3536" s="19">
        <v>0</v>
      </c>
      <c r="AE3536" s="19">
        <v>0</v>
      </c>
      <c r="AF3536" s="19">
        <v>0.75660480000000008</v>
      </c>
      <c r="AG3536" s="14">
        <v>0.38825143105818</v>
      </c>
      <c r="AH3536" s="22" t="s">
        <v>782</v>
      </c>
      <c r="AI3536" s="23" t="s">
        <v>782</v>
      </c>
      <c r="AJ3536" s="23" t="s">
        <v>782</v>
      </c>
      <c r="AK3536" s="23" t="s">
        <v>782</v>
      </c>
      <c r="AL3536" s="14" t="s">
        <v>782</v>
      </c>
      <c r="AM3536" s="22" t="s">
        <v>782</v>
      </c>
      <c r="AN3536" s="23" t="s">
        <v>782</v>
      </c>
      <c r="AO3536" s="23" t="s">
        <v>782</v>
      </c>
      <c r="AP3536" s="23" t="s">
        <v>782</v>
      </c>
      <c r="AQ3536" s="14" t="s">
        <v>782</v>
      </c>
      <c r="AR3536" s="13">
        <v>561</v>
      </c>
      <c r="AS3536" s="19">
        <v>8110.6920000000036</v>
      </c>
      <c r="AT3536" s="19">
        <v>8.1106920000000002</v>
      </c>
      <c r="AU3536" s="19">
        <v>7.2022944960000137</v>
      </c>
      <c r="AV3536" s="14">
        <v>3.6958543548421292</v>
      </c>
      <c r="AW3536" s="13">
        <v>0</v>
      </c>
      <c r="AX3536" s="22" t="s">
        <v>782</v>
      </c>
      <c r="AY3536" s="19">
        <v>0</v>
      </c>
      <c r="AZ3536" s="19">
        <v>0</v>
      </c>
      <c r="BA3536" s="19">
        <v>0</v>
      </c>
      <c r="BB3536" s="14">
        <v>0</v>
      </c>
      <c r="BC3536" s="13">
        <v>13</v>
      </c>
      <c r="BD3536" s="19">
        <v>9995</v>
      </c>
      <c r="BE3536" s="19">
        <v>9.995000000000001</v>
      </c>
      <c r="BF3536" s="19">
        <v>16.071960000000001</v>
      </c>
      <c r="BG3536" s="14">
        <v>8.247319432694356</v>
      </c>
      <c r="BH3536" s="22">
        <v>584</v>
      </c>
      <c r="BI3536" s="23">
        <v>19.814992</v>
      </c>
      <c r="BJ3536" s="23">
        <v>34.254182296000018</v>
      </c>
      <c r="BK3536" s="14">
        <v>17.577519064311748</v>
      </c>
      <c r="BL3536" t="s">
        <v>658</v>
      </c>
    </row>
    <row r="3537" spans="1:64">
      <c r="A3537" t="s">
        <v>4644</v>
      </c>
      <c r="B3537" t="s">
        <v>4640</v>
      </c>
      <c r="C3537" t="s">
        <v>658</v>
      </c>
      <c r="D3537" t="s">
        <v>942</v>
      </c>
      <c r="E3537">
        <v>2018</v>
      </c>
      <c r="F3537" s="23">
        <v>84.21</v>
      </c>
      <c r="G3537" s="23">
        <v>17.739999999999998</v>
      </c>
      <c r="H3537" s="22">
        <v>24685</v>
      </c>
      <c r="I3537" s="34">
        <v>194.88880498549199</v>
      </c>
      <c r="J3537" s="13">
        <v>9</v>
      </c>
      <c r="K3537" s="13">
        <v>10</v>
      </c>
      <c r="L3537" s="19">
        <v>1709.3</v>
      </c>
      <c r="M3537" s="19">
        <v>1.7092999999999998</v>
      </c>
      <c r="N3537" s="19">
        <v>10.223323299999999</v>
      </c>
      <c r="O3537" s="17">
        <v>5.2457211694438008</v>
      </c>
      <c r="P3537" s="13">
        <v>0</v>
      </c>
      <c r="Q3537" s="13">
        <v>0</v>
      </c>
      <c r="R3537" s="19">
        <v>0</v>
      </c>
      <c r="S3537" s="19">
        <v>0</v>
      </c>
      <c r="T3537" s="19">
        <v>0</v>
      </c>
      <c r="U3537" s="17">
        <v>0</v>
      </c>
      <c r="V3537" s="13">
        <v>0</v>
      </c>
      <c r="W3537" s="13">
        <v>0</v>
      </c>
      <c r="X3537" s="19">
        <v>0</v>
      </c>
      <c r="Y3537" s="19">
        <v>0</v>
      </c>
      <c r="Z3537" s="19">
        <v>0</v>
      </c>
      <c r="AA3537" s="14">
        <v>0</v>
      </c>
      <c r="AB3537" s="13">
        <v>1</v>
      </c>
      <c r="AC3537" s="22" t="s">
        <v>782</v>
      </c>
      <c r="AD3537" s="19">
        <v>0</v>
      </c>
      <c r="AE3537" s="19">
        <v>0</v>
      </c>
      <c r="AF3537" s="19">
        <v>0.66347819999999991</v>
      </c>
      <c r="AG3537" s="14">
        <v>0.34043935979257034</v>
      </c>
      <c r="AH3537" s="22" t="s">
        <v>782</v>
      </c>
      <c r="AI3537" s="23" t="s">
        <v>782</v>
      </c>
      <c r="AJ3537" s="23" t="s">
        <v>782</v>
      </c>
      <c r="AK3537" s="23" t="s">
        <v>782</v>
      </c>
      <c r="AL3537" s="14" t="s">
        <v>782</v>
      </c>
      <c r="AM3537" s="22" t="s">
        <v>782</v>
      </c>
      <c r="AN3537" s="23" t="s">
        <v>782</v>
      </c>
      <c r="AO3537" s="23" t="s">
        <v>782</v>
      </c>
      <c r="AP3537" s="23" t="s">
        <v>782</v>
      </c>
      <c r="AQ3537" s="14" t="s">
        <v>782</v>
      </c>
      <c r="AR3537" s="13">
        <v>590</v>
      </c>
      <c r="AS3537" s="19">
        <v>8809.5670000000064</v>
      </c>
      <c r="AT3537" s="19">
        <v>8.8095670000000013</v>
      </c>
      <c r="AU3537" s="19">
        <v>7.8228954960000143</v>
      </c>
      <c r="AV3537" s="14">
        <v>4.0140302038294964</v>
      </c>
      <c r="AW3537" s="13">
        <v>0</v>
      </c>
      <c r="AX3537" s="22" t="s">
        <v>782</v>
      </c>
      <c r="AY3537" s="19">
        <v>0</v>
      </c>
      <c r="AZ3537" s="19">
        <v>0</v>
      </c>
      <c r="BA3537" s="19">
        <v>0</v>
      </c>
      <c r="BB3537" s="14">
        <v>0</v>
      </c>
      <c r="BC3537" s="13">
        <v>13</v>
      </c>
      <c r="BD3537" s="19">
        <v>9995</v>
      </c>
      <c r="BE3537" s="19">
        <v>9.995000000000001</v>
      </c>
      <c r="BF3537" s="19">
        <v>16.071960000000001</v>
      </c>
      <c r="BG3537" s="14">
        <v>8.2467333109238563</v>
      </c>
      <c r="BH3537" s="22">
        <v>613</v>
      </c>
      <c r="BI3537" s="23">
        <v>20.513867000000001</v>
      </c>
      <c r="BJ3537" s="23">
        <v>34.781656996000017</v>
      </c>
      <c r="BK3537" s="14">
        <v>17.846924043989723</v>
      </c>
      <c r="BL3537" t="s">
        <v>658</v>
      </c>
    </row>
    <row r="3538" spans="1:64">
      <c r="A3538" t="s">
        <v>4645</v>
      </c>
      <c r="B3538" t="s">
        <v>4640</v>
      </c>
      <c r="C3538" t="s">
        <v>658</v>
      </c>
      <c r="D3538" t="s">
        <v>942</v>
      </c>
      <c r="E3538">
        <v>2019</v>
      </c>
      <c r="F3538" s="23">
        <v>84.21</v>
      </c>
      <c r="G3538" s="23">
        <v>17.920000000000002</v>
      </c>
      <c r="H3538" s="22">
        <v>24782</v>
      </c>
      <c r="I3538" s="34">
        <v>197.94636052416342</v>
      </c>
      <c r="J3538" s="22">
        <v>9</v>
      </c>
      <c r="K3538" s="22">
        <v>10</v>
      </c>
      <c r="L3538" s="23">
        <v>1709.3</v>
      </c>
      <c r="M3538" s="23">
        <v>1.7092999999999998</v>
      </c>
      <c r="N3538" s="23">
        <v>10.223323299999999</v>
      </c>
      <c r="O3538" s="14">
        <v>5.1646937447743735</v>
      </c>
      <c r="P3538" s="22">
        <v>0</v>
      </c>
      <c r="Q3538" s="22">
        <v>0</v>
      </c>
      <c r="R3538" s="23">
        <v>0</v>
      </c>
      <c r="S3538" s="23">
        <v>0</v>
      </c>
      <c r="T3538" s="23">
        <v>0</v>
      </c>
      <c r="U3538" s="14">
        <v>0</v>
      </c>
      <c r="V3538" s="22">
        <v>0</v>
      </c>
      <c r="W3538" s="22">
        <v>0</v>
      </c>
      <c r="X3538" s="23">
        <v>0</v>
      </c>
      <c r="Y3538" s="23">
        <v>0</v>
      </c>
      <c r="Z3538" s="23">
        <v>0</v>
      </c>
      <c r="AA3538" s="14">
        <v>0</v>
      </c>
      <c r="AB3538" s="22">
        <v>1</v>
      </c>
      <c r="AC3538" s="22">
        <v>1</v>
      </c>
      <c r="AD3538" s="23">
        <v>514.27768240343346</v>
      </c>
      <c r="AE3538" s="23">
        <v>0.51427768240343341</v>
      </c>
      <c r="AF3538" s="23">
        <v>0.71896019999999994</v>
      </c>
      <c r="AG3538" s="14">
        <v>0.36320960794438861</v>
      </c>
      <c r="AH3538" s="22">
        <v>0</v>
      </c>
      <c r="AI3538" s="23">
        <v>0</v>
      </c>
      <c r="AJ3538" s="23">
        <v>0</v>
      </c>
      <c r="AK3538" s="23">
        <v>0</v>
      </c>
      <c r="AL3538" s="14">
        <v>0</v>
      </c>
      <c r="AM3538" s="22">
        <v>638</v>
      </c>
      <c r="AN3538" s="23">
        <v>11507.622000000007</v>
      </c>
      <c r="AO3538" s="23">
        <v>11.507621999999998</v>
      </c>
      <c r="AP3538" s="23">
        <v>10.218768336000014</v>
      </c>
      <c r="AQ3538" s="14">
        <v>5.1623926345200992</v>
      </c>
      <c r="AR3538" s="22">
        <v>638</v>
      </c>
      <c r="AS3538" s="23">
        <v>11507.622000000007</v>
      </c>
      <c r="AT3538" s="23">
        <v>11.507621999999998</v>
      </c>
      <c r="AU3538" s="23">
        <v>10.218768336000014</v>
      </c>
      <c r="AV3538" s="14">
        <v>5.1623926345200992</v>
      </c>
      <c r="AW3538" s="22">
        <v>0</v>
      </c>
      <c r="AX3538" s="22" t="s">
        <v>782</v>
      </c>
      <c r="AY3538" s="23">
        <v>0</v>
      </c>
      <c r="AZ3538" s="23">
        <v>0</v>
      </c>
      <c r="BA3538" s="23">
        <v>0</v>
      </c>
      <c r="BB3538" s="14">
        <v>0</v>
      </c>
      <c r="BC3538" s="22">
        <v>13</v>
      </c>
      <c r="BD3538" s="23">
        <v>9995</v>
      </c>
      <c r="BE3538" s="23">
        <v>9.9949999999999992</v>
      </c>
      <c r="BF3538" s="23">
        <v>12.862624914557813</v>
      </c>
      <c r="BG3538" s="14">
        <v>6.4980355690791622</v>
      </c>
      <c r="BH3538" s="22">
        <v>661</v>
      </c>
      <c r="BI3538" s="23">
        <v>23.726199682403429</v>
      </c>
      <c r="BJ3538" s="23">
        <v>34.023676750557826</v>
      </c>
      <c r="BK3538" s="14">
        <v>17.188331556318026</v>
      </c>
      <c r="BL3538" t="s">
        <v>658</v>
      </c>
    </row>
    <row r="3539" spans="1:64">
      <c r="A3539" t="s">
        <v>4646</v>
      </c>
      <c r="B3539" t="s">
        <v>4640</v>
      </c>
      <c r="C3539" t="s">
        <v>658</v>
      </c>
      <c r="D3539" t="s">
        <v>942</v>
      </c>
      <c r="E3539">
        <v>2020</v>
      </c>
      <c r="F3539" s="23">
        <v>84.21</v>
      </c>
      <c r="G3539" s="23">
        <v>18.05</v>
      </c>
      <c r="H3539" s="22">
        <v>24676</v>
      </c>
      <c r="I3539" s="34">
        <v>199.55080523731223</v>
      </c>
      <c r="J3539" s="22">
        <v>10</v>
      </c>
      <c r="K3539" s="22">
        <v>14</v>
      </c>
      <c r="L3539" s="23">
        <v>2664.8999999999996</v>
      </c>
      <c r="M3539" s="23">
        <v>2.6649000000000007</v>
      </c>
      <c r="N3539" s="23">
        <v>16.234821400000001</v>
      </c>
      <c r="O3539" s="14">
        <v>8.1356832314923668</v>
      </c>
      <c r="P3539" s="22">
        <v>0</v>
      </c>
      <c r="Q3539" s="22">
        <v>0</v>
      </c>
      <c r="R3539" s="23">
        <v>0</v>
      </c>
      <c r="S3539" s="23">
        <v>0</v>
      </c>
      <c r="T3539" s="23">
        <v>0</v>
      </c>
      <c r="U3539" s="14">
        <v>0</v>
      </c>
      <c r="V3539" s="22">
        <v>0</v>
      </c>
      <c r="W3539" s="22">
        <v>0</v>
      </c>
      <c r="X3539" s="23">
        <v>0</v>
      </c>
      <c r="Y3539" s="23">
        <v>0</v>
      </c>
      <c r="Z3539" s="23">
        <v>0</v>
      </c>
      <c r="AA3539" s="14">
        <v>0</v>
      </c>
      <c r="AB3539" s="22">
        <v>1</v>
      </c>
      <c r="AC3539" s="22">
        <v>1</v>
      </c>
      <c r="AD3539" s="23">
        <v>504.74055793991414</v>
      </c>
      <c r="AE3539" s="23">
        <v>0.50474055793991413</v>
      </c>
      <c r="AF3539" s="23">
        <v>0.70562729999999996</v>
      </c>
      <c r="AG3539" s="14">
        <v>0.35360784395775563</v>
      </c>
      <c r="AH3539" s="22">
        <v>0</v>
      </c>
      <c r="AI3539" s="23">
        <v>0</v>
      </c>
      <c r="AJ3539" s="23">
        <v>0</v>
      </c>
      <c r="AK3539" s="23">
        <v>0</v>
      </c>
      <c r="AL3539" s="14">
        <v>0</v>
      </c>
      <c r="AM3539" s="22">
        <v>687</v>
      </c>
      <c r="AN3539" s="23">
        <v>12631.368000000004</v>
      </c>
      <c r="AO3539" s="23">
        <v>12.631367999999997</v>
      </c>
      <c r="AP3539" s="23">
        <v>11.21665478400001</v>
      </c>
      <c r="AQ3539" s="14">
        <v>5.6209519027802486</v>
      </c>
      <c r="AR3539" s="22">
        <v>687</v>
      </c>
      <c r="AS3539" s="23">
        <v>12631.368000000004</v>
      </c>
      <c r="AT3539" s="23">
        <v>12.631367999999997</v>
      </c>
      <c r="AU3539" s="23">
        <v>11.21665478400001</v>
      </c>
      <c r="AV3539" s="14">
        <v>5.6209519027802486</v>
      </c>
      <c r="AW3539" s="22">
        <v>0</v>
      </c>
      <c r="AX3539" s="22">
        <v>0</v>
      </c>
      <c r="AY3539" s="23">
        <v>0</v>
      </c>
      <c r="AZ3539" s="23">
        <v>0</v>
      </c>
      <c r="BA3539" s="23">
        <v>0</v>
      </c>
      <c r="BB3539" s="14">
        <v>0</v>
      </c>
      <c r="BC3539" s="22">
        <v>13</v>
      </c>
      <c r="BD3539" s="23">
        <v>9994</v>
      </c>
      <c r="BE3539" s="23">
        <v>9.9939999999999998</v>
      </c>
      <c r="BF3539" s="23">
        <v>10.601236655450677</v>
      </c>
      <c r="BG3539" s="14">
        <v>5.3125501763038967</v>
      </c>
      <c r="BH3539" s="22">
        <v>711</v>
      </c>
      <c r="BI3539" s="23">
        <v>25.795008557939909</v>
      </c>
      <c r="BJ3539" s="23">
        <v>38.758340139450688</v>
      </c>
      <c r="BK3539" s="14">
        <v>19.422793154534268</v>
      </c>
      <c r="BL3539" t="s">
        <v>658</v>
      </c>
    </row>
    <row r="3540" spans="1:64">
      <c r="A3540" t="s">
        <v>4647</v>
      </c>
      <c r="B3540" t="s">
        <v>4640</v>
      </c>
      <c r="C3540" t="s">
        <v>658</v>
      </c>
      <c r="D3540" t="s">
        <v>942</v>
      </c>
      <c r="E3540">
        <v>2021</v>
      </c>
      <c r="F3540" s="23">
        <v>84.21</v>
      </c>
      <c r="G3540" s="23">
        <v>18.11</v>
      </c>
      <c r="H3540" s="22">
        <v>24754</v>
      </c>
      <c r="I3540" s="34">
        <v>185.01</v>
      </c>
      <c r="J3540" s="22">
        <v>12</v>
      </c>
      <c r="K3540" s="22">
        <v>20</v>
      </c>
      <c r="L3540" s="23">
        <v>5154.8999999999996</v>
      </c>
      <c r="M3540" s="23">
        <v>5.1548999999999996</v>
      </c>
      <c r="N3540" s="23">
        <v>30.831456899999999</v>
      </c>
      <c r="O3540" s="14">
        <v>16.66</v>
      </c>
      <c r="P3540" s="22">
        <v>0</v>
      </c>
      <c r="Q3540" s="22">
        <v>0</v>
      </c>
      <c r="R3540" s="23">
        <v>0</v>
      </c>
      <c r="S3540" s="23">
        <v>0</v>
      </c>
      <c r="T3540" s="23">
        <v>0</v>
      </c>
      <c r="U3540" s="14">
        <v>0</v>
      </c>
      <c r="V3540" s="22">
        <v>0</v>
      </c>
      <c r="W3540" s="22">
        <v>0</v>
      </c>
      <c r="X3540" s="23">
        <v>0</v>
      </c>
      <c r="Y3540" s="23">
        <v>0</v>
      </c>
      <c r="Z3540" s="23">
        <v>0</v>
      </c>
      <c r="AA3540" s="14">
        <v>0</v>
      </c>
      <c r="AB3540" s="22">
        <v>1</v>
      </c>
      <c r="AC3540" s="22">
        <v>1</v>
      </c>
      <c r="AD3540" s="23">
        <v>334.7351931</v>
      </c>
      <c r="AE3540" s="23">
        <v>0.33473519299999999</v>
      </c>
      <c r="AF3540" s="23">
        <v>0.46795979999999998</v>
      </c>
      <c r="AG3540" s="14">
        <v>0.25</v>
      </c>
      <c r="AH3540" s="22">
        <v>0</v>
      </c>
      <c r="AI3540" s="23">
        <v>0</v>
      </c>
      <c r="AJ3540" s="23">
        <v>0</v>
      </c>
      <c r="AK3540" s="23">
        <v>0</v>
      </c>
      <c r="AL3540" s="14">
        <v>0</v>
      </c>
      <c r="AM3540" s="22">
        <v>762</v>
      </c>
      <c r="AN3540" s="23">
        <v>13816.893</v>
      </c>
      <c r="AO3540" s="23">
        <v>13.816893</v>
      </c>
      <c r="AP3540" s="23">
        <v>12.36367244</v>
      </c>
      <c r="AQ3540" s="14">
        <v>6.68</v>
      </c>
      <c r="AR3540" s="22">
        <v>762</v>
      </c>
      <c r="AS3540" s="23">
        <v>13816.893</v>
      </c>
      <c r="AT3540" s="23">
        <v>13.816893</v>
      </c>
      <c r="AU3540" s="23">
        <v>12.36367244</v>
      </c>
      <c r="AV3540" s="14">
        <v>6.68</v>
      </c>
      <c r="AW3540" s="22">
        <v>0</v>
      </c>
      <c r="AX3540" s="22">
        <v>0</v>
      </c>
      <c r="AY3540" s="23">
        <v>0</v>
      </c>
      <c r="AZ3540" s="23">
        <v>0</v>
      </c>
      <c r="BA3540" s="23">
        <v>0</v>
      </c>
      <c r="BB3540" s="14">
        <v>0</v>
      </c>
      <c r="BC3540" s="22">
        <v>13</v>
      </c>
      <c r="BD3540" s="23">
        <v>9994</v>
      </c>
      <c r="BE3540" s="23">
        <v>9.9939999999999998</v>
      </c>
      <c r="BF3540" s="23">
        <v>9.2442783639999995</v>
      </c>
      <c r="BG3540" s="14">
        <v>5</v>
      </c>
      <c r="BH3540" s="22">
        <v>788</v>
      </c>
      <c r="BI3540" s="23">
        <v>29.3</v>
      </c>
      <c r="BJ3540" s="23">
        <v>52.91</v>
      </c>
      <c r="BK3540" s="14">
        <v>28.6</v>
      </c>
      <c r="BL3540" t="s">
        <v>658</v>
      </c>
    </row>
    <row r="3541" spans="1:64">
      <c r="A3541" t="s">
        <v>4648</v>
      </c>
      <c r="B3541" t="s">
        <v>4640</v>
      </c>
      <c r="C3541" t="s">
        <v>658</v>
      </c>
      <c r="D3541" s="111" t="s">
        <v>942</v>
      </c>
      <c r="E3541" s="110">
        <v>2022</v>
      </c>
      <c r="F3541" s="23"/>
      <c r="G3541" s="23"/>
      <c r="H3541" s="22">
        <v>25174</v>
      </c>
      <c r="I3541" s="34">
        <v>182.44952591925647</v>
      </c>
      <c r="J3541" s="22">
        <v>10</v>
      </c>
      <c r="K3541" s="22">
        <v>14</v>
      </c>
      <c r="L3541" s="23">
        <v>3451.8</v>
      </c>
      <c r="M3541" s="23">
        <v>3.4517999999999995</v>
      </c>
      <c r="N3541" s="23">
        <v>20.427752399999999</v>
      </c>
      <c r="O3541" s="14">
        <v>11.196385574079461</v>
      </c>
      <c r="P3541" s="22">
        <v>0</v>
      </c>
      <c r="Q3541" s="22">
        <v>0</v>
      </c>
      <c r="R3541" s="23">
        <v>0</v>
      </c>
      <c r="S3541" s="23">
        <v>0</v>
      </c>
      <c r="T3541" s="23">
        <v>0</v>
      </c>
      <c r="U3541" s="14">
        <v>0</v>
      </c>
      <c r="V3541" s="22">
        <v>0</v>
      </c>
      <c r="W3541" s="22">
        <v>0</v>
      </c>
      <c r="X3541" s="23">
        <v>0</v>
      </c>
      <c r="Y3541" s="23">
        <v>0</v>
      </c>
      <c r="Z3541" s="23">
        <v>0</v>
      </c>
      <c r="AA3541" s="14">
        <v>0</v>
      </c>
      <c r="AB3541" s="22">
        <v>1</v>
      </c>
      <c r="AC3541" s="22">
        <v>1</v>
      </c>
      <c r="AD3541" s="23">
        <v>255.420386266094</v>
      </c>
      <c r="AE3541" s="23">
        <v>0.25542038626609398</v>
      </c>
      <c r="AF3541" s="23">
        <v>0.3570777</v>
      </c>
      <c r="AG3541" s="14">
        <v>0.19571314214213179</v>
      </c>
      <c r="AH3541" s="22">
        <v>0</v>
      </c>
      <c r="AI3541" s="23">
        <v>0</v>
      </c>
      <c r="AJ3541" s="23">
        <v>0</v>
      </c>
      <c r="AK3541" s="23">
        <v>0</v>
      </c>
      <c r="AL3541" s="14">
        <v>0</v>
      </c>
      <c r="AM3541" s="22">
        <v>915</v>
      </c>
      <c r="AN3541" s="23">
        <v>17133.697999999997</v>
      </c>
      <c r="AO3541" s="23">
        <v>17.133698000000027</v>
      </c>
      <c r="AP3541" s="23">
        <v>17.551142017357918</v>
      </c>
      <c r="AQ3541" s="14">
        <v>9.6197246492847697</v>
      </c>
      <c r="AR3541" s="22">
        <v>915</v>
      </c>
      <c r="AS3541" s="23">
        <v>17133.698</v>
      </c>
      <c r="AT3541" s="23">
        <v>17.133697999999999</v>
      </c>
      <c r="AU3541" s="23">
        <v>17.5511420173579</v>
      </c>
      <c r="AV3541" s="14">
        <v>9.619724649284759</v>
      </c>
      <c r="AW3541" s="22">
        <v>0</v>
      </c>
      <c r="AX3541" s="22">
        <v>0</v>
      </c>
      <c r="AY3541" s="23">
        <v>0</v>
      </c>
      <c r="AZ3541" s="23">
        <v>0</v>
      </c>
      <c r="BA3541" s="23">
        <v>0</v>
      </c>
      <c r="BB3541" s="14">
        <v>0</v>
      </c>
      <c r="BC3541" s="22">
        <v>12</v>
      </c>
      <c r="BD3541" s="23">
        <v>9974</v>
      </c>
      <c r="BE3541" s="23">
        <v>9.9739999999999984</v>
      </c>
      <c r="BF3541" s="23">
        <v>10.652848046749144</v>
      </c>
      <c r="BG3541" s="14">
        <v>5.8387918483622645</v>
      </c>
      <c r="BH3541" s="22">
        <v>938</v>
      </c>
      <c r="BI3541" s="23">
        <v>30.814918386266093</v>
      </c>
      <c r="BJ3541" s="23">
        <v>48.988820164107047</v>
      </c>
      <c r="BK3541" s="14">
        <v>26.850615213868615</v>
      </c>
      <c r="BL3541" t="s">
        <v>658</v>
      </c>
    </row>
    <row r="3542" spans="1:64">
      <c r="A3542" t="s">
        <v>4649</v>
      </c>
      <c r="B3542" t="s">
        <v>4640</v>
      </c>
      <c r="C3542" t="s">
        <v>658</v>
      </c>
      <c r="D3542" t="s">
        <v>942</v>
      </c>
      <c r="E3542">
        <v>2023</v>
      </c>
      <c r="F3542">
        <v>84.21</v>
      </c>
      <c r="G3542">
        <v>18.25</v>
      </c>
      <c r="H3542">
        <v>25763</v>
      </c>
      <c r="I3542">
        <v>182.44952591925647</v>
      </c>
      <c r="J3542">
        <v>11</v>
      </c>
      <c r="K3542">
        <v>14</v>
      </c>
      <c r="L3542">
        <v>3451.8</v>
      </c>
      <c r="M3542">
        <v>3.4518</v>
      </c>
      <c r="N3542">
        <v>20.427752000000002</v>
      </c>
      <c r="O3542">
        <v>11.196385354840746</v>
      </c>
      <c r="P3542">
        <v>0</v>
      </c>
      <c r="Q3542">
        <v>0</v>
      </c>
      <c r="R3542">
        <v>0</v>
      </c>
      <c r="S3542">
        <v>0</v>
      </c>
      <c r="T3542">
        <v>0</v>
      </c>
      <c r="U3542">
        <v>0</v>
      </c>
      <c r="V3542">
        <v>0</v>
      </c>
      <c r="W3542">
        <v>0</v>
      </c>
      <c r="X3542">
        <v>0</v>
      </c>
      <c r="Y3542">
        <v>0</v>
      </c>
      <c r="Z3542">
        <v>0</v>
      </c>
      <c r="AA3542">
        <v>0</v>
      </c>
      <c r="AB3542">
        <v>1</v>
      </c>
      <c r="AC3542">
        <v>2</v>
      </c>
      <c r="AD3542">
        <v>100</v>
      </c>
      <c r="AE3542">
        <v>0.1</v>
      </c>
      <c r="AF3542">
        <v>0.32397540000000002</v>
      </c>
      <c r="AG3542">
        <v>0.17756987767859492</v>
      </c>
      <c r="AL3542">
        <v>0</v>
      </c>
      <c r="AM3542">
        <v>1246</v>
      </c>
      <c r="AN3542">
        <v>22206.973000000002</v>
      </c>
      <c r="AO3542">
        <v>22.206973000000001</v>
      </c>
      <c r="AP3542">
        <v>20.829857000000001</v>
      </c>
      <c r="AQ3542">
        <v>11.416777815700277</v>
      </c>
      <c r="AR3542">
        <v>1349</v>
      </c>
      <c r="AS3542">
        <v>22286.703000000001</v>
      </c>
      <c r="AT3542">
        <v>22.2867029999999</v>
      </c>
      <c r="AU3542">
        <v>20.904642937964802</v>
      </c>
      <c r="AV3542">
        <v>11.457767748443592</v>
      </c>
      <c r="AW3542">
        <v>0</v>
      </c>
      <c r="AX3542">
        <v>0</v>
      </c>
      <c r="AY3542">
        <v>0</v>
      </c>
      <c r="AZ3542">
        <v>0</v>
      </c>
      <c r="BA3542">
        <v>0</v>
      </c>
      <c r="BB3542">
        <v>0</v>
      </c>
      <c r="BC3542">
        <v>12</v>
      </c>
      <c r="BD3542">
        <v>9974</v>
      </c>
      <c r="BE3542">
        <v>9.9740000000000002</v>
      </c>
      <c r="BF3542">
        <v>12.719982</v>
      </c>
      <c r="BG3542">
        <v>6.9717813383791754</v>
      </c>
      <c r="BH3542">
        <v>1373</v>
      </c>
      <c r="BI3542">
        <v>35.8125029999999</v>
      </c>
      <c r="BJ3542">
        <v>54.376352337964803</v>
      </c>
      <c r="BK3542">
        <v>29.80350431934211</v>
      </c>
      <c r="BL3542" t="s">
        <v>658</v>
      </c>
    </row>
    <row r="3543" spans="1:64">
      <c r="A3543" t="s">
        <v>4650</v>
      </c>
      <c r="B3543" t="s">
        <v>4640</v>
      </c>
      <c r="C3543" t="s">
        <v>658</v>
      </c>
      <c r="D3543" t="s">
        <v>942</v>
      </c>
      <c r="E3543">
        <v>2024</v>
      </c>
      <c r="F3543">
        <v>84.21</v>
      </c>
      <c r="G3543">
        <v>18.3</v>
      </c>
      <c r="H3543">
        <v>25576</v>
      </c>
      <c r="I3543">
        <v>175.37714223591482</v>
      </c>
      <c r="J3543">
        <v>11</v>
      </c>
      <c r="K3543">
        <v>14</v>
      </c>
      <c r="L3543">
        <v>3451.8</v>
      </c>
      <c r="M3543">
        <v>3.4517999999999995</v>
      </c>
      <c r="N3543">
        <v>20.427752400000003</v>
      </c>
      <c r="O3543">
        <v>11.647899001867007</v>
      </c>
      <c r="P3543">
        <v>0</v>
      </c>
      <c r="Q3543">
        <v>0</v>
      </c>
      <c r="R3543">
        <v>0</v>
      </c>
      <c r="S3543">
        <v>0</v>
      </c>
      <c r="T3543">
        <v>0</v>
      </c>
      <c r="U3543">
        <v>0</v>
      </c>
      <c r="V3543">
        <v>0</v>
      </c>
      <c r="W3543">
        <v>0</v>
      </c>
      <c r="X3543">
        <v>0</v>
      </c>
      <c r="Y3543">
        <v>0</v>
      </c>
      <c r="Z3543">
        <v>0</v>
      </c>
      <c r="AA3543">
        <v>0</v>
      </c>
      <c r="AB3543">
        <v>1</v>
      </c>
      <c r="AC3543">
        <v>2</v>
      </c>
      <c r="AD3543">
        <v>100</v>
      </c>
      <c r="AE3543">
        <v>0.1</v>
      </c>
      <c r="AF3543">
        <v>0.48245399999999999</v>
      </c>
      <c r="AG3543">
        <v>0.27509514287272957</v>
      </c>
      <c r="AH3543">
        <v>1</v>
      </c>
      <c r="AI3543">
        <v>749.625</v>
      </c>
      <c r="AJ3543">
        <v>0.74962499999999999</v>
      </c>
      <c r="AK3543">
        <v>0.67611962874516285</v>
      </c>
      <c r="AL3543">
        <v>0.3855232330309365</v>
      </c>
      <c r="AM3543">
        <v>1468</v>
      </c>
      <c r="AN3543">
        <v>25950.928999999982</v>
      </c>
      <c r="AO3543">
        <v>25.950929000000031</v>
      </c>
      <c r="AP3543">
        <v>23.406279781320098</v>
      </c>
      <c r="AQ3543">
        <v>13.346254524910838</v>
      </c>
      <c r="AR3543">
        <v>1662</v>
      </c>
      <c r="AS3543">
        <v>26871.012999999941</v>
      </c>
      <c r="AT3543">
        <v>26.871013000000062</v>
      </c>
      <c r="AU3543">
        <v>24.23614385001358</v>
      </c>
      <c r="AV3543">
        <v>13.819442796833503</v>
      </c>
      <c r="AW3543">
        <v>0</v>
      </c>
      <c r="AX3543">
        <v>0</v>
      </c>
      <c r="AY3543">
        <v>0</v>
      </c>
      <c r="AZ3543">
        <v>0</v>
      </c>
      <c r="BA3543">
        <v>0</v>
      </c>
      <c r="BB3543">
        <v>0</v>
      </c>
      <c r="BC3543">
        <v>12</v>
      </c>
      <c r="BD3543">
        <v>9974</v>
      </c>
      <c r="BE3543">
        <v>9.9740000000000002</v>
      </c>
      <c r="BF3543">
        <v>11.157974575860953</v>
      </c>
      <c r="BG3543">
        <v>6.3622741445127478</v>
      </c>
      <c r="BH3543">
        <v>1686</v>
      </c>
      <c r="BI3543">
        <v>40.396813000000066</v>
      </c>
      <c r="BJ3543">
        <v>56.304324825874538</v>
      </c>
      <c r="BK3543">
        <v>32.104711086085992</v>
      </c>
      <c r="BL3543" t="s">
        <v>658</v>
      </c>
    </row>
    <row r="3544" spans="1:64">
      <c r="A3544" t="s">
        <v>4651</v>
      </c>
      <c r="B3544" t="s">
        <v>4652</v>
      </c>
      <c r="C3544" t="s">
        <v>659</v>
      </c>
      <c r="D3544" t="s">
        <v>942</v>
      </c>
      <c r="E3544">
        <v>2012</v>
      </c>
      <c r="F3544" s="23">
        <v>102.99</v>
      </c>
      <c r="G3544" s="23">
        <v>16.420000000000002</v>
      </c>
      <c r="H3544" s="22">
        <v>15900</v>
      </c>
      <c r="I3544" s="34">
        <v>129.19764699999999</v>
      </c>
      <c r="J3544" s="22">
        <v>4</v>
      </c>
      <c r="K3544" s="22" t="s">
        <v>782</v>
      </c>
      <c r="L3544" s="23">
        <v>1576</v>
      </c>
      <c r="M3544" s="23">
        <v>1.5760000000000001</v>
      </c>
      <c r="N3544" s="23">
        <v>12.073197</v>
      </c>
      <c r="O3544" s="14">
        <v>9.3447499086419121</v>
      </c>
      <c r="P3544" s="22">
        <v>2</v>
      </c>
      <c r="Q3544" s="22" t="s">
        <v>782</v>
      </c>
      <c r="R3544" s="23">
        <v>1441</v>
      </c>
      <c r="S3544" s="23">
        <v>1.4410000000000001</v>
      </c>
      <c r="T3544" s="23">
        <v>3.4828139999999999</v>
      </c>
      <c r="U3544" s="14">
        <v>2.6957255653425327</v>
      </c>
      <c r="V3544" s="22">
        <v>0</v>
      </c>
      <c r="W3544" s="22" t="s">
        <v>782</v>
      </c>
      <c r="X3544" s="23">
        <v>0</v>
      </c>
      <c r="Y3544" s="23">
        <v>0</v>
      </c>
      <c r="Z3544" s="23">
        <v>0</v>
      </c>
      <c r="AA3544" s="14">
        <v>0</v>
      </c>
      <c r="AB3544" s="22">
        <v>0</v>
      </c>
      <c r="AC3544" s="22" t="s">
        <v>782</v>
      </c>
      <c r="AD3544" s="23">
        <v>0</v>
      </c>
      <c r="AE3544" s="23">
        <v>0</v>
      </c>
      <c r="AF3544" s="23">
        <v>0</v>
      </c>
      <c r="AG3544" s="14">
        <v>0</v>
      </c>
      <c r="AH3544" s="22" t="s">
        <v>782</v>
      </c>
      <c r="AI3544" s="23" t="s">
        <v>782</v>
      </c>
      <c r="AJ3544" s="23" t="s">
        <v>782</v>
      </c>
      <c r="AK3544" s="23" t="s">
        <v>782</v>
      </c>
      <c r="AL3544" s="14" t="s">
        <v>782</v>
      </c>
      <c r="AM3544" s="22" t="s">
        <v>782</v>
      </c>
      <c r="AN3544" s="23" t="s">
        <v>782</v>
      </c>
      <c r="AO3544" s="23" t="s">
        <v>782</v>
      </c>
      <c r="AP3544" s="23" t="s">
        <v>782</v>
      </c>
      <c r="AQ3544" s="14" t="s">
        <v>782</v>
      </c>
      <c r="AR3544" s="22">
        <v>483</v>
      </c>
      <c r="AS3544" s="23">
        <v>7524.8039999999964</v>
      </c>
      <c r="AT3544" s="23">
        <v>7.5248039999999961</v>
      </c>
      <c r="AU3544" s="23">
        <v>6.4088239999999992</v>
      </c>
      <c r="AV3544" s="14">
        <v>4.9604804335174926</v>
      </c>
      <c r="AW3544" s="22">
        <v>0</v>
      </c>
      <c r="AX3544" s="22" t="s">
        <v>782</v>
      </c>
      <c r="AY3544" s="23">
        <v>0</v>
      </c>
      <c r="AZ3544" s="23">
        <v>0</v>
      </c>
      <c r="BA3544" s="23">
        <v>0</v>
      </c>
      <c r="BB3544" s="14">
        <v>0</v>
      </c>
      <c r="BC3544" s="22">
        <v>4</v>
      </c>
      <c r="BD3544" s="23">
        <v>1500</v>
      </c>
      <c r="BE3544" s="23">
        <v>1.5</v>
      </c>
      <c r="BF3544" s="23">
        <v>2.3955000000000002</v>
      </c>
      <c r="BG3544" s="14">
        <v>1.8541359348440767</v>
      </c>
      <c r="BH3544" s="22">
        <v>493</v>
      </c>
      <c r="BI3544" s="23">
        <v>12.041803999999997</v>
      </c>
      <c r="BJ3544" s="23">
        <v>24.360334999999999</v>
      </c>
      <c r="BK3544" s="14">
        <v>18.855091842346013</v>
      </c>
      <c r="BL3544" t="s">
        <v>659</v>
      </c>
    </row>
    <row r="3545" spans="1:64">
      <c r="A3545" t="s">
        <v>4653</v>
      </c>
      <c r="B3545" t="s">
        <v>4652</v>
      </c>
      <c r="C3545" t="s">
        <v>659</v>
      </c>
      <c r="D3545" t="s">
        <v>942</v>
      </c>
      <c r="E3545">
        <v>2015</v>
      </c>
      <c r="F3545" s="23">
        <v>102.99</v>
      </c>
      <c r="G3545" s="23">
        <v>16.79</v>
      </c>
      <c r="H3545" s="22">
        <v>15916</v>
      </c>
      <c r="I3545" s="34">
        <v>128.34999556074584</v>
      </c>
      <c r="J3545" s="13">
        <v>3</v>
      </c>
      <c r="K3545" s="13">
        <v>5</v>
      </c>
      <c r="L3545" s="19">
        <v>1550</v>
      </c>
      <c r="M3545" s="35">
        <v>1.55</v>
      </c>
      <c r="N3545" s="19">
        <v>9.2711002218669822</v>
      </c>
      <c r="O3545" s="17">
        <v>7.2232960985800192</v>
      </c>
      <c r="P3545" s="36">
        <v>1</v>
      </c>
      <c r="Q3545" s="36">
        <v>2</v>
      </c>
      <c r="R3545" s="45">
        <v>1441</v>
      </c>
      <c r="S3545" s="27">
        <v>1.4410000000000001</v>
      </c>
      <c r="T3545" s="23">
        <v>0</v>
      </c>
      <c r="U3545" s="17">
        <v>0</v>
      </c>
      <c r="V3545" s="22">
        <v>0</v>
      </c>
      <c r="W3545" s="22">
        <v>0</v>
      </c>
      <c r="X3545" s="23">
        <v>0</v>
      </c>
      <c r="Y3545" s="27">
        <v>0</v>
      </c>
      <c r="Z3545" s="27">
        <v>0</v>
      </c>
      <c r="AA3545" s="14">
        <v>0</v>
      </c>
      <c r="AB3545" s="39">
        <v>0</v>
      </c>
      <c r="AC3545" s="22" t="s">
        <v>782</v>
      </c>
      <c r="AD3545" s="23">
        <v>0</v>
      </c>
      <c r="AE3545" s="23">
        <v>0</v>
      </c>
      <c r="AF3545" s="23">
        <v>0</v>
      </c>
      <c r="AG3545" s="14">
        <v>0</v>
      </c>
      <c r="AH3545" s="22" t="s">
        <v>782</v>
      </c>
      <c r="AI3545" s="23" t="s">
        <v>782</v>
      </c>
      <c r="AJ3545" s="23" t="s">
        <v>782</v>
      </c>
      <c r="AK3545" s="23" t="s">
        <v>782</v>
      </c>
      <c r="AL3545" s="14" t="s">
        <v>782</v>
      </c>
      <c r="AM3545" s="22" t="s">
        <v>782</v>
      </c>
      <c r="AN3545" s="23" t="s">
        <v>782</v>
      </c>
      <c r="AO3545" s="23" t="s">
        <v>782</v>
      </c>
      <c r="AP3545" s="23" t="s">
        <v>782</v>
      </c>
      <c r="AQ3545" s="14" t="s">
        <v>782</v>
      </c>
      <c r="AR3545" s="40">
        <v>550</v>
      </c>
      <c r="AS3545" s="41">
        <v>8473.3159999999989</v>
      </c>
      <c r="AT3545" s="23">
        <v>8.4733159999999987</v>
      </c>
      <c r="AU3545" s="23">
        <v>7.525683830481098</v>
      </c>
      <c r="AV3545" s="14">
        <v>5.8634079398306813</v>
      </c>
      <c r="AW3545" s="22">
        <v>0</v>
      </c>
      <c r="AX3545" s="22" t="s">
        <v>782</v>
      </c>
      <c r="AY3545" s="23">
        <v>0</v>
      </c>
      <c r="AZ3545" s="23">
        <v>0</v>
      </c>
      <c r="BA3545" s="23">
        <v>0</v>
      </c>
      <c r="BB3545" s="14">
        <v>0</v>
      </c>
      <c r="BC3545" s="42">
        <v>3</v>
      </c>
      <c r="BD3545" s="43">
        <v>3900</v>
      </c>
      <c r="BE3545" s="44">
        <v>3.9</v>
      </c>
      <c r="BF3545" s="23">
        <v>6.0191359535903945</v>
      </c>
      <c r="BG3545" s="14">
        <v>4.689626927756021</v>
      </c>
      <c r="BH3545" s="22">
        <v>557</v>
      </c>
      <c r="BI3545" s="23">
        <v>15.364316000000001</v>
      </c>
      <c r="BJ3545" s="23">
        <v>22.815920005938473</v>
      </c>
      <c r="BK3545" s="14">
        <v>17.776330966166721</v>
      </c>
      <c r="BL3545" t="s">
        <v>659</v>
      </c>
    </row>
    <row r="3546" spans="1:64">
      <c r="A3546" t="s">
        <v>4654</v>
      </c>
      <c r="B3546" t="s">
        <v>4652</v>
      </c>
      <c r="C3546" t="s">
        <v>659</v>
      </c>
      <c r="D3546" t="s">
        <v>942</v>
      </c>
      <c r="E3546">
        <v>2016</v>
      </c>
      <c r="F3546" s="23">
        <v>102.99</v>
      </c>
      <c r="G3546" s="23">
        <v>16.93</v>
      </c>
      <c r="H3546" s="22">
        <v>15716</v>
      </c>
      <c r="I3546" s="34">
        <v>135.3244093257648</v>
      </c>
      <c r="J3546" s="13">
        <v>3</v>
      </c>
      <c r="K3546" s="13">
        <v>5</v>
      </c>
      <c r="L3546" s="19">
        <v>1550</v>
      </c>
      <c r="M3546" s="35">
        <v>1.55</v>
      </c>
      <c r="N3546" s="19">
        <v>9.2705500000000001</v>
      </c>
      <c r="O3546" s="17">
        <v>6.8506118343240789</v>
      </c>
      <c r="P3546" s="13">
        <v>1</v>
      </c>
      <c r="Q3546" s="13">
        <v>2</v>
      </c>
      <c r="R3546" s="19">
        <v>1441</v>
      </c>
      <c r="S3546" s="27">
        <v>1.4410000000000001</v>
      </c>
      <c r="T3546" s="19">
        <v>2.73</v>
      </c>
      <c r="U3546" s="17">
        <v>2.0173744068803612</v>
      </c>
      <c r="V3546" s="13">
        <v>0</v>
      </c>
      <c r="W3546" s="13">
        <v>0</v>
      </c>
      <c r="X3546" s="19">
        <v>0</v>
      </c>
      <c r="Y3546" s="27">
        <v>0</v>
      </c>
      <c r="Z3546" s="19">
        <v>0</v>
      </c>
      <c r="AA3546" s="14">
        <v>0</v>
      </c>
      <c r="AB3546" s="13">
        <v>0</v>
      </c>
      <c r="AC3546" s="22" t="s">
        <v>782</v>
      </c>
      <c r="AD3546" s="19">
        <v>0</v>
      </c>
      <c r="AE3546" s="23">
        <v>0</v>
      </c>
      <c r="AF3546" s="19">
        <v>0</v>
      </c>
      <c r="AG3546" s="14">
        <v>0</v>
      </c>
      <c r="AH3546" s="22" t="s">
        <v>782</v>
      </c>
      <c r="AI3546" s="23" t="s">
        <v>782</v>
      </c>
      <c r="AJ3546" s="23" t="s">
        <v>782</v>
      </c>
      <c r="AK3546" s="23" t="s">
        <v>782</v>
      </c>
      <c r="AL3546" s="14" t="s">
        <v>782</v>
      </c>
      <c r="AM3546" s="22" t="s">
        <v>782</v>
      </c>
      <c r="AN3546" s="23" t="s">
        <v>782</v>
      </c>
      <c r="AO3546" s="23" t="s">
        <v>782</v>
      </c>
      <c r="AP3546" s="23" t="s">
        <v>782</v>
      </c>
      <c r="AQ3546" s="14" t="s">
        <v>782</v>
      </c>
      <c r="AR3546" s="13">
        <v>559</v>
      </c>
      <c r="AS3546" s="19">
        <v>8540.5109999999968</v>
      </c>
      <c r="AT3546" s="23">
        <v>8.5405109999999969</v>
      </c>
      <c r="AU3546" s="19">
        <v>7.5839737680000061</v>
      </c>
      <c r="AV3546" s="14">
        <v>5.6042910556832348</v>
      </c>
      <c r="AW3546" s="13">
        <v>0</v>
      </c>
      <c r="AX3546" s="22" t="s">
        <v>782</v>
      </c>
      <c r="AY3546" s="19">
        <v>0</v>
      </c>
      <c r="AZ3546" s="23">
        <v>0</v>
      </c>
      <c r="BA3546" s="19">
        <v>0</v>
      </c>
      <c r="BB3546" s="14">
        <v>0</v>
      </c>
      <c r="BC3546" s="13">
        <v>3</v>
      </c>
      <c r="BD3546" s="19">
        <v>3900</v>
      </c>
      <c r="BE3546" s="44">
        <v>3.9</v>
      </c>
      <c r="BF3546" s="19">
        <v>6.0831859535903945</v>
      </c>
      <c r="BG3546" s="14">
        <v>4.4952614121125887</v>
      </c>
      <c r="BH3546" s="22">
        <v>566</v>
      </c>
      <c r="BI3546" s="23">
        <v>15.431510999999999</v>
      </c>
      <c r="BJ3546" s="23">
        <v>25.667709721590402</v>
      </c>
      <c r="BK3546" s="14">
        <v>18.967538709000266</v>
      </c>
      <c r="BL3546" t="s">
        <v>659</v>
      </c>
    </row>
    <row r="3547" spans="1:64">
      <c r="A3547" t="s">
        <v>4655</v>
      </c>
      <c r="B3547" t="s">
        <v>4652</v>
      </c>
      <c r="C3547" t="s">
        <v>659</v>
      </c>
      <c r="D3547" t="s">
        <v>942</v>
      </c>
      <c r="E3547">
        <v>2017</v>
      </c>
      <c r="F3547" s="23">
        <v>102.99</v>
      </c>
      <c r="G3547" s="23">
        <v>17.13</v>
      </c>
      <c r="H3547" s="22">
        <v>15620</v>
      </c>
      <c r="I3547" s="34">
        <v>122.69526344543874</v>
      </c>
      <c r="J3547" s="13">
        <v>3</v>
      </c>
      <c r="K3547" s="13">
        <v>5</v>
      </c>
      <c r="L3547" s="19">
        <v>1550</v>
      </c>
      <c r="M3547" s="19">
        <v>1.55</v>
      </c>
      <c r="N3547" s="19">
        <v>9.2705500000000001</v>
      </c>
      <c r="O3547" s="17">
        <v>7.555752145332419</v>
      </c>
      <c r="P3547" s="13">
        <v>1</v>
      </c>
      <c r="Q3547" s="13">
        <v>2</v>
      </c>
      <c r="R3547" s="19">
        <v>1441</v>
      </c>
      <c r="S3547" s="19">
        <v>1.4409999999999998</v>
      </c>
      <c r="T3547" s="19">
        <v>3.387791</v>
      </c>
      <c r="U3547" s="17">
        <v>2.7611424474478707</v>
      </c>
      <c r="V3547" s="13">
        <v>0</v>
      </c>
      <c r="W3547" s="13">
        <v>0</v>
      </c>
      <c r="X3547" s="19">
        <v>0</v>
      </c>
      <c r="Y3547" s="19">
        <v>0</v>
      </c>
      <c r="Z3547" s="19">
        <v>0</v>
      </c>
      <c r="AA3547" s="14">
        <v>0</v>
      </c>
      <c r="AB3547" s="13">
        <v>0</v>
      </c>
      <c r="AC3547" s="22" t="s">
        <v>782</v>
      </c>
      <c r="AD3547" s="19">
        <v>0</v>
      </c>
      <c r="AE3547" s="19">
        <v>0</v>
      </c>
      <c r="AF3547" s="19">
        <v>0</v>
      </c>
      <c r="AG3547" s="14">
        <v>0</v>
      </c>
      <c r="AH3547" s="22" t="s">
        <v>782</v>
      </c>
      <c r="AI3547" s="23" t="s">
        <v>782</v>
      </c>
      <c r="AJ3547" s="23" t="s">
        <v>782</v>
      </c>
      <c r="AK3547" s="23" t="s">
        <v>782</v>
      </c>
      <c r="AL3547" s="14" t="s">
        <v>782</v>
      </c>
      <c r="AM3547" s="22" t="s">
        <v>782</v>
      </c>
      <c r="AN3547" s="23" t="s">
        <v>782</v>
      </c>
      <c r="AO3547" s="23" t="s">
        <v>782</v>
      </c>
      <c r="AP3547" s="23" t="s">
        <v>782</v>
      </c>
      <c r="AQ3547" s="14" t="s">
        <v>782</v>
      </c>
      <c r="AR3547" s="13">
        <v>578</v>
      </c>
      <c r="AS3547" s="19">
        <v>8819.6709999999948</v>
      </c>
      <c r="AT3547" s="19">
        <v>8.8196710000000031</v>
      </c>
      <c r="AU3547" s="19">
        <v>7.8318678480000052</v>
      </c>
      <c r="AV3547" s="14">
        <v>6.3831867898329691</v>
      </c>
      <c r="AW3547" s="13">
        <v>0</v>
      </c>
      <c r="AX3547" s="22" t="s">
        <v>782</v>
      </c>
      <c r="AY3547" s="19">
        <v>0</v>
      </c>
      <c r="AZ3547" s="19">
        <v>0</v>
      </c>
      <c r="BA3547" s="19">
        <v>0</v>
      </c>
      <c r="BB3547" s="14">
        <v>0</v>
      </c>
      <c r="BC3547" s="13">
        <v>3</v>
      </c>
      <c r="BD3547" s="19">
        <v>5015</v>
      </c>
      <c r="BE3547" s="19">
        <v>5.0149999999999997</v>
      </c>
      <c r="BF3547" s="19">
        <v>7.876105953590395</v>
      </c>
      <c r="BG3547" s="14">
        <v>6.419242057451398</v>
      </c>
      <c r="BH3547" s="22">
        <v>585</v>
      </c>
      <c r="BI3547" s="23">
        <v>16.825671000000003</v>
      </c>
      <c r="BJ3547" s="23">
        <v>28.366314801590399</v>
      </c>
      <c r="BK3547" s="14">
        <v>23.119323440064658</v>
      </c>
      <c r="BL3547" t="s">
        <v>659</v>
      </c>
    </row>
    <row r="3548" spans="1:64">
      <c r="A3548" t="s">
        <v>4656</v>
      </c>
      <c r="B3548" t="s">
        <v>4652</v>
      </c>
      <c r="C3548" t="s">
        <v>659</v>
      </c>
      <c r="D3548" t="s">
        <v>942</v>
      </c>
      <c r="E3548">
        <v>2018</v>
      </c>
      <c r="F3548" s="23">
        <v>102.99</v>
      </c>
      <c r="G3548" s="23">
        <v>17.28</v>
      </c>
      <c r="H3548" s="22">
        <v>15445</v>
      </c>
      <c r="I3548" s="34">
        <v>122.70398379109939</v>
      </c>
      <c r="J3548" s="13">
        <v>3</v>
      </c>
      <c r="K3548" s="13">
        <v>5</v>
      </c>
      <c r="L3548" s="19">
        <v>1550</v>
      </c>
      <c r="M3548" s="19">
        <v>1.55</v>
      </c>
      <c r="N3548" s="19">
        <v>9.2705500000000001</v>
      </c>
      <c r="O3548" s="17">
        <v>7.5552151719726481</v>
      </c>
      <c r="P3548" s="13">
        <v>1</v>
      </c>
      <c r="Q3548" s="13">
        <v>2</v>
      </c>
      <c r="R3548" s="19">
        <v>1441</v>
      </c>
      <c r="S3548" s="19">
        <v>1.4409999999999998</v>
      </c>
      <c r="T3548" s="19">
        <v>4.9194915000000004</v>
      </c>
      <c r="U3548" s="17">
        <v>4.0092353548808299</v>
      </c>
      <c r="V3548" s="13">
        <v>0</v>
      </c>
      <c r="W3548" s="13">
        <v>0</v>
      </c>
      <c r="X3548" s="19">
        <v>0</v>
      </c>
      <c r="Y3548" s="19">
        <v>0</v>
      </c>
      <c r="Z3548" s="19">
        <v>0</v>
      </c>
      <c r="AA3548" s="14">
        <v>0</v>
      </c>
      <c r="AB3548" s="13">
        <v>0</v>
      </c>
      <c r="AC3548" s="22" t="s">
        <v>782</v>
      </c>
      <c r="AD3548" s="19">
        <v>0</v>
      </c>
      <c r="AE3548" s="19">
        <v>0</v>
      </c>
      <c r="AF3548" s="19">
        <v>0</v>
      </c>
      <c r="AG3548" s="14">
        <v>0</v>
      </c>
      <c r="AH3548" s="22" t="s">
        <v>782</v>
      </c>
      <c r="AI3548" s="23" t="s">
        <v>782</v>
      </c>
      <c r="AJ3548" s="23" t="s">
        <v>782</v>
      </c>
      <c r="AK3548" s="23" t="s">
        <v>782</v>
      </c>
      <c r="AL3548" s="14" t="s">
        <v>782</v>
      </c>
      <c r="AM3548" s="22" t="s">
        <v>782</v>
      </c>
      <c r="AN3548" s="23" t="s">
        <v>782</v>
      </c>
      <c r="AO3548" s="23" t="s">
        <v>782</v>
      </c>
      <c r="AP3548" s="23" t="s">
        <v>782</v>
      </c>
      <c r="AQ3548" s="14" t="s">
        <v>782</v>
      </c>
      <c r="AR3548" s="13">
        <v>595</v>
      </c>
      <c r="AS3548" s="19">
        <v>9857.8559999999961</v>
      </c>
      <c r="AT3548" s="19">
        <v>9.8578560000000035</v>
      </c>
      <c r="AU3548" s="19">
        <v>8.7537761280000037</v>
      </c>
      <c r="AV3548" s="14">
        <v>7.1340602460822282</v>
      </c>
      <c r="AW3548" s="13">
        <v>0</v>
      </c>
      <c r="AX3548" s="22" t="s">
        <v>782</v>
      </c>
      <c r="AY3548" s="19">
        <v>0</v>
      </c>
      <c r="AZ3548" s="19">
        <v>0</v>
      </c>
      <c r="BA3548" s="19">
        <v>0</v>
      </c>
      <c r="BB3548" s="14">
        <v>0</v>
      </c>
      <c r="BC3548" s="13">
        <v>3</v>
      </c>
      <c r="BD3548" s="19">
        <v>5015</v>
      </c>
      <c r="BE3548" s="19">
        <v>5.0149999999999997</v>
      </c>
      <c r="BF3548" s="19">
        <v>7.7477303142275336</v>
      </c>
      <c r="BG3548" s="14">
        <v>6.3141636276600925</v>
      </c>
      <c r="BH3548" s="22">
        <v>602</v>
      </c>
      <c r="BI3548" s="23">
        <v>17.863856000000002</v>
      </c>
      <c r="BJ3548" s="23">
        <v>30.691547942227537</v>
      </c>
      <c r="BK3548" s="14">
        <v>25.012674400595799</v>
      </c>
      <c r="BL3548" t="s">
        <v>659</v>
      </c>
    </row>
    <row r="3549" spans="1:64">
      <c r="A3549" t="s">
        <v>4657</v>
      </c>
      <c r="B3549" t="s">
        <v>4652</v>
      </c>
      <c r="C3549" t="s">
        <v>659</v>
      </c>
      <c r="D3549" t="s">
        <v>942</v>
      </c>
      <c r="E3549">
        <v>2019</v>
      </c>
      <c r="F3549" s="23">
        <v>102.99</v>
      </c>
      <c r="G3549" s="23">
        <v>17.36</v>
      </c>
      <c r="H3549" s="22">
        <v>15374</v>
      </c>
      <c r="I3549" s="34">
        <v>123.85179413796655</v>
      </c>
      <c r="J3549" s="22">
        <v>3</v>
      </c>
      <c r="K3549" s="22">
        <v>5</v>
      </c>
      <c r="L3549" s="23">
        <v>1550</v>
      </c>
      <c r="M3549" s="23">
        <v>1.55</v>
      </c>
      <c r="N3549" s="23">
        <v>9.2705500000000018</v>
      </c>
      <c r="O3549" s="14">
        <v>7.485196370811499</v>
      </c>
      <c r="P3549" s="22">
        <v>1</v>
      </c>
      <c r="Q3549" s="22">
        <v>2</v>
      </c>
      <c r="R3549" s="23">
        <v>1441</v>
      </c>
      <c r="S3549" s="23">
        <v>1.4409999999999998</v>
      </c>
      <c r="T3549" s="23">
        <v>2.2874530000000002</v>
      </c>
      <c r="U3549" s="14">
        <v>1.8469276250062698</v>
      </c>
      <c r="V3549" s="22">
        <v>0</v>
      </c>
      <c r="W3549" s="22">
        <v>0</v>
      </c>
      <c r="X3549" s="23">
        <v>0</v>
      </c>
      <c r="Y3549" s="23">
        <v>0</v>
      </c>
      <c r="Z3549" s="23">
        <v>0</v>
      </c>
      <c r="AA3549" s="14">
        <v>0</v>
      </c>
      <c r="AB3549" s="22">
        <v>0</v>
      </c>
      <c r="AC3549" s="22">
        <v>0</v>
      </c>
      <c r="AD3549" s="23">
        <v>0</v>
      </c>
      <c r="AE3549" s="23">
        <v>0</v>
      </c>
      <c r="AF3549" s="23">
        <v>0</v>
      </c>
      <c r="AG3549" s="14">
        <v>0</v>
      </c>
      <c r="AH3549" s="22">
        <v>0</v>
      </c>
      <c r="AI3549" s="23">
        <v>0</v>
      </c>
      <c r="AJ3549" s="23">
        <v>0</v>
      </c>
      <c r="AK3549" s="23">
        <v>0</v>
      </c>
      <c r="AL3549" s="14">
        <v>0</v>
      </c>
      <c r="AM3549" s="22">
        <v>635</v>
      </c>
      <c r="AN3549" s="23">
        <v>10458.950999999997</v>
      </c>
      <c r="AO3549" s="23">
        <v>10.458951000000006</v>
      </c>
      <c r="AP3549" s="23">
        <v>9.2875484879999988</v>
      </c>
      <c r="AQ3549" s="14">
        <v>7.4989212329487911</v>
      </c>
      <c r="AR3549" s="22">
        <v>635</v>
      </c>
      <c r="AS3549" s="23">
        <v>10458.950999999997</v>
      </c>
      <c r="AT3549" s="23">
        <v>10.458951000000006</v>
      </c>
      <c r="AU3549" s="23">
        <v>9.2875484879999988</v>
      </c>
      <c r="AV3549" s="14">
        <v>7.4989212329487911</v>
      </c>
      <c r="AW3549" s="22">
        <v>0</v>
      </c>
      <c r="AX3549" s="22" t="s">
        <v>782</v>
      </c>
      <c r="AY3549" s="23">
        <v>0</v>
      </c>
      <c r="AZ3549" s="23">
        <v>0</v>
      </c>
      <c r="BA3549" s="23">
        <v>0</v>
      </c>
      <c r="BB3549" s="14">
        <v>0</v>
      </c>
      <c r="BC3549" s="22">
        <v>3</v>
      </c>
      <c r="BD3549" s="23">
        <v>5015</v>
      </c>
      <c r="BE3549" s="23">
        <v>5.0149999999999997</v>
      </c>
      <c r="BF3549" s="23">
        <v>7.7478593183036715</v>
      </c>
      <c r="BG3549" s="14">
        <v>6.2557505704542553</v>
      </c>
      <c r="BH3549" s="22">
        <v>642</v>
      </c>
      <c r="BI3549" s="23">
        <v>18.464951000000006</v>
      </c>
      <c r="BJ3549" s="23">
        <v>28.593410806303673</v>
      </c>
      <c r="BK3549" s="14">
        <v>23.086795799220816</v>
      </c>
      <c r="BL3549" t="s">
        <v>659</v>
      </c>
    </row>
    <row r="3550" spans="1:64">
      <c r="A3550" t="s">
        <v>4658</v>
      </c>
      <c r="B3550" t="s">
        <v>4652</v>
      </c>
      <c r="C3550" t="s">
        <v>659</v>
      </c>
      <c r="D3550" t="s">
        <v>942</v>
      </c>
      <c r="E3550">
        <v>2020</v>
      </c>
      <c r="F3550" s="23">
        <v>102.99</v>
      </c>
      <c r="G3550" s="23">
        <v>17.399999999999999</v>
      </c>
      <c r="H3550" s="22">
        <v>15378</v>
      </c>
      <c r="I3550" s="34">
        <v>123.79525783707683</v>
      </c>
      <c r="J3550" s="22">
        <v>3</v>
      </c>
      <c r="K3550" s="22">
        <v>5</v>
      </c>
      <c r="L3550" s="23">
        <v>1550</v>
      </c>
      <c r="M3550" s="23">
        <v>1.55</v>
      </c>
      <c r="N3550" s="23">
        <v>9.2705500000000018</v>
      </c>
      <c r="O3550" s="14">
        <v>7.4886147999309403</v>
      </c>
      <c r="P3550" s="22">
        <v>1</v>
      </c>
      <c r="Q3550" s="22">
        <v>2</v>
      </c>
      <c r="R3550" s="23">
        <v>1441</v>
      </c>
      <c r="S3550" s="23">
        <v>1.4410000000000001</v>
      </c>
      <c r="T3550" s="23">
        <v>1.01945025</v>
      </c>
      <c r="U3550" s="14">
        <v>0.8234970125767398</v>
      </c>
      <c r="V3550" s="22">
        <v>0</v>
      </c>
      <c r="W3550" s="22">
        <v>0</v>
      </c>
      <c r="X3550" s="23">
        <v>0</v>
      </c>
      <c r="Y3550" s="23">
        <v>0</v>
      </c>
      <c r="Z3550" s="23">
        <v>0</v>
      </c>
      <c r="AA3550" s="14">
        <v>0</v>
      </c>
      <c r="AB3550" s="22">
        <v>0</v>
      </c>
      <c r="AC3550" s="22">
        <v>0</v>
      </c>
      <c r="AD3550" s="23">
        <v>0</v>
      </c>
      <c r="AE3550" s="23">
        <v>0</v>
      </c>
      <c r="AF3550" s="23">
        <v>0</v>
      </c>
      <c r="AG3550" s="14">
        <v>0</v>
      </c>
      <c r="AH3550" s="22">
        <v>0</v>
      </c>
      <c r="AI3550" s="23">
        <v>0</v>
      </c>
      <c r="AJ3550" s="23">
        <v>0</v>
      </c>
      <c r="AK3550" s="23">
        <v>0</v>
      </c>
      <c r="AL3550" s="14">
        <v>0</v>
      </c>
      <c r="AM3550" s="22">
        <v>722</v>
      </c>
      <c r="AN3550" s="23">
        <v>12589.425999999998</v>
      </c>
      <c r="AO3550" s="23">
        <v>12.589426000000005</v>
      </c>
      <c r="AP3550" s="23">
        <v>11.179410287999994</v>
      </c>
      <c r="AQ3550" s="14">
        <v>9.030564242382269</v>
      </c>
      <c r="AR3550" s="22">
        <v>722</v>
      </c>
      <c r="AS3550" s="23">
        <v>12589.425999999998</v>
      </c>
      <c r="AT3550" s="23">
        <v>12.589426000000005</v>
      </c>
      <c r="AU3550" s="23">
        <v>11.179410287999994</v>
      </c>
      <c r="AV3550" s="14">
        <v>9.030564242382269</v>
      </c>
      <c r="AW3550" s="22">
        <v>0</v>
      </c>
      <c r="AX3550" s="22">
        <v>0</v>
      </c>
      <c r="AY3550" s="23">
        <v>0</v>
      </c>
      <c r="AZ3550" s="23">
        <v>0</v>
      </c>
      <c r="BA3550" s="23">
        <v>0</v>
      </c>
      <c r="BB3550" s="14">
        <v>0</v>
      </c>
      <c r="BC3550" s="22">
        <v>3</v>
      </c>
      <c r="BD3550" s="23">
        <v>5015</v>
      </c>
      <c r="BE3550" s="23">
        <v>5.0149999999999997</v>
      </c>
      <c r="BF3550" s="23">
        <v>7.7478593183036724</v>
      </c>
      <c r="BG3550" s="14">
        <v>6.2586075215420562</v>
      </c>
      <c r="BH3550" s="22">
        <v>729</v>
      </c>
      <c r="BI3550" s="23">
        <v>20.595426000000003</v>
      </c>
      <c r="BJ3550" s="23">
        <v>29.217269856303666</v>
      </c>
      <c r="BK3550" s="14">
        <v>23.601283576432007</v>
      </c>
      <c r="BL3550" t="s">
        <v>659</v>
      </c>
    </row>
    <row r="3551" spans="1:64">
      <c r="A3551" t="s">
        <v>4659</v>
      </c>
      <c r="B3551" t="s">
        <v>4652</v>
      </c>
      <c r="C3551" t="s">
        <v>659</v>
      </c>
      <c r="D3551" t="s">
        <v>942</v>
      </c>
      <c r="E3551">
        <v>2021</v>
      </c>
      <c r="F3551" s="23">
        <v>102.99</v>
      </c>
      <c r="G3551" s="23">
        <v>17.350000000000001</v>
      </c>
      <c r="H3551" s="22">
        <v>15374</v>
      </c>
      <c r="I3551" s="34">
        <v>115.3</v>
      </c>
      <c r="J3551" s="22">
        <v>4</v>
      </c>
      <c r="K3551" s="22">
        <v>11</v>
      </c>
      <c r="L3551" s="23">
        <v>3539</v>
      </c>
      <c r="M3551" s="23">
        <v>3.5390000000000001</v>
      </c>
      <c r="N3551" s="23">
        <v>21.166758999999999</v>
      </c>
      <c r="O3551" s="14">
        <v>18.36</v>
      </c>
      <c r="P3551" s="22">
        <v>1</v>
      </c>
      <c r="Q3551" s="22">
        <v>4</v>
      </c>
      <c r="R3551" s="23">
        <v>1941</v>
      </c>
      <c r="S3551" s="23">
        <v>1.9410000000000001</v>
      </c>
      <c r="T3551" s="23">
        <v>0.74716950000000004</v>
      </c>
      <c r="U3551" s="14">
        <v>0.65</v>
      </c>
      <c r="V3551" s="22">
        <v>0</v>
      </c>
      <c r="W3551" s="22">
        <v>0</v>
      </c>
      <c r="X3551" s="23">
        <v>0</v>
      </c>
      <c r="Y3551" s="23">
        <v>0</v>
      </c>
      <c r="Z3551" s="23">
        <v>0</v>
      </c>
      <c r="AA3551" s="14">
        <v>0</v>
      </c>
      <c r="AB3551" s="22">
        <v>0</v>
      </c>
      <c r="AC3551" s="22">
        <v>0</v>
      </c>
      <c r="AD3551" s="23">
        <v>0</v>
      </c>
      <c r="AE3551" s="23">
        <v>0</v>
      </c>
      <c r="AF3551" s="23">
        <v>0</v>
      </c>
      <c r="AG3551" s="14">
        <v>0</v>
      </c>
      <c r="AH3551" s="22">
        <v>0</v>
      </c>
      <c r="AI3551" s="23">
        <v>0</v>
      </c>
      <c r="AJ3551" s="23">
        <v>0</v>
      </c>
      <c r="AK3551" s="23">
        <v>0</v>
      </c>
      <c r="AL3551" s="14">
        <v>0</v>
      </c>
      <c r="AM3551" s="22">
        <v>812</v>
      </c>
      <c r="AN3551" s="23">
        <v>14319.161</v>
      </c>
      <c r="AO3551" s="23">
        <v>14.319160999999999</v>
      </c>
      <c r="AP3551" s="23">
        <v>12.81311335</v>
      </c>
      <c r="AQ3551" s="14">
        <v>11.11</v>
      </c>
      <c r="AR3551" s="22">
        <v>812</v>
      </c>
      <c r="AS3551" s="23">
        <v>14319.161</v>
      </c>
      <c r="AT3551" s="23">
        <v>14.319160999999999</v>
      </c>
      <c r="AU3551" s="23">
        <v>12.81311335</v>
      </c>
      <c r="AV3551" s="14">
        <v>11.11</v>
      </c>
      <c r="AW3551" s="22">
        <v>0</v>
      </c>
      <c r="AX3551" s="22">
        <v>0</v>
      </c>
      <c r="AY3551" s="23">
        <v>0</v>
      </c>
      <c r="AZ3551" s="23">
        <v>0</v>
      </c>
      <c r="BA3551" s="23">
        <v>0</v>
      </c>
      <c r="BB3551" s="14">
        <v>0</v>
      </c>
      <c r="BC3551" s="22">
        <v>3</v>
      </c>
      <c r="BD3551" s="23">
        <v>5015</v>
      </c>
      <c r="BE3551" s="23">
        <v>5.0149999999999997</v>
      </c>
      <c r="BF3551" s="23">
        <v>8.3044212359999996</v>
      </c>
      <c r="BG3551" s="14">
        <v>7.2</v>
      </c>
      <c r="BH3551" s="22">
        <v>820</v>
      </c>
      <c r="BI3551" s="23">
        <v>24.81</v>
      </c>
      <c r="BJ3551" s="23">
        <v>43.03</v>
      </c>
      <c r="BK3551" s="14">
        <v>37.32</v>
      </c>
      <c r="BL3551" t="s">
        <v>659</v>
      </c>
    </row>
    <row r="3552" spans="1:64">
      <c r="A3552" t="s">
        <v>4660</v>
      </c>
      <c r="B3552" t="s">
        <v>4652</v>
      </c>
      <c r="C3552" t="s">
        <v>659</v>
      </c>
      <c r="D3552" s="111" t="s">
        <v>942</v>
      </c>
      <c r="E3552" s="110">
        <v>2022</v>
      </c>
      <c r="F3552" s="23"/>
      <c r="G3552" s="23"/>
      <c r="H3552" s="22">
        <v>15728</v>
      </c>
      <c r="I3552" s="34">
        <v>113.98928035505146</v>
      </c>
      <c r="J3552" s="22">
        <v>4</v>
      </c>
      <c r="K3552" s="22">
        <v>8</v>
      </c>
      <c r="L3552" s="23">
        <v>2489</v>
      </c>
      <c r="M3552" s="23">
        <v>2.4889999999999999</v>
      </c>
      <c r="N3552" s="23">
        <v>14.729901999999999</v>
      </c>
      <c r="O3552" s="14">
        <v>12.922181764916493</v>
      </c>
      <c r="P3552" s="22">
        <v>1</v>
      </c>
      <c r="Q3552" s="22">
        <v>3</v>
      </c>
      <c r="R3552" s="23">
        <v>969</v>
      </c>
      <c r="S3552" s="23">
        <v>0.96899999999999997</v>
      </c>
      <c r="T3552" s="23">
        <v>2.2781189999999998</v>
      </c>
      <c r="U3552" s="14">
        <v>1.9985379264648058</v>
      </c>
      <c r="V3552" s="22">
        <v>0</v>
      </c>
      <c r="W3552" s="22">
        <v>0</v>
      </c>
      <c r="X3552" s="23">
        <v>0</v>
      </c>
      <c r="Y3552" s="23">
        <v>0</v>
      </c>
      <c r="Z3552" s="23">
        <v>0</v>
      </c>
      <c r="AA3552" s="14">
        <v>0</v>
      </c>
      <c r="AB3552" s="22">
        <v>0</v>
      </c>
      <c r="AC3552" s="22">
        <v>0</v>
      </c>
      <c r="AD3552" s="23">
        <v>0</v>
      </c>
      <c r="AE3552" s="23">
        <v>0</v>
      </c>
      <c r="AF3552" s="23">
        <v>0</v>
      </c>
      <c r="AG3552" s="14">
        <v>0</v>
      </c>
      <c r="AH3552" s="22">
        <v>0</v>
      </c>
      <c r="AI3552" s="23">
        <v>0</v>
      </c>
      <c r="AJ3552" s="23">
        <v>0</v>
      </c>
      <c r="AK3552" s="23">
        <v>0</v>
      </c>
      <c r="AL3552" s="14">
        <v>0</v>
      </c>
      <c r="AM3552" s="22">
        <v>937</v>
      </c>
      <c r="AN3552" s="23">
        <v>16167.95099999999</v>
      </c>
      <c r="AO3552" s="23">
        <v>16.16795100000002</v>
      </c>
      <c r="AP3552" s="23">
        <v>16.561865636401642</v>
      </c>
      <c r="AQ3552" s="14">
        <v>14.529318533124416</v>
      </c>
      <c r="AR3552" s="22">
        <v>937</v>
      </c>
      <c r="AS3552" s="23">
        <v>16167.950999999999</v>
      </c>
      <c r="AT3552" s="23">
        <v>16.167950999999999</v>
      </c>
      <c r="AU3552" s="23">
        <v>16.561865636401599</v>
      </c>
      <c r="AV3552" s="14">
        <v>14.52931853312438</v>
      </c>
      <c r="AW3552" s="22">
        <v>0</v>
      </c>
      <c r="AX3552" s="22">
        <v>0</v>
      </c>
      <c r="AY3552" s="23">
        <v>0</v>
      </c>
      <c r="AZ3552" s="23">
        <v>0</v>
      </c>
      <c r="BA3552" s="23">
        <v>0</v>
      </c>
      <c r="BB3552" s="14">
        <v>0</v>
      </c>
      <c r="BC3552" s="22">
        <v>3</v>
      </c>
      <c r="BD3552" s="23">
        <v>5015</v>
      </c>
      <c r="BE3552" s="23">
        <v>5.0149999999999997</v>
      </c>
      <c r="BF3552" s="23">
        <v>9.2758099587617604</v>
      </c>
      <c r="BG3552" s="14">
        <v>8.1374405820175877</v>
      </c>
      <c r="BH3552" s="22">
        <v>945</v>
      </c>
      <c r="BI3552" s="23">
        <v>24.640951000000001</v>
      </c>
      <c r="BJ3552" s="23">
        <v>42.845696595163361</v>
      </c>
      <c r="BK3552" s="14">
        <v>37.587478806523265</v>
      </c>
      <c r="BL3552" t="s">
        <v>659</v>
      </c>
    </row>
    <row r="3553" spans="1:64">
      <c r="A3553" t="s">
        <v>4661</v>
      </c>
      <c r="B3553" t="s">
        <v>4652</v>
      </c>
      <c r="C3553" t="s">
        <v>659</v>
      </c>
      <c r="D3553" t="s">
        <v>942</v>
      </c>
      <c r="E3553">
        <v>2023</v>
      </c>
      <c r="F3553">
        <v>102.99</v>
      </c>
      <c r="G3553">
        <v>17.670000000000002</v>
      </c>
      <c r="H3553">
        <v>16280</v>
      </c>
      <c r="I3553">
        <v>113.98928035505146</v>
      </c>
      <c r="J3553">
        <v>4</v>
      </c>
      <c r="K3553">
        <v>8</v>
      </c>
      <c r="L3553">
        <v>2489</v>
      </c>
      <c r="M3553">
        <v>2.4889999999999999</v>
      </c>
      <c r="N3553">
        <v>14.729901999999999</v>
      </c>
      <c r="O3553">
        <v>12.922181764916493</v>
      </c>
      <c r="P3553">
        <v>1</v>
      </c>
      <c r="Q3553">
        <v>3</v>
      </c>
      <c r="R3553">
        <v>969</v>
      </c>
      <c r="S3553">
        <v>0.96899999999999997</v>
      </c>
      <c r="T3553">
        <v>0.55297200000000002</v>
      </c>
      <c r="U3553">
        <v>0.4851087736299538</v>
      </c>
      <c r="V3553">
        <v>0</v>
      </c>
      <c r="W3553">
        <v>0</v>
      </c>
      <c r="X3553">
        <v>0</v>
      </c>
      <c r="Y3553">
        <v>0</v>
      </c>
      <c r="Z3553">
        <v>0</v>
      </c>
      <c r="AA3553">
        <v>0</v>
      </c>
      <c r="AG3553">
        <v>0</v>
      </c>
      <c r="AH3553">
        <v>1</v>
      </c>
      <c r="AI3553">
        <v>3.24</v>
      </c>
      <c r="AJ3553">
        <v>3.2399999999999998E-3</v>
      </c>
      <c r="AK3553">
        <v>3.039E-3</v>
      </c>
      <c r="AL3553">
        <v>2.8800000000000002E-3</v>
      </c>
      <c r="AM3553">
        <v>1238</v>
      </c>
      <c r="AN3553">
        <v>20321.03</v>
      </c>
      <c r="AO3553">
        <v>20.32103</v>
      </c>
      <c r="AP3553">
        <v>19.060866999999998</v>
      </c>
      <c r="AQ3553">
        <v>16.721631139901579</v>
      </c>
      <c r="AR3553">
        <v>1346</v>
      </c>
      <c r="AS3553">
        <v>20407.934999999899</v>
      </c>
      <c r="AT3553">
        <v>20.407934999999998</v>
      </c>
      <c r="AU3553">
        <v>19.142382535280898</v>
      </c>
      <c r="AV3553">
        <v>16.793142719786104</v>
      </c>
      <c r="AW3553">
        <v>0</v>
      </c>
      <c r="AX3553">
        <v>0</v>
      </c>
      <c r="AY3553">
        <v>0</v>
      </c>
      <c r="AZ3553">
        <v>0</v>
      </c>
      <c r="BA3553">
        <v>0</v>
      </c>
      <c r="BB3553">
        <v>0</v>
      </c>
      <c r="BC3553">
        <v>3</v>
      </c>
      <c r="BD3553">
        <v>5015</v>
      </c>
      <c r="BE3553">
        <v>5.0149999999999997</v>
      </c>
      <c r="BF3553">
        <v>11.075735999999999</v>
      </c>
      <c r="BG3553">
        <v>9.7164715537298978</v>
      </c>
      <c r="BH3553">
        <v>1354</v>
      </c>
      <c r="BI3553">
        <v>28.880935000000001</v>
      </c>
      <c r="BJ3553">
        <v>45.500992535280901</v>
      </c>
      <c r="BK3553">
        <v>39.916904812062455</v>
      </c>
      <c r="BL3553" t="s">
        <v>659</v>
      </c>
    </row>
    <row r="3554" spans="1:64">
      <c r="A3554" t="s">
        <v>4662</v>
      </c>
      <c r="B3554" t="s">
        <v>4652</v>
      </c>
      <c r="C3554" t="s">
        <v>659</v>
      </c>
      <c r="D3554" t="s">
        <v>942</v>
      </c>
      <c r="E3554">
        <v>2024</v>
      </c>
      <c r="F3554">
        <v>102.99</v>
      </c>
      <c r="G3554">
        <v>17.71</v>
      </c>
      <c r="H3554">
        <v>16274</v>
      </c>
      <c r="I3554">
        <v>111.59241526224891</v>
      </c>
      <c r="J3554">
        <v>4</v>
      </c>
      <c r="K3554">
        <v>8</v>
      </c>
      <c r="L3554">
        <v>2489</v>
      </c>
      <c r="M3554">
        <v>2.4889999999999999</v>
      </c>
      <c r="N3554">
        <v>14.729901999999999</v>
      </c>
      <c r="O3554">
        <v>13.199734019004644</v>
      </c>
      <c r="P3554">
        <v>1</v>
      </c>
      <c r="Q3554">
        <v>3</v>
      </c>
      <c r="R3554">
        <v>969</v>
      </c>
      <c r="S3554">
        <v>0.96899999999999997</v>
      </c>
      <c r="T3554">
        <v>0.3854165</v>
      </c>
      <c r="U3554">
        <v>0.34537875992221151</v>
      </c>
      <c r="V3554">
        <v>0</v>
      </c>
      <c r="W3554">
        <v>0</v>
      </c>
      <c r="X3554">
        <v>0</v>
      </c>
      <c r="Y3554">
        <v>0</v>
      </c>
      <c r="Z3554">
        <v>0</v>
      </c>
      <c r="AA3554">
        <v>0</v>
      </c>
      <c r="AB3554">
        <v>0</v>
      </c>
      <c r="AC3554">
        <v>0</v>
      </c>
      <c r="AD3554">
        <v>0</v>
      </c>
      <c r="AE3554">
        <v>0</v>
      </c>
      <c r="AF3554">
        <v>0</v>
      </c>
      <c r="AG3554">
        <v>0</v>
      </c>
      <c r="AH3554">
        <v>1</v>
      </c>
      <c r="AI3554">
        <v>3.24</v>
      </c>
      <c r="AJ3554">
        <v>3.2400000000000003E-3</v>
      </c>
      <c r="AK3554">
        <v>2.9222979451516799E-3</v>
      </c>
      <c r="AL3554">
        <v>2.618724523780674E-3</v>
      </c>
      <c r="AM3554">
        <v>1507</v>
      </c>
      <c r="AN3554">
        <v>24953.74499999997</v>
      </c>
      <c r="AO3554">
        <v>24.953745000000019</v>
      </c>
      <c r="AP3554">
        <v>22.506875844857749</v>
      </c>
      <c r="AQ3554">
        <v>20.168822219651069</v>
      </c>
      <c r="AR3554">
        <v>1736</v>
      </c>
      <c r="AS3554">
        <v>25153.892999999891</v>
      </c>
      <c r="AT3554">
        <v>25.153893000000064</v>
      </c>
      <c r="AU3554">
        <v>22.687398094588026</v>
      </c>
      <c r="AV3554">
        <v>20.330591502362658</v>
      </c>
      <c r="AW3554">
        <v>0</v>
      </c>
      <c r="AX3554">
        <v>0</v>
      </c>
      <c r="AY3554">
        <v>0</v>
      </c>
      <c r="AZ3554">
        <v>0</v>
      </c>
      <c r="BA3554">
        <v>0</v>
      </c>
      <c r="BB3554">
        <v>0</v>
      </c>
      <c r="BC3554">
        <v>3</v>
      </c>
      <c r="BD3554">
        <v>3910</v>
      </c>
      <c r="BE3554">
        <v>3.9099999999999997</v>
      </c>
      <c r="BF3554">
        <v>7.8452074689715854</v>
      </c>
      <c r="BG3554">
        <v>7.0302335965530229</v>
      </c>
      <c r="BH3554">
        <v>1744</v>
      </c>
      <c r="BI3554">
        <v>32.521893000000063</v>
      </c>
      <c r="BJ3554">
        <v>45.647924063559614</v>
      </c>
      <c r="BK3554">
        <v>40.90593787784254</v>
      </c>
      <c r="BL3554" t="s">
        <v>659</v>
      </c>
    </row>
    <row r="3555" spans="1:64">
      <c r="A3555" t="s">
        <v>4663</v>
      </c>
      <c r="B3555" t="s">
        <v>4664</v>
      </c>
      <c r="C3555" t="s">
        <v>660</v>
      </c>
      <c r="D3555" t="s">
        <v>942</v>
      </c>
      <c r="E3555">
        <v>2012</v>
      </c>
      <c r="F3555" s="23">
        <v>44.7</v>
      </c>
      <c r="G3555" s="23">
        <v>9.33</v>
      </c>
      <c r="H3555" s="22">
        <v>13106</v>
      </c>
      <c r="I3555" s="34">
        <v>107.28446599999999</v>
      </c>
      <c r="J3555" s="22">
        <v>1</v>
      </c>
      <c r="K3555" s="22" t="s">
        <v>782</v>
      </c>
      <c r="L3555" s="23">
        <v>250</v>
      </c>
      <c r="M3555" s="23">
        <v>0.25</v>
      </c>
      <c r="N3555" s="23">
        <v>1.4635</v>
      </c>
      <c r="O3555" s="14">
        <v>1.3641303858472855</v>
      </c>
      <c r="P3555" s="22">
        <v>0</v>
      </c>
      <c r="Q3555" s="22" t="s">
        <v>782</v>
      </c>
      <c r="R3555" s="23">
        <v>0</v>
      </c>
      <c r="S3555" s="23">
        <v>0</v>
      </c>
      <c r="T3555" s="23">
        <v>0</v>
      </c>
      <c r="U3555" s="14">
        <v>0</v>
      </c>
      <c r="V3555" s="22">
        <v>0</v>
      </c>
      <c r="W3555" s="22" t="s">
        <v>782</v>
      </c>
      <c r="X3555" s="23">
        <v>0</v>
      </c>
      <c r="Y3555" s="23">
        <v>0</v>
      </c>
      <c r="Z3555" s="23">
        <v>0</v>
      </c>
      <c r="AA3555" s="14">
        <v>0</v>
      </c>
      <c r="AB3555" s="22">
        <v>0</v>
      </c>
      <c r="AC3555" s="22" t="s">
        <v>782</v>
      </c>
      <c r="AD3555" s="23">
        <v>0</v>
      </c>
      <c r="AE3555" s="23">
        <v>0</v>
      </c>
      <c r="AF3555" s="23">
        <v>0</v>
      </c>
      <c r="AG3555" s="14">
        <v>0</v>
      </c>
      <c r="AH3555" s="22" t="s">
        <v>782</v>
      </c>
      <c r="AI3555" s="23" t="s">
        <v>782</v>
      </c>
      <c r="AJ3555" s="23" t="s">
        <v>782</v>
      </c>
      <c r="AK3555" s="23" t="s">
        <v>782</v>
      </c>
      <c r="AL3555" s="14" t="s">
        <v>782</v>
      </c>
      <c r="AM3555" s="22" t="s">
        <v>782</v>
      </c>
      <c r="AN3555" s="23" t="s">
        <v>782</v>
      </c>
      <c r="AO3555" s="23" t="s">
        <v>782</v>
      </c>
      <c r="AP3555" s="23" t="s">
        <v>782</v>
      </c>
      <c r="AQ3555" s="14" t="s">
        <v>782</v>
      </c>
      <c r="AR3555" s="22">
        <v>343</v>
      </c>
      <c r="AS3555" s="23">
        <v>7093.0960000000032</v>
      </c>
      <c r="AT3555" s="23">
        <v>7.0930960000000036</v>
      </c>
      <c r="AU3555" s="23">
        <v>5.8189129999999993</v>
      </c>
      <c r="AV3555" s="14">
        <v>5.4238169018802775</v>
      </c>
      <c r="AW3555" s="22">
        <v>0</v>
      </c>
      <c r="AX3555" s="22" t="s">
        <v>782</v>
      </c>
      <c r="AY3555" s="23">
        <v>0</v>
      </c>
      <c r="AZ3555" s="23">
        <v>0</v>
      </c>
      <c r="BA3555" s="23">
        <v>0</v>
      </c>
      <c r="BB3555" s="14">
        <v>0</v>
      </c>
      <c r="BC3555" s="22">
        <v>4</v>
      </c>
      <c r="BD3555" s="23">
        <v>1950</v>
      </c>
      <c r="BE3555" s="23">
        <v>1.95</v>
      </c>
      <c r="BF3555" s="23">
        <v>3.11415</v>
      </c>
      <c r="BG3555" s="14">
        <v>2.9027035470354114</v>
      </c>
      <c r="BH3555" s="22">
        <v>348</v>
      </c>
      <c r="BI3555" s="23">
        <v>9.2930960000000038</v>
      </c>
      <c r="BJ3555" s="23">
        <v>10.396563</v>
      </c>
      <c r="BK3555" s="14">
        <v>9.690650834762975</v>
      </c>
      <c r="BL3555" t="s">
        <v>660</v>
      </c>
    </row>
    <row r="3556" spans="1:64">
      <c r="A3556" t="s">
        <v>4665</v>
      </c>
      <c r="B3556" t="s">
        <v>4664</v>
      </c>
      <c r="C3556" t="s">
        <v>660</v>
      </c>
      <c r="D3556" t="s">
        <v>942</v>
      </c>
      <c r="E3556">
        <v>2015</v>
      </c>
      <c r="F3556" s="23">
        <v>44.7</v>
      </c>
      <c r="G3556" s="23">
        <v>9.61</v>
      </c>
      <c r="H3556" s="22">
        <v>13271</v>
      </c>
      <c r="I3556" s="34">
        <v>106.18163591108292</v>
      </c>
      <c r="J3556" s="13">
        <v>2</v>
      </c>
      <c r="K3556" s="13">
        <v>3</v>
      </c>
      <c r="L3556" s="19">
        <v>1050</v>
      </c>
      <c r="M3556" s="35">
        <v>1.05</v>
      </c>
      <c r="N3556" s="19">
        <v>6.2804227309421492</v>
      </c>
      <c r="O3556" s="17">
        <v>5.9147918348154001</v>
      </c>
      <c r="P3556" s="36">
        <v>0</v>
      </c>
      <c r="Q3556" s="37">
        <v>0</v>
      </c>
      <c r="R3556" s="38">
        <v>0</v>
      </c>
      <c r="S3556" s="27">
        <v>0</v>
      </c>
      <c r="T3556" s="23">
        <v>0</v>
      </c>
      <c r="U3556" s="17">
        <v>0</v>
      </c>
      <c r="V3556" s="22">
        <v>0</v>
      </c>
      <c r="W3556" s="22">
        <v>0</v>
      </c>
      <c r="X3556" s="23">
        <v>0</v>
      </c>
      <c r="Y3556" s="27">
        <v>0</v>
      </c>
      <c r="Z3556" s="27">
        <v>0</v>
      </c>
      <c r="AA3556" s="14">
        <v>0</v>
      </c>
      <c r="AB3556" s="39">
        <v>0</v>
      </c>
      <c r="AC3556" s="22" t="s">
        <v>782</v>
      </c>
      <c r="AD3556" s="23">
        <v>0</v>
      </c>
      <c r="AE3556" s="23">
        <v>0</v>
      </c>
      <c r="AF3556" s="23">
        <v>0</v>
      </c>
      <c r="AG3556" s="14">
        <v>0</v>
      </c>
      <c r="AH3556" s="22" t="s">
        <v>782</v>
      </c>
      <c r="AI3556" s="23" t="s">
        <v>782</v>
      </c>
      <c r="AJ3556" s="23" t="s">
        <v>782</v>
      </c>
      <c r="AK3556" s="23" t="s">
        <v>782</v>
      </c>
      <c r="AL3556" s="14" t="s">
        <v>782</v>
      </c>
      <c r="AM3556" s="22" t="s">
        <v>782</v>
      </c>
      <c r="AN3556" s="23" t="s">
        <v>782</v>
      </c>
      <c r="AO3556" s="23" t="s">
        <v>782</v>
      </c>
      <c r="AP3556" s="23" t="s">
        <v>782</v>
      </c>
      <c r="AQ3556" s="14" t="s">
        <v>782</v>
      </c>
      <c r="AR3556" s="40">
        <v>411</v>
      </c>
      <c r="AS3556" s="41">
        <v>8571.5030000000006</v>
      </c>
      <c r="AT3556" s="23">
        <v>8.5715029999999999</v>
      </c>
      <c r="AU3556" s="23">
        <v>7.6128898686205302</v>
      </c>
      <c r="AV3556" s="14">
        <v>7.1696859850564039</v>
      </c>
      <c r="AW3556" s="22">
        <v>0</v>
      </c>
      <c r="AX3556" s="22" t="s">
        <v>782</v>
      </c>
      <c r="AY3556" s="23">
        <v>0</v>
      </c>
      <c r="AZ3556" s="23">
        <v>0</v>
      </c>
      <c r="BA3556" s="23">
        <v>0</v>
      </c>
      <c r="BB3556" s="14">
        <v>0</v>
      </c>
      <c r="BC3556" s="42">
        <v>4</v>
      </c>
      <c r="BD3556" s="43">
        <v>1950</v>
      </c>
      <c r="BE3556" s="44">
        <v>1.95</v>
      </c>
      <c r="BF3556" s="23">
        <v>3.0946500000000001</v>
      </c>
      <c r="BG3556" s="14">
        <v>2.9144870235296398</v>
      </c>
      <c r="BH3556" s="22">
        <v>417</v>
      </c>
      <c r="BI3556" s="23">
        <v>11.571503</v>
      </c>
      <c r="BJ3556" s="23">
        <v>16.987962599562678</v>
      </c>
      <c r="BK3556" s="14">
        <v>15.998964843401444</v>
      </c>
      <c r="BL3556" t="s">
        <v>660</v>
      </c>
    </row>
    <row r="3557" spans="1:64">
      <c r="A3557" t="s">
        <v>4666</v>
      </c>
      <c r="B3557" t="s">
        <v>4664</v>
      </c>
      <c r="C3557" t="s">
        <v>660</v>
      </c>
      <c r="D3557" t="s">
        <v>942</v>
      </c>
      <c r="E3557">
        <v>2016</v>
      </c>
      <c r="F3557" s="23">
        <v>44.7</v>
      </c>
      <c r="G3557" s="23">
        <v>9.7100000000000009</v>
      </c>
      <c r="H3557" s="22">
        <v>13078</v>
      </c>
      <c r="I3557" s="34">
        <v>112.83552627307267</v>
      </c>
      <c r="J3557" s="13">
        <v>2</v>
      </c>
      <c r="K3557" s="13">
        <v>3</v>
      </c>
      <c r="L3557" s="19">
        <v>1050</v>
      </c>
      <c r="M3557" s="35">
        <v>1.05</v>
      </c>
      <c r="N3557" s="19">
        <v>6.2800499999999992</v>
      </c>
      <c r="O3557" s="17">
        <v>5.565667310135713</v>
      </c>
      <c r="P3557" s="13">
        <v>0</v>
      </c>
      <c r="Q3557" s="13">
        <v>0</v>
      </c>
      <c r="R3557" s="19">
        <v>0</v>
      </c>
      <c r="S3557" s="27">
        <v>0</v>
      </c>
      <c r="T3557" s="19">
        <v>0</v>
      </c>
      <c r="U3557" s="17">
        <v>0</v>
      </c>
      <c r="V3557" s="13">
        <v>0</v>
      </c>
      <c r="W3557" s="13">
        <v>0</v>
      </c>
      <c r="X3557" s="19">
        <v>0</v>
      </c>
      <c r="Y3557" s="27">
        <v>0</v>
      </c>
      <c r="Z3557" s="19">
        <v>0</v>
      </c>
      <c r="AA3557" s="14">
        <v>0</v>
      </c>
      <c r="AB3557" s="13">
        <v>0</v>
      </c>
      <c r="AC3557" s="22" t="s">
        <v>782</v>
      </c>
      <c r="AD3557" s="19">
        <v>0</v>
      </c>
      <c r="AE3557" s="23">
        <v>0</v>
      </c>
      <c r="AF3557" s="19">
        <v>0</v>
      </c>
      <c r="AG3557" s="14">
        <v>0</v>
      </c>
      <c r="AH3557" s="22" t="s">
        <v>782</v>
      </c>
      <c r="AI3557" s="23" t="s">
        <v>782</v>
      </c>
      <c r="AJ3557" s="23" t="s">
        <v>782</v>
      </c>
      <c r="AK3557" s="23" t="s">
        <v>782</v>
      </c>
      <c r="AL3557" s="14" t="s">
        <v>782</v>
      </c>
      <c r="AM3557" s="22" t="s">
        <v>782</v>
      </c>
      <c r="AN3557" s="23" t="s">
        <v>782</v>
      </c>
      <c r="AO3557" s="23" t="s">
        <v>782</v>
      </c>
      <c r="AP3557" s="23" t="s">
        <v>782</v>
      </c>
      <c r="AQ3557" s="14" t="s">
        <v>782</v>
      </c>
      <c r="AR3557" s="13">
        <v>420</v>
      </c>
      <c r="AS3557" s="19">
        <v>8661.7829999999976</v>
      </c>
      <c r="AT3557" s="23">
        <v>8.661782999999998</v>
      </c>
      <c r="AU3557" s="19">
        <v>7.6916633040000013</v>
      </c>
      <c r="AV3557" s="14">
        <v>6.8167035312845057</v>
      </c>
      <c r="AW3557" s="13">
        <v>0</v>
      </c>
      <c r="AX3557" s="22" t="s">
        <v>782</v>
      </c>
      <c r="AY3557" s="19">
        <v>0</v>
      </c>
      <c r="AZ3557" s="23">
        <v>0</v>
      </c>
      <c r="BA3557" s="19">
        <v>0</v>
      </c>
      <c r="BB3557" s="14">
        <v>0</v>
      </c>
      <c r="BC3557" s="13">
        <v>4</v>
      </c>
      <c r="BD3557" s="19">
        <v>1950</v>
      </c>
      <c r="BE3557" s="44">
        <v>1.95</v>
      </c>
      <c r="BF3557" s="19">
        <v>3.1356000000000002</v>
      </c>
      <c r="BG3557" s="14">
        <v>2.7789120178440525</v>
      </c>
      <c r="BH3557" s="22">
        <v>426</v>
      </c>
      <c r="BI3557" s="23">
        <v>11.661782999999998</v>
      </c>
      <c r="BJ3557" s="23">
        <v>17.107313304000002</v>
      </c>
      <c r="BK3557" s="14">
        <v>15.161282859264272</v>
      </c>
      <c r="BL3557" t="s">
        <v>660</v>
      </c>
    </row>
    <row r="3558" spans="1:64">
      <c r="A3558" t="s">
        <v>4667</v>
      </c>
      <c r="B3558" t="s">
        <v>4664</v>
      </c>
      <c r="C3558" t="s">
        <v>660</v>
      </c>
      <c r="D3558" t="s">
        <v>942</v>
      </c>
      <c r="E3558">
        <v>2017</v>
      </c>
      <c r="F3558" s="23">
        <v>44.7</v>
      </c>
      <c r="G3558" s="23">
        <v>9.7899999999999991</v>
      </c>
      <c r="H3558" s="22">
        <v>12995</v>
      </c>
      <c r="I3558" s="34">
        <v>102.07586097781538</v>
      </c>
      <c r="J3558" s="13">
        <v>2</v>
      </c>
      <c r="K3558" s="13">
        <v>3</v>
      </c>
      <c r="L3558" s="19">
        <v>1050</v>
      </c>
      <c r="M3558" s="19">
        <v>1.05</v>
      </c>
      <c r="N3558" s="19">
        <v>6.2800499999999992</v>
      </c>
      <c r="O3558" s="17">
        <v>6.1523360565774423</v>
      </c>
      <c r="P3558" s="13">
        <v>0</v>
      </c>
      <c r="Q3558" s="13">
        <v>0</v>
      </c>
      <c r="R3558" s="19">
        <v>0</v>
      </c>
      <c r="S3558" s="19">
        <v>0</v>
      </c>
      <c r="T3558" s="19">
        <v>0</v>
      </c>
      <c r="U3558" s="17">
        <v>0</v>
      </c>
      <c r="V3558" s="13">
        <v>0</v>
      </c>
      <c r="W3558" s="13">
        <v>0</v>
      </c>
      <c r="X3558" s="19">
        <v>0</v>
      </c>
      <c r="Y3558" s="19">
        <v>0</v>
      </c>
      <c r="Z3558" s="19">
        <v>0</v>
      </c>
      <c r="AA3558" s="14">
        <v>0</v>
      </c>
      <c r="AB3558" s="13">
        <v>0</v>
      </c>
      <c r="AC3558" s="22" t="s">
        <v>782</v>
      </c>
      <c r="AD3558" s="19">
        <v>0</v>
      </c>
      <c r="AE3558" s="19">
        <v>0</v>
      </c>
      <c r="AF3558" s="19">
        <v>0</v>
      </c>
      <c r="AG3558" s="14">
        <v>0</v>
      </c>
      <c r="AH3558" s="22" t="s">
        <v>782</v>
      </c>
      <c r="AI3558" s="23" t="s">
        <v>782</v>
      </c>
      <c r="AJ3558" s="23" t="s">
        <v>782</v>
      </c>
      <c r="AK3558" s="23" t="s">
        <v>782</v>
      </c>
      <c r="AL3558" s="14" t="s">
        <v>782</v>
      </c>
      <c r="AM3558" s="22" t="s">
        <v>782</v>
      </c>
      <c r="AN3558" s="23" t="s">
        <v>782</v>
      </c>
      <c r="AO3558" s="23" t="s">
        <v>782</v>
      </c>
      <c r="AP3558" s="23" t="s">
        <v>782</v>
      </c>
      <c r="AQ3558" s="14" t="s">
        <v>782</v>
      </c>
      <c r="AR3558" s="13">
        <v>438</v>
      </c>
      <c r="AS3558" s="19">
        <v>8819.8329999999969</v>
      </c>
      <c r="AT3558" s="19">
        <v>8.8198330000000027</v>
      </c>
      <c r="AU3558" s="19">
        <v>7.8320117040000019</v>
      </c>
      <c r="AV3558" s="14">
        <v>7.67273636389133</v>
      </c>
      <c r="AW3558" s="13">
        <v>0</v>
      </c>
      <c r="AX3558" s="22" t="s">
        <v>782</v>
      </c>
      <c r="AY3558" s="19">
        <v>0</v>
      </c>
      <c r="AZ3558" s="19">
        <v>0</v>
      </c>
      <c r="BA3558" s="19">
        <v>0</v>
      </c>
      <c r="BB3558" s="14">
        <v>0</v>
      </c>
      <c r="BC3558" s="13">
        <v>4</v>
      </c>
      <c r="BD3558" s="19">
        <v>1950</v>
      </c>
      <c r="BE3558" s="19">
        <v>1.95</v>
      </c>
      <c r="BF3558" s="19">
        <v>3.1356000000000002</v>
      </c>
      <c r="BG3558" s="14">
        <v>3.071833017094487</v>
      </c>
      <c r="BH3558" s="22">
        <v>444</v>
      </c>
      <c r="BI3558" s="23">
        <v>11.819833000000003</v>
      </c>
      <c r="BJ3558" s="23">
        <v>17.247661704000002</v>
      </c>
      <c r="BK3558" s="14">
        <v>16.896905437563259</v>
      </c>
      <c r="BL3558" t="s">
        <v>660</v>
      </c>
    </row>
    <row r="3559" spans="1:64">
      <c r="A3559" t="s">
        <v>4668</v>
      </c>
      <c r="B3559" t="s">
        <v>4664</v>
      </c>
      <c r="C3559" t="s">
        <v>660</v>
      </c>
      <c r="D3559" t="s">
        <v>942</v>
      </c>
      <c r="E3559">
        <v>2018</v>
      </c>
      <c r="F3559" s="23">
        <v>44.7</v>
      </c>
      <c r="G3559" s="23">
        <v>9.8699999999999992</v>
      </c>
      <c r="H3559" s="22">
        <v>13026</v>
      </c>
      <c r="I3559" s="34">
        <v>102.08311583644921</v>
      </c>
      <c r="J3559" s="13">
        <v>2</v>
      </c>
      <c r="K3559" s="13">
        <v>3</v>
      </c>
      <c r="L3559" s="19">
        <v>1050</v>
      </c>
      <c r="M3559" s="19">
        <v>1.05</v>
      </c>
      <c r="N3559" s="19">
        <v>6.2800499999999992</v>
      </c>
      <c r="O3559" s="17">
        <v>6.1518988214088983</v>
      </c>
      <c r="P3559" s="13">
        <v>0</v>
      </c>
      <c r="Q3559" s="13">
        <v>0</v>
      </c>
      <c r="R3559" s="19">
        <v>0</v>
      </c>
      <c r="S3559" s="19">
        <v>0</v>
      </c>
      <c r="T3559" s="19">
        <v>0</v>
      </c>
      <c r="U3559" s="17">
        <v>0</v>
      </c>
      <c r="V3559" s="13">
        <v>0</v>
      </c>
      <c r="W3559" s="13">
        <v>0</v>
      </c>
      <c r="X3559" s="19">
        <v>0</v>
      </c>
      <c r="Y3559" s="19">
        <v>0</v>
      </c>
      <c r="Z3559" s="19">
        <v>0</v>
      </c>
      <c r="AA3559" s="14">
        <v>0</v>
      </c>
      <c r="AB3559" s="13">
        <v>0</v>
      </c>
      <c r="AC3559" s="22" t="s">
        <v>782</v>
      </c>
      <c r="AD3559" s="19">
        <v>0</v>
      </c>
      <c r="AE3559" s="19">
        <v>0</v>
      </c>
      <c r="AF3559" s="19">
        <v>0</v>
      </c>
      <c r="AG3559" s="14">
        <v>0</v>
      </c>
      <c r="AH3559" s="22" t="s">
        <v>782</v>
      </c>
      <c r="AI3559" s="23" t="s">
        <v>782</v>
      </c>
      <c r="AJ3559" s="23" t="s">
        <v>782</v>
      </c>
      <c r="AK3559" s="23" t="s">
        <v>782</v>
      </c>
      <c r="AL3559" s="14" t="s">
        <v>782</v>
      </c>
      <c r="AM3559" s="22" t="s">
        <v>782</v>
      </c>
      <c r="AN3559" s="23" t="s">
        <v>782</v>
      </c>
      <c r="AO3559" s="23" t="s">
        <v>782</v>
      </c>
      <c r="AP3559" s="23" t="s">
        <v>782</v>
      </c>
      <c r="AQ3559" s="14" t="s">
        <v>782</v>
      </c>
      <c r="AR3559" s="13">
        <v>457</v>
      </c>
      <c r="AS3559" s="19">
        <v>10669.017999999996</v>
      </c>
      <c r="AT3559" s="19">
        <v>10.669018000000003</v>
      </c>
      <c r="AU3559" s="19">
        <v>9.4740879840000058</v>
      </c>
      <c r="AV3559" s="14">
        <v>9.2807590230481996</v>
      </c>
      <c r="AW3559" s="13">
        <v>0</v>
      </c>
      <c r="AX3559" s="22" t="s">
        <v>782</v>
      </c>
      <c r="AY3559" s="19">
        <v>0</v>
      </c>
      <c r="AZ3559" s="19">
        <v>0</v>
      </c>
      <c r="BA3559" s="19">
        <v>0</v>
      </c>
      <c r="BB3559" s="14">
        <v>0</v>
      </c>
      <c r="BC3559" s="13">
        <v>4</v>
      </c>
      <c r="BD3559" s="19">
        <v>1950</v>
      </c>
      <c r="BE3559" s="19">
        <v>1.95</v>
      </c>
      <c r="BF3559" s="19">
        <v>3.1356000000000002</v>
      </c>
      <c r="BG3559" s="14">
        <v>3.0716147075914595</v>
      </c>
      <c r="BH3559" s="22">
        <v>463</v>
      </c>
      <c r="BI3559" s="23">
        <v>13.669018000000003</v>
      </c>
      <c r="BJ3559" s="23">
        <v>18.889737984000007</v>
      </c>
      <c r="BK3559" s="14">
        <v>18.504272552048558</v>
      </c>
      <c r="BL3559" t="s">
        <v>660</v>
      </c>
    </row>
    <row r="3560" spans="1:64">
      <c r="A3560" t="s">
        <v>4669</v>
      </c>
      <c r="B3560" t="s">
        <v>4664</v>
      </c>
      <c r="C3560" t="s">
        <v>660</v>
      </c>
      <c r="D3560" t="s">
        <v>942</v>
      </c>
      <c r="E3560">
        <v>2019</v>
      </c>
      <c r="F3560" s="23">
        <v>44.7</v>
      </c>
      <c r="G3560" s="23">
        <v>9.92</v>
      </c>
      <c r="H3560" s="22">
        <v>13032</v>
      </c>
      <c r="I3560" s="34">
        <v>104.45409326261911</v>
      </c>
      <c r="J3560" s="22">
        <v>2</v>
      </c>
      <c r="K3560" s="22">
        <v>3</v>
      </c>
      <c r="L3560" s="23">
        <v>1050</v>
      </c>
      <c r="M3560" s="23">
        <v>1.05</v>
      </c>
      <c r="N3560" s="23">
        <v>6.2800499999999992</v>
      </c>
      <c r="O3560" s="14">
        <v>6.0122584035176674</v>
      </c>
      <c r="P3560" s="22">
        <v>0</v>
      </c>
      <c r="Q3560" s="22">
        <v>0</v>
      </c>
      <c r="R3560" s="23">
        <v>0</v>
      </c>
      <c r="S3560" s="23">
        <v>0</v>
      </c>
      <c r="T3560" s="23">
        <v>0</v>
      </c>
      <c r="U3560" s="14">
        <v>0</v>
      </c>
      <c r="V3560" s="22">
        <v>0</v>
      </c>
      <c r="W3560" s="22">
        <v>0</v>
      </c>
      <c r="X3560" s="23">
        <v>0</v>
      </c>
      <c r="Y3560" s="23">
        <v>0</v>
      </c>
      <c r="Z3560" s="23">
        <v>0</v>
      </c>
      <c r="AA3560" s="14">
        <v>0</v>
      </c>
      <c r="AB3560" s="22">
        <v>0</v>
      </c>
      <c r="AC3560" s="22">
        <v>0</v>
      </c>
      <c r="AD3560" s="23">
        <v>0</v>
      </c>
      <c r="AE3560" s="23">
        <v>0</v>
      </c>
      <c r="AF3560" s="23">
        <v>0</v>
      </c>
      <c r="AG3560" s="14">
        <v>0</v>
      </c>
      <c r="AH3560" s="22">
        <v>0</v>
      </c>
      <c r="AI3560" s="23">
        <v>0</v>
      </c>
      <c r="AJ3560" s="23">
        <v>0</v>
      </c>
      <c r="AK3560" s="23">
        <v>0</v>
      </c>
      <c r="AL3560" s="14">
        <v>0</v>
      </c>
      <c r="AM3560" s="22">
        <v>492</v>
      </c>
      <c r="AN3560" s="23">
        <v>11899.142999999998</v>
      </c>
      <c r="AO3560" s="23">
        <v>11.899143000000006</v>
      </c>
      <c r="AP3560" s="23">
        <v>10.566438984000003</v>
      </c>
      <c r="AQ3560" s="14">
        <v>10.115868755314162</v>
      </c>
      <c r="AR3560" s="22">
        <v>492</v>
      </c>
      <c r="AS3560" s="23">
        <v>11899.142999999998</v>
      </c>
      <c r="AT3560" s="23">
        <v>11.899143000000006</v>
      </c>
      <c r="AU3560" s="23">
        <v>10.566438984000003</v>
      </c>
      <c r="AV3560" s="14">
        <v>10.115868755314162</v>
      </c>
      <c r="AW3560" s="22">
        <v>0</v>
      </c>
      <c r="AX3560" s="22" t="s">
        <v>782</v>
      </c>
      <c r="AY3560" s="23">
        <v>0</v>
      </c>
      <c r="AZ3560" s="23">
        <v>0</v>
      </c>
      <c r="BA3560" s="23">
        <v>0</v>
      </c>
      <c r="BB3560" s="14">
        <v>0</v>
      </c>
      <c r="BC3560" s="22">
        <v>4</v>
      </c>
      <c r="BD3560" s="23">
        <v>1950</v>
      </c>
      <c r="BE3560" s="23">
        <v>1.95</v>
      </c>
      <c r="BF3560" s="23">
        <v>2.5977770135403428</v>
      </c>
      <c r="BG3560" s="14">
        <v>2.4870035557237533</v>
      </c>
      <c r="BH3560" s="22">
        <v>498</v>
      </c>
      <c r="BI3560" s="23">
        <v>14.899143000000006</v>
      </c>
      <c r="BJ3560" s="23">
        <v>19.444265997540345</v>
      </c>
      <c r="BK3560" s="14">
        <v>18.615130714555583</v>
      </c>
      <c r="BL3560" t="s">
        <v>660</v>
      </c>
    </row>
    <row r="3561" spans="1:64">
      <c r="A3561" t="s">
        <v>4670</v>
      </c>
      <c r="B3561" t="s">
        <v>4664</v>
      </c>
      <c r="C3561" t="s">
        <v>660</v>
      </c>
      <c r="D3561" t="s">
        <v>942</v>
      </c>
      <c r="E3561">
        <v>2020</v>
      </c>
      <c r="F3561" s="23">
        <v>44.7</v>
      </c>
      <c r="G3561" s="23">
        <v>9.9499999999999993</v>
      </c>
      <c r="H3561" s="22">
        <v>13051</v>
      </c>
      <c r="I3561" s="34">
        <v>104.93689346512198</v>
      </c>
      <c r="J3561" s="22">
        <v>2</v>
      </c>
      <c r="K3561" s="22">
        <v>6</v>
      </c>
      <c r="L3561" s="23">
        <v>2100</v>
      </c>
      <c r="M3561" s="23">
        <v>2.1</v>
      </c>
      <c r="N3561" s="23">
        <v>12.560099999999998</v>
      </c>
      <c r="O3561" s="14">
        <v>11.969193660354179</v>
      </c>
      <c r="P3561" s="22">
        <v>0</v>
      </c>
      <c r="Q3561" s="22">
        <v>0</v>
      </c>
      <c r="R3561" s="23">
        <v>0</v>
      </c>
      <c r="S3561" s="23">
        <v>0</v>
      </c>
      <c r="T3561" s="23">
        <v>0</v>
      </c>
      <c r="U3561" s="14">
        <v>0</v>
      </c>
      <c r="V3561" s="22">
        <v>0</v>
      </c>
      <c r="W3561" s="22">
        <v>0</v>
      </c>
      <c r="X3561" s="23">
        <v>0</v>
      </c>
      <c r="Y3561" s="23">
        <v>0</v>
      </c>
      <c r="Z3561" s="23">
        <v>0</v>
      </c>
      <c r="AA3561" s="14">
        <v>0</v>
      </c>
      <c r="AB3561" s="22">
        <v>0</v>
      </c>
      <c r="AC3561" s="22">
        <v>0</v>
      </c>
      <c r="AD3561" s="23">
        <v>0</v>
      </c>
      <c r="AE3561" s="23">
        <v>0</v>
      </c>
      <c r="AF3561" s="23">
        <v>0</v>
      </c>
      <c r="AG3561" s="14">
        <v>0</v>
      </c>
      <c r="AH3561" s="22">
        <v>0</v>
      </c>
      <c r="AI3561" s="23">
        <v>0</v>
      </c>
      <c r="AJ3561" s="23">
        <v>0</v>
      </c>
      <c r="AK3561" s="23">
        <v>0</v>
      </c>
      <c r="AL3561" s="14">
        <v>0</v>
      </c>
      <c r="AM3561" s="22">
        <v>553</v>
      </c>
      <c r="AN3561" s="23">
        <v>13385.677</v>
      </c>
      <c r="AO3561" s="23">
        <v>13.385677000000012</v>
      </c>
      <c r="AP3561" s="23">
        <v>11.88648117599999</v>
      </c>
      <c r="AQ3561" s="14">
        <v>11.327266115373154</v>
      </c>
      <c r="AR3561" s="22">
        <v>553</v>
      </c>
      <c r="AS3561" s="23">
        <v>13385.677</v>
      </c>
      <c r="AT3561" s="23">
        <v>13.385677000000012</v>
      </c>
      <c r="AU3561" s="23">
        <v>11.88648117599999</v>
      </c>
      <c r="AV3561" s="14">
        <v>11.327266115373154</v>
      </c>
      <c r="AW3561" s="22">
        <v>0</v>
      </c>
      <c r="AX3561" s="22">
        <v>0</v>
      </c>
      <c r="AY3561" s="23">
        <v>0</v>
      </c>
      <c r="AZ3561" s="23">
        <v>0</v>
      </c>
      <c r="BA3561" s="23">
        <v>0</v>
      </c>
      <c r="BB3561" s="14">
        <v>0</v>
      </c>
      <c r="BC3561" s="22">
        <v>4</v>
      </c>
      <c r="BD3561" s="23">
        <v>1950</v>
      </c>
      <c r="BE3561" s="23">
        <v>1.95</v>
      </c>
      <c r="BF3561" s="23">
        <v>2.5977770135403428</v>
      </c>
      <c r="BG3561" s="14">
        <v>2.4755611946943801</v>
      </c>
      <c r="BH3561" s="22">
        <v>559</v>
      </c>
      <c r="BI3561" s="23">
        <v>17.435677000000013</v>
      </c>
      <c r="BJ3561" s="23">
        <v>27.044358189540333</v>
      </c>
      <c r="BK3561" s="14">
        <v>25.772020970421714</v>
      </c>
      <c r="BL3561" t="s">
        <v>660</v>
      </c>
    </row>
    <row r="3562" spans="1:64">
      <c r="A3562" t="s">
        <v>4671</v>
      </c>
      <c r="B3562" t="s">
        <v>4664</v>
      </c>
      <c r="C3562" t="s">
        <v>660</v>
      </c>
      <c r="D3562" t="s">
        <v>942</v>
      </c>
      <c r="E3562">
        <v>2021</v>
      </c>
      <c r="F3562" s="23">
        <v>44.7</v>
      </c>
      <c r="G3562" s="23">
        <v>9.98</v>
      </c>
      <c r="H3562" s="22">
        <v>13047</v>
      </c>
      <c r="I3562" s="34">
        <v>97.85</v>
      </c>
      <c r="J3562" s="22">
        <v>2</v>
      </c>
      <c r="K3562" s="22">
        <v>5</v>
      </c>
      <c r="L3562" s="23">
        <v>1850</v>
      </c>
      <c r="M3562" s="23">
        <v>1.85</v>
      </c>
      <c r="N3562" s="23">
        <v>11.06485</v>
      </c>
      <c r="O3562" s="14">
        <v>11.31</v>
      </c>
      <c r="P3562" s="22">
        <v>0</v>
      </c>
      <c r="Q3562" s="22">
        <v>0</v>
      </c>
      <c r="R3562" s="23">
        <v>0</v>
      </c>
      <c r="S3562" s="23">
        <v>0</v>
      </c>
      <c r="T3562" s="23">
        <v>0</v>
      </c>
      <c r="U3562" s="14">
        <v>0</v>
      </c>
      <c r="V3562" s="22">
        <v>0</v>
      </c>
      <c r="W3562" s="22">
        <v>0</v>
      </c>
      <c r="X3562" s="23">
        <v>0</v>
      </c>
      <c r="Y3562" s="23">
        <v>0</v>
      </c>
      <c r="Z3562" s="23">
        <v>0</v>
      </c>
      <c r="AA3562" s="14">
        <v>0</v>
      </c>
      <c r="AB3562" s="22">
        <v>0</v>
      </c>
      <c r="AC3562" s="22">
        <v>0</v>
      </c>
      <c r="AD3562" s="23">
        <v>0</v>
      </c>
      <c r="AE3562" s="23">
        <v>0</v>
      </c>
      <c r="AF3562" s="23">
        <v>0</v>
      </c>
      <c r="AG3562" s="14">
        <v>0</v>
      </c>
      <c r="AH3562" s="22">
        <v>0</v>
      </c>
      <c r="AI3562" s="23">
        <v>0</v>
      </c>
      <c r="AJ3562" s="23">
        <v>0</v>
      </c>
      <c r="AK3562" s="23">
        <v>0</v>
      </c>
      <c r="AL3562" s="14">
        <v>0</v>
      </c>
      <c r="AM3562" s="22">
        <v>613</v>
      </c>
      <c r="AN3562" s="23">
        <v>14065.852000000001</v>
      </c>
      <c r="AO3562" s="23">
        <v>14.065852</v>
      </c>
      <c r="AP3562" s="23">
        <v>12.586446649999999</v>
      </c>
      <c r="AQ3562" s="14">
        <v>12.86</v>
      </c>
      <c r="AR3562" s="22">
        <v>613</v>
      </c>
      <c r="AS3562" s="23">
        <v>14065.852000000001</v>
      </c>
      <c r="AT3562" s="23">
        <v>14.065852</v>
      </c>
      <c r="AU3562" s="23">
        <v>12.586446649999999</v>
      </c>
      <c r="AV3562" s="14">
        <v>12.86</v>
      </c>
      <c r="AW3562" s="22">
        <v>0</v>
      </c>
      <c r="AX3562" s="22">
        <v>0</v>
      </c>
      <c r="AY3562" s="23">
        <v>0</v>
      </c>
      <c r="AZ3562" s="23">
        <v>0</v>
      </c>
      <c r="BA3562" s="23">
        <v>0</v>
      </c>
      <c r="BB3562" s="14">
        <v>0</v>
      </c>
      <c r="BC3562" s="22">
        <v>4</v>
      </c>
      <c r="BD3562" s="23">
        <v>1950</v>
      </c>
      <c r="BE3562" s="23">
        <v>1.95</v>
      </c>
      <c r="BF3562" s="23">
        <v>2.092813257</v>
      </c>
      <c r="BG3562" s="14">
        <v>2.14</v>
      </c>
      <c r="BH3562" s="22">
        <v>619</v>
      </c>
      <c r="BI3562" s="23">
        <v>17.87</v>
      </c>
      <c r="BJ3562" s="23">
        <v>25.74</v>
      </c>
      <c r="BK3562" s="14">
        <v>26.31</v>
      </c>
      <c r="BL3562" t="s">
        <v>660</v>
      </c>
    </row>
    <row r="3563" spans="1:64">
      <c r="A3563" t="s">
        <v>4672</v>
      </c>
      <c r="B3563" t="s">
        <v>4664</v>
      </c>
      <c r="C3563" t="s">
        <v>660</v>
      </c>
      <c r="D3563" s="111" t="s">
        <v>942</v>
      </c>
      <c r="E3563" s="110">
        <v>2022</v>
      </c>
      <c r="F3563" s="23"/>
      <c r="G3563" s="23"/>
      <c r="H3563" s="22">
        <v>13281</v>
      </c>
      <c r="I3563" s="34">
        <v>96.254554450371216</v>
      </c>
      <c r="J3563" s="22">
        <v>2</v>
      </c>
      <c r="K3563" s="22">
        <v>5</v>
      </c>
      <c r="L3563" s="23">
        <v>1850</v>
      </c>
      <c r="M3563" s="23">
        <v>1.85</v>
      </c>
      <c r="N3563" s="23">
        <v>10.9483</v>
      </c>
      <c r="O3563" s="14">
        <v>11.374318921859366</v>
      </c>
      <c r="P3563" s="22">
        <v>0</v>
      </c>
      <c r="Q3563" s="22">
        <v>0</v>
      </c>
      <c r="R3563" s="23">
        <v>0</v>
      </c>
      <c r="S3563" s="23">
        <v>0</v>
      </c>
      <c r="T3563" s="23">
        <v>0</v>
      </c>
      <c r="U3563" s="14">
        <v>0</v>
      </c>
      <c r="V3563" s="22">
        <v>0</v>
      </c>
      <c r="W3563" s="22">
        <v>0</v>
      </c>
      <c r="X3563" s="23">
        <v>0</v>
      </c>
      <c r="Y3563" s="23">
        <v>0</v>
      </c>
      <c r="Z3563" s="23">
        <v>0</v>
      </c>
      <c r="AA3563" s="14">
        <v>0</v>
      </c>
      <c r="AB3563" s="22">
        <v>0</v>
      </c>
      <c r="AC3563" s="22">
        <v>0</v>
      </c>
      <c r="AD3563" s="23">
        <v>0</v>
      </c>
      <c r="AE3563" s="23">
        <v>0</v>
      </c>
      <c r="AF3563" s="23">
        <v>0</v>
      </c>
      <c r="AG3563" s="14">
        <v>0</v>
      </c>
      <c r="AH3563" s="22">
        <v>0</v>
      </c>
      <c r="AI3563" s="23">
        <v>0</v>
      </c>
      <c r="AJ3563" s="23">
        <v>0</v>
      </c>
      <c r="AK3563" s="23">
        <v>0</v>
      </c>
      <c r="AL3563" s="14">
        <v>0</v>
      </c>
      <c r="AM3563" s="22">
        <v>722</v>
      </c>
      <c r="AN3563" s="23">
        <v>15302.331999999984</v>
      </c>
      <c r="AO3563" s="23">
        <v>15.302332000000018</v>
      </c>
      <c r="AP3563" s="23">
        <v>15.675156765851749</v>
      </c>
      <c r="AQ3563" s="14">
        <v>16.285106564940623</v>
      </c>
      <c r="AR3563" s="22">
        <v>722</v>
      </c>
      <c r="AS3563" s="23">
        <v>15302.332</v>
      </c>
      <c r="AT3563" s="23">
        <v>15.302332</v>
      </c>
      <c r="AU3563" s="23">
        <v>15.675156765851799</v>
      </c>
      <c r="AV3563" s="14">
        <v>16.285106564940673</v>
      </c>
      <c r="AW3563" s="22">
        <v>0</v>
      </c>
      <c r="AX3563" s="22">
        <v>0</v>
      </c>
      <c r="AY3563" s="23">
        <v>0</v>
      </c>
      <c r="AZ3563" s="23">
        <v>0</v>
      </c>
      <c r="BA3563" s="23">
        <v>0</v>
      </c>
      <c r="BB3563" s="14">
        <v>0</v>
      </c>
      <c r="BC3563" s="22">
        <v>4</v>
      </c>
      <c r="BD3563" s="23">
        <v>1950</v>
      </c>
      <c r="BE3563" s="23">
        <v>1.95</v>
      </c>
      <c r="BF3563" s="23">
        <v>2.337614808096141</v>
      </c>
      <c r="BG3563" s="14">
        <v>2.428575792017627</v>
      </c>
      <c r="BH3563" s="22">
        <v>728</v>
      </c>
      <c r="BI3563" s="23">
        <v>19.102332000000001</v>
      </c>
      <c r="BJ3563" s="23">
        <v>28.96107157394794</v>
      </c>
      <c r="BK3563" s="14">
        <v>30.088001278817668</v>
      </c>
      <c r="BL3563" t="s">
        <v>660</v>
      </c>
    </row>
    <row r="3564" spans="1:64">
      <c r="A3564" t="s">
        <v>4673</v>
      </c>
      <c r="B3564" t="s">
        <v>4664</v>
      </c>
      <c r="C3564" t="s">
        <v>660</v>
      </c>
      <c r="D3564" t="s">
        <v>942</v>
      </c>
      <c r="E3564">
        <v>2023</v>
      </c>
      <c r="F3564">
        <v>44.7</v>
      </c>
      <c r="G3564">
        <v>10.19</v>
      </c>
      <c r="H3564">
        <v>13302</v>
      </c>
      <c r="I3564">
        <v>96.254554450371216</v>
      </c>
      <c r="J3564">
        <v>2</v>
      </c>
      <c r="K3564">
        <v>5</v>
      </c>
      <c r="L3564">
        <v>1850</v>
      </c>
      <c r="M3564">
        <v>1.85</v>
      </c>
      <c r="N3564">
        <v>10.9483</v>
      </c>
      <c r="O3564">
        <v>11.374318921859365</v>
      </c>
      <c r="P3564">
        <v>0</v>
      </c>
      <c r="Q3564">
        <v>0</v>
      </c>
      <c r="R3564">
        <v>0</v>
      </c>
      <c r="S3564">
        <v>0</v>
      </c>
      <c r="T3564">
        <v>0</v>
      </c>
      <c r="U3564">
        <v>0</v>
      </c>
      <c r="V3564">
        <v>0</v>
      </c>
      <c r="W3564">
        <v>0</v>
      </c>
      <c r="X3564">
        <v>0</v>
      </c>
      <c r="Y3564">
        <v>0</v>
      </c>
      <c r="Z3564">
        <v>0</v>
      </c>
      <c r="AA3564">
        <v>0</v>
      </c>
      <c r="AG3564">
        <v>0</v>
      </c>
      <c r="AL3564">
        <v>0</v>
      </c>
      <c r="AM3564">
        <v>982</v>
      </c>
      <c r="AN3564">
        <v>19362.378000000001</v>
      </c>
      <c r="AO3564">
        <v>19.362378</v>
      </c>
      <c r="AP3564">
        <v>18.161663000000001</v>
      </c>
      <c r="AQ3564">
        <v>18.868367428124287</v>
      </c>
      <c r="AR3564">
        <v>1068</v>
      </c>
      <c r="AS3564">
        <v>19423.628000000001</v>
      </c>
      <c r="AT3564">
        <v>19.423628000000001</v>
      </c>
      <c r="AU3564">
        <v>18.219115133353501</v>
      </c>
      <c r="AV3564">
        <v>18.928055131923411</v>
      </c>
      <c r="AW3564">
        <v>0</v>
      </c>
      <c r="AX3564">
        <v>0</v>
      </c>
      <c r="AY3564">
        <v>0</v>
      </c>
      <c r="AZ3564">
        <v>0</v>
      </c>
      <c r="BA3564">
        <v>0</v>
      </c>
      <c r="BB3564">
        <v>0</v>
      </c>
      <c r="BC3564">
        <v>4</v>
      </c>
      <c r="BD3564">
        <v>1950</v>
      </c>
      <c r="BE3564">
        <v>1.95</v>
      </c>
      <c r="BF3564">
        <v>2.7912180000000002</v>
      </c>
      <c r="BG3564">
        <v>2.8998295363147206</v>
      </c>
      <c r="BH3564">
        <v>1074</v>
      </c>
      <c r="BI3564">
        <v>23.223628000000001</v>
      </c>
      <c r="BJ3564">
        <v>31.958633133353501</v>
      </c>
      <c r="BK3564">
        <v>33.202203590097497</v>
      </c>
      <c r="BL3564" t="s">
        <v>660</v>
      </c>
    </row>
    <row r="3565" spans="1:64">
      <c r="A3565" t="s">
        <v>4674</v>
      </c>
      <c r="B3565" t="s">
        <v>4664</v>
      </c>
      <c r="C3565" t="s">
        <v>660</v>
      </c>
      <c r="D3565" t="s">
        <v>942</v>
      </c>
      <c r="E3565">
        <v>2024</v>
      </c>
      <c r="F3565">
        <v>44.7</v>
      </c>
      <c r="G3565">
        <v>10.23</v>
      </c>
      <c r="H3565">
        <v>13304</v>
      </c>
      <c r="I3565">
        <v>91.226833762379215</v>
      </c>
      <c r="J3565">
        <v>2</v>
      </c>
      <c r="K3565">
        <v>5</v>
      </c>
      <c r="L3565">
        <v>1850</v>
      </c>
      <c r="M3565">
        <v>1.85</v>
      </c>
      <c r="N3565">
        <v>10.9483</v>
      </c>
      <c r="O3565">
        <v>12.001183805761917</v>
      </c>
      <c r="P3565">
        <v>0</v>
      </c>
      <c r="Q3565">
        <v>0</v>
      </c>
      <c r="R3565">
        <v>0</v>
      </c>
      <c r="S3565">
        <v>0</v>
      </c>
      <c r="T3565">
        <v>0</v>
      </c>
      <c r="U3565">
        <v>0</v>
      </c>
      <c r="V3565">
        <v>0</v>
      </c>
      <c r="W3565">
        <v>0</v>
      </c>
      <c r="X3565">
        <v>0</v>
      </c>
      <c r="Y3565">
        <v>0</v>
      </c>
      <c r="Z3565">
        <v>0</v>
      </c>
      <c r="AA3565">
        <v>0</v>
      </c>
      <c r="AB3565">
        <v>0</v>
      </c>
      <c r="AC3565">
        <v>0</v>
      </c>
      <c r="AD3565">
        <v>0</v>
      </c>
      <c r="AE3565">
        <v>0</v>
      </c>
      <c r="AF3565">
        <v>0</v>
      </c>
      <c r="AG3565">
        <v>0</v>
      </c>
      <c r="AH3565">
        <v>1</v>
      </c>
      <c r="AI3565">
        <v>0.75</v>
      </c>
      <c r="AJ3565">
        <v>7.5000000000000002E-4</v>
      </c>
      <c r="AK3565">
        <v>6.7645785767400006E-4</v>
      </c>
      <c r="AL3565">
        <v>7.415119321536321E-4</v>
      </c>
      <c r="AM3565">
        <v>1145</v>
      </c>
      <c r="AN3565">
        <v>20493.380999999983</v>
      </c>
      <c r="AO3565">
        <v>20.493381000000007</v>
      </c>
      <c r="AP3565">
        <v>18.483878143676062</v>
      </c>
      <c r="AQ3565">
        <v>20.26144872222736</v>
      </c>
      <c r="AR3565">
        <v>1319</v>
      </c>
      <c r="AS3565">
        <v>20646.857999999938</v>
      </c>
      <c r="AT3565">
        <v>20.646858000000027</v>
      </c>
      <c r="AU3565">
        <v>18.62230577383902</v>
      </c>
      <c r="AV3565">
        <v>20.413188757975533</v>
      </c>
      <c r="AW3565">
        <v>0</v>
      </c>
      <c r="AX3565">
        <v>0</v>
      </c>
      <c r="AY3565">
        <v>0</v>
      </c>
      <c r="AZ3565">
        <v>0</v>
      </c>
      <c r="BA3565">
        <v>0</v>
      </c>
      <c r="BB3565">
        <v>0</v>
      </c>
      <c r="BC3565">
        <v>3</v>
      </c>
      <c r="BD3565">
        <v>1450</v>
      </c>
      <c r="BE3565">
        <v>1.45</v>
      </c>
      <c r="BF3565">
        <v>1.6279355074518111</v>
      </c>
      <c r="BG3565">
        <v>1.7844919529840693</v>
      </c>
      <c r="BH3565">
        <v>1324</v>
      </c>
      <c r="BI3565">
        <v>23.946858000000027</v>
      </c>
      <c r="BJ3565">
        <v>31.198541281290829</v>
      </c>
      <c r="BK3565">
        <v>34.198864516721514</v>
      </c>
      <c r="BL3565" t="s">
        <v>660</v>
      </c>
    </row>
    <row r="3566" spans="1:64">
      <c r="A3566" t="s">
        <v>4675</v>
      </c>
      <c r="B3566" t="s">
        <v>4676</v>
      </c>
      <c r="C3566" t="s">
        <v>661</v>
      </c>
      <c r="D3566" t="s">
        <v>942</v>
      </c>
      <c r="E3566">
        <v>2012</v>
      </c>
      <c r="F3566" s="23">
        <v>65.040000000000006</v>
      </c>
      <c r="G3566" s="23">
        <v>15.05</v>
      </c>
      <c r="H3566" s="22">
        <v>25467</v>
      </c>
      <c r="I3566" s="34">
        <v>208.44720599999999</v>
      </c>
      <c r="J3566" s="22">
        <v>1</v>
      </c>
      <c r="K3566" s="22" t="s">
        <v>782</v>
      </c>
      <c r="L3566" s="23">
        <v>370</v>
      </c>
      <c r="M3566" s="23">
        <v>0.37</v>
      </c>
      <c r="N3566" s="23">
        <v>1.8122750000000001</v>
      </c>
      <c r="O3566" s="14">
        <v>0.86941678652195509</v>
      </c>
      <c r="P3566" s="22">
        <v>0</v>
      </c>
      <c r="Q3566" s="22" t="s">
        <v>782</v>
      </c>
      <c r="R3566" s="23">
        <v>0</v>
      </c>
      <c r="S3566" s="23">
        <v>0</v>
      </c>
      <c r="T3566" s="23">
        <v>0</v>
      </c>
      <c r="U3566" s="14">
        <v>0</v>
      </c>
      <c r="V3566" s="22">
        <v>0</v>
      </c>
      <c r="W3566" s="22" t="s">
        <v>782</v>
      </c>
      <c r="X3566" s="23">
        <v>0</v>
      </c>
      <c r="Y3566" s="23">
        <v>0</v>
      </c>
      <c r="Z3566" s="23">
        <v>0</v>
      </c>
      <c r="AA3566" s="14">
        <v>0</v>
      </c>
      <c r="AB3566" s="22">
        <v>0</v>
      </c>
      <c r="AC3566" s="22" t="s">
        <v>782</v>
      </c>
      <c r="AD3566" s="23">
        <v>0</v>
      </c>
      <c r="AE3566" s="23">
        <v>0</v>
      </c>
      <c r="AF3566" s="23">
        <v>0</v>
      </c>
      <c r="AG3566" s="14">
        <v>0</v>
      </c>
      <c r="AH3566" s="22" t="s">
        <v>782</v>
      </c>
      <c r="AI3566" s="23" t="s">
        <v>782</v>
      </c>
      <c r="AJ3566" s="23" t="s">
        <v>782</v>
      </c>
      <c r="AK3566" s="23" t="s">
        <v>782</v>
      </c>
      <c r="AL3566" s="14" t="s">
        <v>782</v>
      </c>
      <c r="AM3566" s="22" t="s">
        <v>782</v>
      </c>
      <c r="AN3566" s="23" t="s">
        <v>782</v>
      </c>
      <c r="AO3566" s="23" t="s">
        <v>782</v>
      </c>
      <c r="AP3566" s="23" t="s">
        <v>782</v>
      </c>
      <c r="AQ3566" s="14" t="s">
        <v>782</v>
      </c>
      <c r="AR3566" s="22">
        <v>452</v>
      </c>
      <c r="AS3566" s="23">
        <v>7605.0549999999957</v>
      </c>
      <c r="AT3566" s="23">
        <v>7.6050549999999957</v>
      </c>
      <c r="AU3566" s="23">
        <v>6.089588</v>
      </c>
      <c r="AV3566" s="14">
        <v>2.9214054325103307</v>
      </c>
      <c r="AW3566" s="22">
        <v>0</v>
      </c>
      <c r="AX3566" s="22" t="s">
        <v>782</v>
      </c>
      <c r="AY3566" s="23">
        <v>0</v>
      </c>
      <c r="AZ3566" s="23">
        <v>0</v>
      </c>
      <c r="BA3566" s="23">
        <v>0</v>
      </c>
      <c r="BB3566" s="14">
        <v>0</v>
      </c>
      <c r="BC3566" s="22">
        <v>6</v>
      </c>
      <c r="BD3566" s="23">
        <v>3260</v>
      </c>
      <c r="BE3566" s="23">
        <v>3.26</v>
      </c>
      <c r="BF3566" s="23">
        <v>5.2062199999999992</v>
      </c>
      <c r="BG3566" s="14">
        <v>2.4976204286470498</v>
      </c>
      <c r="BH3566" s="22">
        <v>459</v>
      </c>
      <c r="BI3566" s="23">
        <v>11.235054999999994</v>
      </c>
      <c r="BJ3566" s="23">
        <v>13.108082999999999</v>
      </c>
      <c r="BK3566" s="14">
        <v>6.2884426476793358</v>
      </c>
      <c r="BL3566" t="s">
        <v>661</v>
      </c>
    </row>
    <row r="3567" spans="1:64">
      <c r="A3567" t="s">
        <v>4677</v>
      </c>
      <c r="B3567" t="s">
        <v>4676</v>
      </c>
      <c r="C3567" t="s">
        <v>661</v>
      </c>
      <c r="D3567" t="s">
        <v>942</v>
      </c>
      <c r="E3567">
        <v>2015</v>
      </c>
      <c r="F3567" s="23">
        <v>65.040000000000006</v>
      </c>
      <c r="G3567" s="23">
        <v>15.28</v>
      </c>
      <c r="H3567" s="22">
        <v>25462</v>
      </c>
      <c r="I3567" s="34">
        <v>207.43425396547858</v>
      </c>
      <c r="J3567" s="13">
        <v>2</v>
      </c>
      <c r="K3567" s="13">
        <v>2</v>
      </c>
      <c r="L3567" s="19">
        <v>620</v>
      </c>
      <c r="M3567" s="35">
        <v>0.62</v>
      </c>
      <c r="N3567" s="19">
        <v>3.708440088746793</v>
      </c>
      <c r="O3567" s="17">
        <v>1.7877664936495761</v>
      </c>
      <c r="P3567" s="36">
        <v>0</v>
      </c>
      <c r="Q3567" s="37">
        <v>0</v>
      </c>
      <c r="R3567" s="38">
        <v>0</v>
      </c>
      <c r="S3567" s="27">
        <v>0</v>
      </c>
      <c r="T3567" s="23">
        <v>0</v>
      </c>
      <c r="U3567" s="17">
        <v>0</v>
      </c>
      <c r="V3567" s="22">
        <v>0</v>
      </c>
      <c r="W3567" s="22">
        <v>0</v>
      </c>
      <c r="X3567" s="23">
        <v>0</v>
      </c>
      <c r="Y3567" s="27">
        <v>0</v>
      </c>
      <c r="Z3567" s="27">
        <v>0</v>
      </c>
      <c r="AA3567" s="14">
        <v>0</v>
      </c>
      <c r="AB3567" s="39">
        <v>1</v>
      </c>
      <c r="AC3567" s="22" t="s">
        <v>782</v>
      </c>
      <c r="AD3567" s="23">
        <v>0</v>
      </c>
      <c r="AE3567" s="23">
        <v>0</v>
      </c>
      <c r="AF3567" s="23">
        <v>2.1042000000000001</v>
      </c>
      <c r="AG3567" s="14">
        <v>1.0143936981354023</v>
      </c>
      <c r="AH3567" s="22" t="s">
        <v>782</v>
      </c>
      <c r="AI3567" s="23" t="s">
        <v>782</v>
      </c>
      <c r="AJ3567" s="23" t="s">
        <v>782</v>
      </c>
      <c r="AK3567" s="23" t="s">
        <v>782</v>
      </c>
      <c r="AL3567" s="14" t="s">
        <v>782</v>
      </c>
      <c r="AM3567" s="22" t="s">
        <v>782</v>
      </c>
      <c r="AN3567" s="23" t="s">
        <v>782</v>
      </c>
      <c r="AO3567" s="23" t="s">
        <v>782</v>
      </c>
      <c r="AP3567" s="23" t="s">
        <v>782</v>
      </c>
      <c r="AQ3567" s="14" t="s">
        <v>782</v>
      </c>
      <c r="AR3567" s="40">
        <v>538</v>
      </c>
      <c r="AS3567" s="41">
        <v>9321.8549999999977</v>
      </c>
      <c r="AT3567" s="23">
        <v>9.3218549999999976</v>
      </c>
      <c r="AU3567" s="23">
        <v>8.2793245812606742</v>
      </c>
      <c r="AV3567" s="14">
        <v>3.9913005798157748</v>
      </c>
      <c r="AW3567" s="22">
        <v>0</v>
      </c>
      <c r="AX3567" s="22" t="s">
        <v>782</v>
      </c>
      <c r="AY3567" s="23">
        <v>0</v>
      </c>
      <c r="AZ3567" s="23">
        <v>0</v>
      </c>
      <c r="BA3567" s="23">
        <v>0</v>
      </c>
      <c r="BB3567" s="14">
        <v>0</v>
      </c>
      <c r="BC3567" s="42">
        <v>5</v>
      </c>
      <c r="BD3567" s="43">
        <v>3180</v>
      </c>
      <c r="BE3567" s="44">
        <v>3.18</v>
      </c>
      <c r="BF3567" s="23">
        <v>5.0466600000000001</v>
      </c>
      <c r="BG3567" s="14">
        <v>2.4328961603611865</v>
      </c>
      <c r="BH3567" s="22">
        <v>546</v>
      </c>
      <c r="BI3567" s="23">
        <v>13.121854999999996</v>
      </c>
      <c r="BJ3567" s="23">
        <v>19.138624670007466</v>
      </c>
      <c r="BK3567" s="14">
        <v>9.2263569319619396</v>
      </c>
      <c r="BL3567" t="s">
        <v>661</v>
      </c>
    </row>
    <row r="3568" spans="1:64">
      <c r="A3568" t="s">
        <v>4678</v>
      </c>
      <c r="B3568" t="s">
        <v>4676</v>
      </c>
      <c r="C3568" t="s">
        <v>661</v>
      </c>
      <c r="D3568" t="s">
        <v>942</v>
      </c>
      <c r="E3568">
        <v>2016</v>
      </c>
      <c r="F3568" s="23">
        <v>65.040000000000006</v>
      </c>
      <c r="G3568" s="23">
        <v>15.35</v>
      </c>
      <c r="H3568" s="22">
        <v>25555</v>
      </c>
      <c r="I3568" s="34">
        <v>216.48844623351491</v>
      </c>
      <c r="J3568" s="13">
        <v>2</v>
      </c>
      <c r="K3568" s="13">
        <v>2</v>
      </c>
      <c r="L3568" s="19">
        <v>620</v>
      </c>
      <c r="M3568" s="35">
        <v>0.62</v>
      </c>
      <c r="N3568" s="19">
        <v>3.7082199999999998</v>
      </c>
      <c r="O3568" s="17">
        <v>1.7128951057277833</v>
      </c>
      <c r="P3568" s="13">
        <v>0</v>
      </c>
      <c r="Q3568" s="13">
        <v>0</v>
      </c>
      <c r="R3568" s="19">
        <v>0</v>
      </c>
      <c r="S3568" s="27">
        <v>0</v>
      </c>
      <c r="T3568" s="19">
        <v>0</v>
      </c>
      <c r="U3568" s="17">
        <v>0</v>
      </c>
      <c r="V3568" s="13">
        <v>0</v>
      </c>
      <c r="W3568" s="13">
        <v>0</v>
      </c>
      <c r="X3568" s="19">
        <v>0</v>
      </c>
      <c r="Y3568" s="27">
        <v>0</v>
      </c>
      <c r="Z3568" s="19">
        <v>0</v>
      </c>
      <c r="AA3568" s="14">
        <v>0</v>
      </c>
      <c r="AB3568" s="13">
        <v>1</v>
      </c>
      <c r="AC3568" s="22" t="s">
        <v>782</v>
      </c>
      <c r="AD3568" s="19">
        <v>0</v>
      </c>
      <c r="AE3568" s="23">
        <v>0</v>
      </c>
      <c r="AF3568" s="19">
        <v>3.1893774779999995</v>
      </c>
      <c r="AG3568" s="14">
        <v>1.4732321902111039</v>
      </c>
      <c r="AH3568" s="22" t="s">
        <v>782</v>
      </c>
      <c r="AI3568" s="23" t="s">
        <v>782</v>
      </c>
      <c r="AJ3568" s="23" t="s">
        <v>782</v>
      </c>
      <c r="AK3568" s="23" t="s">
        <v>782</v>
      </c>
      <c r="AL3568" s="14" t="s">
        <v>782</v>
      </c>
      <c r="AM3568" s="22" t="s">
        <v>782</v>
      </c>
      <c r="AN3568" s="23" t="s">
        <v>782</v>
      </c>
      <c r="AO3568" s="23" t="s">
        <v>782</v>
      </c>
      <c r="AP3568" s="23" t="s">
        <v>782</v>
      </c>
      <c r="AQ3568" s="14" t="s">
        <v>782</v>
      </c>
      <c r="AR3568" s="13">
        <v>559</v>
      </c>
      <c r="AS3568" s="19">
        <v>9645.8990000000013</v>
      </c>
      <c r="AT3568" s="23">
        <v>9.6458990000000018</v>
      </c>
      <c r="AU3568" s="19">
        <v>8.5655583120000127</v>
      </c>
      <c r="AV3568" s="14">
        <v>3.9565891210474975</v>
      </c>
      <c r="AW3568" s="13">
        <v>0</v>
      </c>
      <c r="AX3568" s="22" t="s">
        <v>782</v>
      </c>
      <c r="AY3568" s="19">
        <v>0</v>
      </c>
      <c r="AZ3568" s="23">
        <v>0</v>
      </c>
      <c r="BA3568" s="19">
        <v>0</v>
      </c>
      <c r="BB3568" s="14">
        <v>0</v>
      </c>
      <c r="BC3568" s="13">
        <v>5</v>
      </c>
      <c r="BD3568" s="19">
        <v>3180</v>
      </c>
      <c r="BE3568" s="44">
        <v>3.18</v>
      </c>
      <c r="BF3568" s="19">
        <v>5.1134399999999998</v>
      </c>
      <c r="BG3568" s="14">
        <v>2.3619921011786449</v>
      </c>
      <c r="BH3568" s="22">
        <v>567</v>
      </c>
      <c r="BI3568" s="23">
        <v>13.445899000000001</v>
      </c>
      <c r="BJ3568" s="23">
        <v>20.576595790000013</v>
      </c>
      <c r="BK3568" s="14">
        <v>9.5047085181650299</v>
      </c>
      <c r="BL3568" t="s">
        <v>661</v>
      </c>
    </row>
    <row r="3569" spans="1:64">
      <c r="A3569" t="s">
        <v>4679</v>
      </c>
      <c r="B3569" t="s">
        <v>4676</v>
      </c>
      <c r="C3569" t="s">
        <v>661</v>
      </c>
      <c r="D3569" t="s">
        <v>942</v>
      </c>
      <c r="E3569">
        <v>2017</v>
      </c>
      <c r="F3569" s="23">
        <v>65.040000000000006</v>
      </c>
      <c r="G3569" s="23">
        <v>15.45</v>
      </c>
      <c r="H3569" s="22">
        <v>25499</v>
      </c>
      <c r="I3569" s="34">
        <v>200.29491181787722</v>
      </c>
      <c r="J3569" s="13">
        <v>2</v>
      </c>
      <c r="K3569" s="13">
        <v>2</v>
      </c>
      <c r="L3569" s="19">
        <v>620</v>
      </c>
      <c r="M3569" s="19">
        <v>0.62</v>
      </c>
      <c r="N3569" s="19">
        <v>3.7082199999999998</v>
      </c>
      <c r="O3569" s="17">
        <v>1.851380030747753</v>
      </c>
      <c r="P3569" s="13">
        <v>0</v>
      </c>
      <c r="Q3569" s="13">
        <v>0</v>
      </c>
      <c r="R3569" s="19">
        <v>0</v>
      </c>
      <c r="S3569" s="19">
        <v>0</v>
      </c>
      <c r="T3569" s="19">
        <v>0</v>
      </c>
      <c r="U3569" s="17">
        <v>0</v>
      </c>
      <c r="V3569" s="13">
        <v>0</v>
      </c>
      <c r="W3569" s="13">
        <v>0</v>
      </c>
      <c r="X3569" s="19">
        <v>0</v>
      </c>
      <c r="Y3569" s="19">
        <v>0</v>
      </c>
      <c r="Z3569" s="19">
        <v>0</v>
      </c>
      <c r="AA3569" s="14">
        <v>0</v>
      </c>
      <c r="AB3569" s="13">
        <v>1</v>
      </c>
      <c r="AC3569" s="22" t="s">
        <v>782</v>
      </c>
      <c r="AD3569" s="19">
        <v>0</v>
      </c>
      <c r="AE3569" s="19">
        <v>0</v>
      </c>
      <c r="AF3569" s="19">
        <v>2.4559660860000001</v>
      </c>
      <c r="AG3569" s="14">
        <v>1.226174975544633</v>
      </c>
      <c r="AH3569" s="22" t="s">
        <v>782</v>
      </c>
      <c r="AI3569" s="23" t="s">
        <v>782</v>
      </c>
      <c r="AJ3569" s="23" t="s">
        <v>782</v>
      </c>
      <c r="AK3569" s="23" t="s">
        <v>782</v>
      </c>
      <c r="AL3569" s="14" t="s">
        <v>782</v>
      </c>
      <c r="AM3569" s="22" t="s">
        <v>782</v>
      </c>
      <c r="AN3569" s="23" t="s">
        <v>782</v>
      </c>
      <c r="AO3569" s="23" t="s">
        <v>782</v>
      </c>
      <c r="AP3569" s="23" t="s">
        <v>782</v>
      </c>
      <c r="AQ3569" s="14" t="s">
        <v>782</v>
      </c>
      <c r="AR3569" s="13">
        <v>578</v>
      </c>
      <c r="AS3569" s="19">
        <v>9970.6189999999988</v>
      </c>
      <c r="AT3569" s="19">
        <v>9.9706189999999992</v>
      </c>
      <c r="AU3569" s="19">
        <v>8.8539096720000181</v>
      </c>
      <c r="AV3569" s="14">
        <v>4.4204366409720084</v>
      </c>
      <c r="AW3569" s="13">
        <v>0</v>
      </c>
      <c r="AX3569" s="22" t="s">
        <v>782</v>
      </c>
      <c r="AY3569" s="19">
        <v>0</v>
      </c>
      <c r="AZ3569" s="19">
        <v>0</v>
      </c>
      <c r="BA3569" s="19">
        <v>0</v>
      </c>
      <c r="BB3569" s="14">
        <v>0</v>
      </c>
      <c r="BC3569" s="13">
        <v>5</v>
      </c>
      <c r="BD3569" s="19">
        <v>3180</v>
      </c>
      <c r="BE3569" s="19">
        <v>3.18</v>
      </c>
      <c r="BF3569" s="19">
        <v>5.1134399999999998</v>
      </c>
      <c r="BG3569" s="14">
        <v>2.5529555162387316</v>
      </c>
      <c r="BH3569" s="22">
        <v>586</v>
      </c>
      <c r="BI3569" s="23">
        <v>13.770618999999998</v>
      </c>
      <c r="BJ3569" s="23">
        <v>20.13153575800002</v>
      </c>
      <c r="BK3569" s="14">
        <v>10.050947163503126</v>
      </c>
      <c r="BL3569" t="s">
        <v>661</v>
      </c>
    </row>
    <row r="3570" spans="1:64">
      <c r="A3570" t="s">
        <v>4680</v>
      </c>
      <c r="B3570" t="s">
        <v>4676</v>
      </c>
      <c r="C3570" t="s">
        <v>661</v>
      </c>
      <c r="D3570" t="s">
        <v>942</v>
      </c>
      <c r="E3570">
        <v>2018</v>
      </c>
      <c r="F3570" s="23">
        <v>65.040000000000006</v>
      </c>
      <c r="G3570" s="23">
        <v>15.52</v>
      </c>
      <c r="H3570" s="22">
        <v>25490</v>
      </c>
      <c r="I3570" s="34">
        <v>200.30914741928575</v>
      </c>
      <c r="J3570" s="13">
        <v>2</v>
      </c>
      <c r="K3570" s="13">
        <v>2</v>
      </c>
      <c r="L3570" s="19">
        <v>620</v>
      </c>
      <c r="M3570" s="19">
        <v>0.62</v>
      </c>
      <c r="N3570" s="19">
        <v>3.7082199999999998</v>
      </c>
      <c r="O3570" s="17">
        <v>1.8512484565859486</v>
      </c>
      <c r="P3570" s="13">
        <v>0</v>
      </c>
      <c r="Q3570" s="13">
        <v>0</v>
      </c>
      <c r="R3570" s="19">
        <v>0</v>
      </c>
      <c r="S3570" s="19">
        <v>0</v>
      </c>
      <c r="T3570" s="19">
        <v>0</v>
      </c>
      <c r="U3570" s="17">
        <v>0</v>
      </c>
      <c r="V3570" s="13">
        <v>0</v>
      </c>
      <c r="W3570" s="13">
        <v>0</v>
      </c>
      <c r="X3570" s="19">
        <v>0</v>
      </c>
      <c r="Y3570" s="19">
        <v>0</v>
      </c>
      <c r="Z3570" s="19">
        <v>0</v>
      </c>
      <c r="AA3570" s="14">
        <v>0</v>
      </c>
      <c r="AB3570" s="13">
        <v>1</v>
      </c>
      <c r="AC3570" s="22" t="s">
        <v>782</v>
      </c>
      <c r="AD3570" s="19">
        <v>0</v>
      </c>
      <c r="AE3570" s="19">
        <v>0</v>
      </c>
      <c r="AF3570" s="19">
        <v>3.0044617679999996</v>
      </c>
      <c r="AG3570" s="14">
        <v>1.4999124137406867</v>
      </c>
      <c r="AH3570" s="22" t="s">
        <v>782</v>
      </c>
      <c r="AI3570" s="23" t="s">
        <v>782</v>
      </c>
      <c r="AJ3570" s="23" t="s">
        <v>782</v>
      </c>
      <c r="AK3570" s="23" t="s">
        <v>782</v>
      </c>
      <c r="AL3570" s="14" t="s">
        <v>782</v>
      </c>
      <c r="AM3570" s="22" t="s">
        <v>782</v>
      </c>
      <c r="AN3570" s="23" t="s">
        <v>782</v>
      </c>
      <c r="AO3570" s="23" t="s">
        <v>782</v>
      </c>
      <c r="AP3570" s="23" t="s">
        <v>782</v>
      </c>
      <c r="AQ3570" s="14" t="s">
        <v>782</v>
      </c>
      <c r="AR3570" s="13">
        <v>605</v>
      </c>
      <c r="AS3570" s="19">
        <v>10729.488999999996</v>
      </c>
      <c r="AT3570" s="19">
        <v>10.729488999999999</v>
      </c>
      <c r="AU3570" s="19">
        <v>9.52778623200002</v>
      </c>
      <c r="AV3570" s="14">
        <v>4.7565407545050959</v>
      </c>
      <c r="AW3570" s="13">
        <v>0</v>
      </c>
      <c r="AX3570" s="22" t="s">
        <v>782</v>
      </c>
      <c r="AY3570" s="19">
        <v>0</v>
      </c>
      <c r="AZ3570" s="19">
        <v>0</v>
      </c>
      <c r="BA3570" s="19">
        <v>0</v>
      </c>
      <c r="BB3570" s="14">
        <v>0</v>
      </c>
      <c r="BC3570" s="13">
        <v>5</v>
      </c>
      <c r="BD3570" s="19">
        <v>3180</v>
      </c>
      <c r="BE3570" s="19">
        <v>3.18</v>
      </c>
      <c r="BF3570" s="19">
        <v>5.1134399999999998</v>
      </c>
      <c r="BG3570" s="14">
        <v>2.5527740824020295</v>
      </c>
      <c r="BH3570" s="22">
        <v>613</v>
      </c>
      <c r="BI3570" s="23">
        <v>14.529488999999998</v>
      </c>
      <c r="BJ3570" s="23">
        <v>21.353908000000018</v>
      </c>
      <c r="BK3570" s="14">
        <v>10.660475707233761</v>
      </c>
      <c r="BL3570" t="s">
        <v>661</v>
      </c>
    </row>
    <row r="3571" spans="1:64">
      <c r="A3571" t="s">
        <v>4681</v>
      </c>
      <c r="B3571" t="s">
        <v>4676</v>
      </c>
      <c r="C3571" t="s">
        <v>661</v>
      </c>
      <c r="D3571" t="s">
        <v>942</v>
      </c>
      <c r="E3571">
        <v>2019</v>
      </c>
      <c r="F3571" s="23">
        <v>65.040000000000006</v>
      </c>
      <c r="G3571" s="23">
        <v>15.62</v>
      </c>
      <c r="H3571" s="22">
        <v>25541</v>
      </c>
      <c r="I3571" s="34">
        <v>204.40156895932452</v>
      </c>
      <c r="J3571" s="22">
        <v>2</v>
      </c>
      <c r="K3571" s="22">
        <v>2</v>
      </c>
      <c r="L3571" s="23">
        <v>620</v>
      </c>
      <c r="M3571" s="23">
        <v>0.62</v>
      </c>
      <c r="N3571" s="23">
        <v>3.7082199999999998</v>
      </c>
      <c r="O3571" s="14">
        <v>1.8141837261229279</v>
      </c>
      <c r="P3571" s="22">
        <v>0</v>
      </c>
      <c r="Q3571" s="22">
        <v>0</v>
      </c>
      <c r="R3571" s="23">
        <v>0</v>
      </c>
      <c r="S3571" s="23">
        <v>0</v>
      </c>
      <c r="T3571" s="23">
        <v>0</v>
      </c>
      <c r="U3571" s="14">
        <v>0</v>
      </c>
      <c r="V3571" s="22">
        <v>0</v>
      </c>
      <c r="W3571" s="22">
        <v>0</v>
      </c>
      <c r="X3571" s="23">
        <v>0</v>
      </c>
      <c r="Y3571" s="23">
        <v>0</v>
      </c>
      <c r="Z3571" s="23">
        <v>0</v>
      </c>
      <c r="AA3571" s="14">
        <v>0</v>
      </c>
      <c r="AB3571" s="22">
        <v>1</v>
      </c>
      <c r="AC3571" s="22">
        <v>1</v>
      </c>
      <c r="AD3571" s="23">
        <v>2539.0622167381971</v>
      </c>
      <c r="AE3571" s="23">
        <v>2.5390622167381971</v>
      </c>
      <c r="AF3571" s="23">
        <v>3.5496089789999998</v>
      </c>
      <c r="AG3571" s="14">
        <v>1.736585974888659</v>
      </c>
      <c r="AH3571" s="22">
        <v>1</v>
      </c>
      <c r="AI3571" s="23">
        <v>19.2</v>
      </c>
      <c r="AJ3571" s="23">
        <v>1.9199999999999998E-2</v>
      </c>
      <c r="AK3571" s="23">
        <v>1.7049599999999998E-2</v>
      </c>
      <c r="AL3571" s="14">
        <v>8.3412275584796684E-3</v>
      </c>
      <c r="AM3571" s="22">
        <v>650</v>
      </c>
      <c r="AN3571" s="23">
        <v>11640.913999999997</v>
      </c>
      <c r="AO3571" s="23">
        <v>11.640913999999993</v>
      </c>
      <c r="AP3571" s="23">
        <v>10.337131632000018</v>
      </c>
      <c r="AQ3571" s="14">
        <v>5.0572662845152063</v>
      </c>
      <c r="AR3571" s="22">
        <v>651</v>
      </c>
      <c r="AS3571" s="23">
        <v>11660.113999999998</v>
      </c>
      <c r="AT3571" s="23">
        <v>11.660113999999993</v>
      </c>
      <c r="AU3571" s="23">
        <v>10.354181232000018</v>
      </c>
      <c r="AV3571" s="14">
        <v>5.0656075120736856</v>
      </c>
      <c r="AW3571" s="22">
        <v>0</v>
      </c>
      <c r="AX3571" s="22" t="s">
        <v>782</v>
      </c>
      <c r="AY3571" s="23">
        <v>0</v>
      </c>
      <c r="AZ3571" s="23">
        <v>0</v>
      </c>
      <c r="BA3571" s="23">
        <v>0</v>
      </c>
      <c r="BB3571" s="14">
        <v>0</v>
      </c>
      <c r="BC3571" s="22">
        <v>5</v>
      </c>
      <c r="BD3571" s="23">
        <v>3180</v>
      </c>
      <c r="BE3571" s="23">
        <v>3.18</v>
      </c>
      <c r="BF3571" s="23">
        <v>3.085256248583272</v>
      </c>
      <c r="BG3571" s="14">
        <v>1.5094092791417035</v>
      </c>
      <c r="BH3571" s="22">
        <v>659</v>
      </c>
      <c r="BI3571" s="23">
        <v>17.999176216738192</v>
      </c>
      <c r="BJ3571" s="23">
        <v>20.69726645958329</v>
      </c>
      <c r="BK3571" s="14">
        <v>10.125786492226975</v>
      </c>
      <c r="BL3571" t="s">
        <v>661</v>
      </c>
    </row>
    <row r="3572" spans="1:64">
      <c r="A3572" t="s">
        <v>4682</v>
      </c>
      <c r="B3572" t="s">
        <v>4676</v>
      </c>
      <c r="C3572" t="s">
        <v>661</v>
      </c>
      <c r="D3572" t="s">
        <v>942</v>
      </c>
      <c r="E3572">
        <v>2020</v>
      </c>
      <c r="F3572" s="23">
        <v>65.040000000000006</v>
      </c>
      <c r="G3572" s="23">
        <v>15.65</v>
      </c>
      <c r="H3572" s="22">
        <v>25573</v>
      </c>
      <c r="I3572" s="34">
        <v>205.66246132540519</v>
      </c>
      <c r="J3572" s="22">
        <v>2</v>
      </c>
      <c r="K3572" s="22">
        <v>3</v>
      </c>
      <c r="L3572" s="23">
        <v>980</v>
      </c>
      <c r="M3572" s="23">
        <v>0.98</v>
      </c>
      <c r="N3572" s="23">
        <v>5.8613800000000005</v>
      </c>
      <c r="O3572" s="14">
        <v>2.8499999281472923</v>
      </c>
      <c r="P3572" s="22">
        <v>0</v>
      </c>
      <c r="Q3572" s="22">
        <v>0</v>
      </c>
      <c r="R3572" s="23">
        <v>0</v>
      </c>
      <c r="S3572" s="23">
        <v>0</v>
      </c>
      <c r="T3572" s="23">
        <v>0</v>
      </c>
      <c r="U3572" s="14">
        <v>0</v>
      </c>
      <c r="V3572" s="22">
        <v>0</v>
      </c>
      <c r="W3572" s="22">
        <v>0</v>
      </c>
      <c r="X3572" s="23">
        <v>0</v>
      </c>
      <c r="Y3572" s="23">
        <v>0</v>
      </c>
      <c r="Z3572" s="23">
        <v>0</v>
      </c>
      <c r="AA3572" s="14">
        <v>0</v>
      </c>
      <c r="AB3572" s="22">
        <v>1</v>
      </c>
      <c r="AC3572" s="22">
        <v>1</v>
      </c>
      <c r="AD3572" s="23">
        <v>2137.4710751072962</v>
      </c>
      <c r="AE3572" s="23">
        <v>2.1374710751072961</v>
      </c>
      <c r="AF3572" s="23">
        <v>2.9881845629999999</v>
      </c>
      <c r="AG3572" s="14">
        <v>1.4529557527136692</v>
      </c>
      <c r="AH3572" s="22">
        <v>1</v>
      </c>
      <c r="AI3572" s="23">
        <v>19.2</v>
      </c>
      <c r="AJ3572" s="23">
        <v>1.9199999999999998E-2</v>
      </c>
      <c r="AK3572" s="23">
        <v>1.7049599999999998E-2</v>
      </c>
      <c r="AL3572" s="14">
        <v>8.2900884731820935E-3</v>
      </c>
      <c r="AM3572" s="22">
        <v>728</v>
      </c>
      <c r="AN3572" s="23">
        <v>13940.203999999989</v>
      </c>
      <c r="AO3572" s="23">
        <v>13.940203999999991</v>
      </c>
      <c r="AP3572" s="23">
        <v>12.378901152000013</v>
      </c>
      <c r="AQ3572" s="14">
        <v>6.0190377340732839</v>
      </c>
      <c r="AR3572" s="22">
        <v>729</v>
      </c>
      <c r="AS3572" s="23">
        <v>13959.40399999999</v>
      </c>
      <c r="AT3572" s="23">
        <v>13.95940399999999</v>
      </c>
      <c r="AU3572" s="23">
        <v>12.395950752000013</v>
      </c>
      <c r="AV3572" s="14">
        <v>6.027327822546467</v>
      </c>
      <c r="AW3572" s="22">
        <v>0</v>
      </c>
      <c r="AX3572" s="22">
        <v>0</v>
      </c>
      <c r="AY3572" s="23">
        <v>0</v>
      </c>
      <c r="AZ3572" s="23">
        <v>0</v>
      </c>
      <c r="BA3572" s="23">
        <v>0</v>
      </c>
      <c r="BB3572" s="14">
        <v>0</v>
      </c>
      <c r="BC3572" s="22">
        <v>5</v>
      </c>
      <c r="BD3572" s="23">
        <v>3180</v>
      </c>
      <c r="BE3572" s="23">
        <v>3.18</v>
      </c>
      <c r="BF3572" s="23">
        <v>3.8358862977411174</v>
      </c>
      <c r="BG3572" s="14">
        <v>1.8651368232299164</v>
      </c>
      <c r="BH3572" s="22">
        <v>737</v>
      </c>
      <c r="BI3572" s="23">
        <v>20.256875075107288</v>
      </c>
      <c r="BJ3572" s="23">
        <v>25.081401612741132</v>
      </c>
      <c r="BK3572" s="14">
        <v>12.195420326637345</v>
      </c>
      <c r="BL3572" t="s">
        <v>661</v>
      </c>
    </row>
    <row r="3573" spans="1:64">
      <c r="A3573" t="s">
        <v>4683</v>
      </c>
      <c r="B3573" t="s">
        <v>4676</v>
      </c>
      <c r="C3573" t="s">
        <v>661</v>
      </c>
      <c r="D3573" t="s">
        <v>942</v>
      </c>
      <c r="E3573">
        <v>2021</v>
      </c>
      <c r="F3573" s="23">
        <v>65.040000000000006</v>
      </c>
      <c r="G3573" s="23">
        <v>15.71</v>
      </c>
      <c r="H3573" s="22">
        <v>25674</v>
      </c>
      <c r="I3573" s="34">
        <v>191.74</v>
      </c>
      <c r="J3573" s="22">
        <v>2</v>
      </c>
      <c r="K3573" s="22">
        <v>3</v>
      </c>
      <c r="L3573" s="23">
        <v>980</v>
      </c>
      <c r="M3573" s="23">
        <v>0.98</v>
      </c>
      <c r="N3573" s="23">
        <v>5.8613799999999996</v>
      </c>
      <c r="O3573" s="14">
        <v>3.06</v>
      </c>
      <c r="P3573" s="22">
        <v>0</v>
      </c>
      <c r="Q3573" s="22">
        <v>0</v>
      </c>
      <c r="R3573" s="23">
        <v>0</v>
      </c>
      <c r="S3573" s="23">
        <v>0</v>
      </c>
      <c r="T3573" s="23">
        <v>0</v>
      </c>
      <c r="U3573" s="14">
        <v>0</v>
      </c>
      <c r="V3573" s="22">
        <v>0</v>
      </c>
      <c r="W3573" s="22">
        <v>0</v>
      </c>
      <c r="X3573" s="23">
        <v>0</v>
      </c>
      <c r="Y3573" s="23">
        <v>0</v>
      </c>
      <c r="Z3573" s="23">
        <v>0</v>
      </c>
      <c r="AA3573" s="14">
        <v>0</v>
      </c>
      <c r="AB3573" s="22">
        <v>1</v>
      </c>
      <c r="AC3573" s="22">
        <v>1</v>
      </c>
      <c r="AD3573" s="23">
        <v>2117.1396650000002</v>
      </c>
      <c r="AE3573" s="23">
        <v>2.1171396649999998</v>
      </c>
      <c r="AF3573" s="23">
        <v>2.9597612519999998</v>
      </c>
      <c r="AG3573" s="14">
        <v>1.54</v>
      </c>
      <c r="AH3573" s="22">
        <v>2</v>
      </c>
      <c r="AI3573" s="23">
        <v>29.19</v>
      </c>
      <c r="AJ3573" s="23">
        <v>2.9190000000000001E-2</v>
      </c>
      <c r="AK3573" s="23">
        <v>2.6119881000000001E-2</v>
      </c>
      <c r="AL3573" s="14">
        <v>0.01</v>
      </c>
      <c r="AM3573" s="22">
        <v>832</v>
      </c>
      <c r="AN3573" s="23">
        <v>15482.339</v>
      </c>
      <c r="AO3573" s="23">
        <v>15.482339</v>
      </c>
      <c r="AP3573" s="23">
        <v>13.85395168</v>
      </c>
      <c r="AQ3573" s="14">
        <v>7.23</v>
      </c>
      <c r="AR3573" s="22">
        <v>834</v>
      </c>
      <c r="AS3573" s="23">
        <v>15511.529</v>
      </c>
      <c r="AT3573" s="23">
        <v>15.511528999999999</v>
      </c>
      <c r="AU3573" s="23">
        <v>13.880071559999999</v>
      </c>
      <c r="AV3573" s="14">
        <v>7.24</v>
      </c>
      <c r="AW3573" s="22">
        <v>0</v>
      </c>
      <c r="AX3573" s="22">
        <v>0</v>
      </c>
      <c r="AY3573" s="23">
        <v>0</v>
      </c>
      <c r="AZ3573" s="23">
        <v>0</v>
      </c>
      <c r="BA3573" s="23">
        <v>0</v>
      </c>
      <c r="BB3573" s="14">
        <v>0</v>
      </c>
      <c r="BC3573" s="22">
        <v>5</v>
      </c>
      <c r="BD3573" s="23">
        <v>3180</v>
      </c>
      <c r="BE3573" s="23">
        <v>3.18</v>
      </c>
      <c r="BF3573" s="23">
        <v>3.3932649339999998</v>
      </c>
      <c r="BG3573" s="14">
        <v>1.77</v>
      </c>
      <c r="BH3573" s="22">
        <v>842</v>
      </c>
      <c r="BI3573" s="23">
        <v>21.79</v>
      </c>
      <c r="BJ3573" s="23">
        <v>26.09</v>
      </c>
      <c r="BK3573" s="14">
        <v>13.61</v>
      </c>
      <c r="BL3573" t="s">
        <v>661</v>
      </c>
    </row>
    <row r="3574" spans="1:64">
      <c r="A3574" t="s">
        <v>4684</v>
      </c>
      <c r="B3574" t="s">
        <v>4676</v>
      </c>
      <c r="C3574" t="s">
        <v>661</v>
      </c>
      <c r="D3574" s="111" t="s">
        <v>942</v>
      </c>
      <c r="E3574" s="110">
        <v>2022</v>
      </c>
      <c r="F3574" s="23"/>
      <c r="G3574" s="23"/>
      <c r="H3574" s="22">
        <v>26027</v>
      </c>
      <c r="I3574" s="34">
        <v>188.63167597920426</v>
      </c>
      <c r="J3574" s="22">
        <v>2</v>
      </c>
      <c r="K3574" s="22">
        <v>2</v>
      </c>
      <c r="L3574" s="23">
        <v>610</v>
      </c>
      <c r="M3574" s="23">
        <v>0.61</v>
      </c>
      <c r="N3574" s="23">
        <v>3.6099800000000002</v>
      </c>
      <c r="O3574" s="14">
        <v>1.9137718950225429</v>
      </c>
      <c r="P3574" s="22">
        <v>0</v>
      </c>
      <c r="Q3574" s="22">
        <v>0</v>
      </c>
      <c r="R3574" s="23">
        <v>0</v>
      </c>
      <c r="S3574" s="23">
        <v>0</v>
      </c>
      <c r="T3574" s="23">
        <v>0</v>
      </c>
      <c r="U3574" s="14">
        <v>0</v>
      </c>
      <c r="V3574" s="22">
        <v>0</v>
      </c>
      <c r="W3574" s="22">
        <v>0</v>
      </c>
      <c r="X3574" s="23">
        <v>0</v>
      </c>
      <c r="Y3574" s="23">
        <v>0</v>
      </c>
      <c r="Z3574" s="23">
        <v>0</v>
      </c>
      <c r="AA3574" s="14">
        <v>0</v>
      </c>
      <c r="AB3574" s="22">
        <v>1</v>
      </c>
      <c r="AC3574" s="22">
        <v>1</v>
      </c>
      <c r="AD3574" s="23">
        <v>2415.7693240343301</v>
      </c>
      <c r="AE3574" s="23">
        <v>2.4157693240343301</v>
      </c>
      <c r="AF3574" s="23">
        <v>3.3772455149999998</v>
      </c>
      <c r="AG3574" s="14">
        <v>1.7903915116421512</v>
      </c>
      <c r="AH3574" s="22">
        <v>4</v>
      </c>
      <c r="AI3574" s="23">
        <v>31.79</v>
      </c>
      <c r="AJ3574" s="23">
        <v>3.1789999999999999E-2</v>
      </c>
      <c r="AK3574" s="23">
        <v>3.25645289611039E-2</v>
      </c>
      <c r="AL3574" s="14">
        <v>1.7263552789879247E-2</v>
      </c>
      <c r="AM3574" s="22">
        <v>1014</v>
      </c>
      <c r="AN3574" s="23">
        <v>19552.876999999989</v>
      </c>
      <c r="AO3574" s="23">
        <v>19.552877000000002</v>
      </c>
      <c r="AP3574" s="23">
        <v>20.029261696741191</v>
      </c>
      <c r="AQ3574" s="14">
        <v>10.618185727697888</v>
      </c>
      <c r="AR3574" s="22">
        <v>1018</v>
      </c>
      <c r="AS3574" s="23">
        <v>19584.667000000001</v>
      </c>
      <c r="AT3574" s="23">
        <v>19.584667</v>
      </c>
      <c r="AU3574" s="23">
        <v>20.061826225702305</v>
      </c>
      <c r="AV3574" s="14">
        <v>10.635449280487771</v>
      </c>
      <c r="AW3574" s="22">
        <v>0</v>
      </c>
      <c r="AX3574" s="22">
        <v>0</v>
      </c>
      <c r="AY3574" s="23">
        <v>0</v>
      </c>
      <c r="AZ3574" s="23">
        <v>0</v>
      </c>
      <c r="BA3574" s="23">
        <v>0</v>
      </c>
      <c r="BB3574" s="14">
        <v>0</v>
      </c>
      <c r="BC3574" s="22">
        <v>4</v>
      </c>
      <c r="BD3574" s="23">
        <v>3100</v>
      </c>
      <c r="BE3574" s="23">
        <v>3.1</v>
      </c>
      <c r="BF3574" s="23">
        <v>2.6643195201333163</v>
      </c>
      <c r="BG3574" s="14">
        <v>1.4124454476177399</v>
      </c>
      <c r="BH3574" s="22">
        <v>1025</v>
      </c>
      <c r="BI3574" s="23">
        <v>25.71043632403433</v>
      </c>
      <c r="BJ3574" s="23">
        <v>29.713371260835618</v>
      </c>
      <c r="BK3574" s="14">
        <v>15.752058134770206</v>
      </c>
      <c r="BL3574" t="s">
        <v>661</v>
      </c>
    </row>
    <row r="3575" spans="1:64">
      <c r="A3575" t="s">
        <v>4685</v>
      </c>
      <c r="B3575" t="s">
        <v>4676</v>
      </c>
      <c r="C3575" t="s">
        <v>661</v>
      </c>
      <c r="D3575" t="s">
        <v>942</v>
      </c>
      <c r="E3575">
        <v>2023</v>
      </c>
      <c r="F3575">
        <v>65.040000000000006</v>
      </c>
      <c r="G3575">
        <v>15.82</v>
      </c>
      <c r="H3575">
        <v>26830</v>
      </c>
      <c r="I3575">
        <v>188.63167597920426</v>
      </c>
      <c r="J3575">
        <v>2</v>
      </c>
      <c r="K3575">
        <v>2</v>
      </c>
      <c r="L3575">
        <v>610</v>
      </c>
      <c r="M3575">
        <v>0.61</v>
      </c>
      <c r="N3575">
        <v>3.6099800000000002</v>
      </c>
      <c r="O3575">
        <v>1.9137718950225431</v>
      </c>
      <c r="P3575">
        <v>0</v>
      </c>
      <c r="Q3575">
        <v>0</v>
      </c>
      <c r="R3575">
        <v>0</v>
      </c>
      <c r="S3575">
        <v>0</v>
      </c>
      <c r="T3575">
        <v>0</v>
      </c>
      <c r="U3575">
        <v>0</v>
      </c>
      <c r="V3575">
        <v>0</v>
      </c>
      <c r="W3575">
        <v>0</v>
      </c>
      <c r="X3575">
        <v>0</v>
      </c>
      <c r="Y3575">
        <v>0</v>
      </c>
      <c r="Z3575">
        <v>0</v>
      </c>
      <c r="AA3575">
        <v>0</v>
      </c>
      <c r="AB3575">
        <v>1</v>
      </c>
      <c r="AC3575">
        <v>2</v>
      </c>
      <c r="AD3575">
        <v>360</v>
      </c>
      <c r="AE3575">
        <v>0.36</v>
      </c>
      <c r="AF3575">
        <v>3.0668538600000002</v>
      </c>
      <c r="AG3575">
        <v>1.6258424488250351</v>
      </c>
      <c r="AH3575">
        <v>3</v>
      </c>
      <c r="AI3575">
        <v>31.19</v>
      </c>
      <c r="AJ3575">
        <v>3.1189999999999999E-2</v>
      </c>
      <c r="AK3575">
        <v>2.9256000000000001E-2</v>
      </c>
      <c r="AL3575">
        <v>1.6753000000000001E-2</v>
      </c>
      <c r="AM3575">
        <v>1417</v>
      </c>
      <c r="AN3575">
        <v>26187.100999999999</v>
      </c>
      <c r="AO3575">
        <v>26.187100999999998</v>
      </c>
      <c r="AP3575">
        <v>24.563165999999999</v>
      </c>
      <c r="AQ3575">
        <v>13.021760991355436</v>
      </c>
      <c r="AR3575">
        <v>1586</v>
      </c>
      <c r="AS3575">
        <v>26343.3489999999</v>
      </c>
      <c r="AT3575">
        <v>26.343349</v>
      </c>
      <c r="AU3575">
        <v>24.709725105377402</v>
      </c>
      <c r="AV3575">
        <v>13.099456905690396</v>
      </c>
      <c r="AW3575">
        <v>0</v>
      </c>
      <c r="AX3575">
        <v>0</v>
      </c>
      <c r="AY3575">
        <v>0</v>
      </c>
      <c r="AZ3575">
        <v>0</v>
      </c>
      <c r="BA3575">
        <v>0</v>
      </c>
      <c r="BB3575">
        <v>0</v>
      </c>
      <c r="BC3575">
        <v>4</v>
      </c>
      <c r="BD3575">
        <v>3100</v>
      </c>
      <c r="BE3575">
        <v>3.1</v>
      </c>
      <c r="BF3575">
        <v>3.1813180000000001</v>
      </c>
      <c r="BG3575">
        <v>1.6865237418294079</v>
      </c>
      <c r="BH3575">
        <v>1593</v>
      </c>
      <c r="BI3575">
        <v>30.413349</v>
      </c>
      <c r="BJ3575">
        <v>34.567876965377401</v>
      </c>
      <c r="BK3575">
        <v>18.325594991367382</v>
      </c>
      <c r="BL3575" t="s">
        <v>661</v>
      </c>
    </row>
    <row r="3576" spans="1:64">
      <c r="A3576" t="s">
        <v>4686</v>
      </c>
      <c r="B3576" t="s">
        <v>4676</v>
      </c>
      <c r="C3576" t="s">
        <v>661</v>
      </c>
      <c r="D3576" t="s">
        <v>942</v>
      </c>
      <c r="E3576">
        <v>2024</v>
      </c>
      <c r="F3576">
        <v>65.040000000000006</v>
      </c>
      <c r="G3576">
        <v>15.85</v>
      </c>
      <c r="H3576">
        <v>26815</v>
      </c>
      <c r="I3576">
        <v>183.87308684141601</v>
      </c>
      <c r="J3576">
        <v>2</v>
      </c>
      <c r="K3576">
        <v>2</v>
      </c>
      <c r="L3576">
        <v>610</v>
      </c>
      <c r="M3576">
        <v>0.61</v>
      </c>
      <c r="N3576">
        <v>3.6099800000000002</v>
      </c>
      <c r="O3576">
        <v>1.9632998292531412</v>
      </c>
      <c r="P3576">
        <v>0</v>
      </c>
      <c r="Q3576">
        <v>0</v>
      </c>
      <c r="R3576">
        <v>0</v>
      </c>
      <c r="S3576">
        <v>0</v>
      </c>
      <c r="T3576">
        <v>0</v>
      </c>
      <c r="U3576">
        <v>0</v>
      </c>
      <c r="V3576">
        <v>0</v>
      </c>
      <c r="W3576">
        <v>0</v>
      </c>
      <c r="X3576">
        <v>0</v>
      </c>
      <c r="Y3576">
        <v>0</v>
      </c>
      <c r="Z3576">
        <v>0</v>
      </c>
      <c r="AA3576">
        <v>0</v>
      </c>
      <c r="AB3576">
        <v>1</v>
      </c>
      <c r="AC3576">
        <v>2</v>
      </c>
      <c r="AD3576">
        <v>360</v>
      </c>
      <c r="AE3576">
        <v>0.36</v>
      </c>
      <c r="AF3576">
        <v>2.8389217499999999</v>
      </c>
      <c r="AG3576">
        <v>1.5439571928481675</v>
      </c>
      <c r="AH3576">
        <v>4</v>
      </c>
      <c r="AI3576">
        <v>33.83</v>
      </c>
      <c r="AJ3576">
        <v>3.3829999999999999E-2</v>
      </c>
      <c r="AK3576">
        <v>3.0512759100148563E-2</v>
      </c>
      <c r="AL3576">
        <v>1.6594467207952369E-2</v>
      </c>
      <c r="AM3576">
        <v>1711</v>
      </c>
      <c r="AN3576">
        <v>31617.659999999956</v>
      </c>
      <c r="AO3576">
        <v>31.617660000000015</v>
      </c>
      <c r="AP3576">
        <v>28.517352731019944</v>
      </c>
      <c r="AQ3576">
        <v>15.509258707129414</v>
      </c>
      <c r="AR3576">
        <v>2034</v>
      </c>
      <c r="AS3576">
        <v>31925.312999999835</v>
      </c>
      <c r="AT3576">
        <v>31.925313000000035</v>
      </c>
      <c r="AU3576">
        <v>28.79483845006925</v>
      </c>
      <c r="AV3576">
        <v>15.660170253683603</v>
      </c>
      <c r="AW3576">
        <v>0</v>
      </c>
      <c r="AX3576">
        <v>0</v>
      </c>
      <c r="AY3576">
        <v>0</v>
      </c>
      <c r="AZ3576">
        <v>0</v>
      </c>
      <c r="BA3576">
        <v>0</v>
      </c>
      <c r="BB3576">
        <v>0</v>
      </c>
      <c r="BC3576">
        <v>4</v>
      </c>
      <c r="BD3576">
        <v>3100</v>
      </c>
      <c r="BE3576">
        <v>3.1</v>
      </c>
      <c r="BF3576">
        <v>2.7901498054784186</v>
      </c>
      <c r="BG3576">
        <v>1.5174324059098565</v>
      </c>
      <c r="BH3576">
        <v>2041</v>
      </c>
      <c r="BI3576">
        <v>35.995313000000039</v>
      </c>
      <c r="BJ3576">
        <v>38.033890005547669</v>
      </c>
      <c r="BK3576">
        <v>20.684859681694768</v>
      </c>
      <c r="BL3576" t="s">
        <v>661</v>
      </c>
    </row>
    <row r="3577" spans="1:64">
      <c r="A3577" t="s">
        <v>4687</v>
      </c>
      <c r="B3577" t="s">
        <v>4688</v>
      </c>
      <c r="C3577" t="s">
        <v>662</v>
      </c>
      <c r="D3577" t="s">
        <v>942</v>
      </c>
      <c r="E3577">
        <v>2012</v>
      </c>
      <c r="F3577" s="23">
        <v>101.12</v>
      </c>
      <c r="G3577" s="23">
        <v>39.630000000000003</v>
      </c>
      <c r="H3577" s="22">
        <v>79853</v>
      </c>
      <c r="I3577" s="34">
        <v>664.26410399999997</v>
      </c>
      <c r="J3577" s="22">
        <v>4</v>
      </c>
      <c r="K3577" s="22" t="s">
        <v>782</v>
      </c>
      <c r="L3577" s="23">
        <v>1441</v>
      </c>
      <c r="M3577" s="23">
        <v>1.4410000000000001</v>
      </c>
      <c r="N3577" s="23">
        <v>8.9715199999999999</v>
      </c>
      <c r="O3577" s="14">
        <v>1.3505953348940862</v>
      </c>
      <c r="P3577" s="22">
        <v>0</v>
      </c>
      <c r="Q3577" s="22" t="s">
        <v>782</v>
      </c>
      <c r="R3577" s="23">
        <v>0</v>
      </c>
      <c r="S3577" s="23">
        <v>0</v>
      </c>
      <c r="T3577" s="23">
        <v>0</v>
      </c>
      <c r="U3577" s="14">
        <v>0</v>
      </c>
      <c r="V3577" s="22">
        <v>0</v>
      </c>
      <c r="W3577" s="22" t="s">
        <v>782</v>
      </c>
      <c r="X3577" s="23">
        <v>0</v>
      </c>
      <c r="Y3577" s="23">
        <v>0</v>
      </c>
      <c r="Z3577" s="23">
        <v>0</v>
      </c>
      <c r="AA3577" s="14">
        <v>0</v>
      </c>
      <c r="AB3577" s="22">
        <v>0</v>
      </c>
      <c r="AC3577" s="22" t="s">
        <v>782</v>
      </c>
      <c r="AD3577" s="23">
        <v>0</v>
      </c>
      <c r="AE3577" s="23">
        <v>0</v>
      </c>
      <c r="AF3577" s="23">
        <v>0</v>
      </c>
      <c r="AG3577" s="14">
        <v>0</v>
      </c>
      <c r="AH3577" s="22" t="s">
        <v>782</v>
      </c>
      <c r="AI3577" s="23" t="s">
        <v>782</v>
      </c>
      <c r="AJ3577" s="23" t="s">
        <v>782</v>
      </c>
      <c r="AK3577" s="23" t="s">
        <v>782</v>
      </c>
      <c r="AL3577" s="14" t="s">
        <v>782</v>
      </c>
      <c r="AM3577" s="22" t="s">
        <v>782</v>
      </c>
      <c r="AN3577" s="23" t="s">
        <v>782</v>
      </c>
      <c r="AO3577" s="23" t="s">
        <v>782</v>
      </c>
      <c r="AP3577" s="23" t="s">
        <v>782</v>
      </c>
      <c r="AQ3577" s="14" t="s">
        <v>782</v>
      </c>
      <c r="AR3577" s="22">
        <v>854</v>
      </c>
      <c r="AS3577" s="23">
        <v>11929.685999999998</v>
      </c>
      <c r="AT3577" s="23">
        <v>11.929685999999998</v>
      </c>
      <c r="AU3577" s="23">
        <v>9.5490859999999991</v>
      </c>
      <c r="AV3577" s="14">
        <v>1.4375435828156689</v>
      </c>
      <c r="AW3577" s="22">
        <v>0</v>
      </c>
      <c r="AX3577" s="22" t="s">
        <v>782</v>
      </c>
      <c r="AY3577" s="23">
        <v>0</v>
      </c>
      <c r="AZ3577" s="23">
        <v>0</v>
      </c>
      <c r="BA3577" s="23">
        <v>0</v>
      </c>
      <c r="BB3577" s="14">
        <v>0</v>
      </c>
      <c r="BC3577" s="22">
        <v>11</v>
      </c>
      <c r="BD3577" s="23">
        <v>6560</v>
      </c>
      <c r="BE3577" s="23">
        <v>6.56</v>
      </c>
      <c r="BF3577" s="23">
        <v>10.476319999999999</v>
      </c>
      <c r="BG3577" s="14">
        <v>1.5771317367466842</v>
      </c>
      <c r="BH3577" s="22">
        <v>869</v>
      </c>
      <c r="BI3577" s="23">
        <v>19.930685999999998</v>
      </c>
      <c r="BJ3577" s="23">
        <v>28.996925999999998</v>
      </c>
      <c r="BK3577" s="14">
        <v>4.365270654456439</v>
      </c>
      <c r="BL3577" t="s">
        <v>662</v>
      </c>
    </row>
    <row r="3578" spans="1:64">
      <c r="A3578" t="s">
        <v>4689</v>
      </c>
      <c r="B3578" t="s">
        <v>4688</v>
      </c>
      <c r="C3578" t="s">
        <v>662</v>
      </c>
      <c r="D3578" t="s">
        <v>942</v>
      </c>
      <c r="E3578">
        <v>2015</v>
      </c>
      <c r="F3578" s="23">
        <v>101.12</v>
      </c>
      <c r="G3578" s="23">
        <v>40.11</v>
      </c>
      <c r="H3578" s="22">
        <v>81598</v>
      </c>
      <c r="I3578" s="34">
        <v>653.4981492902466</v>
      </c>
      <c r="J3578" s="13">
        <v>7</v>
      </c>
      <c r="K3578" s="13">
        <v>7</v>
      </c>
      <c r="L3578" s="19">
        <v>1841</v>
      </c>
      <c r="M3578" s="35">
        <v>1.841</v>
      </c>
      <c r="N3578" s="19">
        <v>11.011674521585235</v>
      </c>
      <c r="O3578" s="17">
        <v>1.6850353032437551</v>
      </c>
      <c r="P3578" s="36">
        <v>0</v>
      </c>
      <c r="Q3578" s="37">
        <v>0</v>
      </c>
      <c r="R3578" s="38">
        <v>0</v>
      </c>
      <c r="S3578" s="27">
        <v>0</v>
      </c>
      <c r="T3578" s="23">
        <v>0</v>
      </c>
      <c r="U3578" s="17">
        <v>0</v>
      </c>
      <c r="V3578" s="22">
        <v>0</v>
      </c>
      <c r="W3578" s="22">
        <v>0</v>
      </c>
      <c r="X3578" s="23">
        <v>0</v>
      </c>
      <c r="Y3578" s="27">
        <v>0</v>
      </c>
      <c r="Z3578" s="27">
        <v>0</v>
      </c>
      <c r="AA3578" s="14">
        <v>0</v>
      </c>
      <c r="AB3578" s="39">
        <v>1</v>
      </c>
      <c r="AC3578" s="22" t="s">
        <v>782</v>
      </c>
      <c r="AD3578" s="23">
        <v>0</v>
      </c>
      <c r="AE3578" s="23">
        <v>0</v>
      </c>
      <c r="AF3578" s="23">
        <v>4.1019699000000003</v>
      </c>
      <c r="AG3578" s="14">
        <v>0.62769418772724628</v>
      </c>
      <c r="AH3578" s="22" t="s">
        <v>782</v>
      </c>
      <c r="AI3578" s="23" t="s">
        <v>782</v>
      </c>
      <c r="AJ3578" s="23" t="s">
        <v>782</v>
      </c>
      <c r="AK3578" s="23" t="s">
        <v>782</v>
      </c>
      <c r="AL3578" s="14" t="s">
        <v>782</v>
      </c>
      <c r="AM3578" s="22" t="s">
        <v>782</v>
      </c>
      <c r="AN3578" s="23" t="s">
        <v>782</v>
      </c>
      <c r="AO3578" s="23" t="s">
        <v>782</v>
      </c>
      <c r="AP3578" s="23" t="s">
        <v>782</v>
      </c>
      <c r="AQ3578" s="14" t="s">
        <v>782</v>
      </c>
      <c r="AR3578" s="40">
        <v>1057</v>
      </c>
      <c r="AS3578" s="41">
        <v>15594.236000000004</v>
      </c>
      <c r="AT3578" s="23">
        <v>15.594236000000004</v>
      </c>
      <c r="AU3578" s="23">
        <v>13.850219880139758</v>
      </c>
      <c r="AV3578" s="14">
        <v>2.1193969554745102</v>
      </c>
      <c r="AW3578" s="22">
        <v>0</v>
      </c>
      <c r="AX3578" s="22" t="s">
        <v>782</v>
      </c>
      <c r="AY3578" s="23">
        <v>0</v>
      </c>
      <c r="AZ3578" s="23">
        <v>0</v>
      </c>
      <c r="BA3578" s="23">
        <v>0</v>
      </c>
      <c r="BB3578" s="14">
        <v>0</v>
      </c>
      <c r="BC3578" s="42">
        <v>10</v>
      </c>
      <c r="BD3578" s="43">
        <v>6510</v>
      </c>
      <c r="BE3578" s="44">
        <v>6.51</v>
      </c>
      <c r="BF3578" s="23">
        <v>8.2480553371719552</v>
      </c>
      <c r="BG3578" s="14">
        <v>1.2621390506048151</v>
      </c>
      <c r="BH3578" s="22">
        <v>1075</v>
      </c>
      <c r="BI3578" s="23">
        <v>23.945236000000005</v>
      </c>
      <c r="BJ3578" s="23">
        <v>37.211919638896944</v>
      </c>
      <c r="BK3578" s="14">
        <v>5.6942654970503259</v>
      </c>
      <c r="BL3578" t="s">
        <v>662</v>
      </c>
    </row>
    <row r="3579" spans="1:64">
      <c r="A3579" t="s">
        <v>4690</v>
      </c>
      <c r="B3579" t="s">
        <v>4688</v>
      </c>
      <c r="C3579" t="s">
        <v>662</v>
      </c>
      <c r="D3579" t="s">
        <v>942</v>
      </c>
      <c r="E3579">
        <v>2016</v>
      </c>
      <c r="F3579" s="23">
        <v>101.12</v>
      </c>
      <c r="G3579" s="23">
        <v>40.369999999999997</v>
      </c>
      <c r="H3579" s="22">
        <v>81637</v>
      </c>
      <c r="I3579" s="34">
        <v>693.77991657223902</v>
      </c>
      <c r="J3579" s="13">
        <v>7</v>
      </c>
      <c r="K3579" s="13">
        <v>7</v>
      </c>
      <c r="L3579" s="19">
        <v>1841</v>
      </c>
      <c r="M3579" s="35">
        <v>1.841</v>
      </c>
      <c r="N3579" s="19">
        <v>11.011021</v>
      </c>
      <c r="O3579" s="17">
        <v>1.5871057574572338</v>
      </c>
      <c r="P3579" s="13">
        <v>0</v>
      </c>
      <c r="Q3579" s="13">
        <v>0</v>
      </c>
      <c r="R3579" s="19">
        <v>0</v>
      </c>
      <c r="S3579" s="27">
        <v>0</v>
      </c>
      <c r="T3579" s="19">
        <v>0</v>
      </c>
      <c r="U3579" s="17">
        <v>0</v>
      </c>
      <c r="V3579" s="13">
        <v>0</v>
      </c>
      <c r="W3579" s="13">
        <v>0</v>
      </c>
      <c r="X3579" s="19">
        <v>0</v>
      </c>
      <c r="Y3579" s="27">
        <v>0</v>
      </c>
      <c r="Z3579" s="19">
        <v>0</v>
      </c>
      <c r="AA3579" s="14">
        <v>0</v>
      </c>
      <c r="AB3579" s="13">
        <v>1</v>
      </c>
      <c r="AC3579" s="22" t="s">
        <v>782</v>
      </c>
      <c r="AD3579" s="19">
        <v>0</v>
      </c>
      <c r="AE3579" s="23">
        <v>0</v>
      </c>
      <c r="AF3579" s="19">
        <v>4.2472100999999993</v>
      </c>
      <c r="AG3579" s="14">
        <v>0.61218406565935291</v>
      </c>
      <c r="AH3579" s="22" t="s">
        <v>782</v>
      </c>
      <c r="AI3579" s="23" t="s">
        <v>782</v>
      </c>
      <c r="AJ3579" s="23" t="s">
        <v>782</v>
      </c>
      <c r="AK3579" s="23" t="s">
        <v>782</v>
      </c>
      <c r="AL3579" s="14" t="s">
        <v>782</v>
      </c>
      <c r="AM3579" s="22" t="s">
        <v>782</v>
      </c>
      <c r="AN3579" s="23" t="s">
        <v>782</v>
      </c>
      <c r="AO3579" s="23" t="s">
        <v>782</v>
      </c>
      <c r="AP3579" s="23" t="s">
        <v>782</v>
      </c>
      <c r="AQ3579" s="14" t="s">
        <v>782</v>
      </c>
      <c r="AR3579" s="13">
        <v>1092</v>
      </c>
      <c r="AS3579" s="19">
        <v>16072.320999999998</v>
      </c>
      <c r="AT3579" s="23">
        <v>16.072320999999999</v>
      </c>
      <c r="AU3579" s="19">
        <v>14.272221048000025</v>
      </c>
      <c r="AV3579" s="14">
        <v>2.057168376754813</v>
      </c>
      <c r="AW3579" s="13">
        <v>0</v>
      </c>
      <c r="AX3579" s="22" t="s">
        <v>782</v>
      </c>
      <c r="AY3579" s="19">
        <v>0</v>
      </c>
      <c r="AZ3579" s="23">
        <v>0</v>
      </c>
      <c r="BA3579" s="19">
        <v>0</v>
      </c>
      <c r="BB3579" s="14">
        <v>0</v>
      </c>
      <c r="BC3579" s="13">
        <v>10</v>
      </c>
      <c r="BD3579" s="19">
        <v>6510.0000000000009</v>
      </c>
      <c r="BE3579" s="44">
        <v>6.5100000000000007</v>
      </c>
      <c r="BF3579" s="19">
        <v>8.2638053371719558</v>
      </c>
      <c r="BG3579" s="14">
        <v>1.1911277827125595</v>
      </c>
      <c r="BH3579" s="22">
        <v>1110</v>
      </c>
      <c r="BI3579" s="23">
        <v>24.423321000000001</v>
      </c>
      <c r="BJ3579" s="23">
        <v>37.794257485171983</v>
      </c>
      <c r="BK3579" s="14">
        <v>5.4475859825839592</v>
      </c>
      <c r="BL3579" t="s">
        <v>662</v>
      </c>
    </row>
    <row r="3580" spans="1:64">
      <c r="A3580" t="s">
        <v>4691</v>
      </c>
      <c r="B3580" t="s">
        <v>4688</v>
      </c>
      <c r="C3580" t="s">
        <v>662</v>
      </c>
      <c r="D3580" t="s">
        <v>942</v>
      </c>
      <c r="E3580">
        <v>2017</v>
      </c>
      <c r="F3580" s="23">
        <v>101.12</v>
      </c>
      <c r="G3580" s="23">
        <v>40.659999999999997</v>
      </c>
      <c r="H3580" s="22">
        <v>81698</v>
      </c>
      <c r="I3580" s="34">
        <v>641.73864487614935</v>
      </c>
      <c r="J3580" s="13">
        <v>7</v>
      </c>
      <c r="K3580" s="13">
        <v>8</v>
      </c>
      <c r="L3580" s="19">
        <v>2106</v>
      </c>
      <c r="M3580" s="19">
        <v>2.1059999999999999</v>
      </c>
      <c r="N3580" s="19">
        <v>12.595986</v>
      </c>
      <c r="O3580" s="17">
        <v>1.9627906314463779</v>
      </c>
      <c r="P3580" s="13">
        <v>0</v>
      </c>
      <c r="Q3580" s="13">
        <v>0</v>
      </c>
      <c r="R3580" s="19">
        <v>0</v>
      </c>
      <c r="S3580" s="19">
        <v>0</v>
      </c>
      <c r="T3580" s="19">
        <v>0</v>
      </c>
      <c r="U3580" s="17">
        <v>0</v>
      </c>
      <c r="V3580" s="13">
        <v>0</v>
      </c>
      <c r="W3580" s="13">
        <v>0</v>
      </c>
      <c r="X3580" s="19">
        <v>0</v>
      </c>
      <c r="Y3580" s="19">
        <v>0</v>
      </c>
      <c r="Z3580" s="19">
        <v>0</v>
      </c>
      <c r="AA3580" s="14">
        <v>0</v>
      </c>
      <c r="AB3580" s="13">
        <v>1</v>
      </c>
      <c r="AC3580" s="22" t="s">
        <v>782</v>
      </c>
      <c r="AD3580" s="19">
        <v>0</v>
      </c>
      <c r="AE3580" s="19">
        <v>0</v>
      </c>
      <c r="AF3580" s="19">
        <v>4.4253069000000007</v>
      </c>
      <c r="AG3580" s="14">
        <v>0.68958086525302698</v>
      </c>
      <c r="AH3580" s="22" t="s">
        <v>782</v>
      </c>
      <c r="AI3580" s="23" t="s">
        <v>782</v>
      </c>
      <c r="AJ3580" s="23" t="s">
        <v>782</v>
      </c>
      <c r="AK3580" s="23" t="s">
        <v>782</v>
      </c>
      <c r="AL3580" s="14" t="s">
        <v>782</v>
      </c>
      <c r="AM3580" s="22" t="s">
        <v>782</v>
      </c>
      <c r="AN3580" s="23" t="s">
        <v>782</v>
      </c>
      <c r="AO3580" s="23" t="s">
        <v>782</v>
      </c>
      <c r="AP3580" s="23" t="s">
        <v>782</v>
      </c>
      <c r="AQ3580" s="14" t="s">
        <v>782</v>
      </c>
      <c r="AR3580" s="13">
        <v>1139</v>
      </c>
      <c r="AS3580" s="19">
        <v>17499.210999999992</v>
      </c>
      <c r="AT3580" s="19">
        <v>17.499210999999978</v>
      </c>
      <c r="AU3580" s="19">
        <v>15.539299368000028</v>
      </c>
      <c r="AV3580" s="14">
        <v>2.4214373705044667</v>
      </c>
      <c r="AW3580" s="13">
        <v>0</v>
      </c>
      <c r="AX3580" s="22" t="s">
        <v>782</v>
      </c>
      <c r="AY3580" s="19">
        <v>0</v>
      </c>
      <c r="AZ3580" s="19">
        <v>0</v>
      </c>
      <c r="BA3580" s="19">
        <v>0</v>
      </c>
      <c r="BB3580" s="14">
        <v>0</v>
      </c>
      <c r="BC3580" s="13">
        <v>9</v>
      </c>
      <c r="BD3580" s="19">
        <v>6480</v>
      </c>
      <c r="BE3580" s="19">
        <v>6.48</v>
      </c>
      <c r="BF3580" s="19">
        <v>8.2452345578028492</v>
      </c>
      <c r="BG3580" s="14">
        <v>1.2848274953729981</v>
      </c>
      <c r="BH3580" s="22">
        <v>1156</v>
      </c>
      <c r="BI3580" s="23">
        <v>26.08521099999998</v>
      </c>
      <c r="BJ3580" s="23">
        <v>40.805826825802882</v>
      </c>
      <c r="BK3580" s="14">
        <v>6.3586363625768696</v>
      </c>
      <c r="BL3580" t="s">
        <v>662</v>
      </c>
    </row>
    <row r="3581" spans="1:64">
      <c r="A3581" t="s">
        <v>4692</v>
      </c>
      <c r="B3581" t="s">
        <v>4688</v>
      </c>
      <c r="C3581" t="s">
        <v>662</v>
      </c>
      <c r="D3581" t="s">
        <v>942</v>
      </c>
      <c r="E3581">
        <v>2018</v>
      </c>
      <c r="F3581" s="23">
        <v>101.12</v>
      </c>
      <c r="G3581" s="23">
        <v>40.799999999999997</v>
      </c>
      <c r="H3581" s="22">
        <v>81682</v>
      </c>
      <c r="I3581" s="34">
        <v>641.78425529867081</v>
      </c>
      <c r="J3581" s="13">
        <v>8</v>
      </c>
      <c r="K3581" s="13">
        <v>8</v>
      </c>
      <c r="L3581" s="19">
        <v>3279</v>
      </c>
      <c r="M3581" s="19">
        <v>3.2789999999999999</v>
      </c>
      <c r="N3581" s="19">
        <v>19.611699000000002</v>
      </c>
      <c r="O3581" s="17">
        <v>3.0558086830711035</v>
      </c>
      <c r="P3581" s="13">
        <v>0</v>
      </c>
      <c r="Q3581" s="13">
        <v>0</v>
      </c>
      <c r="R3581" s="19">
        <v>0</v>
      </c>
      <c r="S3581" s="19">
        <v>0</v>
      </c>
      <c r="T3581" s="19">
        <v>0</v>
      </c>
      <c r="U3581" s="17">
        <v>0</v>
      </c>
      <c r="V3581" s="13">
        <v>0</v>
      </c>
      <c r="W3581" s="13">
        <v>0</v>
      </c>
      <c r="X3581" s="19">
        <v>0</v>
      </c>
      <c r="Y3581" s="19">
        <v>0</v>
      </c>
      <c r="Z3581" s="19">
        <v>0</v>
      </c>
      <c r="AA3581" s="14">
        <v>0</v>
      </c>
      <c r="AB3581" s="13">
        <v>1</v>
      </c>
      <c r="AC3581" s="22" t="s">
        <v>782</v>
      </c>
      <c r="AD3581" s="19">
        <v>0</v>
      </c>
      <c r="AE3581" s="19">
        <v>0</v>
      </c>
      <c r="AF3581" s="19">
        <v>4.0625948999999997</v>
      </c>
      <c r="AG3581" s="14">
        <v>0.63301566943386078</v>
      </c>
      <c r="AH3581" s="22" t="s">
        <v>782</v>
      </c>
      <c r="AI3581" s="23" t="s">
        <v>782</v>
      </c>
      <c r="AJ3581" s="23" t="s">
        <v>782</v>
      </c>
      <c r="AK3581" s="23" t="s">
        <v>782</v>
      </c>
      <c r="AL3581" s="14" t="s">
        <v>782</v>
      </c>
      <c r="AM3581" s="22" t="s">
        <v>782</v>
      </c>
      <c r="AN3581" s="23" t="s">
        <v>782</v>
      </c>
      <c r="AO3581" s="23" t="s">
        <v>782</v>
      </c>
      <c r="AP3581" s="23" t="s">
        <v>782</v>
      </c>
      <c r="AQ3581" s="14" t="s">
        <v>782</v>
      </c>
      <c r="AR3581" s="13">
        <v>1223</v>
      </c>
      <c r="AS3581" s="19">
        <v>19034.570999999978</v>
      </c>
      <c r="AT3581" s="19">
        <v>19.034570999999996</v>
      </c>
      <c r="AU3581" s="19">
        <v>16.902699048000038</v>
      </c>
      <c r="AV3581" s="14">
        <v>2.6337042251268588</v>
      </c>
      <c r="AW3581" s="13">
        <v>0</v>
      </c>
      <c r="AX3581" s="22" t="s">
        <v>782</v>
      </c>
      <c r="AY3581" s="19">
        <v>0</v>
      </c>
      <c r="AZ3581" s="19">
        <v>0</v>
      </c>
      <c r="BA3581" s="19">
        <v>0</v>
      </c>
      <c r="BB3581" s="14">
        <v>0</v>
      </c>
      <c r="BC3581" s="13">
        <v>9</v>
      </c>
      <c r="BD3581" s="19">
        <v>6480</v>
      </c>
      <c r="BE3581" s="19">
        <v>6.48</v>
      </c>
      <c r="BF3581" s="19">
        <v>7.4768813386378277</v>
      </c>
      <c r="BG3581" s="14">
        <v>1.1650147657733156</v>
      </c>
      <c r="BH3581" s="22">
        <v>1241</v>
      </c>
      <c r="BI3581" s="23">
        <v>28.793570999999996</v>
      </c>
      <c r="BJ3581" s="23">
        <v>48.053874286637864</v>
      </c>
      <c r="BK3581" s="14">
        <v>7.4875433434051386</v>
      </c>
      <c r="BL3581" t="s">
        <v>662</v>
      </c>
    </row>
    <row r="3582" spans="1:64">
      <c r="A3582" t="s">
        <v>4693</v>
      </c>
      <c r="B3582" t="s">
        <v>4688</v>
      </c>
      <c r="C3582" t="s">
        <v>662</v>
      </c>
      <c r="D3582" t="s">
        <v>942</v>
      </c>
      <c r="E3582">
        <v>2019</v>
      </c>
      <c r="F3582" s="23">
        <v>101.12</v>
      </c>
      <c r="G3582" s="23">
        <v>40.96</v>
      </c>
      <c r="H3582" s="22">
        <v>81716</v>
      </c>
      <c r="I3582" s="34">
        <v>654.99917441096693</v>
      </c>
      <c r="J3582" s="22">
        <v>8</v>
      </c>
      <c r="K3582" s="22">
        <v>8</v>
      </c>
      <c r="L3582" s="23">
        <v>3279</v>
      </c>
      <c r="M3582" s="23">
        <v>3.2789999999999999</v>
      </c>
      <c r="N3582" s="23">
        <v>19.611699000000002</v>
      </c>
      <c r="O3582" s="14">
        <v>2.9941562930421362</v>
      </c>
      <c r="P3582" s="22">
        <v>0</v>
      </c>
      <c r="Q3582" s="22">
        <v>0</v>
      </c>
      <c r="R3582" s="23">
        <v>0</v>
      </c>
      <c r="S3582" s="23">
        <v>0</v>
      </c>
      <c r="T3582" s="23">
        <v>0</v>
      </c>
      <c r="U3582" s="14">
        <v>0</v>
      </c>
      <c r="V3582" s="22">
        <v>0</v>
      </c>
      <c r="W3582" s="22">
        <v>0</v>
      </c>
      <c r="X3582" s="23">
        <v>0</v>
      </c>
      <c r="Y3582" s="23">
        <v>0</v>
      </c>
      <c r="Z3582" s="23">
        <v>0</v>
      </c>
      <c r="AA3582" s="14">
        <v>0</v>
      </c>
      <c r="AB3582" s="22">
        <v>1</v>
      </c>
      <c r="AC3582" s="22">
        <v>1</v>
      </c>
      <c r="AD3582" s="23">
        <v>3150.7946351931328</v>
      </c>
      <c r="AE3582" s="23">
        <v>3.1507946351931326</v>
      </c>
      <c r="AF3582" s="23">
        <v>4.4048108999999993</v>
      </c>
      <c r="AG3582" s="14">
        <v>0.67249106137594661</v>
      </c>
      <c r="AH3582" s="22">
        <v>1</v>
      </c>
      <c r="AI3582" s="23">
        <v>6.66</v>
      </c>
      <c r="AJ3582" s="23">
        <v>6.6600000000000001E-3</v>
      </c>
      <c r="AK3582" s="23">
        <v>5.9140799999999995E-3</v>
      </c>
      <c r="AL3582" s="14">
        <v>9.029141151694522E-4</v>
      </c>
      <c r="AM3582" s="22">
        <v>1327</v>
      </c>
      <c r="AN3582" s="23">
        <v>20709.750999999949</v>
      </c>
      <c r="AO3582" s="23">
        <v>20.709750999999983</v>
      </c>
      <c r="AP3582" s="23">
        <v>18.390258888000048</v>
      </c>
      <c r="AQ3582" s="14">
        <v>2.8076766515832929</v>
      </c>
      <c r="AR3582" s="22">
        <v>1328</v>
      </c>
      <c r="AS3582" s="23">
        <v>20716.410999999949</v>
      </c>
      <c r="AT3582" s="23">
        <v>20.716410999999983</v>
      </c>
      <c r="AU3582" s="23">
        <v>18.396172968000048</v>
      </c>
      <c r="AV3582" s="14">
        <v>2.8085795656984622</v>
      </c>
      <c r="AW3582" s="22">
        <v>0</v>
      </c>
      <c r="AX3582" s="22" t="s">
        <v>782</v>
      </c>
      <c r="AY3582" s="23">
        <v>0</v>
      </c>
      <c r="AZ3582" s="23">
        <v>0</v>
      </c>
      <c r="BA3582" s="23">
        <v>0</v>
      </c>
      <c r="BB3582" s="14">
        <v>0</v>
      </c>
      <c r="BC3582" s="22">
        <v>9</v>
      </c>
      <c r="BD3582" s="23">
        <v>6480</v>
      </c>
      <c r="BE3582" s="23">
        <v>6.48</v>
      </c>
      <c r="BF3582" s="23">
        <v>7.4764000304830329</v>
      </c>
      <c r="BG3582" s="14">
        <v>1.1414365578714618</v>
      </c>
      <c r="BH3582" s="22">
        <v>1346</v>
      </c>
      <c r="BI3582" s="23">
        <v>33.626205635193116</v>
      </c>
      <c r="BJ3582" s="23">
        <v>49.889082898483082</v>
      </c>
      <c r="BK3582" s="14">
        <v>7.6166634779880074</v>
      </c>
      <c r="BL3582" t="s">
        <v>662</v>
      </c>
    </row>
    <row r="3583" spans="1:64">
      <c r="A3583" t="s">
        <v>4694</v>
      </c>
      <c r="B3583" t="s">
        <v>4688</v>
      </c>
      <c r="C3583" t="s">
        <v>662</v>
      </c>
      <c r="D3583" t="s">
        <v>942</v>
      </c>
      <c r="E3583">
        <v>2020</v>
      </c>
      <c r="F3583" s="23">
        <v>101.12</v>
      </c>
      <c r="G3583" s="23">
        <v>41.11</v>
      </c>
      <c r="H3583" s="22">
        <v>81592</v>
      </c>
      <c r="I3583" s="34">
        <v>657.99748207457856</v>
      </c>
      <c r="J3583" s="22">
        <v>8</v>
      </c>
      <c r="K3583" s="22">
        <v>8</v>
      </c>
      <c r="L3583" s="23">
        <v>3279</v>
      </c>
      <c r="M3583" s="23">
        <v>3.2789999999999999</v>
      </c>
      <c r="N3583" s="23">
        <v>19.611699000000002</v>
      </c>
      <c r="O3583" s="14">
        <v>2.9805127731138001</v>
      </c>
      <c r="P3583" s="22">
        <v>0</v>
      </c>
      <c r="Q3583" s="22">
        <v>0</v>
      </c>
      <c r="R3583" s="23">
        <v>0</v>
      </c>
      <c r="S3583" s="23">
        <v>0</v>
      </c>
      <c r="T3583" s="23">
        <v>0</v>
      </c>
      <c r="U3583" s="14">
        <v>0</v>
      </c>
      <c r="V3583" s="22">
        <v>0</v>
      </c>
      <c r="W3583" s="22">
        <v>0</v>
      </c>
      <c r="X3583" s="23">
        <v>0</v>
      </c>
      <c r="Y3583" s="23">
        <v>0</v>
      </c>
      <c r="Z3583" s="23">
        <v>0</v>
      </c>
      <c r="AA3583" s="14">
        <v>0</v>
      </c>
      <c r="AB3583" s="22">
        <v>1</v>
      </c>
      <c r="AC3583" s="22">
        <v>1</v>
      </c>
      <c r="AD3583" s="23">
        <v>2887.3287553648065</v>
      </c>
      <c r="AE3583" s="23">
        <v>2.8873287553648064</v>
      </c>
      <c r="AF3583" s="23">
        <v>4.0364855999999998</v>
      </c>
      <c r="AG3583" s="14">
        <v>0.61345000702335473</v>
      </c>
      <c r="AH3583" s="22">
        <v>1</v>
      </c>
      <c r="AI3583" s="23">
        <v>6.66</v>
      </c>
      <c r="AJ3583" s="23">
        <v>6.6600000000000001E-3</v>
      </c>
      <c r="AK3583" s="23">
        <v>5.9140799999999995E-3</v>
      </c>
      <c r="AL3583" s="14">
        <v>8.987997919617704E-4</v>
      </c>
      <c r="AM3583" s="22">
        <v>1491</v>
      </c>
      <c r="AN3583" s="23">
        <v>23288.825999999946</v>
      </c>
      <c r="AO3583" s="23">
        <v>23.288825999999919</v>
      </c>
      <c r="AP3583" s="23">
        <v>20.680477488000061</v>
      </c>
      <c r="AQ3583" s="14">
        <v>3.1429417363114012</v>
      </c>
      <c r="AR3583" s="22">
        <v>1492</v>
      </c>
      <c r="AS3583" s="23">
        <v>23295.485999999946</v>
      </c>
      <c r="AT3583" s="23">
        <v>23.295485999999919</v>
      </c>
      <c r="AU3583" s="23">
        <v>20.686391568000062</v>
      </c>
      <c r="AV3583" s="14">
        <v>3.143840536103363</v>
      </c>
      <c r="AW3583" s="22">
        <v>0</v>
      </c>
      <c r="AX3583" s="22">
        <v>0</v>
      </c>
      <c r="AY3583" s="23">
        <v>0</v>
      </c>
      <c r="AZ3583" s="23">
        <v>0</v>
      </c>
      <c r="BA3583" s="23">
        <v>0</v>
      </c>
      <c r="BB3583" s="14">
        <v>0</v>
      </c>
      <c r="BC3583" s="22">
        <v>8</v>
      </c>
      <c r="BD3583" s="23">
        <v>5980</v>
      </c>
      <c r="BE3583" s="23">
        <v>5.98</v>
      </c>
      <c r="BF3583" s="23">
        <v>6.9803394207681553</v>
      </c>
      <c r="BG3583" s="14">
        <v>1.060845916729054</v>
      </c>
      <c r="BH3583" s="22">
        <v>1509</v>
      </c>
      <c r="BI3583" s="23">
        <v>35.441814755364732</v>
      </c>
      <c r="BJ3583" s="23">
        <v>51.314915588768216</v>
      </c>
      <c r="BK3583" s="14">
        <v>7.7986492329695718</v>
      </c>
      <c r="BL3583" t="s">
        <v>662</v>
      </c>
    </row>
    <row r="3584" spans="1:64">
      <c r="A3584" t="s">
        <v>4695</v>
      </c>
      <c r="B3584" t="s">
        <v>4688</v>
      </c>
      <c r="C3584" t="s">
        <v>662</v>
      </c>
      <c r="D3584" t="s">
        <v>942</v>
      </c>
      <c r="E3584">
        <v>2021</v>
      </c>
      <c r="F3584" s="23">
        <v>101.12</v>
      </c>
      <c r="G3584" s="23">
        <v>41.19</v>
      </c>
      <c r="H3584" s="22">
        <v>81857</v>
      </c>
      <c r="I3584" s="34">
        <v>611.75</v>
      </c>
      <c r="J3584" s="22">
        <v>8</v>
      </c>
      <c r="K3584" s="22">
        <v>9</v>
      </c>
      <c r="L3584" s="23">
        <v>4180</v>
      </c>
      <c r="M3584" s="23">
        <v>4.18</v>
      </c>
      <c r="N3584" s="23">
        <v>25.000579999999999</v>
      </c>
      <c r="O3584" s="14">
        <v>4.09</v>
      </c>
      <c r="P3584" s="22">
        <v>0</v>
      </c>
      <c r="Q3584" s="22">
        <v>0</v>
      </c>
      <c r="R3584" s="23">
        <v>0</v>
      </c>
      <c r="S3584" s="23">
        <v>0</v>
      </c>
      <c r="T3584" s="23">
        <v>0</v>
      </c>
      <c r="U3584" s="14">
        <v>0</v>
      </c>
      <c r="V3584" s="22">
        <v>0</v>
      </c>
      <c r="W3584" s="22">
        <v>0</v>
      </c>
      <c r="X3584" s="23">
        <v>0</v>
      </c>
      <c r="Y3584" s="23">
        <v>0</v>
      </c>
      <c r="Z3584" s="23">
        <v>0</v>
      </c>
      <c r="AA3584" s="14">
        <v>0</v>
      </c>
      <c r="AB3584" s="22">
        <v>1</v>
      </c>
      <c r="AC3584" s="22">
        <v>1</v>
      </c>
      <c r="AD3584" s="23">
        <v>3278.8991420000002</v>
      </c>
      <c r="AE3584" s="23">
        <v>3.2788991420000002</v>
      </c>
      <c r="AF3584" s="23">
        <v>4.583901</v>
      </c>
      <c r="AG3584" s="14">
        <v>0.75</v>
      </c>
      <c r="AH3584" s="22">
        <v>2</v>
      </c>
      <c r="AI3584" s="23">
        <v>10.66</v>
      </c>
      <c r="AJ3584" s="23">
        <v>1.0659999999999999E-2</v>
      </c>
      <c r="AK3584" s="23">
        <v>9.5388120000000007E-3</v>
      </c>
      <c r="AL3584" s="14">
        <v>0</v>
      </c>
      <c r="AM3584" s="22">
        <v>1706</v>
      </c>
      <c r="AN3584" s="23">
        <v>25897.638999999999</v>
      </c>
      <c r="AO3584" s="23">
        <v>25.897639000000002</v>
      </c>
      <c r="AP3584" s="23">
        <v>23.173800759999999</v>
      </c>
      <c r="AQ3584" s="14">
        <v>3.79</v>
      </c>
      <c r="AR3584" s="22">
        <v>1708</v>
      </c>
      <c r="AS3584" s="23">
        <v>25908.298999999999</v>
      </c>
      <c r="AT3584" s="23">
        <v>25.908299</v>
      </c>
      <c r="AU3584" s="23">
        <v>23.183339570000001</v>
      </c>
      <c r="AV3584" s="14">
        <v>3.79</v>
      </c>
      <c r="AW3584" s="22">
        <v>0</v>
      </c>
      <c r="AX3584" s="22">
        <v>0</v>
      </c>
      <c r="AY3584" s="23">
        <v>0</v>
      </c>
      <c r="AZ3584" s="23">
        <v>0</v>
      </c>
      <c r="BA3584" s="23">
        <v>0</v>
      </c>
      <c r="BB3584" s="14">
        <v>0</v>
      </c>
      <c r="BC3584" s="22">
        <v>8</v>
      </c>
      <c r="BD3584" s="23">
        <v>5980</v>
      </c>
      <c r="BE3584" s="23">
        <v>5.98</v>
      </c>
      <c r="BF3584" s="23">
        <v>6.0868559749999998</v>
      </c>
      <c r="BG3584" s="14">
        <v>0.99</v>
      </c>
      <c r="BH3584" s="22">
        <v>1725</v>
      </c>
      <c r="BI3584" s="23">
        <v>39.35</v>
      </c>
      <c r="BJ3584" s="23">
        <v>58.85</v>
      </c>
      <c r="BK3584" s="14">
        <v>9.6199999999999992</v>
      </c>
      <c r="BL3584" t="s">
        <v>662</v>
      </c>
    </row>
    <row r="3585" spans="1:64">
      <c r="A3585" t="s">
        <v>4696</v>
      </c>
      <c r="B3585" t="s">
        <v>4688</v>
      </c>
      <c r="C3585" t="s">
        <v>662</v>
      </c>
      <c r="D3585" s="111" t="s">
        <v>942</v>
      </c>
      <c r="E3585" s="110">
        <v>2022</v>
      </c>
      <c r="F3585" s="23"/>
      <c r="G3585" s="23"/>
      <c r="H3585" s="22">
        <v>83076</v>
      </c>
      <c r="I3585" s="34">
        <v>602.0964811022543</v>
      </c>
      <c r="J3585" s="22">
        <v>8</v>
      </c>
      <c r="K3585" s="22">
        <v>9</v>
      </c>
      <c r="L3585" s="23">
        <v>4180</v>
      </c>
      <c r="M3585" s="23">
        <v>4.18</v>
      </c>
      <c r="N3585" s="23">
        <v>24.73724</v>
      </c>
      <c r="O3585" s="14">
        <v>4.1085176174279727</v>
      </c>
      <c r="P3585" s="22">
        <v>0</v>
      </c>
      <c r="Q3585" s="22">
        <v>0</v>
      </c>
      <c r="R3585" s="23">
        <v>0</v>
      </c>
      <c r="S3585" s="23">
        <v>0</v>
      </c>
      <c r="T3585" s="23">
        <v>0</v>
      </c>
      <c r="U3585" s="14">
        <v>0</v>
      </c>
      <c r="V3585" s="22">
        <v>0</v>
      </c>
      <c r="W3585" s="22">
        <v>0</v>
      </c>
      <c r="X3585" s="23">
        <v>0</v>
      </c>
      <c r="Y3585" s="23">
        <v>0</v>
      </c>
      <c r="Z3585" s="23">
        <v>0</v>
      </c>
      <c r="AA3585" s="14">
        <v>0</v>
      </c>
      <c r="AB3585" s="22">
        <v>1</v>
      </c>
      <c r="AC3585" s="22">
        <v>1</v>
      </c>
      <c r="AD3585" s="23">
        <v>3156.3420600858399</v>
      </c>
      <c r="AE3585" s="23">
        <v>3.1563420600858398</v>
      </c>
      <c r="AF3585" s="23">
        <v>4.4125661999999997</v>
      </c>
      <c r="AG3585" s="14">
        <v>0.73286696376666105</v>
      </c>
      <c r="AH3585" s="22">
        <v>7</v>
      </c>
      <c r="AI3585" s="23">
        <v>268.41000000000003</v>
      </c>
      <c r="AJ3585" s="23">
        <v>0.26841000000000004</v>
      </c>
      <c r="AK3585" s="23">
        <v>0.27494951929694567</v>
      </c>
      <c r="AL3585" s="14">
        <v>4.5665358946060816E-2</v>
      </c>
      <c r="AM3585" s="22">
        <v>2148</v>
      </c>
      <c r="AN3585" s="23">
        <v>31174.603999999948</v>
      </c>
      <c r="AO3585" s="23">
        <v>31.174603999999899</v>
      </c>
      <c r="AP3585" s="23">
        <v>31.934139503269748</v>
      </c>
      <c r="AQ3585" s="14">
        <v>5.3038243048370113</v>
      </c>
      <c r="AR3585" s="22">
        <v>2155</v>
      </c>
      <c r="AS3585" s="23">
        <v>31443.013999999999</v>
      </c>
      <c r="AT3585" s="23">
        <v>31.443013999999899</v>
      </c>
      <c r="AU3585" s="23">
        <v>32.209089022566744</v>
      </c>
      <c r="AV3585" s="14">
        <v>5.3494896637830811</v>
      </c>
      <c r="AW3585" s="22">
        <v>0</v>
      </c>
      <c r="AX3585" s="22">
        <v>0</v>
      </c>
      <c r="AY3585" s="23">
        <v>0</v>
      </c>
      <c r="AZ3585" s="23">
        <v>0</v>
      </c>
      <c r="BA3585" s="23">
        <v>0</v>
      </c>
      <c r="BB3585" s="14">
        <v>0</v>
      </c>
      <c r="BC3585" s="22">
        <v>6</v>
      </c>
      <c r="BD3585" s="23">
        <v>4950</v>
      </c>
      <c r="BE3585" s="23">
        <v>4.95</v>
      </c>
      <c r="BF3585" s="23">
        <v>5.482204554285806</v>
      </c>
      <c r="BG3585" s="14">
        <v>0.91051928160243811</v>
      </c>
      <c r="BH3585" s="22">
        <v>2170</v>
      </c>
      <c r="BI3585" s="23">
        <v>43.729356060085742</v>
      </c>
      <c r="BJ3585" s="23">
        <v>66.841099776852559</v>
      </c>
      <c r="BK3585" s="14">
        <v>11.101393526580154</v>
      </c>
      <c r="BL3585" t="s">
        <v>662</v>
      </c>
    </row>
    <row r="3586" spans="1:64">
      <c r="A3586" t="s">
        <v>4697</v>
      </c>
      <c r="B3586" t="s">
        <v>4688</v>
      </c>
      <c r="C3586" t="s">
        <v>662</v>
      </c>
      <c r="D3586" t="s">
        <v>942</v>
      </c>
      <c r="E3586">
        <v>2023</v>
      </c>
      <c r="F3586">
        <v>101.12</v>
      </c>
      <c r="G3586">
        <v>41.69</v>
      </c>
      <c r="H3586">
        <v>83991</v>
      </c>
      <c r="I3586">
        <v>602.0964811022543</v>
      </c>
      <c r="J3586">
        <v>8</v>
      </c>
      <c r="K3586">
        <v>9</v>
      </c>
      <c r="L3586">
        <v>4180</v>
      </c>
      <c r="M3586">
        <v>4.18</v>
      </c>
      <c r="N3586">
        <v>24.73724</v>
      </c>
      <c r="O3586">
        <v>4.1085176174279727</v>
      </c>
      <c r="P3586">
        <v>0</v>
      </c>
      <c r="Q3586">
        <v>0</v>
      </c>
      <c r="R3586">
        <v>0</v>
      </c>
      <c r="S3586">
        <v>0</v>
      </c>
      <c r="T3586">
        <v>0</v>
      </c>
      <c r="U3586">
        <v>0</v>
      </c>
      <c r="V3586">
        <v>0</v>
      </c>
      <c r="W3586">
        <v>0</v>
      </c>
      <c r="X3586">
        <v>0</v>
      </c>
      <c r="Y3586">
        <v>0</v>
      </c>
      <c r="Z3586">
        <v>0</v>
      </c>
      <c r="AA3586">
        <v>0</v>
      </c>
      <c r="AB3586">
        <v>1</v>
      </c>
      <c r="AC3586">
        <v>4</v>
      </c>
      <c r="AD3586">
        <v>1004</v>
      </c>
      <c r="AE3586">
        <v>1.004</v>
      </c>
      <c r="AF3586">
        <v>4.3634744999999997</v>
      </c>
      <c r="AG3586">
        <v>0.72471350306047533</v>
      </c>
      <c r="AH3586">
        <v>8</v>
      </c>
      <c r="AI3586">
        <v>1145.7</v>
      </c>
      <c r="AJ3586">
        <v>1.1456999999999999</v>
      </c>
      <c r="AK3586">
        <v>1.0746519999999999</v>
      </c>
      <c r="AL3586">
        <v>0.19279299999999999</v>
      </c>
      <c r="AM3586">
        <v>2871</v>
      </c>
      <c r="AN3586">
        <v>43462.538999999997</v>
      </c>
      <c r="AO3586">
        <v>43.462539</v>
      </c>
      <c r="AP3586">
        <v>40.767307000000002</v>
      </c>
      <c r="AQ3586">
        <v>6.7708927521661559</v>
      </c>
      <c r="AR3586">
        <v>3348</v>
      </c>
      <c r="AS3586">
        <v>44965.377999999801</v>
      </c>
      <c r="AT3586">
        <v>44.965377999999298</v>
      </c>
      <c r="AU3586">
        <v>42.176950608648497</v>
      </c>
      <c r="AV3586">
        <v>7.0050152977867288</v>
      </c>
      <c r="AW3586">
        <v>1</v>
      </c>
      <c r="AX3586">
        <v>1</v>
      </c>
      <c r="AY3586">
        <v>300</v>
      </c>
      <c r="AZ3586">
        <v>0.3</v>
      </c>
      <c r="BA3586">
        <v>0.78180000000000005</v>
      </c>
      <c r="BB3586">
        <v>0.12984629947824369</v>
      </c>
      <c r="BC3586">
        <v>6</v>
      </c>
      <c r="BD3586">
        <v>4950</v>
      </c>
      <c r="BE3586">
        <v>4.95</v>
      </c>
      <c r="BF3586">
        <v>6.5460000000000003</v>
      </c>
      <c r="BG3586">
        <v>1.0872011721470749</v>
      </c>
      <c r="BH3586">
        <v>3364</v>
      </c>
      <c r="BI3586">
        <v>55.399377999999295</v>
      </c>
      <c r="BJ3586">
        <v>78.605465108648502</v>
      </c>
      <c r="BK3586">
        <v>13.055293889900497</v>
      </c>
      <c r="BL3586" t="s">
        <v>662</v>
      </c>
    </row>
    <row r="3587" spans="1:64">
      <c r="A3587" t="s">
        <v>4698</v>
      </c>
      <c r="B3587" t="s">
        <v>4688</v>
      </c>
      <c r="C3587" t="s">
        <v>662</v>
      </c>
      <c r="D3587" t="s">
        <v>942</v>
      </c>
      <c r="E3587">
        <v>2024</v>
      </c>
      <c r="F3587">
        <v>101.12</v>
      </c>
      <c r="G3587">
        <v>41.77</v>
      </c>
      <c r="H3587">
        <v>84013</v>
      </c>
      <c r="I3587">
        <v>576.08538671668407</v>
      </c>
      <c r="J3587">
        <v>8</v>
      </c>
      <c r="K3587">
        <v>9</v>
      </c>
      <c r="L3587">
        <v>4180</v>
      </c>
      <c r="M3587">
        <v>4.1800000000000006</v>
      </c>
      <c r="N3587">
        <v>24.73724</v>
      </c>
      <c r="O3587">
        <v>4.2940231726734721</v>
      </c>
      <c r="P3587">
        <v>0</v>
      </c>
      <c r="Q3587">
        <v>0</v>
      </c>
      <c r="R3587">
        <v>0</v>
      </c>
      <c r="S3587">
        <v>0</v>
      </c>
      <c r="T3587">
        <v>0</v>
      </c>
      <c r="U3587">
        <v>0</v>
      </c>
      <c r="V3587">
        <v>0</v>
      </c>
      <c r="W3587">
        <v>0</v>
      </c>
      <c r="X3587">
        <v>0</v>
      </c>
      <c r="Y3587">
        <v>0</v>
      </c>
      <c r="Z3587">
        <v>0</v>
      </c>
      <c r="AA3587">
        <v>0</v>
      </c>
      <c r="AB3587">
        <v>1</v>
      </c>
      <c r="AC3587">
        <v>4</v>
      </c>
      <c r="AD3587">
        <v>1004</v>
      </c>
      <c r="AE3587">
        <v>1.004</v>
      </c>
      <c r="AF3587">
        <v>4.6877838000000001</v>
      </c>
      <c r="AG3587">
        <v>0.81373072605041252</v>
      </c>
      <c r="AH3587">
        <v>8</v>
      </c>
      <c r="AI3587">
        <v>1008.23</v>
      </c>
      <c r="AJ3587">
        <v>1.00823</v>
      </c>
      <c r="AK3587">
        <v>0.90936680779020929</v>
      </c>
      <c r="AL3587">
        <v>0.15785278168103078</v>
      </c>
      <c r="AM3587">
        <v>3622</v>
      </c>
      <c r="AN3587">
        <v>56386.445999999829</v>
      </c>
      <c r="AO3587">
        <v>56.386445999999822</v>
      </c>
      <c r="AP3587">
        <v>50.857405950680622</v>
      </c>
      <c r="AQ3587">
        <v>8.8281020701696846</v>
      </c>
      <c r="AR3587">
        <v>4497</v>
      </c>
      <c r="AS3587">
        <v>58154.341000000008</v>
      </c>
      <c r="AT3587">
        <v>58.154340999999157</v>
      </c>
      <c r="AU3587">
        <v>52.451947903071229</v>
      </c>
      <c r="AV3587">
        <v>9.1048912387820806</v>
      </c>
      <c r="AW3587">
        <v>1</v>
      </c>
      <c r="AX3587">
        <v>1</v>
      </c>
      <c r="AY3587">
        <v>300</v>
      </c>
      <c r="AZ3587">
        <v>0.3</v>
      </c>
      <c r="BA3587">
        <v>0.78180000000000005</v>
      </c>
      <c r="BB3587">
        <v>0.13570904904492664</v>
      </c>
      <c r="BC3587">
        <v>5</v>
      </c>
      <c r="BD3587">
        <v>4200</v>
      </c>
      <c r="BE3587">
        <v>4.2</v>
      </c>
      <c r="BF3587">
        <v>5.1102896199664052</v>
      </c>
      <c r="BG3587">
        <v>0.88707155879994926</v>
      </c>
      <c r="BH3587">
        <v>4512</v>
      </c>
      <c r="BI3587">
        <v>67.838340999999161</v>
      </c>
      <c r="BJ3587">
        <v>87.769061323037647</v>
      </c>
      <c r="BK3587">
        <v>15.235425745350842</v>
      </c>
      <c r="BL3587" t="s">
        <v>662</v>
      </c>
    </row>
    <row r="3588" spans="1:64">
      <c r="A3588" t="s">
        <v>4699</v>
      </c>
      <c r="B3588" t="s">
        <v>4700</v>
      </c>
      <c r="C3588" t="s">
        <v>663</v>
      </c>
      <c r="D3588" t="s">
        <v>942</v>
      </c>
      <c r="E3588">
        <v>2012</v>
      </c>
      <c r="F3588" s="23">
        <v>211.94</v>
      </c>
      <c r="G3588" s="23">
        <v>30.12</v>
      </c>
      <c r="H3588" s="22">
        <v>25662</v>
      </c>
      <c r="I3588" s="34">
        <v>204.72870399999999</v>
      </c>
      <c r="J3588" s="22">
        <v>6</v>
      </c>
      <c r="K3588" s="22" t="s">
        <v>782</v>
      </c>
      <c r="L3588" s="23">
        <v>2415</v>
      </c>
      <c r="M3588" s="23">
        <v>2.415</v>
      </c>
      <c r="N3588" s="23">
        <v>14.02007</v>
      </c>
      <c r="O3588" s="14">
        <v>6.8481213069174709</v>
      </c>
      <c r="P3588" s="22">
        <v>1</v>
      </c>
      <c r="Q3588" s="22" t="s">
        <v>782</v>
      </c>
      <c r="R3588" s="23">
        <v>250</v>
      </c>
      <c r="S3588" s="23">
        <v>0.25</v>
      </c>
      <c r="T3588" s="23">
        <v>0.21387999999999999</v>
      </c>
      <c r="U3588" s="14">
        <v>0.10446996235564507</v>
      </c>
      <c r="V3588" s="22">
        <v>0</v>
      </c>
      <c r="W3588" s="22" t="s">
        <v>782</v>
      </c>
      <c r="X3588" s="23">
        <v>0</v>
      </c>
      <c r="Y3588" s="23">
        <v>0</v>
      </c>
      <c r="Z3588" s="23">
        <v>0</v>
      </c>
      <c r="AA3588" s="14">
        <v>0</v>
      </c>
      <c r="AB3588" s="22">
        <v>0</v>
      </c>
      <c r="AC3588" s="22" t="s">
        <v>782</v>
      </c>
      <c r="AD3588" s="23">
        <v>0</v>
      </c>
      <c r="AE3588" s="23">
        <v>0</v>
      </c>
      <c r="AF3588" s="23">
        <v>0</v>
      </c>
      <c r="AG3588" s="14">
        <v>0</v>
      </c>
      <c r="AH3588" s="22" t="s">
        <v>782</v>
      </c>
      <c r="AI3588" s="23" t="s">
        <v>782</v>
      </c>
      <c r="AJ3588" s="23" t="s">
        <v>782</v>
      </c>
      <c r="AK3588" s="23" t="s">
        <v>782</v>
      </c>
      <c r="AL3588" s="14" t="s">
        <v>782</v>
      </c>
      <c r="AM3588" s="22" t="s">
        <v>782</v>
      </c>
      <c r="AN3588" s="23" t="s">
        <v>782</v>
      </c>
      <c r="AO3588" s="23" t="s">
        <v>782</v>
      </c>
      <c r="AP3588" s="23" t="s">
        <v>782</v>
      </c>
      <c r="AQ3588" s="14" t="s">
        <v>782</v>
      </c>
      <c r="AR3588" s="22">
        <v>892</v>
      </c>
      <c r="AS3588" s="23">
        <v>21862.282999999981</v>
      </c>
      <c r="AT3588" s="23">
        <v>21.86228299999998</v>
      </c>
      <c r="AU3588" s="23">
        <v>17.073246999999999</v>
      </c>
      <c r="AV3588" s="14">
        <v>8.3394495575959873</v>
      </c>
      <c r="AW3588" s="22">
        <v>3</v>
      </c>
      <c r="AX3588" s="22" t="s">
        <v>782</v>
      </c>
      <c r="AY3588" s="23">
        <v>8375</v>
      </c>
      <c r="AZ3588" s="23">
        <v>8.375</v>
      </c>
      <c r="BA3588" s="23">
        <v>45.205881999999995</v>
      </c>
      <c r="BB3588" s="14">
        <v>22.08087147369428</v>
      </c>
      <c r="BC3588" s="22">
        <v>21</v>
      </c>
      <c r="BD3588" s="23">
        <v>11325</v>
      </c>
      <c r="BE3588" s="23">
        <v>11.324999999999999</v>
      </c>
      <c r="BF3588" s="23">
        <v>18.086024999999999</v>
      </c>
      <c r="BG3588" s="14">
        <v>8.8341422803125838</v>
      </c>
      <c r="BH3588" s="22">
        <v>923</v>
      </c>
      <c r="BI3588" s="23">
        <v>44.227282999999979</v>
      </c>
      <c r="BJ3588" s="23">
        <v>94.599103999999997</v>
      </c>
      <c r="BK3588" s="14">
        <v>46.207054580875962</v>
      </c>
      <c r="BL3588" t="s">
        <v>663</v>
      </c>
    </row>
    <row r="3589" spans="1:64">
      <c r="A3589" t="s">
        <v>4701</v>
      </c>
      <c r="B3589" t="s">
        <v>4700</v>
      </c>
      <c r="C3589" t="s">
        <v>663</v>
      </c>
      <c r="D3589" t="s">
        <v>942</v>
      </c>
      <c r="E3589">
        <v>2015</v>
      </c>
      <c r="F3589" s="23">
        <v>211.94</v>
      </c>
      <c r="G3589" s="23">
        <v>30.6</v>
      </c>
      <c r="H3589" s="22">
        <v>25663</v>
      </c>
      <c r="I3589" s="34">
        <v>206.44030325718791</v>
      </c>
      <c r="J3589" s="13">
        <v>8</v>
      </c>
      <c r="K3589" s="13">
        <v>9</v>
      </c>
      <c r="L3589" s="19">
        <v>3991</v>
      </c>
      <c r="M3589" s="35">
        <v>3.9910000000000001</v>
      </c>
      <c r="N3589" s="19">
        <v>23.871587732562016</v>
      </c>
      <c r="O3589" s="17">
        <v>11.56343376555801</v>
      </c>
      <c r="P3589" s="36">
        <v>1</v>
      </c>
      <c r="Q3589" s="36">
        <v>1</v>
      </c>
      <c r="R3589" s="45">
        <v>250</v>
      </c>
      <c r="S3589" s="27">
        <v>0.25</v>
      </c>
      <c r="T3589" s="23">
        <v>0</v>
      </c>
      <c r="U3589" s="17">
        <v>0</v>
      </c>
      <c r="V3589" s="22">
        <v>0</v>
      </c>
      <c r="W3589" s="22">
        <v>0</v>
      </c>
      <c r="X3589" s="23">
        <v>0</v>
      </c>
      <c r="Y3589" s="27">
        <v>0</v>
      </c>
      <c r="Z3589" s="27">
        <v>0</v>
      </c>
      <c r="AA3589" s="14">
        <v>0</v>
      </c>
      <c r="AB3589" s="39">
        <v>0</v>
      </c>
      <c r="AC3589" s="22" t="s">
        <v>782</v>
      </c>
      <c r="AD3589" s="23">
        <v>0</v>
      </c>
      <c r="AE3589" s="23">
        <v>0</v>
      </c>
      <c r="AF3589" s="23">
        <v>0</v>
      </c>
      <c r="AG3589" s="14">
        <v>0</v>
      </c>
      <c r="AH3589" s="22" t="s">
        <v>782</v>
      </c>
      <c r="AI3589" s="23" t="s">
        <v>782</v>
      </c>
      <c r="AJ3589" s="23" t="s">
        <v>782</v>
      </c>
      <c r="AK3589" s="23" t="s">
        <v>782</v>
      </c>
      <c r="AL3589" s="14" t="s">
        <v>782</v>
      </c>
      <c r="AM3589" s="22" t="s">
        <v>782</v>
      </c>
      <c r="AN3589" s="23" t="s">
        <v>782</v>
      </c>
      <c r="AO3589" s="23" t="s">
        <v>782</v>
      </c>
      <c r="AP3589" s="23" t="s">
        <v>782</v>
      </c>
      <c r="AQ3589" s="14" t="s">
        <v>782</v>
      </c>
      <c r="AR3589" s="40">
        <v>1033</v>
      </c>
      <c r="AS3589" s="41">
        <v>24183.652999999995</v>
      </c>
      <c r="AT3589" s="23">
        <v>24.183652999999996</v>
      </c>
      <c r="AU3589" s="23">
        <v>21.479020296666111</v>
      </c>
      <c r="AV3589" s="14">
        <v>10.404470424511569</v>
      </c>
      <c r="AW3589" s="22">
        <v>3</v>
      </c>
      <c r="AX3589" s="22" t="s">
        <v>782</v>
      </c>
      <c r="AY3589" s="23">
        <v>8375</v>
      </c>
      <c r="AZ3589" s="23">
        <v>8.375</v>
      </c>
      <c r="BA3589" s="23">
        <v>21.823107289587718</v>
      </c>
      <c r="BB3589" s="14">
        <v>10.571146692416939</v>
      </c>
      <c r="BC3589" s="42">
        <v>21</v>
      </c>
      <c r="BD3589" s="43">
        <v>11298.6</v>
      </c>
      <c r="BE3589" s="44">
        <v>11.2986</v>
      </c>
      <c r="BF3589" s="23">
        <v>17.930878199999999</v>
      </c>
      <c r="BG3589" s="14">
        <v>8.6857449427698779</v>
      </c>
      <c r="BH3589" s="22">
        <v>1066</v>
      </c>
      <c r="BI3589" s="23">
        <v>48.098253</v>
      </c>
      <c r="BJ3589" s="23">
        <v>85.104593518815847</v>
      </c>
      <c r="BK3589" s="14">
        <v>41.224795825256393</v>
      </c>
      <c r="BL3589" t="s">
        <v>663</v>
      </c>
    </row>
    <row r="3590" spans="1:64">
      <c r="A3590" t="s">
        <v>4702</v>
      </c>
      <c r="B3590" t="s">
        <v>4700</v>
      </c>
      <c r="C3590" t="s">
        <v>663</v>
      </c>
      <c r="D3590" t="s">
        <v>942</v>
      </c>
      <c r="E3590">
        <v>2016</v>
      </c>
      <c r="F3590" s="23">
        <v>211.94</v>
      </c>
      <c r="G3590" s="23">
        <v>30.52</v>
      </c>
      <c r="H3590" s="22">
        <v>25335</v>
      </c>
      <c r="I3590" s="34">
        <v>218.19743129725447</v>
      </c>
      <c r="J3590" s="13">
        <v>8</v>
      </c>
      <c r="K3590" s="13">
        <v>9</v>
      </c>
      <c r="L3590" s="19">
        <v>3991</v>
      </c>
      <c r="M3590" s="35">
        <v>3.9910000000000001</v>
      </c>
      <c r="N3590" s="19">
        <v>23.870170999999999</v>
      </c>
      <c r="O3590" s="17">
        <v>10.939712194632216</v>
      </c>
      <c r="P3590" s="13">
        <v>0</v>
      </c>
      <c r="Q3590" s="13">
        <v>0</v>
      </c>
      <c r="R3590" s="19">
        <v>0</v>
      </c>
      <c r="S3590" s="27">
        <v>0</v>
      </c>
      <c r="T3590" s="19">
        <v>0</v>
      </c>
      <c r="U3590" s="17">
        <v>0</v>
      </c>
      <c r="V3590" s="13">
        <v>0</v>
      </c>
      <c r="W3590" s="13">
        <v>0</v>
      </c>
      <c r="X3590" s="19">
        <v>0</v>
      </c>
      <c r="Y3590" s="27">
        <v>0</v>
      </c>
      <c r="Z3590" s="19">
        <v>0</v>
      </c>
      <c r="AA3590" s="14">
        <v>0</v>
      </c>
      <c r="AB3590" s="13">
        <v>0</v>
      </c>
      <c r="AC3590" s="22" t="s">
        <v>782</v>
      </c>
      <c r="AD3590" s="19">
        <v>0</v>
      </c>
      <c r="AE3590" s="23">
        <v>0</v>
      </c>
      <c r="AF3590" s="19">
        <v>0</v>
      </c>
      <c r="AG3590" s="14">
        <v>0</v>
      </c>
      <c r="AH3590" s="22" t="s">
        <v>782</v>
      </c>
      <c r="AI3590" s="23" t="s">
        <v>782</v>
      </c>
      <c r="AJ3590" s="23" t="s">
        <v>782</v>
      </c>
      <c r="AK3590" s="23" t="s">
        <v>782</v>
      </c>
      <c r="AL3590" s="14" t="s">
        <v>782</v>
      </c>
      <c r="AM3590" s="22" t="s">
        <v>782</v>
      </c>
      <c r="AN3590" s="23" t="s">
        <v>782</v>
      </c>
      <c r="AO3590" s="23" t="s">
        <v>782</v>
      </c>
      <c r="AP3590" s="23" t="s">
        <v>782</v>
      </c>
      <c r="AQ3590" s="14" t="s">
        <v>782</v>
      </c>
      <c r="AR3590" s="13">
        <v>1048</v>
      </c>
      <c r="AS3590" s="19">
        <v>24337.428000000036</v>
      </c>
      <c r="AT3590" s="23">
        <v>24.337428000000035</v>
      </c>
      <c r="AU3590" s="19">
        <v>21.611636064000002</v>
      </c>
      <c r="AV3590" s="14">
        <v>9.9046244199630671</v>
      </c>
      <c r="AW3590" s="13">
        <v>3</v>
      </c>
      <c r="AX3590" s="22" t="s">
        <v>782</v>
      </c>
      <c r="AY3590" s="19">
        <v>8375</v>
      </c>
      <c r="AZ3590" s="23">
        <v>8.375</v>
      </c>
      <c r="BA3590" s="19">
        <v>53.171861</v>
      </c>
      <c r="BB3590" s="14">
        <v>24.368692465294412</v>
      </c>
      <c r="BC3590" s="13">
        <v>21</v>
      </c>
      <c r="BD3590" s="19">
        <v>11298.6</v>
      </c>
      <c r="BE3590" s="44">
        <v>11.2986</v>
      </c>
      <c r="BF3590" s="19">
        <v>18.168148799999997</v>
      </c>
      <c r="BG3590" s="14">
        <v>8.3264723567021228</v>
      </c>
      <c r="BH3590" s="22">
        <v>1080</v>
      </c>
      <c r="BI3590" s="23">
        <v>48.002028000000038</v>
      </c>
      <c r="BJ3590" s="23">
        <v>116.821816864</v>
      </c>
      <c r="BK3590" s="14">
        <v>53.539501436591813</v>
      </c>
      <c r="BL3590" t="s">
        <v>663</v>
      </c>
    </row>
    <row r="3591" spans="1:64">
      <c r="A3591" t="s">
        <v>4703</v>
      </c>
      <c r="B3591" t="s">
        <v>4700</v>
      </c>
      <c r="C3591" t="s">
        <v>663</v>
      </c>
      <c r="D3591" t="s">
        <v>942</v>
      </c>
      <c r="E3591">
        <v>2017</v>
      </c>
      <c r="F3591" s="23">
        <v>211.94</v>
      </c>
      <c r="G3591" s="23">
        <v>30.56</v>
      </c>
      <c r="H3591" s="22">
        <v>25131</v>
      </c>
      <c r="I3591" s="34">
        <v>197.40426796717804</v>
      </c>
      <c r="J3591" s="13">
        <v>9</v>
      </c>
      <c r="K3591" s="13">
        <v>10</v>
      </c>
      <c r="L3591" s="19">
        <v>4828</v>
      </c>
      <c r="M3591" s="19">
        <v>4.8280000000000003</v>
      </c>
      <c r="N3591" s="19">
        <v>28.876268</v>
      </c>
      <c r="O3591" s="17">
        <v>14.627985654697795</v>
      </c>
      <c r="P3591" s="13">
        <v>0</v>
      </c>
      <c r="Q3591" s="13">
        <v>0</v>
      </c>
      <c r="R3591" s="19">
        <v>0</v>
      </c>
      <c r="S3591" s="19">
        <v>0</v>
      </c>
      <c r="T3591" s="19">
        <v>0</v>
      </c>
      <c r="U3591" s="17">
        <v>0</v>
      </c>
      <c r="V3591" s="13">
        <v>0</v>
      </c>
      <c r="W3591" s="13">
        <v>0</v>
      </c>
      <c r="X3591" s="19">
        <v>0</v>
      </c>
      <c r="Y3591" s="19">
        <v>0</v>
      </c>
      <c r="Z3591" s="19">
        <v>0</v>
      </c>
      <c r="AA3591" s="14">
        <v>0</v>
      </c>
      <c r="AB3591" s="13">
        <v>0</v>
      </c>
      <c r="AC3591" s="22" t="s">
        <v>782</v>
      </c>
      <c r="AD3591" s="19">
        <v>0</v>
      </c>
      <c r="AE3591" s="19">
        <v>0</v>
      </c>
      <c r="AF3591" s="19">
        <v>0</v>
      </c>
      <c r="AG3591" s="14">
        <v>0</v>
      </c>
      <c r="AH3591" s="22" t="s">
        <v>782</v>
      </c>
      <c r="AI3591" s="23" t="s">
        <v>782</v>
      </c>
      <c r="AJ3591" s="23" t="s">
        <v>782</v>
      </c>
      <c r="AK3591" s="23" t="s">
        <v>782</v>
      </c>
      <c r="AL3591" s="14" t="s">
        <v>782</v>
      </c>
      <c r="AM3591" s="22" t="s">
        <v>782</v>
      </c>
      <c r="AN3591" s="23" t="s">
        <v>782</v>
      </c>
      <c r="AO3591" s="23" t="s">
        <v>782</v>
      </c>
      <c r="AP3591" s="23" t="s">
        <v>782</v>
      </c>
      <c r="AQ3591" s="14" t="s">
        <v>782</v>
      </c>
      <c r="AR3591" s="13">
        <v>1076</v>
      </c>
      <c r="AS3591" s="19">
        <v>25490.362999999998</v>
      </c>
      <c r="AT3591" s="19">
        <v>25.490362999999995</v>
      </c>
      <c r="AU3591" s="19">
        <v>22.635442344000033</v>
      </c>
      <c r="AV3591" s="14">
        <v>11.466541517614795</v>
      </c>
      <c r="AW3591" s="13">
        <v>3</v>
      </c>
      <c r="AX3591" s="22" t="s">
        <v>782</v>
      </c>
      <c r="AY3591" s="19">
        <v>0</v>
      </c>
      <c r="AZ3591" s="19">
        <v>0</v>
      </c>
      <c r="BA3591" s="19">
        <v>0</v>
      </c>
      <c r="BB3591" s="14">
        <v>0</v>
      </c>
      <c r="BC3591" s="13">
        <v>21</v>
      </c>
      <c r="BD3591" s="19">
        <v>12338.2</v>
      </c>
      <c r="BE3591" s="19">
        <v>12.338200000000001</v>
      </c>
      <c r="BF3591" s="19">
        <v>19.840355436275875</v>
      </c>
      <c r="BG3591" s="14">
        <v>10.050621316644829</v>
      </c>
      <c r="BH3591" s="22">
        <v>1109</v>
      </c>
      <c r="BI3591" s="23">
        <v>42.656562999999998</v>
      </c>
      <c r="BJ3591" s="23">
        <v>71.352065780275908</v>
      </c>
      <c r="BK3591" s="14">
        <v>36.145148488957417</v>
      </c>
      <c r="BL3591" t="s">
        <v>663</v>
      </c>
    </row>
    <row r="3592" spans="1:64">
      <c r="A3592" t="s">
        <v>4704</v>
      </c>
      <c r="B3592" t="s">
        <v>4700</v>
      </c>
      <c r="C3592" t="s">
        <v>663</v>
      </c>
      <c r="D3592" t="s">
        <v>942</v>
      </c>
      <c r="E3592">
        <v>2018</v>
      </c>
      <c r="F3592" s="23">
        <v>211.94</v>
      </c>
      <c r="G3592" s="23">
        <v>31.01</v>
      </c>
      <c r="H3592" s="22">
        <v>25168</v>
      </c>
      <c r="I3592" s="34">
        <v>197.41829812126241</v>
      </c>
      <c r="J3592" s="13">
        <v>9</v>
      </c>
      <c r="K3592" s="13">
        <v>10</v>
      </c>
      <c r="L3592" s="19">
        <v>4828</v>
      </c>
      <c r="M3592" s="19">
        <v>4.8280000000000003</v>
      </c>
      <c r="N3592" s="19">
        <v>28.876268</v>
      </c>
      <c r="O3592" s="17">
        <v>14.626946070755311</v>
      </c>
      <c r="P3592" s="13">
        <v>0</v>
      </c>
      <c r="Q3592" s="13">
        <v>0</v>
      </c>
      <c r="R3592" s="19">
        <v>0</v>
      </c>
      <c r="S3592" s="19">
        <v>0</v>
      </c>
      <c r="T3592" s="19">
        <v>0</v>
      </c>
      <c r="U3592" s="17">
        <v>0</v>
      </c>
      <c r="V3592" s="13">
        <v>0</v>
      </c>
      <c r="W3592" s="13">
        <v>0</v>
      </c>
      <c r="X3592" s="19">
        <v>0</v>
      </c>
      <c r="Y3592" s="19">
        <v>0</v>
      </c>
      <c r="Z3592" s="19">
        <v>0</v>
      </c>
      <c r="AA3592" s="14">
        <v>0</v>
      </c>
      <c r="AB3592" s="13">
        <v>0</v>
      </c>
      <c r="AC3592" s="22" t="s">
        <v>782</v>
      </c>
      <c r="AD3592" s="19">
        <v>0</v>
      </c>
      <c r="AE3592" s="19">
        <v>0</v>
      </c>
      <c r="AF3592" s="19">
        <v>0</v>
      </c>
      <c r="AG3592" s="14">
        <v>0</v>
      </c>
      <c r="AH3592" s="22" t="s">
        <v>782</v>
      </c>
      <c r="AI3592" s="23" t="s">
        <v>782</v>
      </c>
      <c r="AJ3592" s="23" t="s">
        <v>782</v>
      </c>
      <c r="AK3592" s="23" t="s">
        <v>782</v>
      </c>
      <c r="AL3592" s="14" t="s">
        <v>782</v>
      </c>
      <c r="AM3592" s="22" t="s">
        <v>782</v>
      </c>
      <c r="AN3592" s="23" t="s">
        <v>782</v>
      </c>
      <c r="AO3592" s="23" t="s">
        <v>782</v>
      </c>
      <c r="AP3592" s="23" t="s">
        <v>782</v>
      </c>
      <c r="AQ3592" s="14" t="s">
        <v>782</v>
      </c>
      <c r="AR3592" s="13">
        <v>1101</v>
      </c>
      <c r="AS3592" s="19">
        <v>26276.755000000008</v>
      </c>
      <c r="AT3592" s="19">
        <v>26.276754999999991</v>
      </c>
      <c r="AU3592" s="19">
        <v>23.33375844000004</v>
      </c>
      <c r="AV3592" s="14">
        <v>11.819450710525064</v>
      </c>
      <c r="AW3592" s="13">
        <v>3</v>
      </c>
      <c r="AX3592" s="22" t="s">
        <v>782</v>
      </c>
      <c r="AY3592" s="19">
        <v>8375</v>
      </c>
      <c r="AZ3592" s="19">
        <v>8.375</v>
      </c>
      <c r="BA3592" s="19">
        <v>53.171861</v>
      </c>
      <c r="BB3592" s="14">
        <v>26.933603169519611</v>
      </c>
      <c r="BC3592" s="13">
        <v>21</v>
      </c>
      <c r="BD3592" s="19">
        <v>12338.2</v>
      </c>
      <c r="BE3592" s="19">
        <v>12.338200000000001</v>
      </c>
      <c r="BF3592" s="19">
        <v>19.851713996576962</v>
      </c>
      <c r="BG3592" s="14">
        <v>10.055660587441203</v>
      </c>
      <c r="BH3592" s="22">
        <v>1134</v>
      </c>
      <c r="BI3592" s="23">
        <v>51.817954999999998</v>
      </c>
      <c r="BJ3592" s="23">
        <v>125.233601436577</v>
      </c>
      <c r="BK3592" s="14">
        <v>63.43566053824118</v>
      </c>
      <c r="BL3592" t="s">
        <v>663</v>
      </c>
    </row>
    <row r="3593" spans="1:64">
      <c r="A3593" t="s">
        <v>4705</v>
      </c>
      <c r="B3593" t="s">
        <v>4700</v>
      </c>
      <c r="C3593" t="s">
        <v>663</v>
      </c>
      <c r="D3593" t="s">
        <v>942</v>
      </c>
      <c r="E3593">
        <v>2019</v>
      </c>
      <c r="F3593" s="23">
        <v>211.94</v>
      </c>
      <c r="G3593" s="23">
        <v>31.29</v>
      </c>
      <c r="H3593" s="22">
        <v>25119</v>
      </c>
      <c r="I3593" s="34">
        <v>201.81948558526008</v>
      </c>
      <c r="J3593" s="22">
        <v>9</v>
      </c>
      <c r="K3593" s="22">
        <v>10</v>
      </c>
      <c r="L3593" s="23">
        <v>4828</v>
      </c>
      <c r="M3593" s="23">
        <v>4.8280000000000003</v>
      </c>
      <c r="N3593" s="23">
        <v>28.876268</v>
      </c>
      <c r="O3593" s="14">
        <v>14.307968289712548</v>
      </c>
      <c r="P3593" s="22">
        <v>0</v>
      </c>
      <c r="Q3593" s="22">
        <v>0</v>
      </c>
      <c r="R3593" s="23">
        <v>0</v>
      </c>
      <c r="S3593" s="23">
        <v>0</v>
      </c>
      <c r="T3593" s="23">
        <v>0</v>
      </c>
      <c r="U3593" s="14">
        <v>0</v>
      </c>
      <c r="V3593" s="22">
        <v>0</v>
      </c>
      <c r="W3593" s="22">
        <v>0</v>
      </c>
      <c r="X3593" s="23">
        <v>0</v>
      </c>
      <c r="Y3593" s="23">
        <v>0</v>
      </c>
      <c r="Z3593" s="23">
        <v>0</v>
      </c>
      <c r="AA3593" s="14">
        <v>0</v>
      </c>
      <c r="AB3593" s="22">
        <v>0</v>
      </c>
      <c r="AC3593" s="22">
        <v>0</v>
      </c>
      <c r="AD3593" s="23">
        <v>0</v>
      </c>
      <c r="AE3593" s="23">
        <v>0</v>
      </c>
      <c r="AF3593" s="23">
        <v>0</v>
      </c>
      <c r="AG3593" s="14">
        <v>0</v>
      </c>
      <c r="AH3593" s="22">
        <v>11</v>
      </c>
      <c r="AI3593" s="23">
        <v>10114.814999999999</v>
      </c>
      <c r="AJ3593" s="23">
        <v>10.114814999999998</v>
      </c>
      <c r="AK3593" s="23">
        <v>8.9819557200000002</v>
      </c>
      <c r="AL3593" s="14">
        <v>4.4504898493587275</v>
      </c>
      <c r="AM3593" s="22">
        <v>1145</v>
      </c>
      <c r="AN3593" s="23">
        <v>19990.531999999992</v>
      </c>
      <c r="AO3593" s="23">
        <v>19.990531999999988</v>
      </c>
      <c r="AP3593" s="23">
        <v>17.75159241600004</v>
      </c>
      <c r="AQ3593" s="14">
        <v>8.7957772583365106</v>
      </c>
      <c r="AR3593" s="22">
        <v>1156</v>
      </c>
      <c r="AS3593" s="23">
        <v>30105.346999999991</v>
      </c>
      <c r="AT3593" s="23">
        <v>30.105346999999988</v>
      </c>
      <c r="AU3593" s="23">
        <v>26.733548136000039</v>
      </c>
      <c r="AV3593" s="14">
        <v>13.246267107695239</v>
      </c>
      <c r="AW3593" s="22">
        <v>3</v>
      </c>
      <c r="AX3593" s="22" t="s">
        <v>782</v>
      </c>
      <c r="AY3593" s="23">
        <v>8375</v>
      </c>
      <c r="AZ3593" s="23">
        <v>8.375</v>
      </c>
      <c r="BA3593" s="23">
        <v>53.171861</v>
      </c>
      <c r="BB3593" s="14">
        <v>26.346247413031463</v>
      </c>
      <c r="BC3593" s="22">
        <v>21</v>
      </c>
      <c r="BD3593" s="23">
        <v>12338.2</v>
      </c>
      <c r="BE3593" s="23">
        <v>12.338200000000001</v>
      </c>
      <c r="BF3593" s="23">
        <v>13.217555167145603</v>
      </c>
      <c r="BG3593" s="14">
        <v>6.5491967382712177</v>
      </c>
      <c r="BH3593" s="22">
        <v>1189</v>
      </c>
      <c r="BI3593" s="23">
        <v>55.646546999999991</v>
      </c>
      <c r="BJ3593" s="23">
        <v>121.99923230314563</v>
      </c>
      <c r="BK3593" s="14">
        <v>60.449679548710471</v>
      </c>
      <c r="BL3593" t="s">
        <v>663</v>
      </c>
    </row>
    <row r="3594" spans="1:64">
      <c r="A3594" t="s">
        <v>4706</v>
      </c>
      <c r="B3594" t="s">
        <v>4700</v>
      </c>
      <c r="C3594" t="s">
        <v>663</v>
      </c>
      <c r="D3594" t="s">
        <v>942</v>
      </c>
      <c r="E3594">
        <v>2020</v>
      </c>
      <c r="F3594" s="23">
        <v>211.94</v>
      </c>
      <c r="G3594" s="23">
        <v>31.48</v>
      </c>
      <c r="H3594" s="22">
        <v>25045</v>
      </c>
      <c r="I3594" s="34">
        <v>202.26441274941675</v>
      </c>
      <c r="J3594" s="22">
        <v>9</v>
      </c>
      <c r="K3594" s="22">
        <v>12</v>
      </c>
      <c r="L3594" s="23">
        <v>5845</v>
      </c>
      <c r="M3594" s="23">
        <v>5.8450000000000006</v>
      </c>
      <c r="N3594" s="23">
        <v>34.958944999999993</v>
      </c>
      <c r="O3594" s="14">
        <v>17.283784391330499</v>
      </c>
      <c r="P3594" s="22">
        <v>0</v>
      </c>
      <c r="Q3594" s="22">
        <v>0</v>
      </c>
      <c r="R3594" s="23">
        <v>0</v>
      </c>
      <c r="S3594" s="23">
        <v>0</v>
      </c>
      <c r="T3594" s="23">
        <v>0</v>
      </c>
      <c r="U3594" s="14">
        <v>0</v>
      </c>
      <c r="V3594" s="22">
        <v>0</v>
      </c>
      <c r="W3594" s="22">
        <v>0</v>
      </c>
      <c r="X3594" s="23">
        <v>0</v>
      </c>
      <c r="Y3594" s="23">
        <v>0</v>
      </c>
      <c r="Z3594" s="23">
        <v>0</v>
      </c>
      <c r="AA3594" s="14">
        <v>0</v>
      </c>
      <c r="AB3594" s="22">
        <v>0</v>
      </c>
      <c r="AC3594" s="22">
        <v>0</v>
      </c>
      <c r="AD3594" s="23">
        <v>0</v>
      </c>
      <c r="AE3594" s="23">
        <v>0</v>
      </c>
      <c r="AF3594" s="23">
        <v>0</v>
      </c>
      <c r="AG3594" s="14">
        <v>0</v>
      </c>
      <c r="AH3594" s="22">
        <v>11</v>
      </c>
      <c r="AI3594" s="23">
        <v>10114.814999999999</v>
      </c>
      <c r="AJ3594" s="23">
        <v>10.114814999999998</v>
      </c>
      <c r="AK3594" s="23">
        <v>8.9819557200000002</v>
      </c>
      <c r="AL3594" s="14">
        <v>4.4406999718371862</v>
      </c>
      <c r="AM3594" s="22">
        <v>1248</v>
      </c>
      <c r="AN3594" s="23">
        <v>21611.346999999987</v>
      </c>
      <c r="AO3594" s="23">
        <v>21.611346999999938</v>
      </c>
      <c r="AP3594" s="23">
        <v>19.190876136000018</v>
      </c>
      <c r="AQ3594" s="14">
        <v>9.4880141667705988</v>
      </c>
      <c r="AR3594" s="22">
        <v>1259</v>
      </c>
      <c r="AS3594" s="23">
        <v>31726.161999999986</v>
      </c>
      <c r="AT3594" s="23">
        <v>31.726161999999938</v>
      </c>
      <c r="AU3594" s="23">
        <v>28.172831856000016</v>
      </c>
      <c r="AV3594" s="14">
        <v>13.928714138607784</v>
      </c>
      <c r="AW3594" s="22">
        <v>3</v>
      </c>
      <c r="AX3594" s="22">
        <v>3</v>
      </c>
      <c r="AY3594" s="23">
        <v>8375</v>
      </c>
      <c r="AZ3594" s="23">
        <v>8.375</v>
      </c>
      <c r="BA3594" s="23">
        <v>53.171861</v>
      </c>
      <c r="BB3594" s="14">
        <v>26.288292773417364</v>
      </c>
      <c r="BC3594" s="22">
        <v>21</v>
      </c>
      <c r="BD3594" s="23">
        <v>12338.2</v>
      </c>
      <c r="BE3594" s="23">
        <v>12.338200000000001</v>
      </c>
      <c r="BF3594" s="23">
        <v>13.217555167145603</v>
      </c>
      <c r="BG3594" s="14">
        <v>6.5347902715445505</v>
      </c>
      <c r="BH3594" s="22">
        <v>1292</v>
      </c>
      <c r="BI3594" s="23">
        <v>58.284361999999938</v>
      </c>
      <c r="BJ3594" s="23">
        <v>129.5211930231456</v>
      </c>
      <c r="BK3594" s="14">
        <v>64.035581574900192</v>
      </c>
      <c r="BL3594" t="s">
        <v>663</v>
      </c>
    </row>
    <row r="3595" spans="1:64">
      <c r="A3595" t="s">
        <v>4707</v>
      </c>
      <c r="B3595" t="s">
        <v>4700</v>
      </c>
      <c r="C3595" t="s">
        <v>663</v>
      </c>
      <c r="D3595" t="s">
        <v>942</v>
      </c>
      <c r="E3595">
        <v>2021</v>
      </c>
      <c r="F3595" s="23">
        <v>211.94</v>
      </c>
      <c r="G3595" s="23">
        <v>31.77</v>
      </c>
      <c r="H3595" s="22">
        <v>25027</v>
      </c>
      <c r="I3595" s="34">
        <v>187.78</v>
      </c>
      <c r="J3595" s="22">
        <v>6</v>
      </c>
      <c r="K3595" s="22">
        <v>15</v>
      </c>
      <c r="L3595" s="23">
        <v>6035</v>
      </c>
      <c r="M3595" s="23">
        <v>6.0350000000000001</v>
      </c>
      <c r="N3595" s="23">
        <v>36.095334999999999</v>
      </c>
      <c r="O3595" s="14">
        <v>19.22</v>
      </c>
      <c r="P3595" s="22">
        <v>0</v>
      </c>
      <c r="Q3595" s="22">
        <v>0</v>
      </c>
      <c r="R3595" s="23">
        <v>0</v>
      </c>
      <c r="S3595" s="23">
        <v>0</v>
      </c>
      <c r="T3595" s="23">
        <v>0</v>
      </c>
      <c r="U3595" s="14">
        <v>0</v>
      </c>
      <c r="V3595" s="22">
        <v>0</v>
      </c>
      <c r="W3595" s="22">
        <v>0</v>
      </c>
      <c r="X3595" s="23">
        <v>0</v>
      </c>
      <c r="Y3595" s="23">
        <v>0</v>
      </c>
      <c r="Z3595" s="23">
        <v>0</v>
      </c>
      <c r="AA3595" s="14">
        <v>0</v>
      </c>
      <c r="AB3595" s="22">
        <v>0</v>
      </c>
      <c r="AC3595" s="22">
        <v>0</v>
      </c>
      <c r="AD3595" s="23">
        <v>0</v>
      </c>
      <c r="AE3595" s="23">
        <v>0</v>
      </c>
      <c r="AF3595" s="23">
        <v>0</v>
      </c>
      <c r="AG3595" s="14">
        <v>0</v>
      </c>
      <c r="AH3595" s="22">
        <v>12</v>
      </c>
      <c r="AI3595" s="23">
        <v>9712.1849999999995</v>
      </c>
      <c r="AJ3595" s="23">
        <v>9.7121849999999998</v>
      </c>
      <c r="AK3595" s="23">
        <v>8.6906858699999994</v>
      </c>
      <c r="AL3595" s="14">
        <v>4.63</v>
      </c>
      <c r="AM3595" s="22">
        <v>1374</v>
      </c>
      <c r="AN3595" s="23">
        <v>23165.982</v>
      </c>
      <c r="AO3595" s="23">
        <v>23.165982</v>
      </c>
      <c r="AP3595" s="23">
        <v>20.729451480000002</v>
      </c>
      <c r="AQ3595" s="14">
        <v>11.04</v>
      </c>
      <c r="AR3595" s="22">
        <v>1386</v>
      </c>
      <c r="AS3595" s="23">
        <v>32878.167000000001</v>
      </c>
      <c r="AT3595" s="23">
        <v>32.878166999999998</v>
      </c>
      <c r="AU3595" s="23">
        <v>29.420137350000001</v>
      </c>
      <c r="AV3595" s="14">
        <v>15.67</v>
      </c>
      <c r="AW3595" s="22">
        <v>3</v>
      </c>
      <c r="AX3595" s="22">
        <v>3</v>
      </c>
      <c r="AY3595" s="23">
        <v>8315</v>
      </c>
      <c r="AZ3595" s="23">
        <v>8.3149999999999995</v>
      </c>
      <c r="BA3595" s="23">
        <v>53.171861</v>
      </c>
      <c r="BB3595" s="14">
        <v>28.32</v>
      </c>
      <c r="BC3595" s="22">
        <v>25</v>
      </c>
      <c r="BD3595" s="23">
        <v>24238.2</v>
      </c>
      <c r="BE3595" s="23">
        <v>24.238199999999999</v>
      </c>
      <c r="BF3595" s="23">
        <v>39.52840861</v>
      </c>
      <c r="BG3595" s="14">
        <v>21.05</v>
      </c>
      <c r="BH3595" s="22">
        <v>1420</v>
      </c>
      <c r="BI3595" s="23">
        <v>71.47</v>
      </c>
      <c r="BJ3595" s="23">
        <v>158.22</v>
      </c>
      <c r="BK3595" s="14">
        <v>84.26</v>
      </c>
      <c r="BL3595" t="s">
        <v>663</v>
      </c>
    </row>
    <row r="3596" spans="1:64">
      <c r="A3596" t="s">
        <v>4708</v>
      </c>
      <c r="B3596" t="s">
        <v>4700</v>
      </c>
      <c r="C3596" t="s">
        <v>663</v>
      </c>
      <c r="D3596" s="111" t="s">
        <v>942</v>
      </c>
      <c r="E3596" s="110">
        <v>2022</v>
      </c>
      <c r="F3596" s="23"/>
      <c r="G3596" s="23"/>
      <c r="H3596" s="22">
        <v>25222</v>
      </c>
      <c r="I3596" s="34">
        <v>182.79740775146925</v>
      </c>
      <c r="J3596" s="22">
        <v>6</v>
      </c>
      <c r="K3596" s="22">
        <v>14</v>
      </c>
      <c r="L3596" s="23">
        <v>5630</v>
      </c>
      <c r="M3596" s="23">
        <v>5.63</v>
      </c>
      <c r="N3596" s="23">
        <v>33.318340000000006</v>
      </c>
      <c r="O3596" s="14">
        <v>18.22692149185152</v>
      </c>
      <c r="P3596" s="22">
        <v>0</v>
      </c>
      <c r="Q3596" s="22">
        <v>0</v>
      </c>
      <c r="R3596" s="23">
        <v>0</v>
      </c>
      <c r="S3596" s="23">
        <v>0</v>
      </c>
      <c r="T3596" s="23">
        <v>0</v>
      </c>
      <c r="U3596" s="14">
        <v>0</v>
      </c>
      <c r="V3596" s="22">
        <v>0</v>
      </c>
      <c r="W3596" s="22">
        <v>0</v>
      </c>
      <c r="X3596" s="23">
        <v>0</v>
      </c>
      <c r="Y3596" s="23">
        <v>0</v>
      </c>
      <c r="Z3596" s="23">
        <v>0</v>
      </c>
      <c r="AA3596" s="14">
        <v>0</v>
      </c>
      <c r="AB3596" s="22">
        <v>0</v>
      </c>
      <c r="AC3596" s="22">
        <v>0</v>
      </c>
      <c r="AD3596" s="23">
        <v>0</v>
      </c>
      <c r="AE3596" s="23">
        <v>0</v>
      </c>
      <c r="AF3596" s="23">
        <v>0</v>
      </c>
      <c r="AG3596" s="14">
        <v>0</v>
      </c>
      <c r="AH3596" s="22">
        <v>12</v>
      </c>
      <c r="AI3596" s="23">
        <v>9708.1949999999997</v>
      </c>
      <c r="AJ3596" s="23">
        <v>9.7081949999999981</v>
      </c>
      <c r="AK3596" s="23">
        <v>9.944724669315633</v>
      </c>
      <c r="AL3596" s="14">
        <v>5.4402985204453493</v>
      </c>
      <c r="AM3596" s="22">
        <v>1577</v>
      </c>
      <c r="AN3596" s="23">
        <v>25171.556999999983</v>
      </c>
      <c r="AO3596" s="23">
        <v>25.171556999999936</v>
      </c>
      <c r="AP3596" s="23">
        <v>25.784834756922915</v>
      </c>
      <c r="AQ3596" s="14">
        <v>14.105689502982392</v>
      </c>
      <c r="AR3596" s="22">
        <v>1589</v>
      </c>
      <c r="AS3596" s="23">
        <v>34879.752</v>
      </c>
      <c r="AT3596" s="23">
        <v>34.879751999999897</v>
      </c>
      <c r="AU3596" s="23">
        <v>35.729559426238531</v>
      </c>
      <c r="AV3596" s="14">
        <v>19.545988023427729</v>
      </c>
      <c r="AW3596" s="22">
        <v>3</v>
      </c>
      <c r="AX3596" s="22">
        <v>3</v>
      </c>
      <c r="AY3596" s="23">
        <v>6135</v>
      </c>
      <c r="AZ3596" s="23">
        <v>6.1349999999999998</v>
      </c>
      <c r="BA3596" s="23">
        <v>53.171861</v>
      </c>
      <c r="BB3596" s="14">
        <v>29.087863801817303</v>
      </c>
      <c r="BC3596" s="22">
        <v>22</v>
      </c>
      <c r="BD3596" s="23">
        <v>22994.6</v>
      </c>
      <c r="BE3596" s="23">
        <v>22.994599999999995</v>
      </c>
      <c r="BF3596" s="23">
        <v>37.707436910897883</v>
      </c>
      <c r="BG3596" s="14">
        <v>20.627993238375016</v>
      </c>
      <c r="BH3596" s="22">
        <v>1620</v>
      </c>
      <c r="BI3596" s="23">
        <v>69.639351999999889</v>
      </c>
      <c r="BJ3596" s="23">
        <v>159.92719733713642</v>
      </c>
      <c r="BK3596" s="14">
        <v>87.488766555471557</v>
      </c>
      <c r="BL3596" t="s">
        <v>663</v>
      </c>
    </row>
    <row r="3597" spans="1:64">
      <c r="A3597" t="s">
        <v>4709</v>
      </c>
      <c r="B3597" t="s">
        <v>4700</v>
      </c>
      <c r="C3597" t="s">
        <v>663</v>
      </c>
      <c r="D3597" t="s">
        <v>942</v>
      </c>
      <c r="E3597">
        <v>2023</v>
      </c>
      <c r="F3597">
        <v>211.94</v>
      </c>
      <c r="G3597">
        <v>32.65</v>
      </c>
      <c r="H3597">
        <v>25362</v>
      </c>
      <c r="I3597">
        <v>182.79740775146925</v>
      </c>
      <c r="J3597">
        <v>6</v>
      </c>
      <c r="K3597">
        <v>14</v>
      </c>
      <c r="L3597">
        <v>5630</v>
      </c>
      <c r="M3597">
        <v>5.63</v>
      </c>
      <c r="N3597">
        <v>33.318339999999999</v>
      </c>
      <c r="O3597">
        <v>18.226921491851517</v>
      </c>
      <c r="P3597">
        <v>0</v>
      </c>
      <c r="Q3597">
        <v>0</v>
      </c>
      <c r="R3597">
        <v>0</v>
      </c>
      <c r="S3597">
        <v>0</v>
      </c>
      <c r="T3597">
        <v>0</v>
      </c>
      <c r="U3597">
        <v>0</v>
      </c>
      <c r="V3597">
        <v>0</v>
      </c>
      <c r="W3597">
        <v>0</v>
      </c>
      <c r="X3597">
        <v>0</v>
      </c>
      <c r="Y3597">
        <v>0</v>
      </c>
      <c r="Z3597">
        <v>0</v>
      </c>
      <c r="AA3597">
        <v>0</v>
      </c>
      <c r="AG3597">
        <v>0</v>
      </c>
      <c r="AH3597">
        <v>10</v>
      </c>
      <c r="AI3597">
        <v>8965.4150000000009</v>
      </c>
      <c r="AJ3597">
        <v>8.9654150000000001</v>
      </c>
      <c r="AK3597">
        <v>8.4094449999999998</v>
      </c>
      <c r="AL3597">
        <v>4.9692150000000002</v>
      </c>
      <c r="AM3597">
        <v>1974</v>
      </c>
      <c r="AN3597">
        <v>30825.562000000002</v>
      </c>
      <c r="AO3597">
        <v>30.825562000000001</v>
      </c>
      <c r="AP3597">
        <v>28.913983999999999</v>
      </c>
      <c r="AQ3597">
        <v>15.8175022040309</v>
      </c>
      <c r="AR3597">
        <v>2159</v>
      </c>
      <c r="AS3597">
        <v>39934.866999999897</v>
      </c>
      <c r="AT3597">
        <v>39.934866999999798</v>
      </c>
      <c r="AU3597">
        <v>37.458395502022498</v>
      </c>
      <c r="AV3597">
        <v>20.491754211827121</v>
      </c>
      <c r="AW3597">
        <v>3</v>
      </c>
      <c r="AX3597">
        <v>5</v>
      </c>
      <c r="AY3597">
        <v>8375</v>
      </c>
      <c r="AZ3597">
        <v>8.375</v>
      </c>
      <c r="BA3597">
        <v>59.028528000000001</v>
      </c>
      <c r="BB3597">
        <v>32.291775209556029</v>
      </c>
      <c r="BC3597">
        <v>22</v>
      </c>
      <c r="BD3597">
        <v>22994.6</v>
      </c>
      <c r="BE3597">
        <v>22.994599999999998</v>
      </c>
      <c r="BF3597">
        <v>45.024383</v>
      </c>
      <c r="BG3597">
        <v>24.630755738732905</v>
      </c>
      <c r="BH3597">
        <v>2190</v>
      </c>
      <c r="BI3597">
        <v>76.934466999999785</v>
      </c>
      <c r="BJ3597">
        <v>174.82964650202248</v>
      </c>
      <c r="BK3597">
        <v>95.641206651967565</v>
      </c>
      <c r="BL3597" t="s">
        <v>663</v>
      </c>
    </row>
    <row r="3598" spans="1:64">
      <c r="A3598" t="s">
        <v>4710</v>
      </c>
      <c r="B3598" t="s">
        <v>4700</v>
      </c>
      <c r="C3598" t="s">
        <v>663</v>
      </c>
      <c r="D3598" t="s">
        <v>942</v>
      </c>
      <c r="E3598">
        <v>2024</v>
      </c>
      <c r="F3598">
        <v>211.94</v>
      </c>
      <c r="G3598">
        <v>33.090000000000003</v>
      </c>
      <c r="H3598">
        <v>25340</v>
      </c>
      <c r="I3598">
        <v>173.75886707296223</v>
      </c>
      <c r="J3598">
        <v>6</v>
      </c>
      <c r="K3598">
        <v>14</v>
      </c>
      <c r="L3598">
        <v>5630</v>
      </c>
      <c r="M3598">
        <v>5.63</v>
      </c>
      <c r="N3598">
        <v>33.318340000000006</v>
      </c>
      <c r="O3598">
        <v>19.175044451693775</v>
      </c>
      <c r="P3598">
        <v>0</v>
      </c>
      <c r="Q3598">
        <v>0</v>
      </c>
      <c r="R3598">
        <v>0</v>
      </c>
      <c r="S3598">
        <v>0</v>
      </c>
      <c r="T3598">
        <v>0</v>
      </c>
      <c r="U3598">
        <v>0</v>
      </c>
      <c r="V3598">
        <v>0</v>
      </c>
      <c r="W3598">
        <v>0</v>
      </c>
      <c r="X3598">
        <v>0</v>
      </c>
      <c r="Y3598">
        <v>0</v>
      </c>
      <c r="Z3598">
        <v>0</v>
      </c>
      <c r="AA3598">
        <v>0</v>
      </c>
      <c r="AB3598">
        <v>0</v>
      </c>
      <c r="AC3598">
        <v>0</v>
      </c>
      <c r="AD3598">
        <v>0</v>
      </c>
      <c r="AE3598">
        <v>0</v>
      </c>
      <c r="AF3598">
        <v>0</v>
      </c>
      <c r="AG3598">
        <v>0</v>
      </c>
      <c r="AH3598">
        <v>15</v>
      </c>
      <c r="AI3598">
        <v>11470.764999999999</v>
      </c>
      <c r="AJ3598">
        <v>11.470765</v>
      </c>
      <c r="AK3598">
        <v>10.345985490375869</v>
      </c>
      <c r="AL3598">
        <v>5.9542201584633592</v>
      </c>
      <c r="AM3598">
        <v>2365</v>
      </c>
      <c r="AN3598">
        <v>36582.29000000003</v>
      </c>
      <c r="AO3598">
        <v>36.582289999999965</v>
      </c>
      <c r="AP3598">
        <v>32.995170029611913</v>
      </c>
      <c r="AQ3598">
        <v>18.989056838035825</v>
      </c>
      <c r="AR3598">
        <v>2722</v>
      </c>
      <c r="AS3598">
        <v>48372.441000000093</v>
      </c>
      <c r="AT3598">
        <v>48.372440999999704</v>
      </c>
      <c r="AU3598">
        <v>43.629223745762737</v>
      </c>
      <c r="AV3598">
        <v>25.109063198163351</v>
      </c>
      <c r="AW3598">
        <v>3</v>
      </c>
      <c r="AX3598">
        <v>5</v>
      </c>
      <c r="AY3598">
        <v>8375</v>
      </c>
      <c r="AZ3598">
        <v>8.375</v>
      </c>
      <c r="BA3598">
        <v>59.028528000000001</v>
      </c>
      <c r="BB3598">
        <v>33.971519839165168</v>
      </c>
      <c r="BC3598">
        <v>22</v>
      </c>
      <c r="BD3598">
        <v>22994.6</v>
      </c>
      <c r="BE3598">
        <v>22.994600000000002</v>
      </c>
      <c r="BF3598">
        <v>37.546645104532395</v>
      </c>
      <c r="BG3598">
        <v>21.608477159767833</v>
      </c>
      <c r="BH3598">
        <v>2753</v>
      </c>
      <c r="BI3598">
        <v>85.372040999999712</v>
      </c>
      <c r="BJ3598">
        <v>173.52273685029513</v>
      </c>
      <c r="BK3598">
        <v>99.864104648790132</v>
      </c>
      <c r="BL3598" t="s">
        <v>663</v>
      </c>
    </row>
    <row r="3599" spans="1:64">
      <c r="A3599" t="s">
        <v>4711</v>
      </c>
      <c r="B3599" t="s">
        <v>4712</v>
      </c>
      <c r="C3599" t="s">
        <v>664</v>
      </c>
      <c r="D3599" t="s">
        <v>942</v>
      </c>
      <c r="E3599">
        <v>2012</v>
      </c>
      <c r="F3599" s="23">
        <v>105.22</v>
      </c>
      <c r="G3599" s="23">
        <v>26.15</v>
      </c>
      <c r="H3599" s="22">
        <v>35347</v>
      </c>
      <c r="I3599" s="34">
        <v>282.24079700000004</v>
      </c>
      <c r="J3599" s="22">
        <v>0</v>
      </c>
      <c r="K3599" s="22" t="s">
        <v>782</v>
      </c>
      <c r="L3599" s="23">
        <v>0</v>
      </c>
      <c r="M3599" s="23">
        <v>0</v>
      </c>
      <c r="N3599" s="23">
        <v>0</v>
      </c>
      <c r="O3599" s="14">
        <v>0</v>
      </c>
      <c r="P3599" s="22">
        <v>0</v>
      </c>
      <c r="Q3599" s="22" t="s">
        <v>782</v>
      </c>
      <c r="R3599" s="23">
        <v>0</v>
      </c>
      <c r="S3599" s="23">
        <v>0</v>
      </c>
      <c r="T3599" s="23">
        <v>0</v>
      </c>
      <c r="U3599" s="14">
        <v>0</v>
      </c>
      <c r="V3599" s="22">
        <v>0</v>
      </c>
      <c r="W3599" s="22" t="s">
        <v>782</v>
      </c>
      <c r="X3599" s="23">
        <v>0</v>
      </c>
      <c r="Y3599" s="23">
        <v>0</v>
      </c>
      <c r="Z3599" s="23">
        <v>0</v>
      </c>
      <c r="AA3599" s="14">
        <v>0</v>
      </c>
      <c r="AB3599" s="22">
        <v>0</v>
      </c>
      <c r="AC3599" s="22" t="s">
        <v>782</v>
      </c>
      <c r="AD3599" s="23">
        <v>0</v>
      </c>
      <c r="AE3599" s="23">
        <v>0</v>
      </c>
      <c r="AF3599" s="23">
        <v>0</v>
      </c>
      <c r="AG3599" s="14">
        <v>0</v>
      </c>
      <c r="AH3599" s="22" t="s">
        <v>782</v>
      </c>
      <c r="AI3599" s="23" t="s">
        <v>782</v>
      </c>
      <c r="AJ3599" s="23" t="s">
        <v>782</v>
      </c>
      <c r="AK3599" s="23" t="s">
        <v>782</v>
      </c>
      <c r="AL3599" s="14" t="s">
        <v>782</v>
      </c>
      <c r="AM3599" s="22" t="s">
        <v>782</v>
      </c>
      <c r="AN3599" s="23" t="s">
        <v>782</v>
      </c>
      <c r="AO3599" s="23" t="s">
        <v>782</v>
      </c>
      <c r="AP3599" s="23" t="s">
        <v>782</v>
      </c>
      <c r="AQ3599" s="14" t="s">
        <v>782</v>
      </c>
      <c r="AR3599" s="22">
        <v>543</v>
      </c>
      <c r="AS3599" s="23">
        <v>7837.3509999999969</v>
      </c>
      <c r="AT3599" s="23">
        <v>7.8373509999999973</v>
      </c>
      <c r="AU3599" s="23">
        <v>6.5194530000000004</v>
      </c>
      <c r="AV3599" s="14">
        <v>2.3098903735025949</v>
      </c>
      <c r="AW3599" s="22">
        <v>0</v>
      </c>
      <c r="AX3599" s="22" t="s">
        <v>782</v>
      </c>
      <c r="AY3599" s="23">
        <v>0</v>
      </c>
      <c r="AZ3599" s="23">
        <v>0</v>
      </c>
      <c r="BA3599" s="23">
        <v>0</v>
      </c>
      <c r="BB3599" s="14">
        <v>0</v>
      </c>
      <c r="BC3599" s="22">
        <v>3</v>
      </c>
      <c r="BD3599" s="23">
        <v>650</v>
      </c>
      <c r="BE3599" s="23">
        <v>0.65</v>
      </c>
      <c r="BF3599" s="23">
        <v>1.0380499999999999</v>
      </c>
      <c r="BG3599" s="14">
        <v>0.36778878568713791</v>
      </c>
      <c r="BH3599" s="22">
        <v>546</v>
      </c>
      <c r="BI3599" s="23">
        <v>8.4873509999999968</v>
      </c>
      <c r="BJ3599" s="23">
        <v>7.5575030000000005</v>
      </c>
      <c r="BK3599" s="14">
        <v>2.6776791591897329</v>
      </c>
      <c r="BL3599" t="s">
        <v>664</v>
      </c>
    </row>
    <row r="3600" spans="1:64">
      <c r="A3600" t="s">
        <v>4713</v>
      </c>
      <c r="B3600" t="s">
        <v>4712</v>
      </c>
      <c r="C3600" t="s">
        <v>664</v>
      </c>
      <c r="D3600" t="s">
        <v>942</v>
      </c>
      <c r="E3600">
        <v>2015</v>
      </c>
      <c r="F3600" s="23">
        <v>105.22</v>
      </c>
      <c r="G3600" s="23">
        <v>26.66</v>
      </c>
      <c r="H3600" s="22">
        <v>35430</v>
      </c>
      <c r="I3600" s="34">
        <v>286.84439784833938</v>
      </c>
      <c r="J3600" s="13">
        <v>0</v>
      </c>
      <c r="K3600" s="13">
        <v>0</v>
      </c>
      <c r="L3600" s="19">
        <v>0</v>
      </c>
      <c r="M3600" s="35">
        <v>0</v>
      </c>
      <c r="N3600" s="19">
        <v>0</v>
      </c>
      <c r="O3600" s="17">
        <v>0</v>
      </c>
      <c r="P3600" s="36">
        <v>0</v>
      </c>
      <c r="Q3600" s="37">
        <v>0</v>
      </c>
      <c r="R3600" s="38">
        <v>0</v>
      </c>
      <c r="S3600" s="27">
        <v>0</v>
      </c>
      <c r="T3600" s="23">
        <v>0</v>
      </c>
      <c r="U3600" s="17">
        <v>0</v>
      </c>
      <c r="V3600" s="22">
        <v>0</v>
      </c>
      <c r="W3600" s="22">
        <v>0</v>
      </c>
      <c r="X3600" s="23">
        <v>0</v>
      </c>
      <c r="Y3600" s="27">
        <v>0</v>
      </c>
      <c r="Z3600" s="27">
        <v>0</v>
      </c>
      <c r="AA3600" s="14">
        <v>0</v>
      </c>
      <c r="AB3600" s="39">
        <v>0</v>
      </c>
      <c r="AC3600" s="22" t="s">
        <v>782</v>
      </c>
      <c r="AD3600" s="23">
        <v>0</v>
      </c>
      <c r="AE3600" s="23">
        <v>0</v>
      </c>
      <c r="AF3600" s="23">
        <v>0</v>
      </c>
      <c r="AG3600" s="14">
        <v>0</v>
      </c>
      <c r="AH3600" s="22" t="s">
        <v>782</v>
      </c>
      <c r="AI3600" s="23" t="s">
        <v>782</v>
      </c>
      <c r="AJ3600" s="23" t="s">
        <v>782</v>
      </c>
      <c r="AK3600" s="23" t="s">
        <v>782</v>
      </c>
      <c r="AL3600" s="14" t="s">
        <v>782</v>
      </c>
      <c r="AM3600" s="22" t="s">
        <v>782</v>
      </c>
      <c r="AN3600" s="23" t="s">
        <v>782</v>
      </c>
      <c r="AO3600" s="23" t="s">
        <v>782</v>
      </c>
      <c r="AP3600" s="23" t="s">
        <v>782</v>
      </c>
      <c r="AQ3600" s="14" t="s">
        <v>782</v>
      </c>
      <c r="AR3600" s="40">
        <v>678</v>
      </c>
      <c r="AS3600" s="41">
        <v>10297.51100000001</v>
      </c>
      <c r="AT3600" s="23">
        <v>10.297511000000009</v>
      </c>
      <c r="AU3600" s="23">
        <v>9.1458659191869298</v>
      </c>
      <c r="AV3600" s="14">
        <v>3.1884415340830676</v>
      </c>
      <c r="AW3600" s="22">
        <v>0</v>
      </c>
      <c r="AX3600" s="22" t="s">
        <v>782</v>
      </c>
      <c r="AY3600" s="23">
        <v>0</v>
      </c>
      <c r="AZ3600" s="23">
        <v>0</v>
      </c>
      <c r="BA3600" s="23">
        <v>0</v>
      </c>
      <c r="BB3600" s="14">
        <v>0</v>
      </c>
      <c r="BC3600" s="42">
        <v>6</v>
      </c>
      <c r="BD3600" s="43">
        <v>9367</v>
      </c>
      <c r="BE3600" s="44">
        <v>9.3670000000000009</v>
      </c>
      <c r="BF3600" s="23">
        <v>15.10386926681114</v>
      </c>
      <c r="BG3600" s="14">
        <v>5.2655270174726816</v>
      </c>
      <c r="BH3600" s="22">
        <v>684</v>
      </c>
      <c r="BI3600" s="23">
        <v>19.664511000000012</v>
      </c>
      <c r="BJ3600" s="23">
        <v>24.24973518599807</v>
      </c>
      <c r="BK3600" s="14">
        <v>8.4539685515557501</v>
      </c>
      <c r="BL3600" t="s">
        <v>664</v>
      </c>
    </row>
    <row r="3601" spans="1:64">
      <c r="A3601" t="s">
        <v>4714</v>
      </c>
      <c r="B3601" t="s">
        <v>4712</v>
      </c>
      <c r="C3601" t="s">
        <v>664</v>
      </c>
      <c r="D3601" t="s">
        <v>942</v>
      </c>
      <c r="E3601">
        <v>2016</v>
      </c>
      <c r="F3601" s="23">
        <v>105.22</v>
      </c>
      <c r="G3601" s="23">
        <v>26.84</v>
      </c>
      <c r="H3601" s="22">
        <v>35698</v>
      </c>
      <c r="I3601" s="34">
        <v>301.24050153379284</v>
      </c>
      <c r="J3601" s="13">
        <v>0</v>
      </c>
      <c r="K3601" s="13">
        <v>0</v>
      </c>
      <c r="L3601" s="19">
        <v>0</v>
      </c>
      <c r="M3601" s="35">
        <v>0</v>
      </c>
      <c r="N3601" s="19">
        <v>0</v>
      </c>
      <c r="O3601" s="17">
        <v>0</v>
      </c>
      <c r="P3601" s="13">
        <v>0</v>
      </c>
      <c r="Q3601" s="13">
        <v>0</v>
      </c>
      <c r="R3601" s="19">
        <v>0</v>
      </c>
      <c r="S3601" s="27">
        <v>0</v>
      </c>
      <c r="T3601" s="19">
        <v>0</v>
      </c>
      <c r="U3601" s="17">
        <v>0</v>
      </c>
      <c r="V3601" s="13">
        <v>0</v>
      </c>
      <c r="W3601" s="13">
        <v>0</v>
      </c>
      <c r="X3601" s="19">
        <v>0</v>
      </c>
      <c r="Y3601" s="27">
        <v>0</v>
      </c>
      <c r="Z3601" s="19">
        <v>0</v>
      </c>
      <c r="AA3601" s="14">
        <v>0</v>
      </c>
      <c r="AB3601" s="13">
        <v>0</v>
      </c>
      <c r="AC3601" s="22" t="s">
        <v>782</v>
      </c>
      <c r="AD3601" s="19">
        <v>0</v>
      </c>
      <c r="AE3601" s="23">
        <v>0</v>
      </c>
      <c r="AF3601" s="19">
        <v>0</v>
      </c>
      <c r="AG3601" s="14">
        <v>0</v>
      </c>
      <c r="AH3601" s="22" t="s">
        <v>782</v>
      </c>
      <c r="AI3601" s="23" t="s">
        <v>782</v>
      </c>
      <c r="AJ3601" s="23" t="s">
        <v>782</v>
      </c>
      <c r="AK3601" s="23" t="s">
        <v>782</v>
      </c>
      <c r="AL3601" s="14" t="s">
        <v>782</v>
      </c>
      <c r="AM3601" s="22" t="s">
        <v>782</v>
      </c>
      <c r="AN3601" s="23" t="s">
        <v>782</v>
      </c>
      <c r="AO3601" s="23" t="s">
        <v>782</v>
      </c>
      <c r="AP3601" s="23" t="s">
        <v>782</v>
      </c>
      <c r="AQ3601" s="14" t="s">
        <v>782</v>
      </c>
      <c r="AR3601" s="13">
        <v>707</v>
      </c>
      <c r="AS3601" s="19">
        <v>10583.98699999999</v>
      </c>
      <c r="AT3601" s="23">
        <v>10.58398699999999</v>
      </c>
      <c r="AU3601" s="19">
        <v>9.3985804559999924</v>
      </c>
      <c r="AV3601" s="14">
        <v>3.1199591051489701</v>
      </c>
      <c r="AW3601" s="13">
        <v>0</v>
      </c>
      <c r="AX3601" s="22" t="s">
        <v>782</v>
      </c>
      <c r="AY3601" s="19">
        <v>0</v>
      </c>
      <c r="AZ3601" s="23">
        <v>0</v>
      </c>
      <c r="BA3601" s="19">
        <v>0</v>
      </c>
      <c r="BB3601" s="14">
        <v>0</v>
      </c>
      <c r="BC3601" s="13">
        <v>7</v>
      </c>
      <c r="BD3601" s="19">
        <v>11417.000000000002</v>
      </c>
      <c r="BE3601" s="44">
        <v>11.417000000000002</v>
      </c>
      <c r="BF3601" s="19">
        <v>18.537793119708159</v>
      </c>
      <c r="BG3601" s="14">
        <v>6.1538183030904987</v>
      </c>
      <c r="BH3601" s="22">
        <v>714</v>
      </c>
      <c r="BI3601" s="23">
        <v>22.000986999999991</v>
      </c>
      <c r="BJ3601" s="23">
        <v>27.936373575708153</v>
      </c>
      <c r="BK3601" s="14">
        <v>9.2737774082394679</v>
      </c>
      <c r="BL3601" t="s">
        <v>664</v>
      </c>
    </row>
    <row r="3602" spans="1:64">
      <c r="A3602" t="s">
        <v>4715</v>
      </c>
      <c r="B3602" t="s">
        <v>4712</v>
      </c>
      <c r="C3602" t="s">
        <v>664</v>
      </c>
      <c r="D3602" t="s">
        <v>942</v>
      </c>
      <c r="E3602">
        <v>2017</v>
      </c>
      <c r="F3602" s="23">
        <v>105.22</v>
      </c>
      <c r="G3602" s="23">
        <v>27.07</v>
      </c>
      <c r="H3602" s="22">
        <v>35660</v>
      </c>
      <c r="I3602" s="34">
        <v>280.10967314112327</v>
      </c>
      <c r="J3602" s="13">
        <v>0</v>
      </c>
      <c r="K3602" s="13">
        <v>0</v>
      </c>
      <c r="L3602" s="19">
        <v>0</v>
      </c>
      <c r="M3602" s="19">
        <v>0</v>
      </c>
      <c r="N3602" s="19">
        <v>0</v>
      </c>
      <c r="O3602" s="17">
        <v>0</v>
      </c>
      <c r="P3602" s="13">
        <v>0</v>
      </c>
      <c r="Q3602" s="13">
        <v>0</v>
      </c>
      <c r="R3602" s="19">
        <v>0</v>
      </c>
      <c r="S3602" s="19">
        <v>0</v>
      </c>
      <c r="T3602" s="19">
        <v>0</v>
      </c>
      <c r="U3602" s="17">
        <v>0</v>
      </c>
      <c r="V3602" s="13">
        <v>0</v>
      </c>
      <c r="W3602" s="13">
        <v>0</v>
      </c>
      <c r="X3602" s="19">
        <v>0</v>
      </c>
      <c r="Y3602" s="19">
        <v>0</v>
      </c>
      <c r="Z3602" s="19">
        <v>0</v>
      </c>
      <c r="AA3602" s="14">
        <v>0</v>
      </c>
      <c r="AB3602" s="13">
        <v>0</v>
      </c>
      <c r="AC3602" s="22" t="s">
        <v>782</v>
      </c>
      <c r="AD3602" s="19">
        <v>0</v>
      </c>
      <c r="AE3602" s="19">
        <v>0</v>
      </c>
      <c r="AF3602" s="19">
        <v>0</v>
      </c>
      <c r="AG3602" s="14">
        <v>0</v>
      </c>
      <c r="AH3602" s="22" t="s">
        <v>782</v>
      </c>
      <c r="AI3602" s="23" t="s">
        <v>782</v>
      </c>
      <c r="AJ3602" s="23" t="s">
        <v>782</v>
      </c>
      <c r="AK3602" s="23" t="s">
        <v>782</v>
      </c>
      <c r="AL3602" s="14" t="s">
        <v>782</v>
      </c>
      <c r="AM3602" s="22" t="s">
        <v>782</v>
      </c>
      <c r="AN3602" s="23" t="s">
        <v>782</v>
      </c>
      <c r="AO3602" s="23" t="s">
        <v>782</v>
      </c>
      <c r="AP3602" s="23" t="s">
        <v>782</v>
      </c>
      <c r="AQ3602" s="14" t="s">
        <v>782</v>
      </c>
      <c r="AR3602" s="13">
        <v>751</v>
      </c>
      <c r="AS3602" s="19">
        <v>10948.163999999982</v>
      </c>
      <c r="AT3602" s="19">
        <v>10.948164000000013</v>
      </c>
      <c r="AU3602" s="19">
        <v>9.7219696319999898</v>
      </c>
      <c r="AV3602" s="14">
        <v>3.4707725452601284</v>
      </c>
      <c r="AW3602" s="13">
        <v>0</v>
      </c>
      <c r="AX3602" s="22" t="s">
        <v>782</v>
      </c>
      <c r="AY3602" s="19">
        <v>0</v>
      </c>
      <c r="AZ3602" s="19">
        <v>0</v>
      </c>
      <c r="BA3602" s="19">
        <v>0</v>
      </c>
      <c r="BB3602" s="14">
        <v>0</v>
      </c>
      <c r="BC3602" s="13">
        <v>7</v>
      </c>
      <c r="BD3602" s="19">
        <v>11417</v>
      </c>
      <c r="BE3602" s="19">
        <v>11.417000000000002</v>
      </c>
      <c r="BF3602" s="19">
        <v>18.537793119708159</v>
      </c>
      <c r="BG3602" s="14">
        <v>6.6180481779965357</v>
      </c>
      <c r="BH3602" s="22">
        <v>758</v>
      </c>
      <c r="BI3602" s="23">
        <v>22.365164000000014</v>
      </c>
      <c r="BJ3602" s="23">
        <v>28.259762751708148</v>
      </c>
      <c r="BK3602" s="14">
        <v>10.088820723256664</v>
      </c>
      <c r="BL3602" t="s">
        <v>664</v>
      </c>
    </row>
    <row r="3603" spans="1:64">
      <c r="A3603" t="s">
        <v>4716</v>
      </c>
      <c r="B3603" t="s">
        <v>4712</v>
      </c>
      <c r="C3603" t="s">
        <v>664</v>
      </c>
      <c r="D3603" t="s">
        <v>942</v>
      </c>
      <c r="E3603">
        <v>2018</v>
      </c>
      <c r="F3603" s="23">
        <v>105.22</v>
      </c>
      <c r="G3603" s="23">
        <v>27.22</v>
      </c>
      <c r="H3603" s="22">
        <v>35671</v>
      </c>
      <c r="I3603" s="34">
        <v>280.12958143345736</v>
      </c>
      <c r="J3603" s="13">
        <v>0</v>
      </c>
      <c r="K3603" s="13">
        <v>0</v>
      </c>
      <c r="L3603" s="19">
        <v>0</v>
      </c>
      <c r="M3603" s="19">
        <v>0</v>
      </c>
      <c r="N3603" s="19">
        <v>0</v>
      </c>
      <c r="O3603" s="17">
        <v>0</v>
      </c>
      <c r="P3603" s="13">
        <v>0</v>
      </c>
      <c r="Q3603" s="13">
        <v>0</v>
      </c>
      <c r="R3603" s="19">
        <v>0</v>
      </c>
      <c r="S3603" s="19">
        <v>0</v>
      </c>
      <c r="T3603" s="19">
        <v>0</v>
      </c>
      <c r="U3603" s="17">
        <v>0</v>
      </c>
      <c r="V3603" s="13">
        <v>0</v>
      </c>
      <c r="W3603" s="13">
        <v>0</v>
      </c>
      <c r="X3603" s="19">
        <v>0</v>
      </c>
      <c r="Y3603" s="19">
        <v>0</v>
      </c>
      <c r="Z3603" s="19">
        <v>0</v>
      </c>
      <c r="AA3603" s="14">
        <v>0</v>
      </c>
      <c r="AB3603" s="13">
        <v>0</v>
      </c>
      <c r="AC3603" s="22" t="s">
        <v>782</v>
      </c>
      <c r="AD3603" s="19">
        <v>0</v>
      </c>
      <c r="AE3603" s="19">
        <v>0</v>
      </c>
      <c r="AF3603" s="19">
        <v>0</v>
      </c>
      <c r="AG3603" s="14">
        <v>0</v>
      </c>
      <c r="AH3603" s="22" t="s">
        <v>782</v>
      </c>
      <c r="AI3603" s="23" t="s">
        <v>782</v>
      </c>
      <c r="AJ3603" s="23" t="s">
        <v>782</v>
      </c>
      <c r="AK3603" s="23" t="s">
        <v>782</v>
      </c>
      <c r="AL3603" s="14" t="s">
        <v>782</v>
      </c>
      <c r="AM3603" s="22" t="s">
        <v>782</v>
      </c>
      <c r="AN3603" s="23" t="s">
        <v>782</v>
      </c>
      <c r="AO3603" s="23" t="s">
        <v>782</v>
      </c>
      <c r="AP3603" s="23" t="s">
        <v>782</v>
      </c>
      <c r="AQ3603" s="14" t="s">
        <v>782</v>
      </c>
      <c r="AR3603" s="13">
        <v>800</v>
      </c>
      <c r="AS3603" s="19">
        <v>13414.113999999987</v>
      </c>
      <c r="AT3603" s="19">
        <v>13.414114000000019</v>
      </c>
      <c r="AU3603" s="19">
        <v>11.911733231999989</v>
      </c>
      <c r="AV3603" s="14">
        <v>4.2522225503805027</v>
      </c>
      <c r="AW3603" s="13">
        <v>0</v>
      </c>
      <c r="AX3603" s="22" t="s">
        <v>782</v>
      </c>
      <c r="AY3603" s="19">
        <v>0</v>
      </c>
      <c r="AZ3603" s="19">
        <v>0</v>
      </c>
      <c r="BA3603" s="19">
        <v>0</v>
      </c>
      <c r="BB3603" s="14">
        <v>0</v>
      </c>
      <c r="BC3603" s="13">
        <v>7</v>
      </c>
      <c r="BD3603" s="19">
        <v>11417</v>
      </c>
      <c r="BE3603" s="19">
        <v>11.417000000000002</v>
      </c>
      <c r="BF3603" s="19">
        <v>18.159770696492799</v>
      </c>
      <c r="BG3603" s="14">
        <v>6.4826322888025718</v>
      </c>
      <c r="BH3603" s="22">
        <v>807</v>
      </c>
      <c r="BI3603" s="23">
        <v>24.831114000000021</v>
      </c>
      <c r="BJ3603" s="23">
        <v>30.071503928492788</v>
      </c>
      <c r="BK3603" s="14">
        <v>10.734854839183075</v>
      </c>
      <c r="BL3603" t="s">
        <v>664</v>
      </c>
    </row>
    <row r="3604" spans="1:64">
      <c r="A3604" t="s">
        <v>4717</v>
      </c>
      <c r="B3604" t="s">
        <v>4712</v>
      </c>
      <c r="C3604" t="s">
        <v>664</v>
      </c>
      <c r="D3604" t="s">
        <v>942</v>
      </c>
      <c r="E3604">
        <v>2019</v>
      </c>
      <c r="F3604" s="23">
        <v>105.22</v>
      </c>
      <c r="G3604" s="23">
        <v>27.29</v>
      </c>
      <c r="H3604" s="22">
        <v>35631</v>
      </c>
      <c r="I3604" s="34">
        <v>286.04191315606374</v>
      </c>
      <c r="J3604" s="22">
        <v>0</v>
      </c>
      <c r="K3604" s="22">
        <v>0</v>
      </c>
      <c r="L3604" s="23">
        <v>0</v>
      </c>
      <c r="M3604" s="23">
        <v>0</v>
      </c>
      <c r="N3604" s="23">
        <v>0</v>
      </c>
      <c r="O3604" s="14">
        <v>0</v>
      </c>
      <c r="P3604" s="22">
        <v>0</v>
      </c>
      <c r="Q3604" s="22">
        <v>0</v>
      </c>
      <c r="R3604" s="23">
        <v>0</v>
      </c>
      <c r="S3604" s="23">
        <v>0</v>
      </c>
      <c r="T3604" s="23">
        <v>0</v>
      </c>
      <c r="U3604" s="14">
        <v>0</v>
      </c>
      <c r="V3604" s="22">
        <v>0</v>
      </c>
      <c r="W3604" s="22">
        <v>0</v>
      </c>
      <c r="X3604" s="23">
        <v>0</v>
      </c>
      <c r="Y3604" s="23">
        <v>0</v>
      </c>
      <c r="Z3604" s="23">
        <v>0</v>
      </c>
      <c r="AA3604" s="14">
        <v>0</v>
      </c>
      <c r="AB3604" s="22">
        <v>0</v>
      </c>
      <c r="AC3604" s="22">
        <v>0</v>
      </c>
      <c r="AD3604" s="23">
        <v>0</v>
      </c>
      <c r="AE3604" s="23">
        <v>0</v>
      </c>
      <c r="AF3604" s="23">
        <v>0</v>
      </c>
      <c r="AG3604" s="14">
        <v>0</v>
      </c>
      <c r="AH3604" s="22">
        <v>1</v>
      </c>
      <c r="AI3604" s="23">
        <v>1</v>
      </c>
      <c r="AJ3604" s="23">
        <v>1E-3</v>
      </c>
      <c r="AK3604" s="23">
        <v>8.8800000000000001E-4</v>
      </c>
      <c r="AL3604" s="14">
        <v>3.1044401507533947E-4</v>
      </c>
      <c r="AM3604" s="22">
        <v>861</v>
      </c>
      <c r="AN3604" s="23">
        <v>14366.603999999985</v>
      </c>
      <c r="AO3604" s="23">
        <v>14.36660400000002</v>
      </c>
      <c r="AP3604" s="23">
        <v>12.757544351999982</v>
      </c>
      <c r="AQ3604" s="14">
        <v>4.4600262287574264</v>
      </c>
      <c r="AR3604" s="22">
        <v>862</v>
      </c>
      <c r="AS3604" s="23">
        <v>14367.603999999985</v>
      </c>
      <c r="AT3604" s="23">
        <v>14.36760400000002</v>
      </c>
      <c r="AU3604" s="23">
        <v>12.758432351999982</v>
      </c>
      <c r="AV3604" s="14">
        <v>4.4603366727725016</v>
      </c>
      <c r="AW3604" s="22">
        <v>0</v>
      </c>
      <c r="AX3604" s="22" t="s">
        <v>782</v>
      </c>
      <c r="AY3604" s="23">
        <v>0</v>
      </c>
      <c r="AZ3604" s="23">
        <v>0</v>
      </c>
      <c r="BA3604" s="23">
        <v>0</v>
      </c>
      <c r="BB3604" s="14">
        <v>0</v>
      </c>
      <c r="BC3604" s="22">
        <v>7</v>
      </c>
      <c r="BD3604" s="23">
        <v>11417</v>
      </c>
      <c r="BE3604" s="23">
        <v>11.417</v>
      </c>
      <c r="BF3604" s="23">
        <v>18.159771181519563</v>
      </c>
      <c r="BG3604" s="14">
        <v>6.3486399531986208</v>
      </c>
      <c r="BH3604" s="22">
        <v>869</v>
      </c>
      <c r="BI3604" s="23">
        <v>25.784604000000019</v>
      </c>
      <c r="BJ3604" s="23">
        <v>30.918203533519545</v>
      </c>
      <c r="BK3604" s="14">
        <v>10.808976625971123</v>
      </c>
      <c r="BL3604" t="s">
        <v>664</v>
      </c>
    </row>
    <row r="3605" spans="1:64">
      <c r="A3605" t="s">
        <v>4718</v>
      </c>
      <c r="B3605" t="s">
        <v>4712</v>
      </c>
      <c r="C3605" t="s">
        <v>664</v>
      </c>
      <c r="D3605" t="s">
        <v>942</v>
      </c>
      <c r="E3605">
        <v>2020</v>
      </c>
      <c r="F3605" s="23">
        <v>105.22</v>
      </c>
      <c r="G3605" s="23">
        <v>27.41</v>
      </c>
      <c r="H3605" s="22">
        <v>35734</v>
      </c>
      <c r="I3605" s="34">
        <v>286.90964173233283</v>
      </c>
      <c r="J3605" s="22">
        <v>0</v>
      </c>
      <c r="K3605" s="22">
        <v>0</v>
      </c>
      <c r="L3605" s="23">
        <v>0</v>
      </c>
      <c r="M3605" s="23">
        <v>0</v>
      </c>
      <c r="N3605" s="23">
        <v>0</v>
      </c>
      <c r="O3605" s="14">
        <v>0</v>
      </c>
      <c r="P3605" s="22">
        <v>0</v>
      </c>
      <c r="Q3605" s="22">
        <v>0</v>
      </c>
      <c r="R3605" s="23">
        <v>0</v>
      </c>
      <c r="S3605" s="23">
        <v>0</v>
      </c>
      <c r="T3605" s="23">
        <v>0</v>
      </c>
      <c r="U3605" s="14">
        <v>0</v>
      </c>
      <c r="V3605" s="22">
        <v>0</v>
      </c>
      <c r="W3605" s="22">
        <v>0</v>
      </c>
      <c r="X3605" s="23">
        <v>0</v>
      </c>
      <c r="Y3605" s="23">
        <v>0</v>
      </c>
      <c r="Z3605" s="23">
        <v>0</v>
      </c>
      <c r="AA3605" s="14">
        <v>0</v>
      </c>
      <c r="AB3605" s="22">
        <v>0</v>
      </c>
      <c r="AC3605" s="22">
        <v>0</v>
      </c>
      <c r="AD3605" s="23">
        <v>0</v>
      </c>
      <c r="AE3605" s="23">
        <v>0</v>
      </c>
      <c r="AF3605" s="23">
        <v>0</v>
      </c>
      <c r="AG3605" s="14">
        <v>0</v>
      </c>
      <c r="AH3605" s="22">
        <v>1</v>
      </c>
      <c r="AI3605" s="23">
        <v>1</v>
      </c>
      <c r="AJ3605" s="23">
        <v>1E-3</v>
      </c>
      <c r="AK3605" s="23">
        <v>8.8800000000000001E-4</v>
      </c>
      <c r="AL3605" s="14">
        <v>3.0950510921778067E-4</v>
      </c>
      <c r="AM3605" s="22">
        <v>950</v>
      </c>
      <c r="AN3605" s="23">
        <v>15583.323999999981</v>
      </c>
      <c r="AO3605" s="23">
        <v>15.583324000000028</v>
      </c>
      <c r="AP3605" s="23">
        <v>13.83799171199999</v>
      </c>
      <c r="AQ3605" s="14">
        <v>4.8231183965960591</v>
      </c>
      <c r="AR3605" s="22">
        <v>951</v>
      </c>
      <c r="AS3605" s="23">
        <v>15584.323999999981</v>
      </c>
      <c r="AT3605" s="23">
        <v>15.584324000000027</v>
      </c>
      <c r="AU3605" s="23">
        <v>13.83887971199999</v>
      </c>
      <c r="AV3605" s="14">
        <v>4.8234279017052772</v>
      </c>
      <c r="AW3605" s="22">
        <v>0</v>
      </c>
      <c r="AX3605" s="22">
        <v>0</v>
      </c>
      <c r="AY3605" s="23">
        <v>0</v>
      </c>
      <c r="AZ3605" s="23">
        <v>0</v>
      </c>
      <c r="BA3605" s="23">
        <v>0</v>
      </c>
      <c r="BB3605" s="14">
        <v>0</v>
      </c>
      <c r="BC3605" s="22">
        <v>7</v>
      </c>
      <c r="BD3605" s="23">
        <v>11417</v>
      </c>
      <c r="BE3605" s="23">
        <v>11.417000000000002</v>
      </c>
      <c r="BF3605" s="23">
        <v>21.134489318887073</v>
      </c>
      <c r="BG3605" s="14">
        <v>7.3662527307479309</v>
      </c>
      <c r="BH3605" s="22">
        <v>958</v>
      </c>
      <c r="BI3605" s="23">
        <v>27.001324000000029</v>
      </c>
      <c r="BJ3605" s="23">
        <v>34.973369030887064</v>
      </c>
      <c r="BK3605" s="14">
        <v>12.189680632453207</v>
      </c>
      <c r="BL3605" t="s">
        <v>664</v>
      </c>
    </row>
    <row r="3606" spans="1:64">
      <c r="A3606" t="s">
        <v>4719</v>
      </c>
      <c r="B3606" t="s">
        <v>4712</v>
      </c>
      <c r="C3606" t="s">
        <v>664</v>
      </c>
      <c r="D3606" t="s">
        <v>942</v>
      </c>
      <c r="E3606">
        <v>2021</v>
      </c>
      <c r="F3606" s="23">
        <v>105.22</v>
      </c>
      <c r="G3606" s="23">
        <v>27.71</v>
      </c>
      <c r="H3606" s="22">
        <v>35658</v>
      </c>
      <c r="I3606" s="34">
        <v>267.92</v>
      </c>
      <c r="J3606" s="22">
        <v>0</v>
      </c>
      <c r="K3606" s="22">
        <v>0</v>
      </c>
      <c r="L3606" s="23">
        <v>0</v>
      </c>
      <c r="M3606" s="23">
        <v>0</v>
      </c>
      <c r="N3606" s="23">
        <v>0</v>
      </c>
      <c r="O3606" s="14">
        <v>0</v>
      </c>
      <c r="P3606" s="22">
        <v>0</v>
      </c>
      <c r="Q3606" s="22">
        <v>0</v>
      </c>
      <c r="R3606" s="23">
        <v>0</v>
      </c>
      <c r="S3606" s="23">
        <v>0</v>
      </c>
      <c r="T3606" s="23">
        <v>0</v>
      </c>
      <c r="U3606" s="14">
        <v>0</v>
      </c>
      <c r="V3606" s="22">
        <v>0</v>
      </c>
      <c r="W3606" s="22">
        <v>0</v>
      </c>
      <c r="X3606" s="23">
        <v>0</v>
      </c>
      <c r="Y3606" s="23">
        <v>0</v>
      </c>
      <c r="Z3606" s="23">
        <v>0</v>
      </c>
      <c r="AA3606" s="14">
        <v>0</v>
      </c>
      <c r="AB3606" s="22">
        <v>0</v>
      </c>
      <c r="AC3606" s="22">
        <v>0</v>
      </c>
      <c r="AD3606" s="23">
        <v>0</v>
      </c>
      <c r="AE3606" s="23">
        <v>0</v>
      </c>
      <c r="AF3606" s="23">
        <v>0</v>
      </c>
      <c r="AG3606" s="14">
        <v>0</v>
      </c>
      <c r="AH3606" s="22">
        <v>2</v>
      </c>
      <c r="AI3606" s="23">
        <v>945.42</v>
      </c>
      <c r="AJ3606" s="23">
        <v>0.94542000000000004</v>
      </c>
      <c r="AK3606" s="23">
        <v>0.845983559</v>
      </c>
      <c r="AL3606" s="14">
        <v>0.32</v>
      </c>
      <c r="AM3606" s="22">
        <v>1077</v>
      </c>
      <c r="AN3606" s="23">
        <v>17177.938999999998</v>
      </c>
      <c r="AO3606" s="23">
        <v>17.177938999999999</v>
      </c>
      <c r="AP3606" s="23">
        <v>15.371213409999999</v>
      </c>
      <c r="AQ3606" s="14">
        <v>5.74</v>
      </c>
      <c r="AR3606" s="22">
        <v>1079</v>
      </c>
      <c r="AS3606" s="23">
        <v>18123.359</v>
      </c>
      <c r="AT3606" s="23">
        <v>18.123359000000001</v>
      </c>
      <c r="AU3606" s="23">
        <v>16.217196959999999</v>
      </c>
      <c r="AV3606" s="14">
        <v>6.05</v>
      </c>
      <c r="AW3606" s="22">
        <v>0</v>
      </c>
      <c r="AX3606" s="22">
        <v>0</v>
      </c>
      <c r="AY3606" s="23">
        <v>0</v>
      </c>
      <c r="AZ3606" s="23">
        <v>0</v>
      </c>
      <c r="BA3606" s="23">
        <v>0</v>
      </c>
      <c r="BB3606" s="14">
        <v>0</v>
      </c>
      <c r="BC3606" s="22">
        <v>7</v>
      </c>
      <c r="BD3606" s="23">
        <v>11500</v>
      </c>
      <c r="BE3606" s="23">
        <v>11.5</v>
      </c>
      <c r="BF3606" s="23">
        <v>18.753114530000001</v>
      </c>
      <c r="BG3606" s="14">
        <v>7</v>
      </c>
      <c r="BH3606" s="22">
        <v>1086</v>
      </c>
      <c r="BI3606" s="23">
        <v>29.62</v>
      </c>
      <c r="BJ3606" s="23">
        <v>34.97</v>
      </c>
      <c r="BK3606" s="14">
        <v>13.05</v>
      </c>
      <c r="BL3606" t="s">
        <v>664</v>
      </c>
    </row>
    <row r="3607" spans="1:64">
      <c r="A3607" t="s">
        <v>4720</v>
      </c>
      <c r="B3607" t="s">
        <v>4712</v>
      </c>
      <c r="C3607" t="s">
        <v>664</v>
      </c>
      <c r="D3607" s="111" t="s">
        <v>942</v>
      </c>
      <c r="E3607" s="110">
        <v>2022</v>
      </c>
      <c r="F3607" s="23"/>
      <c r="G3607" s="23"/>
      <c r="H3607" s="22">
        <v>36374</v>
      </c>
      <c r="I3607" s="34">
        <v>263.62195343556982</v>
      </c>
      <c r="J3607" s="22">
        <v>0</v>
      </c>
      <c r="K3607" s="22">
        <v>0</v>
      </c>
      <c r="L3607" s="23">
        <v>0</v>
      </c>
      <c r="M3607" s="23">
        <v>0</v>
      </c>
      <c r="N3607" s="23">
        <v>0</v>
      </c>
      <c r="O3607" s="14">
        <v>0</v>
      </c>
      <c r="P3607" s="22">
        <v>0</v>
      </c>
      <c r="Q3607" s="22">
        <v>0</v>
      </c>
      <c r="R3607" s="23">
        <v>0</v>
      </c>
      <c r="S3607" s="23">
        <v>0</v>
      </c>
      <c r="T3607" s="23">
        <v>0</v>
      </c>
      <c r="U3607" s="14">
        <v>0</v>
      </c>
      <c r="V3607" s="22">
        <v>0</v>
      </c>
      <c r="W3607" s="22">
        <v>0</v>
      </c>
      <c r="X3607" s="23">
        <v>0</v>
      </c>
      <c r="Y3607" s="23">
        <v>0</v>
      </c>
      <c r="Z3607" s="23">
        <v>0</v>
      </c>
      <c r="AA3607" s="14">
        <v>0</v>
      </c>
      <c r="AB3607" s="22">
        <v>0</v>
      </c>
      <c r="AC3607" s="22">
        <v>0</v>
      </c>
      <c r="AD3607" s="23">
        <v>0</v>
      </c>
      <c r="AE3607" s="23">
        <v>0</v>
      </c>
      <c r="AF3607" s="23">
        <v>0</v>
      </c>
      <c r="AG3607" s="14">
        <v>0</v>
      </c>
      <c r="AH3607" s="22">
        <v>1</v>
      </c>
      <c r="AI3607" s="23">
        <v>944.84</v>
      </c>
      <c r="AJ3607" s="23">
        <v>0.94484000000000001</v>
      </c>
      <c r="AK3607" s="23">
        <v>0.96786000451744003</v>
      </c>
      <c r="AL3607" s="14">
        <v>0.36713937967005794</v>
      </c>
      <c r="AM3607" s="22">
        <v>1338</v>
      </c>
      <c r="AN3607" s="23">
        <v>20540.757000000005</v>
      </c>
      <c r="AO3607" s="23">
        <v>20.54075700000001</v>
      </c>
      <c r="AP3607" s="23">
        <v>21.041210324300032</v>
      </c>
      <c r="AQ3607" s="14">
        <v>7.9815850122067253</v>
      </c>
      <c r="AR3607" s="22">
        <v>1339</v>
      </c>
      <c r="AS3607" s="23">
        <v>21485.597000000002</v>
      </c>
      <c r="AT3607" s="23">
        <v>21.485596999999999</v>
      </c>
      <c r="AU3607" s="23">
        <v>22.00907032881744</v>
      </c>
      <c r="AV3607" s="14">
        <v>8.34872439187677</v>
      </c>
      <c r="AW3607" s="22">
        <v>0</v>
      </c>
      <c r="AX3607" s="22">
        <v>0</v>
      </c>
      <c r="AY3607" s="23">
        <v>0</v>
      </c>
      <c r="AZ3607" s="23">
        <v>0</v>
      </c>
      <c r="BA3607" s="23">
        <v>0</v>
      </c>
      <c r="BB3607" s="14">
        <v>0</v>
      </c>
      <c r="BC3607" s="22">
        <v>7</v>
      </c>
      <c r="BD3607" s="23">
        <v>11500</v>
      </c>
      <c r="BE3607" s="23">
        <v>11.5</v>
      </c>
      <c r="BF3607" s="23">
        <v>20.946712792006366</v>
      </c>
      <c r="BG3607" s="14">
        <v>7.9457391613349913</v>
      </c>
      <c r="BH3607" s="22">
        <v>1346</v>
      </c>
      <c r="BI3607" s="23">
        <v>32.985596999999999</v>
      </c>
      <c r="BJ3607" s="23">
        <v>42.95578312082381</v>
      </c>
      <c r="BK3607" s="14">
        <v>16.294463553211763</v>
      </c>
      <c r="BL3607" t="s">
        <v>664</v>
      </c>
    </row>
    <row r="3608" spans="1:64">
      <c r="A3608" t="s">
        <v>4721</v>
      </c>
      <c r="B3608" t="s">
        <v>4712</v>
      </c>
      <c r="C3608" t="s">
        <v>664</v>
      </c>
      <c r="D3608" t="s">
        <v>942</v>
      </c>
      <c r="E3608">
        <v>2023</v>
      </c>
      <c r="F3608">
        <v>105.22</v>
      </c>
      <c r="G3608">
        <v>29.05</v>
      </c>
      <c r="H3608">
        <v>36594</v>
      </c>
      <c r="I3608">
        <v>263.62195343556982</v>
      </c>
      <c r="J3608">
        <v>0</v>
      </c>
      <c r="K3608">
        <v>0</v>
      </c>
      <c r="L3608">
        <v>0</v>
      </c>
      <c r="M3608">
        <v>0</v>
      </c>
      <c r="N3608">
        <v>0</v>
      </c>
      <c r="O3608">
        <v>0</v>
      </c>
      <c r="P3608">
        <v>0</v>
      </c>
      <c r="Q3608">
        <v>0</v>
      </c>
      <c r="R3608">
        <v>0</v>
      </c>
      <c r="S3608">
        <v>0</v>
      </c>
      <c r="T3608">
        <v>0</v>
      </c>
      <c r="U3608">
        <v>0</v>
      </c>
      <c r="V3608">
        <v>0</v>
      </c>
      <c r="W3608">
        <v>0</v>
      </c>
      <c r="X3608">
        <v>0</v>
      </c>
      <c r="Y3608">
        <v>0</v>
      </c>
      <c r="Z3608">
        <v>0</v>
      </c>
      <c r="AA3608">
        <v>0</v>
      </c>
      <c r="AG3608">
        <v>0</v>
      </c>
      <c r="AH3608">
        <v>2</v>
      </c>
      <c r="AI3608">
        <v>959.84</v>
      </c>
      <c r="AJ3608">
        <v>0.95984000000000003</v>
      </c>
      <c r="AK3608">
        <v>0.90031799999999995</v>
      </c>
      <c r="AL3608">
        <v>0.36889699999999997</v>
      </c>
      <c r="AM3608">
        <v>1750</v>
      </c>
      <c r="AN3608">
        <v>26309.171999999999</v>
      </c>
      <c r="AO3608">
        <v>26.309172</v>
      </c>
      <c r="AP3608">
        <v>24.677668000000001</v>
      </c>
      <c r="AQ3608">
        <v>9.361006425449812</v>
      </c>
      <c r="AR3608">
        <v>1987</v>
      </c>
      <c r="AS3608">
        <v>27453.642999999902</v>
      </c>
      <c r="AT3608">
        <v>27.453643</v>
      </c>
      <c r="AU3608">
        <v>25.751166705158401</v>
      </c>
      <c r="AV3608">
        <v>9.7682178474002104</v>
      </c>
      <c r="AW3608">
        <v>0</v>
      </c>
      <c r="AX3608">
        <v>0</v>
      </c>
      <c r="AY3608">
        <v>0</v>
      </c>
      <c r="AZ3608">
        <v>0</v>
      </c>
      <c r="BA3608">
        <v>0</v>
      </c>
      <c r="BB3608">
        <v>0</v>
      </c>
      <c r="BC3608">
        <v>8</v>
      </c>
      <c r="BD3608">
        <v>15300</v>
      </c>
      <c r="BE3608">
        <v>15.3</v>
      </c>
      <c r="BF3608">
        <v>35.359732000000001</v>
      </c>
      <c r="BG3608">
        <v>13.413045286701456</v>
      </c>
      <c r="BH3608">
        <v>1995</v>
      </c>
      <c r="BI3608">
        <v>42.753642999999997</v>
      </c>
      <c r="BJ3608">
        <v>61.110898705158405</v>
      </c>
      <c r="BK3608">
        <v>23.181263134101666</v>
      </c>
      <c r="BL3608" t="s">
        <v>664</v>
      </c>
    </row>
    <row r="3609" spans="1:64">
      <c r="A3609" t="s">
        <v>4722</v>
      </c>
      <c r="B3609" t="s">
        <v>4712</v>
      </c>
      <c r="C3609" t="s">
        <v>664</v>
      </c>
      <c r="D3609" t="s">
        <v>942</v>
      </c>
      <c r="E3609">
        <v>2024</v>
      </c>
      <c r="F3609">
        <v>105.22</v>
      </c>
      <c r="G3609">
        <v>29.38</v>
      </c>
      <c r="H3609">
        <v>36521</v>
      </c>
      <c r="I3609">
        <v>250.42808146691607</v>
      </c>
      <c r="J3609">
        <v>0</v>
      </c>
      <c r="K3609">
        <v>0</v>
      </c>
      <c r="L3609">
        <v>0</v>
      </c>
      <c r="M3609">
        <v>0</v>
      </c>
      <c r="N3609">
        <v>0</v>
      </c>
      <c r="O3609">
        <v>0</v>
      </c>
      <c r="P3609">
        <v>0</v>
      </c>
      <c r="Q3609">
        <v>0</v>
      </c>
      <c r="R3609">
        <v>0</v>
      </c>
      <c r="S3609">
        <v>0</v>
      </c>
      <c r="T3609">
        <v>0</v>
      </c>
      <c r="U3609">
        <v>0</v>
      </c>
      <c r="V3609">
        <v>0</v>
      </c>
      <c r="W3609">
        <v>0</v>
      </c>
      <c r="X3609">
        <v>0</v>
      </c>
      <c r="Y3609">
        <v>0</v>
      </c>
      <c r="Z3609">
        <v>0</v>
      </c>
      <c r="AA3609">
        <v>0</v>
      </c>
      <c r="AB3609">
        <v>0</v>
      </c>
      <c r="AC3609">
        <v>0</v>
      </c>
      <c r="AD3609">
        <v>0</v>
      </c>
      <c r="AE3609">
        <v>0</v>
      </c>
      <c r="AF3609">
        <v>0</v>
      </c>
      <c r="AG3609">
        <v>0</v>
      </c>
      <c r="AH3609">
        <v>5</v>
      </c>
      <c r="AI3609">
        <v>991.62000000000012</v>
      </c>
      <c r="AJ3609">
        <v>0.99162000000000006</v>
      </c>
      <c r="AK3609">
        <v>0.89438552110225578</v>
      </c>
      <c r="AL3609">
        <v>0.35714266381919818</v>
      </c>
      <c r="AM3609">
        <v>2130</v>
      </c>
      <c r="AN3609">
        <v>29990.36100000003</v>
      </c>
      <c r="AO3609">
        <v>29.990361000000039</v>
      </c>
      <c r="AP3609">
        <v>27.049620470573213</v>
      </c>
      <c r="AQ3609">
        <v>10.801352752505403</v>
      </c>
      <c r="AR3609">
        <v>2639</v>
      </c>
      <c r="AS3609">
        <v>31446.385999999875</v>
      </c>
      <c r="AT3609">
        <v>31.44638600000015</v>
      </c>
      <c r="AU3609">
        <v>28.362873206866183</v>
      </c>
      <c r="AV3609">
        <v>11.325755897951559</v>
      </c>
      <c r="AW3609">
        <v>0</v>
      </c>
      <c r="AX3609">
        <v>0</v>
      </c>
      <c r="AY3609">
        <v>0</v>
      </c>
      <c r="AZ3609">
        <v>0</v>
      </c>
      <c r="BA3609">
        <v>0</v>
      </c>
      <c r="BB3609">
        <v>0</v>
      </c>
      <c r="BC3609">
        <v>9</v>
      </c>
      <c r="BD3609">
        <v>17150</v>
      </c>
      <c r="BE3609">
        <v>17.150000000000002</v>
      </c>
      <c r="BF3609">
        <v>32.897719401054218</v>
      </c>
      <c r="BG3609">
        <v>13.13659363133376</v>
      </c>
      <c r="BH3609">
        <v>2648</v>
      </c>
      <c r="BI3609">
        <v>48.596386000000152</v>
      </c>
      <c r="BJ3609">
        <v>61.260592607920401</v>
      </c>
      <c r="BK3609">
        <v>24.462349529285319</v>
      </c>
      <c r="BL3609" t="s">
        <v>664</v>
      </c>
    </row>
    <row r="3610" spans="1:64">
      <c r="A3610" t="s">
        <v>4723</v>
      </c>
      <c r="B3610" t="s">
        <v>4724</v>
      </c>
      <c r="C3610" t="s">
        <v>665</v>
      </c>
      <c r="D3610" t="s">
        <v>942</v>
      </c>
      <c r="E3610">
        <v>2012</v>
      </c>
      <c r="F3610" s="23">
        <v>68.75</v>
      </c>
      <c r="G3610" s="23">
        <v>10.37</v>
      </c>
      <c r="H3610" s="22">
        <v>12593</v>
      </c>
      <c r="I3610" s="34">
        <v>102.54297</v>
      </c>
      <c r="J3610" s="22">
        <v>4</v>
      </c>
      <c r="K3610" s="22" t="s">
        <v>782</v>
      </c>
      <c r="L3610" s="23">
        <v>1085</v>
      </c>
      <c r="M3610" s="23">
        <v>1.085</v>
      </c>
      <c r="N3610" s="23">
        <v>8.4166430000000005</v>
      </c>
      <c r="O3610" s="14">
        <v>8.2079181049661436</v>
      </c>
      <c r="P3610" s="22">
        <v>0</v>
      </c>
      <c r="Q3610" s="22" t="s">
        <v>782</v>
      </c>
      <c r="R3610" s="23">
        <v>0</v>
      </c>
      <c r="S3610" s="23">
        <v>0</v>
      </c>
      <c r="T3610" s="23">
        <v>0</v>
      </c>
      <c r="U3610" s="14">
        <v>0</v>
      </c>
      <c r="V3610" s="22">
        <v>0</v>
      </c>
      <c r="W3610" s="22" t="s">
        <v>782</v>
      </c>
      <c r="X3610" s="23">
        <v>0</v>
      </c>
      <c r="Y3610" s="23">
        <v>0</v>
      </c>
      <c r="Z3610" s="23">
        <v>0</v>
      </c>
      <c r="AA3610" s="14">
        <v>0</v>
      </c>
      <c r="AB3610" s="22">
        <v>0</v>
      </c>
      <c r="AC3610" s="22" t="s">
        <v>782</v>
      </c>
      <c r="AD3610" s="23">
        <v>0</v>
      </c>
      <c r="AE3610" s="23">
        <v>0</v>
      </c>
      <c r="AF3610" s="23">
        <v>0</v>
      </c>
      <c r="AG3610" s="14">
        <v>0</v>
      </c>
      <c r="AH3610" s="22" t="s">
        <v>782</v>
      </c>
      <c r="AI3610" s="23" t="s">
        <v>782</v>
      </c>
      <c r="AJ3610" s="23" t="s">
        <v>782</v>
      </c>
      <c r="AK3610" s="23" t="s">
        <v>782</v>
      </c>
      <c r="AL3610" s="14" t="s">
        <v>782</v>
      </c>
      <c r="AM3610" s="22" t="s">
        <v>782</v>
      </c>
      <c r="AN3610" s="23" t="s">
        <v>782</v>
      </c>
      <c r="AO3610" s="23" t="s">
        <v>782</v>
      </c>
      <c r="AP3610" s="23" t="s">
        <v>782</v>
      </c>
      <c r="AQ3610" s="14" t="s">
        <v>782</v>
      </c>
      <c r="AR3610" s="22">
        <v>370</v>
      </c>
      <c r="AS3610" s="23">
        <v>10359.824000000002</v>
      </c>
      <c r="AT3610" s="23">
        <v>10.359824000000001</v>
      </c>
      <c r="AU3610" s="23">
        <v>8.8454090000000001</v>
      </c>
      <c r="AV3610" s="14">
        <v>8.6260511081354476</v>
      </c>
      <c r="AW3610" s="22">
        <v>0</v>
      </c>
      <c r="AX3610" s="22" t="s">
        <v>782</v>
      </c>
      <c r="AY3610" s="23">
        <v>0</v>
      </c>
      <c r="AZ3610" s="23">
        <v>0</v>
      </c>
      <c r="BA3610" s="23">
        <v>0</v>
      </c>
      <c r="BB3610" s="14">
        <v>0</v>
      </c>
      <c r="BC3610" s="22">
        <v>2</v>
      </c>
      <c r="BD3610" s="23">
        <v>1200</v>
      </c>
      <c r="BE3610" s="23">
        <v>1.2</v>
      </c>
      <c r="BF3610" s="23">
        <v>1.9163999999999999</v>
      </c>
      <c r="BG3610" s="14">
        <v>1.8688750676911348</v>
      </c>
      <c r="BH3610" s="22">
        <v>376</v>
      </c>
      <c r="BI3610" s="23">
        <v>12.644824</v>
      </c>
      <c r="BJ3610" s="23">
        <v>19.178451999999997</v>
      </c>
      <c r="BK3610" s="14">
        <v>18.702844280792725</v>
      </c>
      <c r="BL3610" t="s">
        <v>665</v>
      </c>
    </row>
    <row r="3611" spans="1:64">
      <c r="A3611" t="s">
        <v>4725</v>
      </c>
      <c r="B3611" t="s">
        <v>4724</v>
      </c>
      <c r="C3611" t="s">
        <v>665</v>
      </c>
      <c r="D3611" t="s">
        <v>942</v>
      </c>
      <c r="E3611">
        <v>2015</v>
      </c>
      <c r="F3611" s="23">
        <v>68.75</v>
      </c>
      <c r="G3611" s="23">
        <v>10.53</v>
      </c>
      <c r="H3611" s="22">
        <v>12647</v>
      </c>
      <c r="I3611" s="34">
        <v>101.26891232830206</v>
      </c>
      <c r="J3611" s="13">
        <v>5</v>
      </c>
      <c r="K3611" s="13">
        <v>5</v>
      </c>
      <c r="L3611" s="19">
        <v>1585</v>
      </c>
      <c r="M3611" s="35">
        <v>1.585</v>
      </c>
      <c r="N3611" s="19">
        <v>9.4804476462317204</v>
      </c>
      <c r="O3611" s="17">
        <v>9.36165643361233</v>
      </c>
      <c r="P3611" s="36">
        <v>0</v>
      </c>
      <c r="Q3611" s="37">
        <v>0</v>
      </c>
      <c r="R3611" s="38">
        <v>0</v>
      </c>
      <c r="S3611" s="27">
        <v>0</v>
      </c>
      <c r="T3611" s="23">
        <v>0</v>
      </c>
      <c r="U3611" s="17">
        <v>0</v>
      </c>
      <c r="V3611" s="22">
        <v>0</v>
      </c>
      <c r="W3611" s="22">
        <v>0</v>
      </c>
      <c r="X3611" s="23">
        <v>0</v>
      </c>
      <c r="Y3611" s="27">
        <v>0</v>
      </c>
      <c r="Z3611" s="27">
        <v>0</v>
      </c>
      <c r="AA3611" s="14">
        <v>0</v>
      </c>
      <c r="AB3611" s="39">
        <v>0</v>
      </c>
      <c r="AC3611" s="22" t="s">
        <v>782</v>
      </c>
      <c r="AD3611" s="23">
        <v>0</v>
      </c>
      <c r="AE3611" s="23">
        <v>0</v>
      </c>
      <c r="AF3611" s="23">
        <v>0</v>
      </c>
      <c r="AG3611" s="14">
        <v>0</v>
      </c>
      <c r="AH3611" s="22" t="s">
        <v>782</v>
      </c>
      <c r="AI3611" s="23" t="s">
        <v>782</v>
      </c>
      <c r="AJ3611" s="23" t="s">
        <v>782</v>
      </c>
      <c r="AK3611" s="23" t="s">
        <v>782</v>
      </c>
      <c r="AL3611" s="14" t="s">
        <v>782</v>
      </c>
      <c r="AM3611" s="22" t="s">
        <v>782</v>
      </c>
      <c r="AN3611" s="23" t="s">
        <v>782</v>
      </c>
      <c r="AO3611" s="23" t="s">
        <v>782</v>
      </c>
      <c r="AP3611" s="23" t="s">
        <v>782</v>
      </c>
      <c r="AQ3611" s="14" t="s">
        <v>782</v>
      </c>
      <c r="AR3611" s="40">
        <v>466</v>
      </c>
      <c r="AS3611" s="41">
        <v>13500.324000000002</v>
      </c>
      <c r="AT3611" s="23">
        <v>13.500324000000003</v>
      </c>
      <c r="AU3611" s="23">
        <v>11.990485192934612</v>
      </c>
      <c r="AV3611" s="14">
        <v>11.840242891187426</v>
      </c>
      <c r="AW3611" s="22">
        <v>0</v>
      </c>
      <c r="AX3611" s="22" t="s">
        <v>782</v>
      </c>
      <c r="AY3611" s="23">
        <v>0</v>
      </c>
      <c r="AZ3611" s="23">
        <v>0</v>
      </c>
      <c r="BA3611" s="23">
        <v>0</v>
      </c>
      <c r="BB3611" s="14">
        <v>0</v>
      </c>
      <c r="BC3611" s="42">
        <v>7</v>
      </c>
      <c r="BD3611" s="43">
        <v>16200</v>
      </c>
      <c r="BE3611" s="44">
        <v>16.2</v>
      </c>
      <c r="BF3611" s="23">
        <v>24.912998900001405</v>
      </c>
      <c r="BG3611" s="14">
        <v>24.600835860897128</v>
      </c>
      <c r="BH3611" s="22">
        <v>478</v>
      </c>
      <c r="BI3611" s="23">
        <v>31.285324000000003</v>
      </c>
      <c r="BJ3611" s="23">
        <v>46.383931739167735</v>
      </c>
      <c r="BK3611" s="14">
        <v>45.802735185696882</v>
      </c>
      <c r="BL3611" t="s">
        <v>665</v>
      </c>
    </row>
    <row r="3612" spans="1:64">
      <c r="A3612" t="s">
        <v>4726</v>
      </c>
      <c r="B3612" t="s">
        <v>4724</v>
      </c>
      <c r="C3612" t="s">
        <v>665</v>
      </c>
      <c r="D3612" t="s">
        <v>942</v>
      </c>
      <c r="E3612">
        <v>2016</v>
      </c>
      <c r="F3612" s="23">
        <v>68.75</v>
      </c>
      <c r="G3612" s="23">
        <v>10.69</v>
      </c>
      <c r="H3612" s="22">
        <v>12432</v>
      </c>
      <c r="I3612" s="34">
        <v>107.53002040355287</v>
      </c>
      <c r="J3612" s="13">
        <v>5</v>
      </c>
      <c r="K3612" s="13">
        <v>5</v>
      </c>
      <c r="L3612" s="19">
        <v>1585</v>
      </c>
      <c r="M3612" s="35">
        <v>1.585</v>
      </c>
      <c r="N3612" s="19">
        <v>9.4798850000000012</v>
      </c>
      <c r="O3612" s="17">
        <v>8.8160357120947577</v>
      </c>
      <c r="P3612" s="13">
        <v>0</v>
      </c>
      <c r="Q3612" s="13">
        <v>0</v>
      </c>
      <c r="R3612" s="19">
        <v>0</v>
      </c>
      <c r="S3612" s="27">
        <v>0</v>
      </c>
      <c r="T3612" s="19">
        <v>0</v>
      </c>
      <c r="U3612" s="17">
        <v>0</v>
      </c>
      <c r="V3612" s="13">
        <v>0</v>
      </c>
      <c r="W3612" s="13">
        <v>0</v>
      </c>
      <c r="X3612" s="19">
        <v>0</v>
      </c>
      <c r="Y3612" s="27">
        <v>0</v>
      </c>
      <c r="Z3612" s="19">
        <v>0</v>
      </c>
      <c r="AA3612" s="14">
        <v>0</v>
      </c>
      <c r="AB3612" s="13">
        <v>0</v>
      </c>
      <c r="AC3612" s="22" t="s">
        <v>782</v>
      </c>
      <c r="AD3612" s="19">
        <v>0</v>
      </c>
      <c r="AE3612" s="23">
        <v>0</v>
      </c>
      <c r="AF3612" s="19">
        <v>0</v>
      </c>
      <c r="AG3612" s="14">
        <v>0</v>
      </c>
      <c r="AH3612" s="22" t="s">
        <v>782</v>
      </c>
      <c r="AI3612" s="23" t="s">
        <v>782</v>
      </c>
      <c r="AJ3612" s="23" t="s">
        <v>782</v>
      </c>
      <c r="AK3612" s="23" t="s">
        <v>782</v>
      </c>
      <c r="AL3612" s="14" t="s">
        <v>782</v>
      </c>
      <c r="AM3612" s="22" t="s">
        <v>782</v>
      </c>
      <c r="AN3612" s="23" t="s">
        <v>782</v>
      </c>
      <c r="AO3612" s="23" t="s">
        <v>782</v>
      </c>
      <c r="AP3612" s="23" t="s">
        <v>782</v>
      </c>
      <c r="AQ3612" s="14" t="s">
        <v>782</v>
      </c>
      <c r="AR3612" s="13">
        <v>469</v>
      </c>
      <c r="AS3612" s="19">
        <v>13516.964000000009</v>
      </c>
      <c r="AT3612" s="23">
        <v>13.516964000000009</v>
      </c>
      <c r="AU3612" s="19">
        <v>12.003064032000017</v>
      </c>
      <c r="AV3612" s="14">
        <v>11.162523718449352</v>
      </c>
      <c r="AW3612" s="13">
        <v>0</v>
      </c>
      <c r="AX3612" s="22" t="s">
        <v>782</v>
      </c>
      <c r="AY3612" s="19">
        <v>0</v>
      </c>
      <c r="AZ3612" s="23">
        <v>0</v>
      </c>
      <c r="BA3612" s="19">
        <v>0</v>
      </c>
      <c r="BB3612" s="14">
        <v>0</v>
      </c>
      <c r="BC3612" s="13">
        <v>7</v>
      </c>
      <c r="BD3612" s="19">
        <v>16200</v>
      </c>
      <c r="BE3612" s="44">
        <v>16.2</v>
      </c>
      <c r="BF3612" s="19">
        <v>25.227998900001403</v>
      </c>
      <c r="BG3612" s="14">
        <v>23.461354145867762</v>
      </c>
      <c r="BH3612" s="22">
        <v>481</v>
      </c>
      <c r="BI3612" s="23">
        <v>31.301964000000009</v>
      </c>
      <c r="BJ3612" s="23">
        <v>46.710947932001424</v>
      </c>
      <c r="BK3612" s="14">
        <v>43.439913576411875</v>
      </c>
      <c r="BL3612" t="s">
        <v>665</v>
      </c>
    </row>
    <row r="3613" spans="1:64">
      <c r="A3613" t="s">
        <v>4727</v>
      </c>
      <c r="B3613" t="s">
        <v>4724</v>
      </c>
      <c r="C3613" t="s">
        <v>665</v>
      </c>
      <c r="D3613" t="s">
        <v>942</v>
      </c>
      <c r="E3613">
        <v>2017</v>
      </c>
      <c r="F3613" s="23">
        <v>68.760000000000005</v>
      </c>
      <c r="G3613" s="23">
        <v>10.71</v>
      </c>
      <c r="H3613" s="22">
        <v>12355</v>
      </c>
      <c r="I3613" s="34">
        <v>97.048654280947218</v>
      </c>
      <c r="J3613" s="13">
        <v>5</v>
      </c>
      <c r="K3613" s="13">
        <v>5</v>
      </c>
      <c r="L3613" s="19">
        <v>1585</v>
      </c>
      <c r="M3613" s="19">
        <v>1.585</v>
      </c>
      <c r="N3613" s="19">
        <v>9.4798850000000012</v>
      </c>
      <c r="O3613" s="17">
        <v>9.7681776942074627</v>
      </c>
      <c r="P3613" s="13">
        <v>0</v>
      </c>
      <c r="Q3613" s="13">
        <v>0</v>
      </c>
      <c r="R3613" s="19">
        <v>0</v>
      </c>
      <c r="S3613" s="19">
        <v>0</v>
      </c>
      <c r="T3613" s="19">
        <v>0</v>
      </c>
      <c r="U3613" s="17">
        <v>0</v>
      </c>
      <c r="V3613" s="13">
        <v>0</v>
      </c>
      <c r="W3613" s="13">
        <v>0</v>
      </c>
      <c r="X3613" s="19">
        <v>0</v>
      </c>
      <c r="Y3613" s="19">
        <v>0</v>
      </c>
      <c r="Z3613" s="19">
        <v>0</v>
      </c>
      <c r="AA3613" s="14">
        <v>0</v>
      </c>
      <c r="AB3613" s="13">
        <v>0</v>
      </c>
      <c r="AC3613" s="22" t="s">
        <v>782</v>
      </c>
      <c r="AD3613" s="19">
        <v>0</v>
      </c>
      <c r="AE3613" s="19">
        <v>0</v>
      </c>
      <c r="AF3613" s="19">
        <v>0</v>
      </c>
      <c r="AG3613" s="14">
        <v>0</v>
      </c>
      <c r="AH3613" s="22" t="s">
        <v>782</v>
      </c>
      <c r="AI3613" s="23" t="s">
        <v>782</v>
      </c>
      <c r="AJ3613" s="23" t="s">
        <v>782</v>
      </c>
      <c r="AK3613" s="23" t="s">
        <v>782</v>
      </c>
      <c r="AL3613" s="14" t="s">
        <v>782</v>
      </c>
      <c r="AM3613" s="22" t="s">
        <v>782</v>
      </c>
      <c r="AN3613" s="23" t="s">
        <v>782</v>
      </c>
      <c r="AO3613" s="23" t="s">
        <v>782</v>
      </c>
      <c r="AP3613" s="23" t="s">
        <v>782</v>
      </c>
      <c r="AQ3613" s="14" t="s">
        <v>782</v>
      </c>
      <c r="AR3613" s="13">
        <v>481</v>
      </c>
      <c r="AS3613" s="19">
        <v>14143.75400000001</v>
      </c>
      <c r="AT3613" s="19">
        <v>14.143753999999999</v>
      </c>
      <c r="AU3613" s="19">
        <v>12.559653552000004</v>
      </c>
      <c r="AV3613" s="14">
        <v>12.941605058882036</v>
      </c>
      <c r="AW3613" s="13">
        <v>0</v>
      </c>
      <c r="AX3613" s="22" t="s">
        <v>782</v>
      </c>
      <c r="AY3613" s="19">
        <v>0</v>
      </c>
      <c r="AZ3613" s="19">
        <v>0</v>
      </c>
      <c r="BA3613" s="19">
        <v>0</v>
      </c>
      <c r="BB3613" s="14">
        <v>0</v>
      </c>
      <c r="BC3613" s="13">
        <v>7</v>
      </c>
      <c r="BD3613" s="19">
        <v>16200</v>
      </c>
      <c r="BE3613" s="19">
        <v>16.2</v>
      </c>
      <c r="BF3613" s="19">
        <v>25.227998900001403</v>
      </c>
      <c r="BG3613" s="14">
        <v>25.995207338958654</v>
      </c>
      <c r="BH3613" s="22">
        <v>493</v>
      </c>
      <c r="BI3613" s="23">
        <v>31.928753999999998</v>
      </c>
      <c r="BJ3613" s="23">
        <v>47.267537452001413</v>
      </c>
      <c r="BK3613" s="14">
        <v>48.704990092048149</v>
      </c>
      <c r="BL3613" t="s">
        <v>665</v>
      </c>
    </row>
    <row r="3614" spans="1:64">
      <c r="A3614" t="s">
        <v>4728</v>
      </c>
      <c r="B3614" t="s">
        <v>4724</v>
      </c>
      <c r="C3614" t="s">
        <v>665</v>
      </c>
      <c r="D3614" t="s">
        <v>942</v>
      </c>
      <c r="E3614">
        <v>2018</v>
      </c>
      <c r="F3614" s="23">
        <v>68.760000000000005</v>
      </c>
      <c r="G3614" s="23">
        <v>10.78</v>
      </c>
      <c r="H3614" s="22">
        <v>12289</v>
      </c>
      <c r="I3614" s="34">
        <v>97.055551839886874</v>
      </c>
      <c r="J3614" s="13">
        <v>5</v>
      </c>
      <c r="K3614" s="13">
        <v>5</v>
      </c>
      <c r="L3614" s="19">
        <v>1585</v>
      </c>
      <c r="M3614" s="19">
        <v>1.585</v>
      </c>
      <c r="N3614" s="19">
        <v>9.4798850000000012</v>
      </c>
      <c r="O3614" s="17">
        <v>9.767483487847274</v>
      </c>
      <c r="P3614" s="13">
        <v>0</v>
      </c>
      <c r="Q3614" s="13">
        <v>0</v>
      </c>
      <c r="R3614" s="19">
        <v>0</v>
      </c>
      <c r="S3614" s="19">
        <v>0</v>
      </c>
      <c r="T3614" s="19">
        <v>0</v>
      </c>
      <c r="U3614" s="17">
        <v>0</v>
      </c>
      <c r="V3614" s="13">
        <v>0</v>
      </c>
      <c r="W3614" s="13">
        <v>0</v>
      </c>
      <c r="X3614" s="19">
        <v>0</v>
      </c>
      <c r="Y3614" s="19">
        <v>0</v>
      </c>
      <c r="Z3614" s="19">
        <v>0</v>
      </c>
      <c r="AA3614" s="14">
        <v>0</v>
      </c>
      <c r="AB3614" s="13">
        <v>0</v>
      </c>
      <c r="AC3614" s="22" t="s">
        <v>782</v>
      </c>
      <c r="AD3614" s="19">
        <v>0</v>
      </c>
      <c r="AE3614" s="19">
        <v>0</v>
      </c>
      <c r="AF3614" s="19">
        <v>0</v>
      </c>
      <c r="AG3614" s="14">
        <v>0</v>
      </c>
      <c r="AH3614" s="22" t="s">
        <v>782</v>
      </c>
      <c r="AI3614" s="23" t="s">
        <v>782</v>
      </c>
      <c r="AJ3614" s="23" t="s">
        <v>782</v>
      </c>
      <c r="AK3614" s="23" t="s">
        <v>782</v>
      </c>
      <c r="AL3614" s="14" t="s">
        <v>782</v>
      </c>
      <c r="AM3614" s="22" t="s">
        <v>782</v>
      </c>
      <c r="AN3614" s="23" t="s">
        <v>782</v>
      </c>
      <c r="AO3614" s="23" t="s">
        <v>782</v>
      </c>
      <c r="AP3614" s="23" t="s">
        <v>782</v>
      </c>
      <c r="AQ3614" s="14" t="s">
        <v>782</v>
      </c>
      <c r="AR3614" s="13">
        <v>490</v>
      </c>
      <c r="AS3614" s="19">
        <v>14231.894000000011</v>
      </c>
      <c r="AT3614" s="19">
        <v>14.231894</v>
      </c>
      <c r="AU3614" s="19">
        <v>12.637921872000005</v>
      </c>
      <c r="AV3614" s="14">
        <v>13.021328128501974</v>
      </c>
      <c r="AW3614" s="13">
        <v>0</v>
      </c>
      <c r="AX3614" s="22" t="s">
        <v>782</v>
      </c>
      <c r="AY3614" s="19">
        <v>0</v>
      </c>
      <c r="AZ3614" s="19">
        <v>0</v>
      </c>
      <c r="BA3614" s="19">
        <v>0</v>
      </c>
      <c r="BB3614" s="14">
        <v>0</v>
      </c>
      <c r="BC3614" s="13">
        <v>7</v>
      </c>
      <c r="BD3614" s="19">
        <v>16200</v>
      </c>
      <c r="BE3614" s="19">
        <v>16.2</v>
      </c>
      <c r="BF3614" s="19">
        <v>25.004210191902601</v>
      </c>
      <c r="BG3614" s="14">
        <v>25.762781951054375</v>
      </c>
      <c r="BH3614" s="22">
        <v>502</v>
      </c>
      <c r="BI3614" s="23">
        <v>32.016894000000001</v>
      </c>
      <c r="BJ3614" s="23">
        <v>47.122017063902611</v>
      </c>
      <c r="BK3614" s="14">
        <v>48.551593567403621</v>
      </c>
      <c r="BL3614" t="s">
        <v>665</v>
      </c>
    </row>
    <row r="3615" spans="1:64">
      <c r="A3615" t="s">
        <v>4729</v>
      </c>
      <c r="B3615" t="s">
        <v>4724</v>
      </c>
      <c r="C3615" t="s">
        <v>665</v>
      </c>
      <c r="D3615" t="s">
        <v>942</v>
      </c>
      <c r="E3615">
        <v>2019</v>
      </c>
      <c r="F3615" s="23">
        <v>68.760000000000005</v>
      </c>
      <c r="G3615" s="23">
        <v>10.97</v>
      </c>
      <c r="H3615" s="22">
        <v>12188</v>
      </c>
      <c r="I3615" s="34">
        <v>98.544169515148653</v>
      </c>
      <c r="J3615" s="22">
        <v>5</v>
      </c>
      <c r="K3615" s="22">
        <v>6</v>
      </c>
      <c r="L3615" s="23">
        <v>1585</v>
      </c>
      <c r="M3615" s="23">
        <v>1.585</v>
      </c>
      <c r="N3615" s="23">
        <v>9.4798850000000012</v>
      </c>
      <c r="O3615" s="14">
        <v>9.6199349455603365</v>
      </c>
      <c r="P3615" s="22">
        <v>0</v>
      </c>
      <c r="Q3615" s="22">
        <v>0</v>
      </c>
      <c r="R3615" s="23">
        <v>0</v>
      </c>
      <c r="S3615" s="23">
        <v>0</v>
      </c>
      <c r="T3615" s="23">
        <v>0</v>
      </c>
      <c r="U3615" s="14">
        <v>0</v>
      </c>
      <c r="V3615" s="22">
        <v>0</v>
      </c>
      <c r="W3615" s="22">
        <v>0</v>
      </c>
      <c r="X3615" s="23">
        <v>0</v>
      </c>
      <c r="Y3615" s="23">
        <v>0</v>
      </c>
      <c r="Z3615" s="23">
        <v>0</v>
      </c>
      <c r="AA3615" s="14">
        <v>0</v>
      </c>
      <c r="AB3615" s="22">
        <v>0</v>
      </c>
      <c r="AC3615" s="22">
        <v>0</v>
      </c>
      <c r="AD3615" s="23">
        <v>0</v>
      </c>
      <c r="AE3615" s="23">
        <v>0</v>
      </c>
      <c r="AF3615" s="23">
        <v>0</v>
      </c>
      <c r="AG3615" s="14">
        <v>0</v>
      </c>
      <c r="AH3615" s="22">
        <v>6</v>
      </c>
      <c r="AI3615" s="23">
        <v>5437.3499999999995</v>
      </c>
      <c r="AJ3615" s="23">
        <v>5.4373500000000003</v>
      </c>
      <c r="AK3615" s="23">
        <v>4.8283667999999995</v>
      </c>
      <c r="AL3615" s="14">
        <v>4.8996980985848797</v>
      </c>
      <c r="AM3615" s="22">
        <v>505</v>
      </c>
      <c r="AN3615" s="23">
        <v>9839.024000000014</v>
      </c>
      <c r="AO3615" s="23">
        <v>9.839024000000002</v>
      </c>
      <c r="AP3615" s="23">
        <v>8.7370533120000076</v>
      </c>
      <c r="AQ3615" s="14">
        <v>8.8661291225929997</v>
      </c>
      <c r="AR3615" s="22">
        <v>511</v>
      </c>
      <c r="AS3615" s="23">
        <v>15276.374000000014</v>
      </c>
      <c r="AT3615" s="23">
        <v>15.276374000000002</v>
      </c>
      <c r="AU3615" s="23">
        <v>13.565420112000007</v>
      </c>
      <c r="AV3615" s="14">
        <v>13.765827221177879</v>
      </c>
      <c r="AW3615" s="22">
        <v>0</v>
      </c>
      <c r="AX3615" s="22" t="s">
        <v>782</v>
      </c>
      <c r="AY3615" s="23">
        <v>0</v>
      </c>
      <c r="AZ3615" s="23">
        <v>0</v>
      </c>
      <c r="BA3615" s="23">
        <v>0</v>
      </c>
      <c r="BB3615" s="14">
        <v>0</v>
      </c>
      <c r="BC3615" s="22">
        <v>8</v>
      </c>
      <c r="BD3615" s="23">
        <v>16405</v>
      </c>
      <c r="BE3615" s="23">
        <v>16.405000000000001</v>
      </c>
      <c r="BF3615" s="23">
        <v>26.251169287392841</v>
      </c>
      <c r="BG3615" s="14">
        <v>26.638987792532355</v>
      </c>
      <c r="BH3615" s="22">
        <v>524</v>
      </c>
      <c r="BI3615" s="23">
        <v>33.266374000000006</v>
      </c>
      <c r="BJ3615" s="23">
        <v>49.296474399392849</v>
      </c>
      <c r="BK3615" s="14">
        <v>50.024749959270572</v>
      </c>
      <c r="BL3615" t="s">
        <v>665</v>
      </c>
    </row>
    <row r="3616" spans="1:64">
      <c r="A3616" t="s">
        <v>4730</v>
      </c>
      <c r="B3616" t="s">
        <v>4724</v>
      </c>
      <c r="C3616" t="s">
        <v>665</v>
      </c>
      <c r="D3616" t="s">
        <v>942</v>
      </c>
      <c r="E3616">
        <v>2020</v>
      </c>
      <c r="F3616" s="23">
        <v>68.760000000000005</v>
      </c>
      <c r="G3616" s="23">
        <v>10.98</v>
      </c>
      <c r="H3616" s="22">
        <v>12236</v>
      </c>
      <c r="I3616" s="34">
        <v>98.140796313145088</v>
      </c>
      <c r="J3616" s="22">
        <v>5</v>
      </c>
      <c r="K3616" s="22">
        <v>6</v>
      </c>
      <c r="L3616" s="23">
        <v>1585</v>
      </c>
      <c r="M3616" s="23">
        <v>1.585</v>
      </c>
      <c r="N3616" s="23">
        <v>9.4798850000000012</v>
      </c>
      <c r="O3616" s="14">
        <v>9.6594743023602874</v>
      </c>
      <c r="P3616" s="22">
        <v>0</v>
      </c>
      <c r="Q3616" s="22">
        <v>0</v>
      </c>
      <c r="R3616" s="23">
        <v>0</v>
      </c>
      <c r="S3616" s="23">
        <v>0</v>
      </c>
      <c r="T3616" s="23">
        <v>0</v>
      </c>
      <c r="U3616" s="14">
        <v>0</v>
      </c>
      <c r="V3616" s="22">
        <v>0</v>
      </c>
      <c r="W3616" s="22">
        <v>0</v>
      </c>
      <c r="X3616" s="23">
        <v>0</v>
      </c>
      <c r="Y3616" s="23">
        <v>0</v>
      </c>
      <c r="Z3616" s="23">
        <v>0</v>
      </c>
      <c r="AA3616" s="14">
        <v>0</v>
      </c>
      <c r="AB3616" s="22">
        <v>0</v>
      </c>
      <c r="AC3616" s="22">
        <v>0</v>
      </c>
      <c r="AD3616" s="23">
        <v>0</v>
      </c>
      <c r="AE3616" s="23">
        <v>0</v>
      </c>
      <c r="AF3616" s="23">
        <v>0</v>
      </c>
      <c r="AG3616" s="14">
        <v>0</v>
      </c>
      <c r="AH3616" s="22">
        <v>6</v>
      </c>
      <c r="AI3616" s="23">
        <v>5437.3499999999995</v>
      </c>
      <c r="AJ3616" s="23">
        <v>5.4373500000000003</v>
      </c>
      <c r="AK3616" s="23">
        <v>4.8283667999999995</v>
      </c>
      <c r="AL3616" s="14">
        <v>4.9198365831409934</v>
      </c>
      <c r="AM3616" s="22">
        <v>540</v>
      </c>
      <c r="AN3616" s="23">
        <v>11240.320000000011</v>
      </c>
      <c r="AO3616" s="23">
        <v>11.240320000000006</v>
      </c>
      <c r="AP3616" s="23">
        <v>9.9814041600000039</v>
      </c>
      <c r="AQ3616" s="14">
        <v>10.170494366228292</v>
      </c>
      <c r="AR3616" s="22">
        <v>546</v>
      </c>
      <c r="AS3616" s="23">
        <v>16677.670000000009</v>
      </c>
      <c r="AT3616" s="23">
        <v>16.677670000000006</v>
      </c>
      <c r="AU3616" s="23">
        <v>14.809770960000003</v>
      </c>
      <c r="AV3616" s="14">
        <v>15.090330949369285</v>
      </c>
      <c r="AW3616" s="22">
        <v>0</v>
      </c>
      <c r="AX3616" s="22">
        <v>0</v>
      </c>
      <c r="AY3616" s="23">
        <v>0</v>
      </c>
      <c r="AZ3616" s="23">
        <v>0</v>
      </c>
      <c r="BA3616" s="23">
        <v>0</v>
      </c>
      <c r="BB3616" s="14">
        <v>0</v>
      </c>
      <c r="BC3616" s="22">
        <v>8</v>
      </c>
      <c r="BD3616" s="23">
        <v>16455</v>
      </c>
      <c r="BE3616" s="23">
        <v>16.455000000000002</v>
      </c>
      <c r="BF3616" s="23">
        <v>26.548907396850101</v>
      </c>
      <c r="BG3616" s="14">
        <v>27.051856510455185</v>
      </c>
      <c r="BH3616" s="22">
        <v>559</v>
      </c>
      <c r="BI3616" s="23">
        <v>34.717670000000005</v>
      </c>
      <c r="BJ3616" s="23">
        <v>50.838563356850109</v>
      </c>
      <c r="BK3616" s="14">
        <v>51.801661762184757</v>
      </c>
      <c r="BL3616" t="s">
        <v>665</v>
      </c>
    </row>
    <row r="3617" spans="1:64">
      <c r="A3617" t="s">
        <v>4731</v>
      </c>
      <c r="B3617" t="s">
        <v>4724</v>
      </c>
      <c r="C3617" t="s">
        <v>665</v>
      </c>
      <c r="D3617" t="s">
        <v>942</v>
      </c>
      <c r="E3617">
        <v>2021</v>
      </c>
      <c r="F3617" s="23">
        <v>68.760000000000005</v>
      </c>
      <c r="G3617" s="23">
        <v>11.01</v>
      </c>
      <c r="H3617" s="22">
        <v>12375</v>
      </c>
      <c r="I3617" s="34">
        <v>91.74</v>
      </c>
      <c r="J3617" s="22">
        <v>5</v>
      </c>
      <c r="K3617" s="22">
        <v>6</v>
      </c>
      <c r="L3617" s="23">
        <v>1585</v>
      </c>
      <c r="M3617" s="23">
        <v>1.585</v>
      </c>
      <c r="N3617" s="23">
        <v>9.4798849999999995</v>
      </c>
      <c r="O3617" s="14">
        <v>10.33</v>
      </c>
      <c r="P3617" s="22">
        <v>0</v>
      </c>
      <c r="Q3617" s="22">
        <v>0</v>
      </c>
      <c r="R3617" s="23">
        <v>0</v>
      </c>
      <c r="S3617" s="23">
        <v>0</v>
      </c>
      <c r="T3617" s="23">
        <v>0</v>
      </c>
      <c r="U3617" s="14">
        <v>0</v>
      </c>
      <c r="V3617" s="22">
        <v>0</v>
      </c>
      <c r="W3617" s="22">
        <v>0</v>
      </c>
      <c r="X3617" s="23">
        <v>0</v>
      </c>
      <c r="Y3617" s="23">
        <v>0</v>
      </c>
      <c r="Z3617" s="23">
        <v>0</v>
      </c>
      <c r="AA3617" s="14">
        <v>0</v>
      </c>
      <c r="AB3617" s="22">
        <v>0</v>
      </c>
      <c r="AC3617" s="22">
        <v>0</v>
      </c>
      <c r="AD3617" s="23">
        <v>0</v>
      </c>
      <c r="AE3617" s="23">
        <v>0</v>
      </c>
      <c r="AF3617" s="23">
        <v>0</v>
      </c>
      <c r="AG3617" s="14">
        <v>0</v>
      </c>
      <c r="AH3617" s="22">
        <v>6</v>
      </c>
      <c r="AI3617" s="23">
        <v>5437.35</v>
      </c>
      <c r="AJ3617" s="23">
        <v>5.4373500000000003</v>
      </c>
      <c r="AK3617" s="23">
        <v>4.8654653630000002</v>
      </c>
      <c r="AL3617" s="14">
        <v>5.3</v>
      </c>
      <c r="AM3617" s="22">
        <v>596</v>
      </c>
      <c r="AN3617" s="23">
        <v>12894.375</v>
      </c>
      <c r="AO3617" s="23">
        <v>12.894375</v>
      </c>
      <c r="AP3617" s="23">
        <v>11.538182190000001</v>
      </c>
      <c r="AQ3617" s="14">
        <v>12.58</v>
      </c>
      <c r="AR3617" s="22">
        <v>602</v>
      </c>
      <c r="AS3617" s="23">
        <v>18331.724999999999</v>
      </c>
      <c r="AT3617" s="23">
        <v>18.331724999999999</v>
      </c>
      <c r="AU3617" s="23">
        <v>16.40364756</v>
      </c>
      <c r="AV3617" s="14">
        <v>17.88</v>
      </c>
      <c r="AW3617" s="22">
        <v>0</v>
      </c>
      <c r="AX3617" s="22">
        <v>0</v>
      </c>
      <c r="AY3617" s="23">
        <v>0</v>
      </c>
      <c r="AZ3617" s="23">
        <v>0</v>
      </c>
      <c r="BA3617" s="23">
        <v>0</v>
      </c>
      <c r="BB3617" s="14">
        <v>0</v>
      </c>
      <c r="BC3617" s="22">
        <v>8</v>
      </c>
      <c r="BD3617" s="23">
        <v>16455</v>
      </c>
      <c r="BE3617" s="23">
        <v>16.454999999999998</v>
      </c>
      <c r="BF3617" s="23">
        <v>23.150647249999999</v>
      </c>
      <c r="BG3617" s="14">
        <v>25.23</v>
      </c>
      <c r="BH3617" s="22">
        <v>615</v>
      </c>
      <c r="BI3617" s="23">
        <v>36.369999999999997</v>
      </c>
      <c r="BJ3617" s="23">
        <v>49.03</v>
      </c>
      <c r="BK3617" s="14">
        <v>53.45</v>
      </c>
      <c r="BL3617" t="s">
        <v>665</v>
      </c>
    </row>
    <row r="3618" spans="1:64">
      <c r="A3618" t="s">
        <v>4732</v>
      </c>
      <c r="B3618" t="s">
        <v>4724</v>
      </c>
      <c r="C3618" t="s">
        <v>665</v>
      </c>
      <c r="D3618" s="111" t="s">
        <v>942</v>
      </c>
      <c r="E3618" s="110">
        <v>2022</v>
      </c>
      <c r="F3618" s="23"/>
      <c r="G3618" s="23"/>
      <c r="H3618" s="22">
        <v>12531</v>
      </c>
      <c r="I3618" s="34">
        <v>90.818900822046672</v>
      </c>
      <c r="J3618" s="22">
        <v>5</v>
      </c>
      <c r="K3618" s="22">
        <v>6</v>
      </c>
      <c r="L3618" s="23">
        <v>1585</v>
      </c>
      <c r="M3618" s="23">
        <v>1.5850000000000002</v>
      </c>
      <c r="N3618" s="23">
        <v>9.3800299999999996</v>
      </c>
      <c r="O3618" s="14">
        <v>10.3282795927904</v>
      </c>
      <c r="P3618" s="22">
        <v>0</v>
      </c>
      <c r="Q3618" s="22">
        <v>0</v>
      </c>
      <c r="R3618" s="23">
        <v>0</v>
      </c>
      <c r="S3618" s="23">
        <v>0</v>
      </c>
      <c r="T3618" s="23">
        <v>0</v>
      </c>
      <c r="U3618" s="14">
        <v>0</v>
      </c>
      <c r="V3618" s="22">
        <v>0</v>
      </c>
      <c r="W3618" s="22">
        <v>0</v>
      </c>
      <c r="X3618" s="23">
        <v>0</v>
      </c>
      <c r="Y3618" s="23">
        <v>0</v>
      </c>
      <c r="Z3618" s="23">
        <v>0</v>
      </c>
      <c r="AA3618" s="14">
        <v>0</v>
      </c>
      <c r="AB3618" s="22">
        <v>0</v>
      </c>
      <c r="AC3618" s="22">
        <v>0</v>
      </c>
      <c r="AD3618" s="23">
        <v>0</v>
      </c>
      <c r="AE3618" s="23">
        <v>0</v>
      </c>
      <c r="AF3618" s="23">
        <v>0</v>
      </c>
      <c r="AG3618" s="14">
        <v>0</v>
      </c>
      <c r="AH3618" s="22">
        <v>6</v>
      </c>
      <c r="AI3618" s="23">
        <v>5437.35</v>
      </c>
      <c r="AJ3618" s="23">
        <v>5.4373500000000003</v>
      </c>
      <c r="AK3618" s="23">
        <v>5.5698251508857615</v>
      </c>
      <c r="AL3618" s="14">
        <v>6.1328920527230855</v>
      </c>
      <c r="AM3618" s="22">
        <v>692</v>
      </c>
      <c r="AN3618" s="23">
        <v>14095.935000000003</v>
      </c>
      <c r="AO3618" s="23">
        <v>14.095935000000022</v>
      </c>
      <c r="AP3618" s="23">
        <v>14.439367207969115</v>
      </c>
      <c r="AQ3618" s="14">
        <v>15.899077259547603</v>
      </c>
      <c r="AR3618" s="22">
        <v>698</v>
      </c>
      <c r="AS3618" s="23">
        <v>19533.285</v>
      </c>
      <c r="AT3618" s="23">
        <v>19.533284999999999</v>
      </c>
      <c r="AU3618" s="23">
        <v>20.009192358854861</v>
      </c>
      <c r="AV3618" s="14">
        <v>22.031969312270675</v>
      </c>
      <c r="AW3618" s="22">
        <v>0</v>
      </c>
      <c r="AX3618" s="22">
        <v>0</v>
      </c>
      <c r="AY3618" s="23">
        <v>0</v>
      </c>
      <c r="AZ3618" s="23">
        <v>0</v>
      </c>
      <c r="BA3618" s="23">
        <v>0</v>
      </c>
      <c r="BB3618" s="14">
        <v>0</v>
      </c>
      <c r="BC3618" s="22">
        <v>8</v>
      </c>
      <c r="BD3618" s="23">
        <v>16455</v>
      </c>
      <c r="BE3618" s="23">
        <v>16.455000000000002</v>
      </c>
      <c r="BF3618" s="23">
        <v>25.858635804531989</v>
      </c>
      <c r="BG3618" s="14">
        <v>28.472746939758924</v>
      </c>
      <c r="BH3618" s="22">
        <v>711</v>
      </c>
      <c r="BI3618" s="23">
        <v>37.573285000000006</v>
      </c>
      <c r="BJ3618" s="23">
        <v>55.247858163386844</v>
      </c>
      <c r="BK3618" s="14">
        <v>60.832995844819997</v>
      </c>
      <c r="BL3618" t="s">
        <v>665</v>
      </c>
    </row>
    <row r="3619" spans="1:64">
      <c r="A3619" t="s">
        <v>4733</v>
      </c>
      <c r="B3619" t="s">
        <v>4724</v>
      </c>
      <c r="C3619" t="s">
        <v>665</v>
      </c>
      <c r="D3619" t="s">
        <v>942</v>
      </c>
      <c r="E3619">
        <v>2023</v>
      </c>
      <c r="F3619">
        <v>68.760000000000005</v>
      </c>
      <c r="G3619">
        <v>11.08</v>
      </c>
      <c r="H3619">
        <v>12536</v>
      </c>
      <c r="I3619">
        <v>90.818900822046672</v>
      </c>
      <c r="J3619">
        <v>5</v>
      </c>
      <c r="K3619">
        <v>6</v>
      </c>
      <c r="L3619">
        <v>1585</v>
      </c>
      <c r="M3619">
        <v>1.585</v>
      </c>
      <c r="N3619">
        <v>9.3800299999999996</v>
      </c>
      <c r="O3619">
        <v>10.328279592790402</v>
      </c>
      <c r="P3619">
        <v>0</v>
      </c>
      <c r="Q3619">
        <v>0</v>
      </c>
      <c r="R3619">
        <v>0</v>
      </c>
      <c r="S3619">
        <v>0</v>
      </c>
      <c r="T3619">
        <v>0</v>
      </c>
      <c r="U3619">
        <v>0</v>
      </c>
      <c r="V3619">
        <v>0</v>
      </c>
      <c r="W3619">
        <v>0</v>
      </c>
      <c r="X3619">
        <v>0</v>
      </c>
      <c r="Y3619">
        <v>0</v>
      </c>
      <c r="Z3619">
        <v>0</v>
      </c>
      <c r="AA3619">
        <v>0</v>
      </c>
      <c r="AG3619">
        <v>0</v>
      </c>
      <c r="AH3619">
        <v>6</v>
      </c>
      <c r="AI3619">
        <v>5437.35</v>
      </c>
      <c r="AJ3619">
        <v>5.4373500000000003</v>
      </c>
      <c r="AK3619">
        <v>5.1001649999999996</v>
      </c>
      <c r="AL3619">
        <v>6.0659450000000001</v>
      </c>
      <c r="AM3619">
        <v>884</v>
      </c>
      <c r="AN3619">
        <v>16599.003000000001</v>
      </c>
      <c r="AO3619">
        <v>16.599003</v>
      </c>
      <c r="AP3619">
        <v>15.569653000000001</v>
      </c>
      <c r="AQ3619">
        <v>17.14362633666714</v>
      </c>
      <c r="AR3619">
        <v>946</v>
      </c>
      <c r="AS3619">
        <v>22080.843000000001</v>
      </c>
      <c r="AT3619">
        <v>22.080843000000002</v>
      </c>
      <c r="AU3619">
        <v>20.711548885640799</v>
      </c>
      <c r="AV3619">
        <v>22.805328734625011</v>
      </c>
      <c r="AW3619">
        <v>0</v>
      </c>
      <c r="AX3619">
        <v>0</v>
      </c>
      <c r="AY3619">
        <v>0</v>
      </c>
      <c r="AZ3619">
        <v>0</v>
      </c>
      <c r="BA3619">
        <v>0</v>
      </c>
      <c r="BB3619">
        <v>0</v>
      </c>
      <c r="BC3619">
        <v>8</v>
      </c>
      <c r="BD3619">
        <v>16455</v>
      </c>
      <c r="BE3619">
        <v>16.454999999999998</v>
      </c>
      <c r="BF3619">
        <v>30.876379</v>
      </c>
      <c r="BG3619">
        <v>33.997745756139594</v>
      </c>
      <c r="BH3619">
        <v>959</v>
      </c>
      <c r="BI3619">
        <v>40.120843000000001</v>
      </c>
      <c r="BJ3619">
        <v>60.967957885640793</v>
      </c>
      <c r="BK3619">
        <v>67.131354083554996</v>
      </c>
      <c r="BL3619" t="s">
        <v>665</v>
      </c>
    </row>
    <row r="3620" spans="1:64">
      <c r="A3620" t="s">
        <v>4734</v>
      </c>
      <c r="B3620" t="s">
        <v>4724</v>
      </c>
      <c r="C3620" t="s">
        <v>665</v>
      </c>
      <c r="D3620" t="s">
        <v>942</v>
      </c>
      <c r="E3620">
        <v>2024</v>
      </c>
      <c r="F3620">
        <v>68.75</v>
      </c>
      <c r="G3620">
        <v>11.09</v>
      </c>
      <c r="H3620">
        <v>12439</v>
      </c>
      <c r="I3620">
        <v>85.295443864269032</v>
      </c>
      <c r="J3620">
        <v>5</v>
      </c>
      <c r="K3620">
        <v>6</v>
      </c>
      <c r="L3620">
        <v>1585</v>
      </c>
      <c r="M3620">
        <v>1.5850000000000002</v>
      </c>
      <c r="N3620">
        <v>9.3800299999999996</v>
      </c>
      <c r="O3620">
        <v>10.997105560440575</v>
      </c>
      <c r="P3620">
        <v>0</v>
      </c>
      <c r="Q3620">
        <v>0</v>
      </c>
      <c r="R3620">
        <v>0</v>
      </c>
      <c r="S3620">
        <v>0</v>
      </c>
      <c r="T3620">
        <v>0</v>
      </c>
      <c r="U3620">
        <v>0</v>
      </c>
      <c r="V3620">
        <v>0</v>
      </c>
      <c r="W3620">
        <v>0</v>
      </c>
      <c r="X3620">
        <v>0</v>
      </c>
      <c r="Y3620">
        <v>0</v>
      </c>
      <c r="Z3620">
        <v>0</v>
      </c>
      <c r="AA3620">
        <v>0</v>
      </c>
      <c r="AB3620">
        <v>0</v>
      </c>
      <c r="AC3620">
        <v>0</v>
      </c>
      <c r="AD3620">
        <v>0</v>
      </c>
      <c r="AE3620">
        <v>0</v>
      </c>
      <c r="AF3620">
        <v>0</v>
      </c>
      <c r="AG3620">
        <v>0</v>
      </c>
      <c r="AH3620">
        <v>6</v>
      </c>
      <c r="AI3620">
        <v>5437.3499999999995</v>
      </c>
      <c r="AJ3620">
        <v>5.4373500000000003</v>
      </c>
      <c r="AK3620">
        <v>4.9041841765649652</v>
      </c>
      <c r="AL3620">
        <v>5.749643772730713</v>
      </c>
      <c r="AM3620">
        <v>1028</v>
      </c>
      <c r="AN3620">
        <v>18236.349999999988</v>
      </c>
      <c r="AO3620">
        <v>18.236350000000016</v>
      </c>
      <c r="AP3620">
        <v>16.448163003724325</v>
      </c>
      <c r="AQ3620">
        <v>19.283753338453046</v>
      </c>
      <c r="AR3620">
        <v>1169</v>
      </c>
      <c r="AS3620">
        <v>23795.700999999935</v>
      </c>
      <c r="AT3620">
        <v>23.795701000000051</v>
      </c>
      <c r="AU3620">
        <v>21.462385227081363</v>
      </c>
      <c r="AV3620">
        <v>25.162405229093526</v>
      </c>
      <c r="AW3620">
        <v>0</v>
      </c>
      <c r="AX3620">
        <v>0</v>
      </c>
      <c r="AY3620">
        <v>0</v>
      </c>
      <c r="AZ3620">
        <v>0</v>
      </c>
      <c r="BA3620">
        <v>0</v>
      </c>
      <c r="BB3620">
        <v>0</v>
      </c>
      <c r="BC3620">
        <v>8</v>
      </c>
      <c r="BD3620">
        <v>16455</v>
      </c>
      <c r="BE3620">
        <v>16.454999999999998</v>
      </c>
      <c r="BF3620">
        <v>26.844775562341763</v>
      </c>
      <c r="BG3620">
        <v>31.472695780867216</v>
      </c>
      <c r="BH3620">
        <v>1182</v>
      </c>
      <c r="BI3620">
        <v>41.83570100000005</v>
      </c>
      <c r="BJ3620">
        <v>57.687190789423127</v>
      </c>
      <c r="BK3620">
        <v>67.632206570401323</v>
      </c>
      <c r="BL3620" t="s">
        <v>665</v>
      </c>
    </row>
    <row r="3621" spans="1:64">
      <c r="A3621" t="s">
        <v>4735</v>
      </c>
      <c r="B3621" t="s">
        <v>4736</v>
      </c>
      <c r="C3621" t="s">
        <v>666</v>
      </c>
      <c r="D3621" t="s">
        <v>942</v>
      </c>
      <c r="E3621">
        <v>2012</v>
      </c>
      <c r="F3621" s="23">
        <v>137.47999999999999</v>
      </c>
      <c r="G3621" s="23">
        <v>17.98</v>
      </c>
      <c r="H3621" s="22">
        <v>15509</v>
      </c>
      <c r="I3621" s="34">
        <v>125.917571</v>
      </c>
      <c r="J3621" s="22">
        <v>20</v>
      </c>
      <c r="K3621" s="22" t="s">
        <v>782</v>
      </c>
      <c r="L3621" s="23">
        <v>5175</v>
      </c>
      <c r="M3621" s="23">
        <v>5.1749999999999998</v>
      </c>
      <c r="N3621" s="23">
        <v>35.113703999999998</v>
      </c>
      <c r="O3621" s="14">
        <v>27.886262196083816</v>
      </c>
      <c r="P3621" s="22">
        <v>0</v>
      </c>
      <c r="Q3621" s="22" t="s">
        <v>782</v>
      </c>
      <c r="R3621" s="23">
        <v>0</v>
      </c>
      <c r="S3621" s="23">
        <v>0</v>
      </c>
      <c r="T3621" s="23">
        <v>0</v>
      </c>
      <c r="U3621" s="14">
        <v>0</v>
      </c>
      <c r="V3621" s="22">
        <v>0</v>
      </c>
      <c r="W3621" s="22" t="s">
        <v>782</v>
      </c>
      <c r="X3621" s="23">
        <v>0</v>
      </c>
      <c r="Y3621" s="23">
        <v>0</v>
      </c>
      <c r="Z3621" s="23">
        <v>0</v>
      </c>
      <c r="AA3621" s="14">
        <v>0</v>
      </c>
      <c r="AB3621" s="22">
        <v>0</v>
      </c>
      <c r="AC3621" s="22" t="s">
        <v>782</v>
      </c>
      <c r="AD3621" s="23">
        <v>0</v>
      </c>
      <c r="AE3621" s="23">
        <v>0</v>
      </c>
      <c r="AF3621" s="23">
        <v>0</v>
      </c>
      <c r="AG3621" s="14">
        <v>0</v>
      </c>
      <c r="AH3621" s="22" t="s">
        <v>782</v>
      </c>
      <c r="AI3621" s="23" t="s">
        <v>782</v>
      </c>
      <c r="AJ3621" s="23" t="s">
        <v>782</v>
      </c>
      <c r="AK3621" s="23" t="s">
        <v>782</v>
      </c>
      <c r="AL3621" s="14" t="s">
        <v>782</v>
      </c>
      <c r="AM3621" s="22" t="s">
        <v>782</v>
      </c>
      <c r="AN3621" s="23" t="s">
        <v>782</v>
      </c>
      <c r="AO3621" s="23" t="s">
        <v>782</v>
      </c>
      <c r="AP3621" s="23" t="s">
        <v>782</v>
      </c>
      <c r="AQ3621" s="14" t="s">
        <v>782</v>
      </c>
      <c r="AR3621" s="22">
        <v>787</v>
      </c>
      <c r="AS3621" s="23">
        <v>20155.071999999996</v>
      </c>
      <c r="AT3621" s="23">
        <v>20.155071999999997</v>
      </c>
      <c r="AU3621" s="23">
        <v>18.453605</v>
      </c>
      <c r="AV3621" s="14">
        <v>14.655305731715551</v>
      </c>
      <c r="AW3621" s="22">
        <v>0</v>
      </c>
      <c r="AX3621" s="22" t="s">
        <v>782</v>
      </c>
      <c r="AY3621" s="23">
        <v>0</v>
      </c>
      <c r="AZ3621" s="23">
        <v>0</v>
      </c>
      <c r="BA3621" s="23">
        <v>0</v>
      </c>
      <c r="BB3621" s="14">
        <v>0</v>
      </c>
      <c r="BC3621" s="22">
        <v>4</v>
      </c>
      <c r="BD3621" s="23">
        <v>1520</v>
      </c>
      <c r="BE3621" s="23">
        <v>1.52</v>
      </c>
      <c r="BF3621" s="23">
        <v>2.4274400000000003</v>
      </c>
      <c r="BG3621" s="14">
        <v>1.9278008467936536</v>
      </c>
      <c r="BH3621" s="22">
        <v>811</v>
      </c>
      <c r="BI3621" s="23">
        <v>26.850071999999997</v>
      </c>
      <c r="BJ3621" s="23">
        <v>55.994748999999999</v>
      </c>
      <c r="BK3621" s="14">
        <v>44.469368774593022</v>
      </c>
      <c r="BL3621" t="s">
        <v>666</v>
      </c>
    </row>
    <row r="3622" spans="1:64">
      <c r="A3622" t="s">
        <v>4737</v>
      </c>
      <c r="B3622" t="s">
        <v>4736</v>
      </c>
      <c r="C3622" t="s">
        <v>666</v>
      </c>
      <c r="D3622" t="s">
        <v>942</v>
      </c>
      <c r="E3622">
        <v>2015</v>
      </c>
      <c r="F3622" s="23">
        <v>137.47999999999999</v>
      </c>
      <c r="G3622" s="23">
        <v>18.5</v>
      </c>
      <c r="H3622" s="22">
        <v>15581</v>
      </c>
      <c r="I3622" s="34">
        <v>125.18075928595022</v>
      </c>
      <c r="J3622" s="13">
        <v>18</v>
      </c>
      <c r="K3622" s="13">
        <v>21</v>
      </c>
      <c r="L3622" s="19">
        <v>7139</v>
      </c>
      <c r="M3622" s="35">
        <v>7.1390000000000002</v>
      </c>
      <c r="N3622" s="19">
        <v>42.70089321542477</v>
      </c>
      <c r="O3622" s="17">
        <v>34.111386972724127</v>
      </c>
      <c r="P3622" s="36">
        <v>0</v>
      </c>
      <c r="Q3622" s="37">
        <v>0</v>
      </c>
      <c r="R3622" s="38">
        <v>0</v>
      </c>
      <c r="S3622" s="27">
        <v>0</v>
      </c>
      <c r="T3622" s="23">
        <v>0</v>
      </c>
      <c r="U3622" s="17">
        <v>0</v>
      </c>
      <c r="V3622" s="22">
        <v>0</v>
      </c>
      <c r="W3622" s="22">
        <v>0</v>
      </c>
      <c r="X3622" s="23">
        <v>0</v>
      </c>
      <c r="Y3622" s="27">
        <v>0</v>
      </c>
      <c r="Z3622" s="27">
        <v>0</v>
      </c>
      <c r="AA3622" s="14">
        <v>0</v>
      </c>
      <c r="AB3622" s="39">
        <v>1</v>
      </c>
      <c r="AC3622" s="22" t="s">
        <v>782</v>
      </c>
      <c r="AD3622" s="23">
        <v>0</v>
      </c>
      <c r="AE3622" s="23">
        <v>0</v>
      </c>
      <c r="AF3622" s="23">
        <v>0</v>
      </c>
      <c r="AG3622" s="14">
        <v>0</v>
      </c>
      <c r="AH3622" s="22" t="s">
        <v>782</v>
      </c>
      <c r="AI3622" s="23" t="s">
        <v>782</v>
      </c>
      <c r="AJ3622" s="23" t="s">
        <v>782</v>
      </c>
      <c r="AK3622" s="23" t="s">
        <v>782</v>
      </c>
      <c r="AL3622" s="14" t="s">
        <v>782</v>
      </c>
      <c r="AM3622" s="22" t="s">
        <v>782</v>
      </c>
      <c r="AN3622" s="23" t="s">
        <v>782</v>
      </c>
      <c r="AO3622" s="23" t="s">
        <v>782</v>
      </c>
      <c r="AP3622" s="23" t="s">
        <v>782</v>
      </c>
      <c r="AQ3622" s="14" t="s">
        <v>782</v>
      </c>
      <c r="AR3622" s="40">
        <v>910</v>
      </c>
      <c r="AS3622" s="41">
        <v>25719.52699999998</v>
      </c>
      <c r="AT3622" s="23">
        <v>25.719526999999982</v>
      </c>
      <c r="AU3622" s="23">
        <v>22.843126406653774</v>
      </c>
      <c r="AV3622" s="14">
        <v>18.248112998318899</v>
      </c>
      <c r="AW3622" s="22">
        <v>0</v>
      </c>
      <c r="AX3622" s="22" t="s">
        <v>782</v>
      </c>
      <c r="AY3622" s="23">
        <v>0</v>
      </c>
      <c r="AZ3622" s="23">
        <v>0</v>
      </c>
      <c r="BA3622" s="23">
        <v>0</v>
      </c>
      <c r="BB3622" s="14">
        <v>0</v>
      </c>
      <c r="BC3622" s="42">
        <v>4</v>
      </c>
      <c r="BD3622" s="43">
        <v>1520</v>
      </c>
      <c r="BE3622" s="44">
        <v>1.52</v>
      </c>
      <c r="BF3622" s="23">
        <v>1.6919305854193178</v>
      </c>
      <c r="BG3622" s="14">
        <v>1.3515899688341428</v>
      </c>
      <c r="BH3622" s="22">
        <v>933</v>
      </c>
      <c r="BI3622" s="23">
        <v>34.378526999999984</v>
      </c>
      <c r="BJ3622" s="23">
        <v>67.235950207497865</v>
      </c>
      <c r="BK3622" s="14">
        <v>53.711089939877169</v>
      </c>
      <c r="BL3622" t="s">
        <v>666</v>
      </c>
    </row>
    <row r="3623" spans="1:64">
      <c r="A3623" t="s">
        <v>4738</v>
      </c>
      <c r="B3623" t="s">
        <v>4736</v>
      </c>
      <c r="C3623" t="s">
        <v>666</v>
      </c>
      <c r="D3623" t="s">
        <v>942</v>
      </c>
      <c r="E3623">
        <v>2016</v>
      </c>
      <c r="F3623" s="23">
        <v>137.47999999999999</v>
      </c>
      <c r="G3623" s="23">
        <v>18.690000000000001</v>
      </c>
      <c r="H3623" s="22">
        <v>15451</v>
      </c>
      <c r="I3623" s="34">
        <v>132.47610088619888</v>
      </c>
      <c r="J3623" s="13">
        <v>18</v>
      </c>
      <c r="K3623" s="13">
        <v>21</v>
      </c>
      <c r="L3623" s="19">
        <v>7139</v>
      </c>
      <c r="M3623" s="35">
        <v>7.1390000000000002</v>
      </c>
      <c r="N3623" s="19">
        <v>42.698358999999996</v>
      </c>
      <c r="O3623" s="17">
        <v>32.230990129064281</v>
      </c>
      <c r="P3623" s="13">
        <v>0</v>
      </c>
      <c r="Q3623" s="13">
        <v>0</v>
      </c>
      <c r="R3623" s="19">
        <v>0</v>
      </c>
      <c r="S3623" s="27">
        <v>0</v>
      </c>
      <c r="T3623" s="19">
        <v>0</v>
      </c>
      <c r="U3623" s="17">
        <v>0</v>
      </c>
      <c r="V3623" s="13">
        <v>0</v>
      </c>
      <c r="W3623" s="13">
        <v>0</v>
      </c>
      <c r="X3623" s="19">
        <v>0</v>
      </c>
      <c r="Y3623" s="27">
        <v>0</v>
      </c>
      <c r="Z3623" s="19">
        <v>0</v>
      </c>
      <c r="AA3623" s="14">
        <v>0</v>
      </c>
      <c r="AB3623" s="13">
        <v>1</v>
      </c>
      <c r="AC3623" s="22" t="s">
        <v>782</v>
      </c>
      <c r="AD3623" s="19">
        <v>0</v>
      </c>
      <c r="AE3623" s="23">
        <v>0</v>
      </c>
      <c r="AF3623" s="19">
        <v>0</v>
      </c>
      <c r="AG3623" s="14">
        <v>0</v>
      </c>
      <c r="AH3623" s="22" t="s">
        <v>782</v>
      </c>
      <c r="AI3623" s="23" t="s">
        <v>782</v>
      </c>
      <c r="AJ3623" s="23" t="s">
        <v>782</v>
      </c>
      <c r="AK3623" s="23" t="s">
        <v>782</v>
      </c>
      <c r="AL3623" s="14" t="s">
        <v>782</v>
      </c>
      <c r="AM3623" s="22" t="s">
        <v>782</v>
      </c>
      <c r="AN3623" s="23" t="s">
        <v>782</v>
      </c>
      <c r="AO3623" s="23" t="s">
        <v>782</v>
      </c>
      <c r="AP3623" s="23" t="s">
        <v>782</v>
      </c>
      <c r="AQ3623" s="14" t="s">
        <v>782</v>
      </c>
      <c r="AR3623" s="13">
        <v>926</v>
      </c>
      <c r="AS3623" s="19">
        <v>25999.357000000029</v>
      </c>
      <c r="AT3623" s="23">
        <v>25.999357000000028</v>
      </c>
      <c r="AU3623" s="19">
        <v>23.087429016000019</v>
      </c>
      <c r="AV3623" s="14">
        <v>17.427618160224117</v>
      </c>
      <c r="AW3623" s="13">
        <v>0</v>
      </c>
      <c r="AX3623" s="22" t="s">
        <v>782</v>
      </c>
      <c r="AY3623" s="19">
        <v>0</v>
      </c>
      <c r="AZ3623" s="23">
        <v>0</v>
      </c>
      <c r="BA3623" s="19">
        <v>0</v>
      </c>
      <c r="BB3623" s="14">
        <v>0</v>
      </c>
      <c r="BC3623" s="13">
        <v>4</v>
      </c>
      <c r="BD3623" s="19">
        <v>1520</v>
      </c>
      <c r="BE3623" s="44">
        <v>1.52</v>
      </c>
      <c r="BF3623" s="19">
        <v>1.6923505854193179</v>
      </c>
      <c r="BG3623" s="14">
        <v>1.2774761440730356</v>
      </c>
      <c r="BH3623" s="22">
        <v>949</v>
      </c>
      <c r="BI3623" s="23">
        <v>34.658357000000031</v>
      </c>
      <c r="BJ3623" s="23">
        <v>67.478138601419332</v>
      </c>
      <c r="BK3623" s="14">
        <v>50.93608443336143</v>
      </c>
      <c r="BL3623" t="s">
        <v>666</v>
      </c>
    </row>
    <row r="3624" spans="1:64">
      <c r="A3624" t="s">
        <v>4739</v>
      </c>
      <c r="B3624" t="s">
        <v>4736</v>
      </c>
      <c r="C3624" t="s">
        <v>666</v>
      </c>
      <c r="D3624" t="s">
        <v>942</v>
      </c>
      <c r="E3624">
        <v>2017</v>
      </c>
      <c r="F3624" s="23">
        <v>137.47999999999999</v>
      </c>
      <c r="G3624" s="23">
        <v>18.93</v>
      </c>
      <c r="H3624" s="22">
        <v>15480</v>
      </c>
      <c r="I3624" s="34">
        <v>121.59556198049883</v>
      </c>
      <c r="J3624" s="13">
        <v>18</v>
      </c>
      <c r="K3624" s="13">
        <v>21</v>
      </c>
      <c r="L3624" s="19">
        <v>7139</v>
      </c>
      <c r="M3624" s="19">
        <v>7.1390000000000011</v>
      </c>
      <c r="N3624" s="19">
        <v>42.698358999999996</v>
      </c>
      <c r="O3624" s="17">
        <v>35.115063662313467</v>
      </c>
      <c r="P3624" s="13">
        <v>0</v>
      </c>
      <c r="Q3624" s="13">
        <v>0</v>
      </c>
      <c r="R3624" s="19">
        <v>0</v>
      </c>
      <c r="S3624" s="19">
        <v>0</v>
      </c>
      <c r="T3624" s="19">
        <v>0</v>
      </c>
      <c r="U3624" s="17">
        <v>0</v>
      </c>
      <c r="V3624" s="13">
        <v>0</v>
      </c>
      <c r="W3624" s="13">
        <v>0</v>
      </c>
      <c r="X3624" s="19">
        <v>0</v>
      </c>
      <c r="Y3624" s="19">
        <v>0</v>
      </c>
      <c r="Z3624" s="19">
        <v>0</v>
      </c>
      <c r="AA3624" s="14">
        <v>0</v>
      </c>
      <c r="AB3624" s="13">
        <v>1</v>
      </c>
      <c r="AC3624" s="22" t="s">
        <v>782</v>
      </c>
      <c r="AD3624" s="19">
        <v>0</v>
      </c>
      <c r="AE3624" s="19">
        <v>0</v>
      </c>
      <c r="AF3624" s="19">
        <v>0</v>
      </c>
      <c r="AG3624" s="14">
        <v>0</v>
      </c>
      <c r="AH3624" s="22" t="s">
        <v>782</v>
      </c>
      <c r="AI3624" s="23" t="s">
        <v>782</v>
      </c>
      <c r="AJ3624" s="23" t="s">
        <v>782</v>
      </c>
      <c r="AK3624" s="23" t="s">
        <v>782</v>
      </c>
      <c r="AL3624" s="14" t="s">
        <v>782</v>
      </c>
      <c r="AM3624" s="22" t="s">
        <v>782</v>
      </c>
      <c r="AN3624" s="23" t="s">
        <v>782</v>
      </c>
      <c r="AO3624" s="23" t="s">
        <v>782</v>
      </c>
      <c r="AP3624" s="23" t="s">
        <v>782</v>
      </c>
      <c r="AQ3624" s="14" t="s">
        <v>782</v>
      </c>
      <c r="AR3624" s="13">
        <v>947</v>
      </c>
      <c r="AS3624" s="19">
        <v>26432.592000000015</v>
      </c>
      <c r="AT3624" s="19">
        <v>26.432591999999985</v>
      </c>
      <c r="AU3624" s="19">
        <v>23.472141696000019</v>
      </c>
      <c r="AV3624" s="14">
        <v>19.303452620881359</v>
      </c>
      <c r="AW3624" s="13">
        <v>0</v>
      </c>
      <c r="AX3624" s="22" t="s">
        <v>782</v>
      </c>
      <c r="AY3624" s="19">
        <v>0</v>
      </c>
      <c r="AZ3624" s="19">
        <v>0</v>
      </c>
      <c r="BA3624" s="19">
        <v>0</v>
      </c>
      <c r="BB3624" s="14">
        <v>0</v>
      </c>
      <c r="BC3624" s="13">
        <v>4</v>
      </c>
      <c r="BD3624" s="19">
        <v>1520</v>
      </c>
      <c r="BE3624" s="19">
        <v>1.52</v>
      </c>
      <c r="BF3624" s="19">
        <v>1.6923505854193179</v>
      </c>
      <c r="BG3624" s="14">
        <v>1.3917864746500637</v>
      </c>
      <c r="BH3624" s="22">
        <v>970</v>
      </c>
      <c r="BI3624" s="23">
        <v>35.091591999999984</v>
      </c>
      <c r="BJ3624" s="23">
        <v>67.862851281419339</v>
      </c>
      <c r="BK3624" s="14">
        <v>55.810302757844894</v>
      </c>
      <c r="BL3624" t="s">
        <v>666</v>
      </c>
    </row>
    <row r="3625" spans="1:64">
      <c r="A3625" t="s">
        <v>4740</v>
      </c>
      <c r="B3625" t="s">
        <v>4736</v>
      </c>
      <c r="C3625" t="s">
        <v>666</v>
      </c>
      <c r="D3625" t="s">
        <v>942</v>
      </c>
      <c r="E3625">
        <v>2018</v>
      </c>
      <c r="F3625" s="23">
        <v>137.47999999999999</v>
      </c>
      <c r="G3625" s="23">
        <v>19.079999999999998</v>
      </c>
      <c r="H3625" s="22">
        <v>15441</v>
      </c>
      <c r="I3625" s="34">
        <v>121.60420416685137</v>
      </c>
      <c r="J3625" s="13">
        <v>18</v>
      </c>
      <c r="K3625" s="13">
        <v>21</v>
      </c>
      <c r="L3625" s="19">
        <v>7509</v>
      </c>
      <c r="M3625" s="19">
        <v>7.5090000000000012</v>
      </c>
      <c r="N3625" s="19">
        <v>44.911328999999995</v>
      </c>
      <c r="O3625" s="17">
        <v>36.932381826517947</v>
      </c>
      <c r="P3625" s="13">
        <v>0</v>
      </c>
      <c r="Q3625" s="13">
        <v>0</v>
      </c>
      <c r="R3625" s="19">
        <v>0</v>
      </c>
      <c r="S3625" s="19">
        <v>0</v>
      </c>
      <c r="T3625" s="19">
        <v>0</v>
      </c>
      <c r="U3625" s="17">
        <v>0</v>
      </c>
      <c r="V3625" s="13">
        <v>0</v>
      </c>
      <c r="W3625" s="13">
        <v>0</v>
      </c>
      <c r="X3625" s="19">
        <v>0</v>
      </c>
      <c r="Y3625" s="19">
        <v>0</v>
      </c>
      <c r="Z3625" s="19">
        <v>0</v>
      </c>
      <c r="AA3625" s="14">
        <v>0</v>
      </c>
      <c r="AB3625" s="13">
        <v>1</v>
      </c>
      <c r="AC3625" s="22" t="s">
        <v>782</v>
      </c>
      <c r="AD3625" s="19">
        <v>0</v>
      </c>
      <c r="AE3625" s="19">
        <v>0</v>
      </c>
      <c r="AF3625" s="19">
        <v>0</v>
      </c>
      <c r="AG3625" s="14">
        <v>0</v>
      </c>
      <c r="AH3625" s="22" t="s">
        <v>782</v>
      </c>
      <c r="AI3625" s="23" t="s">
        <v>782</v>
      </c>
      <c r="AJ3625" s="23" t="s">
        <v>782</v>
      </c>
      <c r="AK3625" s="23" t="s">
        <v>782</v>
      </c>
      <c r="AL3625" s="14" t="s">
        <v>782</v>
      </c>
      <c r="AM3625" s="22" t="s">
        <v>782</v>
      </c>
      <c r="AN3625" s="23" t="s">
        <v>782</v>
      </c>
      <c r="AO3625" s="23" t="s">
        <v>782</v>
      </c>
      <c r="AP3625" s="23" t="s">
        <v>782</v>
      </c>
      <c r="AQ3625" s="14" t="s">
        <v>782</v>
      </c>
      <c r="AR3625" s="13">
        <v>977</v>
      </c>
      <c r="AS3625" s="19">
        <v>29082.437000000024</v>
      </c>
      <c r="AT3625" s="19">
        <v>29.082436999999977</v>
      </c>
      <c r="AU3625" s="19">
        <v>25.825204056000018</v>
      </c>
      <c r="AV3625" s="14">
        <v>21.237098036977102</v>
      </c>
      <c r="AW3625" s="13">
        <v>0</v>
      </c>
      <c r="AX3625" s="22" t="s">
        <v>782</v>
      </c>
      <c r="AY3625" s="19">
        <v>0</v>
      </c>
      <c r="AZ3625" s="19">
        <v>0</v>
      </c>
      <c r="BA3625" s="19">
        <v>0</v>
      </c>
      <c r="BB3625" s="14">
        <v>0</v>
      </c>
      <c r="BC3625" s="13">
        <v>4</v>
      </c>
      <c r="BD3625" s="19">
        <v>1520</v>
      </c>
      <c r="BE3625" s="19">
        <v>1.52</v>
      </c>
      <c r="BF3625" s="19">
        <v>1.4451651365086093</v>
      </c>
      <c r="BG3625" s="14">
        <v>1.1884170834469827</v>
      </c>
      <c r="BH3625" s="22">
        <v>1000</v>
      </c>
      <c r="BI3625" s="23">
        <v>38.111436999999981</v>
      </c>
      <c r="BJ3625" s="23">
        <v>72.18169819250862</v>
      </c>
      <c r="BK3625" s="14">
        <v>59.357896946942034</v>
      </c>
      <c r="BL3625" t="s">
        <v>666</v>
      </c>
    </row>
    <row r="3626" spans="1:64">
      <c r="A3626" t="s">
        <v>4741</v>
      </c>
      <c r="B3626" t="s">
        <v>4736</v>
      </c>
      <c r="C3626" t="s">
        <v>666</v>
      </c>
      <c r="D3626" t="s">
        <v>942</v>
      </c>
      <c r="E3626">
        <v>2019</v>
      </c>
      <c r="F3626" s="23">
        <v>137.47999999999999</v>
      </c>
      <c r="G3626" s="23">
        <v>19.309999999999999</v>
      </c>
      <c r="H3626" s="22">
        <v>15402</v>
      </c>
      <c r="I3626" s="34">
        <v>123.81971856810239</v>
      </c>
      <c r="J3626" s="22">
        <v>18</v>
      </c>
      <c r="K3626" s="22">
        <v>22</v>
      </c>
      <c r="L3626" s="23">
        <v>7274</v>
      </c>
      <c r="M3626" s="23">
        <v>7.2740000000000009</v>
      </c>
      <c r="N3626" s="23">
        <v>43.505793999999995</v>
      </c>
      <c r="O3626" s="14">
        <v>35.136401942370163</v>
      </c>
      <c r="P3626" s="22">
        <v>0</v>
      </c>
      <c r="Q3626" s="22">
        <v>0</v>
      </c>
      <c r="R3626" s="23">
        <v>0</v>
      </c>
      <c r="S3626" s="23">
        <v>0</v>
      </c>
      <c r="T3626" s="23">
        <v>0</v>
      </c>
      <c r="U3626" s="14">
        <v>0</v>
      </c>
      <c r="V3626" s="22">
        <v>0</v>
      </c>
      <c r="W3626" s="22">
        <v>0</v>
      </c>
      <c r="X3626" s="23">
        <v>0</v>
      </c>
      <c r="Y3626" s="23">
        <v>0</v>
      </c>
      <c r="Z3626" s="23">
        <v>0</v>
      </c>
      <c r="AA3626" s="14">
        <v>0</v>
      </c>
      <c r="AB3626" s="22">
        <v>0</v>
      </c>
      <c r="AC3626" s="22">
        <v>0</v>
      </c>
      <c r="AD3626" s="23">
        <v>0</v>
      </c>
      <c r="AE3626" s="23">
        <v>0</v>
      </c>
      <c r="AF3626" s="23">
        <v>0</v>
      </c>
      <c r="AG3626" s="14">
        <v>0</v>
      </c>
      <c r="AH3626" s="22">
        <v>4</v>
      </c>
      <c r="AI3626" s="23">
        <v>6724.5</v>
      </c>
      <c r="AJ3626" s="23">
        <v>6.724499999999999</v>
      </c>
      <c r="AK3626" s="23">
        <v>5.9713559999999992</v>
      </c>
      <c r="AL3626" s="14">
        <v>4.8226212020629644</v>
      </c>
      <c r="AM3626" s="22">
        <v>1022</v>
      </c>
      <c r="AN3626" s="23">
        <v>23968.067000000006</v>
      </c>
      <c r="AO3626" s="23">
        <v>23.96806699999998</v>
      </c>
      <c r="AP3626" s="23">
        <v>21.28364349600001</v>
      </c>
      <c r="AQ3626" s="14">
        <v>17.18921973182627</v>
      </c>
      <c r="AR3626" s="22">
        <v>1026</v>
      </c>
      <c r="AS3626" s="23">
        <v>30692.567000000006</v>
      </c>
      <c r="AT3626" s="23">
        <v>30.692566999999979</v>
      </c>
      <c r="AU3626" s="23">
        <v>27.254999496000011</v>
      </c>
      <c r="AV3626" s="14">
        <v>22.011840933889236</v>
      </c>
      <c r="AW3626" s="22">
        <v>0</v>
      </c>
      <c r="AX3626" s="22" t="s">
        <v>782</v>
      </c>
      <c r="AY3626" s="23">
        <v>0</v>
      </c>
      <c r="AZ3626" s="23">
        <v>0</v>
      </c>
      <c r="BA3626" s="23">
        <v>0</v>
      </c>
      <c r="BB3626" s="14">
        <v>0</v>
      </c>
      <c r="BC3626" s="22">
        <v>4</v>
      </c>
      <c r="BD3626" s="23">
        <v>1520</v>
      </c>
      <c r="BE3626" s="23">
        <v>1.52</v>
      </c>
      <c r="BF3626" s="23">
        <v>1.4451645465549923</v>
      </c>
      <c r="BG3626" s="14">
        <v>1.1671521816294015</v>
      </c>
      <c r="BH3626" s="22">
        <v>1048</v>
      </c>
      <c r="BI3626" s="23">
        <v>39.48656699999998</v>
      </c>
      <c r="BJ3626" s="23">
        <v>72.205958042554997</v>
      </c>
      <c r="BK3626" s="14">
        <v>58.3153950578888</v>
      </c>
      <c r="BL3626" t="s">
        <v>666</v>
      </c>
    </row>
    <row r="3627" spans="1:64">
      <c r="A3627" t="s">
        <v>4742</v>
      </c>
      <c r="B3627" t="s">
        <v>4736</v>
      </c>
      <c r="C3627" t="s">
        <v>666</v>
      </c>
      <c r="D3627" t="s">
        <v>942</v>
      </c>
      <c r="E3627">
        <v>2020</v>
      </c>
      <c r="F3627" s="23">
        <v>137.47999999999999</v>
      </c>
      <c r="G3627" s="23">
        <v>19.68</v>
      </c>
      <c r="H3627" s="22">
        <v>15404</v>
      </c>
      <c r="I3627" s="34">
        <v>124.02072077576801</v>
      </c>
      <c r="J3627" s="22">
        <v>18</v>
      </c>
      <c r="K3627" s="22">
        <v>27</v>
      </c>
      <c r="L3627" s="23">
        <v>10409</v>
      </c>
      <c r="M3627" s="23">
        <v>10.409000000000002</v>
      </c>
      <c r="N3627" s="23">
        <v>62.256228999999983</v>
      </c>
      <c r="O3627" s="14">
        <v>50.198248010959809</v>
      </c>
      <c r="P3627" s="22">
        <v>0</v>
      </c>
      <c r="Q3627" s="22">
        <v>0</v>
      </c>
      <c r="R3627" s="23">
        <v>0</v>
      </c>
      <c r="S3627" s="23">
        <v>0</v>
      </c>
      <c r="T3627" s="23">
        <v>0</v>
      </c>
      <c r="U3627" s="14">
        <v>0</v>
      </c>
      <c r="V3627" s="22">
        <v>0</v>
      </c>
      <c r="W3627" s="22">
        <v>0</v>
      </c>
      <c r="X3627" s="23">
        <v>0</v>
      </c>
      <c r="Y3627" s="23">
        <v>0</v>
      </c>
      <c r="Z3627" s="23">
        <v>0</v>
      </c>
      <c r="AA3627" s="14">
        <v>0</v>
      </c>
      <c r="AB3627" s="22">
        <v>0</v>
      </c>
      <c r="AC3627" s="22">
        <v>0</v>
      </c>
      <c r="AD3627" s="23">
        <v>0</v>
      </c>
      <c r="AE3627" s="23">
        <v>0</v>
      </c>
      <c r="AF3627" s="23">
        <v>0</v>
      </c>
      <c r="AG3627" s="14">
        <v>0</v>
      </c>
      <c r="AH3627" s="22">
        <v>4</v>
      </c>
      <c r="AI3627" s="23">
        <v>6724.5</v>
      </c>
      <c r="AJ3627" s="23">
        <v>6.724499999999999</v>
      </c>
      <c r="AK3627" s="23">
        <v>5.9713559999999992</v>
      </c>
      <c r="AL3627" s="14">
        <v>4.8148051088949337</v>
      </c>
      <c r="AM3627" s="22">
        <v>1104</v>
      </c>
      <c r="AN3627" s="23">
        <v>26618.832000000013</v>
      </c>
      <c r="AO3627" s="23">
        <v>26.618831999999962</v>
      </c>
      <c r="AP3627" s="23">
        <v>23.637522816000001</v>
      </c>
      <c r="AQ3627" s="14">
        <v>19.059333527610374</v>
      </c>
      <c r="AR3627" s="22">
        <v>1108</v>
      </c>
      <c r="AS3627" s="23">
        <v>33343.332000000009</v>
      </c>
      <c r="AT3627" s="23">
        <v>33.343331999999961</v>
      </c>
      <c r="AU3627" s="23">
        <v>29.608878816000001</v>
      </c>
      <c r="AV3627" s="14">
        <v>23.874138636505311</v>
      </c>
      <c r="AW3627" s="22">
        <v>0</v>
      </c>
      <c r="AX3627" s="22">
        <v>0</v>
      </c>
      <c r="AY3627" s="23">
        <v>0</v>
      </c>
      <c r="AZ3627" s="23">
        <v>0</v>
      </c>
      <c r="BA3627" s="23">
        <v>0</v>
      </c>
      <c r="BB3627" s="14">
        <v>0</v>
      </c>
      <c r="BC3627" s="22">
        <v>4</v>
      </c>
      <c r="BD3627" s="23">
        <v>1520</v>
      </c>
      <c r="BE3627" s="23">
        <v>1.52</v>
      </c>
      <c r="BF3627" s="23">
        <v>1.445164546554992</v>
      </c>
      <c r="BG3627" s="14">
        <v>1.1652605609089137</v>
      </c>
      <c r="BH3627" s="22">
        <v>1130</v>
      </c>
      <c r="BI3627" s="23">
        <v>45.272331999999963</v>
      </c>
      <c r="BJ3627" s="23">
        <v>93.310272362554969</v>
      </c>
      <c r="BK3627" s="14">
        <v>75.237647208374028</v>
      </c>
      <c r="BL3627" t="s">
        <v>666</v>
      </c>
    </row>
    <row r="3628" spans="1:64">
      <c r="A3628" t="s">
        <v>4743</v>
      </c>
      <c r="B3628" t="s">
        <v>4736</v>
      </c>
      <c r="C3628" t="s">
        <v>666</v>
      </c>
      <c r="D3628" t="s">
        <v>942</v>
      </c>
      <c r="E3628">
        <v>2021</v>
      </c>
      <c r="F3628" s="23">
        <v>137.47999999999999</v>
      </c>
      <c r="G3628" s="23">
        <v>19.739999999999998</v>
      </c>
      <c r="H3628" s="22">
        <v>15505</v>
      </c>
      <c r="I3628" s="34">
        <v>115.49</v>
      </c>
      <c r="J3628" s="22">
        <v>18</v>
      </c>
      <c r="K3628" s="22">
        <v>28</v>
      </c>
      <c r="L3628" s="23">
        <v>10649</v>
      </c>
      <c r="M3628" s="23">
        <v>10.648999999999999</v>
      </c>
      <c r="N3628" s="23">
        <v>63.691668999999997</v>
      </c>
      <c r="O3628" s="14">
        <v>55.15</v>
      </c>
      <c r="P3628" s="22">
        <v>0</v>
      </c>
      <c r="Q3628" s="22">
        <v>0</v>
      </c>
      <c r="R3628" s="23">
        <v>0</v>
      </c>
      <c r="S3628" s="23">
        <v>0</v>
      </c>
      <c r="T3628" s="23">
        <v>0</v>
      </c>
      <c r="U3628" s="14">
        <v>0</v>
      </c>
      <c r="V3628" s="22">
        <v>0</v>
      </c>
      <c r="W3628" s="22">
        <v>0</v>
      </c>
      <c r="X3628" s="23">
        <v>0</v>
      </c>
      <c r="Y3628" s="23">
        <v>0</v>
      </c>
      <c r="Z3628" s="23">
        <v>0</v>
      </c>
      <c r="AA3628" s="14">
        <v>0</v>
      </c>
      <c r="AB3628" s="22">
        <v>0</v>
      </c>
      <c r="AC3628" s="22">
        <v>0</v>
      </c>
      <c r="AD3628" s="23">
        <v>0</v>
      </c>
      <c r="AE3628" s="23">
        <v>0</v>
      </c>
      <c r="AF3628" s="23">
        <v>0</v>
      </c>
      <c r="AG3628" s="14">
        <v>0</v>
      </c>
      <c r="AH3628" s="22">
        <v>4</v>
      </c>
      <c r="AI3628" s="23">
        <v>6724.5</v>
      </c>
      <c r="AJ3628" s="23">
        <v>6.7244999999999999</v>
      </c>
      <c r="AK3628" s="23">
        <v>6.0172366750000004</v>
      </c>
      <c r="AL3628" s="14">
        <v>5.21</v>
      </c>
      <c r="AM3628" s="22">
        <v>1196</v>
      </c>
      <c r="AN3628" s="23">
        <v>29123.71</v>
      </c>
      <c r="AO3628" s="23">
        <v>29.123709999999999</v>
      </c>
      <c r="AP3628" s="23">
        <v>26.060562999999998</v>
      </c>
      <c r="AQ3628" s="14">
        <v>22.56</v>
      </c>
      <c r="AR3628" s="22">
        <v>1200</v>
      </c>
      <c r="AS3628" s="23">
        <v>35848.21</v>
      </c>
      <c r="AT3628" s="23">
        <v>35.848210000000002</v>
      </c>
      <c r="AU3628" s="23">
        <v>32.077799679999998</v>
      </c>
      <c r="AV3628" s="14">
        <v>27.77</v>
      </c>
      <c r="AW3628" s="22">
        <v>0</v>
      </c>
      <c r="AX3628" s="22">
        <v>0</v>
      </c>
      <c r="AY3628" s="23">
        <v>0</v>
      </c>
      <c r="AZ3628" s="23">
        <v>0</v>
      </c>
      <c r="BA3628" s="23">
        <v>0</v>
      </c>
      <c r="BB3628" s="14">
        <v>0</v>
      </c>
      <c r="BC3628" s="22">
        <v>4</v>
      </c>
      <c r="BD3628" s="23">
        <v>1520</v>
      </c>
      <c r="BE3628" s="23">
        <v>1.52</v>
      </c>
      <c r="BF3628" s="23">
        <v>1.260183485</v>
      </c>
      <c r="BG3628" s="14">
        <v>1.0900000000000001</v>
      </c>
      <c r="BH3628" s="22">
        <v>1222</v>
      </c>
      <c r="BI3628" s="23">
        <v>48.02</v>
      </c>
      <c r="BJ3628" s="23">
        <v>97.03</v>
      </c>
      <c r="BK3628" s="14">
        <v>84.01</v>
      </c>
      <c r="BL3628" t="s">
        <v>666</v>
      </c>
    </row>
    <row r="3629" spans="1:64">
      <c r="A3629" t="s">
        <v>4744</v>
      </c>
      <c r="B3629" t="s">
        <v>4736</v>
      </c>
      <c r="C3629" t="s">
        <v>666</v>
      </c>
      <c r="D3629" s="111" t="s">
        <v>942</v>
      </c>
      <c r="E3629" s="110">
        <v>2022</v>
      </c>
      <c r="F3629" s="23"/>
      <c r="G3629" s="23"/>
      <c r="H3629" s="22">
        <v>15773</v>
      </c>
      <c r="I3629" s="34">
        <v>114.31541957275094</v>
      </c>
      <c r="J3629" s="22">
        <v>18</v>
      </c>
      <c r="K3629" s="22">
        <v>27</v>
      </c>
      <c r="L3629" s="23">
        <v>8760</v>
      </c>
      <c r="M3629" s="23">
        <v>8.76</v>
      </c>
      <c r="N3629" s="23">
        <v>51.841679999999997</v>
      </c>
      <c r="O3629" s="14">
        <v>45.349682653272929</v>
      </c>
      <c r="P3629" s="22">
        <v>0</v>
      </c>
      <c r="Q3629" s="22">
        <v>0</v>
      </c>
      <c r="R3629" s="23">
        <v>0</v>
      </c>
      <c r="S3629" s="23">
        <v>0</v>
      </c>
      <c r="T3629" s="23">
        <v>0</v>
      </c>
      <c r="U3629" s="14">
        <v>0</v>
      </c>
      <c r="V3629" s="22">
        <v>0</v>
      </c>
      <c r="W3629" s="22">
        <v>0</v>
      </c>
      <c r="X3629" s="23">
        <v>0</v>
      </c>
      <c r="Y3629" s="23">
        <v>0</v>
      </c>
      <c r="Z3629" s="23">
        <v>0</v>
      </c>
      <c r="AA3629" s="14">
        <v>0</v>
      </c>
      <c r="AB3629" s="22">
        <v>0</v>
      </c>
      <c r="AC3629" s="22">
        <v>0</v>
      </c>
      <c r="AD3629" s="23">
        <v>0</v>
      </c>
      <c r="AE3629" s="23">
        <v>0</v>
      </c>
      <c r="AF3629" s="23">
        <v>0</v>
      </c>
      <c r="AG3629" s="14">
        <v>0</v>
      </c>
      <c r="AH3629" s="22">
        <v>4</v>
      </c>
      <c r="AI3629" s="23">
        <v>6724.5</v>
      </c>
      <c r="AJ3629" s="23">
        <v>6.7245000000000008</v>
      </c>
      <c r="AK3629" s="23">
        <v>6.8883351682586698</v>
      </c>
      <c r="AL3629" s="14">
        <v>6.0257270576476314</v>
      </c>
      <c r="AM3629" s="22">
        <v>1396</v>
      </c>
      <c r="AN3629" s="23">
        <v>33406.525000000045</v>
      </c>
      <c r="AO3629" s="23">
        <v>33.406524999999959</v>
      </c>
      <c r="AP3629" s="23">
        <v>34.220438844049781</v>
      </c>
      <c r="AQ3629" s="14">
        <v>29.935103218749692</v>
      </c>
      <c r="AR3629" s="22">
        <v>1400</v>
      </c>
      <c r="AS3629" s="23">
        <v>40131.025000000001</v>
      </c>
      <c r="AT3629" s="23">
        <v>40.131025000000001</v>
      </c>
      <c r="AU3629" s="23">
        <v>41.108774012308473</v>
      </c>
      <c r="AV3629" s="14">
        <v>35.960830276397346</v>
      </c>
      <c r="AW3629" s="22">
        <v>0</v>
      </c>
      <c r="AX3629" s="22">
        <v>0</v>
      </c>
      <c r="AY3629" s="23">
        <v>0</v>
      </c>
      <c r="AZ3629" s="23">
        <v>0</v>
      </c>
      <c r="BA3629" s="23">
        <v>0</v>
      </c>
      <c r="BB3629" s="14">
        <v>0</v>
      </c>
      <c r="BC3629" s="22">
        <v>4</v>
      </c>
      <c r="BD3629" s="23">
        <v>1520</v>
      </c>
      <c r="BE3629" s="23">
        <v>1.52</v>
      </c>
      <c r="BF3629" s="23">
        <v>1.407590268344562</v>
      </c>
      <c r="BG3629" s="14">
        <v>1.2313214381798809</v>
      </c>
      <c r="BH3629" s="22">
        <v>1422</v>
      </c>
      <c r="BI3629" s="23">
        <v>50.411025000000002</v>
      </c>
      <c r="BJ3629" s="23">
        <v>94.358044280653033</v>
      </c>
      <c r="BK3629" s="14">
        <v>82.541834367850157</v>
      </c>
      <c r="BL3629" t="s">
        <v>666</v>
      </c>
    </row>
    <row r="3630" spans="1:64">
      <c r="A3630" t="s">
        <v>4745</v>
      </c>
      <c r="B3630" t="s">
        <v>4736</v>
      </c>
      <c r="C3630" t="s">
        <v>666</v>
      </c>
      <c r="D3630" t="s">
        <v>942</v>
      </c>
      <c r="E3630">
        <v>2023</v>
      </c>
      <c r="F3630">
        <v>137.47999999999999</v>
      </c>
      <c r="G3630">
        <v>19.73</v>
      </c>
      <c r="H3630">
        <v>16150</v>
      </c>
      <c r="I3630">
        <v>114.31541957275094</v>
      </c>
      <c r="J3630">
        <v>18</v>
      </c>
      <c r="K3630">
        <v>25</v>
      </c>
      <c r="L3630">
        <v>8255</v>
      </c>
      <c r="M3630">
        <v>8.2550000000000008</v>
      </c>
      <c r="N3630">
        <v>48.853090000000002</v>
      </c>
      <c r="O3630">
        <v>42.735345924973522</v>
      </c>
      <c r="P3630">
        <v>0</v>
      </c>
      <c r="Q3630">
        <v>0</v>
      </c>
      <c r="R3630">
        <v>0</v>
      </c>
      <c r="S3630">
        <v>0</v>
      </c>
      <c r="T3630">
        <v>0</v>
      </c>
      <c r="U3630">
        <v>0</v>
      </c>
      <c r="V3630">
        <v>0</v>
      </c>
      <c r="W3630">
        <v>0</v>
      </c>
      <c r="X3630">
        <v>0</v>
      </c>
      <c r="Y3630">
        <v>0</v>
      </c>
      <c r="Z3630">
        <v>0</v>
      </c>
      <c r="AA3630">
        <v>0</v>
      </c>
      <c r="AG3630">
        <v>0</v>
      </c>
      <c r="AH3630">
        <v>4</v>
      </c>
      <c r="AI3630">
        <v>6724.5</v>
      </c>
      <c r="AJ3630">
        <v>6.7245000000000008</v>
      </c>
      <c r="AK3630">
        <v>6.3074950000000003</v>
      </c>
      <c r="AL3630">
        <v>5.9599500000000001</v>
      </c>
      <c r="AM3630">
        <v>1682</v>
      </c>
      <c r="AN3630">
        <v>38069.565000000002</v>
      </c>
      <c r="AO3630">
        <v>38.069564999999997</v>
      </c>
      <c r="AP3630">
        <v>35.708765999999997</v>
      </c>
      <c r="AQ3630">
        <v>31.237051076276504</v>
      </c>
      <c r="AR3630">
        <v>1737</v>
      </c>
      <c r="AS3630">
        <v>44831.239999999903</v>
      </c>
      <c r="AT3630">
        <v>44.831239999999802</v>
      </c>
      <c r="AU3630">
        <v>42.051130876837398</v>
      </c>
      <c r="AV3630">
        <v>36.785178267290384</v>
      </c>
      <c r="AW3630">
        <v>0</v>
      </c>
      <c r="AX3630">
        <v>0</v>
      </c>
      <c r="AY3630">
        <v>0</v>
      </c>
      <c r="AZ3630">
        <v>0</v>
      </c>
      <c r="BA3630">
        <v>0</v>
      </c>
      <c r="BB3630">
        <v>0</v>
      </c>
      <c r="BC3630">
        <v>4</v>
      </c>
      <c r="BD3630">
        <v>1520</v>
      </c>
      <c r="BE3630">
        <v>1.52</v>
      </c>
      <c r="BF3630">
        <v>1.6807259999999999</v>
      </c>
      <c r="BG3630">
        <v>1.4702530999594303</v>
      </c>
      <c r="BH3630">
        <v>1759</v>
      </c>
      <c r="BI3630">
        <v>54.606239999999808</v>
      </c>
      <c r="BJ3630">
        <v>92.584946876837392</v>
      </c>
      <c r="BK3630">
        <v>80.990777292223342</v>
      </c>
      <c r="BL3630" t="s">
        <v>666</v>
      </c>
    </row>
    <row r="3631" spans="1:64">
      <c r="A3631" t="s">
        <v>4746</v>
      </c>
      <c r="B3631" t="s">
        <v>4736</v>
      </c>
      <c r="C3631" t="s">
        <v>666</v>
      </c>
      <c r="D3631" t="s">
        <v>942</v>
      </c>
      <c r="E3631">
        <v>2024</v>
      </c>
      <c r="F3631">
        <v>137.47999999999999</v>
      </c>
      <c r="G3631">
        <v>19.79</v>
      </c>
      <c r="H3631">
        <v>16195</v>
      </c>
      <c r="I3631">
        <v>111.05070450854866</v>
      </c>
      <c r="J3631">
        <v>18</v>
      </c>
      <c r="K3631">
        <v>25</v>
      </c>
      <c r="L3631">
        <v>8255</v>
      </c>
      <c r="M3631">
        <v>8.2550000000000008</v>
      </c>
      <c r="N3631">
        <v>48.853090000000002</v>
      </c>
      <c r="O3631">
        <v>43.99169750088285</v>
      </c>
      <c r="P3631">
        <v>0</v>
      </c>
      <c r="Q3631">
        <v>0</v>
      </c>
      <c r="R3631">
        <v>0</v>
      </c>
      <c r="S3631">
        <v>0</v>
      </c>
      <c r="T3631">
        <v>0</v>
      </c>
      <c r="U3631">
        <v>0</v>
      </c>
      <c r="V3631">
        <v>0</v>
      </c>
      <c r="W3631">
        <v>0</v>
      </c>
      <c r="X3631">
        <v>0</v>
      </c>
      <c r="Y3631">
        <v>0</v>
      </c>
      <c r="Z3631">
        <v>0</v>
      </c>
      <c r="AA3631">
        <v>0</v>
      </c>
      <c r="AB3631">
        <v>0</v>
      </c>
      <c r="AC3631">
        <v>0</v>
      </c>
      <c r="AD3631">
        <v>0</v>
      </c>
      <c r="AE3631">
        <v>0</v>
      </c>
      <c r="AF3631">
        <v>0</v>
      </c>
      <c r="AG3631">
        <v>0</v>
      </c>
      <c r="AH3631">
        <v>4</v>
      </c>
      <c r="AI3631">
        <v>6724.5</v>
      </c>
      <c r="AJ3631">
        <v>6.724499999999999</v>
      </c>
      <c r="AK3631">
        <v>6.0651211519050827</v>
      </c>
      <c r="AL3631">
        <v>5.4615782752086828</v>
      </c>
      <c r="AM3631">
        <v>1887</v>
      </c>
      <c r="AN3631">
        <v>40344.617000000027</v>
      </c>
      <c r="AO3631">
        <v>40.344616999999907</v>
      </c>
      <c r="AP3631">
        <v>36.388577579330686</v>
      </c>
      <c r="AQ3631">
        <v>32.767534200136026</v>
      </c>
      <c r="AR3631">
        <v>2027</v>
      </c>
      <c r="AS3631">
        <v>47192.128000000062</v>
      </c>
      <c r="AT3631">
        <v>47.192127999999805</v>
      </c>
      <c r="AU3631">
        <v>42.564647741276289</v>
      </c>
      <c r="AV3631">
        <v>38.329020900537984</v>
      </c>
      <c r="AW3631">
        <v>0</v>
      </c>
      <c r="AX3631">
        <v>0</v>
      </c>
      <c r="AY3631">
        <v>0</v>
      </c>
      <c r="AZ3631">
        <v>0</v>
      </c>
      <c r="BA3631">
        <v>0</v>
      </c>
      <c r="BB3631">
        <v>0</v>
      </c>
      <c r="BC3631">
        <v>4</v>
      </c>
      <c r="BD3631">
        <v>1520</v>
      </c>
      <c r="BE3631">
        <v>1.52</v>
      </c>
      <c r="BF3631">
        <v>1.4794479999698642</v>
      </c>
      <c r="BG3631">
        <v>1.3322274779949519</v>
      </c>
      <c r="BH3631">
        <v>2049</v>
      </c>
      <c r="BI3631">
        <v>56.967127999999811</v>
      </c>
      <c r="BJ3631">
        <v>92.897185741246147</v>
      </c>
      <c r="BK3631">
        <v>83.652945879415768</v>
      </c>
      <c r="BL3631" t="s">
        <v>666</v>
      </c>
    </row>
    <row r="3632" spans="1:64">
      <c r="A3632" t="s">
        <v>4747</v>
      </c>
      <c r="B3632" t="s">
        <v>4748</v>
      </c>
      <c r="C3632" t="s">
        <v>667</v>
      </c>
      <c r="D3632" t="s">
        <v>942</v>
      </c>
      <c r="E3632">
        <v>2012</v>
      </c>
      <c r="F3632" s="23">
        <v>166.13</v>
      </c>
      <c r="G3632" s="23">
        <v>19.28</v>
      </c>
      <c r="H3632" s="22">
        <v>13607</v>
      </c>
      <c r="I3632" s="34">
        <v>109.79323699999999</v>
      </c>
      <c r="J3632" s="22">
        <v>15</v>
      </c>
      <c r="K3632" s="22" t="s">
        <v>782</v>
      </c>
      <c r="L3632" s="23">
        <v>3973</v>
      </c>
      <c r="M3632" s="23">
        <v>3.9729999999999999</v>
      </c>
      <c r="N3632" s="23">
        <v>28.351148000000002</v>
      </c>
      <c r="O3632" s="14">
        <v>25.822308162751412</v>
      </c>
      <c r="P3632" s="22">
        <v>0</v>
      </c>
      <c r="Q3632" s="22" t="s">
        <v>782</v>
      </c>
      <c r="R3632" s="23">
        <v>0</v>
      </c>
      <c r="S3632" s="23">
        <v>0</v>
      </c>
      <c r="T3632" s="23">
        <v>0</v>
      </c>
      <c r="U3632" s="14">
        <v>0</v>
      </c>
      <c r="V3632" s="22">
        <v>0</v>
      </c>
      <c r="W3632" s="22" t="s">
        <v>782</v>
      </c>
      <c r="X3632" s="23">
        <v>0</v>
      </c>
      <c r="Y3632" s="23">
        <v>0</v>
      </c>
      <c r="Z3632" s="23">
        <v>0</v>
      </c>
      <c r="AA3632" s="14">
        <v>0</v>
      </c>
      <c r="AB3632" s="22">
        <v>0</v>
      </c>
      <c r="AC3632" s="22" t="s">
        <v>782</v>
      </c>
      <c r="AD3632" s="23">
        <v>0</v>
      </c>
      <c r="AE3632" s="23">
        <v>0</v>
      </c>
      <c r="AF3632" s="23">
        <v>0</v>
      </c>
      <c r="AG3632" s="14">
        <v>0</v>
      </c>
      <c r="AH3632" s="22" t="s">
        <v>782</v>
      </c>
      <c r="AI3632" s="23" t="s">
        <v>782</v>
      </c>
      <c r="AJ3632" s="23" t="s">
        <v>782</v>
      </c>
      <c r="AK3632" s="23" t="s">
        <v>782</v>
      </c>
      <c r="AL3632" s="14" t="s">
        <v>782</v>
      </c>
      <c r="AM3632" s="22" t="s">
        <v>782</v>
      </c>
      <c r="AN3632" s="23" t="s">
        <v>782</v>
      </c>
      <c r="AO3632" s="23" t="s">
        <v>782</v>
      </c>
      <c r="AP3632" s="23" t="s">
        <v>782</v>
      </c>
      <c r="AQ3632" s="14" t="s">
        <v>782</v>
      </c>
      <c r="AR3632" s="22">
        <v>742</v>
      </c>
      <c r="AS3632" s="23">
        <v>16807.478999999985</v>
      </c>
      <c r="AT3632" s="23">
        <v>16.807478999999987</v>
      </c>
      <c r="AU3632" s="23">
        <v>14.611124</v>
      </c>
      <c r="AV3632" s="14">
        <v>13.307854289786539</v>
      </c>
      <c r="AW3632" s="22">
        <v>0</v>
      </c>
      <c r="AX3632" s="22" t="s">
        <v>782</v>
      </c>
      <c r="AY3632" s="23">
        <v>0</v>
      </c>
      <c r="AZ3632" s="23">
        <v>0</v>
      </c>
      <c r="BA3632" s="23">
        <v>0</v>
      </c>
      <c r="BB3632" s="14">
        <v>0</v>
      </c>
      <c r="BC3632" s="22">
        <v>17</v>
      </c>
      <c r="BD3632" s="23">
        <v>8435</v>
      </c>
      <c r="BE3632" s="23">
        <v>8.4350000000000005</v>
      </c>
      <c r="BF3632" s="23">
        <v>13.470695000000001</v>
      </c>
      <c r="BG3632" s="14">
        <v>12.269148235423646</v>
      </c>
      <c r="BH3632" s="22">
        <v>774</v>
      </c>
      <c r="BI3632" s="23">
        <v>29.215478999999988</v>
      </c>
      <c r="BJ3632" s="23">
        <v>56.432967000000005</v>
      </c>
      <c r="BK3632" s="14">
        <v>51.399310687961595</v>
      </c>
      <c r="BL3632" t="s">
        <v>667</v>
      </c>
    </row>
    <row r="3633" spans="1:64">
      <c r="A3633" t="s">
        <v>4749</v>
      </c>
      <c r="B3633" t="s">
        <v>4748</v>
      </c>
      <c r="C3633" t="s">
        <v>667</v>
      </c>
      <c r="D3633" t="s">
        <v>942</v>
      </c>
      <c r="E3633">
        <v>2015</v>
      </c>
      <c r="F3633" s="23">
        <v>166.13</v>
      </c>
      <c r="G3633" s="23">
        <v>19.7</v>
      </c>
      <c r="H3633" s="22">
        <v>13571</v>
      </c>
      <c r="I3633" s="34">
        <v>108.96795674907804</v>
      </c>
      <c r="J3633" s="13">
        <v>14</v>
      </c>
      <c r="K3633" s="13">
        <v>16</v>
      </c>
      <c r="L3633" s="19">
        <v>4458</v>
      </c>
      <c r="M3633" s="35">
        <v>4.4580000000000002</v>
      </c>
      <c r="N3633" s="19">
        <v>26.664880509085812</v>
      </c>
      <c r="O3633" s="17">
        <v>24.470386804156917</v>
      </c>
      <c r="P3633" s="36">
        <v>0</v>
      </c>
      <c r="Q3633" s="37">
        <v>0</v>
      </c>
      <c r="R3633" s="38">
        <v>0</v>
      </c>
      <c r="S3633" s="27">
        <v>0</v>
      </c>
      <c r="T3633" s="23">
        <v>0</v>
      </c>
      <c r="U3633" s="17">
        <v>0</v>
      </c>
      <c r="V3633" s="22">
        <v>0</v>
      </c>
      <c r="W3633" s="22">
        <v>0</v>
      </c>
      <c r="X3633" s="23">
        <v>0</v>
      </c>
      <c r="Y3633" s="27">
        <v>0</v>
      </c>
      <c r="Z3633" s="27">
        <v>0</v>
      </c>
      <c r="AA3633" s="14">
        <v>0</v>
      </c>
      <c r="AB3633" s="39">
        <v>0</v>
      </c>
      <c r="AC3633" s="22" t="s">
        <v>782</v>
      </c>
      <c r="AD3633" s="23">
        <v>0</v>
      </c>
      <c r="AE3633" s="23">
        <v>0</v>
      </c>
      <c r="AF3633" s="23">
        <v>0</v>
      </c>
      <c r="AG3633" s="14">
        <v>0</v>
      </c>
      <c r="AH3633" s="22" t="s">
        <v>782</v>
      </c>
      <c r="AI3633" s="23" t="s">
        <v>782</v>
      </c>
      <c r="AJ3633" s="23" t="s">
        <v>782</v>
      </c>
      <c r="AK3633" s="23" t="s">
        <v>782</v>
      </c>
      <c r="AL3633" s="14" t="s">
        <v>782</v>
      </c>
      <c r="AM3633" s="22" t="s">
        <v>782</v>
      </c>
      <c r="AN3633" s="23" t="s">
        <v>782</v>
      </c>
      <c r="AO3633" s="23" t="s">
        <v>782</v>
      </c>
      <c r="AP3633" s="23" t="s">
        <v>782</v>
      </c>
      <c r="AQ3633" s="14" t="s">
        <v>782</v>
      </c>
      <c r="AR3633" s="40">
        <v>830</v>
      </c>
      <c r="AS3633" s="41">
        <v>19952.429000000015</v>
      </c>
      <c r="AT3633" s="23">
        <v>19.952429000000016</v>
      </c>
      <c r="AU3633" s="23">
        <v>17.721004657931122</v>
      </c>
      <c r="AV3633" s="14">
        <v>16.262583227780912</v>
      </c>
      <c r="AW3633" s="22">
        <v>0</v>
      </c>
      <c r="AX3633" s="22" t="s">
        <v>782</v>
      </c>
      <c r="AY3633" s="23">
        <v>0</v>
      </c>
      <c r="AZ3633" s="23">
        <v>0</v>
      </c>
      <c r="BA3633" s="23">
        <v>0</v>
      </c>
      <c r="BB3633" s="14">
        <v>0</v>
      </c>
      <c r="BC3633" s="42">
        <v>16</v>
      </c>
      <c r="BD3633" s="43">
        <v>8385</v>
      </c>
      <c r="BE3633" s="44">
        <v>8.3849999999999998</v>
      </c>
      <c r="BF3633" s="23">
        <v>13.306995000000001</v>
      </c>
      <c r="BG3633" s="14">
        <v>12.211842267210896</v>
      </c>
      <c r="BH3633" s="22">
        <v>860</v>
      </c>
      <c r="BI3633" s="23">
        <v>32.795429000000013</v>
      </c>
      <c r="BJ3633" s="23">
        <v>57.692880167016938</v>
      </c>
      <c r="BK3633" s="14">
        <v>52.944812299148722</v>
      </c>
      <c r="BL3633" t="s">
        <v>667</v>
      </c>
    </row>
    <row r="3634" spans="1:64">
      <c r="A3634" t="s">
        <v>4750</v>
      </c>
      <c r="B3634" t="s">
        <v>4748</v>
      </c>
      <c r="C3634" t="s">
        <v>667</v>
      </c>
      <c r="D3634" t="s">
        <v>942</v>
      </c>
      <c r="E3634">
        <v>2016</v>
      </c>
      <c r="F3634" s="23">
        <v>166.13</v>
      </c>
      <c r="G3634" s="23">
        <v>19.739999999999998</v>
      </c>
      <c r="H3634" s="22">
        <v>13352</v>
      </c>
      <c r="I3634" s="34">
        <v>115.38625024880335</v>
      </c>
      <c r="J3634" s="13">
        <v>14</v>
      </c>
      <c r="K3634" s="13">
        <v>16</v>
      </c>
      <c r="L3634" s="19">
        <v>4458</v>
      </c>
      <c r="M3634" s="35">
        <v>4.4580000000000002</v>
      </c>
      <c r="N3634" s="19">
        <v>26.663298000000001</v>
      </c>
      <c r="O3634" s="17">
        <v>23.107864188763273</v>
      </c>
      <c r="P3634" s="13">
        <v>0</v>
      </c>
      <c r="Q3634" s="13">
        <v>0</v>
      </c>
      <c r="R3634" s="19">
        <v>0</v>
      </c>
      <c r="S3634" s="27">
        <v>0</v>
      </c>
      <c r="T3634" s="19">
        <v>0</v>
      </c>
      <c r="U3634" s="17">
        <v>0</v>
      </c>
      <c r="V3634" s="13">
        <v>0</v>
      </c>
      <c r="W3634" s="13">
        <v>0</v>
      </c>
      <c r="X3634" s="19">
        <v>0</v>
      </c>
      <c r="Y3634" s="27">
        <v>0</v>
      </c>
      <c r="Z3634" s="19">
        <v>0</v>
      </c>
      <c r="AA3634" s="14">
        <v>0</v>
      </c>
      <c r="AB3634" s="13">
        <v>0</v>
      </c>
      <c r="AC3634" s="22" t="s">
        <v>782</v>
      </c>
      <c r="AD3634" s="19">
        <v>0</v>
      </c>
      <c r="AE3634" s="23">
        <v>0</v>
      </c>
      <c r="AF3634" s="19">
        <v>0</v>
      </c>
      <c r="AG3634" s="14">
        <v>0</v>
      </c>
      <c r="AH3634" s="22" t="s">
        <v>782</v>
      </c>
      <c r="AI3634" s="23" t="s">
        <v>782</v>
      </c>
      <c r="AJ3634" s="23" t="s">
        <v>782</v>
      </c>
      <c r="AK3634" s="23" t="s">
        <v>782</v>
      </c>
      <c r="AL3634" s="14" t="s">
        <v>782</v>
      </c>
      <c r="AM3634" s="22" t="s">
        <v>782</v>
      </c>
      <c r="AN3634" s="23" t="s">
        <v>782</v>
      </c>
      <c r="AO3634" s="23" t="s">
        <v>782</v>
      </c>
      <c r="AP3634" s="23" t="s">
        <v>782</v>
      </c>
      <c r="AQ3634" s="14" t="s">
        <v>782</v>
      </c>
      <c r="AR3634" s="13">
        <v>843</v>
      </c>
      <c r="AS3634" s="19">
        <v>20136.249000000011</v>
      </c>
      <c r="AT3634" s="23">
        <v>20.13624900000001</v>
      </c>
      <c r="AU3634" s="19">
        <v>17.88098911199998</v>
      </c>
      <c r="AV3634" s="14">
        <v>15.496637661284449</v>
      </c>
      <c r="AW3634" s="13">
        <v>0</v>
      </c>
      <c r="AX3634" s="22" t="s">
        <v>782</v>
      </c>
      <c r="AY3634" s="19">
        <v>0</v>
      </c>
      <c r="AZ3634" s="23">
        <v>0</v>
      </c>
      <c r="BA3634" s="19">
        <v>0</v>
      </c>
      <c r="BB3634" s="14">
        <v>0</v>
      </c>
      <c r="BC3634" s="13">
        <v>16</v>
      </c>
      <c r="BD3634" s="19">
        <v>8384.9999999999982</v>
      </c>
      <c r="BE3634" s="44">
        <v>8.384999999999998</v>
      </c>
      <c r="BF3634" s="19">
        <v>13.483080000000003</v>
      </c>
      <c r="BG3634" s="14">
        <v>11.685170434888825</v>
      </c>
      <c r="BH3634" s="22">
        <v>873</v>
      </c>
      <c r="BI3634" s="23">
        <v>32.97924900000001</v>
      </c>
      <c r="BJ3634" s="23">
        <v>58.027367111999979</v>
      </c>
      <c r="BK3634" s="14">
        <v>50.289672284936543</v>
      </c>
      <c r="BL3634" t="s">
        <v>667</v>
      </c>
    </row>
    <row r="3635" spans="1:64">
      <c r="A3635" t="s">
        <v>4751</v>
      </c>
      <c r="B3635" t="s">
        <v>4748</v>
      </c>
      <c r="C3635" t="s">
        <v>667</v>
      </c>
      <c r="D3635" t="s">
        <v>942</v>
      </c>
      <c r="E3635">
        <v>2017</v>
      </c>
      <c r="F3635" s="23">
        <v>166.13</v>
      </c>
      <c r="G3635" s="23">
        <v>19.89</v>
      </c>
      <c r="H3635" s="22">
        <v>13213</v>
      </c>
      <c r="I3635" s="34">
        <v>103.78825325893611</v>
      </c>
      <c r="J3635" s="13">
        <v>14</v>
      </c>
      <c r="K3635" s="13">
        <v>16</v>
      </c>
      <c r="L3635" s="19">
        <v>4494</v>
      </c>
      <c r="M3635" s="19">
        <v>4.4939999999999998</v>
      </c>
      <c r="N3635" s="19">
        <v>26.878613999999999</v>
      </c>
      <c r="O3635" s="17">
        <v>25.897549246678132</v>
      </c>
      <c r="P3635" s="13">
        <v>0</v>
      </c>
      <c r="Q3635" s="13">
        <v>0</v>
      </c>
      <c r="R3635" s="19">
        <v>0</v>
      </c>
      <c r="S3635" s="19">
        <v>0</v>
      </c>
      <c r="T3635" s="19">
        <v>0</v>
      </c>
      <c r="U3635" s="17">
        <v>0</v>
      </c>
      <c r="V3635" s="13">
        <v>0</v>
      </c>
      <c r="W3635" s="13">
        <v>0</v>
      </c>
      <c r="X3635" s="19">
        <v>0</v>
      </c>
      <c r="Y3635" s="19">
        <v>0</v>
      </c>
      <c r="Z3635" s="19">
        <v>0</v>
      </c>
      <c r="AA3635" s="14">
        <v>0</v>
      </c>
      <c r="AB3635" s="13">
        <v>0</v>
      </c>
      <c r="AC3635" s="22" t="s">
        <v>782</v>
      </c>
      <c r="AD3635" s="19">
        <v>0</v>
      </c>
      <c r="AE3635" s="19">
        <v>0</v>
      </c>
      <c r="AF3635" s="19">
        <v>0</v>
      </c>
      <c r="AG3635" s="14">
        <v>0</v>
      </c>
      <c r="AH3635" s="22" t="s">
        <v>782</v>
      </c>
      <c r="AI3635" s="23" t="s">
        <v>782</v>
      </c>
      <c r="AJ3635" s="23" t="s">
        <v>782</v>
      </c>
      <c r="AK3635" s="23" t="s">
        <v>782</v>
      </c>
      <c r="AL3635" s="14" t="s">
        <v>782</v>
      </c>
      <c r="AM3635" s="22" t="s">
        <v>782</v>
      </c>
      <c r="AN3635" s="23" t="s">
        <v>782</v>
      </c>
      <c r="AO3635" s="23" t="s">
        <v>782</v>
      </c>
      <c r="AP3635" s="23" t="s">
        <v>782</v>
      </c>
      <c r="AQ3635" s="14" t="s">
        <v>782</v>
      </c>
      <c r="AR3635" s="13">
        <v>853</v>
      </c>
      <c r="AS3635" s="19">
        <v>20395.659000000011</v>
      </c>
      <c r="AT3635" s="19">
        <v>20.395658999999974</v>
      </c>
      <c r="AU3635" s="19">
        <v>18.111345192000005</v>
      </c>
      <c r="AV3635" s="14">
        <v>17.450284230928251</v>
      </c>
      <c r="AW3635" s="13">
        <v>0</v>
      </c>
      <c r="AX3635" s="22" t="s">
        <v>782</v>
      </c>
      <c r="AY3635" s="19">
        <v>0</v>
      </c>
      <c r="AZ3635" s="19">
        <v>0</v>
      </c>
      <c r="BA3635" s="19">
        <v>0</v>
      </c>
      <c r="BB3635" s="14">
        <v>0</v>
      </c>
      <c r="BC3635" s="13">
        <v>16</v>
      </c>
      <c r="BD3635" s="19">
        <v>8385</v>
      </c>
      <c r="BE3635" s="19">
        <v>8.384999999999998</v>
      </c>
      <c r="BF3635" s="19">
        <v>13.483080000000003</v>
      </c>
      <c r="BG3635" s="14">
        <v>12.990949916424302</v>
      </c>
      <c r="BH3635" s="22">
        <v>883</v>
      </c>
      <c r="BI3635" s="23">
        <v>33.274658999999971</v>
      </c>
      <c r="BJ3635" s="23">
        <v>58.473039192000009</v>
      </c>
      <c r="BK3635" s="14">
        <v>56.338783394030685</v>
      </c>
      <c r="BL3635" t="s">
        <v>667</v>
      </c>
    </row>
    <row r="3636" spans="1:64">
      <c r="A3636" t="s">
        <v>4752</v>
      </c>
      <c r="B3636" t="s">
        <v>4748</v>
      </c>
      <c r="C3636" t="s">
        <v>667</v>
      </c>
      <c r="D3636" t="s">
        <v>942</v>
      </c>
      <c r="E3636">
        <v>2018</v>
      </c>
      <c r="F3636" s="23">
        <v>166.13</v>
      </c>
      <c r="G3636" s="23">
        <v>20.02</v>
      </c>
      <c r="H3636" s="22">
        <v>13111</v>
      </c>
      <c r="I3636" s="34">
        <v>103.79562982277825</v>
      </c>
      <c r="J3636" s="13">
        <v>14</v>
      </c>
      <c r="K3636" s="13">
        <v>16</v>
      </c>
      <c r="L3636" s="19">
        <v>4494</v>
      </c>
      <c r="M3636" s="19">
        <v>4.4939999999999998</v>
      </c>
      <c r="N3636" s="19">
        <v>26.878613999999999</v>
      </c>
      <c r="O3636" s="17">
        <v>25.89570875565072</v>
      </c>
      <c r="P3636" s="13">
        <v>0</v>
      </c>
      <c r="Q3636" s="13">
        <v>0</v>
      </c>
      <c r="R3636" s="19">
        <v>0</v>
      </c>
      <c r="S3636" s="19">
        <v>0</v>
      </c>
      <c r="T3636" s="19">
        <v>0</v>
      </c>
      <c r="U3636" s="17">
        <v>0</v>
      </c>
      <c r="V3636" s="13">
        <v>0</v>
      </c>
      <c r="W3636" s="13">
        <v>0</v>
      </c>
      <c r="X3636" s="19">
        <v>0</v>
      </c>
      <c r="Y3636" s="19">
        <v>0</v>
      </c>
      <c r="Z3636" s="19">
        <v>0</v>
      </c>
      <c r="AA3636" s="14">
        <v>0</v>
      </c>
      <c r="AB3636" s="13">
        <v>0</v>
      </c>
      <c r="AC3636" s="22" t="s">
        <v>782</v>
      </c>
      <c r="AD3636" s="19">
        <v>0</v>
      </c>
      <c r="AE3636" s="19">
        <v>0</v>
      </c>
      <c r="AF3636" s="19">
        <v>0</v>
      </c>
      <c r="AG3636" s="14">
        <v>0</v>
      </c>
      <c r="AH3636" s="22" t="s">
        <v>782</v>
      </c>
      <c r="AI3636" s="23" t="s">
        <v>782</v>
      </c>
      <c r="AJ3636" s="23" t="s">
        <v>782</v>
      </c>
      <c r="AK3636" s="23" t="s">
        <v>782</v>
      </c>
      <c r="AL3636" s="14" t="s">
        <v>782</v>
      </c>
      <c r="AM3636" s="22" t="s">
        <v>782</v>
      </c>
      <c r="AN3636" s="23" t="s">
        <v>782</v>
      </c>
      <c r="AO3636" s="23" t="s">
        <v>782</v>
      </c>
      <c r="AP3636" s="23" t="s">
        <v>782</v>
      </c>
      <c r="AQ3636" s="14" t="s">
        <v>782</v>
      </c>
      <c r="AR3636" s="13">
        <v>882</v>
      </c>
      <c r="AS3636" s="19">
        <v>22574.564000000013</v>
      </c>
      <c r="AT3636" s="19">
        <v>22.574563999999977</v>
      </c>
      <c r="AU3636" s="19">
        <v>20.046212831999995</v>
      </c>
      <c r="AV3636" s="14">
        <v>19.313156889386487</v>
      </c>
      <c r="AW3636" s="13">
        <v>0</v>
      </c>
      <c r="AX3636" s="22" t="s">
        <v>782</v>
      </c>
      <c r="AY3636" s="19">
        <v>0</v>
      </c>
      <c r="AZ3636" s="19">
        <v>0</v>
      </c>
      <c r="BA3636" s="19">
        <v>0</v>
      </c>
      <c r="BB3636" s="14">
        <v>0</v>
      </c>
      <c r="BC3636" s="13">
        <v>16</v>
      </c>
      <c r="BD3636" s="19">
        <v>8385</v>
      </c>
      <c r="BE3636" s="19">
        <v>8.384999999999998</v>
      </c>
      <c r="BF3636" s="19">
        <v>13.483080000000003</v>
      </c>
      <c r="BG3636" s="14">
        <v>12.990026673590357</v>
      </c>
      <c r="BH3636" s="22">
        <v>912</v>
      </c>
      <c r="BI3636" s="23">
        <v>35.453563999999972</v>
      </c>
      <c r="BJ3636" s="23">
        <v>60.407906831999995</v>
      </c>
      <c r="BK3636" s="14">
        <v>58.198892318627557</v>
      </c>
      <c r="BL3636" t="s">
        <v>667</v>
      </c>
    </row>
    <row r="3637" spans="1:64">
      <c r="A3637" t="s">
        <v>4753</v>
      </c>
      <c r="B3637" t="s">
        <v>4748</v>
      </c>
      <c r="C3637" t="s">
        <v>667</v>
      </c>
      <c r="D3637" t="s">
        <v>942</v>
      </c>
      <c r="E3637">
        <v>2019</v>
      </c>
      <c r="F3637" s="23">
        <v>166.13</v>
      </c>
      <c r="G3637" s="23">
        <v>20.239999999999998</v>
      </c>
      <c r="H3637" s="22">
        <v>13020</v>
      </c>
      <c r="I3637" s="34">
        <v>105.1356991222324</v>
      </c>
      <c r="J3637" s="22">
        <v>15</v>
      </c>
      <c r="K3637" s="22">
        <v>21</v>
      </c>
      <c r="L3637" s="23">
        <v>5657</v>
      </c>
      <c r="M3637" s="23">
        <v>5.6569999999999991</v>
      </c>
      <c r="N3637" s="23">
        <v>33.834516999999998</v>
      </c>
      <c r="O3637" s="14">
        <v>32.181758700879961</v>
      </c>
      <c r="P3637" s="22">
        <v>0</v>
      </c>
      <c r="Q3637" s="22">
        <v>0</v>
      </c>
      <c r="R3637" s="23">
        <v>0</v>
      </c>
      <c r="S3637" s="23">
        <v>0</v>
      </c>
      <c r="T3637" s="23">
        <v>0</v>
      </c>
      <c r="U3637" s="14">
        <v>0</v>
      </c>
      <c r="V3637" s="22">
        <v>0</v>
      </c>
      <c r="W3637" s="22">
        <v>0</v>
      </c>
      <c r="X3637" s="23">
        <v>0</v>
      </c>
      <c r="Y3637" s="23">
        <v>0</v>
      </c>
      <c r="Z3637" s="23">
        <v>0</v>
      </c>
      <c r="AA3637" s="14">
        <v>0</v>
      </c>
      <c r="AB3637" s="22">
        <v>0</v>
      </c>
      <c r="AC3637" s="22">
        <v>0</v>
      </c>
      <c r="AD3637" s="23">
        <v>0</v>
      </c>
      <c r="AE3637" s="23">
        <v>0</v>
      </c>
      <c r="AF3637" s="23">
        <v>0</v>
      </c>
      <c r="AG3637" s="14">
        <v>0</v>
      </c>
      <c r="AH3637" s="22">
        <v>4</v>
      </c>
      <c r="AI3637" s="23">
        <v>2089.4499999999998</v>
      </c>
      <c r="AJ3637" s="23">
        <v>2.0894499999999998</v>
      </c>
      <c r="AK3637" s="23">
        <v>1.8554316000000002</v>
      </c>
      <c r="AL3637" s="14">
        <v>1.7647969390899723</v>
      </c>
      <c r="AM3637" s="22">
        <v>909</v>
      </c>
      <c r="AN3637" s="23">
        <v>21134.514000000006</v>
      </c>
      <c r="AO3637" s="23">
        <v>21.134513999999974</v>
      </c>
      <c r="AP3637" s="23">
        <v>18.767448431999991</v>
      </c>
      <c r="AQ3637" s="14">
        <v>17.8506906680486</v>
      </c>
      <c r="AR3637" s="22">
        <v>913</v>
      </c>
      <c r="AS3637" s="23">
        <v>23223.964000000007</v>
      </c>
      <c r="AT3637" s="23">
        <v>23.223963999999974</v>
      </c>
      <c r="AU3637" s="23">
        <v>20.622880031999991</v>
      </c>
      <c r="AV3637" s="14">
        <v>19.615487607138572</v>
      </c>
      <c r="AW3637" s="22">
        <v>0</v>
      </c>
      <c r="AX3637" s="22" t="s">
        <v>782</v>
      </c>
      <c r="AY3637" s="23">
        <v>0</v>
      </c>
      <c r="AZ3637" s="23">
        <v>0</v>
      </c>
      <c r="BA3637" s="23">
        <v>0</v>
      </c>
      <c r="BB3637" s="14">
        <v>0</v>
      </c>
      <c r="BC3637" s="22">
        <v>16</v>
      </c>
      <c r="BD3637" s="23">
        <v>8385</v>
      </c>
      <c r="BE3637" s="23">
        <v>8.3849999999999998</v>
      </c>
      <c r="BF3637" s="23">
        <v>4.8277159627042234</v>
      </c>
      <c r="BG3637" s="14">
        <v>4.5918902932213781</v>
      </c>
      <c r="BH3637" s="22">
        <v>944</v>
      </c>
      <c r="BI3637" s="23">
        <v>37.265963999999968</v>
      </c>
      <c r="BJ3637" s="23">
        <v>59.285112994704214</v>
      </c>
      <c r="BK3637" s="14">
        <v>56.389136601239912</v>
      </c>
      <c r="BL3637" t="s">
        <v>667</v>
      </c>
    </row>
    <row r="3638" spans="1:64">
      <c r="A3638" t="s">
        <v>4754</v>
      </c>
      <c r="B3638" t="s">
        <v>4748</v>
      </c>
      <c r="C3638" t="s">
        <v>667</v>
      </c>
      <c r="D3638" t="s">
        <v>942</v>
      </c>
      <c r="E3638">
        <v>2020</v>
      </c>
      <c r="F3638" s="23">
        <v>166.13</v>
      </c>
      <c r="G3638" s="23">
        <v>20.39</v>
      </c>
      <c r="H3638" s="22">
        <v>13046</v>
      </c>
      <c r="I3638" s="34">
        <v>104.84026649139719</v>
      </c>
      <c r="J3638" s="22">
        <v>15</v>
      </c>
      <c r="K3638" s="22">
        <v>24</v>
      </c>
      <c r="L3638" s="23">
        <v>6529</v>
      </c>
      <c r="M3638" s="23">
        <v>6.5289999999999999</v>
      </c>
      <c r="N3638" s="23">
        <v>39.049948999999998</v>
      </c>
      <c r="O3638" s="14">
        <v>37.247090556760739</v>
      </c>
      <c r="P3638" s="22">
        <v>0</v>
      </c>
      <c r="Q3638" s="22">
        <v>0</v>
      </c>
      <c r="R3638" s="23">
        <v>0</v>
      </c>
      <c r="S3638" s="23">
        <v>0</v>
      </c>
      <c r="T3638" s="23">
        <v>0</v>
      </c>
      <c r="U3638" s="14">
        <v>0</v>
      </c>
      <c r="V3638" s="22">
        <v>0</v>
      </c>
      <c r="W3638" s="22">
        <v>0</v>
      </c>
      <c r="X3638" s="23">
        <v>0</v>
      </c>
      <c r="Y3638" s="23">
        <v>0</v>
      </c>
      <c r="Z3638" s="23">
        <v>0</v>
      </c>
      <c r="AA3638" s="14">
        <v>0</v>
      </c>
      <c r="AB3638" s="22">
        <v>0</v>
      </c>
      <c r="AC3638" s="22">
        <v>0</v>
      </c>
      <c r="AD3638" s="23">
        <v>0</v>
      </c>
      <c r="AE3638" s="23">
        <v>0</v>
      </c>
      <c r="AF3638" s="23">
        <v>0</v>
      </c>
      <c r="AG3638" s="14">
        <v>0</v>
      </c>
      <c r="AH3638" s="22">
        <v>4</v>
      </c>
      <c r="AI3638" s="23">
        <v>2089.4499999999998</v>
      </c>
      <c r="AJ3638" s="23">
        <v>2.0894499999999998</v>
      </c>
      <c r="AK3638" s="23">
        <v>1.8554316000000002</v>
      </c>
      <c r="AL3638" s="14">
        <v>1.7697700149896605</v>
      </c>
      <c r="AM3638" s="22">
        <v>963</v>
      </c>
      <c r="AN3638" s="23">
        <v>23165.40400000001</v>
      </c>
      <c r="AO3638" s="23">
        <v>23.165403999999956</v>
      </c>
      <c r="AP3638" s="23">
        <v>20.570878751999988</v>
      </c>
      <c r="AQ3638" s="14">
        <v>19.621162212219254</v>
      </c>
      <c r="AR3638" s="22">
        <v>967</v>
      </c>
      <c r="AS3638" s="23">
        <v>25254.85400000001</v>
      </c>
      <c r="AT3638" s="23">
        <v>25.254853999999956</v>
      </c>
      <c r="AU3638" s="23">
        <v>22.426310351999987</v>
      </c>
      <c r="AV3638" s="14">
        <v>21.390932227208911</v>
      </c>
      <c r="AW3638" s="22">
        <v>0</v>
      </c>
      <c r="AX3638" s="22">
        <v>0</v>
      </c>
      <c r="AY3638" s="23">
        <v>0</v>
      </c>
      <c r="AZ3638" s="23">
        <v>0</v>
      </c>
      <c r="BA3638" s="23">
        <v>0</v>
      </c>
      <c r="BB3638" s="14">
        <v>0</v>
      </c>
      <c r="BC3638" s="22">
        <v>16</v>
      </c>
      <c r="BD3638" s="23">
        <v>8385</v>
      </c>
      <c r="BE3638" s="23">
        <v>8.384999999999998</v>
      </c>
      <c r="BF3638" s="23">
        <v>4.8277159627042234</v>
      </c>
      <c r="BG3638" s="14">
        <v>4.6048299229574816</v>
      </c>
      <c r="BH3638" s="22">
        <v>998</v>
      </c>
      <c r="BI3638" s="23">
        <v>40.168853999999953</v>
      </c>
      <c r="BJ3638" s="23">
        <v>66.303975314704218</v>
      </c>
      <c r="BK3638" s="14">
        <v>63.242852706927131</v>
      </c>
      <c r="BL3638" t="s">
        <v>667</v>
      </c>
    </row>
    <row r="3639" spans="1:64">
      <c r="A3639" t="s">
        <v>4755</v>
      </c>
      <c r="B3639" t="s">
        <v>4748</v>
      </c>
      <c r="C3639" t="s">
        <v>667</v>
      </c>
      <c r="D3639" t="s">
        <v>942</v>
      </c>
      <c r="E3639">
        <v>2021</v>
      </c>
      <c r="F3639" s="23">
        <v>166.13</v>
      </c>
      <c r="G3639" s="23">
        <v>20.45</v>
      </c>
      <c r="H3639" s="22">
        <v>13140</v>
      </c>
      <c r="I3639" s="34">
        <v>97.81</v>
      </c>
      <c r="J3639" s="22">
        <v>14</v>
      </c>
      <c r="K3639" s="22">
        <v>21</v>
      </c>
      <c r="L3639" s="23">
        <v>6501</v>
      </c>
      <c r="M3639" s="23">
        <v>6.5010000000000003</v>
      </c>
      <c r="N3639" s="23">
        <v>38.882480999999999</v>
      </c>
      <c r="O3639" s="14">
        <v>39.75</v>
      </c>
      <c r="P3639" s="22">
        <v>0</v>
      </c>
      <c r="Q3639" s="22">
        <v>0</v>
      </c>
      <c r="R3639" s="23">
        <v>0</v>
      </c>
      <c r="S3639" s="23">
        <v>0</v>
      </c>
      <c r="T3639" s="23">
        <v>0</v>
      </c>
      <c r="U3639" s="14">
        <v>0</v>
      </c>
      <c r="V3639" s="22">
        <v>0</v>
      </c>
      <c r="W3639" s="22">
        <v>0</v>
      </c>
      <c r="X3639" s="23">
        <v>0</v>
      </c>
      <c r="Y3639" s="23">
        <v>0</v>
      </c>
      <c r="Z3639" s="23">
        <v>0</v>
      </c>
      <c r="AA3639" s="14">
        <v>0</v>
      </c>
      <c r="AB3639" s="22">
        <v>0</v>
      </c>
      <c r="AC3639" s="22">
        <v>0</v>
      </c>
      <c r="AD3639" s="23">
        <v>0</v>
      </c>
      <c r="AE3639" s="23">
        <v>0</v>
      </c>
      <c r="AF3639" s="23">
        <v>0</v>
      </c>
      <c r="AG3639" s="14">
        <v>0</v>
      </c>
      <c r="AH3639" s="22">
        <v>5</v>
      </c>
      <c r="AI3639" s="23">
        <v>2098.09</v>
      </c>
      <c r="AJ3639" s="23">
        <v>2.09809</v>
      </c>
      <c r="AK3639" s="23">
        <v>1.8774190040000001</v>
      </c>
      <c r="AL3639" s="14">
        <v>1.92</v>
      </c>
      <c r="AM3639" s="22">
        <v>1029</v>
      </c>
      <c r="AN3639" s="23">
        <v>24069.034</v>
      </c>
      <c r="AO3639" s="23">
        <v>24.069033999999998</v>
      </c>
      <c r="AP3639" s="23">
        <v>21.537523100000001</v>
      </c>
      <c r="AQ3639" s="14">
        <v>22.02</v>
      </c>
      <c r="AR3639" s="22">
        <v>1034</v>
      </c>
      <c r="AS3639" s="23">
        <v>26167.124</v>
      </c>
      <c r="AT3639" s="23">
        <v>26.167124000000001</v>
      </c>
      <c r="AU3639" s="23">
        <v>23.414942109999998</v>
      </c>
      <c r="AV3639" s="14">
        <v>23.94</v>
      </c>
      <c r="AW3639" s="22">
        <v>0</v>
      </c>
      <c r="AX3639" s="22">
        <v>0</v>
      </c>
      <c r="AY3639" s="23">
        <v>0</v>
      </c>
      <c r="AZ3639" s="23">
        <v>0</v>
      </c>
      <c r="BA3639" s="23">
        <v>0</v>
      </c>
      <c r="BB3639" s="14">
        <v>0</v>
      </c>
      <c r="BC3639" s="22">
        <v>16</v>
      </c>
      <c r="BD3639" s="23">
        <v>8365</v>
      </c>
      <c r="BE3639" s="23">
        <v>8.3650000000000002</v>
      </c>
      <c r="BF3639" s="23">
        <v>7.7243427379999998</v>
      </c>
      <c r="BG3639" s="14">
        <v>7.9</v>
      </c>
      <c r="BH3639" s="22">
        <v>1064</v>
      </c>
      <c r="BI3639" s="23">
        <v>41.03</v>
      </c>
      <c r="BJ3639" s="23">
        <v>70.02</v>
      </c>
      <c r="BK3639" s="14">
        <v>71.59</v>
      </c>
      <c r="BL3639" t="s">
        <v>667</v>
      </c>
    </row>
    <row r="3640" spans="1:64">
      <c r="A3640" t="s">
        <v>4756</v>
      </c>
      <c r="B3640" t="s">
        <v>4748</v>
      </c>
      <c r="C3640" t="s">
        <v>667</v>
      </c>
      <c r="D3640" s="111" t="s">
        <v>942</v>
      </c>
      <c r="E3640" s="110">
        <v>2022</v>
      </c>
      <c r="F3640" s="23"/>
      <c r="G3640" s="23"/>
      <c r="H3640" s="22">
        <v>13311</v>
      </c>
      <c r="I3640" s="34">
        <v>96.471980595504206</v>
      </c>
      <c r="J3640" s="22">
        <v>13</v>
      </c>
      <c r="K3640" s="22">
        <v>20</v>
      </c>
      <c r="L3640" s="23">
        <v>6236</v>
      </c>
      <c r="M3640" s="23">
        <v>6.2360000000000007</v>
      </c>
      <c r="N3640" s="23">
        <v>36.904648000000002</v>
      </c>
      <c r="O3640" s="14">
        <v>38.254265924877089</v>
      </c>
      <c r="P3640" s="22">
        <v>0</v>
      </c>
      <c r="Q3640" s="22">
        <v>0</v>
      </c>
      <c r="R3640" s="23">
        <v>0</v>
      </c>
      <c r="S3640" s="23">
        <v>0</v>
      </c>
      <c r="T3640" s="23">
        <v>0</v>
      </c>
      <c r="U3640" s="14">
        <v>0</v>
      </c>
      <c r="V3640" s="22">
        <v>0</v>
      </c>
      <c r="W3640" s="22">
        <v>0</v>
      </c>
      <c r="X3640" s="23">
        <v>0</v>
      </c>
      <c r="Y3640" s="23">
        <v>0</v>
      </c>
      <c r="Z3640" s="23">
        <v>0</v>
      </c>
      <c r="AA3640" s="14">
        <v>0</v>
      </c>
      <c r="AB3640" s="22">
        <v>0</v>
      </c>
      <c r="AC3640" s="22">
        <v>0</v>
      </c>
      <c r="AD3640" s="23">
        <v>0</v>
      </c>
      <c r="AE3640" s="23">
        <v>0</v>
      </c>
      <c r="AF3640" s="23">
        <v>0</v>
      </c>
      <c r="AG3640" s="14">
        <v>0</v>
      </c>
      <c r="AH3640" s="22">
        <v>4</v>
      </c>
      <c r="AI3640" s="23">
        <v>2090.4</v>
      </c>
      <c r="AJ3640" s="23">
        <v>2.0903999999999998</v>
      </c>
      <c r="AK3640" s="23">
        <v>2.1413303347056236</v>
      </c>
      <c r="AL3640" s="14">
        <v>2.21963965235043</v>
      </c>
      <c r="AM3640" s="22">
        <v>1141</v>
      </c>
      <c r="AN3640" s="23">
        <v>25879.649000000019</v>
      </c>
      <c r="AO3640" s="23">
        <v>25.879648999999958</v>
      </c>
      <c r="AP3640" s="23">
        <v>26.510178652522928</v>
      </c>
      <c r="AQ3640" s="14">
        <v>27.479666623283112</v>
      </c>
      <c r="AR3640" s="22">
        <v>1145</v>
      </c>
      <c r="AS3640" s="23">
        <v>27970.049000000003</v>
      </c>
      <c r="AT3640" s="23">
        <v>27.970048999999999</v>
      </c>
      <c r="AU3640" s="23">
        <v>28.651508987228521</v>
      </c>
      <c r="AV3640" s="14">
        <v>29.699306275633507</v>
      </c>
      <c r="AW3640" s="22">
        <v>0</v>
      </c>
      <c r="AX3640" s="22">
        <v>0</v>
      </c>
      <c r="AY3640" s="23">
        <v>0</v>
      </c>
      <c r="AZ3640" s="23">
        <v>0</v>
      </c>
      <c r="BA3640" s="23">
        <v>0</v>
      </c>
      <c r="BB3640" s="14">
        <v>0</v>
      </c>
      <c r="BC3640" s="22">
        <v>16</v>
      </c>
      <c r="BD3640" s="23">
        <v>8365</v>
      </c>
      <c r="BE3640" s="23">
        <v>8.3649999999999984</v>
      </c>
      <c r="BF3640" s="23">
        <v>8.6278782412579353</v>
      </c>
      <c r="BG3640" s="14">
        <v>8.943403243096693</v>
      </c>
      <c r="BH3640" s="22">
        <v>1174</v>
      </c>
      <c r="BI3640" s="23">
        <v>42.571049000000002</v>
      </c>
      <c r="BJ3640" s="23">
        <v>74.184035228486465</v>
      </c>
      <c r="BK3640" s="14">
        <v>76.896975443607289</v>
      </c>
      <c r="BL3640" t="s">
        <v>667</v>
      </c>
    </row>
    <row r="3641" spans="1:64">
      <c r="A3641" t="s">
        <v>4757</v>
      </c>
      <c r="B3641" t="s">
        <v>4748</v>
      </c>
      <c r="C3641" t="s">
        <v>667</v>
      </c>
      <c r="D3641" t="s">
        <v>942</v>
      </c>
      <c r="E3641">
        <v>2023</v>
      </c>
      <c r="F3641">
        <v>166.13</v>
      </c>
      <c r="G3641">
        <v>20.71</v>
      </c>
      <c r="H3641">
        <v>13604</v>
      </c>
      <c r="I3641">
        <v>96.471980595504206</v>
      </c>
      <c r="J3641">
        <v>13</v>
      </c>
      <c r="K3641">
        <v>20</v>
      </c>
      <c r="L3641">
        <v>6221</v>
      </c>
      <c r="M3641">
        <v>6.2210000000000001</v>
      </c>
      <c r="N3641">
        <v>36.815877999999998</v>
      </c>
      <c r="O3641">
        <v>38.162249570022503</v>
      </c>
      <c r="P3641">
        <v>0</v>
      </c>
      <c r="Q3641">
        <v>0</v>
      </c>
      <c r="R3641">
        <v>0</v>
      </c>
      <c r="S3641">
        <v>0</v>
      </c>
      <c r="T3641">
        <v>0</v>
      </c>
      <c r="U3641">
        <v>0</v>
      </c>
      <c r="V3641">
        <v>0</v>
      </c>
      <c r="W3641">
        <v>0</v>
      </c>
      <c r="X3641">
        <v>0</v>
      </c>
      <c r="Y3641">
        <v>0</v>
      </c>
      <c r="Z3641">
        <v>0</v>
      </c>
      <c r="AA3641">
        <v>0</v>
      </c>
      <c r="AG3641">
        <v>0</v>
      </c>
      <c r="AH3641">
        <v>4</v>
      </c>
      <c r="AI3641">
        <v>2090.4</v>
      </c>
      <c r="AJ3641">
        <v>2.0903999999999998</v>
      </c>
      <c r="AK3641">
        <v>1.960769</v>
      </c>
      <c r="AL3641">
        <v>2.1954099999999999</v>
      </c>
      <c r="AM3641">
        <v>1366</v>
      </c>
      <c r="AN3641">
        <v>29388.955999999998</v>
      </c>
      <c r="AO3641">
        <v>29.388956</v>
      </c>
      <c r="AP3641">
        <v>27.566465999999998</v>
      </c>
      <c r="AQ3641">
        <v>28.574582826886271</v>
      </c>
      <c r="AR3641">
        <v>1433</v>
      </c>
      <c r="AS3641">
        <v>31525.256000000001</v>
      </c>
      <c r="AT3641">
        <v>31.525255999999899</v>
      </c>
      <c r="AU3641">
        <v>29.570287727526502</v>
      </c>
      <c r="AV3641">
        <v>30.651685126597823</v>
      </c>
      <c r="AW3641">
        <v>0</v>
      </c>
      <c r="AX3641">
        <v>0</v>
      </c>
      <c r="AY3641">
        <v>0</v>
      </c>
      <c r="AZ3641">
        <v>0</v>
      </c>
      <c r="BA3641">
        <v>0</v>
      </c>
      <c r="BB3641">
        <v>0</v>
      </c>
      <c r="BC3641">
        <v>16</v>
      </c>
      <c r="BD3641">
        <v>8365</v>
      </c>
      <c r="BE3641">
        <v>8.3650000000000002</v>
      </c>
      <c r="BF3641">
        <v>10.302076</v>
      </c>
      <c r="BG3641">
        <v>10.678827091977521</v>
      </c>
      <c r="BH3641">
        <v>1462</v>
      </c>
      <c r="BI3641">
        <v>46.111255999999898</v>
      </c>
      <c r="BJ3641">
        <v>76.688241727526503</v>
      </c>
      <c r="BK3641">
        <v>79.492761788597861</v>
      </c>
      <c r="BL3641" t="s">
        <v>667</v>
      </c>
    </row>
    <row r="3642" spans="1:64">
      <c r="A3642" t="s">
        <v>4758</v>
      </c>
      <c r="B3642" t="s">
        <v>4748</v>
      </c>
      <c r="C3642" t="s">
        <v>667</v>
      </c>
      <c r="D3642" t="s">
        <v>942</v>
      </c>
      <c r="E3642">
        <v>2024</v>
      </c>
      <c r="F3642">
        <v>166.13</v>
      </c>
      <c r="G3642">
        <v>20.8</v>
      </c>
      <c r="H3642">
        <v>13460</v>
      </c>
      <c r="I3642">
        <v>92.296541073483496</v>
      </c>
      <c r="J3642">
        <v>13</v>
      </c>
      <c r="K3642">
        <v>20</v>
      </c>
      <c r="L3642">
        <v>6206</v>
      </c>
      <c r="M3642">
        <v>6.2060000000000013</v>
      </c>
      <c r="N3642">
        <v>36.727108000000001</v>
      </c>
      <c r="O3642">
        <v>39.792507468680846</v>
      </c>
      <c r="P3642">
        <v>0</v>
      </c>
      <c r="Q3642">
        <v>0</v>
      </c>
      <c r="R3642">
        <v>0</v>
      </c>
      <c r="S3642">
        <v>0</v>
      </c>
      <c r="T3642">
        <v>0</v>
      </c>
      <c r="U3642">
        <v>0</v>
      </c>
      <c r="V3642">
        <v>0</v>
      </c>
      <c r="W3642">
        <v>0</v>
      </c>
      <c r="X3642">
        <v>0</v>
      </c>
      <c r="Y3642">
        <v>0</v>
      </c>
      <c r="Z3642">
        <v>0</v>
      </c>
      <c r="AA3642">
        <v>0</v>
      </c>
      <c r="AB3642">
        <v>0</v>
      </c>
      <c r="AC3642">
        <v>0</v>
      </c>
      <c r="AD3642">
        <v>0</v>
      </c>
      <c r="AE3642">
        <v>0</v>
      </c>
      <c r="AF3642">
        <v>0</v>
      </c>
      <c r="AG3642">
        <v>0</v>
      </c>
      <c r="AH3642">
        <v>4</v>
      </c>
      <c r="AI3642">
        <v>2090.4</v>
      </c>
      <c r="AJ3642">
        <v>2.0903999999999998</v>
      </c>
      <c r="AK3642">
        <v>1.8854233409089729</v>
      </c>
      <c r="AL3642">
        <v>2.0427887318202536</v>
      </c>
      <c r="AM3642">
        <v>1564</v>
      </c>
      <c r="AN3642">
        <v>32692.764000000061</v>
      </c>
      <c r="AO3642">
        <v>32.692763999999983</v>
      </c>
      <c r="AP3642">
        <v>29.487036129175511</v>
      </c>
      <c r="AQ3642">
        <v>31.948148637226716</v>
      </c>
      <c r="AR3642">
        <v>1733</v>
      </c>
      <c r="AS3642">
        <v>34937.534000000065</v>
      </c>
      <c r="AT3642">
        <v>34.93753399999985</v>
      </c>
      <c r="AU3642">
        <v>31.511692536069972</v>
      </c>
      <c r="AV3642">
        <v>34.141791414459824</v>
      </c>
      <c r="AW3642">
        <v>0</v>
      </c>
      <c r="AX3642">
        <v>0</v>
      </c>
      <c r="AY3642">
        <v>0</v>
      </c>
      <c r="AZ3642">
        <v>0</v>
      </c>
      <c r="BA3642">
        <v>0</v>
      </c>
      <c r="BB3642">
        <v>0</v>
      </c>
      <c r="BC3642">
        <v>26</v>
      </c>
      <c r="BD3642">
        <v>53365</v>
      </c>
      <c r="BE3642">
        <v>53.365000000000009</v>
      </c>
      <c r="BF3642">
        <v>120.00214528406137</v>
      </c>
      <c r="BG3642">
        <v>130.01803089079965</v>
      </c>
      <c r="BH3642">
        <v>1772</v>
      </c>
      <c r="BI3642">
        <v>94.508533999999855</v>
      </c>
      <c r="BJ3642">
        <v>188.24094582013134</v>
      </c>
      <c r="BK3642">
        <v>203.95232977394033</v>
      </c>
      <c r="BL3642" t="s">
        <v>667</v>
      </c>
    </row>
    <row r="3643" spans="1:64">
      <c r="A3643" t="s">
        <v>4759</v>
      </c>
      <c r="B3643" t="s">
        <v>4760</v>
      </c>
      <c r="C3643" t="s">
        <v>668</v>
      </c>
      <c r="D3643" t="s">
        <v>929</v>
      </c>
      <c r="E3643">
        <v>2012</v>
      </c>
      <c r="F3643" s="23">
        <v>1246.8</v>
      </c>
      <c r="G3643" s="23">
        <v>194.31</v>
      </c>
      <c r="H3643" s="22">
        <v>296135</v>
      </c>
      <c r="I3643" s="34">
        <v>2447.7323579999997</v>
      </c>
      <c r="J3643" s="22">
        <v>53</v>
      </c>
      <c r="K3643" s="22" t="s">
        <v>782</v>
      </c>
      <c r="L3643" s="23">
        <v>20596</v>
      </c>
      <c r="M3643" s="23">
        <v>20.596</v>
      </c>
      <c r="N3643" s="23">
        <v>123.12318300000001</v>
      </c>
      <c r="O3643" s="14">
        <v>5.0300917335832365</v>
      </c>
      <c r="P3643" s="22">
        <v>1</v>
      </c>
      <c r="Q3643" s="22" t="s">
        <v>782</v>
      </c>
      <c r="R3643" s="23">
        <v>380</v>
      </c>
      <c r="S3643" s="23">
        <v>0.38</v>
      </c>
      <c r="T3643" s="23">
        <v>1.8283940000000001</v>
      </c>
      <c r="U3643" s="14">
        <v>7.4697464125283275E-2</v>
      </c>
      <c r="V3643" s="22">
        <v>0</v>
      </c>
      <c r="W3643" s="22" t="s">
        <v>782</v>
      </c>
      <c r="X3643" s="23">
        <v>0</v>
      </c>
      <c r="Y3643" s="23">
        <v>0</v>
      </c>
      <c r="Z3643" s="23">
        <v>0</v>
      </c>
      <c r="AA3643" s="14">
        <v>0</v>
      </c>
      <c r="AB3643" s="22">
        <v>2</v>
      </c>
      <c r="AC3643" s="22" t="s">
        <v>782</v>
      </c>
      <c r="AD3643" s="23">
        <v>280</v>
      </c>
      <c r="AE3643" s="23">
        <v>0.28000000000000003</v>
      </c>
      <c r="AF3643" s="23">
        <v>3.4838000000000001E-2</v>
      </c>
      <c r="AG3643" s="14">
        <v>1.4232765231107841E-3</v>
      </c>
      <c r="AH3643" s="22" t="s">
        <v>782</v>
      </c>
      <c r="AI3643" s="23" t="s">
        <v>782</v>
      </c>
      <c r="AJ3643" s="23" t="s">
        <v>782</v>
      </c>
      <c r="AK3643" s="23" t="s">
        <v>782</v>
      </c>
      <c r="AL3643" s="14" t="s">
        <v>782</v>
      </c>
      <c r="AM3643" s="22" t="s">
        <v>782</v>
      </c>
      <c r="AN3643" s="23" t="s">
        <v>782</v>
      </c>
      <c r="AO3643" s="23" t="s">
        <v>782</v>
      </c>
      <c r="AP3643" s="23" t="s">
        <v>782</v>
      </c>
      <c r="AQ3643" s="14" t="s">
        <v>782</v>
      </c>
      <c r="AR3643" s="22">
        <v>9635</v>
      </c>
      <c r="AS3643" s="23">
        <v>197070.96300000008</v>
      </c>
      <c r="AT3643" s="23">
        <v>197.07096300000006</v>
      </c>
      <c r="AU3643" s="23">
        <v>163.33063999999999</v>
      </c>
      <c r="AV3643" s="14">
        <v>6.6727328037389952</v>
      </c>
      <c r="AW3643" s="22">
        <v>21</v>
      </c>
      <c r="AX3643" s="22" t="s">
        <v>782</v>
      </c>
      <c r="AY3643" s="23">
        <v>943.8</v>
      </c>
      <c r="AZ3643" s="23">
        <v>0.94379999999999997</v>
      </c>
      <c r="BA3643" s="23">
        <v>2.3580810000000003</v>
      </c>
      <c r="BB3643" s="14">
        <v>9.6337370885056575E-2</v>
      </c>
      <c r="BC3643" s="22">
        <v>344</v>
      </c>
      <c r="BD3643" s="23">
        <v>370260</v>
      </c>
      <c r="BE3643" s="23">
        <v>370.26</v>
      </c>
      <c r="BF3643" s="23">
        <v>591.30521999999996</v>
      </c>
      <c r="BG3643" s="14">
        <v>24.157266135221803</v>
      </c>
      <c r="BH3643" s="22">
        <v>10056</v>
      </c>
      <c r="BI3643" s="23">
        <v>589.53076300000009</v>
      </c>
      <c r="BJ3643" s="23">
        <v>881.98035599999992</v>
      </c>
      <c r="BK3643" s="14">
        <v>36.032548784077484</v>
      </c>
      <c r="BL3643" t="s">
        <v>668</v>
      </c>
    </row>
    <row r="3644" spans="1:64">
      <c r="A3644" t="s">
        <v>4761</v>
      </c>
      <c r="B3644" t="s">
        <v>4760</v>
      </c>
      <c r="C3644" t="s">
        <v>668</v>
      </c>
      <c r="D3644" t="s">
        <v>929</v>
      </c>
      <c r="E3644">
        <v>2015</v>
      </c>
      <c r="F3644" s="23">
        <v>1246.8</v>
      </c>
      <c r="G3644" s="23">
        <v>195.94</v>
      </c>
      <c r="H3644" s="22">
        <v>304332</v>
      </c>
      <c r="I3644" s="29">
        <v>2436.5723957311043</v>
      </c>
      <c r="J3644" s="28">
        <v>51</v>
      </c>
      <c r="K3644" s="28">
        <v>63</v>
      </c>
      <c r="L3644" s="30">
        <v>26777</v>
      </c>
      <c r="M3644" s="31">
        <v>26.777000000000001</v>
      </c>
      <c r="N3644" s="30">
        <v>160.16274234898847</v>
      </c>
      <c r="O3644" s="32">
        <v>6.5732806720454926</v>
      </c>
      <c r="P3644" s="28">
        <v>1</v>
      </c>
      <c r="Q3644" s="28">
        <v>1</v>
      </c>
      <c r="R3644" s="30">
        <v>380</v>
      </c>
      <c r="S3644" s="31">
        <v>0.38</v>
      </c>
      <c r="T3644" s="30">
        <v>1.4599724999999999</v>
      </c>
      <c r="U3644" s="32">
        <v>5.9919110245108431E-2</v>
      </c>
      <c r="V3644" s="28">
        <v>0</v>
      </c>
      <c r="W3644" s="28">
        <v>0</v>
      </c>
      <c r="X3644" s="30">
        <v>0</v>
      </c>
      <c r="Y3644" s="31">
        <v>0</v>
      </c>
      <c r="Z3644" s="30">
        <v>0</v>
      </c>
      <c r="AA3644" s="18">
        <v>0</v>
      </c>
      <c r="AB3644" s="28">
        <v>6</v>
      </c>
      <c r="AC3644" s="22" t="s">
        <v>782</v>
      </c>
      <c r="AD3644" s="30">
        <v>280</v>
      </c>
      <c r="AE3644" s="19">
        <v>0.28000000000000003</v>
      </c>
      <c r="AF3644" s="30">
        <v>7.8465893813999994</v>
      </c>
      <c r="AG3644" s="18">
        <v>0.32203391104435442</v>
      </c>
      <c r="AH3644" s="22" t="s">
        <v>782</v>
      </c>
      <c r="AI3644" s="23" t="s">
        <v>782</v>
      </c>
      <c r="AJ3644" s="23" t="s">
        <v>782</v>
      </c>
      <c r="AK3644" s="23" t="s">
        <v>782</v>
      </c>
      <c r="AL3644" s="14" t="s">
        <v>782</v>
      </c>
      <c r="AM3644" s="22" t="s">
        <v>782</v>
      </c>
      <c r="AN3644" s="23" t="s">
        <v>782</v>
      </c>
      <c r="AO3644" s="23" t="s">
        <v>782</v>
      </c>
      <c r="AP3644" s="23" t="s">
        <v>782</v>
      </c>
      <c r="AQ3644" s="14" t="s">
        <v>782</v>
      </c>
      <c r="AR3644" s="28">
        <v>11013</v>
      </c>
      <c r="AS3644" s="30">
        <v>219796.05399999989</v>
      </c>
      <c r="AT3644" s="33">
        <v>219.79605399999988</v>
      </c>
      <c r="AU3644" s="30">
        <v>195.21467269618523</v>
      </c>
      <c r="AV3644" s="18">
        <v>8.011856041634676</v>
      </c>
      <c r="AW3644" s="28">
        <v>24</v>
      </c>
      <c r="AX3644" s="22" t="s">
        <v>782</v>
      </c>
      <c r="AY3644" s="30">
        <v>1033.8</v>
      </c>
      <c r="AZ3644" s="19">
        <v>1.0338000000000001</v>
      </c>
      <c r="BA3644" s="30">
        <v>2.6938183063851682</v>
      </c>
      <c r="BB3644" s="18">
        <v>0.11055769617618424</v>
      </c>
      <c r="BC3644" s="28">
        <v>421</v>
      </c>
      <c r="BD3644" s="30">
        <v>623890</v>
      </c>
      <c r="BE3644" s="19">
        <v>623.89</v>
      </c>
      <c r="BF3644" s="30">
        <v>1274.9063328625159</v>
      </c>
      <c r="BG3644" s="18">
        <v>52.323761653713341</v>
      </c>
      <c r="BH3644" s="13">
        <v>11516</v>
      </c>
      <c r="BI3644" s="19">
        <v>872.15685399999984</v>
      </c>
      <c r="BJ3644" s="19">
        <v>1642.2841280954749</v>
      </c>
      <c r="BK3644" s="18">
        <v>67.401409084859154</v>
      </c>
      <c r="BL3644" t="s">
        <v>668</v>
      </c>
    </row>
    <row r="3645" spans="1:64">
      <c r="A3645" t="s">
        <v>4762</v>
      </c>
      <c r="B3645" t="s">
        <v>4760</v>
      </c>
      <c r="C3645" t="s">
        <v>668</v>
      </c>
      <c r="D3645" t="s">
        <v>929</v>
      </c>
      <c r="E3645">
        <v>2016</v>
      </c>
      <c r="F3645" s="23">
        <v>1246.8</v>
      </c>
      <c r="G3645" s="23">
        <v>195.05</v>
      </c>
      <c r="H3645" s="22">
        <v>305198</v>
      </c>
      <c r="I3645" s="29">
        <v>2587.5564299402267</v>
      </c>
      <c r="J3645" s="28">
        <v>52</v>
      </c>
      <c r="K3645" s="28">
        <v>64</v>
      </c>
      <c r="L3645" s="30">
        <v>26852</v>
      </c>
      <c r="M3645" s="31">
        <v>26.852</v>
      </c>
      <c r="N3645" s="30">
        <v>160.60181199999997</v>
      </c>
      <c r="O3645" s="32">
        <v>6.2066979541663532</v>
      </c>
      <c r="P3645" s="28">
        <v>1</v>
      </c>
      <c r="Q3645" s="28">
        <v>1</v>
      </c>
      <c r="R3645" s="30">
        <v>380</v>
      </c>
      <c r="S3645" s="31">
        <v>0.38</v>
      </c>
      <c r="T3645" s="30">
        <v>1.6330825</v>
      </c>
      <c r="U3645" s="32">
        <v>6.3112923107834382E-2</v>
      </c>
      <c r="V3645" s="28">
        <v>0</v>
      </c>
      <c r="W3645" s="28">
        <v>0</v>
      </c>
      <c r="X3645" s="30">
        <v>0</v>
      </c>
      <c r="Y3645" s="31">
        <v>0</v>
      </c>
      <c r="Z3645" s="30">
        <v>0</v>
      </c>
      <c r="AA3645" s="18">
        <v>0</v>
      </c>
      <c r="AB3645" s="28">
        <v>6</v>
      </c>
      <c r="AC3645" s="22" t="s">
        <v>782</v>
      </c>
      <c r="AD3645" s="30">
        <v>280</v>
      </c>
      <c r="AE3645" s="19">
        <v>0.28000000000000003</v>
      </c>
      <c r="AF3645" s="30">
        <v>9.6448971989999972</v>
      </c>
      <c r="AG3645" s="18">
        <v>0.37274152120511617</v>
      </c>
      <c r="AH3645" s="22" t="s">
        <v>782</v>
      </c>
      <c r="AI3645" s="23" t="s">
        <v>782</v>
      </c>
      <c r="AJ3645" s="23" t="s">
        <v>782</v>
      </c>
      <c r="AK3645" s="23" t="s">
        <v>782</v>
      </c>
      <c r="AL3645" s="14" t="s">
        <v>782</v>
      </c>
      <c r="AM3645" s="22" t="s">
        <v>782</v>
      </c>
      <c r="AN3645" s="23" t="s">
        <v>782</v>
      </c>
      <c r="AO3645" s="23" t="s">
        <v>782</v>
      </c>
      <c r="AP3645" s="23" t="s">
        <v>782</v>
      </c>
      <c r="AQ3645" s="14" t="s">
        <v>782</v>
      </c>
      <c r="AR3645" s="28">
        <v>11248</v>
      </c>
      <c r="AS3645" s="30">
        <v>223060.27399999998</v>
      </c>
      <c r="AT3645" s="33">
        <v>223.06027399999996</v>
      </c>
      <c r="AU3645" s="30">
        <v>198.07752331200004</v>
      </c>
      <c r="AV3645" s="18">
        <v>7.6550030376178384</v>
      </c>
      <c r="AW3645" s="28">
        <v>21</v>
      </c>
      <c r="AX3645" s="22" t="s">
        <v>782</v>
      </c>
      <c r="AY3645" s="30">
        <v>868.8</v>
      </c>
      <c r="AZ3645" s="19">
        <v>0.86879999999999991</v>
      </c>
      <c r="BA3645" s="30">
        <v>3.3423029999999998</v>
      </c>
      <c r="BB3645" s="18">
        <v>0.12916831344533067</v>
      </c>
      <c r="BC3645" s="28">
        <v>484</v>
      </c>
      <c r="BD3645" s="30">
        <v>812610</v>
      </c>
      <c r="BE3645" s="19">
        <v>812.61</v>
      </c>
      <c r="BF3645" s="30">
        <v>1832.3381569207791</v>
      </c>
      <c r="BG3645" s="18">
        <v>70.813456886159827</v>
      </c>
      <c r="BH3645" s="13">
        <v>11812</v>
      </c>
      <c r="BI3645" s="19">
        <v>1064.051074</v>
      </c>
      <c r="BJ3645" s="19">
        <v>2205.6377749317789</v>
      </c>
      <c r="BK3645" s="18">
        <v>85.240180635702302</v>
      </c>
      <c r="BL3645" t="s">
        <v>668</v>
      </c>
    </row>
    <row r="3646" spans="1:64">
      <c r="A3646" t="s">
        <v>4763</v>
      </c>
      <c r="B3646" t="s">
        <v>4760</v>
      </c>
      <c r="C3646" t="s">
        <v>668</v>
      </c>
      <c r="D3646" t="s">
        <v>929</v>
      </c>
      <c r="E3646">
        <v>2017</v>
      </c>
      <c r="F3646" s="23">
        <v>1246.8</v>
      </c>
      <c r="G3646" s="23">
        <v>195.93</v>
      </c>
      <c r="H3646" s="22">
        <v>305362</v>
      </c>
      <c r="I3646" s="29">
        <v>2398.6217052641528</v>
      </c>
      <c r="J3646" s="28">
        <v>53</v>
      </c>
      <c r="K3646" s="28">
        <v>66</v>
      </c>
      <c r="L3646" s="30">
        <v>27947</v>
      </c>
      <c r="M3646" s="31">
        <v>27.946999999999999</v>
      </c>
      <c r="N3646" s="30">
        <v>167.15100699999999</v>
      </c>
      <c r="O3646" s="32">
        <v>6.9686273009687518</v>
      </c>
      <c r="P3646" s="28">
        <v>1</v>
      </c>
      <c r="Q3646" s="28">
        <v>1</v>
      </c>
      <c r="R3646" s="30">
        <v>167</v>
      </c>
      <c r="S3646" s="31">
        <v>0.16700000000000001</v>
      </c>
      <c r="T3646" s="30">
        <v>0.39261699999999999</v>
      </c>
      <c r="U3646" s="32">
        <v>1.6368441890538231E-2</v>
      </c>
      <c r="V3646" s="28">
        <v>0</v>
      </c>
      <c r="W3646" s="28">
        <v>0</v>
      </c>
      <c r="X3646" s="30">
        <v>0</v>
      </c>
      <c r="Y3646" s="31">
        <v>0</v>
      </c>
      <c r="Z3646" s="30">
        <v>0</v>
      </c>
      <c r="AA3646" s="18">
        <v>0</v>
      </c>
      <c r="AB3646" s="28">
        <v>6</v>
      </c>
      <c r="AC3646" s="22" t="s">
        <v>782</v>
      </c>
      <c r="AD3646" s="30">
        <v>280</v>
      </c>
      <c r="AE3646" s="19">
        <v>0.28000000000000003</v>
      </c>
      <c r="AF3646" s="30">
        <v>8.1717212765999996</v>
      </c>
      <c r="AG3646" s="18">
        <v>0.34068403778160894</v>
      </c>
      <c r="AH3646" s="22" t="s">
        <v>782</v>
      </c>
      <c r="AI3646" s="23" t="s">
        <v>782</v>
      </c>
      <c r="AJ3646" s="23" t="s">
        <v>782</v>
      </c>
      <c r="AK3646" s="23" t="s">
        <v>782</v>
      </c>
      <c r="AL3646" s="14" t="s">
        <v>782</v>
      </c>
      <c r="AM3646" s="22" t="s">
        <v>782</v>
      </c>
      <c r="AN3646" s="23" t="s">
        <v>782</v>
      </c>
      <c r="AO3646" s="23" t="s">
        <v>782</v>
      </c>
      <c r="AP3646" s="23" t="s">
        <v>782</v>
      </c>
      <c r="AQ3646" s="14" t="s">
        <v>782</v>
      </c>
      <c r="AR3646" s="28">
        <v>11583</v>
      </c>
      <c r="AS3646" s="30">
        <v>234367.58500000002</v>
      </c>
      <c r="AT3646" s="33">
        <v>234.36758500000002</v>
      </c>
      <c r="AU3646" s="30">
        <v>208.11841547999995</v>
      </c>
      <c r="AV3646" s="18">
        <v>8.6765835155769402</v>
      </c>
      <c r="AW3646" s="28">
        <v>22</v>
      </c>
      <c r="AX3646" s="22" t="s">
        <v>782</v>
      </c>
      <c r="AY3646" s="30">
        <v>615</v>
      </c>
      <c r="AZ3646" s="19">
        <v>0.61499999999999999</v>
      </c>
      <c r="BA3646" s="30">
        <v>0.98891999999999991</v>
      </c>
      <c r="BB3646" s="18">
        <v>4.12286771953101E-2</v>
      </c>
      <c r="BC3646" s="28">
        <v>508</v>
      </c>
      <c r="BD3646" s="30">
        <v>907191</v>
      </c>
      <c r="BE3646" s="19">
        <v>907.19100000000003</v>
      </c>
      <c r="BF3646" s="30">
        <v>2069.0555870751937</v>
      </c>
      <c r="BG3646" s="18">
        <v>86.260187779270296</v>
      </c>
      <c r="BH3646" s="13">
        <v>12173</v>
      </c>
      <c r="BI3646" s="19">
        <v>1170.567585</v>
      </c>
      <c r="BJ3646" s="19">
        <v>2453.8782678317939</v>
      </c>
      <c r="BK3646" s="18">
        <v>102.30367975268346</v>
      </c>
      <c r="BL3646" t="s">
        <v>668</v>
      </c>
    </row>
    <row r="3647" spans="1:64">
      <c r="A3647" t="s">
        <v>4764</v>
      </c>
      <c r="B3647" t="s">
        <v>4760</v>
      </c>
      <c r="C3647" t="s">
        <v>668</v>
      </c>
      <c r="D3647" t="s">
        <v>929</v>
      </c>
      <c r="E3647">
        <v>2018</v>
      </c>
      <c r="F3647" s="23">
        <v>1246.8</v>
      </c>
      <c r="G3647" s="23">
        <v>196.7</v>
      </c>
      <c r="H3647" s="22">
        <v>306890</v>
      </c>
      <c r="I3647" s="29">
        <v>2398.7921829972915</v>
      </c>
      <c r="J3647" s="28">
        <v>54</v>
      </c>
      <c r="K3647" s="28">
        <v>68</v>
      </c>
      <c r="L3647" s="30">
        <v>28358</v>
      </c>
      <c r="M3647" s="31">
        <v>28.358000000000001</v>
      </c>
      <c r="N3647" s="30">
        <v>169.60919799999999</v>
      </c>
      <c r="O3647" s="32">
        <v>7.0706082503601149</v>
      </c>
      <c r="P3647" s="28">
        <v>1</v>
      </c>
      <c r="Q3647" s="28">
        <v>1</v>
      </c>
      <c r="R3647" s="30">
        <v>167</v>
      </c>
      <c r="S3647" s="31">
        <v>0.16700000000000001</v>
      </c>
      <c r="T3647" s="30">
        <v>2.30303675</v>
      </c>
      <c r="U3647" s="32">
        <v>9.6008181380779517E-2</v>
      </c>
      <c r="V3647" s="28">
        <v>0</v>
      </c>
      <c r="W3647" s="28">
        <v>0</v>
      </c>
      <c r="X3647" s="30">
        <v>0</v>
      </c>
      <c r="Y3647" s="31">
        <v>0</v>
      </c>
      <c r="Z3647" s="30">
        <v>0</v>
      </c>
      <c r="AA3647" s="18">
        <v>0</v>
      </c>
      <c r="AB3647" s="28">
        <v>6</v>
      </c>
      <c r="AC3647" s="22" t="s">
        <v>782</v>
      </c>
      <c r="AD3647" s="30">
        <v>280</v>
      </c>
      <c r="AE3647" s="19">
        <v>0.28000000000000003</v>
      </c>
      <c r="AF3647" s="30">
        <v>9.7115505038999981</v>
      </c>
      <c r="AG3647" s="18">
        <v>0.40485168213969297</v>
      </c>
      <c r="AH3647" s="22" t="s">
        <v>782</v>
      </c>
      <c r="AI3647" s="23" t="s">
        <v>782</v>
      </c>
      <c r="AJ3647" s="23" t="s">
        <v>782</v>
      </c>
      <c r="AK3647" s="23" t="s">
        <v>782</v>
      </c>
      <c r="AL3647" s="14" t="s">
        <v>782</v>
      </c>
      <c r="AM3647" s="22" t="s">
        <v>782</v>
      </c>
      <c r="AN3647" s="23" t="s">
        <v>782</v>
      </c>
      <c r="AO3647" s="23" t="s">
        <v>782</v>
      </c>
      <c r="AP3647" s="23" t="s">
        <v>782</v>
      </c>
      <c r="AQ3647" s="14" t="s">
        <v>782</v>
      </c>
      <c r="AR3647" s="28">
        <v>12003</v>
      </c>
      <c r="AS3647" s="30">
        <v>248469.09900000005</v>
      </c>
      <c r="AT3647" s="33">
        <v>248.46909900000006</v>
      </c>
      <c r="AU3647" s="30">
        <v>220.6405599119999</v>
      </c>
      <c r="AV3647" s="18">
        <v>9.1979856144232315</v>
      </c>
      <c r="AW3647" s="28">
        <v>22</v>
      </c>
      <c r="AX3647" s="22" t="s">
        <v>782</v>
      </c>
      <c r="AY3647" s="30">
        <v>879.8</v>
      </c>
      <c r="AZ3647" s="19">
        <v>0.87979999999999992</v>
      </c>
      <c r="BA3647" s="30">
        <v>3.3956060799999999</v>
      </c>
      <c r="BB3647" s="18">
        <v>0.14155482513525575</v>
      </c>
      <c r="BC3647" s="28">
        <v>527</v>
      </c>
      <c r="BD3647" s="30">
        <v>965941</v>
      </c>
      <c r="BE3647" s="19">
        <v>965.94100000000003</v>
      </c>
      <c r="BF3647" s="30">
        <v>2187.8361099224194</v>
      </c>
      <c r="BG3647" s="18">
        <v>91.205737847149294</v>
      </c>
      <c r="BH3647" s="13">
        <v>12613</v>
      </c>
      <c r="BI3647" s="19">
        <v>1244.0948990000002</v>
      </c>
      <c r="BJ3647" s="19">
        <v>2593.4960611683191</v>
      </c>
      <c r="BK3647" s="18">
        <v>108.11674640058835</v>
      </c>
      <c r="BL3647" t="s">
        <v>668</v>
      </c>
    </row>
    <row r="3648" spans="1:64">
      <c r="A3648" t="s">
        <v>4765</v>
      </c>
      <c r="B3648" t="s">
        <v>4760</v>
      </c>
      <c r="C3648" t="s">
        <v>668</v>
      </c>
      <c r="D3648" t="s">
        <v>929</v>
      </c>
      <c r="E3648">
        <v>2019</v>
      </c>
      <c r="F3648" s="23">
        <v>1246.8</v>
      </c>
      <c r="G3648" s="23">
        <v>197.51</v>
      </c>
      <c r="H3648" s="22">
        <v>307839</v>
      </c>
      <c r="I3648" s="34">
        <v>2460.9179089025934</v>
      </c>
      <c r="J3648" s="22">
        <v>57</v>
      </c>
      <c r="K3648" s="22">
        <v>75</v>
      </c>
      <c r="L3648" s="23">
        <v>29705</v>
      </c>
      <c r="M3648" s="23">
        <v>29.704999999999998</v>
      </c>
      <c r="N3648" s="23">
        <v>177.66560499999997</v>
      </c>
      <c r="O3648" s="14">
        <v>7.2194852318022695</v>
      </c>
      <c r="P3648" s="22">
        <v>1</v>
      </c>
      <c r="Q3648" s="22">
        <v>1</v>
      </c>
      <c r="R3648" s="23">
        <v>167</v>
      </c>
      <c r="S3648" s="23">
        <v>0.16700000000000001</v>
      </c>
      <c r="T3648" s="23">
        <v>1.4570000000000001</v>
      </c>
      <c r="U3648" s="14">
        <v>5.9205550690218905E-2</v>
      </c>
      <c r="V3648" s="22">
        <v>0</v>
      </c>
      <c r="W3648" s="22">
        <v>0</v>
      </c>
      <c r="X3648" s="23">
        <v>0</v>
      </c>
      <c r="Y3648" s="23">
        <v>0</v>
      </c>
      <c r="Z3648" s="23">
        <v>0</v>
      </c>
      <c r="AA3648" s="14">
        <v>0</v>
      </c>
      <c r="AB3648" s="22">
        <v>6</v>
      </c>
      <c r="AC3648" s="22">
        <v>6</v>
      </c>
      <c r="AD3648" s="23">
        <v>4742.8300214592273</v>
      </c>
      <c r="AE3648" s="23">
        <v>4.7428300214592269</v>
      </c>
      <c r="AF3648" s="23">
        <v>7.7102833079999993</v>
      </c>
      <c r="AG3648" s="14">
        <v>0.3133092444939895</v>
      </c>
      <c r="AH3648" s="22">
        <v>21</v>
      </c>
      <c r="AI3648" s="23">
        <v>14182.060000000001</v>
      </c>
      <c r="AJ3648" s="23">
        <v>14.182060000000002</v>
      </c>
      <c r="AK3648" s="23">
        <v>12.59366928</v>
      </c>
      <c r="AL3648" s="14">
        <v>0.51174682562312468</v>
      </c>
      <c r="AM3648" s="22">
        <v>12538</v>
      </c>
      <c r="AN3648" s="23">
        <v>251247.204</v>
      </c>
      <c r="AO3648" s="23">
        <v>251.24720400000001</v>
      </c>
      <c r="AP3648" s="23">
        <v>223.1075171519999</v>
      </c>
      <c r="AQ3648" s="14">
        <v>9.0660284256085202</v>
      </c>
      <c r="AR3648" s="22">
        <v>12559</v>
      </c>
      <c r="AS3648" s="23">
        <v>265429.26400000002</v>
      </c>
      <c r="AT3648" s="23">
        <v>265.42926400000005</v>
      </c>
      <c r="AU3648" s="23">
        <v>235.7011864319999</v>
      </c>
      <c r="AV3648" s="14">
        <v>9.5777752512316443</v>
      </c>
      <c r="AW3648" s="22">
        <v>22</v>
      </c>
      <c r="AX3648" s="22" t="s">
        <v>782</v>
      </c>
      <c r="AY3648" s="23">
        <v>879.8</v>
      </c>
      <c r="AZ3648" s="23">
        <v>0.87979999999999992</v>
      </c>
      <c r="BA3648" s="23">
        <v>3.3709690000000001</v>
      </c>
      <c r="BB3648" s="14">
        <v>0.1369801482530244</v>
      </c>
      <c r="BC3648" s="22">
        <v>531</v>
      </c>
      <c r="BD3648" s="23">
        <v>980026</v>
      </c>
      <c r="BE3648" s="23">
        <v>980.02599999999995</v>
      </c>
      <c r="BF3648" s="23">
        <v>2231.4471125109458</v>
      </c>
      <c r="BG3648" s="14">
        <v>90.675398169052443</v>
      </c>
      <c r="BH3648" s="22">
        <v>13176</v>
      </c>
      <c r="BI3648" s="23">
        <v>1280.9498940214592</v>
      </c>
      <c r="BJ3648" s="23">
        <v>2657.3521562509454</v>
      </c>
      <c r="BK3648" s="14">
        <v>107.98215359552358</v>
      </c>
      <c r="BL3648" t="s">
        <v>668</v>
      </c>
    </row>
    <row r="3649" spans="1:64">
      <c r="A3649" t="s">
        <v>4766</v>
      </c>
      <c r="B3649" t="s">
        <v>4760</v>
      </c>
      <c r="C3649" t="s">
        <v>668</v>
      </c>
      <c r="D3649" t="s">
        <v>929</v>
      </c>
      <c r="E3649">
        <v>2020</v>
      </c>
      <c r="F3649" s="23">
        <v>1246.8</v>
      </c>
      <c r="G3649" s="23">
        <v>198.19</v>
      </c>
      <c r="H3649" s="22">
        <v>308335</v>
      </c>
      <c r="I3649" s="34">
        <v>2478.79591370547</v>
      </c>
      <c r="J3649" s="22">
        <v>58</v>
      </c>
      <c r="K3649" s="22">
        <v>80</v>
      </c>
      <c r="L3649" s="23">
        <v>31337</v>
      </c>
      <c r="M3649" s="23">
        <v>31.337</v>
      </c>
      <c r="N3649" s="23">
        <v>196.14689499999997</v>
      </c>
      <c r="O3649" s="14">
        <v>7.9129908967288261</v>
      </c>
      <c r="P3649" s="22">
        <v>1</v>
      </c>
      <c r="Q3649" s="22">
        <v>1</v>
      </c>
      <c r="R3649" s="23">
        <v>167</v>
      </c>
      <c r="S3649" s="23">
        <v>0.16700000000000001</v>
      </c>
      <c r="T3649" s="23">
        <v>1.1929000000000001</v>
      </c>
      <c r="U3649" s="14">
        <v>4.8124171635282931E-2</v>
      </c>
      <c r="V3649" s="22">
        <v>0</v>
      </c>
      <c r="W3649" s="22">
        <v>0</v>
      </c>
      <c r="X3649" s="23">
        <v>0</v>
      </c>
      <c r="Y3649" s="23">
        <v>0</v>
      </c>
      <c r="Z3649" s="23">
        <v>0</v>
      </c>
      <c r="AA3649" s="14">
        <v>0</v>
      </c>
      <c r="AB3649" s="22">
        <v>6</v>
      </c>
      <c r="AC3649" s="22">
        <v>6</v>
      </c>
      <c r="AD3649" s="23">
        <v>4392.161360729614</v>
      </c>
      <c r="AE3649" s="23">
        <v>4.3921613607296139</v>
      </c>
      <c r="AF3649" s="23">
        <v>7.1908398513000007</v>
      </c>
      <c r="AG3649" s="14">
        <v>0.29009406589470499</v>
      </c>
      <c r="AH3649" s="22">
        <v>27</v>
      </c>
      <c r="AI3649" s="23">
        <v>14436.68</v>
      </c>
      <c r="AJ3649" s="23">
        <v>14.436680000000001</v>
      </c>
      <c r="AK3649" s="23">
        <v>12.81977184</v>
      </c>
      <c r="AL3649" s="14">
        <v>0.51717738314471184</v>
      </c>
      <c r="AM3649" s="22">
        <v>13558</v>
      </c>
      <c r="AN3649" s="23">
        <v>275077.21600000013</v>
      </c>
      <c r="AO3649" s="23">
        <v>275.07721600000013</v>
      </c>
      <c r="AP3649" s="23">
        <v>244.26856780799977</v>
      </c>
      <c r="AQ3649" s="14">
        <v>9.8543234825190087</v>
      </c>
      <c r="AR3649" s="22">
        <v>13585</v>
      </c>
      <c r="AS3649" s="23">
        <v>289513.89600000007</v>
      </c>
      <c r="AT3649" s="23">
        <v>289.51389600000005</v>
      </c>
      <c r="AU3649" s="23">
        <v>257.08833964799982</v>
      </c>
      <c r="AV3649" s="14">
        <v>10.371500865663723</v>
      </c>
      <c r="AW3649" s="22">
        <v>23</v>
      </c>
      <c r="AX3649" s="22">
        <v>23</v>
      </c>
      <c r="AY3649" s="23">
        <v>929.8</v>
      </c>
      <c r="AZ3649" s="23">
        <v>0.92979999999999996</v>
      </c>
      <c r="BA3649" s="23">
        <v>3.5012690000000002</v>
      </c>
      <c r="BB3649" s="14">
        <v>0.14124878053256384</v>
      </c>
      <c r="BC3649" s="22">
        <v>533</v>
      </c>
      <c r="BD3649" s="23">
        <v>1008476</v>
      </c>
      <c r="BE3649" s="23">
        <v>1008.476</v>
      </c>
      <c r="BF3649" s="23">
        <v>2313.454158516488</v>
      </c>
      <c r="BG3649" s="14">
        <v>93.329755214021716</v>
      </c>
      <c r="BH3649" s="22">
        <v>14206</v>
      </c>
      <c r="BI3649" s="23">
        <v>1334.8158573607298</v>
      </c>
      <c r="BJ3649" s="23">
        <v>2778.5744020157877</v>
      </c>
      <c r="BK3649" s="14">
        <v>112.0937139944768</v>
      </c>
      <c r="BL3649" t="s">
        <v>668</v>
      </c>
    </row>
    <row r="3650" spans="1:64">
      <c r="A3650" t="s">
        <v>4767</v>
      </c>
      <c r="B3650" t="s">
        <v>4760</v>
      </c>
      <c r="C3650" t="s">
        <v>668</v>
      </c>
      <c r="D3650" t="s">
        <v>929</v>
      </c>
      <c r="E3650">
        <v>2021</v>
      </c>
      <c r="F3650" s="23">
        <v>1246.8</v>
      </c>
      <c r="G3650" s="23">
        <v>198.86</v>
      </c>
      <c r="H3650" s="22">
        <v>309380</v>
      </c>
      <c r="I3650" s="34">
        <v>2311.79</v>
      </c>
      <c r="J3650" s="22">
        <v>58</v>
      </c>
      <c r="K3650" s="22">
        <v>119</v>
      </c>
      <c r="L3650" s="23">
        <v>38061.99</v>
      </c>
      <c r="M3650" s="23">
        <v>38.06</v>
      </c>
      <c r="N3650" s="23">
        <v>227.65</v>
      </c>
      <c r="O3650" s="14">
        <v>9.85</v>
      </c>
      <c r="P3650" s="22">
        <v>1</v>
      </c>
      <c r="Q3650" s="22">
        <v>1</v>
      </c>
      <c r="R3650" s="23">
        <v>167</v>
      </c>
      <c r="S3650" s="23">
        <v>0.17</v>
      </c>
      <c r="T3650" s="23">
        <v>1.32</v>
      </c>
      <c r="U3650" s="14">
        <v>0.06</v>
      </c>
      <c r="V3650" s="22">
        <v>0</v>
      </c>
      <c r="W3650" s="22">
        <v>0</v>
      </c>
      <c r="X3650" s="23">
        <v>0</v>
      </c>
      <c r="Y3650" s="23">
        <v>0</v>
      </c>
      <c r="Z3650" s="23">
        <v>0</v>
      </c>
      <c r="AA3650" s="14">
        <v>0</v>
      </c>
      <c r="AB3650" s="22">
        <v>6</v>
      </c>
      <c r="AC3650" s="22">
        <v>0</v>
      </c>
      <c r="AD3650" s="23">
        <v>4045.48</v>
      </c>
      <c r="AE3650" s="23">
        <v>4.05</v>
      </c>
      <c r="AF3650" s="23">
        <v>6.52</v>
      </c>
      <c r="AG3650" s="14">
        <v>0.28000000000000003</v>
      </c>
      <c r="AH3650" s="22">
        <v>32</v>
      </c>
      <c r="AI3650" s="23">
        <v>14569.39</v>
      </c>
      <c r="AJ3650" s="23">
        <v>15</v>
      </c>
      <c r="AK3650" s="23">
        <v>13.04</v>
      </c>
      <c r="AL3650" s="14">
        <v>0.56000000000000005</v>
      </c>
      <c r="AM3650" s="22">
        <v>14935</v>
      </c>
      <c r="AN3650" s="23">
        <v>299517.06</v>
      </c>
      <c r="AO3650" s="23">
        <v>300</v>
      </c>
      <c r="AP3650" s="23">
        <v>268.01</v>
      </c>
      <c r="AQ3650" s="14">
        <v>11.59</v>
      </c>
      <c r="AR3650" s="22">
        <v>14967</v>
      </c>
      <c r="AS3650" s="23">
        <v>314086.45</v>
      </c>
      <c r="AT3650" s="23">
        <v>314</v>
      </c>
      <c r="AU3650" s="23">
        <v>281.05</v>
      </c>
      <c r="AV3650" s="14">
        <v>12.16</v>
      </c>
      <c r="AW3650" s="22">
        <v>28</v>
      </c>
      <c r="AX3650" s="22">
        <v>31</v>
      </c>
      <c r="AY3650" s="23">
        <v>1301.3</v>
      </c>
      <c r="AZ3650" s="23">
        <v>1.3</v>
      </c>
      <c r="BA3650" s="23">
        <v>4.3899999999999997</v>
      </c>
      <c r="BB3650" s="14">
        <v>0.19</v>
      </c>
      <c r="BC3650" s="22">
        <v>527</v>
      </c>
      <c r="BD3650" s="23">
        <v>1022990.8</v>
      </c>
      <c r="BE3650" s="23">
        <v>1022.99</v>
      </c>
      <c r="BF3650" s="23">
        <v>2075.98</v>
      </c>
      <c r="BG3650" s="14">
        <v>89.8</v>
      </c>
      <c r="BH3650" s="22">
        <v>15587</v>
      </c>
      <c r="BI3650" s="23">
        <v>1380.65</v>
      </c>
      <c r="BJ3650" s="23">
        <v>2596.92</v>
      </c>
      <c r="BK3650" s="14">
        <v>112.33</v>
      </c>
      <c r="BL3650" t="s">
        <v>668</v>
      </c>
    </row>
    <row r="3651" spans="1:64">
      <c r="A3651" t="s">
        <v>4768</v>
      </c>
      <c r="B3651" t="s">
        <v>4760</v>
      </c>
      <c r="C3651" t="s">
        <v>668</v>
      </c>
      <c r="D3651" s="111" t="s">
        <v>929</v>
      </c>
      <c r="E3651" s="110">
        <v>2022</v>
      </c>
      <c r="F3651" s="23"/>
      <c r="G3651" s="23"/>
      <c r="H3651" s="22">
        <v>313758</v>
      </c>
      <c r="I3651" s="34">
        <v>2273.9730814878076</v>
      </c>
      <c r="J3651" s="22">
        <v>56</v>
      </c>
      <c r="K3651" s="22">
        <v>105</v>
      </c>
      <c r="L3651" s="23">
        <v>31700.99</v>
      </c>
      <c r="M3651" s="23">
        <v>31.700990000000001</v>
      </c>
      <c r="N3651" s="23">
        <v>187.60645882</v>
      </c>
      <c r="O3651" s="14">
        <v>8.2501618135801973</v>
      </c>
      <c r="P3651" s="22">
        <v>1</v>
      </c>
      <c r="Q3651" s="22">
        <v>1</v>
      </c>
      <c r="R3651" s="23">
        <v>167</v>
      </c>
      <c r="S3651" s="23">
        <v>0.16700000000000001</v>
      </c>
      <c r="T3651" s="23">
        <v>0.39261699999999999</v>
      </c>
      <c r="U3651" s="14">
        <v>1.7265683714387678E-2</v>
      </c>
      <c r="V3651" s="22">
        <v>0</v>
      </c>
      <c r="W3651" s="22">
        <v>0</v>
      </c>
      <c r="X3651" s="23">
        <v>0</v>
      </c>
      <c r="Y3651" s="23">
        <v>0</v>
      </c>
      <c r="Z3651" s="23">
        <v>0</v>
      </c>
      <c r="AA3651" s="14">
        <v>0</v>
      </c>
      <c r="AB3651" s="22">
        <v>6</v>
      </c>
      <c r="AC3651" s="22">
        <v>0</v>
      </c>
      <c r="AD3651" s="23">
        <v>4497.8180557939959</v>
      </c>
      <c r="AE3651" s="23">
        <v>4.4978180557939957</v>
      </c>
      <c r="AF3651" s="23">
        <v>6.7681131420000007</v>
      </c>
      <c r="AG3651" s="14">
        <v>0.29763382852235798</v>
      </c>
      <c r="AH3651" s="22">
        <v>44</v>
      </c>
      <c r="AI3651" s="23">
        <v>14691.58</v>
      </c>
      <c r="AJ3651" s="23">
        <v>14.69158</v>
      </c>
      <c r="AK3651" s="23">
        <v>15.049524454053953</v>
      </c>
      <c r="AL3651" s="14">
        <v>0.6618162975002061</v>
      </c>
      <c r="AM3651" s="22">
        <v>17180</v>
      </c>
      <c r="AN3651" s="23">
        <v>328537.96300000022</v>
      </c>
      <c r="AO3651" s="23">
        <v>328.53796300000022</v>
      </c>
      <c r="AP3651" s="23">
        <v>336.54243507189494</v>
      </c>
      <c r="AQ3651" s="14">
        <v>14.799754571048091</v>
      </c>
      <c r="AR3651" s="22">
        <v>17224</v>
      </c>
      <c r="AS3651" s="23">
        <v>343229.54300000035</v>
      </c>
      <c r="AT3651" s="23">
        <v>343.22954300000038</v>
      </c>
      <c r="AU3651" s="23">
        <v>351.59195952594905</v>
      </c>
      <c r="AV3651" s="14">
        <v>15.461570868548305</v>
      </c>
      <c r="AW3651" s="22">
        <v>28</v>
      </c>
      <c r="AX3651" s="22">
        <v>30</v>
      </c>
      <c r="AY3651" s="23">
        <v>1250.3</v>
      </c>
      <c r="AZ3651" s="23">
        <v>1.2503</v>
      </c>
      <c r="BA3651" s="23">
        <v>4.1677619999999997</v>
      </c>
      <c r="BB3651" s="14">
        <v>0.1832810614131426</v>
      </c>
      <c r="BC3651" s="22">
        <v>532</v>
      </c>
      <c r="BD3651" s="23">
        <v>1072041.3999999999</v>
      </c>
      <c r="BE3651" s="23">
        <v>1072.0413999999998</v>
      </c>
      <c r="BF3651" s="23">
        <v>2491.7709503772826</v>
      </c>
      <c r="BG3651" s="14">
        <v>109.5778560732555</v>
      </c>
      <c r="BH3651" s="22">
        <v>17847</v>
      </c>
      <c r="BI3651" s="23">
        <v>1452.8870510557942</v>
      </c>
      <c r="BJ3651" s="23">
        <v>3042.2978608652315</v>
      </c>
      <c r="BK3651" s="14">
        <v>133.78776932903386</v>
      </c>
      <c r="BL3651" t="s">
        <v>668</v>
      </c>
    </row>
    <row r="3652" spans="1:64">
      <c r="A3652" t="s">
        <v>4769</v>
      </c>
      <c r="B3652" t="s">
        <v>4760</v>
      </c>
      <c r="C3652" t="s">
        <v>668</v>
      </c>
      <c r="D3652" t="s">
        <v>929</v>
      </c>
      <c r="E3652">
        <v>2023</v>
      </c>
      <c r="F3652">
        <v>1246.8</v>
      </c>
      <c r="G3652">
        <v>203.19</v>
      </c>
      <c r="H3652">
        <v>315606</v>
      </c>
      <c r="I3652">
        <v>2273.9730814878076</v>
      </c>
      <c r="J3652">
        <v>56</v>
      </c>
      <c r="K3652">
        <v>109</v>
      </c>
      <c r="L3652">
        <v>32597.99</v>
      </c>
      <c r="M3652">
        <v>32.597990000000003</v>
      </c>
      <c r="N3652">
        <v>192.914905</v>
      </c>
      <c r="O3652">
        <v>8.4836054819866327</v>
      </c>
      <c r="P3652">
        <v>1</v>
      </c>
      <c r="Q3652">
        <v>1</v>
      </c>
      <c r="R3652">
        <v>167</v>
      </c>
      <c r="S3652">
        <v>0.16700000000000001</v>
      </c>
      <c r="T3652">
        <v>1.2569999999999999</v>
      </c>
      <c r="U3652">
        <v>5.5277699205549702E-2</v>
      </c>
      <c r="V3652">
        <v>0</v>
      </c>
      <c r="W3652">
        <v>0</v>
      </c>
      <c r="X3652">
        <v>0</v>
      </c>
      <c r="Y3652">
        <v>0</v>
      </c>
      <c r="Z3652">
        <v>0</v>
      </c>
      <c r="AA3652">
        <v>0</v>
      </c>
      <c r="AB3652">
        <v>6</v>
      </c>
      <c r="AC3652">
        <v>12</v>
      </c>
      <c r="AD3652">
        <v>5215.8491609442044</v>
      </c>
      <c r="AE3652">
        <v>5.2158491609442041</v>
      </c>
      <c r="AF3652">
        <v>7.6396156620000006</v>
      </c>
      <c r="AG3652">
        <v>0.33595893127290577</v>
      </c>
      <c r="AH3652">
        <v>51</v>
      </c>
      <c r="AI3652">
        <v>20928.224999999999</v>
      </c>
      <c r="AJ3652">
        <v>20.928225000000001</v>
      </c>
      <c r="AK3652">
        <v>19.630407999999999</v>
      </c>
      <c r="AL3652">
        <v>0.86326474837407841</v>
      </c>
      <c r="AM3652">
        <v>20715</v>
      </c>
      <c r="AN3652">
        <v>393088.32199999999</v>
      </c>
      <c r="AO3652">
        <v>393.08832200000001</v>
      </c>
      <c r="AP3652">
        <v>368.71182900000002</v>
      </c>
      <c r="AQ3652">
        <v>16.214432439928466</v>
      </c>
      <c r="AR3652">
        <v>22396</v>
      </c>
      <c r="AS3652">
        <v>415207.38999998802</v>
      </c>
      <c r="AT3652">
        <v>415.20739000001402</v>
      </c>
      <c r="AU3652">
        <v>389.45923195343403</v>
      </c>
      <c r="AV3652">
        <v>17.126818040370992</v>
      </c>
      <c r="AW3652">
        <v>27</v>
      </c>
      <c r="AX3652">
        <v>29</v>
      </c>
      <c r="AY3652">
        <v>1254.8</v>
      </c>
      <c r="AZ3652">
        <v>1.2547999999999999</v>
      </c>
      <c r="BA3652">
        <v>4.2267999999999999</v>
      </c>
      <c r="BB3652">
        <v>0.18587731026413484</v>
      </c>
      <c r="BC3652">
        <v>534</v>
      </c>
      <c r="BD3652">
        <v>1136602.3999999999</v>
      </c>
      <c r="BE3652">
        <v>1136.6024</v>
      </c>
      <c r="BF3652">
        <v>3217.819062</v>
      </c>
      <c r="BG3652">
        <v>141.50647112738275</v>
      </c>
      <c r="BH3652">
        <v>23020</v>
      </c>
      <c r="BI3652">
        <v>1591.0454291609581</v>
      </c>
      <c r="BJ3652">
        <v>3813.316614615434</v>
      </c>
      <c r="BK3652">
        <v>167.69400859048295</v>
      </c>
      <c r="BL3652" t="s">
        <v>668</v>
      </c>
    </row>
    <row r="3653" spans="1:64">
      <c r="A3653" t="s">
        <v>4770</v>
      </c>
      <c r="B3653" t="s">
        <v>4760</v>
      </c>
      <c r="C3653" t="s">
        <v>668</v>
      </c>
      <c r="D3653" t="s">
        <v>929</v>
      </c>
      <c r="E3653">
        <v>2024</v>
      </c>
      <c r="F3653">
        <v>1246.8</v>
      </c>
      <c r="G3653">
        <v>203.6</v>
      </c>
      <c r="H3653">
        <v>315912</v>
      </c>
      <c r="I3653">
        <v>2166.2395901639165</v>
      </c>
      <c r="J3653">
        <v>56</v>
      </c>
      <c r="K3653">
        <v>108</v>
      </c>
      <c r="L3653">
        <v>32915.99</v>
      </c>
      <c r="M3653">
        <v>32.915990000000001</v>
      </c>
      <c r="N3653">
        <v>194.79682882000006</v>
      </c>
      <c r="O3653">
        <v>8.99239537974006</v>
      </c>
      <c r="P3653">
        <v>1</v>
      </c>
      <c r="Q3653">
        <v>1</v>
      </c>
      <c r="R3653">
        <v>167</v>
      </c>
      <c r="S3653">
        <v>0.16700000000000001</v>
      </c>
      <c r="T3653">
        <v>1.0224</v>
      </c>
      <c r="U3653">
        <v>4.7196995412803637E-2</v>
      </c>
      <c r="V3653">
        <v>0</v>
      </c>
      <c r="W3653">
        <v>0</v>
      </c>
      <c r="X3653">
        <v>0</v>
      </c>
      <c r="Y3653">
        <v>0</v>
      </c>
      <c r="Z3653">
        <v>0</v>
      </c>
      <c r="AA3653">
        <v>0</v>
      </c>
      <c r="AB3653">
        <v>6</v>
      </c>
      <c r="AC3653">
        <v>12</v>
      </c>
      <c r="AD3653">
        <v>5219.0726924892706</v>
      </c>
      <c r="AE3653">
        <v>5.2190726924892701</v>
      </c>
      <c r="AF3653">
        <v>7.6445168540999999</v>
      </c>
      <c r="AG3653">
        <v>0.35289341441320204</v>
      </c>
      <c r="AH3653">
        <v>68</v>
      </c>
      <c r="AI3653">
        <v>24792.839999999993</v>
      </c>
      <c r="AJ3653">
        <v>24.792839999999995</v>
      </c>
      <c r="AK3653">
        <v>22.361748576072337</v>
      </c>
      <c r="AL3653">
        <v>1.0322841793497206</v>
      </c>
      <c r="AM3653">
        <v>24089</v>
      </c>
      <c r="AN3653">
        <v>458513.86999999708</v>
      </c>
      <c r="AO3653">
        <v>458.51387000000693</v>
      </c>
      <c r="AP3653">
        <v>413.55374695202369</v>
      </c>
      <c r="AQ3653">
        <v>19.090859055010188</v>
      </c>
      <c r="AR3653">
        <v>27429</v>
      </c>
      <c r="AS3653">
        <v>486122.21199997741</v>
      </c>
      <c r="AT3653">
        <v>486.12221200002949</v>
      </c>
      <c r="AU3653">
        <v>438.4549201296951</v>
      </c>
      <c r="AV3653">
        <v>20.240370553679973</v>
      </c>
      <c r="AW3653">
        <v>27</v>
      </c>
      <c r="AX3653">
        <v>28</v>
      </c>
      <c r="AY3653">
        <v>1229.8</v>
      </c>
      <c r="AZ3653">
        <v>1.2297999999999998</v>
      </c>
      <c r="BA3653">
        <v>4.2091799999999999</v>
      </c>
      <c r="BB3653">
        <v>0.19430814666633883</v>
      </c>
      <c r="BC3653">
        <v>537</v>
      </c>
      <c r="BD3653">
        <v>1262166.3999999999</v>
      </c>
      <c r="BE3653">
        <v>1262.1663999999903</v>
      </c>
      <c r="BF3653">
        <v>3136.2389065546058</v>
      </c>
      <c r="BG3653">
        <v>144.77802551458728</v>
      </c>
      <c r="BH3653">
        <v>28056</v>
      </c>
      <c r="BI3653">
        <v>1787.8204746925089</v>
      </c>
      <c r="BJ3653">
        <v>3782.3667523584008</v>
      </c>
      <c r="BK3653">
        <v>174.60519000449963</v>
      </c>
      <c r="BL3653" t="s">
        <v>668</v>
      </c>
    </row>
    <row r="3654" spans="1:64">
      <c r="A3654" t="s">
        <v>4771</v>
      </c>
      <c r="B3654" t="s">
        <v>4772</v>
      </c>
      <c r="C3654" t="s">
        <v>669</v>
      </c>
      <c r="D3654" t="s">
        <v>942</v>
      </c>
      <c r="E3654">
        <v>2012</v>
      </c>
      <c r="F3654" s="23">
        <v>76.22</v>
      </c>
      <c r="G3654" s="23">
        <v>7.77</v>
      </c>
      <c r="H3654" s="22">
        <v>9233</v>
      </c>
      <c r="I3654" s="34">
        <v>74.305087999999998</v>
      </c>
      <c r="J3654" s="22">
        <v>0</v>
      </c>
      <c r="K3654" s="22" t="s">
        <v>782</v>
      </c>
      <c r="L3654" s="23">
        <v>0</v>
      </c>
      <c r="M3654" s="23">
        <v>0</v>
      </c>
      <c r="N3654" s="23">
        <v>0</v>
      </c>
      <c r="O3654" s="14">
        <v>0</v>
      </c>
      <c r="P3654" s="22">
        <v>0</v>
      </c>
      <c r="Q3654" s="22" t="s">
        <v>782</v>
      </c>
      <c r="R3654" s="23">
        <v>0</v>
      </c>
      <c r="S3654" s="23">
        <v>0</v>
      </c>
      <c r="T3654" s="23">
        <v>0</v>
      </c>
      <c r="U3654" s="14">
        <v>0</v>
      </c>
      <c r="V3654" s="22">
        <v>0</v>
      </c>
      <c r="W3654" s="22" t="s">
        <v>782</v>
      </c>
      <c r="X3654" s="23">
        <v>0</v>
      </c>
      <c r="Y3654" s="23">
        <v>0</v>
      </c>
      <c r="Z3654" s="23">
        <v>0</v>
      </c>
      <c r="AA3654" s="14">
        <v>0</v>
      </c>
      <c r="AB3654" s="22">
        <v>0</v>
      </c>
      <c r="AC3654" s="22" t="s">
        <v>782</v>
      </c>
      <c r="AD3654" s="23">
        <v>0</v>
      </c>
      <c r="AE3654" s="23">
        <v>0</v>
      </c>
      <c r="AF3654" s="23">
        <v>0</v>
      </c>
      <c r="AG3654" s="14">
        <v>0</v>
      </c>
      <c r="AH3654" s="22" t="s">
        <v>782</v>
      </c>
      <c r="AI3654" s="23" t="s">
        <v>782</v>
      </c>
      <c r="AJ3654" s="23" t="s">
        <v>782</v>
      </c>
      <c r="AK3654" s="23" t="s">
        <v>782</v>
      </c>
      <c r="AL3654" s="14" t="s">
        <v>782</v>
      </c>
      <c r="AM3654" s="22" t="s">
        <v>782</v>
      </c>
      <c r="AN3654" s="23" t="s">
        <v>782</v>
      </c>
      <c r="AO3654" s="23" t="s">
        <v>782</v>
      </c>
      <c r="AP3654" s="23" t="s">
        <v>782</v>
      </c>
      <c r="AQ3654" s="14" t="s">
        <v>782</v>
      </c>
      <c r="AR3654" s="22">
        <v>415</v>
      </c>
      <c r="AS3654" s="23">
        <v>10831.079999999985</v>
      </c>
      <c r="AT3654" s="23">
        <v>10.831079999999986</v>
      </c>
      <c r="AU3654" s="23">
        <v>9.0457660000000004</v>
      </c>
      <c r="AV3654" s="14">
        <v>12.173817760635718</v>
      </c>
      <c r="AW3654" s="22">
        <v>0</v>
      </c>
      <c r="AX3654" s="22" t="s">
        <v>782</v>
      </c>
      <c r="AY3654" s="23">
        <v>0</v>
      </c>
      <c r="AZ3654" s="23">
        <v>0</v>
      </c>
      <c r="BA3654" s="23">
        <v>0</v>
      </c>
      <c r="BB3654" s="14">
        <v>0</v>
      </c>
      <c r="BC3654" s="22">
        <v>33</v>
      </c>
      <c r="BD3654" s="23">
        <v>25845</v>
      </c>
      <c r="BE3654" s="23">
        <v>25.844999999999999</v>
      </c>
      <c r="BF3654" s="23">
        <v>41.274464999999999</v>
      </c>
      <c r="BG3654" s="14">
        <v>55.547293073658686</v>
      </c>
      <c r="BH3654" s="22">
        <v>448</v>
      </c>
      <c r="BI3654" s="23">
        <v>36.676079999999985</v>
      </c>
      <c r="BJ3654" s="23">
        <v>50.320231</v>
      </c>
      <c r="BK3654" s="14">
        <v>67.721110834294407</v>
      </c>
      <c r="BL3654" t="s">
        <v>669</v>
      </c>
    </row>
    <row r="3655" spans="1:64">
      <c r="A3655" t="s">
        <v>4773</v>
      </c>
      <c r="B3655" t="s">
        <v>4772</v>
      </c>
      <c r="C3655" t="s">
        <v>669</v>
      </c>
      <c r="D3655" t="s">
        <v>942</v>
      </c>
      <c r="E3655">
        <v>2015</v>
      </c>
      <c r="F3655" s="23">
        <v>76.22</v>
      </c>
      <c r="G3655" s="23">
        <v>7.86</v>
      </c>
      <c r="H3655" s="22">
        <v>9294</v>
      </c>
      <c r="I3655" s="34">
        <v>74.358918971875539</v>
      </c>
      <c r="J3655" s="13">
        <v>0</v>
      </c>
      <c r="K3655" s="13">
        <v>0</v>
      </c>
      <c r="L3655" s="19">
        <v>0</v>
      </c>
      <c r="M3655" s="35">
        <v>0</v>
      </c>
      <c r="N3655" s="19">
        <v>0</v>
      </c>
      <c r="O3655" s="17">
        <v>0</v>
      </c>
      <c r="P3655" s="36">
        <v>0</v>
      </c>
      <c r="Q3655" s="37">
        <v>0</v>
      </c>
      <c r="R3655" s="38">
        <v>0</v>
      </c>
      <c r="S3655" s="27">
        <v>0</v>
      </c>
      <c r="T3655" s="23">
        <v>0</v>
      </c>
      <c r="U3655" s="17">
        <v>0</v>
      </c>
      <c r="V3655" s="22">
        <v>0</v>
      </c>
      <c r="W3655" s="22">
        <v>0</v>
      </c>
      <c r="X3655" s="23">
        <v>0</v>
      </c>
      <c r="Y3655" s="27">
        <v>0</v>
      </c>
      <c r="Z3655" s="27">
        <v>0</v>
      </c>
      <c r="AA3655" s="14">
        <v>0</v>
      </c>
      <c r="AB3655" s="39">
        <v>0</v>
      </c>
      <c r="AC3655" s="22" t="s">
        <v>782</v>
      </c>
      <c r="AD3655" s="23">
        <v>0</v>
      </c>
      <c r="AE3655" s="23">
        <v>0</v>
      </c>
      <c r="AF3655" s="23">
        <v>0</v>
      </c>
      <c r="AG3655" s="14">
        <v>0</v>
      </c>
      <c r="AH3655" s="22" t="s">
        <v>782</v>
      </c>
      <c r="AI3655" s="23" t="s">
        <v>782</v>
      </c>
      <c r="AJ3655" s="23" t="s">
        <v>782</v>
      </c>
      <c r="AK3655" s="23" t="s">
        <v>782</v>
      </c>
      <c r="AL3655" s="14" t="s">
        <v>782</v>
      </c>
      <c r="AM3655" s="22" t="s">
        <v>782</v>
      </c>
      <c r="AN3655" s="23" t="s">
        <v>782</v>
      </c>
      <c r="AO3655" s="23" t="s">
        <v>782</v>
      </c>
      <c r="AP3655" s="23" t="s">
        <v>782</v>
      </c>
      <c r="AQ3655" s="14" t="s">
        <v>782</v>
      </c>
      <c r="AR3655" s="40">
        <v>475</v>
      </c>
      <c r="AS3655" s="41">
        <v>11993.639999999998</v>
      </c>
      <c r="AT3655" s="23">
        <v>11.993639999999997</v>
      </c>
      <c r="AU3655" s="23">
        <v>10.652304554275011</v>
      </c>
      <c r="AV3655" s="14">
        <v>14.325523691790067</v>
      </c>
      <c r="AW3655" s="22">
        <v>0</v>
      </c>
      <c r="AX3655" s="22" t="s">
        <v>782</v>
      </c>
      <c r="AY3655" s="23">
        <v>0</v>
      </c>
      <c r="AZ3655" s="23">
        <v>0</v>
      </c>
      <c r="BA3655" s="23">
        <v>0</v>
      </c>
      <c r="BB3655" s="14">
        <v>0</v>
      </c>
      <c r="BC3655" s="42">
        <v>28</v>
      </c>
      <c r="BD3655" s="43">
        <v>35275</v>
      </c>
      <c r="BE3655" s="44">
        <v>35.274999999999999</v>
      </c>
      <c r="BF3655" s="23">
        <v>77.225596516644615</v>
      </c>
      <c r="BG3655" s="14">
        <v>103.85518991454586</v>
      </c>
      <c r="BH3655" s="22">
        <v>503</v>
      </c>
      <c r="BI3655" s="23">
        <v>47.268639999999998</v>
      </c>
      <c r="BJ3655" s="23">
        <v>87.87790107091962</v>
      </c>
      <c r="BK3655" s="14">
        <v>118.18071360633593</v>
      </c>
      <c r="BL3655" t="s">
        <v>669</v>
      </c>
    </row>
    <row r="3656" spans="1:64">
      <c r="A3656" t="s">
        <v>4774</v>
      </c>
      <c r="B3656" t="s">
        <v>4772</v>
      </c>
      <c r="C3656" t="s">
        <v>669</v>
      </c>
      <c r="D3656" t="s">
        <v>942</v>
      </c>
      <c r="E3656">
        <v>2016</v>
      </c>
      <c r="F3656" s="23">
        <v>76.22</v>
      </c>
      <c r="G3656" s="23">
        <v>7.88</v>
      </c>
      <c r="H3656" s="22">
        <v>9171</v>
      </c>
      <c r="I3656" s="34">
        <v>79.021428768136346</v>
      </c>
      <c r="J3656" s="13">
        <v>0</v>
      </c>
      <c r="K3656" s="13">
        <v>0</v>
      </c>
      <c r="L3656" s="19">
        <v>0</v>
      </c>
      <c r="M3656" s="35">
        <v>0</v>
      </c>
      <c r="N3656" s="19">
        <v>0</v>
      </c>
      <c r="O3656" s="17">
        <v>0</v>
      </c>
      <c r="P3656" s="13">
        <v>0</v>
      </c>
      <c r="Q3656" s="13">
        <v>0</v>
      </c>
      <c r="R3656" s="19">
        <v>0</v>
      </c>
      <c r="S3656" s="27">
        <v>0</v>
      </c>
      <c r="T3656" s="19">
        <v>0</v>
      </c>
      <c r="U3656" s="17">
        <v>0</v>
      </c>
      <c r="V3656" s="13">
        <v>0</v>
      </c>
      <c r="W3656" s="13">
        <v>0</v>
      </c>
      <c r="X3656" s="19">
        <v>0</v>
      </c>
      <c r="Y3656" s="27">
        <v>0</v>
      </c>
      <c r="Z3656" s="19">
        <v>0</v>
      </c>
      <c r="AA3656" s="14">
        <v>0</v>
      </c>
      <c r="AB3656" s="13">
        <v>0</v>
      </c>
      <c r="AC3656" s="22" t="s">
        <v>782</v>
      </c>
      <c r="AD3656" s="19">
        <v>0</v>
      </c>
      <c r="AE3656" s="23">
        <v>0</v>
      </c>
      <c r="AF3656" s="19">
        <v>0</v>
      </c>
      <c r="AG3656" s="14">
        <v>0</v>
      </c>
      <c r="AH3656" s="22" t="s">
        <v>782</v>
      </c>
      <c r="AI3656" s="23" t="s">
        <v>782</v>
      </c>
      <c r="AJ3656" s="23" t="s">
        <v>782</v>
      </c>
      <c r="AK3656" s="23" t="s">
        <v>782</v>
      </c>
      <c r="AL3656" s="14" t="s">
        <v>782</v>
      </c>
      <c r="AM3656" s="22" t="s">
        <v>782</v>
      </c>
      <c r="AN3656" s="23" t="s">
        <v>782</v>
      </c>
      <c r="AO3656" s="23" t="s">
        <v>782</v>
      </c>
      <c r="AP3656" s="23" t="s">
        <v>782</v>
      </c>
      <c r="AQ3656" s="14" t="s">
        <v>782</v>
      </c>
      <c r="AR3656" s="13">
        <v>485</v>
      </c>
      <c r="AS3656" s="19">
        <v>12070.184999999994</v>
      </c>
      <c r="AT3656" s="23">
        <v>12.070184999999993</v>
      </c>
      <c r="AU3656" s="19">
        <v>10.718324280000003</v>
      </c>
      <c r="AV3656" s="14">
        <v>13.563819899345999</v>
      </c>
      <c r="AW3656" s="13">
        <v>0</v>
      </c>
      <c r="AX3656" s="22" t="s">
        <v>782</v>
      </c>
      <c r="AY3656" s="19">
        <v>0</v>
      </c>
      <c r="AZ3656" s="23">
        <v>0</v>
      </c>
      <c r="BA3656" s="19">
        <v>0</v>
      </c>
      <c r="BB3656" s="14">
        <v>0</v>
      </c>
      <c r="BC3656" s="13">
        <v>31</v>
      </c>
      <c r="BD3656" s="19">
        <v>42174.999999999993</v>
      </c>
      <c r="BE3656" s="44">
        <v>42.17499999999999</v>
      </c>
      <c r="BF3656" s="19">
        <v>93.918456942443811</v>
      </c>
      <c r="BG3656" s="14">
        <v>118.85188411110374</v>
      </c>
      <c r="BH3656" s="22">
        <v>516</v>
      </c>
      <c r="BI3656" s="23">
        <v>54.245184999999985</v>
      </c>
      <c r="BJ3656" s="23">
        <v>104.63678122244382</v>
      </c>
      <c r="BK3656" s="14">
        <v>132.41570401044973</v>
      </c>
      <c r="BL3656" t="s">
        <v>669</v>
      </c>
    </row>
    <row r="3657" spans="1:64">
      <c r="A3657" t="s">
        <v>4775</v>
      </c>
      <c r="B3657" t="s">
        <v>4772</v>
      </c>
      <c r="C3657" t="s">
        <v>669</v>
      </c>
      <c r="D3657" t="s">
        <v>942</v>
      </c>
      <c r="E3657">
        <v>2017</v>
      </c>
      <c r="F3657" s="23">
        <v>76.22</v>
      </c>
      <c r="G3657" s="23">
        <v>7.96</v>
      </c>
      <c r="H3657" s="22">
        <v>9192</v>
      </c>
      <c r="I3657" s="34">
        <v>72.203256183769071</v>
      </c>
      <c r="J3657" s="13">
        <v>0</v>
      </c>
      <c r="K3657" s="13">
        <v>0</v>
      </c>
      <c r="L3657" s="19">
        <v>0</v>
      </c>
      <c r="M3657" s="19">
        <v>0</v>
      </c>
      <c r="N3657" s="19">
        <v>0</v>
      </c>
      <c r="O3657" s="17">
        <v>0</v>
      </c>
      <c r="P3657" s="13">
        <v>0</v>
      </c>
      <c r="Q3657" s="13">
        <v>0</v>
      </c>
      <c r="R3657" s="19">
        <v>0</v>
      </c>
      <c r="S3657" s="19">
        <v>0</v>
      </c>
      <c r="T3657" s="19">
        <v>0</v>
      </c>
      <c r="U3657" s="17">
        <v>0</v>
      </c>
      <c r="V3657" s="13">
        <v>0</v>
      </c>
      <c r="W3657" s="13">
        <v>0</v>
      </c>
      <c r="X3657" s="19">
        <v>0</v>
      </c>
      <c r="Y3657" s="19">
        <v>0</v>
      </c>
      <c r="Z3657" s="19">
        <v>0</v>
      </c>
      <c r="AA3657" s="14">
        <v>0</v>
      </c>
      <c r="AB3657" s="13">
        <v>0</v>
      </c>
      <c r="AC3657" s="22" t="s">
        <v>782</v>
      </c>
      <c r="AD3657" s="19">
        <v>0</v>
      </c>
      <c r="AE3657" s="19">
        <v>0</v>
      </c>
      <c r="AF3657" s="19">
        <v>0</v>
      </c>
      <c r="AG3657" s="14">
        <v>0</v>
      </c>
      <c r="AH3657" s="22" t="s">
        <v>782</v>
      </c>
      <c r="AI3657" s="23" t="s">
        <v>782</v>
      </c>
      <c r="AJ3657" s="23" t="s">
        <v>782</v>
      </c>
      <c r="AK3657" s="23" t="s">
        <v>782</v>
      </c>
      <c r="AL3657" s="14" t="s">
        <v>782</v>
      </c>
      <c r="AM3657" s="22" t="s">
        <v>782</v>
      </c>
      <c r="AN3657" s="23" t="s">
        <v>782</v>
      </c>
      <c r="AO3657" s="23" t="s">
        <v>782</v>
      </c>
      <c r="AP3657" s="23" t="s">
        <v>782</v>
      </c>
      <c r="AQ3657" s="14" t="s">
        <v>782</v>
      </c>
      <c r="AR3657" s="13">
        <v>503</v>
      </c>
      <c r="AS3657" s="19">
        <v>12637.344999999996</v>
      </c>
      <c r="AT3657" s="19">
        <v>12.637345000000005</v>
      </c>
      <c r="AU3657" s="19">
        <v>11.221962360000008</v>
      </c>
      <c r="AV3657" s="14">
        <v>15.54218321046115</v>
      </c>
      <c r="AW3657" s="13">
        <v>0</v>
      </c>
      <c r="AX3657" s="22" t="s">
        <v>782</v>
      </c>
      <c r="AY3657" s="19">
        <v>0</v>
      </c>
      <c r="AZ3657" s="19">
        <v>0</v>
      </c>
      <c r="BA3657" s="19">
        <v>0</v>
      </c>
      <c r="BB3657" s="14">
        <v>0</v>
      </c>
      <c r="BC3657" s="13">
        <v>34</v>
      </c>
      <c r="BD3657" s="19">
        <v>51305</v>
      </c>
      <c r="BE3657" s="19">
        <v>51.304999999999978</v>
      </c>
      <c r="BF3657" s="19">
        <v>113.52941064341344</v>
      </c>
      <c r="BG3657" s="14">
        <v>157.2358597712859</v>
      </c>
      <c r="BH3657" s="22">
        <v>537</v>
      </c>
      <c r="BI3657" s="23">
        <v>63.942344999999982</v>
      </c>
      <c r="BJ3657" s="23">
        <v>124.75137300341345</v>
      </c>
      <c r="BK3657" s="14">
        <v>172.77804298174706</v>
      </c>
      <c r="BL3657" t="s">
        <v>669</v>
      </c>
    </row>
    <row r="3658" spans="1:64">
      <c r="A3658" t="s">
        <v>4776</v>
      </c>
      <c r="B3658" t="s">
        <v>4772</v>
      </c>
      <c r="C3658" t="s">
        <v>669</v>
      </c>
      <c r="D3658" t="s">
        <v>942</v>
      </c>
      <c r="E3658">
        <v>2018</v>
      </c>
      <c r="F3658" s="23">
        <v>76.22</v>
      </c>
      <c r="G3658" s="23">
        <v>7.97</v>
      </c>
      <c r="H3658" s="22">
        <v>9147</v>
      </c>
      <c r="I3658" s="34">
        <v>72.208387900626477</v>
      </c>
      <c r="J3658" s="13">
        <v>0</v>
      </c>
      <c r="K3658" s="13">
        <v>0</v>
      </c>
      <c r="L3658" s="19">
        <v>0</v>
      </c>
      <c r="M3658" s="19">
        <v>0</v>
      </c>
      <c r="N3658" s="19">
        <v>0</v>
      </c>
      <c r="O3658" s="17">
        <v>0</v>
      </c>
      <c r="P3658" s="13">
        <v>0</v>
      </c>
      <c r="Q3658" s="13">
        <v>0</v>
      </c>
      <c r="R3658" s="19">
        <v>0</v>
      </c>
      <c r="S3658" s="19">
        <v>0</v>
      </c>
      <c r="T3658" s="19">
        <v>0</v>
      </c>
      <c r="U3658" s="17">
        <v>0</v>
      </c>
      <c r="V3658" s="13">
        <v>0</v>
      </c>
      <c r="W3658" s="13">
        <v>0</v>
      </c>
      <c r="X3658" s="19">
        <v>0</v>
      </c>
      <c r="Y3658" s="19">
        <v>0</v>
      </c>
      <c r="Z3658" s="19">
        <v>0</v>
      </c>
      <c r="AA3658" s="14">
        <v>0</v>
      </c>
      <c r="AB3658" s="13">
        <v>0</v>
      </c>
      <c r="AC3658" s="22" t="s">
        <v>782</v>
      </c>
      <c r="AD3658" s="19">
        <v>0</v>
      </c>
      <c r="AE3658" s="19">
        <v>0</v>
      </c>
      <c r="AF3658" s="19">
        <v>0</v>
      </c>
      <c r="AG3658" s="14">
        <v>0</v>
      </c>
      <c r="AH3658" s="22" t="s">
        <v>782</v>
      </c>
      <c r="AI3658" s="23" t="s">
        <v>782</v>
      </c>
      <c r="AJ3658" s="23" t="s">
        <v>782</v>
      </c>
      <c r="AK3658" s="23" t="s">
        <v>782</v>
      </c>
      <c r="AL3658" s="14" t="s">
        <v>782</v>
      </c>
      <c r="AM3658" s="22" t="s">
        <v>782</v>
      </c>
      <c r="AN3658" s="23" t="s">
        <v>782</v>
      </c>
      <c r="AO3658" s="23" t="s">
        <v>782</v>
      </c>
      <c r="AP3658" s="23" t="s">
        <v>782</v>
      </c>
      <c r="AQ3658" s="14" t="s">
        <v>782</v>
      </c>
      <c r="AR3658" s="13">
        <v>513</v>
      </c>
      <c r="AS3658" s="19">
        <v>12736.604999999998</v>
      </c>
      <c r="AT3658" s="19">
        <v>12.736605000000003</v>
      </c>
      <c r="AU3658" s="19">
        <v>11.310105240000006</v>
      </c>
      <c r="AV3658" s="14">
        <v>15.663146026144533</v>
      </c>
      <c r="AW3658" s="13">
        <v>0</v>
      </c>
      <c r="AX3658" s="22" t="s">
        <v>782</v>
      </c>
      <c r="AY3658" s="19">
        <v>0</v>
      </c>
      <c r="AZ3658" s="19">
        <v>0</v>
      </c>
      <c r="BA3658" s="19">
        <v>0</v>
      </c>
      <c r="BB3658" s="14">
        <v>0</v>
      </c>
      <c r="BC3658" s="13">
        <v>34</v>
      </c>
      <c r="BD3658" s="19">
        <v>51305</v>
      </c>
      <c r="BE3658" s="19">
        <v>51.304999999999978</v>
      </c>
      <c r="BF3658" s="19">
        <v>111.8213417124454</v>
      </c>
      <c r="BG3658" s="14">
        <v>154.85921367796558</v>
      </c>
      <c r="BH3658" s="22">
        <v>547</v>
      </c>
      <c r="BI3658" s="23">
        <v>64.041604999999976</v>
      </c>
      <c r="BJ3658" s="23">
        <v>123.1314469524454</v>
      </c>
      <c r="BK3658" s="14">
        <v>170.52235970411013</v>
      </c>
      <c r="BL3658" t="s">
        <v>669</v>
      </c>
    </row>
    <row r="3659" spans="1:64">
      <c r="A3659" t="s">
        <v>4777</v>
      </c>
      <c r="B3659" t="s">
        <v>4772</v>
      </c>
      <c r="C3659" t="s">
        <v>669</v>
      </c>
      <c r="D3659" t="s">
        <v>942</v>
      </c>
      <c r="E3659">
        <v>2019</v>
      </c>
      <c r="F3659" s="23">
        <v>76.22</v>
      </c>
      <c r="G3659" s="23">
        <v>7.96</v>
      </c>
      <c r="H3659" s="22">
        <v>9113</v>
      </c>
      <c r="I3659" s="34">
        <v>73.348809386855294</v>
      </c>
      <c r="J3659" s="22">
        <v>0</v>
      </c>
      <c r="K3659" s="22">
        <v>0</v>
      </c>
      <c r="L3659" s="23">
        <v>0</v>
      </c>
      <c r="M3659" s="23">
        <v>0</v>
      </c>
      <c r="N3659" s="23">
        <v>0</v>
      </c>
      <c r="O3659" s="14">
        <v>0</v>
      </c>
      <c r="P3659" s="22">
        <v>0</v>
      </c>
      <c r="Q3659" s="22">
        <v>0</v>
      </c>
      <c r="R3659" s="23">
        <v>0</v>
      </c>
      <c r="S3659" s="23">
        <v>0</v>
      </c>
      <c r="T3659" s="23">
        <v>0</v>
      </c>
      <c r="U3659" s="14">
        <v>0</v>
      </c>
      <c r="V3659" s="22">
        <v>0</v>
      </c>
      <c r="W3659" s="22">
        <v>0</v>
      </c>
      <c r="X3659" s="23">
        <v>0</v>
      </c>
      <c r="Y3659" s="23">
        <v>0</v>
      </c>
      <c r="Z3659" s="23">
        <v>0</v>
      </c>
      <c r="AA3659" s="14">
        <v>0</v>
      </c>
      <c r="AB3659" s="22">
        <v>0</v>
      </c>
      <c r="AC3659" s="22">
        <v>0</v>
      </c>
      <c r="AD3659" s="23">
        <v>0</v>
      </c>
      <c r="AE3659" s="23">
        <v>0</v>
      </c>
      <c r="AF3659" s="23">
        <v>0</v>
      </c>
      <c r="AG3659" s="14">
        <v>0</v>
      </c>
      <c r="AH3659" s="22">
        <v>7</v>
      </c>
      <c r="AI3659" s="23">
        <v>4430.4449999999997</v>
      </c>
      <c r="AJ3659" s="23">
        <v>4.4304450000000006</v>
      </c>
      <c r="AK3659" s="23">
        <v>3.9342351600000005</v>
      </c>
      <c r="AL3659" s="14">
        <v>5.3637341804010896</v>
      </c>
      <c r="AM3659" s="22">
        <v>532</v>
      </c>
      <c r="AN3659" s="23">
        <v>8802.2149999999983</v>
      </c>
      <c r="AO3659" s="23">
        <v>8.8022150000000057</v>
      </c>
      <c r="AP3659" s="23">
        <v>7.8163669200000054</v>
      </c>
      <c r="AQ3659" s="14">
        <v>10.656433260934106</v>
      </c>
      <c r="AR3659" s="22">
        <v>539</v>
      </c>
      <c r="AS3659" s="23">
        <v>13232.659999999998</v>
      </c>
      <c r="AT3659" s="23">
        <v>13.232660000000006</v>
      </c>
      <c r="AU3659" s="23">
        <v>11.750602080000006</v>
      </c>
      <c r="AV3659" s="14">
        <v>16.020167441335197</v>
      </c>
      <c r="AW3659" s="22">
        <v>0</v>
      </c>
      <c r="AX3659" s="22" t="s">
        <v>782</v>
      </c>
      <c r="AY3659" s="23">
        <v>0</v>
      </c>
      <c r="AZ3659" s="23">
        <v>0</v>
      </c>
      <c r="BA3659" s="23">
        <v>0</v>
      </c>
      <c r="BB3659" s="14">
        <v>0</v>
      </c>
      <c r="BC3659" s="22">
        <v>34</v>
      </c>
      <c r="BD3659" s="23">
        <v>51305</v>
      </c>
      <c r="BE3659" s="23">
        <v>51.305</v>
      </c>
      <c r="BF3659" s="23">
        <v>112.15160852535145</v>
      </c>
      <c r="BG3659" s="14">
        <v>152.90174368590354</v>
      </c>
      <c r="BH3659" s="22">
        <v>573</v>
      </c>
      <c r="BI3659" s="23">
        <v>64.537660000000002</v>
      </c>
      <c r="BJ3659" s="23">
        <v>123.90221060535146</v>
      </c>
      <c r="BK3659" s="14">
        <v>168.92191112723873</v>
      </c>
      <c r="BL3659" t="s">
        <v>669</v>
      </c>
    </row>
    <row r="3660" spans="1:64">
      <c r="A3660" t="s">
        <v>4778</v>
      </c>
      <c r="B3660" t="s">
        <v>4772</v>
      </c>
      <c r="C3660" t="s">
        <v>669</v>
      </c>
      <c r="D3660" t="s">
        <v>942</v>
      </c>
      <c r="E3660">
        <v>2020</v>
      </c>
      <c r="F3660" s="23">
        <v>76.22</v>
      </c>
      <c r="G3660" s="23">
        <v>7.97</v>
      </c>
      <c r="H3660" s="22">
        <v>9105</v>
      </c>
      <c r="I3660" s="34">
        <v>73.38013429616764</v>
      </c>
      <c r="J3660" s="22">
        <v>0</v>
      </c>
      <c r="K3660" s="22">
        <v>0</v>
      </c>
      <c r="L3660" s="23">
        <v>0</v>
      </c>
      <c r="M3660" s="23">
        <v>0</v>
      </c>
      <c r="N3660" s="23">
        <v>0</v>
      </c>
      <c r="O3660" s="14">
        <v>0</v>
      </c>
      <c r="P3660" s="22">
        <v>0</v>
      </c>
      <c r="Q3660" s="22">
        <v>0</v>
      </c>
      <c r="R3660" s="23">
        <v>0</v>
      </c>
      <c r="S3660" s="23">
        <v>0</v>
      </c>
      <c r="T3660" s="23">
        <v>0</v>
      </c>
      <c r="U3660" s="14">
        <v>0</v>
      </c>
      <c r="V3660" s="22">
        <v>0</v>
      </c>
      <c r="W3660" s="22">
        <v>0</v>
      </c>
      <c r="X3660" s="23">
        <v>0</v>
      </c>
      <c r="Y3660" s="23">
        <v>0</v>
      </c>
      <c r="Z3660" s="23">
        <v>0</v>
      </c>
      <c r="AA3660" s="14">
        <v>0</v>
      </c>
      <c r="AB3660" s="22">
        <v>0</v>
      </c>
      <c r="AC3660" s="22">
        <v>0</v>
      </c>
      <c r="AD3660" s="23">
        <v>0</v>
      </c>
      <c r="AE3660" s="23">
        <v>0</v>
      </c>
      <c r="AF3660" s="23">
        <v>0</v>
      </c>
      <c r="AG3660" s="14">
        <v>0</v>
      </c>
      <c r="AH3660" s="22">
        <v>7</v>
      </c>
      <c r="AI3660" s="23">
        <v>4430.4449999999997</v>
      </c>
      <c r="AJ3660" s="23">
        <v>4.4304450000000006</v>
      </c>
      <c r="AK3660" s="23">
        <v>3.9342351600000005</v>
      </c>
      <c r="AL3660" s="14">
        <v>5.3614444804926862</v>
      </c>
      <c r="AM3660" s="22">
        <v>581</v>
      </c>
      <c r="AN3660" s="23">
        <v>9208.5250000000015</v>
      </c>
      <c r="AO3660" s="23">
        <v>9.2085250000000123</v>
      </c>
      <c r="AP3660" s="23">
        <v>8.1771702000000062</v>
      </c>
      <c r="AQ3660" s="14">
        <v>11.143574863186192</v>
      </c>
      <c r="AR3660" s="22">
        <v>588</v>
      </c>
      <c r="AS3660" s="23">
        <v>13638.970000000001</v>
      </c>
      <c r="AT3660" s="23">
        <v>13.638970000000013</v>
      </c>
      <c r="AU3660" s="23">
        <v>12.111405360000006</v>
      </c>
      <c r="AV3660" s="14">
        <v>16.505019343678875</v>
      </c>
      <c r="AW3660" s="22">
        <v>0</v>
      </c>
      <c r="AX3660" s="22">
        <v>0</v>
      </c>
      <c r="AY3660" s="23">
        <v>0</v>
      </c>
      <c r="AZ3660" s="23">
        <v>0</v>
      </c>
      <c r="BA3660" s="23">
        <v>0</v>
      </c>
      <c r="BB3660" s="14">
        <v>0</v>
      </c>
      <c r="BC3660" s="22">
        <v>34</v>
      </c>
      <c r="BD3660" s="23">
        <v>51305</v>
      </c>
      <c r="BE3660" s="23">
        <v>51.304999999999971</v>
      </c>
      <c r="BF3660" s="23">
        <v>112.15160852535145</v>
      </c>
      <c r="BG3660" s="14">
        <v>152.83647216111552</v>
      </c>
      <c r="BH3660" s="22">
        <v>622</v>
      </c>
      <c r="BI3660" s="23">
        <v>64.943969999999979</v>
      </c>
      <c r="BJ3660" s="23">
        <v>124.26301388535146</v>
      </c>
      <c r="BK3660" s="14">
        <v>169.34149150479439</v>
      </c>
      <c r="BL3660" t="s">
        <v>669</v>
      </c>
    </row>
    <row r="3661" spans="1:64">
      <c r="A3661" t="s">
        <v>4779</v>
      </c>
      <c r="B3661" t="s">
        <v>4772</v>
      </c>
      <c r="C3661" t="s">
        <v>669</v>
      </c>
      <c r="D3661" t="s">
        <v>942</v>
      </c>
      <c r="E3661">
        <v>2021</v>
      </c>
      <c r="F3661" s="23">
        <v>76.22</v>
      </c>
      <c r="G3661" s="23">
        <v>7.96</v>
      </c>
      <c r="H3661" s="22">
        <v>9097</v>
      </c>
      <c r="I3661" s="34">
        <v>68.27</v>
      </c>
      <c r="J3661" s="22">
        <v>0</v>
      </c>
      <c r="K3661" s="22">
        <v>0</v>
      </c>
      <c r="L3661" s="23">
        <v>0</v>
      </c>
      <c r="M3661" s="23">
        <v>0</v>
      </c>
      <c r="N3661" s="23">
        <v>0</v>
      </c>
      <c r="O3661" s="14">
        <v>0</v>
      </c>
      <c r="P3661" s="22">
        <v>0</v>
      </c>
      <c r="Q3661" s="22">
        <v>0</v>
      </c>
      <c r="R3661" s="23">
        <v>0</v>
      </c>
      <c r="S3661" s="23">
        <v>0</v>
      </c>
      <c r="T3661" s="23">
        <v>0</v>
      </c>
      <c r="U3661" s="14">
        <v>0</v>
      </c>
      <c r="V3661" s="22">
        <v>0</v>
      </c>
      <c r="W3661" s="22">
        <v>0</v>
      </c>
      <c r="X3661" s="23">
        <v>0</v>
      </c>
      <c r="Y3661" s="23">
        <v>0</v>
      </c>
      <c r="Z3661" s="23">
        <v>0</v>
      </c>
      <c r="AA3661" s="14">
        <v>0</v>
      </c>
      <c r="AB3661" s="22">
        <v>0</v>
      </c>
      <c r="AC3661" s="22">
        <v>0</v>
      </c>
      <c r="AD3661" s="23">
        <v>0</v>
      </c>
      <c r="AE3661" s="23">
        <v>0</v>
      </c>
      <c r="AF3661" s="23">
        <v>0</v>
      </c>
      <c r="AG3661" s="14">
        <v>0</v>
      </c>
      <c r="AH3661" s="22">
        <v>7</v>
      </c>
      <c r="AI3661" s="23">
        <v>4430.4449999999997</v>
      </c>
      <c r="AJ3661" s="23">
        <v>4.4304449999999997</v>
      </c>
      <c r="AK3661" s="23">
        <v>3.9644636979999999</v>
      </c>
      <c r="AL3661" s="14">
        <v>5.81</v>
      </c>
      <c r="AM3661" s="22">
        <v>620</v>
      </c>
      <c r="AN3661" s="23">
        <v>9644.3150000000005</v>
      </c>
      <c r="AO3661" s="23">
        <v>9.6443150000000006</v>
      </c>
      <c r="AP3661" s="23">
        <v>8.6299540369999992</v>
      </c>
      <c r="AQ3661" s="14">
        <v>12.64</v>
      </c>
      <c r="AR3661" s="22">
        <v>627</v>
      </c>
      <c r="AS3661" s="23">
        <v>14074.76</v>
      </c>
      <c r="AT3661" s="23">
        <v>14.074759999999999</v>
      </c>
      <c r="AU3661" s="23">
        <v>12.594417740000001</v>
      </c>
      <c r="AV3661" s="14">
        <v>18.45</v>
      </c>
      <c r="AW3661" s="22">
        <v>0</v>
      </c>
      <c r="AX3661" s="22">
        <v>0</v>
      </c>
      <c r="AY3661" s="23">
        <v>0</v>
      </c>
      <c r="AZ3661" s="23">
        <v>0</v>
      </c>
      <c r="BA3661" s="23">
        <v>0</v>
      </c>
      <c r="BB3661" s="14">
        <v>0</v>
      </c>
      <c r="BC3661" s="22">
        <v>35</v>
      </c>
      <c r="BD3661" s="23">
        <v>59905</v>
      </c>
      <c r="BE3661" s="23">
        <v>59.905000000000001</v>
      </c>
      <c r="BF3661" s="23">
        <v>119.0655337</v>
      </c>
      <c r="BG3661" s="14">
        <v>174.41</v>
      </c>
      <c r="BH3661" s="22">
        <v>662</v>
      </c>
      <c r="BI3661" s="23">
        <v>73.98</v>
      </c>
      <c r="BJ3661" s="23">
        <v>131.66</v>
      </c>
      <c r="BK3661" s="14">
        <v>192.86</v>
      </c>
      <c r="BL3661" t="s">
        <v>669</v>
      </c>
    </row>
    <row r="3662" spans="1:64">
      <c r="A3662" t="s">
        <v>4780</v>
      </c>
      <c r="B3662" t="s">
        <v>4772</v>
      </c>
      <c r="C3662" t="s">
        <v>669</v>
      </c>
      <c r="D3662" s="111" t="s">
        <v>942</v>
      </c>
      <c r="E3662" s="110">
        <v>2022</v>
      </c>
      <c r="F3662" s="23"/>
      <c r="G3662" s="23"/>
      <c r="H3662" s="22">
        <v>9212</v>
      </c>
      <c r="I3662" s="34">
        <v>66.764321632167736</v>
      </c>
      <c r="J3662" s="22">
        <v>0</v>
      </c>
      <c r="K3662" s="22">
        <v>0</v>
      </c>
      <c r="L3662" s="23">
        <v>0</v>
      </c>
      <c r="M3662" s="23">
        <v>0</v>
      </c>
      <c r="N3662" s="23">
        <v>0</v>
      </c>
      <c r="O3662" s="14">
        <v>0</v>
      </c>
      <c r="P3662" s="22">
        <v>0</v>
      </c>
      <c r="Q3662" s="22">
        <v>0</v>
      </c>
      <c r="R3662" s="23">
        <v>0</v>
      </c>
      <c r="S3662" s="23">
        <v>0</v>
      </c>
      <c r="T3662" s="23">
        <v>0</v>
      </c>
      <c r="U3662" s="14">
        <v>0</v>
      </c>
      <c r="V3662" s="22">
        <v>0</v>
      </c>
      <c r="W3662" s="22">
        <v>0</v>
      </c>
      <c r="X3662" s="23">
        <v>0</v>
      </c>
      <c r="Y3662" s="23">
        <v>0</v>
      </c>
      <c r="Z3662" s="23">
        <v>0</v>
      </c>
      <c r="AA3662" s="14">
        <v>0</v>
      </c>
      <c r="AB3662" s="22">
        <v>0</v>
      </c>
      <c r="AC3662" s="22">
        <v>0</v>
      </c>
      <c r="AD3662" s="23">
        <v>0</v>
      </c>
      <c r="AE3662" s="23">
        <v>0</v>
      </c>
      <c r="AF3662" s="23">
        <v>0</v>
      </c>
      <c r="AG3662" s="14">
        <v>0</v>
      </c>
      <c r="AH3662" s="22">
        <v>7</v>
      </c>
      <c r="AI3662" s="23">
        <v>4430.4450000000006</v>
      </c>
      <c r="AJ3662" s="23">
        <v>4.4304449999999997</v>
      </c>
      <c r="AK3662" s="23">
        <v>4.5383879997822651</v>
      </c>
      <c r="AL3662" s="14">
        <v>6.7976246726299747</v>
      </c>
      <c r="AM3662" s="22">
        <v>721</v>
      </c>
      <c r="AN3662" s="23">
        <v>10581.280000000004</v>
      </c>
      <c r="AO3662" s="23">
        <v>10.581280000000012</v>
      </c>
      <c r="AP3662" s="23">
        <v>10.839081440879209</v>
      </c>
      <c r="AQ3662" s="14">
        <v>16.234840968797965</v>
      </c>
      <c r="AR3662" s="22">
        <v>728</v>
      </c>
      <c r="AS3662" s="23">
        <v>15011.725</v>
      </c>
      <c r="AT3662" s="23">
        <v>15.011724999999998</v>
      </c>
      <c r="AU3662" s="23">
        <v>15.37746944066147</v>
      </c>
      <c r="AV3662" s="14">
        <v>23.032465641427933</v>
      </c>
      <c r="AW3662" s="22">
        <v>0</v>
      </c>
      <c r="AX3662" s="22">
        <v>0</v>
      </c>
      <c r="AY3662" s="23">
        <v>0</v>
      </c>
      <c r="AZ3662" s="23">
        <v>0</v>
      </c>
      <c r="BA3662" s="23">
        <v>0</v>
      </c>
      <c r="BB3662" s="14">
        <v>0</v>
      </c>
      <c r="BC3662" s="22">
        <v>33</v>
      </c>
      <c r="BD3662" s="23">
        <v>55492</v>
      </c>
      <c r="BE3662" s="23">
        <v>55.49199999999999</v>
      </c>
      <c r="BF3662" s="23">
        <v>126.58077958489149</v>
      </c>
      <c r="BG3662" s="14">
        <v>189.59344825261218</v>
      </c>
      <c r="BH3662" s="22">
        <v>761</v>
      </c>
      <c r="BI3662" s="23">
        <v>70.503724999999989</v>
      </c>
      <c r="BJ3662" s="23">
        <v>141.95824902555296</v>
      </c>
      <c r="BK3662" s="14">
        <v>212.62591389404011</v>
      </c>
      <c r="BL3662" t="s">
        <v>669</v>
      </c>
    </row>
    <row r="3663" spans="1:64">
      <c r="A3663" t="s">
        <v>4781</v>
      </c>
      <c r="B3663" t="s">
        <v>4772</v>
      </c>
      <c r="C3663" t="s">
        <v>669</v>
      </c>
      <c r="D3663" t="s">
        <v>942</v>
      </c>
      <c r="E3663">
        <v>2023</v>
      </c>
      <c r="F3663">
        <v>76.22</v>
      </c>
      <c r="G3663">
        <v>8.1999999999999993</v>
      </c>
      <c r="H3663">
        <v>9158</v>
      </c>
      <c r="I3663">
        <v>66.764321632167736</v>
      </c>
      <c r="J3663">
        <v>0</v>
      </c>
      <c r="K3663">
        <v>0</v>
      </c>
      <c r="L3663">
        <v>0</v>
      </c>
      <c r="M3663">
        <v>0</v>
      </c>
      <c r="N3663">
        <v>0</v>
      </c>
      <c r="O3663">
        <v>0</v>
      </c>
      <c r="P3663">
        <v>0</v>
      </c>
      <c r="Q3663">
        <v>0</v>
      </c>
      <c r="R3663">
        <v>0</v>
      </c>
      <c r="S3663">
        <v>0</v>
      </c>
      <c r="T3663">
        <v>0</v>
      </c>
      <c r="U3663">
        <v>0</v>
      </c>
      <c r="V3663">
        <v>0</v>
      </c>
      <c r="W3663">
        <v>0</v>
      </c>
      <c r="X3663">
        <v>0</v>
      </c>
      <c r="Y3663">
        <v>0</v>
      </c>
      <c r="Z3663">
        <v>0</v>
      </c>
      <c r="AA3663">
        <v>0</v>
      </c>
      <c r="AG3663">
        <v>0</v>
      </c>
      <c r="AH3663">
        <v>7</v>
      </c>
      <c r="AI3663">
        <v>4430.4450000000006</v>
      </c>
      <c r="AJ3663">
        <v>4.4304449999999997</v>
      </c>
      <c r="AK3663">
        <v>4.1557009999999996</v>
      </c>
      <c r="AL3663">
        <v>6.7234220000000002</v>
      </c>
      <c r="AM3663">
        <v>858</v>
      </c>
      <c r="AN3663">
        <v>12602.763000000001</v>
      </c>
      <c r="AO3663">
        <v>12.602762999999999</v>
      </c>
      <c r="AP3663">
        <v>11.821230999999999</v>
      </c>
      <c r="AQ3663">
        <v>17.705910448889231</v>
      </c>
      <c r="AR3663">
        <v>941</v>
      </c>
      <c r="AS3663">
        <v>17086.323</v>
      </c>
      <c r="AT3663">
        <v>17.086323</v>
      </c>
      <c r="AU3663">
        <v>16.026752877612001</v>
      </c>
      <c r="AV3663">
        <v>24.004966254146957</v>
      </c>
      <c r="AW3663">
        <v>0</v>
      </c>
      <c r="AX3663">
        <v>0</v>
      </c>
      <c r="AY3663">
        <v>0</v>
      </c>
      <c r="AZ3663">
        <v>0</v>
      </c>
      <c r="BA3663">
        <v>0</v>
      </c>
      <c r="BB3663">
        <v>0</v>
      </c>
      <c r="BC3663">
        <v>33</v>
      </c>
      <c r="BD3663">
        <v>55492</v>
      </c>
      <c r="BE3663">
        <v>55.491999999999997</v>
      </c>
      <c r="BF3663">
        <v>151.143169</v>
      </c>
      <c r="BG3663">
        <v>226.38314193127019</v>
      </c>
      <c r="BH3663">
        <v>974</v>
      </c>
      <c r="BI3663">
        <v>72.578322999999997</v>
      </c>
      <c r="BJ3663">
        <v>167.16992187761201</v>
      </c>
      <c r="BK3663">
        <v>250.38810818541717</v>
      </c>
      <c r="BL3663" t="s">
        <v>669</v>
      </c>
    </row>
    <row r="3664" spans="1:64">
      <c r="A3664" t="s">
        <v>4782</v>
      </c>
      <c r="B3664" t="s">
        <v>4772</v>
      </c>
      <c r="C3664" t="s">
        <v>669</v>
      </c>
      <c r="D3664" t="s">
        <v>942</v>
      </c>
      <c r="E3664">
        <v>2024</v>
      </c>
      <c r="F3664">
        <v>76.22</v>
      </c>
      <c r="G3664">
        <v>8.2100000000000009</v>
      </c>
      <c r="H3664">
        <v>9161</v>
      </c>
      <c r="I3664">
        <v>62.817876134783226</v>
      </c>
      <c r="J3664">
        <v>0</v>
      </c>
      <c r="K3664">
        <v>0</v>
      </c>
      <c r="L3664">
        <v>0</v>
      </c>
      <c r="M3664">
        <v>0</v>
      </c>
      <c r="N3664">
        <v>0</v>
      </c>
      <c r="O3664">
        <v>0</v>
      </c>
      <c r="P3664">
        <v>0</v>
      </c>
      <c r="Q3664">
        <v>0</v>
      </c>
      <c r="R3664">
        <v>0</v>
      </c>
      <c r="S3664">
        <v>0</v>
      </c>
      <c r="T3664">
        <v>0</v>
      </c>
      <c r="U3664">
        <v>0</v>
      </c>
      <c r="V3664">
        <v>0</v>
      </c>
      <c r="W3664">
        <v>0</v>
      </c>
      <c r="X3664">
        <v>0</v>
      </c>
      <c r="Y3664">
        <v>0</v>
      </c>
      <c r="Z3664">
        <v>0</v>
      </c>
      <c r="AA3664">
        <v>0</v>
      </c>
      <c r="AB3664">
        <v>0</v>
      </c>
      <c r="AC3664">
        <v>0</v>
      </c>
      <c r="AD3664">
        <v>0</v>
      </c>
      <c r="AE3664">
        <v>0</v>
      </c>
      <c r="AF3664">
        <v>0</v>
      </c>
      <c r="AG3664">
        <v>0</v>
      </c>
      <c r="AH3664">
        <v>7</v>
      </c>
      <c r="AI3664">
        <v>4430.4449999999997</v>
      </c>
      <c r="AJ3664">
        <v>4.4304449999999997</v>
      </c>
      <c r="AK3664">
        <v>3.9960124443233127</v>
      </c>
      <c r="AL3664">
        <v>6.3612663945361554</v>
      </c>
      <c r="AM3664">
        <v>983</v>
      </c>
      <c r="AN3664">
        <v>14353.766000000014</v>
      </c>
      <c r="AO3664">
        <v>14.353766000000009</v>
      </c>
      <c r="AP3664">
        <v>12.946290397218544</v>
      </c>
      <c r="AQ3664">
        <v>20.609245638042168</v>
      </c>
      <c r="AR3664">
        <v>1114</v>
      </c>
      <c r="AS3664">
        <v>18887.776000000009</v>
      </c>
      <c r="AT3664">
        <v>18.88777600000002</v>
      </c>
      <c r="AU3664">
        <v>17.035712652248513</v>
      </c>
      <c r="AV3664">
        <v>27.119211441813736</v>
      </c>
      <c r="AW3664">
        <v>0</v>
      </c>
      <c r="AX3664">
        <v>0</v>
      </c>
      <c r="AY3664">
        <v>0</v>
      </c>
      <c r="AZ3664">
        <v>0</v>
      </c>
      <c r="BA3664">
        <v>0</v>
      </c>
      <c r="BB3664">
        <v>0</v>
      </c>
      <c r="BC3664">
        <v>33</v>
      </c>
      <c r="BD3664">
        <v>68785</v>
      </c>
      <c r="BE3664">
        <v>68.784999999999968</v>
      </c>
      <c r="BF3664">
        <v>163.54321518731106</v>
      </c>
      <c r="BG3664">
        <v>260.34502477672061</v>
      </c>
      <c r="BH3664">
        <v>1147</v>
      </c>
      <c r="BI3664">
        <v>87.672775999999985</v>
      </c>
      <c r="BJ3664">
        <v>180.57892783955958</v>
      </c>
      <c r="BK3664">
        <v>287.46423621853438</v>
      </c>
      <c r="BL3664" t="s">
        <v>669</v>
      </c>
    </row>
    <row r="3665" spans="1:64">
      <c r="A3665" t="s">
        <v>4783</v>
      </c>
      <c r="B3665" t="s">
        <v>4784</v>
      </c>
      <c r="C3665" t="s">
        <v>670</v>
      </c>
      <c r="D3665" t="s">
        <v>942</v>
      </c>
      <c r="E3665">
        <v>2012</v>
      </c>
      <c r="F3665" s="23">
        <v>51.01</v>
      </c>
      <c r="G3665" s="23">
        <v>8.0399999999999991</v>
      </c>
      <c r="H3665" s="22">
        <v>15091</v>
      </c>
      <c r="I3665" s="34">
        <v>124.764673</v>
      </c>
      <c r="J3665" s="22">
        <v>2</v>
      </c>
      <c r="K3665" s="22" t="s">
        <v>782</v>
      </c>
      <c r="L3665" s="23">
        <v>690</v>
      </c>
      <c r="M3665" s="23">
        <v>0.69</v>
      </c>
      <c r="N3665" s="23">
        <v>3.3347530000000001</v>
      </c>
      <c r="O3665" s="14">
        <v>2.6728343206574188</v>
      </c>
      <c r="P3665" s="22">
        <v>0</v>
      </c>
      <c r="Q3665" s="22" t="s">
        <v>782</v>
      </c>
      <c r="R3665" s="23">
        <v>0</v>
      </c>
      <c r="S3665" s="23">
        <v>0</v>
      </c>
      <c r="T3665" s="23">
        <v>0</v>
      </c>
      <c r="U3665" s="14">
        <v>0</v>
      </c>
      <c r="V3665" s="22">
        <v>0</v>
      </c>
      <c r="W3665" s="22" t="s">
        <v>782</v>
      </c>
      <c r="X3665" s="23">
        <v>0</v>
      </c>
      <c r="Y3665" s="23">
        <v>0</v>
      </c>
      <c r="Z3665" s="23">
        <v>0</v>
      </c>
      <c r="AA3665" s="14">
        <v>0</v>
      </c>
      <c r="AB3665" s="22">
        <v>0</v>
      </c>
      <c r="AC3665" s="22" t="s">
        <v>782</v>
      </c>
      <c r="AD3665" s="23">
        <v>0</v>
      </c>
      <c r="AE3665" s="23">
        <v>0</v>
      </c>
      <c r="AF3665" s="23">
        <v>0</v>
      </c>
      <c r="AG3665" s="14">
        <v>0</v>
      </c>
      <c r="AH3665" s="22" t="s">
        <v>782</v>
      </c>
      <c r="AI3665" s="23" t="s">
        <v>782</v>
      </c>
      <c r="AJ3665" s="23" t="s">
        <v>782</v>
      </c>
      <c r="AK3665" s="23" t="s">
        <v>782</v>
      </c>
      <c r="AL3665" s="14" t="s">
        <v>782</v>
      </c>
      <c r="AM3665" s="22" t="s">
        <v>782</v>
      </c>
      <c r="AN3665" s="23" t="s">
        <v>782</v>
      </c>
      <c r="AO3665" s="23" t="s">
        <v>782</v>
      </c>
      <c r="AP3665" s="23" t="s">
        <v>782</v>
      </c>
      <c r="AQ3665" s="14" t="s">
        <v>782</v>
      </c>
      <c r="AR3665" s="22">
        <v>268</v>
      </c>
      <c r="AS3665" s="23">
        <v>5843.9899999999971</v>
      </c>
      <c r="AT3665" s="23">
        <v>5.8439899999999971</v>
      </c>
      <c r="AU3665" s="23">
        <v>5.0511540000000004</v>
      </c>
      <c r="AV3665" s="14">
        <v>4.0485450556985798</v>
      </c>
      <c r="AW3665" s="22">
        <v>0</v>
      </c>
      <c r="AX3665" s="22" t="s">
        <v>782</v>
      </c>
      <c r="AY3665" s="23">
        <v>0</v>
      </c>
      <c r="AZ3665" s="23">
        <v>0</v>
      </c>
      <c r="BA3665" s="23">
        <v>0</v>
      </c>
      <c r="BB3665" s="14">
        <v>0</v>
      </c>
      <c r="BC3665" s="22">
        <v>3</v>
      </c>
      <c r="BD3665" s="23">
        <v>3200</v>
      </c>
      <c r="BE3665" s="23">
        <v>3.2</v>
      </c>
      <c r="BF3665" s="23">
        <v>5.1104000000000003</v>
      </c>
      <c r="BG3665" s="14">
        <v>4.0960312539752346</v>
      </c>
      <c r="BH3665" s="22">
        <v>273</v>
      </c>
      <c r="BI3665" s="23">
        <v>9.7339899999999968</v>
      </c>
      <c r="BJ3665" s="23">
        <v>13.496307</v>
      </c>
      <c r="BK3665" s="14">
        <v>10.817410630331233</v>
      </c>
      <c r="BL3665" t="s">
        <v>670</v>
      </c>
    </row>
    <row r="3666" spans="1:64">
      <c r="A3666" t="s">
        <v>4785</v>
      </c>
      <c r="B3666" t="s">
        <v>4784</v>
      </c>
      <c r="C3666" t="s">
        <v>670</v>
      </c>
      <c r="D3666" t="s">
        <v>942</v>
      </c>
      <c r="E3666">
        <v>2015</v>
      </c>
      <c r="F3666" s="23">
        <v>51.01</v>
      </c>
      <c r="G3666" s="23">
        <v>7.91</v>
      </c>
      <c r="H3666" s="22">
        <v>15572</v>
      </c>
      <c r="I3666" s="34">
        <v>125.1237293272778</v>
      </c>
      <c r="J3666" s="13">
        <v>1</v>
      </c>
      <c r="K3666" s="13">
        <v>1</v>
      </c>
      <c r="L3666" s="19">
        <v>390</v>
      </c>
      <c r="M3666" s="35">
        <v>0.39</v>
      </c>
      <c r="N3666" s="19">
        <v>2.3327284429213697</v>
      </c>
      <c r="O3666" s="17">
        <v>1.864337368669541</v>
      </c>
      <c r="P3666" s="36">
        <v>0</v>
      </c>
      <c r="Q3666" s="37">
        <v>0</v>
      </c>
      <c r="R3666" s="38">
        <v>0</v>
      </c>
      <c r="S3666" s="27">
        <v>0</v>
      </c>
      <c r="T3666" s="23">
        <v>0</v>
      </c>
      <c r="U3666" s="17">
        <v>0</v>
      </c>
      <c r="V3666" s="22">
        <v>0</v>
      </c>
      <c r="W3666" s="22">
        <v>0</v>
      </c>
      <c r="X3666" s="23">
        <v>0</v>
      </c>
      <c r="Y3666" s="27">
        <v>0</v>
      </c>
      <c r="Z3666" s="27">
        <v>0</v>
      </c>
      <c r="AA3666" s="14">
        <v>0</v>
      </c>
      <c r="AB3666" s="39">
        <v>1</v>
      </c>
      <c r="AC3666" s="22" t="s">
        <v>782</v>
      </c>
      <c r="AD3666" s="23">
        <v>0</v>
      </c>
      <c r="AE3666" s="23">
        <v>0</v>
      </c>
      <c r="AF3666" s="23">
        <v>0.28811727000000004</v>
      </c>
      <c r="AG3666" s="14">
        <v>0.230265890849841</v>
      </c>
      <c r="AH3666" s="22" t="s">
        <v>782</v>
      </c>
      <c r="AI3666" s="23" t="s">
        <v>782</v>
      </c>
      <c r="AJ3666" s="23" t="s">
        <v>782</v>
      </c>
      <c r="AK3666" s="23" t="s">
        <v>782</v>
      </c>
      <c r="AL3666" s="14" t="s">
        <v>782</v>
      </c>
      <c r="AM3666" s="22" t="s">
        <v>782</v>
      </c>
      <c r="AN3666" s="23" t="s">
        <v>782</v>
      </c>
      <c r="AO3666" s="23" t="s">
        <v>782</v>
      </c>
      <c r="AP3666" s="23" t="s">
        <v>782</v>
      </c>
      <c r="AQ3666" s="14" t="s">
        <v>782</v>
      </c>
      <c r="AR3666" s="40">
        <v>308</v>
      </c>
      <c r="AS3666" s="41">
        <v>6253.9669999999987</v>
      </c>
      <c r="AT3666" s="23">
        <v>6.2539669999999985</v>
      </c>
      <c r="AU3666" s="23">
        <v>5.5545406695870163</v>
      </c>
      <c r="AV3666" s="14">
        <v>4.4392384237991935</v>
      </c>
      <c r="AW3666" s="22">
        <v>0</v>
      </c>
      <c r="AX3666" s="22" t="s">
        <v>782</v>
      </c>
      <c r="AY3666" s="23">
        <v>0</v>
      </c>
      <c r="AZ3666" s="23">
        <v>0</v>
      </c>
      <c r="BA3666" s="23">
        <v>0</v>
      </c>
      <c r="BB3666" s="14">
        <v>0</v>
      </c>
      <c r="BC3666" s="42">
        <v>3</v>
      </c>
      <c r="BD3666" s="43">
        <v>3200</v>
      </c>
      <c r="BE3666" s="44">
        <v>3.2</v>
      </c>
      <c r="BF3666" s="23">
        <v>4.5595492878466359</v>
      </c>
      <c r="BG3666" s="14">
        <v>3.6440324408174622</v>
      </c>
      <c r="BH3666" s="22">
        <v>313</v>
      </c>
      <c r="BI3666" s="23">
        <v>9.8439669999999992</v>
      </c>
      <c r="BJ3666" s="23">
        <v>12.734935670355023</v>
      </c>
      <c r="BK3666" s="14">
        <v>10.177874124136039</v>
      </c>
      <c r="BL3666" t="s">
        <v>670</v>
      </c>
    </row>
    <row r="3667" spans="1:64">
      <c r="A3667" t="s">
        <v>4786</v>
      </c>
      <c r="B3667" t="s">
        <v>4784</v>
      </c>
      <c r="C3667" t="s">
        <v>670</v>
      </c>
      <c r="D3667" t="s">
        <v>942</v>
      </c>
      <c r="E3667">
        <v>2016</v>
      </c>
      <c r="F3667" s="23">
        <v>51.01</v>
      </c>
      <c r="G3667" s="23">
        <v>7.91</v>
      </c>
      <c r="H3667" s="22">
        <v>15695</v>
      </c>
      <c r="I3667" s="34">
        <v>132.39957916692697</v>
      </c>
      <c r="J3667" s="13">
        <v>1</v>
      </c>
      <c r="K3667" s="13">
        <v>1</v>
      </c>
      <c r="L3667" s="19">
        <v>390</v>
      </c>
      <c r="M3667" s="35">
        <v>0.39</v>
      </c>
      <c r="N3667" s="19">
        <v>2.3325900000000002</v>
      </c>
      <c r="O3667" s="17">
        <v>1.7617805242863449</v>
      </c>
      <c r="P3667" s="13">
        <v>0</v>
      </c>
      <c r="Q3667" s="13">
        <v>0</v>
      </c>
      <c r="R3667" s="19">
        <v>0</v>
      </c>
      <c r="S3667" s="27">
        <v>0</v>
      </c>
      <c r="T3667" s="19">
        <v>0</v>
      </c>
      <c r="U3667" s="17">
        <v>0</v>
      </c>
      <c r="V3667" s="13">
        <v>0</v>
      </c>
      <c r="W3667" s="13">
        <v>0</v>
      </c>
      <c r="X3667" s="19">
        <v>0</v>
      </c>
      <c r="Y3667" s="27">
        <v>0</v>
      </c>
      <c r="Z3667" s="19">
        <v>0</v>
      </c>
      <c r="AA3667" s="14">
        <v>0</v>
      </c>
      <c r="AB3667" s="13">
        <v>1</v>
      </c>
      <c r="AC3667" s="22" t="s">
        <v>782</v>
      </c>
      <c r="AD3667" s="19">
        <v>0</v>
      </c>
      <c r="AE3667" s="23">
        <v>0</v>
      </c>
      <c r="AF3667" s="19">
        <v>0.33743417399999998</v>
      </c>
      <c r="AG3667" s="14">
        <v>0.25486045810959046</v>
      </c>
      <c r="AH3667" s="22" t="s">
        <v>782</v>
      </c>
      <c r="AI3667" s="23" t="s">
        <v>782</v>
      </c>
      <c r="AJ3667" s="23" t="s">
        <v>782</v>
      </c>
      <c r="AK3667" s="23" t="s">
        <v>782</v>
      </c>
      <c r="AL3667" s="14" t="s">
        <v>782</v>
      </c>
      <c r="AM3667" s="22" t="s">
        <v>782</v>
      </c>
      <c r="AN3667" s="23" t="s">
        <v>782</v>
      </c>
      <c r="AO3667" s="23" t="s">
        <v>782</v>
      </c>
      <c r="AP3667" s="23" t="s">
        <v>782</v>
      </c>
      <c r="AQ3667" s="14" t="s">
        <v>782</v>
      </c>
      <c r="AR3667" s="13">
        <v>322</v>
      </c>
      <c r="AS3667" s="19">
        <v>6418.7369999999946</v>
      </c>
      <c r="AT3667" s="23">
        <v>6.4187369999999948</v>
      </c>
      <c r="AU3667" s="19">
        <v>5.6998384560000046</v>
      </c>
      <c r="AV3667" s="14">
        <v>4.3050276230967111</v>
      </c>
      <c r="AW3667" s="13">
        <v>0</v>
      </c>
      <c r="AX3667" s="22" t="s">
        <v>782</v>
      </c>
      <c r="AY3667" s="19">
        <v>0</v>
      </c>
      <c r="AZ3667" s="23">
        <v>0</v>
      </c>
      <c r="BA3667" s="19">
        <v>0</v>
      </c>
      <c r="BB3667" s="14">
        <v>0</v>
      </c>
      <c r="BC3667" s="13">
        <v>3</v>
      </c>
      <c r="BD3667" s="19">
        <v>3200</v>
      </c>
      <c r="BE3667" s="44">
        <v>3.2</v>
      </c>
      <c r="BF3667" s="19">
        <v>4.5595492878466359</v>
      </c>
      <c r="BG3667" s="14">
        <v>3.4437792903390121</v>
      </c>
      <c r="BH3667" s="22">
        <v>327</v>
      </c>
      <c r="BI3667" s="23">
        <v>10.008736999999996</v>
      </c>
      <c r="BJ3667" s="23">
        <v>12.929411917846641</v>
      </c>
      <c r="BK3667" s="14">
        <v>9.7654478958316595</v>
      </c>
      <c r="BL3667" t="s">
        <v>670</v>
      </c>
    </row>
    <row r="3668" spans="1:64">
      <c r="A3668" t="s">
        <v>4787</v>
      </c>
      <c r="B3668" t="s">
        <v>4784</v>
      </c>
      <c r="C3668" t="s">
        <v>670</v>
      </c>
      <c r="D3668" t="s">
        <v>942</v>
      </c>
      <c r="E3668">
        <v>2017</v>
      </c>
      <c r="F3668" s="23">
        <v>51.01</v>
      </c>
      <c r="G3668" s="23">
        <v>7.92</v>
      </c>
      <c r="H3668" s="22">
        <v>15957</v>
      </c>
      <c r="I3668" s="34">
        <v>125.34240197175838</v>
      </c>
      <c r="J3668" s="13">
        <v>1</v>
      </c>
      <c r="K3668" s="13">
        <v>1</v>
      </c>
      <c r="L3668" s="19">
        <v>390</v>
      </c>
      <c r="M3668" s="19">
        <v>0.39</v>
      </c>
      <c r="N3668" s="19">
        <v>2.3325900000000002</v>
      </c>
      <c r="O3668" s="17">
        <v>1.8609743895968816</v>
      </c>
      <c r="P3668" s="13">
        <v>0</v>
      </c>
      <c r="Q3668" s="13">
        <v>0</v>
      </c>
      <c r="R3668" s="19">
        <v>0</v>
      </c>
      <c r="S3668" s="19">
        <v>0</v>
      </c>
      <c r="T3668" s="19">
        <v>0</v>
      </c>
      <c r="U3668" s="17">
        <v>0</v>
      </c>
      <c r="V3668" s="13">
        <v>0</v>
      </c>
      <c r="W3668" s="13">
        <v>0</v>
      </c>
      <c r="X3668" s="19">
        <v>0</v>
      </c>
      <c r="Y3668" s="19">
        <v>0</v>
      </c>
      <c r="Z3668" s="19">
        <v>0</v>
      </c>
      <c r="AA3668" s="14">
        <v>0</v>
      </c>
      <c r="AB3668" s="13">
        <v>1</v>
      </c>
      <c r="AC3668" s="22" t="s">
        <v>782</v>
      </c>
      <c r="AD3668" s="19">
        <v>0</v>
      </c>
      <c r="AE3668" s="19">
        <v>0</v>
      </c>
      <c r="AF3668" s="19">
        <v>0.34176145499999999</v>
      </c>
      <c r="AG3668" s="14">
        <v>0.27266228317293956</v>
      </c>
      <c r="AH3668" s="22" t="s">
        <v>782</v>
      </c>
      <c r="AI3668" s="23" t="s">
        <v>782</v>
      </c>
      <c r="AJ3668" s="23" t="s">
        <v>782</v>
      </c>
      <c r="AK3668" s="23" t="s">
        <v>782</v>
      </c>
      <c r="AL3668" s="14" t="s">
        <v>782</v>
      </c>
      <c r="AM3668" s="22" t="s">
        <v>782</v>
      </c>
      <c r="AN3668" s="23" t="s">
        <v>782</v>
      </c>
      <c r="AO3668" s="23" t="s">
        <v>782</v>
      </c>
      <c r="AP3668" s="23" t="s">
        <v>782</v>
      </c>
      <c r="AQ3668" s="14" t="s">
        <v>782</v>
      </c>
      <c r="AR3668" s="13">
        <v>335</v>
      </c>
      <c r="AS3668" s="19">
        <v>6556.9269999999942</v>
      </c>
      <c r="AT3668" s="19">
        <v>6.5569269999999955</v>
      </c>
      <c r="AU3668" s="19">
        <v>5.8225511760000064</v>
      </c>
      <c r="AV3668" s="14">
        <v>4.6453164167955858</v>
      </c>
      <c r="AW3668" s="13">
        <v>0</v>
      </c>
      <c r="AX3668" s="22" t="s">
        <v>782</v>
      </c>
      <c r="AY3668" s="19">
        <v>0</v>
      </c>
      <c r="AZ3668" s="19">
        <v>0</v>
      </c>
      <c r="BA3668" s="19">
        <v>0</v>
      </c>
      <c r="BB3668" s="14">
        <v>0</v>
      </c>
      <c r="BC3668" s="13">
        <v>3</v>
      </c>
      <c r="BD3668" s="19">
        <v>3200</v>
      </c>
      <c r="BE3668" s="19">
        <v>3.2</v>
      </c>
      <c r="BF3668" s="19">
        <v>4.5595492878466359</v>
      </c>
      <c r="BG3668" s="14">
        <v>3.6376750533901325</v>
      </c>
      <c r="BH3668" s="22">
        <v>340</v>
      </c>
      <c r="BI3668" s="23">
        <v>10.146926999999996</v>
      </c>
      <c r="BJ3668" s="23">
        <v>13.056451918846642</v>
      </c>
      <c r="BK3668" s="14">
        <v>10.41662814295554</v>
      </c>
      <c r="BL3668" t="s">
        <v>670</v>
      </c>
    </row>
    <row r="3669" spans="1:64">
      <c r="A3669" t="s">
        <v>4788</v>
      </c>
      <c r="B3669" t="s">
        <v>4784</v>
      </c>
      <c r="C3669" t="s">
        <v>670</v>
      </c>
      <c r="D3669" t="s">
        <v>942</v>
      </c>
      <c r="E3669">
        <v>2018</v>
      </c>
      <c r="F3669" s="23">
        <v>51.01</v>
      </c>
      <c r="G3669" s="23">
        <v>7.95</v>
      </c>
      <c r="H3669" s="22">
        <v>16089</v>
      </c>
      <c r="I3669" s="34">
        <v>125.35131045803924</v>
      </c>
      <c r="J3669" s="13">
        <v>1</v>
      </c>
      <c r="K3669" s="13">
        <v>1</v>
      </c>
      <c r="L3669" s="19">
        <v>390</v>
      </c>
      <c r="M3669" s="19">
        <v>0.39</v>
      </c>
      <c r="N3669" s="19">
        <v>2.3325900000000002</v>
      </c>
      <c r="O3669" s="17">
        <v>1.8608421335817016</v>
      </c>
      <c r="P3669" s="13">
        <v>0</v>
      </c>
      <c r="Q3669" s="13">
        <v>0</v>
      </c>
      <c r="R3669" s="19">
        <v>0</v>
      </c>
      <c r="S3669" s="19">
        <v>0</v>
      </c>
      <c r="T3669" s="19">
        <v>0</v>
      </c>
      <c r="U3669" s="17">
        <v>0</v>
      </c>
      <c r="V3669" s="13">
        <v>0</v>
      </c>
      <c r="W3669" s="13">
        <v>0</v>
      </c>
      <c r="X3669" s="19">
        <v>0</v>
      </c>
      <c r="Y3669" s="19">
        <v>0</v>
      </c>
      <c r="Z3669" s="19">
        <v>0</v>
      </c>
      <c r="AA3669" s="14">
        <v>0</v>
      </c>
      <c r="AB3669" s="13">
        <v>1</v>
      </c>
      <c r="AC3669" s="22" t="s">
        <v>782</v>
      </c>
      <c r="AD3669" s="19">
        <v>0</v>
      </c>
      <c r="AE3669" s="19">
        <v>0</v>
      </c>
      <c r="AF3669" s="19">
        <v>0.39357964799999995</v>
      </c>
      <c r="AG3669" s="14">
        <v>0.31398127914406521</v>
      </c>
      <c r="AH3669" s="22" t="s">
        <v>782</v>
      </c>
      <c r="AI3669" s="23" t="s">
        <v>782</v>
      </c>
      <c r="AJ3669" s="23" t="s">
        <v>782</v>
      </c>
      <c r="AK3669" s="23" t="s">
        <v>782</v>
      </c>
      <c r="AL3669" s="14" t="s">
        <v>782</v>
      </c>
      <c r="AM3669" s="22" t="s">
        <v>782</v>
      </c>
      <c r="AN3669" s="23" t="s">
        <v>782</v>
      </c>
      <c r="AO3669" s="23" t="s">
        <v>782</v>
      </c>
      <c r="AP3669" s="23" t="s">
        <v>782</v>
      </c>
      <c r="AQ3669" s="14" t="s">
        <v>782</v>
      </c>
      <c r="AR3669" s="13">
        <v>356</v>
      </c>
      <c r="AS3669" s="19">
        <v>6936.6119999999928</v>
      </c>
      <c r="AT3669" s="19">
        <v>6.9366119999999949</v>
      </c>
      <c r="AU3669" s="19">
        <v>6.1597114560000055</v>
      </c>
      <c r="AV3669" s="14">
        <v>4.9139585645272845</v>
      </c>
      <c r="AW3669" s="13">
        <v>0</v>
      </c>
      <c r="AX3669" s="22" t="s">
        <v>782</v>
      </c>
      <c r="AY3669" s="19">
        <v>0</v>
      </c>
      <c r="AZ3669" s="19">
        <v>0</v>
      </c>
      <c r="BA3669" s="19">
        <v>0</v>
      </c>
      <c r="BB3669" s="14">
        <v>0</v>
      </c>
      <c r="BC3669" s="13">
        <v>3</v>
      </c>
      <c r="BD3669" s="19">
        <v>3200</v>
      </c>
      <c r="BE3669" s="19">
        <v>3.2</v>
      </c>
      <c r="BF3669" s="19">
        <v>4.0018480060977062</v>
      </c>
      <c r="BG3669" s="14">
        <v>3.1925059191441849</v>
      </c>
      <c r="BH3669" s="22">
        <v>361</v>
      </c>
      <c r="BI3669" s="23">
        <v>10.526611999999997</v>
      </c>
      <c r="BJ3669" s="23">
        <v>12.887729110097711</v>
      </c>
      <c r="BK3669" s="14">
        <v>10.281287896397236</v>
      </c>
      <c r="BL3669" t="s">
        <v>670</v>
      </c>
    </row>
    <row r="3670" spans="1:64">
      <c r="A3670" t="s">
        <v>4789</v>
      </c>
      <c r="B3670" t="s">
        <v>4784</v>
      </c>
      <c r="C3670" t="s">
        <v>670</v>
      </c>
      <c r="D3670" t="s">
        <v>942</v>
      </c>
      <c r="E3670">
        <v>2019</v>
      </c>
      <c r="F3670" s="23">
        <v>51.01</v>
      </c>
      <c r="G3670" s="23">
        <v>8.1300000000000008</v>
      </c>
      <c r="H3670" s="22">
        <v>16237</v>
      </c>
      <c r="I3670" s="34">
        <v>129.01596088609543</v>
      </c>
      <c r="J3670" s="22">
        <v>1</v>
      </c>
      <c r="K3670" s="22">
        <v>1</v>
      </c>
      <c r="L3670" s="23">
        <v>390</v>
      </c>
      <c r="M3670" s="23">
        <v>0.39</v>
      </c>
      <c r="N3670" s="23">
        <v>2.3325900000000002</v>
      </c>
      <c r="O3670" s="14">
        <v>1.8079856042458022</v>
      </c>
      <c r="P3670" s="22">
        <v>0</v>
      </c>
      <c r="Q3670" s="22">
        <v>0</v>
      </c>
      <c r="R3670" s="23">
        <v>0</v>
      </c>
      <c r="S3670" s="23">
        <v>0</v>
      </c>
      <c r="T3670" s="23">
        <v>0</v>
      </c>
      <c r="U3670" s="14">
        <v>0</v>
      </c>
      <c r="V3670" s="22">
        <v>0</v>
      </c>
      <c r="W3670" s="22">
        <v>0</v>
      </c>
      <c r="X3670" s="23">
        <v>0</v>
      </c>
      <c r="Y3670" s="23">
        <v>0</v>
      </c>
      <c r="Z3670" s="23">
        <v>0</v>
      </c>
      <c r="AA3670" s="14">
        <v>0</v>
      </c>
      <c r="AB3670" s="22">
        <v>1</v>
      </c>
      <c r="AC3670" s="22">
        <v>1</v>
      </c>
      <c r="AD3670" s="23">
        <v>199.1527339055794</v>
      </c>
      <c r="AE3670" s="23">
        <v>0.19915273390557939</v>
      </c>
      <c r="AF3670" s="23">
        <v>0.27841552199999997</v>
      </c>
      <c r="AG3670" s="14">
        <v>0.21579928567582829</v>
      </c>
      <c r="AH3670" s="22">
        <v>0</v>
      </c>
      <c r="AI3670" s="23">
        <v>0</v>
      </c>
      <c r="AJ3670" s="23">
        <v>0</v>
      </c>
      <c r="AK3670" s="23">
        <v>0</v>
      </c>
      <c r="AL3670" s="14">
        <v>0</v>
      </c>
      <c r="AM3670" s="22">
        <v>376</v>
      </c>
      <c r="AN3670" s="23">
        <v>7126.1469999999936</v>
      </c>
      <c r="AO3670" s="23">
        <v>7.1261469999999933</v>
      </c>
      <c r="AP3670" s="23">
        <v>6.3280185360000054</v>
      </c>
      <c r="AQ3670" s="14">
        <v>4.9048338612823539</v>
      </c>
      <c r="AR3670" s="22">
        <v>376</v>
      </c>
      <c r="AS3670" s="23">
        <v>7126.1469999999936</v>
      </c>
      <c r="AT3670" s="23">
        <v>7.1261469999999933</v>
      </c>
      <c r="AU3670" s="23">
        <v>6.3280185360000054</v>
      </c>
      <c r="AV3670" s="14">
        <v>4.9048338612823539</v>
      </c>
      <c r="AW3670" s="22">
        <v>0</v>
      </c>
      <c r="AX3670" s="22" t="s">
        <v>782</v>
      </c>
      <c r="AY3670" s="23">
        <v>0</v>
      </c>
      <c r="AZ3670" s="23">
        <v>0</v>
      </c>
      <c r="BA3670" s="23">
        <v>0</v>
      </c>
      <c r="BB3670" s="14">
        <v>0</v>
      </c>
      <c r="BC3670" s="22">
        <v>3</v>
      </c>
      <c r="BD3670" s="23">
        <v>3200</v>
      </c>
      <c r="BE3670" s="23">
        <v>3.2</v>
      </c>
      <c r="BF3670" s="23">
        <v>4.0018466484566853</v>
      </c>
      <c r="BG3670" s="14">
        <v>3.1018229225063121</v>
      </c>
      <c r="BH3670" s="22">
        <v>381</v>
      </c>
      <c r="BI3670" s="23">
        <v>10.915299733905574</v>
      </c>
      <c r="BJ3670" s="23">
        <v>12.940870706456689</v>
      </c>
      <c r="BK3670" s="14">
        <v>10.030441673710296</v>
      </c>
      <c r="BL3670" t="s">
        <v>670</v>
      </c>
    </row>
    <row r="3671" spans="1:64">
      <c r="A3671" t="s">
        <v>4790</v>
      </c>
      <c r="B3671" t="s">
        <v>4784</v>
      </c>
      <c r="C3671" t="s">
        <v>670</v>
      </c>
      <c r="D3671" t="s">
        <v>942</v>
      </c>
      <c r="E3671">
        <v>2020</v>
      </c>
      <c r="F3671" s="23">
        <v>51.01</v>
      </c>
      <c r="G3671" s="23">
        <v>8.23</v>
      </c>
      <c r="H3671" s="22">
        <v>16408</v>
      </c>
      <c r="I3671" s="34">
        <v>130.74434769745133</v>
      </c>
      <c r="J3671" s="22">
        <v>1</v>
      </c>
      <c r="K3671" s="22">
        <v>1</v>
      </c>
      <c r="L3671" s="23">
        <v>390</v>
      </c>
      <c r="M3671" s="23">
        <v>0.39</v>
      </c>
      <c r="N3671" s="23">
        <v>2.3325900000000002</v>
      </c>
      <c r="O3671" s="14">
        <v>1.7840847738960959</v>
      </c>
      <c r="P3671" s="22">
        <v>0</v>
      </c>
      <c r="Q3671" s="22">
        <v>0</v>
      </c>
      <c r="R3671" s="23">
        <v>0</v>
      </c>
      <c r="S3671" s="23">
        <v>0</v>
      </c>
      <c r="T3671" s="23">
        <v>0</v>
      </c>
      <c r="U3671" s="14">
        <v>0</v>
      </c>
      <c r="V3671" s="22">
        <v>0</v>
      </c>
      <c r="W3671" s="22">
        <v>0</v>
      </c>
      <c r="X3671" s="23">
        <v>0</v>
      </c>
      <c r="Y3671" s="23">
        <v>0</v>
      </c>
      <c r="Z3671" s="23">
        <v>0</v>
      </c>
      <c r="AA3671" s="14">
        <v>0</v>
      </c>
      <c r="AB3671" s="22">
        <v>1</v>
      </c>
      <c r="AC3671" s="22">
        <v>1</v>
      </c>
      <c r="AD3671" s="23">
        <v>241.46291201716738</v>
      </c>
      <c r="AE3671" s="23">
        <v>0.24146291201716738</v>
      </c>
      <c r="AF3671" s="23">
        <v>0.33756515100000001</v>
      </c>
      <c r="AG3671" s="14">
        <v>0.25818718510198385</v>
      </c>
      <c r="AH3671" s="22">
        <v>0</v>
      </c>
      <c r="AI3671" s="23">
        <v>0</v>
      </c>
      <c r="AJ3671" s="23">
        <v>0</v>
      </c>
      <c r="AK3671" s="23">
        <v>0</v>
      </c>
      <c r="AL3671" s="14">
        <v>0</v>
      </c>
      <c r="AM3671" s="22">
        <v>413</v>
      </c>
      <c r="AN3671" s="23">
        <v>7595.9969999999912</v>
      </c>
      <c r="AO3671" s="23">
        <v>7.5959969999999917</v>
      </c>
      <c r="AP3671" s="23">
        <v>6.7452453360000071</v>
      </c>
      <c r="AQ3671" s="14">
        <v>5.1591104738300633</v>
      </c>
      <c r="AR3671" s="22">
        <v>413</v>
      </c>
      <c r="AS3671" s="23">
        <v>7595.9969999999912</v>
      </c>
      <c r="AT3671" s="23">
        <v>7.5959969999999917</v>
      </c>
      <c r="AU3671" s="23">
        <v>6.7452453360000071</v>
      </c>
      <c r="AV3671" s="14">
        <v>5.1591104738300633</v>
      </c>
      <c r="AW3671" s="22">
        <v>0</v>
      </c>
      <c r="AX3671" s="22">
        <v>0</v>
      </c>
      <c r="AY3671" s="23">
        <v>0</v>
      </c>
      <c r="AZ3671" s="23">
        <v>0</v>
      </c>
      <c r="BA3671" s="23">
        <v>0</v>
      </c>
      <c r="BB3671" s="14">
        <v>0</v>
      </c>
      <c r="BC3671" s="22">
        <v>3</v>
      </c>
      <c r="BD3671" s="23">
        <v>3200</v>
      </c>
      <c r="BE3671" s="23">
        <v>3.2</v>
      </c>
      <c r="BF3671" s="23">
        <v>4.0018466484566861</v>
      </c>
      <c r="BG3671" s="14">
        <v>3.0608180918972883</v>
      </c>
      <c r="BH3671" s="22">
        <v>418</v>
      </c>
      <c r="BI3671" s="23">
        <v>11.427459912017161</v>
      </c>
      <c r="BJ3671" s="23">
        <v>13.417247135456693</v>
      </c>
      <c r="BK3671" s="14">
        <v>10.262200524725429</v>
      </c>
      <c r="BL3671" t="s">
        <v>670</v>
      </c>
    </row>
    <row r="3672" spans="1:64">
      <c r="A3672" t="s">
        <v>4791</v>
      </c>
      <c r="B3672" t="s">
        <v>4784</v>
      </c>
      <c r="C3672" t="s">
        <v>670</v>
      </c>
      <c r="D3672" t="s">
        <v>942</v>
      </c>
      <c r="E3672">
        <v>2021</v>
      </c>
      <c r="F3672" s="23">
        <v>51.01</v>
      </c>
      <c r="G3672" s="23">
        <v>8.3800000000000008</v>
      </c>
      <c r="H3672" s="22">
        <v>16424</v>
      </c>
      <c r="I3672" s="34">
        <v>123.02</v>
      </c>
      <c r="J3672" s="22">
        <v>1</v>
      </c>
      <c r="K3672" s="22">
        <v>3</v>
      </c>
      <c r="L3672" s="23">
        <v>410</v>
      </c>
      <c r="M3672" s="23">
        <v>0.41</v>
      </c>
      <c r="N3672" s="23">
        <v>2.45221</v>
      </c>
      <c r="O3672" s="14">
        <v>1.99</v>
      </c>
      <c r="P3672" s="22">
        <v>0</v>
      </c>
      <c r="Q3672" s="22">
        <v>0</v>
      </c>
      <c r="R3672" s="23">
        <v>0</v>
      </c>
      <c r="S3672" s="23">
        <v>0</v>
      </c>
      <c r="T3672" s="23">
        <v>0</v>
      </c>
      <c r="U3672" s="14">
        <v>0</v>
      </c>
      <c r="V3672" s="22">
        <v>0</v>
      </c>
      <c r="W3672" s="22">
        <v>0</v>
      </c>
      <c r="X3672" s="23">
        <v>0</v>
      </c>
      <c r="Y3672" s="23">
        <v>0</v>
      </c>
      <c r="Z3672" s="23">
        <v>0</v>
      </c>
      <c r="AA3672" s="14">
        <v>0</v>
      </c>
      <c r="AB3672" s="22">
        <v>1</v>
      </c>
      <c r="AC3672" s="22">
        <v>1</v>
      </c>
      <c r="AD3672" s="23">
        <v>170.73135189999999</v>
      </c>
      <c r="AE3672" s="23">
        <v>0.170731352</v>
      </c>
      <c r="AF3672" s="23">
        <v>0.23868243</v>
      </c>
      <c r="AG3672" s="14">
        <v>0.19</v>
      </c>
      <c r="AH3672" s="22">
        <v>0</v>
      </c>
      <c r="AI3672" s="23">
        <v>0</v>
      </c>
      <c r="AJ3672" s="23">
        <v>0</v>
      </c>
      <c r="AK3672" s="23">
        <v>0</v>
      </c>
      <c r="AL3672" s="14">
        <v>0</v>
      </c>
      <c r="AM3672" s="22">
        <v>461</v>
      </c>
      <c r="AN3672" s="23">
        <v>8248.8240000000005</v>
      </c>
      <c r="AO3672" s="23">
        <v>8.2488240000000008</v>
      </c>
      <c r="AP3672" s="23">
        <v>7.3812367160000001</v>
      </c>
      <c r="AQ3672" s="14">
        <v>6</v>
      </c>
      <c r="AR3672" s="22">
        <v>461</v>
      </c>
      <c r="AS3672" s="23">
        <v>8248.8240000000005</v>
      </c>
      <c r="AT3672" s="23">
        <v>8.2488240000000008</v>
      </c>
      <c r="AU3672" s="23">
        <v>7.3812367160000001</v>
      </c>
      <c r="AV3672" s="14">
        <v>6</v>
      </c>
      <c r="AW3672" s="22">
        <v>0</v>
      </c>
      <c r="AX3672" s="22">
        <v>0</v>
      </c>
      <c r="AY3672" s="23">
        <v>0</v>
      </c>
      <c r="AZ3672" s="23">
        <v>0</v>
      </c>
      <c r="BA3672" s="23">
        <v>0</v>
      </c>
      <c r="BB3672" s="14">
        <v>0</v>
      </c>
      <c r="BC3672" s="22">
        <v>3</v>
      </c>
      <c r="BD3672" s="23">
        <v>3200</v>
      </c>
      <c r="BE3672" s="23">
        <v>3.2</v>
      </c>
      <c r="BF3672" s="23">
        <v>3.4896102770000001</v>
      </c>
      <c r="BG3672" s="14">
        <v>2.84</v>
      </c>
      <c r="BH3672" s="22">
        <v>466</v>
      </c>
      <c r="BI3672" s="23">
        <v>12.03</v>
      </c>
      <c r="BJ3672" s="23">
        <v>13.56</v>
      </c>
      <c r="BK3672" s="14">
        <v>11.02</v>
      </c>
      <c r="BL3672" t="s">
        <v>670</v>
      </c>
    </row>
    <row r="3673" spans="1:64">
      <c r="A3673" t="s">
        <v>4792</v>
      </c>
      <c r="B3673" t="s">
        <v>4784</v>
      </c>
      <c r="C3673" t="s">
        <v>670</v>
      </c>
      <c r="D3673" s="111" t="s">
        <v>942</v>
      </c>
      <c r="E3673" s="110">
        <v>2022</v>
      </c>
      <c r="F3673" s="23"/>
      <c r="G3673" s="23"/>
      <c r="H3673" s="22">
        <v>16808</v>
      </c>
      <c r="I3673" s="34">
        <v>121.81662157983882</v>
      </c>
      <c r="J3673" s="22">
        <v>0</v>
      </c>
      <c r="K3673" s="22">
        <v>0</v>
      </c>
      <c r="L3673" s="23">
        <v>0</v>
      </c>
      <c r="M3673" s="23">
        <v>0</v>
      </c>
      <c r="N3673" s="23">
        <v>0</v>
      </c>
      <c r="O3673" s="14">
        <v>0</v>
      </c>
      <c r="P3673" s="22">
        <v>0</v>
      </c>
      <c r="Q3673" s="22">
        <v>0</v>
      </c>
      <c r="R3673" s="23">
        <v>0</v>
      </c>
      <c r="S3673" s="23">
        <v>0</v>
      </c>
      <c r="T3673" s="23">
        <v>0</v>
      </c>
      <c r="U3673" s="14">
        <v>0</v>
      </c>
      <c r="V3673" s="22">
        <v>0</v>
      </c>
      <c r="W3673" s="22">
        <v>0</v>
      </c>
      <c r="X3673" s="23">
        <v>0</v>
      </c>
      <c r="Y3673" s="23">
        <v>0</v>
      </c>
      <c r="Z3673" s="23">
        <v>0</v>
      </c>
      <c r="AA3673" s="14">
        <v>0</v>
      </c>
      <c r="AB3673" s="22">
        <v>1</v>
      </c>
      <c r="AC3673" s="22">
        <v>1</v>
      </c>
      <c r="AD3673" s="23">
        <v>147.366673819742</v>
      </c>
      <c r="AE3673" s="23">
        <v>0.147366673819742</v>
      </c>
      <c r="AF3673" s="23">
        <v>0.20601860999999999</v>
      </c>
      <c r="AG3673" s="14">
        <v>0.16912192057877343</v>
      </c>
      <c r="AH3673" s="22">
        <v>0</v>
      </c>
      <c r="AI3673" s="23">
        <v>0</v>
      </c>
      <c r="AJ3673" s="23">
        <v>0</v>
      </c>
      <c r="AK3673" s="23">
        <v>0</v>
      </c>
      <c r="AL3673" s="14">
        <v>0</v>
      </c>
      <c r="AM3673" s="22">
        <v>572</v>
      </c>
      <c r="AN3673" s="23">
        <v>9346.9889999999923</v>
      </c>
      <c r="AO3673" s="23">
        <v>9.3469890000000042</v>
      </c>
      <c r="AP3673" s="23">
        <v>9.5747182758609632</v>
      </c>
      <c r="AQ3673" s="14">
        <v>7.8599440303683652</v>
      </c>
      <c r="AR3673" s="22">
        <v>572</v>
      </c>
      <c r="AS3673" s="23">
        <v>9346.9889999999905</v>
      </c>
      <c r="AT3673" s="23">
        <v>9.3469890000000007</v>
      </c>
      <c r="AU3673" s="23">
        <v>9.5747182758609597</v>
      </c>
      <c r="AV3673" s="14">
        <v>7.8599440303683625</v>
      </c>
      <c r="AW3673" s="22">
        <v>0</v>
      </c>
      <c r="AX3673" s="22">
        <v>0</v>
      </c>
      <c r="AY3673" s="23">
        <v>0</v>
      </c>
      <c r="AZ3673" s="23">
        <v>0</v>
      </c>
      <c r="BA3673" s="23">
        <v>0</v>
      </c>
      <c r="BB3673" s="14">
        <v>0</v>
      </c>
      <c r="BC3673" s="22">
        <v>3</v>
      </c>
      <c r="BD3673" s="23">
        <v>3200</v>
      </c>
      <c r="BE3673" s="23">
        <v>3.2</v>
      </c>
      <c r="BF3673" s="23">
        <v>3.8977986355968</v>
      </c>
      <c r="BG3673" s="14">
        <v>3.1997264289932521</v>
      </c>
      <c r="BH3673" s="22">
        <v>576</v>
      </c>
      <c r="BI3673" s="23">
        <v>12.694355673819741</v>
      </c>
      <c r="BJ3673" s="23">
        <v>13.678535521457759</v>
      </c>
      <c r="BK3673" s="14">
        <v>11.228792379940387</v>
      </c>
      <c r="BL3673" t="s">
        <v>670</v>
      </c>
    </row>
    <row r="3674" spans="1:64">
      <c r="A3674" t="s">
        <v>4793</v>
      </c>
      <c r="B3674" t="s">
        <v>4784</v>
      </c>
      <c r="C3674" t="s">
        <v>670</v>
      </c>
      <c r="D3674" t="s">
        <v>942</v>
      </c>
      <c r="E3674">
        <v>2023</v>
      </c>
      <c r="F3674">
        <v>51.01</v>
      </c>
      <c r="G3674">
        <v>8.44</v>
      </c>
      <c r="H3674">
        <v>17237</v>
      </c>
      <c r="I3674">
        <v>121.81662157983882</v>
      </c>
      <c r="J3674">
        <v>0</v>
      </c>
      <c r="K3674">
        <v>0</v>
      </c>
      <c r="L3674">
        <v>0</v>
      </c>
      <c r="M3674">
        <v>0</v>
      </c>
      <c r="N3674">
        <v>0</v>
      </c>
      <c r="O3674">
        <v>0</v>
      </c>
      <c r="P3674">
        <v>0</v>
      </c>
      <c r="Q3674">
        <v>0</v>
      </c>
      <c r="R3674">
        <v>0</v>
      </c>
      <c r="S3674">
        <v>0</v>
      </c>
      <c r="T3674">
        <v>0</v>
      </c>
      <c r="U3674">
        <v>0</v>
      </c>
      <c r="V3674">
        <v>0</v>
      </c>
      <c r="W3674">
        <v>0</v>
      </c>
      <c r="X3674">
        <v>0</v>
      </c>
      <c r="Y3674">
        <v>0</v>
      </c>
      <c r="Z3674">
        <v>0</v>
      </c>
      <c r="AA3674">
        <v>0</v>
      </c>
      <c r="AB3674">
        <v>1</v>
      </c>
      <c r="AC3674">
        <v>1</v>
      </c>
      <c r="AD3674">
        <v>269.57997424892699</v>
      </c>
      <c r="AE3674">
        <v>0.26957997424892699</v>
      </c>
      <c r="AF3674">
        <v>0.37687280400000001</v>
      </c>
      <c r="AG3674">
        <v>0.30937715979341701</v>
      </c>
      <c r="AL3674">
        <v>0</v>
      </c>
      <c r="AM3674">
        <v>733</v>
      </c>
      <c r="AN3674">
        <v>11711.004000000001</v>
      </c>
      <c r="AO3674">
        <v>11.711004000000001</v>
      </c>
      <c r="AP3674">
        <v>10.984772</v>
      </c>
      <c r="AQ3674">
        <v>9.0174656442926899</v>
      </c>
      <c r="AR3674">
        <v>790</v>
      </c>
      <c r="AS3674">
        <v>11749.0339999999</v>
      </c>
      <c r="AT3674">
        <v>11.749034</v>
      </c>
      <c r="AU3674">
        <v>11.0204439228184</v>
      </c>
      <c r="AV3674">
        <v>9.0467489410676052</v>
      </c>
      <c r="AW3674">
        <v>0</v>
      </c>
      <c r="AX3674">
        <v>0</v>
      </c>
      <c r="AY3674">
        <v>0</v>
      </c>
      <c r="AZ3674">
        <v>0</v>
      </c>
      <c r="BA3674">
        <v>0</v>
      </c>
      <c r="BB3674">
        <v>0</v>
      </c>
      <c r="BC3674">
        <v>3</v>
      </c>
      <c r="BD3674">
        <v>3200</v>
      </c>
      <c r="BE3674">
        <v>3.2</v>
      </c>
      <c r="BF3674">
        <v>4.6541480000000002</v>
      </c>
      <c r="BG3674">
        <v>3.8206181879290289</v>
      </c>
      <c r="BH3674">
        <v>794</v>
      </c>
      <c r="BI3674">
        <v>15.218613974248928</v>
      </c>
      <c r="BJ3674">
        <v>16.051464726818402</v>
      </c>
      <c r="BK3674">
        <v>13.176744288790053</v>
      </c>
      <c r="BL3674" t="s">
        <v>670</v>
      </c>
    </row>
    <row r="3675" spans="1:64">
      <c r="A3675" t="s">
        <v>4794</v>
      </c>
      <c r="B3675" t="s">
        <v>4784</v>
      </c>
      <c r="C3675" t="s">
        <v>670</v>
      </c>
      <c r="D3675" t="s">
        <v>942</v>
      </c>
      <c r="E3675">
        <v>2024</v>
      </c>
      <c r="F3675">
        <v>51.01</v>
      </c>
      <c r="G3675">
        <v>8.4600000000000009</v>
      </c>
      <c r="H3675">
        <v>17252</v>
      </c>
      <c r="I3675">
        <v>118.29865725109488</v>
      </c>
      <c r="J3675">
        <v>0</v>
      </c>
      <c r="K3675">
        <v>0</v>
      </c>
      <c r="L3675">
        <v>0</v>
      </c>
      <c r="M3675">
        <v>0</v>
      </c>
      <c r="N3675">
        <v>0</v>
      </c>
      <c r="O3675">
        <v>0</v>
      </c>
      <c r="P3675">
        <v>0</v>
      </c>
      <c r="Q3675">
        <v>0</v>
      </c>
      <c r="R3675">
        <v>0</v>
      </c>
      <c r="S3675">
        <v>0</v>
      </c>
      <c r="T3675">
        <v>0</v>
      </c>
      <c r="U3675">
        <v>0</v>
      </c>
      <c r="V3675">
        <v>0</v>
      </c>
      <c r="W3675">
        <v>0</v>
      </c>
      <c r="X3675">
        <v>0</v>
      </c>
      <c r="Y3675">
        <v>0</v>
      </c>
      <c r="Z3675">
        <v>0</v>
      </c>
      <c r="AA3675">
        <v>0</v>
      </c>
      <c r="AB3675">
        <v>1</v>
      </c>
      <c r="AC3675">
        <v>1</v>
      </c>
      <c r="AD3675">
        <v>245.76316523605149</v>
      </c>
      <c r="AE3675">
        <v>0.24576316523605149</v>
      </c>
      <c r="AF3675">
        <v>0.34357690499999999</v>
      </c>
      <c r="AG3675">
        <v>0.290431787632839</v>
      </c>
      <c r="AH3675">
        <v>2</v>
      </c>
      <c r="AI3675">
        <v>1.2</v>
      </c>
      <c r="AJ3675">
        <v>1.1999999999999999E-3</v>
      </c>
      <c r="AK3675">
        <v>1.0823325722784001E-3</v>
      </c>
      <c r="AL3675">
        <v>9.1491534851582848E-4</v>
      </c>
      <c r="AM3675">
        <v>837</v>
      </c>
      <c r="AN3675">
        <v>14147.628999999999</v>
      </c>
      <c r="AO3675">
        <v>14.147629000000016</v>
      </c>
      <c r="AP3675">
        <v>12.760366406008734</v>
      </c>
      <c r="AQ3675">
        <v>10.786569097673029</v>
      </c>
      <c r="AR3675">
        <v>978</v>
      </c>
      <c r="AS3675">
        <v>14265.058999999987</v>
      </c>
      <c r="AT3675">
        <v>14.265059000000019</v>
      </c>
      <c r="AU3675">
        <v>12.866281667644273</v>
      </c>
      <c r="AV3675">
        <v>10.87610118881987</v>
      </c>
      <c r="AW3675">
        <v>0</v>
      </c>
      <c r="AX3675">
        <v>0</v>
      </c>
      <c r="AY3675">
        <v>0</v>
      </c>
      <c r="AZ3675">
        <v>0</v>
      </c>
      <c r="BA3675">
        <v>0</v>
      </c>
      <c r="BB3675">
        <v>0</v>
      </c>
      <c r="BC3675">
        <v>8</v>
      </c>
      <c r="BD3675">
        <v>33900</v>
      </c>
      <c r="BE3675">
        <v>33.900000000000006</v>
      </c>
      <c r="BF3675">
        <v>79.639909227214801</v>
      </c>
      <c r="BG3675">
        <v>67.321059323754682</v>
      </c>
      <c r="BH3675">
        <v>987</v>
      </c>
      <c r="BI3675">
        <v>48.410822165236077</v>
      </c>
      <c r="BJ3675">
        <v>92.84976779985908</v>
      </c>
      <c r="BK3675">
        <v>78.487592300207396</v>
      </c>
      <c r="BL3675" t="s">
        <v>670</v>
      </c>
    </row>
    <row r="3676" spans="1:64">
      <c r="A3676" t="s">
        <v>4795</v>
      </c>
      <c r="B3676" t="s">
        <v>4796</v>
      </c>
      <c r="C3676" t="s">
        <v>671</v>
      </c>
      <c r="D3676" t="s">
        <v>942</v>
      </c>
      <c r="E3676">
        <v>2012</v>
      </c>
      <c r="F3676" s="23">
        <v>77.28</v>
      </c>
      <c r="G3676" s="23">
        <v>9.66</v>
      </c>
      <c r="H3676" s="22">
        <v>13144</v>
      </c>
      <c r="I3676" s="34">
        <v>108.59162499999999</v>
      </c>
      <c r="J3676" s="22">
        <v>4</v>
      </c>
      <c r="K3676" s="22" t="s">
        <v>782</v>
      </c>
      <c r="L3676" s="23">
        <v>1450</v>
      </c>
      <c r="M3676" s="23">
        <v>1.45</v>
      </c>
      <c r="N3676" s="23">
        <v>10.174592000000001</v>
      </c>
      <c r="O3676" s="14">
        <v>9.3695918078396936</v>
      </c>
      <c r="P3676" s="22">
        <v>0</v>
      </c>
      <c r="Q3676" s="22" t="s">
        <v>782</v>
      </c>
      <c r="R3676" s="23">
        <v>0</v>
      </c>
      <c r="S3676" s="23">
        <v>0</v>
      </c>
      <c r="T3676" s="23">
        <v>0</v>
      </c>
      <c r="U3676" s="14">
        <v>0</v>
      </c>
      <c r="V3676" s="22">
        <v>0</v>
      </c>
      <c r="W3676" s="22" t="s">
        <v>782</v>
      </c>
      <c r="X3676" s="23">
        <v>0</v>
      </c>
      <c r="Y3676" s="23">
        <v>0</v>
      </c>
      <c r="Z3676" s="23">
        <v>0</v>
      </c>
      <c r="AA3676" s="14">
        <v>0</v>
      </c>
      <c r="AB3676" s="22">
        <v>0</v>
      </c>
      <c r="AC3676" s="22" t="s">
        <v>782</v>
      </c>
      <c r="AD3676" s="23">
        <v>0</v>
      </c>
      <c r="AE3676" s="23">
        <v>0</v>
      </c>
      <c r="AF3676" s="23">
        <v>0</v>
      </c>
      <c r="AG3676" s="14">
        <v>0</v>
      </c>
      <c r="AH3676" s="22" t="s">
        <v>782</v>
      </c>
      <c r="AI3676" s="23" t="s">
        <v>782</v>
      </c>
      <c r="AJ3676" s="23" t="s">
        <v>782</v>
      </c>
      <c r="AK3676" s="23" t="s">
        <v>782</v>
      </c>
      <c r="AL3676" s="14" t="s">
        <v>782</v>
      </c>
      <c r="AM3676" s="22" t="s">
        <v>782</v>
      </c>
      <c r="AN3676" s="23" t="s">
        <v>782</v>
      </c>
      <c r="AO3676" s="23" t="s">
        <v>782</v>
      </c>
      <c r="AP3676" s="23" t="s">
        <v>782</v>
      </c>
      <c r="AQ3676" s="14" t="s">
        <v>782</v>
      </c>
      <c r="AR3676" s="22">
        <v>787</v>
      </c>
      <c r="AS3676" s="23">
        <v>14499.099000000011</v>
      </c>
      <c r="AT3676" s="23">
        <v>14.499099000000012</v>
      </c>
      <c r="AU3676" s="23">
        <v>11.465531</v>
      </c>
      <c r="AV3676" s="14">
        <v>10.558393430432595</v>
      </c>
      <c r="AW3676" s="22">
        <v>3</v>
      </c>
      <c r="AX3676" s="22" t="s">
        <v>782</v>
      </c>
      <c r="AY3676" s="23">
        <v>95</v>
      </c>
      <c r="AZ3676" s="23">
        <v>9.5000000000000001E-2</v>
      </c>
      <c r="BA3676" s="23">
        <v>0.119298</v>
      </c>
      <c r="BB3676" s="14">
        <v>0.10985930084387262</v>
      </c>
      <c r="BC3676" s="22">
        <v>42</v>
      </c>
      <c r="BD3676" s="23">
        <v>49350</v>
      </c>
      <c r="BE3676" s="23">
        <v>49.35</v>
      </c>
      <c r="BF3676" s="23">
        <v>78.811949999999996</v>
      </c>
      <c r="BG3676" s="14">
        <v>72.576453294625622</v>
      </c>
      <c r="BH3676" s="22">
        <v>836</v>
      </c>
      <c r="BI3676" s="23">
        <v>65.394099000000011</v>
      </c>
      <c r="BJ3676" s="23">
        <v>100.571371</v>
      </c>
      <c r="BK3676" s="14">
        <v>92.614297833741773</v>
      </c>
      <c r="BL3676" t="s">
        <v>671</v>
      </c>
    </row>
    <row r="3677" spans="1:64">
      <c r="A3677" t="s">
        <v>4797</v>
      </c>
      <c r="B3677" t="s">
        <v>4796</v>
      </c>
      <c r="C3677" t="s">
        <v>671</v>
      </c>
      <c r="D3677" t="s">
        <v>942</v>
      </c>
      <c r="E3677">
        <v>2015</v>
      </c>
      <c r="F3677" s="23">
        <v>77.28</v>
      </c>
      <c r="G3677" s="23">
        <v>9.75</v>
      </c>
      <c r="H3677" s="22">
        <v>13447</v>
      </c>
      <c r="I3677" s="34">
        <v>108.28359724500906</v>
      </c>
      <c r="J3677" s="13">
        <v>6</v>
      </c>
      <c r="K3677" s="13">
        <v>7</v>
      </c>
      <c r="L3677" s="19">
        <v>4465</v>
      </c>
      <c r="M3677" s="35">
        <v>4.4649999999999999</v>
      </c>
      <c r="N3677" s="19">
        <v>26.706749993958759</v>
      </c>
      <c r="O3677" s="17">
        <v>24.663707776100605</v>
      </c>
      <c r="P3677" s="36">
        <v>0</v>
      </c>
      <c r="Q3677" s="37">
        <v>0</v>
      </c>
      <c r="R3677" s="38">
        <v>0</v>
      </c>
      <c r="S3677" s="27">
        <v>0</v>
      </c>
      <c r="T3677" s="23">
        <v>0</v>
      </c>
      <c r="U3677" s="17">
        <v>0</v>
      </c>
      <c r="V3677" s="22">
        <v>0</v>
      </c>
      <c r="W3677" s="22">
        <v>0</v>
      </c>
      <c r="X3677" s="23">
        <v>0</v>
      </c>
      <c r="Y3677" s="27">
        <v>0</v>
      </c>
      <c r="Z3677" s="27">
        <v>0</v>
      </c>
      <c r="AA3677" s="14">
        <v>0</v>
      </c>
      <c r="AB3677" s="39">
        <v>0</v>
      </c>
      <c r="AC3677" s="22" t="s">
        <v>782</v>
      </c>
      <c r="AD3677" s="23">
        <v>0</v>
      </c>
      <c r="AE3677" s="23">
        <v>0</v>
      </c>
      <c r="AF3677" s="23">
        <v>0</v>
      </c>
      <c r="AG3677" s="14">
        <v>0</v>
      </c>
      <c r="AH3677" s="22" t="s">
        <v>782</v>
      </c>
      <c r="AI3677" s="23" t="s">
        <v>782</v>
      </c>
      <c r="AJ3677" s="23" t="s">
        <v>782</v>
      </c>
      <c r="AK3677" s="23" t="s">
        <v>782</v>
      </c>
      <c r="AL3677" s="14" t="s">
        <v>782</v>
      </c>
      <c r="AM3677" s="22" t="s">
        <v>782</v>
      </c>
      <c r="AN3677" s="23" t="s">
        <v>782</v>
      </c>
      <c r="AO3677" s="23" t="s">
        <v>782</v>
      </c>
      <c r="AP3677" s="23" t="s">
        <v>782</v>
      </c>
      <c r="AQ3677" s="14" t="s">
        <v>782</v>
      </c>
      <c r="AR3677" s="40">
        <v>867</v>
      </c>
      <c r="AS3677" s="41">
        <v>15847.999</v>
      </c>
      <c r="AT3677" s="23">
        <v>15.847999</v>
      </c>
      <c r="AU3677" s="23">
        <v>14.075602729767263</v>
      </c>
      <c r="AV3677" s="14">
        <v>12.998831852546372</v>
      </c>
      <c r="AW3677" s="22">
        <v>3</v>
      </c>
      <c r="AX3677" s="22" t="s">
        <v>782</v>
      </c>
      <c r="AY3677" s="23">
        <v>95</v>
      </c>
      <c r="AZ3677" s="23">
        <v>9.5000000000000001E-2</v>
      </c>
      <c r="BA3677" s="23">
        <v>0.24754569462815917</v>
      </c>
      <c r="BB3677" s="14">
        <v>0.22860867289811884</v>
      </c>
      <c r="BC3677" s="42">
        <v>42</v>
      </c>
      <c r="BD3677" s="43">
        <v>49350</v>
      </c>
      <c r="BE3677" s="44">
        <v>49.35</v>
      </c>
      <c r="BF3677" s="23">
        <v>72.090301060537897</v>
      </c>
      <c r="BG3677" s="14">
        <v>66.575458236229437</v>
      </c>
      <c r="BH3677" s="22">
        <v>918</v>
      </c>
      <c r="BI3677" s="23">
        <v>69.757998999999998</v>
      </c>
      <c r="BJ3677" s="23">
        <v>113.12019947889209</v>
      </c>
      <c r="BK3677" s="14">
        <v>104.46660653777454</v>
      </c>
      <c r="BL3677" t="s">
        <v>671</v>
      </c>
    </row>
    <row r="3678" spans="1:64">
      <c r="A3678" t="s">
        <v>4798</v>
      </c>
      <c r="B3678" t="s">
        <v>4796</v>
      </c>
      <c r="C3678" t="s">
        <v>671</v>
      </c>
      <c r="D3678" t="s">
        <v>942</v>
      </c>
      <c r="E3678">
        <v>2016</v>
      </c>
      <c r="F3678" s="23">
        <v>77.28</v>
      </c>
      <c r="G3678" s="23">
        <v>9.75</v>
      </c>
      <c r="H3678" s="22">
        <v>13449</v>
      </c>
      <c r="I3678" s="34">
        <v>114.33195100550134</v>
      </c>
      <c r="J3678" s="13">
        <v>6</v>
      </c>
      <c r="K3678" s="13">
        <v>7</v>
      </c>
      <c r="L3678" s="19">
        <v>4465</v>
      </c>
      <c r="M3678" s="35">
        <v>4.4649999999999999</v>
      </c>
      <c r="N3678" s="19">
        <v>26.705164999999997</v>
      </c>
      <c r="O3678" s="17">
        <v>23.357569572756628</v>
      </c>
      <c r="P3678" s="13">
        <v>0</v>
      </c>
      <c r="Q3678" s="13">
        <v>0</v>
      </c>
      <c r="R3678" s="19">
        <v>0</v>
      </c>
      <c r="S3678" s="27">
        <v>0</v>
      </c>
      <c r="T3678" s="19">
        <v>0</v>
      </c>
      <c r="U3678" s="17">
        <v>0</v>
      </c>
      <c r="V3678" s="13">
        <v>0</v>
      </c>
      <c r="W3678" s="13">
        <v>0</v>
      </c>
      <c r="X3678" s="19">
        <v>0</v>
      </c>
      <c r="Y3678" s="27">
        <v>0</v>
      </c>
      <c r="Z3678" s="19">
        <v>0</v>
      </c>
      <c r="AA3678" s="14">
        <v>0</v>
      </c>
      <c r="AB3678" s="13">
        <v>0</v>
      </c>
      <c r="AC3678" s="22" t="s">
        <v>782</v>
      </c>
      <c r="AD3678" s="19">
        <v>0</v>
      </c>
      <c r="AE3678" s="23">
        <v>0</v>
      </c>
      <c r="AF3678" s="19">
        <v>0</v>
      </c>
      <c r="AG3678" s="14">
        <v>0</v>
      </c>
      <c r="AH3678" s="22" t="s">
        <v>782</v>
      </c>
      <c r="AI3678" s="23" t="s">
        <v>782</v>
      </c>
      <c r="AJ3678" s="23" t="s">
        <v>782</v>
      </c>
      <c r="AK3678" s="23" t="s">
        <v>782</v>
      </c>
      <c r="AL3678" s="14" t="s">
        <v>782</v>
      </c>
      <c r="AM3678" s="22" t="s">
        <v>782</v>
      </c>
      <c r="AN3678" s="23" t="s">
        <v>782</v>
      </c>
      <c r="AO3678" s="23" t="s">
        <v>782</v>
      </c>
      <c r="AP3678" s="23" t="s">
        <v>782</v>
      </c>
      <c r="AQ3678" s="14" t="s">
        <v>782</v>
      </c>
      <c r="AR3678" s="13">
        <v>884</v>
      </c>
      <c r="AS3678" s="19">
        <v>15998.138999999976</v>
      </c>
      <c r="AT3678" s="23">
        <v>15.998138999999975</v>
      </c>
      <c r="AU3678" s="19">
        <v>14.206347432000003</v>
      </c>
      <c r="AV3678" s="14">
        <v>12.425526991415053</v>
      </c>
      <c r="AW3678" s="13">
        <v>3</v>
      </c>
      <c r="AX3678" s="22" t="s">
        <v>782</v>
      </c>
      <c r="AY3678" s="19">
        <v>95</v>
      </c>
      <c r="AZ3678" s="23">
        <v>9.5000000000000001E-2</v>
      </c>
      <c r="BA3678" s="19">
        <v>0.130608</v>
      </c>
      <c r="BB3678" s="14">
        <v>0.11423578348078352</v>
      </c>
      <c r="BC3678" s="13">
        <v>42</v>
      </c>
      <c r="BD3678" s="19">
        <v>51050</v>
      </c>
      <c r="BE3678" s="44">
        <v>51.05</v>
      </c>
      <c r="BF3678" s="19">
        <v>74.118282427208356</v>
      </c>
      <c r="BG3678" s="14">
        <v>64.827269871080901</v>
      </c>
      <c r="BH3678" s="22">
        <v>935</v>
      </c>
      <c r="BI3678" s="23">
        <v>71.60813899999998</v>
      </c>
      <c r="BJ3678" s="23">
        <v>115.16040285920835</v>
      </c>
      <c r="BK3678" s="14">
        <v>100.72460221873337</v>
      </c>
      <c r="BL3678" t="s">
        <v>671</v>
      </c>
    </row>
    <row r="3679" spans="1:64">
      <c r="A3679" t="s">
        <v>4799</v>
      </c>
      <c r="B3679" t="s">
        <v>4796</v>
      </c>
      <c r="C3679" t="s">
        <v>671</v>
      </c>
      <c r="D3679" t="s">
        <v>942</v>
      </c>
      <c r="E3679">
        <v>2017</v>
      </c>
      <c r="F3679" s="23">
        <v>77.28</v>
      </c>
      <c r="G3679" s="23">
        <v>9.83</v>
      </c>
      <c r="H3679" s="22">
        <v>13465</v>
      </c>
      <c r="I3679" s="34">
        <v>105.76771589582795</v>
      </c>
      <c r="J3679" s="13">
        <v>5</v>
      </c>
      <c r="K3679" s="13">
        <v>5</v>
      </c>
      <c r="L3679" s="19">
        <v>3265</v>
      </c>
      <c r="M3679" s="19">
        <v>3.2649999999999997</v>
      </c>
      <c r="N3679" s="19">
        <v>19.527964999999998</v>
      </c>
      <c r="O3679" s="17">
        <v>18.463067708896496</v>
      </c>
      <c r="P3679" s="13">
        <v>0</v>
      </c>
      <c r="Q3679" s="13">
        <v>0</v>
      </c>
      <c r="R3679" s="19">
        <v>0</v>
      </c>
      <c r="S3679" s="19">
        <v>0</v>
      </c>
      <c r="T3679" s="19">
        <v>0</v>
      </c>
      <c r="U3679" s="17">
        <v>0</v>
      </c>
      <c r="V3679" s="13">
        <v>0</v>
      </c>
      <c r="W3679" s="13">
        <v>0</v>
      </c>
      <c r="X3679" s="19">
        <v>0</v>
      </c>
      <c r="Y3679" s="19">
        <v>0</v>
      </c>
      <c r="Z3679" s="19">
        <v>0</v>
      </c>
      <c r="AA3679" s="14">
        <v>0</v>
      </c>
      <c r="AB3679" s="13">
        <v>0</v>
      </c>
      <c r="AC3679" s="22" t="s">
        <v>782</v>
      </c>
      <c r="AD3679" s="19">
        <v>0</v>
      </c>
      <c r="AE3679" s="19">
        <v>0</v>
      </c>
      <c r="AF3679" s="19">
        <v>0</v>
      </c>
      <c r="AG3679" s="14">
        <v>0</v>
      </c>
      <c r="AH3679" s="22" t="s">
        <v>782</v>
      </c>
      <c r="AI3679" s="23" t="s">
        <v>782</v>
      </c>
      <c r="AJ3679" s="23" t="s">
        <v>782</v>
      </c>
      <c r="AK3679" s="23" t="s">
        <v>782</v>
      </c>
      <c r="AL3679" s="14" t="s">
        <v>782</v>
      </c>
      <c r="AM3679" s="22" t="s">
        <v>782</v>
      </c>
      <c r="AN3679" s="23" t="s">
        <v>782</v>
      </c>
      <c r="AO3679" s="23" t="s">
        <v>782</v>
      </c>
      <c r="AP3679" s="23" t="s">
        <v>782</v>
      </c>
      <c r="AQ3679" s="14" t="s">
        <v>782</v>
      </c>
      <c r="AR3679" s="13">
        <v>900</v>
      </c>
      <c r="AS3679" s="19">
        <v>16440.958999999977</v>
      </c>
      <c r="AT3679" s="19">
        <v>16.440958999999996</v>
      </c>
      <c r="AU3679" s="19">
        <v>14.599571592</v>
      </c>
      <c r="AV3679" s="14">
        <v>13.803429022121755</v>
      </c>
      <c r="AW3679" s="13">
        <v>3</v>
      </c>
      <c r="AX3679" s="22" t="s">
        <v>782</v>
      </c>
      <c r="AY3679" s="19">
        <v>0</v>
      </c>
      <c r="AZ3679" s="19">
        <v>0</v>
      </c>
      <c r="BA3679" s="19">
        <v>0</v>
      </c>
      <c r="BB3679" s="14">
        <v>0</v>
      </c>
      <c r="BC3679" s="13">
        <v>42</v>
      </c>
      <c r="BD3679" s="19">
        <v>52750</v>
      </c>
      <c r="BE3679" s="19">
        <v>52.749999999999993</v>
      </c>
      <c r="BF3679" s="19">
        <v>78.699315269419486</v>
      </c>
      <c r="BG3679" s="14">
        <v>74.407691045282192</v>
      </c>
      <c r="BH3679" s="22">
        <v>950</v>
      </c>
      <c r="BI3679" s="23">
        <v>72.455958999999993</v>
      </c>
      <c r="BJ3679" s="23">
        <v>112.82685186141948</v>
      </c>
      <c r="BK3679" s="14">
        <v>106.67418777630044</v>
      </c>
      <c r="BL3679" t="s">
        <v>671</v>
      </c>
    </row>
    <row r="3680" spans="1:64">
      <c r="A3680" t="s">
        <v>4800</v>
      </c>
      <c r="B3680" t="s">
        <v>4796</v>
      </c>
      <c r="C3680" t="s">
        <v>671</v>
      </c>
      <c r="D3680" t="s">
        <v>942</v>
      </c>
      <c r="E3680">
        <v>2018</v>
      </c>
      <c r="F3680" s="23">
        <v>77.28</v>
      </c>
      <c r="G3680" s="23">
        <v>9.92</v>
      </c>
      <c r="H3680" s="22">
        <v>13404</v>
      </c>
      <c r="I3680" s="34">
        <v>105.77523314642467</v>
      </c>
      <c r="J3680" s="13">
        <v>7</v>
      </c>
      <c r="K3680" s="13">
        <v>8</v>
      </c>
      <c r="L3680" s="19">
        <v>4540</v>
      </c>
      <c r="M3680" s="19">
        <v>4.54</v>
      </c>
      <c r="N3680" s="19">
        <v>27.153739999999999</v>
      </c>
      <c r="O3680" s="17">
        <v>25.671170076657805</v>
      </c>
      <c r="P3680" s="13">
        <v>0</v>
      </c>
      <c r="Q3680" s="13">
        <v>0</v>
      </c>
      <c r="R3680" s="19">
        <v>0</v>
      </c>
      <c r="S3680" s="19">
        <v>0</v>
      </c>
      <c r="T3680" s="19">
        <v>0</v>
      </c>
      <c r="U3680" s="17">
        <v>0</v>
      </c>
      <c r="V3680" s="13">
        <v>0</v>
      </c>
      <c r="W3680" s="13">
        <v>0</v>
      </c>
      <c r="X3680" s="19">
        <v>0</v>
      </c>
      <c r="Y3680" s="19">
        <v>0</v>
      </c>
      <c r="Z3680" s="19">
        <v>0</v>
      </c>
      <c r="AA3680" s="14">
        <v>0</v>
      </c>
      <c r="AB3680" s="13">
        <v>0</v>
      </c>
      <c r="AC3680" s="22" t="s">
        <v>782</v>
      </c>
      <c r="AD3680" s="19">
        <v>0</v>
      </c>
      <c r="AE3680" s="19">
        <v>0</v>
      </c>
      <c r="AF3680" s="19">
        <v>0</v>
      </c>
      <c r="AG3680" s="14">
        <v>0</v>
      </c>
      <c r="AH3680" s="22" t="s">
        <v>782</v>
      </c>
      <c r="AI3680" s="23" t="s">
        <v>782</v>
      </c>
      <c r="AJ3680" s="23" t="s">
        <v>782</v>
      </c>
      <c r="AK3680" s="23" t="s">
        <v>782</v>
      </c>
      <c r="AL3680" s="14" t="s">
        <v>782</v>
      </c>
      <c r="AM3680" s="22" t="s">
        <v>782</v>
      </c>
      <c r="AN3680" s="23" t="s">
        <v>782</v>
      </c>
      <c r="AO3680" s="23" t="s">
        <v>782</v>
      </c>
      <c r="AP3680" s="23" t="s">
        <v>782</v>
      </c>
      <c r="AQ3680" s="14" t="s">
        <v>782</v>
      </c>
      <c r="AR3680" s="13">
        <v>923</v>
      </c>
      <c r="AS3680" s="19">
        <v>17326.36399999998</v>
      </c>
      <c r="AT3680" s="19">
        <v>17.326363999999987</v>
      </c>
      <c r="AU3680" s="19">
        <v>15.385811231999998</v>
      </c>
      <c r="AV3680" s="14">
        <v>14.545759696602529</v>
      </c>
      <c r="AW3680" s="13">
        <v>3</v>
      </c>
      <c r="AX3680" s="22" t="s">
        <v>782</v>
      </c>
      <c r="AY3680" s="19">
        <v>95</v>
      </c>
      <c r="AZ3680" s="19">
        <v>9.5000000000000001E-2</v>
      </c>
      <c r="BA3680" s="19">
        <v>0.130608</v>
      </c>
      <c r="BB3680" s="14">
        <v>0.12347691998863225</v>
      </c>
      <c r="BC3680" s="13">
        <v>51</v>
      </c>
      <c r="BD3680" s="19">
        <v>79100</v>
      </c>
      <c r="BE3680" s="19">
        <v>79.09999999999998</v>
      </c>
      <c r="BF3680" s="19">
        <v>143.47092789967246</v>
      </c>
      <c r="BG3680" s="14">
        <v>135.63754352691015</v>
      </c>
      <c r="BH3680" s="22">
        <v>984</v>
      </c>
      <c r="BI3680" s="23">
        <v>101.06136399999997</v>
      </c>
      <c r="BJ3680" s="23">
        <v>186.14108713167246</v>
      </c>
      <c r="BK3680" s="14">
        <v>175.9779502201591</v>
      </c>
      <c r="BL3680" t="s">
        <v>671</v>
      </c>
    </row>
    <row r="3681" spans="1:64">
      <c r="A3681" t="s">
        <v>4801</v>
      </c>
      <c r="B3681" t="s">
        <v>4796</v>
      </c>
      <c r="C3681" t="s">
        <v>671</v>
      </c>
      <c r="D3681" t="s">
        <v>942</v>
      </c>
      <c r="E3681">
        <v>2019</v>
      </c>
      <c r="F3681" s="23">
        <v>77.28</v>
      </c>
      <c r="G3681" s="23">
        <v>9.9</v>
      </c>
      <c r="H3681" s="22">
        <v>13393</v>
      </c>
      <c r="I3681" s="34">
        <v>107.48523461478172</v>
      </c>
      <c r="J3681" s="22">
        <v>8</v>
      </c>
      <c r="K3681" s="22">
        <v>10</v>
      </c>
      <c r="L3681" s="23">
        <v>3887</v>
      </c>
      <c r="M3681" s="23">
        <v>3.887</v>
      </c>
      <c r="N3681" s="23">
        <v>23.248147000000003</v>
      </c>
      <c r="O3681" s="14">
        <v>21.629154072482105</v>
      </c>
      <c r="P3681" s="22">
        <v>0</v>
      </c>
      <c r="Q3681" s="22">
        <v>0</v>
      </c>
      <c r="R3681" s="23">
        <v>0</v>
      </c>
      <c r="S3681" s="23">
        <v>0</v>
      </c>
      <c r="T3681" s="23">
        <v>0</v>
      </c>
      <c r="U3681" s="14">
        <v>0</v>
      </c>
      <c r="V3681" s="22">
        <v>0</v>
      </c>
      <c r="W3681" s="22">
        <v>0</v>
      </c>
      <c r="X3681" s="23">
        <v>0</v>
      </c>
      <c r="Y3681" s="23">
        <v>0</v>
      </c>
      <c r="Z3681" s="23">
        <v>0</v>
      </c>
      <c r="AA3681" s="14">
        <v>0</v>
      </c>
      <c r="AB3681" s="22">
        <v>0</v>
      </c>
      <c r="AC3681" s="22">
        <v>0</v>
      </c>
      <c r="AD3681" s="23">
        <v>0</v>
      </c>
      <c r="AE3681" s="23">
        <v>0</v>
      </c>
      <c r="AF3681" s="23">
        <v>0</v>
      </c>
      <c r="AG3681" s="14">
        <v>0</v>
      </c>
      <c r="AH3681" s="22">
        <v>1</v>
      </c>
      <c r="AI3681" s="23">
        <v>89</v>
      </c>
      <c r="AJ3681" s="23">
        <v>8.8999999999999996E-2</v>
      </c>
      <c r="AK3681" s="23">
        <v>7.9032000000000005E-2</v>
      </c>
      <c r="AL3681" s="14">
        <v>7.3528238816470207E-2</v>
      </c>
      <c r="AM3681" s="22">
        <v>952</v>
      </c>
      <c r="AN3681" s="23">
        <v>18242.054999999971</v>
      </c>
      <c r="AO3681" s="23">
        <v>18.242055000000001</v>
      </c>
      <c r="AP3681" s="23">
        <v>16.198944839999999</v>
      </c>
      <c r="AQ3681" s="14">
        <v>15.070855916215553</v>
      </c>
      <c r="AR3681" s="22">
        <v>953</v>
      </c>
      <c r="AS3681" s="23">
        <v>18331.054999999971</v>
      </c>
      <c r="AT3681" s="23">
        <v>18.331054999999999</v>
      </c>
      <c r="AU3681" s="23">
        <v>16.277976840000001</v>
      </c>
      <c r="AV3681" s="14">
        <v>15.144384155032025</v>
      </c>
      <c r="AW3681" s="22">
        <v>3</v>
      </c>
      <c r="AX3681" s="22" t="s">
        <v>782</v>
      </c>
      <c r="AY3681" s="23">
        <v>95</v>
      </c>
      <c r="AZ3681" s="23">
        <v>9.5000000000000001E-2</v>
      </c>
      <c r="BA3681" s="23">
        <v>0.130608</v>
      </c>
      <c r="BB3681" s="14">
        <v>0.12151250399004886</v>
      </c>
      <c r="BC3681" s="22">
        <v>51</v>
      </c>
      <c r="BD3681" s="23">
        <v>79100</v>
      </c>
      <c r="BE3681" s="23">
        <v>79.099999999999994</v>
      </c>
      <c r="BF3681" s="23">
        <v>144.02346390668146</v>
      </c>
      <c r="BG3681" s="14">
        <v>133.99371962376949</v>
      </c>
      <c r="BH3681" s="22">
        <v>1015</v>
      </c>
      <c r="BI3681" s="23">
        <v>101.41305499999999</v>
      </c>
      <c r="BJ3681" s="23">
        <v>183.68019574668148</v>
      </c>
      <c r="BK3681" s="14">
        <v>170.88877035527366</v>
      </c>
      <c r="BL3681" t="s">
        <v>671</v>
      </c>
    </row>
    <row r="3682" spans="1:64">
      <c r="A3682" t="s">
        <v>4802</v>
      </c>
      <c r="B3682" t="s">
        <v>4796</v>
      </c>
      <c r="C3682" t="s">
        <v>671</v>
      </c>
      <c r="D3682" t="s">
        <v>942</v>
      </c>
      <c r="E3682">
        <v>2020</v>
      </c>
      <c r="F3682" s="23">
        <v>77.28</v>
      </c>
      <c r="G3682" s="23">
        <v>9.94</v>
      </c>
      <c r="H3682" s="22">
        <v>13475</v>
      </c>
      <c r="I3682" s="34">
        <v>107.84375492467608</v>
      </c>
      <c r="J3682" s="22">
        <v>8</v>
      </c>
      <c r="K3682" s="22">
        <v>10</v>
      </c>
      <c r="L3682" s="23">
        <v>3887</v>
      </c>
      <c r="M3682" s="23">
        <v>3.887</v>
      </c>
      <c r="N3682" s="23">
        <v>23.248147000000003</v>
      </c>
      <c r="O3682" s="14">
        <v>21.557249203941172</v>
      </c>
      <c r="P3682" s="22">
        <v>0</v>
      </c>
      <c r="Q3682" s="22">
        <v>0</v>
      </c>
      <c r="R3682" s="23">
        <v>0</v>
      </c>
      <c r="S3682" s="23">
        <v>0</v>
      </c>
      <c r="T3682" s="23">
        <v>0</v>
      </c>
      <c r="U3682" s="14">
        <v>0</v>
      </c>
      <c r="V3682" s="22">
        <v>0</v>
      </c>
      <c r="W3682" s="22">
        <v>0</v>
      </c>
      <c r="X3682" s="23">
        <v>0</v>
      </c>
      <c r="Y3682" s="23">
        <v>0</v>
      </c>
      <c r="Z3682" s="23">
        <v>0</v>
      </c>
      <c r="AA3682" s="14">
        <v>0</v>
      </c>
      <c r="AB3682" s="22">
        <v>0</v>
      </c>
      <c r="AC3682" s="22">
        <v>0</v>
      </c>
      <c r="AD3682" s="23">
        <v>0</v>
      </c>
      <c r="AE3682" s="23">
        <v>0</v>
      </c>
      <c r="AF3682" s="23">
        <v>0</v>
      </c>
      <c r="AG3682" s="14">
        <v>0</v>
      </c>
      <c r="AH3682" s="22">
        <v>1</v>
      </c>
      <c r="AI3682" s="23">
        <v>89</v>
      </c>
      <c r="AJ3682" s="23">
        <v>8.8999999999999996E-2</v>
      </c>
      <c r="AK3682" s="23">
        <v>7.9032000000000005E-2</v>
      </c>
      <c r="AL3682" s="14">
        <v>7.3283798450081997E-2</v>
      </c>
      <c r="AM3682" s="22">
        <v>1017</v>
      </c>
      <c r="AN3682" s="23">
        <v>19670.719999999968</v>
      </c>
      <c r="AO3682" s="23">
        <v>19.670719999999999</v>
      </c>
      <c r="AP3682" s="23">
        <v>17.467599359999998</v>
      </c>
      <c r="AQ3682" s="14">
        <v>16.197135728629178</v>
      </c>
      <c r="AR3682" s="22">
        <v>1018</v>
      </c>
      <c r="AS3682" s="23">
        <v>19759.719999999968</v>
      </c>
      <c r="AT3682" s="23">
        <v>19.759719999999998</v>
      </c>
      <c r="AU3682" s="23">
        <v>17.546631359999999</v>
      </c>
      <c r="AV3682" s="14">
        <v>16.270419527079262</v>
      </c>
      <c r="AW3682" s="22">
        <v>3</v>
      </c>
      <c r="AX3682" s="22">
        <v>3</v>
      </c>
      <c r="AY3682" s="23">
        <v>95</v>
      </c>
      <c r="AZ3682" s="23">
        <v>9.5000000000000001E-2</v>
      </c>
      <c r="BA3682" s="23">
        <v>0.130608</v>
      </c>
      <c r="BB3682" s="14">
        <v>0.1211085427164732</v>
      </c>
      <c r="BC3682" s="22">
        <v>51</v>
      </c>
      <c r="BD3682" s="23">
        <v>79100</v>
      </c>
      <c r="BE3682" s="23">
        <v>79.099999999999994</v>
      </c>
      <c r="BF3682" s="23">
        <v>144.02346390668146</v>
      </c>
      <c r="BG3682" s="14">
        <v>133.54826527254662</v>
      </c>
      <c r="BH3682" s="22">
        <v>1080</v>
      </c>
      <c r="BI3682" s="23">
        <v>102.84172</v>
      </c>
      <c r="BJ3682" s="23">
        <v>184.94885026668146</v>
      </c>
      <c r="BK3682" s="14">
        <v>171.49704254628355</v>
      </c>
      <c r="BL3682" t="s">
        <v>671</v>
      </c>
    </row>
    <row r="3683" spans="1:64">
      <c r="A3683" t="s">
        <v>4803</v>
      </c>
      <c r="B3683" t="s">
        <v>4796</v>
      </c>
      <c r="C3683" t="s">
        <v>671</v>
      </c>
      <c r="D3683" t="s">
        <v>942</v>
      </c>
      <c r="E3683">
        <v>2021</v>
      </c>
      <c r="F3683" s="23">
        <v>77.28</v>
      </c>
      <c r="G3683" s="23">
        <v>9.98</v>
      </c>
      <c r="H3683" s="22">
        <v>13533</v>
      </c>
      <c r="I3683" s="34">
        <v>101.03</v>
      </c>
      <c r="J3683" s="22">
        <v>8</v>
      </c>
      <c r="K3683" s="22">
        <v>16</v>
      </c>
      <c r="L3683" s="23">
        <v>5377</v>
      </c>
      <c r="M3683" s="23">
        <v>5.3769999999999998</v>
      </c>
      <c r="N3683" s="23">
        <v>32.159837000000003</v>
      </c>
      <c r="O3683" s="14">
        <v>31.83</v>
      </c>
      <c r="P3683" s="22">
        <v>0</v>
      </c>
      <c r="Q3683" s="22">
        <v>0</v>
      </c>
      <c r="R3683" s="23">
        <v>0</v>
      </c>
      <c r="S3683" s="23">
        <v>0</v>
      </c>
      <c r="T3683" s="23">
        <v>0</v>
      </c>
      <c r="U3683" s="14">
        <v>0</v>
      </c>
      <c r="V3683" s="22">
        <v>0</v>
      </c>
      <c r="W3683" s="22">
        <v>0</v>
      </c>
      <c r="X3683" s="23">
        <v>0</v>
      </c>
      <c r="Y3683" s="23">
        <v>0</v>
      </c>
      <c r="Z3683" s="23">
        <v>0</v>
      </c>
      <c r="AA3683" s="14">
        <v>0</v>
      </c>
      <c r="AB3683" s="22">
        <v>0</v>
      </c>
      <c r="AC3683" s="22">
        <v>0</v>
      </c>
      <c r="AD3683" s="23">
        <v>0</v>
      </c>
      <c r="AE3683" s="23">
        <v>0</v>
      </c>
      <c r="AF3683" s="23">
        <v>0</v>
      </c>
      <c r="AG3683" s="14">
        <v>0</v>
      </c>
      <c r="AH3683" s="22">
        <v>2</v>
      </c>
      <c r="AI3683" s="23">
        <v>98.75</v>
      </c>
      <c r="AJ3683" s="23">
        <v>9.8750000000000004E-2</v>
      </c>
      <c r="AK3683" s="23">
        <v>8.8363762999999998E-2</v>
      </c>
      <c r="AL3683" s="14">
        <v>0.09</v>
      </c>
      <c r="AM3683" s="22">
        <v>1133</v>
      </c>
      <c r="AN3683" s="23">
        <v>21193.19</v>
      </c>
      <c r="AO3683" s="23">
        <v>21.193190000000001</v>
      </c>
      <c r="AP3683" s="23">
        <v>18.964151999999999</v>
      </c>
      <c r="AQ3683" s="14">
        <v>18.77</v>
      </c>
      <c r="AR3683" s="22">
        <v>1135</v>
      </c>
      <c r="AS3683" s="23">
        <v>21291.94</v>
      </c>
      <c r="AT3683" s="23">
        <v>21.29194</v>
      </c>
      <c r="AU3683" s="23">
        <v>19.052515759999999</v>
      </c>
      <c r="AV3683" s="14">
        <v>18.86</v>
      </c>
      <c r="AW3683" s="22">
        <v>4</v>
      </c>
      <c r="AX3683" s="22">
        <v>5</v>
      </c>
      <c r="AY3683" s="23">
        <v>140</v>
      </c>
      <c r="AZ3683" s="23">
        <v>0.14000000000000001</v>
      </c>
      <c r="BA3683" s="23">
        <v>0.21712719999999999</v>
      </c>
      <c r="BB3683" s="14">
        <v>0.21</v>
      </c>
      <c r="BC3683" s="22">
        <v>51</v>
      </c>
      <c r="BD3683" s="23">
        <v>79350</v>
      </c>
      <c r="BE3683" s="23">
        <v>79.349999999999994</v>
      </c>
      <c r="BF3683" s="23">
        <v>125.2691367</v>
      </c>
      <c r="BG3683" s="14">
        <v>123.99</v>
      </c>
      <c r="BH3683" s="22">
        <v>1198</v>
      </c>
      <c r="BI3683" s="23">
        <v>106.16</v>
      </c>
      <c r="BJ3683" s="23">
        <v>176.7</v>
      </c>
      <c r="BK3683" s="14">
        <v>174.9</v>
      </c>
      <c r="BL3683" t="s">
        <v>671</v>
      </c>
    </row>
    <row r="3684" spans="1:64">
      <c r="A3684" t="s">
        <v>4804</v>
      </c>
      <c r="B3684" t="s">
        <v>4796</v>
      </c>
      <c r="C3684" t="s">
        <v>671</v>
      </c>
      <c r="D3684" s="111" t="s">
        <v>942</v>
      </c>
      <c r="E3684" s="110">
        <v>2022</v>
      </c>
      <c r="F3684" s="23"/>
      <c r="G3684" s="23"/>
      <c r="H3684" s="22">
        <v>13685</v>
      </c>
      <c r="I3684" s="34">
        <v>99.182559871495386</v>
      </c>
      <c r="J3684" s="22">
        <v>8</v>
      </c>
      <c r="K3684" s="22">
        <v>15</v>
      </c>
      <c r="L3684" s="23">
        <v>3717</v>
      </c>
      <c r="M3684" s="23">
        <v>3.7170000000000005</v>
      </c>
      <c r="N3684" s="23">
        <v>21.997205999999998</v>
      </c>
      <c r="O3684" s="14">
        <v>22.178501975045208</v>
      </c>
      <c r="P3684" s="22">
        <v>0</v>
      </c>
      <c r="Q3684" s="22">
        <v>0</v>
      </c>
      <c r="R3684" s="23">
        <v>0</v>
      </c>
      <c r="S3684" s="23">
        <v>0</v>
      </c>
      <c r="T3684" s="23">
        <v>0</v>
      </c>
      <c r="U3684" s="14">
        <v>0</v>
      </c>
      <c r="V3684" s="22">
        <v>0</v>
      </c>
      <c r="W3684" s="22">
        <v>0</v>
      </c>
      <c r="X3684" s="23">
        <v>0</v>
      </c>
      <c r="Y3684" s="23">
        <v>0</v>
      </c>
      <c r="Z3684" s="23">
        <v>0</v>
      </c>
      <c r="AA3684" s="14">
        <v>0</v>
      </c>
      <c r="AB3684" s="22">
        <v>0</v>
      </c>
      <c r="AC3684" s="22">
        <v>0</v>
      </c>
      <c r="AD3684" s="23">
        <v>0</v>
      </c>
      <c r="AE3684" s="23">
        <v>0</v>
      </c>
      <c r="AF3684" s="23">
        <v>0</v>
      </c>
      <c r="AG3684" s="14">
        <v>0</v>
      </c>
      <c r="AH3684" s="22">
        <v>2</v>
      </c>
      <c r="AI3684" s="23">
        <v>98.75</v>
      </c>
      <c r="AJ3684" s="23">
        <v>9.8749999999999991E-2</v>
      </c>
      <c r="AK3684" s="23">
        <v>0.10115593692699</v>
      </c>
      <c r="AL3684" s="14">
        <v>0.10198964118092071</v>
      </c>
      <c r="AM3684" s="22">
        <v>1285</v>
      </c>
      <c r="AN3684" s="23">
        <v>22655.414999999964</v>
      </c>
      <c r="AO3684" s="23">
        <v>22.655414999999998</v>
      </c>
      <c r="AP3684" s="23">
        <v>23.20738967893454</v>
      </c>
      <c r="AQ3684" s="14">
        <v>23.398659712960519</v>
      </c>
      <c r="AR3684" s="22">
        <v>1287</v>
      </c>
      <c r="AS3684" s="23">
        <v>22754.165000000001</v>
      </c>
      <c r="AT3684" s="23">
        <v>22.754165</v>
      </c>
      <c r="AU3684" s="23">
        <v>23.30854561586149</v>
      </c>
      <c r="AV3684" s="14">
        <v>23.500649354141405</v>
      </c>
      <c r="AW3684" s="22">
        <v>4</v>
      </c>
      <c r="AX3684" s="22">
        <v>5</v>
      </c>
      <c r="AY3684" s="23">
        <v>139</v>
      </c>
      <c r="AZ3684" s="23">
        <v>0.13899999999999998</v>
      </c>
      <c r="BA3684" s="23">
        <v>0.24527199999999999</v>
      </c>
      <c r="BB3684" s="14">
        <v>0.24729347610888802</v>
      </c>
      <c r="BC3684" s="22">
        <v>60</v>
      </c>
      <c r="BD3684" s="23">
        <v>119300</v>
      </c>
      <c r="BE3684" s="23">
        <v>119.29999999999987</v>
      </c>
      <c r="BF3684" s="23">
        <v>249.36936797187744</v>
      </c>
      <c r="BG3684" s="14">
        <v>251.42461365684619</v>
      </c>
      <c r="BH3684" s="22">
        <v>1359</v>
      </c>
      <c r="BI3684" s="23">
        <v>145.91016499999986</v>
      </c>
      <c r="BJ3684" s="23">
        <v>294.92039158773895</v>
      </c>
      <c r="BK3684" s="14">
        <v>297.35105846214168</v>
      </c>
      <c r="BL3684" t="s">
        <v>671</v>
      </c>
    </row>
    <row r="3685" spans="1:64">
      <c r="A3685" t="s">
        <v>4805</v>
      </c>
      <c r="B3685" t="s">
        <v>4796</v>
      </c>
      <c r="C3685" t="s">
        <v>671</v>
      </c>
      <c r="D3685" t="s">
        <v>942</v>
      </c>
      <c r="E3685">
        <v>2023</v>
      </c>
      <c r="F3685">
        <v>77.28</v>
      </c>
      <c r="G3685">
        <v>10.16</v>
      </c>
      <c r="H3685">
        <v>13756</v>
      </c>
      <c r="I3685">
        <v>99.182559871495386</v>
      </c>
      <c r="J3685">
        <v>8</v>
      </c>
      <c r="K3685">
        <v>15</v>
      </c>
      <c r="L3685">
        <v>3717</v>
      </c>
      <c r="M3685">
        <v>3.7170000000000001</v>
      </c>
      <c r="N3685">
        <v>21.997205999999998</v>
      </c>
      <c r="O3685">
        <v>22.178501975045204</v>
      </c>
      <c r="P3685">
        <v>0</v>
      </c>
      <c r="Q3685">
        <v>0</v>
      </c>
      <c r="R3685">
        <v>0</v>
      </c>
      <c r="S3685">
        <v>0</v>
      </c>
      <c r="T3685">
        <v>0</v>
      </c>
      <c r="U3685">
        <v>0</v>
      </c>
      <c r="V3685">
        <v>0</v>
      </c>
      <c r="W3685">
        <v>0</v>
      </c>
      <c r="X3685">
        <v>0</v>
      </c>
      <c r="Y3685">
        <v>0</v>
      </c>
      <c r="Z3685">
        <v>0</v>
      </c>
      <c r="AA3685">
        <v>0</v>
      </c>
      <c r="AG3685">
        <v>0</v>
      </c>
      <c r="AH3685">
        <v>2</v>
      </c>
      <c r="AI3685">
        <v>33.53</v>
      </c>
      <c r="AJ3685">
        <v>3.3529999999999997E-2</v>
      </c>
      <c r="AK3685">
        <v>3.1451E-2</v>
      </c>
      <c r="AL3685">
        <v>3.4251999999999998E-2</v>
      </c>
      <c r="AM3685">
        <v>1484</v>
      </c>
      <c r="AN3685">
        <v>25727.600999999999</v>
      </c>
      <c r="AO3685">
        <v>25.727601</v>
      </c>
      <c r="AP3685">
        <v>24.132161</v>
      </c>
      <c r="AQ3685">
        <v>24.331052789186451</v>
      </c>
      <c r="AR3685">
        <v>1604</v>
      </c>
      <c r="AS3685">
        <v>25848.501</v>
      </c>
      <c r="AT3685">
        <v>25.848500999999899</v>
      </c>
      <c r="AU3685">
        <v>24.245563997807398</v>
      </c>
      <c r="AV3685">
        <v>24.445390428741558</v>
      </c>
      <c r="AW3685">
        <v>4</v>
      </c>
      <c r="AX3685">
        <v>4</v>
      </c>
      <c r="AY3685">
        <v>117</v>
      </c>
      <c r="AZ3685">
        <v>0.11700000000000001</v>
      </c>
      <c r="BA3685">
        <v>0.24044199999999999</v>
      </c>
      <c r="BB3685">
        <v>0.24242366834605356</v>
      </c>
      <c r="BC3685">
        <v>63</v>
      </c>
      <c r="BD3685">
        <v>148360</v>
      </c>
      <c r="BE3685">
        <v>148.36000000000001</v>
      </c>
      <c r="BF3685">
        <v>400.73270300000001</v>
      </c>
      <c r="BG3685">
        <v>404.0354509091157</v>
      </c>
      <c r="BH3685">
        <v>1679</v>
      </c>
      <c r="BI3685">
        <v>178.04250099999993</v>
      </c>
      <c r="BJ3685">
        <v>447.21591499780737</v>
      </c>
      <c r="BK3685">
        <v>450.90176698124844</v>
      </c>
      <c r="BL3685" t="s">
        <v>671</v>
      </c>
    </row>
    <row r="3686" spans="1:64">
      <c r="A3686" t="s">
        <v>4806</v>
      </c>
      <c r="B3686" t="s">
        <v>4796</v>
      </c>
      <c r="C3686" t="s">
        <v>671</v>
      </c>
      <c r="D3686" t="s">
        <v>942</v>
      </c>
      <c r="E3686">
        <v>2024</v>
      </c>
      <c r="F3686">
        <v>77.28</v>
      </c>
      <c r="G3686">
        <v>10.199999999999999</v>
      </c>
      <c r="H3686">
        <v>13721</v>
      </c>
      <c r="I3686">
        <v>94.086243690138716</v>
      </c>
      <c r="J3686">
        <v>8</v>
      </c>
      <c r="K3686">
        <v>15</v>
      </c>
      <c r="L3686">
        <v>3717</v>
      </c>
      <c r="M3686">
        <v>3.7170000000000005</v>
      </c>
      <c r="N3686">
        <v>21.997205999999998</v>
      </c>
      <c r="O3686">
        <v>23.379832308371292</v>
      </c>
      <c r="P3686">
        <v>0</v>
      </c>
      <c r="Q3686">
        <v>0</v>
      </c>
      <c r="R3686">
        <v>0</v>
      </c>
      <c r="S3686">
        <v>0</v>
      </c>
      <c r="T3686">
        <v>0</v>
      </c>
      <c r="U3686">
        <v>0</v>
      </c>
      <c r="V3686">
        <v>0</v>
      </c>
      <c r="W3686">
        <v>0</v>
      </c>
      <c r="X3686">
        <v>0</v>
      </c>
      <c r="Y3686">
        <v>0</v>
      </c>
      <c r="Z3686">
        <v>0</v>
      </c>
      <c r="AA3686">
        <v>0</v>
      </c>
      <c r="AB3686">
        <v>0</v>
      </c>
      <c r="AC3686">
        <v>0</v>
      </c>
      <c r="AD3686">
        <v>0</v>
      </c>
      <c r="AE3686">
        <v>0</v>
      </c>
      <c r="AF3686">
        <v>0</v>
      </c>
      <c r="AG3686">
        <v>0</v>
      </c>
      <c r="AH3686">
        <v>3</v>
      </c>
      <c r="AI3686">
        <v>122.57000000000001</v>
      </c>
      <c r="AJ3686">
        <v>0.12257000000000001</v>
      </c>
      <c r="AK3686">
        <v>0.11055125282013623</v>
      </c>
      <c r="AL3686">
        <v>0.11749991123486973</v>
      </c>
      <c r="AM3686">
        <v>1693</v>
      </c>
      <c r="AN3686">
        <v>28974.409999999967</v>
      </c>
      <c r="AO3686">
        <v>28.974409999999953</v>
      </c>
      <c r="AP3686">
        <v>26.133289754624148</v>
      </c>
      <c r="AQ3686">
        <v>27.775888089114144</v>
      </c>
      <c r="AR3686">
        <v>1884</v>
      </c>
      <c r="AS3686">
        <v>29259.635999999908</v>
      </c>
      <c r="AT3686">
        <v>29.259635999999944</v>
      </c>
      <c r="AU3686">
        <v>26.390547579841382</v>
      </c>
      <c r="AV3686">
        <v>28.049315760500921</v>
      </c>
      <c r="AW3686">
        <v>4</v>
      </c>
      <c r="AX3686">
        <v>4</v>
      </c>
      <c r="AY3686">
        <v>117</v>
      </c>
      <c r="AZ3686">
        <v>0.11699999999999999</v>
      </c>
      <c r="BA3686">
        <v>0.24044199999999999</v>
      </c>
      <c r="BB3686">
        <v>0.25555489364828476</v>
      </c>
      <c r="BC3686">
        <v>66</v>
      </c>
      <c r="BD3686">
        <v>176520</v>
      </c>
      <c r="BE3686">
        <v>176.52000000000015</v>
      </c>
      <c r="BF3686">
        <v>416.14277550848925</v>
      </c>
      <c r="BG3686">
        <v>442.29927690492508</v>
      </c>
      <c r="BH3686">
        <v>1962</v>
      </c>
      <c r="BI3686">
        <v>209.6136360000001</v>
      </c>
      <c r="BJ3686">
        <v>464.77097108833061</v>
      </c>
      <c r="BK3686">
        <v>493.98397986744556</v>
      </c>
      <c r="BL3686" t="s">
        <v>671</v>
      </c>
    </row>
    <row r="3687" spans="1:64">
      <c r="A3687" t="s">
        <v>4807</v>
      </c>
      <c r="B3687" t="s">
        <v>4808</v>
      </c>
      <c r="C3687" t="s">
        <v>672</v>
      </c>
      <c r="D3687" t="s">
        <v>942</v>
      </c>
      <c r="E3687">
        <v>2012</v>
      </c>
      <c r="F3687" s="23">
        <v>170.99</v>
      </c>
      <c r="G3687" s="23">
        <v>20.99</v>
      </c>
      <c r="H3687" s="22">
        <v>21577</v>
      </c>
      <c r="I3687" s="34">
        <v>172.747963</v>
      </c>
      <c r="J3687" s="22">
        <v>10</v>
      </c>
      <c r="K3687" s="22" t="s">
        <v>782</v>
      </c>
      <c r="L3687" s="23">
        <v>4650</v>
      </c>
      <c r="M3687" s="23">
        <v>4.6500000000000004</v>
      </c>
      <c r="N3687" s="23">
        <v>23.067449</v>
      </c>
      <c r="O3687" s="14">
        <v>13.353239366417306</v>
      </c>
      <c r="P3687" s="22">
        <v>0</v>
      </c>
      <c r="Q3687" s="22" t="s">
        <v>782</v>
      </c>
      <c r="R3687" s="23">
        <v>0</v>
      </c>
      <c r="S3687" s="23">
        <v>0</v>
      </c>
      <c r="T3687" s="23">
        <v>0</v>
      </c>
      <c r="U3687" s="14">
        <v>0</v>
      </c>
      <c r="V3687" s="22">
        <v>0</v>
      </c>
      <c r="W3687" s="22" t="s">
        <v>782</v>
      </c>
      <c r="X3687" s="23">
        <v>0</v>
      </c>
      <c r="Y3687" s="23">
        <v>0</v>
      </c>
      <c r="Z3687" s="23">
        <v>0</v>
      </c>
      <c r="AA3687" s="14">
        <v>0</v>
      </c>
      <c r="AB3687" s="22">
        <v>0</v>
      </c>
      <c r="AC3687" s="22" t="s">
        <v>782</v>
      </c>
      <c r="AD3687" s="23">
        <v>0</v>
      </c>
      <c r="AE3687" s="23">
        <v>0</v>
      </c>
      <c r="AF3687" s="23">
        <v>0</v>
      </c>
      <c r="AG3687" s="14">
        <v>0</v>
      </c>
      <c r="AH3687" s="22" t="s">
        <v>782</v>
      </c>
      <c r="AI3687" s="23" t="s">
        <v>782</v>
      </c>
      <c r="AJ3687" s="23" t="s">
        <v>782</v>
      </c>
      <c r="AK3687" s="23" t="s">
        <v>782</v>
      </c>
      <c r="AL3687" s="14" t="s">
        <v>782</v>
      </c>
      <c r="AM3687" s="22" t="s">
        <v>782</v>
      </c>
      <c r="AN3687" s="23" t="s">
        <v>782</v>
      </c>
      <c r="AO3687" s="23" t="s">
        <v>782</v>
      </c>
      <c r="AP3687" s="23" t="s">
        <v>782</v>
      </c>
      <c r="AQ3687" s="14" t="s">
        <v>782</v>
      </c>
      <c r="AR3687" s="22">
        <v>1011</v>
      </c>
      <c r="AS3687" s="23">
        <v>23162.273999999979</v>
      </c>
      <c r="AT3687" s="23">
        <v>23.162273999999979</v>
      </c>
      <c r="AU3687" s="23">
        <v>20.057063999999997</v>
      </c>
      <c r="AV3687" s="14">
        <v>11.610593636927574</v>
      </c>
      <c r="AW3687" s="22">
        <v>8</v>
      </c>
      <c r="AX3687" s="22" t="s">
        <v>782</v>
      </c>
      <c r="AY3687" s="23">
        <v>474.5</v>
      </c>
      <c r="AZ3687" s="23">
        <v>0.47449999999999998</v>
      </c>
      <c r="BA3687" s="23">
        <v>1.453379</v>
      </c>
      <c r="BB3687" s="14">
        <v>0.84132916808981417</v>
      </c>
      <c r="BC3687" s="22">
        <v>50</v>
      </c>
      <c r="BD3687" s="23">
        <v>67660</v>
      </c>
      <c r="BE3687" s="23">
        <v>67.66</v>
      </c>
      <c r="BF3687" s="23">
        <v>108.05301999999999</v>
      </c>
      <c r="BG3687" s="14">
        <v>62.549519035428517</v>
      </c>
      <c r="BH3687" s="22">
        <v>1079</v>
      </c>
      <c r="BI3687" s="23">
        <v>95.946773999999991</v>
      </c>
      <c r="BJ3687" s="23">
        <v>152.630912</v>
      </c>
      <c r="BK3687" s="14">
        <v>88.354681206863205</v>
      </c>
      <c r="BL3687" t="s">
        <v>672</v>
      </c>
    </row>
    <row r="3688" spans="1:64">
      <c r="A3688" t="s">
        <v>4809</v>
      </c>
      <c r="B3688" t="s">
        <v>4808</v>
      </c>
      <c r="C3688" t="s">
        <v>672</v>
      </c>
      <c r="D3688" t="s">
        <v>942</v>
      </c>
      <c r="E3688">
        <v>2015</v>
      </c>
      <c r="F3688" s="23">
        <v>170.99</v>
      </c>
      <c r="G3688" s="23">
        <v>21.31</v>
      </c>
      <c r="H3688" s="22">
        <v>21772</v>
      </c>
      <c r="I3688" s="34">
        <v>175.61153702627118</v>
      </c>
      <c r="J3688" s="13">
        <v>7</v>
      </c>
      <c r="K3688" s="13">
        <v>12</v>
      </c>
      <c r="L3688" s="19">
        <v>6330</v>
      </c>
      <c r="M3688" s="35">
        <v>6.33</v>
      </c>
      <c r="N3688" s="19">
        <v>37.861977035108389</v>
      </c>
      <c r="O3688" s="17">
        <v>21.56007382900151</v>
      </c>
      <c r="P3688" s="36">
        <v>0</v>
      </c>
      <c r="Q3688" s="37">
        <v>0</v>
      </c>
      <c r="R3688" s="38">
        <v>0</v>
      </c>
      <c r="S3688" s="27">
        <v>0</v>
      </c>
      <c r="T3688" s="23">
        <v>0</v>
      </c>
      <c r="U3688" s="17">
        <v>0</v>
      </c>
      <c r="V3688" s="22">
        <v>0</v>
      </c>
      <c r="W3688" s="22">
        <v>0</v>
      </c>
      <c r="X3688" s="23">
        <v>0</v>
      </c>
      <c r="Y3688" s="27">
        <v>0</v>
      </c>
      <c r="Z3688" s="27">
        <v>0</v>
      </c>
      <c r="AA3688" s="14">
        <v>0</v>
      </c>
      <c r="AB3688" s="39">
        <v>1</v>
      </c>
      <c r="AC3688" s="22" t="s">
        <v>782</v>
      </c>
      <c r="AD3688" s="23">
        <v>0</v>
      </c>
      <c r="AE3688" s="23">
        <v>0</v>
      </c>
      <c r="AF3688" s="23">
        <v>0.62020021139999992</v>
      </c>
      <c r="AG3688" s="14">
        <v>0.35316598322763904</v>
      </c>
      <c r="AH3688" s="22" t="s">
        <v>782</v>
      </c>
      <c r="AI3688" s="23" t="s">
        <v>782</v>
      </c>
      <c r="AJ3688" s="23" t="s">
        <v>782</v>
      </c>
      <c r="AK3688" s="23" t="s">
        <v>782</v>
      </c>
      <c r="AL3688" s="14" t="s">
        <v>782</v>
      </c>
      <c r="AM3688" s="22" t="s">
        <v>782</v>
      </c>
      <c r="AN3688" s="23" t="s">
        <v>782</v>
      </c>
      <c r="AO3688" s="23" t="s">
        <v>782</v>
      </c>
      <c r="AP3688" s="23" t="s">
        <v>782</v>
      </c>
      <c r="AQ3688" s="14" t="s">
        <v>782</v>
      </c>
      <c r="AR3688" s="40">
        <v>1131</v>
      </c>
      <c r="AS3688" s="41">
        <v>25147.854999999992</v>
      </c>
      <c r="AT3688" s="23">
        <v>25.147854999999993</v>
      </c>
      <c r="AU3688" s="23">
        <v>22.33538861819661</v>
      </c>
      <c r="AV3688" s="14">
        <v>12.718633978390198</v>
      </c>
      <c r="AW3688" s="22">
        <v>9</v>
      </c>
      <c r="AX3688" s="22" t="s">
        <v>782</v>
      </c>
      <c r="AY3688" s="23">
        <v>474.5</v>
      </c>
      <c r="AZ3688" s="23">
        <v>0.47449999999999998</v>
      </c>
      <c r="BA3688" s="23">
        <v>1.2364256010638055</v>
      </c>
      <c r="BB3688" s="14">
        <v>0.7040685492541634</v>
      </c>
      <c r="BC3688" s="42">
        <v>62</v>
      </c>
      <c r="BD3688" s="43">
        <v>99360</v>
      </c>
      <c r="BE3688" s="44">
        <v>99.36</v>
      </c>
      <c r="BF3688" s="23">
        <v>221.21135697639414</v>
      </c>
      <c r="BG3688" s="14">
        <v>125.9663008036319</v>
      </c>
      <c r="BH3688" s="22">
        <v>1210</v>
      </c>
      <c r="BI3688" s="23">
        <v>131.312355</v>
      </c>
      <c r="BJ3688" s="23">
        <v>283.26534844216297</v>
      </c>
      <c r="BK3688" s="14">
        <v>161.30224314350539</v>
      </c>
      <c r="BL3688" t="s">
        <v>672</v>
      </c>
    </row>
    <row r="3689" spans="1:64">
      <c r="A3689" t="s">
        <v>4810</v>
      </c>
      <c r="B3689" t="s">
        <v>4808</v>
      </c>
      <c r="C3689" t="s">
        <v>672</v>
      </c>
      <c r="D3689" t="s">
        <v>942</v>
      </c>
      <c r="E3689">
        <v>2016</v>
      </c>
      <c r="F3689" s="23">
        <v>170.99</v>
      </c>
      <c r="G3689" s="23">
        <v>21.52</v>
      </c>
      <c r="H3689" s="22">
        <v>21657</v>
      </c>
      <c r="I3689" s="34">
        <v>185.11454133202758</v>
      </c>
      <c r="J3689" s="13">
        <v>7</v>
      </c>
      <c r="K3689" s="13">
        <v>12</v>
      </c>
      <c r="L3689" s="19">
        <v>6330</v>
      </c>
      <c r="M3689" s="35">
        <v>6.33</v>
      </c>
      <c r="N3689" s="19">
        <v>37.859729999999999</v>
      </c>
      <c r="O3689" s="17">
        <v>20.452056185091116</v>
      </c>
      <c r="P3689" s="13">
        <v>0</v>
      </c>
      <c r="Q3689" s="13">
        <v>0</v>
      </c>
      <c r="R3689" s="19">
        <v>0</v>
      </c>
      <c r="S3689" s="27">
        <v>0</v>
      </c>
      <c r="T3689" s="19">
        <v>0</v>
      </c>
      <c r="U3689" s="17">
        <v>0</v>
      </c>
      <c r="V3689" s="13">
        <v>0</v>
      </c>
      <c r="W3689" s="13">
        <v>0</v>
      </c>
      <c r="X3689" s="19">
        <v>0</v>
      </c>
      <c r="Y3689" s="27">
        <v>0</v>
      </c>
      <c r="Z3689" s="19">
        <v>0</v>
      </c>
      <c r="AA3689" s="14">
        <v>0</v>
      </c>
      <c r="AB3689" s="13">
        <v>1</v>
      </c>
      <c r="AC3689" s="22" t="s">
        <v>782</v>
      </c>
      <c r="AD3689" s="19">
        <v>0</v>
      </c>
      <c r="AE3689" s="23">
        <v>0</v>
      </c>
      <c r="AF3689" s="19">
        <v>0.68368051500000004</v>
      </c>
      <c r="AG3689" s="14">
        <v>0.36932836830669502</v>
      </c>
      <c r="AH3689" s="22" t="s">
        <v>782</v>
      </c>
      <c r="AI3689" s="23" t="s">
        <v>782</v>
      </c>
      <c r="AJ3689" s="23" t="s">
        <v>782</v>
      </c>
      <c r="AK3689" s="23" t="s">
        <v>782</v>
      </c>
      <c r="AL3689" s="14" t="s">
        <v>782</v>
      </c>
      <c r="AM3689" s="22" t="s">
        <v>782</v>
      </c>
      <c r="AN3689" s="23" t="s">
        <v>782</v>
      </c>
      <c r="AO3689" s="23" t="s">
        <v>782</v>
      </c>
      <c r="AP3689" s="23" t="s">
        <v>782</v>
      </c>
      <c r="AQ3689" s="14" t="s">
        <v>782</v>
      </c>
      <c r="AR3689" s="13">
        <v>1143</v>
      </c>
      <c r="AS3689" s="19">
        <v>25610.305000000018</v>
      </c>
      <c r="AT3689" s="23">
        <v>25.610305000000018</v>
      </c>
      <c r="AU3689" s="19">
        <v>22.741950840000015</v>
      </c>
      <c r="AV3689" s="14">
        <v>12.285340025886619</v>
      </c>
      <c r="AW3689" s="13">
        <v>8</v>
      </c>
      <c r="AX3689" s="22" t="s">
        <v>782</v>
      </c>
      <c r="AY3689" s="19">
        <v>474.5</v>
      </c>
      <c r="AZ3689" s="23">
        <v>0.47449999999999998</v>
      </c>
      <c r="BA3689" s="19">
        <v>1.6357549999999998</v>
      </c>
      <c r="BB3689" s="14">
        <v>0.88364478999305374</v>
      </c>
      <c r="BC3689" s="13">
        <v>65</v>
      </c>
      <c r="BD3689" s="19">
        <v>105959.99999999991</v>
      </c>
      <c r="BE3689" s="44">
        <v>105.95999999999991</v>
      </c>
      <c r="BF3689" s="19">
        <v>235.99809539406132</v>
      </c>
      <c r="BG3689" s="14">
        <v>127.4876050773166</v>
      </c>
      <c r="BH3689" s="22">
        <v>1224</v>
      </c>
      <c r="BI3689" s="23">
        <v>138.37480499999995</v>
      </c>
      <c r="BJ3689" s="23">
        <v>298.91921174906133</v>
      </c>
      <c r="BK3689" s="14">
        <v>161.47797444659409</v>
      </c>
      <c r="BL3689" t="s">
        <v>672</v>
      </c>
    </row>
    <row r="3690" spans="1:64">
      <c r="A3690" t="s">
        <v>4811</v>
      </c>
      <c r="B3690" t="s">
        <v>4808</v>
      </c>
      <c r="C3690" t="s">
        <v>672</v>
      </c>
      <c r="D3690" t="s">
        <v>942</v>
      </c>
      <c r="E3690">
        <v>2017</v>
      </c>
      <c r="F3690" s="23">
        <v>170.99</v>
      </c>
      <c r="G3690" s="23">
        <v>21.59</v>
      </c>
      <c r="H3690" s="22">
        <v>21513</v>
      </c>
      <c r="I3690" s="34">
        <v>168.98484010894518</v>
      </c>
      <c r="J3690" s="13">
        <v>7</v>
      </c>
      <c r="K3690" s="13">
        <v>12</v>
      </c>
      <c r="L3690" s="19">
        <v>6330</v>
      </c>
      <c r="M3690" s="19">
        <v>6.3299999999999992</v>
      </c>
      <c r="N3690" s="19">
        <v>37.859729999999999</v>
      </c>
      <c r="O3690" s="17">
        <v>22.404216837197755</v>
      </c>
      <c r="P3690" s="13">
        <v>0</v>
      </c>
      <c r="Q3690" s="13">
        <v>0</v>
      </c>
      <c r="R3690" s="19">
        <v>0</v>
      </c>
      <c r="S3690" s="19">
        <v>0</v>
      </c>
      <c r="T3690" s="19">
        <v>0</v>
      </c>
      <c r="U3690" s="17">
        <v>0</v>
      </c>
      <c r="V3690" s="13">
        <v>0</v>
      </c>
      <c r="W3690" s="13">
        <v>0</v>
      </c>
      <c r="X3690" s="19">
        <v>0</v>
      </c>
      <c r="Y3690" s="19">
        <v>0</v>
      </c>
      <c r="Z3690" s="19">
        <v>0</v>
      </c>
      <c r="AA3690" s="14">
        <v>0</v>
      </c>
      <c r="AB3690" s="13">
        <v>1</v>
      </c>
      <c r="AC3690" s="22" t="s">
        <v>782</v>
      </c>
      <c r="AD3690" s="19">
        <v>0</v>
      </c>
      <c r="AE3690" s="19">
        <v>0</v>
      </c>
      <c r="AF3690" s="19">
        <v>0.66919350960000001</v>
      </c>
      <c r="AG3690" s="14">
        <v>0.39600801419143183</v>
      </c>
      <c r="AH3690" s="22" t="s">
        <v>782</v>
      </c>
      <c r="AI3690" s="23" t="s">
        <v>782</v>
      </c>
      <c r="AJ3690" s="23" t="s">
        <v>782</v>
      </c>
      <c r="AK3690" s="23" t="s">
        <v>782</v>
      </c>
      <c r="AL3690" s="14" t="s">
        <v>782</v>
      </c>
      <c r="AM3690" s="22" t="s">
        <v>782</v>
      </c>
      <c r="AN3690" s="23" t="s">
        <v>782</v>
      </c>
      <c r="AO3690" s="23" t="s">
        <v>782</v>
      </c>
      <c r="AP3690" s="23" t="s">
        <v>782</v>
      </c>
      <c r="AQ3690" s="14" t="s">
        <v>782</v>
      </c>
      <c r="AR3690" s="13">
        <v>1186</v>
      </c>
      <c r="AS3690" s="19">
        <v>28492.125000000044</v>
      </c>
      <c r="AT3690" s="19">
        <v>28.492124999999962</v>
      </c>
      <c r="AU3690" s="19">
        <v>25.301006999999998</v>
      </c>
      <c r="AV3690" s="14">
        <v>14.9723531316113</v>
      </c>
      <c r="AW3690" s="13">
        <v>8</v>
      </c>
      <c r="AX3690" s="22" t="s">
        <v>782</v>
      </c>
      <c r="AY3690" s="19">
        <v>0</v>
      </c>
      <c r="AZ3690" s="19">
        <v>0</v>
      </c>
      <c r="BA3690" s="19">
        <v>0</v>
      </c>
      <c r="BB3690" s="14">
        <v>0</v>
      </c>
      <c r="BC3690" s="13">
        <v>68</v>
      </c>
      <c r="BD3690" s="19">
        <v>114841</v>
      </c>
      <c r="BE3690" s="19">
        <v>114.84099999999991</v>
      </c>
      <c r="BF3690" s="19">
        <v>252.18534187278891</v>
      </c>
      <c r="BG3690" s="14">
        <v>149.23548272744708</v>
      </c>
      <c r="BH3690" s="22">
        <v>1270</v>
      </c>
      <c r="BI3690" s="23">
        <v>149.66312499999989</v>
      </c>
      <c r="BJ3690" s="23">
        <v>316.0152723823889</v>
      </c>
      <c r="BK3690" s="14">
        <v>187.00806071044758</v>
      </c>
      <c r="BL3690" t="s">
        <v>672</v>
      </c>
    </row>
    <row r="3691" spans="1:64">
      <c r="A3691" t="s">
        <v>4812</v>
      </c>
      <c r="B3691" t="s">
        <v>4808</v>
      </c>
      <c r="C3691" t="s">
        <v>672</v>
      </c>
      <c r="D3691" t="s">
        <v>942</v>
      </c>
      <c r="E3691">
        <v>2018</v>
      </c>
      <c r="F3691" s="23">
        <v>170.99</v>
      </c>
      <c r="G3691" s="23">
        <v>21.65</v>
      </c>
      <c r="H3691" s="22">
        <v>21556</v>
      </c>
      <c r="I3691" s="34">
        <v>168.99685040319596</v>
      </c>
      <c r="J3691" s="13">
        <v>7</v>
      </c>
      <c r="K3691" s="13">
        <v>12</v>
      </c>
      <c r="L3691" s="19">
        <v>6330</v>
      </c>
      <c r="M3691" s="19">
        <v>6.3299999999999992</v>
      </c>
      <c r="N3691" s="19">
        <v>37.859729999999999</v>
      </c>
      <c r="O3691" s="17">
        <v>22.402624610857256</v>
      </c>
      <c r="P3691" s="13">
        <v>0</v>
      </c>
      <c r="Q3691" s="13">
        <v>0</v>
      </c>
      <c r="R3691" s="19">
        <v>0</v>
      </c>
      <c r="S3691" s="19">
        <v>0</v>
      </c>
      <c r="T3691" s="19">
        <v>0</v>
      </c>
      <c r="U3691" s="17">
        <v>0</v>
      </c>
      <c r="V3691" s="13">
        <v>0</v>
      </c>
      <c r="W3691" s="13">
        <v>0</v>
      </c>
      <c r="X3691" s="19">
        <v>0</v>
      </c>
      <c r="Y3691" s="19">
        <v>0</v>
      </c>
      <c r="Z3691" s="19">
        <v>0</v>
      </c>
      <c r="AA3691" s="14">
        <v>0</v>
      </c>
      <c r="AB3691" s="13">
        <v>1</v>
      </c>
      <c r="AC3691" s="22" t="s">
        <v>782</v>
      </c>
      <c r="AD3691" s="19">
        <v>0</v>
      </c>
      <c r="AE3691" s="19">
        <v>0</v>
      </c>
      <c r="AF3691" s="19">
        <v>0.5832054458999999</v>
      </c>
      <c r="AG3691" s="14">
        <v>0.34509841130682439</v>
      </c>
      <c r="AH3691" s="22" t="s">
        <v>782</v>
      </c>
      <c r="AI3691" s="23" t="s">
        <v>782</v>
      </c>
      <c r="AJ3691" s="23" t="s">
        <v>782</v>
      </c>
      <c r="AK3691" s="23" t="s">
        <v>782</v>
      </c>
      <c r="AL3691" s="14" t="s">
        <v>782</v>
      </c>
      <c r="AM3691" s="22" t="s">
        <v>782</v>
      </c>
      <c r="AN3691" s="23" t="s">
        <v>782</v>
      </c>
      <c r="AO3691" s="23" t="s">
        <v>782</v>
      </c>
      <c r="AP3691" s="23" t="s">
        <v>782</v>
      </c>
      <c r="AQ3691" s="14" t="s">
        <v>782</v>
      </c>
      <c r="AR3691" s="13">
        <v>1250</v>
      </c>
      <c r="AS3691" s="19">
        <v>31914.81000000006</v>
      </c>
      <c r="AT3691" s="19">
        <v>31.91480999999996</v>
      </c>
      <c r="AU3691" s="19">
        <v>28.340351279999997</v>
      </c>
      <c r="AV3691" s="14">
        <v>16.769751159495005</v>
      </c>
      <c r="AW3691" s="13">
        <v>8</v>
      </c>
      <c r="AX3691" s="22" t="s">
        <v>782</v>
      </c>
      <c r="AY3691" s="19">
        <v>474.5</v>
      </c>
      <c r="AZ3691" s="19">
        <v>0.47450000000000003</v>
      </c>
      <c r="BA3691" s="19">
        <v>1.6357550000000001</v>
      </c>
      <c r="BB3691" s="14">
        <v>0.96792040567465265</v>
      </c>
      <c r="BC3691" s="13">
        <v>68</v>
      </c>
      <c r="BD3691" s="19">
        <v>114841</v>
      </c>
      <c r="BE3691" s="19">
        <v>114.84099999999992</v>
      </c>
      <c r="BF3691" s="19">
        <v>248.34609189129216</v>
      </c>
      <c r="BG3691" s="14">
        <v>146.95308894738761</v>
      </c>
      <c r="BH3691" s="22">
        <v>1334</v>
      </c>
      <c r="BI3691" s="23">
        <v>153.5603099999999</v>
      </c>
      <c r="BJ3691" s="23">
        <v>316.76513361719213</v>
      </c>
      <c r="BK3691" s="14">
        <v>187.43848353472134</v>
      </c>
      <c r="BL3691" t="s">
        <v>672</v>
      </c>
    </row>
    <row r="3692" spans="1:64">
      <c r="A3692" t="s">
        <v>4813</v>
      </c>
      <c r="B3692" t="s">
        <v>4808</v>
      </c>
      <c r="C3692" t="s">
        <v>672</v>
      </c>
      <c r="D3692" t="s">
        <v>942</v>
      </c>
      <c r="E3692">
        <v>2019</v>
      </c>
      <c r="F3692" s="23">
        <v>170.99</v>
      </c>
      <c r="G3692" s="23">
        <v>21.72</v>
      </c>
      <c r="H3692" s="22">
        <v>21515</v>
      </c>
      <c r="I3692" s="34">
        <v>172.85524599792859</v>
      </c>
      <c r="J3692" s="22">
        <v>7</v>
      </c>
      <c r="K3692" s="22">
        <v>12</v>
      </c>
      <c r="L3692" s="23">
        <v>6330</v>
      </c>
      <c r="M3692" s="23">
        <v>6.3299999999999992</v>
      </c>
      <c r="N3692" s="23">
        <v>37.859729999999999</v>
      </c>
      <c r="O3692" s="14">
        <v>21.902563489715369</v>
      </c>
      <c r="P3692" s="22">
        <v>0</v>
      </c>
      <c r="Q3692" s="22">
        <v>0</v>
      </c>
      <c r="R3692" s="23">
        <v>0</v>
      </c>
      <c r="S3692" s="23">
        <v>0</v>
      </c>
      <c r="T3692" s="23">
        <v>0</v>
      </c>
      <c r="U3692" s="14">
        <v>0</v>
      </c>
      <c r="V3692" s="22">
        <v>0</v>
      </c>
      <c r="W3692" s="22">
        <v>0</v>
      </c>
      <c r="X3692" s="23">
        <v>0</v>
      </c>
      <c r="Y3692" s="23">
        <v>0</v>
      </c>
      <c r="Z3692" s="23">
        <v>0</v>
      </c>
      <c r="AA3692" s="14">
        <v>0</v>
      </c>
      <c r="AB3692" s="22">
        <v>1</v>
      </c>
      <c r="AC3692" s="22">
        <v>1</v>
      </c>
      <c r="AD3692" s="23">
        <v>423.61781330472104</v>
      </c>
      <c r="AE3692" s="23">
        <v>0.42361781330472104</v>
      </c>
      <c r="AF3692" s="23">
        <v>0.59221770299999998</v>
      </c>
      <c r="AG3692" s="14">
        <v>0.34260904237010936</v>
      </c>
      <c r="AH3692" s="22">
        <v>3</v>
      </c>
      <c r="AI3692" s="23">
        <v>4165.04</v>
      </c>
      <c r="AJ3692" s="23">
        <v>4.1650400000000003</v>
      </c>
      <c r="AK3692" s="23">
        <v>3.6985555200000002</v>
      </c>
      <c r="AL3692" s="14">
        <v>2.1396836981414622</v>
      </c>
      <c r="AM3692" s="22">
        <v>1308</v>
      </c>
      <c r="AN3692" s="23">
        <v>30497.330000000049</v>
      </c>
      <c r="AO3692" s="23">
        <v>30.497329999999955</v>
      </c>
      <c r="AP3692" s="23">
        <v>27.081629039999985</v>
      </c>
      <c r="AQ3692" s="14">
        <v>15.667230047692343</v>
      </c>
      <c r="AR3692" s="22">
        <v>1311</v>
      </c>
      <c r="AS3692" s="23">
        <v>34662.370000000046</v>
      </c>
      <c r="AT3692" s="23">
        <v>34.662369999999953</v>
      </c>
      <c r="AU3692" s="23">
        <v>30.780184559999984</v>
      </c>
      <c r="AV3692" s="14">
        <v>17.806913745833803</v>
      </c>
      <c r="AW3692" s="22">
        <v>8</v>
      </c>
      <c r="AX3692" s="22" t="s">
        <v>782</v>
      </c>
      <c r="AY3692" s="23">
        <v>474.5</v>
      </c>
      <c r="AZ3692" s="23">
        <v>0.47450000000000003</v>
      </c>
      <c r="BA3692" s="23">
        <v>1.6357550000000001</v>
      </c>
      <c r="BB3692" s="14">
        <v>0.946314929903604</v>
      </c>
      <c r="BC3692" s="22">
        <v>66</v>
      </c>
      <c r="BD3692" s="23">
        <v>111726</v>
      </c>
      <c r="BE3692" s="23">
        <v>111.726</v>
      </c>
      <c r="BF3692" s="23">
        <v>243.20206743352213</v>
      </c>
      <c r="BG3692" s="14">
        <v>140.69695485923322</v>
      </c>
      <c r="BH3692" s="22">
        <v>1393</v>
      </c>
      <c r="BI3692" s="23">
        <v>153.6164878133047</v>
      </c>
      <c r="BJ3692" s="23">
        <v>314.06995469652213</v>
      </c>
      <c r="BK3692" s="14">
        <v>181.69535606705608</v>
      </c>
      <c r="BL3692" t="s">
        <v>672</v>
      </c>
    </row>
    <row r="3693" spans="1:64">
      <c r="A3693" t="s">
        <v>4814</v>
      </c>
      <c r="B3693" t="s">
        <v>4808</v>
      </c>
      <c r="C3693" t="s">
        <v>672</v>
      </c>
      <c r="D3693" t="s">
        <v>942</v>
      </c>
      <c r="E3693">
        <v>2020</v>
      </c>
      <c r="F3693" s="23">
        <v>170.99</v>
      </c>
      <c r="G3693" s="23">
        <v>21.72</v>
      </c>
      <c r="H3693" s="22">
        <v>21452</v>
      </c>
      <c r="I3693" s="34">
        <v>173.24411164073814</v>
      </c>
      <c r="J3693" s="22">
        <v>7</v>
      </c>
      <c r="K3693" s="22">
        <v>12</v>
      </c>
      <c r="L3693" s="23">
        <v>6330</v>
      </c>
      <c r="M3693" s="23">
        <v>6.3299999999999992</v>
      </c>
      <c r="N3693" s="23">
        <v>37.859729999999999</v>
      </c>
      <c r="O3693" s="14">
        <v>21.853400754255318</v>
      </c>
      <c r="P3693" s="22">
        <v>0</v>
      </c>
      <c r="Q3693" s="22">
        <v>0</v>
      </c>
      <c r="R3693" s="23">
        <v>0</v>
      </c>
      <c r="S3693" s="23">
        <v>0</v>
      </c>
      <c r="T3693" s="23">
        <v>0</v>
      </c>
      <c r="U3693" s="14">
        <v>0</v>
      </c>
      <c r="V3693" s="22">
        <v>0</v>
      </c>
      <c r="W3693" s="22">
        <v>0</v>
      </c>
      <c r="X3693" s="23">
        <v>0</v>
      </c>
      <c r="Y3693" s="23">
        <v>0</v>
      </c>
      <c r="Z3693" s="23">
        <v>0</v>
      </c>
      <c r="AA3693" s="14">
        <v>0</v>
      </c>
      <c r="AB3693" s="22">
        <v>1</v>
      </c>
      <c r="AC3693" s="22">
        <v>1</v>
      </c>
      <c r="AD3693" s="23">
        <v>417.3535989270386</v>
      </c>
      <c r="AE3693" s="23">
        <v>0.4173535989270386</v>
      </c>
      <c r="AF3693" s="23">
        <v>0.58346033129999997</v>
      </c>
      <c r="AG3693" s="14">
        <v>0.33678508653150668</v>
      </c>
      <c r="AH3693" s="22">
        <v>3</v>
      </c>
      <c r="AI3693" s="23">
        <v>4165.04</v>
      </c>
      <c r="AJ3693" s="23">
        <v>4.1650400000000003</v>
      </c>
      <c r="AK3693" s="23">
        <v>3.6985555200000002</v>
      </c>
      <c r="AL3693" s="14">
        <v>2.1348809405250169</v>
      </c>
      <c r="AM3693" s="22">
        <v>1426</v>
      </c>
      <c r="AN3693" s="23">
        <v>35165.125000000058</v>
      </c>
      <c r="AO3693" s="23">
        <v>35.165124999999932</v>
      </c>
      <c r="AP3693" s="23">
        <v>31.226631000000001</v>
      </c>
      <c r="AQ3693" s="14">
        <v>18.024642052340379</v>
      </c>
      <c r="AR3693" s="22">
        <v>1429</v>
      </c>
      <c r="AS3693" s="23">
        <v>39330.165000000059</v>
      </c>
      <c r="AT3693" s="23">
        <v>39.33016499999993</v>
      </c>
      <c r="AU3693" s="23">
        <v>34.925186520000004</v>
      </c>
      <c r="AV3693" s="14">
        <v>20.159522992865398</v>
      </c>
      <c r="AW3693" s="22">
        <v>9</v>
      </c>
      <c r="AX3693" s="22">
        <v>9</v>
      </c>
      <c r="AY3693" s="23">
        <v>524.5</v>
      </c>
      <c r="AZ3693" s="23">
        <v>0.52450000000000008</v>
      </c>
      <c r="BA3693" s="23">
        <v>1.7660550000000002</v>
      </c>
      <c r="BB3693" s="14">
        <v>1.0194026124606907</v>
      </c>
      <c r="BC3693" s="22">
        <v>65</v>
      </c>
      <c r="BD3693" s="23">
        <v>109426</v>
      </c>
      <c r="BE3693" s="23">
        <v>109.42599999999989</v>
      </c>
      <c r="BF3693" s="23">
        <v>237.3926188014544</v>
      </c>
      <c r="BG3693" s="14">
        <v>137.02781384786289</v>
      </c>
      <c r="BH3693" s="22">
        <v>1511</v>
      </c>
      <c r="BI3693" s="23">
        <v>156.02801859892688</v>
      </c>
      <c r="BJ3693" s="23">
        <v>312.52705065275438</v>
      </c>
      <c r="BK3693" s="14">
        <v>180.39692529397578</v>
      </c>
      <c r="BL3693" t="s">
        <v>672</v>
      </c>
    </row>
    <row r="3694" spans="1:64">
      <c r="A3694" t="s">
        <v>4815</v>
      </c>
      <c r="B3694" t="s">
        <v>4808</v>
      </c>
      <c r="C3694" t="s">
        <v>672</v>
      </c>
      <c r="D3694" t="s">
        <v>942</v>
      </c>
      <c r="E3694">
        <v>2021</v>
      </c>
      <c r="F3694" s="23">
        <v>170.99</v>
      </c>
      <c r="G3694" s="23">
        <v>21.84</v>
      </c>
      <c r="H3694" s="22">
        <v>21328</v>
      </c>
      <c r="I3694" s="34">
        <v>160.84</v>
      </c>
      <c r="J3694" s="22">
        <v>7</v>
      </c>
      <c r="K3694" s="22">
        <v>9</v>
      </c>
      <c r="L3694" s="23">
        <v>4340</v>
      </c>
      <c r="M3694" s="23">
        <v>4.34</v>
      </c>
      <c r="N3694" s="23">
        <v>25.957540000000002</v>
      </c>
      <c r="O3694" s="14">
        <v>16.14</v>
      </c>
      <c r="P3694" s="22">
        <v>0</v>
      </c>
      <c r="Q3694" s="22">
        <v>0</v>
      </c>
      <c r="R3694" s="23">
        <v>0</v>
      </c>
      <c r="S3694" s="23">
        <v>0</v>
      </c>
      <c r="T3694" s="23">
        <v>0</v>
      </c>
      <c r="U3694" s="14">
        <v>0</v>
      </c>
      <c r="V3694" s="22">
        <v>0</v>
      </c>
      <c r="W3694" s="22">
        <v>0</v>
      </c>
      <c r="X3694" s="23">
        <v>0</v>
      </c>
      <c r="Y3694" s="23">
        <v>0</v>
      </c>
      <c r="Z3694" s="23">
        <v>0</v>
      </c>
      <c r="AA3694" s="14">
        <v>0</v>
      </c>
      <c r="AB3694" s="22">
        <v>1</v>
      </c>
      <c r="AC3694" s="22">
        <v>1</v>
      </c>
      <c r="AD3694" s="23">
        <v>413.16035410000001</v>
      </c>
      <c r="AE3694" s="23">
        <v>0.41316035400000001</v>
      </c>
      <c r="AF3694" s="23">
        <v>0.57759817499999999</v>
      </c>
      <c r="AG3694" s="14">
        <v>0.36</v>
      </c>
      <c r="AH3694" s="22">
        <v>3</v>
      </c>
      <c r="AI3694" s="23">
        <v>4165.04</v>
      </c>
      <c r="AJ3694" s="23">
        <v>4.1650400000000003</v>
      </c>
      <c r="AK3694" s="23">
        <v>3.7269732229999999</v>
      </c>
      <c r="AL3694" s="14">
        <v>2.3199999999999998</v>
      </c>
      <c r="AM3694" s="22">
        <v>1573</v>
      </c>
      <c r="AN3694" s="23">
        <v>37502.841999999997</v>
      </c>
      <c r="AO3694" s="23">
        <v>37.502842000000001</v>
      </c>
      <c r="AP3694" s="23">
        <v>33.558402299999997</v>
      </c>
      <c r="AQ3694" s="14">
        <v>20.86</v>
      </c>
      <c r="AR3694" s="22">
        <v>1576</v>
      </c>
      <c r="AS3694" s="23">
        <v>41667.881999999998</v>
      </c>
      <c r="AT3694" s="23">
        <v>41.667881999999999</v>
      </c>
      <c r="AU3694" s="23">
        <v>37.285375530000003</v>
      </c>
      <c r="AV3694" s="14">
        <v>23.18</v>
      </c>
      <c r="AW3694" s="22">
        <v>9</v>
      </c>
      <c r="AX3694" s="22">
        <v>10</v>
      </c>
      <c r="AY3694" s="23">
        <v>574.5</v>
      </c>
      <c r="AZ3694" s="23">
        <v>0.57450000000000001</v>
      </c>
      <c r="BA3694" s="23">
        <v>1.896355</v>
      </c>
      <c r="BB3694" s="14">
        <v>1.18</v>
      </c>
      <c r="BC3694" s="22">
        <v>65</v>
      </c>
      <c r="BD3694" s="23">
        <v>109411</v>
      </c>
      <c r="BE3694" s="23">
        <v>109.411</v>
      </c>
      <c r="BF3694" s="23">
        <v>207.20686330000001</v>
      </c>
      <c r="BG3694" s="14">
        <v>128.83000000000001</v>
      </c>
      <c r="BH3694" s="22">
        <v>1658</v>
      </c>
      <c r="BI3694" s="23">
        <v>156.41</v>
      </c>
      <c r="BJ3694" s="23">
        <v>272.92</v>
      </c>
      <c r="BK3694" s="14">
        <v>169.69</v>
      </c>
      <c r="BL3694" t="s">
        <v>672</v>
      </c>
    </row>
    <row r="3695" spans="1:64">
      <c r="A3695" t="s">
        <v>4816</v>
      </c>
      <c r="B3695" t="s">
        <v>4808</v>
      </c>
      <c r="C3695" t="s">
        <v>672</v>
      </c>
      <c r="D3695" s="111" t="s">
        <v>942</v>
      </c>
      <c r="E3695" s="110">
        <v>2022</v>
      </c>
      <c r="F3695" s="23"/>
      <c r="G3695" s="23"/>
      <c r="H3695" s="22">
        <v>21483</v>
      </c>
      <c r="I3695" s="34">
        <v>155.69886252972856</v>
      </c>
      <c r="J3695" s="22">
        <v>7</v>
      </c>
      <c r="K3695" s="22">
        <v>10</v>
      </c>
      <c r="L3695" s="23">
        <v>4740</v>
      </c>
      <c r="M3695" s="23">
        <v>4.7399999999999993</v>
      </c>
      <c r="N3695" s="23">
        <v>28.05132</v>
      </c>
      <c r="O3695" s="14">
        <v>18.016393661606863</v>
      </c>
      <c r="P3695" s="22">
        <v>0</v>
      </c>
      <c r="Q3695" s="22">
        <v>0</v>
      </c>
      <c r="R3695" s="23">
        <v>0</v>
      </c>
      <c r="S3695" s="23">
        <v>0</v>
      </c>
      <c r="T3695" s="23">
        <v>0</v>
      </c>
      <c r="U3695" s="14">
        <v>0</v>
      </c>
      <c r="V3695" s="22">
        <v>0</v>
      </c>
      <c r="W3695" s="22">
        <v>0</v>
      </c>
      <c r="X3695" s="23">
        <v>0</v>
      </c>
      <c r="Y3695" s="23">
        <v>0</v>
      </c>
      <c r="Z3695" s="23">
        <v>0</v>
      </c>
      <c r="AA3695" s="14">
        <v>0</v>
      </c>
      <c r="AB3695" s="22">
        <v>1</v>
      </c>
      <c r="AC3695" s="22">
        <v>1</v>
      </c>
      <c r="AD3695" s="23">
        <v>391.42305579399101</v>
      </c>
      <c r="AE3695" s="23">
        <v>0.391423055793991</v>
      </c>
      <c r="AF3695" s="23">
        <v>0.54720943200000005</v>
      </c>
      <c r="AG3695" s="14">
        <v>0.35145371206261572</v>
      </c>
      <c r="AH3695" s="22">
        <v>5</v>
      </c>
      <c r="AI3695" s="23">
        <v>4185.0600000000004</v>
      </c>
      <c r="AJ3695" s="23">
        <v>4.18506</v>
      </c>
      <c r="AK3695" s="23">
        <v>4.287024459702975</v>
      </c>
      <c r="AL3695" s="14">
        <v>2.7534076935754279</v>
      </c>
      <c r="AM3695" s="22">
        <v>1780</v>
      </c>
      <c r="AN3695" s="23">
        <v>40520.427000000076</v>
      </c>
      <c r="AO3695" s="23">
        <v>40.520426999999884</v>
      </c>
      <c r="AP3695" s="23">
        <v>41.507663370801964</v>
      </c>
      <c r="AQ3695" s="14">
        <v>26.658938091392059</v>
      </c>
      <c r="AR3695" s="22">
        <v>1785</v>
      </c>
      <c r="AS3695" s="23">
        <v>44705.487000000096</v>
      </c>
      <c r="AT3695" s="23">
        <v>44.705486999999899</v>
      </c>
      <c r="AU3695" s="23">
        <v>45.794687830504984</v>
      </c>
      <c r="AV3695" s="14">
        <v>29.412345784967513</v>
      </c>
      <c r="AW3695" s="22">
        <v>9</v>
      </c>
      <c r="AX3695" s="22">
        <v>9</v>
      </c>
      <c r="AY3695" s="23">
        <v>524.5</v>
      </c>
      <c r="AZ3695" s="23">
        <v>0.52449999999999997</v>
      </c>
      <c r="BA3695" s="23">
        <v>1.6448549999999997</v>
      </c>
      <c r="BB3695" s="14">
        <v>1.0564335366842754</v>
      </c>
      <c r="BC3695" s="22">
        <v>67</v>
      </c>
      <c r="BD3695" s="23">
        <v>106425</v>
      </c>
      <c r="BE3695" s="23">
        <v>106.42499999999995</v>
      </c>
      <c r="BF3695" s="23">
        <v>227.02838150318325</v>
      </c>
      <c r="BG3695" s="14">
        <v>145.81248559849647</v>
      </c>
      <c r="BH3695" s="22">
        <v>1869</v>
      </c>
      <c r="BI3695" s="23">
        <v>156.78641005579385</v>
      </c>
      <c r="BJ3695" s="23">
        <v>303.06645376568821</v>
      </c>
      <c r="BK3695" s="14">
        <v>194.64911229381772</v>
      </c>
      <c r="BL3695" t="s">
        <v>672</v>
      </c>
    </row>
    <row r="3696" spans="1:64">
      <c r="A3696" t="s">
        <v>4817</v>
      </c>
      <c r="B3696" t="s">
        <v>4808</v>
      </c>
      <c r="C3696" t="s">
        <v>672</v>
      </c>
      <c r="D3696" t="s">
        <v>942</v>
      </c>
      <c r="E3696">
        <v>2023</v>
      </c>
      <c r="F3696">
        <v>170.99</v>
      </c>
      <c r="G3696">
        <v>22.13</v>
      </c>
      <c r="H3696">
        <v>21352</v>
      </c>
      <c r="I3696">
        <v>155.69886252972856</v>
      </c>
      <c r="J3696">
        <v>7</v>
      </c>
      <c r="K3696">
        <v>10</v>
      </c>
      <c r="L3696">
        <v>4740</v>
      </c>
      <c r="M3696">
        <v>4.74</v>
      </c>
      <c r="N3696">
        <v>28.05132</v>
      </c>
      <c r="O3696">
        <v>18.016393661606866</v>
      </c>
      <c r="P3696">
        <v>0</v>
      </c>
      <c r="Q3696">
        <v>0</v>
      </c>
      <c r="R3696">
        <v>0</v>
      </c>
      <c r="S3696">
        <v>0</v>
      </c>
      <c r="T3696">
        <v>0</v>
      </c>
      <c r="U3696">
        <v>0</v>
      </c>
      <c r="V3696">
        <v>0</v>
      </c>
      <c r="W3696">
        <v>0</v>
      </c>
      <c r="X3696">
        <v>0</v>
      </c>
      <c r="Y3696">
        <v>0</v>
      </c>
      <c r="Z3696">
        <v>0</v>
      </c>
      <c r="AA3696">
        <v>0</v>
      </c>
      <c r="AB3696">
        <v>1</v>
      </c>
      <c r="AC3696">
        <v>1</v>
      </c>
      <c r="AD3696">
        <v>324.92331115879801</v>
      </c>
      <c r="AE3696">
        <v>0.32492331115879802</v>
      </c>
      <c r="AF3696">
        <v>0.45424278899999998</v>
      </c>
      <c r="AG3696">
        <v>0.29174444926549709</v>
      </c>
      <c r="AH3696">
        <v>8</v>
      </c>
      <c r="AI3696">
        <v>7761.22</v>
      </c>
      <c r="AJ3696">
        <v>7.7612199999999998</v>
      </c>
      <c r="AK3696">
        <v>7.2799250000000004</v>
      </c>
      <c r="AL3696">
        <v>5.0504720000000001</v>
      </c>
      <c r="AM3696">
        <v>2137</v>
      </c>
      <c r="AN3696">
        <v>45629.837</v>
      </c>
      <c r="AO3696">
        <v>45.629837000000002</v>
      </c>
      <c r="AP3696">
        <v>42.800204999999998</v>
      </c>
      <c r="AQ3696">
        <v>27.489092922453359</v>
      </c>
      <c r="AR3696">
        <v>2345</v>
      </c>
      <c r="AS3696">
        <v>53538.746999999901</v>
      </c>
      <c r="AT3696">
        <v>53.538746999999702</v>
      </c>
      <c r="AU3696">
        <v>50.218661296874402</v>
      </c>
      <c r="AV3696">
        <v>32.253711093930335</v>
      </c>
      <c r="AW3696">
        <v>9</v>
      </c>
      <c r="AX3696">
        <v>10</v>
      </c>
      <c r="AY3696">
        <v>573</v>
      </c>
      <c r="AZ3696">
        <v>0.57299999999999995</v>
      </c>
      <c r="BA3696">
        <v>1.7660549999999999</v>
      </c>
      <c r="BB3696">
        <v>1.1342761092187144</v>
      </c>
      <c r="BC3696">
        <v>67</v>
      </c>
      <c r="BD3696">
        <v>106425</v>
      </c>
      <c r="BE3696">
        <v>106.425</v>
      </c>
      <c r="BF3696">
        <v>271.08214299999997</v>
      </c>
      <c r="BG3696">
        <v>174.10669454842071</v>
      </c>
      <c r="BH3696">
        <v>2429</v>
      </c>
      <c r="BI3696">
        <v>165.6016703111585</v>
      </c>
      <c r="BJ3696">
        <v>351.57242208587434</v>
      </c>
      <c r="BK3696">
        <v>225.80281986244211</v>
      </c>
      <c r="BL3696" t="s">
        <v>672</v>
      </c>
    </row>
    <row r="3697" spans="1:64">
      <c r="A3697" t="s">
        <v>4818</v>
      </c>
      <c r="B3697" t="s">
        <v>4808</v>
      </c>
      <c r="C3697" t="s">
        <v>672</v>
      </c>
      <c r="D3697" t="s">
        <v>942</v>
      </c>
      <c r="E3697">
        <v>2024</v>
      </c>
      <c r="F3697">
        <v>170.99</v>
      </c>
      <c r="G3697">
        <v>22.15</v>
      </c>
      <c r="H3697">
        <v>21593</v>
      </c>
      <c r="I3697">
        <v>148.06532031201553</v>
      </c>
      <c r="J3697">
        <v>6</v>
      </c>
      <c r="K3697">
        <v>11</v>
      </c>
      <c r="L3697">
        <v>4960</v>
      </c>
      <c r="M3697">
        <v>4.96</v>
      </c>
      <c r="N3697">
        <v>29.353280000000002</v>
      </c>
      <c r="O3697">
        <v>19.824547664601226</v>
      </c>
      <c r="P3697">
        <v>0</v>
      </c>
      <c r="Q3697">
        <v>0</v>
      </c>
      <c r="R3697">
        <v>0</v>
      </c>
      <c r="S3697">
        <v>0</v>
      </c>
      <c r="T3697">
        <v>0</v>
      </c>
      <c r="U3697">
        <v>0</v>
      </c>
      <c r="V3697">
        <v>0</v>
      </c>
      <c r="W3697">
        <v>0</v>
      </c>
      <c r="X3697">
        <v>0</v>
      </c>
      <c r="Y3697">
        <v>0</v>
      </c>
      <c r="Z3697">
        <v>0</v>
      </c>
      <c r="AA3697">
        <v>0</v>
      </c>
      <c r="AB3697">
        <v>1</v>
      </c>
      <c r="AC3697">
        <v>1</v>
      </c>
      <c r="AD3697">
        <v>255.14133412017165</v>
      </c>
      <c r="AE3697">
        <v>0.25514133412017165</v>
      </c>
      <c r="AF3697">
        <v>0.35668758509999998</v>
      </c>
      <c r="AG3697">
        <v>0.24089880354721707</v>
      </c>
      <c r="AH3697">
        <v>10</v>
      </c>
      <c r="AI3697">
        <v>9277.42</v>
      </c>
      <c r="AJ3697">
        <v>9.2774199999999993</v>
      </c>
      <c r="AK3697">
        <v>8.3677115439225602</v>
      </c>
      <c r="AL3697">
        <v>5.6513649018483356</v>
      </c>
      <c r="AM3697">
        <v>2429</v>
      </c>
      <c r="AN3697">
        <v>50663.037000000135</v>
      </c>
      <c r="AO3697">
        <v>50.66303699999991</v>
      </c>
      <c r="AP3697">
        <v>45.695212629704749</v>
      </c>
      <c r="AQ3697">
        <v>30.861522828851484</v>
      </c>
      <c r="AR3697">
        <v>2795</v>
      </c>
      <c r="AS3697">
        <v>60239.976000000228</v>
      </c>
      <c r="AT3697">
        <v>60.239975999999622</v>
      </c>
      <c r="AU3697">
        <v>54.333073481724384</v>
      </c>
      <c r="AV3697">
        <v>36.695340520811506</v>
      </c>
      <c r="AW3697">
        <v>9</v>
      </c>
      <c r="AX3697">
        <v>10</v>
      </c>
      <c r="AY3697">
        <v>573</v>
      </c>
      <c r="AZ3697">
        <v>0.57299999999999995</v>
      </c>
      <c r="BA3697">
        <v>1.7660549999999999</v>
      </c>
      <c r="BB3697">
        <v>1.1927539793102275</v>
      </c>
      <c r="BC3697">
        <v>67</v>
      </c>
      <c r="BD3697">
        <v>106425</v>
      </c>
      <c r="BE3697">
        <v>106.42499999999995</v>
      </c>
      <c r="BF3697">
        <v>236.6168826360109</v>
      </c>
      <c r="BG3697">
        <v>159.80574123460659</v>
      </c>
      <c r="BH3697">
        <v>2878</v>
      </c>
      <c r="BI3697">
        <v>172.45311733411972</v>
      </c>
      <c r="BJ3697">
        <v>322.42597870283527</v>
      </c>
      <c r="BK3697">
        <v>217.75928220287676</v>
      </c>
      <c r="BL3697" t="s">
        <v>672</v>
      </c>
    </row>
    <row r="3698" spans="1:64">
      <c r="A3698" t="s">
        <v>4819</v>
      </c>
      <c r="B3698" t="s">
        <v>4820</v>
      </c>
      <c r="C3698" t="s">
        <v>673</v>
      </c>
      <c r="D3698" t="s">
        <v>942</v>
      </c>
      <c r="E3698">
        <v>2012</v>
      </c>
      <c r="F3698" s="23">
        <v>157.28</v>
      </c>
      <c r="G3698" s="23">
        <v>26.44</v>
      </c>
      <c r="H3698" s="22">
        <v>30542</v>
      </c>
      <c r="I3698" s="34">
        <v>244.55239900000001</v>
      </c>
      <c r="J3698" s="22">
        <v>16</v>
      </c>
      <c r="K3698" s="22" t="s">
        <v>782</v>
      </c>
      <c r="L3698" s="23">
        <v>6917</v>
      </c>
      <c r="M3698" s="23">
        <v>6.9169999999999998</v>
      </c>
      <c r="N3698" s="23">
        <v>43.909365000000001</v>
      </c>
      <c r="O3698" s="14">
        <v>17.95499254129173</v>
      </c>
      <c r="P3698" s="22">
        <v>0</v>
      </c>
      <c r="Q3698" s="22" t="s">
        <v>782</v>
      </c>
      <c r="R3698" s="23">
        <v>0</v>
      </c>
      <c r="S3698" s="23">
        <v>0</v>
      </c>
      <c r="T3698" s="23">
        <v>0</v>
      </c>
      <c r="U3698" s="14">
        <v>0</v>
      </c>
      <c r="V3698" s="22">
        <v>0</v>
      </c>
      <c r="W3698" s="22" t="s">
        <v>782</v>
      </c>
      <c r="X3698" s="23">
        <v>0</v>
      </c>
      <c r="Y3698" s="23">
        <v>0</v>
      </c>
      <c r="Z3698" s="23">
        <v>0</v>
      </c>
      <c r="AA3698" s="14">
        <v>0</v>
      </c>
      <c r="AB3698" s="22">
        <v>1</v>
      </c>
      <c r="AC3698" s="22" t="s">
        <v>782</v>
      </c>
      <c r="AD3698" s="23">
        <v>225</v>
      </c>
      <c r="AE3698" s="23">
        <v>0.22500000000000001</v>
      </c>
      <c r="AF3698" s="23">
        <v>2.2615E-2</v>
      </c>
      <c r="AG3698" s="14">
        <v>9.2475069115964797E-3</v>
      </c>
      <c r="AH3698" s="22" t="s">
        <v>782</v>
      </c>
      <c r="AI3698" s="23" t="s">
        <v>782</v>
      </c>
      <c r="AJ3698" s="23" t="s">
        <v>782</v>
      </c>
      <c r="AK3698" s="23" t="s">
        <v>782</v>
      </c>
      <c r="AL3698" s="14" t="s">
        <v>782</v>
      </c>
      <c r="AM3698" s="22" t="s">
        <v>782</v>
      </c>
      <c r="AN3698" s="23" t="s">
        <v>782</v>
      </c>
      <c r="AO3698" s="23" t="s">
        <v>782</v>
      </c>
      <c r="AP3698" s="23" t="s">
        <v>782</v>
      </c>
      <c r="AQ3698" s="14" t="s">
        <v>782</v>
      </c>
      <c r="AR3698" s="22">
        <v>1403</v>
      </c>
      <c r="AS3698" s="23">
        <v>28957.071000000011</v>
      </c>
      <c r="AT3698" s="23">
        <v>28.95707100000001</v>
      </c>
      <c r="AU3698" s="23">
        <v>24.015901000000003</v>
      </c>
      <c r="AV3698" s="14">
        <v>9.8203497893308338</v>
      </c>
      <c r="AW3698" s="22">
        <v>0</v>
      </c>
      <c r="AX3698" s="22" t="s">
        <v>782</v>
      </c>
      <c r="AY3698" s="23">
        <v>0</v>
      </c>
      <c r="AZ3698" s="23">
        <v>0</v>
      </c>
      <c r="BA3698" s="23">
        <v>0</v>
      </c>
      <c r="BB3698" s="14">
        <v>0</v>
      </c>
      <c r="BC3698" s="22">
        <v>5</v>
      </c>
      <c r="BD3698" s="23">
        <v>10300</v>
      </c>
      <c r="BE3698" s="23">
        <v>10.3</v>
      </c>
      <c r="BF3698" s="23">
        <v>16.449100000000001</v>
      </c>
      <c r="BG3698" s="14">
        <v>6.7262067627478075</v>
      </c>
      <c r="BH3698" s="22">
        <v>1425</v>
      </c>
      <c r="BI3698" s="23">
        <v>46.399071000000013</v>
      </c>
      <c r="BJ3698" s="23">
        <v>84.396980999999997</v>
      </c>
      <c r="BK3698" s="14">
        <v>34.510796600281964</v>
      </c>
      <c r="BL3698" t="s">
        <v>673</v>
      </c>
    </row>
    <row r="3699" spans="1:64">
      <c r="A3699" t="s">
        <v>4821</v>
      </c>
      <c r="B3699" t="s">
        <v>4820</v>
      </c>
      <c r="C3699" t="s">
        <v>673</v>
      </c>
      <c r="D3699" t="s">
        <v>942</v>
      </c>
      <c r="E3699">
        <v>2015</v>
      </c>
      <c r="F3699" s="23">
        <v>157.28</v>
      </c>
      <c r="G3699" s="23">
        <v>26.27</v>
      </c>
      <c r="H3699" s="22">
        <v>31964</v>
      </c>
      <c r="I3699" s="34">
        <v>253.95440596826253</v>
      </c>
      <c r="J3699" s="13">
        <v>16</v>
      </c>
      <c r="K3699" s="13">
        <v>20</v>
      </c>
      <c r="L3699" s="19">
        <v>8437</v>
      </c>
      <c r="M3699" s="35">
        <v>8.4369999999999994</v>
      </c>
      <c r="N3699" s="19">
        <v>50.464691981865627</v>
      </c>
      <c r="O3699" s="17">
        <v>19.871555994256841</v>
      </c>
      <c r="P3699" s="36">
        <v>0</v>
      </c>
      <c r="Q3699" s="37">
        <v>0</v>
      </c>
      <c r="R3699" s="38">
        <v>0</v>
      </c>
      <c r="S3699" s="27">
        <v>0</v>
      </c>
      <c r="T3699" s="23">
        <v>0</v>
      </c>
      <c r="U3699" s="17">
        <v>0</v>
      </c>
      <c r="V3699" s="22">
        <v>0</v>
      </c>
      <c r="W3699" s="22">
        <v>0</v>
      </c>
      <c r="X3699" s="23">
        <v>0</v>
      </c>
      <c r="Y3699" s="27">
        <v>0</v>
      </c>
      <c r="Z3699" s="27">
        <v>0</v>
      </c>
      <c r="AA3699" s="14">
        <v>0</v>
      </c>
      <c r="AB3699" s="39">
        <v>1</v>
      </c>
      <c r="AC3699" s="22" t="s">
        <v>782</v>
      </c>
      <c r="AD3699" s="23">
        <v>225</v>
      </c>
      <c r="AE3699" s="23">
        <v>0.22500000000000001</v>
      </c>
      <c r="AF3699" s="23">
        <v>0.84165060000000003</v>
      </c>
      <c r="AG3699" s="14">
        <v>0.33141799481328299</v>
      </c>
      <c r="AH3699" s="22" t="s">
        <v>782</v>
      </c>
      <c r="AI3699" s="23" t="s">
        <v>782</v>
      </c>
      <c r="AJ3699" s="23" t="s">
        <v>782</v>
      </c>
      <c r="AK3699" s="23" t="s">
        <v>782</v>
      </c>
      <c r="AL3699" s="14" t="s">
        <v>782</v>
      </c>
      <c r="AM3699" s="22" t="s">
        <v>782</v>
      </c>
      <c r="AN3699" s="23" t="s">
        <v>782</v>
      </c>
      <c r="AO3699" s="23" t="s">
        <v>782</v>
      </c>
      <c r="AP3699" s="23" t="s">
        <v>782</v>
      </c>
      <c r="AQ3699" s="14" t="s">
        <v>782</v>
      </c>
      <c r="AR3699" s="40">
        <v>1636</v>
      </c>
      <c r="AS3699" s="41">
        <v>32687.170999999918</v>
      </c>
      <c r="AT3699" s="23">
        <v>32.687170999999921</v>
      </c>
      <c r="AU3699" s="23">
        <v>29.031528419200949</v>
      </c>
      <c r="AV3699" s="14">
        <v>11.431787650429309</v>
      </c>
      <c r="AW3699" s="22">
        <v>0</v>
      </c>
      <c r="AX3699" s="22" t="s">
        <v>782</v>
      </c>
      <c r="AY3699" s="23">
        <v>0</v>
      </c>
      <c r="AZ3699" s="23">
        <v>0</v>
      </c>
      <c r="BA3699" s="23">
        <v>0</v>
      </c>
      <c r="BB3699" s="14">
        <v>0</v>
      </c>
      <c r="BC3699" s="42">
        <v>5</v>
      </c>
      <c r="BD3699" s="43">
        <v>10000</v>
      </c>
      <c r="BE3699" s="44">
        <v>10</v>
      </c>
      <c r="BF3699" s="23">
        <v>18.539261307041965</v>
      </c>
      <c r="BG3699" s="14">
        <v>7.3002321957583494</v>
      </c>
      <c r="BH3699" s="22">
        <v>1658</v>
      </c>
      <c r="BI3699" s="23">
        <v>51.34917099999992</v>
      </c>
      <c r="BJ3699" s="23">
        <v>98.877132308108543</v>
      </c>
      <c r="BK3699" s="14">
        <v>38.934993835257785</v>
      </c>
      <c r="BL3699" t="s">
        <v>673</v>
      </c>
    </row>
    <row r="3700" spans="1:64">
      <c r="A3700" t="s">
        <v>4822</v>
      </c>
      <c r="B3700" t="s">
        <v>4820</v>
      </c>
      <c r="C3700" t="s">
        <v>673</v>
      </c>
      <c r="D3700" t="s">
        <v>942</v>
      </c>
      <c r="E3700">
        <v>2016</v>
      </c>
      <c r="F3700" s="23">
        <v>157.28</v>
      </c>
      <c r="G3700" s="23">
        <v>25.39</v>
      </c>
      <c r="H3700" s="22">
        <v>31949</v>
      </c>
      <c r="I3700" s="34">
        <v>271.77113720085111</v>
      </c>
      <c r="J3700" s="13">
        <v>17</v>
      </c>
      <c r="K3700" s="13">
        <v>21</v>
      </c>
      <c r="L3700" s="19">
        <v>8512</v>
      </c>
      <c r="M3700" s="35">
        <v>8.5120000000000005</v>
      </c>
      <c r="N3700" s="19">
        <v>50.910271999999992</v>
      </c>
      <c r="O3700" s="17">
        <v>18.732773658144207</v>
      </c>
      <c r="P3700" s="13">
        <v>0</v>
      </c>
      <c r="Q3700" s="13">
        <v>0</v>
      </c>
      <c r="R3700" s="19">
        <v>0</v>
      </c>
      <c r="S3700" s="27">
        <v>0</v>
      </c>
      <c r="T3700" s="19">
        <v>0</v>
      </c>
      <c r="U3700" s="17">
        <v>0</v>
      </c>
      <c r="V3700" s="13">
        <v>0</v>
      </c>
      <c r="W3700" s="13">
        <v>0</v>
      </c>
      <c r="X3700" s="19">
        <v>0</v>
      </c>
      <c r="Y3700" s="27">
        <v>0</v>
      </c>
      <c r="Z3700" s="19">
        <v>0</v>
      </c>
      <c r="AA3700" s="14">
        <v>0</v>
      </c>
      <c r="AB3700" s="13">
        <v>1</v>
      </c>
      <c r="AC3700" s="22" t="s">
        <v>782</v>
      </c>
      <c r="AD3700" s="19">
        <v>225</v>
      </c>
      <c r="AE3700" s="23">
        <v>0.22500000000000001</v>
      </c>
      <c r="AF3700" s="19">
        <v>1.1296445999999998</v>
      </c>
      <c r="AG3700" s="14">
        <v>0.41566025429887415</v>
      </c>
      <c r="AH3700" s="22" t="s">
        <v>782</v>
      </c>
      <c r="AI3700" s="23" t="s">
        <v>782</v>
      </c>
      <c r="AJ3700" s="23" t="s">
        <v>782</v>
      </c>
      <c r="AK3700" s="23" t="s">
        <v>782</v>
      </c>
      <c r="AL3700" s="14" t="s">
        <v>782</v>
      </c>
      <c r="AM3700" s="22" t="s">
        <v>782</v>
      </c>
      <c r="AN3700" s="23" t="s">
        <v>782</v>
      </c>
      <c r="AO3700" s="23" t="s">
        <v>782</v>
      </c>
      <c r="AP3700" s="23" t="s">
        <v>782</v>
      </c>
      <c r="AQ3700" s="14" t="s">
        <v>782</v>
      </c>
      <c r="AR3700" s="13">
        <v>1668</v>
      </c>
      <c r="AS3700" s="19">
        <v>33237.31599999997</v>
      </c>
      <c r="AT3700" s="23">
        <v>33.237315999999971</v>
      </c>
      <c r="AU3700" s="19">
        <v>29.51473660800006</v>
      </c>
      <c r="AV3700" s="14">
        <v>10.860143910788929</v>
      </c>
      <c r="AW3700" s="13">
        <v>0</v>
      </c>
      <c r="AX3700" s="22" t="s">
        <v>782</v>
      </c>
      <c r="AY3700" s="19">
        <v>0</v>
      </c>
      <c r="AZ3700" s="23">
        <v>0</v>
      </c>
      <c r="BA3700" s="19">
        <v>0</v>
      </c>
      <c r="BB3700" s="14">
        <v>0</v>
      </c>
      <c r="BC3700" s="13">
        <v>6</v>
      </c>
      <c r="BD3700" s="19">
        <v>12050</v>
      </c>
      <c r="BE3700" s="44">
        <v>12.05</v>
      </c>
      <c r="BF3700" s="19">
        <v>22.385981875581361</v>
      </c>
      <c r="BG3700" s="14">
        <v>8.2370711276220288</v>
      </c>
      <c r="BH3700" s="22">
        <v>1692</v>
      </c>
      <c r="BI3700" s="23">
        <v>54.024315999999978</v>
      </c>
      <c r="BJ3700" s="23">
        <v>103.94063508358141</v>
      </c>
      <c r="BK3700" s="14">
        <v>38.24564895085404</v>
      </c>
      <c r="BL3700" t="s">
        <v>673</v>
      </c>
    </row>
    <row r="3701" spans="1:64">
      <c r="A3701" t="s">
        <v>4823</v>
      </c>
      <c r="B3701" t="s">
        <v>4820</v>
      </c>
      <c r="C3701" t="s">
        <v>673</v>
      </c>
      <c r="D3701" t="s">
        <v>942</v>
      </c>
      <c r="E3701">
        <v>2017</v>
      </c>
      <c r="F3701" s="23">
        <v>157.28</v>
      </c>
      <c r="G3701" s="23">
        <v>25.53</v>
      </c>
      <c r="H3701" s="22">
        <v>31943</v>
      </c>
      <c r="I3701" s="34">
        <v>250.9125992469686</v>
      </c>
      <c r="J3701" s="13">
        <v>17</v>
      </c>
      <c r="K3701" s="13">
        <v>22</v>
      </c>
      <c r="L3701" s="19">
        <v>9532</v>
      </c>
      <c r="M3701" s="19">
        <v>9.5319999999999983</v>
      </c>
      <c r="N3701" s="19">
        <v>57.010891999999991</v>
      </c>
      <c r="O3701" s="17">
        <v>22.721414616523596</v>
      </c>
      <c r="P3701" s="13">
        <v>0</v>
      </c>
      <c r="Q3701" s="13">
        <v>0</v>
      </c>
      <c r="R3701" s="19">
        <v>0</v>
      </c>
      <c r="S3701" s="19">
        <v>0</v>
      </c>
      <c r="T3701" s="19">
        <v>0</v>
      </c>
      <c r="U3701" s="17">
        <v>0</v>
      </c>
      <c r="V3701" s="13">
        <v>0</v>
      </c>
      <c r="W3701" s="13">
        <v>0</v>
      </c>
      <c r="X3701" s="19">
        <v>0</v>
      </c>
      <c r="Y3701" s="19">
        <v>0</v>
      </c>
      <c r="Z3701" s="19">
        <v>0</v>
      </c>
      <c r="AA3701" s="14">
        <v>0</v>
      </c>
      <c r="AB3701" s="13">
        <v>1</v>
      </c>
      <c r="AC3701" s="22" t="s">
        <v>782</v>
      </c>
      <c r="AD3701" s="19">
        <v>225</v>
      </c>
      <c r="AE3701" s="19">
        <v>0.22500000000000001</v>
      </c>
      <c r="AF3701" s="19">
        <v>0.99725219999999992</v>
      </c>
      <c r="AG3701" s="14">
        <v>0.39745002960908432</v>
      </c>
      <c r="AH3701" s="22" t="s">
        <v>782</v>
      </c>
      <c r="AI3701" s="23" t="s">
        <v>782</v>
      </c>
      <c r="AJ3701" s="23" t="s">
        <v>782</v>
      </c>
      <c r="AK3701" s="23" t="s">
        <v>782</v>
      </c>
      <c r="AL3701" s="14" t="s">
        <v>782</v>
      </c>
      <c r="AM3701" s="22" t="s">
        <v>782</v>
      </c>
      <c r="AN3701" s="23" t="s">
        <v>782</v>
      </c>
      <c r="AO3701" s="23" t="s">
        <v>782</v>
      </c>
      <c r="AP3701" s="23" t="s">
        <v>782</v>
      </c>
      <c r="AQ3701" s="14" t="s">
        <v>782</v>
      </c>
      <c r="AR3701" s="13">
        <v>1692</v>
      </c>
      <c r="AS3701" s="19">
        <v>34522.515999999967</v>
      </c>
      <c r="AT3701" s="19">
        <v>34.522516000000003</v>
      </c>
      <c r="AU3701" s="19">
        <v>30.655994208000052</v>
      </c>
      <c r="AV3701" s="14">
        <v>12.217797870654525</v>
      </c>
      <c r="AW3701" s="13">
        <v>0</v>
      </c>
      <c r="AX3701" s="22" t="s">
        <v>782</v>
      </c>
      <c r="AY3701" s="19">
        <v>0</v>
      </c>
      <c r="AZ3701" s="19">
        <v>0</v>
      </c>
      <c r="BA3701" s="19">
        <v>0</v>
      </c>
      <c r="BB3701" s="14">
        <v>0</v>
      </c>
      <c r="BC3701" s="13">
        <v>6</v>
      </c>
      <c r="BD3701" s="19">
        <v>12050</v>
      </c>
      <c r="BE3701" s="19">
        <v>12.05</v>
      </c>
      <c r="BF3701" s="19">
        <v>22.385981875581358</v>
      </c>
      <c r="BG3701" s="14">
        <v>8.9218245487733583</v>
      </c>
      <c r="BH3701" s="22">
        <v>1716</v>
      </c>
      <c r="BI3701" s="23">
        <v>56.329516000000005</v>
      </c>
      <c r="BJ3701" s="23">
        <v>111.05012028358141</v>
      </c>
      <c r="BK3701" s="14">
        <v>44.258487065560566</v>
      </c>
      <c r="BL3701" t="s">
        <v>673</v>
      </c>
    </row>
    <row r="3702" spans="1:64">
      <c r="A3702" t="s">
        <v>4824</v>
      </c>
      <c r="B3702" t="s">
        <v>4820</v>
      </c>
      <c r="C3702" t="s">
        <v>673</v>
      </c>
      <c r="D3702" t="s">
        <v>942</v>
      </c>
      <c r="E3702">
        <v>2018</v>
      </c>
      <c r="F3702" s="23">
        <v>157.28</v>
      </c>
      <c r="G3702" s="23">
        <v>25.66</v>
      </c>
      <c r="H3702" s="22">
        <v>31949</v>
      </c>
      <c r="I3702" s="34">
        <v>250.9304324096727</v>
      </c>
      <c r="J3702" s="13">
        <v>17</v>
      </c>
      <c r="K3702" s="13">
        <v>21</v>
      </c>
      <c r="L3702" s="19">
        <v>9733</v>
      </c>
      <c r="M3702" s="19">
        <v>9.7329999999999988</v>
      </c>
      <c r="N3702" s="19">
        <v>58.213072999999994</v>
      </c>
      <c r="O3702" s="17">
        <v>23.198889206455629</v>
      </c>
      <c r="P3702" s="13">
        <v>0</v>
      </c>
      <c r="Q3702" s="13">
        <v>0</v>
      </c>
      <c r="R3702" s="19">
        <v>0</v>
      </c>
      <c r="S3702" s="19">
        <v>0</v>
      </c>
      <c r="T3702" s="19">
        <v>0</v>
      </c>
      <c r="U3702" s="17">
        <v>0</v>
      </c>
      <c r="V3702" s="13">
        <v>0</v>
      </c>
      <c r="W3702" s="13">
        <v>0</v>
      </c>
      <c r="X3702" s="19">
        <v>0</v>
      </c>
      <c r="Y3702" s="19">
        <v>0</v>
      </c>
      <c r="Z3702" s="19">
        <v>0</v>
      </c>
      <c r="AA3702" s="14">
        <v>0</v>
      </c>
      <c r="AB3702" s="13">
        <v>1</v>
      </c>
      <c r="AC3702" s="22" t="s">
        <v>782</v>
      </c>
      <c r="AD3702" s="19">
        <v>225</v>
      </c>
      <c r="AE3702" s="19">
        <v>0.22500000000000001</v>
      </c>
      <c r="AF3702" s="19">
        <v>1.0571546999999999</v>
      </c>
      <c r="AG3702" s="14">
        <v>0.42129393786484759</v>
      </c>
      <c r="AH3702" s="22" t="s">
        <v>782</v>
      </c>
      <c r="AI3702" s="23" t="s">
        <v>782</v>
      </c>
      <c r="AJ3702" s="23" t="s">
        <v>782</v>
      </c>
      <c r="AK3702" s="23" t="s">
        <v>782</v>
      </c>
      <c r="AL3702" s="14" t="s">
        <v>782</v>
      </c>
      <c r="AM3702" s="22" t="s">
        <v>782</v>
      </c>
      <c r="AN3702" s="23" t="s">
        <v>782</v>
      </c>
      <c r="AO3702" s="23" t="s">
        <v>782</v>
      </c>
      <c r="AP3702" s="23" t="s">
        <v>782</v>
      </c>
      <c r="AQ3702" s="14" t="s">
        <v>782</v>
      </c>
      <c r="AR3702" s="13">
        <v>1738</v>
      </c>
      <c r="AS3702" s="19">
        <v>36305.855999999978</v>
      </c>
      <c r="AT3702" s="19">
        <v>36.30585600000002</v>
      </c>
      <c r="AU3702" s="19">
        <v>32.239600128000063</v>
      </c>
      <c r="AV3702" s="14">
        <v>12.848023182523042</v>
      </c>
      <c r="AW3702" s="13">
        <v>0</v>
      </c>
      <c r="AX3702" s="22" t="s">
        <v>782</v>
      </c>
      <c r="AY3702" s="19">
        <v>0</v>
      </c>
      <c r="AZ3702" s="19">
        <v>0</v>
      </c>
      <c r="BA3702" s="19">
        <v>0</v>
      </c>
      <c r="BB3702" s="14">
        <v>0</v>
      </c>
      <c r="BC3702" s="13">
        <v>6</v>
      </c>
      <c r="BD3702" s="19">
        <v>12050</v>
      </c>
      <c r="BE3702" s="19">
        <v>12.05</v>
      </c>
      <c r="BF3702" s="19">
        <v>22.61149784450193</v>
      </c>
      <c r="BG3702" s="14">
        <v>9.0110623997913759</v>
      </c>
      <c r="BH3702" s="22">
        <v>1762</v>
      </c>
      <c r="BI3702" s="23">
        <v>58.313856000000015</v>
      </c>
      <c r="BJ3702" s="23">
        <v>114.12132567250198</v>
      </c>
      <c r="BK3702" s="14">
        <v>45.479268726634899</v>
      </c>
      <c r="BL3702" t="s">
        <v>673</v>
      </c>
    </row>
    <row r="3703" spans="1:64">
      <c r="A3703" t="s">
        <v>4825</v>
      </c>
      <c r="B3703" t="s">
        <v>4820</v>
      </c>
      <c r="C3703" t="s">
        <v>673</v>
      </c>
      <c r="D3703" t="s">
        <v>942</v>
      </c>
      <c r="E3703">
        <v>2019</v>
      </c>
      <c r="F3703" s="23">
        <v>157.28</v>
      </c>
      <c r="G3703" s="23">
        <v>25.87</v>
      </c>
      <c r="H3703" s="22">
        <v>31989</v>
      </c>
      <c r="I3703" s="34">
        <v>256.19559539746803</v>
      </c>
      <c r="J3703" s="22">
        <v>17</v>
      </c>
      <c r="K3703" s="22">
        <v>22</v>
      </c>
      <c r="L3703" s="23">
        <v>9983</v>
      </c>
      <c r="M3703" s="23">
        <v>9.9829999999999988</v>
      </c>
      <c r="N3703" s="23">
        <v>59.708322999999993</v>
      </c>
      <c r="O3703" s="14">
        <v>23.305757035895585</v>
      </c>
      <c r="P3703" s="22">
        <v>0</v>
      </c>
      <c r="Q3703" s="22">
        <v>0</v>
      </c>
      <c r="R3703" s="23">
        <v>0</v>
      </c>
      <c r="S3703" s="23">
        <v>0</v>
      </c>
      <c r="T3703" s="23">
        <v>0</v>
      </c>
      <c r="U3703" s="14">
        <v>0</v>
      </c>
      <c r="V3703" s="22">
        <v>0</v>
      </c>
      <c r="W3703" s="22">
        <v>0</v>
      </c>
      <c r="X3703" s="23">
        <v>0</v>
      </c>
      <c r="Y3703" s="23">
        <v>0</v>
      </c>
      <c r="Z3703" s="23">
        <v>0</v>
      </c>
      <c r="AA3703" s="14">
        <v>0</v>
      </c>
      <c r="AB3703" s="22">
        <v>1</v>
      </c>
      <c r="AC3703" s="22">
        <v>1</v>
      </c>
      <c r="AD3703" s="23">
        <v>225</v>
      </c>
      <c r="AE3703" s="23">
        <v>0.22500000000000001</v>
      </c>
      <c r="AF3703" s="23">
        <v>0.93440339999999988</v>
      </c>
      <c r="AG3703" s="14">
        <v>0.36472266377192941</v>
      </c>
      <c r="AH3703" s="22">
        <v>0</v>
      </c>
      <c r="AI3703" s="23">
        <v>0</v>
      </c>
      <c r="AJ3703" s="23">
        <v>0</v>
      </c>
      <c r="AK3703" s="23">
        <v>0</v>
      </c>
      <c r="AL3703" s="14">
        <v>0</v>
      </c>
      <c r="AM3703" s="22">
        <v>1796</v>
      </c>
      <c r="AN3703" s="23">
        <v>39581.200999999957</v>
      </c>
      <c r="AO3703" s="23">
        <v>39.581201000000014</v>
      </c>
      <c r="AP3703" s="23">
        <v>35.14810648800006</v>
      </c>
      <c r="AQ3703" s="14">
        <v>13.719246981381723</v>
      </c>
      <c r="AR3703" s="22">
        <v>1796</v>
      </c>
      <c r="AS3703" s="23">
        <v>39581.200999999957</v>
      </c>
      <c r="AT3703" s="23">
        <v>39.581201000000014</v>
      </c>
      <c r="AU3703" s="23">
        <v>35.14810648800006</v>
      </c>
      <c r="AV3703" s="14">
        <v>13.719246981381723</v>
      </c>
      <c r="AW3703" s="22">
        <v>0</v>
      </c>
      <c r="AX3703" s="22" t="s">
        <v>782</v>
      </c>
      <c r="AY3703" s="23">
        <v>0</v>
      </c>
      <c r="AZ3703" s="23">
        <v>0</v>
      </c>
      <c r="BA3703" s="23">
        <v>0</v>
      </c>
      <c r="BB3703" s="14">
        <v>0</v>
      </c>
      <c r="BC3703" s="22">
        <v>6</v>
      </c>
      <c r="BD3703" s="23">
        <v>12050</v>
      </c>
      <c r="BE3703" s="23">
        <v>12.05</v>
      </c>
      <c r="BF3703" s="23">
        <v>22.611496882977036</v>
      </c>
      <c r="BG3703" s="14">
        <v>8.8258726102987897</v>
      </c>
      <c r="BH3703" s="22">
        <v>1820</v>
      </c>
      <c r="BI3703" s="23">
        <v>61.839201000000017</v>
      </c>
      <c r="BJ3703" s="23">
        <v>118.40232977097709</v>
      </c>
      <c r="BK3703" s="14">
        <v>46.215599291348028</v>
      </c>
      <c r="BL3703" t="s">
        <v>673</v>
      </c>
    </row>
    <row r="3704" spans="1:64">
      <c r="A3704" t="s">
        <v>4826</v>
      </c>
      <c r="B3704" t="s">
        <v>4820</v>
      </c>
      <c r="C3704" t="s">
        <v>673</v>
      </c>
      <c r="D3704" t="s">
        <v>942</v>
      </c>
      <c r="E3704">
        <v>2020</v>
      </c>
      <c r="F3704" s="23">
        <v>157.28</v>
      </c>
      <c r="G3704" s="23">
        <v>26.24</v>
      </c>
      <c r="H3704" s="22">
        <v>32039</v>
      </c>
      <c r="I3704" s="34">
        <v>257.58335520685904</v>
      </c>
      <c r="J3704" s="22">
        <v>17</v>
      </c>
      <c r="K3704" s="22">
        <v>22</v>
      </c>
      <c r="L3704" s="23">
        <v>9983</v>
      </c>
      <c r="M3704" s="23">
        <v>9.9829999999999988</v>
      </c>
      <c r="N3704" s="23">
        <v>59.708322999999993</v>
      </c>
      <c r="O3704" s="14">
        <v>23.180194602267552</v>
      </c>
      <c r="P3704" s="22">
        <v>0</v>
      </c>
      <c r="Q3704" s="22">
        <v>0</v>
      </c>
      <c r="R3704" s="23">
        <v>0</v>
      </c>
      <c r="S3704" s="23">
        <v>0</v>
      </c>
      <c r="T3704" s="23">
        <v>0</v>
      </c>
      <c r="U3704" s="14">
        <v>0</v>
      </c>
      <c r="V3704" s="22">
        <v>0</v>
      </c>
      <c r="W3704" s="22">
        <v>0</v>
      </c>
      <c r="X3704" s="23">
        <v>0</v>
      </c>
      <c r="Y3704" s="23">
        <v>0</v>
      </c>
      <c r="Z3704" s="23">
        <v>0</v>
      </c>
      <c r="AA3704" s="14">
        <v>0</v>
      </c>
      <c r="AB3704" s="22">
        <v>1</v>
      </c>
      <c r="AC3704" s="22">
        <v>1</v>
      </c>
      <c r="AD3704" s="23">
        <v>225</v>
      </c>
      <c r="AE3704" s="23">
        <v>0.22500000000000001</v>
      </c>
      <c r="AF3704" s="23">
        <v>0.88819266900000005</v>
      </c>
      <c r="AG3704" s="14">
        <v>0.34481757110691946</v>
      </c>
      <c r="AH3704" s="22">
        <v>2</v>
      </c>
      <c r="AI3704" s="23">
        <v>19.68</v>
      </c>
      <c r="AJ3704" s="23">
        <v>1.968E-2</v>
      </c>
      <c r="AK3704" s="23">
        <v>1.7475839999999999E-2</v>
      </c>
      <c r="AL3704" s="14">
        <v>6.784537760976663E-3</v>
      </c>
      <c r="AM3704" s="22">
        <v>1919</v>
      </c>
      <c r="AN3704" s="23">
        <v>42819.283000000018</v>
      </c>
      <c r="AO3704" s="23">
        <v>42.819283000000006</v>
      </c>
      <c r="AP3704" s="23">
        <v>38.023523304000008</v>
      </c>
      <c r="AQ3704" s="14">
        <v>14.761638333914947</v>
      </c>
      <c r="AR3704" s="22">
        <v>1921</v>
      </c>
      <c r="AS3704" s="23">
        <v>42838.963000000018</v>
      </c>
      <c r="AT3704" s="23">
        <v>42.838963000000007</v>
      </c>
      <c r="AU3704" s="23">
        <v>38.040999144000011</v>
      </c>
      <c r="AV3704" s="14">
        <v>14.768422871675927</v>
      </c>
      <c r="AW3704" s="22">
        <v>0</v>
      </c>
      <c r="AX3704" s="22">
        <v>0</v>
      </c>
      <c r="AY3704" s="23">
        <v>0</v>
      </c>
      <c r="AZ3704" s="23">
        <v>0</v>
      </c>
      <c r="BA3704" s="23">
        <v>0</v>
      </c>
      <c r="BB3704" s="14">
        <v>0</v>
      </c>
      <c r="BC3704" s="22">
        <v>6</v>
      </c>
      <c r="BD3704" s="23">
        <v>12050</v>
      </c>
      <c r="BE3704" s="23">
        <v>12.05</v>
      </c>
      <c r="BF3704" s="23">
        <v>22.611496882977036</v>
      </c>
      <c r="BG3704" s="14">
        <v>8.7783222113937764</v>
      </c>
      <c r="BH3704" s="22">
        <v>1945</v>
      </c>
      <c r="BI3704" s="23">
        <v>65.096963000000002</v>
      </c>
      <c r="BJ3704" s="23">
        <v>121.24901169597703</v>
      </c>
      <c r="BK3704" s="14">
        <v>47.071757256444172</v>
      </c>
      <c r="BL3704" t="s">
        <v>673</v>
      </c>
    </row>
    <row r="3705" spans="1:64">
      <c r="A3705" t="s">
        <v>4827</v>
      </c>
      <c r="B3705" t="s">
        <v>4820</v>
      </c>
      <c r="C3705" t="s">
        <v>673</v>
      </c>
      <c r="D3705" t="s">
        <v>942</v>
      </c>
      <c r="E3705">
        <v>2021</v>
      </c>
      <c r="F3705" s="23">
        <v>157.28</v>
      </c>
      <c r="G3705" s="23">
        <v>26.42</v>
      </c>
      <c r="H3705" s="22">
        <v>32266</v>
      </c>
      <c r="I3705" s="34">
        <v>240.22</v>
      </c>
      <c r="J3705" s="22">
        <v>17</v>
      </c>
      <c r="K3705" s="22">
        <v>42</v>
      </c>
      <c r="L3705" s="23">
        <v>14912</v>
      </c>
      <c r="M3705" s="23">
        <v>14.912000000000001</v>
      </c>
      <c r="N3705" s="23">
        <v>89.188671999999997</v>
      </c>
      <c r="O3705" s="14">
        <v>37.130000000000003</v>
      </c>
      <c r="P3705" s="22">
        <v>0</v>
      </c>
      <c r="Q3705" s="22">
        <v>0</v>
      </c>
      <c r="R3705" s="23">
        <v>0</v>
      </c>
      <c r="S3705" s="23">
        <v>0</v>
      </c>
      <c r="T3705" s="23">
        <v>0</v>
      </c>
      <c r="U3705" s="14">
        <v>0</v>
      </c>
      <c r="V3705" s="22">
        <v>0</v>
      </c>
      <c r="W3705" s="22">
        <v>0</v>
      </c>
      <c r="X3705" s="23">
        <v>0</v>
      </c>
      <c r="Y3705" s="23">
        <v>0</v>
      </c>
      <c r="Z3705" s="23">
        <v>0</v>
      </c>
      <c r="AA3705" s="14">
        <v>0</v>
      </c>
      <c r="AB3705" s="22">
        <v>1</v>
      </c>
      <c r="AC3705" s="22">
        <v>2</v>
      </c>
      <c r="AD3705" s="23">
        <v>220</v>
      </c>
      <c r="AE3705" s="23">
        <v>0.22</v>
      </c>
      <c r="AF3705" s="23">
        <v>0.78660691199999999</v>
      </c>
      <c r="AG3705" s="14">
        <v>0.33</v>
      </c>
      <c r="AH3705" s="22">
        <v>2</v>
      </c>
      <c r="AI3705" s="23">
        <v>19.68</v>
      </c>
      <c r="AJ3705" s="23">
        <v>1.968E-2</v>
      </c>
      <c r="AK3705" s="23">
        <v>1.7610114999999999E-2</v>
      </c>
      <c r="AL3705" s="14">
        <v>0.01</v>
      </c>
      <c r="AM3705" s="22">
        <v>2107</v>
      </c>
      <c r="AN3705" s="23">
        <v>47935.277999999998</v>
      </c>
      <c r="AO3705" s="23">
        <v>47.935277999999997</v>
      </c>
      <c r="AP3705" s="23">
        <v>42.89358507</v>
      </c>
      <c r="AQ3705" s="14">
        <v>17.86</v>
      </c>
      <c r="AR3705" s="22">
        <v>2109</v>
      </c>
      <c r="AS3705" s="23">
        <v>47954.957999999999</v>
      </c>
      <c r="AT3705" s="23">
        <v>47.954957999999998</v>
      </c>
      <c r="AU3705" s="23">
        <v>42.911195190000001</v>
      </c>
      <c r="AV3705" s="14">
        <v>17.86</v>
      </c>
      <c r="AW3705" s="22">
        <v>0</v>
      </c>
      <c r="AX3705" s="22">
        <v>0</v>
      </c>
      <c r="AY3705" s="23">
        <v>0</v>
      </c>
      <c r="AZ3705" s="23">
        <v>0</v>
      </c>
      <c r="BA3705" s="23">
        <v>0</v>
      </c>
      <c r="BB3705" s="14">
        <v>0</v>
      </c>
      <c r="BC3705" s="22">
        <v>6</v>
      </c>
      <c r="BD3705" s="23">
        <v>12050</v>
      </c>
      <c r="BE3705" s="23">
        <v>12.05</v>
      </c>
      <c r="BF3705" s="23">
        <v>19.65403388</v>
      </c>
      <c r="BG3705" s="14">
        <v>8.18</v>
      </c>
      <c r="BH3705" s="22">
        <v>2133</v>
      </c>
      <c r="BI3705" s="23">
        <v>75.14</v>
      </c>
      <c r="BJ3705" s="23">
        <v>152.54</v>
      </c>
      <c r="BK3705" s="14">
        <v>63.5</v>
      </c>
      <c r="BL3705" t="s">
        <v>673</v>
      </c>
    </row>
    <row r="3706" spans="1:64">
      <c r="A3706" t="s">
        <v>4828</v>
      </c>
      <c r="B3706" t="s">
        <v>4820</v>
      </c>
      <c r="C3706" t="s">
        <v>673</v>
      </c>
      <c r="D3706" s="111" t="s">
        <v>942</v>
      </c>
      <c r="E3706" s="110">
        <v>2022</v>
      </c>
      <c r="F3706" s="23"/>
      <c r="G3706" s="23"/>
      <c r="H3706" s="22">
        <v>32774</v>
      </c>
      <c r="I3706" s="34">
        <v>237.53081601961196</v>
      </c>
      <c r="J3706" s="22">
        <v>17</v>
      </c>
      <c r="K3706" s="22">
        <v>38</v>
      </c>
      <c r="L3706" s="23">
        <v>11737</v>
      </c>
      <c r="M3706" s="23">
        <v>11.736999999999998</v>
      </c>
      <c r="N3706" s="23">
        <v>69.459566000000024</v>
      </c>
      <c r="O3706" s="14">
        <v>29.242338810584066</v>
      </c>
      <c r="P3706" s="22">
        <v>0</v>
      </c>
      <c r="Q3706" s="22">
        <v>0</v>
      </c>
      <c r="R3706" s="23">
        <v>0</v>
      </c>
      <c r="S3706" s="23">
        <v>0</v>
      </c>
      <c r="T3706" s="23">
        <v>0</v>
      </c>
      <c r="U3706" s="14">
        <v>0</v>
      </c>
      <c r="V3706" s="22">
        <v>0</v>
      </c>
      <c r="W3706" s="22">
        <v>0</v>
      </c>
      <c r="X3706" s="23">
        <v>0</v>
      </c>
      <c r="Y3706" s="23">
        <v>0</v>
      </c>
      <c r="Z3706" s="23">
        <v>0</v>
      </c>
      <c r="AA3706" s="14">
        <v>0</v>
      </c>
      <c r="AB3706" s="22">
        <v>1</v>
      </c>
      <c r="AC3706" s="22">
        <v>4</v>
      </c>
      <c r="AD3706" s="23">
        <v>520</v>
      </c>
      <c r="AE3706" s="23">
        <v>0.52</v>
      </c>
      <c r="AF3706" s="23">
        <v>0.795753504</v>
      </c>
      <c r="AG3706" s="14">
        <v>0.33501063876036102</v>
      </c>
      <c r="AH3706" s="22">
        <v>2</v>
      </c>
      <c r="AI3706" s="23">
        <v>19.68</v>
      </c>
      <c r="AJ3706" s="23">
        <v>1.9680000000000003E-2</v>
      </c>
      <c r="AK3706" s="23">
        <v>2.0159481911120679E-2</v>
      </c>
      <c r="AL3706" s="14">
        <v>8.4871016943991774E-3</v>
      </c>
      <c r="AM3706" s="22">
        <v>2344</v>
      </c>
      <c r="AN3706" s="23">
        <v>51448.110999999946</v>
      </c>
      <c r="AO3706" s="23">
        <v>51.448110999999876</v>
      </c>
      <c r="AP3706" s="23">
        <v>52.701588570417918</v>
      </c>
      <c r="AQ3706" s="14">
        <v>22.187263721632885</v>
      </c>
      <c r="AR3706" s="22">
        <v>2346</v>
      </c>
      <c r="AS3706" s="23">
        <v>51467.790999999903</v>
      </c>
      <c r="AT3706" s="23">
        <v>51.467790999999899</v>
      </c>
      <c r="AU3706" s="23">
        <v>52.721748052329019</v>
      </c>
      <c r="AV3706" s="14">
        <v>22.195750823327277</v>
      </c>
      <c r="AW3706" s="22">
        <v>0</v>
      </c>
      <c r="AX3706" s="22">
        <v>0</v>
      </c>
      <c r="AY3706" s="23">
        <v>0</v>
      </c>
      <c r="AZ3706" s="23">
        <v>0</v>
      </c>
      <c r="BA3706" s="23">
        <v>0</v>
      </c>
      <c r="BB3706" s="14">
        <v>0</v>
      </c>
      <c r="BC3706" s="22">
        <v>6</v>
      </c>
      <c r="BD3706" s="23">
        <v>12050</v>
      </c>
      <c r="BE3706" s="23">
        <v>12.05</v>
      </c>
      <c r="BF3706" s="23">
        <v>21.953014906024602</v>
      </c>
      <c r="BG3706" s="14">
        <v>9.242175509645044</v>
      </c>
      <c r="BH3706" s="22">
        <v>2370</v>
      </c>
      <c r="BI3706" s="23">
        <v>75.774790999999894</v>
      </c>
      <c r="BJ3706" s="23">
        <v>144.93008246235365</v>
      </c>
      <c r="BK3706" s="14">
        <v>61.015275782316749</v>
      </c>
      <c r="BL3706" t="s">
        <v>673</v>
      </c>
    </row>
    <row r="3707" spans="1:64">
      <c r="A3707" t="s">
        <v>4829</v>
      </c>
      <c r="B3707" t="s">
        <v>4820</v>
      </c>
      <c r="C3707" t="s">
        <v>673</v>
      </c>
      <c r="D3707" t="s">
        <v>942</v>
      </c>
      <c r="E3707">
        <v>2023</v>
      </c>
      <c r="F3707">
        <v>157.28</v>
      </c>
      <c r="G3707">
        <v>26.86</v>
      </c>
      <c r="H3707">
        <v>31931</v>
      </c>
      <c r="I3707">
        <v>237.53081601961196</v>
      </c>
      <c r="J3707">
        <v>17</v>
      </c>
      <c r="K3707">
        <v>38</v>
      </c>
      <c r="L3707">
        <v>11737</v>
      </c>
      <c r="M3707">
        <v>11.737</v>
      </c>
      <c r="N3707">
        <v>69.459565999999995</v>
      </c>
      <c r="O3707">
        <v>29.242338810584055</v>
      </c>
      <c r="P3707">
        <v>0</v>
      </c>
      <c r="Q3707">
        <v>0</v>
      </c>
      <c r="R3707">
        <v>0</v>
      </c>
      <c r="S3707">
        <v>0</v>
      </c>
      <c r="T3707">
        <v>0</v>
      </c>
      <c r="U3707">
        <v>0</v>
      </c>
      <c r="V3707">
        <v>0</v>
      </c>
      <c r="W3707">
        <v>0</v>
      </c>
      <c r="X3707">
        <v>0</v>
      </c>
      <c r="Y3707">
        <v>0</v>
      </c>
      <c r="Z3707">
        <v>0</v>
      </c>
      <c r="AA3707">
        <v>0</v>
      </c>
      <c r="AB3707">
        <v>1</v>
      </c>
      <c r="AC3707">
        <v>4</v>
      </c>
      <c r="AD3707">
        <v>520</v>
      </c>
      <c r="AE3707">
        <v>0.52</v>
      </c>
      <c r="AF3707">
        <v>0.904991094</v>
      </c>
      <c r="AG3707">
        <v>0.38099944637300392</v>
      </c>
      <c r="AH3707">
        <v>2</v>
      </c>
      <c r="AI3707">
        <v>19.68</v>
      </c>
      <c r="AJ3707">
        <v>1.9680000000000003E-2</v>
      </c>
      <c r="AK3707">
        <v>1.8460000000000001E-2</v>
      </c>
      <c r="AL3707">
        <v>8.3940000000000004E-3</v>
      </c>
      <c r="AM3707">
        <v>2784</v>
      </c>
      <c r="AN3707">
        <v>63456.082999999999</v>
      </c>
      <c r="AO3707">
        <v>63.456083</v>
      </c>
      <c r="AP3707">
        <v>59.520995999999997</v>
      </c>
      <c r="AQ3707">
        <v>25.058220654235278</v>
      </c>
      <c r="AR3707">
        <v>2910</v>
      </c>
      <c r="AS3707">
        <v>63571.108000000102</v>
      </c>
      <c r="AT3707">
        <v>63.571107999999697</v>
      </c>
      <c r="AU3707">
        <v>59.628887857966802</v>
      </c>
      <c r="AV3707">
        <v>25.10364291134481</v>
      </c>
      <c r="AW3707">
        <v>0</v>
      </c>
      <c r="AX3707">
        <v>0</v>
      </c>
      <c r="AY3707">
        <v>0</v>
      </c>
      <c r="AZ3707">
        <v>0</v>
      </c>
      <c r="BA3707">
        <v>0</v>
      </c>
      <c r="BB3707">
        <v>0</v>
      </c>
      <c r="BC3707">
        <v>6</v>
      </c>
      <c r="BD3707">
        <v>12050</v>
      </c>
      <c r="BE3707">
        <v>12.05</v>
      </c>
      <c r="BF3707">
        <v>26.212892</v>
      </c>
      <c r="BG3707">
        <v>11.035575273667106</v>
      </c>
      <c r="BH3707">
        <v>2934</v>
      </c>
      <c r="BI3707">
        <v>87.878107999999685</v>
      </c>
      <c r="BJ3707">
        <v>156.20633695196679</v>
      </c>
      <c r="BK3707">
        <v>65.762556441968982</v>
      </c>
      <c r="BL3707" t="s">
        <v>673</v>
      </c>
    </row>
    <row r="3708" spans="1:64">
      <c r="A3708" t="s">
        <v>4830</v>
      </c>
      <c r="B3708" t="s">
        <v>4820</v>
      </c>
      <c r="C3708" t="s">
        <v>673</v>
      </c>
      <c r="D3708" t="s">
        <v>942</v>
      </c>
      <c r="E3708">
        <v>2024</v>
      </c>
      <c r="F3708">
        <v>157.28</v>
      </c>
      <c r="G3708">
        <v>26.89</v>
      </c>
      <c r="H3708">
        <v>32166</v>
      </c>
      <c r="I3708">
        <v>220.56541903192198</v>
      </c>
      <c r="J3708">
        <v>17</v>
      </c>
      <c r="K3708">
        <v>38</v>
      </c>
      <c r="L3708">
        <v>11737</v>
      </c>
      <c r="M3708">
        <v>11.736999999999998</v>
      </c>
      <c r="N3708">
        <v>69.459566000000024</v>
      </c>
      <c r="O3708">
        <v>31.491593879431885</v>
      </c>
      <c r="P3708">
        <v>0</v>
      </c>
      <c r="Q3708">
        <v>0</v>
      </c>
      <c r="R3708">
        <v>0</v>
      </c>
      <c r="S3708">
        <v>0</v>
      </c>
      <c r="T3708">
        <v>0</v>
      </c>
      <c r="U3708">
        <v>0</v>
      </c>
      <c r="V3708">
        <v>0</v>
      </c>
      <c r="W3708">
        <v>0</v>
      </c>
      <c r="X3708">
        <v>0</v>
      </c>
      <c r="Y3708">
        <v>0</v>
      </c>
      <c r="Z3708">
        <v>0</v>
      </c>
      <c r="AA3708">
        <v>0</v>
      </c>
      <c r="AB3708">
        <v>1</v>
      </c>
      <c r="AC3708">
        <v>4</v>
      </c>
      <c r="AD3708">
        <v>520</v>
      </c>
      <c r="AE3708">
        <v>0.52</v>
      </c>
      <c r="AF3708">
        <v>0.89837747999999995</v>
      </c>
      <c r="AG3708">
        <v>0.40730658683625265</v>
      </c>
      <c r="AH3708">
        <v>4</v>
      </c>
      <c r="AI3708">
        <v>26.5</v>
      </c>
      <c r="AJ3708">
        <v>2.6499999999999999E-2</v>
      </c>
      <c r="AK3708">
        <v>2.3901510971148E-2</v>
      </c>
      <c r="AL3708">
        <v>1.0836472496936967E-2</v>
      </c>
      <c r="AM3708">
        <v>3282</v>
      </c>
      <c r="AN3708">
        <v>72651.30899999995</v>
      </c>
      <c r="AO3708">
        <v>72.651308999999898</v>
      </c>
      <c r="AP3708">
        <v>65.527398457802306</v>
      </c>
      <c r="AQ3708">
        <v>29.708826862074268</v>
      </c>
      <c r="AR3708">
        <v>3547</v>
      </c>
      <c r="AS3708">
        <v>72909.407000000385</v>
      </c>
      <c r="AT3708">
        <v>72.909406999999874</v>
      </c>
      <c r="AU3708">
        <v>65.760188351335771</v>
      </c>
      <c r="AV3708">
        <v>29.814369197112644</v>
      </c>
      <c r="AW3708">
        <v>0</v>
      </c>
      <c r="AX3708">
        <v>0</v>
      </c>
      <c r="AY3708">
        <v>0</v>
      </c>
      <c r="AZ3708">
        <v>0</v>
      </c>
      <c r="BA3708">
        <v>0</v>
      </c>
      <c r="BB3708">
        <v>0</v>
      </c>
      <c r="BC3708">
        <v>6</v>
      </c>
      <c r="BD3708">
        <v>12050</v>
      </c>
      <c r="BE3708">
        <v>12.05</v>
      </c>
      <c r="BF3708">
        <v>22.989810271196205</v>
      </c>
      <c r="BG3708">
        <v>10.423125425599441</v>
      </c>
      <c r="BH3708">
        <v>3571</v>
      </c>
      <c r="BI3708">
        <v>97.216406999999876</v>
      </c>
      <c r="BJ3708">
        <v>159.10794210253201</v>
      </c>
      <c r="BK3708">
        <v>72.136395088980223</v>
      </c>
      <c r="BL3708" t="s">
        <v>673</v>
      </c>
    </row>
    <row r="3709" spans="1:64">
      <c r="A3709" t="s">
        <v>4831</v>
      </c>
      <c r="B3709" t="s">
        <v>4832</v>
      </c>
      <c r="C3709" t="s">
        <v>674</v>
      </c>
      <c r="D3709" t="s">
        <v>942</v>
      </c>
      <c r="E3709">
        <v>2012</v>
      </c>
      <c r="F3709" s="23">
        <v>70.739999999999995</v>
      </c>
      <c r="G3709" s="23">
        <v>11.35</v>
      </c>
      <c r="H3709" s="22">
        <v>15706</v>
      </c>
      <c r="I3709" s="34">
        <v>130.40737799999999</v>
      </c>
      <c r="J3709" s="22">
        <v>2</v>
      </c>
      <c r="K3709" s="22" t="s">
        <v>782</v>
      </c>
      <c r="L3709" s="23">
        <v>947</v>
      </c>
      <c r="M3709" s="23">
        <v>0.94699999999999995</v>
      </c>
      <c r="N3709" s="23">
        <v>7.1970489999999998</v>
      </c>
      <c r="O3709" s="14">
        <v>5.5188970979847474</v>
      </c>
      <c r="P3709" s="22">
        <v>0</v>
      </c>
      <c r="Q3709" s="22" t="s">
        <v>782</v>
      </c>
      <c r="R3709" s="23">
        <v>0</v>
      </c>
      <c r="S3709" s="23">
        <v>0</v>
      </c>
      <c r="T3709" s="23">
        <v>0</v>
      </c>
      <c r="U3709" s="14">
        <v>0</v>
      </c>
      <c r="V3709" s="22">
        <v>0</v>
      </c>
      <c r="W3709" s="22" t="s">
        <v>782</v>
      </c>
      <c r="X3709" s="23">
        <v>0</v>
      </c>
      <c r="Y3709" s="23">
        <v>0</v>
      </c>
      <c r="Z3709" s="23">
        <v>0</v>
      </c>
      <c r="AA3709" s="14">
        <v>0</v>
      </c>
      <c r="AB3709" s="22">
        <v>1</v>
      </c>
      <c r="AC3709" s="22" t="s">
        <v>782</v>
      </c>
      <c r="AD3709" s="23">
        <v>55</v>
      </c>
      <c r="AE3709" s="23">
        <v>5.5E-2</v>
      </c>
      <c r="AF3709" s="23">
        <v>1.2223000000000001E-2</v>
      </c>
      <c r="AG3709" s="14">
        <v>9.3729359392533771E-3</v>
      </c>
      <c r="AH3709" s="22" t="s">
        <v>782</v>
      </c>
      <c r="AI3709" s="23" t="s">
        <v>782</v>
      </c>
      <c r="AJ3709" s="23" t="s">
        <v>782</v>
      </c>
      <c r="AK3709" s="23" t="s">
        <v>782</v>
      </c>
      <c r="AL3709" s="14" t="s">
        <v>782</v>
      </c>
      <c r="AM3709" s="22" t="s">
        <v>782</v>
      </c>
      <c r="AN3709" s="23" t="s">
        <v>782</v>
      </c>
      <c r="AO3709" s="23" t="s">
        <v>782</v>
      </c>
      <c r="AP3709" s="23" t="s">
        <v>782</v>
      </c>
      <c r="AQ3709" s="14" t="s">
        <v>782</v>
      </c>
      <c r="AR3709" s="22">
        <v>583</v>
      </c>
      <c r="AS3709" s="23">
        <v>10578.754999999992</v>
      </c>
      <c r="AT3709" s="23">
        <v>10.578754999999992</v>
      </c>
      <c r="AU3709" s="23">
        <v>8.5865609999999997</v>
      </c>
      <c r="AV3709" s="14">
        <v>6.5844134984448504</v>
      </c>
      <c r="AW3709" s="22">
        <v>1</v>
      </c>
      <c r="AX3709" s="22" t="s">
        <v>782</v>
      </c>
      <c r="AY3709" s="23">
        <v>11</v>
      </c>
      <c r="AZ3709" s="23">
        <v>1.0999999999999999E-2</v>
      </c>
      <c r="BA3709" s="23">
        <v>2.0043999999999999E-2</v>
      </c>
      <c r="BB3709" s="14">
        <v>1.5370295996596143E-2</v>
      </c>
      <c r="BC3709" s="22">
        <v>2</v>
      </c>
      <c r="BD3709" s="23">
        <v>2000</v>
      </c>
      <c r="BE3709" s="23">
        <v>2</v>
      </c>
      <c r="BF3709" s="23">
        <v>3.194</v>
      </c>
      <c r="BG3709" s="14">
        <v>2.4492479252209183</v>
      </c>
      <c r="BH3709" s="22">
        <v>589</v>
      </c>
      <c r="BI3709" s="23">
        <v>13.591754999999992</v>
      </c>
      <c r="BJ3709" s="23">
        <v>19.009876999999999</v>
      </c>
      <c r="BK3709" s="14">
        <v>14.577301753586365</v>
      </c>
      <c r="BL3709" t="s">
        <v>674</v>
      </c>
    </row>
    <row r="3710" spans="1:64">
      <c r="A3710" t="s">
        <v>4833</v>
      </c>
      <c r="B3710" t="s">
        <v>4832</v>
      </c>
      <c r="C3710" t="s">
        <v>674</v>
      </c>
      <c r="D3710" t="s">
        <v>942</v>
      </c>
      <c r="E3710">
        <v>2015</v>
      </c>
      <c r="F3710" s="23">
        <v>70.739999999999995</v>
      </c>
      <c r="G3710" s="23">
        <v>11.39</v>
      </c>
      <c r="H3710" s="22">
        <v>16080</v>
      </c>
      <c r="I3710" s="34">
        <v>129.71871456888377</v>
      </c>
      <c r="J3710" s="13">
        <v>2</v>
      </c>
      <c r="K3710" s="13">
        <v>2</v>
      </c>
      <c r="L3710" s="19">
        <v>947</v>
      </c>
      <c r="M3710" s="35">
        <v>0.94699999999999995</v>
      </c>
      <c r="N3710" s="19">
        <v>5.6643431678116336</v>
      </c>
      <c r="O3710" s="17">
        <v>4.3666352897782774</v>
      </c>
      <c r="P3710" s="36">
        <v>0</v>
      </c>
      <c r="Q3710" s="37">
        <v>0</v>
      </c>
      <c r="R3710" s="38">
        <v>0</v>
      </c>
      <c r="S3710" s="27">
        <v>0</v>
      </c>
      <c r="T3710" s="23">
        <v>0</v>
      </c>
      <c r="U3710" s="17">
        <v>0</v>
      </c>
      <c r="V3710" s="22">
        <v>0</v>
      </c>
      <c r="W3710" s="22">
        <v>0</v>
      </c>
      <c r="X3710" s="23">
        <v>0</v>
      </c>
      <c r="Y3710" s="27">
        <v>0</v>
      </c>
      <c r="Z3710" s="27">
        <v>0</v>
      </c>
      <c r="AA3710" s="14">
        <v>0</v>
      </c>
      <c r="AB3710" s="39">
        <v>1</v>
      </c>
      <c r="AC3710" s="22" t="s">
        <v>782</v>
      </c>
      <c r="AD3710" s="23">
        <v>55</v>
      </c>
      <c r="AE3710" s="23">
        <v>5.5E-2</v>
      </c>
      <c r="AF3710" s="23">
        <v>0.46201679999999995</v>
      </c>
      <c r="AG3710" s="14">
        <v>0.35616819171813324</v>
      </c>
      <c r="AH3710" s="22" t="s">
        <v>782</v>
      </c>
      <c r="AI3710" s="23" t="s">
        <v>782</v>
      </c>
      <c r="AJ3710" s="23" t="s">
        <v>782</v>
      </c>
      <c r="AK3710" s="23" t="s">
        <v>782</v>
      </c>
      <c r="AL3710" s="14" t="s">
        <v>782</v>
      </c>
      <c r="AM3710" s="22" t="s">
        <v>782</v>
      </c>
      <c r="AN3710" s="23" t="s">
        <v>782</v>
      </c>
      <c r="AO3710" s="23" t="s">
        <v>782</v>
      </c>
      <c r="AP3710" s="23" t="s">
        <v>782</v>
      </c>
      <c r="AQ3710" s="14" t="s">
        <v>782</v>
      </c>
      <c r="AR3710" s="40">
        <v>657</v>
      </c>
      <c r="AS3710" s="41">
        <v>11891.230000000003</v>
      </c>
      <c r="AT3710" s="23">
        <v>11.891230000000004</v>
      </c>
      <c r="AU3710" s="23">
        <v>10.561347804747491</v>
      </c>
      <c r="AV3710" s="14">
        <v>8.1417302351845002</v>
      </c>
      <c r="AW3710" s="22">
        <v>1</v>
      </c>
      <c r="AX3710" s="22" t="s">
        <v>782</v>
      </c>
      <c r="AY3710" s="23">
        <v>11</v>
      </c>
      <c r="AZ3710" s="23">
        <v>1.0999999999999999E-2</v>
      </c>
      <c r="BA3710" s="23">
        <v>2.8663185693786852E-2</v>
      </c>
      <c r="BB3710" s="14">
        <v>2.2096415146455994E-2</v>
      </c>
      <c r="BC3710" s="42">
        <v>2</v>
      </c>
      <c r="BD3710" s="43">
        <v>2000</v>
      </c>
      <c r="BE3710" s="44">
        <v>2</v>
      </c>
      <c r="BF3710" s="23">
        <v>2.4410650431003682</v>
      </c>
      <c r="BG3710" s="14">
        <v>1.8818140861271822</v>
      </c>
      <c r="BH3710" s="22">
        <v>663</v>
      </c>
      <c r="BI3710" s="23">
        <v>14.904230000000002</v>
      </c>
      <c r="BJ3710" s="23">
        <v>19.157436001353283</v>
      </c>
      <c r="BK3710" s="14">
        <v>14.768444217954549</v>
      </c>
      <c r="BL3710" t="s">
        <v>674</v>
      </c>
    </row>
    <row r="3711" spans="1:64">
      <c r="A3711" t="s">
        <v>4834</v>
      </c>
      <c r="B3711" t="s">
        <v>4832</v>
      </c>
      <c r="C3711" t="s">
        <v>674</v>
      </c>
      <c r="D3711" t="s">
        <v>942</v>
      </c>
      <c r="E3711">
        <v>2016</v>
      </c>
      <c r="F3711" s="23">
        <v>70.739999999999995</v>
      </c>
      <c r="G3711" s="23">
        <v>11.46</v>
      </c>
      <c r="H3711" s="22">
        <v>16662</v>
      </c>
      <c r="I3711" s="34">
        <v>136.71880509916423</v>
      </c>
      <c r="J3711" s="13">
        <v>2</v>
      </c>
      <c r="K3711" s="13">
        <v>2</v>
      </c>
      <c r="L3711" s="19">
        <v>947</v>
      </c>
      <c r="M3711" s="35">
        <v>0.94699999999999995</v>
      </c>
      <c r="N3711" s="19">
        <v>5.6640070000000007</v>
      </c>
      <c r="O3711" s="17">
        <v>4.1428148789713379</v>
      </c>
      <c r="P3711" s="13">
        <v>0</v>
      </c>
      <c r="Q3711" s="13">
        <v>0</v>
      </c>
      <c r="R3711" s="19">
        <v>0</v>
      </c>
      <c r="S3711" s="27">
        <v>0</v>
      </c>
      <c r="T3711" s="19">
        <v>0</v>
      </c>
      <c r="U3711" s="17">
        <v>0</v>
      </c>
      <c r="V3711" s="13">
        <v>0</v>
      </c>
      <c r="W3711" s="13">
        <v>0</v>
      </c>
      <c r="X3711" s="19">
        <v>0</v>
      </c>
      <c r="Y3711" s="27">
        <v>0</v>
      </c>
      <c r="Z3711" s="19">
        <v>0</v>
      </c>
      <c r="AA3711" s="14">
        <v>0</v>
      </c>
      <c r="AB3711" s="13">
        <v>1</v>
      </c>
      <c r="AC3711" s="22" t="s">
        <v>782</v>
      </c>
      <c r="AD3711" s="19">
        <v>55</v>
      </c>
      <c r="AE3711" s="23">
        <v>5.5E-2</v>
      </c>
      <c r="AF3711" s="19">
        <v>0.51921282000000002</v>
      </c>
      <c r="AG3711" s="14">
        <v>0.37976693814973522</v>
      </c>
      <c r="AH3711" s="22" t="s">
        <v>782</v>
      </c>
      <c r="AI3711" s="23" t="s">
        <v>782</v>
      </c>
      <c r="AJ3711" s="23" t="s">
        <v>782</v>
      </c>
      <c r="AK3711" s="23" t="s">
        <v>782</v>
      </c>
      <c r="AL3711" s="14" t="s">
        <v>782</v>
      </c>
      <c r="AM3711" s="22" t="s">
        <v>782</v>
      </c>
      <c r="AN3711" s="23" t="s">
        <v>782</v>
      </c>
      <c r="AO3711" s="23" t="s">
        <v>782</v>
      </c>
      <c r="AP3711" s="23" t="s">
        <v>782</v>
      </c>
      <c r="AQ3711" s="14" t="s">
        <v>782</v>
      </c>
      <c r="AR3711" s="13">
        <v>675</v>
      </c>
      <c r="AS3711" s="19">
        <v>12045.510000000002</v>
      </c>
      <c r="AT3711" s="23">
        <v>12.045510000000002</v>
      </c>
      <c r="AU3711" s="19">
        <v>10.69641288000002</v>
      </c>
      <c r="AV3711" s="14">
        <v>7.8236588392077806</v>
      </c>
      <c r="AW3711" s="13">
        <v>1</v>
      </c>
      <c r="AX3711" s="22" t="s">
        <v>782</v>
      </c>
      <c r="AY3711" s="19">
        <v>11</v>
      </c>
      <c r="AZ3711" s="23">
        <v>1.0999999999999999E-2</v>
      </c>
      <c r="BA3711" s="19">
        <v>2.129E-2</v>
      </c>
      <c r="BB3711" s="14">
        <v>1.5572108009983E-2</v>
      </c>
      <c r="BC3711" s="13">
        <v>2</v>
      </c>
      <c r="BD3711" s="19">
        <v>2000</v>
      </c>
      <c r="BE3711" s="44">
        <v>2</v>
      </c>
      <c r="BF3711" s="19">
        <v>2.4410650431003682</v>
      </c>
      <c r="BG3711" s="14">
        <v>1.785463997677442</v>
      </c>
      <c r="BH3711" s="22">
        <v>681</v>
      </c>
      <c r="BI3711" s="23">
        <v>15.058510000000002</v>
      </c>
      <c r="BJ3711" s="23">
        <v>19.34198774310039</v>
      </c>
      <c r="BK3711" s="14">
        <v>14.147276762016279</v>
      </c>
      <c r="BL3711" t="s">
        <v>674</v>
      </c>
    </row>
    <row r="3712" spans="1:64">
      <c r="A3712" t="s">
        <v>4835</v>
      </c>
      <c r="B3712" t="s">
        <v>4832</v>
      </c>
      <c r="C3712" t="s">
        <v>674</v>
      </c>
      <c r="D3712" t="s">
        <v>942</v>
      </c>
      <c r="E3712">
        <v>2017</v>
      </c>
      <c r="F3712" s="23">
        <v>70.739999999999995</v>
      </c>
      <c r="G3712" s="23">
        <v>11.49</v>
      </c>
      <c r="H3712" s="22">
        <v>16258</v>
      </c>
      <c r="I3712" s="34">
        <v>127.70676012137919</v>
      </c>
      <c r="J3712" s="13">
        <v>2</v>
      </c>
      <c r="K3712" s="13">
        <v>2</v>
      </c>
      <c r="L3712" s="19">
        <v>947</v>
      </c>
      <c r="M3712" s="19">
        <v>0.94699999999999995</v>
      </c>
      <c r="N3712" s="19">
        <v>5.6640070000000007</v>
      </c>
      <c r="O3712" s="17">
        <v>4.4351661530028892</v>
      </c>
      <c r="P3712" s="13">
        <v>0</v>
      </c>
      <c r="Q3712" s="13">
        <v>0</v>
      </c>
      <c r="R3712" s="19">
        <v>0</v>
      </c>
      <c r="S3712" s="19">
        <v>0</v>
      </c>
      <c r="T3712" s="19">
        <v>0</v>
      </c>
      <c r="U3712" s="17">
        <v>0</v>
      </c>
      <c r="V3712" s="13">
        <v>0</v>
      </c>
      <c r="W3712" s="13">
        <v>0</v>
      </c>
      <c r="X3712" s="19">
        <v>0</v>
      </c>
      <c r="Y3712" s="19">
        <v>0</v>
      </c>
      <c r="Z3712" s="19">
        <v>0</v>
      </c>
      <c r="AA3712" s="14">
        <v>0</v>
      </c>
      <c r="AB3712" s="13">
        <v>1</v>
      </c>
      <c r="AC3712" s="22" t="s">
        <v>782</v>
      </c>
      <c r="AD3712" s="19">
        <v>55</v>
      </c>
      <c r="AE3712" s="19">
        <v>5.5E-2</v>
      </c>
      <c r="AF3712" s="19">
        <v>0.51661411200000007</v>
      </c>
      <c r="AG3712" s="14">
        <v>0.4045315310708556</v>
      </c>
      <c r="AH3712" s="22" t="s">
        <v>782</v>
      </c>
      <c r="AI3712" s="23" t="s">
        <v>782</v>
      </c>
      <c r="AJ3712" s="23" t="s">
        <v>782</v>
      </c>
      <c r="AK3712" s="23" t="s">
        <v>782</v>
      </c>
      <c r="AL3712" s="14" t="s">
        <v>782</v>
      </c>
      <c r="AM3712" s="22" t="s">
        <v>782</v>
      </c>
      <c r="AN3712" s="23" t="s">
        <v>782</v>
      </c>
      <c r="AO3712" s="23" t="s">
        <v>782</v>
      </c>
      <c r="AP3712" s="23" t="s">
        <v>782</v>
      </c>
      <c r="AQ3712" s="14" t="s">
        <v>782</v>
      </c>
      <c r="AR3712" s="13">
        <v>690</v>
      </c>
      <c r="AS3712" s="19">
        <v>12629.400000000005</v>
      </c>
      <c r="AT3712" s="19">
        <v>12.629399999999999</v>
      </c>
      <c r="AU3712" s="19">
        <v>11.214907200000024</v>
      </c>
      <c r="AV3712" s="14">
        <v>8.7817647157760401</v>
      </c>
      <c r="AW3712" s="13">
        <v>1</v>
      </c>
      <c r="AX3712" s="22" t="s">
        <v>782</v>
      </c>
      <c r="AY3712" s="19">
        <v>220</v>
      </c>
      <c r="AZ3712" s="19">
        <v>0.22</v>
      </c>
      <c r="BA3712" s="19">
        <v>0.35376000000000002</v>
      </c>
      <c r="BB3712" s="14">
        <v>0.2770096114440363</v>
      </c>
      <c r="BC3712" s="13">
        <v>2</v>
      </c>
      <c r="BD3712" s="19">
        <v>2000</v>
      </c>
      <c r="BE3712" s="19">
        <v>2</v>
      </c>
      <c r="BF3712" s="19">
        <v>2.4410650431003682</v>
      </c>
      <c r="BG3712" s="14">
        <v>1.9114611010257032</v>
      </c>
      <c r="BH3712" s="22">
        <v>696</v>
      </c>
      <c r="BI3712" s="23">
        <v>15.851399999999998</v>
      </c>
      <c r="BJ3712" s="23">
        <v>20.190353355100392</v>
      </c>
      <c r="BK3712" s="14">
        <v>15.809933112319523</v>
      </c>
      <c r="BL3712" t="s">
        <v>674</v>
      </c>
    </row>
    <row r="3713" spans="1:64">
      <c r="A3713" t="s">
        <v>4836</v>
      </c>
      <c r="B3713" t="s">
        <v>4832</v>
      </c>
      <c r="C3713" t="s">
        <v>674</v>
      </c>
      <c r="D3713" t="s">
        <v>942</v>
      </c>
      <c r="E3713">
        <v>2018</v>
      </c>
      <c r="F3713" s="23">
        <v>70.739999999999995</v>
      </c>
      <c r="G3713" s="23">
        <v>11.49</v>
      </c>
      <c r="H3713" s="22">
        <v>16294</v>
      </c>
      <c r="I3713" s="34">
        <v>127.71583665017246</v>
      </c>
      <c r="J3713" s="13">
        <v>2</v>
      </c>
      <c r="K3713" s="13">
        <v>2</v>
      </c>
      <c r="L3713" s="19">
        <v>947</v>
      </c>
      <c r="M3713" s="19">
        <v>0.94699999999999995</v>
      </c>
      <c r="N3713" s="19">
        <v>5.6640070000000007</v>
      </c>
      <c r="O3713" s="17">
        <v>4.4348509539301144</v>
      </c>
      <c r="P3713" s="13">
        <v>0</v>
      </c>
      <c r="Q3713" s="13">
        <v>0</v>
      </c>
      <c r="R3713" s="19">
        <v>0</v>
      </c>
      <c r="S3713" s="19">
        <v>0</v>
      </c>
      <c r="T3713" s="19">
        <v>0</v>
      </c>
      <c r="U3713" s="17">
        <v>0</v>
      </c>
      <c r="V3713" s="13">
        <v>0</v>
      </c>
      <c r="W3713" s="13">
        <v>0</v>
      </c>
      <c r="X3713" s="19">
        <v>0</v>
      </c>
      <c r="Y3713" s="19">
        <v>0</v>
      </c>
      <c r="Z3713" s="19">
        <v>0</v>
      </c>
      <c r="AA3713" s="14">
        <v>0</v>
      </c>
      <c r="AB3713" s="13">
        <v>1</v>
      </c>
      <c r="AC3713" s="22" t="s">
        <v>782</v>
      </c>
      <c r="AD3713" s="19">
        <v>55</v>
      </c>
      <c r="AE3713" s="19">
        <v>5.5E-2</v>
      </c>
      <c r="AF3713" s="19">
        <v>0.53114480999999991</v>
      </c>
      <c r="AG3713" s="14">
        <v>0.4158801476240282</v>
      </c>
      <c r="AH3713" s="22" t="s">
        <v>782</v>
      </c>
      <c r="AI3713" s="23" t="s">
        <v>782</v>
      </c>
      <c r="AJ3713" s="23" t="s">
        <v>782</v>
      </c>
      <c r="AK3713" s="23" t="s">
        <v>782</v>
      </c>
      <c r="AL3713" s="14" t="s">
        <v>782</v>
      </c>
      <c r="AM3713" s="22" t="s">
        <v>782</v>
      </c>
      <c r="AN3713" s="23" t="s">
        <v>782</v>
      </c>
      <c r="AO3713" s="23" t="s">
        <v>782</v>
      </c>
      <c r="AP3713" s="23" t="s">
        <v>782</v>
      </c>
      <c r="AQ3713" s="14" t="s">
        <v>782</v>
      </c>
      <c r="AR3713" s="13">
        <v>716</v>
      </c>
      <c r="AS3713" s="19">
        <v>12931.880000000006</v>
      </c>
      <c r="AT3713" s="19">
        <v>12.931880000000001</v>
      </c>
      <c r="AU3713" s="19">
        <v>11.483509440000022</v>
      </c>
      <c r="AV3713" s="14">
        <v>8.991453010995496</v>
      </c>
      <c r="AW3713" s="13">
        <v>1</v>
      </c>
      <c r="AX3713" s="22" t="s">
        <v>782</v>
      </c>
      <c r="AY3713" s="19">
        <v>11</v>
      </c>
      <c r="AZ3713" s="19">
        <v>1.0999999999999999E-2</v>
      </c>
      <c r="BA3713" s="19">
        <v>2.129E-2</v>
      </c>
      <c r="BB3713" s="14">
        <v>1.666981993651705E-2</v>
      </c>
      <c r="BC3713" s="13">
        <v>2</v>
      </c>
      <c r="BD3713" s="19">
        <v>2000</v>
      </c>
      <c r="BE3713" s="19">
        <v>2</v>
      </c>
      <c r="BF3713" s="19">
        <v>2.145469253522263</v>
      </c>
      <c r="BG3713" s="14">
        <v>1.6798772257186365</v>
      </c>
      <c r="BH3713" s="22">
        <v>722</v>
      </c>
      <c r="BI3713" s="23">
        <v>15.944880000000001</v>
      </c>
      <c r="BJ3713" s="23">
        <v>19.845420503522288</v>
      </c>
      <c r="BK3713" s="14">
        <v>15.538731158204792</v>
      </c>
      <c r="BL3713" t="s">
        <v>674</v>
      </c>
    </row>
    <row r="3714" spans="1:64">
      <c r="A3714" t="s">
        <v>4837</v>
      </c>
      <c r="B3714" t="s">
        <v>4832</v>
      </c>
      <c r="C3714" t="s">
        <v>674</v>
      </c>
      <c r="D3714" t="s">
        <v>942</v>
      </c>
      <c r="E3714">
        <v>2019</v>
      </c>
      <c r="F3714" s="23">
        <v>70.739999999999995</v>
      </c>
      <c r="G3714" s="23">
        <v>11.51</v>
      </c>
      <c r="H3714" s="22">
        <v>16281</v>
      </c>
      <c r="I3714" s="34">
        <v>130.65983384163334</v>
      </c>
      <c r="J3714" s="22">
        <v>2</v>
      </c>
      <c r="K3714" s="22">
        <v>2</v>
      </c>
      <c r="L3714" s="23">
        <v>947</v>
      </c>
      <c r="M3714" s="23">
        <v>0.94699999999999995</v>
      </c>
      <c r="N3714" s="23">
        <v>5.6640070000000007</v>
      </c>
      <c r="O3714" s="14">
        <v>4.3349259167626659</v>
      </c>
      <c r="P3714" s="22">
        <v>0</v>
      </c>
      <c r="Q3714" s="22">
        <v>0</v>
      </c>
      <c r="R3714" s="23">
        <v>0</v>
      </c>
      <c r="S3714" s="23">
        <v>0</v>
      </c>
      <c r="T3714" s="23">
        <v>0</v>
      </c>
      <c r="U3714" s="14">
        <v>0</v>
      </c>
      <c r="V3714" s="22">
        <v>0</v>
      </c>
      <c r="W3714" s="22">
        <v>0</v>
      </c>
      <c r="X3714" s="23">
        <v>0</v>
      </c>
      <c r="Y3714" s="23">
        <v>0</v>
      </c>
      <c r="Z3714" s="23">
        <v>0</v>
      </c>
      <c r="AA3714" s="14">
        <v>0</v>
      </c>
      <c r="AB3714" s="22">
        <v>1</v>
      </c>
      <c r="AC3714" s="22">
        <v>1</v>
      </c>
      <c r="AD3714" s="23">
        <v>55</v>
      </c>
      <c r="AE3714" s="23">
        <v>5.5E-2</v>
      </c>
      <c r="AF3714" s="23">
        <v>0.53684353799999995</v>
      </c>
      <c r="AG3714" s="14">
        <v>0.41087113171342532</v>
      </c>
      <c r="AH3714" s="22">
        <v>2</v>
      </c>
      <c r="AI3714" s="23">
        <v>89.289999999999992</v>
      </c>
      <c r="AJ3714" s="23">
        <v>8.9290000000000008E-2</v>
      </c>
      <c r="AK3714" s="23">
        <v>7.9289520000000002E-2</v>
      </c>
      <c r="AL3714" s="14">
        <v>6.0683928387742413E-2</v>
      </c>
      <c r="AM3714" s="22">
        <v>752</v>
      </c>
      <c r="AN3714" s="23">
        <v>13674.360000000002</v>
      </c>
      <c r="AO3714" s="23">
        <v>13.674360000000004</v>
      </c>
      <c r="AP3714" s="23">
        <v>12.142831680000015</v>
      </c>
      <c r="AQ3714" s="14">
        <v>9.2934694029366138</v>
      </c>
      <c r="AR3714" s="22">
        <v>754</v>
      </c>
      <c r="AS3714" s="23">
        <v>13763.650000000003</v>
      </c>
      <c r="AT3714" s="23">
        <v>13.763650000000004</v>
      </c>
      <c r="AU3714" s="23">
        <v>12.222121200000014</v>
      </c>
      <c r="AV3714" s="14">
        <v>9.3541533313243566</v>
      </c>
      <c r="AW3714" s="22">
        <v>1</v>
      </c>
      <c r="AX3714" s="22" t="s">
        <v>782</v>
      </c>
      <c r="AY3714" s="23">
        <v>11</v>
      </c>
      <c r="AZ3714" s="23">
        <v>1.0999999999999999E-2</v>
      </c>
      <c r="BA3714" s="23">
        <v>2.129E-2</v>
      </c>
      <c r="BB3714" s="14">
        <v>1.6294219404721276E-2</v>
      </c>
      <c r="BC3714" s="22">
        <v>2</v>
      </c>
      <c r="BD3714" s="23">
        <v>2000</v>
      </c>
      <c r="BE3714" s="23">
        <v>2</v>
      </c>
      <c r="BF3714" s="23">
        <v>2.1454698491931019</v>
      </c>
      <c r="BG3714" s="14">
        <v>1.6420270760435265</v>
      </c>
      <c r="BH3714" s="22">
        <v>760</v>
      </c>
      <c r="BI3714" s="23">
        <v>16.776650000000004</v>
      </c>
      <c r="BJ3714" s="23">
        <v>20.589731587193118</v>
      </c>
      <c r="BK3714" s="14">
        <v>15.758271675248697</v>
      </c>
      <c r="BL3714" t="s">
        <v>674</v>
      </c>
    </row>
    <row r="3715" spans="1:64">
      <c r="A3715" t="s">
        <v>4838</v>
      </c>
      <c r="B3715" t="s">
        <v>4832</v>
      </c>
      <c r="C3715" t="s">
        <v>674</v>
      </c>
      <c r="D3715" t="s">
        <v>942</v>
      </c>
      <c r="E3715">
        <v>2020</v>
      </c>
      <c r="F3715" s="23">
        <v>70.739999999999995</v>
      </c>
      <c r="G3715" s="23">
        <v>11.54</v>
      </c>
      <c r="H3715" s="22">
        <v>16222</v>
      </c>
      <c r="I3715" s="34">
        <v>131.0986466011089</v>
      </c>
      <c r="J3715" s="22">
        <v>2</v>
      </c>
      <c r="K3715" s="22">
        <v>2</v>
      </c>
      <c r="L3715" s="23">
        <v>947</v>
      </c>
      <c r="M3715" s="23">
        <v>0.94699999999999995</v>
      </c>
      <c r="N3715" s="23">
        <v>5.6640070000000007</v>
      </c>
      <c r="O3715" s="14">
        <v>4.3204160735798869</v>
      </c>
      <c r="P3715" s="22">
        <v>0</v>
      </c>
      <c r="Q3715" s="22">
        <v>0</v>
      </c>
      <c r="R3715" s="23">
        <v>0</v>
      </c>
      <c r="S3715" s="23">
        <v>0</v>
      </c>
      <c r="T3715" s="23">
        <v>0</v>
      </c>
      <c r="U3715" s="14">
        <v>0</v>
      </c>
      <c r="V3715" s="22">
        <v>0</v>
      </c>
      <c r="W3715" s="22">
        <v>0</v>
      </c>
      <c r="X3715" s="23">
        <v>0</v>
      </c>
      <c r="Y3715" s="23">
        <v>0</v>
      </c>
      <c r="Z3715" s="23">
        <v>0</v>
      </c>
      <c r="AA3715" s="14">
        <v>0</v>
      </c>
      <c r="AB3715" s="22">
        <v>1</v>
      </c>
      <c r="AC3715" s="22">
        <v>1</v>
      </c>
      <c r="AD3715" s="23">
        <v>55</v>
      </c>
      <c r="AE3715" s="23">
        <v>5.5E-2</v>
      </c>
      <c r="AF3715" s="23">
        <v>0.55384560000000005</v>
      </c>
      <c r="AG3715" s="14">
        <v>0.42246477317586228</v>
      </c>
      <c r="AH3715" s="22">
        <v>2</v>
      </c>
      <c r="AI3715" s="23">
        <v>89.289999999999992</v>
      </c>
      <c r="AJ3715" s="23">
        <v>8.9290000000000008E-2</v>
      </c>
      <c r="AK3715" s="23">
        <v>7.9289520000000002E-2</v>
      </c>
      <c r="AL3715" s="14">
        <v>6.0480807434460063E-2</v>
      </c>
      <c r="AM3715" s="22">
        <v>823</v>
      </c>
      <c r="AN3715" s="23">
        <v>15770.67500000001</v>
      </c>
      <c r="AO3715" s="23">
        <v>15.770675000000006</v>
      </c>
      <c r="AP3715" s="23">
        <v>14.004359400000018</v>
      </c>
      <c r="AQ3715" s="14">
        <v>10.682306616490701</v>
      </c>
      <c r="AR3715" s="22">
        <v>825</v>
      </c>
      <c r="AS3715" s="23">
        <v>15859.965000000011</v>
      </c>
      <c r="AT3715" s="23">
        <v>15.859965000000006</v>
      </c>
      <c r="AU3715" s="23">
        <v>14.083648920000018</v>
      </c>
      <c r="AV3715" s="14">
        <v>10.742787423925162</v>
      </c>
      <c r="AW3715" s="22">
        <v>1</v>
      </c>
      <c r="AX3715" s="22">
        <v>1</v>
      </c>
      <c r="AY3715" s="23">
        <v>11</v>
      </c>
      <c r="AZ3715" s="23">
        <v>1.0999999999999999E-2</v>
      </c>
      <c r="BA3715" s="23">
        <v>2.129E-2</v>
      </c>
      <c r="BB3715" s="14">
        <v>1.6239679471885499E-2</v>
      </c>
      <c r="BC3715" s="22">
        <v>2</v>
      </c>
      <c r="BD3715" s="23">
        <v>2000</v>
      </c>
      <c r="BE3715" s="23">
        <v>2</v>
      </c>
      <c r="BF3715" s="23">
        <v>2.1454698491931024</v>
      </c>
      <c r="BG3715" s="14">
        <v>1.6365308909107799</v>
      </c>
      <c r="BH3715" s="22">
        <v>831</v>
      </c>
      <c r="BI3715" s="23">
        <v>18.872965000000004</v>
      </c>
      <c r="BJ3715" s="23">
        <v>22.468261369193122</v>
      </c>
      <c r="BK3715" s="14">
        <v>17.138438841063575</v>
      </c>
      <c r="BL3715" t="s">
        <v>674</v>
      </c>
    </row>
    <row r="3716" spans="1:64">
      <c r="A3716" t="s">
        <v>4839</v>
      </c>
      <c r="B3716" t="s">
        <v>4832</v>
      </c>
      <c r="C3716" t="s">
        <v>674</v>
      </c>
      <c r="D3716" t="s">
        <v>942</v>
      </c>
      <c r="E3716">
        <v>2021</v>
      </c>
      <c r="F3716" s="23">
        <v>70.739999999999995</v>
      </c>
      <c r="G3716" s="23">
        <v>11.53</v>
      </c>
      <c r="H3716" s="22">
        <v>16274</v>
      </c>
      <c r="I3716" s="34">
        <v>121.63</v>
      </c>
      <c r="J3716" s="22">
        <v>2</v>
      </c>
      <c r="K3716" s="22">
        <v>3</v>
      </c>
      <c r="L3716" s="23">
        <v>1240</v>
      </c>
      <c r="M3716" s="23">
        <v>1.24</v>
      </c>
      <c r="N3716" s="23">
        <v>7.4164399999999997</v>
      </c>
      <c r="O3716" s="14">
        <v>6.1</v>
      </c>
      <c r="P3716" s="22">
        <v>0</v>
      </c>
      <c r="Q3716" s="22">
        <v>0</v>
      </c>
      <c r="R3716" s="23">
        <v>0</v>
      </c>
      <c r="S3716" s="23">
        <v>0</v>
      </c>
      <c r="T3716" s="23">
        <v>0</v>
      </c>
      <c r="U3716" s="14">
        <v>0</v>
      </c>
      <c r="V3716" s="22">
        <v>0</v>
      </c>
      <c r="W3716" s="22">
        <v>0</v>
      </c>
      <c r="X3716" s="23">
        <v>0</v>
      </c>
      <c r="Y3716" s="23">
        <v>0</v>
      </c>
      <c r="Z3716" s="23">
        <v>0</v>
      </c>
      <c r="AA3716" s="14">
        <v>0</v>
      </c>
      <c r="AB3716" s="22">
        <v>1</v>
      </c>
      <c r="AC3716" s="22">
        <v>2</v>
      </c>
      <c r="AD3716" s="23">
        <v>125</v>
      </c>
      <c r="AE3716" s="23">
        <v>0.125</v>
      </c>
      <c r="AF3716" s="23">
        <v>0.56174579999999996</v>
      </c>
      <c r="AG3716" s="14">
        <v>0.46</v>
      </c>
      <c r="AH3716" s="22">
        <v>3</v>
      </c>
      <c r="AI3716" s="23">
        <v>100.63</v>
      </c>
      <c r="AJ3716" s="23">
        <v>0.10063</v>
      </c>
      <c r="AK3716" s="23">
        <v>9.0046029999999999E-2</v>
      </c>
      <c r="AL3716" s="14">
        <v>7.0000000000000007E-2</v>
      </c>
      <c r="AM3716" s="22">
        <v>899</v>
      </c>
      <c r="AN3716" s="23">
        <v>16920.305</v>
      </c>
      <c r="AO3716" s="23">
        <v>16.920304999999999</v>
      </c>
      <c r="AP3716" s="23">
        <v>15.140676600000001</v>
      </c>
      <c r="AQ3716" s="14">
        <v>12.45</v>
      </c>
      <c r="AR3716" s="22">
        <v>902</v>
      </c>
      <c r="AS3716" s="23">
        <v>17020.935000000001</v>
      </c>
      <c r="AT3716" s="23">
        <v>17.020935000000001</v>
      </c>
      <c r="AU3716" s="23">
        <v>15.230722630000001</v>
      </c>
      <c r="AV3716" s="14">
        <v>12.52</v>
      </c>
      <c r="AW3716" s="22">
        <v>1</v>
      </c>
      <c r="AX3716" s="22">
        <v>1</v>
      </c>
      <c r="AY3716" s="23">
        <v>11</v>
      </c>
      <c r="AZ3716" s="23">
        <v>1.0999999999999999E-2</v>
      </c>
      <c r="BA3716" s="23">
        <v>2.129E-2</v>
      </c>
      <c r="BB3716" s="14">
        <v>0.02</v>
      </c>
      <c r="BC3716" s="22">
        <v>2</v>
      </c>
      <c r="BD3716" s="23">
        <v>2000</v>
      </c>
      <c r="BE3716" s="23">
        <v>2</v>
      </c>
      <c r="BF3716" s="23">
        <v>1.8708497079999999</v>
      </c>
      <c r="BG3716" s="14">
        <v>1.54</v>
      </c>
      <c r="BH3716" s="22">
        <v>908</v>
      </c>
      <c r="BI3716" s="23">
        <v>20.399999999999999</v>
      </c>
      <c r="BJ3716" s="23">
        <v>25.1</v>
      </c>
      <c r="BK3716" s="14">
        <v>20.64</v>
      </c>
      <c r="BL3716" t="s">
        <v>674</v>
      </c>
    </row>
    <row r="3717" spans="1:64">
      <c r="A3717" t="s">
        <v>4840</v>
      </c>
      <c r="B3717" t="s">
        <v>4832</v>
      </c>
      <c r="C3717" t="s">
        <v>674</v>
      </c>
      <c r="D3717" s="111" t="s">
        <v>942</v>
      </c>
      <c r="E3717" s="110">
        <v>2022</v>
      </c>
      <c r="F3717" s="23"/>
      <c r="G3717" s="23"/>
      <c r="H3717" s="22">
        <v>16522</v>
      </c>
      <c r="I3717" s="34">
        <v>119.7438256629044</v>
      </c>
      <c r="J3717" s="22">
        <v>2</v>
      </c>
      <c r="K3717" s="22">
        <v>3</v>
      </c>
      <c r="L3717" s="23">
        <v>1240</v>
      </c>
      <c r="M3717" s="23">
        <v>1.24</v>
      </c>
      <c r="N3717" s="23">
        <v>7.3383199999999995</v>
      </c>
      <c r="O3717" s="14">
        <v>6.1283493820035408</v>
      </c>
      <c r="P3717" s="22">
        <v>0</v>
      </c>
      <c r="Q3717" s="22">
        <v>0</v>
      </c>
      <c r="R3717" s="23">
        <v>0</v>
      </c>
      <c r="S3717" s="23">
        <v>0</v>
      </c>
      <c r="T3717" s="23">
        <v>0</v>
      </c>
      <c r="U3717" s="14">
        <v>0</v>
      </c>
      <c r="V3717" s="22">
        <v>0</v>
      </c>
      <c r="W3717" s="22">
        <v>0</v>
      </c>
      <c r="X3717" s="23">
        <v>0</v>
      </c>
      <c r="Y3717" s="23">
        <v>0</v>
      </c>
      <c r="Z3717" s="23">
        <v>0</v>
      </c>
      <c r="AA3717" s="14">
        <v>0</v>
      </c>
      <c r="AB3717" s="22">
        <v>1</v>
      </c>
      <c r="AC3717" s="22">
        <v>2</v>
      </c>
      <c r="AD3717" s="23">
        <v>125</v>
      </c>
      <c r="AE3717" s="23">
        <v>0.125</v>
      </c>
      <c r="AF3717" s="23">
        <v>0.58611999599999998</v>
      </c>
      <c r="AG3717" s="14">
        <v>0.48947826140949402</v>
      </c>
      <c r="AH3717" s="22">
        <v>13</v>
      </c>
      <c r="AI3717" s="23">
        <v>202.8</v>
      </c>
      <c r="AJ3717" s="23">
        <v>0.20279999999999998</v>
      </c>
      <c r="AK3717" s="23">
        <v>0.20774100262069442</v>
      </c>
      <c r="AL3717" s="14">
        <v>0.17348786166688407</v>
      </c>
      <c r="AM3717" s="22">
        <v>1022</v>
      </c>
      <c r="AN3717" s="23">
        <v>18055.99000000002</v>
      </c>
      <c r="AO3717" s="23">
        <v>18.055990000000012</v>
      </c>
      <c r="AP3717" s="23">
        <v>18.49590466424668</v>
      </c>
      <c r="AQ3717" s="14">
        <v>15.446228280959751</v>
      </c>
      <c r="AR3717" s="22">
        <v>1035</v>
      </c>
      <c r="AS3717" s="23">
        <v>18258.79</v>
      </c>
      <c r="AT3717" s="23">
        <v>18.258790000000001</v>
      </c>
      <c r="AU3717" s="23">
        <v>18.703645666867395</v>
      </c>
      <c r="AV3717" s="14">
        <v>15.619716142626652</v>
      </c>
      <c r="AW3717" s="22">
        <v>1</v>
      </c>
      <c r="AX3717" s="22">
        <v>1</v>
      </c>
      <c r="AY3717" s="23">
        <v>11</v>
      </c>
      <c r="AZ3717" s="23">
        <v>1.0999999999999999E-2</v>
      </c>
      <c r="BA3717" s="23">
        <v>2.129E-2</v>
      </c>
      <c r="BB3717" s="14">
        <v>1.7779622358094962E-2</v>
      </c>
      <c r="BC3717" s="22">
        <v>2</v>
      </c>
      <c r="BD3717" s="23">
        <v>2000</v>
      </c>
      <c r="BE3717" s="23">
        <v>2</v>
      </c>
      <c r="BF3717" s="23">
        <v>2.0896876331140799</v>
      </c>
      <c r="BG3717" s="14">
        <v>1.7451318442061829</v>
      </c>
      <c r="BH3717" s="22">
        <v>1041</v>
      </c>
      <c r="BI3717" s="23">
        <v>21.634789999999999</v>
      </c>
      <c r="BJ3717" s="23">
        <v>28.739063295981474</v>
      </c>
      <c r="BK3717" s="14">
        <v>24.000455252603967</v>
      </c>
      <c r="BL3717" t="s">
        <v>674</v>
      </c>
    </row>
    <row r="3718" spans="1:64">
      <c r="A3718" t="s">
        <v>4841</v>
      </c>
      <c r="B3718" t="s">
        <v>4832</v>
      </c>
      <c r="C3718" t="s">
        <v>674</v>
      </c>
      <c r="D3718" t="s">
        <v>942</v>
      </c>
      <c r="E3718">
        <v>2023</v>
      </c>
      <c r="F3718">
        <v>70.739999999999995</v>
      </c>
      <c r="G3718">
        <v>12.08</v>
      </c>
      <c r="H3718">
        <v>16748</v>
      </c>
      <c r="I3718">
        <v>119.7438256629044</v>
      </c>
      <c r="J3718">
        <v>2</v>
      </c>
      <c r="K3718">
        <v>3</v>
      </c>
      <c r="L3718">
        <v>1240</v>
      </c>
      <c r="M3718">
        <v>1.24</v>
      </c>
      <c r="N3718">
        <v>7.3383200000000004</v>
      </c>
      <c r="O3718">
        <v>6.1283493820035417</v>
      </c>
      <c r="P3718">
        <v>0</v>
      </c>
      <c r="Q3718">
        <v>0</v>
      </c>
      <c r="R3718">
        <v>0</v>
      </c>
      <c r="S3718">
        <v>0</v>
      </c>
      <c r="T3718">
        <v>0</v>
      </c>
      <c r="U3718">
        <v>0</v>
      </c>
      <c r="V3718">
        <v>0</v>
      </c>
      <c r="W3718">
        <v>0</v>
      </c>
      <c r="X3718">
        <v>0</v>
      </c>
      <c r="Y3718">
        <v>0</v>
      </c>
      <c r="Z3718">
        <v>0</v>
      </c>
      <c r="AA3718">
        <v>0</v>
      </c>
      <c r="AB3718">
        <v>1</v>
      </c>
      <c r="AC3718">
        <v>4</v>
      </c>
      <c r="AD3718">
        <v>251.083</v>
      </c>
      <c r="AE3718">
        <v>0.251083</v>
      </c>
      <c r="AF3718">
        <v>0.520841475</v>
      </c>
      <c r="AG3718">
        <v>0.43496311573194724</v>
      </c>
      <c r="AH3718">
        <v>13</v>
      </c>
      <c r="AI3718">
        <v>202.8</v>
      </c>
      <c r="AJ3718">
        <v>0.20279999999999998</v>
      </c>
      <c r="AK3718">
        <v>0.190224</v>
      </c>
      <c r="AL3718">
        <v>0.171594</v>
      </c>
      <c r="AM3718">
        <v>1232</v>
      </c>
      <c r="AN3718">
        <v>22260.021000000001</v>
      </c>
      <c r="AO3718">
        <v>22.260020999999998</v>
      </c>
      <c r="AP3718">
        <v>20.879615999999999</v>
      </c>
      <c r="AQ3718">
        <v>17.436904061157218</v>
      </c>
      <c r="AR3718">
        <v>1326</v>
      </c>
      <c r="AS3718">
        <v>22523.466</v>
      </c>
      <c r="AT3718">
        <v>22.5234659999999</v>
      </c>
      <c r="AU3718">
        <v>21.126723609830901</v>
      </c>
      <c r="AV3718">
        <v>17.643267611397</v>
      </c>
      <c r="AW3718">
        <v>1</v>
      </c>
      <c r="AX3718">
        <v>1</v>
      </c>
      <c r="AY3718">
        <v>11</v>
      </c>
      <c r="AZ3718">
        <v>1.0999999999999999E-2</v>
      </c>
      <c r="BA3718">
        <v>2.129E-2</v>
      </c>
      <c r="BB3718">
        <v>1.7779622358094958E-2</v>
      </c>
      <c r="BC3718">
        <v>2</v>
      </c>
      <c r="BD3718">
        <v>2000</v>
      </c>
      <c r="BE3718">
        <v>2</v>
      </c>
      <c r="BF3718">
        <v>2.4951810000000001</v>
      </c>
      <c r="BG3718">
        <v>2.0837658945558357</v>
      </c>
      <c r="BH3718">
        <v>1332</v>
      </c>
      <c r="BI3718">
        <v>26.025548999999899</v>
      </c>
      <c r="BJ3718">
        <v>31.5023560848309</v>
      </c>
      <c r="BK3718">
        <v>26.308125626046419</v>
      </c>
      <c r="BL3718" t="s">
        <v>674</v>
      </c>
    </row>
    <row r="3719" spans="1:64">
      <c r="A3719" t="s">
        <v>4842</v>
      </c>
      <c r="B3719" t="s">
        <v>4832</v>
      </c>
      <c r="C3719" t="s">
        <v>674</v>
      </c>
      <c r="D3719" t="s">
        <v>942</v>
      </c>
      <c r="E3719">
        <v>2024</v>
      </c>
      <c r="F3719">
        <v>70.739999999999995</v>
      </c>
      <c r="G3719">
        <v>12.1</v>
      </c>
      <c r="H3719">
        <v>16809</v>
      </c>
      <c r="I3719">
        <v>115.26096277148469</v>
      </c>
      <c r="J3719">
        <v>2</v>
      </c>
      <c r="K3719">
        <v>3</v>
      </c>
      <c r="L3719">
        <v>1240</v>
      </c>
      <c r="M3719">
        <v>1.2399999999999998</v>
      </c>
      <c r="N3719">
        <v>7.3383199999999995</v>
      </c>
      <c r="O3719">
        <v>6.3667002457275013</v>
      </c>
      <c r="P3719">
        <v>0</v>
      </c>
      <c r="Q3719">
        <v>0</v>
      </c>
      <c r="R3719">
        <v>0</v>
      </c>
      <c r="S3719">
        <v>0</v>
      </c>
      <c r="T3719">
        <v>0</v>
      </c>
      <c r="U3719">
        <v>0</v>
      </c>
      <c r="V3719">
        <v>0</v>
      </c>
      <c r="W3719">
        <v>0</v>
      </c>
      <c r="X3719">
        <v>0</v>
      </c>
      <c r="Y3719">
        <v>0</v>
      </c>
      <c r="Z3719">
        <v>0</v>
      </c>
      <c r="AA3719">
        <v>0</v>
      </c>
      <c r="AB3719">
        <v>1</v>
      </c>
      <c r="AC3719">
        <v>4</v>
      </c>
      <c r="AD3719">
        <v>251.083</v>
      </c>
      <c r="AE3719">
        <v>0.251083</v>
      </c>
      <c r="AF3719">
        <v>0.52784978400000016</v>
      </c>
      <c r="AG3719">
        <v>0.45796058900402409</v>
      </c>
      <c r="AH3719">
        <v>12</v>
      </c>
      <c r="AI3719">
        <v>162.47</v>
      </c>
      <c r="AJ3719">
        <v>0.16246999999999998</v>
      </c>
      <c r="AK3719">
        <v>0.14653881084839304</v>
      </c>
      <c r="AL3719">
        <v>0.12713654937875152</v>
      </c>
      <c r="AM3719">
        <v>1463</v>
      </c>
      <c r="AN3719">
        <v>27365.438999999988</v>
      </c>
      <c r="AO3719">
        <v>27.365438999999995</v>
      </c>
      <c r="AP3719">
        <v>24.682088320331413</v>
      </c>
      <c r="AQ3719">
        <v>21.414091750444506</v>
      </c>
      <c r="AR3719">
        <v>1634</v>
      </c>
      <c r="AS3719">
        <v>27661.139999999952</v>
      </c>
      <c r="AT3719">
        <v>27.661140000000017</v>
      </c>
      <c r="AU3719">
        <v>24.94879400696081</v>
      </c>
      <c r="AV3719">
        <v>21.645484652443912</v>
      </c>
      <c r="AW3719">
        <v>1</v>
      </c>
      <c r="AX3719">
        <v>1</v>
      </c>
      <c r="AY3719">
        <v>11</v>
      </c>
      <c r="AZ3719">
        <v>1.0999999999999999E-2</v>
      </c>
      <c r="BA3719">
        <v>2.129E-2</v>
      </c>
      <c r="BB3719">
        <v>1.8471128028150655E-2</v>
      </c>
      <c r="BC3719">
        <v>2</v>
      </c>
      <c r="BD3719">
        <v>2000</v>
      </c>
      <c r="BE3719">
        <v>2</v>
      </c>
      <c r="BF3719">
        <v>2.1883792461769644</v>
      </c>
      <c r="BG3719">
        <v>1.8986300249075871</v>
      </c>
      <c r="BH3719">
        <v>1640</v>
      </c>
      <c r="BI3719">
        <v>31.163223000000016</v>
      </c>
      <c r="BJ3719">
        <v>35.024633037137775</v>
      </c>
      <c r="BK3719">
        <v>30.387246640111176</v>
      </c>
      <c r="BL3719" t="s">
        <v>674</v>
      </c>
    </row>
    <row r="3720" spans="1:64">
      <c r="A3720" t="s">
        <v>4843</v>
      </c>
      <c r="B3720" t="s">
        <v>4844</v>
      </c>
      <c r="C3720" t="s">
        <v>675</v>
      </c>
      <c r="D3720" t="s">
        <v>942</v>
      </c>
      <c r="E3720">
        <v>2012</v>
      </c>
      <c r="F3720" s="23">
        <v>192.57</v>
      </c>
      <c r="G3720" s="23">
        <v>14.37</v>
      </c>
      <c r="H3720" s="22">
        <v>10528</v>
      </c>
      <c r="I3720" s="34">
        <v>88.091149999999999</v>
      </c>
      <c r="J3720" s="22">
        <v>2</v>
      </c>
      <c r="K3720" s="22" t="s">
        <v>782</v>
      </c>
      <c r="L3720" s="23">
        <v>590</v>
      </c>
      <c r="M3720" s="23">
        <v>0.59</v>
      </c>
      <c r="N3720" s="23">
        <v>5.9480680000000001</v>
      </c>
      <c r="O3720" s="14">
        <v>6.752174310359214</v>
      </c>
      <c r="P3720" s="22">
        <v>0</v>
      </c>
      <c r="Q3720" s="22" t="s">
        <v>782</v>
      </c>
      <c r="R3720" s="23">
        <v>0</v>
      </c>
      <c r="S3720" s="23">
        <v>0</v>
      </c>
      <c r="T3720" s="23">
        <v>0</v>
      </c>
      <c r="U3720" s="14">
        <v>0</v>
      </c>
      <c r="V3720" s="22">
        <v>0</v>
      </c>
      <c r="W3720" s="22" t="s">
        <v>782</v>
      </c>
      <c r="X3720" s="23">
        <v>0</v>
      </c>
      <c r="Y3720" s="23">
        <v>0</v>
      </c>
      <c r="Z3720" s="23">
        <v>0</v>
      </c>
      <c r="AA3720" s="14">
        <v>0</v>
      </c>
      <c r="AB3720" s="22">
        <v>0</v>
      </c>
      <c r="AC3720" s="22" t="s">
        <v>782</v>
      </c>
      <c r="AD3720" s="23">
        <v>0</v>
      </c>
      <c r="AE3720" s="23">
        <v>0</v>
      </c>
      <c r="AF3720" s="23">
        <v>0</v>
      </c>
      <c r="AG3720" s="14">
        <v>0</v>
      </c>
      <c r="AH3720" s="22" t="s">
        <v>782</v>
      </c>
      <c r="AI3720" s="23" t="s">
        <v>782</v>
      </c>
      <c r="AJ3720" s="23" t="s">
        <v>782</v>
      </c>
      <c r="AK3720" s="23" t="s">
        <v>782</v>
      </c>
      <c r="AL3720" s="14" t="s">
        <v>782</v>
      </c>
      <c r="AM3720" s="22" t="s">
        <v>782</v>
      </c>
      <c r="AN3720" s="23" t="s">
        <v>782</v>
      </c>
      <c r="AO3720" s="23" t="s">
        <v>782</v>
      </c>
      <c r="AP3720" s="23" t="s">
        <v>782</v>
      </c>
      <c r="AQ3720" s="14" t="s">
        <v>782</v>
      </c>
      <c r="AR3720" s="22">
        <v>912</v>
      </c>
      <c r="AS3720" s="23">
        <v>17669.962999999996</v>
      </c>
      <c r="AT3720" s="23">
        <v>17.669962999999996</v>
      </c>
      <c r="AU3720" s="23">
        <v>15.390749</v>
      </c>
      <c r="AV3720" s="14">
        <v>17.471390712914975</v>
      </c>
      <c r="AW3720" s="22">
        <v>1</v>
      </c>
      <c r="AX3720" s="22" t="s">
        <v>782</v>
      </c>
      <c r="AY3720" s="23">
        <v>20</v>
      </c>
      <c r="AZ3720" s="23">
        <v>0.02</v>
      </c>
      <c r="BA3720" s="23">
        <v>9.1E-4</v>
      </c>
      <c r="BB3720" s="14">
        <v>1.0330209107271276E-3</v>
      </c>
      <c r="BC3720" s="22">
        <v>99</v>
      </c>
      <c r="BD3720" s="23">
        <v>65620</v>
      </c>
      <c r="BE3720" s="23">
        <v>65.62</v>
      </c>
      <c r="BF3720" s="23">
        <v>104.79514000000002</v>
      </c>
      <c r="BG3720" s="14">
        <v>118.9621658929416</v>
      </c>
      <c r="BH3720" s="22">
        <v>1014</v>
      </c>
      <c r="BI3720" s="23">
        <v>83.899963</v>
      </c>
      <c r="BJ3720" s="23">
        <v>126.13486700000001</v>
      </c>
      <c r="BK3720" s="14">
        <v>143.1867639371265</v>
      </c>
      <c r="BL3720" t="s">
        <v>675</v>
      </c>
    </row>
    <row r="3721" spans="1:64">
      <c r="A3721" t="s">
        <v>4845</v>
      </c>
      <c r="B3721" t="s">
        <v>4844</v>
      </c>
      <c r="C3721" t="s">
        <v>675</v>
      </c>
      <c r="D3721" t="s">
        <v>942</v>
      </c>
      <c r="E3721">
        <v>2015</v>
      </c>
      <c r="F3721" s="23">
        <v>192.57</v>
      </c>
      <c r="G3721" s="23">
        <v>14.61</v>
      </c>
      <c r="H3721" s="22">
        <v>10589</v>
      </c>
      <c r="I3721" s="34">
        <v>86.530741579959468</v>
      </c>
      <c r="J3721" s="13">
        <v>1</v>
      </c>
      <c r="K3721" s="13">
        <v>2</v>
      </c>
      <c r="L3721" s="19">
        <v>590</v>
      </c>
      <c r="M3721" s="35">
        <v>0.59</v>
      </c>
      <c r="N3721" s="19">
        <v>3.5289994392913027</v>
      </c>
      <c r="O3721" s="17">
        <v>4.0783187279520776</v>
      </c>
      <c r="P3721" s="36">
        <v>0</v>
      </c>
      <c r="Q3721" s="37">
        <v>0</v>
      </c>
      <c r="R3721" s="38">
        <v>0</v>
      </c>
      <c r="S3721" s="27">
        <v>0</v>
      </c>
      <c r="T3721" s="23">
        <v>0</v>
      </c>
      <c r="U3721" s="17">
        <v>0</v>
      </c>
      <c r="V3721" s="22">
        <v>0</v>
      </c>
      <c r="W3721" s="22">
        <v>0</v>
      </c>
      <c r="X3721" s="23">
        <v>0</v>
      </c>
      <c r="Y3721" s="27">
        <v>0</v>
      </c>
      <c r="Z3721" s="27">
        <v>0</v>
      </c>
      <c r="AA3721" s="14">
        <v>0</v>
      </c>
      <c r="AB3721" s="39">
        <v>0</v>
      </c>
      <c r="AC3721" s="22" t="s">
        <v>782</v>
      </c>
      <c r="AD3721" s="23">
        <v>0</v>
      </c>
      <c r="AE3721" s="23">
        <v>0</v>
      </c>
      <c r="AF3721" s="23">
        <v>0</v>
      </c>
      <c r="AG3721" s="14">
        <v>0</v>
      </c>
      <c r="AH3721" s="22" t="s">
        <v>782</v>
      </c>
      <c r="AI3721" s="23" t="s">
        <v>782</v>
      </c>
      <c r="AJ3721" s="23" t="s">
        <v>782</v>
      </c>
      <c r="AK3721" s="23" t="s">
        <v>782</v>
      </c>
      <c r="AL3721" s="14" t="s">
        <v>782</v>
      </c>
      <c r="AM3721" s="22" t="s">
        <v>782</v>
      </c>
      <c r="AN3721" s="23" t="s">
        <v>782</v>
      </c>
      <c r="AO3721" s="23" t="s">
        <v>782</v>
      </c>
      <c r="AP3721" s="23" t="s">
        <v>782</v>
      </c>
      <c r="AQ3721" s="14" t="s">
        <v>782</v>
      </c>
      <c r="AR3721" s="40">
        <v>991</v>
      </c>
      <c r="AS3721" s="41">
        <v>18608.413000000004</v>
      </c>
      <c r="AT3721" s="23">
        <v>18.608413000000006</v>
      </c>
      <c r="AU3721" s="23">
        <v>16.527299681141873</v>
      </c>
      <c r="AV3721" s="14">
        <v>19.099916838075035</v>
      </c>
      <c r="AW3721" s="22">
        <v>1</v>
      </c>
      <c r="AX3721" s="22" t="s">
        <v>782</v>
      </c>
      <c r="AY3721" s="23">
        <v>20</v>
      </c>
      <c r="AZ3721" s="23">
        <v>0.02</v>
      </c>
      <c r="BA3721" s="23">
        <v>5.2114883079612463E-2</v>
      </c>
      <c r="BB3721" s="14">
        <v>6.0227015426020887E-2</v>
      </c>
      <c r="BC3721" s="42">
        <v>118</v>
      </c>
      <c r="BD3721" s="43">
        <v>138760</v>
      </c>
      <c r="BE3721" s="44">
        <v>138.76</v>
      </c>
      <c r="BF3721" s="23">
        <v>296.013837227289</v>
      </c>
      <c r="BG3721" s="14">
        <v>342.09095151895224</v>
      </c>
      <c r="BH3721" s="22">
        <v>1111</v>
      </c>
      <c r="BI3721" s="23">
        <v>157.97841300000002</v>
      </c>
      <c r="BJ3721" s="23">
        <v>316.12225123080179</v>
      </c>
      <c r="BK3721" s="14">
        <v>365.32941410040536</v>
      </c>
      <c r="BL3721" t="s">
        <v>675</v>
      </c>
    </row>
    <row r="3722" spans="1:64">
      <c r="A3722" t="s">
        <v>4846</v>
      </c>
      <c r="B3722" t="s">
        <v>4844</v>
      </c>
      <c r="C3722" t="s">
        <v>675</v>
      </c>
      <c r="D3722" t="s">
        <v>942</v>
      </c>
      <c r="E3722">
        <v>2016</v>
      </c>
      <c r="F3722" s="23">
        <v>192.57</v>
      </c>
      <c r="G3722" s="23">
        <v>14.57</v>
      </c>
      <c r="H3722" s="22">
        <v>10632</v>
      </c>
      <c r="I3722" s="34">
        <v>90.032053930040433</v>
      </c>
      <c r="J3722" s="13">
        <v>1</v>
      </c>
      <c r="K3722" s="13">
        <v>2</v>
      </c>
      <c r="L3722" s="19">
        <v>590</v>
      </c>
      <c r="M3722" s="35">
        <v>0.59</v>
      </c>
      <c r="N3722" s="19">
        <v>3.5287899999999999</v>
      </c>
      <c r="O3722" s="17">
        <v>3.919481835593857</v>
      </c>
      <c r="P3722" s="13">
        <v>0</v>
      </c>
      <c r="Q3722" s="13">
        <v>0</v>
      </c>
      <c r="R3722" s="19">
        <v>0</v>
      </c>
      <c r="S3722" s="27">
        <v>0</v>
      </c>
      <c r="T3722" s="19">
        <v>0</v>
      </c>
      <c r="U3722" s="17">
        <v>0</v>
      </c>
      <c r="V3722" s="13">
        <v>0</v>
      </c>
      <c r="W3722" s="13">
        <v>0</v>
      </c>
      <c r="X3722" s="19">
        <v>0</v>
      </c>
      <c r="Y3722" s="27">
        <v>0</v>
      </c>
      <c r="Z3722" s="19">
        <v>0</v>
      </c>
      <c r="AA3722" s="14">
        <v>0</v>
      </c>
      <c r="AB3722" s="13">
        <v>0</v>
      </c>
      <c r="AC3722" s="22" t="s">
        <v>782</v>
      </c>
      <c r="AD3722" s="19">
        <v>0</v>
      </c>
      <c r="AE3722" s="23">
        <v>0</v>
      </c>
      <c r="AF3722" s="19">
        <v>0</v>
      </c>
      <c r="AG3722" s="14">
        <v>0</v>
      </c>
      <c r="AH3722" s="22" t="s">
        <v>782</v>
      </c>
      <c r="AI3722" s="23" t="s">
        <v>782</v>
      </c>
      <c r="AJ3722" s="23" t="s">
        <v>782</v>
      </c>
      <c r="AK3722" s="23" t="s">
        <v>782</v>
      </c>
      <c r="AL3722" s="14" t="s">
        <v>782</v>
      </c>
      <c r="AM3722" s="22" t="s">
        <v>782</v>
      </c>
      <c r="AN3722" s="23" t="s">
        <v>782</v>
      </c>
      <c r="AO3722" s="23" t="s">
        <v>782</v>
      </c>
      <c r="AP3722" s="23" t="s">
        <v>782</v>
      </c>
      <c r="AQ3722" s="14" t="s">
        <v>782</v>
      </c>
      <c r="AR3722" s="13">
        <v>1005</v>
      </c>
      <c r="AS3722" s="19">
        <v>18848.753000000008</v>
      </c>
      <c r="AT3722" s="23">
        <v>18.848753000000009</v>
      </c>
      <c r="AU3722" s="19">
        <v>16.737692664000019</v>
      </c>
      <c r="AV3722" s="14">
        <v>18.590815085709444</v>
      </c>
      <c r="AW3722" s="13">
        <v>1</v>
      </c>
      <c r="AX3722" s="22" t="s">
        <v>782</v>
      </c>
      <c r="AY3722" s="19">
        <v>20</v>
      </c>
      <c r="AZ3722" s="23">
        <v>0.02</v>
      </c>
      <c r="BA3722" s="19">
        <v>0.81599999999999995</v>
      </c>
      <c r="BB3722" s="14">
        <v>0.90634386796737321</v>
      </c>
      <c r="BC3722" s="13">
        <v>165</v>
      </c>
      <c r="BD3722" s="19">
        <v>263110.00000000012</v>
      </c>
      <c r="BE3722" s="44">
        <v>263.11000000000013</v>
      </c>
      <c r="BF3722" s="19">
        <v>647.98986783249757</v>
      </c>
      <c r="BG3722" s="14">
        <v>719.73240590070202</v>
      </c>
      <c r="BH3722" s="22">
        <v>1172</v>
      </c>
      <c r="BI3722" s="23">
        <v>282.56875300000007</v>
      </c>
      <c r="BJ3722" s="23">
        <v>669.07235049649762</v>
      </c>
      <c r="BK3722" s="14">
        <v>743.14904668997269</v>
      </c>
      <c r="BL3722" t="s">
        <v>675</v>
      </c>
    </row>
    <row r="3723" spans="1:64">
      <c r="A3723" t="s">
        <v>4847</v>
      </c>
      <c r="B3723" t="s">
        <v>4844</v>
      </c>
      <c r="C3723" t="s">
        <v>675</v>
      </c>
      <c r="D3723" t="s">
        <v>942</v>
      </c>
      <c r="E3723">
        <v>2017</v>
      </c>
      <c r="F3723" s="23">
        <v>192.57</v>
      </c>
      <c r="G3723" s="23">
        <v>14.76</v>
      </c>
      <c r="H3723" s="22">
        <v>10577</v>
      </c>
      <c r="I3723" s="34">
        <v>83.082445676210341</v>
      </c>
      <c r="J3723" s="13">
        <v>2</v>
      </c>
      <c r="K3723" s="13">
        <v>3</v>
      </c>
      <c r="L3723" s="19">
        <v>665</v>
      </c>
      <c r="M3723" s="19">
        <v>0.66500000000000004</v>
      </c>
      <c r="N3723" s="19">
        <v>3.9773649999999998</v>
      </c>
      <c r="O3723" s="17">
        <v>4.787250745483135</v>
      </c>
      <c r="P3723" s="13">
        <v>0</v>
      </c>
      <c r="Q3723" s="13">
        <v>0</v>
      </c>
      <c r="R3723" s="19">
        <v>0</v>
      </c>
      <c r="S3723" s="19">
        <v>0</v>
      </c>
      <c r="T3723" s="19">
        <v>0</v>
      </c>
      <c r="U3723" s="17">
        <v>0</v>
      </c>
      <c r="V3723" s="13">
        <v>0</v>
      </c>
      <c r="W3723" s="13">
        <v>0</v>
      </c>
      <c r="X3723" s="19">
        <v>0</v>
      </c>
      <c r="Y3723" s="19">
        <v>0</v>
      </c>
      <c r="Z3723" s="19">
        <v>0</v>
      </c>
      <c r="AA3723" s="14">
        <v>0</v>
      </c>
      <c r="AB3723" s="13">
        <v>0</v>
      </c>
      <c r="AC3723" s="22" t="s">
        <v>782</v>
      </c>
      <c r="AD3723" s="19">
        <v>0</v>
      </c>
      <c r="AE3723" s="19">
        <v>0</v>
      </c>
      <c r="AF3723" s="19">
        <v>0</v>
      </c>
      <c r="AG3723" s="14">
        <v>0</v>
      </c>
      <c r="AH3723" s="22" t="s">
        <v>782</v>
      </c>
      <c r="AI3723" s="23" t="s">
        <v>782</v>
      </c>
      <c r="AJ3723" s="23" t="s">
        <v>782</v>
      </c>
      <c r="AK3723" s="23" t="s">
        <v>782</v>
      </c>
      <c r="AL3723" s="14" t="s">
        <v>782</v>
      </c>
      <c r="AM3723" s="22" t="s">
        <v>782</v>
      </c>
      <c r="AN3723" s="23" t="s">
        <v>782</v>
      </c>
      <c r="AO3723" s="23" t="s">
        <v>782</v>
      </c>
      <c r="AP3723" s="23" t="s">
        <v>782</v>
      </c>
      <c r="AQ3723" s="14" t="s">
        <v>782</v>
      </c>
      <c r="AR3723" s="13">
        <v>1032</v>
      </c>
      <c r="AS3723" s="19">
        <v>20007.582999999991</v>
      </c>
      <c r="AT3723" s="19">
        <v>20.007582999999975</v>
      </c>
      <c r="AU3723" s="19">
        <v>17.766733703999993</v>
      </c>
      <c r="AV3723" s="14">
        <v>21.384461614479513</v>
      </c>
      <c r="AW3723" s="13">
        <v>1</v>
      </c>
      <c r="AX3723" s="22" t="s">
        <v>782</v>
      </c>
      <c r="AY3723" s="19">
        <v>0</v>
      </c>
      <c r="AZ3723" s="19">
        <v>0</v>
      </c>
      <c r="BA3723" s="19">
        <v>0</v>
      </c>
      <c r="BB3723" s="14">
        <v>0</v>
      </c>
      <c r="BC3723" s="13">
        <v>166</v>
      </c>
      <c r="BD3723" s="19">
        <v>273490</v>
      </c>
      <c r="BE3723" s="19">
        <v>273.49000000000018</v>
      </c>
      <c r="BF3723" s="19">
        <v>674.61801588974242</v>
      </c>
      <c r="BG3723" s="14">
        <v>811.98622693278662</v>
      </c>
      <c r="BH3723" s="22">
        <v>1201</v>
      </c>
      <c r="BI3723" s="23">
        <v>294.16258300000015</v>
      </c>
      <c r="BJ3723" s="23">
        <v>696.36211459374238</v>
      </c>
      <c r="BK3723" s="14">
        <v>838.15793929274923</v>
      </c>
      <c r="BL3723" t="s">
        <v>675</v>
      </c>
    </row>
    <row r="3724" spans="1:64">
      <c r="A3724" t="s">
        <v>4848</v>
      </c>
      <c r="B3724" t="s">
        <v>4844</v>
      </c>
      <c r="C3724" t="s">
        <v>675</v>
      </c>
      <c r="D3724" t="s">
        <v>942</v>
      </c>
      <c r="E3724">
        <v>2018</v>
      </c>
      <c r="F3724" s="23">
        <v>192.57</v>
      </c>
      <c r="G3724" s="23">
        <v>14.7</v>
      </c>
      <c r="H3724" s="22">
        <v>10632</v>
      </c>
      <c r="I3724" s="34">
        <v>83.088350611937145</v>
      </c>
      <c r="J3724" s="13">
        <v>2</v>
      </c>
      <c r="K3724" s="13">
        <v>3</v>
      </c>
      <c r="L3724" s="19">
        <v>665</v>
      </c>
      <c r="M3724" s="19">
        <v>0.66500000000000004</v>
      </c>
      <c r="N3724" s="19">
        <v>3.9773649999999998</v>
      </c>
      <c r="O3724" s="17">
        <v>4.786910524408194</v>
      </c>
      <c r="P3724" s="13">
        <v>0</v>
      </c>
      <c r="Q3724" s="13">
        <v>0</v>
      </c>
      <c r="R3724" s="19">
        <v>0</v>
      </c>
      <c r="S3724" s="19">
        <v>0</v>
      </c>
      <c r="T3724" s="19">
        <v>0</v>
      </c>
      <c r="U3724" s="17">
        <v>0</v>
      </c>
      <c r="V3724" s="13">
        <v>0</v>
      </c>
      <c r="W3724" s="13">
        <v>0</v>
      </c>
      <c r="X3724" s="19">
        <v>0</v>
      </c>
      <c r="Y3724" s="19">
        <v>0</v>
      </c>
      <c r="Z3724" s="19">
        <v>0</v>
      </c>
      <c r="AA3724" s="14">
        <v>0</v>
      </c>
      <c r="AB3724" s="13">
        <v>0</v>
      </c>
      <c r="AC3724" s="22" t="s">
        <v>782</v>
      </c>
      <c r="AD3724" s="19">
        <v>0</v>
      </c>
      <c r="AE3724" s="19">
        <v>0</v>
      </c>
      <c r="AF3724" s="19">
        <v>0</v>
      </c>
      <c r="AG3724" s="14">
        <v>0</v>
      </c>
      <c r="AH3724" s="22" t="s">
        <v>782</v>
      </c>
      <c r="AI3724" s="23" t="s">
        <v>782</v>
      </c>
      <c r="AJ3724" s="23" t="s">
        <v>782</v>
      </c>
      <c r="AK3724" s="23" t="s">
        <v>782</v>
      </c>
      <c r="AL3724" s="14" t="s">
        <v>782</v>
      </c>
      <c r="AM3724" s="22" t="s">
        <v>782</v>
      </c>
      <c r="AN3724" s="23" t="s">
        <v>782</v>
      </c>
      <c r="AO3724" s="23" t="s">
        <v>782</v>
      </c>
      <c r="AP3724" s="23" t="s">
        <v>782</v>
      </c>
      <c r="AQ3724" s="14" t="s">
        <v>782</v>
      </c>
      <c r="AR3724" s="13">
        <v>1054</v>
      </c>
      <c r="AS3724" s="19">
        <v>20744.517999999989</v>
      </c>
      <c r="AT3724" s="19">
        <v>20.744517999999978</v>
      </c>
      <c r="AU3724" s="19">
        <v>18.421131983999988</v>
      </c>
      <c r="AV3724" s="14">
        <v>22.170535157251585</v>
      </c>
      <c r="AW3724" s="13">
        <v>1</v>
      </c>
      <c r="AX3724" s="22" t="s">
        <v>782</v>
      </c>
      <c r="AY3724" s="19">
        <v>20</v>
      </c>
      <c r="AZ3724" s="19">
        <v>0.02</v>
      </c>
      <c r="BA3724" s="19">
        <v>0.81599999999999995</v>
      </c>
      <c r="BB3724" s="14">
        <v>0.98208713254053537</v>
      </c>
      <c r="BC3724" s="13">
        <v>174</v>
      </c>
      <c r="BD3724" s="19">
        <v>299390</v>
      </c>
      <c r="BE3724" s="19">
        <v>299.39000000000027</v>
      </c>
      <c r="BF3724" s="19">
        <v>730.64880692911447</v>
      </c>
      <c r="BG3724" s="14">
        <v>879.36371530781548</v>
      </c>
      <c r="BH3724" s="22">
        <v>1231</v>
      </c>
      <c r="BI3724" s="23">
        <v>320.81951800000024</v>
      </c>
      <c r="BJ3724" s="23">
        <v>753.86330391311446</v>
      </c>
      <c r="BK3724" s="14">
        <v>907.30324812201582</v>
      </c>
      <c r="BL3724" t="s">
        <v>675</v>
      </c>
    </row>
    <row r="3725" spans="1:64">
      <c r="A3725" t="s">
        <v>4849</v>
      </c>
      <c r="B3725" t="s">
        <v>4844</v>
      </c>
      <c r="C3725" t="s">
        <v>675</v>
      </c>
      <c r="D3725" t="s">
        <v>942</v>
      </c>
      <c r="E3725">
        <v>2019</v>
      </c>
      <c r="F3725" s="23">
        <v>192.57</v>
      </c>
      <c r="G3725" s="23">
        <v>14.74</v>
      </c>
      <c r="H3725" s="22">
        <v>10570</v>
      </c>
      <c r="I3725" s="34">
        <v>85.256864698922655</v>
      </c>
      <c r="J3725" s="22">
        <v>2</v>
      </c>
      <c r="K3725" s="22">
        <v>3</v>
      </c>
      <c r="L3725" s="23">
        <v>665</v>
      </c>
      <c r="M3725" s="23">
        <v>0.66500000000000004</v>
      </c>
      <c r="N3725" s="23">
        <v>3.9773649999999998</v>
      </c>
      <c r="O3725" s="14">
        <v>4.6651551333088843</v>
      </c>
      <c r="P3725" s="22">
        <v>0</v>
      </c>
      <c r="Q3725" s="22">
        <v>0</v>
      </c>
      <c r="R3725" s="23">
        <v>0</v>
      </c>
      <c r="S3725" s="23">
        <v>0</v>
      </c>
      <c r="T3725" s="23">
        <v>0</v>
      </c>
      <c r="U3725" s="14">
        <v>0</v>
      </c>
      <c r="V3725" s="22">
        <v>0</v>
      </c>
      <c r="W3725" s="22">
        <v>0</v>
      </c>
      <c r="X3725" s="23">
        <v>0</v>
      </c>
      <c r="Y3725" s="23">
        <v>0</v>
      </c>
      <c r="Z3725" s="23">
        <v>0</v>
      </c>
      <c r="AA3725" s="14">
        <v>0</v>
      </c>
      <c r="AB3725" s="22">
        <v>0</v>
      </c>
      <c r="AC3725" s="22">
        <v>0</v>
      </c>
      <c r="AD3725" s="23">
        <v>0</v>
      </c>
      <c r="AE3725" s="23">
        <v>0</v>
      </c>
      <c r="AF3725" s="23">
        <v>0</v>
      </c>
      <c r="AG3725" s="14">
        <v>0</v>
      </c>
      <c r="AH3725" s="22">
        <v>1</v>
      </c>
      <c r="AI3725" s="23">
        <v>862.8</v>
      </c>
      <c r="AJ3725" s="23">
        <v>0.8627999999999999</v>
      </c>
      <c r="AK3725" s="23">
        <v>0.76616639999999991</v>
      </c>
      <c r="AL3725" s="14">
        <v>0.89865655124153476</v>
      </c>
      <c r="AM3725" s="22">
        <v>1084</v>
      </c>
      <c r="AN3725" s="23">
        <v>20942.712999999982</v>
      </c>
      <c r="AO3725" s="23">
        <v>20.942712999999976</v>
      </c>
      <c r="AP3725" s="23">
        <v>18.597129143999993</v>
      </c>
      <c r="AQ3725" s="14">
        <v>21.813057763353331</v>
      </c>
      <c r="AR3725" s="22">
        <v>1085</v>
      </c>
      <c r="AS3725" s="23">
        <v>21805.512999999981</v>
      </c>
      <c r="AT3725" s="23">
        <v>21.805512999999976</v>
      </c>
      <c r="AU3725" s="23">
        <v>19.363295543999993</v>
      </c>
      <c r="AV3725" s="14">
        <v>22.711714314594865</v>
      </c>
      <c r="AW3725" s="22">
        <v>1</v>
      </c>
      <c r="AX3725" s="22" t="s">
        <v>782</v>
      </c>
      <c r="AY3725" s="23">
        <v>20</v>
      </c>
      <c r="AZ3725" s="23">
        <v>0.02</v>
      </c>
      <c r="BA3725" s="23">
        <v>0.81599999999999995</v>
      </c>
      <c r="BB3725" s="14">
        <v>0.95710768028080118</v>
      </c>
      <c r="BC3725" s="22">
        <v>177</v>
      </c>
      <c r="BD3725" s="23">
        <v>306290</v>
      </c>
      <c r="BE3725" s="23">
        <v>306.29000000000002</v>
      </c>
      <c r="BF3725" s="23">
        <v>750.63138601383798</v>
      </c>
      <c r="BG3725" s="14">
        <v>880.43512820302362</v>
      </c>
      <c r="BH3725" s="22">
        <v>1265</v>
      </c>
      <c r="BI3725" s="23">
        <v>328.78051299999998</v>
      </c>
      <c r="BJ3725" s="23">
        <v>774.78804655783802</v>
      </c>
      <c r="BK3725" s="14">
        <v>908.76910533120815</v>
      </c>
      <c r="BL3725" t="s">
        <v>675</v>
      </c>
    </row>
    <row r="3726" spans="1:64">
      <c r="A3726" t="s">
        <v>4850</v>
      </c>
      <c r="B3726" t="s">
        <v>4844</v>
      </c>
      <c r="C3726" t="s">
        <v>675</v>
      </c>
      <c r="D3726" t="s">
        <v>942</v>
      </c>
      <c r="E3726">
        <v>2020</v>
      </c>
      <c r="F3726" s="23">
        <v>192.57</v>
      </c>
      <c r="G3726" s="23">
        <v>14.77</v>
      </c>
      <c r="H3726" s="22">
        <v>10551</v>
      </c>
      <c r="I3726" s="34">
        <v>85.112259355919221</v>
      </c>
      <c r="J3726" s="22">
        <v>3</v>
      </c>
      <c r="K3726" s="22">
        <v>5</v>
      </c>
      <c r="L3726" s="23">
        <v>2135</v>
      </c>
      <c r="M3726" s="23">
        <v>2.1350000000000002</v>
      </c>
      <c r="N3726" s="23">
        <v>12.769435</v>
      </c>
      <c r="O3726" s="14">
        <v>15.003050202910559</v>
      </c>
      <c r="P3726" s="22">
        <v>0</v>
      </c>
      <c r="Q3726" s="22">
        <v>0</v>
      </c>
      <c r="R3726" s="23">
        <v>0</v>
      </c>
      <c r="S3726" s="23">
        <v>0</v>
      </c>
      <c r="T3726" s="23">
        <v>0</v>
      </c>
      <c r="U3726" s="14">
        <v>0</v>
      </c>
      <c r="V3726" s="22">
        <v>0</v>
      </c>
      <c r="W3726" s="22">
        <v>0</v>
      </c>
      <c r="X3726" s="23">
        <v>0</v>
      </c>
      <c r="Y3726" s="23">
        <v>0</v>
      </c>
      <c r="Z3726" s="23">
        <v>0</v>
      </c>
      <c r="AA3726" s="14">
        <v>0</v>
      </c>
      <c r="AB3726" s="22">
        <v>0</v>
      </c>
      <c r="AC3726" s="22">
        <v>0</v>
      </c>
      <c r="AD3726" s="23">
        <v>0</v>
      </c>
      <c r="AE3726" s="23">
        <v>0</v>
      </c>
      <c r="AF3726" s="23">
        <v>0</v>
      </c>
      <c r="AG3726" s="14">
        <v>0</v>
      </c>
      <c r="AH3726" s="22">
        <v>3</v>
      </c>
      <c r="AI3726" s="23">
        <v>1056.3999999999999</v>
      </c>
      <c r="AJ3726" s="23">
        <v>1.0564</v>
      </c>
      <c r="AK3726" s="23">
        <v>0.93808319999999989</v>
      </c>
      <c r="AL3726" s="14">
        <v>1.1021716578773442</v>
      </c>
      <c r="AM3726" s="22">
        <v>1124</v>
      </c>
      <c r="AN3726" s="23">
        <v>22345.207999999977</v>
      </c>
      <c r="AO3726" s="23">
        <v>22.345207999999968</v>
      </c>
      <c r="AP3726" s="23">
        <v>19.842544703999987</v>
      </c>
      <c r="AQ3726" s="14">
        <v>23.313380298157973</v>
      </c>
      <c r="AR3726" s="22">
        <v>1127</v>
      </c>
      <c r="AS3726" s="23">
        <v>23401.607999999978</v>
      </c>
      <c r="AT3726" s="23">
        <v>23.401607999999968</v>
      </c>
      <c r="AU3726" s="23">
        <v>20.780627903999989</v>
      </c>
      <c r="AV3726" s="14">
        <v>24.415551956035319</v>
      </c>
      <c r="AW3726" s="22">
        <v>1</v>
      </c>
      <c r="AX3726" s="22">
        <v>1</v>
      </c>
      <c r="AY3726" s="23">
        <v>20</v>
      </c>
      <c r="AZ3726" s="23">
        <v>0.02</v>
      </c>
      <c r="BA3726" s="23">
        <v>0.81599999999999995</v>
      </c>
      <c r="BB3726" s="14">
        <v>0.95873380189295898</v>
      </c>
      <c r="BC3726" s="22">
        <v>185</v>
      </c>
      <c r="BD3726" s="23">
        <v>334790</v>
      </c>
      <c r="BE3726" s="23">
        <v>334.79000000000042</v>
      </c>
      <c r="BF3726" s="23">
        <v>834.21991365550946</v>
      </c>
      <c r="BG3726" s="14">
        <v>980.14072234529726</v>
      </c>
      <c r="BH3726" s="22">
        <v>1316</v>
      </c>
      <c r="BI3726" s="23">
        <v>360.34660800000034</v>
      </c>
      <c r="BJ3726" s="23">
        <v>868.5859765595095</v>
      </c>
      <c r="BK3726" s="14">
        <v>1020.5180583061361</v>
      </c>
      <c r="BL3726" t="s">
        <v>675</v>
      </c>
    </row>
    <row r="3727" spans="1:64">
      <c r="A3727" t="s">
        <v>4851</v>
      </c>
      <c r="B3727" t="s">
        <v>4844</v>
      </c>
      <c r="C3727" t="s">
        <v>675</v>
      </c>
      <c r="D3727" t="s">
        <v>942</v>
      </c>
      <c r="E3727">
        <v>2021</v>
      </c>
      <c r="F3727" s="23">
        <v>192.57</v>
      </c>
      <c r="G3727" s="23">
        <v>14.88</v>
      </c>
      <c r="H3727" s="22">
        <v>10685</v>
      </c>
      <c r="I3727" s="34">
        <v>79.11</v>
      </c>
      <c r="J3727" s="22">
        <v>3</v>
      </c>
      <c r="K3727" s="22">
        <v>8</v>
      </c>
      <c r="L3727" s="23">
        <v>3335</v>
      </c>
      <c r="M3727" s="23">
        <v>3.335</v>
      </c>
      <c r="N3727" s="23">
        <v>19.946635000000001</v>
      </c>
      <c r="O3727" s="14">
        <v>25.21</v>
      </c>
      <c r="P3727" s="22">
        <v>0</v>
      </c>
      <c r="Q3727" s="22">
        <v>0</v>
      </c>
      <c r="R3727" s="23">
        <v>0</v>
      </c>
      <c r="S3727" s="23">
        <v>0</v>
      </c>
      <c r="T3727" s="23">
        <v>0</v>
      </c>
      <c r="U3727" s="14">
        <v>0</v>
      </c>
      <c r="V3727" s="22">
        <v>0</v>
      </c>
      <c r="W3727" s="22">
        <v>0</v>
      </c>
      <c r="X3727" s="23">
        <v>0</v>
      </c>
      <c r="Y3727" s="23">
        <v>0</v>
      </c>
      <c r="Z3727" s="23">
        <v>0</v>
      </c>
      <c r="AA3727" s="14">
        <v>0</v>
      </c>
      <c r="AB3727" s="22">
        <v>0</v>
      </c>
      <c r="AC3727" s="22">
        <v>0</v>
      </c>
      <c r="AD3727" s="23">
        <v>0</v>
      </c>
      <c r="AE3727" s="23">
        <v>0</v>
      </c>
      <c r="AF3727" s="23">
        <v>0</v>
      </c>
      <c r="AG3727" s="14">
        <v>0</v>
      </c>
      <c r="AH3727" s="22">
        <v>4</v>
      </c>
      <c r="AI3727" s="23">
        <v>1155.4000000000001</v>
      </c>
      <c r="AJ3727" s="23">
        <v>1.1554</v>
      </c>
      <c r="AK3727" s="23">
        <v>1.033878393</v>
      </c>
      <c r="AL3727" s="14">
        <v>1.31</v>
      </c>
      <c r="AM3727" s="22">
        <v>1182</v>
      </c>
      <c r="AN3727" s="23">
        <v>23917.258000000002</v>
      </c>
      <c r="AO3727" s="23">
        <v>23.917258</v>
      </c>
      <c r="AP3727" s="23">
        <v>21.40171046</v>
      </c>
      <c r="AQ3727" s="14">
        <v>27.05</v>
      </c>
      <c r="AR3727" s="22">
        <v>1186</v>
      </c>
      <c r="AS3727" s="23">
        <v>25072.657999999999</v>
      </c>
      <c r="AT3727" s="23">
        <v>25.072658000000001</v>
      </c>
      <c r="AU3727" s="23">
        <v>22.435588859999999</v>
      </c>
      <c r="AV3727" s="14">
        <v>28.36</v>
      </c>
      <c r="AW3727" s="22">
        <v>1</v>
      </c>
      <c r="AX3727" s="22">
        <v>1</v>
      </c>
      <c r="AY3727" s="23">
        <v>20</v>
      </c>
      <c r="AZ3727" s="23">
        <v>0.02</v>
      </c>
      <c r="BA3727" s="23">
        <v>0.81599999999999995</v>
      </c>
      <c r="BB3727" s="14">
        <v>1.03</v>
      </c>
      <c r="BC3727" s="22">
        <v>184</v>
      </c>
      <c r="BD3727" s="23">
        <v>339210</v>
      </c>
      <c r="BE3727" s="23">
        <v>339.21</v>
      </c>
      <c r="BF3727" s="23">
        <v>736.06614669999999</v>
      </c>
      <c r="BG3727" s="14">
        <v>930.46</v>
      </c>
      <c r="BH3727" s="22">
        <v>1374</v>
      </c>
      <c r="BI3727" s="23">
        <v>367.64</v>
      </c>
      <c r="BJ3727" s="23">
        <v>779.26</v>
      </c>
      <c r="BK3727" s="14">
        <v>985.07</v>
      </c>
      <c r="BL3727" t="s">
        <v>675</v>
      </c>
    </row>
    <row r="3728" spans="1:64">
      <c r="A3728" t="s">
        <v>4852</v>
      </c>
      <c r="B3728" t="s">
        <v>4844</v>
      </c>
      <c r="C3728" t="s">
        <v>675</v>
      </c>
      <c r="D3728" s="111" t="s">
        <v>942</v>
      </c>
      <c r="E3728" s="110">
        <v>2022</v>
      </c>
      <c r="F3728" s="23"/>
      <c r="G3728" s="23"/>
      <c r="H3728" s="22">
        <v>10867</v>
      </c>
      <c r="I3728" s="34">
        <v>78.75899730533726</v>
      </c>
      <c r="J3728" s="22">
        <v>3</v>
      </c>
      <c r="K3728" s="22">
        <v>7</v>
      </c>
      <c r="L3728" s="23">
        <v>2600</v>
      </c>
      <c r="M3728" s="23">
        <v>2.5999999999999996</v>
      </c>
      <c r="N3728" s="23">
        <v>15.386799999999999</v>
      </c>
      <c r="O3728" s="14">
        <v>19.536561569400888</v>
      </c>
      <c r="P3728" s="22">
        <v>0</v>
      </c>
      <c r="Q3728" s="22">
        <v>0</v>
      </c>
      <c r="R3728" s="23">
        <v>0</v>
      </c>
      <c r="S3728" s="23">
        <v>0</v>
      </c>
      <c r="T3728" s="23">
        <v>0</v>
      </c>
      <c r="U3728" s="14">
        <v>0</v>
      </c>
      <c r="V3728" s="22">
        <v>0</v>
      </c>
      <c r="W3728" s="22">
        <v>0</v>
      </c>
      <c r="X3728" s="23">
        <v>0</v>
      </c>
      <c r="Y3728" s="23">
        <v>0</v>
      </c>
      <c r="Z3728" s="23">
        <v>0</v>
      </c>
      <c r="AA3728" s="14">
        <v>0</v>
      </c>
      <c r="AB3728" s="22">
        <v>0</v>
      </c>
      <c r="AC3728" s="22">
        <v>0</v>
      </c>
      <c r="AD3728" s="23">
        <v>0</v>
      </c>
      <c r="AE3728" s="23">
        <v>0</v>
      </c>
      <c r="AF3728" s="23">
        <v>0</v>
      </c>
      <c r="AG3728" s="14">
        <v>0</v>
      </c>
      <c r="AH3728" s="22">
        <v>4</v>
      </c>
      <c r="AI3728" s="23">
        <v>1155.3999999999999</v>
      </c>
      <c r="AJ3728" s="23">
        <v>1.1554</v>
      </c>
      <c r="AK3728" s="23">
        <v>1.1835500711437388</v>
      </c>
      <c r="AL3728" s="14">
        <v>1.5027490339361305</v>
      </c>
      <c r="AM3728" s="22">
        <v>1283</v>
      </c>
      <c r="AN3728" s="23">
        <v>25178.397999999994</v>
      </c>
      <c r="AO3728" s="23">
        <v>25.178397999999937</v>
      </c>
      <c r="AP3728" s="23">
        <v>25.791842430487588</v>
      </c>
      <c r="AQ3728" s="14">
        <v>32.747804457814944</v>
      </c>
      <c r="AR3728" s="22">
        <v>1287</v>
      </c>
      <c r="AS3728" s="23">
        <v>26333.798000000003</v>
      </c>
      <c r="AT3728" s="23">
        <v>26.333797999999899</v>
      </c>
      <c r="AU3728" s="23">
        <v>26.975392501631337</v>
      </c>
      <c r="AV3728" s="14">
        <v>34.250553491751091</v>
      </c>
      <c r="AW3728" s="22">
        <v>1</v>
      </c>
      <c r="AX3728" s="22">
        <v>1</v>
      </c>
      <c r="AY3728" s="23">
        <v>20</v>
      </c>
      <c r="AZ3728" s="23">
        <v>0.02</v>
      </c>
      <c r="BA3728" s="23">
        <v>0.81599999999999995</v>
      </c>
      <c r="BB3728" s="14">
        <v>1.0360721034023399</v>
      </c>
      <c r="BC3728" s="22">
        <v>181</v>
      </c>
      <c r="BD3728" s="23">
        <v>337830</v>
      </c>
      <c r="BE3728" s="23">
        <v>337.83000000000055</v>
      </c>
      <c r="BF3728" s="23">
        <v>823.33284860782237</v>
      </c>
      <c r="BG3728" s="14">
        <v>1045.382593452631</v>
      </c>
      <c r="BH3728" s="22">
        <v>1472</v>
      </c>
      <c r="BI3728" s="23">
        <v>366.78379800000044</v>
      </c>
      <c r="BJ3728" s="23">
        <v>866.51104110945369</v>
      </c>
      <c r="BK3728" s="14">
        <v>1100.2057806171854</v>
      </c>
      <c r="BL3728" t="s">
        <v>675</v>
      </c>
    </row>
    <row r="3729" spans="1:64">
      <c r="A3729" t="s">
        <v>4853</v>
      </c>
      <c r="B3729" t="s">
        <v>4844</v>
      </c>
      <c r="C3729" t="s">
        <v>675</v>
      </c>
      <c r="D3729" t="s">
        <v>942</v>
      </c>
      <c r="E3729">
        <v>2023</v>
      </c>
      <c r="F3729">
        <v>192.57</v>
      </c>
      <c r="G3729">
        <v>15.46</v>
      </c>
      <c r="H3729">
        <v>10891</v>
      </c>
      <c r="I3729">
        <v>78.75899730533726</v>
      </c>
      <c r="J3729">
        <v>3</v>
      </c>
      <c r="K3729">
        <v>8</v>
      </c>
      <c r="L3729">
        <v>3335</v>
      </c>
      <c r="M3729">
        <v>3.335</v>
      </c>
      <c r="N3729">
        <v>19.736529999999998</v>
      </c>
      <c r="O3729">
        <v>25.059397243827675</v>
      </c>
      <c r="P3729">
        <v>0</v>
      </c>
      <c r="Q3729">
        <v>0</v>
      </c>
      <c r="R3729">
        <v>0</v>
      </c>
      <c r="S3729">
        <v>0</v>
      </c>
      <c r="T3729">
        <v>0</v>
      </c>
      <c r="U3729">
        <v>0</v>
      </c>
      <c r="V3729">
        <v>0</v>
      </c>
      <c r="W3729">
        <v>0</v>
      </c>
      <c r="X3729">
        <v>0</v>
      </c>
      <c r="Y3729">
        <v>0</v>
      </c>
      <c r="Z3729">
        <v>0</v>
      </c>
      <c r="AA3729">
        <v>0</v>
      </c>
      <c r="AG3729">
        <v>0</v>
      </c>
      <c r="AH3729">
        <v>4</v>
      </c>
      <c r="AI3729">
        <v>1155.3999999999999</v>
      </c>
      <c r="AJ3729">
        <v>1.1554</v>
      </c>
      <c r="AK3729">
        <v>1.08375</v>
      </c>
      <c r="AL3729">
        <v>1.486345</v>
      </c>
      <c r="AM3729">
        <v>1476</v>
      </c>
      <c r="AN3729">
        <v>28016.723999999998</v>
      </c>
      <c r="AO3729">
        <v>28.016724</v>
      </c>
      <c r="AP3729">
        <v>26.279329000000001</v>
      </c>
      <c r="AQ3729">
        <v>33.366764305186408</v>
      </c>
      <c r="AR3729">
        <v>1531</v>
      </c>
      <c r="AS3729">
        <v>29209.608999999899</v>
      </c>
      <c r="AT3729">
        <v>29.209609</v>
      </c>
      <c r="AU3729">
        <v>27.398240399334199</v>
      </c>
      <c r="AV3729">
        <v>34.787441862820032</v>
      </c>
      <c r="AW3729">
        <v>1</v>
      </c>
      <c r="AX3729">
        <v>1</v>
      </c>
      <c r="AY3729">
        <v>20</v>
      </c>
      <c r="AZ3729">
        <v>0.02</v>
      </c>
      <c r="BA3729">
        <v>0.81599999999999995</v>
      </c>
      <c r="BB3729">
        <v>1.0360721034023399</v>
      </c>
      <c r="BC3729">
        <v>173</v>
      </c>
      <c r="BD3729">
        <v>330230</v>
      </c>
      <c r="BE3729">
        <v>330.23</v>
      </c>
      <c r="BF3729">
        <v>973.16533000000004</v>
      </c>
      <c r="BG3729">
        <v>1235.6243264844759</v>
      </c>
      <c r="BH3729">
        <v>1708</v>
      </c>
      <c r="BI3729">
        <v>362.79460899999998</v>
      </c>
      <c r="BJ3729">
        <v>1021.1161003993343</v>
      </c>
      <c r="BK3729">
        <v>1296.5072376945259</v>
      </c>
      <c r="BL3729" t="s">
        <v>675</v>
      </c>
    </row>
    <row r="3730" spans="1:64">
      <c r="A3730" t="s">
        <v>4854</v>
      </c>
      <c r="B3730" t="s">
        <v>4844</v>
      </c>
      <c r="C3730" t="s">
        <v>675</v>
      </c>
      <c r="D3730" t="s">
        <v>942</v>
      </c>
      <c r="E3730">
        <v>2024</v>
      </c>
      <c r="F3730">
        <v>192.57</v>
      </c>
      <c r="G3730">
        <v>15.54</v>
      </c>
      <c r="H3730">
        <v>10985</v>
      </c>
      <c r="I3730">
        <v>75.325223156925418</v>
      </c>
      <c r="J3730">
        <v>3</v>
      </c>
      <c r="K3730">
        <v>8</v>
      </c>
      <c r="L3730">
        <v>3335</v>
      </c>
      <c r="M3730">
        <v>3.335</v>
      </c>
      <c r="N3730">
        <v>19.736530000000002</v>
      </c>
      <c r="O3730">
        <v>26.201754436070889</v>
      </c>
      <c r="P3730">
        <v>0</v>
      </c>
      <c r="Q3730">
        <v>0</v>
      </c>
      <c r="R3730">
        <v>0</v>
      </c>
      <c r="S3730">
        <v>0</v>
      </c>
      <c r="T3730">
        <v>0</v>
      </c>
      <c r="U3730">
        <v>0</v>
      </c>
      <c r="V3730">
        <v>0</v>
      </c>
      <c r="W3730">
        <v>0</v>
      </c>
      <c r="X3730">
        <v>0</v>
      </c>
      <c r="Y3730">
        <v>0</v>
      </c>
      <c r="Z3730">
        <v>0</v>
      </c>
      <c r="AA3730">
        <v>0</v>
      </c>
      <c r="AB3730">
        <v>0</v>
      </c>
      <c r="AC3730">
        <v>0</v>
      </c>
      <c r="AD3730">
        <v>0</v>
      </c>
      <c r="AE3730">
        <v>0</v>
      </c>
      <c r="AF3730">
        <v>0</v>
      </c>
      <c r="AG3730">
        <v>0</v>
      </c>
      <c r="AH3730">
        <v>6</v>
      </c>
      <c r="AI3730">
        <v>1334.24</v>
      </c>
      <c r="AJ3730">
        <v>1.3342399999999999</v>
      </c>
      <c r="AK3730">
        <v>1.2034095093639434</v>
      </c>
      <c r="AL3730">
        <v>1.5976182464894586</v>
      </c>
      <c r="AM3730">
        <v>1632</v>
      </c>
      <c r="AN3730">
        <v>31331.86000000003</v>
      </c>
      <c r="AO3730">
        <v>31.331859999999963</v>
      </c>
      <c r="AP3730">
        <v>28.259577190055612</v>
      </c>
      <c r="AQ3730">
        <v>37.516752032957527</v>
      </c>
      <c r="AR3730">
        <v>1749</v>
      </c>
      <c r="AS3730">
        <v>32764.329999999998</v>
      </c>
      <c r="AT3730">
        <v>32.764329999999973</v>
      </c>
      <c r="AU3730">
        <v>29.551584639898618</v>
      </c>
      <c r="AV3730">
        <v>39.231990827738606</v>
      </c>
      <c r="AW3730">
        <v>1</v>
      </c>
      <c r="AX3730">
        <v>1</v>
      </c>
      <c r="AY3730">
        <v>20</v>
      </c>
      <c r="AZ3730">
        <v>0.02</v>
      </c>
      <c r="BA3730">
        <v>0.81599999999999995</v>
      </c>
      <c r="BB3730">
        <v>1.0833024660279107</v>
      </c>
      <c r="BC3730">
        <v>165</v>
      </c>
      <c r="BD3730">
        <v>360951</v>
      </c>
      <c r="BE3730">
        <v>360.95100000000059</v>
      </c>
      <c r="BF3730">
        <v>961.8266382830227</v>
      </c>
      <c r="BG3730">
        <v>1276.898491597223</v>
      </c>
      <c r="BH3730">
        <v>1918</v>
      </c>
      <c r="BI3730">
        <v>397.07033000000058</v>
      </c>
      <c r="BJ3730">
        <v>1011.9307529229213</v>
      </c>
      <c r="BK3730">
        <v>1343.4155393270603</v>
      </c>
      <c r="BL3730" t="s">
        <v>675</v>
      </c>
    </row>
    <row r="3731" spans="1:64">
      <c r="A3731" t="s">
        <v>4855</v>
      </c>
      <c r="B3731" t="s">
        <v>4856</v>
      </c>
      <c r="C3731" t="s">
        <v>676</v>
      </c>
      <c r="D3731" t="s">
        <v>942</v>
      </c>
      <c r="E3731">
        <v>2012</v>
      </c>
      <c r="F3731" s="23">
        <v>179.6</v>
      </c>
      <c r="G3731" s="23">
        <v>62.46</v>
      </c>
      <c r="H3731" s="22">
        <v>143575</v>
      </c>
      <c r="I3731" s="34">
        <v>1201.5957619999999</v>
      </c>
      <c r="J3731" s="22">
        <v>12</v>
      </c>
      <c r="K3731" s="22" t="s">
        <v>782</v>
      </c>
      <c r="L3731" s="23">
        <v>4337</v>
      </c>
      <c r="M3731" s="23">
        <v>4.3369999999999997</v>
      </c>
      <c r="N3731" s="23">
        <v>23.554526000000003</v>
      </c>
      <c r="O3731" s="14">
        <v>1.9602703958271788</v>
      </c>
      <c r="P3731" s="22">
        <v>0</v>
      </c>
      <c r="Q3731" s="22" t="s">
        <v>782</v>
      </c>
      <c r="R3731" s="23">
        <v>0</v>
      </c>
      <c r="S3731" s="23">
        <v>0</v>
      </c>
      <c r="T3731" s="23">
        <v>0</v>
      </c>
      <c r="U3731" s="14">
        <v>0</v>
      </c>
      <c r="V3731" s="22">
        <v>0</v>
      </c>
      <c r="W3731" s="22" t="s">
        <v>782</v>
      </c>
      <c r="X3731" s="23">
        <v>0</v>
      </c>
      <c r="Y3731" s="23">
        <v>0</v>
      </c>
      <c r="Z3731" s="23">
        <v>0</v>
      </c>
      <c r="AA3731" s="14">
        <v>0</v>
      </c>
      <c r="AB3731" s="22">
        <v>0</v>
      </c>
      <c r="AC3731" s="22" t="s">
        <v>782</v>
      </c>
      <c r="AD3731" s="23">
        <v>0</v>
      </c>
      <c r="AE3731" s="23">
        <v>0</v>
      </c>
      <c r="AF3731" s="23">
        <v>0</v>
      </c>
      <c r="AG3731" s="14">
        <v>0</v>
      </c>
      <c r="AH3731" s="22" t="s">
        <v>782</v>
      </c>
      <c r="AI3731" s="23" t="s">
        <v>782</v>
      </c>
      <c r="AJ3731" s="23" t="s">
        <v>782</v>
      </c>
      <c r="AK3731" s="23" t="s">
        <v>782</v>
      </c>
      <c r="AL3731" s="14" t="s">
        <v>782</v>
      </c>
      <c r="AM3731" s="22" t="s">
        <v>782</v>
      </c>
      <c r="AN3731" s="23" t="s">
        <v>782</v>
      </c>
      <c r="AO3731" s="23" t="s">
        <v>782</v>
      </c>
      <c r="AP3731" s="23" t="s">
        <v>782</v>
      </c>
      <c r="AQ3731" s="14" t="s">
        <v>782</v>
      </c>
      <c r="AR3731" s="22">
        <v>2309</v>
      </c>
      <c r="AS3731" s="23">
        <v>47781.141000000134</v>
      </c>
      <c r="AT3731" s="23">
        <v>47.781141000000133</v>
      </c>
      <c r="AU3731" s="23">
        <v>37.299853000000006</v>
      </c>
      <c r="AV3731" s="14">
        <v>3.1041931221458494</v>
      </c>
      <c r="AW3731" s="22">
        <v>3</v>
      </c>
      <c r="AX3731" s="22" t="s">
        <v>782</v>
      </c>
      <c r="AY3731" s="23">
        <v>222</v>
      </c>
      <c r="AZ3731" s="23">
        <v>0.222</v>
      </c>
      <c r="BA3731" s="23">
        <v>0.49451200000000001</v>
      </c>
      <c r="BB3731" s="14">
        <v>4.1154605869856593E-2</v>
      </c>
      <c r="BC3731" s="22">
        <v>60</v>
      </c>
      <c r="BD3731" s="23">
        <v>82865</v>
      </c>
      <c r="BE3731" s="23">
        <v>82.864999999999995</v>
      </c>
      <c r="BF3731" s="23">
        <v>132.33540500000001</v>
      </c>
      <c r="BG3731" s="14">
        <v>11.013304905447894</v>
      </c>
      <c r="BH3731" s="22">
        <v>2384</v>
      </c>
      <c r="BI3731" s="23">
        <v>135.20514100000011</v>
      </c>
      <c r="BJ3731" s="23">
        <v>193.68429599999999</v>
      </c>
      <c r="BK3731" s="14">
        <v>16.11892302929078</v>
      </c>
      <c r="BL3731" t="s">
        <v>676</v>
      </c>
    </row>
    <row r="3732" spans="1:64">
      <c r="A3732" t="s">
        <v>4857</v>
      </c>
      <c r="B3732" t="s">
        <v>4856</v>
      </c>
      <c r="C3732" t="s">
        <v>676</v>
      </c>
      <c r="D3732" t="s">
        <v>942</v>
      </c>
      <c r="E3732">
        <v>2015</v>
      </c>
      <c r="F3732" s="23">
        <v>179.59</v>
      </c>
      <c r="G3732" s="23">
        <v>62.96</v>
      </c>
      <c r="H3732" s="22">
        <v>148126</v>
      </c>
      <c r="I3732" s="34">
        <v>1182.7687543180675</v>
      </c>
      <c r="J3732" s="13">
        <v>11</v>
      </c>
      <c r="K3732" s="13">
        <v>12</v>
      </c>
      <c r="L3732" s="19">
        <v>4509</v>
      </c>
      <c r="M3732" s="35">
        <v>4.5090000000000003</v>
      </c>
      <c r="N3732" s="19">
        <v>26.969929613160147</v>
      </c>
      <c r="O3732" s="17">
        <v>2.2802369030039031</v>
      </c>
      <c r="P3732" s="36">
        <v>0</v>
      </c>
      <c r="Q3732" s="37">
        <v>0</v>
      </c>
      <c r="R3732" s="38">
        <v>0</v>
      </c>
      <c r="S3732" s="27">
        <v>0</v>
      </c>
      <c r="T3732" s="23">
        <v>0</v>
      </c>
      <c r="U3732" s="17">
        <v>0</v>
      </c>
      <c r="V3732" s="22">
        <v>0</v>
      </c>
      <c r="W3732" s="22">
        <v>0</v>
      </c>
      <c r="X3732" s="23">
        <v>0</v>
      </c>
      <c r="Y3732" s="27">
        <v>0</v>
      </c>
      <c r="Z3732" s="27">
        <v>0</v>
      </c>
      <c r="AA3732" s="14">
        <v>0</v>
      </c>
      <c r="AB3732" s="39">
        <v>1</v>
      </c>
      <c r="AC3732" s="22" t="s">
        <v>782</v>
      </c>
      <c r="AD3732" s="23">
        <v>0</v>
      </c>
      <c r="AE3732" s="23">
        <v>0</v>
      </c>
      <c r="AF3732" s="23">
        <v>4.9921094999999998</v>
      </c>
      <c r="AG3732" s="14">
        <v>0.4220697817535965</v>
      </c>
      <c r="AH3732" s="22" t="s">
        <v>782</v>
      </c>
      <c r="AI3732" s="23" t="s">
        <v>782</v>
      </c>
      <c r="AJ3732" s="23" t="s">
        <v>782</v>
      </c>
      <c r="AK3732" s="23" t="s">
        <v>782</v>
      </c>
      <c r="AL3732" s="14" t="s">
        <v>782</v>
      </c>
      <c r="AM3732" s="22" t="s">
        <v>782</v>
      </c>
      <c r="AN3732" s="23" t="s">
        <v>782</v>
      </c>
      <c r="AO3732" s="23" t="s">
        <v>782</v>
      </c>
      <c r="AP3732" s="23" t="s">
        <v>782</v>
      </c>
      <c r="AQ3732" s="14" t="s">
        <v>782</v>
      </c>
      <c r="AR3732" s="40">
        <v>2733</v>
      </c>
      <c r="AS3732" s="41">
        <v>55624.297000000035</v>
      </c>
      <c r="AT3732" s="23">
        <v>55.624297000000034</v>
      </c>
      <c r="AU3732" s="23">
        <v>49.403429839602182</v>
      </c>
      <c r="AV3732" s="14">
        <v>4.1769305842109459</v>
      </c>
      <c r="AW3732" s="22">
        <v>4</v>
      </c>
      <c r="AX3732" s="22" t="s">
        <v>782</v>
      </c>
      <c r="AY3732" s="23">
        <v>312</v>
      </c>
      <c r="AZ3732" s="23">
        <v>0.312</v>
      </c>
      <c r="BA3732" s="23">
        <v>0.8129921760419544</v>
      </c>
      <c r="BB3732" s="14">
        <v>6.8736358909877532E-2</v>
      </c>
      <c r="BC3732" s="42">
        <v>65</v>
      </c>
      <c r="BD3732" s="43">
        <v>100085</v>
      </c>
      <c r="BE3732" s="44">
        <v>100.08499999999999</v>
      </c>
      <c r="BF3732" s="23">
        <v>179.24977150212777</v>
      </c>
      <c r="BG3732" s="14">
        <v>15.155098648634432</v>
      </c>
      <c r="BH3732" s="22">
        <v>2814</v>
      </c>
      <c r="BI3732" s="23">
        <v>160.53029700000002</v>
      </c>
      <c r="BJ3732" s="23">
        <v>261.42823263093203</v>
      </c>
      <c r="BK3732" s="14">
        <v>22.103072276512755</v>
      </c>
      <c r="BL3732" t="s">
        <v>676</v>
      </c>
    </row>
    <row r="3733" spans="1:64">
      <c r="A3733" t="s">
        <v>4858</v>
      </c>
      <c r="B3733" t="s">
        <v>4856</v>
      </c>
      <c r="C3733" t="s">
        <v>676</v>
      </c>
      <c r="D3733" t="s">
        <v>942</v>
      </c>
      <c r="E3733">
        <v>2016</v>
      </c>
      <c r="F3733" s="23">
        <v>179.59</v>
      </c>
      <c r="G3733" s="23">
        <v>62.72</v>
      </c>
      <c r="H3733" s="22">
        <v>148677</v>
      </c>
      <c r="I3733" s="34">
        <v>1259.4284654302737</v>
      </c>
      <c r="J3733" s="13">
        <v>11</v>
      </c>
      <c r="K3733" s="13">
        <v>12</v>
      </c>
      <c r="L3733" s="19">
        <v>4509</v>
      </c>
      <c r="M3733" s="35">
        <v>4.5090000000000003</v>
      </c>
      <c r="N3733" s="19">
        <v>26.968329000000001</v>
      </c>
      <c r="O3733" s="17">
        <v>2.1413148694226543</v>
      </c>
      <c r="P3733" s="13">
        <v>0</v>
      </c>
      <c r="Q3733" s="13">
        <v>0</v>
      </c>
      <c r="R3733" s="19">
        <v>0</v>
      </c>
      <c r="S3733" s="27">
        <v>0</v>
      </c>
      <c r="T3733" s="19">
        <v>0</v>
      </c>
      <c r="U3733" s="17">
        <v>0</v>
      </c>
      <c r="V3733" s="13">
        <v>0</v>
      </c>
      <c r="W3733" s="13">
        <v>0</v>
      </c>
      <c r="X3733" s="19">
        <v>0</v>
      </c>
      <c r="Y3733" s="27">
        <v>0</v>
      </c>
      <c r="Z3733" s="19">
        <v>0</v>
      </c>
      <c r="AA3733" s="14">
        <v>0</v>
      </c>
      <c r="AB3733" s="13">
        <v>1</v>
      </c>
      <c r="AC3733" s="22" t="s">
        <v>782</v>
      </c>
      <c r="AD3733" s="19">
        <v>0</v>
      </c>
      <c r="AE3733" s="23">
        <v>0</v>
      </c>
      <c r="AF3733" s="19">
        <v>6.2437134899999984</v>
      </c>
      <c r="AG3733" s="14">
        <v>0.49575769179291052</v>
      </c>
      <c r="AH3733" s="22" t="s">
        <v>782</v>
      </c>
      <c r="AI3733" s="23" t="s">
        <v>782</v>
      </c>
      <c r="AJ3733" s="23" t="s">
        <v>782</v>
      </c>
      <c r="AK3733" s="23" t="s">
        <v>782</v>
      </c>
      <c r="AL3733" s="14" t="s">
        <v>782</v>
      </c>
      <c r="AM3733" s="22" t="s">
        <v>782</v>
      </c>
      <c r="AN3733" s="23" t="s">
        <v>782</v>
      </c>
      <c r="AO3733" s="23" t="s">
        <v>782</v>
      </c>
      <c r="AP3733" s="23" t="s">
        <v>782</v>
      </c>
      <c r="AQ3733" s="14" t="s">
        <v>782</v>
      </c>
      <c r="AR3733" s="13">
        <v>2820</v>
      </c>
      <c r="AS3733" s="19">
        <v>56566.557000000066</v>
      </c>
      <c r="AT3733" s="23">
        <v>56.566557000000067</v>
      </c>
      <c r="AU3733" s="19">
        <v>50.231102615999895</v>
      </c>
      <c r="AV3733" s="14">
        <v>3.9884045815050588</v>
      </c>
      <c r="AW3733" s="13">
        <v>3</v>
      </c>
      <c r="AX3733" s="22" t="s">
        <v>782</v>
      </c>
      <c r="AY3733" s="19">
        <v>147</v>
      </c>
      <c r="AZ3733" s="23">
        <v>0.14699999999999999</v>
      </c>
      <c r="BA3733" s="19">
        <v>0.38766299999999998</v>
      </c>
      <c r="BB3733" s="14">
        <v>3.0780866928202862E-2</v>
      </c>
      <c r="BC3733" s="13">
        <v>63</v>
      </c>
      <c r="BD3733" s="19">
        <v>105785</v>
      </c>
      <c r="BE3733" s="44">
        <v>105.785</v>
      </c>
      <c r="BF3733" s="19">
        <v>193.34203470239331</v>
      </c>
      <c r="BG3733" s="14">
        <v>15.351569383207448</v>
      </c>
      <c r="BH3733" s="22">
        <v>2898</v>
      </c>
      <c r="BI3733" s="23">
        <v>167.00755700000008</v>
      </c>
      <c r="BJ3733" s="23">
        <v>277.17284280839323</v>
      </c>
      <c r="BK3733" s="14">
        <v>22.007827392856274</v>
      </c>
      <c r="BL3733" t="s">
        <v>676</v>
      </c>
    </row>
    <row r="3734" spans="1:64">
      <c r="A3734" t="s">
        <v>4859</v>
      </c>
      <c r="B3734" t="s">
        <v>4856</v>
      </c>
      <c r="C3734" t="s">
        <v>676</v>
      </c>
      <c r="D3734" t="s">
        <v>942</v>
      </c>
      <c r="E3734">
        <v>2017</v>
      </c>
      <c r="F3734" s="23">
        <v>179.59</v>
      </c>
      <c r="G3734" s="23">
        <v>62.65</v>
      </c>
      <c r="H3734" s="22">
        <v>149075</v>
      </c>
      <c r="I3734" s="34">
        <v>1170.9856848994098</v>
      </c>
      <c r="J3734" s="13">
        <v>12</v>
      </c>
      <c r="K3734" s="13">
        <v>14</v>
      </c>
      <c r="L3734" s="19">
        <v>5709</v>
      </c>
      <c r="M3734" s="19">
        <v>5.7090000000000005</v>
      </c>
      <c r="N3734" s="19">
        <v>34.145528999999996</v>
      </c>
      <c r="O3734" s="17">
        <v>2.9159646817487075</v>
      </c>
      <c r="P3734" s="13">
        <v>0</v>
      </c>
      <c r="Q3734" s="13">
        <v>0</v>
      </c>
      <c r="R3734" s="19">
        <v>0</v>
      </c>
      <c r="S3734" s="19">
        <v>0</v>
      </c>
      <c r="T3734" s="19">
        <v>0</v>
      </c>
      <c r="U3734" s="17">
        <v>0</v>
      </c>
      <c r="V3734" s="13">
        <v>0</v>
      </c>
      <c r="W3734" s="13">
        <v>0</v>
      </c>
      <c r="X3734" s="19">
        <v>0</v>
      </c>
      <c r="Y3734" s="19">
        <v>0</v>
      </c>
      <c r="Z3734" s="19">
        <v>0</v>
      </c>
      <c r="AA3734" s="14">
        <v>0</v>
      </c>
      <c r="AB3734" s="13">
        <v>1</v>
      </c>
      <c r="AC3734" s="22" t="s">
        <v>782</v>
      </c>
      <c r="AD3734" s="19">
        <v>0</v>
      </c>
      <c r="AE3734" s="19">
        <v>0</v>
      </c>
      <c r="AF3734" s="19">
        <v>4.9522199999999996</v>
      </c>
      <c r="AG3734" s="14">
        <v>0.42291037916705237</v>
      </c>
      <c r="AH3734" s="22" t="s">
        <v>782</v>
      </c>
      <c r="AI3734" s="23" t="s">
        <v>782</v>
      </c>
      <c r="AJ3734" s="23" t="s">
        <v>782</v>
      </c>
      <c r="AK3734" s="23" t="s">
        <v>782</v>
      </c>
      <c r="AL3734" s="14" t="s">
        <v>782</v>
      </c>
      <c r="AM3734" s="22" t="s">
        <v>782</v>
      </c>
      <c r="AN3734" s="23" t="s">
        <v>782</v>
      </c>
      <c r="AO3734" s="23" t="s">
        <v>782</v>
      </c>
      <c r="AP3734" s="23" t="s">
        <v>782</v>
      </c>
      <c r="AQ3734" s="14" t="s">
        <v>782</v>
      </c>
      <c r="AR3734" s="13">
        <v>2946</v>
      </c>
      <c r="AS3734" s="19">
        <v>58858.955000000082</v>
      </c>
      <c r="AT3734" s="19">
        <v>58.858955000000059</v>
      </c>
      <c r="AU3734" s="19">
        <v>52.266752039999851</v>
      </c>
      <c r="AV3734" s="14">
        <v>4.4634834322923149</v>
      </c>
      <c r="AW3734" s="13">
        <v>4</v>
      </c>
      <c r="AX3734" s="22" t="s">
        <v>782</v>
      </c>
      <c r="AY3734" s="19">
        <v>340</v>
      </c>
      <c r="AZ3734" s="19">
        <v>0.34</v>
      </c>
      <c r="BA3734" s="19">
        <v>0.54671999999999998</v>
      </c>
      <c r="BB3734" s="14">
        <v>4.6688871354303912E-2</v>
      </c>
      <c r="BC3734" s="13">
        <v>73</v>
      </c>
      <c r="BD3734" s="19">
        <v>148325</v>
      </c>
      <c r="BE3734" s="19">
        <v>148.32500000000005</v>
      </c>
      <c r="BF3734" s="19">
        <v>303.99228621011076</v>
      </c>
      <c r="BG3734" s="14">
        <v>25.960375957646686</v>
      </c>
      <c r="BH3734" s="22">
        <v>3036</v>
      </c>
      <c r="BI3734" s="23">
        <v>213.23295500000012</v>
      </c>
      <c r="BJ3734" s="23">
        <v>395.90350725011064</v>
      </c>
      <c r="BK3734" s="14">
        <v>33.809423322209064</v>
      </c>
      <c r="BL3734" t="s">
        <v>676</v>
      </c>
    </row>
    <row r="3735" spans="1:64">
      <c r="A3735" t="s">
        <v>4860</v>
      </c>
      <c r="B3735" t="s">
        <v>4856</v>
      </c>
      <c r="C3735" t="s">
        <v>676</v>
      </c>
      <c r="D3735" t="s">
        <v>942</v>
      </c>
      <c r="E3735">
        <v>2018</v>
      </c>
      <c r="F3735" s="23">
        <v>179.59</v>
      </c>
      <c r="G3735" s="23">
        <v>62.88</v>
      </c>
      <c r="H3735" s="22">
        <v>150580</v>
      </c>
      <c r="I3735" s="34">
        <v>1171.0689106055147</v>
      </c>
      <c r="J3735" s="13">
        <v>11</v>
      </c>
      <c r="K3735" s="13">
        <v>12</v>
      </c>
      <c r="L3735" s="19">
        <v>4509</v>
      </c>
      <c r="M3735" s="19">
        <v>4.5090000000000003</v>
      </c>
      <c r="N3735" s="19">
        <v>26.968329000000001</v>
      </c>
      <c r="O3735" s="17">
        <v>2.3028814748446971</v>
      </c>
      <c r="P3735" s="13">
        <v>0</v>
      </c>
      <c r="Q3735" s="13">
        <v>0</v>
      </c>
      <c r="R3735" s="19">
        <v>0</v>
      </c>
      <c r="S3735" s="19">
        <v>0</v>
      </c>
      <c r="T3735" s="19">
        <v>0</v>
      </c>
      <c r="U3735" s="17">
        <v>0</v>
      </c>
      <c r="V3735" s="13">
        <v>0</v>
      </c>
      <c r="W3735" s="13">
        <v>0</v>
      </c>
      <c r="X3735" s="19">
        <v>0</v>
      </c>
      <c r="Y3735" s="19">
        <v>0</v>
      </c>
      <c r="Z3735" s="19">
        <v>0</v>
      </c>
      <c r="AA3735" s="14">
        <v>0</v>
      </c>
      <c r="AB3735" s="13">
        <v>1</v>
      </c>
      <c r="AC3735" s="22" t="s">
        <v>782</v>
      </c>
      <c r="AD3735" s="19">
        <v>0</v>
      </c>
      <c r="AE3735" s="19">
        <v>0</v>
      </c>
      <c r="AF3735" s="19">
        <v>6.3943466999999989</v>
      </c>
      <c r="AG3735" s="14">
        <v>0.5460265098057917</v>
      </c>
      <c r="AH3735" s="22" t="s">
        <v>782</v>
      </c>
      <c r="AI3735" s="23" t="s">
        <v>782</v>
      </c>
      <c r="AJ3735" s="23" t="s">
        <v>782</v>
      </c>
      <c r="AK3735" s="23" t="s">
        <v>782</v>
      </c>
      <c r="AL3735" s="14" t="s">
        <v>782</v>
      </c>
      <c r="AM3735" s="22" t="s">
        <v>782</v>
      </c>
      <c r="AN3735" s="23" t="s">
        <v>782</v>
      </c>
      <c r="AO3735" s="23" t="s">
        <v>782</v>
      </c>
      <c r="AP3735" s="23" t="s">
        <v>782</v>
      </c>
      <c r="AQ3735" s="14" t="s">
        <v>782</v>
      </c>
      <c r="AR3735" s="13">
        <v>3088</v>
      </c>
      <c r="AS3735" s="19">
        <v>63424.139000000068</v>
      </c>
      <c r="AT3735" s="19">
        <v>63.424139000000139</v>
      </c>
      <c r="AU3735" s="19">
        <v>56.320635431999797</v>
      </c>
      <c r="AV3735" s="14">
        <v>4.8093357207201892</v>
      </c>
      <c r="AW3735" s="13">
        <v>4</v>
      </c>
      <c r="AX3735" s="22" t="s">
        <v>782</v>
      </c>
      <c r="AY3735" s="19">
        <v>158</v>
      </c>
      <c r="AZ3735" s="19">
        <v>0.15800000000000003</v>
      </c>
      <c r="BA3735" s="19">
        <v>0.44096608000000004</v>
      </c>
      <c r="BB3735" s="14">
        <v>3.7655006977513686E-2</v>
      </c>
      <c r="BC3735" s="13">
        <v>75</v>
      </c>
      <c r="BD3735" s="19">
        <v>151425</v>
      </c>
      <c r="BE3735" s="19">
        <v>151.42500000000007</v>
      </c>
      <c r="BF3735" s="19">
        <v>304.61584396915322</v>
      </c>
      <c r="BG3735" s="14">
        <v>26.011777890307759</v>
      </c>
      <c r="BH3735" s="22">
        <v>3179</v>
      </c>
      <c r="BI3735" s="23">
        <v>219.51613900000018</v>
      </c>
      <c r="BJ3735" s="23">
        <v>394.74012118115297</v>
      </c>
      <c r="BK3735" s="14">
        <v>33.707676602655951</v>
      </c>
      <c r="BL3735" t="s">
        <v>676</v>
      </c>
    </row>
    <row r="3736" spans="1:64">
      <c r="A3736" t="s">
        <v>4861</v>
      </c>
      <c r="B3736" t="s">
        <v>4856</v>
      </c>
      <c r="C3736" t="s">
        <v>676</v>
      </c>
      <c r="D3736" t="s">
        <v>942</v>
      </c>
      <c r="E3736">
        <v>2019</v>
      </c>
      <c r="F3736" s="23">
        <v>179.59</v>
      </c>
      <c r="G3736" s="23">
        <v>62.98</v>
      </c>
      <c r="H3736" s="22">
        <v>151633</v>
      </c>
      <c r="I3736" s="34">
        <v>1207.484827536096</v>
      </c>
      <c r="J3736" s="22">
        <v>13</v>
      </c>
      <c r="K3736" s="22">
        <v>15</v>
      </c>
      <c r="L3736" s="23">
        <v>6069</v>
      </c>
      <c r="M3736" s="23">
        <v>6.0690000000000008</v>
      </c>
      <c r="N3736" s="23">
        <v>36.298688999999996</v>
      </c>
      <c r="O3736" s="14">
        <v>3.0061403814131902</v>
      </c>
      <c r="P3736" s="22">
        <v>0</v>
      </c>
      <c r="Q3736" s="22">
        <v>0</v>
      </c>
      <c r="R3736" s="23">
        <v>0</v>
      </c>
      <c r="S3736" s="23">
        <v>0</v>
      </c>
      <c r="T3736" s="23">
        <v>0</v>
      </c>
      <c r="U3736" s="14">
        <v>0</v>
      </c>
      <c r="V3736" s="22">
        <v>0</v>
      </c>
      <c r="W3736" s="22">
        <v>0</v>
      </c>
      <c r="X3736" s="23">
        <v>0</v>
      </c>
      <c r="Y3736" s="23">
        <v>0</v>
      </c>
      <c r="Z3736" s="23">
        <v>0</v>
      </c>
      <c r="AA3736" s="14">
        <v>0</v>
      </c>
      <c r="AB3736" s="22">
        <v>1</v>
      </c>
      <c r="AC3736" s="22">
        <v>1</v>
      </c>
      <c r="AD3736" s="23">
        <v>3319.4923068669527</v>
      </c>
      <c r="AE3736" s="23">
        <v>3.3194923068669526</v>
      </c>
      <c r="AF3736" s="23">
        <v>4.6406502449999998</v>
      </c>
      <c r="AG3736" s="14">
        <v>0.38432368996878963</v>
      </c>
      <c r="AH3736" s="22">
        <v>4</v>
      </c>
      <c r="AI3736" s="23">
        <v>3821.0050000000001</v>
      </c>
      <c r="AJ3736" s="23">
        <v>3.8210049999999995</v>
      </c>
      <c r="AK3736" s="23">
        <v>3.3930524399999995</v>
      </c>
      <c r="AL3736" s="14">
        <v>0.28100166251559544</v>
      </c>
      <c r="AM3736" s="22">
        <v>3266</v>
      </c>
      <c r="AN3736" s="23">
        <v>63461.718000000095</v>
      </c>
      <c r="AO3736" s="23">
        <v>63.461718000000126</v>
      </c>
      <c r="AP3736" s="23">
        <v>56.354005583999815</v>
      </c>
      <c r="AQ3736" s="14">
        <v>4.6670570344963771</v>
      </c>
      <c r="AR3736" s="22">
        <v>3270</v>
      </c>
      <c r="AS3736" s="23">
        <v>67282.7230000001</v>
      </c>
      <c r="AT3736" s="23">
        <v>67.282723000000118</v>
      </c>
      <c r="AU3736" s="23">
        <v>59.747058023999813</v>
      </c>
      <c r="AV3736" s="14">
        <v>4.9480586970119731</v>
      </c>
      <c r="AW3736" s="22">
        <v>4</v>
      </c>
      <c r="AX3736" s="22" t="s">
        <v>782</v>
      </c>
      <c r="AY3736" s="23">
        <v>158</v>
      </c>
      <c r="AZ3736" s="23">
        <v>0.15800000000000003</v>
      </c>
      <c r="BA3736" s="23">
        <v>0.416329</v>
      </c>
      <c r="BB3736" s="14">
        <v>3.4479025367923681E-2</v>
      </c>
      <c r="BC3736" s="22">
        <v>76</v>
      </c>
      <c r="BD3736" s="23">
        <v>153725</v>
      </c>
      <c r="BE3736" s="23">
        <v>153.72499999999999</v>
      </c>
      <c r="BF3736" s="23">
        <v>309.48044096567025</v>
      </c>
      <c r="BG3736" s="14">
        <v>25.630172231412057</v>
      </c>
      <c r="BH3736" s="22">
        <v>3364</v>
      </c>
      <c r="BI3736" s="23">
        <v>230.55421530686704</v>
      </c>
      <c r="BJ3736" s="23">
        <v>410.5831672346701</v>
      </c>
      <c r="BK3736" s="14">
        <v>34.003174025173934</v>
      </c>
      <c r="BL3736" t="s">
        <v>676</v>
      </c>
    </row>
    <row r="3737" spans="1:64">
      <c r="A3737" t="s">
        <v>4862</v>
      </c>
      <c r="B3737" t="s">
        <v>4856</v>
      </c>
      <c r="C3737" t="s">
        <v>676</v>
      </c>
      <c r="D3737" t="s">
        <v>942</v>
      </c>
      <c r="E3737">
        <v>2020</v>
      </c>
      <c r="F3737" s="23">
        <v>179.59</v>
      </c>
      <c r="G3737" s="23">
        <v>62.96</v>
      </c>
      <c r="H3737" s="22">
        <v>151864</v>
      </c>
      <c r="I3737" s="34">
        <v>1220.9864922342574</v>
      </c>
      <c r="J3737" s="22">
        <v>13</v>
      </c>
      <c r="K3737" s="22">
        <v>15</v>
      </c>
      <c r="L3737" s="23">
        <v>6069</v>
      </c>
      <c r="M3737" s="23">
        <v>6.0690000000000008</v>
      </c>
      <c r="N3737" s="23">
        <v>36.298688999999996</v>
      </c>
      <c r="O3737" s="14">
        <v>2.9728984907587139</v>
      </c>
      <c r="P3737" s="22">
        <v>0</v>
      </c>
      <c r="Q3737" s="22">
        <v>0</v>
      </c>
      <c r="R3737" s="23">
        <v>0</v>
      </c>
      <c r="S3737" s="23">
        <v>0</v>
      </c>
      <c r="T3737" s="23">
        <v>0</v>
      </c>
      <c r="U3737" s="14">
        <v>0</v>
      </c>
      <c r="V3737" s="22">
        <v>0</v>
      </c>
      <c r="W3737" s="22">
        <v>0</v>
      </c>
      <c r="X3737" s="23">
        <v>0</v>
      </c>
      <c r="Y3737" s="23">
        <v>0</v>
      </c>
      <c r="Z3737" s="23">
        <v>0</v>
      </c>
      <c r="AA3737" s="14">
        <v>0</v>
      </c>
      <c r="AB3737" s="22">
        <v>1</v>
      </c>
      <c r="AC3737" s="22">
        <v>1</v>
      </c>
      <c r="AD3737" s="23">
        <v>2924.2950643776826</v>
      </c>
      <c r="AE3737" s="23">
        <v>2.9242950643776826</v>
      </c>
      <c r="AF3737" s="23">
        <v>4.0881645000000004</v>
      </c>
      <c r="AG3737" s="14">
        <v>0.33482471149366727</v>
      </c>
      <c r="AH3737" s="22">
        <v>4</v>
      </c>
      <c r="AI3737" s="23">
        <v>3821.0050000000001</v>
      </c>
      <c r="AJ3737" s="23">
        <v>3.8210049999999995</v>
      </c>
      <c r="AK3737" s="23">
        <v>3.3930524399999995</v>
      </c>
      <c r="AL3737" s="14">
        <v>0.27789434703664284</v>
      </c>
      <c r="AM3737" s="22">
        <v>3620</v>
      </c>
      <c r="AN3737" s="23">
        <v>69681.413000000131</v>
      </c>
      <c r="AO3737" s="23">
        <v>69.681413000000163</v>
      </c>
      <c r="AP3737" s="23">
        <v>61.87709474399972</v>
      </c>
      <c r="AQ3737" s="14">
        <v>5.0677951916382078</v>
      </c>
      <c r="AR3737" s="22">
        <v>3624</v>
      </c>
      <c r="AS3737" s="23">
        <v>73502.418000000136</v>
      </c>
      <c r="AT3737" s="23">
        <v>73.502418000000162</v>
      </c>
      <c r="AU3737" s="23">
        <v>65.270147183999725</v>
      </c>
      <c r="AV3737" s="14">
        <v>5.3456895386748515</v>
      </c>
      <c r="AW3737" s="22">
        <v>4</v>
      </c>
      <c r="AX3737" s="22">
        <v>4</v>
      </c>
      <c r="AY3737" s="23">
        <v>158</v>
      </c>
      <c r="AZ3737" s="23">
        <v>0.15800000000000003</v>
      </c>
      <c r="BA3737" s="23">
        <v>0.416329</v>
      </c>
      <c r="BB3737" s="14">
        <v>3.4097756416466847E-2</v>
      </c>
      <c r="BC3737" s="22">
        <v>77</v>
      </c>
      <c r="BD3737" s="23">
        <v>156025</v>
      </c>
      <c r="BE3737" s="23">
        <v>156.02500000000006</v>
      </c>
      <c r="BF3737" s="23">
        <v>314.82764661390524</v>
      </c>
      <c r="BG3737" s="14">
        <v>25.784695294852018</v>
      </c>
      <c r="BH3737" s="22">
        <v>3719</v>
      </c>
      <c r="BI3737" s="23">
        <v>238.67871306437786</v>
      </c>
      <c r="BJ3737" s="23">
        <v>420.900976297905</v>
      </c>
      <c r="BK3737" s="14">
        <v>34.472205792195716</v>
      </c>
      <c r="BL3737" t="s">
        <v>676</v>
      </c>
    </row>
    <row r="3738" spans="1:64">
      <c r="A3738" t="s">
        <v>4863</v>
      </c>
      <c r="B3738" t="s">
        <v>4856</v>
      </c>
      <c r="C3738" t="s">
        <v>676</v>
      </c>
      <c r="D3738" t="s">
        <v>942</v>
      </c>
      <c r="E3738">
        <v>2021</v>
      </c>
      <c r="F3738" s="23">
        <v>179.59</v>
      </c>
      <c r="G3738" s="23">
        <v>62.95</v>
      </c>
      <c r="H3738" s="22">
        <v>152531</v>
      </c>
      <c r="I3738" s="34">
        <v>1138.6300000000001</v>
      </c>
      <c r="J3738" s="22">
        <v>13</v>
      </c>
      <c r="K3738" s="22">
        <v>21</v>
      </c>
      <c r="L3738" s="23">
        <v>6209</v>
      </c>
      <c r="M3738" s="23">
        <v>6.2089999999999996</v>
      </c>
      <c r="N3738" s="23">
        <v>37.136029000000001</v>
      </c>
      <c r="O3738" s="14">
        <v>3.26</v>
      </c>
      <c r="P3738" s="22">
        <v>0</v>
      </c>
      <c r="Q3738" s="22">
        <v>0</v>
      </c>
      <c r="R3738" s="23">
        <v>0</v>
      </c>
      <c r="S3738" s="23">
        <v>0</v>
      </c>
      <c r="T3738" s="23">
        <v>0</v>
      </c>
      <c r="U3738" s="14">
        <v>0</v>
      </c>
      <c r="V3738" s="22">
        <v>0</v>
      </c>
      <c r="W3738" s="22">
        <v>0</v>
      </c>
      <c r="X3738" s="23">
        <v>0</v>
      </c>
      <c r="Y3738" s="23">
        <v>0</v>
      </c>
      <c r="Z3738" s="23">
        <v>0</v>
      </c>
      <c r="AA3738" s="14">
        <v>0</v>
      </c>
      <c r="AB3738" s="22">
        <v>1</v>
      </c>
      <c r="AC3738" s="22">
        <v>1</v>
      </c>
      <c r="AD3738" s="23">
        <v>2561.429185</v>
      </c>
      <c r="AE3738" s="23">
        <v>2.5614291850000002</v>
      </c>
      <c r="AF3738" s="23">
        <v>3.5808779999999998</v>
      </c>
      <c r="AG3738" s="14">
        <v>0.31</v>
      </c>
      <c r="AH3738" s="22">
        <v>5</v>
      </c>
      <c r="AI3738" s="23">
        <v>3832.5250000000001</v>
      </c>
      <c r="AJ3738" s="23">
        <v>3.832525</v>
      </c>
      <c r="AK3738" s="23">
        <v>3.4294311830000002</v>
      </c>
      <c r="AL3738" s="14">
        <v>0.3</v>
      </c>
      <c r="AM3738" s="22">
        <v>4130</v>
      </c>
      <c r="AN3738" s="23">
        <v>76560.182000000001</v>
      </c>
      <c r="AO3738" s="23">
        <v>76.560181999999998</v>
      </c>
      <c r="AP3738" s="23">
        <v>68.507805039999994</v>
      </c>
      <c r="AQ3738" s="14">
        <v>6.02</v>
      </c>
      <c r="AR3738" s="22">
        <v>4135</v>
      </c>
      <c r="AS3738" s="23">
        <v>80392.706999999995</v>
      </c>
      <c r="AT3738" s="23">
        <v>80.392707000000001</v>
      </c>
      <c r="AU3738" s="23">
        <v>71.937236220000003</v>
      </c>
      <c r="AV3738" s="14">
        <v>6.32</v>
      </c>
      <c r="AW3738" s="22">
        <v>7</v>
      </c>
      <c r="AX3738" s="22">
        <v>7</v>
      </c>
      <c r="AY3738" s="23">
        <v>387.5</v>
      </c>
      <c r="AZ3738" s="23">
        <v>0.38750000000000001</v>
      </c>
      <c r="BA3738" s="23">
        <v>1.0144059999999999</v>
      </c>
      <c r="BB3738" s="14">
        <v>0.09</v>
      </c>
      <c r="BC3738" s="22">
        <v>70</v>
      </c>
      <c r="BD3738" s="23">
        <v>153284.79999999999</v>
      </c>
      <c r="BE3738" s="23">
        <v>153.28479999999999</v>
      </c>
      <c r="BF3738" s="23">
        <v>292.38916499999999</v>
      </c>
      <c r="BG3738" s="14">
        <v>25.68</v>
      </c>
      <c r="BH3738" s="22">
        <v>4226</v>
      </c>
      <c r="BI3738" s="23">
        <v>242.84</v>
      </c>
      <c r="BJ3738" s="23">
        <v>406.06</v>
      </c>
      <c r="BK3738" s="14">
        <v>35.659999999999997</v>
      </c>
      <c r="BL3738" t="s">
        <v>676</v>
      </c>
    </row>
    <row r="3739" spans="1:64">
      <c r="A3739" t="s">
        <v>4864</v>
      </c>
      <c r="B3739" t="s">
        <v>4856</v>
      </c>
      <c r="C3739" t="s">
        <v>676</v>
      </c>
      <c r="D3739" s="111" t="s">
        <v>942</v>
      </c>
      <c r="E3739" s="110">
        <v>2022</v>
      </c>
      <c r="F3739" s="23"/>
      <c r="G3739" s="23"/>
      <c r="H3739" s="22">
        <v>154755</v>
      </c>
      <c r="I3739" s="34">
        <v>1121.5927696684887</v>
      </c>
      <c r="J3739" s="22">
        <v>12</v>
      </c>
      <c r="K3739" s="22">
        <v>21</v>
      </c>
      <c r="L3739" s="23">
        <v>5826</v>
      </c>
      <c r="M3739" s="23">
        <v>5.8260000000000005</v>
      </c>
      <c r="N3739" s="23">
        <v>34.478268</v>
      </c>
      <c r="O3739" s="14">
        <v>3.0740451376296591</v>
      </c>
      <c r="P3739" s="22">
        <v>0</v>
      </c>
      <c r="Q3739" s="22">
        <v>0</v>
      </c>
      <c r="R3739" s="23">
        <v>0</v>
      </c>
      <c r="S3739" s="23">
        <v>0</v>
      </c>
      <c r="T3739" s="23">
        <v>0</v>
      </c>
      <c r="U3739" s="14">
        <v>0</v>
      </c>
      <c r="V3739" s="22">
        <v>0</v>
      </c>
      <c r="W3739" s="22">
        <v>0</v>
      </c>
      <c r="X3739" s="23">
        <v>0</v>
      </c>
      <c r="Y3739" s="23">
        <v>0</v>
      </c>
      <c r="Z3739" s="23">
        <v>0</v>
      </c>
      <c r="AA3739" s="14">
        <v>0</v>
      </c>
      <c r="AB3739" s="22">
        <v>1</v>
      </c>
      <c r="AC3739" s="22">
        <v>1</v>
      </c>
      <c r="AD3739" s="23">
        <v>2765.2869098712499</v>
      </c>
      <c r="AE3739" s="23">
        <v>2.7652869098712398</v>
      </c>
      <c r="AF3739" s="23">
        <v>3.8658711000000001</v>
      </c>
      <c r="AG3739" s="14">
        <v>0.34467689205438112</v>
      </c>
      <c r="AH3739" s="22">
        <v>5</v>
      </c>
      <c r="AI3739" s="23">
        <v>3832.5249999999996</v>
      </c>
      <c r="AJ3739" s="23">
        <v>3.832525</v>
      </c>
      <c r="AK3739" s="23">
        <v>3.9259003257834149</v>
      </c>
      <c r="AL3739" s="14">
        <v>0.35002903299241139</v>
      </c>
      <c r="AM3739" s="22">
        <v>5005</v>
      </c>
      <c r="AN3739" s="23">
        <v>88493.873000000312</v>
      </c>
      <c r="AO3739" s="23">
        <v>88.493873000000193</v>
      </c>
      <c r="AP3739" s="23">
        <v>90.649930487219549</v>
      </c>
      <c r="AQ3739" s="14">
        <v>8.0822498984201836</v>
      </c>
      <c r="AR3739" s="22">
        <v>5010</v>
      </c>
      <c r="AS3739" s="23">
        <v>92326.398000000292</v>
      </c>
      <c r="AT3739" s="23">
        <v>92.326398000000211</v>
      </c>
      <c r="AU3739" s="23">
        <v>94.575830813003023</v>
      </c>
      <c r="AV3739" s="14">
        <v>8.4322789314126005</v>
      </c>
      <c r="AW3739" s="22">
        <v>7</v>
      </c>
      <c r="AX3739" s="22">
        <v>7</v>
      </c>
      <c r="AY3739" s="23">
        <v>387.5</v>
      </c>
      <c r="AZ3739" s="23">
        <v>0.38750000000000001</v>
      </c>
      <c r="BA3739" s="23">
        <v>1.0144060000000001</v>
      </c>
      <c r="BB3739" s="14">
        <v>9.0443343380309946E-2</v>
      </c>
      <c r="BC3739" s="22">
        <v>71</v>
      </c>
      <c r="BD3739" s="23">
        <v>174659.8</v>
      </c>
      <c r="BE3739" s="23">
        <v>174.65979999999988</v>
      </c>
      <c r="BF3739" s="23">
        <v>393.84344518492105</v>
      </c>
      <c r="BG3739" s="14">
        <v>35.114656213531944</v>
      </c>
      <c r="BH3739" s="22">
        <v>5101</v>
      </c>
      <c r="BI3739" s="23">
        <v>275.96498490987136</v>
      </c>
      <c r="BJ3739" s="23">
        <v>527.77782109792406</v>
      </c>
      <c r="BK3739" s="14">
        <v>47.056100518008897</v>
      </c>
      <c r="BL3739" t="s">
        <v>676</v>
      </c>
    </row>
    <row r="3740" spans="1:64">
      <c r="A3740" t="s">
        <v>4865</v>
      </c>
      <c r="B3740" t="s">
        <v>4856</v>
      </c>
      <c r="C3740" t="s">
        <v>676</v>
      </c>
      <c r="D3740" t="s">
        <v>942</v>
      </c>
      <c r="E3740">
        <v>2023</v>
      </c>
      <c r="F3740">
        <v>179.59</v>
      </c>
      <c r="G3740">
        <v>64.37</v>
      </c>
      <c r="H3740">
        <v>156887</v>
      </c>
      <c r="I3740">
        <v>1121.5927696684887</v>
      </c>
      <c r="J3740">
        <v>12</v>
      </c>
      <c r="K3740">
        <v>21</v>
      </c>
      <c r="L3740">
        <v>5826</v>
      </c>
      <c r="M3740">
        <v>5.8259999999999996</v>
      </c>
      <c r="N3740">
        <v>34.478268</v>
      </c>
      <c r="O3740">
        <v>3.0740451376296591</v>
      </c>
      <c r="P3740">
        <v>0</v>
      </c>
      <c r="Q3740">
        <v>0</v>
      </c>
      <c r="R3740">
        <v>0</v>
      </c>
      <c r="S3740">
        <v>0</v>
      </c>
      <c r="T3740">
        <v>0</v>
      </c>
      <c r="U3740">
        <v>0</v>
      </c>
      <c r="V3740">
        <v>0</v>
      </c>
      <c r="W3740">
        <v>0</v>
      </c>
      <c r="X3740">
        <v>0</v>
      </c>
      <c r="Y3740">
        <v>0</v>
      </c>
      <c r="Z3740">
        <v>0</v>
      </c>
      <c r="AA3740">
        <v>0</v>
      </c>
      <c r="AB3740">
        <v>1</v>
      </c>
      <c r="AC3740">
        <v>1</v>
      </c>
      <c r="AD3740">
        <v>3376.8991416309</v>
      </c>
      <c r="AE3740">
        <v>3.3768991416309002</v>
      </c>
      <c r="AF3740">
        <v>4.7209050000000001</v>
      </c>
      <c r="AG3740">
        <v>0.42091079112389135</v>
      </c>
      <c r="AH3740">
        <v>7</v>
      </c>
      <c r="AI3740">
        <v>6535.34</v>
      </c>
      <c r="AJ3740">
        <v>6.5353399999999997</v>
      </c>
      <c r="AK3740">
        <v>6.1300660000000002</v>
      </c>
      <c r="AL3740">
        <v>0.59036500000000003</v>
      </c>
      <c r="AM3740">
        <v>6224</v>
      </c>
      <c r="AN3740">
        <v>110838.069</v>
      </c>
      <c r="AO3740">
        <v>110.838069</v>
      </c>
      <c r="AP3740">
        <v>103.96469399999999</v>
      </c>
      <c r="AQ3740">
        <v>9.2693798329966981</v>
      </c>
      <c r="AR3740">
        <v>6866</v>
      </c>
      <c r="AS3740">
        <v>117823.54</v>
      </c>
      <c r="AT3740">
        <v>117.82353999999999</v>
      </c>
      <c r="AU3740">
        <v>110.516976575093</v>
      </c>
      <c r="AV3740">
        <v>9.8535742707898084</v>
      </c>
      <c r="AW3740">
        <v>7</v>
      </c>
      <c r="AX3740">
        <v>7</v>
      </c>
      <c r="AY3740">
        <v>387.5</v>
      </c>
      <c r="AZ3740">
        <v>0.38750000000000001</v>
      </c>
      <c r="BA3740">
        <v>1.0144059999999999</v>
      </c>
      <c r="BB3740">
        <v>9.0443343380309932E-2</v>
      </c>
      <c r="BC3740">
        <v>72</v>
      </c>
      <c r="BD3740">
        <v>178859.8</v>
      </c>
      <c r="BE3740">
        <v>178.85980000000001</v>
      </c>
      <c r="BF3740">
        <v>481.44639799999999</v>
      </c>
      <c r="BG3740">
        <v>42.925240873503675</v>
      </c>
      <c r="BH3740">
        <v>6958</v>
      </c>
      <c r="BI3740">
        <v>306.27373914163087</v>
      </c>
      <c r="BJ3740">
        <v>632.17695357509297</v>
      </c>
      <c r="BK3740">
        <v>56.364214416427338</v>
      </c>
      <c r="BL3740" t="s">
        <v>676</v>
      </c>
    </row>
    <row r="3741" spans="1:64">
      <c r="A3741" t="s">
        <v>4866</v>
      </c>
      <c r="B3741" t="s">
        <v>4856</v>
      </c>
      <c r="C3741" t="s">
        <v>676</v>
      </c>
      <c r="D3741" t="s">
        <v>942</v>
      </c>
      <c r="E3741">
        <v>2024</v>
      </c>
      <c r="F3741">
        <v>179.59</v>
      </c>
      <c r="G3741">
        <v>64.5</v>
      </c>
      <c r="H3741">
        <v>156378</v>
      </c>
      <c r="I3741">
        <v>1072.2992942042497</v>
      </c>
      <c r="J3741">
        <v>12</v>
      </c>
      <c r="K3741">
        <v>21</v>
      </c>
      <c r="L3741">
        <v>5836</v>
      </c>
      <c r="M3741">
        <v>5.8360000000000003</v>
      </c>
      <c r="N3741">
        <v>34.537448000000005</v>
      </c>
      <c r="O3741">
        <v>3.2208776212643273</v>
      </c>
      <c r="P3741">
        <v>0</v>
      </c>
      <c r="Q3741">
        <v>0</v>
      </c>
      <c r="R3741">
        <v>0</v>
      </c>
      <c r="S3741">
        <v>0</v>
      </c>
      <c r="T3741">
        <v>0</v>
      </c>
      <c r="U3741">
        <v>0</v>
      </c>
      <c r="V3741">
        <v>0</v>
      </c>
      <c r="W3741">
        <v>0</v>
      </c>
      <c r="X3741">
        <v>0</v>
      </c>
      <c r="Y3741">
        <v>0</v>
      </c>
      <c r="Z3741">
        <v>0</v>
      </c>
      <c r="AA3741">
        <v>0</v>
      </c>
      <c r="AB3741">
        <v>1</v>
      </c>
      <c r="AC3741">
        <v>1</v>
      </c>
      <c r="AD3741">
        <v>3470.8057939914165</v>
      </c>
      <c r="AE3741">
        <v>3.4708057939914165</v>
      </c>
      <c r="AF3741">
        <v>4.8521865000000002</v>
      </c>
      <c r="AG3741">
        <v>0.45250300230783924</v>
      </c>
      <c r="AH3741">
        <v>10</v>
      </c>
      <c r="AI3741">
        <v>8099.32</v>
      </c>
      <c r="AJ3741">
        <v>8.0993199999999987</v>
      </c>
      <c r="AK3741">
        <v>7.3051315410882411</v>
      </c>
      <c r="AL3741">
        <v>0.68125863558544619</v>
      </c>
      <c r="AM3741">
        <v>7370</v>
      </c>
      <c r="AN3741">
        <v>133428.21600000004</v>
      </c>
      <c r="AO3741">
        <v>133.42821600000076</v>
      </c>
      <c r="AP3741">
        <v>120.34475353149784</v>
      </c>
      <c r="AQ3741">
        <v>11.223056303585963</v>
      </c>
      <c r="AR3741">
        <v>8767</v>
      </c>
      <c r="AS3741">
        <v>142728.48299999855</v>
      </c>
      <c r="AT3741">
        <v>142.72848300000115</v>
      </c>
      <c r="AU3741">
        <v>128.73307178565338</v>
      </c>
      <c r="AV3741">
        <v>12.005330273129186</v>
      </c>
      <c r="AW3741">
        <v>7</v>
      </c>
      <c r="AX3741">
        <v>7</v>
      </c>
      <c r="AY3741">
        <v>387.5</v>
      </c>
      <c r="AZ3741">
        <v>0.38750000000000001</v>
      </c>
      <c r="BA3741">
        <v>1.0144060000000001</v>
      </c>
      <c r="BB3741">
        <v>9.4601013493419123E-2</v>
      </c>
      <c r="BC3741">
        <v>72</v>
      </c>
      <c r="BD3741">
        <v>178859.8</v>
      </c>
      <c r="BE3741">
        <v>178.85980000000006</v>
      </c>
      <c r="BF3741">
        <v>410.33228148152301</v>
      </c>
      <c r="BG3741">
        <v>38.266581326627602</v>
      </c>
      <c r="BH3741">
        <v>8859</v>
      </c>
      <c r="BI3741">
        <v>331.28258879399266</v>
      </c>
      <c r="BJ3741">
        <v>579.46939376717637</v>
      </c>
      <c r="BK3741">
        <v>54.03989323682238</v>
      </c>
      <c r="BL3741" t="s">
        <v>676</v>
      </c>
    </row>
    <row r="3742" spans="1:64">
      <c r="A3742" t="s">
        <v>4867</v>
      </c>
      <c r="B3742" t="s">
        <v>4868</v>
      </c>
      <c r="C3742" t="s">
        <v>677</v>
      </c>
      <c r="D3742" t="s">
        <v>942</v>
      </c>
      <c r="E3742">
        <v>2012</v>
      </c>
      <c r="F3742" s="23">
        <v>109.8</v>
      </c>
      <c r="G3742" s="23">
        <v>18.579999999999998</v>
      </c>
      <c r="H3742" s="22">
        <v>24627</v>
      </c>
      <c r="I3742" s="34">
        <v>203.21857</v>
      </c>
      <c r="J3742" s="22">
        <v>2</v>
      </c>
      <c r="K3742" s="22" t="s">
        <v>782</v>
      </c>
      <c r="L3742" s="23">
        <v>253</v>
      </c>
      <c r="M3742" s="23">
        <v>0.253</v>
      </c>
      <c r="N3742" s="23">
        <v>1.6781410000000001</v>
      </c>
      <c r="O3742" s="14">
        <v>0.82578132500391088</v>
      </c>
      <c r="P3742" s="22">
        <v>1</v>
      </c>
      <c r="Q3742" s="22" t="s">
        <v>782</v>
      </c>
      <c r="R3742" s="23">
        <v>380</v>
      </c>
      <c r="S3742" s="23">
        <v>0.38</v>
      </c>
      <c r="T3742" s="23">
        <v>1.8283940000000001</v>
      </c>
      <c r="U3742" s="14">
        <v>0.89971797360841577</v>
      </c>
      <c r="V3742" s="22">
        <v>0</v>
      </c>
      <c r="W3742" s="22" t="s">
        <v>782</v>
      </c>
      <c r="X3742" s="23">
        <v>0</v>
      </c>
      <c r="Y3742" s="23">
        <v>0</v>
      </c>
      <c r="Z3742" s="23">
        <v>0</v>
      </c>
      <c r="AA3742" s="14">
        <v>0</v>
      </c>
      <c r="AB3742" s="22">
        <v>0</v>
      </c>
      <c r="AC3742" s="22" t="s">
        <v>782</v>
      </c>
      <c r="AD3742" s="23">
        <v>0</v>
      </c>
      <c r="AE3742" s="23">
        <v>0</v>
      </c>
      <c r="AF3742" s="23">
        <v>0</v>
      </c>
      <c r="AG3742" s="14">
        <v>0</v>
      </c>
      <c r="AH3742" s="22" t="s">
        <v>782</v>
      </c>
      <c r="AI3742" s="23" t="s">
        <v>782</v>
      </c>
      <c r="AJ3742" s="23" t="s">
        <v>782</v>
      </c>
      <c r="AK3742" s="23" t="s">
        <v>782</v>
      </c>
      <c r="AL3742" s="14" t="s">
        <v>782</v>
      </c>
      <c r="AM3742" s="22" t="s">
        <v>782</v>
      </c>
      <c r="AN3742" s="23" t="s">
        <v>782</v>
      </c>
      <c r="AO3742" s="23" t="s">
        <v>782</v>
      </c>
      <c r="AP3742" s="23" t="s">
        <v>782</v>
      </c>
      <c r="AQ3742" s="14" t="s">
        <v>782</v>
      </c>
      <c r="AR3742" s="22">
        <v>1107</v>
      </c>
      <c r="AS3742" s="23">
        <v>20291.713000000025</v>
      </c>
      <c r="AT3742" s="23">
        <v>20.291713000000026</v>
      </c>
      <c r="AU3742" s="23">
        <v>17.346226999999999</v>
      </c>
      <c r="AV3742" s="14">
        <v>8.5357489721534776</v>
      </c>
      <c r="AW3742" s="22">
        <v>2</v>
      </c>
      <c r="AX3742" s="22" t="s">
        <v>782</v>
      </c>
      <c r="AY3742" s="23">
        <v>48</v>
      </c>
      <c r="AZ3742" s="23">
        <v>4.8000000000000001E-2</v>
      </c>
      <c r="BA3742" s="23">
        <v>0.19181299999999998</v>
      </c>
      <c r="BB3742" s="14">
        <v>9.4387535548547549E-2</v>
      </c>
      <c r="BC3742" s="22">
        <v>5</v>
      </c>
      <c r="BD3742" s="23">
        <v>7600</v>
      </c>
      <c r="BE3742" s="23">
        <v>7.6</v>
      </c>
      <c r="BF3742" s="23">
        <v>12.137199999999998</v>
      </c>
      <c r="BG3742" s="14">
        <v>5.9724856837640372</v>
      </c>
      <c r="BH3742" s="22">
        <v>1117</v>
      </c>
      <c r="BI3742" s="23">
        <v>28.572713000000025</v>
      </c>
      <c r="BJ3742" s="23">
        <v>33.181775000000002</v>
      </c>
      <c r="BK3742" s="14">
        <v>16.328121490078388</v>
      </c>
      <c r="BL3742" t="s">
        <v>677</v>
      </c>
    </row>
    <row r="3743" spans="1:64">
      <c r="A3743" t="s">
        <v>4869</v>
      </c>
      <c r="B3743" t="s">
        <v>4868</v>
      </c>
      <c r="C3743" t="s">
        <v>677</v>
      </c>
      <c r="D3743" t="s">
        <v>942</v>
      </c>
      <c r="E3743">
        <v>2015</v>
      </c>
      <c r="F3743" s="23">
        <v>109.8</v>
      </c>
      <c r="G3743" s="23">
        <v>18.96</v>
      </c>
      <c r="H3743" s="22">
        <v>25186</v>
      </c>
      <c r="I3743" s="34">
        <v>201.15281137455975</v>
      </c>
      <c r="J3743" s="13">
        <v>2</v>
      </c>
      <c r="K3743" s="13">
        <v>2</v>
      </c>
      <c r="L3743" s="19">
        <v>253</v>
      </c>
      <c r="M3743" s="35">
        <v>0.253</v>
      </c>
      <c r="N3743" s="19">
        <v>1.5132828104079656</v>
      </c>
      <c r="O3743" s="17">
        <v>0.7523050759604516</v>
      </c>
      <c r="P3743" s="36">
        <v>1</v>
      </c>
      <c r="Q3743" s="36">
        <v>1</v>
      </c>
      <c r="R3743" s="45">
        <v>380</v>
      </c>
      <c r="S3743" s="27">
        <v>0.38</v>
      </c>
      <c r="T3743" s="23">
        <v>1.4599724999999999</v>
      </c>
      <c r="U3743" s="17">
        <v>0.7258026820621637</v>
      </c>
      <c r="V3743" s="22">
        <v>0</v>
      </c>
      <c r="W3743" s="22">
        <v>0</v>
      </c>
      <c r="X3743" s="23">
        <v>0</v>
      </c>
      <c r="Y3743" s="27">
        <v>0</v>
      </c>
      <c r="Z3743" s="27">
        <v>0</v>
      </c>
      <c r="AA3743" s="14">
        <v>0</v>
      </c>
      <c r="AB3743" s="39">
        <v>1</v>
      </c>
      <c r="AC3743" s="22" t="s">
        <v>782</v>
      </c>
      <c r="AD3743" s="23">
        <v>0</v>
      </c>
      <c r="AE3743" s="23">
        <v>0</v>
      </c>
      <c r="AF3743" s="23">
        <v>0.64249500000000004</v>
      </c>
      <c r="AG3743" s="14">
        <v>0.31940642321107415</v>
      </c>
      <c r="AH3743" s="22" t="s">
        <v>782</v>
      </c>
      <c r="AI3743" s="23" t="s">
        <v>782</v>
      </c>
      <c r="AJ3743" s="23" t="s">
        <v>782</v>
      </c>
      <c r="AK3743" s="23" t="s">
        <v>782</v>
      </c>
      <c r="AL3743" s="14" t="s">
        <v>782</v>
      </c>
      <c r="AM3743" s="22" t="s">
        <v>782</v>
      </c>
      <c r="AN3743" s="23" t="s">
        <v>782</v>
      </c>
      <c r="AO3743" s="23" t="s">
        <v>782</v>
      </c>
      <c r="AP3743" s="23" t="s">
        <v>782</v>
      </c>
      <c r="AQ3743" s="14" t="s">
        <v>782</v>
      </c>
      <c r="AR3743" s="40">
        <v>1273</v>
      </c>
      <c r="AS3743" s="41">
        <v>22404.974999999966</v>
      </c>
      <c r="AT3743" s="23">
        <v>22.404974999999965</v>
      </c>
      <c r="AU3743" s="23">
        <v>19.899264712874277</v>
      </c>
      <c r="AV3743" s="14">
        <v>9.8926107852504934</v>
      </c>
      <c r="AW3743" s="22">
        <v>3</v>
      </c>
      <c r="AX3743" s="22" t="s">
        <v>782</v>
      </c>
      <c r="AY3743" s="23">
        <v>48</v>
      </c>
      <c r="AZ3743" s="23">
        <v>4.8000000000000001E-2</v>
      </c>
      <c r="BA3743" s="23">
        <v>0.1250757193910699</v>
      </c>
      <c r="BB3743" s="14">
        <v>6.2179453787583758E-2</v>
      </c>
      <c r="BC3743" s="42">
        <v>5</v>
      </c>
      <c r="BD3743" s="43">
        <v>7900</v>
      </c>
      <c r="BE3743" s="44">
        <v>7.9</v>
      </c>
      <c r="BF3743" s="23">
        <v>12.344715075599753</v>
      </c>
      <c r="BG3743" s="14">
        <v>6.1369836152143469</v>
      </c>
      <c r="BH3743" s="22">
        <v>1285</v>
      </c>
      <c r="BI3743" s="23">
        <v>30.985974999999964</v>
      </c>
      <c r="BJ3743" s="23">
        <v>35.98480581827306</v>
      </c>
      <c r="BK3743" s="14">
        <v>17.889288035486111</v>
      </c>
      <c r="BL3743" t="s">
        <v>677</v>
      </c>
    </row>
    <row r="3744" spans="1:64">
      <c r="A3744" t="s">
        <v>4870</v>
      </c>
      <c r="B3744" t="s">
        <v>4868</v>
      </c>
      <c r="C3744" t="s">
        <v>677</v>
      </c>
      <c r="D3744" t="s">
        <v>942</v>
      </c>
      <c r="E3744">
        <v>2016</v>
      </c>
      <c r="F3744" s="23">
        <v>109.8</v>
      </c>
      <c r="G3744" s="23">
        <v>18.87</v>
      </c>
      <c r="H3744" s="22">
        <v>25106</v>
      </c>
      <c r="I3744" s="34">
        <v>214.14178017584268</v>
      </c>
      <c r="J3744" s="13">
        <v>2</v>
      </c>
      <c r="K3744" s="13">
        <v>2</v>
      </c>
      <c r="L3744" s="19">
        <v>253</v>
      </c>
      <c r="M3744" s="35">
        <v>0.253</v>
      </c>
      <c r="N3744" s="19">
        <v>1.513193</v>
      </c>
      <c r="O3744" s="17">
        <v>0.70663137233539408</v>
      </c>
      <c r="P3744" s="13">
        <v>1</v>
      </c>
      <c r="Q3744" s="13">
        <v>1</v>
      </c>
      <c r="R3744" s="19">
        <v>380</v>
      </c>
      <c r="S3744" s="27">
        <v>0.38</v>
      </c>
      <c r="T3744" s="19">
        <v>1.6330825</v>
      </c>
      <c r="U3744" s="17">
        <v>0.76261741107176428</v>
      </c>
      <c r="V3744" s="13">
        <v>0</v>
      </c>
      <c r="W3744" s="13">
        <v>0</v>
      </c>
      <c r="X3744" s="19">
        <v>0</v>
      </c>
      <c r="Y3744" s="27">
        <v>0</v>
      </c>
      <c r="Z3744" s="19">
        <v>0</v>
      </c>
      <c r="AA3744" s="14">
        <v>0</v>
      </c>
      <c r="AB3744" s="13">
        <v>1</v>
      </c>
      <c r="AC3744" s="22" t="s">
        <v>782</v>
      </c>
      <c r="AD3744" s="19">
        <v>0</v>
      </c>
      <c r="AE3744" s="23">
        <v>0</v>
      </c>
      <c r="AF3744" s="19">
        <v>0.73121159999999996</v>
      </c>
      <c r="AG3744" s="14">
        <v>0.34146143709068127</v>
      </c>
      <c r="AH3744" s="22" t="s">
        <v>782</v>
      </c>
      <c r="AI3744" s="23" t="s">
        <v>782</v>
      </c>
      <c r="AJ3744" s="23" t="s">
        <v>782</v>
      </c>
      <c r="AK3744" s="23" t="s">
        <v>782</v>
      </c>
      <c r="AL3744" s="14" t="s">
        <v>782</v>
      </c>
      <c r="AM3744" s="22" t="s">
        <v>782</v>
      </c>
      <c r="AN3744" s="23" t="s">
        <v>782</v>
      </c>
      <c r="AO3744" s="23" t="s">
        <v>782</v>
      </c>
      <c r="AP3744" s="23" t="s">
        <v>782</v>
      </c>
      <c r="AQ3744" s="14" t="s">
        <v>782</v>
      </c>
      <c r="AR3744" s="13">
        <v>1293</v>
      </c>
      <c r="AS3744" s="19">
        <v>22577.134999999969</v>
      </c>
      <c r="AT3744" s="23">
        <v>22.57713499999997</v>
      </c>
      <c r="AU3744" s="19">
        <v>20.048495880000015</v>
      </c>
      <c r="AV3744" s="14">
        <v>9.3622532994435641</v>
      </c>
      <c r="AW3744" s="13">
        <v>2</v>
      </c>
      <c r="AX3744" s="22" t="s">
        <v>782</v>
      </c>
      <c r="AY3744" s="19">
        <v>48</v>
      </c>
      <c r="AZ3744" s="23">
        <v>4.8000000000000001E-2</v>
      </c>
      <c r="BA3744" s="19">
        <v>0.21559699999999998</v>
      </c>
      <c r="BB3744" s="14">
        <v>0.10067955903932542</v>
      </c>
      <c r="BC3744" s="13">
        <v>5</v>
      </c>
      <c r="BD3744" s="19">
        <v>7899.9999999999991</v>
      </c>
      <c r="BE3744" s="44">
        <v>7.8999999999999995</v>
      </c>
      <c r="BF3744" s="19">
        <v>12.344715075599751</v>
      </c>
      <c r="BG3744" s="14">
        <v>5.7647391674165025</v>
      </c>
      <c r="BH3744" s="22">
        <v>1304</v>
      </c>
      <c r="BI3744" s="23">
        <v>31.158134999999969</v>
      </c>
      <c r="BJ3744" s="23">
        <v>36.486295055599768</v>
      </c>
      <c r="BK3744" s="14">
        <v>17.03838224639723</v>
      </c>
      <c r="BL3744" t="s">
        <v>677</v>
      </c>
    </row>
    <row r="3745" spans="1:64">
      <c r="A3745" t="s">
        <v>4871</v>
      </c>
      <c r="B3745" t="s">
        <v>4868</v>
      </c>
      <c r="C3745" t="s">
        <v>677</v>
      </c>
      <c r="D3745" t="s">
        <v>942</v>
      </c>
      <c r="E3745">
        <v>2017</v>
      </c>
      <c r="F3745" s="23">
        <v>109.8</v>
      </c>
      <c r="G3745" s="23">
        <v>18.72</v>
      </c>
      <c r="H3745" s="22">
        <v>25159</v>
      </c>
      <c r="I3745" s="34">
        <v>197.624208260166</v>
      </c>
      <c r="J3745" s="13">
        <v>2</v>
      </c>
      <c r="K3745" s="13">
        <v>2</v>
      </c>
      <c r="L3745" s="19">
        <v>253</v>
      </c>
      <c r="M3745" s="19">
        <v>0.253</v>
      </c>
      <c r="N3745" s="19">
        <v>1.513193</v>
      </c>
      <c r="O3745" s="17">
        <v>0.76569212513070739</v>
      </c>
      <c r="P3745" s="13">
        <v>1</v>
      </c>
      <c r="Q3745" s="13">
        <v>1</v>
      </c>
      <c r="R3745" s="19">
        <v>167</v>
      </c>
      <c r="S3745" s="19">
        <v>0.16700000000000001</v>
      </c>
      <c r="T3745" s="19">
        <v>0.39261699999999999</v>
      </c>
      <c r="U3745" s="17">
        <v>0.19866847460465581</v>
      </c>
      <c r="V3745" s="13">
        <v>0</v>
      </c>
      <c r="W3745" s="13">
        <v>0</v>
      </c>
      <c r="X3745" s="19">
        <v>0</v>
      </c>
      <c r="Y3745" s="19">
        <v>0</v>
      </c>
      <c r="Z3745" s="19">
        <v>0</v>
      </c>
      <c r="AA3745" s="14">
        <v>0</v>
      </c>
      <c r="AB3745" s="13">
        <v>1</v>
      </c>
      <c r="AC3745" s="22" t="s">
        <v>782</v>
      </c>
      <c r="AD3745" s="19">
        <v>0</v>
      </c>
      <c r="AE3745" s="19">
        <v>0</v>
      </c>
      <c r="AF3745" s="19">
        <v>0.69467999999999996</v>
      </c>
      <c r="AG3745" s="14">
        <v>0.35151563976690331</v>
      </c>
      <c r="AH3745" s="22" t="s">
        <v>782</v>
      </c>
      <c r="AI3745" s="23" t="s">
        <v>782</v>
      </c>
      <c r="AJ3745" s="23" t="s">
        <v>782</v>
      </c>
      <c r="AK3745" s="23" t="s">
        <v>782</v>
      </c>
      <c r="AL3745" s="14" t="s">
        <v>782</v>
      </c>
      <c r="AM3745" s="22" t="s">
        <v>782</v>
      </c>
      <c r="AN3745" s="23" t="s">
        <v>782</v>
      </c>
      <c r="AO3745" s="23" t="s">
        <v>782</v>
      </c>
      <c r="AP3745" s="23" t="s">
        <v>782</v>
      </c>
      <c r="AQ3745" s="14" t="s">
        <v>782</v>
      </c>
      <c r="AR3745" s="13">
        <v>1325</v>
      </c>
      <c r="AS3745" s="19">
        <v>23239.689999999991</v>
      </c>
      <c r="AT3745" s="19">
        <v>23.23969</v>
      </c>
      <c r="AU3745" s="19">
        <v>20.636844720000017</v>
      </c>
      <c r="AV3745" s="14">
        <v>10.442468006162619</v>
      </c>
      <c r="AW3745" s="13">
        <v>2</v>
      </c>
      <c r="AX3745" s="22" t="s">
        <v>782</v>
      </c>
      <c r="AY3745" s="19">
        <v>0</v>
      </c>
      <c r="AZ3745" s="19">
        <v>0</v>
      </c>
      <c r="BA3745" s="19">
        <v>0</v>
      </c>
      <c r="BB3745" s="14">
        <v>0</v>
      </c>
      <c r="BC3745" s="13">
        <v>8</v>
      </c>
      <c r="BD3745" s="19">
        <v>18250</v>
      </c>
      <c r="BE3745" s="19">
        <v>18.25</v>
      </c>
      <c r="BF3745" s="19">
        <v>39.639614388355646</v>
      </c>
      <c r="BG3745" s="14">
        <v>20.058076253578889</v>
      </c>
      <c r="BH3745" s="22">
        <v>1339</v>
      </c>
      <c r="BI3745" s="23">
        <v>41.909689999999998</v>
      </c>
      <c r="BJ3745" s="23">
        <v>62.876949108355667</v>
      </c>
      <c r="BK3745" s="14">
        <v>31.816420499243776</v>
      </c>
      <c r="BL3745" t="s">
        <v>677</v>
      </c>
    </row>
    <row r="3746" spans="1:64">
      <c r="A3746" t="s">
        <v>4872</v>
      </c>
      <c r="B3746" t="s">
        <v>4868</v>
      </c>
      <c r="C3746" t="s">
        <v>677</v>
      </c>
      <c r="D3746" t="s">
        <v>942</v>
      </c>
      <c r="E3746">
        <v>2018</v>
      </c>
      <c r="F3746" s="23">
        <v>109.8</v>
      </c>
      <c r="G3746" s="23">
        <v>18.71</v>
      </c>
      <c r="H3746" s="22">
        <v>25062</v>
      </c>
      <c r="I3746" s="34">
        <v>197.638254046112</v>
      </c>
      <c r="J3746" s="13">
        <v>2</v>
      </c>
      <c r="K3746" s="13">
        <v>2</v>
      </c>
      <c r="L3746" s="19">
        <v>253</v>
      </c>
      <c r="M3746" s="19">
        <v>0.253</v>
      </c>
      <c r="N3746" s="19">
        <v>1.513193</v>
      </c>
      <c r="O3746" s="17">
        <v>0.76563770880456639</v>
      </c>
      <c r="P3746" s="13">
        <v>1</v>
      </c>
      <c r="Q3746" s="13">
        <v>1</v>
      </c>
      <c r="R3746" s="19">
        <v>167</v>
      </c>
      <c r="S3746" s="19">
        <v>0.16700000000000001</v>
      </c>
      <c r="T3746" s="19">
        <v>2.30303675</v>
      </c>
      <c r="U3746" s="17">
        <v>1.1652788379028416</v>
      </c>
      <c r="V3746" s="13">
        <v>0</v>
      </c>
      <c r="W3746" s="13">
        <v>0</v>
      </c>
      <c r="X3746" s="19">
        <v>0</v>
      </c>
      <c r="Y3746" s="19">
        <v>0</v>
      </c>
      <c r="Z3746" s="19">
        <v>0</v>
      </c>
      <c r="AA3746" s="14">
        <v>0</v>
      </c>
      <c r="AB3746" s="13">
        <v>1</v>
      </c>
      <c r="AC3746" s="22" t="s">
        <v>782</v>
      </c>
      <c r="AD3746" s="19">
        <v>0</v>
      </c>
      <c r="AE3746" s="19">
        <v>0</v>
      </c>
      <c r="AF3746" s="19">
        <v>0.75211919999999999</v>
      </c>
      <c r="AG3746" s="14">
        <v>0.38055345288798154</v>
      </c>
      <c r="AH3746" s="22" t="s">
        <v>782</v>
      </c>
      <c r="AI3746" s="23" t="s">
        <v>782</v>
      </c>
      <c r="AJ3746" s="23" t="s">
        <v>782</v>
      </c>
      <c r="AK3746" s="23" t="s">
        <v>782</v>
      </c>
      <c r="AL3746" s="14" t="s">
        <v>782</v>
      </c>
      <c r="AM3746" s="22" t="s">
        <v>782</v>
      </c>
      <c r="AN3746" s="23" t="s">
        <v>782</v>
      </c>
      <c r="AO3746" s="23" t="s">
        <v>782</v>
      </c>
      <c r="AP3746" s="23" t="s">
        <v>782</v>
      </c>
      <c r="AQ3746" s="14" t="s">
        <v>782</v>
      </c>
      <c r="AR3746" s="13">
        <v>1372</v>
      </c>
      <c r="AS3746" s="19">
        <v>23981.020000000008</v>
      </c>
      <c r="AT3746" s="19">
        <v>23.98101999999999</v>
      </c>
      <c r="AU3746" s="19">
        <v>21.295145760000015</v>
      </c>
      <c r="AV3746" s="14">
        <v>10.774809696017419</v>
      </c>
      <c r="AW3746" s="13">
        <v>2</v>
      </c>
      <c r="AX3746" s="22" t="s">
        <v>782</v>
      </c>
      <c r="AY3746" s="19">
        <v>48</v>
      </c>
      <c r="AZ3746" s="19">
        <v>4.8000000000000001E-2</v>
      </c>
      <c r="BA3746" s="19">
        <v>0.21559699999999998</v>
      </c>
      <c r="BB3746" s="14">
        <v>0.10908667506731665</v>
      </c>
      <c r="BC3746" s="13">
        <v>8</v>
      </c>
      <c r="BD3746" s="19">
        <v>21650</v>
      </c>
      <c r="BE3746" s="19">
        <v>21.65</v>
      </c>
      <c r="BF3746" s="19">
        <v>49.945435340591217</v>
      </c>
      <c r="BG3746" s="14">
        <v>25.27113770643723</v>
      </c>
      <c r="BH3746" s="22">
        <v>1386</v>
      </c>
      <c r="BI3746" s="23">
        <v>46.099019999999989</v>
      </c>
      <c r="BJ3746" s="23">
        <v>76.024527050591232</v>
      </c>
      <c r="BK3746" s="14">
        <v>38.466504077117357</v>
      </c>
      <c r="BL3746" t="s">
        <v>677</v>
      </c>
    </row>
    <row r="3747" spans="1:64">
      <c r="A3747" t="s">
        <v>4873</v>
      </c>
      <c r="B3747" t="s">
        <v>4868</v>
      </c>
      <c r="C3747" t="s">
        <v>677</v>
      </c>
      <c r="D3747" t="s">
        <v>942</v>
      </c>
      <c r="E3747">
        <v>2019</v>
      </c>
      <c r="F3747" s="23">
        <v>109.8</v>
      </c>
      <c r="G3747" s="23">
        <v>18.82</v>
      </c>
      <c r="H3747" s="22">
        <v>24956</v>
      </c>
      <c r="I3747" s="34">
        <v>200.96948298385999</v>
      </c>
      <c r="J3747" s="22">
        <v>2</v>
      </c>
      <c r="K3747" s="22">
        <v>2</v>
      </c>
      <c r="L3747" s="23">
        <v>253</v>
      </c>
      <c r="M3747" s="23">
        <v>0.253</v>
      </c>
      <c r="N3747" s="23">
        <v>1.513193</v>
      </c>
      <c r="O3747" s="14">
        <v>0.75294665515038706</v>
      </c>
      <c r="P3747" s="22">
        <v>1</v>
      </c>
      <c r="Q3747" s="22">
        <v>1</v>
      </c>
      <c r="R3747" s="23">
        <v>167</v>
      </c>
      <c r="S3747" s="23">
        <v>0.16700000000000001</v>
      </c>
      <c r="T3747" s="23">
        <v>1.4570000000000001</v>
      </c>
      <c r="U3747" s="14">
        <v>0.72498569353288966</v>
      </c>
      <c r="V3747" s="22">
        <v>0</v>
      </c>
      <c r="W3747" s="22">
        <v>0</v>
      </c>
      <c r="X3747" s="23">
        <v>0</v>
      </c>
      <c r="Y3747" s="23">
        <v>0</v>
      </c>
      <c r="Z3747" s="23">
        <v>0</v>
      </c>
      <c r="AA3747" s="14">
        <v>0</v>
      </c>
      <c r="AB3747" s="22">
        <v>1</v>
      </c>
      <c r="AC3747" s="22">
        <v>1</v>
      </c>
      <c r="AD3747" s="23">
        <v>520.56716738197417</v>
      </c>
      <c r="AE3747" s="23">
        <v>0.52056716738197417</v>
      </c>
      <c r="AF3747" s="23">
        <v>0.72775289999999992</v>
      </c>
      <c r="AG3747" s="14">
        <v>0.36212109878316517</v>
      </c>
      <c r="AH3747" s="22">
        <v>3</v>
      </c>
      <c r="AI3747" s="23">
        <v>724.48</v>
      </c>
      <c r="AJ3747" s="23">
        <v>0.72448000000000001</v>
      </c>
      <c r="AK3747" s="23">
        <v>0.64333823999999995</v>
      </c>
      <c r="AL3747" s="14">
        <v>0.3201173782447691</v>
      </c>
      <c r="AM3747" s="22">
        <v>1443</v>
      </c>
      <c r="AN3747" s="23">
        <v>25018.659999999978</v>
      </c>
      <c r="AO3747" s="23">
        <v>25.018659999999972</v>
      </c>
      <c r="AP3747" s="23">
        <v>22.216570080000029</v>
      </c>
      <c r="AQ3747" s="14">
        <v>11.054698330384946</v>
      </c>
      <c r="AR3747" s="22">
        <v>1446</v>
      </c>
      <c r="AS3747" s="23">
        <v>25743.139999999978</v>
      </c>
      <c r="AT3747" s="23">
        <v>25.743139999999972</v>
      </c>
      <c r="AU3747" s="23">
        <v>22.859908320000027</v>
      </c>
      <c r="AV3747" s="14">
        <v>11.374815708629713</v>
      </c>
      <c r="AW3747" s="22">
        <v>2</v>
      </c>
      <c r="AX3747" s="22" t="s">
        <v>782</v>
      </c>
      <c r="AY3747" s="23">
        <v>48</v>
      </c>
      <c r="AZ3747" s="23">
        <v>4.8000000000000001E-2</v>
      </c>
      <c r="BA3747" s="23">
        <v>0.21559699999999998</v>
      </c>
      <c r="BB3747" s="14">
        <v>0.10727847671146903</v>
      </c>
      <c r="BC3747" s="22">
        <v>9</v>
      </c>
      <c r="BD3747" s="23">
        <v>25850</v>
      </c>
      <c r="BE3747" s="23">
        <v>25.85</v>
      </c>
      <c r="BF3747" s="23">
        <v>63.43978322953906</v>
      </c>
      <c r="BG3747" s="14">
        <v>31.566873879371006</v>
      </c>
      <c r="BH3747" s="22">
        <v>1461</v>
      </c>
      <c r="BI3747" s="23">
        <v>52.58170716738195</v>
      </c>
      <c r="BJ3747" s="23">
        <v>90.213234449539087</v>
      </c>
      <c r="BK3747" s="14">
        <v>44.889021512178623</v>
      </c>
      <c r="BL3747" t="s">
        <v>677</v>
      </c>
    </row>
    <row r="3748" spans="1:64">
      <c r="A3748" t="s">
        <v>4874</v>
      </c>
      <c r="B3748" t="s">
        <v>4868</v>
      </c>
      <c r="C3748" t="s">
        <v>677</v>
      </c>
      <c r="D3748" t="s">
        <v>942</v>
      </c>
      <c r="E3748">
        <v>2020</v>
      </c>
      <c r="F3748" s="23">
        <v>109.8</v>
      </c>
      <c r="G3748" s="23">
        <v>18.86</v>
      </c>
      <c r="H3748" s="22">
        <v>25013</v>
      </c>
      <c r="I3748" s="34">
        <v>200.9518963563217</v>
      </c>
      <c r="J3748" s="22">
        <v>2</v>
      </c>
      <c r="K3748" s="22">
        <v>2</v>
      </c>
      <c r="L3748" s="23">
        <v>253</v>
      </c>
      <c r="M3748" s="23">
        <v>0.253</v>
      </c>
      <c r="N3748" s="23">
        <v>1.513193</v>
      </c>
      <c r="O3748" s="14">
        <v>0.75301255048464577</v>
      </c>
      <c r="P3748" s="22">
        <v>1</v>
      </c>
      <c r="Q3748" s="22">
        <v>1</v>
      </c>
      <c r="R3748" s="23">
        <v>167</v>
      </c>
      <c r="S3748" s="23">
        <v>0.16700000000000001</v>
      </c>
      <c r="T3748" s="23">
        <v>1.1929000000000001</v>
      </c>
      <c r="U3748" s="14">
        <v>0.5936246542728747</v>
      </c>
      <c r="V3748" s="22">
        <v>0</v>
      </c>
      <c r="W3748" s="22">
        <v>0</v>
      </c>
      <c r="X3748" s="23">
        <v>0</v>
      </c>
      <c r="Y3748" s="23">
        <v>0</v>
      </c>
      <c r="Z3748" s="23">
        <v>0</v>
      </c>
      <c r="AA3748" s="14">
        <v>0</v>
      </c>
      <c r="AB3748" s="22">
        <v>1</v>
      </c>
      <c r="AC3748" s="22">
        <v>1</v>
      </c>
      <c r="AD3748" s="23">
        <v>529.04978540772549</v>
      </c>
      <c r="AE3748" s="23">
        <v>0.52904978540772551</v>
      </c>
      <c r="AF3748" s="23">
        <v>0.73961160000000015</v>
      </c>
      <c r="AG3748" s="14">
        <v>0.36805405343801467</v>
      </c>
      <c r="AH3748" s="22">
        <v>4</v>
      </c>
      <c r="AI3748" s="23">
        <v>728.38</v>
      </c>
      <c r="AJ3748" s="23">
        <v>0.72838000000000003</v>
      </c>
      <c r="AK3748" s="23">
        <v>0.64680143999999995</v>
      </c>
      <c r="AL3748" s="14">
        <v>0.32186879135149421</v>
      </c>
      <c r="AM3748" s="22">
        <v>1529</v>
      </c>
      <c r="AN3748" s="23">
        <v>26733.009999999977</v>
      </c>
      <c r="AO3748" s="23">
        <v>26.733009999999961</v>
      </c>
      <c r="AP3748" s="23">
        <v>23.738912880000044</v>
      </c>
      <c r="AQ3748" s="14">
        <v>11.813231579515396</v>
      </c>
      <c r="AR3748" s="22">
        <v>1533</v>
      </c>
      <c r="AS3748" s="23">
        <v>27461.389999999978</v>
      </c>
      <c r="AT3748" s="23">
        <v>27.461389999999962</v>
      </c>
      <c r="AU3748" s="23">
        <v>24.385714320000044</v>
      </c>
      <c r="AV3748" s="14">
        <v>12.135100370866891</v>
      </c>
      <c r="AW3748" s="22">
        <v>2</v>
      </c>
      <c r="AX3748" s="22">
        <v>2</v>
      </c>
      <c r="AY3748" s="23">
        <v>48</v>
      </c>
      <c r="AZ3748" s="23">
        <v>4.8000000000000001E-2</v>
      </c>
      <c r="BA3748" s="23">
        <v>0.21559699999999998</v>
      </c>
      <c r="BB3748" s="14">
        <v>0.10728786535943409</v>
      </c>
      <c r="BC3748" s="22">
        <v>12</v>
      </c>
      <c r="BD3748" s="23">
        <v>32750</v>
      </c>
      <c r="BE3748" s="23">
        <v>32.75</v>
      </c>
      <c r="BF3748" s="23">
        <v>75.764550261084366</v>
      </c>
      <c r="BG3748" s="14">
        <v>37.702829201840927</v>
      </c>
      <c r="BH3748" s="22">
        <v>1551</v>
      </c>
      <c r="BI3748" s="23">
        <v>61.208439785407698</v>
      </c>
      <c r="BJ3748" s="23">
        <v>103.81156618108442</v>
      </c>
      <c r="BK3748" s="14">
        <v>51.659908696262782</v>
      </c>
      <c r="BL3748" t="s">
        <v>677</v>
      </c>
    </row>
    <row r="3749" spans="1:64">
      <c r="A3749" t="s">
        <v>4875</v>
      </c>
      <c r="B3749" t="s">
        <v>4868</v>
      </c>
      <c r="C3749" t="s">
        <v>677</v>
      </c>
      <c r="D3749" t="s">
        <v>942</v>
      </c>
      <c r="E3749">
        <v>2021</v>
      </c>
      <c r="F3749" s="23">
        <v>109.8</v>
      </c>
      <c r="G3749" s="23">
        <v>18.93</v>
      </c>
      <c r="H3749" s="22">
        <v>25040</v>
      </c>
      <c r="I3749" s="34">
        <v>187.54</v>
      </c>
      <c r="J3749" s="22">
        <v>2</v>
      </c>
      <c r="K3749" s="22">
        <v>2</v>
      </c>
      <c r="L3749" s="23">
        <v>249.99</v>
      </c>
      <c r="M3749" s="23">
        <v>0.24998999999999999</v>
      </c>
      <c r="N3749" s="23">
        <v>1.49519019</v>
      </c>
      <c r="O3749" s="14">
        <v>0.8</v>
      </c>
      <c r="P3749" s="22">
        <v>1</v>
      </c>
      <c r="Q3749" s="22">
        <v>1</v>
      </c>
      <c r="R3749" s="23">
        <v>167</v>
      </c>
      <c r="S3749" s="23">
        <v>0.16700000000000001</v>
      </c>
      <c r="T3749" s="23">
        <v>1.3234999999999999</v>
      </c>
      <c r="U3749" s="14">
        <v>0.71</v>
      </c>
      <c r="V3749" s="22">
        <v>0</v>
      </c>
      <c r="W3749" s="22">
        <v>0</v>
      </c>
      <c r="X3749" s="23">
        <v>0</v>
      </c>
      <c r="Y3749" s="23">
        <v>0</v>
      </c>
      <c r="Z3749" s="23">
        <v>0</v>
      </c>
      <c r="AA3749" s="14">
        <v>0</v>
      </c>
      <c r="AB3749" s="22">
        <v>1</v>
      </c>
      <c r="AC3749" s="22">
        <v>1</v>
      </c>
      <c r="AD3749" s="23">
        <v>555.15858370000001</v>
      </c>
      <c r="AE3749" s="23">
        <v>0.55515858399999995</v>
      </c>
      <c r="AF3749" s="23">
        <v>0.77611169999999996</v>
      </c>
      <c r="AG3749" s="14">
        <v>0.41</v>
      </c>
      <c r="AH3749" s="22">
        <v>5</v>
      </c>
      <c r="AI3749" s="23">
        <v>729.48</v>
      </c>
      <c r="AJ3749" s="23">
        <v>0.72948000000000002</v>
      </c>
      <c r="AK3749" s="23">
        <v>0.65275541800000003</v>
      </c>
      <c r="AL3749" s="14">
        <v>0.35</v>
      </c>
      <c r="AM3749" s="22">
        <v>1651</v>
      </c>
      <c r="AN3749" s="23">
        <v>30163.935000000001</v>
      </c>
      <c r="AO3749" s="23">
        <v>30.163934999999999</v>
      </c>
      <c r="AP3749" s="23">
        <v>26.991380169999999</v>
      </c>
      <c r="AQ3749" s="14">
        <v>14.39</v>
      </c>
      <c r="AR3749" s="22">
        <v>1656</v>
      </c>
      <c r="AS3749" s="23">
        <v>30893.415000000001</v>
      </c>
      <c r="AT3749" s="23">
        <v>30.893415000000001</v>
      </c>
      <c r="AU3749" s="23">
        <v>27.644135590000001</v>
      </c>
      <c r="AV3749" s="14">
        <v>14.74</v>
      </c>
      <c r="AW3749" s="22">
        <v>3</v>
      </c>
      <c r="AX3749" s="22">
        <v>3</v>
      </c>
      <c r="AY3749" s="23">
        <v>70</v>
      </c>
      <c r="AZ3749" s="23">
        <v>7.0000000000000007E-2</v>
      </c>
      <c r="BA3749" s="23">
        <v>0.27292899999999998</v>
      </c>
      <c r="BB3749" s="14">
        <v>0.15</v>
      </c>
      <c r="BC3749" s="22">
        <v>13</v>
      </c>
      <c r="BD3749" s="23">
        <v>35950</v>
      </c>
      <c r="BE3749" s="23">
        <v>35.950000000000003</v>
      </c>
      <c r="BF3749" s="23">
        <v>73.870888469999997</v>
      </c>
      <c r="BG3749" s="14">
        <v>39.39</v>
      </c>
      <c r="BH3749" s="22">
        <v>1676</v>
      </c>
      <c r="BI3749" s="23">
        <v>67.89</v>
      </c>
      <c r="BJ3749" s="23">
        <v>105.38</v>
      </c>
      <c r="BK3749" s="14">
        <v>56.19</v>
      </c>
      <c r="BL3749" t="s">
        <v>677</v>
      </c>
    </row>
    <row r="3750" spans="1:64">
      <c r="A3750" t="s">
        <v>4876</v>
      </c>
      <c r="B3750" t="s">
        <v>4868</v>
      </c>
      <c r="C3750" t="s">
        <v>677</v>
      </c>
      <c r="D3750" s="111" t="s">
        <v>942</v>
      </c>
      <c r="E3750" s="110">
        <v>2022</v>
      </c>
      <c r="F3750" s="23"/>
      <c r="G3750" s="23"/>
      <c r="H3750" s="22">
        <v>25311</v>
      </c>
      <c r="I3750" s="34">
        <v>183.44243864869708</v>
      </c>
      <c r="J3750" s="22">
        <v>2</v>
      </c>
      <c r="K3750" s="22">
        <v>2</v>
      </c>
      <c r="L3750" s="23">
        <v>249.99</v>
      </c>
      <c r="M3750" s="23">
        <v>0.24998999999999999</v>
      </c>
      <c r="N3750" s="23">
        <v>1.47944082</v>
      </c>
      <c r="O3750" s="14">
        <v>0.80648776308148362</v>
      </c>
      <c r="P3750" s="22">
        <v>1</v>
      </c>
      <c r="Q3750" s="22">
        <v>1</v>
      </c>
      <c r="R3750" s="23">
        <v>167</v>
      </c>
      <c r="S3750" s="23">
        <v>0.16700000000000001</v>
      </c>
      <c r="T3750" s="23">
        <v>0.39261699999999999</v>
      </c>
      <c r="U3750" s="14">
        <v>0.214027355333999</v>
      </c>
      <c r="V3750" s="22">
        <v>0</v>
      </c>
      <c r="W3750" s="22">
        <v>0</v>
      </c>
      <c r="X3750" s="23">
        <v>0</v>
      </c>
      <c r="Y3750" s="23">
        <v>0</v>
      </c>
      <c r="Z3750" s="23">
        <v>0</v>
      </c>
      <c r="AA3750" s="14">
        <v>0</v>
      </c>
      <c r="AB3750" s="22">
        <v>1</v>
      </c>
      <c r="AC3750" s="22">
        <v>1</v>
      </c>
      <c r="AD3750" s="23">
        <v>548.74141630901295</v>
      </c>
      <c r="AE3750" s="23">
        <v>0.54874141630901296</v>
      </c>
      <c r="AF3750" s="23">
        <v>0.7671405</v>
      </c>
      <c r="AG3750" s="14">
        <v>0.41819139870306599</v>
      </c>
      <c r="AH3750" s="22">
        <v>5</v>
      </c>
      <c r="AI3750" s="23">
        <v>729.48</v>
      </c>
      <c r="AJ3750" s="23">
        <v>0.72948000000000002</v>
      </c>
      <c r="AK3750" s="23">
        <v>0.74725299108355092</v>
      </c>
      <c r="AL3750" s="14">
        <v>0.40735011842847546</v>
      </c>
      <c r="AM3750" s="22">
        <v>1885</v>
      </c>
      <c r="AN3750" s="23">
        <v>33303.914999999994</v>
      </c>
      <c r="AO3750" s="23">
        <v>33.303914999999897</v>
      </c>
      <c r="AP3750" s="23">
        <v>34.115328862398364</v>
      </c>
      <c r="AQ3750" s="14">
        <v>18.597293578140441</v>
      </c>
      <c r="AR3750" s="22">
        <v>1890</v>
      </c>
      <c r="AS3750" s="23">
        <v>34033.395000000004</v>
      </c>
      <c r="AT3750" s="23">
        <v>34.033394999999899</v>
      </c>
      <c r="AU3750" s="23">
        <v>34.862581853481949</v>
      </c>
      <c r="AV3750" s="14">
        <v>19.004643696568937</v>
      </c>
      <c r="AW3750" s="22">
        <v>3</v>
      </c>
      <c r="AX3750" s="22">
        <v>3</v>
      </c>
      <c r="AY3750" s="23">
        <v>70</v>
      </c>
      <c r="AZ3750" s="23">
        <v>6.9999999999999993E-2</v>
      </c>
      <c r="BA3750" s="23">
        <v>0.27292899999999998</v>
      </c>
      <c r="BB3750" s="14">
        <v>0.14878182061386289</v>
      </c>
      <c r="BC3750" s="22">
        <v>14</v>
      </c>
      <c r="BD3750" s="23">
        <v>35954.6</v>
      </c>
      <c r="BE3750" s="23">
        <v>35.954599999999999</v>
      </c>
      <c r="BF3750" s="23">
        <v>82.354958363491676</v>
      </c>
      <c r="BG3750" s="14">
        <v>44.894168966651279</v>
      </c>
      <c r="BH3750" s="22">
        <v>1911</v>
      </c>
      <c r="BI3750" s="23">
        <v>71.023726416308904</v>
      </c>
      <c r="BJ3750" s="23">
        <v>120.12966753697361</v>
      </c>
      <c r="BK3750" s="14">
        <v>65.486301000952622</v>
      </c>
      <c r="BL3750" t="s">
        <v>677</v>
      </c>
    </row>
    <row r="3751" spans="1:64">
      <c r="A3751" t="s">
        <v>4877</v>
      </c>
      <c r="B3751" t="s">
        <v>4868</v>
      </c>
      <c r="C3751" t="s">
        <v>677</v>
      </c>
      <c r="D3751" t="s">
        <v>942</v>
      </c>
      <c r="E3751">
        <v>2023</v>
      </c>
      <c r="F3751">
        <v>109.8</v>
      </c>
      <c r="G3751">
        <v>19.05</v>
      </c>
      <c r="H3751">
        <v>25269</v>
      </c>
      <c r="I3751">
        <v>183.44243864869708</v>
      </c>
      <c r="J3751">
        <v>2</v>
      </c>
      <c r="K3751">
        <v>2</v>
      </c>
      <c r="L3751">
        <v>249.99</v>
      </c>
      <c r="M3751">
        <v>0.24998999999999999</v>
      </c>
      <c r="N3751">
        <v>1.479441</v>
      </c>
      <c r="O3751">
        <v>0.80648786120490656</v>
      </c>
      <c r="P3751">
        <v>1</v>
      </c>
      <c r="Q3751">
        <v>1</v>
      </c>
      <c r="R3751">
        <v>167</v>
      </c>
      <c r="S3751">
        <v>0.16700000000000001</v>
      </c>
      <c r="T3751">
        <v>1.2569999999999999</v>
      </c>
      <c r="U3751">
        <v>0.68522857047666486</v>
      </c>
      <c r="V3751">
        <v>0</v>
      </c>
      <c r="W3751">
        <v>0</v>
      </c>
      <c r="X3751">
        <v>0</v>
      </c>
      <c r="Y3751">
        <v>0</v>
      </c>
      <c r="Z3751">
        <v>0</v>
      </c>
      <c r="AA3751">
        <v>0</v>
      </c>
      <c r="AB3751">
        <v>1</v>
      </c>
      <c r="AC3751">
        <v>1</v>
      </c>
      <c r="AD3751">
        <v>473.36373390557901</v>
      </c>
      <c r="AE3751">
        <v>0.47336373390557901</v>
      </c>
      <c r="AF3751">
        <v>0.66176250000000003</v>
      </c>
      <c r="AG3751">
        <v>0.36074667610983613</v>
      </c>
      <c r="AH3751">
        <v>6</v>
      </c>
      <c r="AI3751">
        <v>735.57</v>
      </c>
      <c r="AJ3751">
        <v>0.73556999999999995</v>
      </c>
      <c r="AK3751">
        <v>0.68995499999999998</v>
      </c>
      <c r="AL3751">
        <v>0.40626699999999999</v>
      </c>
      <c r="AM3751">
        <v>2274</v>
      </c>
      <c r="AN3751">
        <v>40010.815000000002</v>
      </c>
      <c r="AO3751">
        <v>40.010815000000001</v>
      </c>
      <c r="AP3751">
        <v>37.529634000000001</v>
      </c>
      <c r="AQ3751">
        <v>20.45853417369327</v>
      </c>
      <c r="AR3751">
        <v>2467</v>
      </c>
      <c r="AS3751">
        <v>40887.321999999796</v>
      </c>
      <c r="AT3751">
        <v>40.887321999999699</v>
      </c>
      <c r="AU3751">
        <v>38.351786134521099</v>
      </c>
      <c r="AV3751">
        <v>20.906714071745959</v>
      </c>
      <c r="AW3751">
        <v>2</v>
      </c>
      <c r="AX3751">
        <v>2</v>
      </c>
      <c r="AY3751">
        <v>48</v>
      </c>
      <c r="AZ3751">
        <v>4.8000000000000001E-2</v>
      </c>
      <c r="BA3751">
        <v>0.21559700000000001</v>
      </c>
      <c r="BB3751">
        <v>0.11752842013449287</v>
      </c>
      <c r="BC3751">
        <v>17</v>
      </c>
      <c r="BD3751">
        <v>46955.6</v>
      </c>
      <c r="BE3751">
        <v>46.955599999999997</v>
      </c>
      <c r="BF3751">
        <v>129.98097200000001</v>
      </c>
      <c r="BG3751">
        <v>70.85654386056278</v>
      </c>
      <c r="BH3751">
        <v>2490</v>
      </c>
      <c r="BI3751">
        <v>88.781275733905289</v>
      </c>
      <c r="BJ3751">
        <v>171.94655863452112</v>
      </c>
      <c r="BK3751">
        <v>93.733249460234646</v>
      </c>
      <c r="BL3751" t="s">
        <v>677</v>
      </c>
    </row>
    <row r="3752" spans="1:64">
      <c r="A3752" t="s">
        <v>4878</v>
      </c>
      <c r="B3752" t="s">
        <v>4868</v>
      </c>
      <c r="C3752" t="s">
        <v>677</v>
      </c>
      <c r="D3752" t="s">
        <v>942</v>
      </c>
      <c r="E3752">
        <v>2024</v>
      </c>
      <c r="F3752">
        <v>109.8</v>
      </c>
      <c r="G3752">
        <v>19.13</v>
      </c>
      <c r="H3752">
        <v>25429</v>
      </c>
      <c r="I3752">
        <v>174.36914880814351</v>
      </c>
      <c r="J3752">
        <v>2</v>
      </c>
      <c r="K3752">
        <v>2</v>
      </c>
      <c r="L3752">
        <v>249.99</v>
      </c>
      <c r="M3752">
        <v>0.24998999999999999</v>
      </c>
      <c r="N3752">
        <v>1.47944082</v>
      </c>
      <c r="O3752">
        <v>0.84845331305012717</v>
      </c>
      <c r="P3752">
        <v>1</v>
      </c>
      <c r="Q3752">
        <v>1</v>
      </c>
      <c r="R3752">
        <v>167</v>
      </c>
      <c r="S3752">
        <v>0.16700000000000001</v>
      </c>
      <c r="T3752">
        <v>1.0224</v>
      </c>
      <c r="U3752">
        <v>0.58634225548978036</v>
      </c>
      <c r="V3752">
        <v>0</v>
      </c>
      <c r="W3752">
        <v>0</v>
      </c>
      <c r="X3752">
        <v>0</v>
      </c>
      <c r="Y3752">
        <v>0</v>
      </c>
      <c r="Z3752">
        <v>0</v>
      </c>
      <c r="AA3752">
        <v>0</v>
      </c>
      <c r="AB3752">
        <v>1</v>
      </c>
      <c r="AC3752">
        <v>1</v>
      </c>
      <c r="AD3752">
        <v>476.27939914163085</v>
      </c>
      <c r="AE3752">
        <v>0.47627939914163087</v>
      </c>
      <c r="AF3752">
        <v>0.66583859999999995</v>
      </c>
      <c r="AG3752">
        <v>0.38185573798528716</v>
      </c>
      <c r="AH3752">
        <v>9</v>
      </c>
      <c r="AI3752">
        <v>1024.1300000000001</v>
      </c>
      <c r="AJ3752">
        <v>1.02413</v>
      </c>
      <c r="AK3752">
        <v>0.923707714372898</v>
      </c>
      <c r="AL3752">
        <v>0.52974262975226405</v>
      </c>
      <c r="AM3752">
        <v>2668</v>
      </c>
      <c r="AN3752">
        <v>46370.458000000006</v>
      </c>
      <c r="AO3752">
        <v>46.370457999999893</v>
      </c>
      <c r="AP3752">
        <v>41.823547570722887</v>
      </c>
      <c r="AQ3752">
        <v>23.985634991394541</v>
      </c>
      <c r="AR3752">
        <v>3045</v>
      </c>
      <c r="AS3752">
        <v>47714.974000000075</v>
      </c>
      <c r="AT3752">
        <v>47.714973999999586</v>
      </c>
      <c r="AU3752">
        <v>43.036225454680974</v>
      </c>
      <c r="AV3752">
        <v>24.681100842003463</v>
      </c>
      <c r="AW3752">
        <v>2</v>
      </c>
      <c r="AX3752">
        <v>2</v>
      </c>
      <c r="AY3752">
        <v>48</v>
      </c>
      <c r="AZ3752">
        <v>4.8000000000000001E-2</v>
      </c>
      <c r="BA3752">
        <v>0.21559699999999998</v>
      </c>
      <c r="BB3752">
        <v>0.12364400553289334</v>
      </c>
      <c r="BC3752">
        <v>19</v>
      </c>
      <c r="BD3752">
        <v>58075.6</v>
      </c>
      <c r="BE3752">
        <v>58.075599999999987</v>
      </c>
      <c r="BF3752">
        <v>135.71523861059174</v>
      </c>
      <c r="BG3752">
        <v>77.832139193337326</v>
      </c>
      <c r="BH3752">
        <v>3070</v>
      </c>
      <c r="BI3752">
        <v>106.73184339914121</v>
      </c>
      <c r="BJ3752">
        <v>182.13474048527272</v>
      </c>
      <c r="BK3752">
        <v>104.45353534739887</v>
      </c>
      <c r="BL3752" t="s">
        <v>677</v>
      </c>
    </row>
    <row r="3753" spans="1:64">
      <c r="A3753" t="s">
        <v>4879</v>
      </c>
      <c r="B3753" t="s">
        <v>4880</v>
      </c>
      <c r="C3753" t="s">
        <v>678</v>
      </c>
      <c r="D3753" t="s">
        <v>942</v>
      </c>
      <c r="E3753">
        <v>2012</v>
      </c>
      <c r="F3753" s="23">
        <v>161.30000000000001</v>
      </c>
      <c r="G3753" s="23">
        <v>14.63</v>
      </c>
      <c r="H3753" s="22">
        <v>12112</v>
      </c>
      <c r="I3753" s="34">
        <v>99.457750000000004</v>
      </c>
      <c r="J3753" s="22">
        <v>3</v>
      </c>
      <c r="K3753" s="22" t="s">
        <v>782</v>
      </c>
      <c r="L3753" s="23">
        <v>762</v>
      </c>
      <c r="M3753" s="23">
        <v>0.76200000000000001</v>
      </c>
      <c r="N3753" s="23">
        <v>4.2592400000000001</v>
      </c>
      <c r="O3753" s="14">
        <v>4.2824616482878408</v>
      </c>
      <c r="P3753" s="22">
        <v>0</v>
      </c>
      <c r="Q3753" s="22" t="s">
        <v>782</v>
      </c>
      <c r="R3753" s="23">
        <v>0</v>
      </c>
      <c r="S3753" s="23">
        <v>0</v>
      </c>
      <c r="T3753" s="23">
        <v>0</v>
      </c>
      <c r="U3753" s="14">
        <v>0</v>
      </c>
      <c r="V3753" s="22">
        <v>0</v>
      </c>
      <c r="W3753" s="22" t="s">
        <v>782</v>
      </c>
      <c r="X3753" s="23">
        <v>0</v>
      </c>
      <c r="Y3753" s="23">
        <v>0</v>
      </c>
      <c r="Z3753" s="23">
        <v>0</v>
      </c>
      <c r="AA3753" s="14">
        <v>0</v>
      </c>
      <c r="AB3753" s="22">
        <v>0</v>
      </c>
      <c r="AC3753" s="22" t="s">
        <v>782</v>
      </c>
      <c r="AD3753" s="23">
        <v>0</v>
      </c>
      <c r="AE3753" s="23">
        <v>0</v>
      </c>
      <c r="AF3753" s="23">
        <v>0</v>
      </c>
      <c r="AG3753" s="14">
        <v>0</v>
      </c>
      <c r="AH3753" s="22" t="s">
        <v>782</v>
      </c>
      <c r="AI3753" s="23" t="s">
        <v>782</v>
      </c>
      <c r="AJ3753" s="23" t="s">
        <v>782</v>
      </c>
      <c r="AK3753" s="23" t="s">
        <v>782</v>
      </c>
      <c r="AL3753" s="14" t="s">
        <v>782</v>
      </c>
      <c r="AM3753" s="22" t="s">
        <v>782</v>
      </c>
      <c r="AN3753" s="23" t="s">
        <v>782</v>
      </c>
      <c r="AO3753" s="23" t="s">
        <v>782</v>
      </c>
      <c r="AP3753" s="23" t="s">
        <v>782</v>
      </c>
      <c r="AQ3753" s="14" t="s">
        <v>782</v>
      </c>
      <c r="AR3753" s="22">
        <v>840</v>
      </c>
      <c r="AS3753" s="23">
        <v>17455.876999999986</v>
      </c>
      <c r="AT3753" s="23">
        <v>17.455876999999987</v>
      </c>
      <c r="AU3753" s="23">
        <v>15.071834000000001</v>
      </c>
      <c r="AV3753" s="14">
        <v>15.154006600792799</v>
      </c>
      <c r="AW3753" s="22">
        <v>3</v>
      </c>
      <c r="AX3753" s="22" t="s">
        <v>782</v>
      </c>
      <c r="AY3753" s="23">
        <v>73.3</v>
      </c>
      <c r="AZ3753" s="23">
        <v>7.3300000000000004E-2</v>
      </c>
      <c r="BA3753" s="23">
        <v>7.8125E-2</v>
      </c>
      <c r="BB3753" s="14">
        <v>7.8550942485628314E-2</v>
      </c>
      <c r="BC3753" s="22">
        <v>45</v>
      </c>
      <c r="BD3753" s="23">
        <v>55820</v>
      </c>
      <c r="BE3753" s="23">
        <v>55.82</v>
      </c>
      <c r="BF3753" s="23">
        <v>89.144539999999992</v>
      </c>
      <c r="BG3753" s="14">
        <v>89.630561720931752</v>
      </c>
      <c r="BH3753" s="22">
        <v>891</v>
      </c>
      <c r="BI3753" s="23">
        <v>74.111176999999998</v>
      </c>
      <c r="BJ3753" s="23">
        <v>108.55373900000001</v>
      </c>
      <c r="BK3753" s="14">
        <v>109.14558091249802</v>
      </c>
      <c r="BL3753" t="s">
        <v>678</v>
      </c>
    </row>
    <row r="3754" spans="1:64">
      <c r="A3754" t="s">
        <v>4881</v>
      </c>
      <c r="B3754" t="s">
        <v>4880</v>
      </c>
      <c r="C3754" t="s">
        <v>678</v>
      </c>
      <c r="D3754" t="s">
        <v>942</v>
      </c>
      <c r="E3754">
        <v>2015</v>
      </c>
      <c r="F3754" s="23">
        <v>161.30000000000001</v>
      </c>
      <c r="G3754" s="23">
        <v>14.92</v>
      </c>
      <c r="H3754" s="22">
        <v>12302</v>
      </c>
      <c r="I3754" s="34">
        <v>99.069185350937488</v>
      </c>
      <c r="J3754" s="13">
        <v>5</v>
      </c>
      <c r="K3754" s="13">
        <v>5</v>
      </c>
      <c r="L3754" s="19">
        <v>856</v>
      </c>
      <c r="M3754" s="35">
        <v>0.85599999999999998</v>
      </c>
      <c r="N3754" s="19">
        <v>5.1200398644633145</v>
      </c>
      <c r="O3754" s="17">
        <v>5.1681457219279174</v>
      </c>
      <c r="P3754" s="36">
        <v>0</v>
      </c>
      <c r="Q3754" s="37">
        <v>0</v>
      </c>
      <c r="R3754" s="38">
        <v>0</v>
      </c>
      <c r="S3754" s="27">
        <v>0</v>
      </c>
      <c r="T3754" s="23">
        <v>0</v>
      </c>
      <c r="U3754" s="17">
        <v>0</v>
      </c>
      <c r="V3754" s="22">
        <v>0</v>
      </c>
      <c r="W3754" s="22">
        <v>0</v>
      </c>
      <c r="X3754" s="23">
        <v>0</v>
      </c>
      <c r="Y3754" s="27">
        <v>0</v>
      </c>
      <c r="Z3754" s="27">
        <v>0</v>
      </c>
      <c r="AA3754" s="14">
        <v>0</v>
      </c>
      <c r="AB3754" s="39">
        <v>0</v>
      </c>
      <c r="AC3754" s="22" t="s">
        <v>782</v>
      </c>
      <c r="AD3754" s="23">
        <v>0</v>
      </c>
      <c r="AE3754" s="23">
        <v>0</v>
      </c>
      <c r="AF3754" s="23">
        <v>0</v>
      </c>
      <c r="AG3754" s="14">
        <v>0</v>
      </c>
      <c r="AH3754" s="22" t="s">
        <v>782</v>
      </c>
      <c r="AI3754" s="23" t="s">
        <v>782</v>
      </c>
      <c r="AJ3754" s="23" t="s">
        <v>782</v>
      </c>
      <c r="AK3754" s="23" t="s">
        <v>782</v>
      </c>
      <c r="AL3754" s="14" t="s">
        <v>782</v>
      </c>
      <c r="AM3754" s="22" t="s">
        <v>782</v>
      </c>
      <c r="AN3754" s="23" t="s">
        <v>782</v>
      </c>
      <c r="AO3754" s="23" t="s">
        <v>782</v>
      </c>
      <c r="AP3754" s="23" t="s">
        <v>782</v>
      </c>
      <c r="AQ3754" s="14" t="s">
        <v>782</v>
      </c>
      <c r="AR3754" s="40">
        <v>942</v>
      </c>
      <c r="AS3754" s="41">
        <v>19336.506999999972</v>
      </c>
      <c r="AT3754" s="23">
        <v>19.336506999999973</v>
      </c>
      <c r="AU3754" s="23">
        <v>17.173965666792597</v>
      </c>
      <c r="AV3754" s="14">
        <v>17.335325415220122</v>
      </c>
      <c r="AW3754" s="22">
        <v>3</v>
      </c>
      <c r="AX3754" s="22" t="s">
        <v>782</v>
      </c>
      <c r="AY3754" s="23">
        <v>73.3</v>
      </c>
      <c r="AZ3754" s="23">
        <v>7.3300000000000004E-2</v>
      </c>
      <c r="BA3754" s="23">
        <v>0.19100104648677968</v>
      </c>
      <c r="BB3754" s="14">
        <v>0.19279561632629519</v>
      </c>
      <c r="BC3754" s="42">
        <v>91</v>
      </c>
      <c r="BD3754" s="43">
        <v>177960</v>
      </c>
      <c r="BE3754" s="44">
        <v>177.96</v>
      </c>
      <c r="BF3754" s="23">
        <v>391.23087886593368</v>
      </c>
      <c r="BG3754" s="14">
        <v>394.90672854536746</v>
      </c>
      <c r="BH3754" s="22">
        <v>1041</v>
      </c>
      <c r="BI3754" s="23">
        <v>198.22580699999997</v>
      </c>
      <c r="BJ3754" s="23">
        <v>413.71588544367637</v>
      </c>
      <c r="BK3754" s="14">
        <v>417.60299529884179</v>
      </c>
      <c r="BL3754" t="s">
        <v>678</v>
      </c>
    </row>
    <row r="3755" spans="1:64">
      <c r="A3755" t="s">
        <v>4882</v>
      </c>
      <c r="B3755" t="s">
        <v>4880</v>
      </c>
      <c r="C3755" t="s">
        <v>678</v>
      </c>
      <c r="D3755" t="s">
        <v>942</v>
      </c>
      <c r="E3755">
        <v>2016</v>
      </c>
      <c r="F3755" s="23">
        <v>161.30000000000001</v>
      </c>
      <c r="G3755" s="23">
        <v>14.98</v>
      </c>
      <c r="H3755" s="22">
        <v>12200</v>
      </c>
      <c r="I3755" s="34">
        <v>104.59668783146259</v>
      </c>
      <c r="J3755" s="13">
        <v>5</v>
      </c>
      <c r="K3755" s="13">
        <v>5</v>
      </c>
      <c r="L3755" s="19">
        <v>856</v>
      </c>
      <c r="M3755" s="35">
        <v>0.85599999999999998</v>
      </c>
      <c r="N3755" s="19">
        <v>5.1197359999999996</v>
      </c>
      <c r="O3755" s="17">
        <v>4.8947400784329496</v>
      </c>
      <c r="P3755" s="13">
        <v>0</v>
      </c>
      <c r="Q3755" s="13">
        <v>0</v>
      </c>
      <c r="R3755" s="19">
        <v>0</v>
      </c>
      <c r="S3755" s="27">
        <v>0</v>
      </c>
      <c r="T3755" s="19">
        <v>0</v>
      </c>
      <c r="U3755" s="17">
        <v>0</v>
      </c>
      <c r="V3755" s="13">
        <v>0</v>
      </c>
      <c r="W3755" s="13">
        <v>0</v>
      </c>
      <c r="X3755" s="19">
        <v>0</v>
      </c>
      <c r="Y3755" s="27">
        <v>0</v>
      </c>
      <c r="Z3755" s="19">
        <v>0</v>
      </c>
      <c r="AA3755" s="14">
        <v>0</v>
      </c>
      <c r="AB3755" s="13">
        <v>0</v>
      </c>
      <c r="AC3755" s="22" t="s">
        <v>782</v>
      </c>
      <c r="AD3755" s="19">
        <v>0</v>
      </c>
      <c r="AE3755" s="23">
        <v>0</v>
      </c>
      <c r="AF3755" s="19">
        <v>0</v>
      </c>
      <c r="AG3755" s="14">
        <v>0</v>
      </c>
      <c r="AH3755" s="22" t="s">
        <v>782</v>
      </c>
      <c r="AI3755" s="23" t="s">
        <v>782</v>
      </c>
      <c r="AJ3755" s="23" t="s">
        <v>782</v>
      </c>
      <c r="AK3755" s="23" t="s">
        <v>782</v>
      </c>
      <c r="AL3755" s="14" t="s">
        <v>782</v>
      </c>
      <c r="AM3755" s="22" t="s">
        <v>782</v>
      </c>
      <c r="AN3755" s="23" t="s">
        <v>782</v>
      </c>
      <c r="AO3755" s="23" t="s">
        <v>782</v>
      </c>
      <c r="AP3755" s="23" t="s">
        <v>782</v>
      </c>
      <c r="AQ3755" s="14" t="s">
        <v>782</v>
      </c>
      <c r="AR3755" s="13">
        <v>953</v>
      </c>
      <c r="AS3755" s="19">
        <v>19687.636999999966</v>
      </c>
      <c r="AT3755" s="23">
        <v>19.687636999999967</v>
      </c>
      <c r="AU3755" s="19">
        <v>17.482621656000006</v>
      </c>
      <c r="AV3755" s="14">
        <v>16.714316694396562</v>
      </c>
      <c r="AW3755" s="13">
        <v>3</v>
      </c>
      <c r="AX3755" s="22" t="s">
        <v>782</v>
      </c>
      <c r="AY3755" s="19">
        <v>73.3</v>
      </c>
      <c r="AZ3755" s="23">
        <v>7.3300000000000004E-2</v>
      </c>
      <c r="BA3755" s="19">
        <v>0.13539000000000001</v>
      </c>
      <c r="BB3755" s="14">
        <v>0.12944004519354849</v>
      </c>
      <c r="BC3755" s="13">
        <v>102</v>
      </c>
      <c r="BD3755" s="19">
        <v>219380.00000000006</v>
      </c>
      <c r="BE3755" s="44">
        <v>219.38000000000005</v>
      </c>
      <c r="BF3755" s="19">
        <v>545.2401083400465</v>
      </c>
      <c r="BG3755" s="14">
        <v>521.27856019551587</v>
      </c>
      <c r="BH3755" s="22">
        <v>1063</v>
      </c>
      <c r="BI3755" s="23">
        <v>239.996937</v>
      </c>
      <c r="BJ3755" s="23">
        <v>567.97785599604651</v>
      </c>
      <c r="BK3755" s="14">
        <v>543.01705701353887</v>
      </c>
      <c r="BL3755" t="s">
        <v>678</v>
      </c>
    </row>
    <row r="3756" spans="1:64">
      <c r="A3756" t="s">
        <v>4883</v>
      </c>
      <c r="B3756" t="s">
        <v>4880</v>
      </c>
      <c r="C3756" t="s">
        <v>678</v>
      </c>
      <c r="D3756" t="s">
        <v>942</v>
      </c>
      <c r="E3756">
        <v>2017</v>
      </c>
      <c r="F3756" s="23">
        <v>161.30000000000001</v>
      </c>
      <c r="G3756" s="23">
        <v>15.5</v>
      </c>
      <c r="H3756" s="22">
        <v>12223</v>
      </c>
      <c r="I3756" s="34">
        <v>96.011792899718159</v>
      </c>
      <c r="J3756" s="13">
        <v>5</v>
      </c>
      <c r="K3756" s="13">
        <v>5</v>
      </c>
      <c r="L3756" s="19">
        <v>856</v>
      </c>
      <c r="M3756" s="19">
        <v>0.85600000000000009</v>
      </c>
      <c r="N3756" s="19">
        <v>5.1197359999999996</v>
      </c>
      <c r="O3756" s="17">
        <v>5.3324032864873505</v>
      </c>
      <c r="P3756" s="13">
        <v>0</v>
      </c>
      <c r="Q3756" s="13">
        <v>0</v>
      </c>
      <c r="R3756" s="19">
        <v>0</v>
      </c>
      <c r="S3756" s="19">
        <v>0</v>
      </c>
      <c r="T3756" s="19">
        <v>0</v>
      </c>
      <c r="U3756" s="17">
        <v>0</v>
      </c>
      <c r="V3756" s="13">
        <v>0</v>
      </c>
      <c r="W3756" s="13">
        <v>0</v>
      </c>
      <c r="X3756" s="19">
        <v>0</v>
      </c>
      <c r="Y3756" s="19">
        <v>0</v>
      </c>
      <c r="Z3756" s="19">
        <v>0</v>
      </c>
      <c r="AA3756" s="14">
        <v>0</v>
      </c>
      <c r="AB3756" s="13">
        <v>0</v>
      </c>
      <c r="AC3756" s="22" t="s">
        <v>782</v>
      </c>
      <c r="AD3756" s="19">
        <v>0</v>
      </c>
      <c r="AE3756" s="19">
        <v>0</v>
      </c>
      <c r="AF3756" s="19">
        <v>0</v>
      </c>
      <c r="AG3756" s="14">
        <v>0</v>
      </c>
      <c r="AH3756" s="22" t="s">
        <v>782</v>
      </c>
      <c r="AI3756" s="23" t="s">
        <v>782</v>
      </c>
      <c r="AJ3756" s="23" t="s">
        <v>782</v>
      </c>
      <c r="AK3756" s="23" t="s">
        <v>782</v>
      </c>
      <c r="AL3756" s="14" t="s">
        <v>782</v>
      </c>
      <c r="AM3756" s="22" t="s">
        <v>782</v>
      </c>
      <c r="AN3756" s="23" t="s">
        <v>782</v>
      </c>
      <c r="AO3756" s="23" t="s">
        <v>782</v>
      </c>
      <c r="AP3756" s="23" t="s">
        <v>782</v>
      </c>
      <c r="AQ3756" s="14" t="s">
        <v>782</v>
      </c>
      <c r="AR3756" s="13">
        <v>974</v>
      </c>
      <c r="AS3756" s="19">
        <v>20982.08499999997</v>
      </c>
      <c r="AT3756" s="19">
        <v>20.982084999999987</v>
      </c>
      <c r="AU3756" s="19">
        <v>18.63209148</v>
      </c>
      <c r="AV3756" s="14">
        <v>19.406044733963814</v>
      </c>
      <c r="AW3756" s="13">
        <v>3</v>
      </c>
      <c r="AX3756" s="22" t="s">
        <v>782</v>
      </c>
      <c r="AY3756" s="19">
        <v>55</v>
      </c>
      <c r="AZ3756" s="19">
        <v>5.4999999999999993E-2</v>
      </c>
      <c r="BA3756" s="19">
        <v>8.8439999999999991E-2</v>
      </c>
      <c r="BB3756" s="14">
        <v>9.2113684505791174E-2</v>
      </c>
      <c r="BC3756" s="13">
        <v>106</v>
      </c>
      <c r="BD3756" s="19">
        <v>230980</v>
      </c>
      <c r="BE3756" s="19">
        <v>230.98000000000008</v>
      </c>
      <c r="BF3756" s="19">
        <v>577.00500659483487</v>
      </c>
      <c r="BG3756" s="14">
        <v>600.97305671346192</v>
      </c>
      <c r="BH3756" s="22">
        <v>1088</v>
      </c>
      <c r="BI3756" s="23">
        <v>252.87308500000006</v>
      </c>
      <c r="BJ3756" s="23">
        <v>600.84527407483483</v>
      </c>
      <c r="BK3756" s="14">
        <v>625.80361841841875</v>
      </c>
      <c r="BL3756" t="s">
        <v>678</v>
      </c>
    </row>
    <row r="3757" spans="1:64">
      <c r="A3757" t="s">
        <v>4884</v>
      </c>
      <c r="B3757" t="s">
        <v>4880</v>
      </c>
      <c r="C3757" t="s">
        <v>678</v>
      </c>
      <c r="D3757" t="s">
        <v>942</v>
      </c>
      <c r="E3757">
        <v>2018</v>
      </c>
      <c r="F3757" s="23">
        <v>161.30000000000001</v>
      </c>
      <c r="G3757" s="23">
        <v>15.75</v>
      </c>
      <c r="H3757" s="22">
        <v>12177</v>
      </c>
      <c r="I3757" s="34">
        <v>96.018616765595894</v>
      </c>
      <c r="J3757" s="13">
        <v>5</v>
      </c>
      <c r="K3757" s="13">
        <v>7</v>
      </c>
      <c r="L3757" s="19">
        <v>991</v>
      </c>
      <c r="M3757" s="19">
        <v>0.99099999999999999</v>
      </c>
      <c r="N3757" s="19">
        <v>5.9271709999999995</v>
      </c>
      <c r="O3757" s="17">
        <v>6.1729393732776039</v>
      </c>
      <c r="P3757" s="13">
        <v>0</v>
      </c>
      <c r="Q3757" s="13">
        <v>0</v>
      </c>
      <c r="R3757" s="19">
        <v>0</v>
      </c>
      <c r="S3757" s="19">
        <v>0</v>
      </c>
      <c r="T3757" s="19">
        <v>0</v>
      </c>
      <c r="U3757" s="17">
        <v>0</v>
      </c>
      <c r="V3757" s="13">
        <v>0</v>
      </c>
      <c r="W3757" s="13">
        <v>0</v>
      </c>
      <c r="X3757" s="19">
        <v>0</v>
      </c>
      <c r="Y3757" s="19">
        <v>0</v>
      </c>
      <c r="Z3757" s="19">
        <v>0</v>
      </c>
      <c r="AA3757" s="14">
        <v>0</v>
      </c>
      <c r="AB3757" s="13">
        <v>0</v>
      </c>
      <c r="AC3757" s="22" t="s">
        <v>782</v>
      </c>
      <c r="AD3757" s="19">
        <v>0</v>
      </c>
      <c r="AE3757" s="19">
        <v>0</v>
      </c>
      <c r="AF3757" s="19">
        <v>0</v>
      </c>
      <c r="AG3757" s="14">
        <v>0</v>
      </c>
      <c r="AH3757" s="22" t="s">
        <v>782</v>
      </c>
      <c r="AI3757" s="23" t="s">
        <v>782</v>
      </c>
      <c r="AJ3757" s="23" t="s">
        <v>782</v>
      </c>
      <c r="AK3757" s="23" t="s">
        <v>782</v>
      </c>
      <c r="AL3757" s="14" t="s">
        <v>782</v>
      </c>
      <c r="AM3757" s="22" t="s">
        <v>782</v>
      </c>
      <c r="AN3757" s="23" t="s">
        <v>782</v>
      </c>
      <c r="AO3757" s="23" t="s">
        <v>782</v>
      </c>
      <c r="AP3757" s="23" t="s">
        <v>782</v>
      </c>
      <c r="AQ3757" s="14" t="s">
        <v>782</v>
      </c>
      <c r="AR3757" s="13">
        <v>993</v>
      </c>
      <c r="AS3757" s="19">
        <v>22167.294999999976</v>
      </c>
      <c r="AT3757" s="19">
        <v>22.167294999999982</v>
      </c>
      <c r="AU3757" s="19">
        <v>19.684557960000003</v>
      </c>
      <c r="AV3757" s="14">
        <v>20.500772270084514</v>
      </c>
      <c r="AW3757" s="13">
        <v>3</v>
      </c>
      <c r="AX3757" s="22" t="s">
        <v>782</v>
      </c>
      <c r="AY3757" s="19">
        <v>73.3</v>
      </c>
      <c r="AZ3757" s="19">
        <v>7.3300000000000004E-2</v>
      </c>
      <c r="BA3757" s="19">
        <v>0.13539000000000001</v>
      </c>
      <c r="BB3757" s="14">
        <v>0.14100390586808698</v>
      </c>
      <c r="BC3757" s="13">
        <v>106</v>
      </c>
      <c r="BD3757" s="19">
        <v>230980</v>
      </c>
      <c r="BE3757" s="19">
        <v>230.98000000000008</v>
      </c>
      <c r="BF3757" s="19">
        <v>570.22884707602839</v>
      </c>
      <c r="BG3757" s="14">
        <v>593.87321572033431</v>
      </c>
      <c r="BH3757" s="22">
        <v>1107</v>
      </c>
      <c r="BI3757" s="23">
        <v>254.21159500000007</v>
      </c>
      <c r="BJ3757" s="23">
        <v>595.97596603602847</v>
      </c>
      <c r="BK3757" s="14">
        <v>620.6879312695645</v>
      </c>
      <c r="BL3757" t="s">
        <v>678</v>
      </c>
    </row>
    <row r="3758" spans="1:64">
      <c r="A3758" t="s">
        <v>4885</v>
      </c>
      <c r="B3758" t="s">
        <v>4880</v>
      </c>
      <c r="C3758" t="s">
        <v>678</v>
      </c>
      <c r="D3758" t="s">
        <v>942</v>
      </c>
      <c r="E3758">
        <v>2019</v>
      </c>
      <c r="F3758" s="23">
        <v>161.30000000000001</v>
      </c>
      <c r="G3758" s="23">
        <v>15.89</v>
      </c>
      <c r="H3758" s="22">
        <v>12152</v>
      </c>
      <c r="I3758" s="34">
        <v>97.646053558952332</v>
      </c>
      <c r="J3758" s="22">
        <v>5</v>
      </c>
      <c r="K3758" s="22">
        <v>8</v>
      </c>
      <c r="L3758" s="23">
        <v>1181</v>
      </c>
      <c r="M3758" s="23">
        <v>1.181</v>
      </c>
      <c r="N3758" s="23">
        <v>7.063561</v>
      </c>
      <c r="O3758" s="14">
        <v>7.233841760676464</v>
      </c>
      <c r="P3758" s="22">
        <v>0</v>
      </c>
      <c r="Q3758" s="22">
        <v>0</v>
      </c>
      <c r="R3758" s="23">
        <v>0</v>
      </c>
      <c r="S3758" s="23">
        <v>0</v>
      </c>
      <c r="T3758" s="23">
        <v>0</v>
      </c>
      <c r="U3758" s="14">
        <v>0</v>
      </c>
      <c r="V3758" s="22">
        <v>0</v>
      </c>
      <c r="W3758" s="22">
        <v>0</v>
      </c>
      <c r="X3758" s="23">
        <v>0</v>
      </c>
      <c r="Y3758" s="23">
        <v>0</v>
      </c>
      <c r="Z3758" s="23">
        <v>0</v>
      </c>
      <c r="AA3758" s="14">
        <v>0</v>
      </c>
      <c r="AB3758" s="22">
        <v>0</v>
      </c>
      <c r="AC3758" s="22">
        <v>0</v>
      </c>
      <c r="AD3758" s="23">
        <v>0</v>
      </c>
      <c r="AE3758" s="23">
        <v>0</v>
      </c>
      <c r="AF3758" s="23">
        <v>0</v>
      </c>
      <c r="AG3758" s="14">
        <v>0</v>
      </c>
      <c r="AH3758" s="22">
        <v>0</v>
      </c>
      <c r="AI3758" s="23">
        <v>0</v>
      </c>
      <c r="AJ3758" s="23">
        <v>0</v>
      </c>
      <c r="AK3758" s="23">
        <v>0</v>
      </c>
      <c r="AL3758" s="14">
        <v>0</v>
      </c>
      <c r="AM3758" s="22">
        <v>1029</v>
      </c>
      <c r="AN3758" s="23">
        <v>23900.804999999964</v>
      </c>
      <c r="AO3758" s="23">
        <v>23.900804999999981</v>
      </c>
      <c r="AP3758" s="23">
        <v>21.223914839999999</v>
      </c>
      <c r="AQ3758" s="14">
        <v>21.735558239623458</v>
      </c>
      <c r="AR3758" s="22">
        <v>1029</v>
      </c>
      <c r="AS3758" s="23">
        <v>23900.804999999964</v>
      </c>
      <c r="AT3758" s="23">
        <v>23.900804999999981</v>
      </c>
      <c r="AU3758" s="23">
        <v>21.223914839999999</v>
      </c>
      <c r="AV3758" s="14">
        <v>21.735558239623458</v>
      </c>
      <c r="AW3758" s="22">
        <v>3</v>
      </c>
      <c r="AX3758" s="22" t="s">
        <v>782</v>
      </c>
      <c r="AY3758" s="23">
        <v>73.3</v>
      </c>
      <c r="AZ3758" s="23">
        <v>7.3300000000000004E-2</v>
      </c>
      <c r="BA3758" s="23">
        <v>0.13539000000000001</v>
      </c>
      <c r="BB3758" s="14">
        <v>0.13865383706291862</v>
      </c>
      <c r="BC3758" s="22">
        <v>107</v>
      </c>
      <c r="BD3758" s="23">
        <v>234780</v>
      </c>
      <c r="BE3758" s="23">
        <v>234.78</v>
      </c>
      <c r="BF3758" s="23">
        <v>579.75954905571621</v>
      </c>
      <c r="BG3758" s="14">
        <v>593.73577110896258</v>
      </c>
      <c r="BH3758" s="22">
        <v>1144</v>
      </c>
      <c r="BI3758" s="23">
        <v>259.93510499999996</v>
      </c>
      <c r="BJ3758" s="23">
        <v>608.18241489571631</v>
      </c>
      <c r="BK3758" s="14">
        <v>622.84382494632553</v>
      </c>
      <c r="BL3758" t="s">
        <v>678</v>
      </c>
    </row>
    <row r="3759" spans="1:64">
      <c r="A3759" t="s">
        <v>4886</v>
      </c>
      <c r="B3759" t="s">
        <v>4880</v>
      </c>
      <c r="C3759" t="s">
        <v>678</v>
      </c>
      <c r="D3759" t="s">
        <v>942</v>
      </c>
      <c r="E3759">
        <v>2020</v>
      </c>
      <c r="F3759" s="23">
        <v>161.30000000000001</v>
      </c>
      <c r="G3759" s="23">
        <v>15.96</v>
      </c>
      <c r="H3759" s="22">
        <v>12206</v>
      </c>
      <c r="I3759" s="34">
        <v>97.850915391970716</v>
      </c>
      <c r="J3759" s="22">
        <v>5</v>
      </c>
      <c r="K3759" s="22">
        <v>11</v>
      </c>
      <c r="L3759" s="23">
        <v>1343</v>
      </c>
      <c r="M3759" s="23">
        <v>1.343</v>
      </c>
      <c r="N3759" s="23">
        <v>16.752780999999999</v>
      </c>
      <c r="O3759" s="14">
        <v>17.120719752995452</v>
      </c>
      <c r="P3759" s="22">
        <v>0</v>
      </c>
      <c r="Q3759" s="22">
        <v>0</v>
      </c>
      <c r="R3759" s="23">
        <v>0</v>
      </c>
      <c r="S3759" s="23">
        <v>0</v>
      </c>
      <c r="T3759" s="23">
        <v>0</v>
      </c>
      <c r="U3759" s="14">
        <v>0</v>
      </c>
      <c r="V3759" s="22">
        <v>0</v>
      </c>
      <c r="W3759" s="22">
        <v>0</v>
      </c>
      <c r="X3759" s="23">
        <v>0</v>
      </c>
      <c r="Y3759" s="23">
        <v>0</v>
      </c>
      <c r="Z3759" s="23">
        <v>0</v>
      </c>
      <c r="AA3759" s="14">
        <v>0</v>
      </c>
      <c r="AB3759" s="22">
        <v>0</v>
      </c>
      <c r="AC3759" s="22">
        <v>0</v>
      </c>
      <c r="AD3759" s="23">
        <v>0</v>
      </c>
      <c r="AE3759" s="23">
        <v>0</v>
      </c>
      <c r="AF3759" s="23">
        <v>0</v>
      </c>
      <c r="AG3759" s="14">
        <v>0</v>
      </c>
      <c r="AH3759" s="22">
        <v>1</v>
      </c>
      <c r="AI3759" s="23">
        <v>37.44</v>
      </c>
      <c r="AJ3759" s="23">
        <v>3.7440000000000001E-2</v>
      </c>
      <c r="AK3759" s="23">
        <v>3.324672E-2</v>
      </c>
      <c r="AL3759" s="14">
        <v>3.3976912598947542E-2</v>
      </c>
      <c r="AM3759" s="22">
        <v>1106</v>
      </c>
      <c r="AN3759" s="23">
        <v>26087.259999999958</v>
      </c>
      <c r="AO3759" s="23">
        <v>26.087259999999979</v>
      </c>
      <c r="AP3759" s="23">
        <v>23.165486880000003</v>
      </c>
      <c r="AQ3759" s="14">
        <v>23.674266906143711</v>
      </c>
      <c r="AR3759" s="22">
        <v>1107</v>
      </c>
      <c r="AS3759" s="23">
        <v>26124.699999999957</v>
      </c>
      <c r="AT3759" s="23">
        <v>26.124699999999979</v>
      </c>
      <c r="AU3759" s="23">
        <v>23.198733600000004</v>
      </c>
      <c r="AV3759" s="14">
        <v>23.708243818742659</v>
      </c>
      <c r="AW3759" s="22">
        <v>3</v>
      </c>
      <c r="AX3759" s="22">
        <v>3</v>
      </c>
      <c r="AY3759" s="23">
        <v>73.3</v>
      </c>
      <c r="AZ3759" s="23">
        <v>7.3300000000000004E-2</v>
      </c>
      <c r="BA3759" s="23">
        <v>0.13539000000000001</v>
      </c>
      <c r="BB3759" s="14">
        <v>0.13836354975081777</v>
      </c>
      <c r="BC3759" s="22">
        <v>98</v>
      </c>
      <c r="BD3759" s="23">
        <v>227830</v>
      </c>
      <c r="BE3759" s="23">
        <v>227.8300000000003</v>
      </c>
      <c r="BF3759" s="23">
        <v>566.31554337187458</v>
      </c>
      <c r="BG3759" s="14">
        <v>578.75344456751429</v>
      </c>
      <c r="BH3759" s="22">
        <v>1213</v>
      </c>
      <c r="BI3759" s="23">
        <v>255.37100000000027</v>
      </c>
      <c r="BJ3759" s="23">
        <v>606.40244797187461</v>
      </c>
      <c r="BK3759" s="14">
        <v>619.72077168900319</v>
      </c>
      <c r="BL3759" t="s">
        <v>678</v>
      </c>
    </row>
    <row r="3760" spans="1:64">
      <c r="A3760" t="s">
        <v>4887</v>
      </c>
      <c r="B3760" t="s">
        <v>4880</v>
      </c>
      <c r="C3760" t="s">
        <v>678</v>
      </c>
      <c r="D3760" t="s">
        <v>942</v>
      </c>
      <c r="E3760">
        <v>2021</v>
      </c>
      <c r="F3760" s="23">
        <v>161.30000000000001</v>
      </c>
      <c r="G3760" s="23">
        <v>16</v>
      </c>
      <c r="H3760" s="22">
        <v>12202</v>
      </c>
      <c r="I3760" s="34">
        <v>91.52</v>
      </c>
      <c r="J3760" s="22">
        <v>5</v>
      </c>
      <c r="K3760" s="22">
        <v>15</v>
      </c>
      <c r="L3760" s="23">
        <v>1989</v>
      </c>
      <c r="M3760" s="23">
        <v>1.9890000000000001</v>
      </c>
      <c r="N3760" s="23">
        <v>11.896209000000001</v>
      </c>
      <c r="O3760" s="14">
        <v>13</v>
      </c>
      <c r="P3760" s="22">
        <v>0</v>
      </c>
      <c r="Q3760" s="22">
        <v>0</v>
      </c>
      <c r="R3760" s="23">
        <v>0</v>
      </c>
      <c r="S3760" s="23">
        <v>0</v>
      </c>
      <c r="T3760" s="23">
        <v>0</v>
      </c>
      <c r="U3760" s="14">
        <v>0</v>
      </c>
      <c r="V3760" s="22">
        <v>0</v>
      </c>
      <c r="W3760" s="22">
        <v>0</v>
      </c>
      <c r="X3760" s="23">
        <v>0</v>
      </c>
      <c r="Y3760" s="23">
        <v>0</v>
      </c>
      <c r="Z3760" s="23">
        <v>0</v>
      </c>
      <c r="AA3760" s="14">
        <v>0</v>
      </c>
      <c r="AB3760" s="22">
        <v>0</v>
      </c>
      <c r="AC3760" s="22">
        <v>0</v>
      </c>
      <c r="AD3760" s="23">
        <v>0</v>
      </c>
      <c r="AE3760" s="23">
        <v>0</v>
      </c>
      <c r="AF3760" s="23">
        <v>0</v>
      </c>
      <c r="AG3760" s="14">
        <v>0</v>
      </c>
      <c r="AH3760" s="22">
        <v>1</v>
      </c>
      <c r="AI3760" s="23">
        <v>37.44</v>
      </c>
      <c r="AJ3760" s="23">
        <v>3.7440000000000001E-2</v>
      </c>
      <c r="AK3760" s="23">
        <v>3.3502169999999998E-2</v>
      </c>
      <c r="AL3760" s="14">
        <v>0.04</v>
      </c>
      <c r="AM3760" s="22">
        <v>1179</v>
      </c>
      <c r="AN3760" s="23">
        <v>27430.93</v>
      </c>
      <c r="AO3760" s="23">
        <v>27.43093</v>
      </c>
      <c r="AP3760" s="23">
        <v>24.545824669999998</v>
      </c>
      <c r="AQ3760" s="14">
        <v>26.82</v>
      </c>
      <c r="AR3760" s="22">
        <v>1180</v>
      </c>
      <c r="AS3760" s="23">
        <v>27468.37</v>
      </c>
      <c r="AT3760" s="23">
        <v>27.46837</v>
      </c>
      <c r="AU3760" s="23">
        <v>24.57932684</v>
      </c>
      <c r="AV3760" s="14">
        <v>26.86</v>
      </c>
      <c r="AW3760" s="22">
        <v>3</v>
      </c>
      <c r="AX3760" s="22">
        <v>4</v>
      </c>
      <c r="AY3760" s="23">
        <v>98.3</v>
      </c>
      <c r="AZ3760" s="23">
        <v>9.8299999999999998E-2</v>
      </c>
      <c r="BA3760" s="23">
        <v>0.15301000000000001</v>
      </c>
      <c r="BB3760" s="14">
        <v>0.17</v>
      </c>
      <c r="BC3760" s="22">
        <v>98</v>
      </c>
      <c r="BD3760" s="23">
        <v>228630</v>
      </c>
      <c r="BE3760" s="23">
        <v>228.63</v>
      </c>
      <c r="BF3760" s="23">
        <v>497.0983463</v>
      </c>
      <c r="BG3760" s="14">
        <v>543.17999999999995</v>
      </c>
      <c r="BH3760" s="22">
        <v>1286</v>
      </c>
      <c r="BI3760" s="23">
        <v>258.19</v>
      </c>
      <c r="BJ3760" s="23">
        <v>533.73</v>
      </c>
      <c r="BK3760" s="14">
        <v>583.20000000000005</v>
      </c>
      <c r="BL3760" t="s">
        <v>678</v>
      </c>
    </row>
    <row r="3761" spans="1:64">
      <c r="A3761" t="s">
        <v>4888</v>
      </c>
      <c r="B3761" t="s">
        <v>4880</v>
      </c>
      <c r="C3761" t="s">
        <v>678</v>
      </c>
      <c r="D3761" s="111" t="s">
        <v>942</v>
      </c>
      <c r="E3761" s="110">
        <v>2022</v>
      </c>
      <c r="F3761" s="23"/>
      <c r="G3761" s="23"/>
      <c r="H3761" s="22">
        <v>12341</v>
      </c>
      <c r="I3761" s="34">
        <v>89.441868569537775</v>
      </c>
      <c r="J3761" s="22">
        <v>5</v>
      </c>
      <c r="K3761" s="22">
        <v>9</v>
      </c>
      <c r="L3761" s="23">
        <v>1591</v>
      </c>
      <c r="M3761" s="23">
        <v>1.5909999999999997</v>
      </c>
      <c r="N3761" s="23">
        <v>9.4155380000000015</v>
      </c>
      <c r="O3761" s="14">
        <v>10.526991609840715</v>
      </c>
      <c r="P3761" s="22">
        <v>0</v>
      </c>
      <c r="Q3761" s="22">
        <v>0</v>
      </c>
      <c r="R3761" s="23">
        <v>0</v>
      </c>
      <c r="S3761" s="23">
        <v>0</v>
      </c>
      <c r="T3761" s="23">
        <v>0</v>
      </c>
      <c r="U3761" s="14">
        <v>0</v>
      </c>
      <c r="V3761" s="22">
        <v>0</v>
      </c>
      <c r="W3761" s="22">
        <v>0</v>
      </c>
      <c r="X3761" s="23">
        <v>0</v>
      </c>
      <c r="Y3761" s="23">
        <v>0</v>
      </c>
      <c r="Z3761" s="23">
        <v>0</v>
      </c>
      <c r="AA3761" s="14">
        <v>0</v>
      </c>
      <c r="AB3761" s="22">
        <v>0</v>
      </c>
      <c r="AC3761" s="22">
        <v>0</v>
      </c>
      <c r="AD3761" s="23">
        <v>0</v>
      </c>
      <c r="AE3761" s="23">
        <v>0</v>
      </c>
      <c r="AF3761" s="23">
        <v>0</v>
      </c>
      <c r="AG3761" s="14">
        <v>0</v>
      </c>
      <c r="AH3761" s="22">
        <v>1</v>
      </c>
      <c r="AI3761" s="23">
        <v>37.44</v>
      </c>
      <c r="AJ3761" s="23">
        <v>3.7440000000000001E-2</v>
      </c>
      <c r="AK3761" s="23">
        <v>3.8352185099205099E-2</v>
      </c>
      <c r="AL3761" s="14">
        <v>4.287945423388341E-2</v>
      </c>
      <c r="AM3761" s="22">
        <v>1283</v>
      </c>
      <c r="AN3761" s="23">
        <v>28953.564999999962</v>
      </c>
      <c r="AO3761" s="23">
        <v>28.953564999999976</v>
      </c>
      <c r="AP3761" s="23">
        <v>29.658987290648184</v>
      </c>
      <c r="AQ3761" s="14">
        <v>33.160071189243332</v>
      </c>
      <c r="AR3761" s="22">
        <v>1284</v>
      </c>
      <c r="AS3761" s="23">
        <v>28991.004999999997</v>
      </c>
      <c r="AT3761" s="23">
        <v>28.991005000000001</v>
      </c>
      <c r="AU3761" s="23">
        <v>29.697339475747405</v>
      </c>
      <c r="AV3761" s="14">
        <v>33.202950643477237</v>
      </c>
      <c r="AW3761" s="22">
        <v>3</v>
      </c>
      <c r="AX3761" s="22">
        <v>4</v>
      </c>
      <c r="AY3761" s="23">
        <v>98.3</v>
      </c>
      <c r="AZ3761" s="23">
        <v>9.8299999999999998E-2</v>
      </c>
      <c r="BA3761" s="23">
        <v>0.15300999999999998</v>
      </c>
      <c r="BB3761" s="14">
        <v>0.17107200737989983</v>
      </c>
      <c r="BC3761" s="22">
        <v>95</v>
      </c>
      <c r="BD3761" s="23">
        <v>225130</v>
      </c>
      <c r="BE3761" s="23">
        <v>225.13000000000011</v>
      </c>
      <c r="BF3761" s="23">
        <v>561.32066798635969</v>
      </c>
      <c r="BG3761" s="14">
        <v>627.58155320732533</v>
      </c>
      <c r="BH3761" s="22">
        <v>1387</v>
      </c>
      <c r="BI3761" s="23">
        <v>255.81030500000011</v>
      </c>
      <c r="BJ3761" s="23">
        <v>600.58655546210707</v>
      </c>
      <c r="BK3761" s="14">
        <v>671.48256746802315</v>
      </c>
      <c r="BL3761" t="s">
        <v>678</v>
      </c>
    </row>
    <row r="3762" spans="1:64">
      <c r="A3762" t="s">
        <v>4889</v>
      </c>
      <c r="B3762" t="s">
        <v>4880</v>
      </c>
      <c r="C3762" t="s">
        <v>678</v>
      </c>
      <c r="D3762" t="s">
        <v>942</v>
      </c>
      <c r="E3762">
        <v>2023</v>
      </c>
      <c r="F3762">
        <v>161.30000000000001</v>
      </c>
      <c r="G3762">
        <v>16.440000000000001</v>
      </c>
      <c r="H3762">
        <v>12377</v>
      </c>
      <c r="I3762">
        <v>89.441868569537775</v>
      </c>
      <c r="J3762">
        <v>5</v>
      </c>
      <c r="K3762">
        <v>12</v>
      </c>
      <c r="L3762">
        <v>1753</v>
      </c>
      <c r="M3762">
        <v>1.7529999999999999</v>
      </c>
      <c r="N3762">
        <v>10.374254000000001</v>
      </c>
      <c r="O3762">
        <v>11.598878876210415</v>
      </c>
      <c r="P3762">
        <v>0</v>
      </c>
      <c r="Q3762">
        <v>0</v>
      </c>
      <c r="R3762">
        <v>0</v>
      </c>
      <c r="S3762">
        <v>0</v>
      </c>
      <c r="T3762">
        <v>0</v>
      </c>
      <c r="U3762">
        <v>0</v>
      </c>
      <c r="V3762">
        <v>0</v>
      </c>
      <c r="W3762">
        <v>0</v>
      </c>
      <c r="X3762">
        <v>0</v>
      </c>
      <c r="Y3762">
        <v>0</v>
      </c>
      <c r="Z3762">
        <v>0</v>
      </c>
      <c r="AA3762">
        <v>0</v>
      </c>
      <c r="AG3762">
        <v>0</v>
      </c>
      <c r="AH3762">
        <v>2</v>
      </c>
      <c r="AI3762">
        <v>54.24</v>
      </c>
      <c r="AJ3762">
        <v>5.4239999999999997E-2</v>
      </c>
      <c r="AK3762">
        <v>5.0875999999999998E-2</v>
      </c>
      <c r="AL3762">
        <v>6.1441999999999997E-2</v>
      </c>
      <c r="AM3762">
        <v>1514</v>
      </c>
      <c r="AN3762">
        <v>32852.824999999997</v>
      </c>
      <c r="AO3762">
        <v>32.852825000000003</v>
      </c>
      <c r="AP3762">
        <v>30.815531</v>
      </c>
      <c r="AQ3762">
        <v>34.453138661836043</v>
      </c>
      <c r="AR3762">
        <v>1617</v>
      </c>
      <c r="AS3762">
        <v>32987.1599999998</v>
      </c>
      <c r="AT3762">
        <v>32.987160000000003</v>
      </c>
      <c r="AU3762">
        <v>30.941535019222702</v>
      </c>
      <c r="AV3762">
        <v>34.594016777687052</v>
      </c>
      <c r="AW3762">
        <v>3</v>
      </c>
      <c r="AX3762">
        <v>4</v>
      </c>
      <c r="AY3762">
        <v>98.3</v>
      </c>
      <c r="AZ3762">
        <v>9.8299999999999998E-2</v>
      </c>
      <c r="BA3762">
        <v>0.15301000000000001</v>
      </c>
      <c r="BB3762">
        <v>0.17107200737989986</v>
      </c>
      <c r="BC3762">
        <v>98</v>
      </c>
      <c r="BD3762">
        <v>253030</v>
      </c>
      <c r="BE3762">
        <v>253.03</v>
      </c>
      <c r="BF3762">
        <v>776.90612599999997</v>
      </c>
      <c r="BG3762">
        <v>868.61571479355212</v>
      </c>
      <c r="BH3762">
        <v>1723</v>
      </c>
      <c r="BI3762">
        <v>287.86845999999997</v>
      </c>
      <c r="BJ3762">
        <v>818.37492501922259</v>
      </c>
      <c r="BK3762">
        <v>914.97968245482934</v>
      </c>
      <c r="BL3762" t="s">
        <v>678</v>
      </c>
    </row>
    <row r="3763" spans="1:64">
      <c r="A3763" t="s">
        <v>4890</v>
      </c>
      <c r="B3763" t="s">
        <v>4880</v>
      </c>
      <c r="C3763" t="s">
        <v>678</v>
      </c>
      <c r="D3763" t="s">
        <v>942</v>
      </c>
      <c r="E3763">
        <v>2024</v>
      </c>
      <c r="F3763">
        <v>161.30000000000001</v>
      </c>
      <c r="G3763">
        <v>16.45</v>
      </c>
      <c r="H3763">
        <v>12418</v>
      </c>
      <c r="I3763">
        <v>85.151444803158839</v>
      </c>
      <c r="J3763">
        <v>6</v>
      </c>
      <c r="K3763">
        <v>10</v>
      </c>
      <c r="L3763">
        <v>1841</v>
      </c>
      <c r="M3763">
        <v>1.8409999999999997</v>
      </c>
      <c r="N3763">
        <v>10.895038000000001</v>
      </c>
      <c r="O3763">
        <v>12.79489505455324</v>
      </c>
      <c r="P3763">
        <v>0</v>
      </c>
      <c r="Q3763">
        <v>0</v>
      </c>
      <c r="R3763">
        <v>0</v>
      </c>
      <c r="S3763">
        <v>0</v>
      </c>
      <c r="T3763">
        <v>0</v>
      </c>
      <c r="U3763">
        <v>0</v>
      </c>
      <c r="V3763">
        <v>0</v>
      </c>
      <c r="W3763">
        <v>0</v>
      </c>
      <c r="X3763">
        <v>0</v>
      </c>
      <c r="Y3763">
        <v>0</v>
      </c>
      <c r="Z3763">
        <v>0</v>
      </c>
      <c r="AA3763">
        <v>0</v>
      </c>
      <c r="AB3763">
        <v>0</v>
      </c>
      <c r="AC3763">
        <v>0</v>
      </c>
      <c r="AD3763">
        <v>0</v>
      </c>
      <c r="AE3763">
        <v>0</v>
      </c>
      <c r="AF3763">
        <v>0</v>
      </c>
      <c r="AG3763">
        <v>0</v>
      </c>
      <c r="AH3763">
        <v>5</v>
      </c>
      <c r="AI3763">
        <v>314.54499999999996</v>
      </c>
      <c r="AJ3763">
        <v>0.31454499999999996</v>
      </c>
      <c r="AK3763">
        <v>0.28370191578942439</v>
      </c>
      <c r="AL3763">
        <v>0.33317334361765283</v>
      </c>
      <c r="AM3763">
        <v>1732</v>
      </c>
      <c r="AN3763">
        <v>39227.746000000006</v>
      </c>
      <c r="AO3763">
        <v>39.227745999999954</v>
      </c>
      <c r="AP3763">
        <v>35.3812226940531</v>
      </c>
      <c r="AQ3763">
        <v>41.550936423735905</v>
      </c>
      <c r="AR3763">
        <v>1916</v>
      </c>
      <c r="AS3763">
        <v>39691.431000000041</v>
      </c>
      <c r="AT3763">
        <v>39.691430999999838</v>
      </c>
      <c r="AU3763">
        <v>35.799440509700617</v>
      </c>
      <c r="AV3763">
        <v>42.042082306949389</v>
      </c>
      <c r="AW3763">
        <v>3</v>
      </c>
      <c r="AX3763">
        <v>3</v>
      </c>
      <c r="AY3763">
        <v>73.3</v>
      </c>
      <c r="AZ3763">
        <v>7.3300000000000004E-2</v>
      </c>
      <c r="BA3763">
        <v>0.13539000000000001</v>
      </c>
      <c r="BB3763">
        <v>0.15899906374222494</v>
      </c>
      <c r="BC3763">
        <v>99</v>
      </c>
      <c r="BD3763">
        <v>264600</v>
      </c>
      <c r="BE3763">
        <v>264.60000000000042</v>
      </c>
      <c r="BF3763">
        <v>707.24377610306635</v>
      </c>
      <c r="BG3763">
        <v>830.57166879314059</v>
      </c>
      <c r="BH3763">
        <v>2024</v>
      </c>
      <c r="BI3763">
        <v>306.20573100000024</v>
      </c>
      <c r="BJ3763">
        <v>754.073644612767</v>
      </c>
      <c r="BK3763">
        <v>885.56764521838556</v>
      </c>
      <c r="BL3763" t="s">
        <v>678</v>
      </c>
    </row>
    <row r="3764" spans="1:64">
      <c r="A3764" t="s">
        <v>4891</v>
      </c>
      <c r="B3764" t="s">
        <v>4892</v>
      </c>
      <c r="C3764" t="s">
        <v>509</v>
      </c>
      <c r="D3764" t="s">
        <v>795</v>
      </c>
      <c r="E3764">
        <v>2012</v>
      </c>
      <c r="F3764" s="23">
        <v>8010.62</v>
      </c>
      <c r="G3764" s="23">
        <v>1626.83</v>
      </c>
      <c r="H3764" s="22">
        <v>3559551</v>
      </c>
      <c r="I3764" s="34">
        <v>29512.905998000002</v>
      </c>
      <c r="J3764" s="22">
        <v>183</v>
      </c>
      <c r="K3764" s="22" t="s">
        <v>782</v>
      </c>
      <c r="L3764" s="23">
        <v>143497.9</v>
      </c>
      <c r="M3764" s="23">
        <v>143.49789999999999</v>
      </c>
      <c r="N3764" s="23">
        <v>899.72599399999979</v>
      </c>
      <c r="O3764" s="14">
        <v>3.0485848938798892</v>
      </c>
      <c r="P3764" s="22">
        <v>20</v>
      </c>
      <c r="Q3764" s="22" t="s">
        <v>782</v>
      </c>
      <c r="R3764" s="23">
        <v>19533</v>
      </c>
      <c r="S3764" s="23">
        <v>19.533000000000001</v>
      </c>
      <c r="T3764" s="23">
        <v>45.071057000000003</v>
      </c>
      <c r="U3764" s="14">
        <v>0.15271643193338644</v>
      </c>
      <c r="V3764" s="22">
        <v>22</v>
      </c>
      <c r="W3764" s="22" t="s">
        <v>782</v>
      </c>
      <c r="X3764" s="23">
        <v>48632</v>
      </c>
      <c r="Y3764" s="23">
        <v>48.631999999999998</v>
      </c>
      <c r="Z3764" s="23">
        <v>193.85788899999997</v>
      </c>
      <c r="AA3764" s="14">
        <v>0.65685801666951105</v>
      </c>
      <c r="AB3764" s="22">
        <v>13</v>
      </c>
      <c r="AC3764" s="22" t="s">
        <v>782</v>
      </c>
      <c r="AD3764" s="23">
        <v>4618</v>
      </c>
      <c r="AE3764" s="23">
        <v>4.6180000000000003</v>
      </c>
      <c r="AF3764" s="23">
        <v>1.3755339999999996</v>
      </c>
      <c r="AG3764" s="14">
        <v>4.6607880636803951E-3</v>
      </c>
      <c r="AH3764" s="22" t="s">
        <v>782</v>
      </c>
      <c r="AI3764" s="23" t="s">
        <v>782</v>
      </c>
      <c r="AJ3764" s="23" t="s">
        <v>782</v>
      </c>
      <c r="AK3764" s="23" t="s">
        <v>782</v>
      </c>
      <c r="AL3764" s="14" t="s">
        <v>782</v>
      </c>
      <c r="AM3764" s="22" t="s">
        <v>782</v>
      </c>
      <c r="AN3764" s="23" t="s">
        <v>782</v>
      </c>
      <c r="AO3764" s="23" t="s">
        <v>782</v>
      </c>
      <c r="AP3764" s="23" t="s">
        <v>782</v>
      </c>
      <c r="AQ3764" s="14" t="s">
        <v>782</v>
      </c>
      <c r="AR3764" s="22">
        <v>34715</v>
      </c>
      <c r="AS3764" s="23">
        <v>544436.92000000027</v>
      </c>
      <c r="AT3764" s="23">
        <v>544.43692000000033</v>
      </c>
      <c r="AU3764" s="23">
        <v>442.56296000000015</v>
      </c>
      <c r="AV3764" s="14">
        <v>1.4995573801847613</v>
      </c>
      <c r="AW3764" s="22">
        <v>220</v>
      </c>
      <c r="AX3764" s="22" t="s">
        <v>782</v>
      </c>
      <c r="AY3764" s="23">
        <v>104288.9</v>
      </c>
      <c r="AZ3764" s="23">
        <v>104.2889</v>
      </c>
      <c r="BA3764" s="23">
        <v>217.62338099999999</v>
      </c>
      <c r="BB3764" s="14">
        <v>0.73738377716768266</v>
      </c>
      <c r="BC3764" s="22">
        <v>549</v>
      </c>
      <c r="BD3764" s="23">
        <v>535276</v>
      </c>
      <c r="BE3764" s="23">
        <v>535.27599999999995</v>
      </c>
      <c r="BF3764" s="23">
        <v>854.83577199999991</v>
      </c>
      <c r="BG3764" s="14">
        <v>2.8964811938815154</v>
      </c>
      <c r="BH3764" s="22">
        <v>35722</v>
      </c>
      <c r="BI3764" s="23">
        <v>1400.2827200000004</v>
      </c>
      <c r="BJ3764" s="23">
        <v>2655.0525869999997</v>
      </c>
      <c r="BK3764" s="14">
        <v>8.9962424817804258</v>
      </c>
      <c r="BL3764" t="s">
        <v>282</v>
      </c>
    </row>
    <row r="3765" spans="1:64">
      <c r="A3765" t="s">
        <v>4893</v>
      </c>
      <c r="B3765" t="s">
        <v>4892</v>
      </c>
      <c r="C3765" t="s">
        <v>509</v>
      </c>
      <c r="D3765" t="s">
        <v>795</v>
      </c>
      <c r="E3765">
        <v>2015</v>
      </c>
      <c r="F3765" s="23">
        <v>8012.41</v>
      </c>
      <c r="G3765" s="23">
        <v>1647.97</v>
      </c>
      <c r="H3765" s="22">
        <v>3597297</v>
      </c>
      <c r="I3765" s="83">
        <v>28985.655732267729</v>
      </c>
      <c r="J3765" s="15">
        <v>157</v>
      </c>
      <c r="K3765" s="15">
        <v>202</v>
      </c>
      <c r="L3765" s="25">
        <v>159994.79</v>
      </c>
      <c r="M3765" s="23">
        <v>159.99478999999999</v>
      </c>
      <c r="N3765" s="25">
        <v>956.98563423649136</v>
      </c>
      <c r="O3765" s="16">
        <v>3.3015835248851912</v>
      </c>
      <c r="P3765" s="15">
        <v>15</v>
      </c>
      <c r="Q3765" s="15">
        <v>20</v>
      </c>
      <c r="R3765" s="25">
        <v>17510</v>
      </c>
      <c r="S3765" s="26">
        <v>17.510000000000002</v>
      </c>
      <c r="T3765" s="25">
        <v>42.348885249999995</v>
      </c>
      <c r="U3765" s="17">
        <v>0.14610290566190609</v>
      </c>
      <c r="V3765" s="15">
        <v>15</v>
      </c>
      <c r="W3765" s="15">
        <v>37</v>
      </c>
      <c r="X3765" s="25">
        <v>47530</v>
      </c>
      <c r="Y3765" s="27">
        <v>47.53</v>
      </c>
      <c r="Z3765" s="25">
        <v>198.71591800000002</v>
      </c>
      <c r="AA3765" s="17">
        <v>0.68556640510562372</v>
      </c>
      <c r="AB3765" s="15">
        <v>56</v>
      </c>
      <c r="AC3765" s="22" t="s">
        <v>782</v>
      </c>
      <c r="AD3765" s="25">
        <v>6175</v>
      </c>
      <c r="AE3765" s="27">
        <v>6.1749999999999998</v>
      </c>
      <c r="AF3765" s="25">
        <v>65.94590048500001</v>
      </c>
      <c r="AG3765" s="16">
        <v>0.22751219118216115</v>
      </c>
      <c r="AH3765" s="22" t="s">
        <v>782</v>
      </c>
      <c r="AI3765" s="23" t="s">
        <v>782</v>
      </c>
      <c r="AJ3765" s="23" t="s">
        <v>782</v>
      </c>
      <c r="AK3765" s="23" t="s">
        <v>782</v>
      </c>
      <c r="AL3765" s="14" t="s">
        <v>782</v>
      </c>
      <c r="AM3765" s="22" t="s">
        <v>782</v>
      </c>
      <c r="AN3765" s="23" t="s">
        <v>782</v>
      </c>
      <c r="AO3765" s="23" t="s">
        <v>782</v>
      </c>
      <c r="AP3765" s="23" t="s">
        <v>782</v>
      </c>
      <c r="AQ3765" s="14" t="s">
        <v>782</v>
      </c>
      <c r="AR3765" s="15">
        <v>42368</v>
      </c>
      <c r="AS3765" s="25">
        <v>658065.39899999974</v>
      </c>
      <c r="AT3765" s="26">
        <v>658.06539899999973</v>
      </c>
      <c r="AU3765" s="25">
        <v>584.46918923516989</v>
      </c>
      <c r="AV3765" s="16">
        <v>2.0164083732786513</v>
      </c>
      <c r="AW3765" s="15">
        <v>223</v>
      </c>
      <c r="AX3765" s="22" t="s">
        <v>782</v>
      </c>
      <c r="AY3765" s="25">
        <v>101780.6</v>
      </c>
      <c r="AZ3765" s="26">
        <v>101.78060000000001</v>
      </c>
      <c r="BA3765" s="25">
        <v>265.2142034386402</v>
      </c>
      <c r="BB3765" s="16">
        <v>0.91498431461529972</v>
      </c>
      <c r="BC3765" s="15">
        <v>560</v>
      </c>
      <c r="BD3765" s="25">
        <v>591238.6</v>
      </c>
      <c r="BE3765" s="25">
        <v>591.23860000000013</v>
      </c>
      <c r="BF3765" s="25">
        <v>933.38445348003904</v>
      </c>
      <c r="BG3765" s="16">
        <v>3.2201598683895445</v>
      </c>
      <c r="BH3765" s="13">
        <v>43394</v>
      </c>
      <c r="BI3765" s="19">
        <v>1582.2943889999997</v>
      </c>
      <c r="BJ3765" s="19">
        <v>3047.0641841253409</v>
      </c>
      <c r="BK3765" s="18">
        <v>10.512317583118378</v>
      </c>
      <c r="BL3765" t="s">
        <v>282</v>
      </c>
    </row>
    <row r="3766" spans="1:64">
      <c r="A3766" t="s">
        <v>4894</v>
      </c>
      <c r="B3766" t="s">
        <v>4892</v>
      </c>
      <c r="C3766" t="s">
        <v>509</v>
      </c>
      <c r="D3766" t="s">
        <v>795</v>
      </c>
      <c r="E3766">
        <v>2016</v>
      </c>
      <c r="F3766" s="23">
        <v>8012.41</v>
      </c>
      <c r="G3766" s="23">
        <v>1644.46</v>
      </c>
      <c r="H3766" s="22">
        <v>3586313</v>
      </c>
      <c r="I3766" s="83">
        <v>30585.70568574678</v>
      </c>
      <c r="J3766" s="15">
        <v>161</v>
      </c>
      <c r="K3766" s="15">
        <v>206</v>
      </c>
      <c r="L3766" s="25">
        <v>160944.79</v>
      </c>
      <c r="M3766" s="23">
        <v>160.94479000000001</v>
      </c>
      <c r="N3766" s="25">
        <v>962.61078900000007</v>
      </c>
      <c r="O3766" s="16">
        <v>3.1472570843725394</v>
      </c>
      <c r="P3766" s="15">
        <v>15</v>
      </c>
      <c r="Q3766" s="15">
        <v>20</v>
      </c>
      <c r="R3766" s="25">
        <v>15307</v>
      </c>
      <c r="S3766" s="26">
        <v>15.307</v>
      </c>
      <c r="T3766" s="25">
        <v>50.467901000000005</v>
      </c>
      <c r="U3766" s="17">
        <v>0.16500486050095783</v>
      </c>
      <c r="V3766" s="15">
        <v>13</v>
      </c>
      <c r="W3766" s="15">
        <v>20</v>
      </c>
      <c r="X3766" s="25">
        <v>70103</v>
      </c>
      <c r="Y3766" s="27">
        <v>70.102999999999994</v>
      </c>
      <c r="Z3766" s="25">
        <v>191.60969299999999</v>
      </c>
      <c r="AA3766" s="17">
        <v>0.62646811215898102</v>
      </c>
      <c r="AB3766" s="15">
        <v>55</v>
      </c>
      <c r="AC3766" s="22" t="s">
        <v>782</v>
      </c>
      <c r="AD3766" s="25">
        <v>6556</v>
      </c>
      <c r="AE3766" s="27">
        <v>6.556</v>
      </c>
      <c r="AF3766" s="25">
        <v>67.942369481999989</v>
      </c>
      <c r="AG3766" s="16">
        <v>0.22213765534813784</v>
      </c>
      <c r="AH3766" s="22" t="s">
        <v>782</v>
      </c>
      <c r="AI3766" s="23" t="s">
        <v>782</v>
      </c>
      <c r="AJ3766" s="23" t="s">
        <v>782</v>
      </c>
      <c r="AK3766" s="23" t="s">
        <v>782</v>
      </c>
      <c r="AL3766" s="14" t="s">
        <v>782</v>
      </c>
      <c r="AM3766" s="22" t="s">
        <v>782</v>
      </c>
      <c r="AN3766" s="23" t="s">
        <v>782</v>
      </c>
      <c r="AO3766" s="23" t="s">
        <v>782</v>
      </c>
      <c r="AP3766" s="23" t="s">
        <v>782</v>
      </c>
      <c r="AQ3766" s="14" t="s">
        <v>782</v>
      </c>
      <c r="AR3766" s="15">
        <v>43870</v>
      </c>
      <c r="AS3766" s="25">
        <v>689014.46100000024</v>
      </c>
      <c r="AT3766" s="26">
        <v>689.01446100000021</v>
      </c>
      <c r="AU3766" s="25">
        <v>611.84484136800063</v>
      </c>
      <c r="AV3766" s="16">
        <v>2.0004274142124046</v>
      </c>
      <c r="AW3766" s="15">
        <v>226</v>
      </c>
      <c r="AX3766" s="22" t="s">
        <v>782</v>
      </c>
      <c r="AY3766" s="25">
        <v>97411.6</v>
      </c>
      <c r="AZ3766" s="26">
        <v>97.411600000000007</v>
      </c>
      <c r="BA3766" s="25">
        <v>281.71652474297468</v>
      </c>
      <c r="BB3766" s="16">
        <v>0.9210725024214732</v>
      </c>
      <c r="BC3766" s="15">
        <v>579</v>
      </c>
      <c r="BD3766" s="25">
        <v>637448.6</v>
      </c>
      <c r="BE3766" s="25">
        <v>637.44860000000017</v>
      </c>
      <c r="BF3766" s="25">
        <v>1053.4889276333761</v>
      </c>
      <c r="BG3766" s="16">
        <v>3.4443832634023925</v>
      </c>
      <c r="BH3766" s="13">
        <v>44919</v>
      </c>
      <c r="BI3766" s="19">
        <v>1676.7854510000004</v>
      </c>
      <c r="BJ3766" s="19">
        <v>3219.681046226352</v>
      </c>
      <c r="BK3766" s="18">
        <v>10.526750892416887</v>
      </c>
      <c r="BL3766" t="s">
        <v>282</v>
      </c>
    </row>
    <row r="3767" spans="1:64">
      <c r="A3767" t="s">
        <v>4895</v>
      </c>
      <c r="B3767" t="s">
        <v>4892</v>
      </c>
      <c r="C3767" t="s">
        <v>509</v>
      </c>
      <c r="D3767" t="s">
        <v>795</v>
      </c>
      <c r="E3767">
        <v>2017</v>
      </c>
      <c r="F3767" s="23">
        <v>8012.41</v>
      </c>
      <c r="G3767" s="23">
        <v>1649.28</v>
      </c>
      <c r="H3767" s="22">
        <v>3583590</v>
      </c>
      <c r="I3767" s="83">
        <v>28149.136948171563</v>
      </c>
      <c r="J3767" s="15">
        <v>166</v>
      </c>
      <c r="K3767" s="15">
        <v>217</v>
      </c>
      <c r="L3767" s="25">
        <v>169444.79</v>
      </c>
      <c r="M3767" s="23">
        <v>169.44479000000001</v>
      </c>
      <c r="N3767" s="25">
        <v>1020.4769640000002</v>
      </c>
      <c r="O3767" s="16">
        <v>3.6252513385362803</v>
      </c>
      <c r="P3767" s="15">
        <v>15</v>
      </c>
      <c r="Q3767" s="15">
        <v>20</v>
      </c>
      <c r="R3767" s="25">
        <v>15307</v>
      </c>
      <c r="S3767" s="26">
        <v>15.307</v>
      </c>
      <c r="T3767" s="25">
        <v>35.986757000000004</v>
      </c>
      <c r="U3767" s="17">
        <v>0.12784319841229638</v>
      </c>
      <c r="V3767" s="15">
        <v>13</v>
      </c>
      <c r="W3767" s="15">
        <v>35</v>
      </c>
      <c r="X3767" s="25">
        <v>45480</v>
      </c>
      <c r="Y3767" s="27">
        <v>45.48</v>
      </c>
      <c r="Z3767" s="25">
        <v>168.68698833333332</v>
      </c>
      <c r="AA3767" s="17">
        <v>0.59926167059374247</v>
      </c>
      <c r="AB3767" s="15">
        <v>56</v>
      </c>
      <c r="AC3767" s="22" t="s">
        <v>782</v>
      </c>
      <c r="AD3767" s="25">
        <v>9446</v>
      </c>
      <c r="AE3767" s="27">
        <v>9.4459999999999997</v>
      </c>
      <c r="AF3767" s="25">
        <v>60.409368497088003</v>
      </c>
      <c r="AG3767" s="16">
        <v>0.21460469146288305</v>
      </c>
      <c r="AH3767" s="22" t="s">
        <v>782</v>
      </c>
      <c r="AI3767" s="23" t="s">
        <v>782</v>
      </c>
      <c r="AJ3767" s="23" t="s">
        <v>782</v>
      </c>
      <c r="AK3767" s="23" t="s">
        <v>782</v>
      </c>
      <c r="AL3767" s="14" t="s">
        <v>782</v>
      </c>
      <c r="AM3767" s="22" t="s">
        <v>782</v>
      </c>
      <c r="AN3767" s="23" t="s">
        <v>782</v>
      </c>
      <c r="AO3767" s="23" t="s">
        <v>782</v>
      </c>
      <c r="AP3767" s="23" t="s">
        <v>782</v>
      </c>
      <c r="AQ3767" s="14" t="s">
        <v>782</v>
      </c>
      <c r="AR3767" s="15">
        <v>45695</v>
      </c>
      <c r="AS3767" s="25">
        <v>715865.8400000002</v>
      </c>
      <c r="AT3767" s="26">
        <v>715.86584000000016</v>
      </c>
      <c r="AU3767" s="25">
        <v>635.68886592000058</v>
      </c>
      <c r="AV3767" s="16">
        <v>2.258289009323577</v>
      </c>
      <c r="AW3767" s="15">
        <v>227</v>
      </c>
      <c r="AX3767" s="22" t="s">
        <v>782</v>
      </c>
      <c r="AY3767" s="25">
        <v>92850.836020999981</v>
      </c>
      <c r="AZ3767" s="26">
        <v>92.850836020999978</v>
      </c>
      <c r="BA3767" s="25">
        <v>149.30414432176801</v>
      </c>
      <c r="BB3767" s="16">
        <v>0.5304039857302485</v>
      </c>
      <c r="BC3767" s="15">
        <v>604</v>
      </c>
      <c r="BD3767" s="25">
        <v>721804.6</v>
      </c>
      <c r="BE3767" s="25">
        <v>721.80460000000039</v>
      </c>
      <c r="BF3767" s="25">
        <v>1262.2020129880755</v>
      </c>
      <c r="BG3767" s="16">
        <v>4.4839812151685248</v>
      </c>
      <c r="BH3767" s="13">
        <v>46776</v>
      </c>
      <c r="BI3767" s="19">
        <v>1770.1990660210006</v>
      </c>
      <c r="BJ3767" s="19">
        <v>3332.7551010602656</v>
      </c>
      <c r="BK3767" s="18">
        <v>11.839635109227553</v>
      </c>
      <c r="BL3767" t="s">
        <v>282</v>
      </c>
    </row>
    <row r="3768" spans="1:64">
      <c r="A3768" t="s">
        <v>4896</v>
      </c>
      <c r="B3768" t="s">
        <v>4892</v>
      </c>
      <c r="C3768" t="s">
        <v>509</v>
      </c>
      <c r="D3768" t="s">
        <v>795</v>
      </c>
      <c r="E3768">
        <v>2018</v>
      </c>
      <c r="F3768" s="23">
        <v>8012.41</v>
      </c>
      <c r="G3768" s="23">
        <v>1653.46</v>
      </c>
      <c r="H3768" s="22">
        <v>3582497</v>
      </c>
      <c r="I3768" s="83">
        <v>28151.137597563757</v>
      </c>
      <c r="J3768" s="15">
        <v>172</v>
      </c>
      <c r="K3768" s="15">
        <v>217</v>
      </c>
      <c r="L3768" s="25">
        <v>172264.79</v>
      </c>
      <c r="M3768" s="23">
        <v>172.26479</v>
      </c>
      <c r="N3768" s="25">
        <v>1030.3157089900003</v>
      </c>
      <c r="O3768" s="16">
        <v>3.6599434229583867</v>
      </c>
      <c r="P3768" s="15">
        <v>14</v>
      </c>
      <c r="Q3768" s="15">
        <v>19</v>
      </c>
      <c r="R3768" s="25">
        <v>15463</v>
      </c>
      <c r="S3768" s="26">
        <v>15.462999999999999</v>
      </c>
      <c r="T3768" s="25">
        <v>78.850215250000005</v>
      </c>
      <c r="U3768" s="17">
        <v>0.28009601735179551</v>
      </c>
      <c r="V3768" s="15">
        <v>13</v>
      </c>
      <c r="W3768" s="15">
        <v>34</v>
      </c>
      <c r="X3768" s="25">
        <v>41446</v>
      </c>
      <c r="Y3768" s="27">
        <v>41.445999999999998</v>
      </c>
      <c r="Z3768" s="25">
        <v>127.87455299999999</v>
      </c>
      <c r="AA3768" s="17">
        <v>0.45424293265884386</v>
      </c>
      <c r="AB3768" s="15">
        <v>56</v>
      </c>
      <c r="AC3768" s="22" t="s">
        <v>782</v>
      </c>
      <c r="AD3768" s="25">
        <v>9446</v>
      </c>
      <c r="AE3768" s="27">
        <v>9.4459999999999997</v>
      </c>
      <c r="AF3768" s="25">
        <v>69.590735634000012</v>
      </c>
      <c r="AG3768" s="16">
        <v>0.24720399093222611</v>
      </c>
      <c r="AH3768" s="22" t="s">
        <v>782</v>
      </c>
      <c r="AI3768" s="23" t="s">
        <v>782</v>
      </c>
      <c r="AJ3768" s="23" t="s">
        <v>782</v>
      </c>
      <c r="AK3768" s="23" t="s">
        <v>782</v>
      </c>
      <c r="AL3768" s="14" t="s">
        <v>782</v>
      </c>
      <c r="AM3768" s="22" t="s">
        <v>782</v>
      </c>
      <c r="AN3768" s="23" t="s">
        <v>782</v>
      </c>
      <c r="AO3768" s="23" t="s">
        <v>782</v>
      </c>
      <c r="AP3768" s="23" t="s">
        <v>782</v>
      </c>
      <c r="AQ3768" s="14" t="s">
        <v>782</v>
      </c>
      <c r="AR3768" s="15">
        <v>47687</v>
      </c>
      <c r="AS3768" s="25">
        <v>765245.39400000009</v>
      </c>
      <c r="AT3768" s="26">
        <v>765.24539400000003</v>
      </c>
      <c r="AU3768" s="25">
        <v>679.53790987200045</v>
      </c>
      <c r="AV3768" s="16">
        <v>2.4138914724739533</v>
      </c>
      <c r="AW3768" s="15">
        <v>227</v>
      </c>
      <c r="AX3768" s="22" t="s">
        <v>782</v>
      </c>
      <c r="AY3768" s="25">
        <v>97768.6</v>
      </c>
      <c r="AZ3768" s="26">
        <v>97.768600000000006</v>
      </c>
      <c r="BA3768" s="25">
        <v>288.59305698799994</v>
      </c>
      <c r="BB3768" s="16">
        <v>1.0251559319328367</v>
      </c>
      <c r="BC3768" s="15">
        <v>616</v>
      </c>
      <c r="BD3768" s="25">
        <v>754379.39999999991</v>
      </c>
      <c r="BE3768" s="25">
        <v>754.37940000000037</v>
      </c>
      <c r="BF3768" s="25">
        <v>1303.5966865742307</v>
      </c>
      <c r="BG3768" s="16">
        <v>4.6307069547592494</v>
      </c>
      <c r="BH3768" s="13">
        <v>48785</v>
      </c>
      <c r="BI3768" s="19">
        <v>1856.0131840000001</v>
      </c>
      <c r="BJ3768" s="19">
        <v>3578.358866308231</v>
      </c>
      <c r="BK3768" s="18">
        <v>12.711240723067291</v>
      </c>
      <c r="BL3768" t="s">
        <v>282</v>
      </c>
    </row>
    <row r="3769" spans="1:64">
      <c r="A3769" t="s">
        <v>4897</v>
      </c>
      <c r="B3769" t="s">
        <v>4892</v>
      </c>
      <c r="C3769" t="s">
        <v>509</v>
      </c>
      <c r="D3769" t="s">
        <v>795</v>
      </c>
      <c r="E3769">
        <v>2019</v>
      </c>
      <c r="F3769" s="23">
        <v>8012.43</v>
      </c>
      <c r="G3769" s="23">
        <v>1662.55</v>
      </c>
      <c r="H3769" s="22">
        <v>3580568</v>
      </c>
      <c r="I3769" s="34">
        <v>28727.658202905972</v>
      </c>
      <c r="J3769" s="22">
        <v>179</v>
      </c>
      <c r="K3769" s="22">
        <v>241</v>
      </c>
      <c r="L3769" s="23">
        <v>176624.79</v>
      </c>
      <c r="M3769" s="23">
        <v>176.62479000000002</v>
      </c>
      <c r="N3769" s="23">
        <v>1056.3928689900001</v>
      </c>
      <c r="O3769" s="14">
        <v>3.6772676057637712</v>
      </c>
      <c r="P3769" s="22">
        <v>11</v>
      </c>
      <c r="Q3769" s="22">
        <v>19</v>
      </c>
      <c r="R3769" s="23">
        <v>13503</v>
      </c>
      <c r="S3769" s="23">
        <v>13.503</v>
      </c>
      <c r="T3769" s="23">
        <v>39.385697</v>
      </c>
      <c r="U3769" s="14">
        <v>0.13710027013624071</v>
      </c>
      <c r="V3769" s="22">
        <v>14</v>
      </c>
      <c r="W3769" s="22">
        <v>37</v>
      </c>
      <c r="X3769" s="23">
        <v>46700</v>
      </c>
      <c r="Y3769" s="23">
        <v>46.7</v>
      </c>
      <c r="Z3769" s="23">
        <v>141.85479799999999</v>
      </c>
      <c r="AA3769" s="14">
        <v>0.49379172154606926</v>
      </c>
      <c r="AB3769" s="22">
        <v>53</v>
      </c>
      <c r="AC3769" s="22">
        <v>57</v>
      </c>
      <c r="AD3769" s="23">
        <v>25543.529690987129</v>
      </c>
      <c r="AE3769" s="23">
        <v>25.543529690987128</v>
      </c>
      <c r="AF3769" s="23">
        <v>72.346151844000005</v>
      </c>
      <c r="AG3769" s="14">
        <v>0.25183449111310358</v>
      </c>
      <c r="AH3769" s="22">
        <v>72</v>
      </c>
      <c r="AI3769" s="23">
        <v>34103.57</v>
      </c>
      <c r="AJ3769" s="23">
        <v>34.103569999999998</v>
      </c>
      <c r="AK3769" s="23">
        <v>30.283970159999992</v>
      </c>
      <c r="AL3769" s="14">
        <v>0.10541746892872943</v>
      </c>
      <c r="AM3769" s="22">
        <v>50665</v>
      </c>
      <c r="AN3769" s="23">
        <v>817558.64000000025</v>
      </c>
      <c r="AO3769" s="23">
        <v>817.5586400000002</v>
      </c>
      <c r="AP3769" s="23">
        <v>725.99207232000003</v>
      </c>
      <c r="AQ3769" s="14">
        <v>2.5271536830195287</v>
      </c>
      <c r="AR3769" s="22">
        <v>50737</v>
      </c>
      <c r="AS3769" s="23">
        <v>851662.21000000008</v>
      </c>
      <c r="AT3769" s="23">
        <v>851.66221000000007</v>
      </c>
      <c r="AU3769" s="23">
        <v>756.27604247999977</v>
      </c>
      <c r="AV3769" s="14">
        <v>2.6325711519482575</v>
      </c>
      <c r="AW3769" s="22">
        <v>232</v>
      </c>
      <c r="AX3769" s="22" t="s">
        <v>782</v>
      </c>
      <c r="AY3769" s="23">
        <v>98554.3</v>
      </c>
      <c r="AZ3769" s="23">
        <v>98.554299999999998</v>
      </c>
      <c r="BA3769" s="23">
        <v>295.78734699999995</v>
      </c>
      <c r="BB3769" s="14">
        <v>1.0296256830641326</v>
      </c>
      <c r="BC3769" s="22">
        <v>619</v>
      </c>
      <c r="BD3769" s="23">
        <v>762670.89999999991</v>
      </c>
      <c r="BE3769" s="23">
        <v>762.67090000000042</v>
      </c>
      <c r="BF3769" s="23">
        <v>1328.5178176697814</v>
      </c>
      <c r="BG3769" s="14">
        <v>4.6245252860025818</v>
      </c>
      <c r="BH3769" s="22">
        <v>51845</v>
      </c>
      <c r="BI3769" s="23">
        <v>1975.2587296909876</v>
      </c>
      <c r="BJ3769" s="23">
        <v>3690.5607229837815</v>
      </c>
      <c r="BK3769" s="14">
        <v>12.846716209574158</v>
      </c>
      <c r="BL3769" t="s">
        <v>282</v>
      </c>
    </row>
    <row r="3770" spans="1:64">
      <c r="A3770" t="s">
        <v>4898</v>
      </c>
      <c r="B3770" t="s">
        <v>4892</v>
      </c>
      <c r="C3770" t="s">
        <v>509</v>
      </c>
      <c r="D3770" t="s">
        <v>795</v>
      </c>
      <c r="E3770">
        <v>2020</v>
      </c>
      <c r="F3770" s="23">
        <v>8012.41</v>
      </c>
      <c r="G3770" s="23">
        <v>1667.87</v>
      </c>
      <c r="H3770" s="22">
        <v>3571053</v>
      </c>
      <c r="I3770" s="34">
        <v>28831.620837985334</v>
      </c>
      <c r="J3770" s="22">
        <v>183</v>
      </c>
      <c r="K3770" s="22">
        <v>277</v>
      </c>
      <c r="L3770" s="23">
        <v>221023.79</v>
      </c>
      <c r="M3770" s="23">
        <v>221.02379000000002</v>
      </c>
      <c r="N3770" s="23">
        <v>1321.9432879900005</v>
      </c>
      <c r="O3770" s="14">
        <v>4.5850467284459953</v>
      </c>
      <c r="P3770" s="22">
        <v>10</v>
      </c>
      <c r="Q3770" s="22">
        <v>17</v>
      </c>
      <c r="R3770" s="23">
        <v>7881</v>
      </c>
      <c r="S3770" s="23">
        <v>7.8810000000000002</v>
      </c>
      <c r="T3770" s="23">
        <v>19.671379249999998</v>
      </c>
      <c r="U3770" s="14">
        <v>6.8228488993179251E-2</v>
      </c>
      <c r="V3770" s="22">
        <v>14</v>
      </c>
      <c r="W3770" s="22">
        <v>37</v>
      </c>
      <c r="X3770" s="23">
        <v>46700</v>
      </c>
      <c r="Y3770" s="23">
        <v>46.7</v>
      </c>
      <c r="Z3770" s="23">
        <v>189.92040499999999</v>
      </c>
      <c r="AA3770" s="14">
        <v>0.65872260899665414</v>
      </c>
      <c r="AB3770" s="22">
        <v>52</v>
      </c>
      <c r="AC3770" s="22">
        <v>56</v>
      </c>
      <c r="AD3770" s="23">
        <v>32472.470195278973</v>
      </c>
      <c r="AE3770" s="23">
        <v>32.472470195278973</v>
      </c>
      <c r="AF3770" s="23">
        <v>82.36179540900001</v>
      </c>
      <c r="AG3770" s="14">
        <v>0.2856648118113751</v>
      </c>
      <c r="AH3770" s="22">
        <v>106</v>
      </c>
      <c r="AI3770" s="23">
        <v>45282.409999999989</v>
      </c>
      <c r="AJ3770" s="23">
        <v>45.282409999999992</v>
      </c>
      <c r="AK3770" s="23">
        <v>40.210780079999985</v>
      </c>
      <c r="AL3770" s="14">
        <v>0.13946763626629946</v>
      </c>
      <c r="AM3770" s="22">
        <v>55923</v>
      </c>
      <c r="AN3770" s="23">
        <v>898526.52700000012</v>
      </c>
      <c r="AO3770" s="23">
        <v>898.5265270000001</v>
      </c>
      <c r="AP3770" s="23">
        <v>797.89155597599995</v>
      </c>
      <c r="AQ3770" s="14">
        <v>2.7674183163673782</v>
      </c>
      <c r="AR3770" s="22">
        <v>56029</v>
      </c>
      <c r="AS3770" s="23">
        <v>943808.93700000003</v>
      </c>
      <c r="AT3770" s="23">
        <v>943.80893700000001</v>
      </c>
      <c r="AU3770" s="23">
        <v>838.10233605600013</v>
      </c>
      <c r="AV3770" s="14">
        <v>2.9068859526336785</v>
      </c>
      <c r="AW3770" s="22">
        <v>231</v>
      </c>
      <c r="AX3770" s="22">
        <v>266</v>
      </c>
      <c r="AY3770" s="23">
        <v>109350.66</v>
      </c>
      <c r="AZ3770" s="23">
        <v>109.35066</v>
      </c>
      <c r="BA3770" s="23">
        <v>324.41295399999996</v>
      </c>
      <c r="BB3770" s="14">
        <v>1.1251984611721502</v>
      </c>
      <c r="BC3770" s="22">
        <v>627</v>
      </c>
      <c r="BD3770" s="23">
        <v>828055.49999999988</v>
      </c>
      <c r="BE3770" s="23">
        <v>828.05550000000051</v>
      </c>
      <c r="BF3770" s="23">
        <v>1562.5729945773205</v>
      </c>
      <c r="BG3770" s="14">
        <v>5.4196501936465822</v>
      </c>
      <c r="BH3770" s="22">
        <v>57146</v>
      </c>
      <c r="BI3770" s="23">
        <v>2189.2923571952797</v>
      </c>
      <c r="BJ3770" s="23">
        <v>4338.985152282321</v>
      </c>
      <c r="BK3770" s="14">
        <v>15.049397245699614</v>
      </c>
      <c r="BL3770" t="s">
        <v>282</v>
      </c>
    </row>
    <row r="3771" spans="1:64">
      <c r="A3771" t="s">
        <v>4899</v>
      </c>
      <c r="B3771" t="s">
        <v>4892</v>
      </c>
      <c r="C3771" t="s">
        <v>509</v>
      </c>
      <c r="D3771" t="s">
        <v>795</v>
      </c>
      <c r="E3771">
        <v>2021</v>
      </c>
      <c r="F3771" s="23">
        <v>8012.41</v>
      </c>
      <c r="G3771" s="23">
        <v>1669.6</v>
      </c>
      <c r="H3771" s="22">
        <v>3565239</v>
      </c>
      <c r="I3771" s="34">
        <v>26774.58</v>
      </c>
      <c r="J3771" s="22">
        <v>193</v>
      </c>
      <c r="K3771" s="22">
        <v>314</v>
      </c>
      <c r="L3771" s="23">
        <v>228664.05</v>
      </c>
      <c r="M3771" s="23">
        <v>228.66</v>
      </c>
      <c r="N3771" s="23">
        <v>1367.59</v>
      </c>
      <c r="O3771" s="14">
        <v>5.1100000000000003</v>
      </c>
      <c r="P3771" s="22">
        <v>11</v>
      </c>
      <c r="Q3771" s="22">
        <v>20</v>
      </c>
      <c r="R3771" s="23">
        <v>13804</v>
      </c>
      <c r="S3771" s="23">
        <v>13.8</v>
      </c>
      <c r="T3771" s="23">
        <v>34.44</v>
      </c>
      <c r="U3771" s="14">
        <v>0.13</v>
      </c>
      <c r="V3771" s="22">
        <v>14</v>
      </c>
      <c r="W3771" s="22">
        <v>35</v>
      </c>
      <c r="X3771" s="23">
        <v>43250</v>
      </c>
      <c r="Y3771" s="23">
        <v>43.25</v>
      </c>
      <c r="Z3771" s="23">
        <v>149.13999999999999</v>
      </c>
      <c r="AA3771" s="14">
        <v>0.56000000000000005</v>
      </c>
      <c r="AB3771" s="22">
        <v>55</v>
      </c>
      <c r="AC3771" s="22">
        <v>33913.092210000003</v>
      </c>
      <c r="AD3771" s="23">
        <v>33910</v>
      </c>
      <c r="AE3771" s="23">
        <v>33.909999999999997</v>
      </c>
      <c r="AF3771" s="23">
        <v>86.848893829999994</v>
      </c>
      <c r="AG3771" s="14">
        <v>0.2856648118113751</v>
      </c>
      <c r="AH3771" s="22">
        <v>132</v>
      </c>
      <c r="AI3771" s="23">
        <v>50947.275000000001</v>
      </c>
      <c r="AJ3771" s="23">
        <v>50.947274999999998</v>
      </c>
      <c r="AK3771" s="23">
        <v>45.588788999999998</v>
      </c>
      <c r="AL3771" s="14">
        <v>0.17180000000000001</v>
      </c>
      <c r="AM3771" s="22">
        <v>63480</v>
      </c>
      <c r="AN3771" s="23">
        <v>1000849.629</v>
      </c>
      <c r="AO3771" s="23">
        <v>1000.849629</v>
      </c>
      <c r="AP3771" s="23">
        <v>895.58317999999997</v>
      </c>
      <c r="AQ3771" s="14">
        <v>3.3464</v>
      </c>
      <c r="AR3771" s="22">
        <v>63612</v>
      </c>
      <c r="AS3771" s="23">
        <v>1051796.9040000001</v>
      </c>
      <c r="AT3771" s="23">
        <v>1051.8</v>
      </c>
      <c r="AU3771" s="23">
        <v>941.17</v>
      </c>
      <c r="AV3771" s="14">
        <v>3.52</v>
      </c>
      <c r="AW3771" s="22">
        <v>235</v>
      </c>
      <c r="AX3771" s="22">
        <v>360</v>
      </c>
      <c r="AY3771" s="23">
        <v>120031.57</v>
      </c>
      <c r="AZ3771" s="23">
        <v>120.03</v>
      </c>
      <c r="BA3771" s="23">
        <v>362.05</v>
      </c>
      <c r="BB3771" s="14">
        <v>1.35</v>
      </c>
      <c r="BC3771" s="22">
        <v>635</v>
      </c>
      <c r="BD3771" s="23">
        <v>858366.7</v>
      </c>
      <c r="BE3771" s="23">
        <v>858.37</v>
      </c>
      <c r="BF3771" s="23">
        <v>1425.47</v>
      </c>
      <c r="BG3771" s="14">
        <v>5.32</v>
      </c>
      <c r="BH3771" s="22">
        <v>64755</v>
      </c>
      <c r="BI3771" s="23">
        <v>2349.83</v>
      </c>
      <c r="BJ3771" s="23">
        <v>4366.71</v>
      </c>
      <c r="BK3771" s="14">
        <v>16.3</v>
      </c>
      <c r="BL3771" t="s">
        <v>282</v>
      </c>
    </row>
    <row r="3772" spans="1:64">
      <c r="A3772" t="s">
        <v>4900</v>
      </c>
      <c r="B3772" t="s">
        <v>4892</v>
      </c>
      <c r="C3772" t="s">
        <v>509</v>
      </c>
      <c r="D3772" s="111" t="s">
        <v>795</v>
      </c>
      <c r="E3772" s="110">
        <v>2022</v>
      </c>
      <c r="F3772" s="23"/>
      <c r="G3772" s="23"/>
      <c r="H3772" s="22">
        <v>3600754</v>
      </c>
      <c r="I3772" s="34">
        <v>26096.602059738874</v>
      </c>
      <c r="J3772" s="22">
        <v>195</v>
      </c>
      <c r="K3772" s="22">
        <v>310</v>
      </c>
      <c r="L3772" s="23">
        <v>219719.05000000002</v>
      </c>
      <c r="M3772" s="23">
        <v>219.71904999999998</v>
      </c>
      <c r="N3772" s="23">
        <v>1300.2973379000014</v>
      </c>
      <c r="O3772" s="14">
        <v>5.1100000000000003</v>
      </c>
      <c r="P3772" s="22">
        <v>10</v>
      </c>
      <c r="Q3772" s="22">
        <v>17</v>
      </c>
      <c r="R3772" s="23">
        <v>8505</v>
      </c>
      <c r="S3772" s="23">
        <v>8.5050000000000008</v>
      </c>
      <c r="T3772" s="23">
        <v>21.866785000000004</v>
      </c>
      <c r="U3772" s="14">
        <v>8.379169422112423E-2</v>
      </c>
      <c r="V3772" s="22">
        <v>13</v>
      </c>
      <c r="W3772" s="22">
        <v>32</v>
      </c>
      <c r="X3772" s="23">
        <v>39200</v>
      </c>
      <c r="Y3772" s="23">
        <v>39.200000000000003</v>
      </c>
      <c r="Z3772" s="23">
        <v>126.68702800000001</v>
      </c>
      <c r="AA3772" s="14">
        <v>0.48545411279980127</v>
      </c>
      <c r="AB3772" s="22">
        <v>55</v>
      </c>
      <c r="AC3772" s="22">
        <v>72</v>
      </c>
      <c r="AD3772" s="23">
        <v>33422.162905579396</v>
      </c>
      <c r="AE3772" s="23">
        <v>33.422162905579398</v>
      </c>
      <c r="AF3772" s="23">
        <v>80.455314692999977</v>
      </c>
      <c r="AG3772" s="14">
        <v>0.30829804780264569</v>
      </c>
      <c r="AH3772" s="22">
        <v>167</v>
      </c>
      <c r="AI3772" s="23">
        <v>62863.800000000017</v>
      </c>
      <c r="AJ3772" s="23">
        <v>62.863800000000019</v>
      </c>
      <c r="AK3772" s="23">
        <v>64.395408483958605</v>
      </c>
      <c r="AL3772" s="14">
        <v>0.2</v>
      </c>
      <c r="AM3772" s="22">
        <v>78443</v>
      </c>
      <c r="AN3772" s="23">
        <v>1151099.8499600708</v>
      </c>
      <c r="AO3772" s="23">
        <v>1151.0998499601903</v>
      </c>
      <c r="AP3772" s="23">
        <v>1179.1451525998802</v>
      </c>
      <c r="AQ3772" s="14">
        <v>4.5183857649384676</v>
      </c>
      <c r="AR3772" s="22">
        <v>78610</v>
      </c>
      <c r="AS3772" s="23">
        <v>1213963.649960001</v>
      </c>
      <c r="AT3772" s="23">
        <v>1213.963649960001</v>
      </c>
      <c r="AU3772" s="23">
        <v>1243.540561083669</v>
      </c>
      <c r="AV3772" s="14">
        <v>4.7651435931659831</v>
      </c>
      <c r="AW3772" s="22">
        <v>237</v>
      </c>
      <c r="AX3772" s="22">
        <v>361</v>
      </c>
      <c r="AY3772" s="23">
        <v>119027.67000000001</v>
      </c>
      <c r="AZ3772" s="23">
        <v>119.02767000000001</v>
      </c>
      <c r="BA3772" s="23">
        <v>345.7196113294554</v>
      </c>
      <c r="BB3772" s="14">
        <v>1.3247686826739109</v>
      </c>
      <c r="BC3772" s="22">
        <v>630</v>
      </c>
      <c r="BD3772" s="23">
        <v>939189.7</v>
      </c>
      <c r="BE3772" s="23">
        <v>939.18970000000013</v>
      </c>
      <c r="BF3772" s="23">
        <v>1874.653874324054</v>
      </c>
      <c r="BG3772" s="14">
        <v>7.1835171108970499</v>
      </c>
      <c r="BH3772" s="22">
        <v>79750</v>
      </c>
      <c r="BI3772" s="23">
        <v>2573.0272328655806</v>
      </c>
      <c r="BJ3772" s="23">
        <v>4993.2205123301774</v>
      </c>
      <c r="BK3772" s="14">
        <v>19.133604064237854</v>
      </c>
      <c r="BL3772" t="s">
        <v>282</v>
      </c>
    </row>
    <row r="3773" spans="1:64">
      <c r="A3773" t="s">
        <v>4901</v>
      </c>
      <c r="B3773" t="s">
        <v>4892</v>
      </c>
      <c r="C3773" t="s">
        <v>509</v>
      </c>
      <c r="D3773" t="s">
        <v>795</v>
      </c>
      <c r="E3773">
        <v>2023</v>
      </c>
      <c r="F3773">
        <v>8012.64</v>
      </c>
      <c r="G3773">
        <v>1703.33</v>
      </c>
      <c r="H3773">
        <v>3573137</v>
      </c>
      <c r="I3773">
        <v>26096.602059738874</v>
      </c>
      <c r="J3773">
        <v>197</v>
      </c>
      <c r="K3773">
        <v>325</v>
      </c>
      <c r="L3773">
        <v>232829.05</v>
      </c>
      <c r="M3773">
        <v>232.82905</v>
      </c>
      <c r="N3773">
        <v>1377.8823179999999</v>
      </c>
      <c r="O3773">
        <v>5.2799299879954837</v>
      </c>
      <c r="P3773">
        <v>11</v>
      </c>
      <c r="Q3773">
        <v>18</v>
      </c>
      <c r="R3773">
        <v>9061</v>
      </c>
      <c r="S3773">
        <v>9.0609999999999999</v>
      </c>
      <c r="T3773">
        <v>36.848213000000001</v>
      </c>
      <c r="U3773">
        <v>0.14119927535258858</v>
      </c>
      <c r="V3773">
        <v>13</v>
      </c>
      <c r="W3773">
        <v>27</v>
      </c>
      <c r="X3773">
        <v>40022</v>
      </c>
      <c r="Y3773">
        <v>40.021999999999998</v>
      </c>
      <c r="Z3773">
        <v>131.07390799999999</v>
      </c>
      <c r="AA3773">
        <v>0.50226427065084167</v>
      </c>
      <c r="AB3773">
        <v>56</v>
      </c>
      <c r="AC3773">
        <v>78</v>
      </c>
      <c r="AD3773">
        <v>33226.12270386266</v>
      </c>
      <c r="AE3773">
        <v>33.22612270386265</v>
      </c>
      <c r="AF3773">
        <v>84.327991385999994</v>
      </c>
      <c r="AG3773">
        <v>0.32313782151776349</v>
      </c>
      <c r="AH3773">
        <v>220</v>
      </c>
      <c r="AI3773">
        <v>68143.264999999999</v>
      </c>
      <c r="AJ3773">
        <v>68.143265</v>
      </c>
      <c r="AK3773">
        <v>63.917513</v>
      </c>
      <c r="AL3773">
        <v>0.24492657263839798</v>
      </c>
      <c r="AM3773">
        <v>101049</v>
      </c>
      <c r="AN3773">
        <v>1527502.9909600001</v>
      </c>
      <c r="AO3773">
        <v>1527.5029910000001</v>
      </c>
      <c r="AP3773">
        <v>1432.7783079999999</v>
      </c>
      <c r="AQ3773">
        <v>5.4902868378042635</v>
      </c>
      <c r="AR3773">
        <v>118774</v>
      </c>
      <c r="AS3773">
        <v>1608280.9519605599</v>
      </c>
      <c r="AT3773">
        <v>1608.28095196046</v>
      </c>
      <c r="AU3773">
        <v>1508.5470042222487</v>
      </c>
      <c r="AV3773">
        <v>5.7806261549644189</v>
      </c>
      <c r="AW3773">
        <v>237</v>
      </c>
      <c r="AX3773">
        <v>359</v>
      </c>
      <c r="AY3773">
        <v>116059.96</v>
      </c>
      <c r="AZ3773">
        <v>116.0599</v>
      </c>
      <c r="BA3773">
        <v>326.64636200000001</v>
      </c>
      <c r="BB3773">
        <v>1.3247686826739109</v>
      </c>
      <c r="BC3773">
        <v>639</v>
      </c>
      <c r="BD3773">
        <v>1013421.6</v>
      </c>
      <c r="BE3773">
        <v>1013.4216</v>
      </c>
      <c r="BF3773">
        <v>2473.9617010000002</v>
      </c>
      <c r="BG3773">
        <v>9.4800146599037927</v>
      </c>
      <c r="BH3773">
        <v>119927</v>
      </c>
      <c r="BI3773">
        <v>3052.9006246643225</v>
      </c>
      <c r="BJ3773">
        <v>5939.2874976082494</v>
      </c>
      <c r="BK3773">
        <v>22.8319408530588</v>
      </c>
      <c r="BL3773" t="s">
        <v>282</v>
      </c>
    </row>
    <row r="3774" spans="1:64">
      <c r="A3774" t="s">
        <v>4902</v>
      </c>
      <c r="B3774" t="s">
        <v>4892</v>
      </c>
      <c r="C3774" t="s">
        <v>509</v>
      </c>
      <c r="D3774" t="s">
        <v>795</v>
      </c>
      <c r="E3774">
        <v>2024</v>
      </c>
      <c r="F3774">
        <v>8012.41</v>
      </c>
      <c r="G3774">
        <v>1705.79</v>
      </c>
      <c r="H3774">
        <v>3571898</v>
      </c>
      <c r="I3774">
        <v>24492.855161017338</v>
      </c>
      <c r="J3774">
        <v>201</v>
      </c>
      <c r="K3774">
        <v>328</v>
      </c>
      <c r="L3774">
        <v>232037.85</v>
      </c>
      <c r="M3774">
        <v>232.03784999999996</v>
      </c>
      <c r="N3774">
        <v>1373.1999963000019</v>
      </c>
      <c r="O3774">
        <v>5.6065329553149761</v>
      </c>
      <c r="P3774">
        <v>11</v>
      </c>
      <c r="Q3774">
        <v>16</v>
      </c>
      <c r="R3774">
        <v>7841</v>
      </c>
      <c r="S3774">
        <v>7.8410000000000002</v>
      </c>
      <c r="T3774">
        <v>29.447708250000002</v>
      </c>
      <c r="U3774">
        <v>0.12022978969339915</v>
      </c>
      <c r="V3774">
        <v>13</v>
      </c>
      <c r="W3774">
        <v>28</v>
      </c>
      <c r="X3774">
        <v>36410</v>
      </c>
      <c r="Y3774">
        <v>36.410000000000004</v>
      </c>
      <c r="Z3774">
        <v>83.086814709999999</v>
      </c>
      <c r="AA3774">
        <v>0.33922878391997524</v>
      </c>
      <c r="AB3774">
        <v>56</v>
      </c>
      <c r="AC3774">
        <v>79</v>
      </c>
      <c r="AD3774">
        <v>31176.952613733913</v>
      </c>
      <c r="AE3774">
        <v>31.176952613733889</v>
      </c>
      <c r="AF3774">
        <v>85.230384522000008</v>
      </c>
      <c r="AG3774">
        <v>0.34798060071678416</v>
      </c>
      <c r="AH3774">
        <v>323</v>
      </c>
      <c r="AI3774">
        <v>141121.62</v>
      </c>
      <c r="AJ3774">
        <v>141.12161999999981</v>
      </c>
      <c r="AK3774">
        <v>127.28377164891243</v>
      </c>
      <c r="AL3774">
        <v>0.51967714997758374</v>
      </c>
      <c r="AM3774">
        <v>124066</v>
      </c>
      <c r="AN3774">
        <v>1945929.3169999102</v>
      </c>
      <c r="AO3774">
        <v>1945.929317000398</v>
      </c>
      <c r="AP3774">
        <v>1755.118902616983</v>
      </c>
      <c r="AQ3774">
        <v>7.1658403688697696</v>
      </c>
      <c r="AR3774">
        <v>159628</v>
      </c>
      <c r="AS3774">
        <v>2116981.2410011296</v>
      </c>
      <c r="AT3774">
        <v>2116.9812410009345</v>
      </c>
      <c r="AU3774">
        <v>1909.3981266973103</v>
      </c>
      <c r="AV3774">
        <v>7.7957351813205316</v>
      </c>
      <c r="AW3774">
        <v>232</v>
      </c>
      <c r="AX3774">
        <v>332</v>
      </c>
      <c r="AY3774">
        <v>107084.40000000001</v>
      </c>
      <c r="AZ3774">
        <v>107.08439999999993</v>
      </c>
      <c r="BA3774">
        <v>294.31056886011737</v>
      </c>
      <c r="BB3774">
        <v>1.2016180511635086</v>
      </c>
      <c r="BC3774">
        <v>623</v>
      </c>
      <c r="BD3774">
        <v>1083074.1000000001</v>
      </c>
      <c r="BE3774">
        <v>1083.0740999999964</v>
      </c>
      <c r="BF3774">
        <v>2310.8717984011919</v>
      </c>
      <c r="BG3774">
        <v>9.4348812468346264</v>
      </c>
      <c r="BH3774">
        <v>160764</v>
      </c>
      <c r="BI3774">
        <v>3614.6055436146644</v>
      </c>
      <c r="BJ3774">
        <v>6085.5453977406214</v>
      </c>
      <c r="BK3774">
        <v>24.846206608963804</v>
      </c>
      <c r="BL3774" t="s">
        <v>282</v>
      </c>
    </row>
    <row r="3775" spans="1:64">
      <c r="A3775" t="s">
        <v>4903</v>
      </c>
      <c r="B3775" t="s">
        <v>4904</v>
      </c>
      <c r="C3775" t="s">
        <v>679</v>
      </c>
      <c r="D3775" t="s">
        <v>808</v>
      </c>
      <c r="E3775">
        <v>2012</v>
      </c>
      <c r="F3775" s="23">
        <v>145.66</v>
      </c>
      <c r="G3775" s="23">
        <v>103.01</v>
      </c>
      <c r="H3775" s="22">
        <v>362213</v>
      </c>
      <c r="I3775" s="34">
        <v>3032.4383809999999</v>
      </c>
      <c r="J3775" s="22">
        <v>1</v>
      </c>
      <c r="K3775" s="22" t="s">
        <v>782</v>
      </c>
      <c r="L3775" s="23">
        <v>1365</v>
      </c>
      <c r="M3775" s="23">
        <v>1.365</v>
      </c>
      <c r="N3775" s="23">
        <v>7.99071</v>
      </c>
      <c r="O3775" s="14">
        <v>0.26350774512242264</v>
      </c>
      <c r="P3775" s="22">
        <v>1</v>
      </c>
      <c r="Q3775" s="22" t="s">
        <v>782</v>
      </c>
      <c r="R3775" s="23">
        <v>4968</v>
      </c>
      <c r="S3775" s="23">
        <v>4.968</v>
      </c>
      <c r="T3775" s="23">
        <v>11.220727</v>
      </c>
      <c r="U3775" s="14">
        <v>0.3700232482976214</v>
      </c>
      <c r="V3775" s="22">
        <v>0</v>
      </c>
      <c r="W3775" s="22" t="s">
        <v>782</v>
      </c>
      <c r="X3775" s="23">
        <v>0</v>
      </c>
      <c r="Y3775" s="23">
        <v>0</v>
      </c>
      <c r="Z3775" s="23">
        <v>0</v>
      </c>
      <c r="AA3775" s="14">
        <v>0</v>
      </c>
      <c r="AB3775" s="22">
        <v>1</v>
      </c>
      <c r="AC3775" s="22" t="s">
        <v>782</v>
      </c>
      <c r="AD3775" s="23">
        <v>750</v>
      </c>
      <c r="AE3775" s="23">
        <v>0.75</v>
      </c>
      <c r="AF3775" s="23">
        <v>3.0560000000000001E-3</v>
      </c>
      <c r="AG3775" s="14">
        <v>1.0077698591165536E-4</v>
      </c>
      <c r="AH3775" s="22" t="s">
        <v>782</v>
      </c>
      <c r="AI3775" s="23" t="s">
        <v>782</v>
      </c>
      <c r="AJ3775" s="23" t="s">
        <v>782</v>
      </c>
      <c r="AK3775" s="23" t="s">
        <v>782</v>
      </c>
      <c r="AL3775" s="14" t="s">
        <v>782</v>
      </c>
      <c r="AM3775" s="22" t="s">
        <v>782</v>
      </c>
      <c r="AN3775" s="23" t="s">
        <v>782</v>
      </c>
      <c r="AO3775" s="23" t="s">
        <v>782</v>
      </c>
      <c r="AP3775" s="23" t="s">
        <v>782</v>
      </c>
      <c r="AQ3775" s="14" t="s">
        <v>782</v>
      </c>
      <c r="AR3775" s="22">
        <v>1208</v>
      </c>
      <c r="AS3775" s="23">
        <v>15462.310999999978</v>
      </c>
      <c r="AT3775" s="23">
        <v>15.462310999999978</v>
      </c>
      <c r="AU3775" s="23">
        <v>12.083506</v>
      </c>
      <c r="AV3775" s="14">
        <v>0.39847490638920252</v>
      </c>
      <c r="AW3775" s="22">
        <v>2</v>
      </c>
      <c r="AX3775" s="22" t="s">
        <v>782</v>
      </c>
      <c r="AY3775" s="23">
        <v>1230</v>
      </c>
      <c r="AZ3775" s="23">
        <v>1.23</v>
      </c>
      <c r="BA3775" s="23">
        <v>3.4207299999999998</v>
      </c>
      <c r="BB3775" s="14">
        <v>0.11280460046386677</v>
      </c>
      <c r="BC3775" s="22">
        <v>0</v>
      </c>
      <c r="BD3775" s="23">
        <v>0</v>
      </c>
      <c r="BE3775" s="23">
        <v>0</v>
      </c>
      <c r="BF3775" s="23">
        <v>0</v>
      </c>
      <c r="BG3775" s="14">
        <v>0</v>
      </c>
      <c r="BH3775" s="22">
        <v>1213</v>
      </c>
      <c r="BI3775" s="23">
        <v>23.775310999999977</v>
      </c>
      <c r="BJ3775" s="23">
        <v>34.718728999999996</v>
      </c>
      <c r="BK3775" s="14">
        <v>1.1449112772590251</v>
      </c>
      <c r="BL3775" t="s">
        <v>680</v>
      </c>
    </row>
    <row r="3776" spans="1:64">
      <c r="A3776" t="s">
        <v>4905</v>
      </c>
      <c r="B3776" t="s">
        <v>4904</v>
      </c>
      <c r="C3776" t="s">
        <v>679</v>
      </c>
      <c r="D3776" t="s">
        <v>808</v>
      </c>
      <c r="E3776">
        <v>2015</v>
      </c>
      <c r="F3776" s="23">
        <v>145.66</v>
      </c>
      <c r="G3776" s="23">
        <v>102.5</v>
      </c>
      <c r="H3776" s="22">
        <v>364742</v>
      </c>
      <c r="I3776" s="29">
        <v>2948.2533320769617</v>
      </c>
      <c r="J3776" s="28">
        <v>5</v>
      </c>
      <c r="K3776" s="28">
        <v>5</v>
      </c>
      <c r="L3776" s="30">
        <v>2328.89</v>
      </c>
      <c r="M3776" s="31">
        <v>2.3288899999999999</v>
      </c>
      <c r="N3776" s="30">
        <v>13.929917803679869</v>
      </c>
      <c r="O3776" s="32">
        <v>0.47248035479592365</v>
      </c>
      <c r="P3776" s="28">
        <v>1</v>
      </c>
      <c r="Q3776" s="28">
        <v>1</v>
      </c>
      <c r="R3776" s="30">
        <v>4968</v>
      </c>
      <c r="S3776" s="31">
        <v>4.968</v>
      </c>
      <c r="T3776" s="30">
        <v>0</v>
      </c>
      <c r="U3776" s="32">
        <v>0</v>
      </c>
      <c r="V3776" s="28">
        <v>1</v>
      </c>
      <c r="W3776" s="28">
        <v>2</v>
      </c>
      <c r="X3776" s="30">
        <v>2700</v>
      </c>
      <c r="Y3776" s="31">
        <v>2.7</v>
      </c>
      <c r="Z3776" s="30">
        <v>1.4929809999999999</v>
      </c>
      <c r="AA3776" s="18">
        <v>5.0639508611976594E-2</v>
      </c>
      <c r="AB3776" s="28">
        <v>1</v>
      </c>
      <c r="AC3776" s="22" t="s">
        <v>782</v>
      </c>
      <c r="AD3776" s="30">
        <v>750</v>
      </c>
      <c r="AE3776" s="19">
        <v>0.75</v>
      </c>
      <c r="AF3776" s="30">
        <v>3.8075117849999991</v>
      </c>
      <c r="AG3776" s="18">
        <v>0.12914466147038028</v>
      </c>
      <c r="AH3776" s="22" t="s">
        <v>782</v>
      </c>
      <c r="AI3776" s="23" t="s">
        <v>782</v>
      </c>
      <c r="AJ3776" s="23" t="s">
        <v>782</v>
      </c>
      <c r="AK3776" s="23" t="s">
        <v>782</v>
      </c>
      <c r="AL3776" s="14" t="s">
        <v>782</v>
      </c>
      <c r="AM3776" s="22" t="s">
        <v>782</v>
      </c>
      <c r="AN3776" s="23" t="s">
        <v>782</v>
      </c>
      <c r="AO3776" s="23" t="s">
        <v>782</v>
      </c>
      <c r="AP3776" s="23" t="s">
        <v>782</v>
      </c>
      <c r="AQ3776" s="14" t="s">
        <v>782</v>
      </c>
      <c r="AR3776" s="28">
        <v>1585</v>
      </c>
      <c r="AS3776" s="30">
        <v>22173.195999999953</v>
      </c>
      <c r="AT3776" s="33">
        <v>22.173195999999951</v>
      </c>
      <c r="AU3776" s="30">
        <v>19.693407233636492</v>
      </c>
      <c r="AV3776" s="18">
        <v>0.66796862465556983</v>
      </c>
      <c r="AW3776" s="28">
        <v>2</v>
      </c>
      <c r="AX3776" s="22" t="s">
        <v>782</v>
      </c>
      <c r="AY3776" s="30">
        <v>1150</v>
      </c>
      <c r="AZ3776" s="19">
        <v>1.1499999999999999</v>
      </c>
      <c r="BA3776" s="30">
        <v>2.9966057770777161</v>
      </c>
      <c r="BB3776" s="18">
        <v>0.10164003698307335</v>
      </c>
      <c r="BC3776" s="28">
        <v>0</v>
      </c>
      <c r="BD3776" s="30">
        <v>0</v>
      </c>
      <c r="BE3776" s="19">
        <v>0</v>
      </c>
      <c r="BF3776" s="30">
        <v>0</v>
      </c>
      <c r="BG3776" s="18">
        <v>0</v>
      </c>
      <c r="BH3776" s="13">
        <v>1595</v>
      </c>
      <c r="BI3776" s="19">
        <v>34.070085999999954</v>
      </c>
      <c r="BJ3776" s="19">
        <v>41.920423599394077</v>
      </c>
      <c r="BK3776" s="18">
        <v>1.4218731865169238</v>
      </c>
      <c r="BL3776" t="s">
        <v>680</v>
      </c>
    </row>
    <row r="3777" spans="1:64">
      <c r="A3777" t="s">
        <v>4906</v>
      </c>
      <c r="B3777" t="s">
        <v>4904</v>
      </c>
      <c r="C3777" t="s">
        <v>679</v>
      </c>
      <c r="D3777" t="s">
        <v>808</v>
      </c>
      <c r="E3777">
        <v>2016</v>
      </c>
      <c r="F3777" s="23">
        <v>145.66</v>
      </c>
      <c r="G3777" s="23">
        <v>101.37</v>
      </c>
      <c r="H3777" s="22">
        <v>364920</v>
      </c>
      <c r="I3777" s="29">
        <v>3101.1872145198608</v>
      </c>
      <c r="J3777" s="28">
        <v>5</v>
      </c>
      <c r="K3777" s="28">
        <v>5</v>
      </c>
      <c r="L3777" s="30">
        <v>2328.89</v>
      </c>
      <c r="M3777" s="31">
        <v>2.3288899999999999</v>
      </c>
      <c r="N3777" s="30">
        <v>13.929091000000001</v>
      </c>
      <c r="O3777" s="32">
        <v>0.44915350272255528</v>
      </c>
      <c r="P3777" s="28">
        <v>1</v>
      </c>
      <c r="Q3777" s="28">
        <v>1</v>
      </c>
      <c r="R3777" s="30">
        <v>4968</v>
      </c>
      <c r="S3777" s="31">
        <v>4.968</v>
      </c>
      <c r="T3777" s="30">
        <v>7.6043449999999995</v>
      </c>
      <c r="U3777" s="32">
        <v>0.24520754388500654</v>
      </c>
      <c r="V3777" s="28">
        <v>1</v>
      </c>
      <c r="W3777" s="28">
        <v>1</v>
      </c>
      <c r="X3777" s="30">
        <v>1365</v>
      </c>
      <c r="Y3777" s="31">
        <v>1.365</v>
      </c>
      <c r="Z3777" s="30">
        <v>1.1834420000000001</v>
      </c>
      <c r="AA3777" s="18">
        <v>3.8160933801709415E-2</v>
      </c>
      <c r="AB3777" s="28">
        <v>1</v>
      </c>
      <c r="AC3777" s="22" t="s">
        <v>782</v>
      </c>
      <c r="AD3777" s="30">
        <v>750</v>
      </c>
      <c r="AE3777" s="19">
        <v>0.75</v>
      </c>
      <c r="AF3777" s="30">
        <v>5.2307030999999995</v>
      </c>
      <c r="AG3777" s="18">
        <v>0.16866776296218672</v>
      </c>
      <c r="AH3777" s="22" t="s">
        <v>782</v>
      </c>
      <c r="AI3777" s="23" t="s">
        <v>782</v>
      </c>
      <c r="AJ3777" s="23" t="s">
        <v>782</v>
      </c>
      <c r="AK3777" s="23" t="s">
        <v>782</v>
      </c>
      <c r="AL3777" s="14" t="s">
        <v>782</v>
      </c>
      <c r="AM3777" s="22" t="s">
        <v>782</v>
      </c>
      <c r="AN3777" s="23" t="s">
        <v>782</v>
      </c>
      <c r="AO3777" s="23" t="s">
        <v>782</v>
      </c>
      <c r="AP3777" s="23" t="s">
        <v>782</v>
      </c>
      <c r="AQ3777" s="14" t="s">
        <v>782</v>
      </c>
      <c r="AR3777" s="28">
        <v>1672</v>
      </c>
      <c r="AS3777" s="30">
        <v>24687.066000000043</v>
      </c>
      <c r="AT3777" s="33">
        <v>24.687066000000044</v>
      </c>
      <c r="AU3777" s="30">
        <v>21.922114608000058</v>
      </c>
      <c r="AV3777" s="18">
        <v>0.70689426634290231</v>
      </c>
      <c r="AW3777" s="28">
        <v>2</v>
      </c>
      <c r="AX3777" s="22" t="s">
        <v>782</v>
      </c>
      <c r="AY3777" s="30">
        <v>1950</v>
      </c>
      <c r="AZ3777" s="19">
        <v>1.95</v>
      </c>
      <c r="BA3777" s="30">
        <v>4.1753929999999997</v>
      </c>
      <c r="BB3777" s="18">
        <v>0.13463853392825406</v>
      </c>
      <c r="BC3777" s="28">
        <v>0</v>
      </c>
      <c r="BD3777" s="30">
        <v>0</v>
      </c>
      <c r="BE3777" s="19">
        <v>0</v>
      </c>
      <c r="BF3777" s="30">
        <v>0</v>
      </c>
      <c r="BG3777" s="18">
        <v>0</v>
      </c>
      <c r="BH3777" s="13">
        <v>1682</v>
      </c>
      <c r="BI3777" s="19">
        <v>36.048956000000047</v>
      </c>
      <c r="BJ3777" s="19">
        <v>54.045088708000058</v>
      </c>
      <c r="BK3777" s="18">
        <v>1.7427225436426144</v>
      </c>
      <c r="BL3777" t="s">
        <v>680</v>
      </c>
    </row>
    <row r="3778" spans="1:64">
      <c r="A3778" t="s">
        <v>4907</v>
      </c>
      <c r="B3778" t="s">
        <v>4904</v>
      </c>
      <c r="C3778" t="s">
        <v>679</v>
      </c>
      <c r="D3778" t="s">
        <v>808</v>
      </c>
      <c r="E3778">
        <v>2017</v>
      </c>
      <c r="F3778" s="23">
        <v>145.66</v>
      </c>
      <c r="G3778" s="23">
        <v>101.07</v>
      </c>
      <c r="H3778" s="22">
        <v>365529</v>
      </c>
      <c r="I3778" s="29">
        <v>2871.2341198430072</v>
      </c>
      <c r="J3778" s="28">
        <v>5</v>
      </c>
      <c r="K3778" s="28">
        <v>5</v>
      </c>
      <c r="L3778" s="30">
        <v>2328.89</v>
      </c>
      <c r="M3778" s="31">
        <v>2.3288899999999999</v>
      </c>
      <c r="N3778" s="30">
        <v>13.929091000000001</v>
      </c>
      <c r="O3778" s="32">
        <v>0.48512557383379146</v>
      </c>
      <c r="P3778" s="28">
        <v>1</v>
      </c>
      <c r="Q3778" s="28">
        <v>1</v>
      </c>
      <c r="R3778" s="30">
        <v>4968</v>
      </c>
      <c r="S3778" s="31">
        <v>4.968</v>
      </c>
      <c r="T3778" s="30">
        <v>11.679767999999999</v>
      </c>
      <c r="U3778" s="32">
        <v>0.40678563685495017</v>
      </c>
      <c r="V3778" s="28">
        <v>1</v>
      </c>
      <c r="W3778" s="28">
        <v>1</v>
      </c>
      <c r="X3778" s="30">
        <v>600</v>
      </c>
      <c r="Y3778" s="31">
        <v>0.6</v>
      </c>
      <c r="Z3778" s="30">
        <v>0.18671299999999999</v>
      </c>
      <c r="AA3778" s="18">
        <v>6.5028831577903182E-3</v>
      </c>
      <c r="AB3778" s="28">
        <v>1</v>
      </c>
      <c r="AC3778" s="22" t="s">
        <v>782</v>
      </c>
      <c r="AD3778" s="30">
        <v>750</v>
      </c>
      <c r="AE3778" s="19">
        <v>0.75</v>
      </c>
      <c r="AF3778" s="30">
        <v>5.1200478</v>
      </c>
      <c r="AG3778" s="18">
        <v>0.17832219827061518</v>
      </c>
      <c r="AH3778" s="22" t="s">
        <v>782</v>
      </c>
      <c r="AI3778" s="23" t="s">
        <v>782</v>
      </c>
      <c r="AJ3778" s="23" t="s">
        <v>782</v>
      </c>
      <c r="AK3778" s="23" t="s">
        <v>782</v>
      </c>
      <c r="AL3778" s="14" t="s">
        <v>782</v>
      </c>
      <c r="AM3778" s="22" t="s">
        <v>782</v>
      </c>
      <c r="AN3778" s="23" t="s">
        <v>782</v>
      </c>
      <c r="AO3778" s="23" t="s">
        <v>782</v>
      </c>
      <c r="AP3778" s="23" t="s">
        <v>782</v>
      </c>
      <c r="AQ3778" s="14" t="s">
        <v>782</v>
      </c>
      <c r="AR3778" s="28">
        <v>1773</v>
      </c>
      <c r="AS3778" s="30">
        <v>27252.821000000069</v>
      </c>
      <c r="AT3778" s="33">
        <v>27.252821000000068</v>
      </c>
      <c r="AU3778" s="30">
        <v>24.200505048000061</v>
      </c>
      <c r="AV3778" s="18">
        <v>0.84286073646001702</v>
      </c>
      <c r="AW3778" s="28">
        <v>2</v>
      </c>
      <c r="AX3778" s="22" t="s">
        <v>782</v>
      </c>
      <c r="AY3778" s="30">
        <v>1044</v>
      </c>
      <c r="AZ3778" s="19">
        <v>1.044</v>
      </c>
      <c r="BA3778" s="30">
        <v>1.678752</v>
      </c>
      <c r="BB3778" s="18">
        <v>5.8467959418502261E-2</v>
      </c>
      <c r="BC3778" s="28">
        <v>0</v>
      </c>
      <c r="BD3778" s="30">
        <v>0</v>
      </c>
      <c r="BE3778" s="19">
        <v>0</v>
      </c>
      <c r="BF3778" s="30">
        <v>0</v>
      </c>
      <c r="BG3778" s="18">
        <v>0</v>
      </c>
      <c r="BH3778" s="13">
        <v>1783</v>
      </c>
      <c r="BI3778" s="19">
        <v>36.943711000000064</v>
      </c>
      <c r="BJ3778" s="19">
        <v>56.794876848000065</v>
      </c>
      <c r="BK3778" s="18">
        <v>1.9780649879956667</v>
      </c>
      <c r="BL3778" t="s">
        <v>680</v>
      </c>
    </row>
    <row r="3779" spans="1:64">
      <c r="A3779" t="s">
        <v>4908</v>
      </c>
      <c r="B3779" t="s">
        <v>4904</v>
      </c>
      <c r="C3779" t="s">
        <v>679</v>
      </c>
      <c r="D3779" t="s">
        <v>808</v>
      </c>
      <c r="E3779">
        <v>2018</v>
      </c>
      <c r="F3779" s="23">
        <v>145.66</v>
      </c>
      <c r="G3779" s="23">
        <v>101.38</v>
      </c>
      <c r="H3779" s="22">
        <v>364628</v>
      </c>
      <c r="I3779" s="29">
        <v>2871.438187655363</v>
      </c>
      <c r="J3779" s="28">
        <v>5</v>
      </c>
      <c r="K3779" s="28">
        <v>5</v>
      </c>
      <c r="L3779" s="30">
        <v>2328.89</v>
      </c>
      <c r="M3779" s="31">
        <v>2.3288899999999999</v>
      </c>
      <c r="N3779" s="30">
        <v>13.929091090000002</v>
      </c>
      <c r="O3779" s="32">
        <v>0.48509109998894412</v>
      </c>
      <c r="P3779" s="28">
        <v>1</v>
      </c>
      <c r="Q3779" s="28">
        <v>1</v>
      </c>
      <c r="R3779" s="30">
        <v>4968</v>
      </c>
      <c r="S3779" s="31">
        <v>4.968</v>
      </c>
      <c r="T3779" s="30">
        <v>6.5403275000000001</v>
      </c>
      <c r="U3779" s="32">
        <v>0.22777183670947915</v>
      </c>
      <c r="V3779" s="28">
        <v>1</v>
      </c>
      <c r="W3779" s="28">
        <v>1</v>
      </c>
      <c r="X3779" s="30">
        <v>600</v>
      </c>
      <c r="Y3779" s="31">
        <v>0.6</v>
      </c>
      <c r="Z3779" s="30">
        <v>1.7858700000000001</v>
      </c>
      <c r="AA3779" s="18">
        <v>6.2194269327393394E-2</v>
      </c>
      <c r="AB3779" s="28">
        <v>1</v>
      </c>
      <c r="AC3779" s="22" t="s">
        <v>782</v>
      </c>
      <c r="AD3779" s="30">
        <v>750</v>
      </c>
      <c r="AE3779" s="19">
        <v>0.75</v>
      </c>
      <c r="AF3779" s="30">
        <v>5.3364611999999996</v>
      </c>
      <c r="AG3779" s="18">
        <v>0.18584628507561293</v>
      </c>
      <c r="AH3779" s="22" t="s">
        <v>782</v>
      </c>
      <c r="AI3779" s="23" t="s">
        <v>782</v>
      </c>
      <c r="AJ3779" s="23" t="s">
        <v>782</v>
      </c>
      <c r="AK3779" s="23" t="s">
        <v>782</v>
      </c>
      <c r="AL3779" s="14" t="s">
        <v>782</v>
      </c>
      <c r="AM3779" s="22" t="s">
        <v>782</v>
      </c>
      <c r="AN3779" s="23" t="s">
        <v>782</v>
      </c>
      <c r="AO3779" s="23" t="s">
        <v>782</v>
      </c>
      <c r="AP3779" s="23" t="s">
        <v>782</v>
      </c>
      <c r="AQ3779" s="14" t="s">
        <v>782</v>
      </c>
      <c r="AR3779" s="28">
        <v>1888</v>
      </c>
      <c r="AS3779" s="30">
        <v>29416.240000000063</v>
      </c>
      <c r="AT3779" s="33">
        <v>29.416240000000062</v>
      </c>
      <c r="AU3779" s="30">
        <v>26.121621120000064</v>
      </c>
      <c r="AV3779" s="18">
        <v>0.90970515166580512</v>
      </c>
      <c r="AW3779" s="28">
        <v>2</v>
      </c>
      <c r="AX3779" s="22" t="s">
        <v>782</v>
      </c>
      <c r="AY3779" s="30">
        <v>1790</v>
      </c>
      <c r="AZ3779" s="19">
        <v>1.79</v>
      </c>
      <c r="BA3779" s="30">
        <v>4.1753929999999997</v>
      </c>
      <c r="BB3779" s="18">
        <v>0.145411209544767</v>
      </c>
      <c r="BC3779" s="28">
        <v>0</v>
      </c>
      <c r="BD3779" s="30">
        <v>0</v>
      </c>
      <c r="BE3779" s="19">
        <v>0</v>
      </c>
      <c r="BF3779" s="30">
        <v>0</v>
      </c>
      <c r="BG3779" s="18">
        <v>0</v>
      </c>
      <c r="BH3779" s="13">
        <v>1898</v>
      </c>
      <c r="BI3779" s="19">
        <v>39.853130000000057</v>
      </c>
      <c r="BJ3779" s="19">
        <v>57.888763910000065</v>
      </c>
      <c r="BK3779" s="18">
        <v>2.0160198523120019</v>
      </c>
      <c r="BL3779" t="s">
        <v>680</v>
      </c>
    </row>
    <row r="3780" spans="1:64">
      <c r="A3780" t="s">
        <v>4909</v>
      </c>
      <c r="B3780" t="s">
        <v>4904</v>
      </c>
      <c r="C3780" t="s">
        <v>679</v>
      </c>
      <c r="D3780" t="s">
        <v>808</v>
      </c>
      <c r="E3780">
        <v>2019</v>
      </c>
      <c r="F3780" s="23">
        <v>145.66</v>
      </c>
      <c r="G3780" s="23">
        <v>101.62</v>
      </c>
      <c r="H3780" s="22">
        <v>365587</v>
      </c>
      <c r="I3780" s="34">
        <v>2923.9127221067315</v>
      </c>
      <c r="J3780" s="22">
        <v>5</v>
      </c>
      <c r="K3780" s="22">
        <v>5</v>
      </c>
      <c r="L3780" s="23">
        <v>2328.89</v>
      </c>
      <c r="M3780" s="23">
        <v>2.3288899999999999</v>
      </c>
      <c r="N3780" s="23">
        <v>13.929091090000002</v>
      </c>
      <c r="O3780" s="14">
        <v>0.47638532383975685</v>
      </c>
      <c r="P3780" s="22">
        <v>1</v>
      </c>
      <c r="Q3780" s="22">
        <v>1</v>
      </c>
      <c r="R3780" s="23">
        <v>4968</v>
      </c>
      <c r="S3780" s="23">
        <v>4.968</v>
      </c>
      <c r="T3780" s="23">
        <v>5.95666925</v>
      </c>
      <c r="U3780" s="14">
        <v>0.20372253949181196</v>
      </c>
      <c r="V3780" s="22">
        <v>1</v>
      </c>
      <c r="W3780" s="22">
        <v>2</v>
      </c>
      <c r="X3780" s="23">
        <v>2700</v>
      </c>
      <c r="Y3780" s="23">
        <v>2.7</v>
      </c>
      <c r="Z3780" s="23">
        <v>2.3979689999999998</v>
      </c>
      <c r="AA3780" s="14">
        <v>8.2012331690674414E-2</v>
      </c>
      <c r="AB3780" s="22">
        <v>1</v>
      </c>
      <c r="AC3780" s="22">
        <v>1</v>
      </c>
      <c r="AD3780" s="23">
        <v>750</v>
      </c>
      <c r="AE3780" s="23">
        <v>0.75</v>
      </c>
      <c r="AF3780" s="23">
        <v>5.4183355379999991</v>
      </c>
      <c r="AG3780" s="14">
        <v>0.18531112426967353</v>
      </c>
      <c r="AH3780" s="22">
        <v>2</v>
      </c>
      <c r="AI3780" s="23">
        <v>830.70999999999992</v>
      </c>
      <c r="AJ3780" s="23">
        <v>0.83070999999999995</v>
      </c>
      <c r="AK3780" s="23">
        <v>0.73767047999999991</v>
      </c>
      <c r="AL3780" s="14">
        <v>2.5228881642831498E-2</v>
      </c>
      <c r="AM3780" s="22">
        <v>2013</v>
      </c>
      <c r="AN3780" s="23">
        <v>31833.472000000053</v>
      </c>
      <c r="AO3780" s="23">
        <v>31.833472000000054</v>
      </c>
      <c r="AP3780" s="23">
        <v>28.268123136000064</v>
      </c>
      <c r="AQ3780" s="14">
        <v>0.96679093470452071</v>
      </c>
      <c r="AR3780" s="22">
        <v>2015</v>
      </c>
      <c r="AS3780" s="23">
        <v>32664.182000000052</v>
      </c>
      <c r="AT3780" s="23">
        <v>32.664182000000054</v>
      </c>
      <c r="AU3780" s="23">
        <v>29.005793616000062</v>
      </c>
      <c r="AV3780" s="14">
        <v>0.99201981634735215</v>
      </c>
      <c r="AW3780" s="22">
        <v>2</v>
      </c>
      <c r="AX3780" s="22" t="s">
        <v>782</v>
      </c>
      <c r="AY3780" s="23">
        <v>1790</v>
      </c>
      <c r="AZ3780" s="23">
        <v>1.79</v>
      </c>
      <c r="BA3780" s="23">
        <v>4.1753929999999997</v>
      </c>
      <c r="BB3780" s="14">
        <v>0.14280156067693958</v>
      </c>
      <c r="BC3780" s="22">
        <v>0</v>
      </c>
      <c r="BD3780" s="23">
        <v>0</v>
      </c>
      <c r="BE3780" s="23">
        <v>0</v>
      </c>
      <c r="BF3780" s="23">
        <v>0</v>
      </c>
      <c r="BG3780" s="14">
        <v>0</v>
      </c>
      <c r="BH3780" s="22">
        <v>2025</v>
      </c>
      <c r="BI3780" s="23">
        <v>45.201072000000053</v>
      </c>
      <c r="BJ3780" s="23">
        <v>60.883251494000064</v>
      </c>
      <c r="BK3780" s="14">
        <v>2.0822526963162087</v>
      </c>
      <c r="BL3780" t="s">
        <v>680</v>
      </c>
    </row>
    <row r="3781" spans="1:64">
      <c r="A3781" t="s">
        <v>4910</v>
      </c>
      <c r="B3781" t="s">
        <v>4904</v>
      </c>
      <c r="C3781" t="s">
        <v>679</v>
      </c>
      <c r="D3781" t="s">
        <v>808</v>
      </c>
      <c r="E3781">
        <v>2020</v>
      </c>
      <c r="F3781" s="23">
        <v>145.66</v>
      </c>
      <c r="G3781" s="23">
        <v>102.14</v>
      </c>
      <c r="H3781" s="22">
        <v>364454</v>
      </c>
      <c r="I3781" s="34">
        <v>2943.7971202604012</v>
      </c>
      <c r="J3781" s="22">
        <v>5</v>
      </c>
      <c r="K3781" s="22">
        <v>5</v>
      </c>
      <c r="L3781" s="23">
        <v>2328.89</v>
      </c>
      <c r="M3781" s="23">
        <v>2.3288899999999999</v>
      </c>
      <c r="N3781" s="23">
        <v>13.929091090000002</v>
      </c>
      <c r="O3781" s="14">
        <v>0.47316749493823368</v>
      </c>
      <c r="P3781" s="22">
        <v>0</v>
      </c>
      <c r="Q3781" s="22">
        <v>0</v>
      </c>
      <c r="R3781" s="23">
        <v>0</v>
      </c>
      <c r="S3781" s="23">
        <v>0</v>
      </c>
      <c r="T3781" s="23">
        <v>0</v>
      </c>
      <c r="U3781" s="14">
        <v>0</v>
      </c>
      <c r="V3781" s="22">
        <v>1</v>
      </c>
      <c r="W3781" s="22">
        <v>2</v>
      </c>
      <c r="X3781" s="23">
        <v>2700</v>
      </c>
      <c r="Y3781" s="23">
        <v>2.7</v>
      </c>
      <c r="Z3781" s="23">
        <v>1.527922</v>
      </c>
      <c r="AA3781" s="14">
        <v>5.1903101252604104E-2</v>
      </c>
      <c r="AB3781" s="22">
        <v>1</v>
      </c>
      <c r="AC3781" s="22">
        <v>1</v>
      </c>
      <c r="AD3781" s="23">
        <v>750</v>
      </c>
      <c r="AE3781" s="23">
        <v>0.75</v>
      </c>
      <c r="AF3781" s="23">
        <v>5.6677443480000003</v>
      </c>
      <c r="AG3781" s="14">
        <v>0.19253175801390299</v>
      </c>
      <c r="AH3781" s="22">
        <v>2</v>
      </c>
      <c r="AI3781" s="23">
        <v>830.70999999999992</v>
      </c>
      <c r="AJ3781" s="23">
        <v>0.83070999999999995</v>
      </c>
      <c r="AK3781" s="23">
        <v>0.73767047999999991</v>
      </c>
      <c r="AL3781" s="14">
        <v>2.5058468700952709E-2</v>
      </c>
      <c r="AM3781" s="22">
        <v>2282</v>
      </c>
      <c r="AN3781" s="23">
        <v>35047.37700000008</v>
      </c>
      <c r="AO3781" s="23">
        <v>35.047377000000083</v>
      </c>
      <c r="AP3781" s="23">
        <v>31.122070776000086</v>
      </c>
      <c r="AQ3781" s="14">
        <v>1.0572084116057259</v>
      </c>
      <c r="AR3781" s="22">
        <v>2284</v>
      </c>
      <c r="AS3781" s="23">
        <v>35878.08700000008</v>
      </c>
      <c r="AT3781" s="23">
        <v>35.878087000000079</v>
      </c>
      <c r="AU3781" s="23">
        <v>31.859741256000085</v>
      </c>
      <c r="AV3781" s="14">
        <v>1.0822668803066786</v>
      </c>
      <c r="AW3781" s="22">
        <v>2</v>
      </c>
      <c r="AX3781" s="22">
        <v>2</v>
      </c>
      <c r="AY3781" s="23">
        <v>1790</v>
      </c>
      <c r="AZ3781" s="23">
        <v>1.79</v>
      </c>
      <c r="BA3781" s="23">
        <v>4.1753929999999997</v>
      </c>
      <c r="BB3781" s="14">
        <v>0.14183698228601618</v>
      </c>
      <c r="BC3781" s="22">
        <v>0</v>
      </c>
      <c r="BD3781" s="23">
        <v>0</v>
      </c>
      <c r="BE3781" s="23">
        <v>0</v>
      </c>
      <c r="BF3781" s="23">
        <v>0</v>
      </c>
      <c r="BG3781" s="14">
        <v>0</v>
      </c>
      <c r="BH3781" s="22">
        <v>2293</v>
      </c>
      <c r="BI3781" s="23">
        <v>43.446977000000082</v>
      </c>
      <c r="BJ3781" s="23">
        <v>57.159891694000088</v>
      </c>
      <c r="BK3781" s="14">
        <v>1.9417062167974355</v>
      </c>
      <c r="BL3781" t="s">
        <v>680</v>
      </c>
    </row>
    <row r="3782" spans="1:64">
      <c r="A3782" t="s">
        <v>4911</v>
      </c>
      <c r="B3782" t="s">
        <v>4904</v>
      </c>
      <c r="C3782" t="s">
        <v>679</v>
      </c>
      <c r="D3782" t="s">
        <v>808</v>
      </c>
      <c r="E3782">
        <v>2021</v>
      </c>
      <c r="F3782" s="23">
        <v>145.66</v>
      </c>
      <c r="G3782" s="23">
        <v>102.55</v>
      </c>
      <c r="H3782" s="22">
        <v>363441</v>
      </c>
      <c r="I3782" s="34">
        <v>2732.56</v>
      </c>
      <c r="J3782" s="22">
        <v>5</v>
      </c>
      <c r="K3782" s="22">
        <v>5</v>
      </c>
      <c r="L3782" s="23">
        <v>2328.89</v>
      </c>
      <c r="M3782" s="23">
        <v>2.33</v>
      </c>
      <c r="N3782" s="23">
        <v>13.93</v>
      </c>
      <c r="O3782" s="14">
        <v>0.51</v>
      </c>
      <c r="P3782" s="22">
        <v>1</v>
      </c>
      <c r="Q3782" s="22">
        <v>1</v>
      </c>
      <c r="R3782" s="23">
        <v>5100</v>
      </c>
      <c r="S3782" s="23">
        <v>5.0999999999999996</v>
      </c>
      <c r="T3782" s="23">
        <v>5.9661647499999999</v>
      </c>
      <c r="U3782" s="14">
        <v>0.22</v>
      </c>
      <c r="V3782" s="22">
        <v>1</v>
      </c>
      <c r="W3782" s="22">
        <v>1</v>
      </c>
      <c r="X3782" s="23">
        <v>600</v>
      </c>
      <c r="Y3782" s="23">
        <v>0.6</v>
      </c>
      <c r="Z3782" s="23">
        <v>0.84</v>
      </c>
      <c r="AA3782" s="14">
        <v>0.03</v>
      </c>
      <c r="AB3782" s="22">
        <v>1</v>
      </c>
      <c r="AC3782" s="22">
        <v>0</v>
      </c>
      <c r="AD3782" s="23">
        <v>750</v>
      </c>
      <c r="AE3782" s="23">
        <v>0.75</v>
      </c>
      <c r="AF3782" s="23">
        <v>5.19</v>
      </c>
      <c r="AG3782" s="14">
        <v>0.19</v>
      </c>
      <c r="AH3782" s="22">
        <v>5</v>
      </c>
      <c r="AI3782" s="23">
        <v>835.72500000000002</v>
      </c>
      <c r="AJ3782" s="23">
        <v>1</v>
      </c>
      <c r="AK3782" s="23">
        <v>0.75</v>
      </c>
      <c r="AL3782" s="14">
        <v>0.03</v>
      </c>
      <c r="AM3782" s="22">
        <v>2624</v>
      </c>
      <c r="AN3782" s="23">
        <v>43465.656999999999</v>
      </c>
      <c r="AO3782" s="23">
        <v>43</v>
      </c>
      <c r="AP3782" s="23">
        <v>38.89</v>
      </c>
      <c r="AQ3782" s="14">
        <v>1.42</v>
      </c>
      <c r="AR3782" s="22">
        <v>2629</v>
      </c>
      <c r="AS3782" s="23">
        <v>44301.381999999998</v>
      </c>
      <c r="AT3782" s="23">
        <v>44</v>
      </c>
      <c r="AU3782" s="23">
        <v>39.64</v>
      </c>
      <c r="AV3782" s="14">
        <v>1.45</v>
      </c>
      <c r="AW3782" s="22">
        <v>2</v>
      </c>
      <c r="AX3782" s="22">
        <v>3</v>
      </c>
      <c r="AY3782" s="23">
        <v>2620</v>
      </c>
      <c r="AZ3782" s="23">
        <v>2.62</v>
      </c>
      <c r="BA3782" s="23">
        <v>8.18</v>
      </c>
      <c r="BB3782" s="14">
        <v>0.3</v>
      </c>
      <c r="BC3782" s="22">
        <v>0</v>
      </c>
      <c r="BD3782" s="23">
        <v>0</v>
      </c>
      <c r="BE3782" s="23">
        <v>0</v>
      </c>
      <c r="BF3782" s="23">
        <v>0</v>
      </c>
      <c r="BG3782" s="14">
        <v>0</v>
      </c>
      <c r="BH3782" s="22">
        <v>2639</v>
      </c>
      <c r="BI3782" s="23">
        <v>55.7</v>
      </c>
      <c r="BJ3782" s="23">
        <v>73.739999999999995</v>
      </c>
      <c r="BK3782" s="14">
        <v>2.7</v>
      </c>
      <c r="BL3782" t="s">
        <v>680</v>
      </c>
    </row>
    <row r="3783" spans="1:64">
      <c r="A3783" t="s">
        <v>4912</v>
      </c>
      <c r="B3783" t="s">
        <v>4904</v>
      </c>
      <c r="C3783" t="s">
        <v>679</v>
      </c>
      <c r="D3783" s="111" t="s">
        <v>808</v>
      </c>
      <c r="E3783" s="110">
        <v>2022</v>
      </c>
      <c r="F3783" s="23"/>
      <c r="G3783" s="23"/>
      <c r="H3783" s="22">
        <v>365742</v>
      </c>
      <c r="I3783" s="34">
        <v>2650.7291057742391</v>
      </c>
      <c r="J3783" s="22">
        <v>5</v>
      </c>
      <c r="K3783" s="22">
        <v>5</v>
      </c>
      <c r="L3783" s="23">
        <v>2328.8900000000003</v>
      </c>
      <c r="M3783" s="23">
        <v>2.3288899999999999</v>
      </c>
      <c r="N3783" s="23">
        <v>13.782371019999999</v>
      </c>
      <c r="O3783" s="14">
        <v>0.51994641738294001</v>
      </c>
      <c r="P3783" s="22">
        <v>0</v>
      </c>
      <c r="Q3783" s="22">
        <v>0</v>
      </c>
      <c r="R3783" s="23">
        <v>0</v>
      </c>
      <c r="S3783" s="23">
        <v>0</v>
      </c>
      <c r="T3783" s="23">
        <v>0</v>
      </c>
      <c r="U3783" s="14">
        <v>0</v>
      </c>
      <c r="V3783" s="22">
        <v>1</v>
      </c>
      <c r="W3783" s="22">
        <v>1</v>
      </c>
      <c r="X3783" s="23">
        <v>600</v>
      </c>
      <c r="Y3783" s="23">
        <v>0.6</v>
      </c>
      <c r="Z3783" s="23">
        <v>1.740537</v>
      </c>
      <c r="AA3783" s="14">
        <v>6.5662575485683758E-2</v>
      </c>
      <c r="AB3783" s="22">
        <v>1</v>
      </c>
      <c r="AC3783" s="22">
        <v>1</v>
      </c>
      <c r="AD3783" s="23">
        <v>750</v>
      </c>
      <c r="AE3783" s="23">
        <v>0.75</v>
      </c>
      <c r="AF3783" s="23">
        <v>4.9924391999999997</v>
      </c>
      <c r="AG3783" s="14">
        <v>0.18834211270871382</v>
      </c>
      <c r="AH3783" s="22">
        <v>2</v>
      </c>
      <c r="AI3783" s="23">
        <v>834.5</v>
      </c>
      <c r="AJ3783" s="23">
        <v>0.83450000000000002</v>
      </c>
      <c r="AK3783" s="23">
        <v>0.85483168977795576</v>
      </c>
      <c r="AL3783" s="14">
        <v>3.2248926829822992E-2</v>
      </c>
      <c r="AM3783" s="22">
        <v>3289</v>
      </c>
      <c r="AN3783" s="23">
        <v>49634.235000000015</v>
      </c>
      <c r="AO3783" s="23">
        <v>49.634234999999748</v>
      </c>
      <c r="AP3783" s="23">
        <v>50.843519443842176</v>
      </c>
      <c r="AQ3783" s="14">
        <v>1.9180956414250987</v>
      </c>
      <c r="AR3783" s="22">
        <v>3291</v>
      </c>
      <c r="AS3783" s="23">
        <v>50468.735000000001</v>
      </c>
      <c r="AT3783" s="23">
        <v>50.468734999999796</v>
      </c>
      <c r="AU3783" s="23">
        <v>51.69835113362015</v>
      </c>
      <c r="AV3783" s="14">
        <v>1.9503445682549223</v>
      </c>
      <c r="AW3783" s="22">
        <v>2</v>
      </c>
      <c r="AX3783" s="22">
        <v>3</v>
      </c>
      <c r="AY3783" s="23">
        <v>2620</v>
      </c>
      <c r="AZ3783" s="23">
        <v>2.62</v>
      </c>
      <c r="BA3783" s="23">
        <v>8.1753929999999997</v>
      </c>
      <c r="BB3783" s="14">
        <v>0.30842053917131934</v>
      </c>
      <c r="BC3783" s="22">
        <v>0</v>
      </c>
      <c r="BD3783" s="23">
        <v>0</v>
      </c>
      <c r="BE3783" s="23">
        <v>0</v>
      </c>
      <c r="BF3783" s="23">
        <v>0</v>
      </c>
      <c r="BG3783" s="14">
        <v>0</v>
      </c>
      <c r="BH3783" s="22">
        <v>3300</v>
      </c>
      <c r="BI3783" s="23">
        <v>56.767624999999796</v>
      </c>
      <c r="BJ3783" s="23">
        <v>80.389091353620145</v>
      </c>
      <c r="BK3783" s="14">
        <v>3.032716213003579</v>
      </c>
      <c r="BL3783" t="s">
        <v>680</v>
      </c>
    </row>
    <row r="3784" spans="1:64">
      <c r="A3784" t="s">
        <v>4913</v>
      </c>
      <c r="B3784" t="s">
        <v>4904</v>
      </c>
      <c r="C3784" t="s">
        <v>679</v>
      </c>
      <c r="D3784" t="s">
        <v>808</v>
      </c>
      <c r="E3784">
        <v>2023</v>
      </c>
      <c r="F3784">
        <v>145.66</v>
      </c>
      <c r="G3784">
        <v>101.94</v>
      </c>
      <c r="H3784">
        <v>357024</v>
      </c>
      <c r="I3784">
        <v>2650.7291057742391</v>
      </c>
      <c r="J3784">
        <v>5</v>
      </c>
      <c r="K3784">
        <v>5</v>
      </c>
      <c r="L3784">
        <v>2328.89</v>
      </c>
      <c r="M3784">
        <v>2.3288899999999999</v>
      </c>
      <c r="N3784">
        <v>13.782370999999999</v>
      </c>
      <c r="O3784">
        <v>0.51994641662843066</v>
      </c>
      <c r="P3784">
        <v>1</v>
      </c>
      <c r="Q3784">
        <v>1</v>
      </c>
      <c r="R3784">
        <v>600</v>
      </c>
      <c r="S3784">
        <v>0.6</v>
      </c>
      <c r="T3784">
        <v>4.5934720000000002</v>
      </c>
      <c r="U3784">
        <v>0.17329088777852741</v>
      </c>
      <c r="V3784">
        <v>1</v>
      </c>
      <c r="W3784">
        <v>1</v>
      </c>
      <c r="X3784">
        <v>1300</v>
      </c>
      <c r="Y3784">
        <v>1.3</v>
      </c>
      <c r="Z3784">
        <v>4.5062870000000004</v>
      </c>
      <c r="AA3784">
        <v>0.10032852212481064</v>
      </c>
      <c r="AB3784">
        <v>1</v>
      </c>
      <c r="AC3784">
        <v>1</v>
      </c>
      <c r="AD3784">
        <v>750</v>
      </c>
      <c r="AE3784">
        <v>0.75</v>
      </c>
      <c r="AF3784">
        <v>4.4517735360000001</v>
      </c>
      <c r="AG3784">
        <v>0.16794524669844382</v>
      </c>
      <c r="AH3784">
        <v>4</v>
      </c>
      <c r="AI3784">
        <v>1539.56</v>
      </c>
      <c r="AJ3784">
        <v>1.53956</v>
      </c>
      <c r="AK3784">
        <v>1.444088</v>
      </c>
      <c r="AL3784">
        <v>5.4478897781529548E-2</v>
      </c>
      <c r="AM3784">
        <v>4106</v>
      </c>
      <c r="AN3784">
        <v>66292.267999999996</v>
      </c>
      <c r="AO3784">
        <v>66.292268000000007</v>
      </c>
      <c r="AP3784">
        <v>62.181300999999998</v>
      </c>
      <c r="AQ3784">
        <v>2.3458187735799485</v>
      </c>
      <c r="AR3784">
        <v>4907</v>
      </c>
      <c r="AS3784">
        <v>68395.077999999703</v>
      </c>
      <c r="AT3784">
        <v>68.395077999999003</v>
      </c>
      <c r="AU3784">
        <v>64.153710142961501</v>
      </c>
      <c r="AV3784">
        <v>2.4202288345199703</v>
      </c>
      <c r="AW3784">
        <v>2</v>
      </c>
      <c r="AX3784">
        <v>2</v>
      </c>
      <c r="AY3784">
        <v>1870</v>
      </c>
      <c r="AZ3784">
        <v>1.87</v>
      </c>
      <c r="BA3784">
        <v>4.1753929999999997</v>
      </c>
      <c r="BB3784">
        <v>0.15751866122058628</v>
      </c>
      <c r="BC3784">
        <v>0</v>
      </c>
      <c r="BD3784">
        <v>0</v>
      </c>
      <c r="BE3784">
        <v>0</v>
      </c>
      <c r="BF3784">
        <v>0</v>
      </c>
      <c r="BG3784">
        <v>0</v>
      </c>
      <c r="BH3784">
        <v>4917</v>
      </c>
      <c r="BI3784">
        <v>75.243967999999001</v>
      </c>
      <c r="BJ3784">
        <v>95.663006678961509</v>
      </c>
      <c r="BK3784">
        <v>3.6089318395672025</v>
      </c>
      <c r="BL3784" t="s">
        <v>680</v>
      </c>
    </row>
    <row r="3785" spans="1:64">
      <c r="A3785" t="s">
        <v>4914</v>
      </c>
      <c r="B3785" t="s">
        <v>4904</v>
      </c>
      <c r="C3785" t="s">
        <v>679</v>
      </c>
      <c r="D3785" t="s">
        <v>808</v>
      </c>
      <c r="E3785">
        <v>2024</v>
      </c>
      <c r="F3785">
        <v>145.66</v>
      </c>
      <c r="G3785">
        <v>101.94</v>
      </c>
      <c r="H3785">
        <v>358676</v>
      </c>
      <c r="I3785">
        <v>2459.4765353694474</v>
      </c>
      <c r="J3785">
        <v>5</v>
      </c>
      <c r="K3785">
        <v>5</v>
      </c>
      <c r="L3785">
        <v>2328.8900000000003</v>
      </c>
      <c r="M3785">
        <v>2.3288899999999999</v>
      </c>
      <c r="N3785">
        <v>13.782371019999999</v>
      </c>
      <c r="O3785">
        <v>0.56037822771623624</v>
      </c>
      <c r="P3785">
        <v>1</v>
      </c>
      <c r="Q3785">
        <v>1</v>
      </c>
      <c r="R3785">
        <v>600</v>
      </c>
      <c r="S3785">
        <v>0.6</v>
      </c>
      <c r="T3785">
        <v>3.56643</v>
      </c>
      <c r="U3785">
        <v>0.14500768552623222</v>
      </c>
      <c r="V3785">
        <v>1</v>
      </c>
      <c r="W3785">
        <v>1</v>
      </c>
      <c r="X3785">
        <v>600</v>
      </c>
      <c r="Y3785">
        <v>0.6</v>
      </c>
      <c r="Z3785">
        <v>0.453594</v>
      </c>
      <c r="AA3785">
        <v>1.8442704920210343E-2</v>
      </c>
      <c r="AB3785">
        <v>1</v>
      </c>
      <c r="AC3785">
        <v>3</v>
      </c>
      <c r="AD3785">
        <v>1055</v>
      </c>
      <c r="AE3785">
        <v>1.0549999999999999</v>
      </c>
      <c r="AF3785">
        <v>4.4772570570000001</v>
      </c>
      <c r="AG3785">
        <v>0.18204105599761106</v>
      </c>
      <c r="AH3785">
        <v>8</v>
      </c>
      <c r="AI3785">
        <v>1544.5050000000001</v>
      </c>
      <c r="AJ3785">
        <v>1.544505</v>
      </c>
      <c r="AK3785">
        <v>1.3930567246223751</v>
      </c>
      <c r="AL3785">
        <v>5.6640374672780464E-2</v>
      </c>
      <c r="AM3785">
        <v>5392</v>
      </c>
      <c r="AN3785">
        <v>86872.772999999972</v>
      </c>
      <c r="AO3785">
        <v>86.872773000000251</v>
      </c>
      <c r="AP3785">
        <v>78.354359885039628</v>
      </c>
      <c r="AQ3785">
        <v>3.1858144917519904</v>
      </c>
      <c r="AR3785">
        <v>7315</v>
      </c>
      <c r="AS3785">
        <v>90068.123000004285</v>
      </c>
      <c r="AT3785">
        <v>90.068123000001549</v>
      </c>
      <c r="AU3785">
        <v>81.236386039065536</v>
      </c>
      <c r="AV3785">
        <v>3.3029949613592353</v>
      </c>
      <c r="AW3785">
        <v>2</v>
      </c>
      <c r="AX3785">
        <v>2</v>
      </c>
      <c r="AY3785">
        <v>1870</v>
      </c>
      <c r="AZ3785">
        <v>1.87</v>
      </c>
      <c r="BA3785">
        <v>4.1753929999999997</v>
      </c>
      <c r="BB3785">
        <v>0.16976754768562155</v>
      </c>
      <c r="BC3785">
        <v>0</v>
      </c>
      <c r="BD3785">
        <v>0</v>
      </c>
      <c r="BE3785">
        <v>0</v>
      </c>
      <c r="BF3785">
        <v>0</v>
      </c>
      <c r="BG3785">
        <v>0</v>
      </c>
      <c r="BH3785">
        <v>7325</v>
      </c>
      <c r="BI3785">
        <v>96.52201300000155</v>
      </c>
      <c r="BJ3785">
        <v>107.69143111606553</v>
      </c>
      <c r="BK3785">
        <v>4.3786321832051467</v>
      </c>
      <c r="BL3785" t="s">
        <v>680</v>
      </c>
    </row>
    <row r="3786" spans="1:64">
      <c r="A3786" t="s">
        <v>4915</v>
      </c>
      <c r="B3786" t="s">
        <v>4916</v>
      </c>
      <c r="C3786" t="s">
        <v>681</v>
      </c>
      <c r="D3786" t="s">
        <v>808</v>
      </c>
      <c r="E3786">
        <v>2012</v>
      </c>
      <c r="F3786" s="23">
        <v>280.70999999999998</v>
      </c>
      <c r="G3786" s="23">
        <v>166.23</v>
      </c>
      <c r="H3786" s="22">
        <v>572087</v>
      </c>
      <c r="I3786" s="34">
        <v>4722.1403039999996</v>
      </c>
      <c r="J3786" s="22">
        <v>1</v>
      </c>
      <c r="K3786" s="22" t="s">
        <v>782</v>
      </c>
      <c r="L3786" s="23">
        <v>400</v>
      </c>
      <c r="M3786" s="23">
        <v>0.4</v>
      </c>
      <c r="N3786" s="23">
        <v>2.8489239999999998</v>
      </c>
      <c r="O3786" s="14">
        <v>6.0331201882899421E-2</v>
      </c>
      <c r="P3786" s="22">
        <v>8</v>
      </c>
      <c r="Q3786" s="22" t="s">
        <v>782</v>
      </c>
      <c r="R3786" s="23">
        <v>7772</v>
      </c>
      <c r="S3786" s="23">
        <v>7.7720000000000002</v>
      </c>
      <c r="T3786" s="23">
        <v>22.816994999999999</v>
      </c>
      <c r="U3786" s="14">
        <v>0.48319180564525643</v>
      </c>
      <c r="V3786" s="22">
        <v>3</v>
      </c>
      <c r="W3786" s="22" t="s">
        <v>782</v>
      </c>
      <c r="X3786" s="23">
        <v>8498</v>
      </c>
      <c r="Y3786" s="23">
        <v>8.4979999999999993</v>
      </c>
      <c r="Z3786" s="23">
        <v>51.046845000000005</v>
      </c>
      <c r="AA3786" s="14">
        <v>1.0810107644781239</v>
      </c>
      <c r="AB3786" s="22">
        <v>0</v>
      </c>
      <c r="AC3786" s="22" t="s">
        <v>782</v>
      </c>
      <c r="AD3786" s="23">
        <v>0</v>
      </c>
      <c r="AE3786" s="23">
        <v>0</v>
      </c>
      <c r="AF3786" s="23">
        <v>0</v>
      </c>
      <c r="AG3786" s="14">
        <v>0</v>
      </c>
      <c r="AH3786" s="22" t="s">
        <v>782</v>
      </c>
      <c r="AI3786" s="23" t="s">
        <v>782</v>
      </c>
      <c r="AJ3786" s="23" t="s">
        <v>782</v>
      </c>
      <c r="AK3786" s="23" t="s">
        <v>782</v>
      </c>
      <c r="AL3786" s="14" t="s">
        <v>782</v>
      </c>
      <c r="AM3786" s="22" t="s">
        <v>782</v>
      </c>
      <c r="AN3786" s="23" t="s">
        <v>782</v>
      </c>
      <c r="AO3786" s="23" t="s">
        <v>782</v>
      </c>
      <c r="AP3786" s="23" t="s">
        <v>782</v>
      </c>
      <c r="AQ3786" s="14" t="s">
        <v>782</v>
      </c>
      <c r="AR3786" s="22">
        <v>2875</v>
      </c>
      <c r="AS3786" s="23">
        <v>31897.109000000055</v>
      </c>
      <c r="AT3786" s="23">
        <v>31.897109000000054</v>
      </c>
      <c r="AU3786" s="23">
        <v>22.345089999999999</v>
      </c>
      <c r="AV3786" s="14">
        <v>0.47319834993195919</v>
      </c>
      <c r="AW3786" s="22">
        <v>0</v>
      </c>
      <c r="AX3786" s="22" t="s">
        <v>782</v>
      </c>
      <c r="AY3786" s="23">
        <v>0</v>
      </c>
      <c r="AZ3786" s="23">
        <v>0</v>
      </c>
      <c r="BA3786" s="23">
        <v>0</v>
      </c>
      <c r="BB3786" s="14">
        <v>0</v>
      </c>
      <c r="BC3786" s="22">
        <v>7</v>
      </c>
      <c r="BD3786" s="23">
        <v>11000</v>
      </c>
      <c r="BE3786" s="23">
        <v>11</v>
      </c>
      <c r="BF3786" s="23">
        <v>17.567</v>
      </c>
      <c r="BG3786" s="14">
        <v>0.37201351228635587</v>
      </c>
      <c r="BH3786" s="22">
        <v>2894</v>
      </c>
      <c r="BI3786" s="23">
        <v>59.567109000000052</v>
      </c>
      <c r="BJ3786" s="23">
        <v>116.624854</v>
      </c>
      <c r="BK3786" s="14">
        <v>2.4697456342245951</v>
      </c>
      <c r="BL3786" t="s">
        <v>682</v>
      </c>
    </row>
    <row r="3787" spans="1:64">
      <c r="A3787" t="s">
        <v>4917</v>
      </c>
      <c r="B3787" t="s">
        <v>4916</v>
      </c>
      <c r="C3787" t="s">
        <v>681</v>
      </c>
      <c r="D3787" t="s">
        <v>808</v>
      </c>
      <c r="E3787">
        <v>2015</v>
      </c>
      <c r="F3787" s="23">
        <v>280.70999999999998</v>
      </c>
      <c r="G3787" s="23">
        <v>170.14</v>
      </c>
      <c r="H3787" s="22">
        <v>586181</v>
      </c>
      <c r="I3787" s="29">
        <v>4729.502619840302</v>
      </c>
      <c r="J3787" s="28">
        <v>4</v>
      </c>
      <c r="K3787" s="28">
        <v>4</v>
      </c>
      <c r="L3787" s="30">
        <v>1254</v>
      </c>
      <c r="M3787" s="31">
        <v>1.254</v>
      </c>
      <c r="N3787" s="30">
        <v>7.5006191472394814</v>
      </c>
      <c r="O3787" s="32">
        <v>0.15859213431396194</v>
      </c>
      <c r="P3787" s="28">
        <v>3</v>
      </c>
      <c r="Q3787" s="28">
        <v>8</v>
      </c>
      <c r="R3787" s="30">
        <v>7772</v>
      </c>
      <c r="S3787" s="31">
        <v>7.7720000000000002</v>
      </c>
      <c r="T3787" s="30">
        <v>27.4642725</v>
      </c>
      <c r="U3787" s="32">
        <v>0.58070107382512381</v>
      </c>
      <c r="V3787" s="28">
        <v>3</v>
      </c>
      <c r="W3787" s="28">
        <v>7</v>
      </c>
      <c r="X3787" s="30">
        <v>8440</v>
      </c>
      <c r="Y3787" s="31">
        <v>8.44</v>
      </c>
      <c r="Z3787" s="30">
        <v>44.740099000000001</v>
      </c>
      <c r="AA3787" s="18">
        <v>0.94597894527671722</v>
      </c>
      <c r="AB3787" s="28">
        <v>2</v>
      </c>
      <c r="AC3787" s="22" t="s">
        <v>782</v>
      </c>
      <c r="AD3787" s="30">
        <v>0</v>
      </c>
      <c r="AE3787" s="19">
        <v>0</v>
      </c>
      <c r="AF3787" s="30">
        <v>8.9486567519999998</v>
      </c>
      <c r="AG3787" s="18">
        <v>0.18920925668716859</v>
      </c>
      <c r="AH3787" s="22" t="s">
        <v>782</v>
      </c>
      <c r="AI3787" s="23" t="s">
        <v>782</v>
      </c>
      <c r="AJ3787" s="23" t="s">
        <v>782</v>
      </c>
      <c r="AK3787" s="23" t="s">
        <v>782</v>
      </c>
      <c r="AL3787" s="14" t="s">
        <v>782</v>
      </c>
      <c r="AM3787" s="22" t="s">
        <v>782</v>
      </c>
      <c r="AN3787" s="23" t="s">
        <v>782</v>
      </c>
      <c r="AO3787" s="23" t="s">
        <v>782</v>
      </c>
      <c r="AP3787" s="23" t="s">
        <v>782</v>
      </c>
      <c r="AQ3787" s="14" t="s">
        <v>782</v>
      </c>
      <c r="AR3787" s="28">
        <v>3499</v>
      </c>
      <c r="AS3787" s="30">
        <v>38518.577000000005</v>
      </c>
      <c r="AT3787" s="33">
        <v>38.518577000000008</v>
      </c>
      <c r="AU3787" s="30">
        <v>34.210766139495</v>
      </c>
      <c r="AV3787" s="18">
        <v>0.72334807461530004</v>
      </c>
      <c r="AW3787" s="28">
        <v>0</v>
      </c>
      <c r="AX3787" s="22" t="s">
        <v>782</v>
      </c>
      <c r="AY3787" s="30">
        <v>0</v>
      </c>
      <c r="AZ3787" s="19">
        <v>0</v>
      </c>
      <c r="BA3787" s="30">
        <v>0</v>
      </c>
      <c r="BB3787" s="18">
        <v>0</v>
      </c>
      <c r="BC3787" s="28">
        <v>7</v>
      </c>
      <c r="BD3787" s="30">
        <v>11000</v>
      </c>
      <c r="BE3787" s="19">
        <v>11</v>
      </c>
      <c r="BF3787" s="30">
        <v>16.458205752381176</v>
      </c>
      <c r="BG3787" s="18">
        <v>0.3479902026766804</v>
      </c>
      <c r="BH3787" s="13">
        <v>3518</v>
      </c>
      <c r="BI3787" s="19">
        <v>66.984577000000002</v>
      </c>
      <c r="BJ3787" s="19">
        <v>139.32261929111564</v>
      </c>
      <c r="BK3787" s="18">
        <v>2.9458196873949518</v>
      </c>
      <c r="BL3787" t="s">
        <v>682</v>
      </c>
    </row>
    <row r="3788" spans="1:64">
      <c r="A3788" t="s">
        <v>4918</v>
      </c>
      <c r="B3788" t="s">
        <v>4916</v>
      </c>
      <c r="C3788" t="s">
        <v>681</v>
      </c>
      <c r="D3788" t="s">
        <v>808</v>
      </c>
      <c r="E3788">
        <v>2016</v>
      </c>
      <c r="F3788" s="23">
        <v>280.70999999999998</v>
      </c>
      <c r="G3788" s="23">
        <v>167.26</v>
      </c>
      <c r="H3788" s="22">
        <v>585813</v>
      </c>
      <c r="I3788" s="29">
        <v>4983.9531027259445</v>
      </c>
      <c r="J3788" s="28">
        <v>4</v>
      </c>
      <c r="K3788" s="28">
        <v>4</v>
      </c>
      <c r="L3788" s="30">
        <v>1254</v>
      </c>
      <c r="M3788" s="31">
        <v>1.254</v>
      </c>
      <c r="N3788" s="30">
        <v>7.5001740000000003</v>
      </c>
      <c r="O3788" s="32">
        <v>0.15048644811480716</v>
      </c>
      <c r="P3788" s="28">
        <v>3</v>
      </c>
      <c r="Q3788" s="28">
        <v>8</v>
      </c>
      <c r="R3788" s="30">
        <v>5569</v>
      </c>
      <c r="S3788" s="31">
        <v>5.569</v>
      </c>
      <c r="T3788" s="30">
        <v>27.094838750000001</v>
      </c>
      <c r="U3788" s="32">
        <v>0.543641526947367</v>
      </c>
      <c r="V3788" s="28">
        <v>3</v>
      </c>
      <c r="W3788" s="28">
        <v>3</v>
      </c>
      <c r="X3788" s="30">
        <v>11130</v>
      </c>
      <c r="Y3788" s="31">
        <v>11.13</v>
      </c>
      <c r="Z3788" s="30">
        <v>41.742156999999999</v>
      </c>
      <c r="AA3788" s="18">
        <v>0.83753109508934509</v>
      </c>
      <c r="AB3788" s="28">
        <v>2</v>
      </c>
      <c r="AC3788" s="22" t="s">
        <v>782</v>
      </c>
      <c r="AD3788" s="30">
        <v>0</v>
      </c>
      <c r="AE3788" s="19">
        <v>0</v>
      </c>
      <c r="AF3788" s="30">
        <v>8.9937182369999995</v>
      </c>
      <c r="AG3788" s="18">
        <v>0.18045350852280165</v>
      </c>
      <c r="AH3788" s="22" t="s">
        <v>782</v>
      </c>
      <c r="AI3788" s="23" t="s">
        <v>782</v>
      </c>
      <c r="AJ3788" s="23" t="s">
        <v>782</v>
      </c>
      <c r="AK3788" s="23" t="s">
        <v>782</v>
      </c>
      <c r="AL3788" s="14" t="s">
        <v>782</v>
      </c>
      <c r="AM3788" s="22" t="s">
        <v>782</v>
      </c>
      <c r="AN3788" s="23" t="s">
        <v>782</v>
      </c>
      <c r="AO3788" s="23" t="s">
        <v>782</v>
      </c>
      <c r="AP3788" s="23" t="s">
        <v>782</v>
      </c>
      <c r="AQ3788" s="14" t="s">
        <v>782</v>
      </c>
      <c r="AR3788" s="28">
        <v>3627</v>
      </c>
      <c r="AS3788" s="30">
        <v>46080.898000000125</v>
      </c>
      <c r="AT3788" s="33">
        <v>46.080898000000126</v>
      </c>
      <c r="AU3788" s="30">
        <v>40.919837424000065</v>
      </c>
      <c r="AV3788" s="18">
        <v>0.82103175091312941</v>
      </c>
      <c r="AW3788" s="28">
        <v>0</v>
      </c>
      <c r="AX3788" s="22" t="s">
        <v>782</v>
      </c>
      <c r="AY3788" s="30">
        <v>0</v>
      </c>
      <c r="AZ3788" s="19">
        <v>0</v>
      </c>
      <c r="BA3788" s="30">
        <v>0</v>
      </c>
      <c r="BB3788" s="18">
        <v>0</v>
      </c>
      <c r="BC3788" s="28">
        <v>7</v>
      </c>
      <c r="BD3788" s="30">
        <v>11000</v>
      </c>
      <c r="BE3788" s="19">
        <v>11</v>
      </c>
      <c r="BF3788" s="30">
        <v>16.458205752381176</v>
      </c>
      <c r="BG3788" s="18">
        <v>0.33022392894065261</v>
      </c>
      <c r="BH3788" s="13">
        <v>3646</v>
      </c>
      <c r="BI3788" s="19">
        <v>75.033898000000136</v>
      </c>
      <c r="BJ3788" s="19">
        <v>142.70893116338124</v>
      </c>
      <c r="BK3788" s="18">
        <v>2.8633682585281028</v>
      </c>
      <c r="BL3788" t="s">
        <v>682</v>
      </c>
    </row>
    <row r="3789" spans="1:64">
      <c r="A3789" t="s">
        <v>4919</v>
      </c>
      <c r="B3789" t="s">
        <v>4916</v>
      </c>
      <c r="C3789" t="s">
        <v>681</v>
      </c>
      <c r="D3789" t="s">
        <v>808</v>
      </c>
      <c r="E3789">
        <v>2017</v>
      </c>
      <c r="F3789" s="23">
        <v>280.70999999999998</v>
      </c>
      <c r="G3789" s="23">
        <v>167.29</v>
      </c>
      <c r="H3789" s="22">
        <v>586600</v>
      </c>
      <c r="I3789" s="29">
        <v>4607.7491380982301</v>
      </c>
      <c r="J3789" s="28">
        <v>4</v>
      </c>
      <c r="K3789" s="28">
        <v>4</v>
      </c>
      <c r="L3789" s="30">
        <v>1254</v>
      </c>
      <c r="M3789" s="31">
        <v>1.254</v>
      </c>
      <c r="N3789" s="30">
        <v>7.5001740000000003</v>
      </c>
      <c r="O3789" s="32">
        <v>0.16277305415753535</v>
      </c>
      <c r="P3789" s="28">
        <v>3</v>
      </c>
      <c r="Q3789" s="28">
        <v>8</v>
      </c>
      <c r="R3789" s="30">
        <v>5569</v>
      </c>
      <c r="S3789" s="31">
        <v>5.569</v>
      </c>
      <c r="T3789" s="30">
        <v>13.092719000000002</v>
      </c>
      <c r="U3789" s="32">
        <v>0.28414565566830746</v>
      </c>
      <c r="V3789" s="28">
        <v>3</v>
      </c>
      <c r="W3789" s="28">
        <v>7</v>
      </c>
      <c r="X3789" s="30">
        <v>8430</v>
      </c>
      <c r="Y3789" s="31">
        <v>8.43</v>
      </c>
      <c r="Z3789" s="30">
        <v>30.504084999999996</v>
      </c>
      <c r="AA3789" s="18">
        <v>0.66201705183520554</v>
      </c>
      <c r="AB3789" s="28">
        <v>2</v>
      </c>
      <c r="AC3789" s="22" t="s">
        <v>782</v>
      </c>
      <c r="AD3789" s="30">
        <v>1675</v>
      </c>
      <c r="AE3789" s="19">
        <v>1.675</v>
      </c>
      <c r="AF3789" s="30">
        <v>7.6649493060000005</v>
      </c>
      <c r="AG3789" s="18">
        <v>0.16634910183421092</v>
      </c>
      <c r="AH3789" s="22" t="s">
        <v>782</v>
      </c>
      <c r="AI3789" s="23" t="s">
        <v>782</v>
      </c>
      <c r="AJ3789" s="23" t="s">
        <v>782</v>
      </c>
      <c r="AK3789" s="23" t="s">
        <v>782</v>
      </c>
      <c r="AL3789" s="14" t="s">
        <v>782</v>
      </c>
      <c r="AM3789" s="22" t="s">
        <v>782</v>
      </c>
      <c r="AN3789" s="23" t="s">
        <v>782</v>
      </c>
      <c r="AO3789" s="23" t="s">
        <v>782</v>
      </c>
      <c r="AP3789" s="23" t="s">
        <v>782</v>
      </c>
      <c r="AQ3789" s="14" t="s">
        <v>782</v>
      </c>
      <c r="AR3789" s="28">
        <v>3759</v>
      </c>
      <c r="AS3789" s="30">
        <v>47011.64300000012</v>
      </c>
      <c r="AT3789" s="33">
        <v>47.01164300000012</v>
      </c>
      <c r="AU3789" s="30">
        <v>41.746338984000069</v>
      </c>
      <c r="AV3789" s="18">
        <v>0.906002860243172</v>
      </c>
      <c r="AW3789" s="28">
        <v>0</v>
      </c>
      <c r="AX3789" s="22" t="s">
        <v>782</v>
      </c>
      <c r="AY3789" s="30">
        <v>0</v>
      </c>
      <c r="AZ3789" s="19">
        <v>0</v>
      </c>
      <c r="BA3789" s="30">
        <v>0</v>
      </c>
      <c r="BB3789" s="18">
        <v>0</v>
      </c>
      <c r="BC3789" s="28">
        <v>8</v>
      </c>
      <c r="BD3789" s="30">
        <v>14260</v>
      </c>
      <c r="BE3789" s="19">
        <v>14.26</v>
      </c>
      <c r="BF3789" s="30">
        <v>23.362671791165056</v>
      </c>
      <c r="BG3789" s="18">
        <v>0.50703002900039829</v>
      </c>
      <c r="BH3789" s="13">
        <v>3779</v>
      </c>
      <c r="BI3789" s="19">
        <v>78.199643000000123</v>
      </c>
      <c r="BJ3789" s="19">
        <v>123.87093808116514</v>
      </c>
      <c r="BK3789" s="18">
        <v>2.6883177527388296</v>
      </c>
      <c r="BL3789" t="s">
        <v>682</v>
      </c>
    </row>
    <row r="3790" spans="1:64">
      <c r="A3790" t="s">
        <v>4920</v>
      </c>
      <c r="B3790" t="s">
        <v>4916</v>
      </c>
      <c r="C3790" t="s">
        <v>681</v>
      </c>
      <c r="D3790" t="s">
        <v>808</v>
      </c>
      <c r="E3790">
        <v>2018</v>
      </c>
      <c r="F3790" s="23">
        <v>280.70999999999998</v>
      </c>
      <c r="G3790" s="23">
        <v>167.53</v>
      </c>
      <c r="H3790" s="22">
        <v>587010</v>
      </c>
      <c r="I3790" s="29">
        <v>4608.0766255991612</v>
      </c>
      <c r="J3790" s="28">
        <v>4</v>
      </c>
      <c r="K3790" s="28">
        <v>4</v>
      </c>
      <c r="L3790" s="30">
        <v>1254</v>
      </c>
      <c r="M3790" s="31">
        <v>1.254</v>
      </c>
      <c r="N3790" s="30">
        <v>7.5001740000000003</v>
      </c>
      <c r="O3790" s="32">
        <v>0.16276148617699682</v>
      </c>
      <c r="P3790" s="28">
        <v>3</v>
      </c>
      <c r="Q3790" s="28">
        <v>8</v>
      </c>
      <c r="R3790" s="30">
        <v>5569</v>
      </c>
      <c r="S3790" s="31">
        <v>5.569</v>
      </c>
      <c r="T3790" s="30">
        <v>59.844582000000003</v>
      </c>
      <c r="U3790" s="32">
        <v>1.2986889512111524</v>
      </c>
      <c r="V3790" s="28">
        <v>3</v>
      </c>
      <c r="W3790" s="28">
        <v>6</v>
      </c>
      <c r="X3790" s="30">
        <v>7080</v>
      </c>
      <c r="Y3790" s="31">
        <v>7.08</v>
      </c>
      <c r="Z3790" s="30">
        <v>29.002027999999999</v>
      </c>
      <c r="AA3790" s="18">
        <v>0.62937382245090245</v>
      </c>
      <c r="AB3790" s="28">
        <v>2</v>
      </c>
      <c r="AC3790" s="22" t="s">
        <v>782</v>
      </c>
      <c r="AD3790" s="30">
        <v>1675</v>
      </c>
      <c r="AE3790" s="19">
        <v>1.675</v>
      </c>
      <c r="AF3790" s="30">
        <v>8.3039333580000001</v>
      </c>
      <c r="AG3790" s="18">
        <v>0.18020389053144897</v>
      </c>
      <c r="AH3790" s="22" t="s">
        <v>782</v>
      </c>
      <c r="AI3790" s="23" t="s">
        <v>782</v>
      </c>
      <c r="AJ3790" s="23" t="s">
        <v>782</v>
      </c>
      <c r="AK3790" s="23" t="s">
        <v>782</v>
      </c>
      <c r="AL3790" s="14" t="s">
        <v>782</v>
      </c>
      <c r="AM3790" s="22" t="s">
        <v>782</v>
      </c>
      <c r="AN3790" s="23" t="s">
        <v>782</v>
      </c>
      <c r="AO3790" s="23" t="s">
        <v>782</v>
      </c>
      <c r="AP3790" s="23" t="s">
        <v>782</v>
      </c>
      <c r="AQ3790" s="14" t="s">
        <v>782</v>
      </c>
      <c r="AR3790" s="28">
        <v>3916</v>
      </c>
      <c r="AS3790" s="30">
        <v>48660.949000000139</v>
      </c>
      <c r="AT3790" s="33">
        <v>48.660949000000137</v>
      </c>
      <c r="AU3790" s="30">
        <v>43.210922712000041</v>
      </c>
      <c r="AV3790" s="18">
        <v>0.93772144482040987</v>
      </c>
      <c r="AW3790" s="28">
        <v>0</v>
      </c>
      <c r="AX3790" s="22" t="s">
        <v>782</v>
      </c>
      <c r="AY3790" s="30">
        <v>0</v>
      </c>
      <c r="AZ3790" s="19">
        <v>0</v>
      </c>
      <c r="BA3790" s="30">
        <v>0</v>
      </c>
      <c r="BB3790" s="18">
        <v>0</v>
      </c>
      <c r="BC3790" s="28">
        <v>7</v>
      </c>
      <c r="BD3790" s="30">
        <v>11000</v>
      </c>
      <c r="BE3790" s="19">
        <v>11</v>
      </c>
      <c r="BF3790" s="30">
        <v>16.522216264928282</v>
      </c>
      <c r="BG3790" s="18">
        <v>0.3585490782237154</v>
      </c>
      <c r="BH3790" s="13">
        <v>3935</v>
      </c>
      <c r="BI3790" s="19">
        <v>75.238949000000133</v>
      </c>
      <c r="BJ3790" s="19">
        <v>164.38385633492831</v>
      </c>
      <c r="BK3790" s="18">
        <v>3.5672986734146255</v>
      </c>
      <c r="BL3790" t="s">
        <v>682</v>
      </c>
    </row>
    <row r="3791" spans="1:64">
      <c r="A3791" t="s">
        <v>4921</v>
      </c>
      <c r="B3791" t="s">
        <v>4916</v>
      </c>
      <c r="C3791" t="s">
        <v>681</v>
      </c>
      <c r="D3791" t="s">
        <v>808</v>
      </c>
      <c r="E3791">
        <v>2019</v>
      </c>
      <c r="F3791" s="23">
        <v>280.70999999999998</v>
      </c>
      <c r="G3791" s="23">
        <v>167.75</v>
      </c>
      <c r="H3791" s="22">
        <v>588250</v>
      </c>
      <c r="I3791" s="34">
        <v>4707.1700664893324</v>
      </c>
      <c r="J3791" s="22">
        <v>4</v>
      </c>
      <c r="K3791" s="22">
        <v>4</v>
      </c>
      <c r="L3791" s="23">
        <v>1254</v>
      </c>
      <c r="M3791" s="23">
        <v>1.254</v>
      </c>
      <c r="N3791" s="23">
        <v>7.5001740000000003</v>
      </c>
      <c r="O3791" s="14">
        <v>0.15933509718279046</v>
      </c>
      <c r="P3791" s="22">
        <v>3</v>
      </c>
      <c r="Q3791" s="22">
        <v>8</v>
      </c>
      <c r="R3791" s="23">
        <v>5569</v>
      </c>
      <c r="S3791" s="23">
        <v>5.569</v>
      </c>
      <c r="T3791" s="23">
        <v>23.835456749999999</v>
      </c>
      <c r="U3791" s="14">
        <v>0.50636489468876977</v>
      </c>
      <c r="V3791" s="22">
        <v>3</v>
      </c>
      <c r="W3791" s="22">
        <v>6</v>
      </c>
      <c r="X3791" s="23">
        <v>7050</v>
      </c>
      <c r="Y3791" s="23">
        <v>7.05</v>
      </c>
      <c r="Z3791" s="23">
        <v>35.284755000000004</v>
      </c>
      <c r="AA3791" s="14">
        <v>0.74959592497400085</v>
      </c>
      <c r="AB3791" s="22">
        <v>2</v>
      </c>
      <c r="AC3791" s="22">
        <v>2</v>
      </c>
      <c r="AD3791" s="23">
        <v>1675</v>
      </c>
      <c r="AE3791" s="23">
        <v>1.675</v>
      </c>
      <c r="AF3791" s="23">
        <v>9.0157415249999993</v>
      </c>
      <c r="AG3791" s="14">
        <v>0.19153209673012844</v>
      </c>
      <c r="AH3791" s="22">
        <v>2</v>
      </c>
      <c r="AI3791" s="23">
        <v>2407.83</v>
      </c>
      <c r="AJ3791" s="23">
        <v>2.4078300000000001</v>
      </c>
      <c r="AK3791" s="23">
        <v>2.1381530399999997</v>
      </c>
      <c r="AL3791" s="14">
        <v>4.5423322501595136E-2</v>
      </c>
      <c r="AM3791" s="22">
        <v>4178</v>
      </c>
      <c r="AN3791" s="23">
        <v>51989.452000000128</v>
      </c>
      <c r="AO3791" s="23">
        <v>51.989452000000128</v>
      </c>
      <c r="AP3791" s="23">
        <v>46.166633375999979</v>
      </c>
      <c r="AQ3791" s="14">
        <v>0.9807725814850714</v>
      </c>
      <c r="AR3791" s="22">
        <v>4180</v>
      </c>
      <c r="AS3791" s="23">
        <v>54397.28200000013</v>
      </c>
      <c r="AT3791" s="23">
        <v>54.397282000000132</v>
      </c>
      <c r="AU3791" s="23">
        <v>48.304786415999978</v>
      </c>
      <c r="AV3791" s="14">
        <v>1.0261959039866664</v>
      </c>
      <c r="AW3791" s="22">
        <v>0</v>
      </c>
      <c r="AX3791" s="22" t="s">
        <v>782</v>
      </c>
      <c r="AY3791" s="23">
        <v>0</v>
      </c>
      <c r="AZ3791" s="23">
        <v>0</v>
      </c>
      <c r="BA3791" s="23">
        <v>0</v>
      </c>
      <c r="BB3791" s="14">
        <v>0</v>
      </c>
      <c r="BC3791" s="22">
        <v>7</v>
      </c>
      <c r="BD3791" s="23">
        <v>11000</v>
      </c>
      <c r="BE3791" s="23">
        <v>11</v>
      </c>
      <c r="BF3791" s="23">
        <v>16.522216607578841</v>
      </c>
      <c r="BG3791" s="14">
        <v>0.35100105528800918</v>
      </c>
      <c r="BH3791" s="22">
        <v>4199</v>
      </c>
      <c r="BI3791" s="23">
        <v>80.945282000000134</v>
      </c>
      <c r="BJ3791" s="23">
        <v>140.46313029857879</v>
      </c>
      <c r="BK3791" s="14">
        <v>2.9840249728503645</v>
      </c>
      <c r="BL3791" t="s">
        <v>682</v>
      </c>
    </row>
    <row r="3792" spans="1:64">
      <c r="A3792" t="s">
        <v>4922</v>
      </c>
      <c r="B3792" t="s">
        <v>4916</v>
      </c>
      <c r="C3792" t="s">
        <v>681</v>
      </c>
      <c r="D3792" t="s">
        <v>808</v>
      </c>
      <c r="E3792">
        <v>2020</v>
      </c>
      <c r="F3792" s="23">
        <v>280.70999999999998</v>
      </c>
      <c r="G3792" s="23">
        <v>167.93</v>
      </c>
      <c r="H3792" s="22">
        <v>587696</v>
      </c>
      <c r="I3792" s="34">
        <v>4736.7347744673116</v>
      </c>
      <c r="J3792" s="22">
        <v>4</v>
      </c>
      <c r="K3792" s="22">
        <v>4</v>
      </c>
      <c r="L3792" s="23">
        <v>1254</v>
      </c>
      <c r="M3792" s="23">
        <v>1.254</v>
      </c>
      <c r="N3792" s="23">
        <v>7.5001740000000003</v>
      </c>
      <c r="O3792" s="14">
        <v>0.15834059446242613</v>
      </c>
      <c r="P3792" s="22">
        <v>2</v>
      </c>
      <c r="Q3792" s="22">
        <v>7</v>
      </c>
      <c r="R3792" s="23">
        <v>4535</v>
      </c>
      <c r="S3792" s="23">
        <v>4.5350000000000001</v>
      </c>
      <c r="T3792" s="23">
        <v>10.488</v>
      </c>
      <c r="U3792" s="14">
        <v>0.22141835039052762</v>
      </c>
      <c r="V3792" s="22">
        <v>3</v>
      </c>
      <c r="W3792" s="22">
        <v>6</v>
      </c>
      <c r="X3792" s="23">
        <v>7050</v>
      </c>
      <c r="Y3792" s="23">
        <v>7.05</v>
      </c>
      <c r="Z3792" s="23">
        <v>44.842875000000006</v>
      </c>
      <c r="AA3792" s="14">
        <v>0.9467043677792365</v>
      </c>
      <c r="AB3792" s="22">
        <v>2</v>
      </c>
      <c r="AC3792" s="22">
        <v>2</v>
      </c>
      <c r="AD3792" s="23">
        <v>1675</v>
      </c>
      <c r="AE3792" s="23">
        <v>1.675</v>
      </c>
      <c r="AF3792" s="23">
        <v>9.2775691680000012</v>
      </c>
      <c r="AG3792" s="14">
        <v>0.19586423158014682</v>
      </c>
      <c r="AH3792" s="22">
        <v>4</v>
      </c>
      <c r="AI3792" s="23">
        <v>6003.24</v>
      </c>
      <c r="AJ3792" s="23">
        <v>6.0032399999999999</v>
      </c>
      <c r="AK3792" s="23">
        <v>5.3308771200000002</v>
      </c>
      <c r="AL3792" s="14">
        <v>0.11254328928728134</v>
      </c>
      <c r="AM3792" s="22">
        <v>4557</v>
      </c>
      <c r="AN3792" s="23">
        <v>57356.987000000205</v>
      </c>
      <c r="AO3792" s="23">
        <v>57.356987000000203</v>
      </c>
      <c r="AP3792" s="23">
        <v>50.933004455999928</v>
      </c>
      <c r="AQ3792" s="14">
        <v>1.0752766806903982</v>
      </c>
      <c r="AR3792" s="22">
        <v>4561</v>
      </c>
      <c r="AS3792" s="23">
        <v>63360.227000000203</v>
      </c>
      <c r="AT3792" s="23">
        <v>63.360227000000201</v>
      </c>
      <c r="AU3792" s="23">
        <v>56.263881575999932</v>
      </c>
      <c r="AV3792" s="14">
        <v>1.1878199699776797</v>
      </c>
      <c r="AW3792" s="22">
        <v>0</v>
      </c>
      <c r="AX3792" s="22">
        <v>0</v>
      </c>
      <c r="AY3792" s="23">
        <v>0</v>
      </c>
      <c r="AZ3792" s="23">
        <v>0</v>
      </c>
      <c r="BA3792" s="23">
        <v>0</v>
      </c>
      <c r="BB3792" s="14">
        <v>0</v>
      </c>
      <c r="BC3792" s="22">
        <v>7</v>
      </c>
      <c r="BD3792" s="23">
        <v>11000</v>
      </c>
      <c r="BE3792" s="23">
        <v>11</v>
      </c>
      <c r="BF3792" s="23">
        <v>16.522216607578844</v>
      </c>
      <c r="BG3792" s="14">
        <v>0.34881025419956968</v>
      </c>
      <c r="BH3792" s="22">
        <v>4579</v>
      </c>
      <c r="BI3792" s="23">
        <v>88.874227000000204</v>
      </c>
      <c r="BJ3792" s="23">
        <v>144.89471635157878</v>
      </c>
      <c r="BK3792" s="14">
        <v>3.0589577683895861</v>
      </c>
      <c r="BL3792" t="s">
        <v>682</v>
      </c>
    </row>
    <row r="3793" spans="1:64">
      <c r="A3793" t="s">
        <v>4923</v>
      </c>
      <c r="B3793" t="s">
        <v>4916</v>
      </c>
      <c r="C3793" t="s">
        <v>681</v>
      </c>
      <c r="D3793" t="s">
        <v>808</v>
      </c>
      <c r="E3793">
        <v>2021</v>
      </c>
      <c r="F3793" s="23">
        <v>280.70999999999998</v>
      </c>
      <c r="G3793" s="23">
        <v>168.22</v>
      </c>
      <c r="H3793" s="22">
        <v>586852</v>
      </c>
      <c r="I3793" s="34">
        <v>4406.3500000000004</v>
      </c>
      <c r="J3793" s="22">
        <v>8</v>
      </c>
      <c r="K3793" s="22">
        <v>8</v>
      </c>
      <c r="L3793" s="23">
        <v>2896.7</v>
      </c>
      <c r="M3793" s="23">
        <v>2.9</v>
      </c>
      <c r="N3793" s="23">
        <v>17.32</v>
      </c>
      <c r="O3793" s="14">
        <v>0.39</v>
      </c>
      <c r="P3793" s="22">
        <v>3</v>
      </c>
      <c r="Q3793" s="22">
        <v>8</v>
      </c>
      <c r="R3793" s="23">
        <v>5569</v>
      </c>
      <c r="S3793" s="23">
        <v>5.57</v>
      </c>
      <c r="T3793" s="23">
        <v>19.524377000000001</v>
      </c>
      <c r="U3793" s="14">
        <v>0.44</v>
      </c>
      <c r="V3793" s="22">
        <v>3</v>
      </c>
      <c r="W3793" s="22">
        <v>6</v>
      </c>
      <c r="X3793" s="23">
        <v>7050</v>
      </c>
      <c r="Y3793" s="23">
        <v>7.05</v>
      </c>
      <c r="Z3793" s="23">
        <v>36.659999999999997</v>
      </c>
      <c r="AA3793" s="14">
        <v>0.83</v>
      </c>
      <c r="AB3793" s="22">
        <v>2</v>
      </c>
      <c r="AC3793" s="22">
        <v>0</v>
      </c>
      <c r="AD3793" s="23">
        <v>2237.5</v>
      </c>
      <c r="AE3793" s="23">
        <v>2.2400000000000002</v>
      </c>
      <c r="AF3793" s="23">
        <v>9.68</v>
      </c>
      <c r="AG3793" s="14">
        <v>0.22</v>
      </c>
      <c r="AH3793" s="22">
        <v>5</v>
      </c>
      <c r="AI3793" s="23">
        <v>6006.54</v>
      </c>
      <c r="AJ3793" s="23">
        <v>6</v>
      </c>
      <c r="AK3793" s="23">
        <v>5.37</v>
      </c>
      <c r="AL3793" s="14">
        <v>0.12</v>
      </c>
      <c r="AM3793" s="22">
        <v>5209</v>
      </c>
      <c r="AN3793" s="23">
        <v>62216.091999999997</v>
      </c>
      <c r="AO3793" s="23">
        <v>62</v>
      </c>
      <c r="AP3793" s="23">
        <v>55.67</v>
      </c>
      <c r="AQ3793" s="14">
        <v>1.26</v>
      </c>
      <c r="AR3793" s="22">
        <v>5214</v>
      </c>
      <c r="AS3793" s="23">
        <v>68222.631999999998</v>
      </c>
      <c r="AT3793" s="23">
        <v>68</v>
      </c>
      <c r="AU3793" s="23">
        <v>61.05</v>
      </c>
      <c r="AV3793" s="14">
        <v>1.39</v>
      </c>
      <c r="AW3793" s="22">
        <v>0</v>
      </c>
      <c r="AX3793" s="22">
        <v>0</v>
      </c>
      <c r="AY3793" s="23">
        <v>0</v>
      </c>
      <c r="AZ3793" s="23">
        <v>0</v>
      </c>
      <c r="BA3793" s="23">
        <v>0</v>
      </c>
      <c r="BB3793" s="14">
        <v>0</v>
      </c>
      <c r="BC3793" s="22">
        <v>7</v>
      </c>
      <c r="BD3793" s="23">
        <v>11000</v>
      </c>
      <c r="BE3793" s="23">
        <v>11</v>
      </c>
      <c r="BF3793" s="23">
        <v>15.48</v>
      </c>
      <c r="BG3793" s="14">
        <v>0.35</v>
      </c>
      <c r="BH3793" s="22">
        <v>5237</v>
      </c>
      <c r="BI3793" s="23">
        <v>96.98</v>
      </c>
      <c r="BJ3793" s="23">
        <v>159.69999999999999</v>
      </c>
      <c r="BK3793" s="14">
        <v>3.62</v>
      </c>
      <c r="BL3793" t="s">
        <v>682</v>
      </c>
    </row>
    <row r="3794" spans="1:64">
      <c r="A3794" t="s">
        <v>4924</v>
      </c>
      <c r="B3794" t="s">
        <v>4916</v>
      </c>
      <c r="C3794" t="s">
        <v>681</v>
      </c>
      <c r="D3794" s="111" t="s">
        <v>808</v>
      </c>
      <c r="E3794" s="110">
        <v>2022</v>
      </c>
      <c r="F3794" s="23"/>
      <c r="G3794" s="23"/>
      <c r="H3794" s="22">
        <v>593317</v>
      </c>
      <c r="I3794" s="34">
        <v>4300.0876050621864</v>
      </c>
      <c r="J3794" s="22">
        <v>8</v>
      </c>
      <c r="K3794" s="22">
        <v>8</v>
      </c>
      <c r="L3794" s="23">
        <v>2896.7</v>
      </c>
      <c r="M3794" s="23">
        <v>2.8967000000000005</v>
      </c>
      <c r="N3794" s="23">
        <v>17.142670600000002</v>
      </c>
      <c r="O3794" s="14">
        <v>0.39865863615939262</v>
      </c>
      <c r="P3794" s="22">
        <v>3</v>
      </c>
      <c r="Q3794" s="22">
        <v>7</v>
      </c>
      <c r="R3794" s="23">
        <v>5620</v>
      </c>
      <c r="S3794" s="23">
        <v>5.62</v>
      </c>
      <c r="T3794" s="23">
        <v>13.212620000000001</v>
      </c>
      <c r="U3794" s="14">
        <v>0.30726397258618005</v>
      </c>
      <c r="V3794" s="22">
        <v>3</v>
      </c>
      <c r="W3794" s="22">
        <v>6</v>
      </c>
      <c r="X3794" s="23">
        <v>7050</v>
      </c>
      <c r="Y3794" s="23">
        <v>7.05</v>
      </c>
      <c r="Z3794" s="23">
        <v>39.113511000000003</v>
      </c>
      <c r="AA3794" s="14">
        <v>0.90959800339775532</v>
      </c>
      <c r="AB3794" s="22">
        <v>2</v>
      </c>
      <c r="AC3794" s="22">
        <v>3</v>
      </c>
      <c r="AD3794" s="23">
        <v>2237.5</v>
      </c>
      <c r="AE3794" s="23">
        <v>2.2375000000000003</v>
      </c>
      <c r="AF3794" s="23">
        <v>9.351043043999999</v>
      </c>
      <c r="AG3794" s="14">
        <v>0.21746168689660375</v>
      </c>
      <c r="AH3794" s="22">
        <v>5</v>
      </c>
      <c r="AI3794" s="23">
        <v>6755.1150000000007</v>
      </c>
      <c r="AJ3794" s="23">
        <v>6.7551150000000009</v>
      </c>
      <c r="AK3794" s="23">
        <v>6.9196960696158305</v>
      </c>
      <c r="AL3794" s="14">
        <v>0.16091988594534135</v>
      </c>
      <c r="AM3794" s="22">
        <v>6556</v>
      </c>
      <c r="AN3794" s="23">
        <v>73086.998000000982</v>
      </c>
      <c r="AO3794" s="23">
        <v>73.086998000000506</v>
      </c>
      <c r="AP3794" s="23">
        <v>74.867683644263167</v>
      </c>
      <c r="AQ3794" s="14">
        <v>1.7410734505996295</v>
      </c>
      <c r="AR3794" s="22">
        <v>6561</v>
      </c>
      <c r="AS3794" s="23">
        <v>79842.113000001002</v>
      </c>
      <c r="AT3794" s="23">
        <v>79.842113000000509</v>
      </c>
      <c r="AU3794" s="23">
        <v>81.78737971387902</v>
      </c>
      <c r="AV3794" s="14">
        <v>1.901993336544971</v>
      </c>
      <c r="AW3794" s="22">
        <v>0</v>
      </c>
      <c r="AX3794" s="22">
        <v>0</v>
      </c>
      <c r="AY3794" s="23">
        <v>0</v>
      </c>
      <c r="AZ3794" s="23">
        <v>0</v>
      </c>
      <c r="BA3794" s="23">
        <v>0</v>
      </c>
      <c r="BB3794" s="14">
        <v>0</v>
      </c>
      <c r="BC3794" s="22">
        <v>7</v>
      </c>
      <c r="BD3794" s="23">
        <v>11000</v>
      </c>
      <c r="BE3794" s="23">
        <v>11</v>
      </c>
      <c r="BF3794" s="23">
        <v>17.285268529959254</v>
      </c>
      <c r="BG3794" s="14">
        <v>0.40197479952758491</v>
      </c>
      <c r="BH3794" s="22">
        <v>6584</v>
      </c>
      <c r="BI3794" s="23">
        <v>108.6463130000005</v>
      </c>
      <c r="BJ3794" s="23">
        <v>177.8924928878383</v>
      </c>
      <c r="BK3794" s="14">
        <v>4.1369504351124879</v>
      </c>
      <c r="BL3794" t="s">
        <v>682</v>
      </c>
    </row>
    <row r="3795" spans="1:64">
      <c r="A3795" t="s">
        <v>4925</v>
      </c>
      <c r="B3795" t="s">
        <v>4916</v>
      </c>
      <c r="C3795" t="s">
        <v>681</v>
      </c>
      <c r="D3795" t="s">
        <v>808</v>
      </c>
      <c r="E3795">
        <v>2023</v>
      </c>
      <c r="F3795">
        <v>280.70999999999998</v>
      </c>
      <c r="G3795">
        <v>168.83</v>
      </c>
      <c r="H3795">
        <v>601343</v>
      </c>
      <c r="I3795">
        <v>4300.0876050621864</v>
      </c>
      <c r="J3795">
        <v>8</v>
      </c>
      <c r="K3795">
        <v>8</v>
      </c>
      <c r="L3795">
        <v>2896.7</v>
      </c>
      <c r="M3795">
        <v>2.8967000000000001</v>
      </c>
      <c r="N3795">
        <v>17.142671</v>
      </c>
      <c r="O3795">
        <v>0.39865864546152868</v>
      </c>
      <c r="P3795">
        <v>3</v>
      </c>
      <c r="Q3795">
        <v>7</v>
      </c>
      <c r="R3795">
        <v>5620</v>
      </c>
      <c r="S3795">
        <v>5.62</v>
      </c>
      <c r="T3795">
        <v>24.881502000000001</v>
      </c>
      <c r="U3795">
        <v>0.57862779285493593</v>
      </c>
      <c r="V3795">
        <v>3</v>
      </c>
      <c r="W3795">
        <v>7</v>
      </c>
      <c r="X3795">
        <v>8400</v>
      </c>
      <c r="Y3795">
        <v>8.4</v>
      </c>
      <c r="Z3795">
        <v>26.456253</v>
      </c>
      <c r="AA3795">
        <v>0.79970772649230615</v>
      </c>
      <c r="AB3795">
        <v>2</v>
      </c>
      <c r="AC3795">
        <v>3</v>
      </c>
      <c r="AD3795">
        <v>2237.5</v>
      </c>
      <c r="AE3795">
        <v>2.2375000000000003</v>
      </c>
      <c r="AF3795">
        <v>8.3863000200000002</v>
      </c>
      <c r="AG3795">
        <v>0.19502625970055604</v>
      </c>
      <c r="AH3795">
        <v>8</v>
      </c>
      <c r="AI3795">
        <v>6773.28</v>
      </c>
      <c r="AJ3795">
        <v>6.7732799999999997</v>
      </c>
      <c r="AK3795">
        <v>6.3532500000000001</v>
      </c>
      <c r="AL3795">
        <v>0.14774698991064211</v>
      </c>
      <c r="AM3795">
        <v>8430</v>
      </c>
      <c r="AN3795">
        <v>109968.633</v>
      </c>
      <c r="AO3795">
        <v>109.968633</v>
      </c>
      <c r="AP3795">
        <v>103.149174</v>
      </c>
      <c r="AQ3795">
        <v>2.3987691292282007</v>
      </c>
      <c r="AR3795">
        <v>10167</v>
      </c>
      <c r="AS3795">
        <v>117965.399000003</v>
      </c>
      <c r="AT3795">
        <v>117.965399000001</v>
      </c>
      <c r="AU3795">
        <v>110.650038506351</v>
      </c>
      <c r="AV3795">
        <v>2.5732042848636527</v>
      </c>
      <c r="AW3795">
        <v>0</v>
      </c>
      <c r="AX3795">
        <v>0</v>
      </c>
      <c r="AY3795">
        <v>0</v>
      </c>
      <c r="AZ3795">
        <v>0</v>
      </c>
      <c r="BA3795">
        <v>0</v>
      </c>
      <c r="BB3795">
        <v>0</v>
      </c>
      <c r="BC3795">
        <v>6</v>
      </c>
      <c r="BD3795">
        <v>9500</v>
      </c>
      <c r="BE3795">
        <v>9.5</v>
      </c>
      <c r="BF3795">
        <v>17.361999999999998</v>
      </c>
      <c r="BG3795">
        <v>0.40375921596483183</v>
      </c>
      <c r="BH3795">
        <v>10189</v>
      </c>
      <c r="BI3795">
        <v>146.61959900000099</v>
      </c>
      <c r="BJ3795">
        <v>204.87876452635101</v>
      </c>
      <c r="BK3795">
        <v>4.7645253618824386</v>
      </c>
      <c r="BL3795" t="s">
        <v>682</v>
      </c>
    </row>
    <row r="3796" spans="1:64">
      <c r="A3796" t="s">
        <v>4926</v>
      </c>
      <c r="B3796" t="s">
        <v>4916</v>
      </c>
      <c r="C3796" t="s">
        <v>681</v>
      </c>
      <c r="D3796" t="s">
        <v>808</v>
      </c>
      <c r="E3796">
        <v>2024</v>
      </c>
      <c r="F3796">
        <v>280.70999999999998</v>
      </c>
      <c r="G3796">
        <v>168.73</v>
      </c>
      <c r="H3796">
        <v>603462</v>
      </c>
      <c r="I3796">
        <v>4137.9981626512999</v>
      </c>
      <c r="J3796">
        <v>8</v>
      </c>
      <c r="K3796">
        <v>8</v>
      </c>
      <c r="L3796">
        <v>2941</v>
      </c>
      <c r="M3796">
        <v>2.9410000000000003</v>
      </c>
      <c r="N3796">
        <v>17.404838000000002</v>
      </c>
      <c r="O3796">
        <v>0.42061009492687562</v>
      </c>
      <c r="P3796">
        <v>3</v>
      </c>
      <c r="Q3796">
        <v>7</v>
      </c>
      <c r="R3796">
        <v>5620</v>
      </c>
      <c r="S3796">
        <v>5.62</v>
      </c>
      <c r="T3796">
        <v>16.776136000000001</v>
      </c>
      <c r="U3796">
        <v>0.40541670973703836</v>
      </c>
      <c r="V3796">
        <v>3</v>
      </c>
      <c r="W3796">
        <v>6</v>
      </c>
      <c r="X3796">
        <v>6960</v>
      </c>
      <c r="Y3796">
        <v>6.96</v>
      </c>
      <c r="Z3796">
        <v>39.698813999999999</v>
      </c>
      <c r="AA3796">
        <v>0.95937244144555534</v>
      </c>
      <c r="AB3796">
        <v>2</v>
      </c>
      <c r="AC3796">
        <v>2</v>
      </c>
      <c r="AD3796">
        <v>887.5</v>
      </c>
      <c r="AE3796">
        <v>0.88749999999999996</v>
      </c>
      <c r="AF3796">
        <v>8.4039848550000009</v>
      </c>
      <c r="AG3796">
        <v>0.20309300595762941</v>
      </c>
      <c r="AH3796">
        <v>12</v>
      </c>
      <c r="AI3796">
        <v>7602.3550000000005</v>
      </c>
      <c r="AJ3796">
        <v>7.6023549999999993</v>
      </c>
      <c r="AK3796">
        <v>6.8568970354362957</v>
      </c>
      <c r="AL3796">
        <v>0.16570565683970584</v>
      </c>
      <c r="AM3796">
        <v>10561</v>
      </c>
      <c r="AN3796">
        <v>150833.95400000003</v>
      </c>
      <c r="AO3796">
        <v>150.83395399999969</v>
      </c>
      <c r="AP3796">
        <v>136.04375118311799</v>
      </c>
      <c r="AQ3796">
        <v>3.2876706522255188</v>
      </c>
      <c r="AR3796">
        <v>14196</v>
      </c>
      <c r="AS3796">
        <v>161480.39599999829</v>
      </c>
      <c r="AT3796">
        <v>161.48039599999805</v>
      </c>
      <c r="AU3796">
        <v>145.64624364600397</v>
      </c>
      <c r="AV3796">
        <v>3.5197271221765218</v>
      </c>
      <c r="AW3796">
        <v>0</v>
      </c>
      <c r="AX3796">
        <v>0</v>
      </c>
      <c r="AY3796">
        <v>0</v>
      </c>
      <c r="AZ3796">
        <v>0</v>
      </c>
      <c r="BA3796">
        <v>0</v>
      </c>
      <c r="BB3796">
        <v>0</v>
      </c>
      <c r="BC3796">
        <v>5</v>
      </c>
      <c r="BD3796">
        <v>8000</v>
      </c>
      <c r="BE3796">
        <v>8</v>
      </c>
      <c r="BF3796">
        <v>12.522615333741596</v>
      </c>
      <c r="BG3796">
        <v>0.30262496118940035</v>
      </c>
      <c r="BH3796">
        <v>14217</v>
      </c>
      <c r="BI3796">
        <v>185.88889599999806</v>
      </c>
      <c r="BJ3796">
        <v>240.45263183474557</v>
      </c>
      <c r="BK3796">
        <v>5.8108443354330213</v>
      </c>
      <c r="BL3796" t="s">
        <v>682</v>
      </c>
    </row>
    <row r="3797" spans="1:64">
      <c r="A3797" t="s">
        <v>4927</v>
      </c>
      <c r="B3797" t="s">
        <v>4928</v>
      </c>
      <c r="C3797" t="s">
        <v>683</v>
      </c>
      <c r="D3797" t="s">
        <v>808</v>
      </c>
      <c r="E3797">
        <v>2012</v>
      </c>
      <c r="F3797" s="23">
        <v>160.35</v>
      </c>
      <c r="G3797" s="23">
        <v>56.1</v>
      </c>
      <c r="H3797" s="22">
        <v>186243</v>
      </c>
      <c r="I3797" s="34">
        <v>1512.6752469999999</v>
      </c>
      <c r="J3797" s="22">
        <v>2</v>
      </c>
      <c r="K3797" s="22" t="s">
        <v>782</v>
      </c>
      <c r="L3797" s="23">
        <v>20005.5</v>
      </c>
      <c r="M3797" s="23">
        <v>20.005500000000001</v>
      </c>
      <c r="N3797" s="23">
        <v>117.083495</v>
      </c>
      <c r="O3797" s="14">
        <v>7.740160700864565</v>
      </c>
      <c r="P3797" s="22">
        <v>1</v>
      </c>
      <c r="Q3797" s="22" t="s">
        <v>782</v>
      </c>
      <c r="R3797" s="23">
        <v>933</v>
      </c>
      <c r="S3797" s="23">
        <v>0.93300000000000005</v>
      </c>
      <c r="T3797" s="23">
        <v>2.4245109999999999</v>
      </c>
      <c r="U3797" s="14">
        <v>0.16027967700326889</v>
      </c>
      <c r="V3797" s="22">
        <v>0</v>
      </c>
      <c r="W3797" s="22" t="s">
        <v>782</v>
      </c>
      <c r="X3797" s="23">
        <v>0</v>
      </c>
      <c r="Y3797" s="23">
        <v>0</v>
      </c>
      <c r="Z3797" s="23">
        <v>0</v>
      </c>
      <c r="AA3797" s="14">
        <v>0</v>
      </c>
      <c r="AB3797" s="22">
        <v>0</v>
      </c>
      <c r="AC3797" s="22" t="s">
        <v>782</v>
      </c>
      <c r="AD3797" s="23">
        <v>0</v>
      </c>
      <c r="AE3797" s="23">
        <v>0</v>
      </c>
      <c r="AF3797" s="23">
        <v>0</v>
      </c>
      <c r="AG3797" s="14">
        <v>0</v>
      </c>
      <c r="AH3797" s="22" t="s">
        <v>782</v>
      </c>
      <c r="AI3797" s="23" t="s">
        <v>782</v>
      </c>
      <c r="AJ3797" s="23" t="s">
        <v>782</v>
      </c>
      <c r="AK3797" s="23" t="s">
        <v>782</v>
      </c>
      <c r="AL3797" s="14" t="s">
        <v>782</v>
      </c>
      <c r="AM3797" s="22" t="s">
        <v>782</v>
      </c>
      <c r="AN3797" s="23" t="s">
        <v>782</v>
      </c>
      <c r="AO3797" s="23" t="s">
        <v>782</v>
      </c>
      <c r="AP3797" s="23" t="s">
        <v>782</v>
      </c>
      <c r="AQ3797" s="14" t="s">
        <v>782</v>
      </c>
      <c r="AR3797" s="22">
        <v>675</v>
      </c>
      <c r="AS3797" s="23">
        <v>9513.8870000000043</v>
      </c>
      <c r="AT3797" s="23">
        <v>9.513887000000004</v>
      </c>
      <c r="AU3797" s="23">
        <v>7.484496</v>
      </c>
      <c r="AV3797" s="14">
        <v>0.49478538204704287</v>
      </c>
      <c r="AW3797" s="22">
        <v>9</v>
      </c>
      <c r="AX3797" s="22" t="s">
        <v>782</v>
      </c>
      <c r="AY3797" s="23">
        <v>4906</v>
      </c>
      <c r="AZ3797" s="23">
        <v>4.9059999999999997</v>
      </c>
      <c r="BA3797" s="23">
        <v>13.924344999999999</v>
      </c>
      <c r="BB3797" s="14">
        <v>0.92051119548728888</v>
      </c>
      <c r="BC3797" s="22">
        <v>10</v>
      </c>
      <c r="BD3797" s="23">
        <v>10300</v>
      </c>
      <c r="BE3797" s="23">
        <v>10.3</v>
      </c>
      <c r="BF3797" s="23">
        <v>16.449100000000001</v>
      </c>
      <c r="BG3797" s="14">
        <v>1.0874178071349112</v>
      </c>
      <c r="BH3797" s="22">
        <v>697</v>
      </c>
      <c r="BI3797" s="23">
        <v>45.658387000000005</v>
      </c>
      <c r="BJ3797" s="23">
        <v>157.36594699999998</v>
      </c>
      <c r="BK3797" s="14">
        <v>10.403154762537078</v>
      </c>
      <c r="BL3797" t="s">
        <v>684</v>
      </c>
    </row>
    <row r="3798" spans="1:64">
      <c r="A3798" t="s">
        <v>4929</v>
      </c>
      <c r="B3798" t="s">
        <v>4928</v>
      </c>
      <c r="C3798" t="s">
        <v>683</v>
      </c>
      <c r="D3798" t="s">
        <v>808</v>
      </c>
      <c r="E3798">
        <v>2015</v>
      </c>
      <c r="F3798" s="23">
        <v>160.44999999999999</v>
      </c>
      <c r="G3798" s="23">
        <v>56.35</v>
      </c>
      <c r="H3798" s="22">
        <v>189044</v>
      </c>
      <c r="I3798" s="29">
        <v>1521.2008233540826</v>
      </c>
      <c r="J3798" s="28">
        <v>2</v>
      </c>
      <c r="K3798" s="28">
        <v>2</v>
      </c>
      <c r="L3798" s="30">
        <v>20005.5</v>
      </c>
      <c r="M3798" s="31">
        <v>20.005500000000001</v>
      </c>
      <c r="N3798" s="30">
        <v>119.6599970893935</v>
      </c>
      <c r="O3798" s="32">
        <v>7.8661538471663599</v>
      </c>
      <c r="P3798" s="28">
        <v>0</v>
      </c>
      <c r="Q3798" s="28">
        <v>0</v>
      </c>
      <c r="R3798" s="30">
        <v>0</v>
      </c>
      <c r="S3798" s="31">
        <v>0</v>
      </c>
      <c r="T3798" s="30">
        <v>0</v>
      </c>
      <c r="U3798" s="32">
        <v>0</v>
      </c>
      <c r="V3798" s="28">
        <v>0</v>
      </c>
      <c r="W3798" s="28">
        <v>0</v>
      </c>
      <c r="X3798" s="30">
        <v>0</v>
      </c>
      <c r="Y3798" s="31">
        <v>0</v>
      </c>
      <c r="Z3798" s="30">
        <v>0</v>
      </c>
      <c r="AA3798" s="18">
        <v>0</v>
      </c>
      <c r="AB3798" s="28">
        <v>2</v>
      </c>
      <c r="AC3798" s="22" t="s">
        <v>782</v>
      </c>
      <c r="AD3798" s="30">
        <v>933</v>
      </c>
      <c r="AE3798" s="19">
        <v>0.93300000000000005</v>
      </c>
      <c r="AF3798" s="30">
        <v>6.0016145280000002</v>
      </c>
      <c r="AG3798" s="18">
        <v>0.39453137520443171</v>
      </c>
      <c r="AH3798" s="22" t="s">
        <v>782</v>
      </c>
      <c r="AI3798" s="23" t="s">
        <v>782</v>
      </c>
      <c r="AJ3798" s="23" t="s">
        <v>782</v>
      </c>
      <c r="AK3798" s="23" t="s">
        <v>782</v>
      </c>
      <c r="AL3798" s="14" t="s">
        <v>782</v>
      </c>
      <c r="AM3798" s="22" t="s">
        <v>782</v>
      </c>
      <c r="AN3798" s="23" t="s">
        <v>782</v>
      </c>
      <c r="AO3798" s="23" t="s">
        <v>782</v>
      </c>
      <c r="AP3798" s="23" t="s">
        <v>782</v>
      </c>
      <c r="AQ3798" s="14" t="s">
        <v>782</v>
      </c>
      <c r="AR3798" s="28">
        <v>879</v>
      </c>
      <c r="AS3798" s="30">
        <v>12905.726999999992</v>
      </c>
      <c r="AT3798" s="33">
        <v>12.905726999999992</v>
      </c>
      <c r="AU3798" s="30">
        <v>11.462386272918806</v>
      </c>
      <c r="AV3798" s="18">
        <v>0.75350907631284936</v>
      </c>
      <c r="AW3798" s="28">
        <v>12</v>
      </c>
      <c r="AX3798" s="22" t="s">
        <v>782</v>
      </c>
      <c r="AY3798" s="30">
        <v>5468</v>
      </c>
      <c r="AZ3798" s="19">
        <v>5.468</v>
      </c>
      <c r="BA3798" s="30">
        <v>14.248209033966047</v>
      </c>
      <c r="BB3798" s="18">
        <v>0.9366422115490507</v>
      </c>
      <c r="BC3798" s="28">
        <v>10</v>
      </c>
      <c r="BD3798" s="30">
        <v>10300</v>
      </c>
      <c r="BE3798" s="19">
        <v>10.3</v>
      </c>
      <c r="BF3798" s="30">
        <v>14.46101998330071</v>
      </c>
      <c r="BG3798" s="18">
        <v>0.95063187984711539</v>
      </c>
      <c r="BH3798" s="13">
        <v>905</v>
      </c>
      <c r="BI3798" s="19">
        <v>49.61222699999999</v>
      </c>
      <c r="BJ3798" s="19">
        <v>165.83322690757905</v>
      </c>
      <c r="BK3798" s="18">
        <v>10.901468390079804</v>
      </c>
      <c r="BL3798" t="s">
        <v>684</v>
      </c>
    </row>
    <row r="3799" spans="1:64">
      <c r="A3799" t="s">
        <v>4930</v>
      </c>
      <c r="B3799" t="s">
        <v>4928</v>
      </c>
      <c r="C3799" t="s">
        <v>683</v>
      </c>
      <c r="D3799" t="s">
        <v>808</v>
      </c>
      <c r="E3799">
        <v>2016</v>
      </c>
      <c r="F3799" s="23">
        <v>160.44999999999999</v>
      </c>
      <c r="G3799" s="23">
        <v>56.48</v>
      </c>
      <c r="H3799" s="22">
        <v>188266</v>
      </c>
      <c r="I3799" s="29">
        <v>1607.3302108934331</v>
      </c>
      <c r="J3799" s="28">
        <v>2</v>
      </c>
      <c r="K3799" s="28">
        <v>2</v>
      </c>
      <c r="L3799" s="30">
        <v>20005.5</v>
      </c>
      <c r="M3799" s="31">
        <v>20.005500000000001</v>
      </c>
      <c r="N3799" s="30">
        <v>119.652896</v>
      </c>
      <c r="O3799" s="32">
        <v>7.4442012717157251</v>
      </c>
      <c r="P3799" s="28">
        <v>0</v>
      </c>
      <c r="Q3799" s="28">
        <v>0</v>
      </c>
      <c r="R3799" s="30">
        <v>0</v>
      </c>
      <c r="S3799" s="31">
        <v>0</v>
      </c>
      <c r="T3799" s="30">
        <v>0</v>
      </c>
      <c r="U3799" s="32">
        <v>0</v>
      </c>
      <c r="V3799" s="28">
        <v>0</v>
      </c>
      <c r="W3799" s="28">
        <v>0</v>
      </c>
      <c r="X3799" s="30">
        <v>0</v>
      </c>
      <c r="Y3799" s="31">
        <v>0</v>
      </c>
      <c r="Z3799" s="30">
        <v>0</v>
      </c>
      <c r="AA3799" s="18">
        <v>0</v>
      </c>
      <c r="AB3799" s="28">
        <v>2</v>
      </c>
      <c r="AC3799" s="22" t="s">
        <v>782</v>
      </c>
      <c r="AD3799" s="30">
        <v>933</v>
      </c>
      <c r="AE3799" s="19">
        <v>0.93300000000000005</v>
      </c>
      <c r="AF3799" s="30">
        <v>5.596995935999999</v>
      </c>
      <c r="AG3799" s="18">
        <v>0.34821693128563258</v>
      </c>
      <c r="AH3799" s="22" t="s">
        <v>782</v>
      </c>
      <c r="AI3799" s="23" t="s">
        <v>782</v>
      </c>
      <c r="AJ3799" s="23" t="s">
        <v>782</v>
      </c>
      <c r="AK3799" s="23" t="s">
        <v>782</v>
      </c>
      <c r="AL3799" s="14" t="s">
        <v>782</v>
      </c>
      <c r="AM3799" s="22" t="s">
        <v>782</v>
      </c>
      <c r="AN3799" s="23" t="s">
        <v>782</v>
      </c>
      <c r="AO3799" s="23" t="s">
        <v>782</v>
      </c>
      <c r="AP3799" s="23" t="s">
        <v>782</v>
      </c>
      <c r="AQ3799" s="14" t="s">
        <v>782</v>
      </c>
      <c r="AR3799" s="28">
        <v>905</v>
      </c>
      <c r="AS3799" s="30">
        <v>13238.44199999999</v>
      </c>
      <c r="AT3799" s="33">
        <v>13.23844199999999</v>
      </c>
      <c r="AU3799" s="30">
        <v>11.755736496000004</v>
      </c>
      <c r="AV3799" s="18">
        <v>0.73138278720373129</v>
      </c>
      <c r="AW3799" s="28">
        <v>11</v>
      </c>
      <c r="AX3799" s="22" t="s">
        <v>782</v>
      </c>
      <c r="AY3799" s="30">
        <v>5477</v>
      </c>
      <c r="AZ3799" s="19">
        <v>5.4770000000000003</v>
      </c>
      <c r="BA3799" s="30">
        <v>6.8597194054499999</v>
      </c>
      <c r="BB3799" s="18">
        <v>0.42677723338734674</v>
      </c>
      <c r="BC3799" s="28">
        <v>9</v>
      </c>
      <c r="BD3799" s="30">
        <v>9700</v>
      </c>
      <c r="BE3799" s="19">
        <v>9.6999999999999993</v>
      </c>
      <c r="BF3799" s="30">
        <v>13.571891360031945</v>
      </c>
      <c r="BG3799" s="18">
        <v>0.8443748066234642</v>
      </c>
      <c r="BH3799" s="13">
        <v>929</v>
      </c>
      <c r="BI3799" s="19">
        <v>49.353941999999989</v>
      </c>
      <c r="BJ3799" s="19">
        <v>157.43723919748194</v>
      </c>
      <c r="BK3799" s="18">
        <v>9.7949530302159005</v>
      </c>
      <c r="BL3799" t="s">
        <v>684</v>
      </c>
    </row>
    <row r="3800" spans="1:64">
      <c r="A3800" t="s">
        <v>4931</v>
      </c>
      <c r="B3800" t="s">
        <v>4928</v>
      </c>
      <c r="C3800" t="s">
        <v>683</v>
      </c>
      <c r="D3800" t="s">
        <v>808</v>
      </c>
      <c r="E3800">
        <v>2017</v>
      </c>
      <c r="F3800" s="23">
        <v>160.44999999999999</v>
      </c>
      <c r="G3800" s="23">
        <v>56.38</v>
      </c>
      <c r="H3800" s="22">
        <v>187730</v>
      </c>
      <c r="I3800" s="29">
        <v>1474.6211143797832</v>
      </c>
      <c r="J3800" s="28">
        <v>2</v>
      </c>
      <c r="K3800" s="28">
        <v>2</v>
      </c>
      <c r="L3800" s="30">
        <v>20005.5</v>
      </c>
      <c r="M3800" s="31">
        <v>20.005500000000001</v>
      </c>
      <c r="N3800" s="30">
        <v>119.652896</v>
      </c>
      <c r="O3800" s="32">
        <v>8.1141450392377781</v>
      </c>
      <c r="P3800" s="28">
        <v>0</v>
      </c>
      <c r="Q3800" s="28">
        <v>0</v>
      </c>
      <c r="R3800" s="30">
        <v>0</v>
      </c>
      <c r="S3800" s="31">
        <v>0</v>
      </c>
      <c r="T3800" s="30">
        <v>0</v>
      </c>
      <c r="U3800" s="32">
        <v>0</v>
      </c>
      <c r="V3800" s="28">
        <v>0</v>
      </c>
      <c r="W3800" s="28">
        <v>0</v>
      </c>
      <c r="X3800" s="30">
        <v>0</v>
      </c>
      <c r="Y3800" s="31">
        <v>0</v>
      </c>
      <c r="Z3800" s="30">
        <v>0</v>
      </c>
      <c r="AA3800" s="18">
        <v>0</v>
      </c>
      <c r="AB3800" s="28">
        <v>2</v>
      </c>
      <c r="AC3800" s="22" t="s">
        <v>782</v>
      </c>
      <c r="AD3800" s="30">
        <v>933</v>
      </c>
      <c r="AE3800" s="19">
        <v>0.93300000000000005</v>
      </c>
      <c r="AF3800" s="30">
        <v>5.0833464570000002</v>
      </c>
      <c r="AG3800" s="18">
        <v>0.34472220744906568</v>
      </c>
      <c r="AH3800" s="22" t="s">
        <v>782</v>
      </c>
      <c r="AI3800" s="23" t="s">
        <v>782</v>
      </c>
      <c r="AJ3800" s="23" t="s">
        <v>782</v>
      </c>
      <c r="AK3800" s="23" t="s">
        <v>782</v>
      </c>
      <c r="AL3800" s="14" t="s">
        <v>782</v>
      </c>
      <c r="AM3800" s="22" t="s">
        <v>782</v>
      </c>
      <c r="AN3800" s="23" t="s">
        <v>782</v>
      </c>
      <c r="AO3800" s="23" t="s">
        <v>782</v>
      </c>
      <c r="AP3800" s="23" t="s">
        <v>782</v>
      </c>
      <c r="AQ3800" s="14" t="s">
        <v>782</v>
      </c>
      <c r="AR3800" s="28">
        <v>962</v>
      </c>
      <c r="AS3800" s="30">
        <v>14418.919999999984</v>
      </c>
      <c r="AT3800" s="33">
        <v>14.418919999999984</v>
      </c>
      <c r="AU3800" s="30">
        <v>12.804000960000005</v>
      </c>
      <c r="AV3800" s="18">
        <v>0.86829090097392847</v>
      </c>
      <c r="AW3800" s="28">
        <v>11</v>
      </c>
      <c r="AX3800" s="22" t="s">
        <v>782</v>
      </c>
      <c r="AY3800" s="30">
        <v>4763.2799500000001</v>
      </c>
      <c r="AZ3800" s="19">
        <v>4.7632799500000003</v>
      </c>
      <c r="BA3800" s="30">
        <v>7.6593541595999994</v>
      </c>
      <c r="BB3800" s="18">
        <v>0.51941167021886014</v>
      </c>
      <c r="BC3800" s="28">
        <v>10</v>
      </c>
      <c r="BD3800" s="30">
        <v>12700</v>
      </c>
      <c r="BE3800" s="19">
        <v>12.7</v>
      </c>
      <c r="BF3800" s="30">
        <v>19.608087961605889</v>
      </c>
      <c r="BG3800" s="18">
        <v>1.3297034587662835</v>
      </c>
      <c r="BH3800" s="13">
        <v>987</v>
      </c>
      <c r="BI3800" s="19">
        <v>52.820699949999977</v>
      </c>
      <c r="BJ3800" s="19">
        <v>164.8076855382059</v>
      </c>
      <c r="BK3800" s="18">
        <v>11.176273276645915</v>
      </c>
      <c r="BL3800" t="s">
        <v>684</v>
      </c>
    </row>
    <row r="3801" spans="1:64">
      <c r="A3801" t="s">
        <v>4932</v>
      </c>
      <c r="B3801" t="s">
        <v>4928</v>
      </c>
      <c r="C3801" t="s">
        <v>683</v>
      </c>
      <c r="D3801" t="s">
        <v>808</v>
      </c>
      <c r="E3801">
        <v>2018</v>
      </c>
      <c r="F3801" s="23">
        <v>160.44999999999999</v>
      </c>
      <c r="G3801" s="23">
        <v>56.09</v>
      </c>
      <c r="H3801" s="22">
        <v>188814</v>
      </c>
      <c r="I3801" s="29">
        <v>1474.7259204291349</v>
      </c>
      <c r="J3801" s="28">
        <v>2</v>
      </c>
      <c r="K3801" s="28">
        <v>2</v>
      </c>
      <c r="L3801" s="30">
        <v>20005.5</v>
      </c>
      <c r="M3801" s="31">
        <v>20.005500000000001</v>
      </c>
      <c r="N3801" s="30">
        <v>119.6528955</v>
      </c>
      <c r="O3801" s="32">
        <v>8.1135683480210226</v>
      </c>
      <c r="P3801" s="28">
        <v>0</v>
      </c>
      <c r="Q3801" s="28">
        <v>0</v>
      </c>
      <c r="R3801" s="30">
        <v>0</v>
      </c>
      <c r="S3801" s="31">
        <v>0</v>
      </c>
      <c r="T3801" s="30">
        <v>0</v>
      </c>
      <c r="U3801" s="32">
        <v>0</v>
      </c>
      <c r="V3801" s="28">
        <v>0</v>
      </c>
      <c r="W3801" s="28">
        <v>0</v>
      </c>
      <c r="X3801" s="30">
        <v>0</v>
      </c>
      <c r="Y3801" s="31">
        <v>0</v>
      </c>
      <c r="Z3801" s="30">
        <v>0</v>
      </c>
      <c r="AA3801" s="18">
        <v>0</v>
      </c>
      <c r="AB3801" s="28">
        <v>2</v>
      </c>
      <c r="AC3801" s="22" t="s">
        <v>782</v>
      </c>
      <c r="AD3801" s="30">
        <v>933</v>
      </c>
      <c r="AE3801" s="19">
        <v>0.93300000000000005</v>
      </c>
      <c r="AF3801" s="30">
        <v>5.649610365</v>
      </c>
      <c r="AG3801" s="18">
        <v>0.38309561707276446</v>
      </c>
      <c r="AH3801" s="22" t="s">
        <v>782</v>
      </c>
      <c r="AI3801" s="23" t="s">
        <v>782</v>
      </c>
      <c r="AJ3801" s="23" t="s">
        <v>782</v>
      </c>
      <c r="AK3801" s="23" t="s">
        <v>782</v>
      </c>
      <c r="AL3801" s="14" t="s">
        <v>782</v>
      </c>
      <c r="AM3801" s="22" t="s">
        <v>782</v>
      </c>
      <c r="AN3801" s="23" t="s">
        <v>782</v>
      </c>
      <c r="AO3801" s="23" t="s">
        <v>782</v>
      </c>
      <c r="AP3801" s="23" t="s">
        <v>782</v>
      </c>
      <c r="AQ3801" s="14" t="s">
        <v>782</v>
      </c>
      <c r="AR3801" s="28">
        <v>1011</v>
      </c>
      <c r="AS3801" s="30">
        <v>14940.589999999984</v>
      </c>
      <c r="AT3801" s="33">
        <v>14.940589999999984</v>
      </c>
      <c r="AU3801" s="30">
        <v>13.267243919999999</v>
      </c>
      <c r="AV3801" s="18">
        <v>0.89964133241377653</v>
      </c>
      <c r="AW3801" s="28">
        <v>11</v>
      </c>
      <c r="AX3801" s="22" t="s">
        <v>782</v>
      </c>
      <c r="AY3801" s="30">
        <v>5477</v>
      </c>
      <c r="AZ3801" s="19">
        <v>5.4770000000000003</v>
      </c>
      <c r="BA3801" s="30">
        <v>7.0764642400000008</v>
      </c>
      <c r="BB3801" s="18">
        <v>0.4798494514791467</v>
      </c>
      <c r="BC3801" s="28">
        <v>10</v>
      </c>
      <c r="BD3801" s="30">
        <v>12700</v>
      </c>
      <c r="BE3801" s="19">
        <v>12.7</v>
      </c>
      <c r="BF3801" s="30">
        <v>18.837986868807462</v>
      </c>
      <c r="BG3801" s="18">
        <v>1.2773890122800404</v>
      </c>
      <c r="BH3801" s="13">
        <v>1036</v>
      </c>
      <c r="BI3801" s="19">
        <v>54.056089999999983</v>
      </c>
      <c r="BJ3801" s="19">
        <v>164.48420089380747</v>
      </c>
      <c r="BK3801" s="18">
        <v>11.153543761266754</v>
      </c>
      <c r="BL3801" t="s">
        <v>684</v>
      </c>
    </row>
    <row r="3802" spans="1:64">
      <c r="A3802" t="s">
        <v>4933</v>
      </c>
      <c r="B3802" t="s">
        <v>4928</v>
      </c>
      <c r="C3802" t="s">
        <v>683</v>
      </c>
      <c r="D3802" t="s">
        <v>808</v>
      </c>
      <c r="E3802">
        <v>2019</v>
      </c>
      <c r="F3802" s="23">
        <v>160.44999999999999</v>
      </c>
      <c r="G3802" s="23">
        <v>56.64</v>
      </c>
      <c r="H3802" s="22">
        <v>188686</v>
      </c>
      <c r="I3802" s="34">
        <v>1514.0791620826167</v>
      </c>
      <c r="J3802" s="22">
        <v>2</v>
      </c>
      <c r="K3802" s="22">
        <v>2</v>
      </c>
      <c r="L3802" s="23">
        <v>20005.5</v>
      </c>
      <c r="M3802" s="23">
        <v>20.005500000000001</v>
      </c>
      <c r="N3802" s="23">
        <v>119.6528955</v>
      </c>
      <c r="O3802" s="14">
        <v>7.9026842516884894</v>
      </c>
      <c r="P3802" s="22">
        <v>0</v>
      </c>
      <c r="Q3802" s="22">
        <v>0</v>
      </c>
      <c r="R3802" s="23">
        <v>0</v>
      </c>
      <c r="S3802" s="23">
        <v>0</v>
      </c>
      <c r="T3802" s="23">
        <v>0</v>
      </c>
      <c r="U3802" s="14">
        <v>0</v>
      </c>
      <c r="V3802" s="22">
        <v>0</v>
      </c>
      <c r="W3802" s="22">
        <v>0</v>
      </c>
      <c r="X3802" s="23">
        <v>0</v>
      </c>
      <c r="Y3802" s="23">
        <v>0</v>
      </c>
      <c r="Z3802" s="23">
        <v>0</v>
      </c>
      <c r="AA3802" s="14">
        <v>0</v>
      </c>
      <c r="AB3802" s="22">
        <v>2</v>
      </c>
      <c r="AC3802" s="22">
        <v>2</v>
      </c>
      <c r="AD3802" s="23">
        <v>1429.6099527896995</v>
      </c>
      <c r="AE3802" s="23">
        <v>1.4296099527896995</v>
      </c>
      <c r="AF3802" s="23">
        <v>5.4064906980000007</v>
      </c>
      <c r="AG3802" s="14">
        <v>0.35708111130486531</v>
      </c>
      <c r="AH3802" s="22">
        <v>2</v>
      </c>
      <c r="AI3802" s="23">
        <v>20.880000000000003</v>
      </c>
      <c r="AJ3802" s="23">
        <v>2.0880000000000003E-2</v>
      </c>
      <c r="AK3802" s="23">
        <v>1.8541439999999999E-2</v>
      </c>
      <c r="AL3802" s="14">
        <v>1.2246017555975236E-3</v>
      </c>
      <c r="AM3802" s="22">
        <v>1081</v>
      </c>
      <c r="AN3802" s="23">
        <v>21175.410999999989</v>
      </c>
      <c r="AO3802" s="23">
        <v>21.17541099999999</v>
      </c>
      <c r="AP3802" s="23">
        <v>18.803764967999992</v>
      </c>
      <c r="AQ3802" s="14">
        <v>1.241927465809344</v>
      </c>
      <c r="AR3802" s="22">
        <v>1083</v>
      </c>
      <c r="AS3802" s="23">
        <v>21196.29099999999</v>
      </c>
      <c r="AT3802" s="23">
        <v>21.196290999999992</v>
      </c>
      <c r="AU3802" s="23">
        <v>18.822306407999992</v>
      </c>
      <c r="AV3802" s="14">
        <v>1.2431520675649417</v>
      </c>
      <c r="AW3802" s="22">
        <v>11</v>
      </c>
      <c r="AX3802" s="22" t="s">
        <v>782</v>
      </c>
      <c r="AY3802" s="23">
        <v>5477</v>
      </c>
      <c r="AZ3802" s="23">
        <v>5.4770000000000003</v>
      </c>
      <c r="BA3802" s="23">
        <v>6.859719000000001</v>
      </c>
      <c r="BB3802" s="14">
        <v>0.45306211007913572</v>
      </c>
      <c r="BC3802" s="22">
        <v>10</v>
      </c>
      <c r="BD3802" s="23">
        <v>12700</v>
      </c>
      <c r="BE3802" s="23">
        <v>12.7</v>
      </c>
      <c r="BF3802" s="23">
        <v>18.834327785894395</v>
      </c>
      <c r="BG3802" s="14">
        <v>1.2439460404426785</v>
      </c>
      <c r="BH3802" s="22">
        <v>1108</v>
      </c>
      <c r="BI3802" s="23">
        <v>60.808400952789697</v>
      </c>
      <c r="BJ3802" s="23">
        <v>169.57573939189442</v>
      </c>
      <c r="BK3802" s="14">
        <v>11.199925581080112</v>
      </c>
      <c r="BL3802" t="s">
        <v>684</v>
      </c>
    </row>
    <row r="3803" spans="1:64">
      <c r="A3803" t="s">
        <v>4934</v>
      </c>
      <c r="B3803" t="s">
        <v>4928</v>
      </c>
      <c r="C3803" t="s">
        <v>683</v>
      </c>
      <c r="D3803" t="s">
        <v>808</v>
      </c>
      <c r="E3803">
        <v>2020</v>
      </c>
      <c r="F3803" s="23">
        <v>160.44999999999999</v>
      </c>
      <c r="G3803" s="23">
        <v>57.11</v>
      </c>
      <c r="H3803" s="22">
        <v>188687</v>
      </c>
      <c r="I3803" s="34">
        <v>1519.3464303529777</v>
      </c>
      <c r="J3803" s="22">
        <v>2</v>
      </c>
      <c r="K3803" s="22">
        <v>2</v>
      </c>
      <c r="L3803" s="23">
        <v>20005.5</v>
      </c>
      <c r="M3803" s="23">
        <v>20.005500000000001</v>
      </c>
      <c r="N3803" s="23">
        <v>119.6528955</v>
      </c>
      <c r="O3803" s="14">
        <v>7.8752872359861987</v>
      </c>
      <c r="P3803" s="22">
        <v>0</v>
      </c>
      <c r="Q3803" s="22">
        <v>0</v>
      </c>
      <c r="R3803" s="23">
        <v>0</v>
      </c>
      <c r="S3803" s="23">
        <v>0</v>
      </c>
      <c r="T3803" s="23">
        <v>0</v>
      </c>
      <c r="U3803" s="14">
        <v>0</v>
      </c>
      <c r="V3803" s="22">
        <v>0</v>
      </c>
      <c r="W3803" s="22">
        <v>0</v>
      </c>
      <c r="X3803" s="23">
        <v>0</v>
      </c>
      <c r="Y3803" s="23">
        <v>0</v>
      </c>
      <c r="Z3803" s="23">
        <v>0</v>
      </c>
      <c r="AA3803" s="14">
        <v>0</v>
      </c>
      <c r="AB3803" s="22">
        <v>2</v>
      </c>
      <c r="AC3803" s="22">
        <v>2</v>
      </c>
      <c r="AD3803" s="23">
        <v>1367.7995021459228</v>
      </c>
      <c r="AE3803" s="23">
        <v>1.3677995021459228</v>
      </c>
      <c r="AF3803" s="23">
        <v>4.7752384680000004</v>
      </c>
      <c r="AG3803" s="14">
        <v>0.31429556634365524</v>
      </c>
      <c r="AH3803" s="22">
        <v>3</v>
      </c>
      <c r="AI3803" s="23">
        <v>32.760000000000005</v>
      </c>
      <c r="AJ3803" s="23">
        <v>3.2760000000000004E-2</v>
      </c>
      <c r="AK3803" s="23">
        <v>2.909088E-2</v>
      </c>
      <c r="AL3803" s="14">
        <v>1.9146969656710579E-3</v>
      </c>
      <c r="AM3803" s="22">
        <v>1186</v>
      </c>
      <c r="AN3803" s="23">
        <v>17596.405999999977</v>
      </c>
      <c r="AO3803" s="23">
        <v>17.596405999999977</v>
      </c>
      <c r="AP3803" s="23">
        <v>15.625608527999992</v>
      </c>
      <c r="AQ3803" s="14">
        <v>1.0284427709070814</v>
      </c>
      <c r="AR3803" s="22">
        <v>1189</v>
      </c>
      <c r="AS3803" s="23">
        <v>17629.165999999976</v>
      </c>
      <c r="AT3803" s="23">
        <v>17.629165999999977</v>
      </c>
      <c r="AU3803" s="23">
        <v>15.654699407999992</v>
      </c>
      <c r="AV3803" s="14">
        <v>1.0303574678727523</v>
      </c>
      <c r="AW3803" s="22">
        <v>11</v>
      </c>
      <c r="AX3803" s="22">
        <v>11</v>
      </c>
      <c r="AY3803" s="23">
        <v>5477</v>
      </c>
      <c r="AZ3803" s="23">
        <v>5.4770000000000003</v>
      </c>
      <c r="BA3803" s="23">
        <v>6.859719000000001</v>
      </c>
      <c r="BB3803" s="14">
        <v>0.45149143493273863</v>
      </c>
      <c r="BC3803" s="22">
        <v>10</v>
      </c>
      <c r="BD3803" s="23">
        <v>12700</v>
      </c>
      <c r="BE3803" s="23">
        <v>12.7</v>
      </c>
      <c r="BF3803" s="23">
        <v>18.834327785894395</v>
      </c>
      <c r="BG3803" s="14">
        <v>1.2396335298934269</v>
      </c>
      <c r="BH3803" s="22">
        <v>1214</v>
      </c>
      <c r="BI3803" s="23">
        <v>57.179465502145902</v>
      </c>
      <c r="BJ3803" s="23">
        <v>165.77688016189441</v>
      </c>
      <c r="BK3803" s="14">
        <v>10.911065235028774</v>
      </c>
      <c r="BL3803" t="s">
        <v>684</v>
      </c>
    </row>
    <row r="3804" spans="1:64">
      <c r="A3804" t="s">
        <v>4935</v>
      </c>
      <c r="B3804" t="s">
        <v>4928</v>
      </c>
      <c r="C3804" t="s">
        <v>683</v>
      </c>
      <c r="D3804" t="s">
        <v>808</v>
      </c>
      <c r="E3804">
        <v>2021</v>
      </c>
      <c r="F3804" s="23">
        <v>160.44999999999999</v>
      </c>
      <c r="G3804" s="23">
        <v>57.15</v>
      </c>
      <c r="H3804" s="22">
        <v>188713</v>
      </c>
      <c r="I3804" s="34">
        <v>1414.71</v>
      </c>
      <c r="J3804" s="22">
        <v>2</v>
      </c>
      <c r="K3804" s="22">
        <v>2</v>
      </c>
      <c r="L3804" s="23">
        <v>20005.5</v>
      </c>
      <c r="M3804" s="23">
        <v>20.010000000000002</v>
      </c>
      <c r="N3804" s="23">
        <v>119.65</v>
      </c>
      <c r="O3804" s="14">
        <v>8.4600000000000009</v>
      </c>
      <c r="P3804" s="22">
        <v>0</v>
      </c>
      <c r="Q3804" s="22">
        <v>0</v>
      </c>
      <c r="R3804" s="23">
        <v>0</v>
      </c>
      <c r="S3804" s="23">
        <v>0</v>
      </c>
      <c r="T3804" s="23">
        <v>0</v>
      </c>
      <c r="U3804" s="14">
        <v>0</v>
      </c>
      <c r="V3804" s="22">
        <v>0</v>
      </c>
      <c r="W3804" s="22">
        <v>0</v>
      </c>
      <c r="X3804" s="23">
        <v>0</v>
      </c>
      <c r="Y3804" s="23">
        <v>0</v>
      </c>
      <c r="Z3804" s="23">
        <v>0</v>
      </c>
      <c r="AA3804" s="14">
        <v>0</v>
      </c>
      <c r="AB3804" s="22">
        <v>2</v>
      </c>
      <c r="AC3804" s="22">
        <v>0</v>
      </c>
      <c r="AD3804" s="23">
        <v>1349</v>
      </c>
      <c r="AE3804" s="23">
        <v>1.35</v>
      </c>
      <c r="AF3804" s="23">
        <v>4.42</v>
      </c>
      <c r="AG3804" s="14">
        <v>0.31</v>
      </c>
      <c r="AH3804" s="22">
        <v>4</v>
      </c>
      <c r="AI3804" s="23">
        <v>33.44</v>
      </c>
      <c r="AJ3804" s="23">
        <v>0</v>
      </c>
      <c r="AK3804" s="23">
        <v>0.03</v>
      </c>
      <c r="AL3804" s="14">
        <v>0</v>
      </c>
      <c r="AM3804" s="22">
        <v>1366</v>
      </c>
      <c r="AN3804" s="23">
        <v>19551.901000000002</v>
      </c>
      <c r="AO3804" s="23">
        <v>20</v>
      </c>
      <c r="AP3804" s="23">
        <v>17.5</v>
      </c>
      <c r="AQ3804" s="14">
        <v>1.24</v>
      </c>
      <c r="AR3804" s="22">
        <v>1370</v>
      </c>
      <c r="AS3804" s="23">
        <v>19585.341</v>
      </c>
      <c r="AT3804" s="23">
        <v>20</v>
      </c>
      <c r="AU3804" s="23">
        <v>17.53</v>
      </c>
      <c r="AV3804" s="14">
        <v>1.24</v>
      </c>
      <c r="AW3804" s="22">
        <v>11</v>
      </c>
      <c r="AX3804" s="22">
        <v>16</v>
      </c>
      <c r="AY3804" s="23">
        <v>5451</v>
      </c>
      <c r="AZ3804" s="23">
        <v>5.45</v>
      </c>
      <c r="BA3804" s="23">
        <v>17.350000000000001</v>
      </c>
      <c r="BB3804" s="14">
        <v>1.23</v>
      </c>
      <c r="BC3804" s="22">
        <v>10</v>
      </c>
      <c r="BD3804" s="23">
        <v>12700</v>
      </c>
      <c r="BE3804" s="23">
        <v>12.7</v>
      </c>
      <c r="BF3804" s="23">
        <v>16.55</v>
      </c>
      <c r="BG3804" s="14">
        <v>1.17</v>
      </c>
      <c r="BH3804" s="22">
        <v>1395</v>
      </c>
      <c r="BI3804" s="23">
        <v>59.09</v>
      </c>
      <c r="BJ3804" s="23">
        <v>175.5</v>
      </c>
      <c r="BK3804" s="14">
        <v>12.41</v>
      </c>
      <c r="BL3804" t="s">
        <v>684</v>
      </c>
    </row>
    <row r="3805" spans="1:64">
      <c r="A3805" t="s">
        <v>4936</v>
      </c>
      <c r="B3805" t="s">
        <v>4928</v>
      </c>
      <c r="C3805" t="s">
        <v>683</v>
      </c>
      <c r="D3805" s="111" t="s">
        <v>808</v>
      </c>
      <c r="E3805" s="110">
        <v>2022</v>
      </c>
      <c r="F3805" s="23"/>
      <c r="G3805" s="23"/>
      <c r="H3805" s="22">
        <v>189783</v>
      </c>
      <c r="I3805" s="34">
        <v>1375.4595367257587</v>
      </c>
      <c r="J3805" s="22">
        <v>2</v>
      </c>
      <c r="K3805" s="22">
        <v>2</v>
      </c>
      <c r="L3805" s="23">
        <v>20005.5</v>
      </c>
      <c r="M3805" s="23">
        <v>20.005500000000001</v>
      </c>
      <c r="N3805" s="23">
        <v>118.392549</v>
      </c>
      <c r="O3805" s="14">
        <v>8.6074905032706379</v>
      </c>
      <c r="P3805" s="22">
        <v>0</v>
      </c>
      <c r="Q3805" s="22">
        <v>0</v>
      </c>
      <c r="R3805" s="23">
        <v>0</v>
      </c>
      <c r="S3805" s="23">
        <v>0</v>
      </c>
      <c r="T3805" s="23">
        <v>0</v>
      </c>
      <c r="U3805" s="14">
        <v>0</v>
      </c>
      <c r="V3805" s="22">
        <v>0</v>
      </c>
      <c r="W3805" s="22">
        <v>0</v>
      </c>
      <c r="X3805" s="23">
        <v>0</v>
      </c>
      <c r="Y3805" s="23">
        <v>0</v>
      </c>
      <c r="Z3805" s="23">
        <v>0</v>
      </c>
      <c r="AA3805" s="14">
        <v>0</v>
      </c>
      <c r="AB3805" s="22">
        <v>2</v>
      </c>
      <c r="AC3805" s="22">
        <v>5</v>
      </c>
      <c r="AD3805" s="23">
        <v>1349</v>
      </c>
      <c r="AE3805" s="23">
        <v>1.349</v>
      </c>
      <c r="AF3805" s="23">
        <v>4.8504193080000002</v>
      </c>
      <c r="AG3805" s="14">
        <v>0.35263991258850708</v>
      </c>
      <c r="AH3805" s="22">
        <v>5</v>
      </c>
      <c r="AI3805" s="23">
        <v>277.03999999999996</v>
      </c>
      <c r="AJ3805" s="23">
        <v>0.27704000000000001</v>
      </c>
      <c r="AK3805" s="23">
        <v>0.28378977991142579</v>
      </c>
      <c r="AL3805" s="14">
        <v>2.0632361209765505E-2</v>
      </c>
      <c r="AM3805" s="22">
        <v>1745</v>
      </c>
      <c r="AN3805" s="23">
        <v>24144.610999999895</v>
      </c>
      <c r="AO3805" s="23">
        <v>24.144610999999831</v>
      </c>
      <c r="AP3805" s="23">
        <v>24.732868328533744</v>
      </c>
      <c r="AQ3805" s="14">
        <v>1.7981531021559249</v>
      </c>
      <c r="AR3805" s="22">
        <v>1750</v>
      </c>
      <c r="AS3805" s="23">
        <v>24421.6509999999</v>
      </c>
      <c r="AT3805" s="23">
        <v>24.421650999999798</v>
      </c>
      <c r="AU3805" s="23">
        <v>25.016658108445128</v>
      </c>
      <c r="AV3805" s="14">
        <v>1.8187854633656872</v>
      </c>
      <c r="AW3805" s="22">
        <v>11</v>
      </c>
      <c r="AX3805" s="22">
        <v>16</v>
      </c>
      <c r="AY3805" s="23">
        <v>5451</v>
      </c>
      <c r="AZ3805" s="23">
        <v>5.4510000000000005</v>
      </c>
      <c r="BA3805" s="23">
        <v>15.945226999999999</v>
      </c>
      <c r="BB3805" s="14">
        <v>1.1592654363324382</v>
      </c>
      <c r="BC3805" s="22">
        <v>10</v>
      </c>
      <c r="BD3805" s="23">
        <v>12700</v>
      </c>
      <c r="BE3805" s="23">
        <v>12.7</v>
      </c>
      <c r="BF3805" s="23">
        <v>18.491430409656765</v>
      </c>
      <c r="BG3805" s="14">
        <v>1.3443819985919088</v>
      </c>
      <c r="BH3805" s="22">
        <v>1775</v>
      </c>
      <c r="BI3805" s="23">
        <v>63.927150999999796</v>
      </c>
      <c r="BJ3805" s="23">
        <v>182.69628382610188</v>
      </c>
      <c r="BK3805" s="14">
        <v>13.282563314149179</v>
      </c>
      <c r="BL3805" t="s">
        <v>684</v>
      </c>
    </row>
    <row r="3806" spans="1:64">
      <c r="A3806" t="s">
        <v>4937</v>
      </c>
      <c r="B3806" t="s">
        <v>4928</v>
      </c>
      <c r="C3806" t="s">
        <v>683</v>
      </c>
      <c r="D3806" t="s">
        <v>808</v>
      </c>
      <c r="E3806">
        <v>2023</v>
      </c>
      <c r="F3806">
        <v>160.44999999999999</v>
      </c>
      <c r="G3806">
        <v>58.78</v>
      </c>
      <c r="H3806">
        <v>190640</v>
      </c>
      <c r="I3806">
        <v>1375.4595367257587</v>
      </c>
      <c r="J3806">
        <v>2</v>
      </c>
      <c r="K3806">
        <v>2</v>
      </c>
      <c r="L3806">
        <v>20005.5</v>
      </c>
      <c r="M3806">
        <v>20.005500000000001</v>
      </c>
      <c r="N3806">
        <v>118.392549</v>
      </c>
      <c r="O3806">
        <v>8.6074905032706397</v>
      </c>
      <c r="P3806">
        <v>0</v>
      </c>
      <c r="Q3806">
        <v>0</v>
      </c>
      <c r="R3806">
        <v>0</v>
      </c>
      <c r="S3806">
        <v>0</v>
      </c>
      <c r="T3806">
        <v>0</v>
      </c>
      <c r="U3806">
        <v>0</v>
      </c>
      <c r="V3806">
        <v>0</v>
      </c>
      <c r="W3806">
        <v>0</v>
      </c>
      <c r="X3806">
        <v>0</v>
      </c>
      <c r="Y3806">
        <v>0</v>
      </c>
      <c r="Z3806">
        <v>0</v>
      </c>
      <c r="AA3806">
        <v>0</v>
      </c>
      <c r="AB3806">
        <v>2</v>
      </c>
      <c r="AC3806">
        <v>5</v>
      </c>
      <c r="AD3806">
        <v>1349</v>
      </c>
      <c r="AE3806">
        <v>1.349</v>
      </c>
      <c r="AF3806">
        <v>5.7868717199999997</v>
      </c>
      <c r="AG3806">
        <v>0.42072278867435675</v>
      </c>
      <c r="AH3806">
        <v>5</v>
      </c>
      <c r="AI3806">
        <v>374.53500000000003</v>
      </c>
      <c r="AJ3806">
        <v>0.37453500000000001</v>
      </c>
      <c r="AK3806">
        <v>0.35130899999999998</v>
      </c>
      <c r="AL3806">
        <v>2.5541209364564867E-2</v>
      </c>
      <c r="AM3806">
        <v>2344</v>
      </c>
      <c r="AN3806">
        <v>33261.752999999997</v>
      </c>
      <c r="AO3806">
        <v>33.261752999999999</v>
      </c>
      <c r="AP3806">
        <v>31.199100000000001</v>
      </c>
      <c r="AQ3806">
        <v>2.2682673802435911</v>
      </c>
      <c r="AR3806">
        <v>2921</v>
      </c>
      <c r="AS3806">
        <v>33987.736999999601</v>
      </c>
      <c r="AT3806">
        <v>33.987736999999299</v>
      </c>
      <c r="AU3806">
        <v>31.880063473473399</v>
      </c>
      <c r="AV3806">
        <v>2.3177754504769337</v>
      </c>
      <c r="AW3806">
        <v>11</v>
      </c>
      <c r="AX3806">
        <v>16</v>
      </c>
      <c r="AY3806">
        <v>5451</v>
      </c>
      <c r="AZ3806">
        <v>5.4509999999999996</v>
      </c>
      <c r="BA3806">
        <v>15.945226999999999</v>
      </c>
      <c r="BB3806">
        <v>1.1592654363324382</v>
      </c>
      <c r="BC3806">
        <v>10</v>
      </c>
      <c r="BD3806">
        <v>12700</v>
      </c>
      <c r="BE3806">
        <v>12.7</v>
      </c>
      <c r="BF3806">
        <v>22.079602999999999</v>
      </c>
      <c r="BG3806">
        <v>1.6052528199091811</v>
      </c>
      <c r="BH3806">
        <v>2946</v>
      </c>
      <c r="BI3806">
        <v>73.493236999999297</v>
      </c>
      <c r="BJ3806">
        <v>194.0843141934734</v>
      </c>
      <c r="BK3806">
        <v>14.110506998663549</v>
      </c>
      <c r="BL3806" t="s">
        <v>684</v>
      </c>
    </row>
    <row r="3807" spans="1:64">
      <c r="A3807" t="s">
        <v>4938</v>
      </c>
      <c r="B3807" t="s">
        <v>4928</v>
      </c>
      <c r="C3807" t="s">
        <v>683</v>
      </c>
      <c r="D3807" t="s">
        <v>808</v>
      </c>
      <c r="E3807">
        <v>2024</v>
      </c>
      <c r="F3807">
        <v>160.44999999999999</v>
      </c>
      <c r="G3807">
        <v>58.75</v>
      </c>
      <c r="H3807">
        <v>190384</v>
      </c>
      <c r="I3807">
        <v>1305.4817738286833</v>
      </c>
      <c r="J3807">
        <v>2</v>
      </c>
      <c r="K3807">
        <v>2</v>
      </c>
      <c r="L3807">
        <v>20005.5</v>
      </c>
      <c r="M3807">
        <v>20.005500000000001</v>
      </c>
      <c r="N3807">
        <v>118.392549</v>
      </c>
      <c r="O3807">
        <v>9.0688779708338156</v>
      </c>
      <c r="P3807">
        <v>0</v>
      </c>
      <c r="Q3807">
        <v>0</v>
      </c>
      <c r="R3807">
        <v>0</v>
      </c>
      <c r="S3807">
        <v>0</v>
      </c>
      <c r="T3807">
        <v>0</v>
      </c>
      <c r="U3807">
        <v>0</v>
      </c>
      <c r="V3807">
        <v>0</v>
      </c>
      <c r="W3807">
        <v>0</v>
      </c>
      <c r="X3807">
        <v>0</v>
      </c>
      <c r="Y3807">
        <v>0</v>
      </c>
      <c r="Z3807">
        <v>0</v>
      </c>
      <c r="AA3807">
        <v>0</v>
      </c>
      <c r="AB3807">
        <v>2</v>
      </c>
      <c r="AC3807">
        <v>5</v>
      </c>
      <c r="AD3807">
        <v>1349</v>
      </c>
      <c r="AE3807">
        <v>1.349</v>
      </c>
      <c r="AF3807">
        <v>6.055397943</v>
      </c>
      <c r="AG3807">
        <v>0.4638439283024906</v>
      </c>
      <c r="AH3807">
        <v>7</v>
      </c>
      <c r="AI3807">
        <v>390.73500000000001</v>
      </c>
      <c r="AJ3807">
        <v>0.39073499999999994</v>
      </c>
      <c r="AK3807">
        <v>0.35242101469100051</v>
      </c>
      <c r="AL3807">
        <v>2.6995475674656818E-2</v>
      </c>
      <c r="AM3807">
        <v>3187</v>
      </c>
      <c r="AN3807">
        <v>47038.184999999954</v>
      </c>
      <c r="AO3807">
        <v>47.038185000000041</v>
      </c>
      <c r="AP3807">
        <v>42.425799805297565</v>
      </c>
      <c r="AQ3807">
        <v>3.2498193889656743</v>
      </c>
      <c r="AR3807">
        <v>4372</v>
      </c>
      <c r="AS3807">
        <v>48316.475999999813</v>
      </c>
      <c r="AT3807">
        <v>48.316475999999028</v>
      </c>
      <c r="AU3807">
        <v>43.578746460423787</v>
      </c>
      <c r="AV3807">
        <v>3.3381351876416594</v>
      </c>
      <c r="AW3807">
        <v>11</v>
      </c>
      <c r="AX3807">
        <v>15</v>
      </c>
      <c r="AY3807">
        <v>5341</v>
      </c>
      <c r="AZ3807">
        <v>5.3410000000000002</v>
      </c>
      <c r="BA3807">
        <v>15.539446999999999</v>
      </c>
      <c r="BB3807">
        <v>1.1903227843944775</v>
      </c>
      <c r="BC3807">
        <v>15</v>
      </c>
      <c r="BD3807">
        <v>29530</v>
      </c>
      <c r="BE3807">
        <v>29.530000000000005</v>
      </c>
      <c r="BF3807">
        <v>60.778293182742516</v>
      </c>
      <c r="BG3807">
        <v>4.6556217330015652</v>
      </c>
      <c r="BH3807">
        <v>4402</v>
      </c>
      <c r="BI3807">
        <v>104.54197599999902</v>
      </c>
      <c r="BJ3807">
        <v>244.3444335861663</v>
      </c>
      <c r="BK3807">
        <v>18.716801604174009</v>
      </c>
      <c r="BL3807" t="s">
        <v>684</v>
      </c>
    </row>
    <row r="3808" spans="1:64">
      <c r="A3808" t="s">
        <v>4939</v>
      </c>
      <c r="B3808" t="s">
        <v>4940</v>
      </c>
      <c r="C3808" t="s">
        <v>685</v>
      </c>
      <c r="D3808" t="s">
        <v>808</v>
      </c>
      <c r="E3808">
        <v>2012</v>
      </c>
      <c r="F3808" s="23">
        <v>226.43</v>
      </c>
      <c r="G3808" s="23">
        <v>73.87</v>
      </c>
      <c r="H3808" s="22">
        <v>176440</v>
      </c>
      <c r="I3808" s="34">
        <v>1477.877213</v>
      </c>
      <c r="J3808" s="22">
        <v>6</v>
      </c>
      <c r="K3808" s="22" t="s">
        <v>782</v>
      </c>
      <c r="L3808" s="23">
        <v>6659</v>
      </c>
      <c r="M3808" s="23">
        <v>6.6589999999999998</v>
      </c>
      <c r="N3808" s="23">
        <v>9.7544259999999987</v>
      </c>
      <c r="O3808" s="14">
        <v>0.66002952844770602</v>
      </c>
      <c r="P3808" s="22">
        <v>0</v>
      </c>
      <c r="Q3808" s="22" t="s">
        <v>782</v>
      </c>
      <c r="R3808" s="23">
        <v>0</v>
      </c>
      <c r="S3808" s="23">
        <v>0</v>
      </c>
      <c r="T3808" s="23">
        <v>0</v>
      </c>
      <c r="U3808" s="14">
        <v>0</v>
      </c>
      <c r="V3808" s="22">
        <v>5</v>
      </c>
      <c r="W3808" s="22" t="s">
        <v>782</v>
      </c>
      <c r="X3808" s="23">
        <v>8162</v>
      </c>
      <c r="Y3808" s="23">
        <v>8.1620000000000008</v>
      </c>
      <c r="Z3808" s="23">
        <v>29.579929</v>
      </c>
      <c r="AA3808" s="14">
        <v>2.0015146549255305</v>
      </c>
      <c r="AB3808" s="22">
        <v>1</v>
      </c>
      <c r="AC3808" s="22" t="s">
        <v>782</v>
      </c>
      <c r="AD3808" s="23">
        <v>480</v>
      </c>
      <c r="AE3808" s="23">
        <v>0.48</v>
      </c>
      <c r="AF3808" s="23">
        <v>0.36300500000000002</v>
      </c>
      <c r="AG3808" s="14">
        <v>2.4562595377130288E-2</v>
      </c>
      <c r="AH3808" s="22" t="s">
        <v>782</v>
      </c>
      <c r="AI3808" s="23" t="s">
        <v>782</v>
      </c>
      <c r="AJ3808" s="23" t="s">
        <v>782</v>
      </c>
      <c r="AK3808" s="23" t="s">
        <v>782</v>
      </c>
      <c r="AL3808" s="14" t="s">
        <v>782</v>
      </c>
      <c r="AM3808" s="22" t="s">
        <v>782</v>
      </c>
      <c r="AN3808" s="23" t="s">
        <v>782</v>
      </c>
      <c r="AO3808" s="23" t="s">
        <v>782</v>
      </c>
      <c r="AP3808" s="23" t="s">
        <v>782</v>
      </c>
      <c r="AQ3808" s="14" t="s">
        <v>782</v>
      </c>
      <c r="AR3808" s="22">
        <v>1527</v>
      </c>
      <c r="AS3808" s="23">
        <v>24275.195000000058</v>
      </c>
      <c r="AT3808" s="23">
        <v>24.275195000000057</v>
      </c>
      <c r="AU3808" s="23">
        <v>19.691140000000001</v>
      </c>
      <c r="AV3808" s="14">
        <v>1.3323935051429743</v>
      </c>
      <c r="AW3808" s="22">
        <v>2</v>
      </c>
      <c r="AX3808" s="22" t="s">
        <v>782</v>
      </c>
      <c r="AY3808" s="23">
        <v>923</v>
      </c>
      <c r="AZ3808" s="23">
        <v>0.92300000000000004</v>
      </c>
      <c r="BA3808" s="23">
        <v>3.458707</v>
      </c>
      <c r="BB3808" s="14">
        <v>0.23403209478946069</v>
      </c>
      <c r="BC3808" s="22">
        <v>9</v>
      </c>
      <c r="BD3808" s="23">
        <v>8500</v>
      </c>
      <c r="BE3808" s="23">
        <v>8.5</v>
      </c>
      <c r="BF3808" s="23">
        <v>13.5745</v>
      </c>
      <c r="BG3808" s="14">
        <v>0.91851338396676385</v>
      </c>
      <c r="BH3808" s="22">
        <v>1550</v>
      </c>
      <c r="BI3808" s="23">
        <v>48.99919500000005</v>
      </c>
      <c r="BJ3808" s="23">
        <v>76.421706999999998</v>
      </c>
      <c r="BK3808" s="14">
        <v>5.1710457626495652</v>
      </c>
      <c r="BL3808" t="s">
        <v>686</v>
      </c>
    </row>
    <row r="3809" spans="1:64">
      <c r="A3809" t="s">
        <v>4941</v>
      </c>
      <c r="B3809" t="s">
        <v>4940</v>
      </c>
      <c r="C3809" t="s">
        <v>685</v>
      </c>
      <c r="D3809" t="s">
        <v>808</v>
      </c>
      <c r="E3809">
        <v>2015</v>
      </c>
      <c r="F3809" s="23">
        <v>226.43</v>
      </c>
      <c r="G3809" s="23">
        <v>74.91</v>
      </c>
      <c r="H3809" s="22">
        <v>179397</v>
      </c>
      <c r="I3809" s="29">
        <v>1438.6214431964261</v>
      </c>
      <c r="J3809" s="28">
        <v>7</v>
      </c>
      <c r="K3809" s="28">
        <v>10</v>
      </c>
      <c r="L3809" s="30">
        <v>7414</v>
      </c>
      <c r="M3809" s="31">
        <v>7.4139999999999997</v>
      </c>
      <c r="N3809" s="30">
        <v>44.345765835433426</v>
      </c>
      <c r="O3809" s="32">
        <v>3.0825180623544033</v>
      </c>
      <c r="P3809" s="28">
        <v>0</v>
      </c>
      <c r="Q3809" s="28">
        <v>0</v>
      </c>
      <c r="R3809" s="30">
        <v>0</v>
      </c>
      <c r="S3809" s="31">
        <v>0</v>
      </c>
      <c r="T3809" s="30">
        <v>0</v>
      </c>
      <c r="U3809" s="32">
        <v>0</v>
      </c>
      <c r="V3809" s="28">
        <v>4</v>
      </c>
      <c r="W3809" s="28">
        <v>11</v>
      </c>
      <c r="X3809" s="30">
        <v>10800</v>
      </c>
      <c r="Y3809" s="31">
        <v>10.8</v>
      </c>
      <c r="Z3809" s="30">
        <v>104.714699</v>
      </c>
      <c r="AA3809" s="18">
        <v>7.2788223403189249</v>
      </c>
      <c r="AB3809" s="28">
        <v>3</v>
      </c>
      <c r="AC3809" s="22" t="s">
        <v>782</v>
      </c>
      <c r="AD3809" s="30">
        <v>585</v>
      </c>
      <c r="AE3809" s="19">
        <v>0.58499999999999996</v>
      </c>
      <c r="AF3809" s="30">
        <v>6.2892267899999998</v>
      </c>
      <c r="AG3809" s="18">
        <v>0.43717037722072127</v>
      </c>
      <c r="AH3809" s="22" t="s">
        <v>782</v>
      </c>
      <c r="AI3809" s="23" t="s">
        <v>782</v>
      </c>
      <c r="AJ3809" s="23" t="s">
        <v>782</v>
      </c>
      <c r="AK3809" s="23" t="s">
        <v>782</v>
      </c>
      <c r="AL3809" s="14" t="s">
        <v>782</v>
      </c>
      <c r="AM3809" s="22" t="s">
        <v>782</v>
      </c>
      <c r="AN3809" s="23" t="s">
        <v>782</v>
      </c>
      <c r="AO3809" s="23" t="s">
        <v>782</v>
      </c>
      <c r="AP3809" s="23" t="s">
        <v>782</v>
      </c>
      <c r="AQ3809" s="14" t="s">
        <v>782</v>
      </c>
      <c r="AR3809" s="28">
        <v>2057</v>
      </c>
      <c r="AS3809" s="30">
        <v>34443.525000000009</v>
      </c>
      <c r="AT3809" s="33">
        <v>34.443525000000008</v>
      </c>
      <c r="AU3809" s="30">
        <v>30.591456657260462</v>
      </c>
      <c r="AV3809" s="18">
        <v>2.1264424218014089</v>
      </c>
      <c r="AW3809" s="28">
        <v>2</v>
      </c>
      <c r="AX3809" s="22" t="s">
        <v>782</v>
      </c>
      <c r="AY3809" s="30">
        <v>915</v>
      </c>
      <c r="AZ3809" s="19">
        <v>0.91500000000000004</v>
      </c>
      <c r="BA3809" s="30">
        <v>2.3842559008922701</v>
      </c>
      <c r="BB3809" s="18">
        <v>0.16573198683837004</v>
      </c>
      <c r="BC3809" s="28">
        <v>9</v>
      </c>
      <c r="BD3809" s="30">
        <v>8600</v>
      </c>
      <c r="BE3809" s="19">
        <v>8.6</v>
      </c>
      <c r="BF3809" s="30">
        <v>11.321714253661229</v>
      </c>
      <c r="BG3809" s="18">
        <v>0.78698356035246364</v>
      </c>
      <c r="BH3809" s="13">
        <v>2082</v>
      </c>
      <c r="BI3809" s="19">
        <v>62.757525000000008</v>
      </c>
      <c r="BJ3809" s="19">
        <v>199.6471184372474</v>
      </c>
      <c r="BK3809" s="18">
        <v>13.877668748886293</v>
      </c>
      <c r="BL3809" t="s">
        <v>686</v>
      </c>
    </row>
    <row r="3810" spans="1:64">
      <c r="A3810" t="s">
        <v>4942</v>
      </c>
      <c r="B3810" t="s">
        <v>4940</v>
      </c>
      <c r="C3810" t="s">
        <v>685</v>
      </c>
      <c r="D3810" t="s">
        <v>808</v>
      </c>
      <c r="E3810">
        <v>2016</v>
      </c>
      <c r="F3810" s="23">
        <v>226.43</v>
      </c>
      <c r="G3810" s="23">
        <v>74.28</v>
      </c>
      <c r="H3810" s="22">
        <v>179571</v>
      </c>
      <c r="I3810" s="29">
        <v>1525.3074302471869</v>
      </c>
      <c r="J3810" s="28">
        <v>7</v>
      </c>
      <c r="K3810" s="28">
        <v>10</v>
      </c>
      <c r="L3810" s="30">
        <v>7414</v>
      </c>
      <c r="M3810" s="31">
        <v>7.4139999999999997</v>
      </c>
      <c r="N3810" s="30">
        <v>44.343133999999999</v>
      </c>
      <c r="O3810" s="32">
        <v>2.9071604268533511</v>
      </c>
      <c r="P3810" s="28">
        <v>0</v>
      </c>
      <c r="Q3810" s="28">
        <v>0</v>
      </c>
      <c r="R3810" s="30">
        <v>0</v>
      </c>
      <c r="S3810" s="31">
        <v>0</v>
      </c>
      <c r="T3810" s="30">
        <v>0</v>
      </c>
      <c r="U3810" s="32">
        <v>0</v>
      </c>
      <c r="V3810" s="28">
        <v>3</v>
      </c>
      <c r="W3810" s="28">
        <v>9</v>
      </c>
      <c r="X3810" s="30">
        <v>39354</v>
      </c>
      <c r="Y3810" s="31">
        <v>39.353999999999999</v>
      </c>
      <c r="Z3810" s="30">
        <v>100.8477</v>
      </c>
      <c r="AA3810" s="18">
        <v>6.6116310718854185</v>
      </c>
      <c r="AB3810" s="28">
        <v>3</v>
      </c>
      <c r="AC3810" s="22" t="s">
        <v>782</v>
      </c>
      <c r="AD3810" s="30">
        <v>585</v>
      </c>
      <c r="AE3810" s="19">
        <v>0.58499999999999996</v>
      </c>
      <c r="AF3810" s="30">
        <v>8.363385233999999</v>
      </c>
      <c r="AG3810" s="18">
        <v>0.54830816844868147</v>
      </c>
      <c r="AH3810" s="22" t="s">
        <v>782</v>
      </c>
      <c r="AI3810" s="23" t="s">
        <v>782</v>
      </c>
      <c r="AJ3810" s="23" t="s">
        <v>782</v>
      </c>
      <c r="AK3810" s="23" t="s">
        <v>782</v>
      </c>
      <c r="AL3810" s="14" t="s">
        <v>782</v>
      </c>
      <c r="AM3810" s="22" t="s">
        <v>782</v>
      </c>
      <c r="AN3810" s="23" t="s">
        <v>782</v>
      </c>
      <c r="AO3810" s="23" t="s">
        <v>782</v>
      </c>
      <c r="AP3810" s="23" t="s">
        <v>782</v>
      </c>
      <c r="AQ3810" s="14" t="s">
        <v>782</v>
      </c>
      <c r="AR3810" s="28">
        <v>2171</v>
      </c>
      <c r="AS3810" s="30">
        <v>35604.149999999936</v>
      </c>
      <c r="AT3810" s="33">
        <v>35.604149999999933</v>
      </c>
      <c r="AU3810" s="30">
        <v>31.616485200000028</v>
      </c>
      <c r="AV3810" s="18">
        <v>2.0727942821911221</v>
      </c>
      <c r="AW3810" s="28">
        <v>2</v>
      </c>
      <c r="AX3810" s="22" t="s">
        <v>782</v>
      </c>
      <c r="AY3810" s="30">
        <v>915</v>
      </c>
      <c r="AZ3810" s="19">
        <v>0.91500000000000004</v>
      </c>
      <c r="BA3810" s="30">
        <v>4.2832660000000002</v>
      </c>
      <c r="BB3810" s="18">
        <v>0.28081329147566447</v>
      </c>
      <c r="BC3810" s="28">
        <v>9</v>
      </c>
      <c r="BD3810" s="30">
        <v>8600</v>
      </c>
      <c r="BE3810" s="19">
        <v>8.6</v>
      </c>
      <c r="BF3810" s="30">
        <v>11.372114253661229</v>
      </c>
      <c r="BG3810" s="18">
        <v>0.74556210952295021</v>
      </c>
      <c r="BH3810" s="13">
        <v>2195</v>
      </c>
      <c r="BI3810" s="19">
        <v>92.472149999999928</v>
      </c>
      <c r="BJ3810" s="19">
        <v>200.82608468766125</v>
      </c>
      <c r="BK3810" s="18">
        <v>13.166269350377185</v>
      </c>
      <c r="BL3810" t="s">
        <v>686</v>
      </c>
    </row>
    <row r="3811" spans="1:64">
      <c r="A3811" t="s">
        <v>4943</v>
      </c>
      <c r="B3811" t="s">
        <v>4940</v>
      </c>
      <c r="C3811" t="s">
        <v>685</v>
      </c>
      <c r="D3811" t="s">
        <v>808</v>
      </c>
      <c r="E3811">
        <v>2017</v>
      </c>
      <c r="F3811" s="23">
        <v>226.43</v>
      </c>
      <c r="G3811" s="23">
        <v>74.56</v>
      </c>
      <c r="H3811" s="22">
        <v>179185</v>
      </c>
      <c r="I3811" s="29">
        <v>1407.5000499661294</v>
      </c>
      <c r="J3811" s="28">
        <v>7</v>
      </c>
      <c r="K3811" s="28">
        <v>12</v>
      </c>
      <c r="L3811" s="30">
        <v>8694</v>
      </c>
      <c r="M3811" s="31">
        <v>8.6940000000000008</v>
      </c>
      <c r="N3811" s="30">
        <v>51.998814000000003</v>
      </c>
      <c r="O3811" s="32">
        <v>3.6944093892750711</v>
      </c>
      <c r="P3811" s="28">
        <v>0</v>
      </c>
      <c r="Q3811" s="28">
        <v>0</v>
      </c>
      <c r="R3811" s="30">
        <v>0</v>
      </c>
      <c r="S3811" s="31">
        <v>0</v>
      </c>
      <c r="T3811" s="30">
        <v>0</v>
      </c>
      <c r="U3811" s="32">
        <v>0</v>
      </c>
      <c r="V3811" s="28">
        <v>3</v>
      </c>
      <c r="W3811" s="28">
        <v>12</v>
      </c>
      <c r="X3811" s="30">
        <v>16200</v>
      </c>
      <c r="Y3811" s="31">
        <v>16.2</v>
      </c>
      <c r="Z3811" s="30">
        <v>94.119332999999997</v>
      </c>
      <c r="AA3811" s="18">
        <v>6.6869861214047503</v>
      </c>
      <c r="AB3811" s="28">
        <v>3</v>
      </c>
      <c r="AC3811" s="22" t="s">
        <v>782</v>
      </c>
      <c r="AD3811" s="30">
        <v>585</v>
      </c>
      <c r="AE3811" s="19">
        <v>0.58499999999999996</v>
      </c>
      <c r="AF3811" s="30">
        <v>6.9446870000399992</v>
      </c>
      <c r="AG3811" s="18">
        <v>0.49340580841948239</v>
      </c>
      <c r="AH3811" s="22" t="s">
        <v>782</v>
      </c>
      <c r="AI3811" s="23" t="s">
        <v>782</v>
      </c>
      <c r="AJ3811" s="23" t="s">
        <v>782</v>
      </c>
      <c r="AK3811" s="23" t="s">
        <v>782</v>
      </c>
      <c r="AL3811" s="14" t="s">
        <v>782</v>
      </c>
      <c r="AM3811" s="22" t="s">
        <v>782</v>
      </c>
      <c r="AN3811" s="23" t="s">
        <v>782</v>
      </c>
      <c r="AO3811" s="23" t="s">
        <v>782</v>
      </c>
      <c r="AP3811" s="23" t="s">
        <v>782</v>
      </c>
      <c r="AQ3811" s="14" t="s">
        <v>782</v>
      </c>
      <c r="AR3811" s="28">
        <v>2268</v>
      </c>
      <c r="AS3811" s="30">
        <v>36499.87999999991</v>
      </c>
      <c r="AT3811" s="33">
        <v>36.499879999999912</v>
      </c>
      <c r="AU3811" s="30">
        <v>32.411893440000014</v>
      </c>
      <c r="AV3811" s="18">
        <v>2.3027987416966691</v>
      </c>
      <c r="AW3811" s="28">
        <v>2</v>
      </c>
      <c r="AX3811" s="22" t="s">
        <v>782</v>
      </c>
      <c r="AY3811" s="30">
        <v>75</v>
      </c>
      <c r="AZ3811" s="19">
        <v>7.4999999999999997E-2</v>
      </c>
      <c r="BA3811" s="30">
        <v>0.12059999999999998</v>
      </c>
      <c r="BB3811" s="18">
        <v>8.5683833547929283E-3</v>
      </c>
      <c r="BC3811" s="28">
        <v>11</v>
      </c>
      <c r="BD3811" s="30">
        <v>13400</v>
      </c>
      <c r="BE3811" s="19">
        <v>13.4</v>
      </c>
      <c r="BF3811" s="30">
        <v>22.366221422869049</v>
      </c>
      <c r="BG3811" s="18">
        <v>1.5890742897953916</v>
      </c>
      <c r="BH3811" s="13">
        <v>2294</v>
      </c>
      <c r="BI3811" s="19">
        <v>75.453879999999913</v>
      </c>
      <c r="BJ3811" s="19">
        <v>207.96154886290904</v>
      </c>
      <c r="BK3811" s="18">
        <v>14.775242733946156</v>
      </c>
      <c r="BL3811" t="s">
        <v>686</v>
      </c>
    </row>
    <row r="3812" spans="1:64">
      <c r="A3812" t="s">
        <v>4944</v>
      </c>
      <c r="B3812" t="s">
        <v>4940</v>
      </c>
      <c r="C3812" t="s">
        <v>685</v>
      </c>
      <c r="D3812" t="s">
        <v>808</v>
      </c>
      <c r="E3812">
        <v>2018</v>
      </c>
      <c r="F3812" s="23">
        <v>226.43</v>
      </c>
      <c r="G3812" s="23">
        <v>74.489999999999995</v>
      </c>
      <c r="H3812" s="22">
        <v>179111</v>
      </c>
      <c r="I3812" s="29">
        <v>1407.6000855062832</v>
      </c>
      <c r="J3812" s="28">
        <v>7</v>
      </c>
      <c r="K3812" s="28">
        <v>10</v>
      </c>
      <c r="L3812" s="30">
        <v>8069</v>
      </c>
      <c r="M3812" s="31">
        <v>8.0690000000000008</v>
      </c>
      <c r="N3812" s="30">
        <v>48.260688999999999</v>
      </c>
      <c r="O3812" s="32">
        <v>3.4285795729148223</v>
      </c>
      <c r="P3812" s="28">
        <v>0</v>
      </c>
      <c r="Q3812" s="28">
        <v>0</v>
      </c>
      <c r="R3812" s="30">
        <v>0</v>
      </c>
      <c r="S3812" s="31">
        <v>0</v>
      </c>
      <c r="T3812" s="30">
        <v>0</v>
      </c>
      <c r="U3812" s="32">
        <v>0</v>
      </c>
      <c r="V3812" s="28">
        <v>3</v>
      </c>
      <c r="W3812" s="28">
        <v>12</v>
      </c>
      <c r="X3812" s="30">
        <v>14866</v>
      </c>
      <c r="Y3812" s="31">
        <v>14.866</v>
      </c>
      <c r="Z3812" s="30">
        <v>58.641510000000004</v>
      </c>
      <c r="AA3812" s="18">
        <v>4.1660632592891558</v>
      </c>
      <c r="AB3812" s="28">
        <v>3</v>
      </c>
      <c r="AC3812" s="22" t="s">
        <v>782</v>
      </c>
      <c r="AD3812" s="30">
        <v>585</v>
      </c>
      <c r="AE3812" s="19">
        <v>0.58499999999999996</v>
      </c>
      <c r="AF3812" s="30">
        <v>7.6742864519999996</v>
      </c>
      <c r="AG3812" s="18">
        <v>0.54520360797219791</v>
      </c>
      <c r="AH3812" s="22" t="s">
        <v>782</v>
      </c>
      <c r="AI3812" s="23" t="s">
        <v>782</v>
      </c>
      <c r="AJ3812" s="23" t="s">
        <v>782</v>
      </c>
      <c r="AK3812" s="23" t="s">
        <v>782</v>
      </c>
      <c r="AL3812" s="14" t="s">
        <v>782</v>
      </c>
      <c r="AM3812" s="22" t="s">
        <v>782</v>
      </c>
      <c r="AN3812" s="23" t="s">
        <v>782</v>
      </c>
      <c r="AO3812" s="23" t="s">
        <v>782</v>
      </c>
      <c r="AP3812" s="23" t="s">
        <v>782</v>
      </c>
      <c r="AQ3812" s="14" t="s">
        <v>782</v>
      </c>
      <c r="AR3812" s="28">
        <v>2402</v>
      </c>
      <c r="AS3812" s="30">
        <v>38649.754999999932</v>
      </c>
      <c r="AT3812" s="33">
        <v>38.649754999999935</v>
      </c>
      <c r="AU3812" s="30">
        <v>34.320982439999987</v>
      </c>
      <c r="AV3812" s="18">
        <v>2.4382623156530623</v>
      </c>
      <c r="AW3812" s="28">
        <v>2</v>
      </c>
      <c r="AX3812" s="22" t="s">
        <v>782</v>
      </c>
      <c r="AY3812" s="30">
        <v>915</v>
      </c>
      <c r="AZ3812" s="19">
        <v>0.91500000000000004</v>
      </c>
      <c r="BA3812" s="30">
        <v>4.2832660000000002</v>
      </c>
      <c r="BB3812" s="18">
        <v>0.30429566210628656</v>
      </c>
      <c r="BC3812" s="28">
        <v>11</v>
      </c>
      <c r="BD3812" s="30">
        <v>13400</v>
      </c>
      <c r="BE3812" s="19">
        <v>13.4</v>
      </c>
      <c r="BF3812" s="30">
        <v>21.132987863011977</v>
      </c>
      <c r="BG3812" s="18">
        <v>1.5013488618403217</v>
      </c>
      <c r="BH3812" s="13">
        <v>2428</v>
      </c>
      <c r="BI3812" s="19">
        <v>76.484754999999936</v>
      </c>
      <c r="BJ3812" s="19">
        <v>174.31372175501195</v>
      </c>
      <c r="BK3812" s="18">
        <v>12.383753279775846</v>
      </c>
      <c r="BL3812" t="s">
        <v>686</v>
      </c>
    </row>
    <row r="3813" spans="1:64">
      <c r="A3813" t="s">
        <v>4945</v>
      </c>
      <c r="B3813" t="s">
        <v>4940</v>
      </c>
      <c r="C3813" t="s">
        <v>685</v>
      </c>
      <c r="D3813" t="s">
        <v>808</v>
      </c>
      <c r="E3813">
        <v>2019</v>
      </c>
      <c r="F3813" s="23">
        <v>226.44</v>
      </c>
      <c r="G3813" s="23">
        <v>74.930000000000007</v>
      </c>
      <c r="H3813" s="22">
        <v>179916</v>
      </c>
      <c r="I3813" s="34">
        <v>1436.2718484846439</v>
      </c>
      <c r="J3813" s="22">
        <v>7</v>
      </c>
      <c r="K3813" s="22">
        <v>11</v>
      </c>
      <c r="L3813" s="23">
        <v>8099</v>
      </c>
      <c r="M3813" s="23">
        <v>8.0990000000000002</v>
      </c>
      <c r="N3813" s="23">
        <v>48.440119000000003</v>
      </c>
      <c r="O3813" s="14">
        <v>3.3726288690478299</v>
      </c>
      <c r="P3813" s="22">
        <v>0</v>
      </c>
      <c r="Q3813" s="22">
        <v>0</v>
      </c>
      <c r="R3813" s="23">
        <v>0</v>
      </c>
      <c r="S3813" s="23">
        <v>0</v>
      </c>
      <c r="T3813" s="23">
        <v>0</v>
      </c>
      <c r="U3813" s="14">
        <v>0</v>
      </c>
      <c r="V3813" s="22">
        <v>3</v>
      </c>
      <c r="W3813" s="22">
        <v>12</v>
      </c>
      <c r="X3813" s="23">
        <v>16200</v>
      </c>
      <c r="Y3813" s="23">
        <v>16.2</v>
      </c>
      <c r="Z3813" s="23">
        <v>63.097447999999993</v>
      </c>
      <c r="AA3813" s="14">
        <v>4.3931410384859753</v>
      </c>
      <c r="AB3813" s="22">
        <v>3</v>
      </c>
      <c r="AC3813" s="22">
        <v>3</v>
      </c>
      <c r="AD3813" s="23">
        <v>5835.9431974248928</v>
      </c>
      <c r="AE3813" s="23">
        <v>5.8359431974248928</v>
      </c>
      <c r="AF3813" s="23">
        <v>8.7665139179999994</v>
      </c>
      <c r="AG3813" s="14">
        <v>0.61036592252707711</v>
      </c>
      <c r="AH3813" s="22">
        <v>0</v>
      </c>
      <c r="AI3813" s="23">
        <v>0</v>
      </c>
      <c r="AJ3813" s="23">
        <v>0</v>
      </c>
      <c r="AK3813" s="23">
        <v>0</v>
      </c>
      <c r="AL3813" s="14">
        <v>0</v>
      </c>
      <c r="AM3813" s="22">
        <v>2560</v>
      </c>
      <c r="AN3813" s="23">
        <v>41483.774999999936</v>
      </c>
      <c r="AO3813" s="23">
        <v>41.483774999999937</v>
      </c>
      <c r="AP3813" s="23">
        <v>36.837592199999982</v>
      </c>
      <c r="AQ3813" s="14">
        <v>2.5648063936410042</v>
      </c>
      <c r="AR3813" s="22">
        <v>2560</v>
      </c>
      <c r="AS3813" s="23">
        <v>41483.774999999936</v>
      </c>
      <c r="AT3813" s="23">
        <v>41.483774999999937</v>
      </c>
      <c r="AU3813" s="23">
        <v>36.837592199999982</v>
      </c>
      <c r="AV3813" s="14">
        <v>2.5648063936410042</v>
      </c>
      <c r="AW3813" s="22">
        <v>3</v>
      </c>
      <c r="AX3813" s="22" t="s">
        <v>782</v>
      </c>
      <c r="AY3813" s="23">
        <v>1400</v>
      </c>
      <c r="AZ3813" s="23">
        <v>1.4</v>
      </c>
      <c r="BA3813" s="23">
        <v>5.5341459999999998</v>
      </c>
      <c r="BB3813" s="14">
        <v>0.38531326822557083</v>
      </c>
      <c r="BC3813" s="22">
        <v>11</v>
      </c>
      <c r="BD3813" s="23">
        <v>13400</v>
      </c>
      <c r="BE3813" s="23">
        <v>13.4</v>
      </c>
      <c r="BF3813" s="23">
        <v>20.401022065451293</v>
      </c>
      <c r="BG3813" s="14">
        <v>1.4204150897321868</v>
      </c>
      <c r="BH3813" s="22">
        <v>2587</v>
      </c>
      <c r="BI3813" s="23">
        <v>86.418718197424838</v>
      </c>
      <c r="BJ3813" s="23">
        <v>183.07684118345125</v>
      </c>
      <c r="BK3813" s="14">
        <v>12.746670581659641</v>
      </c>
      <c r="BL3813" t="s">
        <v>686</v>
      </c>
    </row>
    <row r="3814" spans="1:64">
      <c r="A3814" t="s">
        <v>4946</v>
      </c>
      <c r="B3814" t="s">
        <v>4940</v>
      </c>
      <c r="C3814" t="s">
        <v>685</v>
      </c>
      <c r="D3814" t="s">
        <v>808</v>
      </c>
      <c r="E3814">
        <v>2020</v>
      </c>
      <c r="F3814" s="23">
        <v>226.43</v>
      </c>
      <c r="G3814" s="23">
        <v>74.87</v>
      </c>
      <c r="H3814" s="22">
        <v>178967</v>
      </c>
      <c r="I3814" s="34">
        <v>1448.7282170557771</v>
      </c>
      <c r="J3814" s="22">
        <v>7</v>
      </c>
      <c r="K3814" s="22">
        <v>11</v>
      </c>
      <c r="L3814" s="23">
        <v>8099</v>
      </c>
      <c r="M3814" s="23">
        <v>8.0990000000000002</v>
      </c>
      <c r="N3814" s="23">
        <v>48.440119000000003</v>
      </c>
      <c r="O3814" s="14">
        <v>3.3436305326090725</v>
      </c>
      <c r="P3814" s="22">
        <v>0</v>
      </c>
      <c r="Q3814" s="22">
        <v>0</v>
      </c>
      <c r="R3814" s="23">
        <v>0</v>
      </c>
      <c r="S3814" s="23">
        <v>0</v>
      </c>
      <c r="T3814" s="23">
        <v>0</v>
      </c>
      <c r="U3814" s="14">
        <v>0</v>
      </c>
      <c r="V3814" s="22">
        <v>3</v>
      </c>
      <c r="W3814" s="22">
        <v>12</v>
      </c>
      <c r="X3814" s="23">
        <v>16200</v>
      </c>
      <c r="Y3814" s="23">
        <v>16.2</v>
      </c>
      <c r="Z3814" s="23">
        <v>81.448278000000002</v>
      </c>
      <c r="AA3814" s="14">
        <v>5.6220536772263463</v>
      </c>
      <c r="AB3814" s="22">
        <v>2</v>
      </c>
      <c r="AC3814" s="22">
        <v>2</v>
      </c>
      <c r="AD3814" s="23">
        <v>4690.6317725321887</v>
      </c>
      <c r="AE3814" s="23">
        <v>4.6906317725321891</v>
      </c>
      <c r="AF3814" s="23">
        <v>7.2306521070000001</v>
      </c>
      <c r="AG3814" s="14">
        <v>0.49910342201346208</v>
      </c>
      <c r="AH3814" s="22">
        <v>0</v>
      </c>
      <c r="AI3814" s="23">
        <v>0</v>
      </c>
      <c r="AJ3814" s="23">
        <v>0</v>
      </c>
      <c r="AK3814" s="23">
        <v>0</v>
      </c>
      <c r="AL3814" s="14">
        <v>0</v>
      </c>
      <c r="AM3814" s="22">
        <v>2858</v>
      </c>
      <c r="AN3814" s="23">
        <v>45249.790999999903</v>
      </c>
      <c r="AO3814" s="23">
        <v>45.249790999999902</v>
      </c>
      <c r="AP3814" s="23">
        <v>40.18181440799998</v>
      </c>
      <c r="AQ3814" s="14">
        <v>2.7735923090985772</v>
      </c>
      <c r="AR3814" s="22">
        <v>2858</v>
      </c>
      <c r="AS3814" s="23">
        <v>45249.790999999903</v>
      </c>
      <c r="AT3814" s="23">
        <v>45.249790999999902</v>
      </c>
      <c r="AU3814" s="23">
        <v>40.18181440799998</v>
      </c>
      <c r="AV3814" s="14">
        <v>2.7735923090985772</v>
      </c>
      <c r="AW3814" s="22">
        <v>3</v>
      </c>
      <c r="AX3814" s="22">
        <v>3</v>
      </c>
      <c r="AY3814" s="23">
        <v>1400</v>
      </c>
      <c r="AZ3814" s="23">
        <v>1.4</v>
      </c>
      <c r="BA3814" s="23">
        <v>5.5341459999999998</v>
      </c>
      <c r="BB3814" s="14">
        <v>0.38200029065817048</v>
      </c>
      <c r="BC3814" s="22">
        <v>13</v>
      </c>
      <c r="BD3814" s="23">
        <v>13408.5</v>
      </c>
      <c r="BE3814" s="23">
        <v>13.4085</v>
      </c>
      <c r="BF3814" s="23">
        <v>20.414690065451296</v>
      </c>
      <c r="BG3814" s="14">
        <v>1.4091456095843624</v>
      </c>
      <c r="BH3814" s="22">
        <v>2886</v>
      </c>
      <c r="BI3814" s="23">
        <v>89.047922772532104</v>
      </c>
      <c r="BJ3814" s="23">
        <v>203.24969958045125</v>
      </c>
      <c r="BK3814" s="14">
        <v>14.029525841189988</v>
      </c>
      <c r="BL3814" t="s">
        <v>686</v>
      </c>
    </row>
    <row r="3815" spans="1:64">
      <c r="A3815" t="s">
        <v>4947</v>
      </c>
      <c r="B3815" t="s">
        <v>4940</v>
      </c>
      <c r="C3815" t="s">
        <v>685</v>
      </c>
      <c r="D3815" t="s">
        <v>808</v>
      </c>
      <c r="E3815">
        <v>2021</v>
      </c>
      <c r="F3815" s="23">
        <v>226.43</v>
      </c>
      <c r="G3815" s="23">
        <v>75.400000000000006</v>
      </c>
      <c r="H3815" s="22">
        <v>179238</v>
      </c>
      <c r="I3815" s="34">
        <v>1341.84</v>
      </c>
      <c r="J3815" s="22">
        <v>7</v>
      </c>
      <c r="K3815" s="22">
        <v>10</v>
      </c>
      <c r="L3815" s="23">
        <v>7569</v>
      </c>
      <c r="M3815" s="23">
        <v>7.57</v>
      </c>
      <c r="N3815" s="23">
        <v>45.27</v>
      </c>
      <c r="O3815" s="14">
        <v>3.37</v>
      </c>
      <c r="P3815" s="22">
        <v>0</v>
      </c>
      <c r="Q3815" s="22">
        <v>0</v>
      </c>
      <c r="R3815" s="23">
        <v>0</v>
      </c>
      <c r="S3815" s="23">
        <v>0</v>
      </c>
      <c r="T3815" s="23">
        <v>0</v>
      </c>
      <c r="U3815" s="14">
        <v>0</v>
      </c>
      <c r="V3815" s="22">
        <v>3</v>
      </c>
      <c r="W3815" s="22">
        <v>12</v>
      </c>
      <c r="X3815" s="23">
        <v>16200</v>
      </c>
      <c r="Y3815" s="23">
        <v>16.2</v>
      </c>
      <c r="Z3815" s="23">
        <v>58.77</v>
      </c>
      <c r="AA3815" s="14">
        <v>4.38</v>
      </c>
      <c r="AB3815" s="22">
        <v>3</v>
      </c>
      <c r="AC3815" s="22">
        <v>0</v>
      </c>
      <c r="AD3815" s="23">
        <v>5329.703047</v>
      </c>
      <c r="AE3815" s="23">
        <v>5.33</v>
      </c>
      <c r="AF3815" s="23">
        <v>7.52</v>
      </c>
      <c r="AG3815" s="14">
        <v>0.56000000000000005</v>
      </c>
      <c r="AH3815" s="22">
        <v>0</v>
      </c>
      <c r="AI3815" s="23">
        <v>0</v>
      </c>
      <c r="AJ3815" s="23">
        <v>0</v>
      </c>
      <c r="AK3815" s="23">
        <v>0</v>
      </c>
      <c r="AL3815" s="14">
        <v>0</v>
      </c>
      <c r="AM3815" s="22">
        <v>3202</v>
      </c>
      <c r="AN3815" s="23">
        <v>49415.264999999999</v>
      </c>
      <c r="AO3815" s="23">
        <v>49</v>
      </c>
      <c r="AP3815" s="23">
        <v>44.22</v>
      </c>
      <c r="AQ3815" s="14">
        <v>3.3</v>
      </c>
      <c r="AR3815" s="22">
        <v>3202</v>
      </c>
      <c r="AS3815" s="23">
        <v>49415.264999999999</v>
      </c>
      <c r="AT3815" s="23">
        <v>49</v>
      </c>
      <c r="AU3815" s="23">
        <v>44.22</v>
      </c>
      <c r="AV3815" s="14">
        <v>3.3</v>
      </c>
      <c r="AW3815" s="22">
        <v>3</v>
      </c>
      <c r="AX3815" s="22">
        <v>3</v>
      </c>
      <c r="AY3815" s="23">
        <v>1403</v>
      </c>
      <c r="AZ3815" s="23">
        <v>1.4</v>
      </c>
      <c r="BA3815" s="23">
        <v>5.53</v>
      </c>
      <c r="BB3815" s="14">
        <v>0.41</v>
      </c>
      <c r="BC3815" s="22">
        <v>16</v>
      </c>
      <c r="BD3815" s="23">
        <v>21008.5</v>
      </c>
      <c r="BE3815" s="23">
        <v>21.01</v>
      </c>
      <c r="BF3815" s="23">
        <v>28.46</v>
      </c>
      <c r="BG3815" s="14">
        <v>2.12</v>
      </c>
      <c r="BH3815" s="22">
        <v>3234</v>
      </c>
      <c r="BI3815" s="23">
        <v>100.93</v>
      </c>
      <c r="BJ3815" s="23">
        <v>189.77</v>
      </c>
      <c r="BK3815" s="14">
        <v>14.14</v>
      </c>
      <c r="BL3815" t="s">
        <v>686</v>
      </c>
    </row>
    <row r="3816" spans="1:64">
      <c r="A3816" t="s">
        <v>4948</v>
      </c>
      <c r="B3816" t="s">
        <v>4940</v>
      </c>
      <c r="C3816" t="s">
        <v>685</v>
      </c>
      <c r="D3816" s="111" t="s">
        <v>808</v>
      </c>
      <c r="E3816" s="110">
        <v>2022</v>
      </c>
      <c r="F3816" s="23"/>
      <c r="G3816" s="23"/>
      <c r="H3816" s="22">
        <v>180849</v>
      </c>
      <c r="I3816" s="34">
        <v>1310.7100307051567</v>
      </c>
      <c r="J3816" s="22">
        <v>7</v>
      </c>
      <c r="K3816" s="22">
        <v>10</v>
      </c>
      <c r="L3816" s="23">
        <v>7569</v>
      </c>
      <c r="M3816" s="23">
        <v>7.569</v>
      </c>
      <c r="N3816" s="23">
        <v>44.793342000000003</v>
      </c>
      <c r="O3816" s="14">
        <v>3.4174867782084015</v>
      </c>
      <c r="P3816" s="22">
        <v>0</v>
      </c>
      <c r="Q3816" s="22">
        <v>0</v>
      </c>
      <c r="R3816" s="23">
        <v>0</v>
      </c>
      <c r="S3816" s="23">
        <v>0</v>
      </c>
      <c r="T3816" s="23">
        <v>0</v>
      </c>
      <c r="U3816" s="14">
        <v>0</v>
      </c>
      <c r="V3816" s="22">
        <v>2</v>
      </c>
      <c r="W3816" s="22">
        <v>9</v>
      </c>
      <c r="X3816" s="23">
        <v>12150</v>
      </c>
      <c r="Y3816" s="23">
        <v>12.15</v>
      </c>
      <c r="Z3816" s="23">
        <v>21.049951999999998</v>
      </c>
      <c r="AA3816" s="14">
        <v>1.6059961018742803</v>
      </c>
      <c r="AB3816" s="22">
        <v>3</v>
      </c>
      <c r="AC3816" s="22">
        <v>3</v>
      </c>
      <c r="AD3816" s="23">
        <v>5498.0107618025804</v>
      </c>
      <c r="AE3816" s="23">
        <v>5.4980107618025702</v>
      </c>
      <c r="AF3816" s="23">
        <v>7.7458991609999996</v>
      </c>
      <c r="AG3816" s="14">
        <v>0.59096970188232545</v>
      </c>
      <c r="AH3816" s="22">
        <v>0</v>
      </c>
      <c r="AI3816" s="23">
        <v>0</v>
      </c>
      <c r="AJ3816" s="23">
        <v>0</v>
      </c>
      <c r="AK3816" s="23">
        <v>0</v>
      </c>
      <c r="AL3816" s="14">
        <v>0</v>
      </c>
      <c r="AM3816" s="22">
        <v>3974</v>
      </c>
      <c r="AN3816" s="23">
        <v>54926.691999999937</v>
      </c>
      <c r="AO3816" s="23">
        <v>54.926691999999818</v>
      </c>
      <c r="AP3816" s="23">
        <v>56.264921433520819</v>
      </c>
      <c r="AQ3816" s="14">
        <v>4.2927054890432563</v>
      </c>
      <c r="AR3816" s="22">
        <v>3974</v>
      </c>
      <c r="AS3816" s="23">
        <v>54926.691999999901</v>
      </c>
      <c r="AT3816" s="23">
        <v>54.926691999999797</v>
      </c>
      <c r="AU3816" s="23">
        <v>56.264921433520797</v>
      </c>
      <c r="AV3816" s="14">
        <v>4.2927054890432554</v>
      </c>
      <c r="AW3816" s="22">
        <v>3</v>
      </c>
      <c r="AX3816" s="22">
        <v>3</v>
      </c>
      <c r="AY3816" s="23">
        <v>1403</v>
      </c>
      <c r="AZ3816" s="23">
        <v>1.403</v>
      </c>
      <c r="BA3816" s="23">
        <v>5.5341459999999998</v>
      </c>
      <c r="BB3816" s="14">
        <v>0.42222504370571207</v>
      </c>
      <c r="BC3816" s="22">
        <v>15</v>
      </c>
      <c r="BD3816" s="23">
        <v>20408.5</v>
      </c>
      <c r="BE3816" s="23">
        <v>20.408499999999997</v>
      </c>
      <c r="BF3816" s="23">
        <v>37.172325569213385</v>
      </c>
      <c r="BG3816" s="14">
        <v>2.8360449449841183</v>
      </c>
      <c r="BH3816" s="22">
        <v>4004</v>
      </c>
      <c r="BI3816" s="23">
        <v>101.95520276180238</v>
      </c>
      <c r="BJ3816" s="23">
        <v>172.56058616373417</v>
      </c>
      <c r="BK3816" s="14">
        <v>13.165428059698094</v>
      </c>
      <c r="BL3816" t="s">
        <v>686</v>
      </c>
    </row>
    <row r="3817" spans="1:64">
      <c r="A3817" t="s">
        <v>4949</v>
      </c>
      <c r="B3817" t="s">
        <v>4940</v>
      </c>
      <c r="C3817" t="s">
        <v>685</v>
      </c>
      <c r="D3817" t="s">
        <v>808</v>
      </c>
      <c r="E3817">
        <v>2023</v>
      </c>
      <c r="F3817">
        <v>226.66</v>
      </c>
      <c r="G3817">
        <v>76.08</v>
      </c>
      <c r="H3817">
        <v>179380</v>
      </c>
      <c r="I3817">
        <v>1310.7100307051567</v>
      </c>
      <c r="J3817">
        <v>6</v>
      </c>
      <c r="K3817">
        <v>9</v>
      </c>
      <c r="L3817">
        <v>7425</v>
      </c>
      <c r="M3817">
        <v>7.4249999999999998</v>
      </c>
      <c r="N3817">
        <v>43.94115</v>
      </c>
      <c r="O3817">
        <v>3.3524691938429614</v>
      </c>
      <c r="P3817">
        <v>0</v>
      </c>
      <c r="Q3817">
        <v>0</v>
      </c>
      <c r="R3817">
        <v>0</v>
      </c>
      <c r="S3817">
        <v>0</v>
      </c>
      <c r="T3817">
        <v>0</v>
      </c>
      <c r="U3817">
        <v>0</v>
      </c>
      <c r="V3817">
        <v>2</v>
      </c>
      <c r="W3817">
        <v>3</v>
      </c>
      <c r="X3817">
        <v>9482</v>
      </c>
      <c r="Y3817">
        <v>9.4819999999999993</v>
      </c>
      <c r="Z3817">
        <v>24.380406000000001</v>
      </c>
      <c r="AA3817">
        <v>0.99427689212447234</v>
      </c>
      <c r="AB3817">
        <v>3</v>
      </c>
      <c r="AC3817">
        <v>3</v>
      </c>
      <c r="AD3817">
        <v>5758.7958969957099</v>
      </c>
      <c r="AE3817">
        <v>5.7587958969957098</v>
      </c>
      <c r="AF3817">
        <v>8.8036067639999995</v>
      </c>
      <c r="AG3817">
        <v>0.67166700168333149</v>
      </c>
      <c r="AH3817">
        <v>1</v>
      </c>
      <c r="AI3817">
        <v>1168.6500000000001</v>
      </c>
      <c r="AJ3817">
        <v>1.16865</v>
      </c>
      <c r="AK3817">
        <v>1.096179</v>
      </c>
      <c r="AL3817">
        <v>8.3632456784530754E-2</v>
      </c>
      <c r="AM3817">
        <v>4700</v>
      </c>
      <c r="AN3817">
        <v>70226.557000000001</v>
      </c>
      <c r="AO3817">
        <v>70.226557</v>
      </c>
      <c r="AP3817">
        <v>65.871613999999994</v>
      </c>
      <c r="AQ3817">
        <v>5.0256435410478497</v>
      </c>
      <c r="AR3817">
        <v>5521</v>
      </c>
      <c r="AS3817">
        <v>72009.964999999895</v>
      </c>
      <c r="AT3817">
        <v>72.009964999999298</v>
      </c>
      <c r="AU3817">
        <v>67.544428007156398</v>
      </c>
      <c r="AV3817">
        <v>5.1532700921513328</v>
      </c>
      <c r="AW3817">
        <v>3</v>
      </c>
      <c r="AX3817">
        <v>3</v>
      </c>
      <c r="AY3817">
        <v>1403</v>
      </c>
      <c r="AZ3817">
        <v>1.403</v>
      </c>
      <c r="BA3817">
        <v>5.5341459999999998</v>
      </c>
      <c r="BB3817">
        <v>0.42222504370571207</v>
      </c>
      <c r="BC3817">
        <v>17</v>
      </c>
      <c r="BD3817">
        <v>28808.5</v>
      </c>
      <c r="BE3817">
        <v>28.808499999999999</v>
      </c>
      <c r="BF3817">
        <v>66.710409999999996</v>
      </c>
      <c r="BG3817">
        <v>5.0896390839482679</v>
      </c>
      <c r="BH3817">
        <v>5552</v>
      </c>
      <c r="BI3817">
        <v>124.887260896995</v>
      </c>
      <c r="BJ3817">
        <v>216.91414677115637</v>
      </c>
      <c r="BK3817">
        <v>16.549361925189313</v>
      </c>
      <c r="BL3817" t="s">
        <v>686</v>
      </c>
    </row>
    <row r="3818" spans="1:64">
      <c r="A3818" t="s">
        <v>4950</v>
      </c>
      <c r="B3818" t="s">
        <v>4940</v>
      </c>
      <c r="C3818" t="s">
        <v>685</v>
      </c>
      <c r="D3818" t="s">
        <v>808</v>
      </c>
      <c r="E3818">
        <v>2024</v>
      </c>
      <c r="F3818">
        <v>226.43</v>
      </c>
      <c r="G3818">
        <v>76.16</v>
      </c>
      <c r="H3818">
        <v>179968</v>
      </c>
      <c r="I3818">
        <v>1234.0582395180293</v>
      </c>
      <c r="J3818">
        <v>6</v>
      </c>
      <c r="K3818">
        <v>9</v>
      </c>
      <c r="L3818">
        <v>7425</v>
      </c>
      <c r="M3818">
        <v>7.4249999999999998</v>
      </c>
      <c r="N3818">
        <v>43.94115</v>
      </c>
      <c r="O3818">
        <v>3.5607031007840884</v>
      </c>
      <c r="P3818">
        <v>0</v>
      </c>
      <c r="Q3818">
        <v>0</v>
      </c>
      <c r="R3818">
        <v>0</v>
      </c>
      <c r="S3818">
        <v>0</v>
      </c>
      <c r="T3818">
        <v>0</v>
      </c>
      <c r="U3818">
        <v>0</v>
      </c>
      <c r="V3818">
        <v>2</v>
      </c>
      <c r="W3818">
        <v>7</v>
      </c>
      <c r="X3818">
        <v>10800</v>
      </c>
      <c r="Y3818">
        <v>10.8</v>
      </c>
      <c r="Z3818">
        <v>4.0772360000000001</v>
      </c>
      <c r="AA3818">
        <v>0.3303925106154143</v>
      </c>
      <c r="AB3818">
        <v>3</v>
      </c>
      <c r="AC3818">
        <v>3</v>
      </c>
      <c r="AD3818">
        <v>5019.4289184549361</v>
      </c>
      <c r="AE3818">
        <v>5.0194289184549357</v>
      </c>
      <c r="AF3818">
        <v>7.7847740400000003</v>
      </c>
      <c r="AG3818">
        <v>0.63082711907019906</v>
      </c>
      <c r="AH3818">
        <v>5</v>
      </c>
      <c r="AI3818">
        <v>2697.09</v>
      </c>
      <c r="AJ3818">
        <v>2.6970900000000002</v>
      </c>
      <c r="AK3818">
        <v>2.4326236311386249</v>
      </c>
      <c r="AL3818">
        <v>0.1971238919881694</v>
      </c>
      <c r="AM3818">
        <v>5781</v>
      </c>
      <c r="AN3818">
        <v>96705.687000000005</v>
      </c>
      <c r="AO3818">
        <v>96.705686999999656</v>
      </c>
      <c r="AP3818">
        <v>87.223095803882671</v>
      </c>
      <c r="AQ3818">
        <v>7.0679886095123283</v>
      </c>
      <c r="AR3818">
        <v>7598</v>
      </c>
      <c r="AS3818">
        <v>101032.45600000328</v>
      </c>
      <c r="AT3818">
        <v>101.03245599999968</v>
      </c>
      <c r="AU3818">
        <v>91.125598321737513</v>
      </c>
      <c r="AV3818">
        <v>7.3842218627645408</v>
      </c>
      <c r="AW3818">
        <v>3</v>
      </c>
      <c r="AX3818">
        <v>3</v>
      </c>
      <c r="AY3818">
        <v>1028</v>
      </c>
      <c r="AZ3818">
        <v>1.028</v>
      </c>
      <c r="BA3818">
        <v>4.5568960000000001</v>
      </c>
      <c r="BB3818">
        <v>0.36926101654486987</v>
      </c>
      <c r="BC3818">
        <v>16</v>
      </c>
      <c r="BD3818">
        <v>28803.5</v>
      </c>
      <c r="BE3818">
        <v>28.8035</v>
      </c>
      <c r="BF3818">
        <v>55.293039133616404</v>
      </c>
      <c r="BG3818">
        <v>4.4805858721231431</v>
      </c>
      <c r="BH3818">
        <v>7628</v>
      </c>
      <c r="BI3818">
        <v>154.10838491845462</v>
      </c>
      <c r="BJ3818">
        <v>206.77869349535393</v>
      </c>
      <c r="BK3818">
        <v>16.755991481902257</v>
      </c>
      <c r="BL3818" t="s">
        <v>686</v>
      </c>
    </row>
    <row r="3819" spans="1:64">
      <c r="A3819" t="s">
        <v>4951</v>
      </c>
      <c r="B3819" t="s">
        <v>4952</v>
      </c>
      <c r="C3819" t="s">
        <v>687</v>
      </c>
      <c r="D3819" t="s">
        <v>808</v>
      </c>
      <c r="E3819">
        <v>2012</v>
      </c>
      <c r="F3819" s="23">
        <v>51.42</v>
      </c>
      <c r="G3819" s="23">
        <v>39.979999999999997</v>
      </c>
      <c r="H3819" s="22">
        <v>154563</v>
      </c>
      <c r="I3819" s="34">
        <v>1330.9314320000001</v>
      </c>
      <c r="J3819" s="22">
        <v>3</v>
      </c>
      <c r="K3819" s="22" t="s">
        <v>782</v>
      </c>
      <c r="L3819" s="23">
        <v>2077</v>
      </c>
      <c r="M3819" s="23">
        <v>2.077</v>
      </c>
      <c r="N3819" s="23">
        <v>4.6614089999999999</v>
      </c>
      <c r="O3819" s="14">
        <v>0.35023660031796433</v>
      </c>
      <c r="P3819" s="22">
        <v>0</v>
      </c>
      <c r="Q3819" s="22" t="s">
        <v>782</v>
      </c>
      <c r="R3819" s="23">
        <v>0</v>
      </c>
      <c r="S3819" s="23">
        <v>0</v>
      </c>
      <c r="T3819" s="23">
        <v>0</v>
      </c>
      <c r="U3819" s="14">
        <v>0</v>
      </c>
      <c r="V3819" s="22">
        <v>3</v>
      </c>
      <c r="W3819" s="22" t="s">
        <v>782</v>
      </c>
      <c r="X3819" s="23">
        <v>8250</v>
      </c>
      <c r="Y3819" s="23">
        <v>8.25</v>
      </c>
      <c r="Z3819" s="23">
        <v>11.176269</v>
      </c>
      <c r="AA3819" s="14">
        <v>0.83973289166409892</v>
      </c>
      <c r="AB3819" s="22">
        <v>0</v>
      </c>
      <c r="AC3819" s="22" t="s">
        <v>782</v>
      </c>
      <c r="AD3819" s="23">
        <v>0</v>
      </c>
      <c r="AE3819" s="23">
        <v>0</v>
      </c>
      <c r="AF3819" s="23">
        <v>0</v>
      </c>
      <c r="AG3819" s="14">
        <v>0</v>
      </c>
      <c r="AH3819" s="22" t="s">
        <v>782</v>
      </c>
      <c r="AI3819" s="23" t="s">
        <v>782</v>
      </c>
      <c r="AJ3819" s="23" t="s">
        <v>782</v>
      </c>
      <c r="AK3819" s="23" t="s">
        <v>782</v>
      </c>
      <c r="AL3819" s="14" t="s">
        <v>782</v>
      </c>
      <c r="AM3819" s="22" t="s">
        <v>782</v>
      </c>
      <c r="AN3819" s="23" t="s">
        <v>782</v>
      </c>
      <c r="AO3819" s="23" t="s">
        <v>782</v>
      </c>
      <c r="AP3819" s="23" t="s">
        <v>782</v>
      </c>
      <c r="AQ3819" s="14" t="s">
        <v>782</v>
      </c>
      <c r="AR3819" s="22">
        <v>369</v>
      </c>
      <c r="AS3819" s="23">
        <v>6007.3500000000031</v>
      </c>
      <c r="AT3819" s="23">
        <v>6.0073500000000033</v>
      </c>
      <c r="AU3819" s="23">
        <v>4.098427</v>
      </c>
      <c r="AV3819" s="14">
        <v>0.30793675026828882</v>
      </c>
      <c r="AW3819" s="22">
        <v>0</v>
      </c>
      <c r="AX3819" s="22" t="s">
        <v>782</v>
      </c>
      <c r="AY3819" s="23">
        <v>0</v>
      </c>
      <c r="AZ3819" s="23">
        <v>0</v>
      </c>
      <c r="BA3819" s="23">
        <v>0</v>
      </c>
      <c r="BB3819" s="14">
        <v>0</v>
      </c>
      <c r="BC3819" s="22">
        <v>0</v>
      </c>
      <c r="BD3819" s="23">
        <v>0</v>
      </c>
      <c r="BE3819" s="23">
        <v>0</v>
      </c>
      <c r="BF3819" s="23">
        <v>0</v>
      </c>
      <c r="BG3819" s="14">
        <v>0</v>
      </c>
      <c r="BH3819" s="22">
        <v>375</v>
      </c>
      <c r="BI3819" s="23">
        <v>16.334350000000001</v>
      </c>
      <c r="BJ3819" s="23">
        <v>19.936105000000001</v>
      </c>
      <c r="BK3819" s="14">
        <v>1.4979062422503522</v>
      </c>
      <c r="BL3819" t="s">
        <v>688</v>
      </c>
    </row>
    <row r="3820" spans="1:64">
      <c r="A3820" t="s">
        <v>4953</v>
      </c>
      <c r="B3820" t="s">
        <v>4952</v>
      </c>
      <c r="C3820" t="s">
        <v>687</v>
      </c>
      <c r="D3820" t="s">
        <v>808</v>
      </c>
      <c r="E3820">
        <v>2015</v>
      </c>
      <c r="F3820" s="23">
        <v>51.42</v>
      </c>
      <c r="G3820" s="23">
        <v>39.94</v>
      </c>
      <c r="H3820" s="22">
        <v>155851</v>
      </c>
      <c r="I3820" s="29">
        <v>1259.6125500606697</v>
      </c>
      <c r="J3820" s="28">
        <v>4</v>
      </c>
      <c r="K3820" s="28">
        <v>4</v>
      </c>
      <c r="L3820" s="30">
        <v>3577</v>
      </c>
      <c r="M3820" s="31">
        <v>3.577</v>
      </c>
      <c r="N3820" s="30">
        <v>21.395306770076257</v>
      </c>
      <c r="O3820" s="32">
        <v>1.698562527742816</v>
      </c>
      <c r="P3820" s="28">
        <v>0</v>
      </c>
      <c r="Q3820" s="28">
        <v>0</v>
      </c>
      <c r="R3820" s="30">
        <v>0</v>
      </c>
      <c r="S3820" s="31">
        <v>0</v>
      </c>
      <c r="T3820" s="30">
        <v>0</v>
      </c>
      <c r="U3820" s="32">
        <v>0</v>
      </c>
      <c r="V3820" s="28">
        <v>3</v>
      </c>
      <c r="W3820" s="28">
        <v>8</v>
      </c>
      <c r="X3820" s="30">
        <v>8010</v>
      </c>
      <c r="Y3820" s="31">
        <v>8.01</v>
      </c>
      <c r="Z3820" s="30">
        <v>3.3694359999999999</v>
      </c>
      <c r="AA3820" s="18">
        <v>0.26749781111959464</v>
      </c>
      <c r="AB3820" s="28">
        <v>0</v>
      </c>
      <c r="AC3820" s="22" t="s">
        <v>782</v>
      </c>
      <c r="AD3820" s="30">
        <v>0</v>
      </c>
      <c r="AE3820" s="19">
        <v>0</v>
      </c>
      <c r="AF3820" s="30">
        <v>0</v>
      </c>
      <c r="AG3820" s="18">
        <v>0</v>
      </c>
      <c r="AH3820" s="22" t="s">
        <v>782</v>
      </c>
      <c r="AI3820" s="23" t="s">
        <v>782</v>
      </c>
      <c r="AJ3820" s="23" t="s">
        <v>782</v>
      </c>
      <c r="AK3820" s="23" t="s">
        <v>782</v>
      </c>
      <c r="AL3820" s="14" t="s">
        <v>782</v>
      </c>
      <c r="AM3820" s="22" t="s">
        <v>782</v>
      </c>
      <c r="AN3820" s="23" t="s">
        <v>782</v>
      </c>
      <c r="AO3820" s="23" t="s">
        <v>782</v>
      </c>
      <c r="AP3820" s="23" t="s">
        <v>782</v>
      </c>
      <c r="AQ3820" s="14" t="s">
        <v>782</v>
      </c>
      <c r="AR3820" s="28">
        <v>481</v>
      </c>
      <c r="AS3820" s="30">
        <v>6945.8890000000001</v>
      </c>
      <c r="AT3820" s="33">
        <v>6.9458890000000002</v>
      </c>
      <c r="AU3820" s="30">
        <v>6.1690800314323857</v>
      </c>
      <c r="AV3820" s="18">
        <v>0.4897601275197877</v>
      </c>
      <c r="AW3820" s="28">
        <v>0</v>
      </c>
      <c r="AX3820" s="22" t="s">
        <v>782</v>
      </c>
      <c r="AY3820" s="30">
        <v>0</v>
      </c>
      <c r="AZ3820" s="19">
        <v>0</v>
      </c>
      <c r="BA3820" s="30">
        <v>0</v>
      </c>
      <c r="BB3820" s="18">
        <v>0</v>
      </c>
      <c r="BC3820" s="28">
        <v>0</v>
      </c>
      <c r="BD3820" s="30">
        <v>0</v>
      </c>
      <c r="BE3820" s="19">
        <v>0</v>
      </c>
      <c r="BF3820" s="30">
        <v>0</v>
      </c>
      <c r="BG3820" s="18">
        <v>0</v>
      </c>
      <c r="BH3820" s="13">
        <v>488</v>
      </c>
      <c r="BI3820" s="19">
        <v>18.532889000000001</v>
      </c>
      <c r="BJ3820" s="19">
        <v>30.933822801508644</v>
      </c>
      <c r="BK3820" s="18">
        <v>2.4558204663821988</v>
      </c>
      <c r="BL3820" t="s">
        <v>688</v>
      </c>
    </row>
    <row r="3821" spans="1:64">
      <c r="A3821" t="s">
        <v>4954</v>
      </c>
      <c r="B3821" t="s">
        <v>4952</v>
      </c>
      <c r="C3821" t="s">
        <v>687</v>
      </c>
      <c r="D3821" t="s">
        <v>808</v>
      </c>
      <c r="E3821">
        <v>2016</v>
      </c>
      <c r="F3821" s="23">
        <v>51.42</v>
      </c>
      <c r="G3821" s="23">
        <v>38.950000000000003</v>
      </c>
      <c r="H3821" s="22">
        <v>156774</v>
      </c>
      <c r="I3821" s="29">
        <v>1325.1096078053386</v>
      </c>
      <c r="J3821" s="28">
        <v>4</v>
      </c>
      <c r="K3821" s="28">
        <v>4</v>
      </c>
      <c r="L3821" s="30">
        <v>3577</v>
      </c>
      <c r="M3821" s="31">
        <v>3.577</v>
      </c>
      <c r="N3821" s="30">
        <v>21.394037000000001</v>
      </c>
      <c r="O3821" s="32">
        <v>1.6145107449211726</v>
      </c>
      <c r="P3821" s="28">
        <v>0</v>
      </c>
      <c r="Q3821" s="28">
        <v>0</v>
      </c>
      <c r="R3821" s="30">
        <v>0</v>
      </c>
      <c r="S3821" s="31">
        <v>0</v>
      </c>
      <c r="T3821" s="30">
        <v>0</v>
      </c>
      <c r="U3821" s="32">
        <v>0</v>
      </c>
      <c r="V3821" s="28">
        <v>2</v>
      </c>
      <c r="W3821" s="28">
        <v>2</v>
      </c>
      <c r="X3821" s="30">
        <v>6750</v>
      </c>
      <c r="Y3821" s="31">
        <v>6.75</v>
      </c>
      <c r="Z3821" s="30">
        <v>13.724389</v>
      </c>
      <c r="AA3821" s="18">
        <v>1.0357172658894602</v>
      </c>
      <c r="AB3821" s="28">
        <v>0</v>
      </c>
      <c r="AC3821" s="22" t="s">
        <v>782</v>
      </c>
      <c r="AD3821" s="30">
        <v>0</v>
      </c>
      <c r="AE3821" s="19">
        <v>0</v>
      </c>
      <c r="AF3821" s="30">
        <v>0</v>
      </c>
      <c r="AG3821" s="18">
        <v>0</v>
      </c>
      <c r="AH3821" s="22" t="s">
        <v>782</v>
      </c>
      <c r="AI3821" s="23" t="s">
        <v>782</v>
      </c>
      <c r="AJ3821" s="23" t="s">
        <v>782</v>
      </c>
      <c r="AK3821" s="23" t="s">
        <v>782</v>
      </c>
      <c r="AL3821" s="14" t="s">
        <v>782</v>
      </c>
      <c r="AM3821" s="22" t="s">
        <v>782</v>
      </c>
      <c r="AN3821" s="23" t="s">
        <v>782</v>
      </c>
      <c r="AO3821" s="23" t="s">
        <v>782</v>
      </c>
      <c r="AP3821" s="23" t="s">
        <v>782</v>
      </c>
      <c r="AQ3821" s="14" t="s">
        <v>782</v>
      </c>
      <c r="AR3821" s="28">
        <v>511</v>
      </c>
      <c r="AS3821" s="30">
        <v>7254.1540000000077</v>
      </c>
      <c r="AT3821" s="33">
        <v>7.2541540000000078</v>
      </c>
      <c r="AU3821" s="30">
        <v>6.4416887520000072</v>
      </c>
      <c r="AV3821" s="18">
        <v>0.48612497517611425</v>
      </c>
      <c r="AW3821" s="28">
        <v>0</v>
      </c>
      <c r="AX3821" s="22" t="s">
        <v>782</v>
      </c>
      <c r="AY3821" s="30">
        <v>0</v>
      </c>
      <c r="AZ3821" s="19">
        <v>0</v>
      </c>
      <c r="BA3821" s="30">
        <v>0</v>
      </c>
      <c r="BB3821" s="18">
        <v>0</v>
      </c>
      <c r="BC3821" s="28">
        <v>1</v>
      </c>
      <c r="BD3821" s="30">
        <v>7</v>
      </c>
      <c r="BE3821" s="19">
        <v>7.0000000000000001E-3</v>
      </c>
      <c r="BF3821" s="30">
        <v>1.1256E-2</v>
      </c>
      <c r="BG3821" s="18">
        <v>8.4943916591490975E-4</v>
      </c>
      <c r="BH3821" s="13">
        <v>518</v>
      </c>
      <c r="BI3821" s="19">
        <v>17.58815400000001</v>
      </c>
      <c r="BJ3821" s="19">
        <v>41.571370752000007</v>
      </c>
      <c r="BK3821" s="18">
        <v>3.1372024251526618</v>
      </c>
      <c r="BL3821" t="s">
        <v>688</v>
      </c>
    </row>
    <row r="3822" spans="1:64">
      <c r="A3822" t="s">
        <v>4955</v>
      </c>
      <c r="B3822" t="s">
        <v>4952</v>
      </c>
      <c r="C3822" t="s">
        <v>687</v>
      </c>
      <c r="D3822" t="s">
        <v>808</v>
      </c>
      <c r="E3822">
        <v>2017</v>
      </c>
      <c r="F3822" s="23">
        <v>51.42</v>
      </c>
      <c r="G3822" s="23">
        <v>38.97</v>
      </c>
      <c r="H3822" s="22">
        <v>156490</v>
      </c>
      <c r="I3822" s="29">
        <v>1229.2305874889057</v>
      </c>
      <c r="J3822" s="28">
        <v>4</v>
      </c>
      <c r="K3822" s="28">
        <v>4</v>
      </c>
      <c r="L3822" s="30">
        <v>3577</v>
      </c>
      <c r="M3822" s="31">
        <v>3.577</v>
      </c>
      <c r="N3822" s="30">
        <v>21.394037000000001</v>
      </c>
      <c r="O3822" s="32">
        <v>1.7404413148963471</v>
      </c>
      <c r="P3822" s="28">
        <v>0</v>
      </c>
      <c r="Q3822" s="28">
        <v>0</v>
      </c>
      <c r="R3822" s="30">
        <v>0</v>
      </c>
      <c r="S3822" s="31">
        <v>0</v>
      </c>
      <c r="T3822" s="30">
        <v>0</v>
      </c>
      <c r="U3822" s="32">
        <v>0</v>
      </c>
      <c r="V3822" s="28">
        <v>2</v>
      </c>
      <c r="W3822" s="28">
        <v>5</v>
      </c>
      <c r="X3822" s="30">
        <v>6750</v>
      </c>
      <c r="Y3822" s="31">
        <v>6.75</v>
      </c>
      <c r="Z3822" s="30">
        <v>11.710239333333334</v>
      </c>
      <c r="AA3822" s="18">
        <v>0.95264789637680758</v>
      </c>
      <c r="AB3822" s="28">
        <v>0</v>
      </c>
      <c r="AC3822" s="22" t="s">
        <v>782</v>
      </c>
      <c r="AD3822" s="30">
        <v>0</v>
      </c>
      <c r="AE3822" s="19">
        <v>0</v>
      </c>
      <c r="AF3822" s="30">
        <v>0</v>
      </c>
      <c r="AG3822" s="18">
        <v>0</v>
      </c>
      <c r="AH3822" s="22" t="s">
        <v>782</v>
      </c>
      <c r="AI3822" s="23" t="s">
        <v>782</v>
      </c>
      <c r="AJ3822" s="23" t="s">
        <v>782</v>
      </c>
      <c r="AK3822" s="23" t="s">
        <v>782</v>
      </c>
      <c r="AL3822" s="14" t="s">
        <v>782</v>
      </c>
      <c r="AM3822" s="22" t="s">
        <v>782</v>
      </c>
      <c r="AN3822" s="23" t="s">
        <v>782</v>
      </c>
      <c r="AO3822" s="23" t="s">
        <v>782</v>
      </c>
      <c r="AP3822" s="23" t="s">
        <v>782</v>
      </c>
      <c r="AQ3822" s="14" t="s">
        <v>782</v>
      </c>
      <c r="AR3822" s="28">
        <v>554</v>
      </c>
      <c r="AS3822" s="30">
        <v>7497.3040000000074</v>
      </c>
      <c r="AT3822" s="33">
        <v>7.4973040000000077</v>
      </c>
      <c r="AU3822" s="30">
        <v>6.6576059520000106</v>
      </c>
      <c r="AV3822" s="18">
        <v>0.54160757304292984</v>
      </c>
      <c r="AW3822" s="28">
        <v>0</v>
      </c>
      <c r="AX3822" s="22" t="s">
        <v>782</v>
      </c>
      <c r="AY3822" s="30">
        <v>0</v>
      </c>
      <c r="AZ3822" s="19">
        <v>0</v>
      </c>
      <c r="BA3822" s="30">
        <v>0</v>
      </c>
      <c r="BB3822" s="18">
        <v>0</v>
      </c>
      <c r="BC3822" s="28">
        <v>1</v>
      </c>
      <c r="BD3822" s="30">
        <v>7</v>
      </c>
      <c r="BE3822" s="19">
        <v>7.0000000000000001E-3</v>
      </c>
      <c r="BF3822" s="30">
        <v>1.1256E-2</v>
      </c>
      <c r="BG3822" s="18">
        <v>9.156947536583807E-4</v>
      </c>
      <c r="BH3822" s="13">
        <v>561</v>
      </c>
      <c r="BI3822" s="19">
        <v>17.83130400000001</v>
      </c>
      <c r="BJ3822" s="19">
        <v>39.773138285333346</v>
      </c>
      <c r="BK3822" s="18">
        <v>3.2356124790697431</v>
      </c>
      <c r="BL3822" t="s">
        <v>688</v>
      </c>
    </row>
    <row r="3823" spans="1:64">
      <c r="A3823" t="s">
        <v>4956</v>
      </c>
      <c r="B3823" t="s">
        <v>4952</v>
      </c>
      <c r="C3823" t="s">
        <v>687</v>
      </c>
      <c r="D3823" t="s">
        <v>808</v>
      </c>
      <c r="E3823">
        <v>2018</v>
      </c>
      <c r="F3823" s="23">
        <v>51.42</v>
      </c>
      <c r="G3823" s="23">
        <v>38.53</v>
      </c>
      <c r="H3823" s="22">
        <v>156374</v>
      </c>
      <c r="I3823" s="29">
        <v>1229.3179528469361</v>
      </c>
      <c r="J3823" s="28">
        <v>4</v>
      </c>
      <c r="K3823" s="28">
        <v>4</v>
      </c>
      <c r="L3823" s="30">
        <v>3577</v>
      </c>
      <c r="M3823" s="31">
        <v>3.577</v>
      </c>
      <c r="N3823" s="30">
        <v>21.394037000000001</v>
      </c>
      <c r="O3823" s="32">
        <v>1.7403176249443253</v>
      </c>
      <c r="P3823" s="28">
        <v>0</v>
      </c>
      <c r="Q3823" s="28">
        <v>0</v>
      </c>
      <c r="R3823" s="30">
        <v>0</v>
      </c>
      <c r="S3823" s="31">
        <v>0</v>
      </c>
      <c r="T3823" s="30">
        <v>0</v>
      </c>
      <c r="U3823" s="32">
        <v>0</v>
      </c>
      <c r="V3823" s="28">
        <v>2</v>
      </c>
      <c r="W3823" s="28">
        <v>5</v>
      </c>
      <c r="X3823" s="30">
        <v>6750</v>
      </c>
      <c r="Y3823" s="31">
        <v>6.75</v>
      </c>
      <c r="Z3823" s="30">
        <v>10.322540999999999</v>
      </c>
      <c r="AA3823" s="18">
        <v>0.83969659566870991</v>
      </c>
      <c r="AB3823" s="28">
        <v>0</v>
      </c>
      <c r="AC3823" s="22" t="s">
        <v>782</v>
      </c>
      <c r="AD3823" s="30">
        <v>0</v>
      </c>
      <c r="AE3823" s="19">
        <v>0</v>
      </c>
      <c r="AF3823" s="30">
        <v>0</v>
      </c>
      <c r="AG3823" s="18">
        <v>0</v>
      </c>
      <c r="AH3823" s="22" t="s">
        <v>782</v>
      </c>
      <c r="AI3823" s="23" t="s">
        <v>782</v>
      </c>
      <c r="AJ3823" s="23" t="s">
        <v>782</v>
      </c>
      <c r="AK3823" s="23" t="s">
        <v>782</v>
      </c>
      <c r="AL3823" s="14" t="s">
        <v>782</v>
      </c>
      <c r="AM3823" s="22" t="s">
        <v>782</v>
      </c>
      <c r="AN3823" s="23" t="s">
        <v>782</v>
      </c>
      <c r="AO3823" s="23" t="s">
        <v>782</v>
      </c>
      <c r="AP3823" s="23" t="s">
        <v>782</v>
      </c>
      <c r="AQ3823" s="14" t="s">
        <v>782</v>
      </c>
      <c r="AR3823" s="28">
        <v>585</v>
      </c>
      <c r="AS3823" s="30">
        <v>7826.4790000000075</v>
      </c>
      <c r="AT3823" s="33">
        <v>7.826479000000008</v>
      </c>
      <c r="AU3823" s="30">
        <v>6.9499133520000127</v>
      </c>
      <c r="AV3823" s="18">
        <v>0.56534709640455039</v>
      </c>
      <c r="AW3823" s="28">
        <v>0</v>
      </c>
      <c r="AX3823" s="22" t="s">
        <v>782</v>
      </c>
      <c r="AY3823" s="30">
        <v>0</v>
      </c>
      <c r="AZ3823" s="19">
        <v>0</v>
      </c>
      <c r="BA3823" s="30">
        <v>0</v>
      </c>
      <c r="BB3823" s="18">
        <v>0</v>
      </c>
      <c r="BC3823" s="28">
        <v>1</v>
      </c>
      <c r="BD3823" s="30">
        <v>7</v>
      </c>
      <c r="BE3823" s="19">
        <v>7.0000000000000001E-3</v>
      </c>
      <c r="BF3823" s="30">
        <v>1.1256E-2</v>
      </c>
      <c r="BG3823" s="18">
        <v>9.1562967692228098E-4</v>
      </c>
      <c r="BH3823" s="13">
        <v>592</v>
      </c>
      <c r="BI3823" s="19">
        <v>18.160479000000009</v>
      </c>
      <c r="BJ3823" s="19">
        <v>38.677747352000011</v>
      </c>
      <c r="BK3823" s="18">
        <v>3.146276946694508</v>
      </c>
      <c r="BL3823" t="s">
        <v>688</v>
      </c>
    </row>
    <row r="3824" spans="1:64">
      <c r="A3824" t="s">
        <v>4957</v>
      </c>
      <c r="B3824" t="s">
        <v>4952</v>
      </c>
      <c r="C3824" t="s">
        <v>687</v>
      </c>
      <c r="D3824" t="s">
        <v>808</v>
      </c>
      <c r="E3824">
        <v>2019</v>
      </c>
      <c r="F3824" s="23">
        <v>51.42</v>
      </c>
      <c r="G3824" s="23">
        <v>38.39</v>
      </c>
      <c r="H3824" s="22">
        <v>156449</v>
      </c>
      <c r="I3824" s="34">
        <v>1253.9462904843238</v>
      </c>
      <c r="J3824" s="22">
        <v>4</v>
      </c>
      <c r="K3824" s="22">
        <v>4</v>
      </c>
      <c r="L3824" s="23">
        <v>3577</v>
      </c>
      <c r="M3824" s="23">
        <v>3.577</v>
      </c>
      <c r="N3824" s="23">
        <v>21.394037000000001</v>
      </c>
      <c r="O3824" s="14">
        <v>1.7061366313972488</v>
      </c>
      <c r="P3824" s="22">
        <v>0</v>
      </c>
      <c r="Q3824" s="22">
        <v>0</v>
      </c>
      <c r="R3824" s="23">
        <v>0</v>
      </c>
      <c r="S3824" s="23">
        <v>0</v>
      </c>
      <c r="T3824" s="23">
        <v>0</v>
      </c>
      <c r="U3824" s="14">
        <v>0</v>
      </c>
      <c r="V3824" s="22">
        <v>3</v>
      </c>
      <c r="W3824" s="22">
        <v>7</v>
      </c>
      <c r="X3824" s="23">
        <v>7250</v>
      </c>
      <c r="Y3824" s="23">
        <v>7.25</v>
      </c>
      <c r="Z3824" s="23">
        <v>10.146903999999999</v>
      </c>
      <c r="AA3824" s="14">
        <v>0.80919765678965894</v>
      </c>
      <c r="AB3824" s="22">
        <v>0</v>
      </c>
      <c r="AC3824" s="22">
        <v>0</v>
      </c>
      <c r="AD3824" s="23">
        <v>0</v>
      </c>
      <c r="AE3824" s="23">
        <v>0</v>
      </c>
      <c r="AF3824" s="23">
        <v>0</v>
      </c>
      <c r="AG3824" s="14">
        <v>0</v>
      </c>
      <c r="AH3824" s="22">
        <v>1</v>
      </c>
      <c r="AI3824" s="23">
        <v>0.6</v>
      </c>
      <c r="AJ3824" s="23">
        <v>5.9999999999999995E-4</v>
      </c>
      <c r="AK3824" s="23">
        <v>5.3279999999999994E-4</v>
      </c>
      <c r="AL3824" s="14">
        <v>4.2489858141708083E-5</v>
      </c>
      <c r="AM3824" s="22">
        <v>631</v>
      </c>
      <c r="AN3824" s="23">
        <v>8595.3430000000062</v>
      </c>
      <c r="AO3824" s="23">
        <v>8.5953430000000068</v>
      </c>
      <c r="AP3824" s="23">
        <v>7.632664584000012</v>
      </c>
      <c r="AQ3824" s="14">
        <v>0.60869150791554039</v>
      </c>
      <c r="AR3824" s="22">
        <v>632</v>
      </c>
      <c r="AS3824" s="23">
        <v>8595.9430000000066</v>
      </c>
      <c r="AT3824" s="23">
        <v>8.5959430000000072</v>
      </c>
      <c r="AU3824" s="23">
        <v>7.6331973840000122</v>
      </c>
      <c r="AV3824" s="14">
        <v>0.60873399777368209</v>
      </c>
      <c r="AW3824" s="22">
        <v>0</v>
      </c>
      <c r="AX3824" s="22" t="s">
        <v>782</v>
      </c>
      <c r="AY3824" s="23">
        <v>0</v>
      </c>
      <c r="AZ3824" s="23">
        <v>0</v>
      </c>
      <c r="BA3824" s="23">
        <v>0</v>
      </c>
      <c r="BB3824" s="14">
        <v>0</v>
      </c>
      <c r="BC3824" s="22">
        <v>1</v>
      </c>
      <c r="BD3824" s="23">
        <v>7</v>
      </c>
      <c r="BE3824" s="23">
        <v>7.0000000000000001E-3</v>
      </c>
      <c r="BF3824" s="23">
        <v>1.1255999999999999E-2</v>
      </c>
      <c r="BG3824" s="14">
        <v>8.9764610218293214E-4</v>
      </c>
      <c r="BH3824" s="22">
        <v>640</v>
      </c>
      <c r="BI3824" s="23">
        <v>19.429943000000009</v>
      </c>
      <c r="BJ3824" s="23">
        <v>39.185394384000013</v>
      </c>
      <c r="BK3824" s="14">
        <v>3.1249659320627727</v>
      </c>
      <c r="BL3824" t="s">
        <v>688</v>
      </c>
    </row>
    <row r="3825" spans="1:64">
      <c r="A3825" t="s">
        <v>4958</v>
      </c>
      <c r="B3825" t="s">
        <v>4952</v>
      </c>
      <c r="C3825" t="s">
        <v>687</v>
      </c>
      <c r="D3825" t="s">
        <v>808</v>
      </c>
      <c r="E3825">
        <v>2020</v>
      </c>
      <c r="F3825" s="23">
        <v>51.42</v>
      </c>
      <c r="G3825" s="23">
        <v>38.229999999999997</v>
      </c>
      <c r="H3825" s="22">
        <v>156940</v>
      </c>
      <c r="I3825" s="34">
        <v>1259.7661176891397</v>
      </c>
      <c r="J3825" s="22">
        <v>4</v>
      </c>
      <c r="K3825" s="22">
        <v>4</v>
      </c>
      <c r="L3825" s="23">
        <v>3577</v>
      </c>
      <c r="M3825" s="23">
        <v>3.577</v>
      </c>
      <c r="N3825" s="23">
        <v>21.394037000000001</v>
      </c>
      <c r="O3825" s="14">
        <v>1.69825467597464</v>
      </c>
      <c r="P3825" s="22">
        <v>0</v>
      </c>
      <c r="Q3825" s="22">
        <v>0</v>
      </c>
      <c r="R3825" s="23">
        <v>0</v>
      </c>
      <c r="S3825" s="23">
        <v>0</v>
      </c>
      <c r="T3825" s="23">
        <v>0</v>
      </c>
      <c r="U3825" s="14">
        <v>0</v>
      </c>
      <c r="V3825" s="22">
        <v>3</v>
      </c>
      <c r="W3825" s="22">
        <v>7</v>
      </c>
      <c r="X3825" s="23">
        <v>7250</v>
      </c>
      <c r="Y3825" s="23">
        <v>7.25</v>
      </c>
      <c r="Z3825" s="23">
        <v>7.6713190000000004</v>
      </c>
      <c r="AA3825" s="14">
        <v>0.60894787471121503</v>
      </c>
      <c r="AB3825" s="22">
        <v>0</v>
      </c>
      <c r="AC3825" s="22">
        <v>0</v>
      </c>
      <c r="AD3825" s="23">
        <v>0</v>
      </c>
      <c r="AE3825" s="23">
        <v>0</v>
      </c>
      <c r="AF3825" s="23">
        <v>0</v>
      </c>
      <c r="AG3825" s="14">
        <v>0</v>
      </c>
      <c r="AH3825" s="22">
        <v>1</v>
      </c>
      <c r="AI3825" s="23">
        <v>0.6</v>
      </c>
      <c r="AJ3825" s="23">
        <v>5.9999999999999995E-4</v>
      </c>
      <c r="AK3825" s="23">
        <v>5.3279999999999994E-4</v>
      </c>
      <c r="AL3825" s="14">
        <v>4.2293564854510065E-5</v>
      </c>
      <c r="AM3825" s="22">
        <v>705</v>
      </c>
      <c r="AN3825" s="23">
        <v>10144.373000000005</v>
      </c>
      <c r="AO3825" s="23">
        <v>10.144373000000005</v>
      </c>
      <c r="AP3825" s="23">
        <v>9.0082032240000132</v>
      </c>
      <c r="AQ3825" s="14">
        <v>0.71506949563973587</v>
      </c>
      <c r="AR3825" s="22">
        <v>706</v>
      </c>
      <c r="AS3825" s="23">
        <v>10144.973000000005</v>
      </c>
      <c r="AT3825" s="23">
        <v>10.144973000000006</v>
      </c>
      <c r="AU3825" s="23">
        <v>9.0087360240000134</v>
      </c>
      <c r="AV3825" s="14">
        <v>0.7151117892045904</v>
      </c>
      <c r="AW3825" s="22">
        <v>0</v>
      </c>
      <c r="AX3825" s="22">
        <v>0</v>
      </c>
      <c r="AY3825" s="23">
        <v>0</v>
      </c>
      <c r="AZ3825" s="23">
        <v>0</v>
      </c>
      <c r="BA3825" s="23">
        <v>0</v>
      </c>
      <c r="BB3825" s="14">
        <v>0</v>
      </c>
      <c r="BC3825" s="22">
        <v>1</v>
      </c>
      <c r="BD3825" s="23">
        <v>7</v>
      </c>
      <c r="BE3825" s="23">
        <v>7.0000000000000001E-3</v>
      </c>
      <c r="BF3825" s="23">
        <v>1.1256E-2</v>
      </c>
      <c r="BG3825" s="14">
        <v>8.934991854398749E-4</v>
      </c>
      <c r="BH3825" s="22">
        <v>714</v>
      </c>
      <c r="BI3825" s="23">
        <v>20.978973000000007</v>
      </c>
      <c r="BJ3825" s="23">
        <v>38.08534802400002</v>
      </c>
      <c r="BK3825" s="14">
        <v>3.0232078390758859</v>
      </c>
      <c r="BL3825" t="s">
        <v>688</v>
      </c>
    </row>
    <row r="3826" spans="1:64">
      <c r="A3826" t="s">
        <v>4959</v>
      </c>
      <c r="B3826" t="s">
        <v>4952</v>
      </c>
      <c r="C3826" t="s">
        <v>687</v>
      </c>
      <c r="D3826" t="s">
        <v>808</v>
      </c>
      <c r="E3826">
        <v>2021</v>
      </c>
      <c r="F3826" s="23">
        <v>51.42</v>
      </c>
      <c r="G3826" s="23">
        <v>38.020000000000003</v>
      </c>
      <c r="H3826" s="22">
        <v>156621</v>
      </c>
      <c r="I3826" s="34">
        <v>1176.68</v>
      </c>
      <c r="J3826" s="22">
        <v>4</v>
      </c>
      <c r="K3826" s="22">
        <v>4</v>
      </c>
      <c r="L3826" s="23">
        <v>3577</v>
      </c>
      <c r="M3826" s="23">
        <v>3.58</v>
      </c>
      <c r="N3826" s="23">
        <v>21.39</v>
      </c>
      <c r="O3826" s="14">
        <v>1.82</v>
      </c>
      <c r="P3826" s="22">
        <v>0</v>
      </c>
      <c r="Q3826" s="22">
        <v>0</v>
      </c>
      <c r="R3826" s="23">
        <v>0</v>
      </c>
      <c r="S3826" s="23">
        <v>0</v>
      </c>
      <c r="T3826" s="23">
        <v>0</v>
      </c>
      <c r="U3826" s="14">
        <v>0</v>
      </c>
      <c r="V3826" s="22">
        <v>3</v>
      </c>
      <c r="W3826" s="22">
        <v>6</v>
      </c>
      <c r="X3826" s="23">
        <v>5900</v>
      </c>
      <c r="Y3826" s="23">
        <v>5.9</v>
      </c>
      <c r="Z3826" s="23">
        <v>6.09</v>
      </c>
      <c r="AA3826" s="14">
        <v>0.52</v>
      </c>
      <c r="AB3826" s="22">
        <v>0</v>
      </c>
      <c r="AC3826" s="22">
        <v>0</v>
      </c>
      <c r="AD3826" s="23">
        <v>0</v>
      </c>
      <c r="AE3826" s="23">
        <v>0</v>
      </c>
      <c r="AF3826" s="23">
        <v>0</v>
      </c>
      <c r="AG3826" s="14">
        <v>0</v>
      </c>
      <c r="AH3826" s="22">
        <v>1</v>
      </c>
      <c r="AI3826" s="23">
        <v>0.6</v>
      </c>
      <c r="AJ3826" s="23">
        <v>0</v>
      </c>
      <c r="AK3826" s="23">
        <v>0</v>
      </c>
      <c r="AL3826" s="14">
        <v>0</v>
      </c>
      <c r="AM3826" s="22">
        <v>847</v>
      </c>
      <c r="AN3826" s="23">
        <v>13042.465</v>
      </c>
      <c r="AO3826" s="23">
        <v>13</v>
      </c>
      <c r="AP3826" s="23">
        <v>11.67</v>
      </c>
      <c r="AQ3826" s="14">
        <v>0.99</v>
      </c>
      <c r="AR3826" s="22">
        <v>848</v>
      </c>
      <c r="AS3826" s="23">
        <v>13043.065000000001</v>
      </c>
      <c r="AT3826" s="23">
        <v>13</v>
      </c>
      <c r="AU3826" s="23">
        <v>11.67</v>
      </c>
      <c r="AV3826" s="14">
        <v>0.99</v>
      </c>
      <c r="AW3826" s="22">
        <v>0</v>
      </c>
      <c r="AX3826" s="22">
        <v>0</v>
      </c>
      <c r="AY3826" s="23">
        <v>0</v>
      </c>
      <c r="AZ3826" s="23">
        <v>0</v>
      </c>
      <c r="BA3826" s="23">
        <v>0</v>
      </c>
      <c r="BB3826" s="14">
        <v>0</v>
      </c>
      <c r="BC3826" s="22">
        <v>1</v>
      </c>
      <c r="BD3826" s="23">
        <v>7</v>
      </c>
      <c r="BE3826" s="23">
        <v>0.01</v>
      </c>
      <c r="BF3826" s="23">
        <v>0.01</v>
      </c>
      <c r="BG3826" s="14">
        <v>0</v>
      </c>
      <c r="BH3826" s="22">
        <v>856</v>
      </c>
      <c r="BI3826" s="23">
        <v>22.53</v>
      </c>
      <c r="BJ3826" s="23">
        <v>39.159999999999997</v>
      </c>
      <c r="BK3826" s="14">
        <v>3.33</v>
      </c>
      <c r="BL3826" t="s">
        <v>688</v>
      </c>
    </row>
    <row r="3827" spans="1:64">
      <c r="A3827" t="s">
        <v>4960</v>
      </c>
      <c r="B3827" t="s">
        <v>4952</v>
      </c>
      <c r="C3827" t="s">
        <v>687</v>
      </c>
      <c r="D3827" s="111" t="s">
        <v>808</v>
      </c>
      <c r="E3827" s="110">
        <v>2022</v>
      </c>
      <c r="F3827" s="23"/>
      <c r="G3827" s="23"/>
      <c r="H3827" s="22">
        <v>157368</v>
      </c>
      <c r="I3827" s="34">
        <v>1140.5305869095714</v>
      </c>
      <c r="J3827" s="22">
        <v>4</v>
      </c>
      <c r="K3827" s="22">
        <v>4</v>
      </c>
      <c r="L3827" s="23">
        <v>3577</v>
      </c>
      <c r="M3827" s="23">
        <v>3.577</v>
      </c>
      <c r="N3827" s="23">
        <v>21.168686000000001</v>
      </c>
      <c r="O3827" s="14">
        <v>1.8560384300923962</v>
      </c>
      <c r="P3827" s="22">
        <v>0</v>
      </c>
      <c r="Q3827" s="22">
        <v>0</v>
      </c>
      <c r="R3827" s="23">
        <v>0</v>
      </c>
      <c r="S3827" s="23">
        <v>0</v>
      </c>
      <c r="T3827" s="23">
        <v>0</v>
      </c>
      <c r="U3827" s="14">
        <v>0</v>
      </c>
      <c r="V3827" s="22">
        <v>3</v>
      </c>
      <c r="W3827" s="22">
        <v>6</v>
      </c>
      <c r="X3827" s="23">
        <v>5900</v>
      </c>
      <c r="Y3827" s="23">
        <v>5.9</v>
      </c>
      <c r="Z3827" s="23">
        <v>18.640664000000001</v>
      </c>
      <c r="AA3827" s="14">
        <v>1.6343852776898786</v>
      </c>
      <c r="AB3827" s="22">
        <v>0</v>
      </c>
      <c r="AC3827" s="22">
        <v>0</v>
      </c>
      <c r="AD3827" s="23">
        <v>0</v>
      </c>
      <c r="AE3827" s="23">
        <v>0</v>
      </c>
      <c r="AF3827" s="23">
        <v>0</v>
      </c>
      <c r="AG3827" s="14">
        <v>0</v>
      </c>
      <c r="AH3827" s="22">
        <v>0</v>
      </c>
      <c r="AI3827" s="23">
        <v>0</v>
      </c>
      <c r="AJ3827" s="23">
        <v>0</v>
      </c>
      <c r="AK3827" s="23">
        <v>0</v>
      </c>
      <c r="AL3827" s="14">
        <v>0</v>
      </c>
      <c r="AM3827" s="22">
        <v>1076</v>
      </c>
      <c r="AN3827" s="23">
        <v>15531.620000000012</v>
      </c>
      <c r="AO3827" s="23">
        <v>15.531619999999995</v>
      </c>
      <c r="AP3827" s="23">
        <v>15.910031119939008</v>
      </c>
      <c r="AQ3827" s="14">
        <v>1.3949675092054727</v>
      </c>
      <c r="AR3827" s="22">
        <v>1076</v>
      </c>
      <c r="AS3827" s="23">
        <v>15531.62</v>
      </c>
      <c r="AT3827" s="23">
        <v>15.53162</v>
      </c>
      <c r="AU3827" s="23">
        <v>15.910031119938999</v>
      </c>
      <c r="AV3827" s="14">
        <v>1.3949675092054719</v>
      </c>
      <c r="AW3827" s="22">
        <v>0</v>
      </c>
      <c r="AX3827" s="22">
        <v>0</v>
      </c>
      <c r="AY3827" s="23">
        <v>0</v>
      </c>
      <c r="AZ3827" s="23">
        <v>0</v>
      </c>
      <c r="BA3827" s="23">
        <v>0</v>
      </c>
      <c r="BB3827" s="14">
        <v>0</v>
      </c>
      <c r="BC3827" s="22">
        <v>1</v>
      </c>
      <c r="BD3827" s="23">
        <v>7</v>
      </c>
      <c r="BE3827" s="23">
        <v>7.0000000000000001E-3</v>
      </c>
      <c r="BF3827" s="23">
        <v>1.0963344E-2</v>
      </c>
      <c r="BG3827" s="14">
        <v>9.6124945054798809E-4</v>
      </c>
      <c r="BH3827" s="22">
        <v>1084</v>
      </c>
      <c r="BI3827" s="23">
        <v>25.015619999999998</v>
      </c>
      <c r="BJ3827" s="23">
        <v>55.730344463938998</v>
      </c>
      <c r="BK3827" s="14">
        <v>4.8863524664382947</v>
      </c>
      <c r="BL3827" t="s">
        <v>688</v>
      </c>
    </row>
    <row r="3828" spans="1:64">
      <c r="A3828" t="s">
        <v>4961</v>
      </c>
      <c r="B3828" t="s">
        <v>4952</v>
      </c>
      <c r="C3828" t="s">
        <v>687</v>
      </c>
      <c r="D3828" t="s">
        <v>808</v>
      </c>
      <c r="E3828">
        <v>2023</v>
      </c>
      <c r="F3828">
        <v>51.42</v>
      </c>
      <c r="G3828">
        <v>38.15</v>
      </c>
      <c r="H3828">
        <v>156154</v>
      </c>
      <c r="I3828">
        <v>1140.5305869095714</v>
      </c>
      <c r="J3828">
        <v>4</v>
      </c>
      <c r="K3828">
        <v>4</v>
      </c>
      <c r="L3828">
        <v>3577</v>
      </c>
      <c r="M3828">
        <v>3.577</v>
      </c>
      <c r="N3828">
        <v>21.168686000000001</v>
      </c>
      <c r="O3828">
        <v>1.856038430092396</v>
      </c>
      <c r="P3828">
        <v>0</v>
      </c>
      <c r="Q3828">
        <v>0</v>
      </c>
      <c r="R3828">
        <v>0</v>
      </c>
      <c r="S3828">
        <v>0</v>
      </c>
      <c r="T3828">
        <v>0</v>
      </c>
      <c r="U3828">
        <v>0</v>
      </c>
      <c r="V3828">
        <v>3</v>
      </c>
      <c r="W3828">
        <v>5</v>
      </c>
      <c r="X3828">
        <v>5990</v>
      </c>
      <c r="Y3828">
        <v>5.99</v>
      </c>
      <c r="Z3828">
        <v>21.551169000000002</v>
      </c>
      <c r="AA3828">
        <v>0.80083831867082345</v>
      </c>
      <c r="AB3828">
        <v>0</v>
      </c>
      <c r="AC3828">
        <v>0</v>
      </c>
      <c r="AD3828">
        <v>0</v>
      </c>
      <c r="AE3828">
        <v>0</v>
      </c>
      <c r="AF3828">
        <v>0</v>
      </c>
      <c r="AG3828">
        <v>0</v>
      </c>
      <c r="AH3828">
        <v>0</v>
      </c>
      <c r="AI3828">
        <v>0</v>
      </c>
      <c r="AJ3828">
        <v>0</v>
      </c>
      <c r="AK3828">
        <v>0</v>
      </c>
      <c r="AL3828">
        <v>0</v>
      </c>
      <c r="AM3828">
        <v>1391</v>
      </c>
      <c r="AN3828">
        <v>19719.323</v>
      </c>
      <c r="AO3828">
        <v>19.719322999999999</v>
      </c>
      <c r="AP3828">
        <v>18.496473000000002</v>
      </c>
      <c r="AQ3828">
        <v>1.6217428284951836</v>
      </c>
      <c r="AR3828">
        <v>1766</v>
      </c>
      <c r="AS3828">
        <v>19996.507999999802</v>
      </c>
      <c r="AT3828">
        <v>19.996507999999899</v>
      </c>
      <c r="AU3828">
        <v>18.756469260893201</v>
      </c>
      <c r="AV3828">
        <v>1.6445389081336697</v>
      </c>
      <c r="AW3828">
        <v>0</v>
      </c>
      <c r="AX3828">
        <v>0</v>
      </c>
      <c r="AY3828">
        <v>0</v>
      </c>
      <c r="AZ3828">
        <v>0</v>
      </c>
      <c r="BA3828">
        <v>0</v>
      </c>
      <c r="BB3828">
        <v>0</v>
      </c>
      <c r="BC3828">
        <v>1</v>
      </c>
      <c r="BD3828">
        <v>7</v>
      </c>
      <c r="BE3828">
        <v>7.0000000000000001E-3</v>
      </c>
      <c r="BF3828">
        <v>1.3091E-2</v>
      </c>
      <c r="BG3828">
        <v>1.1477991165034787E-3</v>
      </c>
      <c r="BH3828">
        <v>1774</v>
      </c>
      <c r="BI3828">
        <v>29.570507999999901</v>
      </c>
      <c r="BJ3828">
        <v>61.489415260893203</v>
      </c>
      <c r="BK3828">
        <v>5.3912990994399763</v>
      </c>
      <c r="BL3828" t="s">
        <v>688</v>
      </c>
    </row>
    <row r="3829" spans="1:64">
      <c r="A3829" t="s">
        <v>4962</v>
      </c>
      <c r="B3829" t="s">
        <v>4952</v>
      </c>
      <c r="C3829" t="s">
        <v>687</v>
      </c>
      <c r="D3829" t="s">
        <v>808</v>
      </c>
      <c r="E3829">
        <v>2024</v>
      </c>
      <c r="F3829">
        <v>51.42</v>
      </c>
      <c r="G3829">
        <v>38.090000000000003</v>
      </c>
      <c r="H3829">
        <v>155851</v>
      </c>
      <c r="I3829">
        <v>1068.6856034801986</v>
      </c>
      <c r="J3829">
        <v>4</v>
      </c>
      <c r="K3829">
        <v>4</v>
      </c>
      <c r="L3829">
        <v>3577</v>
      </c>
      <c r="M3829">
        <v>3.577</v>
      </c>
      <c r="N3829">
        <v>21.168686000000001</v>
      </c>
      <c r="O3829">
        <v>1.9808151182222071</v>
      </c>
      <c r="P3829">
        <v>0</v>
      </c>
      <c r="Q3829">
        <v>0</v>
      </c>
      <c r="R3829">
        <v>0</v>
      </c>
      <c r="S3829">
        <v>0</v>
      </c>
      <c r="T3829">
        <v>0</v>
      </c>
      <c r="U3829">
        <v>0</v>
      </c>
      <c r="V3829">
        <v>3</v>
      </c>
      <c r="W3829">
        <v>6</v>
      </c>
      <c r="X3829">
        <v>5900</v>
      </c>
      <c r="Y3829">
        <v>5.9</v>
      </c>
      <c r="Z3829">
        <v>5.0648037099999996</v>
      </c>
      <c r="AA3829">
        <v>0.47392831844149047</v>
      </c>
      <c r="AB3829">
        <v>0</v>
      </c>
      <c r="AC3829">
        <v>0</v>
      </c>
      <c r="AD3829">
        <v>0</v>
      </c>
      <c r="AE3829">
        <v>0</v>
      </c>
      <c r="AF3829">
        <v>0</v>
      </c>
      <c r="AG3829">
        <v>0</v>
      </c>
      <c r="AH3829">
        <v>2</v>
      </c>
      <c r="AI3829">
        <v>4.9499999999999993</v>
      </c>
      <c r="AJ3829">
        <v>4.9499999999999995E-3</v>
      </c>
      <c r="AK3829">
        <v>4.4646218606483991E-3</v>
      </c>
      <c r="AL3829">
        <v>4.1776756850745047E-4</v>
      </c>
      <c r="AM3829">
        <v>1732</v>
      </c>
      <c r="AN3829">
        <v>26584.247999999989</v>
      </c>
      <c r="AO3829">
        <v>26.584248000000009</v>
      </c>
      <c r="AP3829">
        <v>23.977497933272431</v>
      </c>
      <c r="AQ3829">
        <v>2.2436437671836482</v>
      </c>
      <c r="AR3829">
        <v>2609</v>
      </c>
      <c r="AS3829">
        <v>27375.193999999778</v>
      </c>
      <c r="AT3829">
        <v>27.3751940000001</v>
      </c>
      <c r="AU3829">
        <v>24.690886782200092</v>
      </c>
      <c r="AV3829">
        <v>2.3103976231918599</v>
      </c>
      <c r="AW3829">
        <v>0</v>
      </c>
      <c r="AX3829">
        <v>0</v>
      </c>
      <c r="AY3829">
        <v>0</v>
      </c>
      <c r="AZ3829">
        <v>0</v>
      </c>
      <c r="BA3829">
        <v>0</v>
      </c>
      <c r="BB3829">
        <v>0</v>
      </c>
      <c r="BC3829">
        <v>1</v>
      </c>
      <c r="BD3829">
        <v>7</v>
      </c>
      <c r="BE3829">
        <v>7.0000000000000001E-3</v>
      </c>
      <c r="BF3829">
        <v>1.1481120000000001E-2</v>
      </c>
      <c r="BG3829">
        <v>1.0743215743350034E-3</v>
      </c>
      <c r="BH3829">
        <v>2617</v>
      </c>
      <c r="BI3829">
        <v>36.859194000000095</v>
      </c>
      <c r="BJ3829">
        <v>50.935857612200095</v>
      </c>
      <c r="BK3829">
        <v>4.7662153814298929</v>
      </c>
      <c r="BL3829" t="s">
        <v>688</v>
      </c>
    </row>
    <row r="3830" spans="1:64">
      <c r="A3830" t="s">
        <v>4963</v>
      </c>
      <c r="B3830" t="s">
        <v>4964</v>
      </c>
      <c r="C3830" t="s">
        <v>689</v>
      </c>
      <c r="D3830" t="s">
        <v>929</v>
      </c>
      <c r="E3830">
        <v>2012</v>
      </c>
      <c r="F3830" s="23">
        <v>408.44</v>
      </c>
      <c r="G3830" s="23">
        <v>116.95</v>
      </c>
      <c r="H3830" s="22">
        <v>324223</v>
      </c>
      <c r="I3830" s="34">
        <v>2670.4527659999999</v>
      </c>
      <c r="J3830" s="22">
        <v>5</v>
      </c>
      <c r="K3830" s="22" t="s">
        <v>782</v>
      </c>
      <c r="L3830" s="23">
        <v>2390</v>
      </c>
      <c r="M3830" s="23">
        <v>2.39</v>
      </c>
      <c r="N3830" s="23">
        <v>16.195934000000001</v>
      </c>
      <c r="O3830" s="14">
        <v>0.60648644328053247</v>
      </c>
      <c r="P3830" s="22">
        <v>1</v>
      </c>
      <c r="Q3830" s="22" t="s">
        <v>782</v>
      </c>
      <c r="R3830" s="23">
        <v>500</v>
      </c>
      <c r="S3830" s="23">
        <v>0.5</v>
      </c>
      <c r="T3830" s="23">
        <v>0.87242600000000003</v>
      </c>
      <c r="U3830" s="14">
        <v>3.2669591131049426E-2</v>
      </c>
      <c r="V3830" s="22">
        <v>0</v>
      </c>
      <c r="W3830" s="22" t="s">
        <v>782</v>
      </c>
      <c r="X3830" s="23">
        <v>0</v>
      </c>
      <c r="Y3830" s="23">
        <v>0</v>
      </c>
      <c r="Z3830" s="23">
        <v>0</v>
      </c>
      <c r="AA3830" s="14">
        <v>0</v>
      </c>
      <c r="AB3830" s="22">
        <v>1</v>
      </c>
      <c r="AC3830" s="22" t="s">
        <v>782</v>
      </c>
      <c r="AD3830" s="23">
        <v>526</v>
      </c>
      <c r="AE3830" s="23">
        <v>0.52600000000000002</v>
      </c>
      <c r="AF3830" s="23">
        <v>0.221528</v>
      </c>
      <c r="AG3830" s="14">
        <v>8.2955221234570237E-3</v>
      </c>
      <c r="AH3830" s="22" t="s">
        <v>782</v>
      </c>
      <c r="AI3830" s="23" t="s">
        <v>782</v>
      </c>
      <c r="AJ3830" s="23" t="s">
        <v>782</v>
      </c>
      <c r="AK3830" s="23" t="s">
        <v>782</v>
      </c>
      <c r="AL3830" s="14" t="s">
        <v>782</v>
      </c>
      <c r="AM3830" s="22" t="s">
        <v>782</v>
      </c>
      <c r="AN3830" s="23" t="s">
        <v>782</v>
      </c>
      <c r="AO3830" s="23" t="s">
        <v>782</v>
      </c>
      <c r="AP3830" s="23" t="s">
        <v>782</v>
      </c>
      <c r="AQ3830" s="14" t="s">
        <v>782</v>
      </c>
      <c r="AR3830" s="22">
        <v>1830</v>
      </c>
      <c r="AS3830" s="23">
        <v>21640.478000000003</v>
      </c>
      <c r="AT3830" s="23">
        <v>21.640478000000002</v>
      </c>
      <c r="AU3830" s="23">
        <v>16.846345999999997</v>
      </c>
      <c r="AV3830" s="14">
        <v>0.63084231312706163</v>
      </c>
      <c r="AW3830" s="22">
        <v>12</v>
      </c>
      <c r="AX3830" s="22" t="s">
        <v>782</v>
      </c>
      <c r="AY3830" s="23">
        <v>10837</v>
      </c>
      <c r="AZ3830" s="23">
        <v>10.837</v>
      </c>
      <c r="BA3830" s="23">
        <v>41.542405000000002</v>
      </c>
      <c r="BB3830" s="14">
        <v>1.5556315216997927</v>
      </c>
      <c r="BC3830" s="22">
        <v>12</v>
      </c>
      <c r="BD3830" s="23">
        <v>5930</v>
      </c>
      <c r="BE3830" s="23">
        <v>5.93</v>
      </c>
      <c r="BF3830" s="23">
        <v>9.4702099999999998</v>
      </c>
      <c r="BG3830" s="14">
        <v>0.35462937673243983</v>
      </c>
      <c r="BH3830" s="22">
        <v>1861</v>
      </c>
      <c r="BI3830" s="23">
        <v>41.823478000000001</v>
      </c>
      <c r="BJ3830" s="23">
        <v>85.148849000000013</v>
      </c>
      <c r="BK3830" s="14">
        <v>3.1885547680943329</v>
      </c>
      <c r="BL3830" t="s">
        <v>689</v>
      </c>
    </row>
    <row r="3831" spans="1:64">
      <c r="A3831" t="s">
        <v>4965</v>
      </c>
      <c r="B3831" t="s">
        <v>4964</v>
      </c>
      <c r="C3831" t="s">
        <v>689</v>
      </c>
      <c r="D3831" t="s">
        <v>929</v>
      </c>
      <c r="E3831">
        <v>2015</v>
      </c>
      <c r="F3831" s="23">
        <v>409.64</v>
      </c>
      <c r="G3831" s="23">
        <v>117.92</v>
      </c>
      <c r="H3831" s="22">
        <v>325954</v>
      </c>
      <c r="I3831" s="29">
        <v>2630.8408763802081</v>
      </c>
      <c r="J3831" s="28">
        <v>8</v>
      </c>
      <c r="K3831" s="28">
        <v>9</v>
      </c>
      <c r="L3831" s="30">
        <v>4172</v>
      </c>
      <c r="M3831" s="31">
        <v>4.1719999999999997</v>
      </c>
      <c r="N3831" s="30">
        <v>24.954212984276808</v>
      </c>
      <c r="O3831" s="32">
        <v>0.94852612365562294</v>
      </c>
      <c r="P3831" s="28">
        <v>1</v>
      </c>
      <c r="Q3831" s="28">
        <v>1</v>
      </c>
      <c r="R3831" s="30">
        <v>500</v>
      </c>
      <c r="S3831" s="31">
        <v>0.5</v>
      </c>
      <c r="T3831" s="30">
        <v>2.0087339999999996</v>
      </c>
      <c r="U3831" s="32">
        <v>7.635330658096777E-2</v>
      </c>
      <c r="V3831" s="28">
        <v>0</v>
      </c>
      <c r="W3831" s="28">
        <v>0</v>
      </c>
      <c r="X3831" s="30">
        <v>0</v>
      </c>
      <c r="Y3831" s="31">
        <v>0</v>
      </c>
      <c r="Z3831" s="30">
        <v>0</v>
      </c>
      <c r="AA3831" s="18">
        <v>0</v>
      </c>
      <c r="AB3831" s="28">
        <v>3</v>
      </c>
      <c r="AC3831" s="22" t="s">
        <v>782</v>
      </c>
      <c r="AD3831" s="30">
        <v>586</v>
      </c>
      <c r="AE3831" s="19">
        <v>0.58599999999999997</v>
      </c>
      <c r="AF3831" s="30">
        <v>4.7254555529999998</v>
      </c>
      <c r="AG3831" s="18">
        <v>0.17961768784365956</v>
      </c>
      <c r="AH3831" s="22" t="s">
        <v>782</v>
      </c>
      <c r="AI3831" s="23" t="s">
        <v>782</v>
      </c>
      <c r="AJ3831" s="23" t="s">
        <v>782</v>
      </c>
      <c r="AK3831" s="23" t="s">
        <v>782</v>
      </c>
      <c r="AL3831" s="14" t="s">
        <v>782</v>
      </c>
      <c r="AM3831" s="22" t="s">
        <v>782</v>
      </c>
      <c r="AN3831" s="23" t="s">
        <v>782</v>
      </c>
      <c r="AO3831" s="23" t="s">
        <v>782</v>
      </c>
      <c r="AP3831" s="23" t="s">
        <v>782</v>
      </c>
      <c r="AQ3831" s="14" t="s">
        <v>782</v>
      </c>
      <c r="AR3831" s="28">
        <v>2328</v>
      </c>
      <c r="AS3831" s="30">
        <v>28695.603999999999</v>
      </c>
      <c r="AT3831" s="33">
        <v>28.695603999999999</v>
      </c>
      <c r="AU3831" s="30">
        <v>25.486367206025214</v>
      </c>
      <c r="AV3831" s="18">
        <v>0.96875365723722828</v>
      </c>
      <c r="AW3831" s="28">
        <v>10</v>
      </c>
      <c r="AX3831" s="22" t="s">
        <v>782</v>
      </c>
      <c r="AY3831" s="30">
        <v>11745</v>
      </c>
      <c r="AZ3831" s="19">
        <v>11.744999999999999</v>
      </c>
      <c r="BA3831" s="30">
        <v>30.604465088502415</v>
      </c>
      <c r="BB3831" s="18">
        <v>1.1632959394568669</v>
      </c>
      <c r="BC3831" s="28">
        <v>12</v>
      </c>
      <c r="BD3831" s="30">
        <v>6010</v>
      </c>
      <c r="BE3831" s="19">
        <v>6.01</v>
      </c>
      <c r="BF3831" s="30">
        <v>9.5378700000000016</v>
      </c>
      <c r="BG3831" s="18">
        <v>0.36254074070504871</v>
      </c>
      <c r="BH3831" s="13">
        <v>2362</v>
      </c>
      <c r="BI3831" s="19">
        <v>51.708603999999994</v>
      </c>
      <c r="BJ3831" s="19">
        <v>97.317104831804443</v>
      </c>
      <c r="BK3831" s="18">
        <v>3.6990874554793947</v>
      </c>
      <c r="BL3831" t="s">
        <v>689</v>
      </c>
    </row>
    <row r="3832" spans="1:64">
      <c r="A3832" t="s">
        <v>4966</v>
      </c>
      <c r="B3832" t="s">
        <v>4964</v>
      </c>
      <c r="C3832" t="s">
        <v>689</v>
      </c>
      <c r="D3832" t="s">
        <v>929</v>
      </c>
      <c r="E3832">
        <v>2016</v>
      </c>
      <c r="F3832" s="23">
        <v>409.64</v>
      </c>
      <c r="G3832" s="23">
        <v>118.27</v>
      </c>
      <c r="H3832" s="22">
        <v>325374</v>
      </c>
      <c r="I3832" s="29">
        <v>2771.3956092843891</v>
      </c>
      <c r="J3832" s="28">
        <v>9</v>
      </c>
      <c r="K3832" s="28">
        <v>10</v>
      </c>
      <c r="L3832" s="30">
        <v>4247</v>
      </c>
      <c r="M3832" s="31">
        <v>4.2469999999999999</v>
      </c>
      <c r="N3832" s="30">
        <v>25.401306999999999</v>
      </c>
      <c r="O3832" s="32">
        <v>0.91655290622903707</v>
      </c>
      <c r="P3832" s="28">
        <v>1</v>
      </c>
      <c r="Q3832" s="28">
        <v>1</v>
      </c>
      <c r="R3832" s="30">
        <v>500</v>
      </c>
      <c r="S3832" s="31">
        <v>0.5</v>
      </c>
      <c r="T3832" s="30">
        <v>1.7937482499999999</v>
      </c>
      <c r="U3832" s="32">
        <v>6.4723644794370205E-2</v>
      </c>
      <c r="V3832" s="28">
        <v>0</v>
      </c>
      <c r="W3832" s="28">
        <v>0</v>
      </c>
      <c r="X3832" s="30">
        <v>0</v>
      </c>
      <c r="Y3832" s="31">
        <v>0</v>
      </c>
      <c r="Z3832" s="30">
        <v>0</v>
      </c>
      <c r="AA3832" s="18">
        <v>0</v>
      </c>
      <c r="AB3832" s="28">
        <v>3</v>
      </c>
      <c r="AC3832" s="22" t="s">
        <v>782</v>
      </c>
      <c r="AD3832" s="30">
        <v>646</v>
      </c>
      <c r="AE3832" s="19">
        <v>0.64600000000000002</v>
      </c>
      <c r="AF3832" s="30">
        <v>3.8156840609999998</v>
      </c>
      <c r="AG3832" s="18">
        <v>0.13768095930502175</v>
      </c>
      <c r="AH3832" s="22" t="s">
        <v>782</v>
      </c>
      <c r="AI3832" s="23" t="s">
        <v>782</v>
      </c>
      <c r="AJ3832" s="23" t="s">
        <v>782</v>
      </c>
      <c r="AK3832" s="23" t="s">
        <v>782</v>
      </c>
      <c r="AL3832" s="14" t="s">
        <v>782</v>
      </c>
      <c r="AM3832" s="22" t="s">
        <v>782</v>
      </c>
      <c r="AN3832" s="23" t="s">
        <v>782</v>
      </c>
      <c r="AO3832" s="23" t="s">
        <v>782</v>
      </c>
      <c r="AP3832" s="23" t="s">
        <v>782</v>
      </c>
      <c r="AQ3832" s="14" t="s">
        <v>782</v>
      </c>
      <c r="AR3832" s="28">
        <v>2432</v>
      </c>
      <c r="AS3832" s="30">
        <v>30736.908999999996</v>
      </c>
      <c r="AT3832" s="33">
        <v>30.736908999999997</v>
      </c>
      <c r="AU3832" s="30">
        <v>27.294375192000018</v>
      </c>
      <c r="AV3832" s="18">
        <v>0.98486030289438842</v>
      </c>
      <c r="AW3832" s="28">
        <v>11</v>
      </c>
      <c r="AX3832" s="22" t="s">
        <v>782</v>
      </c>
      <c r="AY3832" s="30">
        <v>12145</v>
      </c>
      <c r="AZ3832" s="19">
        <v>12.145</v>
      </c>
      <c r="BA3832" s="30">
        <v>47.117373999999998</v>
      </c>
      <c r="BB3832" s="18">
        <v>1.7001316536027249</v>
      </c>
      <c r="BC3832" s="28">
        <v>13</v>
      </c>
      <c r="BD3832" s="30">
        <v>6011</v>
      </c>
      <c r="BE3832" s="19">
        <v>6.0110000000000001</v>
      </c>
      <c r="BF3832" s="30">
        <v>9.6656879999999994</v>
      </c>
      <c r="BG3832" s="18">
        <v>0.34876608621371841</v>
      </c>
      <c r="BH3832" s="13">
        <v>2469</v>
      </c>
      <c r="BI3832" s="19">
        <v>54.285908999999997</v>
      </c>
      <c r="BJ3832" s="19">
        <v>115.08817650300001</v>
      </c>
      <c r="BK3832" s="18">
        <v>4.1527155530392612</v>
      </c>
      <c r="BL3832" t="s">
        <v>689</v>
      </c>
    </row>
    <row r="3833" spans="1:64">
      <c r="A3833" t="s">
        <v>4967</v>
      </c>
      <c r="B3833" t="s">
        <v>4964</v>
      </c>
      <c r="C3833" t="s">
        <v>689</v>
      </c>
      <c r="D3833" t="s">
        <v>929</v>
      </c>
      <c r="E3833">
        <v>2017</v>
      </c>
      <c r="F3833" s="23">
        <v>409.64</v>
      </c>
      <c r="G3833" s="23">
        <v>118.56</v>
      </c>
      <c r="H3833" s="22">
        <v>324670</v>
      </c>
      <c r="I3833" s="29">
        <v>2550.2862473002942</v>
      </c>
      <c r="J3833" s="28">
        <v>9</v>
      </c>
      <c r="K3833" s="28">
        <v>10</v>
      </c>
      <c r="L3833" s="30">
        <v>4247</v>
      </c>
      <c r="M3833" s="31">
        <v>4.2469999999999999</v>
      </c>
      <c r="N3833" s="30">
        <v>25.401306999999999</v>
      </c>
      <c r="O3833" s="32">
        <v>0.9960178794395943</v>
      </c>
      <c r="P3833" s="28">
        <v>1</v>
      </c>
      <c r="Q3833" s="28">
        <v>1</v>
      </c>
      <c r="R3833" s="30">
        <v>500</v>
      </c>
      <c r="S3833" s="31">
        <v>0.5</v>
      </c>
      <c r="T3833" s="30">
        <v>1.1755</v>
      </c>
      <c r="U3833" s="32">
        <v>4.6092865114430656E-2</v>
      </c>
      <c r="V3833" s="28">
        <v>0</v>
      </c>
      <c r="W3833" s="28">
        <v>0</v>
      </c>
      <c r="X3833" s="30">
        <v>0</v>
      </c>
      <c r="Y3833" s="31">
        <v>0</v>
      </c>
      <c r="Z3833" s="30">
        <v>0</v>
      </c>
      <c r="AA3833" s="18">
        <v>0</v>
      </c>
      <c r="AB3833" s="28">
        <v>3</v>
      </c>
      <c r="AC3833" s="22" t="s">
        <v>782</v>
      </c>
      <c r="AD3833" s="30">
        <v>851</v>
      </c>
      <c r="AE3833" s="19">
        <v>0.85099999999999998</v>
      </c>
      <c r="AF3833" s="30">
        <v>5.3707608570000005</v>
      </c>
      <c r="AG3833" s="18">
        <v>0.21059443278908124</v>
      </c>
      <c r="AH3833" s="22" t="s">
        <v>782</v>
      </c>
      <c r="AI3833" s="23" t="s">
        <v>782</v>
      </c>
      <c r="AJ3833" s="23" t="s">
        <v>782</v>
      </c>
      <c r="AK3833" s="23" t="s">
        <v>782</v>
      </c>
      <c r="AL3833" s="14" t="s">
        <v>782</v>
      </c>
      <c r="AM3833" s="22" t="s">
        <v>782</v>
      </c>
      <c r="AN3833" s="23" t="s">
        <v>782</v>
      </c>
      <c r="AO3833" s="23" t="s">
        <v>782</v>
      </c>
      <c r="AP3833" s="23" t="s">
        <v>782</v>
      </c>
      <c r="AQ3833" s="14" t="s">
        <v>782</v>
      </c>
      <c r="AR3833" s="28">
        <v>2573</v>
      </c>
      <c r="AS3833" s="30">
        <v>32074.612000000001</v>
      </c>
      <c r="AT3833" s="33">
        <v>32.074612000000002</v>
      </c>
      <c r="AU3833" s="30">
        <v>28.482255456000022</v>
      </c>
      <c r="AV3833" s="18">
        <v>1.116825826361689</v>
      </c>
      <c r="AW3833" s="28">
        <v>11</v>
      </c>
      <c r="AX3833" s="22" t="s">
        <v>782</v>
      </c>
      <c r="AY3833" s="30">
        <v>11743.330970999999</v>
      </c>
      <c r="AZ3833" s="19">
        <v>11.743330970999999</v>
      </c>
      <c r="BA3833" s="30">
        <v>18.883276201368002</v>
      </c>
      <c r="BB3833" s="18">
        <v>0.74043751839063698</v>
      </c>
      <c r="BC3833" s="28">
        <v>13</v>
      </c>
      <c r="BD3833" s="30">
        <v>6011</v>
      </c>
      <c r="BE3833" s="19">
        <v>6.0110000000000001</v>
      </c>
      <c r="BF3833" s="30">
        <v>9.6656879999999994</v>
      </c>
      <c r="BG3833" s="18">
        <v>0.3790040435747945</v>
      </c>
      <c r="BH3833" s="13">
        <v>2610</v>
      </c>
      <c r="BI3833" s="19">
        <v>55.426942971000003</v>
      </c>
      <c r="BJ3833" s="19">
        <v>88.978787514368022</v>
      </c>
      <c r="BK3833" s="18">
        <v>3.4889725656702266</v>
      </c>
      <c r="BL3833" t="s">
        <v>689</v>
      </c>
    </row>
    <row r="3834" spans="1:64">
      <c r="A3834" t="s">
        <v>4968</v>
      </c>
      <c r="B3834" t="s">
        <v>4964</v>
      </c>
      <c r="C3834" t="s">
        <v>689</v>
      </c>
      <c r="D3834" t="s">
        <v>929</v>
      </c>
      <c r="E3834">
        <v>2018</v>
      </c>
      <c r="F3834" s="23">
        <v>409.64</v>
      </c>
      <c r="G3834" s="23">
        <v>118.9</v>
      </c>
      <c r="H3834" s="22">
        <v>324296</v>
      </c>
      <c r="I3834" s="29">
        <v>2550.4675043185812</v>
      </c>
      <c r="J3834" s="28">
        <v>9</v>
      </c>
      <c r="K3834" s="28">
        <v>10</v>
      </c>
      <c r="L3834" s="30">
        <v>4347</v>
      </c>
      <c r="M3834" s="31">
        <v>4.3470000000000004</v>
      </c>
      <c r="N3834" s="30">
        <v>25.999406999999998</v>
      </c>
      <c r="O3834" s="32">
        <v>1.0193976969311109</v>
      </c>
      <c r="P3834" s="28">
        <v>1</v>
      </c>
      <c r="Q3834" s="28">
        <v>1</v>
      </c>
      <c r="R3834" s="30">
        <v>500</v>
      </c>
      <c r="S3834" s="31">
        <v>0.5</v>
      </c>
      <c r="T3834" s="30">
        <v>1.6682364999999999</v>
      </c>
      <c r="U3834" s="32">
        <v>6.5409047446213564E-2</v>
      </c>
      <c r="V3834" s="28">
        <v>0</v>
      </c>
      <c r="W3834" s="28">
        <v>0</v>
      </c>
      <c r="X3834" s="30">
        <v>0</v>
      </c>
      <c r="Y3834" s="31">
        <v>0</v>
      </c>
      <c r="Z3834" s="30">
        <v>0</v>
      </c>
      <c r="AA3834" s="18">
        <v>0</v>
      </c>
      <c r="AB3834" s="28">
        <v>3</v>
      </c>
      <c r="AC3834" s="22" t="s">
        <v>782</v>
      </c>
      <c r="AD3834" s="30">
        <v>851</v>
      </c>
      <c r="AE3834" s="19">
        <v>0.85099999999999998</v>
      </c>
      <c r="AF3834" s="30">
        <v>4.3590378510000001</v>
      </c>
      <c r="AG3834" s="18">
        <v>0.17091132679083562</v>
      </c>
      <c r="AH3834" s="22" t="s">
        <v>782</v>
      </c>
      <c r="AI3834" s="23" t="s">
        <v>782</v>
      </c>
      <c r="AJ3834" s="23" t="s">
        <v>782</v>
      </c>
      <c r="AK3834" s="23" t="s">
        <v>782</v>
      </c>
      <c r="AL3834" s="14" t="s">
        <v>782</v>
      </c>
      <c r="AM3834" s="22" t="s">
        <v>782</v>
      </c>
      <c r="AN3834" s="23" t="s">
        <v>782</v>
      </c>
      <c r="AO3834" s="23" t="s">
        <v>782</v>
      </c>
      <c r="AP3834" s="23" t="s">
        <v>782</v>
      </c>
      <c r="AQ3834" s="14" t="s">
        <v>782</v>
      </c>
      <c r="AR3834" s="28">
        <v>2727</v>
      </c>
      <c r="AS3834" s="30">
        <v>36117.106999999996</v>
      </c>
      <c r="AT3834" s="33">
        <v>36.117106999999997</v>
      </c>
      <c r="AU3834" s="30">
        <v>32.071991016000027</v>
      </c>
      <c r="AV3834" s="18">
        <v>1.2574945950769458</v>
      </c>
      <c r="AW3834" s="28">
        <v>11</v>
      </c>
      <c r="AX3834" s="22" t="s">
        <v>782</v>
      </c>
      <c r="AY3834" s="30">
        <v>12145</v>
      </c>
      <c r="AZ3834" s="19">
        <v>12.145</v>
      </c>
      <c r="BA3834" s="30">
        <v>49.773007648000004</v>
      </c>
      <c r="BB3834" s="18">
        <v>1.9515248699982186</v>
      </c>
      <c r="BC3834" s="28">
        <v>13</v>
      </c>
      <c r="BD3834" s="30">
        <v>6011</v>
      </c>
      <c r="BE3834" s="19">
        <v>6.0110000000000001</v>
      </c>
      <c r="BF3834" s="30">
        <v>9.6656879999999994</v>
      </c>
      <c r="BG3834" s="18">
        <v>0.37897710845692267</v>
      </c>
      <c r="BH3834" s="13">
        <v>2764</v>
      </c>
      <c r="BI3834" s="19">
        <v>59.971106999999996</v>
      </c>
      <c r="BJ3834" s="19">
        <v>123.53736801500003</v>
      </c>
      <c r="BK3834" s="18">
        <v>4.8437146447002473</v>
      </c>
      <c r="BL3834" t="s">
        <v>689</v>
      </c>
    </row>
    <row r="3835" spans="1:64">
      <c r="A3835" t="s">
        <v>4969</v>
      </c>
      <c r="B3835" t="s">
        <v>4964</v>
      </c>
      <c r="C3835" t="s">
        <v>689</v>
      </c>
      <c r="D3835" t="s">
        <v>929</v>
      </c>
      <c r="E3835">
        <v>2019</v>
      </c>
      <c r="F3835" s="23">
        <v>409.64</v>
      </c>
      <c r="G3835" s="23">
        <v>119</v>
      </c>
      <c r="H3835" s="22">
        <v>324106</v>
      </c>
      <c r="I3835" s="34">
        <v>2600.4947511664618</v>
      </c>
      <c r="J3835" s="22">
        <v>9</v>
      </c>
      <c r="K3835" s="22">
        <v>14</v>
      </c>
      <c r="L3835" s="23">
        <v>4373</v>
      </c>
      <c r="M3835" s="23">
        <v>4.3730000000000002</v>
      </c>
      <c r="N3835" s="23">
        <v>26.154913000000001</v>
      </c>
      <c r="O3835" s="14">
        <v>1.0057668060382785</v>
      </c>
      <c r="P3835" s="22">
        <v>1</v>
      </c>
      <c r="Q3835" s="22">
        <v>2</v>
      </c>
      <c r="R3835" s="23">
        <v>330</v>
      </c>
      <c r="S3835" s="23">
        <v>0.33</v>
      </c>
      <c r="T3835" s="23">
        <v>1.6108802499999999</v>
      </c>
      <c r="U3835" s="14">
        <v>6.1945145218133331E-2</v>
      </c>
      <c r="V3835" s="22">
        <v>0</v>
      </c>
      <c r="W3835" s="22">
        <v>0</v>
      </c>
      <c r="X3835" s="23">
        <v>0</v>
      </c>
      <c r="Y3835" s="23">
        <v>0</v>
      </c>
      <c r="Z3835" s="23">
        <v>0</v>
      </c>
      <c r="AA3835" s="14">
        <v>0</v>
      </c>
      <c r="AB3835" s="22">
        <v>3</v>
      </c>
      <c r="AC3835" s="22">
        <v>4</v>
      </c>
      <c r="AD3835" s="23">
        <v>851</v>
      </c>
      <c r="AE3835" s="23">
        <v>0.85099999999999998</v>
      </c>
      <c r="AF3835" s="23">
        <v>4.9581376109999997</v>
      </c>
      <c r="AG3835" s="14">
        <v>0.19066131968834038</v>
      </c>
      <c r="AH3835" s="22">
        <v>8</v>
      </c>
      <c r="AI3835" s="23">
        <v>365.21499999999997</v>
      </c>
      <c r="AJ3835" s="23">
        <v>0.36521499999999996</v>
      </c>
      <c r="AK3835" s="23">
        <v>0.32431092</v>
      </c>
      <c r="AL3835" s="14">
        <v>1.2471123806519092E-2</v>
      </c>
      <c r="AM3835" s="22">
        <v>2953</v>
      </c>
      <c r="AN3835" s="23">
        <v>41905.258999999998</v>
      </c>
      <c r="AO3835" s="23">
        <v>41.905259000000001</v>
      </c>
      <c r="AP3835" s="23">
        <v>37.211869992000032</v>
      </c>
      <c r="AQ3835" s="14">
        <v>1.43095347434593</v>
      </c>
      <c r="AR3835" s="22">
        <v>2961</v>
      </c>
      <c r="AS3835" s="23">
        <v>42270.473999999995</v>
      </c>
      <c r="AT3835" s="23">
        <v>42.270473999999993</v>
      </c>
      <c r="AU3835" s="23">
        <v>37.536180912000034</v>
      </c>
      <c r="AV3835" s="14">
        <v>1.4434245981524492</v>
      </c>
      <c r="AW3835" s="22">
        <v>11</v>
      </c>
      <c r="AX3835" s="22" t="s">
        <v>782</v>
      </c>
      <c r="AY3835" s="23">
        <v>12151</v>
      </c>
      <c r="AZ3835" s="23">
        <v>12.151</v>
      </c>
      <c r="BA3835" s="23">
        <v>47.117373999999998</v>
      </c>
      <c r="BB3835" s="14">
        <v>1.8118619150784796</v>
      </c>
      <c r="BC3835" s="22">
        <v>14</v>
      </c>
      <c r="BD3835" s="23">
        <v>8232.5</v>
      </c>
      <c r="BE3835" s="23">
        <v>8.2324999999999999</v>
      </c>
      <c r="BF3835" s="23">
        <v>6.1054226667432827</v>
      </c>
      <c r="BG3835" s="14">
        <v>0.2347792728289366</v>
      </c>
      <c r="BH3835" s="22">
        <v>2999</v>
      </c>
      <c r="BI3835" s="23">
        <v>68.207973999999993</v>
      </c>
      <c r="BJ3835" s="23">
        <v>123.48290843974331</v>
      </c>
      <c r="BK3835" s="14">
        <v>4.7484390570046173</v>
      </c>
      <c r="BL3835" t="s">
        <v>689</v>
      </c>
    </row>
    <row r="3836" spans="1:64">
      <c r="A3836" t="s">
        <v>4970</v>
      </c>
      <c r="B3836" t="s">
        <v>4964</v>
      </c>
      <c r="C3836" t="s">
        <v>689</v>
      </c>
      <c r="D3836" t="s">
        <v>929</v>
      </c>
      <c r="E3836">
        <v>2020</v>
      </c>
      <c r="F3836" s="23">
        <v>409.64</v>
      </c>
      <c r="G3836" s="23">
        <v>119.2</v>
      </c>
      <c r="H3836" s="22">
        <v>323130</v>
      </c>
      <c r="I3836" s="34">
        <v>2609.7818288372332</v>
      </c>
      <c r="J3836" s="22">
        <v>9</v>
      </c>
      <c r="K3836" s="22">
        <v>14</v>
      </c>
      <c r="L3836" s="23">
        <v>4373</v>
      </c>
      <c r="M3836" s="23">
        <v>4.3730000000000002</v>
      </c>
      <c r="N3836" s="23">
        <v>26.154913000000001</v>
      </c>
      <c r="O3836" s="14">
        <v>1.0021877197165214</v>
      </c>
      <c r="P3836" s="22">
        <v>1</v>
      </c>
      <c r="Q3836" s="22">
        <v>2</v>
      </c>
      <c r="R3836" s="23">
        <v>330</v>
      </c>
      <c r="S3836" s="23">
        <v>0.33</v>
      </c>
      <c r="T3836" s="23">
        <v>1.7383362499999999</v>
      </c>
      <c r="U3836" s="14">
        <v>6.6608489291785034E-2</v>
      </c>
      <c r="V3836" s="22">
        <v>0</v>
      </c>
      <c r="W3836" s="22">
        <v>0</v>
      </c>
      <c r="X3836" s="23">
        <v>0</v>
      </c>
      <c r="Y3836" s="23">
        <v>0</v>
      </c>
      <c r="Z3836" s="23">
        <v>0</v>
      </c>
      <c r="AA3836" s="14">
        <v>0</v>
      </c>
      <c r="AB3836" s="22">
        <v>3</v>
      </c>
      <c r="AC3836" s="22">
        <v>4</v>
      </c>
      <c r="AD3836" s="23">
        <v>851</v>
      </c>
      <c r="AE3836" s="23">
        <v>0.85099999999999998</v>
      </c>
      <c r="AF3836" s="23">
        <v>4.8621803789999998</v>
      </c>
      <c r="AG3836" s="14">
        <v>0.18630600938647443</v>
      </c>
      <c r="AH3836" s="22">
        <v>10</v>
      </c>
      <c r="AI3836" s="23">
        <v>369.52</v>
      </c>
      <c r="AJ3836" s="23">
        <v>0.36951999999999996</v>
      </c>
      <c r="AK3836" s="23">
        <v>0.32813376</v>
      </c>
      <c r="AL3836" s="14">
        <v>1.2573225714664328E-2</v>
      </c>
      <c r="AM3836" s="22">
        <v>3322</v>
      </c>
      <c r="AN3836" s="23">
        <v>46485.919000000009</v>
      </c>
      <c r="AO3836" s="23">
        <v>46.48591900000001</v>
      </c>
      <c r="AP3836" s="23">
        <v>41.279496072000029</v>
      </c>
      <c r="AQ3836" s="14">
        <v>1.5817221047320946</v>
      </c>
      <c r="AR3836" s="22">
        <v>3332</v>
      </c>
      <c r="AS3836" s="23">
        <v>46855.439000000006</v>
      </c>
      <c r="AT3836" s="23">
        <v>46.855439000000004</v>
      </c>
      <c r="AU3836" s="23">
        <v>41.607629832000029</v>
      </c>
      <c r="AV3836" s="14">
        <v>1.5942953304467586</v>
      </c>
      <c r="AW3836" s="22">
        <v>10</v>
      </c>
      <c r="AX3836" s="22">
        <v>10</v>
      </c>
      <c r="AY3836" s="23">
        <v>12151</v>
      </c>
      <c r="AZ3836" s="23">
        <v>12.151</v>
      </c>
      <c r="BA3836" s="23">
        <v>47.117373999999998</v>
      </c>
      <c r="BB3836" s="14">
        <v>1.8054142871012615</v>
      </c>
      <c r="BC3836" s="22">
        <v>13</v>
      </c>
      <c r="BD3836" s="23">
        <v>7732.5</v>
      </c>
      <c r="BE3836" s="23">
        <v>7.7324999999999999</v>
      </c>
      <c r="BF3836" s="23">
        <v>5.6073627302340006</v>
      </c>
      <c r="BG3836" s="14">
        <v>0.2148594441218987</v>
      </c>
      <c r="BH3836" s="22">
        <v>3368</v>
      </c>
      <c r="BI3836" s="23">
        <v>72.292939000000004</v>
      </c>
      <c r="BJ3836" s="23">
        <v>127.08779619123403</v>
      </c>
      <c r="BK3836" s="14">
        <v>4.8696712800647006</v>
      </c>
      <c r="BL3836" t="s">
        <v>689</v>
      </c>
    </row>
    <row r="3837" spans="1:64">
      <c r="A3837" t="s">
        <v>4971</v>
      </c>
      <c r="B3837" t="s">
        <v>4964</v>
      </c>
      <c r="C3837" t="s">
        <v>689</v>
      </c>
      <c r="D3837" t="s">
        <v>929</v>
      </c>
      <c r="E3837">
        <v>2021</v>
      </c>
      <c r="F3837" s="23">
        <v>409.64</v>
      </c>
      <c r="G3837" s="23">
        <v>119.79</v>
      </c>
      <c r="H3837" s="22">
        <v>322143</v>
      </c>
      <c r="I3837" s="34">
        <v>2422.7199999999998</v>
      </c>
      <c r="J3837" s="22">
        <v>10</v>
      </c>
      <c r="K3837" s="22">
        <v>17</v>
      </c>
      <c r="L3837" s="23">
        <v>4988.0600000000004</v>
      </c>
      <c r="M3837" s="23">
        <v>4.99</v>
      </c>
      <c r="N3837" s="23">
        <v>29.8</v>
      </c>
      <c r="O3837" s="14">
        <v>1.23</v>
      </c>
      <c r="P3837" s="22">
        <v>1</v>
      </c>
      <c r="Q3837" s="22">
        <v>2</v>
      </c>
      <c r="R3837" s="23">
        <v>200</v>
      </c>
      <c r="S3837" s="23">
        <v>0.2</v>
      </c>
      <c r="T3837" s="23">
        <v>1.78</v>
      </c>
      <c r="U3837" s="14">
        <v>7.0000000000000007E-2</v>
      </c>
      <c r="V3837" s="22">
        <v>0</v>
      </c>
      <c r="W3837" s="22">
        <v>0</v>
      </c>
      <c r="X3837" s="23">
        <v>0</v>
      </c>
      <c r="Y3837" s="23">
        <v>0</v>
      </c>
      <c r="Z3837" s="23">
        <v>0</v>
      </c>
      <c r="AA3837" s="14">
        <v>0</v>
      </c>
      <c r="AB3837" s="22">
        <v>3</v>
      </c>
      <c r="AC3837" s="22">
        <v>0</v>
      </c>
      <c r="AD3837" s="23">
        <v>923</v>
      </c>
      <c r="AE3837" s="23">
        <v>0.92</v>
      </c>
      <c r="AF3837" s="23">
        <v>4.7300000000000004</v>
      </c>
      <c r="AG3837" s="14">
        <v>0.2</v>
      </c>
      <c r="AH3837" s="22">
        <v>12</v>
      </c>
      <c r="AI3837" s="23">
        <v>368.72</v>
      </c>
      <c r="AJ3837" s="23">
        <v>0</v>
      </c>
      <c r="AK3837" s="23">
        <v>0.33</v>
      </c>
      <c r="AL3837" s="14">
        <v>0.01</v>
      </c>
      <c r="AM3837" s="22">
        <v>3928</v>
      </c>
      <c r="AN3837" s="23">
        <v>54185.41</v>
      </c>
      <c r="AO3837" s="23">
        <v>54</v>
      </c>
      <c r="AP3837" s="23">
        <v>48.49</v>
      </c>
      <c r="AQ3837" s="14">
        <v>2</v>
      </c>
      <c r="AR3837" s="22">
        <v>3940</v>
      </c>
      <c r="AS3837" s="23">
        <v>54554.13</v>
      </c>
      <c r="AT3837" s="23">
        <v>55</v>
      </c>
      <c r="AU3837" s="23">
        <v>48.82</v>
      </c>
      <c r="AV3837" s="14">
        <v>2.0099999999999998</v>
      </c>
      <c r="AW3837" s="22">
        <v>10</v>
      </c>
      <c r="AX3837" s="22">
        <v>19</v>
      </c>
      <c r="AY3837" s="23">
        <v>12886</v>
      </c>
      <c r="AZ3837" s="23">
        <v>12.89</v>
      </c>
      <c r="BA3837" s="23">
        <v>39.380000000000003</v>
      </c>
      <c r="BB3837" s="14">
        <v>1.63</v>
      </c>
      <c r="BC3837" s="22">
        <v>12</v>
      </c>
      <c r="BD3837" s="23">
        <v>5882.5</v>
      </c>
      <c r="BE3837" s="23">
        <v>5.88</v>
      </c>
      <c r="BF3837" s="23">
        <v>5.86</v>
      </c>
      <c r="BG3837" s="14">
        <v>0.24</v>
      </c>
      <c r="BH3837" s="22">
        <v>3976</v>
      </c>
      <c r="BI3837" s="23">
        <v>79.430000000000007</v>
      </c>
      <c r="BJ3837" s="23">
        <v>130.36000000000001</v>
      </c>
      <c r="BK3837" s="14">
        <v>5.38</v>
      </c>
      <c r="BL3837" t="s">
        <v>689</v>
      </c>
    </row>
    <row r="3838" spans="1:64">
      <c r="A3838" t="s">
        <v>4972</v>
      </c>
      <c r="B3838" t="s">
        <v>4964</v>
      </c>
      <c r="C3838" t="s">
        <v>689</v>
      </c>
      <c r="D3838" s="111" t="s">
        <v>929</v>
      </c>
      <c r="E3838" s="110">
        <v>2022</v>
      </c>
      <c r="F3838" s="23"/>
      <c r="G3838" s="23"/>
      <c r="H3838" s="22">
        <v>325193</v>
      </c>
      <c r="I3838" s="34">
        <v>2356.8486804743293</v>
      </c>
      <c r="J3838" s="22">
        <v>10</v>
      </c>
      <c r="K3838" s="22">
        <v>17</v>
      </c>
      <c r="L3838" s="23">
        <v>5051.0599999999995</v>
      </c>
      <c r="M3838" s="23">
        <v>5.0510599999999997</v>
      </c>
      <c r="N3838" s="23">
        <v>29.892173079999999</v>
      </c>
      <c r="O3838" s="14">
        <v>1.2683110853762587</v>
      </c>
      <c r="P3838" s="22">
        <v>1</v>
      </c>
      <c r="Q3838" s="22">
        <v>2</v>
      </c>
      <c r="R3838" s="23">
        <v>200</v>
      </c>
      <c r="S3838" s="23">
        <v>0.2</v>
      </c>
      <c r="T3838" s="23">
        <v>0.47020000000000001</v>
      </c>
      <c r="U3838" s="14">
        <v>1.9950368638234746E-2</v>
      </c>
      <c r="V3838" s="22">
        <v>0</v>
      </c>
      <c r="W3838" s="22">
        <v>0</v>
      </c>
      <c r="X3838" s="23">
        <v>0</v>
      </c>
      <c r="Y3838" s="23">
        <v>0</v>
      </c>
      <c r="Z3838" s="23">
        <v>0</v>
      </c>
      <c r="AA3838" s="14">
        <v>0</v>
      </c>
      <c r="AB3838" s="22">
        <v>3</v>
      </c>
      <c r="AC3838" s="22">
        <v>0</v>
      </c>
      <c r="AD3838" s="23">
        <v>851</v>
      </c>
      <c r="AE3838" s="23">
        <v>0.85099999999999998</v>
      </c>
      <c r="AF3838" s="23">
        <v>4.356171078</v>
      </c>
      <c r="AG3838" s="14">
        <v>0.18483032508999667</v>
      </c>
      <c r="AH3838" s="22">
        <v>12</v>
      </c>
      <c r="AI3838" s="23">
        <v>386.65999999999997</v>
      </c>
      <c r="AJ3838" s="23">
        <v>0.38665999999999995</v>
      </c>
      <c r="AK3838" s="23">
        <v>0.39608055262977149</v>
      </c>
      <c r="AL3838" s="14">
        <v>1.6805514749892982E-2</v>
      </c>
      <c r="AM3838" s="22">
        <v>5084</v>
      </c>
      <c r="AN3838" s="23">
        <v>63671.055000000008</v>
      </c>
      <c r="AO3838" s="23">
        <v>63.67105500000001</v>
      </c>
      <c r="AP3838" s="23">
        <v>65.222331378783878</v>
      </c>
      <c r="AQ3838" s="14">
        <v>2.7673533697402037</v>
      </c>
      <c r="AR3838" s="22">
        <v>5096</v>
      </c>
      <c r="AS3838" s="23">
        <v>64057.715000000011</v>
      </c>
      <c r="AT3838" s="23">
        <v>64.057715000000016</v>
      </c>
      <c r="AU3838" s="23">
        <v>65.618411931413632</v>
      </c>
      <c r="AV3838" s="14">
        <v>2.784158884490096</v>
      </c>
      <c r="AW3838" s="22">
        <v>10</v>
      </c>
      <c r="AX3838" s="22">
        <v>19</v>
      </c>
      <c r="AY3838" s="23">
        <v>12886</v>
      </c>
      <c r="AZ3838" s="23">
        <v>12.885999999999999</v>
      </c>
      <c r="BA3838" s="23">
        <v>39.382322000000002</v>
      </c>
      <c r="BB3838" s="14">
        <v>1.6709737169920507</v>
      </c>
      <c r="BC3838" s="22">
        <v>10</v>
      </c>
      <c r="BD3838" s="23">
        <v>5722.5</v>
      </c>
      <c r="BE3838" s="23">
        <v>5.7225000000000001</v>
      </c>
      <c r="BF3838" s="23">
        <v>6.2402963460670451</v>
      </c>
      <c r="BG3838" s="14">
        <v>0.26477288922983166</v>
      </c>
      <c r="BH3838" s="22">
        <v>5130</v>
      </c>
      <c r="BI3838" s="23">
        <v>88.768275000000003</v>
      </c>
      <c r="BJ3838" s="23">
        <v>145.9595744354807</v>
      </c>
      <c r="BK3838" s="14">
        <v>6.1929972698164697</v>
      </c>
      <c r="BL3838" t="s">
        <v>689</v>
      </c>
    </row>
    <row r="3839" spans="1:64">
      <c r="A3839" t="s">
        <v>4973</v>
      </c>
      <c r="B3839" t="s">
        <v>4964</v>
      </c>
      <c r="C3839" t="s">
        <v>689</v>
      </c>
      <c r="D3839" t="s">
        <v>929</v>
      </c>
      <c r="E3839">
        <v>2023</v>
      </c>
      <c r="F3839">
        <v>409.64</v>
      </c>
      <c r="G3839">
        <v>120.51</v>
      </c>
      <c r="H3839">
        <v>315069</v>
      </c>
      <c r="I3839">
        <v>2356.8486804743293</v>
      </c>
      <c r="J3839">
        <v>10</v>
      </c>
      <c r="K3839">
        <v>17</v>
      </c>
      <c r="L3839">
        <v>5051.0600000000004</v>
      </c>
      <c r="M3839">
        <v>5.0510599999999997</v>
      </c>
      <c r="N3839">
        <v>29.892173</v>
      </c>
      <c r="O3839">
        <v>1.2683110819818957</v>
      </c>
      <c r="P3839">
        <v>1</v>
      </c>
      <c r="Q3839">
        <v>2</v>
      </c>
      <c r="R3839">
        <v>200</v>
      </c>
      <c r="S3839">
        <v>0.2</v>
      </c>
      <c r="T3839">
        <v>1.7958829999999999</v>
      </c>
      <c r="U3839">
        <v>7.6198485497956034E-2</v>
      </c>
      <c r="V3839">
        <v>0</v>
      </c>
      <c r="W3839">
        <v>0</v>
      </c>
      <c r="X3839">
        <v>0</v>
      </c>
      <c r="Y3839">
        <v>0</v>
      </c>
      <c r="Z3839">
        <v>0</v>
      </c>
      <c r="AA3839">
        <v>0</v>
      </c>
      <c r="AB3839">
        <v>3</v>
      </c>
      <c r="AC3839">
        <v>4</v>
      </c>
      <c r="AD3839">
        <v>851</v>
      </c>
      <c r="AE3839">
        <v>0.85099999999999998</v>
      </c>
      <c r="AF3839">
        <v>4.0084635150000008</v>
      </c>
      <c r="AG3839">
        <v>0.17007725392846496</v>
      </c>
      <c r="AH3839">
        <v>13</v>
      </c>
      <c r="AI3839">
        <v>291.97000000000003</v>
      </c>
      <c r="AJ3839">
        <v>0.29197000000000001</v>
      </c>
      <c r="AK3839">
        <v>0.273864</v>
      </c>
      <c r="AL3839">
        <v>1.1619922919484304E-2</v>
      </c>
      <c r="AM3839">
        <v>6654</v>
      </c>
      <c r="AN3839">
        <v>89177.404999999999</v>
      </c>
      <c r="AO3839">
        <v>89.177404999999993</v>
      </c>
      <c r="AP3839">
        <v>83.647267999999997</v>
      </c>
      <c r="AQ3839">
        <v>3.5491149131884656</v>
      </c>
      <c r="AR3839">
        <v>8458</v>
      </c>
      <c r="AS3839">
        <v>90784.813000003007</v>
      </c>
      <c r="AT3839">
        <v>90.784813000000995</v>
      </c>
      <c r="AU3839">
        <v>85.154995781786795</v>
      </c>
      <c r="AV3839">
        <v>3.6130871059846261</v>
      </c>
      <c r="AW3839">
        <v>10</v>
      </c>
      <c r="AX3839">
        <v>19</v>
      </c>
      <c r="AY3839">
        <v>12886</v>
      </c>
      <c r="AZ3839">
        <v>12.885999999999999</v>
      </c>
      <c r="BA3839">
        <v>39.382322000000002</v>
      </c>
      <c r="BB3839">
        <v>1.6709737169920507</v>
      </c>
      <c r="BC3839">
        <v>10</v>
      </c>
      <c r="BD3839">
        <v>5722.5</v>
      </c>
      <c r="BE3839">
        <v>5.7225000000000001</v>
      </c>
      <c r="BF3839">
        <v>7.3390839999999997</v>
      </c>
      <c r="BG3839">
        <v>0.3113939414440034</v>
      </c>
      <c r="BH3839">
        <v>8492</v>
      </c>
      <c r="BI3839">
        <v>115.49537300000098</v>
      </c>
      <c r="BJ3839">
        <v>167.57292129678677</v>
      </c>
      <c r="BK3839">
        <v>7.1100415858289958</v>
      </c>
      <c r="BL3839" t="s">
        <v>689</v>
      </c>
    </row>
    <row r="3840" spans="1:64">
      <c r="A3840" t="s">
        <v>4974</v>
      </c>
      <c r="B3840" t="s">
        <v>4964</v>
      </c>
      <c r="C3840" t="s">
        <v>689</v>
      </c>
      <c r="D3840" t="s">
        <v>929</v>
      </c>
      <c r="E3840">
        <v>2024</v>
      </c>
      <c r="F3840">
        <v>409.64</v>
      </c>
      <c r="G3840">
        <v>120.68</v>
      </c>
      <c r="H3840">
        <v>314167</v>
      </c>
      <c r="I3840">
        <v>2154.2739538954743</v>
      </c>
      <c r="J3840">
        <v>11</v>
      </c>
      <c r="K3840">
        <v>18</v>
      </c>
      <c r="L3840">
        <v>5150.0600000000004</v>
      </c>
      <c r="M3840">
        <v>5.150059999999999</v>
      </c>
      <c r="N3840">
        <v>30.478055079999997</v>
      </c>
      <c r="O3840">
        <v>1.4147715533062977</v>
      </c>
      <c r="P3840">
        <v>1</v>
      </c>
      <c r="Q3840">
        <v>2</v>
      </c>
      <c r="R3840">
        <v>200</v>
      </c>
      <c r="S3840">
        <v>0.2</v>
      </c>
      <c r="T3840">
        <v>1.7958832499999999</v>
      </c>
      <c r="U3840">
        <v>8.3363735923770846E-2</v>
      </c>
      <c r="V3840">
        <v>0</v>
      </c>
      <c r="W3840">
        <v>0</v>
      </c>
      <c r="X3840">
        <v>0</v>
      </c>
      <c r="Y3840">
        <v>0</v>
      </c>
      <c r="Z3840">
        <v>0</v>
      </c>
      <c r="AA3840">
        <v>0</v>
      </c>
      <c r="AB3840">
        <v>3</v>
      </c>
      <c r="AC3840">
        <v>4</v>
      </c>
      <c r="AD3840">
        <v>851</v>
      </c>
      <c r="AE3840">
        <v>0.85099999999999998</v>
      </c>
      <c r="AF3840">
        <v>4.2078230459999997</v>
      </c>
      <c r="AG3840">
        <v>0.19532441723074204</v>
      </c>
      <c r="AH3840">
        <v>21</v>
      </c>
      <c r="AI3840">
        <v>459.52</v>
      </c>
      <c r="AJ3840">
        <v>0.45951999999999998</v>
      </c>
      <c r="AK3840">
        <v>0.41446121967780863</v>
      </c>
      <c r="AL3840">
        <v>1.9239021059896191E-2</v>
      </c>
      <c r="AM3840">
        <v>8406</v>
      </c>
      <c r="AN3840">
        <v>130449.59300000007</v>
      </c>
      <c r="AO3840">
        <v>130.44959300000033</v>
      </c>
      <c r="AP3840">
        <v>117.65820295363288</v>
      </c>
      <c r="AQ3840">
        <v>5.4616174855977331</v>
      </c>
      <c r="AR3840">
        <v>11888</v>
      </c>
      <c r="AS3840">
        <v>133852.53399999952</v>
      </c>
      <c r="AT3840">
        <v>133.85253400000059</v>
      </c>
      <c r="AU3840">
        <v>120.72746452516964</v>
      </c>
      <c r="AV3840">
        <v>5.6040906174845464</v>
      </c>
      <c r="AW3840">
        <v>10</v>
      </c>
      <c r="AX3840">
        <v>19</v>
      </c>
      <c r="AY3840">
        <v>12886</v>
      </c>
      <c r="AZ3840">
        <v>12.885999999999999</v>
      </c>
      <c r="BA3840">
        <v>39.382322000000002</v>
      </c>
      <c r="BB3840">
        <v>1.8281018497571662</v>
      </c>
      <c r="BC3840">
        <v>11</v>
      </c>
      <c r="BD3840">
        <v>9322.5</v>
      </c>
      <c r="BE3840">
        <v>9.3224999999999998</v>
      </c>
      <c r="BF3840">
        <v>14.445797776496979</v>
      </c>
      <c r="BG3840">
        <v>0.67056456540150378</v>
      </c>
      <c r="BH3840">
        <v>11924</v>
      </c>
      <c r="BI3840">
        <v>162.26209400000059</v>
      </c>
      <c r="BJ3840">
        <v>211.03734567766662</v>
      </c>
      <c r="BK3840">
        <v>9.7962167391040271</v>
      </c>
      <c r="BL3840" t="s">
        <v>689</v>
      </c>
    </row>
    <row r="3841" spans="1:64">
      <c r="A3841" t="s">
        <v>4975</v>
      </c>
      <c r="B3841" t="s">
        <v>4976</v>
      </c>
      <c r="C3841" t="s">
        <v>690</v>
      </c>
      <c r="D3841" t="s">
        <v>942</v>
      </c>
      <c r="E3841">
        <v>2012</v>
      </c>
      <c r="F3841" s="23">
        <v>58.78</v>
      </c>
      <c r="G3841" s="23">
        <v>5.25</v>
      </c>
      <c r="H3841" s="22">
        <v>8942</v>
      </c>
      <c r="I3841" s="34">
        <v>74.029042000000004</v>
      </c>
      <c r="J3841" s="22">
        <v>2</v>
      </c>
      <c r="K3841" s="22" t="s">
        <v>782</v>
      </c>
      <c r="L3841" s="23">
        <v>640</v>
      </c>
      <c r="M3841" s="23">
        <v>0.64</v>
      </c>
      <c r="N3841" s="23">
        <v>4.6412259999999996</v>
      </c>
      <c r="O3841" s="14">
        <v>6.2694665155872205</v>
      </c>
      <c r="P3841" s="22">
        <v>0</v>
      </c>
      <c r="Q3841" s="22" t="s">
        <v>782</v>
      </c>
      <c r="R3841" s="23">
        <v>0</v>
      </c>
      <c r="S3841" s="23">
        <v>0</v>
      </c>
      <c r="T3841" s="23">
        <v>0</v>
      </c>
      <c r="U3841" s="14">
        <v>0</v>
      </c>
      <c r="V3841" s="22">
        <v>0</v>
      </c>
      <c r="W3841" s="22" t="s">
        <v>782</v>
      </c>
      <c r="X3841" s="23">
        <v>0</v>
      </c>
      <c r="Y3841" s="23">
        <v>0</v>
      </c>
      <c r="Z3841" s="23">
        <v>0</v>
      </c>
      <c r="AA3841" s="14">
        <v>0</v>
      </c>
      <c r="AB3841" s="22">
        <v>0</v>
      </c>
      <c r="AC3841" s="22" t="s">
        <v>782</v>
      </c>
      <c r="AD3841" s="23">
        <v>0</v>
      </c>
      <c r="AE3841" s="23">
        <v>0</v>
      </c>
      <c r="AF3841" s="23">
        <v>0</v>
      </c>
      <c r="AG3841" s="14">
        <v>0</v>
      </c>
      <c r="AH3841" s="22" t="s">
        <v>782</v>
      </c>
      <c r="AI3841" s="23" t="s">
        <v>782</v>
      </c>
      <c r="AJ3841" s="23" t="s">
        <v>782</v>
      </c>
      <c r="AK3841" s="23" t="s">
        <v>782</v>
      </c>
      <c r="AL3841" s="14" t="s">
        <v>782</v>
      </c>
      <c r="AM3841" s="22" t="s">
        <v>782</v>
      </c>
      <c r="AN3841" s="23" t="s">
        <v>782</v>
      </c>
      <c r="AO3841" s="23" t="s">
        <v>782</v>
      </c>
      <c r="AP3841" s="23" t="s">
        <v>782</v>
      </c>
      <c r="AQ3841" s="14" t="s">
        <v>782</v>
      </c>
      <c r="AR3841" s="22">
        <v>94</v>
      </c>
      <c r="AS3841" s="23">
        <v>1570.365</v>
      </c>
      <c r="AT3841" s="23">
        <v>1.570365</v>
      </c>
      <c r="AU3841" s="23">
        <v>1.0044439999999999</v>
      </c>
      <c r="AV3841" s="14">
        <v>1.3568242582417855</v>
      </c>
      <c r="AW3841" s="22">
        <v>1</v>
      </c>
      <c r="AX3841" s="22" t="s">
        <v>782</v>
      </c>
      <c r="AY3841" s="23">
        <v>400</v>
      </c>
      <c r="AZ3841" s="23">
        <v>0.4</v>
      </c>
      <c r="BA3841" s="23">
        <v>0.91365999999999992</v>
      </c>
      <c r="BB3841" s="14">
        <v>1.2341913056230014</v>
      </c>
      <c r="BC3841" s="22">
        <v>1</v>
      </c>
      <c r="BD3841" s="23">
        <v>80</v>
      </c>
      <c r="BE3841" s="23">
        <v>0.08</v>
      </c>
      <c r="BF3841" s="23">
        <v>0.12776000000000001</v>
      </c>
      <c r="BG3841" s="14">
        <v>0.17258091763500061</v>
      </c>
      <c r="BH3841" s="22">
        <v>98</v>
      </c>
      <c r="BI3841" s="23">
        <v>2.6903650000000003</v>
      </c>
      <c r="BJ3841" s="23">
        <v>6.6870900000000004</v>
      </c>
      <c r="BK3841" s="14">
        <v>9.0330629970870078</v>
      </c>
      <c r="BL3841" t="s">
        <v>690</v>
      </c>
    </row>
    <row r="3842" spans="1:64">
      <c r="A3842" t="s">
        <v>4977</v>
      </c>
      <c r="B3842" t="s">
        <v>4976</v>
      </c>
      <c r="C3842" t="s">
        <v>690</v>
      </c>
      <c r="D3842" t="s">
        <v>942</v>
      </c>
      <c r="E3842">
        <v>2015</v>
      </c>
      <c r="F3842" s="23">
        <v>59.1</v>
      </c>
      <c r="G3842" s="23">
        <v>5.28</v>
      </c>
      <c r="H3842" s="22">
        <v>9004</v>
      </c>
      <c r="I3842" s="34">
        <v>72.859845772486352</v>
      </c>
      <c r="J3842" s="13">
        <v>2</v>
      </c>
      <c r="K3842" s="13">
        <v>2</v>
      </c>
      <c r="L3842" s="19">
        <v>640</v>
      </c>
      <c r="M3842" s="35">
        <v>0.64</v>
      </c>
      <c r="N3842" s="19">
        <v>3.8280671883837862</v>
      </c>
      <c r="O3842" s="17">
        <v>5.2540149485594396</v>
      </c>
      <c r="P3842" s="36">
        <v>0</v>
      </c>
      <c r="Q3842" s="37">
        <v>0</v>
      </c>
      <c r="R3842" s="38">
        <v>0</v>
      </c>
      <c r="S3842" s="27">
        <v>0</v>
      </c>
      <c r="T3842" s="23">
        <v>0</v>
      </c>
      <c r="U3842" s="17">
        <v>0</v>
      </c>
      <c r="V3842" s="22">
        <v>0</v>
      </c>
      <c r="W3842" s="22">
        <v>0</v>
      </c>
      <c r="X3842" s="23">
        <v>0</v>
      </c>
      <c r="Y3842" s="27">
        <v>0</v>
      </c>
      <c r="Z3842" s="27">
        <v>0</v>
      </c>
      <c r="AA3842" s="14">
        <v>0</v>
      </c>
      <c r="AB3842" s="39">
        <v>0</v>
      </c>
      <c r="AC3842" s="22" t="s">
        <v>782</v>
      </c>
      <c r="AD3842" s="23">
        <v>0</v>
      </c>
      <c r="AE3842" s="23">
        <v>0</v>
      </c>
      <c r="AF3842" s="23">
        <v>0</v>
      </c>
      <c r="AG3842" s="14">
        <v>0</v>
      </c>
      <c r="AH3842" s="22" t="s">
        <v>782</v>
      </c>
      <c r="AI3842" s="23" t="s">
        <v>782</v>
      </c>
      <c r="AJ3842" s="23" t="s">
        <v>782</v>
      </c>
      <c r="AK3842" s="23" t="s">
        <v>782</v>
      </c>
      <c r="AL3842" s="14" t="s">
        <v>782</v>
      </c>
      <c r="AM3842" s="22" t="s">
        <v>782</v>
      </c>
      <c r="AN3842" s="23" t="s">
        <v>782</v>
      </c>
      <c r="AO3842" s="23" t="s">
        <v>782</v>
      </c>
      <c r="AP3842" s="23" t="s">
        <v>782</v>
      </c>
      <c r="AQ3842" s="14" t="s">
        <v>782</v>
      </c>
      <c r="AR3842" s="40">
        <v>130</v>
      </c>
      <c r="AS3842" s="41">
        <v>1849.6950000000015</v>
      </c>
      <c r="AT3842" s="23">
        <v>1.8496950000000014</v>
      </c>
      <c r="AU3842" s="23">
        <v>1.6428302394035286</v>
      </c>
      <c r="AV3842" s="14">
        <v>2.2547813847060065</v>
      </c>
      <c r="AW3842" s="22">
        <v>2</v>
      </c>
      <c r="AX3842" s="22" t="s">
        <v>782</v>
      </c>
      <c r="AY3842" s="23">
        <v>374</v>
      </c>
      <c r="AZ3842" s="23">
        <v>0.374</v>
      </c>
      <c r="BA3842" s="23">
        <v>0.97454831358875305</v>
      </c>
      <c r="BB3842" s="14">
        <v>1.3375657102430569</v>
      </c>
      <c r="BC3842" s="42">
        <v>1</v>
      </c>
      <c r="BD3842" s="43">
        <v>80</v>
      </c>
      <c r="BE3842" s="44">
        <v>0.08</v>
      </c>
      <c r="BF3842" s="23">
        <v>0.12695999999999999</v>
      </c>
      <c r="BG3842" s="14">
        <v>0.17425235896936686</v>
      </c>
      <c r="BH3842" s="22">
        <v>135</v>
      </c>
      <c r="BI3842" s="23">
        <v>2.9436950000000017</v>
      </c>
      <c r="BJ3842" s="23">
        <v>6.5724057413760679</v>
      </c>
      <c r="BK3842" s="14">
        <v>9.0206144024778698</v>
      </c>
      <c r="BL3842" t="s">
        <v>690</v>
      </c>
    </row>
    <row r="3843" spans="1:64">
      <c r="A3843" t="s">
        <v>4978</v>
      </c>
      <c r="B3843" t="s">
        <v>4976</v>
      </c>
      <c r="C3843" t="s">
        <v>690</v>
      </c>
      <c r="D3843" t="s">
        <v>942</v>
      </c>
      <c r="E3843">
        <v>2016</v>
      </c>
      <c r="F3843" s="23">
        <v>59.1</v>
      </c>
      <c r="G3843" s="23">
        <v>5.28</v>
      </c>
      <c r="H3843" s="22">
        <v>8920</v>
      </c>
      <c r="I3843" s="34">
        <v>76.555728924930023</v>
      </c>
      <c r="J3843" s="13">
        <v>3</v>
      </c>
      <c r="K3843" s="13">
        <v>3</v>
      </c>
      <c r="L3843" s="19">
        <v>715</v>
      </c>
      <c r="M3843" s="35">
        <v>0.71499999999999997</v>
      </c>
      <c r="N3843" s="19">
        <v>4.2764150000000001</v>
      </c>
      <c r="O3843" s="17">
        <v>5.5860156516743782</v>
      </c>
      <c r="P3843" s="13">
        <v>0</v>
      </c>
      <c r="Q3843" s="13">
        <v>0</v>
      </c>
      <c r="R3843" s="19">
        <v>0</v>
      </c>
      <c r="S3843" s="27">
        <v>0</v>
      </c>
      <c r="T3843" s="19">
        <v>0</v>
      </c>
      <c r="U3843" s="17">
        <v>0</v>
      </c>
      <c r="V3843" s="13">
        <v>0</v>
      </c>
      <c r="W3843" s="13">
        <v>0</v>
      </c>
      <c r="X3843" s="19">
        <v>0</v>
      </c>
      <c r="Y3843" s="27">
        <v>0</v>
      </c>
      <c r="Z3843" s="19">
        <v>0</v>
      </c>
      <c r="AA3843" s="14">
        <v>0</v>
      </c>
      <c r="AB3843" s="13">
        <v>0</v>
      </c>
      <c r="AC3843" s="22" t="s">
        <v>782</v>
      </c>
      <c r="AD3843" s="19">
        <v>0</v>
      </c>
      <c r="AE3843" s="23">
        <v>0</v>
      </c>
      <c r="AF3843" s="19">
        <v>0</v>
      </c>
      <c r="AG3843" s="14">
        <v>0</v>
      </c>
      <c r="AH3843" s="22" t="s">
        <v>782</v>
      </c>
      <c r="AI3843" s="23" t="s">
        <v>782</v>
      </c>
      <c r="AJ3843" s="23" t="s">
        <v>782</v>
      </c>
      <c r="AK3843" s="23" t="s">
        <v>782</v>
      </c>
      <c r="AL3843" s="14" t="s">
        <v>782</v>
      </c>
      <c r="AM3843" s="22" t="s">
        <v>782</v>
      </c>
      <c r="AN3843" s="23" t="s">
        <v>782</v>
      </c>
      <c r="AO3843" s="23" t="s">
        <v>782</v>
      </c>
      <c r="AP3843" s="23" t="s">
        <v>782</v>
      </c>
      <c r="AQ3843" s="14" t="s">
        <v>782</v>
      </c>
      <c r="AR3843" s="13">
        <v>137</v>
      </c>
      <c r="AS3843" s="19">
        <v>2017.6450000000018</v>
      </c>
      <c r="AT3843" s="23">
        <v>2.0176450000000017</v>
      </c>
      <c r="AU3843" s="19">
        <v>1.7916687600000003</v>
      </c>
      <c r="AV3843" s="14">
        <v>2.340345765314177</v>
      </c>
      <c r="AW3843" s="13">
        <v>2</v>
      </c>
      <c r="AX3843" s="22" t="s">
        <v>782</v>
      </c>
      <c r="AY3843" s="19">
        <v>424</v>
      </c>
      <c r="AZ3843" s="23">
        <v>0.42399999999999999</v>
      </c>
      <c r="BA3843" s="19">
        <v>1.287096</v>
      </c>
      <c r="BB3843" s="14">
        <v>1.6812536671972869</v>
      </c>
      <c r="BC3843" s="13">
        <v>2</v>
      </c>
      <c r="BD3843" s="19">
        <v>81</v>
      </c>
      <c r="BE3843" s="44">
        <v>8.1000000000000003E-2</v>
      </c>
      <c r="BF3843" s="19">
        <v>0.130248</v>
      </c>
      <c r="BG3843" s="14">
        <v>0.1701348832139267</v>
      </c>
      <c r="BH3843" s="22">
        <v>144</v>
      </c>
      <c r="BI3843" s="23">
        <v>3.2376450000000014</v>
      </c>
      <c r="BJ3843" s="23">
        <v>7.4854277600000003</v>
      </c>
      <c r="BK3843" s="14">
        <v>9.7777499673997692</v>
      </c>
      <c r="BL3843" t="s">
        <v>690</v>
      </c>
    </row>
    <row r="3844" spans="1:64">
      <c r="A3844" t="s">
        <v>4979</v>
      </c>
      <c r="B3844" t="s">
        <v>4976</v>
      </c>
      <c r="C3844" t="s">
        <v>690</v>
      </c>
      <c r="D3844" t="s">
        <v>942</v>
      </c>
      <c r="E3844">
        <v>2017</v>
      </c>
      <c r="F3844" s="23">
        <v>59.09</v>
      </c>
      <c r="G3844" s="23">
        <v>5.3</v>
      </c>
      <c r="H3844" s="22">
        <v>8913</v>
      </c>
      <c r="I3844" s="34">
        <v>70.011708264353103</v>
      </c>
      <c r="J3844" s="13">
        <v>3</v>
      </c>
      <c r="K3844" s="13">
        <v>3</v>
      </c>
      <c r="L3844" s="19">
        <v>715</v>
      </c>
      <c r="M3844" s="19">
        <v>0.71499999999999997</v>
      </c>
      <c r="N3844" s="19">
        <v>4.2764150000000001</v>
      </c>
      <c r="O3844" s="17">
        <v>6.108142632162231</v>
      </c>
      <c r="P3844" s="13">
        <v>0</v>
      </c>
      <c r="Q3844" s="13">
        <v>0</v>
      </c>
      <c r="R3844" s="19">
        <v>0</v>
      </c>
      <c r="S3844" s="19">
        <v>0</v>
      </c>
      <c r="T3844" s="19">
        <v>0</v>
      </c>
      <c r="U3844" s="17">
        <v>0</v>
      </c>
      <c r="V3844" s="13">
        <v>0</v>
      </c>
      <c r="W3844" s="13">
        <v>0</v>
      </c>
      <c r="X3844" s="19">
        <v>0</v>
      </c>
      <c r="Y3844" s="19">
        <v>0</v>
      </c>
      <c r="Z3844" s="19">
        <v>0</v>
      </c>
      <c r="AA3844" s="14">
        <v>0</v>
      </c>
      <c r="AB3844" s="13">
        <v>0</v>
      </c>
      <c r="AC3844" s="22" t="s">
        <v>782</v>
      </c>
      <c r="AD3844" s="19">
        <v>0</v>
      </c>
      <c r="AE3844" s="19">
        <v>0</v>
      </c>
      <c r="AF3844" s="19">
        <v>0</v>
      </c>
      <c r="AG3844" s="14">
        <v>0</v>
      </c>
      <c r="AH3844" s="22" t="s">
        <v>782</v>
      </c>
      <c r="AI3844" s="23" t="s">
        <v>782</v>
      </c>
      <c r="AJ3844" s="23" t="s">
        <v>782</v>
      </c>
      <c r="AK3844" s="23" t="s">
        <v>782</v>
      </c>
      <c r="AL3844" s="14" t="s">
        <v>782</v>
      </c>
      <c r="AM3844" s="22" t="s">
        <v>782</v>
      </c>
      <c r="AN3844" s="23" t="s">
        <v>782</v>
      </c>
      <c r="AO3844" s="23" t="s">
        <v>782</v>
      </c>
      <c r="AP3844" s="23" t="s">
        <v>782</v>
      </c>
      <c r="AQ3844" s="14" t="s">
        <v>782</v>
      </c>
      <c r="AR3844" s="13">
        <v>143</v>
      </c>
      <c r="AS3844" s="19">
        <v>2070.905000000002</v>
      </c>
      <c r="AT3844" s="19">
        <v>2.0709050000000002</v>
      </c>
      <c r="AU3844" s="19">
        <v>1.8389636400000005</v>
      </c>
      <c r="AV3844" s="14">
        <v>2.6266515781279978</v>
      </c>
      <c r="AW3844" s="13">
        <v>2</v>
      </c>
      <c r="AX3844" s="22" t="s">
        <v>782</v>
      </c>
      <c r="AY3844" s="19">
        <v>374</v>
      </c>
      <c r="AZ3844" s="19">
        <v>0.374</v>
      </c>
      <c r="BA3844" s="19">
        <v>0.60139199999999993</v>
      </c>
      <c r="BB3844" s="14">
        <v>0.85898775349008638</v>
      </c>
      <c r="BC3844" s="13">
        <v>2</v>
      </c>
      <c r="BD3844" s="19">
        <v>81</v>
      </c>
      <c r="BE3844" s="19">
        <v>8.1000000000000003E-2</v>
      </c>
      <c r="BF3844" s="19">
        <v>0.130248</v>
      </c>
      <c r="BG3844" s="14">
        <v>0.18603745463287971</v>
      </c>
      <c r="BH3844" s="22">
        <v>150</v>
      </c>
      <c r="BI3844" s="23">
        <v>3.2409050000000001</v>
      </c>
      <c r="BJ3844" s="23">
        <v>6.8470186399999999</v>
      </c>
      <c r="BK3844" s="14">
        <v>9.7798194184131937</v>
      </c>
      <c r="BL3844" t="s">
        <v>690</v>
      </c>
    </row>
    <row r="3845" spans="1:64">
      <c r="A3845" t="s">
        <v>4980</v>
      </c>
      <c r="B3845" t="s">
        <v>4976</v>
      </c>
      <c r="C3845" t="s">
        <v>690</v>
      </c>
      <c r="D3845" t="s">
        <v>942</v>
      </c>
      <c r="E3845">
        <v>2018</v>
      </c>
      <c r="F3845" s="23">
        <v>59.09</v>
      </c>
      <c r="G3845" s="23">
        <v>5.31</v>
      </c>
      <c r="H3845" s="22">
        <v>8938</v>
      </c>
      <c r="I3845" s="34">
        <v>70.016684220875092</v>
      </c>
      <c r="J3845" s="13">
        <v>3</v>
      </c>
      <c r="K3845" s="13">
        <v>3</v>
      </c>
      <c r="L3845" s="19">
        <v>715</v>
      </c>
      <c r="M3845" s="19">
        <v>0.71499999999999997</v>
      </c>
      <c r="N3845" s="19">
        <v>4.2764150000000001</v>
      </c>
      <c r="O3845" s="17">
        <v>6.1077085377387954</v>
      </c>
      <c r="P3845" s="13">
        <v>0</v>
      </c>
      <c r="Q3845" s="13">
        <v>0</v>
      </c>
      <c r="R3845" s="19">
        <v>0</v>
      </c>
      <c r="S3845" s="19">
        <v>0</v>
      </c>
      <c r="T3845" s="19">
        <v>0</v>
      </c>
      <c r="U3845" s="17">
        <v>0</v>
      </c>
      <c r="V3845" s="13">
        <v>0</v>
      </c>
      <c r="W3845" s="13">
        <v>0</v>
      </c>
      <c r="X3845" s="19">
        <v>0</v>
      </c>
      <c r="Y3845" s="19">
        <v>0</v>
      </c>
      <c r="Z3845" s="19">
        <v>0</v>
      </c>
      <c r="AA3845" s="14">
        <v>0</v>
      </c>
      <c r="AB3845" s="13">
        <v>0</v>
      </c>
      <c r="AC3845" s="22" t="s">
        <v>782</v>
      </c>
      <c r="AD3845" s="19">
        <v>0</v>
      </c>
      <c r="AE3845" s="19">
        <v>0</v>
      </c>
      <c r="AF3845" s="19">
        <v>0</v>
      </c>
      <c r="AG3845" s="14">
        <v>0</v>
      </c>
      <c r="AH3845" s="22" t="s">
        <v>782</v>
      </c>
      <c r="AI3845" s="23" t="s">
        <v>782</v>
      </c>
      <c r="AJ3845" s="23" t="s">
        <v>782</v>
      </c>
      <c r="AK3845" s="23" t="s">
        <v>782</v>
      </c>
      <c r="AL3845" s="14" t="s">
        <v>782</v>
      </c>
      <c r="AM3845" s="22" t="s">
        <v>782</v>
      </c>
      <c r="AN3845" s="23" t="s">
        <v>782</v>
      </c>
      <c r="AO3845" s="23" t="s">
        <v>782</v>
      </c>
      <c r="AP3845" s="23" t="s">
        <v>782</v>
      </c>
      <c r="AQ3845" s="14" t="s">
        <v>782</v>
      </c>
      <c r="AR3845" s="13">
        <v>156</v>
      </c>
      <c r="AS3845" s="19">
        <v>2250.3550000000023</v>
      </c>
      <c r="AT3845" s="19">
        <v>2.2503550000000003</v>
      </c>
      <c r="AU3845" s="19">
        <v>1.9983152400000006</v>
      </c>
      <c r="AV3845" s="14">
        <v>2.8540558043224413</v>
      </c>
      <c r="AW3845" s="13">
        <v>2</v>
      </c>
      <c r="AX3845" s="22" t="s">
        <v>782</v>
      </c>
      <c r="AY3845" s="19">
        <v>424</v>
      </c>
      <c r="AZ3845" s="19">
        <v>0.42400000000000004</v>
      </c>
      <c r="BA3845" s="19">
        <v>1.287096</v>
      </c>
      <c r="BB3845" s="14">
        <v>1.8382704270023964</v>
      </c>
      <c r="BC3845" s="13">
        <v>2</v>
      </c>
      <c r="BD3845" s="19">
        <v>81</v>
      </c>
      <c r="BE3845" s="19">
        <v>8.1000000000000003E-2</v>
      </c>
      <c r="BF3845" s="19">
        <v>0.130248</v>
      </c>
      <c r="BG3845" s="14">
        <v>0.18602423329433709</v>
      </c>
      <c r="BH3845" s="22">
        <v>163</v>
      </c>
      <c r="BI3845" s="23">
        <v>3.4703550000000001</v>
      </c>
      <c r="BJ3845" s="23">
        <v>7.6920742400000002</v>
      </c>
      <c r="BK3845" s="14">
        <v>10.986059002357969</v>
      </c>
      <c r="BL3845" t="s">
        <v>690</v>
      </c>
    </row>
    <row r="3846" spans="1:64">
      <c r="A3846" t="s">
        <v>4981</v>
      </c>
      <c r="B3846" t="s">
        <v>4976</v>
      </c>
      <c r="C3846" t="s">
        <v>690</v>
      </c>
      <c r="D3846" t="s">
        <v>942</v>
      </c>
      <c r="E3846">
        <v>2019</v>
      </c>
      <c r="F3846" s="23">
        <v>59.09</v>
      </c>
      <c r="G3846" s="23">
        <v>5.33</v>
      </c>
      <c r="H3846" s="22">
        <v>8943</v>
      </c>
      <c r="I3846" s="34">
        <v>71.672860861453216</v>
      </c>
      <c r="J3846" s="22">
        <v>3</v>
      </c>
      <c r="K3846" s="22">
        <v>3</v>
      </c>
      <c r="L3846" s="23">
        <v>741</v>
      </c>
      <c r="M3846" s="23">
        <v>0.74099999999999999</v>
      </c>
      <c r="N3846" s="23">
        <v>4.431921</v>
      </c>
      <c r="O3846" s="14">
        <v>6.1835413666089005</v>
      </c>
      <c r="P3846" s="22">
        <v>0</v>
      </c>
      <c r="Q3846" s="22">
        <v>0</v>
      </c>
      <c r="R3846" s="23">
        <v>0</v>
      </c>
      <c r="S3846" s="23">
        <v>0</v>
      </c>
      <c r="T3846" s="23">
        <v>0</v>
      </c>
      <c r="U3846" s="14">
        <v>0</v>
      </c>
      <c r="V3846" s="22">
        <v>0</v>
      </c>
      <c r="W3846" s="22">
        <v>0</v>
      </c>
      <c r="X3846" s="23">
        <v>0</v>
      </c>
      <c r="Y3846" s="23">
        <v>0</v>
      </c>
      <c r="Z3846" s="23">
        <v>0</v>
      </c>
      <c r="AA3846" s="14">
        <v>0</v>
      </c>
      <c r="AB3846" s="22">
        <v>0</v>
      </c>
      <c r="AC3846" s="22">
        <v>0</v>
      </c>
      <c r="AD3846" s="23">
        <v>0</v>
      </c>
      <c r="AE3846" s="23">
        <v>0</v>
      </c>
      <c r="AF3846" s="23">
        <v>0</v>
      </c>
      <c r="AG3846" s="14">
        <v>0</v>
      </c>
      <c r="AH3846" s="22">
        <v>0</v>
      </c>
      <c r="AI3846" s="23">
        <v>0</v>
      </c>
      <c r="AJ3846" s="23">
        <v>0</v>
      </c>
      <c r="AK3846" s="23">
        <v>0</v>
      </c>
      <c r="AL3846" s="14">
        <v>0</v>
      </c>
      <c r="AM3846" s="22">
        <v>169</v>
      </c>
      <c r="AN3846" s="23">
        <v>2416.7600000000016</v>
      </c>
      <c r="AO3846" s="23">
        <v>2.4167599999999996</v>
      </c>
      <c r="AP3846" s="23">
        <v>2.1460828800000007</v>
      </c>
      <c r="AQ3846" s="14">
        <v>2.9942754540640886</v>
      </c>
      <c r="AR3846" s="22">
        <v>169</v>
      </c>
      <c r="AS3846" s="23">
        <v>2416.7600000000016</v>
      </c>
      <c r="AT3846" s="23">
        <v>2.4167599999999996</v>
      </c>
      <c r="AU3846" s="23">
        <v>2.1460828800000007</v>
      </c>
      <c r="AV3846" s="14">
        <v>2.9942754540640886</v>
      </c>
      <c r="AW3846" s="22">
        <v>2</v>
      </c>
      <c r="AX3846" s="22" t="s">
        <v>782</v>
      </c>
      <c r="AY3846" s="23">
        <v>424</v>
      </c>
      <c r="AZ3846" s="23">
        <v>0.42400000000000004</v>
      </c>
      <c r="BA3846" s="23">
        <v>1.287096</v>
      </c>
      <c r="BB3846" s="14">
        <v>1.7957926954918306</v>
      </c>
      <c r="BC3846" s="22">
        <v>2</v>
      </c>
      <c r="BD3846" s="23">
        <v>81</v>
      </c>
      <c r="BE3846" s="23">
        <v>8.1000000000000003E-2</v>
      </c>
      <c r="BF3846" s="23">
        <v>0.130248</v>
      </c>
      <c r="BG3846" s="14">
        <v>0.18172568868399869</v>
      </c>
      <c r="BH3846" s="22">
        <v>176</v>
      </c>
      <c r="BI3846" s="23">
        <v>3.6627599999999996</v>
      </c>
      <c r="BJ3846" s="23">
        <v>7.9953478800000006</v>
      </c>
      <c r="BK3846" s="14">
        <v>11.155335204848818</v>
      </c>
      <c r="BL3846" t="s">
        <v>690</v>
      </c>
    </row>
    <row r="3847" spans="1:64">
      <c r="A3847" t="s">
        <v>4982</v>
      </c>
      <c r="B3847" t="s">
        <v>4976</v>
      </c>
      <c r="C3847" t="s">
        <v>690</v>
      </c>
      <c r="D3847" t="s">
        <v>942</v>
      </c>
      <c r="E3847">
        <v>2020</v>
      </c>
      <c r="F3847" s="23">
        <v>59.09</v>
      </c>
      <c r="G3847" s="23">
        <v>5.35</v>
      </c>
      <c r="H3847" s="22">
        <v>8912</v>
      </c>
      <c r="I3847" s="34">
        <v>72.011252168399778</v>
      </c>
      <c r="J3847" s="22">
        <v>3</v>
      </c>
      <c r="K3847" s="22">
        <v>3</v>
      </c>
      <c r="L3847" s="23">
        <v>741</v>
      </c>
      <c r="M3847" s="23">
        <v>0.74099999999999999</v>
      </c>
      <c r="N3847" s="23">
        <v>4.431921</v>
      </c>
      <c r="O3847" s="14">
        <v>6.1544840098542695</v>
      </c>
      <c r="P3847" s="22">
        <v>0</v>
      </c>
      <c r="Q3847" s="22">
        <v>0</v>
      </c>
      <c r="R3847" s="23">
        <v>0</v>
      </c>
      <c r="S3847" s="23">
        <v>0</v>
      </c>
      <c r="T3847" s="23">
        <v>0</v>
      </c>
      <c r="U3847" s="14">
        <v>0</v>
      </c>
      <c r="V3847" s="22">
        <v>0</v>
      </c>
      <c r="W3847" s="22">
        <v>0</v>
      </c>
      <c r="X3847" s="23">
        <v>0</v>
      </c>
      <c r="Y3847" s="23">
        <v>0</v>
      </c>
      <c r="Z3847" s="23">
        <v>0</v>
      </c>
      <c r="AA3847" s="14">
        <v>0</v>
      </c>
      <c r="AB3847" s="22">
        <v>0</v>
      </c>
      <c r="AC3847" s="22">
        <v>0</v>
      </c>
      <c r="AD3847" s="23">
        <v>0</v>
      </c>
      <c r="AE3847" s="23">
        <v>0</v>
      </c>
      <c r="AF3847" s="23">
        <v>0</v>
      </c>
      <c r="AG3847" s="14">
        <v>0</v>
      </c>
      <c r="AH3847" s="22">
        <v>0</v>
      </c>
      <c r="AI3847" s="23">
        <v>0</v>
      </c>
      <c r="AJ3847" s="23">
        <v>0</v>
      </c>
      <c r="AK3847" s="23">
        <v>0</v>
      </c>
      <c r="AL3847" s="14">
        <v>0</v>
      </c>
      <c r="AM3847" s="22">
        <v>200</v>
      </c>
      <c r="AN3847" s="23">
        <v>2683.9050000000025</v>
      </c>
      <c r="AO3847" s="23">
        <v>2.6839050000000002</v>
      </c>
      <c r="AP3847" s="23">
        <v>2.3833076400000017</v>
      </c>
      <c r="AQ3847" s="14">
        <v>3.3096322702826892</v>
      </c>
      <c r="AR3847" s="22">
        <v>200</v>
      </c>
      <c r="AS3847" s="23">
        <v>2683.9050000000025</v>
      </c>
      <c r="AT3847" s="23">
        <v>2.6839050000000002</v>
      </c>
      <c r="AU3847" s="23">
        <v>2.3833076400000017</v>
      </c>
      <c r="AV3847" s="14">
        <v>3.3096322702826892</v>
      </c>
      <c r="AW3847" s="22">
        <v>2</v>
      </c>
      <c r="AX3847" s="22">
        <v>2</v>
      </c>
      <c r="AY3847" s="23">
        <v>424</v>
      </c>
      <c r="AZ3847" s="23">
        <v>0.42400000000000004</v>
      </c>
      <c r="BA3847" s="23">
        <v>1.287096</v>
      </c>
      <c r="BB3847" s="14">
        <v>1.7873540054408439</v>
      </c>
      <c r="BC3847" s="22">
        <v>2</v>
      </c>
      <c r="BD3847" s="23">
        <v>81</v>
      </c>
      <c r="BE3847" s="23">
        <v>8.1000000000000003E-2</v>
      </c>
      <c r="BF3847" s="23">
        <v>0.130248</v>
      </c>
      <c r="BG3847" s="14">
        <v>0.18087173334441178</v>
      </c>
      <c r="BH3847" s="22">
        <v>207</v>
      </c>
      <c r="BI3847" s="23">
        <v>3.9299050000000002</v>
      </c>
      <c r="BJ3847" s="23">
        <v>8.2325726400000008</v>
      </c>
      <c r="BK3847" s="14">
        <v>11.432342018922213</v>
      </c>
      <c r="BL3847" t="s">
        <v>690</v>
      </c>
    </row>
    <row r="3848" spans="1:64">
      <c r="A3848" t="s">
        <v>4983</v>
      </c>
      <c r="B3848" t="s">
        <v>4976</v>
      </c>
      <c r="C3848" t="s">
        <v>690</v>
      </c>
      <c r="D3848" t="s">
        <v>942</v>
      </c>
      <c r="E3848">
        <v>2021</v>
      </c>
      <c r="F3848" s="23">
        <v>59.09</v>
      </c>
      <c r="G3848" s="23">
        <v>5.35</v>
      </c>
      <c r="H3848" s="22">
        <v>8915</v>
      </c>
      <c r="I3848" s="34">
        <v>66.819999999999993</v>
      </c>
      <c r="J3848" s="22">
        <v>3</v>
      </c>
      <c r="K3848" s="22">
        <v>4</v>
      </c>
      <c r="L3848" s="23">
        <v>1217</v>
      </c>
      <c r="M3848" s="23">
        <v>1.2170000000000001</v>
      </c>
      <c r="N3848" s="23">
        <v>7.2788769999999996</v>
      </c>
      <c r="O3848" s="14">
        <v>10.89</v>
      </c>
      <c r="P3848" s="22">
        <v>0</v>
      </c>
      <c r="Q3848" s="22">
        <v>0</v>
      </c>
      <c r="R3848" s="23">
        <v>0</v>
      </c>
      <c r="S3848" s="23">
        <v>0</v>
      </c>
      <c r="T3848" s="23">
        <v>0</v>
      </c>
      <c r="U3848" s="14">
        <v>0</v>
      </c>
      <c r="V3848" s="22">
        <v>0</v>
      </c>
      <c r="W3848" s="22">
        <v>0</v>
      </c>
      <c r="X3848" s="23">
        <v>0</v>
      </c>
      <c r="Y3848" s="23">
        <v>0</v>
      </c>
      <c r="Z3848" s="23">
        <v>0</v>
      </c>
      <c r="AA3848" s="14">
        <v>0</v>
      </c>
      <c r="AB3848" s="22">
        <v>0</v>
      </c>
      <c r="AC3848" s="22">
        <v>0</v>
      </c>
      <c r="AD3848" s="23">
        <v>0</v>
      </c>
      <c r="AE3848" s="23">
        <v>0</v>
      </c>
      <c r="AF3848" s="23">
        <v>0</v>
      </c>
      <c r="AG3848" s="14">
        <v>0</v>
      </c>
      <c r="AH3848" s="22">
        <v>0</v>
      </c>
      <c r="AI3848" s="23">
        <v>0</v>
      </c>
      <c r="AJ3848" s="23">
        <v>0</v>
      </c>
      <c r="AK3848" s="23">
        <v>0</v>
      </c>
      <c r="AL3848" s="14">
        <v>0</v>
      </c>
      <c r="AM3848" s="22">
        <v>242</v>
      </c>
      <c r="AN3848" s="23">
        <v>3122.2750000000001</v>
      </c>
      <c r="AO3848" s="23">
        <v>3.1222750000000001</v>
      </c>
      <c r="AP3848" s="23">
        <v>2.7938832090000001</v>
      </c>
      <c r="AQ3848" s="14">
        <v>4.18</v>
      </c>
      <c r="AR3848" s="22">
        <v>242</v>
      </c>
      <c r="AS3848" s="23">
        <v>3122.2750000000001</v>
      </c>
      <c r="AT3848" s="23">
        <v>3.1222750000000001</v>
      </c>
      <c r="AU3848" s="23">
        <v>2.7938832090000001</v>
      </c>
      <c r="AV3848" s="14">
        <v>4.18</v>
      </c>
      <c r="AW3848" s="22">
        <v>2</v>
      </c>
      <c r="AX3848" s="22">
        <v>2</v>
      </c>
      <c r="AY3848" s="23">
        <v>431</v>
      </c>
      <c r="AZ3848" s="23">
        <v>0.43099999999999999</v>
      </c>
      <c r="BA3848" s="23">
        <v>1.287096</v>
      </c>
      <c r="BB3848" s="14">
        <v>1.93</v>
      </c>
      <c r="BC3848" s="22">
        <v>2</v>
      </c>
      <c r="BD3848" s="23">
        <v>81</v>
      </c>
      <c r="BE3848" s="23">
        <v>8.1000000000000003E-2</v>
      </c>
      <c r="BF3848" s="23">
        <v>0.113576256</v>
      </c>
      <c r="BG3848" s="14">
        <v>0.17</v>
      </c>
      <c r="BH3848" s="22">
        <v>249</v>
      </c>
      <c r="BI3848" s="23">
        <v>4.8499999999999996</v>
      </c>
      <c r="BJ3848" s="23">
        <v>11.47</v>
      </c>
      <c r="BK3848" s="14">
        <v>17.170000000000002</v>
      </c>
      <c r="BL3848" t="s">
        <v>690</v>
      </c>
    </row>
    <row r="3849" spans="1:64">
      <c r="A3849" t="s">
        <v>4984</v>
      </c>
      <c r="B3849" t="s">
        <v>4976</v>
      </c>
      <c r="C3849" t="s">
        <v>690</v>
      </c>
      <c r="D3849" s="111" t="s">
        <v>942</v>
      </c>
      <c r="E3849" s="110">
        <v>2022</v>
      </c>
      <c r="F3849" s="23"/>
      <c r="G3849" s="23"/>
      <c r="H3849" s="22">
        <v>9041</v>
      </c>
      <c r="I3849" s="34">
        <v>65.524992604909741</v>
      </c>
      <c r="J3849" s="22">
        <v>3</v>
      </c>
      <c r="K3849" s="22">
        <v>3</v>
      </c>
      <c r="L3849" s="23">
        <v>691</v>
      </c>
      <c r="M3849" s="23">
        <v>0.69100000000000006</v>
      </c>
      <c r="N3849" s="23">
        <v>4.0893379999999997</v>
      </c>
      <c r="O3849" s="14">
        <v>6.2408828104065872</v>
      </c>
      <c r="P3849" s="22">
        <v>0</v>
      </c>
      <c r="Q3849" s="22">
        <v>0</v>
      </c>
      <c r="R3849" s="23">
        <v>0</v>
      </c>
      <c r="S3849" s="23">
        <v>0</v>
      </c>
      <c r="T3849" s="23">
        <v>0</v>
      </c>
      <c r="U3849" s="14">
        <v>0</v>
      </c>
      <c r="V3849" s="22">
        <v>0</v>
      </c>
      <c r="W3849" s="22">
        <v>0</v>
      </c>
      <c r="X3849" s="23">
        <v>0</v>
      </c>
      <c r="Y3849" s="23">
        <v>0</v>
      </c>
      <c r="Z3849" s="23">
        <v>0</v>
      </c>
      <c r="AA3849" s="14">
        <v>0</v>
      </c>
      <c r="AB3849" s="22">
        <v>0</v>
      </c>
      <c r="AC3849" s="22">
        <v>0</v>
      </c>
      <c r="AD3849" s="23">
        <v>0</v>
      </c>
      <c r="AE3849" s="23">
        <v>0</v>
      </c>
      <c r="AF3849" s="23">
        <v>0</v>
      </c>
      <c r="AG3849" s="14">
        <v>0</v>
      </c>
      <c r="AH3849" s="22">
        <v>0</v>
      </c>
      <c r="AI3849" s="23">
        <v>0</v>
      </c>
      <c r="AJ3849" s="23">
        <v>0</v>
      </c>
      <c r="AK3849" s="23">
        <v>0</v>
      </c>
      <c r="AL3849" s="14">
        <v>0</v>
      </c>
      <c r="AM3849" s="22">
        <v>306</v>
      </c>
      <c r="AN3849" s="23">
        <v>3812.39</v>
      </c>
      <c r="AO3849" s="23">
        <v>3.8123900000000002</v>
      </c>
      <c r="AP3849" s="23">
        <v>3.9052747582894964</v>
      </c>
      <c r="AQ3849" s="14">
        <v>5.9599774117286612</v>
      </c>
      <c r="AR3849" s="22">
        <v>306</v>
      </c>
      <c r="AS3849" s="23">
        <v>3812.39</v>
      </c>
      <c r="AT3849" s="23">
        <v>3.8123900000000002</v>
      </c>
      <c r="AU3849" s="23">
        <v>3.9052747582895</v>
      </c>
      <c r="AV3849" s="14">
        <v>5.9599774117286666</v>
      </c>
      <c r="AW3849" s="22">
        <v>2</v>
      </c>
      <c r="AX3849" s="22">
        <v>2</v>
      </c>
      <c r="AY3849" s="23">
        <v>431</v>
      </c>
      <c r="AZ3849" s="23">
        <v>0.43100000000000005</v>
      </c>
      <c r="BA3849" s="23">
        <v>1.287096</v>
      </c>
      <c r="BB3849" s="14">
        <v>1.9642825566737399</v>
      </c>
      <c r="BC3849" s="22">
        <v>2</v>
      </c>
      <c r="BD3849" s="23">
        <v>81</v>
      </c>
      <c r="BE3849" s="23">
        <v>8.1000000000000003E-2</v>
      </c>
      <c r="BF3849" s="23">
        <v>7.6047049855363189E-2</v>
      </c>
      <c r="BG3849" s="14">
        <v>0.11605808231661677</v>
      </c>
      <c r="BH3849" s="22">
        <v>313</v>
      </c>
      <c r="BI3849" s="23">
        <v>5.01539</v>
      </c>
      <c r="BJ3849" s="23">
        <v>9.3577558081448622</v>
      </c>
      <c r="BK3849" s="14">
        <v>14.28120086112561</v>
      </c>
      <c r="BL3849" t="s">
        <v>690</v>
      </c>
    </row>
    <row r="3850" spans="1:64">
      <c r="A3850" t="s">
        <v>4985</v>
      </c>
      <c r="B3850" t="s">
        <v>4976</v>
      </c>
      <c r="C3850" t="s">
        <v>690</v>
      </c>
      <c r="D3850" t="s">
        <v>942</v>
      </c>
      <c r="E3850">
        <v>2023</v>
      </c>
      <c r="F3850">
        <v>59.09</v>
      </c>
      <c r="G3850">
        <v>5.63</v>
      </c>
      <c r="H3850">
        <v>8857</v>
      </c>
      <c r="I3850">
        <v>65.524992604909741</v>
      </c>
      <c r="J3850">
        <v>3</v>
      </c>
      <c r="K3850">
        <v>3</v>
      </c>
      <c r="L3850">
        <v>691</v>
      </c>
      <c r="M3850">
        <v>0.69099999999999995</v>
      </c>
      <c r="N3850">
        <v>4.0893379999999997</v>
      </c>
      <c r="O3850">
        <v>6.2408828104065881</v>
      </c>
      <c r="P3850">
        <v>0</v>
      </c>
      <c r="Q3850">
        <v>0</v>
      </c>
      <c r="R3850">
        <v>0</v>
      </c>
      <c r="S3850">
        <v>0</v>
      </c>
      <c r="T3850">
        <v>0</v>
      </c>
      <c r="U3850">
        <v>0</v>
      </c>
      <c r="V3850">
        <v>0</v>
      </c>
      <c r="W3850">
        <v>0</v>
      </c>
      <c r="X3850">
        <v>0</v>
      </c>
      <c r="Y3850">
        <v>0</v>
      </c>
      <c r="Z3850">
        <v>0</v>
      </c>
      <c r="AA3850">
        <v>0</v>
      </c>
      <c r="AG3850">
        <v>0</v>
      </c>
      <c r="AL3850">
        <v>0</v>
      </c>
      <c r="AM3850">
        <v>403</v>
      </c>
      <c r="AN3850">
        <v>5313.9679999999998</v>
      </c>
      <c r="AO3850">
        <v>5.313968</v>
      </c>
      <c r="AP3850">
        <v>4.9844340000000003</v>
      </c>
      <c r="AQ3850">
        <v>7.6069203548853519</v>
      </c>
      <c r="AR3850">
        <v>452</v>
      </c>
      <c r="AS3850">
        <v>5353.93299999999</v>
      </c>
      <c r="AT3850">
        <v>5.3539330000000103</v>
      </c>
      <c r="AU3850">
        <v>5.0219208143432796</v>
      </c>
      <c r="AV3850">
        <v>7.6641303031097037</v>
      </c>
      <c r="AW3850">
        <v>2</v>
      </c>
      <c r="AX3850">
        <v>2</v>
      </c>
      <c r="AY3850">
        <v>431</v>
      </c>
      <c r="AZ3850">
        <v>0.43099999999999999</v>
      </c>
      <c r="BA3850">
        <v>1.287096</v>
      </c>
      <c r="BB3850">
        <v>1.9642825566737399</v>
      </c>
      <c r="BC3850">
        <v>2</v>
      </c>
      <c r="BD3850">
        <v>81</v>
      </c>
      <c r="BE3850">
        <v>8.1000000000000003E-2</v>
      </c>
      <c r="BF3850">
        <v>9.0803999999999996E-2</v>
      </c>
      <c r="BG3850">
        <v>0.13857918389630786</v>
      </c>
      <c r="BH3850">
        <v>459</v>
      </c>
      <c r="BI3850">
        <v>6.5569330000000106</v>
      </c>
      <c r="BJ3850">
        <v>10.489158814343279</v>
      </c>
      <c r="BK3850">
        <v>16.007874854086339</v>
      </c>
      <c r="BL3850" t="s">
        <v>690</v>
      </c>
    </row>
    <row r="3851" spans="1:64">
      <c r="A3851" t="s">
        <v>4986</v>
      </c>
      <c r="B3851" t="s">
        <v>4976</v>
      </c>
      <c r="C3851" t="s">
        <v>690</v>
      </c>
      <c r="D3851" t="s">
        <v>942</v>
      </c>
      <c r="E3851">
        <v>2024</v>
      </c>
      <c r="F3851">
        <v>59.09</v>
      </c>
      <c r="G3851">
        <v>5.67</v>
      </c>
      <c r="H3851">
        <v>8816</v>
      </c>
      <c r="I3851">
        <v>60.452177273687248</v>
      </c>
      <c r="J3851">
        <v>3</v>
      </c>
      <c r="K3851">
        <v>3</v>
      </c>
      <c r="L3851">
        <v>691</v>
      </c>
      <c r="M3851">
        <v>0.69100000000000006</v>
      </c>
      <c r="N3851">
        <v>4.0893379999999997</v>
      </c>
      <c r="O3851">
        <v>6.7645834847042767</v>
      </c>
      <c r="P3851">
        <v>0</v>
      </c>
      <c r="Q3851">
        <v>0</v>
      </c>
      <c r="R3851">
        <v>0</v>
      </c>
      <c r="S3851">
        <v>0</v>
      </c>
      <c r="T3851">
        <v>0</v>
      </c>
      <c r="U3851">
        <v>0</v>
      </c>
      <c r="V3851">
        <v>0</v>
      </c>
      <c r="W3851">
        <v>0</v>
      </c>
      <c r="X3851">
        <v>0</v>
      </c>
      <c r="Y3851">
        <v>0</v>
      </c>
      <c r="Z3851">
        <v>0</v>
      </c>
      <c r="AA3851">
        <v>0</v>
      </c>
      <c r="AB3851">
        <v>0</v>
      </c>
      <c r="AC3851">
        <v>0</v>
      </c>
      <c r="AD3851">
        <v>0</v>
      </c>
      <c r="AE3851">
        <v>0</v>
      </c>
      <c r="AF3851">
        <v>0</v>
      </c>
      <c r="AG3851">
        <v>0</v>
      </c>
      <c r="AH3851">
        <v>0</v>
      </c>
      <c r="AI3851">
        <v>0</v>
      </c>
      <c r="AJ3851">
        <v>0</v>
      </c>
      <c r="AK3851">
        <v>0</v>
      </c>
      <c r="AL3851">
        <v>0</v>
      </c>
      <c r="AM3851">
        <v>496</v>
      </c>
      <c r="AN3851">
        <v>6559.2080000000014</v>
      </c>
      <c r="AO3851">
        <v>6.5592080000000008</v>
      </c>
      <c r="AP3851">
        <v>5.9160370556242263</v>
      </c>
      <c r="AQ3851">
        <v>9.7863093149488165</v>
      </c>
      <c r="AR3851">
        <v>612</v>
      </c>
      <c r="AS3851">
        <v>6673.93300000001</v>
      </c>
      <c r="AT3851">
        <v>6.6739330000000061</v>
      </c>
      <c r="AU3851">
        <v>6.0195125592530916</v>
      </c>
      <c r="AV3851">
        <v>9.9574785073509311</v>
      </c>
      <c r="AW3851">
        <v>2</v>
      </c>
      <c r="AX3851">
        <v>2</v>
      </c>
      <c r="AY3851">
        <v>431</v>
      </c>
      <c r="AZ3851">
        <v>0.43100000000000005</v>
      </c>
      <c r="BA3851">
        <v>1.287096</v>
      </c>
      <c r="BB3851">
        <v>2.1291143810633741</v>
      </c>
      <c r="BC3851">
        <v>3</v>
      </c>
      <c r="BD3851">
        <v>3681</v>
      </c>
      <c r="BE3851">
        <v>3.681</v>
      </c>
      <c r="BF3851">
        <v>8.0863182538192042</v>
      </c>
      <c r="BG3851">
        <v>13.376388772913394</v>
      </c>
      <c r="BH3851">
        <v>620</v>
      </c>
      <c r="BI3851">
        <v>11.476933000000006</v>
      </c>
      <c r="BJ3851">
        <v>19.482264813072298</v>
      </c>
      <c r="BK3851">
        <v>32.227565146031985</v>
      </c>
      <c r="BL3851" t="s">
        <v>690</v>
      </c>
    </row>
    <row r="3852" spans="1:64">
      <c r="A3852" t="s">
        <v>4987</v>
      </c>
      <c r="B3852" t="s">
        <v>4988</v>
      </c>
      <c r="C3852" t="s">
        <v>691</v>
      </c>
      <c r="D3852" t="s">
        <v>942</v>
      </c>
      <c r="E3852">
        <v>2012</v>
      </c>
      <c r="F3852" s="23">
        <v>57.43</v>
      </c>
      <c r="G3852" s="23">
        <v>11.97</v>
      </c>
      <c r="H3852" s="22">
        <v>29931</v>
      </c>
      <c r="I3852" s="34">
        <v>243.18840700000001</v>
      </c>
      <c r="J3852" s="22">
        <v>0</v>
      </c>
      <c r="K3852" s="22" t="s">
        <v>782</v>
      </c>
      <c r="L3852" s="23">
        <v>0</v>
      </c>
      <c r="M3852" s="23">
        <v>0</v>
      </c>
      <c r="N3852" s="23">
        <v>0</v>
      </c>
      <c r="O3852" s="14">
        <v>0</v>
      </c>
      <c r="P3852" s="22">
        <v>0</v>
      </c>
      <c r="Q3852" s="22" t="s">
        <v>782</v>
      </c>
      <c r="R3852" s="23">
        <v>0</v>
      </c>
      <c r="S3852" s="23">
        <v>0</v>
      </c>
      <c r="T3852" s="23">
        <v>0</v>
      </c>
      <c r="U3852" s="14">
        <v>0</v>
      </c>
      <c r="V3852" s="22">
        <v>0</v>
      </c>
      <c r="W3852" s="22" t="s">
        <v>782</v>
      </c>
      <c r="X3852" s="23">
        <v>0</v>
      </c>
      <c r="Y3852" s="23">
        <v>0</v>
      </c>
      <c r="Z3852" s="23">
        <v>0</v>
      </c>
      <c r="AA3852" s="14">
        <v>0</v>
      </c>
      <c r="AB3852" s="22">
        <v>0</v>
      </c>
      <c r="AC3852" s="22" t="s">
        <v>782</v>
      </c>
      <c r="AD3852" s="23">
        <v>0</v>
      </c>
      <c r="AE3852" s="23">
        <v>0</v>
      </c>
      <c r="AF3852" s="23">
        <v>0</v>
      </c>
      <c r="AG3852" s="14">
        <v>0</v>
      </c>
      <c r="AH3852" s="22" t="s">
        <v>782</v>
      </c>
      <c r="AI3852" s="23" t="s">
        <v>782</v>
      </c>
      <c r="AJ3852" s="23" t="s">
        <v>782</v>
      </c>
      <c r="AK3852" s="23" t="s">
        <v>782</v>
      </c>
      <c r="AL3852" s="14" t="s">
        <v>782</v>
      </c>
      <c r="AM3852" s="22" t="s">
        <v>782</v>
      </c>
      <c r="AN3852" s="23" t="s">
        <v>782</v>
      </c>
      <c r="AO3852" s="23" t="s">
        <v>782</v>
      </c>
      <c r="AP3852" s="23" t="s">
        <v>782</v>
      </c>
      <c r="AQ3852" s="14" t="s">
        <v>782</v>
      </c>
      <c r="AR3852" s="22">
        <v>150</v>
      </c>
      <c r="AS3852" s="23">
        <v>1669.1250000000002</v>
      </c>
      <c r="AT3852" s="23">
        <v>1.6691250000000002</v>
      </c>
      <c r="AU3852" s="23">
        <v>1.264642</v>
      </c>
      <c r="AV3852" s="14">
        <v>0.52002561125374702</v>
      </c>
      <c r="AW3852" s="22">
        <v>3</v>
      </c>
      <c r="AX3852" s="22" t="s">
        <v>782</v>
      </c>
      <c r="AY3852" s="23">
        <v>48</v>
      </c>
      <c r="AZ3852" s="23">
        <v>4.8000000000000001E-2</v>
      </c>
      <c r="BA3852" s="23">
        <v>2.1568999999999998E-2</v>
      </c>
      <c r="BB3852" s="14">
        <v>8.8692550216836613E-3</v>
      </c>
      <c r="BC3852" s="22">
        <v>2</v>
      </c>
      <c r="BD3852" s="23">
        <v>230</v>
      </c>
      <c r="BE3852" s="23">
        <v>0.23</v>
      </c>
      <c r="BF3852" s="23">
        <v>0.36731000000000003</v>
      </c>
      <c r="BG3852" s="14">
        <v>0.15103927219688559</v>
      </c>
      <c r="BH3852" s="22">
        <v>155</v>
      </c>
      <c r="BI3852" s="23">
        <v>1.9471250000000002</v>
      </c>
      <c r="BJ3852" s="23">
        <v>1.6535210000000002</v>
      </c>
      <c r="BK3852" s="14">
        <v>0.67993413847231632</v>
      </c>
      <c r="BL3852" t="s">
        <v>691</v>
      </c>
    </row>
    <row r="3853" spans="1:64">
      <c r="A3853" t="s">
        <v>4989</v>
      </c>
      <c r="B3853" t="s">
        <v>4988</v>
      </c>
      <c r="C3853" t="s">
        <v>691</v>
      </c>
      <c r="D3853" t="s">
        <v>942</v>
      </c>
      <c r="E3853">
        <v>2015</v>
      </c>
      <c r="F3853" s="23">
        <v>57.77</v>
      </c>
      <c r="G3853" s="23">
        <v>12.07</v>
      </c>
      <c r="H3853" s="22">
        <v>29926</v>
      </c>
      <c r="I3853" s="34">
        <v>241.99440892096186</v>
      </c>
      <c r="J3853" s="13">
        <v>0</v>
      </c>
      <c r="K3853" s="13">
        <v>0</v>
      </c>
      <c r="L3853" s="19">
        <v>0</v>
      </c>
      <c r="M3853" s="35">
        <v>0</v>
      </c>
      <c r="N3853" s="19">
        <v>0</v>
      </c>
      <c r="O3853" s="17">
        <v>0</v>
      </c>
      <c r="P3853" s="36">
        <v>0</v>
      </c>
      <c r="Q3853" s="37">
        <v>0</v>
      </c>
      <c r="R3853" s="38">
        <v>0</v>
      </c>
      <c r="S3853" s="27">
        <v>0</v>
      </c>
      <c r="T3853" s="23">
        <v>0</v>
      </c>
      <c r="U3853" s="17">
        <v>0</v>
      </c>
      <c r="V3853" s="22">
        <v>0</v>
      </c>
      <c r="W3853" s="22">
        <v>0</v>
      </c>
      <c r="X3853" s="23">
        <v>0</v>
      </c>
      <c r="Y3853" s="27">
        <v>0</v>
      </c>
      <c r="Z3853" s="27">
        <v>0</v>
      </c>
      <c r="AA3853" s="14">
        <v>0</v>
      </c>
      <c r="AB3853" s="39">
        <v>0</v>
      </c>
      <c r="AC3853" s="22" t="s">
        <v>782</v>
      </c>
      <c r="AD3853" s="23">
        <v>0</v>
      </c>
      <c r="AE3853" s="23">
        <v>0</v>
      </c>
      <c r="AF3853" s="23">
        <v>0</v>
      </c>
      <c r="AG3853" s="14">
        <v>0</v>
      </c>
      <c r="AH3853" s="22" t="s">
        <v>782</v>
      </c>
      <c r="AI3853" s="23" t="s">
        <v>782</v>
      </c>
      <c r="AJ3853" s="23" t="s">
        <v>782</v>
      </c>
      <c r="AK3853" s="23" t="s">
        <v>782</v>
      </c>
      <c r="AL3853" s="14" t="s">
        <v>782</v>
      </c>
      <c r="AM3853" s="22" t="s">
        <v>782</v>
      </c>
      <c r="AN3853" s="23" t="s">
        <v>782</v>
      </c>
      <c r="AO3853" s="23" t="s">
        <v>782</v>
      </c>
      <c r="AP3853" s="23" t="s">
        <v>782</v>
      </c>
      <c r="AQ3853" s="14" t="s">
        <v>782</v>
      </c>
      <c r="AR3853" s="40">
        <v>203</v>
      </c>
      <c r="AS3853" s="41">
        <v>2458.7900000000013</v>
      </c>
      <c r="AT3853" s="23">
        <v>2.4587900000000014</v>
      </c>
      <c r="AU3853" s="23">
        <v>2.1838057432944353</v>
      </c>
      <c r="AV3853" s="14">
        <v>0.90241991665505428</v>
      </c>
      <c r="AW3853" s="22">
        <v>3</v>
      </c>
      <c r="AX3853" s="22" t="s">
        <v>782</v>
      </c>
      <c r="AY3853" s="23">
        <v>9</v>
      </c>
      <c r="AZ3853" s="23">
        <v>8.9999999999999993E-3</v>
      </c>
      <c r="BA3853" s="23">
        <v>2.3451697385825605E-2</v>
      </c>
      <c r="BB3853" s="14">
        <v>9.6910079412145418E-3</v>
      </c>
      <c r="BC3853" s="42">
        <v>2</v>
      </c>
      <c r="BD3853" s="43">
        <v>230</v>
      </c>
      <c r="BE3853" s="44">
        <v>0.23</v>
      </c>
      <c r="BF3853" s="23">
        <v>0.36501</v>
      </c>
      <c r="BG3853" s="14">
        <v>0.15083406332714755</v>
      </c>
      <c r="BH3853" s="22">
        <v>208</v>
      </c>
      <c r="BI3853" s="23">
        <v>2.6977900000000012</v>
      </c>
      <c r="BJ3853" s="23">
        <v>2.5722674406802608</v>
      </c>
      <c r="BK3853" s="14">
        <v>1.0629449879234163</v>
      </c>
      <c r="BL3853" t="s">
        <v>691</v>
      </c>
    </row>
    <row r="3854" spans="1:64">
      <c r="A3854" t="s">
        <v>4990</v>
      </c>
      <c r="B3854" t="s">
        <v>4988</v>
      </c>
      <c r="C3854" t="s">
        <v>691</v>
      </c>
      <c r="D3854" t="s">
        <v>942</v>
      </c>
      <c r="E3854">
        <v>2016</v>
      </c>
      <c r="F3854" s="23">
        <v>57.77</v>
      </c>
      <c r="G3854" s="23">
        <v>12.09</v>
      </c>
      <c r="H3854" s="22">
        <v>29901</v>
      </c>
      <c r="I3854" s="34">
        <v>254.44321899238736</v>
      </c>
      <c r="J3854" s="13">
        <v>0</v>
      </c>
      <c r="K3854" s="13">
        <v>0</v>
      </c>
      <c r="L3854" s="19">
        <v>0</v>
      </c>
      <c r="M3854" s="35">
        <v>0</v>
      </c>
      <c r="N3854" s="19">
        <v>0</v>
      </c>
      <c r="O3854" s="17">
        <v>0</v>
      </c>
      <c r="P3854" s="13">
        <v>0</v>
      </c>
      <c r="Q3854" s="13">
        <v>0</v>
      </c>
      <c r="R3854" s="19">
        <v>0</v>
      </c>
      <c r="S3854" s="27">
        <v>0</v>
      </c>
      <c r="T3854" s="19">
        <v>0</v>
      </c>
      <c r="U3854" s="17">
        <v>0</v>
      </c>
      <c r="V3854" s="13">
        <v>0</v>
      </c>
      <c r="W3854" s="13">
        <v>0</v>
      </c>
      <c r="X3854" s="19">
        <v>0</v>
      </c>
      <c r="Y3854" s="27">
        <v>0</v>
      </c>
      <c r="Z3854" s="19">
        <v>0</v>
      </c>
      <c r="AA3854" s="14">
        <v>0</v>
      </c>
      <c r="AB3854" s="13">
        <v>0</v>
      </c>
      <c r="AC3854" s="22" t="s">
        <v>782</v>
      </c>
      <c r="AD3854" s="19">
        <v>0</v>
      </c>
      <c r="AE3854" s="23">
        <v>0</v>
      </c>
      <c r="AF3854" s="19">
        <v>0</v>
      </c>
      <c r="AG3854" s="14">
        <v>0</v>
      </c>
      <c r="AH3854" s="22" t="s">
        <v>782</v>
      </c>
      <c r="AI3854" s="23" t="s">
        <v>782</v>
      </c>
      <c r="AJ3854" s="23" t="s">
        <v>782</v>
      </c>
      <c r="AK3854" s="23" t="s">
        <v>782</v>
      </c>
      <c r="AL3854" s="14" t="s">
        <v>782</v>
      </c>
      <c r="AM3854" s="22" t="s">
        <v>782</v>
      </c>
      <c r="AN3854" s="23" t="s">
        <v>782</v>
      </c>
      <c r="AO3854" s="23" t="s">
        <v>782</v>
      </c>
      <c r="AP3854" s="23" t="s">
        <v>782</v>
      </c>
      <c r="AQ3854" s="14" t="s">
        <v>782</v>
      </c>
      <c r="AR3854" s="13">
        <v>219</v>
      </c>
      <c r="AS3854" s="19">
        <v>3433.0400000000013</v>
      </c>
      <c r="AT3854" s="23">
        <v>3.4330400000000014</v>
      </c>
      <c r="AU3854" s="19">
        <v>3.0485395200000029</v>
      </c>
      <c r="AV3854" s="14">
        <v>1.1981217389374452</v>
      </c>
      <c r="AW3854" s="13">
        <v>3</v>
      </c>
      <c r="AX3854" s="22" t="s">
        <v>782</v>
      </c>
      <c r="AY3854" s="19">
        <v>9</v>
      </c>
      <c r="AZ3854" s="23">
        <v>8.9999999999999993E-3</v>
      </c>
      <c r="BA3854" s="19">
        <v>2.9804000000000004E-2</v>
      </c>
      <c r="BB3854" s="14">
        <v>1.1713418859431937E-2</v>
      </c>
      <c r="BC3854" s="13">
        <v>2</v>
      </c>
      <c r="BD3854" s="19">
        <v>229.99999999999997</v>
      </c>
      <c r="BE3854" s="44">
        <v>0.22999999999999998</v>
      </c>
      <c r="BF3854" s="19">
        <v>0.36984</v>
      </c>
      <c r="BG3854" s="14">
        <v>0.14535266511113634</v>
      </c>
      <c r="BH3854" s="22">
        <v>224</v>
      </c>
      <c r="BI3854" s="23">
        <v>3.6720400000000013</v>
      </c>
      <c r="BJ3854" s="23">
        <v>3.4481835200000028</v>
      </c>
      <c r="BK3854" s="14">
        <v>1.3551878229080134</v>
      </c>
      <c r="BL3854" t="s">
        <v>691</v>
      </c>
    </row>
    <row r="3855" spans="1:64">
      <c r="A3855" t="s">
        <v>4991</v>
      </c>
      <c r="B3855" t="s">
        <v>4988</v>
      </c>
      <c r="C3855" t="s">
        <v>691</v>
      </c>
      <c r="D3855" t="s">
        <v>942</v>
      </c>
      <c r="E3855">
        <v>2017</v>
      </c>
      <c r="F3855" s="23">
        <v>57.77</v>
      </c>
      <c r="G3855" s="23">
        <v>12.11</v>
      </c>
      <c r="H3855" s="22">
        <v>29929</v>
      </c>
      <c r="I3855" s="34">
        <v>235.09260817276157</v>
      </c>
      <c r="J3855" s="13">
        <v>0</v>
      </c>
      <c r="K3855" s="13">
        <v>0</v>
      </c>
      <c r="L3855" s="19">
        <v>0</v>
      </c>
      <c r="M3855" s="19">
        <v>0</v>
      </c>
      <c r="N3855" s="19">
        <v>0</v>
      </c>
      <c r="O3855" s="17">
        <v>0</v>
      </c>
      <c r="P3855" s="13">
        <v>0</v>
      </c>
      <c r="Q3855" s="13">
        <v>0</v>
      </c>
      <c r="R3855" s="19">
        <v>0</v>
      </c>
      <c r="S3855" s="19">
        <v>0</v>
      </c>
      <c r="T3855" s="19">
        <v>0</v>
      </c>
      <c r="U3855" s="17">
        <v>0</v>
      </c>
      <c r="V3855" s="13">
        <v>0</v>
      </c>
      <c r="W3855" s="13">
        <v>0</v>
      </c>
      <c r="X3855" s="19">
        <v>0</v>
      </c>
      <c r="Y3855" s="19">
        <v>0</v>
      </c>
      <c r="Z3855" s="19">
        <v>0</v>
      </c>
      <c r="AA3855" s="14">
        <v>0</v>
      </c>
      <c r="AB3855" s="13">
        <v>0</v>
      </c>
      <c r="AC3855" s="22" t="s">
        <v>782</v>
      </c>
      <c r="AD3855" s="19">
        <v>0</v>
      </c>
      <c r="AE3855" s="19">
        <v>0</v>
      </c>
      <c r="AF3855" s="19">
        <v>0</v>
      </c>
      <c r="AG3855" s="14">
        <v>0</v>
      </c>
      <c r="AH3855" s="22" t="s">
        <v>782</v>
      </c>
      <c r="AI3855" s="23" t="s">
        <v>782</v>
      </c>
      <c r="AJ3855" s="23" t="s">
        <v>782</v>
      </c>
      <c r="AK3855" s="23" t="s">
        <v>782</v>
      </c>
      <c r="AL3855" s="14" t="s">
        <v>782</v>
      </c>
      <c r="AM3855" s="22" t="s">
        <v>782</v>
      </c>
      <c r="AN3855" s="23" t="s">
        <v>782</v>
      </c>
      <c r="AO3855" s="23" t="s">
        <v>782</v>
      </c>
      <c r="AP3855" s="23" t="s">
        <v>782</v>
      </c>
      <c r="AQ3855" s="14" t="s">
        <v>782</v>
      </c>
      <c r="AR3855" s="13">
        <v>229</v>
      </c>
      <c r="AS3855" s="19">
        <v>3617.5750000000007</v>
      </c>
      <c r="AT3855" s="19">
        <v>3.6175750000000004</v>
      </c>
      <c r="AU3855" s="19">
        <v>3.2124066000000018</v>
      </c>
      <c r="AV3855" s="14">
        <v>1.3664430476858351</v>
      </c>
      <c r="AW3855" s="13">
        <v>3</v>
      </c>
      <c r="AX3855" s="22" t="s">
        <v>782</v>
      </c>
      <c r="AY3855" s="19">
        <v>6.8959710000000003</v>
      </c>
      <c r="AZ3855" s="19">
        <v>6.8959710000000007E-3</v>
      </c>
      <c r="BA3855" s="19">
        <v>1.1088721368000001E-2</v>
      </c>
      <c r="BB3855" s="14">
        <v>4.7167460747431396E-3</v>
      </c>
      <c r="BC3855" s="13">
        <v>2</v>
      </c>
      <c r="BD3855" s="19">
        <v>230</v>
      </c>
      <c r="BE3855" s="19">
        <v>0.22999999999999998</v>
      </c>
      <c r="BF3855" s="19">
        <v>0.36984</v>
      </c>
      <c r="BG3855" s="14">
        <v>0.15731672844780265</v>
      </c>
      <c r="BH3855" s="22">
        <v>234</v>
      </c>
      <c r="BI3855" s="23">
        <v>3.8544709710000005</v>
      </c>
      <c r="BJ3855" s="23">
        <v>3.5933353213680017</v>
      </c>
      <c r="BK3855" s="14">
        <v>1.5284765222083809</v>
      </c>
      <c r="BL3855" t="s">
        <v>691</v>
      </c>
    </row>
    <row r="3856" spans="1:64">
      <c r="A3856" t="s">
        <v>4992</v>
      </c>
      <c r="B3856" t="s">
        <v>4988</v>
      </c>
      <c r="C3856" t="s">
        <v>691</v>
      </c>
      <c r="D3856" t="s">
        <v>942</v>
      </c>
      <c r="E3856">
        <v>2018</v>
      </c>
      <c r="F3856" s="23">
        <v>57.77</v>
      </c>
      <c r="G3856" s="23">
        <v>12.22</v>
      </c>
      <c r="H3856" s="22">
        <v>30075</v>
      </c>
      <c r="I3856" s="34">
        <v>235.10931695799061</v>
      </c>
      <c r="J3856" s="13">
        <v>0</v>
      </c>
      <c r="K3856" s="13">
        <v>0</v>
      </c>
      <c r="L3856" s="19">
        <v>0</v>
      </c>
      <c r="M3856" s="19">
        <v>0</v>
      </c>
      <c r="N3856" s="19">
        <v>0</v>
      </c>
      <c r="O3856" s="17">
        <v>0</v>
      </c>
      <c r="P3856" s="13">
        <v>0</v>
      </c>
      <c r="Q3856" s="13">
        <v>0</v>
      </c>
      <c r="R3856" s="19">
        <v>0</v>
      </c>
      <c r="S3856" s="19">
        <v>0</v>
      </c>
      <c r="T3856" s="19">
        <v>0</v>
      </c>
      <c r="U3856" s="17">
        <v>0</v>
      </c>
      <c r="V3856" s="13">
        <v>0</v>
      </c>
      <c r="W3856" s="13">
        <v>0</v>
      </c>
      <c r="X3856" s="19">
        <v>0</v>
      </c>
      <c r="Y3856" s="19">
        <v>0</v>
      </c>
      <c r="Z3856" s="19">
        <v>0</v>
      </c>
      <c r="AA3856" s="14">
        <v>0</v>
      </c>
      <c r="AB3856" s="13">
        <v>0</v>
      </c>
      <c r="AC3856" s="22" t="s">
        <v>782</v>
      </c>
      <c r="AD3856" s="19">
        <v>0</v>
      </c>
      <c r="AE3856" s="19">
        <v>0</v>
      </c>
      <c r="AF3856" s="19">
        <v>0</v>
      </c>
      <c r="AG3856" s="14">
        <v>0</v>
      </c>
      <c r="AH3856" s="22" t="s">
        <v>782</v>
      </c>
      <c r="AI3856" s="23" t="s">
        <v>782</v>
      </c>
      <c r="AJ3856" s="23" t="s">
        <v>782</v>
      </c>
      <c r="AK3856" s="23" t="s">
        <v>782</v>
      </c>
      <c r="AL3856" s="14" t="s">
        <v>782</v>
      </c>
      <c r="AM3856" s="22" t="s">
        <v>782</v>
      </c>
      <c r="AN3856" s="23" t="s">
        <v>782</v>
      </c>
      <c r="AO3856" s="23" t="s">
        <v>782</v>
      </c>
      <c r="AP3856" s="23" t="s">
        <v>782</v>
      </c>
      <c r="AQ3856" s="14" t="s">
        <v>782</v>
      </c>
      <c r="AR3856" s="13">
        <v>243</v>
      </c>
      <c r="AS3856" s="19">
        <v>4046.8250000000007</v>
      </c>
      <c r="AT3856" s="19">
        <v>4.0468250000000001</v>
      </c>
      <c r="AU3856" s="19">
        <v>3.5935806000000028</v>
      </c>
      <c r="AV3856" s="14">
        <v>1.5284722215590054</v>
      </c>
      <c r="AW3856" s="13">
        <v>3</v>
      </c>
      <c r="AX3856" s="22" t="s">
        <v>782</v>
      </c>
      <c r="AY3856" s="19">
        <v>9</v>
      </c>
      <c r="AZ3856" s="19">
        <v>9.0000000000000011E-3</v>
      </c>
      <c r="BA3856" s="19">
        <v>2.9804000000000001E-2</v>
      </c>
      <c r="BB3856" s="14">
        <v>1.2676656282968737E-2</v>
      </c>
      <c r="BC3856" s="13">
        <v>2</v>
      </c>
      <c r="BD3856" s="19">
        <v>230</v>
      </c>
      <c r="BE3856" s="19">
        <v>0.22999999999999998</v>
      </c>
      <c r="BF3856" s="19">
        <v>0.36984</v>
      </c>
      <c r="BG3856" s="14">
        <v>0.1573055482382619</v>
      </c>
      <c r="BH3856" s="22">
        <v>248</v>
      </c>
      <c r="BI3856" s="23">
        <v>4.285825</v>
      </c>
      <c r="BJ3856" s="23">
        <v>3.9932246000000027</v>
      </c>
      <c r="BK3856" s="14">
        <v>1.6984544260802361</v>
      </c>
      <c r="BL3856" t="s">
        <v>691</v>
      </c>
    </row>
    <row r="3857" spans="1:64">
      <c r="A3857" t="s">
        <v>4993</v>
      </c>
      <c r="B3857" t="s">
        <v>4988</v>
      </c>
      <c r="C3857" t="s">
        <v>691</v>
      </c>
      <c r="D3857" t="s">
        <v>942</v>
      </c>
      <c r="E3857">
        <v>2019</v>
      </c>
      <c r="F3857" s="23">
        <v>57.77</v>
      </c>
      <c r="G3857" s="23">
        <v>12.25</v>
      </c>
      <c r="H3857" s="22">
        <v>30142</v>
      </c>
      <c r="I3857" s="34">
        <v>241.16819091611163</v>
      </c>
      <c r="J3857" s="22">
        <v>0</v>
      </c>
      <c r="K3857" s="22">
        <v>0</v>
      </c>
      <c r="L3857" s="23">
        <v>0</v>
      </c>
      <c r="M3857" s="23">
        <v>0</v>
      </c>
      <c r="N3857" s="23">
        <v>0</v>
      </c>
      <c r="O3857" s="14">
        <v>0</v>
      </c>
      <c r="P3857" s="22">
        <v>0</v>
      </c>
      <c r="Q3857" s="22">
        <v>0</v>
      </c>
      <c r="R3857" s="23">
        <v>0</v>
      </c>
      <c r="S3857" s="23">
        <v>0</v>
      </c>
      <c r="T3857" s="23">
        <v>0</v>
      </c>
      <c r="U3857" s="14">
        <v>0</v>
      </c>
      <c r="V3857" s="22">
        <v>0</v>
      </c>
      <c r="W3857" s="22">
        <v>0</v>
      </c>
      <c r="X3857" s="23">
        <v>0</v>
      </c>
      <c r="Y3857" s="23">
        <v>0</v>
      </c>
      <c r="Z3857" s="23">
        <v>0</v>
      </c>
      <c r="AA3857" s="14">
        <v>0</v>
      </c>
      <c r="AB3857" s="22">
        <v>0</v>
      </c>
      <c r="AC3857" s="22">
        <v>0</v>
      </c>
      <c r="AD3857" s="23">
        <v>0</v>
      </c>
      <c r="AE3857" s="23">
        <v>0</v>
      </c>
      <c r="AF3857" s="23">
        <v>0</v>
      </c>
      <c r="AG3857" s="14">
        <v>0</v>
      </c>
      <c r="AH3857" s="22">
        <v>2</v>
      </c>
      <c r="AI3857" s="23">
        <v>5.1950000000000003</v>
      </c>
      <c r="AJ3857" s="23">
        <v>5.195E-3</v>
      </c>
      <c r="AK3857" s="23">
        <v>4.6131600000000007E-3</v>
      </c>
      <c r="AL3857" s="14">
        <v>1.9128393269760232E-3</v>
      </c>
      <c r="AM3857" s="22">
        <v>266</v>
      </c>
      <c r="AN3857" s="23">
        <v>5112.340000000002</v>
      </c>
      <c r="AO3857" s="23">
        <v>5.1123400000000023</v>
      </c>
      <c r="AP3857" s="23">
        <v>4.539757920000004</v>
      </c>
      <c r="AQ3857" s="14">
        <v>1.8824032733152283</v>
      </c>
      <c r="AR3857" s="22">
        <v>268</v>
      </c>
      <c r="AS3857" s="23">
        <v>5117.5350000000017</v>
      </c>
      <c r="AT3857" s="23">
        <v>5.1175350000000019</v>
      </c>
      <c r="AU3857" s="23">
        <v>4.5443710800000039</v>
      </c>
      <c r="AV3857" s="14">
        <v>1.8843161126422041</v>
      </c>
      <c r="AW3857" s="22">
        <v>3</v>
      </c>
      <c r="AX3857" s="22" t="s">
        <v>782</v>
      </c>
      <c r="AY3857" s="23">
        <v>15</v>
      </c>
      <c r="AZ3857" s="23">
        <v>1.5000000000000001E-2</v>
      </c>
      <c r="BA3857" s="23">
        <v>2.9804000000000001E-2</v>
      </c>
      <c r="BB3857" s="14">
        <v>1.2358180358191216E-2</v>
      </c>
      <c r="BC3857" s="22">
        <v>2</v>
      </c>
      <c r="BD3857" s="23">
        <v>230</v>
      </c>
      <c r="BE3857" s="23">
        <v>0.23</v>
      </c>
      <c r="BF3857" s="23">
        <v>0.36984</v>
      </c>
      <c r="BG3857" s="14">
        <v>0.15335355736389208</v>
      </c>
      <c r="BH3857" s="22">
        <v>273</v>
      </c>
      <c r="BI3857" s="23">
        <v>5.3625350000000021</v>
      </c>
      <c r="BJ3857" s="23">
        <v>4.9440150800000042</v>
      </c>
      <c r="BK3857" s="14">
        <v>2.0500278503642875</v>
      </c>
      <c r="BL3857" t="s">
        <v>691</v>
      </c>
    </row>
    <row r="3858" spans="1:64">
      <c r="A3858" t="s">
        <v>4994</v>
      </c>
      <c r="B3858" t="s">
        <v>4988</v>
      </c>
      <c r="C3858" t="s">
        <v>691</v>
      </c>
      <c r="D3858" t="s">
        <v>942</v>
      </c>
      <c r="E3858">
        <v>2020</v>
      </c>
      <c r="F3858" s="23">
        <v>57.77</v>
      </c>
      <c r="G3858" s="23">
        <v>12.3</v>
      </c>
      <c r="H3858" s="22">
        <v>30117</v>
      </c>
      <c r="I3858" s="34">
        <v>242.71085350105179</v>
      </c>
      <c r="J3858" s="22">
        <v>0</v>
      </c>
      <c r="K3858" s="22">
        <v>0</v>
      </c>
      <c r="L3858" s="23">
        <v>0</v>
      </c>
      <c r="M3858" s="23">
        <v>0</v>
      </c>
      <c r="N3858" s="23">
        <v>0</v>
      </c>
      <c r="O3858" s="14">
        <v>0</v>
      </c>
      <c r="P3858" s="22">
        <v>0</v>
      </c>
      <c r="Q3858" s="22">
        <v>0</v>
      </c>
      <c r="R3858" s="23">
        <v>0</v>
      </c>
      <c r="S3858" s="23">
        <v>0</v>
      </c>
      <c r="T3858" s="23">
        <v>0</v>
      </c>
      <c r="U3858" s="14">
        <v>0</v>
      </c>
      <c r="V3858" s="22">
        <v>0</v>
      </c>
      <c r="W3858" s="22">
        <v>0</v>
      </c>
      <c r="X3858" s="23">
        <v>0</v>
      </c>
      <c r="Y3858" s="23">
        <v>0</v>
      </c>
      <c r="Z3858" s="23">
        <v>0</v>
      </c>
      <c r="AA3858" s="14">
        <v>0</v>
      </c>
      <c r="AB3858" s="22">
        <v>0</v>
      </c>
      <c r="AC3858" s="22">
        <v>0</v>
      </c>
      <c r="AD3858" s="23">
        <v>0</v>
      </c>
      <c r="AE3858" s="23">
        <v>0</v>
      </c>
      <c r="AF3858" s="23">
        <v>0</v>
      </c>
      <c r="AG3858" s="14">
        <v>0</v>
      </c>
      <c r="AH3858" s="22">
        <v>3</v>
      </c>
      <c r="AI3858" s="23">
        <v>9.16</v>
      </c>
      <c r="AJ3858" s="23">
        <v>9.1599999999999997E-3</v>
      </c>
      <c r="AK3858" s="23">
        <v>8.1340800000000001E-3</v>
      </c>
      <c r="AL3858" s="14">
        <v>3.3513458020799844E-3</v>
      </c>
      <c r="AM3858" s="22">
        <v>306</v>
      </c>
      <c r="AN3858" s="23">
        <v>5904.0050000000028</v>
      </c>
      <c r="AO3858" s="23">
        <v>5.9040050000000042</v>
      </c>
      <c r="AP3858" s="23">
        <v>5.2427564400000044</v>
      </c>
      <c r="AQ3858" s="14">
        <v>2.1600832284071241</v>
      </c>
      <c r="AR3858" s="22">
        <v>309</v>
      </c>
      <c r="AS3858" s="23">
        <v>5913.1650000000027</v>
      </c>
      <c r="AT3858" s="23">
        <v>5.9131650000000038</v>
      </c>
      <c r="AU3858" s="23">
        <v>5.250890520000004</v>
      </c>
      <c r="AV3858" s="14">
        <v>2.1634345742092038</v>
      </c>
      <c r="AW3858" s="22">
        <v>3</v>
      </c>
      <c r="AX3858" s="22">
        <v>3</v>
      </c>
      <c r="AY3858" s="23">
        <v>15</v>
      </c>
      <c r="AZ3858" s="23">
        <v>1.5000000000000001E-2</v>
      </c>
      <c r="BA3858" s="23">
        <v>2.9804000000000001E-2</v>
      </c>
      <c r="BB3858" s="14">
        <v>1.2279632150801549E-2</v>
      </c>
      <c r="BC3858" s="22">
        <v>2</v>
      </c>
      <c r="BD3858" s="23">
        <v>230</v>
      </c>
      <c r="BE3858" s="23">
        <v>0.22999999999999998</v>
      </c>
      <c r="BF3858" s="23">
        <v>0.36984</v>
      </c>
      <c r="BG3858" s="14">
        <v>0.15237884695518872</v>
      </c>
      <c r="BH3858" s="22">
        <v>314</v>
      </c>
      <c r="BI3858" s="23">
        <v>6.1581650000000039</v>
      </c>
      <c r="BJ3858" s="23">
        <v>5.6505345200000043</v>
      </c>
      <c r="BK3858" s="14">
        <v>2.328093053315194</v>
      </c>
      <c r="BL3858" t="s">
        <v>691</v>
      </c>
    </row>
    <row r="3859" spans="1:64">
      <c r="A3859" t="s">
        <v>4995</v>
      </c>
      <c r="B3859" t="s">
        <v>4988</v>
      </c>
      <c r="C3859" t="s">
        <v>691</v>
      </c>
      <c r="D3859" t="s">
        <v>942</v>
      </c>
      <c r="E3859">
        <v>2021</v>
      </c>
      <c r="F3859" s="23">
        <v>57.77</v>
      </c>
      <c r="G3859" s="23">
        <v>12.33</v>
      </c>
      <c r="H3859" s="22">
        <v>30306</v>
      </c>
      <c r="I3859" s="34">
        <v>225.81</v>
      </c>
      <c r="J3859" s="22">
        <v>0</v>
      </c>
      <c r="K3859" s="22">
        <v>0</v>
      </c>
      <c r="L3859" s="23">
        <v>0</v>
      </c>
      <c r="M3859" s="23">
        <v>0</v>
      </c>
      <c r="N3859" s="23">
        <v>0</v>
      </c>
      <c r="O3859" s="14">
        <v>0</v>
      </c>
      <c r="P3859" s="22">
        <v>0</v>
      </c>
      <c r="Q3859" s="22">
        <v>0</v>
      </c>
      <c r="R3859" s="23">
        <v>0</v>
      </c>
      <c r="S3859" s="23">
        <v>0</v>
      </c>
      <c r="T3859" s="23">
        <v>0</v>
      </c>
      <c r="U3859" s="14">
        <v>0</v>
      </c>
      <c r="V3859" s="22">
        <v>0</v>
      </c>
      <c r="W3859" s="22">
        <v>0</v>
      </c>
      <c r="X3859" s="23">
        <v>0</v>
      </c>
      <c r="Y3859" s="23">
        <v>0</v>
      </c>
      <c r="Z3859" s="23">
        <v>0</v>
      </c>
      <c r="AA3859" s="14">
        <v>0</v>
      </c>
      <c r="AB3859" s="22">
        <v>0</v>
      </c>
      <c r="AC3859" s="22">
        <v>0</v>
      </c>
      <c r="AD3859" s="23">
        <v>0</v>
      </c>
      <c r="AE3859" s="23">
        <v>0</v>
      </c>
      <c r="AF3859" s="23">
        <v>0</v>
      </c>
      <c r="AG3859" s="14">
        <v>0</v>
      </c>
      <c r="AH3859" s="22">
        <v>2</v>
      </c>
      <c r="AI3859" s="23">
        <v>5.2</v>
      </c>
      <c r="AJ3859" s="23">
        <v>5.1999999999999998E-3</v>
      </c>
      <c r="AK3859" s="23">
        <v>4.6530790000000001E-3</v>
      </c>
      <c r="AL3859" s="14">
        <v>0</v>
      </c>
      <c r="AM3859" s="22">
        <v>382</v>
      </c>
      <c r="AN3859" s="23">
        <v>7034.2</v>
      </c>
      <c r="AO3859" s="23">
        <v>7.0342000000000002</v>
      </c>
      <c r="AP3859" s="23">
        <v>6.2943633309999996</v>
      </c>
      <c r="AQ3859" s="14">
        <v>2.79</v>
      </c>
      <c r="AR3859" s="22">
        <v>384</v>
      </c>
      <c r="AS3859" s="23">
        <v>7039.4</v>
      </c>
      <c r="AT3859" s="23">
        <v>7.0393999999999997</v>
      </c>
      <c r="AU3859" s="23">
        <v>6.2990164100000001</v>
      </c>
      <c r="AV3859" s="14">
        <v>2.79</v>
      </c>
      <c r="AW3859" s="22">
        <v>3</v>
      </c>
      <c r="AX3859" s="22">
        <v>3</v>
      </c>
      <c r="AY3859" s="23">
        <v>15</v>
      </c>
      <c r="AZ3859" s="23">
        <v>1.4999999999999999E-2</v>
      </c>
      <c r="BA3859" s="23">
        <v>2.9804000000000001E-2</v>
      </c>
      <c r="BB3859" s="14">
        <v>0.01</v>
      </c>
      <c r="BC3859" s="22">
        <v>1</v>
      </c>
      <c r="BD3859" s="23">
        <v>80</v>
      </c>
      <c r="BE3859" s="23">
        <v>0.08</v>
      </c>
      <c r="BF3859" s="23">
        <v>0.11217408</v>
      </c>
      <c r="BG3859" s="14">
        <v>0.05</v>
      </c>
      <c r="BH3859" s="22">
        <v>388</v>
      </c>
      <c r="BI3859" s="23">
        <v>7.13</v>
      </c>
      <c r="BJ3859" s="23">
        <v>6.44</v>
      </c>
      <c r="BK3859" s="14">
        <v>2.85</v>
      </c>
      <c r="BL3859" t="s">
        <v>691</v>
      </c>
    </row>
    <row r="3860" spans="1:64">
      <c r="A3860" t="s">
        <v>4996</v>
      </c>
      <c r="B3860" t="s">
        <v>4988</v>
      </c>
      <c r="C3860" t="s">
        <v>691</v>
      </c>
      <c r="D3860" s="111" t="s">
        <v>942</v>
      </c>
      <c r="E3860" s="110">
        <v>2022</v>
      </c>
      <c r="F3860" s="23"/>
      <c r="G3860" s="23"/>
      <c r="H3860" s="22">
        <v>30652</v>
      </c>
      <c r="I3860" s="34">
        <v>222.15154002053902</v>
      </c>
      <c r="J3860" s="22">
        <v>0</v>
      </c>
      <c r="K3860" s="22">
        <v>0</v>
      </c>
      <c r="L3860" s="23">
        <v>0</v>
      </c>
      <c r="M3860" s="23">
        <v>0</v>
      </c>
      <c r="N3860" s="23">
        <v>0</v>
      </c>
      <c r="O3860" s="14">
        <v>0</v>
      </c>
      <c r="P3860" s="22">
        <v>0</v>
      </c>
      <c r="Q3860" s="22">
        <v>0</v>
      </c>
      <c r="R3860" s="23">
        <v>0</v>
      </c>
      <c r="S3860" s="23">
        <v>0</v>
      </c>
      <c r="T3860" s="23">
        <v>0</v>
      </c>
      <c r="U3860" s="14">
        <v>0</v>
      </c>
      <c r="V3860" s="22">
        <v>0</v>
      </c>
      <c r="W3860" s="22">
        <v>0</v>
      </c>
      <c r="X3860" s="23">
        <v>0</v>
      </c>
      <c r="Y3860" s="23">
        <v>0</v>
      </c>
      <c r="Z3860" s="23">
        <v>0</v>
      </c>
      <c r="AA3860" s="14">
        <v>0</v>
      </c>
      <c r="AB3860" s="22">
        <v>0</v>
      </c>
      <c r="AC3860" s="22">
        <v>0</v>
      </c>
      <c r="AD3860" s="23">
        <v>0</v>
      </c>
      <c r="AE3860" s="23">
        <v>0</v>
      </c>
      <c r="AF3860" s="23">
        <v>0</v>
      </c>
      <c r="AG3860" s="14">
        <v>0</v>
      </c>
      <c r="AH3860" s="22">
        <v>3</v>
      </c>
      <c r="AI3860" s="23">
        <v>9.16</v>
      </c>
      <c r="AJ3860" s="23">
        <v>9.1599999999999997E-3</v>
      </c>
      <c r="AK3860" s="23">
        <v>9.38317349115168E-3</v>
      </c>
      <c r="AL3860" s="14">
        <v>4.2237715256370307E-3</v>
      </c>
      <c r="AM3860" s="22">
        <v>503</v>
      </c>
      <c r="AN3860" s="23">
        <v>7876.9150000000063</v>
      </c>
      <c r="AO3860" s="23">
        <v>7.8769150000000145</v>
      </c>
      <c r="AP3860" s="23">
        <v>8.0688275131064433</v>
      </c>
      <c r="AQ3860" s="14">
        <v>3.63212765140428</v>
      </c>
      <c r="AR3860" s="22">
        <v>506</v>
      </c>
      <c r="AS3860" s="23">
        <v>7886.0750000000098</v>
      </c>
      <c r="AT3860" s="23">
        <v>7.8860750000000195</v>
      </c>
      <c r="AU3860" s="23">
        <v>8.0782106865975916</v>
      </c>
      <c r="AV3860" s="14">
        <v>3.6363514229299154</v>
      </c>
      <c r="AW3860" s="22">
        <v>3</v>
      </c>
      <c r="AX3860" s="22">
        <v>3</v>
      </c>
      <c r="AY3860" s="23">
        <v>15</v>
      </c>
      <c r="AZ3860" s="23">
        <v>1.4999999999999999E-2</v>
      </c>
      <c r="BA3860" s="23">
        <v>2.9803999999999997E-2</v>
      </c>
      <c r="BB3860" s="14">
        <v>1.3416067247269349E-2</v>
      </c>
      <c r="BC3860" s="22">
        <v>0</v>
      </c>
      <c r="BD3860" s="23">
        <v>0</v>
      </c>
      <c r="BE3860" s="23">
        <v>0</v>
      </c>
      <c r="BF3860" s="23">
        <v>0</v>
      </c>
      <c r="BG3860" s="14">
        <v>0</v>
      </c>
      <c r="BH3860" s="22">
        <v>509</v>
      </c>
      <c r="BI3860" s="23">
        <v>7.9010750000000192</v>
      </c>
      <c r="BJ3860" s="23">
        <v>8.1080146865975919</v>
      </c>
      <c r="BK3860" s="14">
        <v>3.6497674901771848</v>
      </c>
      <c r="BL3860" t="s">
        <v>691</v>
      </c>
    </row>
    <row r="3861" spans="1:64">
      <c r="A3861" t="s">
        <v>4997</v>
      </c>
      <c r="B3861" t="s">
        <v>4988</v>
      </c>
      <c r="C3861" t="s">
        <v>691</v>
      </c>
      <c r="D3861" t="s">
        <v>942</v>
      </c>
      <c r="E3861">
        <v>2023</v>
      </c>
      <c r="F3861">
        <v>57.77</v>
      </c>
      <c r="G3861">
        <v>12.48</v>
      </c>
      <c r="H3861">
        <v>29534</v>
      </c>
      <c r="I3861">
        <v>222.15154002053902</v>
      </c>
      <c r="J3861">
        <v>0</v>
      </c>
      <c r="K3861">
        <v>0</v>
      </c>
      <c r="L3861">
        <v>0</v>
      </c>
      <c r="M3861">
        <v>0</v>
      </c>
      <c r="N3861">
        <v>0</v>
      </c>
      <c r="O3861">
        <v>0</v>
      </c>
      <c r="P3861">
        <v>0</v>
      </c>
      <c r="Q3861">
        <v>0</v>
      </c>
      <c r="R3861">
        <v>0</v>
      </c>
      <c r="S3861">
        <v>0</v>
      </c>
      <c r="T3861">
        <v>0</v>
      </c>
      <c r="U3861">
        <v>0</v>
      </c>
      <c r="V3861">
        <v>0</v>
      </c>
      <c r="W3861">
        <v>0</v>
      </c>
      <c r="X3861">
        <v>0</v>
      </c>
      <c r="Y3861">
        <v>0</v>
      </c>
      <c r="Z3861">
        <v>0</v>
      </c>
      <c r="AA3861">
        <v>0</v>
      </c>
      <c r="AG3861">
        <v>0</v>
      </c>
      <c r="AH3861">
        <v>3</v>
      </c>
      <c r="AI3861">
        <v>9.16</v>
      </c>
      <c r="AJ3861">
        <v>9.1599999999999997E-3</v>
      </c>
      <c r="AK3861">
        <v>8.5920000000000007E-3</v>
      </c>
      <c r="AL3861">
        <v>4.1780000000000003E-3</v>
      </c>
      <c r="AM3861">
        <v>666</v>
      </c>
      <c r="AN3861">
        <v>10689.25</v>
      </c>
      <c r="AO3861">
        <v>10.689249999999999</v>
      </c>
      <c r="AP3861">
        <v>10.02638</v>
      </c>
      <c r="AQ3861">
        <v>4.5133065469962581</v>
      </c>
      <c r="AR3861">
        <v>860</v>
      </c>
      <c r="AS3861">
        <v>10840.375</v>
      </c>
      <c r="AT3861">
        <v>10.840375</v>
      </c>
      <c r="AU3861">
        <v>10.168133379290801</v>
      </c>
      <c r="AV3861">
        <v>4.5771158635005218</v>
      </c>
      <c r="AW3861">
        <v>3</v>
      </c>
      <c r="AX3861">
        <v>3</v>
      </c>
      <c r="AY3861">
        <v>15</v>
      </c>
      <c r="AZ3861">
        <v>1.4999999999999999E-2</v>
      </c>
      <c r="BA3861">
        <v>2.9804000000000001E-2</v>
      </c>
      <c r="BB3861">
        <v>1.3416067247269351E-2</v>
      </c>
      <c r="BC3861">
        <v>0</v>
      </c>
      <c r="BD3861">
        <v>0</v>
      </c>
      <c r="BE3861">
        <v>0</v>
      </c>
      <c r="BF3861">
        <v>0</v>
      </c>
      <c r="BG3861">
        <v>0</v>
      </c>
      <c r="BH3861">
        <v>863</v>
      </c>
      <c r="BI3861">
        <v>10.855375</v>
      </c>
      <c r="BJ3861">
        <v>10.197937379290801</v>
      </c>
      <c r="BK3861">
        <v>4.5905319307477903</v>
      </c>
      <c r="BL3861" t="s">
        <v>691</v>
      </c>
    </row>
    <row r="3862" spans="1:64">
      <c r="A3862" t="s">
        <v>4998</v>
      </c>
      <c r="B3862" t="s">
        <v>4988</v>
      </c>
      <c r="C3862" t="s">
        <v>691</v>
      </c>
      <c r="D3862" t="s">
        <v>942</v>
      </c>
      <c r="E3862">
        <v>2024</v>
      </c>
      <c r="F3862">
        <v>57.77</v>
      </c>
      <c r="G3862">
        <v>12.5</v>
      </c>
      <c r="H3862">
        <v>29446</v>
      </c>
      <c r="I3862">
        <v>201.91411206907833</v>
      </c>
      <c r="J3862">
        <v>0</v>
      </c>
      <c r="K3862">
        <v>0</v>
      </c>
      <c r="L3862">
        <v>0</v>
      </c>
      <c r="M3862">
        <v>0</v>
      </c>
      <c r="N3862">
        <v>0</v>
      </c>
      <c r="O3862">
        <v>0</v>
      </c>
      <c r="P3862">
        <v>0</v>
      </c>
      <c r="Q3862">
        <v>0</v>
      </c>
      <c r="R3862">
        <v>0</v>
      </c>
      <c r="S3862">
        <v>0</v>
      </c>
      <c r="T3862">
        <v>0</v>
      </c>
      <c r="U3862">
        <v>0</v>
      </c>
      <c r="V3862">
        <v>0</v>
      </c>
      <c r="W3862">
        <v>0</v>
      </c>
      <c r="X3862">
        <v>0</v>
      </c>
      <c r="Y3862">
        <v>0</v>
      </c>
      <c r="Z3862">
        <v>0</v>
      </c>
      <c r="AA3862">
        <v>0</v>
      </c>
      <c r="AB3862">
        <v>0</v>
      </c>
      <c r="AC3862">
        <v>0</v>
      </c>
      <c r="AD3862">
        <v>0</v>
      </c>
      <c r="AE3862">
        <v>0</v>
      </c>
      <c r="AF3862">
        <v>0</v>
      </c>
      <c r="AG3862">
        <v>0</v>
      </c>
      <c r="AH3862">
        <v>3</v>
      </c>
      <c r="AI3862">
        <v>9.16</v>
      </c>
      <c r="AJ3862">
        <v>9.1599999999999997E-3</v>
      </c>
      <c r="AK3862">
        <v>8.2618053017251194E-3</v>
      </c>
      <c r="AL3862">
        <v>4.0917423834638221E-3</v>
      </c>
      <c r="AM3862">
        <v>814</v>
      </c>
      <c r="AN3862">
        <v>22338.009000000013</v>
      </c>
      <c r="AO3862">
        <v>22.33800900000001</v>
      </c>
      <c r="AP3862">
        <v>20.147628950456674</v>
      </c>
      <c r="AQ3862">
        <v>9.9783163960148666</v>
      </c>
      <c r="AR3862">
        <v>1199</v>
      </c>
      <c r="AS3862">
        <v>22684.899999999925</v>
      </c>
      <c r="AT3862">
        <v>22.68490000000002</v>
      </c>
      <c r="AU3862">
        <v>20.460505140731854</v>
      </c>
      <c r="AV3862">
        <v>10.133271484130816</v>
      </c>
      <c r="AW3862">
        <v>3</v>
      </c>
      <c r="AX3862">
        <v>3</v>
      </c>
      <c r="AY3862">
        <v>15</v>
      </c>
      <c r="AZ3862">
        <v>1.4999999999999999E-2</v>
      </c>
      <c r="BA3862">
        <v>2.9803999999999997E-2</v>
      </c>
      <c r="BB3862">
        <v>1.4760731528167545E-2</v>
      </c>
      <c r="BC3862">
        <v>0</v>
      </c>
      <c r="BD3862">
        <v>0</v>
      </c>
      <c r="BE3862">
        <v>0</v>
      </c>
      <c r="BF3862">
        <v>0</v>
      </c>
      <c r="BG3862">
        <v>0</v>
      </c>
      <c r="BH3862">
        <v>1202</v>
      </c>
      <c r="BI3862">
        <v>22.699900000000021</v>
      </c>
      <c r="BJ3862">
        <v>20.490309140731853</v>
      </c>
      <c r="BK3862">
        <v>10.148032215658983</v>
      </c>
      <c r="BL3862" t="s">
        <v>691</v>
      </c>
    </row>
    <row r="3863" spans="1:64">
      <c r="A3863" t="s">
        <v>4999</v>
      </c>
      <c r="B3863" t="s">
        <v>5000</v>
      </c>
      <c r="C3863" t="s">
        <v>692</v>
      </c>
      <c r="D3863" t="s">
        <v>942</v>
      </c>
      <c r="E3863">
        <v>2012</v>
      </c>
      <c r="F3863" s="23">
        <v>26.29</v>
      </c>
      <c r="G3863" s="23">
        <v>10.67</v>
      </c>
      <c r="H3863" s="22">
        <v>31080</v>
      </c>
      <c r="I3863" s="34">
        <v>254.26272299999999</v>
      </c>
      <c r="J3863" s="22">
        <v>0</v>
      </c>
      <c r="K3863" s="22" t="s">
        <v>782</v>
      </c>
      <c r="L3863" s="23">
        <v>0</v>
      </c>
      <c r="M3863" s="23">
        <v>0</v>
      </c>
      <c r="N3863" s="23">
        <v>0</v>
      </c>
      <c r="O3863" s="14">
        <v>0</v>
      </c>
      <c r="P3863" s="22">
        <v>0</v>
      </c>
      <c r="Q3863" s="22" t="s">
        <v>782</v>
      </c>
      <c r="R3863" s="23">
        <v>0</v>
      </c>
      <c r="S3863" s="23">
        <v>0</v>
      </c>
      <c r="T3863" s="23">
        <v>0</v>
      </c>
      <c r="U3863" s="14">
        <v>0</v>
      </c>
      <c r="V3863" s="22">
        <v>0</v>
      </c>
      <c r="W3863" s="22" t="s">
        <v>782</v>
      </c>
      <c r="X3863" s="23">
        <v>0</v>
      </c>
      <c r="Y3863" s="23">
        <v>0</v>
      </c>
      <c r="Z3863" s="23">
        <v>0</v>
      </c>
      <c r="AA3863" s="14">
        <v>0</v>
      </c>
      <c r="AB3863" s="22">
        <v>0</v>
      </c>
      <c r="AC3863" s="22" t="s">
        <v>782</v>
      </c>
      <c r="AD3863" s="23">
        <v>0</v>
      </c>
      <c r="AE3863" s="23">
        <v>0</v>
      </c>
      <c r="AF3863" s="23">
        <v>0</v>
      </c>
      <c r="AG3863" s="14">
        <v>0</v>
      </c>
      <c r="AH3863" s="22" t="s">
        <v>782</v>
      </c>
      <c r="AI3863" s="23" t="s">
        <v>782</v>
      </c>
      <c r="AJ3863" s="23" t="s">
        <v>782</v>
      </c>
      <c r="AK3863" s="23" t="s">
        <v>782</v>
      </c>
      <c r="AL3863" s="14" t="s">
        <v>782</v>
      </c>
      <c r="AM3863" s="22" t="s">
        <v>782</v>
      </c>
      <c r="AN3863" s="23" t="s">
        <v>782</v>
      </c>
      <c r="AO3863" s="23" t="s">
        <v>782</v>
      </c>
      <c r="AP3863" s="23" t="s">
        <v>782</v>
      </c>
      <c r="AQ3863" s="14" t="s">
        <v>782</v>
      </c>
      <c r="AR3863" s="22">
        <v>164</v>
      </c>
      <c r="AS3863" s="23">
        <v>1723.4550000000004</v>
      </c>
      <c r="AT3863" s="23">
        <v>1.7234550000000004</v>
      </c>
      <c r="AU3863" s="23">
        <v>1.3554410000000001</v>
      </c>
      <c r="AV3863" s="14">
        <v>0.53308679463800135</v>
      </c>
      <c r="AW3863" s="22">
        <v>0</v>
      </c>
      <c r="AX3863" s="22" t="s">
        <v>782</v>
      </c>
      <c r="AY3863" s="23">
        <v>0</v>
      </c>
      <c r="AZ3863" s="23">
        <v>0</v>
      </c>
      <c r="BA3863" s="23">
        <v>0</v>
      </c>
      <c r="BB3863" s="14">
        <v>0</v>
      </c>
      <c r="BC3863" s="22">
        <v>0</v>
      </c>
      <c r="BD3863" s="23">
        <v>0</v>
      </c>
      <c r="BE3863" s="23">
        <v>0</v>
      </c>
      <c r="BF3863" s="23">
        <v>0</v>
      </c>
      <c r="BG3863" s="14">
        <v>0</v>
      </c>
      <c r="BH3863" s="22">
        <v>164</v>
      </c>
      <c r="BI3863" s="23">
        <v>1.7234550000000004</v>
      </c>
      <c r="BJ3863" s="23">
        <v>1.3554410000000001</v>
      </c>
      <c r="BK3863" s="14">
        <v>0.53308679463800135</v>
      </c>
      <c r="BL3863" t="s">
        <v>692</v>
      </c>
    </row>
    <row r="3864" spans="1:64">
      <c r="A3864" t="s">
        <v>5001</v>
      </c>
      <c r="B3864" t="s">
        <v>5000</v>
      </c>
      <c r="C3864" t="s">
        <v>692</v>
      </c>
      <c r="D3864" t="s">
        <v>942</v>
      </c>
      <c r="E3864">
        <v>2015</v>
      </c>
      <c r="F3864" s="23">
        <v>26.34</v>
      </c>
      <c r="G3864" s="23">
        <v>10.78</v>
      </c>
      <c r="H3864" s="22">
        <v>31315</v>
      </c>
      <c r="I3864" s="34">
        <v>253.75072754443249</v>
      </c>
      <c r="J3864" s="13">
        <v>0</v>
      </c>
      <c r="K3864" s="13">
        <v>0</v>
      </c>
      <c r="L3864" s="19">
        <v>0</v>
      </c>
      <c r="M3864" s="35">
        <v>0</v>
      </c>
      <c r="N3864" s="19">
        <v>0</v>
      </c>
      <c r="O3864" s="17">
        <v>0</v>
      </c>
      <c r="P3864" s="36">
        <v>0</v>
      </c>
      <c r="Q3864" s="37">
        <v>0</v>
      </c>
      <c r="R3864" s="38">
        <v>0</v>
      </c>
      <c r="S3864" s="27">
        <v>0</v>
      </c>
      <c r="T3864" s="23">
        <v>0</v>
      </c>
      <c r="U3864" s="17">
        <v>0</v>
      </c>
      <c r="V3864" s="22">
        <v>0</v>
      </c>
      <c r="W3864" s="22">
        <v>0</v>
      </c>
      <c r="X3864" s="23">
        <v>0</v>
      </c>
      <c r="Y3864" s="27">
        <v>0</v>
      </c>
      <c r="Z3864" s="27">
        <v>0</v>
      </c>
      <c r="AA3864" s="14">
        <v>0</v>
      </c>
      <c r="AB3864" s="39">
        <v>1</v>
      </c>
      <c r="AC3864" s="22" t="s">
        <v>782</v>
      </c>
      <c r="AD3864" s="23">
        <v>0</v>
      </c>
      <c r="AE3864" s="23">
        <v>0</v>
      </c>
      <c r="AF3864" s="23">
        <v>1.5197621039999998</v>
      </c>
      <c r="AG3864" s="14">
        <v>0.59891930900331503</v>
      </c>
      <c r="AH3864" s="22" t="s">
        <v>782</v>
      </c>
      <c r="AI3864" s="23" t="s">
        <v>782</v>
      </c>
      <c r="AJ3864" s="23" t="s">
        <v>782</v>
      </c>
      <c r="AK3864" s="23" t="s">
        <v>782</v>
      </c>
      <c r="AL3864" s="14" t="s">
        <v>782</v>
      </c>
      <c r="AM3864" s="22" t="s">
        <v>782</v>
      </c>
      <c r="AN3864" s="23" t="s">
        <v>782</v>
      </c>
      <c r="AO3864" s="23" t="s">
        <v>782</v>
      </c>
      <c r="AP3864" s="23" t="s">
        <v>782</v>
      </c>
      <c r="AQ3864" s="14" t="s">
        <v>782</v>
      </c>
      <c r="AR3864" s="40">
        <v>221</v>
      </c>
      <c r="AS3864" s="41">
        <v>2286.2849999999999</v>
      </c>
      <c r="AT3864" s="23">
        <v>2.2862849999999999</v>
      </c>
      <c r="AU3864" s="23">
        <v>2.0305932242313967</v>
      </c>
      <c r="AV3864" s="14">
        <v>0.80023148854847481</v>
      </c>
      <c r="AW3864" s="22">
        <v>0</v>
      </c>
      <c r="AX3864" s="22" t="s">
        <v>782</v>
      </c>
      <c r="AY3864" s="23">
        <v>0</v>
      </c>
      <c r="AZ3864" s="23">
        <v>0</v>
      </c>
      <c r="BA3864" s="23">
        <v>0</v>
      </c>
      <c r="BB3864" s="14">
        <v>0</v>
      </c>
      <c r="BC3864" s="42">
        <v>0</v>
      </c>
      <c r="BD3864" s="46">
        <v>0</v>
      </c>
      <c r="BE3864" s="44">
        <v>0</v>
      </c>
      <c r="BF3864" s="23">
        <v>0</v>
      </c>
      <c r="BG3864" s="14">
        <v>0</v>
      </c>
      <c r="BH3864" s="22">
        <v>222</v>
      </c>
      <c r="BI3864" s="23">
        <v>2.2862849999999999</v>
      </c>
      <c r="BJ3864" s="23">
        <v>3.5503553282313964</v>
      </c>
      <c r="BK3864" s="14">
        <v>1.3991507975517898</v>
      </c>
      <c r="BL3864" t="s">
        <v>692</v>
      </c>
    </row>
    <row r="3865" spans="1:64">
      <c r="A3865" t="s">
        <v>5002</v>
      </c>
      <c r="B3865" t="s">
        <v>5000</v>
      </c>
      <c r="C3865" t="s">
        <v>692</v>
      </c>
      <c r="D3865" t="s">
        <v>942</v>
      </c>
      <c r="E3865">
        <v>2016</v>
      </c>
      <c r="F3865" s="23">
        <v>26.34</v>
      </c>
      <c r="G3865" s="23">
        <v>10.81</v>
      </c>
      <c r="H3865" s="22">
        <v>30966</v>
      </c>
      <c r="I3865" s="34">
        <v>266.25307100002038</v>
      </c>
      <c r="J3865" s="13">
        <v>0</v>
      </c>
      <c r="K3865" s="13">
        <v>0</v>
      </c>
      <c r="L3865" s="19">
        <v>0</v>
      </c>
      <c r="M3865" s="35">
        <v>0</v>
      </c>
      <c r="N3865" s="19">
        <v>0</v>
      </c>
      <c r="O3865" s="17">
        <v>0</v>
      </c>
      <c r="P3865" s="13">
        <v>0</v>
      </c>
      <c r="Q3865" s="13">
        <v>0</v>
      </c>
      <c r="R3865" s="19">
        <v>0</v>
      </c>
      <c r="S3865" s="27">
        <v>0</v>
      </c>
      <c r="T3865" s="19">
        <v>0</v>
      </c>
      <c r="U3865" s="17">
        <v>0</v>
      </c>
      <c r="V3865" s="13">
        <v>0</v>
      </c>
      <c r="W3865" s="13">
        <v>0</v>
      </c>
      <c r="X3865" s="19">
        <v>0</v>
      </c>
      <c r="Y3865" s="27">
        <v>0</v>
      </c>
      <c r="Z3865" s="19">
        <v>0</v>
      </c>
      <c r="AA3865" s="14">
        <v>0</v>
      </c>
      <c r="AB3865" s="13">
        <v>1</v>
      </c>
      <c r="AC3865" s="22" t="s">
        <v>782</v>
      </c>
      <c r="AD3865" s="19">
        <v>0</v>
      </c>
      <c r="AE3865" s="23">
        <v>0</v>
      </c>
      <c r="AF3865" s="19">
        <v>1.507788261</v>
      </c>
      <c r="AG3865" s="14">
        <v>0.56629891829487466</v>
      </c>
      <c r="AH3865" s="22" t="s">
        <v>782</v>
      </c>
      <c r="AI3865" s="23" t="s">
        <v>782</v>
      </c>
      <c r="AJ3865" s="23" t="s">
        <v>782</v>
      </c>
      <c r="AK3865" s="23" t="s">
        <v>782</v>
      </c>
      <c r="AL3865" s="14" t="s">
        <v>782</v>
      </c>
      <c r="AM3865" s="22" t="s">
        <v>782</v>
      </c>
      <c r="AN3865" s="23" t="s">
        <v>782</v>
      </c>
      <c r="AO3865" s="23" t="s">
        <v>782</v>
      </c>
      <c r="AP3865" s="23" t="s">
        <v>782</v>
      </c>
      <c r="AQ3865" s="14" t="s">
        <v>782</v>
      </c>
      <c r="AR3865" s="13">
        <v>232</v>
      </c>
      <c r="AS3865" s="19">
        <v>2380.9149999999986</v>
      </c>
      <c r="AT3865" s="23">
        <v>2.3809149999999986</v>
      </c>
      <c r="AU3865" s="19">
        <v>2.1142525200000013</v>
      </c>
      <c r="AV3865" s="14">
        <v>0.79407629442885919</v>
      </c>
      <c r="AW3865" s="13">
        <v>0</v>
      </c>
      <c r="AX3865" s="22" t="s">
        <v>782</v>
      </c>
      <c r="AY3865" s="19">
        <v>0</v>
      </c>
      <c r="AZ3865" s="23">
        <v>0</v>
      </c>
      <c r="BA3865" s="19">
        <v>0</v>
      </c>
      <c r="BB3865" s="14">
        <v>0</v>
      </c>
      <c r="BC3865" s="13">
        <v>0</v>
      </c>
      <c r="BD3865" s="19">
        <v>0</v>
      </c>
      <c r="BE3865" s="44">
        <v>0</v>
      </c>
      <c r="BF3865" s="19">
        <v>0</v>
      </c>
      <c r="BG3865" s="14">
        <v>0</v>
      </c>
      <c r="BH3865" s="22">
        <v>233</v>
      </c>
      <c r="BI3865" s="23">
        <v>2.3809149999999986</v>
      </c>
      <c r="BJ3865" s="23">
        <v>3.6220407810000013</v>
      </c>
      <c r="BK3865" s="14">
        <v>1.3603752127237339</v>
      </c>
      <c r="BL3865" t="s">
        <v>692</v>
      </c>
    </row>
    <row r="3866" spans="1:64">
      <c r="A3866" t="s">
        <v>5003</v>
      </c>
      <c r="B3866" t="s">
        <v>5000</v>
      </c>
      <c r="C3866" t="s">
        <v>692</v>
      </c>
      <c r="D3866" t="s">
        <v>942</v>
      </c>
      <c r="E3866">
        <v>2017</v>
      </c>
      <c r="F3866" s="23">
        <v>26.34</v>
      </c>
      <c r="G3866" s="23">
        <v>10.86</v>
      </c>
      <c r="H3866" s="22">
        <v>30910</v>
      </c>
      <c r="I3866" s="34">
        <v>242.79837343780483</v>
      </c>
      <c r="J3866" s="13">
        <v>0</v>
      </c>
      <c r="K3866" s="13">
        <v>0</v>
      </c>
      <c r="L3866" s="19">
        <v>0</v>
      </c>
      <c r="M3866" s="19">
        <v>0</v>
      </c>
      <c r="N3866" s="19">
        <v>0</v>
      </c>
      <c r="O3866" s="17">
        <v>0</v>
      </c>
      <c r="P3866" s="13">
        <v>0</v>
      </c>
      <c r="Q3866" s="13">
        <v>0</v>
      </c>
      <c r="R3866" s="19">
        <v>0</v>
      </c>
      <c r="S3866" s="19">
        <v>0</v>
      </c>
      <c r="T3866" s="19">
        <v>0</v>
      </c>
      <c r="U3866" s="17">
        <v>0</v>
      </c>
      <c r="V3866" s="13">
        <v>0</v>
      </c>
      <c r="W3866" s="13">
        <v>0</v>
      </c>
      <c r="X3866" s="19">
        <v>0</v>
      </c>
      <c r="Y3866" s="19">
        <v>0</v>
      </c>
      <c r="Z3866" s="19">
        <v>0</v>
      </c>
      <c r="AA3866" s="14">
        <v>0</v>
      </c>
      <c r="AB3866" s="13">
        <v>1</v>
      </c>
      <c r="AC3866" s="22" t="s">
        <v>782</v>
      </c>
      <c r="AD3866" s="19">
        <v>205</v>
      </c>
      <c r="AE3866" s="19">
        <v>0.20499999999999999</v>
      </c>
      <c r="AF3866" s="19">
        <v>1.5576904979999999</v>
      </c>
      <c r="AG3866" s="14">
        <v>0.64155722130445725</v>
      </c>
      <c r="AH3866" s="22" t="s">
        <v>782</v>
      </c>
      <c r="AI3866" s="23" t="s">
        <v>782</v>
      </c>
      <c r="AJ3866" s="23" t="s">
        <v>782</v>
      </c>
      <c r="AK3866" s="23" t="s">
        <v>782</v>
      </c>
      <c r="AL3866" s="14" t="s">
        <v>782</v>
      </c>
      <c r="AM3866" s="22" t="s">
        <v>782</v>
      </c>
      <c r="AN3866" s="23" t="s">
        <v>782</v>
      </c>
      <c r="AO3866" s="23" t="s">
        <v>782</v>
      </c>
      <c r="AP3866" s="23" t="s">
        <v>782</v>
      </c>
      <c r="AQ3866" s="14" t="s">
        <v>782</v>
      </c>
      <c r="AR3866" s="13">
        <v>248</v>
      </c>
      <c r="AS3866" s="19">
        <v>2531.1199999999994</v>
      </c>
      <c r="AT3866" s="19">
        <v>2.5311200000000005</v>
      </c>
      <c r="AU3866" s="19">
        <v>2.2476345600000012</v>
      </c>
      <c r="AV3866" s="14">
        <v>0.92572060025589686</v>
      </c>
      <c r="AW3866" s="13">
        <v>0</v>
      </c>
      <c r="AX3866" s="22" t="s">
        <v>782</v>
      </c>
      <c r="AY3866" s="19">
        <v>0</v>
      </c>
      <c r="AZ3866" s="19">
        <v>0</v>
      </c>
      <c r="BA3866" s="19">
        <v>0</v>
      </c>
      <c r="BB3866" s="14">
        <v>0</v>
      </c>
      <c r="BC3866" s="13">
        <v>0</v>
      </c>
      <c r="BD3866" s="19">
        <v>0</v>
      </c>
      <c r="BE3866" s="19">
        <v>0</v>
      </c>
      <c r="BF3866" s="19">
        <v>0</v>
      </c>
      <c r="BG3866" s="14">
        <v>0</v>
      </c>
      <c r="BH3866" s="22">
        <v>249</v>
      </c>
      <c r="BI3866" s="23">
        <v>2.7361200000000006</v>
      </c>
      <c r="BJ3866" s="23">
        <v>3.8053250580000011</v>
      </c>
      <c r="BK3866" s="14">
        <v>1.5672778215603542</v>
      </c>
      <c r="BL3866" t="s">
        <v>692</v>
      </c>
    </row>
    <row r="3867" spans="1:64">
      <c r="A3867" t="s">
        <v>5004</v>
      </c>
      <c r="B3867" t="s">
        <v>5000</v>
      </c>
      <c r="C3867" t="s">
        <v>692</v>
      </c>
      <c r="D3867" t="s">
        <v>942</v>
      </c>
      <c r="E3867">
        <v>2018</v>
      </c>
      <c r="F3867" s="23">
        <v>26.34</v>
      </c>
      <c r="G3867" s="23">
        <v>10.86</v>
      </c>
      <c r="H3867" s="22">
        <v>30695</v>
      </c>
      <c r="I3867" s="34">
        <v>242.81562989647134</v>
      </c>
      <c r="J3867" s="13">
        <v>0</v>
      </c>
      <c r="K3867" s="13">
        <v>0</v>
      </c>
      <c r="L3867" s="19">
        <v>0</v>
      </c>
      <c r="M3867" s="19">
        <v>0</v>
      </c>
      <c r="N3867" s="19">
        <v>0</v>
      </c>
      <c r="O3867" s="17">
        <v>0</v>
      </c>
      <c r="P3867" s="13">
        <v>0</v>
      </c>
      <c r="Q3867" s="13">
        <v>0</v>
      </c>
      <c r="R3867" s="19">
        <v>0</v>
      </c>
      <c r="S3867" s="19">
        <v>0</v>
      </c>
      <c r="T3867" s="19">
        <v>0</v>
      </c>
      <c r="U3867" s="17">
        <v>0</v>
      </c>
      <c r="V3867" s="13">
        <v>0</v>
      </c>
      <c r="W3867" s="13">
        <v>0</v>
      </c>
      <c r="X3867" s="19">
        <v>0</v>
      </c>
      <c r="Y3867" s="19">
        <v>0</v>
      </c>
      <c r="Z3867" s="19">
        <v>0</v>
      </c>
      <c r="AA3867" s="14">
        <v>0</v>
      </c>
      <c r="AB3867" s="13">
        <v>1</v>
      </c>
      <c r="AC3867" s="22" t="s">
        <v>782</v>
      </c>
      <c r="AD3867" s="19">
        <v>205</v>
      </c>
      <c r="AE3867" s="19">
        <v>0.20499999999999999</v>
      </c>
      <c r="AF3867" s="19">
        <v>1.2466940639999997</v>
      </c>
      <c r="AG3867" s="14">
        <v>0.51343237852174073</v>
      </c>
      <c r="AH3867" s="22" t="s">
        <v>782</v>
      </c>
      <c r="AI3867" s="23" t="s">
        <v>782</v>
      </c>
      <c r="AJ3867" s="23" t="s">
        <v>782</v>
      </c>
      <c r="AK3867" s="23" t="s">
        <v>782</v>
      </c>
      <c r="AL3867" s="14" t="s">
        <v>782</v>
      </c>
      <c r="AM3867" s="22" t="s">
        <v>782</v>
      </c>
      <c r="AN3867" s="23" t="s">
        <v>782</v>
      </c>
      <c r="AO3867" s="23" t="s">
        <v>782</v>
      </c>
      <c r="AP3867" s="23" t="s">
        <v>782</v>
      </c>
      <c r="AQ3867" s="14" t="s">
        <v>782</v>
      </c>
      <c r="AR3867" s="13">
        <v>260</v>
      </c>
      <c r="AS3867" s="19">
        <v>2765.5949999999998</v>
      </c>
      <c r="AT3867" s="19">
        <v>2.7655950000000007</v>
      </c>
      <c r="AU3867" s="19">
        <v>2.4558483600000014</v>
      </c>
      <c r="AV3867" s="14">
        <v>1.0114045628146322</v>
      </c>
      <c r="AW3867" s="13">
        <v>0</v>
      </c>
      <c r="AX3867" s="22" t="s">
        <v>782</v>
      </c>
      <c r="AY3867" s="19">
        <v>0</v>
      </c>
      <c r="AZ3867" s="19">
        <v>0</v>
      </c>
      <c r="BA3867" s="19">
        <v>0</v>
      </c>
      <c r="BB3867" s="14">
        <v>0</v>
      </c>
      <c r="BC3867" s="13">
        <v>0</v>
      </c>
      <c r="BD3867" s="19">
        <v>0</v>
      </c>
      <c r="BE3867" s="19">
        <v>0</v>
      </c>
      <c r="BF3867" s="19">
        <v>0</v>
      </c>
      <c r="BG3867" s="14">
        <v>0</v>
      </c>
      <c r="BH3867" s="22">
        <v>261</v>
      </c>
      <c r="BI3867" s="23">
        <v>2.9705950000000008</v>
      </c>
      <c r="BJ3867" s="23">
        <v>3.7025424240000011</v>
      </c>
      <c r="BK3867" s="14">
        <v>1.5248369413363729</v>
      </c>
      <c r="BL3867" t="s">
        <v>692</v>
      </c>
    </row>
    <row r="3868" spans="1:64">
      <c r="A3868" t="s">
        <v>5005</v>
      </c>
      <c r="B3868" t="s">
        <v>5000</v>
      </c>
      <c r="C3868" t="s">
        <v>692</v>
      </c>
      <c r="D3868" t="s">
        <v>942</v>
      </c>
      <c r="E3868">
        <v>2019</v>
      </c>
      <c r="F3868" s="23">
        <v>26.34</v>
      </c>
      <c r="G3868" s="23">
        <v>10.77</v>
      </c>
      <c r="H3868" s="22">
        <v>30701</v>
      </c>
      <c r="I3868" s="34">
        <v>246.13990424505556</v>
      </c>
      <c r="J3868" s="22">
        <v>0</v>
      </c>
      <c r="K3868" s="22">
        <v>0</v>
      </c>
      <c r="L3868" s="23">
        <v>0</v>
      </c>
      <c r="M3868" s="23">
        <v>0</v>
      </c>
      <c r="N3868" s="23">
        <v>0</v>
      </c>
      <c r="O3868" s="14">
        <v>0</v>
      </c>
      <c r="P3868" s="22">
        <v>0</v>
      </c>
      <c r="Q3868" s="22">
        <v>0</v>
      </c>
      <c r="R3868" s="23">
        <v>0</v>
      </c>
      <c r="S3868" s="23">
        <v>0</v>
      </c>
      <c r="T3868" s="23">
        <v>0</v>
      </c>
      <c r="U3868" s="14">
        <v>0</v>
      </c>
      <c r="V3868" s="22">
        <v>0</v>
      </c>
      <c r="W3868" s="22">
        <v>0</v>
      </c>
      <c r="X3868" s="23">
        <v>0</v>
      </c>
      <c r="Y3868" s="23">
        <v>0</v>
      </c>
      <c r="Z3868" s="23">
        <v>0</v>
      </c>
      <c r="AA3868" s="14">
        <v>0</v>
      </c>
      <c r="AB3868" s="22">
        <v>1</v>
      </c>
      <c r="AC3868" s="22">
        <v>1</v>
      </c>
      <c r="AD3868" s="23">
        <v>205</v>
      </c>
      <c r="AE3868" s="23">
        <v>0.20499999999999999</v>
      </c>
      <c r="AF3868" s="23">
        <v>1.3008539039999998</v>
      </c>
      <c r="AG3868" s="14">
        <v>0.5285018323176387</v>
      </c>
      <c r="AH3868" s="22">
        <v>2</v>
      </c>
      <c r="AI3868" s="23">
        <v>46.36</v>
      </c>
      <c r="AJ3868" s="23">
        <v>4.6359999999999998E-2</v>
      </c>
      <c r="AK3868" s="23">
        <v>4.1167680000000005E-2</v>
      </c>
      <c r="AL3868" s="14">
        <v>1.6725317305321483E-2</v>
      </c>
      <c r="AM3868" s="22">
        <v>287</v>
      </c>
      <c r="AN3868" s="23">
        <v>3117.752</v>
      </c>
      <c r="AO3868" s="23">
        <v>3.1177520000000012</v>
      </c>
      <c r="AP3868" s="23">
        <v>2.768563776000001</v>
      </c>
      <c r="AQ3868" s="14">
        <v>1.1247927411410845</v>
      </c>
      <c r="AR3868" s="22">
        <v>289</v>
      </c>
      <c r="AS3868" s="23">
        <v>3164.1120000000001</v>
      </c>
      <c r="AT3868" s="23">
        <v>3.1641120000000011</v>
      </c>
      <c r="AU3868" s="23">
        <v>2.8097314560000011</v>
      </c>
      <c r="AV3868" s="14">
        <v>1.141518058446406</v>
      </c>
      <c r="AW3868" s="22">
        <v>0</v>
      </c>
      <c r="AX3868" s="22" t="s">
        <v>782</v>
      </c>
      <c r="AY3868" s="23">
        <v>0</v>
      </c>
      <c r="AZ3868" s="23">
        <v>0</v>
      </c>
      <c r="BA3868" s="23">
        <v>0</v>
      </c>
      <c r="BB3868" s="14">
        <v>0</v>
      </c>
      <c r="BC3868" s="22">
        <v>0</v>
      </c>
      <c r="BD3868" s="23">
        <v>0</v>
      </c>
      <c r="BE3868" s="23">
        <v>0</v>
      </c>
      <c r="BF3868" s="23">
        <v>0</v>
      </c>
      <c r="BG3868" s="14">
        <v>0</v>
      </c>
      <c r="BH3868" s="22">
        <v>290</v>
      </c>
      <c r="BI3868" s="23">
        <v>3.3691120000000012</v>
      </c>
      <c r="BJ3868" s="23">
        <v>4.1105853600000009</v>
      </c>
      <c r="BK3868" s="14">
        <v>1.6700198907640447</v>
      </c>
      <c r="BL3868" t="s">
        <v>692</v>
      </c>
    </row>
    <row r="3869" spans="1:64">
      <c r="A3869" t="s">
        <v>5006</v>
      </c>
      <c r="B3869" t="s">
        <v>5000</v>
      </c>
      <c r="C3869" t="s">
        <v>692</v>
      </c>
      <c r="D3869" t="s">
        <v>942</v>
      </c>
      <c r="E3869">
        <v>2020</v>
      </c>
      <c r="F3869" s="23">
        <v>26.34</v>
      </c>
      <c r="G3869" s="23">
        <v>10.8</v>
      </c>
      <c r="H3869" s="22">
        <v>30733</v>
      </c>
      <c r="I3869" s="34">
        <v>247.21206002706492</v>
      </c>
      <c r="J3869" s="22">
        <v>0</v>
      </c>
      <c r="K3869" s="22">
        <v>0</v>
      </c>
      <c r="L3869" s="23">
        <v>0</v>
      </c>
      <c r="M3869" s="23">
        <v>0</v>
      </c>
      <c r="N3869" s="23">
        <v>0</v>
      </c>
      <c r="O3869" s="14">
        <v>0</v>
      </c>
      <c r="P3869" s="22">
        <v>0</v>
      </c>
      <c r="Q3869" s="22">
        <v>0</v>
      </c>
      <c r="R3869" s="23">
        <v>0</v>
      </c>
      <c r="S3869" s="23">
        <v>0</v>
      </c>
      <c r="T3869" s="23">
        <v>0</v>
      </c>
      <c r="U3869" s="14">
        <v>0</v>
      </c>
      <c r="V3869" s="22">
        <v>0</v>
      </c>
      <c r="W3869" s="22">
        <v>0</v>
      </c>
      <c r="X3869" s="23">
        <v>0</v>
      </c>
      <c r="Y3869" s="23">
        <v>0</v>
      </c>
      <c r="Z3869" s="23">
        <v>0</v>
      </c>
      <c r="AA3869" s="14">
        <v>0</v>
      </c>
      <c r="AB3869" s="22">
        <v>1</v>
      </c>
      <c r="AC3869" s="22">
        <v>1</v>
      </c>
      <c r="AD3869" s="23">
        <v>205</v>
      </c>
      <c r="AE3869" s="23">
        <v>0.20499999999999999</v>
      </c>
      <c r="AF3869" s="23">
        <v>1.495348428</v>
      </c>
      <c r="AG3869" s="14">
        <v>0.60488490239363257</v>
      </c>
      <c r="AH3869" s="22">
        <v>2</v>
      </c>
      <c r="AI3869" s="23">
        <v>46.36</v>
      </c>
      <c r="AJ3869" s="23">
        <v>4.6359999999999998E-2</v>
      </c>
      <c r="AK3869" s="23">
        <v>4.1167680000000005E-2</v>
      </c>
      <c r="AL3869" s="14">
        <v>1.66527798018806E-2</v>
      </c>
      <c r="AM3869" s="22">
        <v>320</v>
      </c>
      <c r="AN3869" s="23">
        <v>3352.322000000001</v>
      </c>
      <c r="AO3869" s="23">
        <v>3.3523220000000014</v>
      </c>
      <c r="AP3869" s="23">
        <v>2.9768619360000006</v>
      </c>
      <c r="AQ3869" s="14">
        <v>1.2041734273295939</v>
      </c>
      <c r="AR3869" s="22">
        <v>322</v>
      </c>
      <c r="AS3869" s="23">
        <v>3398.6820000000012</v>
      </c>
      <c r="AT3869" s="23">
        <v>3.3986820000000013</v>
      </c>
      <c r="AU3869" s="23">
        <v>3.0180296160000006</v>
      </c>
      <c r="AV3869" s="14">
        <v>1.2208262071314746</v>
      </c>
      <c r="AW3869" s="22">
        <v>0</v>
      </c>
      <c r="AX3869" s="22">
        <v>0</v>
      </c>
      <c r="AY3869" s="23">
        <v>0</v>
      </c>
      <c r="AZ3869" s="23">
        <v>0</v>
      </c>
      <c r="BA3869" s="23">
        <v>0</v>
      </c>
      <c r="BB3869" s="14">
        <v>0</v>
      </c>
      <c r="BC3869" s="22">
        <v>0</v>
      </c>
      <c r="BD3869" s="23">
        <v>0</v>
      </c>
      <c r="BE3869" s="23">
        <v>0</v>
      </c>
      <c r="BF3869" s="23">
        <v>0</v>
      </c>
      <c r="BG3869" s="14">
        <v>0</v>
      </c>
      <c r="BH3869" s="22">
        <v>323</v>
      </c>
      <c r="BI3869" s="23">
        <v>3.6036820000000014</v>
      </c>
      <c r="BJ3869" s="23">
        <v>4.5133780440000004</v>
      </c>
      <c r="BK3869" s="14">
        <v>1.8257111095251073</v>
      </c>
      <c r="BL3869" t="s">
        <v>692</v>
      </c>
    </row>
    <row r="3870" spans="1:64">
      <c r="A3870" t="s">
        <v>5007</v>
      </c>
      <c r="B3870" t="s">
        <v>5000</v>
      </c>
      <c r="C3870" t="s">
        <v>692</v>
      </c>
      <c r="D3870" t="s">
        <v>942</v>
      </c>
      <c r="E3870">
        <v>2021</v>
      </c>
      <c r="F3870" s="23">
        <v>26.33</v>
      </c>
      <c r="G3870" s="23">
        <v>10.8</v>
      </c>
      <c r="H3870" s="22">
        <v>30669</v>
      </c>
      <c r="I3870" s="34">
        <v>230.43</v>
      </c>
      <c r="J3870" s="22">
        <v>0</v>
      </c>
      <c r="K3870" s="22">
        <v>0</v>
      </c>
      <c r="L3870" s="23">
        <v>0</v>
      </c>
      <c r="M3870" s="23">
        <v>0</v>
      </c>
      <c r="N3870" s="23">
        <v>0</v>
      </c>
      <c r="O3870" s="14">
        <v>0</v>
      </c>
      <c r="P3870" s="22">
        <v>0</v>
      </c>
      <c r="Q3870" s="22">
        <v>0</v>
      </c>
      <c r="R3870" s="23">
        <v>0</v>
      </c>
      <c r="S3870" s="23">
        <v>0</v>
      </c>
      <c r="T3870" s="23">
        <v>0</v>
      </c>
      <c r="U3870" s="14">
        <v>0</v>
      </c>
      <c r="V3870" s="22">
        <v>0</v>
      </c>
      <c r="W3870" s="22">
        <v>0</v>
      </c>
      <c r="X3870" s="23">
        <v>0</v>
      </c>
      <c r="Y3870" s="23">
        <v>0</v>
      </c>
      <c r="Z3870" s="23">
        <v>0</v>
      </c>
      <c r="AA3870" s="14">
        <v>0</v>
      </c>
      <c r="AB3870" s="22">
        <v>1</v>
      </c>
      <c r="AC3870" s="22">
        <v>1</v>
      </c>
      <c r="AD3870" s="23">
        <v>205</v>
      </c>
      <c r="AE3870" s="23">
        <v>0.20499999999999999</v>
      </c>
      <c r="AF3870" s="23">
        <v>1.6169422499999999</v>
      </c>
      <c r="AG3870" s="14">
        <v>0.7</v>
      </c>
      <c r="AH3870" s="22">
        <v>3</v>
      </c>
      <c r="AI3870" s="23">
        <v>47.15</v>
      </c>
      <c r="AJ3870" s="23">
        <v>4.7149999999999997E-2</v>
      </c>
      <c r="AK3870" s="23">
        <v>4.2190900000000003E-2</v>
      </c>
      <c r="AL3870" s="14">
        <v>0.02</v>
      </c>
      <c r="AM3870" s="22">
        <v>363</v>
      </c>
      <c r="AN3870" s="23">
        <v>3840.732</v>
      </c>
      <c r="AO3870" s="23">
        <v>3.840732</v>
      </c>
      <c r="AP3870" s="23">
        <v>3.4367749939999999</v>
      </c>
      <c r="AQ3870" s="14">
        <v>1.49</v>
      </c>
      <c r="AR3870" s="22">
        <v>366</v>
      </c>
      <c r="AS3870" s="23">
        <v>3887.8820000000001</v>
      </c>
      <c r="AT3870" s="23">
        <v>3.8878819999999998</v>
      </c>
      <c r="AU3870" s="23">
        <v>3.478965895</v>
      </c>
      <c r="AV3870" s="14">
        <v>1.51</v>
      </c>
      <c r="AW3870" s="22">
        <v>0</v>
      </c>
      <c r="AX3870" s="22">
        <v>0</v>
      </c>
      <c r="AY3870" s="23">
        <v>0</v>
      </c>
      <c r="AZ3870" s="23">
        <v>0</v>
      </c>
      <c r="BA3870" s="23">
        <v>0</v>
      </c>
      <c r="BB3870" s="14">
        <v>0</v>
      </c>
      <c r="BC3870" s="22">
        <v>0</v>
      </c>
      <c r="BD3870" s="23">
        <v>0</v>
      </c>
      <c r="BE3870" s="23">
        <v>0</v>
      </c>
      <c r="BF3870" s="23">
        <v>0</v>
      </c>
      <c r="BG3870" s="14">
        <v>0</v>
      </c>
      <c r="BH3870" s="22">
        <v>367</v>
      </c>
      <c r="BI3870" s="23">
        <v>4.09</v>
      </c>
      <c r="BJ3870" s="23">
        <v>5.0999999999999996</v>
      </c>
      <c r="BK3870" s="14">
        <v>2.21</v>
      </c>
      <c r="BL3870" t="s">
        <v>692</v>
      </c>
    </row>
    <row r="3871" spans="1:64">
      <c r="A3871" t="s">
        <v>5008</v>
      </c>
      <c r="B3871" t="s">
        <v>5000</v>
      </c>
      <c r="C3871" t="s">
        <v>692</v>
      </c>
      <c r="D3871" s="111" t="s">
        <v>942</v>
      </c>
      <c r="E3871" s="110">
        <v>2022</v>
      </c>
      <c r="F3871" s="23"/>
      <c r="G3871" s="23"/>
      <c r="H3871" s="22">
        <v>31097</v>
      </c>
      <c r="I3871" s="34">
        <v>225.37669450667826</v>
      </c>
      <c r="J3871" s="22">
        <v>0</v>
      </c>
      <c r="K3871" s="22">
        <v>0</v>
      </c>
      <c r="L3871" s="23">
        <v>0</v>
      </c>
      <c r="M3871" s="23">
        <v>0</v>
      </c>
      <c r="N3871" s="23">
        <v>0</v>
      </c>
      <c r="O3871" s="14">
        <v>0</v>
      </c>
      <c r="P3871" s="22">
        <v>0</v>
      </c>
      <c r="Q3871" s="22">
        <v>0</v>
      </c>
      <c r="R3871" s="23">
        <v>0</v>
      </c>
      <c r="S3871" s="23">
        <v>0</v>
      </c>
      <c r="T3871" s="23">
        <v>0</v>
      </c>
      <c r="U3871" s="14">
        <v>0</v>
      </c>
      <c r="V3871" s="22">
        <v>0</v>
      </c>
      <c r="W3871" s="22">
        <v>0</v>
      </c>
      <c r="X3871" s="23">
        <v>0</v>
      </c>
      <c r="Y3871" s="23">
        <v>0</v>
      </c>
      <c r="Z3871" s="23">
        <v>0</v>
      </c>
      <c r="AA3871" s="14">
        <v>0</v>
      </c>
      <c r="AB3871" s="22">
        <v>1</v>
      </c>
      <c r="AC3871" s="22">
        <v>1</v>
      </c>
      <c r="AD3871" s="23">
        <v>205</v>
      </c>
      <c r="AE3871" s="23">
        <v>0.20499999999999999</v>
      </c>
      <c r="AF3871" s="23">
        <v>1.2271754880000001</v>
      </c>
      <c r="AG3871" s="14">
        <v>0.54449972774963962</v>
      </c>
      <c r="AH3871" s="22">
        <v>4</v>
      </c>
      <c r="AI3871" s="23">
        <v>61.84</v>
      </c>
      <c r="AJ3871" s="23">
        <v>6.1840000000000006E-2</v>
      </c>
      <c r="AK3871" s="23">
        <v>6.3346664704456296E-2</v>
      </c>
      <c r="AL3871" s="14">
        <v>2.8107016496587776E-2</v>
      </c>
      <c r="AM3871" s="22">
        <v>472</v>
      </c>
      <c r="AN3871" s="23">
        <v>5095.0870000000004</v>
      </c>
      <c r="AO3871" s="23">
        <v>5.0950870000000092</v>
      </c>
      <c r="AP3871" s="23">
        <v>5.2192232831344434</v>
      </c>
      <c r="AQ3871" s="14">
        <v>2.315777722518594</v>
      </c>
      <c r="AR3871" s="22">
        <v>476</v>
      </c>
      <c r="AS3871" s="23">
        <v>5156.9270000000006</v>
      </c>
      <c r="AT3871" s="23">
        <v>5.1569270000000103</v>
      </c>
      <c r="AU3871" s="23">
        <v>5.2825699478388959</v>
      </c>
      <c r="AV3871" s="14">
        <v>2.3438847390151802</v>
      </c>
      <c r="AW3871" s="22">
        <v>0</v>
      </c>
      <c r="AX3871" s="22">
        <v>0</v>
      </c>
      <c r="AY3871" s="23">
        <v>0</v>
      </c>
      <c r="AZ3871" s="23">
        <v>0</v>
      </c>
      <c r="BA3871" s="23">
        <v>0</v>
      </c>
      <c r="BB3871" s="14">
        <v>0</v>
      </c>
      <c r="BC3871" s="22">
        <v>0</v>
      </c>
      <c r="BD3871" s="23">
        <v>0</v>
      </c>
      <c r="BE3871" s="23">
        <v>0</v>
      </c>
      <c r="BF3871" s="23">
        <v>0</v>
      </c>
      <c r="BG3871" s="14">
        <v>0</v>
      </c>
      <c r="BH3871" s="22">
        <v>477</v>
      </c>
      <c r="BI3871" s="23">
        <v>5.3619270000000103</v>
      </c>
      <c r="BJ3871" s="23">
        <v>6.5097454358388962</v>
      </c>
      <c r="BK3871" s="14">
        <v>2.88838446676482</v>
      </c>
      <c r="BL3871" t="s">
        <v>692</v>
      </c>
    </row>
    <row r="3872" spans="1:64">
      <c r="A3872" t="s">
        <v>5009</v>
      </c>
      <c r="B3872" t="s">
        <v>5000</v>
      </c>
      <c r="C3872" t="s">
        <v>692</v>
      </c>
      <c r="D3872" t="s">
        <v>942</v>
      </c>
      <c r="E3872">
        <v>2023</v>
      </c>
      <c r="F3872">
        <v>26.34</v>
      </c>
      <c r="G3872">
        <v>10.85</v>
      </c>
      <c r="H3872">
        <v>30034</v>
      </c>
      <c r="I3872">
        <v>225.37669450667826</v>
      </c>
      <c r="J3872">
        <v>0</v>
      </c>
      <c r="K3872">
        <v>0</v>
      </c>
      <c r="L3872">
        <v>0</v>
      </c>
      <c r="M3872">
        <v>0</v>
      </c>
      <c r="N3872">
        <v>0</v>
      </c>
      <c r="O3872">
        <v>0</v>
      </c>
      <c r="P3872">
        <v>0</v>
      </c>
      <c r="Q3872">
        <v>0</v>
      </c>
      <c r="R3872">
        <v>0</v>
      </c>
      <c r="S3872">
        <v>0</v>
      </c>
      <c r="T3872">
        <v>0</v>
      </c>
      <c r="U3872">
        <v>0</v>
      </c>
      <c r="V3872">
        <v>0</v>
      </c>
      <c r="W3872">
        <v>0</v>
      </c>
      <c r="X3872">
        <v>0</v>
      </c>
      <c r="Y3872">
        <v>0</v>
      </c>
      <c r="Z3872">
        <v>0</v>
      </c>
      <c r="AA3872">
        <v>0</v>
      </c>
      <c r="AB3872">
        <v>1</v>
      </c>
      <c r="AC3872">
        <v>1</v>
      </c>
      <c r="AD3872">
        <v>205</v>
      </c>
      <c r="AE3872">
        <v>0.20499999999999999</v>
      </c>
      <c r="AF3872">
        <v>1.2650527890000001</v>
      </c>
      <c r="AG3872">
        <v>0.56130594681452939</v>
      </c>
      <c r="AH3872">
        <v>4</v>
      </c>
      <c r="AI3872">
        <v>61.84</v>
      </c>
      <c r="AJ3872">
        <v>6.1840000000000006E-2</v>
      </c>
      <c r="AK3872">
        <v>5.8005000000000001E-2</v>
      </c>
      <c r="AL3872">
        <v>2.7799999999999998E-2</v>
      </c>
      <c r="AM3872">
        <v>616</v>
      </c>
      <c r="AN3872">
        <v>7744.7020000000002</v>
      </c>
      <c r="AO3872">
        <v>7.7447020000000002</v>
      </c>
      <c r="AP3872">
        <v>7.2644320000000002</v>
      </c>
      <c r="AQ3872">
        <v>3.2232401029312032</v>
      </c>
      <c r="AR3872">
        <v>778</v>
      </c>
      <c r="AS3872">
        <v>7920.6520000000201</v>
      </c>
      <c r="AT3872">
        <v>7.92065200000002</v>
      </c>
      <c r="AU3872">
        <v>7.4294704737563704</v>
      </c>
      <c r="AV3872">
        <v>3.2964679378311783</v>
      </c>
      <c r="AW3872">
        <v>0</v>
      </c>
      <c r="AX3872">
        <v>0</v>
      </c>
      <c r="AY3872">
        <v>0</v>
      </c>
      <c r="AZ3872">
        <v>0</v>
      </c>
      <c r="BA3872">
        <v>0</v>
      </c>
      <c r="BB3872">
        <v>0</v>
      </c>
      <c r="BC3872">
        <v>0</v>
      </c>
      <c r="BD3872">
        <v>0</v>
      </c>
      <c r="BE3872">
        <v>0</v>
      </c>
      <c r="BF3872">
        <v>0</v>
      </c>
      <c r="BG3872">
        <v>0</v>
      </c>
      <c r="BH3872">
        <v>779</v>
      </c>
      <c r="BI3872">
        <v>8.1256520000000201</v>
      </c>
      <c r="BJ3872">
        <v>8.6945232627563698</v>
      </c>
      <c r="BK3872">
        <v>3.8577738846457068</v>
      </c>
      <c r="BL3872" t="s">
        <v>692</v>
      </c>
    </row>
    <row r="3873" spans="1:64">
      <c r="A3873" t="s">
        <v>5010</v>
      </c>
      <c r="B3873" t="s">
        <v>5000</v>
      </c>
      <c r="C3873" t="s">
        <v>692</v>
      </c>
      <c r="D3873" t="s">
        <v>942</v>
      </c>
      <c r="E3873">
        <v>2024</v>
      </c>
      <c r="F3873">
        <v>26.34</v>
      </c>
      <c r="G3873">
        <v>10.85</v>
      </c>
      <c r="H3873">
        <v>30006</v>
      </c>
      <c r="I3873">
        <v>205.75408703201674</v>
      </c>
      <c r="J3873">
        <v>0</v>
      </c>
      <c r="K3873">
        <v>0</v>
      </c>
      <c r="L3873">
        <v>0</v>
      </c>
      <c r="M3873">
        <v>0</v>
      </c>
      <c r="N3873">
        <v>0</v>
      </c>
      <c r="O3873">
        <v>0</v>
      </c>
      <c r="P3873">
        <v>0</v>
      </c>
      <c r="Q3873">
        <v>0</v>
      </c>
      <c r="R3873">
        <v>0</v>
      </c>
      <c r="S3873">
        <v>0</v>
      </c>
      <c r="T3873">
        <v>0</v>
      </c>
      <c r="U3873">
        <v>0</v>
      </c>
      <c r="V3873">
        <v>0</v>
      </c>
      <c r="W3873">
        <v>0</v>
      </c>
      <c r="X3873">
        <v>0</v>
      </c>
      <c r="Y3873">
        <v>0</v>
      </c>
      <c r="Z3873">
        <v>0</v>
      </c>
      <c r="AA3873">
        <v>0</v>
      </c>
      <c r="AB3873">
        <v>1</v>
      </c>
      <c r="AC3873">
        <v>1</v>
      </c>
      <c r="AD3873">
        <v>205</v>
      </c>
      <c r="AE3873">
        <v>0.20499999999999999</v>
      </c>
      <c r="AF3873">
        <v>1.1877143459999999</v>
      </c>
      <c r="AG3873">
        <v>0.57724945498418379</v>
      </c>
      <c r="AH3873">
        <v>5</v>
      </c>
      <c r="AI3873">
        <v>92.77</v>
      </c>
      <c r="AJ3873">
        <v>9.2770000000000005E-2</v>
      </c>
      <c r="AK3873">
        <v>8.3673327275222642E-2</v>
      </c>
      <c r="AL3873">
        <v>4.0666665961392304E-2</v>
      </c>
      <c r="AM3873">
        <v>775</v>
      </c>
      <c r="AN3873">
        <v>9946.7549999999956</v>
      </c>
      <c r="AO3873">
        <v>9.9467550000000102</v>
      </c>
      <c r="AP3873">
        <v>8.9714141041442144</v>
      </c>
      <c r="AQ3873">
        <v>4.360260461192297</v>
      </c>
      <c r="AR3873">
        <v>1072</v>
      </c>
      <c r="AS3873">
        <v>10288.591999999964</v>
      </c>
      <c r="AT3873">
        <v>10.288592000000019</v>
      </c>
      <c r="AU3873">
        <v>9.2797318704024629</v>
      </c>
      <c r="AV3873">
        <v>4.5101081607960838</v>
      </c>
      <c r="AW3873">
        <v>0</v>
      </c>
      <c r="AX3873">
        <v>0</v>
      </c>
      <c r="AY3873">
        <v>0</v>
      </c>
      <c r="AZ3873">
        <v>0</v>
      </c>
      <c r="BA3873">
        <v>0</v>
      </c>
      <c r="BB3873">
        <v>0</v>
      </c>
      <c r="BC3873">
        <v>0</v>
      </c>
      <c r="BD3873">
        <v>0</v>
      </c>
      <c r="BE3873">
        <v>0</v>
      </c>
      <c r="BF3873">
        <v>0</v>
      </c>
      <c r="BG3873">
        <v>0</v>
      </c>
      <c r="BH3873">
        <v>1073</v>
      </c>
      <c r="BI3873">
        <v>10.493592000000019</v>
      </c>
      <c r="BJ3873">
        <v>10.467446216402463</v>
      </c>
      <c r="BK3873">
        <v>5.0873576157802667</v>
      </c>
      <c r="BL3873" t="s">
        <v>692</v>
      </c>
    </row>
    <row r="3874" spans="1:64">
      <c r="A3874" t="s">
        <v>5011</v>
      </c>
      <c r="B3874" t="s">
        <v>5012</v>
      </c>
      <c r="C3874" t="s">
        <v>693</v>
      </c>
      <c r="D3874" t="s">
        <v>942</v>
      </c>
      <c r="E3874">
        <v>2012</v>
      </c>
      <c r="F3874" s="23">
        <v>71.400000000000006</v>
      </c>
      <c r="G3874" s="23">
        <v>18.72</v>
      </c>
      <c r="H3874" s="22">
        <v>54286</v>
      </c>
      <c r="I3874" s="34">
        <v>449.95497999999998</v>
      </c>
      <c r="J3874" s="22">
        <v>2</v>
      </c>
      <c r="K3874" s="22" t="s">
        <v>782</v>
      </c>
      <c r="L3874" s="23">
        <v>1050</v>
      </c>
      <c r="M3874" s="23">
        <v>1.05</v>
      </c>
      <c r="N3874" s="23">
        <v>7.4569080000000003</v>
      </c>
      <c r="O3874" s="14">
        <v>1.6572564659691067</v>
      </c>
      <c r="P3874" s="22">
        <v>1</v>
      </c>
      <c r="Q3874" s="22" t="s">
        <v>782</v>
      </c>
      <c r="R3874" s="23">
        <v>500</v>
      </c>
      <c r="S3874" s="23">
        <v>0.5</v>
      </c>
      <c r="T3874" s="23">
        <v>0.87242600000000003</v>
      </c>
      <c r="U3874" s="14">
        <v>0.19389184224608427</v>
      </c>
      <c r="V3874" s="22">
        <v>0</v>
      </c>
      <c r="W3874" s="22" t="s">
        <v>782</v>
      </c>
      <c r="X3874" s="23">
        <v>0</v>
      </c>
      <c r="Y3874" s="23">
        <v>0</v>
      </c>
      <c r="Z3874" s="23">
        <v>0</v>
      </c>
      <c r="AA3874" s="14">
        <v>0</v>
      </c>
      <c r="AB3874" s="22">
        <v>1</v>
      </c>
      <c r="AC3874" s="22" t="s">
        <v>782</v>
      </c>
      <c r="AD3874" s="23">
        <v>526</v>
      </c>
      <c r="AE3874" s="23">
        <v>0.52600000000000002</v>
      </c>
      <c r="AF3874" s="23">
        <v>0.221528</v>
      </c>
      <c r="AG3874" s="14">
        <v>4.9233369969591184E-2</v>
      </c>
      <c r="AH3874" s="22" t="s">
        <v>782</v>
      </c>
      <c r="AI3874" s="23" t="s">
        <v>782</v>
      </c>
      <c r="AJ3874" s="23" t="s">
        <v>782</v>
      </c>
      <c r="AK3874" s="23" t="s">
        <v>782</v>
      </c>
      <c r="AL3874" s="14" t="s">
        <v>782</v>
      </c>
      <c r="AM3874" s="22" t="s">
        <v>782</v>
      </c>
      <c r="AN3874" s="23" t="s">
        <v>782</v>
      </c>
      <c r="AO3874" s="23" t="s">
        <v>782</v>
      </c>
      <c r="AP3874" s="23" t="s">
        <v>782</v>
      </c>
      <c r="AQ3874" s="14" t="s">
        <v>782</v>
      </c>
      <c r="AR3874" s="22">
        <v>268</v>
      </c>
      <c r="AS3874" s="23">
        <v>3702.9700000000016</v>
      </c>
      <c r="AT3874" s="23">
        <v>3.7029700000000014</v>
      </c>
      <c r="AU3874" s="23">
        <v>3.046449</v>
      </c>
      <c r="AV3874" s="14">
        <v>0.67705640239830223</v>
      </c>
      <c r="AW3874" s="22">
        <v>1</v>
      </c>
      <c r="AX3874" s="22" t="s">
        <v>782</v>
      </c>
      <c r="AY3874" s="23">
        <v>80</v>
      </c>
      <c r="AZ3874" s="23">
        <v>0.08</v>
      </c>
      <c r="BA3874" s="23">
        <v>0.33841399999999999</v>
      </c>
      <c r="BB3874" s="14">
        <v>7.5210635517357766E-2</v>
      </c>
      <c r="BC3874" s="22">
        <v>6</v>
      </c>
      <c r="BD3874" s="23">
        <v>3460</v>
      </c>
      <c r="BE3874" s="23">
        <v>3.46</v>
      </c>
      <c r="BF3874" s="23">
        <v>5.52562</v>
      </c>
      <c r="BG3874" s="14">
        <v>1.2280384139764382</v>
      </c>
      <c r="BH3874" s="22">
        <v>279</v>
      </c>
      <c r="BI3874" s="23">
        <v>9.318970000000002</v>
      </c>
      <c r="BJ3874" s="23">
        <v>17.461345000000001</v>
      </c>
      <c r="BK3874" s="14">
        <v>3.8806871300768804</v>
      </c>
      <c r="BL3874" t="s">
        <v>693</v>
      </c>
    </row>
    <row r="3875" spans="1:64">
      <c r="A3875" t="s">
        <v>5013</v>
      </c>
      <c r="B3875" t="s">
        <v>5012</v>
      </c>
      <c r="C3875" t="s">
        <v>693</v>
      </c>
      <c r="D3875" t="s">
        <v>942</v>
      </c>
      <c r="E3875">
        <v>2015</v>
      </c>
      <c r="F3875" s="23">
        <v>71.66</v>
      </c>
      <c r="G3875" s="23">
        <v>18.95</v>
      </c>
      <c r="H3875" s="22">
        <v>54834</v>
      </c>
      <c r="I3875" s="34">
        <v>443.26128021286644</v>
      </c>
      <c r="J3875" s="13">
        <v>3</v>
      </c>
      <c r="K3875" s="13">
        <v>3</v>
      </c>
      <c r="L3875" s="19">
        <v>1192</v>
      </c>
      <c r="M3875" s="35">
        <v>1.1919999999999999</v>
      </c>
      <c r="N3875" s="19">
        <v>7.1297751383648018</v>
      </c>
      <c r="O3875" s="17">
        <v>1.6084813758018488</v>
      </c>
      <c r="P3875" s="36">
        <v>1</v>
      </c>
      <c r="Q3875" s="36">
        <v>1</v>
      </c>
      <c r="R3875" s="45">
        <v>500</v>
      </c>
      <c r="S3875" s="27">
        <v>0.5</v>
      </c>
      <c r="T3875" s="23">
        <v>2.0087339999999996</v>
      </c>
      <c r="U3875" s="17">
        <v>0.45317154682117716</v>
      </c>
      <c r="V3875" s="22">
        <v>0</v>
      </c>
      <c r="W3875" s="22">
        <v>0</v>
      </c>
      <c r="X3875" s="23">
        <v>0</v>
      </c>
      <c r="Y3875" s="27">
        <v>0</v>
      </c>
      <c r="Z3875" s="27">
        <v>0</v>
      </c>
      <c r="AA3875" s="14">
        <v>0</v>
      </c>
      <c r="AB3875" s="39">
        <v>1</v>
      </c>
      <c r="AC3875" s="22" t="s">
        <v>782</v>
      </c>
      <c r="AD3875" s="23">
        <v>526</v>
      </c>
      <c r="AE3875" s="23">
        <v>0.52600000000000002</v>
      </c>
      <c r="AF3875" s="23">
        <v>2.8383152489999999</v>
      </c>
      <c r="AG3875" s="14">
        <v>0.64032555418261694</v>
      </c>
      <c r="AH3875" s="22" t="s">
        <v>782</v>
      </c>
      <c r="AI3875" s="23" t="s">
        <v>782</v>
      </c>
      <c r="AJ3875" s="23" t="s">
        <v>782</v>
      </c>
      <c r="AK3875" s="23" t="s">
        <v>782</v>
      </c>
      <c r="AL3875" s="14" t="s">
        <v>782</v>
      </c>
      <c r="AM3875" s="22" t="s">
        <v>782</v>
      </c>
      <c r="AN3875" s="23" t="s">
        <v>782</v>
      </c>
      <c r="AO3875" s="23" t="s">
        <v>782</v>
      </c>
      <c r="AP3875" s="23" t="s">
        <v>782</v>
      </c>
      <c r="AQ3875" s="14" t="s">
        <v>782</v>
      </c>
      <c r="AR3875" s="40">
        <v>339</v>
      </c>
      <c r="AS3875" s="41">
        <v>5220.5949999999966</v>
      </c>
      <c r="AT3875" s="23">
        <v>5.2205949999999968</v>
      </c>
      <c r="AU3875" s="23">
        <v>4.6367381290855256</v>
      </c>
      <c r="AV3875" s="14">
        <v>1.0460507912757087</v>
      </c>
      <c r="AW3875" s="22">
        <v>1</v>
      </c>
      <c r="AX3875" s="22" t="s">
        <v>782</v>
      </c>
      <c r="AY3875" s="23">
        <v>132</v>
      </c>
      <c r="AZ3875" s="23">
        <v>0.13200000000000001</v>
      </c>
      <c r="BA3875" s="23">
        <v>0.34395822832544226</v>
      </c>
      <c r="BB3875" s="14">
        <v>7.7597174325775509E-2</v>
      </c>
      <c r="BC3875" s="42">
        <v>6</v>
      </c>
      <c r="BD3875" s="43">
        <v>3540</v>
      </c>
      <c r="BE3875" s="44">
        <v>3.54</v>
      </c>
      <c r="BF3875" s="23">
        <v>5.6179800000000002</v>
      </c>
      <c r="BG3875" s="14">
        <v>1.2674195222515463</v>
      </c>
      <c r="BH3875" s="22">
        <v>351</v>
      </c>
      <c r="BI3875" s="23">
        <v>11.110594999999996</v>
      </c>
      <c r="BJ3875" s="23">
        <v>22.57550074477577</v>
      </c>
      <c r="BK3875" s="14">
        <v>5.093045964658673</v>
      </c>
      <c r="BL3875" t="s">
        <v>693</v>
      </c>
    </row>
    <row r="3876" spans="1:64">
      <c r="A3876" t="s">
        <v>5014</v>
      </c>
      <c r="B3876" t="s">
        <v>5012</v>
      </c>
      <c r="C3876" t="s">
        <v>693</v>
      </c>
      <c r="D3876" t="s">
        <v>942</v>
      </c>
      <c r="E3876">
        <v>2016</v>
      </c>
      <c r="F3876" s="23">
        <v>71.66</v>
      </c>
      <c r="G3876" s="23">
        <v>18.98</v>
      </c>
      <c r="H3876" s="22">
        <v>54744</v>
      </c>
      <c r="I3876" s="34">
        <v>466.22132828405296</v>
      </c>
      <c r="J3876" s="13">
        <v>3</v>
      </c>
      <c r="K3876" s="13">
        <v>3</v>
      </c>
      <c r="L3876" s="19">
        <v>1192</v>
      </c>
      <c r="M3876" s="35">
        <v>1.1919999999999999</v>
      </c>
      <c r="N3876" s="19">
        <v>7.129351999999999</v>
      </c>
      <c r="O3876" s="17">
        <v>1.5291775745738352</v>
      </c>
      <c r="P3876" s="13">
        <v>1</v>
      </c>
      <c r="Q3876" s="13">
        <v>1</v>
      </c>
      <c r="R3876" s="19">
        <v>500</v>
      </c>
      <c r="S3876" s="27">
        <v>0.5</v>
      </c>
      <c r="T3876" s="19">
        <v>1.7937482499999999</v>
      </c>
      <c r="U3876" s="17">
        <v>0.3847417827498294</v>
      </c>
      <c r="V3876" s="13">
        <v>0</v>
      </c>
      <c r="W3876" s="13">
        <v>0</v>
      </c>
      <c r="X3876" s="19">
        <v>0</v>
      </c>
      <c r="Y3876" s="27">
        <v>0</v>
      </c>
      <c r="Z3876" s="19">
        <v>0</v>
      </c>
      <c r="AA3876" s="14">
        <v>0</v>
      </c>
      <c r="AB3876" s="13">
        <v>1</v>
      </c>
      <c r="AC3876" s="22" t="s">
        <v>782</v>
      </c>
      <c r="AD3876" s="19">
        <v>526</v>
      </c>
      <c r="AE3876" s="23">
        <v>0.52600000000000002</v>
      </c>
      <c r="AF3876" s="19">
        <v>1.7751341999999999</v>
      </c>
      <c r="AG3876" s="14">
        <v>0.38074924768745683</v>
      </c>
      <c r="AH3876" s="22" t="s">
        <v>782</v>
      </c>
      <c r="AI3876" s="23" t="s">
        <v>782</v>
      </c>
      <c r="AJ3876" s="23" t="s">
        <v>782</v>
      </c>
      <c r="AK3876" s="23" t="s">
        <v>782</v>
      </c>
      <c r="AL3876" s="14" t="s">
        <v>782</v>
      </c>
      <c r="AM3876" s="22" t="s">
        <v>782</v>
      </c>
      <c r="AN3876" s="23" t="s">
        <v>782</v>
      </c>
      <c r="AO3876" s="23" t="s">
        <v>782</v>
      </c>
      <c r="AP3876" s="23" t="s">
        <v>782</v>
      </c>
      <c r="AQ3876" s="14" t="s">
        <v>782</v>
      </c>
      <c r="AR3876" s="13">
        <v>347</v>
      </c>
      <c r="AS3876" s="19">
        <v>5269.4749999999995</v>
      </c>
      <c r="AT3876" s="23">
        <v>5.269474999999999</v>
      </c>
      <c r="AU3876" s="19">
        <v>4.6792938000000017</v>
      </c>
      <c r="AV3876" s="14">
        <v>1.0036636069873375</v>
      </c>
      <c r="AW3876" s="13">
        <v>1</v>
      </c>
      <c r="AX3876" s="22" t="s">
        <v>782</v>
      </c>
      <c r="AY3876" s="19">
        <v>132</v>
      </c>
      <c r="AZ3876" s="23">
        <v>0.13200000000000001</v>
      </c>
      <c r="BA3876" s="19">
        <v>0.30235499999999998</v>
      </c>
      <c r="BB3876" s="14">
        <v>6.4852245415890811E-2</v>
      </c>
      <c r="BC3876" s="13">
        <v>6</v>
      </c>
      <c r="BD3876" s="19">
        <v>3540</v>
      </c>
      <c r="BE3876" s="44">
        <v>3.54</v>
      </c>
      <c r="BF3876" s="19">
        <v>5.6923199999999996</v>
      </c>
      <c r="BG3876" s="14">
        <v>1.2209480035910885</v>
      </c>
      <c r="BH3876" s="22">
        <v>359</v>
      </c>
      <c r="BI3876" s="23">
        <v>11.159474999999999</v>
      </c>
      <c r="BJ3876" s="23">
        <v>21.372203249999998</v>
      </c>
      <c r="BK3876" s="14">
        <v>4.5841324610054386</v>
      </c>
      <c r="BL3876" t="s">
        <v>693</v>
      </c>
    </row>
    <row r="3877" spans="1:64">
      <c r="A3877" t="s">
        <v>5015</v>
      </c>
      <c r="B3877" t="s">
        <v>5012</v>
      </c>
      <c r="C3877" t="s">
        <v>693</v>
      </c>
      <c r="D3877" t="s">
        <v>942</v>
      </c>
      <c r="E3877">
        <v>2017</v>
      </c>
      <c r="F3877" s="23">
        <v>71.67</v>
      </c>
      <c r="G3877" s="23">
        <v>19.03</v>
      </c>
      <c r="H3877" s="22">
        <v>54628</v>
      </c>
      <c r="I3877" s="34">
        <v>429.10351161955361</v>
      </c>
      <c r="J3877" s="13">
        <v>3</v>
      </c>
      <c r="K3877" s="13">
        <v>3</v>
      </c>
      <c r="L3877" s="19">
        <v>1192</v>
      </c>
      <c r="M3877" s="19">
        <v>1.1919999999999999</v>
      </c>
      <c r="N3877" s="19">
        <v>7.129351999999999</v>
      </c>
      <c r="O3877" s="17">
        <v>1.6614527280589901</v>
      </c>
      <c r="P3877" s="13">
        <v>1</v>
      </c>
      <c r="Q3877" s="13">
        <v>1</v>
      </c>
      <c r="R3877" s="19">
        <v>500</v>
      </c>
      <c r="S3877" s="19">
        <v>0.5</v>
      </c>
      <c r="T3877" s="19">
        <v>1.1755</v>
      </c>
      <c r="U3877" s="17">
        <v>0.27394322539178079</v>
      </c>
      <c r="V3877" s="13">
        <v>0</v>
      </c>
      <c r="W3877" s="13">
        <v>0</v>
      </c>
      <c r="X3877" s="19">
        <v>0</v>
      </c>
      <c r="Y3877" s="19">
        <v>0</v>
      </c>
      <c r="Z3877" s="19">
        <v>0</v>
      </c>
      <c r="AA3877" s="14">
        <v>0</v>
      </c>
      <c r="AB3877" s="13">
        <v>1</v>
      </c>
      <c r="AC3877" s="22" t="s">
        <v>782</v>
      </c>
      <c r="AD3877" s="19">
        <v>526</v>
      </c>
      <c r="AE3877" s="19">
        <v>0.52600000000000002</v>
      </c>
      <c r="AF3877" s="19">
        <v>2.541171759</v>
      </c>
      <c r="AG3877" s="14">
        <v>0.59220483873667806</v>
      </c>
      <c r="AH3877" s="22" t="s">
        <v>782</v>
      </c>
      <c r="AI3877" s="23" t="s">
        <v>782</v>
      </c>
      <c r="AJ3877" s="23" t="s">
        <v>782</v>
      </c>
      <c r="AK3877" s="23" t="s">
        <v>782</v>
      </c>
      <c r="AL3877" s="14" t="s">
        <v>782</v>
      </c>
      <c r="AM3877" s="22" t="s">
        <v>782</v>
      </c>
      <c r="AN3877" s="23" t="s">
        <v>782</v>
      </c>
      <c r="AO3877" s="23" t="s">
        <v>782</v>
      </c>
      <c r="AP3877" s="23" t="s">
        <v>782</v>
      </c>
      <c r="AQ3877" s="14" t="s">
        <v>782</v>
      </c>
      <c r="AR3877" s="13">
        <v>373</v>
      </c>
      <c r="AS3877" s="19">
        <v>5580.3440000000001</v>
      </c>
      <c r="AT3877" s="19">
        <v>5.580344000000002</v>
      </c>
      <c r="AU3877" s="19">
        <v>4.955345472000003</v>
      </c>
      <c r="AV3877" s="14">
        <v>1.1548135444748933</v>
      </c>
      <c r="AW3877" s="13">
        <v>1</v>
      </c>
      <c r="AX3877" s="22" t="s">
        <v>782</v>
      </c>
      <c r="AY3877" s="19">
        <v>132.435</v>
      </c>
      <c r="AZ3877" s="19">
        <v>0.132435</v>
      </c>
      <c r="BA3877" s="19">
        <v>0.21295548</v>
      </c>
      <c r="BB3877" s="14">
        <v>4.9627997495580486E-2</v>
      </c>
      <c r="BC3877" s="13">
        <v>6</v>
      </c>
      <c r="BD3877" s="19">
        <v>3540</v>
      </c>
      <c r="BE3877" s="19">
        <v>3.54</v>
      </c>
      <c r="BF3877" s="19">
        <v>5.6923199999999996</v>
      </c>
      <c r="BG3877" s="14">
        <v>1.3265610385045865</v>
      </c>
      <c r="BH3877" s="22">
        <v>385</v>
      </c>
      <c r="BI3877" s="23">
        <v>11.470779000000002</v>
      </c>
      <c r="BJ3877" s="23">
        <v>21.706644711000003</v>
      </c>
      <c r="BK3877" s="14">
        <v>5.0586033726625086</v>
      </c>
      <c r="BL3877" t="s">
        <v>693</v>
      </c>
    </row>
    <row r="3878" spans="1:64">
      <c r="A3878" t="s">
        <v>5016</v>
      </c>
      <c r="B3878" t="s">
        <v>5012</v>
      </c>
      <c r="C3878" t="s">
        <v>693</v>
      </c>
      <c r="D3878" t="s">
        <v>942</v>
      </c>
      <c r="E3878">
        <v>2018</v>
      </c>
      <c r="F3878" s="23">
        <v>71.66</v>
      </c>
      <c r="G3878" s="23">
        <v>19.07</v>
      </c>
      <c r="H3878" s="22">
        <v>54562</v>
      </c>
      <c r="I3878" s="34">
        <v>429.13400938157343</v>
      </c>
      <c r="J3878" s="13">
        <v>3</v>
      </c>
      <c r="K3878" s="13">
        <v>3</v>
      </c>
      <c r="L3878" s="19">
        <v>1292</v>
      </c>
      <c r="M3878" s="19">
        <v>1.2919999999999998</v>
      </c>
      <c r="N3878" s="19">
        <v>7.7274519999999995</v>
      </c>
      <c r="O3878" s="17">
        <v>1.8007083640693169</v>
      </c>
      <c r="P3878" s="13">
        <v>1</v>
      </c>
      <c r="Q3878" s="13">
        <v>1</v>
      </c>
      <c r="R3878" s="19">
        <v>500</v>
      </c>
      <c r="S3878" s="19">
        <v>0.5</v>
      </c>
      <c r="T3878" s="19">
        <v>1.6682364999999999</v>
      </c>
      <c r="U3878" s="17">
        <v>0.38874488237464599</v>
      </c>
      <c r="V3878" s="13">
        <v>0</v>
      </c>
      <c r="W3878" s="13">
        <v>0</v>
      </c>
      <c r="X3878" s="19">
        <v>0</v>
      </c>
      <c r="Y3878" s="19">
        <v>0</v>
      </c>
      <c r="Z3878" s="19">
        <v>0</v>
      </c>
      <c r="AA3878" s="14">
        <v>0</v>
      </c>
      <c r="AB3878" s="13">
        <v>1</v>
      </c>
      <c r="AC3878" s="22" t="s">
        <v>782</v>
      </c>
      <c r="AD3878" s="19">
        <v>526</v>
      </c>
      <c r="AE3878" s="19">
        <v>0.52600000000000002</v>
      </c>
      <c r="AF3878" s="19">
        <v>2.4583197870000002</v>
      </c>
      <c r="AG3878" s="14">
        <v>0.57285596882491174</v>
      </c>
      <c r="AH3878" s="22" t="s">
        <v>782</v>
      </c>
      <c r="AI3878" s="23" t="s">
        <v>782</v>
      </c>
      <c r="AJ3878" s="23" t="s">
        <v>782</v>
      </c>
      <c r="AK3878" s="23" t="s">
        <v>782</v>
      </c>
      <c r="AL3878" s="14" t="s">
        <v>782</v>
      </c>
      <c r="AM3878" s="22" t="s">
        <v>782</v>
      </c>
      <c r="AN3878" s="23" t="s">
        <v>782</v>
      </c>
      <c r="AO3878" s="23" t="s">
        <v>782</v>
      </c>
      <c r="AP3878" s="23" t="s">
        <v>782</v>
      </c>
      <c r="AQ3878" s="14" t="s">
        <v>782</v>
      </c>
      <c r="AR3878" s="13">
        <v>409</v>
      </c>
      <c r="AS3878" s="19">
        <v>6823.6490000000003</v>
      </c>
      <c r="AT3878" s="19">
        <v>6.8236490000000023</v>
      </c>
      <c r="AU3878" s="19">
        <v>6.0594003120000028</v>
      </c>
      <c r="AV3878" s="14">
        <v>1.4120065479620751</v>
      </c>
      <c r="AW3878" s="13">
        <v>1</v>
      </c>
      <c r="AX3878" s="22" t="s">
        <v>782</v>
      </c>
      <c r="AY3878" s="19">
        <v>132</v>
      </c>
      <c r="AZ3878" s="19">
        <v>0.13200000000000001</v>
      </c>
      <c r="BA3878" s="19">
        <v>0.30235499999999998</v>
      </c>
      <c r="BB3878" s="14">
        <v>7.0457011886735532E-2</v>
      </c>
      <c r="BC3878" s="13">
        <v>6</v>
      </c>
      <c r="BD3878" s="19">
        <v>3540</v>
      </c>
      <c r="BE3878" s="19">
        <v>3.54</v>
      </c>
      <c r="BF3878" s="19">
        <v>5.6923199999999996</v>
      </c>
      <c r="BG3878" s="14">
        <v>1.3264667622599342</v>
      </c>
      <c r="BH3878" s="22">
        <v>421</v>
      </c>
      <c r="BI3878" s="23">
        <v>12.813649000000002</v>
      </c>
      <c r="BJ3878" s="23">
        <v>23.908083599000001</v>
      </c>
      <c r="BK3878" s="14">
        <v>5.57123953737762</v>
      </c>
      <c r="BL3878" t="s">
        <v>693</v>
      </c>
    </row>
    <row r="3879" spans="1:64">
      <c r="A3879" t="s">
        <v>5017</v>
      </c>
      <c r="B3879" t="s">
        <v>5012</v>
      </c>
      <c r="C3879" t="s">
        <v>693</v>
      </c>
      <c r="D3879" t="s">
        <v>942</v>
      </c>
      <c r="E3879">
        <v>2019</v>
      </c>
      <c r="F3879" s="23">
        <v>71.66</v>
      </c>
      <c r="G3879" s="23">
        <v>19.149999999999999</v>
      </c>
      <c r="H3879" s="22">
        <v>54438</v>
      </c>
      <c r="I3879" s="34">
        <v>437.52681073199943</v>
      </c>
      <c r="J3879" s="22">
        <v>3</v>
      </c>
      <c r="K3879" s="22">
        <v>3</v>
      </c>
      <c r="L3879" s="23">
        <v>1292</v>
      </c>
      <c r="M3879" s="23">
        <v>1.2919999999999998</v>
      </c>
      <c r="N3879" s="23">
        <v>7.7274519999999995</v>
      </c>
      <c r="O3879" s="14">
        <v>1.7661665092184111</v>
      </c>
      <c r="P3879" s="22">
        <v>1</v>
      </c>
      <c r="Q3879" s="22">
        <v>2</v>
      </c>
      <c r="R3879" s="23">
        <v>330</v>
      </c>
      <c r="S3879" s="23">
        <v>0.33</v>
      </c>
      <c r="T3879" s="23">
        <v>1.6108802499999999</v>
      </c>
      <c r="U3879" s="14">
        <v>0.36817863739708534</v>
      </c>
      <c r="V3879" s="22">
        <v>0</v>
      </c>
      <c r="W3879" s="22">
        <v>0</v>
      </c>
      <c r="X3879" s="23">
        <v>0</v>
      </c>
      <c r="Y3879" s="23">
        <v>0</v>
      </c>
      <c r="Z3879" s="23">
        <v>0</v>
      </c>
      <c r="AA3879" s="14">
        <v>0</v>
      </c>
      <c r="AB3879" s="22">
        <v>1</v>
      </c>
      <c r="AC3879" s="22">
        <v>1</v>
      </c>
      <c r="AD3879" s="23">
        <v>526</v>
      </c>
      <c r="AE3879" s="23">
        <v>0.52600000000000002</v>
      </c>
      <c r="AF3879" s="23">
        <v>2.7720683759999996</v>
      </c>
      <c r="AG3879" s="14">
        <v>0.63357680215350021</v>
      </c>
      <c r="AH3879" s="22">
        <v>0</v>
      </c>
      <c r="AI3879" s="23">
        <v>0</v>
      </c>
      <c r="AJ3879" s="23">
        <v>0</v>
      </c>
      <c r="AK3879" s="23">
        <v>0</v>
      </c>
      <c r="AL3879" s="14">
        <v>0</v>
      </c>
      <c r="AM3879" s="22">
        <v>440</v>
      </c>
      <c r="AN3879" s="23">
        <v>7884.6040000000003</v>
      </c>
      <c r="AO3879" s="23">
        <v>7.8846040000000022</v>
      </c>
      <c r="AP3879" s="23">
        <v>7.0015283520000038</v>
      </c>
      <c r="AQ3879" s="14">
        <v>1.6002512715246349</v>
      </c>
      <c r="AR3879" s="22">
        <v>440</v>
      </c>
      <c r="AS3879" s="23">
        <v>7884.6040000000003</v>
      </c>
      <c r="AT3879" s="23">
        <v>7.8846040000000022</v>
      </c>
      <c r="AU3879" s="23">
        <v>7.0015283520000038</v>
      </c>
      <c r="AV3879" s="14">
        <v>1.6002512715246349</v>
      </c>
      <c r="AW3879" s="22">
        <v>1</v>
      </c>
      <c r="AX3879" s="22" t="s">
        <v>782</v>
      </c>
      <c r="AY3879" s="23">
        <v>132</v>
      </c>
      <c r="AZ3879" s="23">
        <v>0.13200000000000001</v>
      </c>
      <c r="BA3879" s="23">
        <v>0.30235499999999998</v>
      </c>
      <c r="BB3879" s="14">
        <v>6.9105479386314242E-2</v>
      </c>
      <c r="BC3879" s="22">
        <v>6</v>
      </c>
      <c r="BD3879" s="23">
        <v>5760</v>
      </c>
      <c r="BE3879" s="23">
        <v>5.76</v>
      </c>
      <c r="BF3879" s="23">
        <v>3.7895883206184138</v>
      </c>
      <c r="BG3879" s="14">
        <v>0.86613853772258764</v>
      </c>
      <c r="BH3879" s="22">
        <v>452</v>
      </c>
      <c r="BI3879" s="23">
        <v>15.924604000000002</v>
      </c>
      <c r="BJ3879" s="23">
        <v>23.203872298618414</v>
      </c>
      <c r="BK3879" s="14">
        <v>5.3034172374025328</v>
      </c>
      <c r="BL3879" t="s">
        <v>693</v>
      </c>
    </row>
    <row r="3880" spans="1:64">
      <c r="A3880" t="s">
        <v>5018</v>
      </c>
      <c r="B3880" t="s">
        <v>5012</v>
      </c>
      <c r="C3880" t="s">
        <v>693</v>
      </c>
      <c r="D3880" t="s">
        <v>942</v>
      </c>
      <c r="E3880">
        <v>2020</v>
      </c>
      <c r="F3880" s="23">
        <v>71.66</v>
      </c>
      <c r="G3880" s="23">
        <v>19.22</v>
      </c>
      <c r="H3880" s="22">
        <v>54278</v>
      </c>
      <c r="I3880" s="34">
        <v>438.34826630251001</v>
      </c>
      <c r="J3880" s="22">
        <v>3</v>
      </c>
      <c r="K3880" s="22">
        <v>3</v>
      </c>
      <c r="L3880" s="23">
        <v>1292</v>
      </c>
      <c r="M3880" s="23">
        <v>1.2919999999999998</v>
      </c>
      <c r="N3880" s="23">
        <v>7.7274519999999995</v>
      </c>
      <c r="O3880" s="14">
        <v>1.7628567497669037</v>
      </c>
      <c r="P3880" s="22">
        <v>1</v>
      </c>
      <c r="Q3880" s="22">
        <v>2</v>
      </c>
      <c r="R3880" s="23">
        <v>330</v>
      </c>
      <c r="S3880" s="23">
        <v>0.33</v>
      </c>
      <c r="T3880" s="23">
        <v>1.7383362499999999</v>
      </c>
      <c r="U3880" s="14">
        <v>0.3965651021419464</v>
      </c>
      <c r="V3880" s="22">
        <v>0</v>
      </c>
      <c r="W3880" s="22">
        <v>0</v>
      </c>
      <c r="X3880" s="23">
        <v>0</v>
      </c>
      <c r="Y3880" s="23">
        <v>0</v>
      </c>
      <c r="Z3880" s="23">
        <v>0</v>
      </c>
      <c r="AA3880" s="14">
        <v>0</v>
      </c>
      <c r="AB3880" s="22">
        <v>1</v>
      </c>
      <c r="AC3880" s="22">
        <v>1</v>
      </c>
      <c r="AD3880" s="23">
        <v>526</v>
      </c>
      <c r="AE3880" s="23">
        <v>0.52600000000000002</v>
      </c>
      <c r="AF3880" s="23">
        <v>2.741853807</v>
      </c>
      <c r="AG3880" s="14">
        <v>0.62549666960649275</v>
      </c>
      <c r="AH3880" s="22">
        <v>1</v>
      </c>
      <c r="AI3880" s="23">
        <v>0.34</v>
      </c>
      <c r="AJ3880" s="23">
        <v>3.4000000000000002E-4</v>
      </c>
      <c r="AK3880" s="23">
        <v>3.0192000000000001E-4</v>
      </c>
      <c r="AL3880" s="14">
        <v>6.8876740986501577E-5</v>
      </c>
      <c r="AM3880" s="22">
        <v>488</v>
      </c>
      <c r="AN3880" s="23">
        <v>8235.9790000000048</v>
      </c>
      <c r="AO3880" s="23">
        <v>8.2359790000000093</v>
      </c>
      <c r="AP3880" s="23">
        <v>7.3135493520000034</v>
      </c>
      <c r="AQ3880" s="14">
        <v>1.6684335069213723</v>
      </c>
      <c r="AR3880" s="22">
        <v>489</v>
      </c>
      <c r="AS3880" s="23">
        <v>8236.319000000005</v>
      </c>
      <c r="AT3880" s="23">
        <v>8.2363190000000088</v>
      </c>
      <c r="AU3880" s="23">
        <v>7.3138512720000035</v>
      </c>
      <c r="AV3880" s="14">
        <v>1.6685023836623587</v>
      </c>
      <c r="AW3880" s="22">
        <v>1</v>
      </c>
      <c r="AX3880" s="22">
        <v>1</v>
      </c>
      <c r="AY3880" s="23">
        <v>132</v>
      </c>
      <c r="AZ3880" s="23">
        <v>0.13200000000000001</v>
      </c>
      <c r="BA3880" s="23">
        <v>0.30235499999999998</v>
      </c>
      <c r="BB3880" s="14">
        <v>6.8975977149488887E-2</v>
      </c>
      <c r="BC3880" s="22">
        <v>5</v>
      </c>
      <c r="BD3880" s="23">
        <v>5260</v>
      </c>
      <c r="BE3880" s="23">
        <v>5.26</v>
      </c>
      <c r="BF3880" s="23">
        <v>3.2915283841091316</v>
      </c>
      <c r="BG3880" s="14">
        <v>0.75089344184553108</v>
      </c>
      <c r="BH3880" s="22">
        <v>500</v>
      </c>
      <c r="BI3880" s="23">
        <v>15.776319000000008</v>
      </c>
      <c r="BJ3880" s="23">
        <v>23.115376713109136</v>
      </c>
      <c r="BK3880" s="14">
        <v>5.2732903241727218</v>
      </c>
      <c r="BL3880" t="s">
        <v>693</v>
      </c>
    </row>
    <row r="3881" spans="1:64">
      <c r="A3881" t="s">
        <v>5019</v>
      </c>
      <c r="B3881" t="s">
        <v>5012</v>
      </c>
      <c r="C3881" t="s">
        <v>693</v>
      </c>
      <c r="D3881" t="s">
        <v>942</v>
      </c>
      <c r="E3881">
        <v>2021</v>
      </c>
      <c r="F3881" s="23">
        <v>71.66</v>
      </c>
      <c r="G3881" s="23">
        <v>19.28</v>
      </c>
      <c r="H3881" s="22">
        <v>54061</v>
      </c>
      <c r="I3881" s="34">
        <v>406.96</v>
      </c>
      <c r="J3881" s="22">
        <v>3</v>
      </c>
      <c r="K3881" s="22">
        <v>4</v>
      </c>
      <c r="L3881" s="23">
        <v>1436</v>
      </c>
      <c r="M3881" s="23">
        <v>1.4359999999999999</v>
      </c>
      <c r="N3881" s="23">
        <v>8.5544440000000002</v>
      </c>
      <c r="O3881" s="14">
        <v>2.1</v>
      </c>
      <c r="P3881" s="22">
        <v>1</v>
      </c>
      <c r="Q3881" s="22">
        <v>2</v>
      </c>
      <c r="R3881" s="23">
        <v>200</v>
      </c>
      <c r="S3881" s="23">
        <v>0.2</v>
      </c>
      <c r="T3881" s="23">
        <v>1.7772002499999999</v>
      </c>
      <c r="U3881" s="14">
        <v>0.44</v>
      </c>
      <c r="V3881" s="22">
        <v>0</v>
      </c>
      <c r="W3881" s="22">
        <v>0</v>
      </c>
      <c r="X3881" s="23">
        <v>0</v>
      </c>
      <c r="Y3881" s="23">
        <v>0</v>
      </c>
      <c r="Z3881" s="23">
        <v>0</v>
      </c>
      <c r="AA3881" s="14">
        <v>0</v>
      </c>
      <c r="AB3881" s="22">
        <v>1</v>
      </c>
      <c r="AC3881" s="22">
        <v>1</v>
      </c>
      <c r="AD3881" s="23">
        <v>526</v>
      </c>
      <c r="AE3881" s="23">
        <v>0.52600000000000002</v>
      </c>
      <c r="AF3881" s="23">
        <v>2.4860829</v>
      </c>
      <c r="AG3881" s="14">
        <v>0.61</v>
      </c>
      <c r="AH3881" s="22">
        <v>2</v>
      </c>
      <c r="AI3881" s="23">
        <v>2.34</v>
      </c>
      <c r="AJ3881" s="23">
        <v>2.3400000000000001E-3</v>
      </c>
      <c r="AK3881" s="23">
        <v>2.0938860000000001E-3</v>
      </c>
      <c r="AL3881" s="14">
        <v>0</v>
      </c>
      <c r="AM3881" s="22">
        <v>574</v>
      </c>
      <c r="AN3881" s="23">
        <v>8922.3590000000004</v>
      </c>
      <c r="AO3881" s="23">
        <v>8.9223590000000002</v>
      </c>
      <c r="AP3881" s="23">
        <v>7.983931267</v>
      </c>
      <c r="AQ3881" s="14">
        <v>1.96</v>
      </c>
      <c r="AR3881" s="22">
        <v>576</v>
      </c>
      <c r="AS3881" s="23">
        <v>8924.6990000000005</v>
      </c>
      <c r="AT3881" s="23">
        <v>8.9246990000000004</v>
      </c>
      <c r="AU3881" s="23">
        <v>7.9860251519999998</v>
      </c>
      <c r="AV3881" s="14">
        <v>1.96</v>
      </c>
      <c r="AW3881" s="22">
        <v>1</v>
      </c>
      <c r="AX3881" s="22">
        <v>1</v>
      </c>
      <c r="AY3881" s="23">
        <v>80</v>
      </c>
      <c r="AZ3881" s="23">
        <v>0.08</v>
      </c>
      <c r="BA3881" s="23">
        <v>0.30235499999999998</v>
      </c>
      <c r="BB3881" s="14">
        <v>7.0000000000000007E-2</v>
      </c>
      <c r="BC3881" s="22">
        <v>5</v>
      </c>
      <c r="BD3881" s="23">
        <v>3560</v>
      </c>
      <c r="BE3881" s="23">
        <v>3.56</v>
      </c>
      <c r="BF3881" s="23">
        <v>2.8857725520000002</v>
      </c>
      <c r="BG3881" s="14">
        <v>0.71</v>
      </c>
      <c r="BH3881" s="22">
        <v>587</v>
      </c>
      <c r="BI3881" s="23">
        <v>14.73</v>
      </c>
      <c r="BJ3881" s="23">
        <v>23.99</v>
      </c>
      <c r="BK3881" s="14">
        <v>5.9</v>
      </c>
      <c r="BL3881" t="s">
        <v>693</v>
      </c>
    </row>
    <row r="3882" spans="1:64">
      <c r="A3882" t="s">
        <v>5020</v>
      </c>
      <c r="B3882" t="s">
        <v>5012</v>
      </c>
      <c r="C3882" t="s">
        <v>693</v>
      </c>
      <c r="D3882" s="111" t="s">
        <v>942</v>
      </c>
      <c r="E3882" s="110">
        <v>2022</v>
      </c>
      <c r="F3882" s="23"/>
      <c r="G3882" s="23"/>
      <c r="H3882" s="22">
        <v>54637</v>
      </c>
      <c r="I3882" s="34">
        <v>395.98374305435829</v>
      </c>
      <c r="J3882" s="22">
        <v>3</v>
      </c>
      <c r="K3882" s="22">
        <v>5</v>
      </c>
      <c r="L3882" s="23">
        <v>2025</v>
      </c>
      <c r="M3882" s="23">
        <v>2.0249999999999999</v>
      </c>
      <c r="N3882" s="23">
        <v>11.98395</v>
      </c>
      <c r="O3882" s="14">
        <v>3.0263742414180159</v>
      </c>
      <c r="P3882" s="22">
        <v>1</v>
      </c>
      <c r="Q3882" s="22">
        <v>2</v>
      </c>
      <c r="R3882" s="23">
        <v>200</v>
      </c>
      <c r="S3882" s="23">
        <v>0.2</v>
      </c>
      <c r="T3882" s="23">
        <v>0.47020000000000001</v>
      </c>
      <c r="U3882" s="14">
        <v>0.11874224845019804</v>
      </c>
      <c r="V3882" s="22">
        <v>0</v>
      </c>
      <c r="W3882" s="22">
        <v>0</v>
      </c>
      <c r="X3882" s="23">
        <v>0</v>
      </c>
      <c r="Y3882" s="23">
        <v>0</v>
      </c>
      <c r="Z3882" s="23">
        <v>0</v>
      </c>
      <c r="AA3882" s="14">
        <v>0</v>
      </c>
      <c r="AB3882" s="22">
        <v>1</v>
      </c>
      <c r="AC3882" s="22">
        <v>1</v>
      </c>
      <c r="AD3882" s="23">
        <v>526</v>
      </c>
      <c r="AE3882" s="23">
        <v>0.52600000000000002</v>
      </c>
      <c r="AF3882" s="23">
        <v>2.4447464999999999</v>
      </c>
      <c r="AG3882" s="14">
        <v>0.61738557273660599</v>
      </c>
      <c r="AH3882" s="22">
        <v>1</v>
      </c>
      <c r="AI3882" s="23">
        <v>2</v>
      </c>
      <c r="AJ3882" s="23">
        <v>2E-3</v>
      </c>
      <c r="AK3882" s="23">
        <v>2.0487278364959998E-3</v>
      </c>
      <c r="AL3882" s="14">
        <v>5.1737675407921048E-4</v>
      </c>
      <c r="AM3882" s="22">
        <v>749</v>
      </c>
      <c r="AN3882" s="23">
        <v>10480.317000000001</v>
      </c>
      <c r="AO3882" s="23">
        <v>10.480317000000015</v>
      </c>
      <c r="AP3882" s="23">
        <v>10.735658586601129</v>
      </c>
      <c r="AQ3882" s="14">
        <v>2.7111361955905857</v>
      </c>
      <c r="AR3882" s="22">
        <v>750</v>
      </c>
      <c r="AS3882" s="23">
        <v>10482.316999999999</v>
      </c>
      <c r="AT3882" s="23">
        <v>10.482317</v>
      </c>
      <c r="AU3882" s="23">
        <v>10.737707314437595</v>
      </c>
      <c r="AV3882" s="14">
        <v>2.7116535723446571</v>
      </c>
      <c r="AW3882" s="22">
        <v>1</v>
      </c>
      <c r="AX3882" s="22">
        <v>1</v>
      </c>
      <c r="AY3882" s="23">
        <v>80</v>
      </c>
      <c r="AZ3882" s="23">
        <v>0.08</v>
      </c>
      <c r="BA3882" s="23">
        <v>0.30235499999999998</v>
      </c>
      <c r="BB3882" s="14">
        <v>7.6355407337642775E-2</v>
      </c>
      <c r="BC3882" s="22">
        <v>5</v>
      </c>
      <c r="BD3882" s="23">
        <v>3560</v>
      </c>
      <c r="BE3882" s="23">
        <v>3.56</v>
      </c>
      <c r="BF3882" s="23">
        <v>3.223328515546152</v>
      </c>
      <c r="BG3882" s="14">
        <v>0.81400526463119793</v>
      </c>
      <c r="BH3882" s="22">
        <v>761</v>
      </c>
      <c r="BI3882" s="23">
        <v>16.873317</v>
      </c>
      <c r="BJ3882" s="23">
        <v>29.162287329983744</v>
      </c>
      <c r="BK3882" s="14">
        <v>7.3645163069183184</v>
      </c>
      <c r="BL3882" t="s">
        <v>693</v>
      </c>
    </row>
    <row r="3883" spans="1:64">
      <c r="A3883" t="s">
        <v>5021</v>
      </c>
      <c r="B3883" t="s">
        <v>5012</v>
      </c>
      <c r="C3883" t="s">
        <v>693</v>
      </c>
      <c r="D3883" t="s">
        <v>942</v>
      </c>
      <c r="E3883">
        <v>2023</v>
      </c>
      <c r="F3883">
        <v>71.67</v>
      </c>
      <c r="G3883">
        <v>19.34</v>
      </c>
      <c r="H3883">
        <v>53007</v>
      </c>
      <c r="I3883">
        <v>395.98374305435829</v>
      </c>
      <c r="J3883">
        <v>3</v>
      </c>
      <c r="K3883">
        <v>5</v>
      </c>
      <c r="L3883">
        <v>2025</v>
      </c>
      <c r="M3883">
        <v>2.0249999999999999</v>
      </c>
      <c r="N3883">
        <v>11.98395</v>
      </c>
      <c r="O3883">
        <v>3.0263742414180159</v>
      </c>
      <c r="P3883">
        <v>1</v>
      </c>
      <c r="Q3883">
        <v>2</v>
      </c>
      <c r="R3883">
        <v>200</v>
      </c>
      <c r="S3883">
        <v>0.2</v>
      </c>
      <c r="T3883">
        <v>1.7958829999999999</v>
      </c>
      <c r="U3883">
        <v>0.45352442657058067</v>
      </c>
      <c r="V3883">
        <v>0</v>
      </c>
      <c r="W3883">
        <v>0</v>
      </c>
      <c r="X3883">
        <v>0</v>
      </c>
      <c r="Y3883">
        <v>0</v>
      </c>
      <c r="Z3883">
        <v>0</v>
      </c>
      <c r="AA3883">
        <v>0</v>
      </c>
      <c r="AB3883">
        <v>1</v>
      </c>
      <c r="AC3883">
        <v>1</v>
      </c>
      <c r="AD3883">
        <v>526</v>
      </c>
      <c r="AE3883">
        <v>0.52600000000000002</v>
      </c>
      <c r="AF3883">
        <v>2.2456671930000001</v>
      </c>
      <c r="AG3883">
        <v>0.56711095654543786</v>
      </c>
      <c r="AH3883">
        <v>2</v>
      </c>
      <c r="AI3883">
        <v>14</v>
      </c>
      <c r="AJ3883">
        <v>1.4E-2</v>
      </c>
      <c r="AK3883">
        <v>1.3132E-2</v>
      </c>
      <c r="AL3883">
        <v>3.5820000000000001E-3</v>
      </c>
      <c r="AM3883">
        <v>923</v>
      </c>
      <c r="AN3883">
        <v>15304.13</v>
      </c>
      <c r="AO3883">
        <v>15.304130000000001</v>
      </c>
      <c r="AP3883">
        <v>14.355079</v>
      </c>
      <c r="AQ3883">
        <v>3.6251687731608264</v>
      </c>
      <c r="AR3883">
        <v>1365</v>
      </c>
      <c r="AS3883">
        <v>15633.577999999899</v>
      </c>
      <c r="AT3883">
        <v>15.633578</v>
      </c>
      <c r="AU3883">
        <v>14.6640966110071</v>
      </c>
      <c r="AV3883">
        <v>3.7032067270989204</v>
      </c>
      <c r="AW3883">
        <v>1</v>
      </c>
      <c r="AX3883">
        <v>1</v>
      </c>
      <c r="AY3883">
        <v>80</v>
      </c>
      <c r="AZ3883">
        <v>0.08</v>
      </c>
      <c r="BA3883">
        <v>0.30235499999999998</v>
      </c>
      <c r="BB3883">
        <v>7.6355407337642775E-2</v>
      </c>
      <c r="BC3883">
        <v>5</v>
      </c>
      <c r="BD3883">
        <v>3560</v>
      </c>
      <c r="BE3883">
        <v>3.56</v>
      </c>
      <c r="BF3883">
        <v>3.8488000000000002</v>
      </c>
      <c r="BG3883">
        <v>0.9719590936518977</v>
      </c>
      <c r="BH3883">
        <v>1376</v>
      </c>
      <c r="BI3883">
        <v>22.024577999999998</v>
      </c>
      <c r="BJ3883">
        <v>34.840751804007098</v>
      </c>
      <c r="BK3883">
        <v>8.7985308526224948</v>
      </c>
      <c r="BL3883" t="s">
        <v>693</v>
      </c>
    </row>
    <row r="3884" spans="1:64">
      <c r="A3884" t="s">
        <v>5022</v>
      </c>
      <c r="B3884" t="s">
        <v>5012</v>
      </c>
      <c r="C3884" t="s">
        <v>693</v>
      </c>
      <c r="D3884" t="s">
        <v>942</v>
      </c>
      <c r="E3884">
        <v>2024</v>
      </c>
      <c r="F3884">
        <v>71.67</v>
      </c>
      <c r="G3884">
        <v>19.34</v>
      </c>
      <c r="H3884">
        <v>53044</v>
      </c>
      <c r="I3884">
        <v>363.7279141680429</v>
      </c>
      <c r="J3884">
        <v>3</v>
      </c>
      <c r="K3884">
        <v>5</v>
      </c>
      <c r="L3884">
        <v>2025</v>
      </c>
      <c r="M3884">
        <v>2.0249999999999999</v>
      </c>
      <c r="N3884">
        <v>11.98395</v>
      </c>
      <c r="O3884">
        <v>3.2947567489866603</v>
      </c>
      <c r="P3884">
        <v>1</v>
      </c>
      <c r="Q3884">
        <v>2</v>
      </c>
      <c r="R3884">
        <v>200</v>
      </c>
      <c r="S3884">
        <v>0.2</v>
      </c>
      <c r="T3884">
        <v>1.7958832499999999</v>
      </c>
      <c r="U3884">
        <v>0.49374358690828962</v>
      </c>
      <c r="V3884">
        <v>0</v>
      </c>
      <c r="W3884">
        <v>0</v>
      </c>
      <c r="X3884">
        <v>0</v>
      </c>
      <c r="Y3884">
        <v>0</v>
      </c>
      <c r="Z3884">
        <v>0</v>
      </c>
      <c r="AA3884">
        <v>0</v>
      </c>
      <c r="AB3884">
        <v>1</v>
      </c>
      <c r="AC3884">
        <v>1</v>
      </c>
      <c r="AD3884">
        <v>526</v>
      </c>
      <c r="AE3884">
        <v>0.52600000000000002</v>
      </c>
      <c r="AF3884">
        <v>2.4109995</v>
      </c>
      <c r="AG3884">
        <v>0.6628579787489487</v>
      </c>
      <c r="AH3884">
        <v>4</v>
      </c>
      <c r="AI3884">
        <v>113.79</v>
      </c>
      <c r="AJ3884">
        <v>0.11379</v>
      </c>
      <c r="AK3884">
        <v>0.10263218616629928</v>
      </c>
      <c r="AL3884">
        <v>2.8216747235650173E-2</v>
      </c>
      <c r="AM3884">
        <v>1182</v>
      </c>
      <c r="AN3884">
        <v>18520.989999999972</v>
      </c>
      <c r="AO3884">
        <v>18.520989999999987</v>
      </c>
      <c r="AP3884">
        <v>16.704892289868756</v>
      </c>
      <c r="AQ3884">
        <v>4.5926891061077777</v>
      </c>
      <c r="AR3884">
        <v>1950</v>
      </c>
      <c r="AS3884">
        <v>19242.489999999631</v>
      </c>
      <c r="AT3884">
        <v>19.242489999999965</v>
      </c>
      <c r="AU3884">
        <v>17.355644748951214</v>
      </c>
      <c r="AV3884">
        <v>4.7716009887909996</v>
      </c>
      <c r="AW3884">
        <v>1</v>
      </c>
      <c r="AX3884">
        <v>1</v>
      </c>
      <c r="AY3884">
        <v>80</v>
      </c>
      <c r="AZ3884">
        <v>0.08</v>
      </c>
      <c r="BA3884">
        <v>0.30235499999999998</v>
      </c>
      <c r="BB3884">
        <v>8.3126696693482674E-2</v>
      </c>
      <c r="BC3884">
        <v>5</v>
      </c>
      <c r="BD3884">
        <v>3560</v>
      </c>
      <c r="BE3884">
        <v>3.5599999999999996</v>
      </c>
      <c r="BF3884">
        <v>3.377992030379688</v>
      </c>
      <c r="BG3884">
        <v>0.92871399164020441</v>
      </c>
      <c r="BH3884">
        <v>1961</v>
      </c>
      <c r="BI3884">
        <v>25.633489999999963</v>
      </c>
      <c r="BJ3884">
        <v>37.226824529330898</v>
      </c>
      <c r="BK3884">
        <v>10.234799991768584</v>
      </c>
      <c r="BL3884" t="s">
        <v>693</v>
      </c>
    </row>
    <row r="3885" spans="1:64">
      <c r="A3885" t="s">
        <v>5023</v>
      </c>
      <c r="B3885" t="s">
        <v>5024</v>
      </c>
      <c r="C3885" t="s">
        <v>694</v>
      </c>
      <c r="D3885" t="s">
        <v>942</v>
      </c>
      <c r="E3885">
        <v>2012</v>
      </c>
      <c r="F3885" s="23">
        <v>22.4</v>
      </c>
      <c r="G3885" s="23">
        <v>7.88</v>
      </c>
      <c r="H3885" s="22">
        <v>22754</v>
      </c>
      <c r="I3885" s="34">
        <v>196.19563499999998</v>
      </c>
      <c r="J3885" s="22">
        <v>0</v>
      </c>
      <c r="K3885" s="22" t="s">
        <v>782</v>
      </c>
      <c r="L3885" s="23">
        <v>0</v>
      </c>
      <c r="M3885" s="23">
        <v>0</v>
      </c>
      <c r="N3885" s="23">
        <v>0</v>
      </c>
      <c r="O3885" s="14">
        <v>0</v>
      </c>
      <c r="P3885" s="22">
        <v>0</v>
      </c>
      <c r="Q3885" s="22" t="s">
        <v>782</v>
      </c>
      <c r="R3885" s="23">
        <v>0</v>
      </c>
      <c r="S3885" s="23">
        <v>0</v>
      </c>
      <c r="T3885" s="23">
        <v>0</v>
      </c>
      <c r="U3885" s="14">
        <v>0</v>
      </c>
      <c r="V3885" s="22">
        <v>0</v>
      </c>
      <c r="W3885" s="22" t="s">
        <v>782</v>
      </c>
      <c r="X3885" s="23">
        <v>0</v>
      </c>
      <c r="Y3885" s="23">
        <v>0</v>
      </c>
      <c r="Z3885" s="23">
        <v>0</v>
      </c>
      <c r="AA3885" s="14">
        <v>0</v>
      </c>
      <c r="AB3885" s="22">
        <v>0</v>
      </c>
      <c r="AC3885" s="22" t="s">
        <v>782</v>
      </c>
      <c r="AD3885" s="23">
        <v>0</v>
      </c>
      <c r="AE3885" s="23">
        <v>0</v>
      </c>
      <c r="AF3885" s="23">
        <v>0</v>
      </c>
      <c r="AG3885" s="14">
        <v>0</v>
      </c>
      <c r="AH3885" s="22" t="s">
        <v>782</v>
      </c>
      <c r="AI3885" s="23" t="s">
        <v>782</v>
      </c>
      <c r="AJ3885" s="23" t="s">
        <v>782</v>
      </c>
      <c r="AK3885" s="23" t="s">
        <v>782</v>
      </c>
      <c r="AL3885" s="14" t="s">
        <v>782</v>
      </c>
      <c r="AM3885" s="22" t="s">
        <v>782</v>
      </c>
      <c r="AN3885" s="23" t="s">
        <v>782</v>
      </c>
      <c r="AO3885" s="23" t="s">
        <v>782</v>
      </c>
      <c r="AP3885" s="23" t="s">
        <v>782</v>
      </c>
      <c r="AQ3885" s="14" t="s">
        <v>782</v>
      </c>
      <c r="AR3885" s="22">
        <v>150</v>
      </c>
      <c r="AS3885" s="23">
        <v>1002.2559999999999</v>
      </c>
      <c r="AT3885" s="23">
        <v>1.0022559999999998</v>
      </c>
      <c r="AU3885" s="23">
        <v>0.76249100000000003</v>
      </c>
      <c r="AV3885" s="14">
        <v>0.38863810604145199</v>
      </c>
      <c r="AW3885" s="22">
        <v>1</v>
      </c>
      <c r="AX3885" s="22" t="s">
        <v>782</v>
      </c>
      <c r="AY3885" s="23">
        <v>1800</v>
      </c>
      <c r="AZ3885" s="23">
        <v>1.8</v>
      </c>
      <c r="BA3885" s="23">
        <v>4.7365789999999999</v>
      </c>
      <c r="BB3885" s="14">
        <v>2.4142122224074964</v>
      </c>
      <c r="BC3885" s="22">
        <v>0</v>
      </c>
      <c r="BD3885" s="23">
        <v>0</v>
      </c>
      <c r="BE3885" s="23">
        <v>0</v>
      </c>
      <c r="BF3885" s="23">
        <v>0</v>
      </c>
      <c r="BG3885" s="14">
        <v>0</v>
      </c>
      <c r="BH3885" s="22">
        <v>151</v>
      </c>
      <c r="BI3885" s="23">
        <v>2.8022559999999999</v>
      </c>
      <c r="BJ3885" s="23">
        <v>5.4990699999999997</v>
      </c>
      <c r="BK3885" s="14">
        <v>2.8028503284489483</v>
      </c>
      <c r="BL3885" t="s">
        <v>694</v>
      </c>
    </row>
    <row r="3886" spans="1:64">
      <c r="A3886" t="s">
        <v>5025</v>
      </c>
      <c r="B3886" t="s">
        <v>5024</v>
      </c>
      <c r="C3886" t="s">
        <v>694</v>
      </c>
      <c r="D3886" t="s">
        <v>942</v>
      </c>
      <c r="E3886">
        <v>2015</v>
      </c>
      <c r="F3886" s="23">
        <v>22.39</v>
      </c>
      <c r="G3886" s="23">
        <v>7.92</v>
      </c>
      <c r="H3886" s="22">
        <v>22818</v>
      </c>
      <c r="I3886" s="34">
        <v>183.64461406212845</v>
      </c>
      <c r="J3886" s="13">
        <v>0</v>
      </c>
      <c r="K3886" s="13">
        <v>0</v>
      </c>
      <c r="L3886" s="19">
        <v>0</v>
      </c>
      <c r="M3886" s="35">
        <v>0</v>
      </c>
      <c r="N3886" s="19">
        <v>0</v>
      </c>
      <c r="O3886" s="17">
        <v>0</v>
      </c>
      <c r="P3886" s="36">
        <v>0</v>
      </c>
      <c r="Q3886" s="37">
        <v>0</v>
      </c>
      <c r="R3886" s="38">
        <v>0</v>
      </c>
      <c r="S3886" s="27">
        <v>0</v>
      </c>
      <c r="T3886" s="23">
        <v>0</v>
      </c>
      <c r="U3886" s="17">
        <v>0</v>
      </c>
      <c r="V3886" s="22">
        <v>0</v>
      </c>
      <c r="W3886" s="22">
        <v>0</v>
      </c>
      <c r="X3886" s="23">
        <v>0</v>
      </c>
      <c r="Y3886" s="27">
        <v>0</v>
      </c>
      <c r="Z3886" s="27">
        <v>0</v>
      </c>
      <c r="AA3886" s="14">
        <v>0</v>
      </c>
      <c r="AB3886" s="39">
        <v>0</v>
      </c>
      <c r="AC3886" s="22" t="s">
        <v>782</v>
      </c>
      <c r="AD3886" s="23">
        <v>0</v>
      </c>
      <c r="AE3886" s="23">
        <v>0</v>
      </c>
      <c r="AF3886" s="23">
        <v>0</v>
      </c>
      <c r="AG3886" s="14">
        <v>0</v>
      </c>
      <c r="AH3886" s="22" t="s">
        <v>782</v>
      </c>
      <c r="AI3886" s="23" t="s">
        <v>782</v>
      </c>
      <c r="AJ3886" s="23" t="s">
        <v>782</v>
      </c>
      <c r="AK3886" s="23" t="s">
        <v>782</v>
      </c>
      <c r="AL3886" s="14" t="s">
        <v>782</v>
      </c>
      <c r="AM3886" s="22" t="s">
        <v>782</v>
      </c>
      <c r="AN3886" s="23" t="s">
        <v>782</v>
      </c>
      <c r="AO3886" s="23" t="s">
        <v>782</v>
      </c>
      <c r="AP3886" s="23" t="s">
        <v>782</v>
      </c>
      <c r="AQ3886" s="14" t="s">
        <v>782</v>
      </c>
      <c r="AR3886" s="40">
        <v>191</v>
      </c>
      <c r="AS3886" s="41">
        <v>1323.9060000000002</v>
      </c>
      <c r="AT3886" s="23">
        <v>1.3239060000000002</v>
      </c>
      <c r="AU3886" s="23">
        <v>1.1758440234350886</v>
      </c>
      <c r="AV3886" s="14">
        <v>0.6402823352267174</v>
      </c>
      <c r="AW3886" s="22">
        <v>1</v>
      </c>
      <c r="AX3886" s="22" t="s">
        <v>782</v>
      </c>
      <c r="AY3886" s="23">
        <v>2200</v>
      </c>
      <c r="AZ3886" s="23">
        <v>2.2000000000000002</v>
      </c>
      <c r="BA3886" s="23">
        <v>5.7326371387573714</v>
      </c>
      <c r="BB3886" s="14">
        <v>3.1215928482487234</v>
      </c>
      <c r="BC3886" s="42">
        <v>0</v>
      </c>
      <c r="BD3886" s="46">
        <v>0</v>
      </c>
      <c r="BE3886" s="44">
        <v>0</v>
      </c>
      <c r="BF3886" s="23">
        <v>0</v>
      </c>
      <c r="BG3886" s="14">
        <v>0</v>
      </c>
      <c r="BH3886" s="22">
        <v>192</v>
      </c>
      <c r="BI3886" s="23">
        <v>3.5239060000000002</v>
      </c>
      <c r="BJ3886" s="23">
        <v>6.9084811621924604</v>
      </c>
      <c r="BK3886" s="14">
        <v>3.7618751834754409</v>
      </c>
      <c r="BL3886" t="s">
        <v>694</v>
      </c>
    </row>
    <row r="3887" spans="1:64">
      <c r="A3887" t="s">
        <v>5026</v>
      </c>
      <c r="B3887" t="s">
        <v>5024</v>
      </c>
      <c r="C3887" t="s">
        <v>694</v>
      </c>
      <c r="D3887" t="s">
        <v>942</v>
      </c>
      <c r="E3887">
        <v>2016</v>
      </c>
      <c r="F3887" s="23">
        <v>22.39</v>
      </c>
      <c r="G3887" s="23">
        <v>7.98</v>
      </c>
      <c r="H3887" s="22">
        <v>22768</v>
      </c>
      <c r="I3887" s="34">
        <v>194.00806559407522</v>
      </c>
      <c r="J3887" s="13">
        <v>0</v>
      </c>
      <c r="K3887" s="13">
        <v>0</v>
      </c>
      <c r="L3887" s="19">
        <v>0</v>
      </c>
      <c r="M3887" s="35">
        <v>0</v>
      </c>
      <c r="N3887" s="19">
        <v>0</v>
      </c>
      <c r="O3887" s="17">
        <v>0</v>
      </c>
      <c r="P3887" s="13">
        <v>0</v>
      </c>
      <c r="Q3887" s="13">
        <v>0</v>
      </c>
      <c r="R3887" s="19">
        <v>0</v>
      </c>
      <c r="S3887" s="27">
        <v>0</v>
      </c>
      <c r="T3887" s="19">
        <v>0</v>
      </c>
      <c r="U3887" s="17">
        <v>0</v>
      </c>
      <c r="V3887" s="13">
        <v>0</v>
      </c>
      <c r="W3887" s="13">
        <v>0</v>
      </c>
      <c r="X3887" s="19">
        <v>0</v>
      </c>
      <c r="Y3887" s="27">
        <v>0</v>
      </c>
      <c r="Z3887" s="19">
        <v>0</v>
      </c>
      <c r="AA3887" s="14">
        <v>0</v>
      </c>
      <c r="AB3887" s="13">
        <v>0</v>
      </c>
      <c r="AC3887" s="22" t="s">
        <v>782</v>
      </c>
      <c r="AD3887" s="19">
        <v>0</v>
      </c>
      <c r="AE3887" s="23">
        <v>0</v>
      </c>
      <c r="AF3887" s="19">
        <v>0</v>
      </c>
      <c r="AG3887" s="14">
        <v>0</v>
      </c>
      <c r="AH3887" s="22" t="s">
        <v>782</v>
      </c>
      <c r="AI3887" s="23" t="s">
        <v>782</v>
      </c>
      <c r="AJ3887" s="23" t="s">
        <v>782</v>
      </c>
      <c r="AK3887" s="23" t="s">
        <v>782</v>
      </c>
      <c r="AL3887" s="14" t="s">
        <v>782</v>
      </c>
      <c r="AM3887" s="22" t="s">
        <v>782</v>
      </c>
      <c r="AN3887" s="23" t="s">
        <v>782</v>
      </c>
      <c r="AO3887" s="23" t="s">
        <v>782</v>
      </c>
      <c r="AP3887" s="23" t="s">
        <v>782</v>
      </c>
      <c r="AQ3887" s="14" t="s">
        <v>782</v>
      </c>
      <c r="AR3887" s="13">
        <v>199</v>
      </c>
      <c r="AS3887" s="19">
        <v>1408.9909999999998</v>
      </c>
      <c r="AT3887" s="23">
        <v>1.4089909999999997</v>
      </c>
      <c r="AU3887" s="19">
        <v>1.251184008000001</v>
      </c>
      <c r="AV3887" s="14">
        <v>0.64491339788824253</v>
      </c>
      <c r="AW3887" s="13">
        <v>2</v>
      </c>
      <c r="AX3887" s="22" t="s">
        <v>782</v>
      </c>
      <c r="AY3887" s="19">
        <v>2200</v>
      </c>
      <c r="AZ3887" s="23">
        <v>2.2000000000000002</v>
      </c>
      <c r="BA3887" s="19">
        <v>8.2106910000000006</v>
      </c>
      <c r="BB3887" s="14">
        <v>4.2321389963133296</v>
      </c>
      <c r="BC3887" s="13">
        <v>0</v>
      </c>
      <c r="BD3887" s="19">
        <v>0</v>
      </c>
      <c r="BE3887" s="44">
        <v>0</v>
      </c>
      <c r="BF3887" s="19">
        <v>0</v>
      </c>
      <c r="BG3887" s="14">
        <v>0</v>
      </c>
      <c r="BH3887" s="22">
        <v>201</v>
      </c>
      <c r="BI3887" s="23">
        <v>3.6089909999999996</v>
      </c>
      <c r="BJ3887" s="23">
        <v>9.4618750080000016</v>
      </c>
      <c r="BK3887" s="14">
        <v>4.8770523942015718</v>
      </c>
      <c r="BL3887" t="s">
        <v>694</v>
      </c>
    </row>
    <row r="3888" spans="1:64">
      <c r="A3888" t="s">
        <v>5027</v>
      </c>
      <c r="B3888" t="s">
        <v>5024</v>
      </c>
      <c r="C3888" t="s">
        <v>694</v>
      </c>
      <c r="D3888" t="s">
        <v>942</v>
      </c>
      <c r="E3888">
        <v>2017</v>
      </c>
      <c r="F3888" s="23">
        <v>22.39</v>
      </c>
      <c r="G3888" s="23">
        <v>7.99</v>
      </c>
      <c r="H3888" s="22">
        <v>22836</v>
      </c>
      <c r="I3888" s="34">
        <v>179.37701895262734</v>
      </c>
      <c r="J3888" s="13">
        <v>0</v>
      </c>
      <c r="K3888" s="13">
        <v>0</v>
      </c>
      <c r="L3888" s="19">
        <v>0</v>
      </c>
      <c r="M3888" s="19">
        <v>0</v>
      </c>
      <c r="N3888" s="19">
        <v>0</v>
      </c>
      <c r="O3888" s="17">
        <v>0</v>
      </c>
      <c r="P3888" s="13">
        <v>0</v>
      </c>
      <c r="Q3888" s="13">
        <v>0</v>
      </c>
      <c r="R3888" s="19">
        <v>0</v>
      </c>
      <c r="S3888" s="19">
        <v>0</v>
      </c>
      <c r="T3888" s="19">
        <v>0</v>
      </c>
      <c r="U3888" s="17">
        <v>0</v>
      </c>
      <c r="V3888" s="13">
        <v>0</v>
      </c>
      <c r="W3888" s="13">
        <v>0</v>
      </c>
      <c r="X3888" s="19">
        <v>0</v>
      </c>
      <c r="Y3888" s="19">
        <v>0</v>
      </c>
      <c r="Z3888" s="19">
        <v>0</v>
      </c>
      <c r="AA3888" s="14">
        <v>0</v>
      </c>
      <c r="AB3888" s="13">
        <v>0</v>
      </c>
      <c r="AC3888" s="22" t="s">
        <v>782</v>
      </c>
      <c r="AD3888" s="19">
        <v>0</v>
      </c>
      <c r="AE3888" s="19">
        <v>0</v>
      </c>
      <c r="AF3888" s="19">
        <v>0</v>
      </c>
      <c r="AG3888" s="14">
        <v>0</v>
      </c>
      <c r="AH3888" s="22" t="s">
        <v>782</v>
      </c>
      <c r="AI3888" s="23" t="s">
        <v>782</v>
      </c>
      <c r="AJ3888" s="23" t="s">
        <v>782</v>
      </c>
      <c r="AK3888" s="23" t="s">
        <v>782</v>
      </c>
      <c r="AL3888" s="14" t="s">
        <v>782</v>
      </c>
      <c r="AM3888" s="22" t="s">
        <v>782</v>
      </c>
      <c r="AN3888" s="23" t="s">
        <v>782</v>
      </c>
      <c r="AO3888" s="23" t="s">
        <v>782</v>
      </c>
      <c r="AP3888" s="23" t="s">
        <v>782</v>
      </c>
      <c r="AQ3888" s="14" t="s">
        <v>782</v>
      </c>
      <c r="AR3888" s="13">
        <v>207</v>
      </c>
      <c r="AS3888" s="19">
        <v>1460.9879999999996</v>
      </c>
      <c r="AT3888" s="19">
        <v>1.4609879999999997</v>
      </c>
      <c r="AU3888" s="19">
        <v>1.297357344000001</v>
      </c>
      <c r="AV3888" s="14">
        <v>0.72325727764637859</v>
      </c>
      <c r="AW3888" s="13">
        <v>2</v>
      </c>
      <c r="AX3888" s="22" t="s">
        <v>782</v>
      </c>
      <c r="AY3888" s="19">
        <v>2200</v>
      </c>
      <c r="AZ3888" s="19">
        <v>2.2000000000000002</v>
      </c>
      <c r="BA3888" s="19">
        <v>3.5375999999999999</v>
      </c>
      <c r="BB3888" s="14">
        <v>1.9721589870630329</v>
      </c>
      <c r="BC3888" s="13">
        <v>0</v>
      </c>
      <c r="BD3888" s="19">
        <v>0</v>
      </c>
      <c r="BE3888" s="19">
        <v>0</v>
      </c>
      <c r="BF3888" s="19">
        <v>0</v>
      </c>
      <c r="BG3888" s="14">
        <v>0</v>
      </c>
      <c r="BH3888" s="22">
        <v>209</v>
      </c>
      <c r="BI3888" s="23">
        <v>3.6609879999999997</v>
      </c>
      <c r="BJ3888" s="23">
        <v>4.8349573440000011</v>
      </c>
      <c r="BK3888" s="14">
        <v>2.6954162647094115</v>
      </c>
      <c r="BL3888" t="s">
        <v>694</v>
      </c>
    </row>
    <row r="3889" spans="1:64">
      <c r="A3889" t="s">
        <v>5028</v>
      </c>
      <c r="B3889" t="s">
        <v>5024</v>
      </c>
      <c r="C3889" t="s">
        <v>694</v>
      </c>
      <c r="D3889" t="s">
        <v>942</v>
      </c>
      <c r="E3889">
        <v>2018</v>
      </c>
      <c r="F3889" s="23">
        <v>22.39</v>
      </c>
      <c r="G3889" s="23">
        <v>8.01</v>
      </c>
      <c r="H3889" s="22">
        <v>22733</v>
      </c>
      <c r="I3889" s="34">
        <v>179.38976785233967</v>
      </c>
      <c r="J3889" s="13">
        <v>0</v>
      </c>
      <c r="K3889" s="13">
        <v>0</v>
      </c>
      <c r="L3889" s="19">
        <v>0</v>
      </c>
      <c r="M3889" s="19">
        <v>0</v>
      </c>
      <c r="N3889" s="19">
        <v>0</v>
      </c>
      <c r="O3889" s="17">
        <v>0</v>
      </c>
      <c r="P3889" s="13">
        <v>0</v>
      </c>
      <c r="Q3889" s="13">
        <v>0</v>
      </c>
      <c r="R3889" s="19">
        <v>0</v>
      </c>
      <c r="S3889" s="19">
        <v>0</v>
      </c>
      <c r="T3889" s="19">
        <v>0</v>
      </c>
      <c r="U3889" s="17">
        <v>0</v>
      </c>
      <c r="V3889" s="13">
        <v>0</v>
      </c>
      <c r="W3889" s="13">
        <v>0</v>
      </c>
      <c r="X3889" s="19">
        <v>0</v>
      </c>
      <c r="Y3889" s="19">
        <v>0</v>
      </c>
      <c r="Z3889" s="19">
        <v>0</v>
      </c>
      <c r="AA3889" s="14">
        <v>0</v>
      </c>
      <c r="AB3889" s="13">
        <v>0</v>
      </c>
      <c r="AC3889" s="22" t="s">
        <v>782</v>
      </c>
      <c r="AD3889" s="19">
        <v>0</v>
      </c>
      <c r="AE3889" s="19">
        <v>0</v>
      </c>
      <c r="AF3889" s="19">
        <v>0</v>
      </c>
      <c r="AG3889" s="14">
        <v>0</v>
      </c>
      <c r="AH3889" s="22" t="s">
        <v>782</v>
      </c>
      <c r="AI3889" s="23" t="s">
        <v>782</v>
      </c>
      <c r="AJ3889" s="23" t="s">
        <v>782</v>
      </c>
      <c r="AK3889" s="23" t="s">
        <v>782</v>
      </c>
      <c r="AL3889" s="14" t="s">
        <v>782</v>
      </c>
      <c r="AM3889" s="22" t="s">
        <v>782</v>
      </c>
      <c r="AN3889" s="23" t="s">
        <v>782</v>
      </c>
      <c r="AO3889" s="23" t="s">
        <v>782</v>
      </c>
      <c r="AP3889" s="23" t="s">
        <v>782</v>
      </c>
      <c r="AQ3889" s="14" t="s">
        <v>782</v>
      </c>
      <c r="AR3889" s="13">
        <v>219</v>
      </c>
      <c r="AS3889" s="19">
        <v>1600.6379999999995</v>
      </c>
      <c r="AT3889" s="19">
        <v>1.6006379999999998</v>
      </c>
      <c r="AU3889" s="19">
        <v>1.4213665440000012</v>
      </c>
      <c r="AV3889" s="14">
        <v>0.79233423456457364</v>
      </c>
      <c r="AW3889" s="13">
        <v>2</v>
      </c>
      <c r="AX3889" s="22" t="s">
        <v>782</v>
      </c>
      <c r="AY3889" s="19">
        <v>2200</v>
      </c>
      <c r="AZ3889" s="19">
        <v>2.2000000000000002</v>
      </c>
      <c r="BA3889" s="19">
        <v>8.2106910000000006</v>
      </c>
      <c r="BB3889" s="14">
        <v>4.577011887745142</v>
      </c>
      <c r="BC3889" s="13">
        <v>0</v>
      </c>
      <c r="BD3889" s="19">
        <v>0</v>
      </c>
      <c r="BE3889" s="19">
        <v>0</v>
      </c>
      <c r="BF3889" s="19">
        <v>0</v>
      </c>
      <c r="BG3889" s="14">
        <v>0</v>
      </c>
      <c r="BH3889" s="22">
        <v>221</v>
      </c>
      <c r="BI3889" s="23">
        <v>3.8006380000000002</v>
      </c>
      <c r="BJ3889" s="23">
        <v>9.632057544000002</v>
      </c>
      <c r="BK3889" s="14">
        <v>5.3693461223097154</v>
      </c>
      <c r="BL3889" t="s">
        <v>694</v>
      </c>
    </row>
    <row r="3890" spans="1:64">
      <c r="A3890" t="s">
        <v>5029</v>
      </c>
      <c r="B3890" t="s">
        <v>5024</v>
      </c>
      <c r="C3890" t="s">
        <v>694</v>
      </c>
      <c r="D3890" t="s">
        <v>942</v>
      </c>
      <c r="E3890">
        <v>2019</v>
      </c>
      <c r="F3890" s="23">
        <v>22.39</v>
      </c>
      <c r="G3890" s="23">
        <v>8.02</v>
      </c>
      <c r="H3890" s="22">
        <v>22755</v>
      </c>
      <c r="I3890" s="34">
        <v>182.29348243045604</v>
      </c>
      <c r="J3890" s="22">
        <v>0</v>
      </c>
      <c r="K3890" s="22">
        <v>0</v>
      </c>
      <c r="L3890" s="23">
        <v>0</v>
      </c>
      <c r="M3890" s="23">
        <v>0</v>
      </c>
      <c r="N3890" s="23">
        <v>0</v>
      </c>
      <c r="O3890" s="14">
        <v>0</v>
      </c>
      <c r="P3890" s="22">
        <v>0</v>
      </c>
      <c r="Q3890" s="22">
        <v>0</v>
      </c>
      <c r="R3890" s="23">
        <v>0</v>
      </c>
      <c r="S3890" s="23">
        <v>0</v>
      </c>
      <c r="T3890" s="23">
        <v>0</v>
      </c>
      <c r="U3890" s="14">
        <v>0</v>
      </c>
      <c r="V3890" s="22">
        <v>0</v>
      </c>
      <c r="W3890" s="22">
        <v>0</v>
      </c>
      <c r="X3890" s="23">
        <v>0</v>
      </c>
      <c r="Y3890" s="23">
        <v>0</v>
      </c>
      <c r="Z3890" s="23">
        <v>0</v>
      </c>
      <c r="AA3890" s="14">
        <v>0</v>
      </c>
      <c r="AB3890" s="22">
        <v>0</v>
      </c>
      <c r="AC3890" s="22">
        <v>0</v>
      </c>
      <c r="AD3890" s="23">
        <v>0</v>
      </c>
      <c r="AE3890" s="23">
        <v>0</v>
      </c>
      <c r="AF3890" s="23">
        <v>0</v>
      </c>
      <c r="AG3890" s="14">
        <v>0</v>
      </c>
      <c r="AH3890" s="22">
        <v>0</v>
      </c>
      <c r="AI3890" s="23">
        <v>0</v>
      </c>
      <c r="AJ3890" s="23">
        <v>0</v>
      </c>
      <c r="AK3890" s="23">
        <v>0</v>
      </c>
      <c r="AL3890" s="14">
        <v>0</v>
      </c>
      <c r="AM3890" s="22">
        <v>240</v>
      </c>
      <c r="AN3890" s="23">
        <v>1919.8279999999997</v>
      </c>
      <c r="AO3890" s="23">
        <v>1.9198280000000001</v>
      </c>
      <c r="AP3890" s="23">
        <v>1.7048072640000016</v>
      </c>
      <c r="AQ3890" s="14">
        <v>0.93519924095496731</v>
      </c>
      <c r="AR3890" s="22">
        <v>240</v>
      </c>
      <c r="AS3890" s="23">
        <v>1919.8279999999997</v>
      </c>
      <c r="AT3890" s="23">
        <v>1.9198280000000001</v>
      </c>
      <c r="AU3890" s="23">
        <v>1.7048072640000016</v>
      </c>
      <c r="AV3890" s="14">
        <v>0.93519924095496731</v>
      </c>
      <c r="AW3890" s="22">
        <v>2</v>
      </c>
      <c r="AX3890" s="22" t="s">
        <v>782</v>
      </c>
      <c r="AY3890" s="23">
        <v>2200</v>
      </c>
      <c r="AZ3890" s="23">
        <v>2.2000000000000002</v>
      </c>
      <c r="BA3890" s="23">
        <v>8.2106910000000006</v>
      </c>
      <c r="BB3890" s="14">
        <v>4.5041056271072852</v>
      </c>
      <c r="BC3890" s="22">
        <v>0</v>
      </c>
      <c r="BD3890" s="23">
        <v>0</v>
      </c>
      <c r="BE3890" s="23">
        <v>0</v>
      </c>
      <c r="BF3890" s="23">
        <v>0</v>
      </c>
      <c r="BG3890" s="14">
        <v>0</v>
      </c>
      <c r="BH3890" s="22">
        <v>242</v>
      </c>
      <c r="BI3890" s="23">
        <v>4.119828</v>
      </c>
      <c r="BJ3890" s="23">
        <v>9.9154982640000018</v>
      </c>
      <c r="BK3890" s="14">
        <v>5.4393048680622522</v>
      </c>
      <c r="BL3890" t="s">
        <v>694</v>
      </c>
    </row>
    <row r="3891" spans="1:64">
      <c r="A3891" t="s">
        <v>5030</v>
      </c>
      <c r="B3891" t="s">
        <v>5024</v>
      </c>
      <c r="C3891" t="s">
        <v>694</v>
      </c>
      <c r="D3891" t="s">
        <v>942</v>
      </c>
      <c r="E3891">
        <v>2020</v>
      </c>
      <c r="F3891" s="23">
        <v>22.39</v>
      </c>
      <c r="G3891" s="23">
        <v>8.02</v>
      </c>
      <c r="H3891" s="22">
        <v>22653</v>
      </c>
      <c r="I3891" s="34">
        <v>183.2288989256331</v>
      </c>
      <c r="J3891" s="22">
        <v>0</v>
      </c>
      <c r="K3891" s="22">
        <v>0</v>
      </c>
      <c r="L3891" s="23">
        <v>0</v>
      </c>
      <c r="M3891" s="23">
        <v>0</v>
      </c>
      <c r="N3891" s="23">
        <v>0</v>
      </c>
      <c r="O3891" s="14">
        <v>0</v>
      </c>
      <c r="P3891" s="22">
        <v>0</v>
      </c>
      <c r="Q3891" s="22">
        <v>0</v>
      </c>
      <c r="R3891" s="23">
        <v>0</v>
      </c>
      <c r="S3891" s="23">
        <v>0</v>
      </c>
      <c r="T3891" s="23">
        <v>0</v>
      </c>
      <c r="U3891" s="14">
        <v>0</v>
      </c>
      <c r="V3891" s="22">
        <v>0</v>
      </c>
      <c r="W3891" s="22">
        <v>0</v>
      </c>
      <c r="X3891" s="23">
        <v>0</v>
      </c>
      <c r="Y3891" s="23">
        <v>0</v>
      </c>
      <c r="Z3891" s="23">
        <v>0</v>
      </c>
      <c r="AA3891" s="14">
        <v>0</v>
      </c>
      <c r="AB3891" s="22">
        <v>0</v>
      </c>
      <c r="AC3891" s="22">
        <v>0</v>
      </c>
      <c r="AD3891" s="23">
        <v>0</v>
      </c>
      <c r="AE3891" s="23">
        <v>0</v>
      </c>
      <c r="AF3891" s="23">
        <v>0</v>
      </c>
      <c r="AG3891" s="14">
        <v>0</v>
      </c>
      <c r="AH3891" s="22">
        <v>0</v>
      </c>
      <c r="AI3891" s="23">
        <v>0</v>
      </c>
      <c r="AJ3891" s="23">
        <v>0</v>
      </c>
      <c r="AK3891" s="23">
        <v>0</v>
      </c>
      <c r="AL3891" s="14">
        <v>0</v>
      </c>
      <c r="AM3891" s="22">
        <v>261</v>
      </c>
      <c r="AN3891" s="23">
        <v>2189.1430000000005</v>
      </c>
      <c r="AO3891" s="23">
        <v>2.1891430000000009</v>
      </c>
      <c r="AP3891" s="23">
        <v>1.9439589840000024</v>
      </c>
      <c r="AQ3891" s="14">
        <v>1.0609456234242802</v>
      </c>
      <c r="AR3891" s="22">
        <v>261</v>
      </c>
      <c r="AS3891" s="23">
        <v>2189.1430000000005</v>
      </c>
      <c r="AT3891" s="23">
        <v>2.1891430000000009</v>
      </c>
      <c r="AU3891" s="23">
        <v>1.9439589840000024</v>
      </c>
      <c r="AV3891" s="14">
        <v>1.0609456234242802</v>
      </c>
      <c r="AW3891" s="22">
        <v>1</v>
      </c>
      <c r="AX3891" s="22">
        <v>1</v>
      </c>
      <c r="AY3891" s="23">
        <v>2200</v>
      </c>
      <c r="AZ3891" s="23">
        <v>2.2000000000000002</v>
      </c>
      <c r="BA3891" s="23">
        <v>8.2106910000000006</v>
      </c>
      <c r="BB3891" s="14">
        <v>4.4811113575116028</v>
      </c>
      <c r="BC3891" s="22">
        <v>0</v>
      </c>
      <c r="BD3891" s="23">
        <v>0</v>
      </c>
      <c r="BE3891" s="23">
        <v>0</v>
      </c>
      <c r="BF3891" s="23">
        <v>0</v>
      </c>
      <c r="BG3891" s="14">
        <v>0</v>
      </c>
      <c r="BH3891" s="22">
        <v>262</v>
      </c>
      <c r="BI3891" s="23">
        <v>4.3891430000000007</v>
      </c>
      <c r="BJ3891" s="23">
        <v>10.154649984000002</v>
      </c>
      <c r="BK3891" s="14">
        <v>5.5420569809358833</v>
      </c>
      <c r="BL3891" t="s">
        <v>694</v>
      </c>
    </row>
    <row r="3892" spans="1:64">
      <c r="A3892" t="s">
        <v>5031</v>
      </c>
      <c r="B3892" t="s">
        <v>5024</v>
      </c>
      <c r="C3892" t="s">
        <v>694</v>
      </c>
      <c r="D3892" t="s">
        <v>942</v>
      </c>
      <c r="E3892">
        <v>2021</v>
      </c>
      <c r="F3892" s="23">
        <v>22.39</v>
      </c>
      <c r="G3892" s="23">
        <v>8.02</v>
      </c>
      <c r="H3892" s="22">
        <v>22689</v>
      </c>
      <c r="I3892" s="34">
        <v>169.84</v>
      </c>
      <c r="J3892" s="22">
        <v>0</v>
      </c>
      <c r="K3892" s="22">
        <v>0</v>
      </c>
      <c r="L3892" s="23">
        <v>0</v>
      </c>
      <c r="M3892" s="23">
        <v>0</v>
      </c>
      <c r="N3892" s="23">
        <v>0</v>
      </c>
      <c r="O3892" s="14">
        <v>0</v>
      </c>
      <c r="P3892" s="22">
        <v>0</v>
      </c>
      <c r="Q3892" s="22">
        <v>0</v>
      </c>
      <c r="R3892" s="23">
        <v>0</v>
      </c>
      <c r="S3892" s="23">
        <v>0</v>
      </c>
      <c r="T3892" s="23">
        <v>0</v>
      </c>
      <c r="U3892" s="14">
        <v>0</v>
      </c>
      <c r="V3892" s="22">
        <v>0</v>
      </c>
      <c r="W3892" s="22">
        <v>0</v>
      </c>
      <c r="X3892" s="23">
        <v>0</v>
      </c>
      <c r="Y3892" s="23">
        <v>0</v>
      </c>
      <c r="Z3892" s="23">
        <v>0</v>
      </c>
      <c r="AA3892" s="14">
        <v>0</v>
      </c>
      <c r="AB3892" s="22">
        <v>0</v>
      </c>
      <c r="AC3892" s="22">
        <v>0</v>
      </c>
      <c r="AD3892" s="23">
        <v>0</v>
      </c>
      <c r="AE3892" s="23">
        <v>0</v>
      </c>
      <c r="AF3892" s="23">
        <v>0</v>
      </c>
      <c r="AG3892" s="14">
        <v>0</v>
      </c>
      <c r="AH3892" s="22">
        <v>0</v>
      </c>
      <c r="AI3892" s="23">
        <v>0</v>
      </c>
      <c r="AJ3892" s="23">
        <v>0</v>
      </c>
      <c r="AK3892" s="23">
        <v>0</v>
      </c>
      <c r="AL3892" s="14">
        <v>0</v>
      </c>
      <c r="AM3892" s="22">
        <v>312</v>
      </c>
      <c r="AN3892" s="23">
        <v>2751.5880000000002</v>
      </c>
      <c r="AO3892" s="23">
        <v>2.7515879999999999</v>
      </c>
      <c r="AP3892" s="23">
        <v>2.462183988</v>
      </c>
      <c r="AQ3892" s="14">
        <v>1.45</v>
      </c>
      <c r="AR3892" s="22">
        <v>312</v>
      </c>
      <c r="AS3892" s="23">
        <v>2751.5880000000002</v>
      </c>
      <c r="AT3892" s="23">
        <v>2.7515879999999999</v>
      </c>
      <c r="AU3892" s="23">
        <v>2.462183988</v>
      </c>
      <c r="AV3892" s="14">
        <v>1.45</v>
      </c>
      <c r="AW3892" s="22">
        <v>1</v>
      </c>
      <c r="AX3892" s="22">
        <v>3</v>
      </c>
      <c r="AY3892" s="23">
        <v>2100</v>
      </c>
      <c r="AZ3892" s="23">
        <v>2.1</v>
      </c>
      <c r="BA3892" s="23">
        <v>8.2106106069999996</v>
      </c>
      <c r="BB3892" s="14">
        <v>4.83</v>
      </c>
      <c r="BC3892" s="22">
        <v>0</v>
      </c>
      <c r="BD3892" s="23">
        <v>0</v>
      </c>
      <c r="BE3892" s="23">
        <v>0</v>
      </c>
      <c r="BF3892" s="23">
        <v>0</v>
      </c>
      <c r="BG3892" s="14">
        <v>0</v>
      </c>
      <c r="BH3892" s="22">
        <v>313</v>
      </c>
      <c r="BI3892" s="23">
        <v>4.8499999999999996</v>
      </c>
      <c r="BJ3892" s="23">
        <v>10.67</v>
      </c>
      <c r="BK3892" s="14">
        <v>6.28</v>
      </c>
      <c r="BL3892" t="s">
        <v>694</v>
      </c>
    </row>
    <row r="3893" spans="1:64">
      <c r="A3893" t="s">
        <v>5032</v>
      </c>
      <c r="B3893" t="s">
        <v>5024</v>
      </c>
      <c r="C3893" t="s">
        <v>694</v>
      </c>
      <c r="D3893" s="111" t="s">
        <v>942</v>
      </c>
      <c r="E3893" s="110">
        <v>2022</v>
      </c>
      <c r="F3893" s="23"/>
      <c r="G3893" s="23"/>
      <c r="H3893" s="22">
        <v>22758</v>
      </c>
      <c r="I3893" s="34">
        <v>164.93947369788029</v>
      </c>
      <c r="J3893" s="22">
        <v>0</v>
      </c>
      <c r="K3893" s="22">
        <v>0</v>
      </c>
      <c r="L3893" s="23">
        <v>0</v>
      </c>
      <c r="M3893" s="23">
        <v>0</v>
      </c>
      <c r="N3893" s="23">
        <v>0</v>
      </c>
      <c r="O3893" s="14">
        <v>0</v>
      </c>
      <c r="P3893" s="22">
        <v>0</v>
      </c>
      <c r="Q3893" s="22">
        <v>0</v>
      </c>
      <c r="R3893" s="23">
        <v>0</v>
      </c>
      <c r="S3893" s="23">
        <v>0</v>
      </c>
      <c r="T3893" s="23">
        <v>0</v>
      </c>
      <c r="U3893" s="14">
        <v>0</v>
      </c>
      <c r="V3893" s="22">
        <v>0</v>
      </c>
      <c r="W3893" s="22">
        <v>0</v>
      </c>
      <c r="X3893" s="23">
        <v>0</v>
      </c>
      <c r="Y3893" s="23">
        <v>0</v>
      </c>
      <c r="Z3893" s="23">
        <v>0</v>
      </c>
      <c r="AA3893" s="14">
        <v>0</v>
      </c>
      <c r="AB3893" s="22">
        <v>0</v>
      </c>
      <c r="AC3893" s="22">
        <v>0</v>
      </c>
      <c r="AD3893" s="23">
        <v>0</v>
      </c>
      <c r="AE3893" s="23">
        <v>0</v>
      </c>
      <c r="AF3893" s="23">
        <v>0</v>
      </c>
      <c r="AG3893" s="14">
        <v>0</v>
      </c>
      <c r="AH3893" s="22">
        <v>0</v>
      </c>
      <c r="AI3893" s="23">
        <v>0</v>
      </c>
      <c r="AJ3893" s="23">
        <v>0</v>
      </c>
      <c r="AK3893" s="23">
        <v>0</v>
      </c>
      <c r="AL3893" s="14">
        <v>0</v>
      </c>
      <c r="AM3893" s="22">
        <v>386</v>
      </c>
      <c r="AN3893" s="23">
        <v>3269.8079999999991</v>
      </c>
      <c r="AO3893" s="23">
        <v>3.269807999999998</v>
      </c>
      <c r="AP3893" s="23">
        <v>3.3494733347986552</v>
      </c>
      <c r="AQ3893" s="14">
        <v>2.0307287635304858</v>
      </c>
      <c r="AR3893" s="22">
        <v>386</v>
      </c>
      <c r="AS3893" s="23">
        <v>3269.808</v>
      </c>
      <c r="AT3893" s="23">
        <v>3.2698079999999998</v>
      </c>
      <c r="AU3893" s="23">
        <v>3.3494733347986601</v>
      </c>
      <c r="AV3893" s="14">
        <v>2.0307287635304889</v>
      </c>
      <c r="AW3893" s="22">
        <v>1</v>
      </c>
      <c r="AX3893" s="22">
        <v>3</v>
      </c>
      <c r="AY3893" s="23">
        <v>2100</v>
      </c>
      <c r="AZ3893" s="23">
        <v>2.1</v>
      </c>
      <c r="BA3893" s="23">
        <v>8.2106910000000006</v>
      </c>
      <c r="BB3893" s="14">
        <v>4.9780024247194623</v>
      </c>
      <c r="BC3893" s="22">
        <v>0</v>
      </c>
      <c r="BD3893" s="23">
        <v>0</v>
      </c>
      <c r="BE3893" s="23">
        <v>0</v>
      </c>
      <c r="BF3893" s="23">
        <v>0</v>
      </c>
      <c r="BG3893" s="14">
        <v>0</v>
      </c>
      <c r="BH3893" s="22">
        <v>387</v>
      </c>
      <c r="BI3893" s="23">
        <v>5.3698079999999999</v>
      </c>
      <c r="BJ3893" s="23">
        <v>11.56016433479866</v>
      </c>
      <c r="BK3893" s="14">
        <v>7.0087311882499517</v>
      </c>
      <c r="BL3893" t="s">
        <v>694</v>
      </c>
    </row>
    <row r="3894" spans="1:64">
      <c r="A3894" t="s">
        <v>5033</v>
      </c>
      <c r="B3894" t="s">
        <v>5024</v>
      </c>
      <c r="C3894" t="s">
        <v>694</v>
      </c>
      <c r="D3894" t="s">
        <v>942</v>
      </c>
      <c r="E3894">
        <v>2023</v>
      </c>
      <c r="F3894">
        <v>22.39</v>
      </c>
      <c r="G3894">
        <v>8.08</v>
      </c>
      <c r="H3894">
        <v>22941</v>
      </c>
      <c r="I3894">
        <v>164.93947369788029</v>
      </c>
      <c r="J3894">
        <v>0</v>
      </c>
      <c r="K3894">
        <v>0</v>
      </c>
      <c r="L3894">
        <v>0</v>
      </c>
      <c r="M3894">
        <v>0</v>
      </c>
      <c r="N3894">
        <v>0</v>
      </c>
      <c r="O3894">
        <v>0</v>
      </c>
      <c r="P3894">
        <v>0</v>
      </c>
      <c r="Q3894">
        <v>0</v>
      </c>
      <c r="R3894">
        <v>0</v>
      </c>
      <c r="S3894">
        <v>0</v>
      </c>
      <c r="T3894">
        <v>0</v>
      </c>
      <c r="U3894">
        <v>0</v>
      </c>
      <c r="V3894">
        <v>0</v>
      </c>
      <c r="W3894">
        <v>0</v>
      </c>
      <c r="X3894">
        <v>0</v>
      </c>
      <c r="Y3894">
        <v>0</v>
      </c>
      <c r="Z3894">
        <v>0</v>
      </c>
      <c r="AA3894">
        <v>0</v>
      </c>
      <c r="AG3894">
        <v>0</v>
      </c>
      <c r="AL3894">
        <v>0</v>
      </c>
      <c r="AM3894">
        <v>495</v>
      </c>
      <c r="AN3894">
        <v>4830.7179999999998</v>
      </c>
      <c r="AO3894">
        <v>4.8307180000000001</v>
      </c>
      <c r="AP3894">
        <v>4.5311519999999996</v>
      </c>
      <c r="AQ3894">
        <v>2.7471604573564439</v>
      </c>
      <c r="AR3894">
        <v>578</v>
      </c>
      <c r="AS3894">
        <v>4882.6930000000002</v>
      </c>
      <c r="AT3894">
        <v>4.8826929999999997</v>
      </c>
      <c r="AU3894">
        <v>4.5799037094316102</v>
      </c>
      <c r="AV3894">
        <v>2.7767177903214497</v>
      </c>
      <c r="AW3894">
        <v>1</v>
      </c>
      <c r="AX3894">
        <v>3</v>
      </c>
      <c r="AY3894">
        <v>2100</v>
      </c>
      <c r="AZ3894">
        <v>2.1</v>
      </c>
      <c r="BA3894">
        <v>8.2106910000000006</v>
      </c>
      <c r="BB3894">
        <v>4.9780024247194623</v>
      </c>
      <c r="BC3894">
        <v>0</v>
      </c>
      <c r="BD3894">
        <v>0</v>
      </c>
      <c r="BE3894">
        <v>0</v>
      </c>
      <c r="BF3894">
        <v>0</v>
      </c>
      <c r="BG3894">
        <v>0</v>
      </c>
      <c r="BH3894">
        <v>579</v>
      </c>
      <c r="BI3894">
        <v>6.9826929999999994</v>
      </c>
      <c r="BJ3894">
        <v>12.790594709431611</v>
      </c>
      <c r="BK3894">
        <v>7.754720215040912</v>
      </c>
      <c r="BL3894" t="s">
        <v>694</v>
      </c>
    </row>
    <row r="3895" spans="1:64">
      <c r="A3895" t="s">
        <v>5034</v>
      </c>
      <c r="B3895" t="s">
        <v>5024</v>
      </c>
      <c r="C3895" t="s">
        <v>694</v>
      </c>
      <c r="D3895" t="s">
        <v>942</v>
      </c>
      <c r="E3895">
        <v>2024</v>
      </c>
      <c r="F3895">
        <v>22.39</v>
      </c>
      <c r="G3895">
        <v>8.15</v>
      </c>
      <c r="H3895">
        <v>22772</v>
      </c>
      <c r="I3895">
        <v>156.14983902863048</v>
      </c>
      <c r="J3895">
        <v>0</v>
      </c>
      <c r="K3895">
        <v>0</v>
      </c>
      <c r="L3895">
        <v>0</v>
      </c>
      <c r="M3895">
        <v>0</v>
      </c>
      <c r="N3895">
        <v>0</v>
      </c>
      <c r="O3895">
        <v>0</v>
      </c>
      <c r="P3895">
        <v>0</v>
      </c>
      <c r="Q3895">
        <v>0</v>
      </c>
      <c r="R3895">
        <v>0</v>
      </c>
      <c r="S3895">
        <v>0</v>
      </c>
      <c r="T3895">
        <v>0</v>
      </c>
      <c r="U3895">
        <v>0</v>
      </c>
      <c r="V3895">
        <v>0</v>
      </c>
      <c r="W3895">
        <v>0</v>
      </c>
      <c r="X3895">
        <v>0</v>
      </c>
      <c r="Y3895">
        <v>0</v>
      </c>
      <c r="Z3895">
        <v>0</v>
      </c>
      <c r="AA3895">
        <v>0</v>
      </c>
      <c r="AB3895">
        <v>0</v>
      </c>
      <c r="AC3895">
        <v>0</v>
      </c>
      <c r="AD3895">
        <v>0</v>
      </c>
      <c r="AE3895">
        <v>0</v>
      </c>
      <c r="AF3895">
        <v>0</v>
      </c>
      <c r="AG3895">
        <v>0</v>
      </c>
      <c r="AH3895">
        <v>0</v>
      </c>
      <c r="AI3895">
        <v>0</v>
      </c>
      <c r="AJ3895">
        <v>0</v>
      </c>
      <c r="AK3895">
        <v>0</v>
      </c>
      <c r="AL3895">
        <v>0</v>
      </c>
      <c r="AM3895">
        <v>615</v>
      </c>
      <c r="AN3895">
        <v>6585.9169999999922</v>
      </c>
      <c r="AO3895">
        <v>6.5859170000000038</v>
      </c>
      <c r="AP3895">
        <v>5.9401270728517028</v>
      </c>
      <c r="AQ3895">
        <v>3.8041198824179161</v>
      </c>
      <c r="AR3895">
        <v>801</v>
      </c>
      <c r="AS3895">
        <v>6731.6570000000202</v>
      </c>
      <c r="AT3895">
        <v>6.7316570000000224</v>
      </c>
      <c r="AU3895">
        <v>6.0715763637548896</v>
      </c>
      <c r="AV3895">
        <v>3.8883013914869617</v>
      </c>
      <c r="AW3895">
        <v>1</v>
      </c>
      <c r="AX3895">
        <v>3</v>
      </c>
      <c r="AY3895">
        <v>2100</v>
      </c>
      <c r="AZ3895">
        <v>2.0999999999999996</v>
      </c>
      <c r="BA3895">
        <v>8.2106910000000006</v>
      </c>
      <c r="BB3895">
        <v>5.2582129133636499</v>
      </c>
      <c r="BC3895">
        <v>0</v>
      </c>
      <c r="BD3895">
        <v>0</v>
      </c>
      <c r="BE3895">
        <v>0</v>
      </c>
      <c r="BF3895">
        <v>0</v>
      </c>
      <c r="BG3895">
        <v>0</v>
      </c>
      <c r="BH3895">
        <v>802</v>
      </c>
      <c r="BI3895">
        <v>8.8316570000000212</v>
      </c>
      <c r="BJ3895">
        <v>14.28226736375489</v>
      </c>
      <c r="BK3895">
        <v>9.1465143048506121</v>
      </c>
      <c r="BL3895" t="s">
        <v>694</v>
      </c>
    </row>
    <row r="3896" spans="1:64">
      <c r="A3896" t="s">
        <v>5035</v>
      </c>
      <c r="B3896" t="s">
        <v>5036</v>
      </c>
      <c r="C3896" t="s">
        <v>695</v>
      </c>
      <c r="D3896" t="s">
        <v>942</v>
      </c>
      <c r="E3896">
        <v>2012</v>
      </c>
      <c r="F3896" s="23">
        <v>20.5</v>
      </c>
      <c r="G3896" s="23">
        <v>8.44</v>
      </c>
      <c r="H3896" s="22">
        <v>28139</v>
      </c>
      <c r="I3896" s="34">
        <v>229.34551199999999</v>
      </c>
      <c r="J3896" s="22">
        <v>0</v>
      </c>
      <c r="K3896" s="22" t="s">
        <v>782</v>
      </c>
      <c r="L3896" s="23">
        <v>0</v>
      </c>
      <c r="M3896" s="23">
        <v>0</v>
      </c>
      <c r="N3896" s="23">
        <v>0</v>
      </c>
      <c r="O3896" s="14">
        <v>0</v>
      </c>
      <c r="P3896" s="22">
        <v>0</v>
      </c>
      <c r="Q3896" s="22" t="s">
        <v>782</v>
      </c>
      <c r="R3896" s="23">
        <v>0</v>
      </c>
      <c r="S3896" s="23">
        <v>0</v>
      </c>
      <c r="T3896" s="23">
        <v>0</v>
      </c>
      <c r="U3896" s="14">
        <v>0</v>
      </c>
      <c r="V3896" s="22">
        <v>0</v>
      </c>
      <c r="W3896" s="22" t="s">
        <v>782</v>
      </c>
      <c r="X3896" s="23">
        <v>0</v>
      </c>
      <c r="Y3896" s="23">
        <v>0</v>
      </c>
      <c r="Z3896" s="23">
        <v>0</v>
      </c>
      <c r="AA3896" s="14">
        <v>0</v>
      </c>
      <c r="AB3896" s="22">
        <v>0</v>
      </c>
      <c r="AC3896" s="22" t="s">
        <v>782</v>
      </c>
      <c r="AD3896" s="23">
        <v>0</v>
      </c>
      <c r="AE3896" s="23">
        <v>0</v>
      </c>
      <c r="AF3896" s="23">
        <v>0</v>
      </c>
      <c r="AG3896" s="14">
        <v>0</v>
      </c>
      <c r="AH3896" s="22" t="s">
        <v>782</v>
      </c>
      <c r="AI3896" s="23" t="s">
        <v>782</v>
      </c>
      <c r="AJ3896" s="23" t="s">
        <v>782</v>
      </c>
      <c r="AK3896" s="23" t="s">
        <v>782</v>
      </c>
      <c r="AL3896" s="14" t="s">
        <v>782</v>
      </c>
      <c r="AM3896" s="22" t="s">
        <v>782</v>
      </c>
      <c r="AN3896" s="23" t="s">
        <v>782</v>
      </c>
      <c r="AO3896" s="23" t="s">
        <v>782</v>
      </c>
      <c r="AP3896" s="23" t="s">
        <v>782</v>
      </c>
      <c r="AQ3896" s="14" t="s">
        <v>782</v>
      </c>
      <c r="AR3896" s="22">
        <v>88</v>
      </c>
      <c r="AS3896" s="23">
        <v>657.8599999999999</v>
      </c>
      <c r="AT3896" s="23">
        <v>0.65785999999999989</v>
      </c>
      <c r="AU3896" s="23">
        <v>0.52766400000000002</v>
      </c>
      <c r="AV3896" s="14">
        <v>0.2300738285212226</v>
      </c>
      <c r="AW3896" s="22">
        <v>0</v>
      </c>
      <c r="AX3896" s="22" t="s">
        <v>782</v>
      </c>
      <c r="AY3896" s="23">
        <v>0</v>
      </c>
      <c r="AZ3896" s="23">
        <v>0</v>
      </c>
      <c r="BA3896" s="23">
        <v>0</v>
      </c>
      <c r="BB3896" s="14">
        <v>0</v>
      </c>
      <c r="BC3896" s="22">
        <v>0</v>
      </c>
      <c r="BD3896" s="23">
        <v>0</v>
      </c>
      <c r="BE3896" s="23">
        <v>0</v>
      </c>
      <c r="BF3896" s="23">
        <v>0</v>
      </c>
      <c r="BG3896" s="14">
        <v>0</v>
      </c>
      <c r="BH3896" s="22">
        <v>88</v>
      </c>
      <c r="BI3896" s="23">
        <v>0.65785999999999989</v>
      </c>
      <c r="BJ3896" s="23">
        <v>0.52766400000000002</v>
      </c>
      <c r="BK3896" s="14">
        <v>0.2300738285212226</v>
      </c>
      <c r="BL3896" t="s">
        <v>695</v>
      </c>
    </row>
    <row r="3897" spans="1:64">
      <c r="A3897" t="s">
        <v>5037</v>
      </c>
      <c r="B3897" t="s">
        <v>5036</v>
      </c>
      <c r="C3897" t="s">
        <v>695</v>
      </c>
      <c r="D3897" t="s">
        <v>942</v>
      </c>
      <c r="E3897">
        <v>2015</v>
      </c>
      <c r="F3897" s="23">
        <v>20.49</v>
      </c>
      <c r="G3897" s="23">
        <v>8.52</v>
      </c>
      <c r="H3897" s="22">
        <v>28330</v>
      </c>
      <c r="I3897" s="34">
        <v>226.49040729901827</v>
      </c>
      <c r="J3897" s="13">
        <v>1</v>
      </c>
      <c r="K3897" s="13">
        <v>1</v>
      </c>
      <c r="L3897" s="19">
        <v>140</v>
      </c>
      <c r="M3897" s="35">
        <v>0.14000000000000001</v>
      </c>
      <c r="N3897" s="19">
        <v>0.83738969745895331</v>
      </c>
      <c r="O3897" s="17">
        <v>0.36972413421174638</v>
      </c>
      <c r="P3897" s="36">
        <v>0</v>
      </c>
      <c r="Q3897" s="37">
        <v>0</v>
      </c>
      <c r="R3897" s="38">
        <v>0</v>
      </c>
      <c r="S3897" s="27">
        <v>0</v>
      </c>
      <c r="T3897" s="23">
        <v>0</v>
      </c>
      <c r="U3897" s="17">
        <v>0</v>
      </c>
      <c r="V3897" s="22">
        <v>0</v>
      </c>
      <c r="W3897" s="22">
        <v>0</v>
      </c>
      <c r="X3897" s="23">
        <v>0</v>
      </c>
      <c r="Y3897" s="27">
        <v>0</v>
      </c>
      <c r="Z3897" s="27">
        <v>0</v>
      </c>
      <c r="AA3897" s="14">
        <v>0</v>
      </c>
      <c r="AB3897" s="39">
        <v>1</v>
      </c>
      <c r="AC3897" s="22" t="s">
        <v>782</v>
      </c>
      <c r="AD3897" s="23">
        <v>60</v>
      </c>
      <c r="AE3897" s="23">
        <v>0.06</v>
      </c>
      <c r="AF3897" s="23">
        <v>0.36737819999999993</v>
      </c>
      <c r="AG3897" s="14">
        <v>0.16220475047094515</v>
      </c>
      <c r="AH3897" s="22" t="s">
        <v>782</v>
      </c>
      <c r="AI3897" s="23" t="s">
        <v>782</v>
      </c>
      <c r="AJ3897" s="23" t="s">
        <v>782</v>
      </c>
      <c r="AK3897" s="23" t="s">
        <v>782</v>
      </c>
      <c r="AL3897" s="14" t="s">
        <v>782</v>
      </c>
      <c r="AM3897" s="22" t="s">
        <v>782</v>
      </c>
      <c r="AN3897" s="23" t="s">
        <v>782</v>
      </c>
      <c r="AO3897" s="23" t="s">
        <v>782</v>
      </c>
      <c r="AP3897" s="23" t="s">
        <v>782</v>
      </c>
      <c r="AQ3897" s="14" t="s">
        <v>782</v>
      </c>
      <c r="AR3897" s="40">
        <v>123</v>
      </c>
      <c r="AS3897" s="41">
        <v>1101.7339999999995</v>
      </c>
      <c r="AT3897" s="23">
        <v>1.1017339999999995</v>
      </c>
      <c r="AU3897" s="23">
        <v>0.97851912395232987</v>
      </c>
      <c r="AV3897" s="14">
        <v>0.43203557078709498</v>
      </c>
      <c r="AW3897" s="22">
        <v>0</v>
      </c>
      <c r="AX3897" s="22" t="s">
        <v>782</v>
      </c>
      <c r="AY3897" s="23">
        <v>0</v>
      </c>
      <c r="AZ3897" s="23">
        <v>0</v>
      </c>
      <c r="BA3897" s="23">
        <v>0</v>
      </c>
      <c r="BB3897" s="14">
        <v>0</v>
      </c>
      <c r="BC3897" s="42">
        <v>0</v>
      </c>
      <c r="BD3897" s="46">
        <v>0</v>
      </c>
      <c r="BE3897" s="44">
        <v>0</v>
      </c>
      <c r="BF3897" s="23">
        <v>0</v>
      </c>
      <c r="BG3897" s="14">
        <v>0</v>
      </c>
      <c r="BH3897" s="22">
        <v>125</v>
      </c>
      <c r="BI3897" s="23">
        <v>1.3017339999999997</v>
      </c>
      <c r="BJ3897" s="23">
        <v>2.1832870214112829</v>
      </c>
      <c r="BK3897" s="14">
        <v>0.9639644554697866</v>
      </c>
      <c r="BL3897" t="s">
        <v>695</v>
      </c>
    </row>
    <row r="3898" spans="1:64">
      <c r="A3898" t="s">
        <v>5038</v>
      </c>
      <c r="B3898" t="s">
        <v>5036</v>
      </c>
      <c r="C3898" t="s">
        <v>695</v>
      </c>
      <c r="D3898" t="s">
        <v>942</v>
      </c>
      <c r="E3898">
        <v>2016</v>
      </c>
      <c r="F3898" s="23">
        <v>20.49</v>
      </c>
      <c r="G3898" s="23">
        <v>8.52</v>
      </c>
      <c r="H3898" s="22">
        <v>28477</v>
      </c>
      <c r="I3898" s="34">
        <v>240.87336744150016</v>
      </c>
      <c r="J3898" s="13">
        <v>1</v>
      </c>
      <c r="K3898" s="13">
        <v>1</v>
      </c>
      <c r="L3898" s="19">
        <v>140</v>
      </c>
      <c r="M3898" s="35">
        <v>0.14000000000000001</v>
      </c>
      <c r="N3898" s="19">
        <v>0.83733999999999997</v>
      </c>
      <c r="O3898" s="17">
        <v>0.34762664253587977</v>
      </c>
      <c r="P3898" s="13">
        <v>0</v>
      </c>
      <c r="Q3898" s="13">
        <v>0</v>
      </c>
      <c r="R3898" s="19">
        <v>0</v>
      </c>
      <c r="S3898" s="27">
        <v>0</v>
      </c>
      <c r="T3898" s="19">
        <v>0</v>
      </c>
      <c r="U3898" s="17">
        <v>0</v>
      </c>
      <c r="V3898" s="13">
        <v>0</v>
      </c>
      <c r="W3898" s="13">
        <v>0</v>
      </c>
      <c r="X3898" s="19">
        <v>0</v>
      </c>
      <c r="Y3898" s="27">
        <v>0</v>
      </c>
      <c r="Z3898" s="19">
        <v>0</v>
      </c>
      <c r="AA3898" s="14">
        <v>0</v>
      </c>
      <c r="AB3898" s="13">
        <v>1</v>
      </c>
      <c r="AC3898" s="22" t="s">
        <v>782</v>
      </c>
      <c r="AD3898" s="19">
        <v>120</v>
      </c>
      <c r="AE3898" s="23">
        <v>0.12</v>
      </c>
      <c r="AF3898" s="19">
        <v>0.53276159999999995</v>
      </c>
      <c r="AG3898" s="14">
        <v>0.22117912231595688</v>
      </c>
      <c r="AH3898" s="22" t="s">
        <v>782</v>
      </c>
      <c r="AI3898" s="23" t="s">
        <v>782</v>
      </c>
      <c r="AJ3898" s="23" t="s">
        <v>782</v>
      </c>
      <c r="AK3898" s="23" t="s">
        <v>782</v>
      </c>
      <c r="AL3898" s="14" t="s">
        <v>782</v>
      </c>
      <c r="AM3898" s="22" t="s">
        <v>782</v>
      </c>
      <c r="AN3898" s="23" t="s">
        <v>782</v>
      </c>
      <c r="AO3898" s="23" t="s">
        <v>782</v>
      </c>
      <c r="AP3898" s="23" t="s">
        <v>782</v>
      </c>
      <c r="AQ3898" s="14" t="s">
        <v>782</v>
      </c>
      <c r="AR3898" s="13">
        <v>132</v>
      </c>
      <c r="AS3898" s="19">
        <v>1201.6039999999998</v>
      </c>
      <c r="AT3898" s="23">
        <v>1.2016039999999999</v>
      </c>
      <c r="AU3898" s="19">
        <v>1.0670243519999998</v>
      </c>
      <c r="AV3898" s="14">
        <v>0.44298145674371542</v>
      </c>
      <c r="AW3898" s="13">
        <v>0</v>
      </c>
      <c r="AX3898" s="22" t="s">
        <v>782</v>
      </c>
      <c r="AY3898" s="19">
        <v>0</v>
      </c>
      <c r="AZ3898" s="23">
        <v>0</v>
      </c>
      <c r="BA3898" s="19">
        <v>0</v>
      </c>
      <c r="BB3898" s="14">
        <v>0</v>
      </c>
      <c r="BC3898" s="13">
        <v>0</v>
      </c>
      <c r="BD3898" s="19">
        <v>0</v>
      </c>
      <c r="BE3898" s="44">
        <v>0</v>
      </c>
      <c r="BF3898" s="19">
        <v>0</v>
      </c>
      <c r="BG3898" s="14">
        <v>0</v>
      </c>
      <c r="BH3898" s="22">
        <v>134</v>
      </c>
      <c r="BI3898" s="23">
        <v>1.4616039999999999</v>
      </c>
      <c r="BJ3898" s="23">
        <v>2.4371259519999997</v>
      </c>
      <c r="BK3898" s="14">
        <v>1.0117872215955521</v>
      </c>
      <c r="BL3898" t="s">
        <v>695</v>
      </c>
    </row>
    <row r="3899" spans="1:64">
      <c r="A3899" t="s">
        <v>5039</v>
      </c>
      <c r="B3899" t="s">
        <v>5036</v>
      </c>
      <c r="C3899" t="s">
        <v>695</v>
      </c>
      <c r="D3899" t="s">
        <v>942</v>
      </c>
      <c r="E3899">
        <v>2017</v>
      </c>
      <c r="F3899" s="23">
        <v>20.49</v>
      </c>
      <c r="G3899" s="23">
        <v>8.5399999999999991</v>
      </c>
      <c r="H3899" s="22">
        <v>28478</v>
      </c>
      <c r="I3899" s="34">
        <v>223.69498798970577</v>
      </c>
      <c r="J3899" s="13">
        <v>1</v>
      </c>
      <c r="K3899" s="13">
        <v>1</v>
      </c>
      <c r="L3899" s="19">
        <v>140</v>
      </c>
      <c r="M3899" s="19">
        <v>0.14000000000000001</v>
      </c>
      <c r="N3899" s="19">
        <v>0.83733999999999997</v>
      </c>
      <c r="O3899" s="17">
        <v>0.37432219985122489</v>
      </c>
      <c r="P3899" s="13">
        <v>0</v>
      </c>
      <c r="Q3899" s="13">
        <v>0</v>
      </c>
      <c r="R3899" s="19">
        <v>0</v>
      </c>
      <c r="S3899" s="19">
        <v>0</v>
      </c>
      <c r="T3899" s="19">
        <v>0</v>
      </c>
      <c r="U3899" s="17">
        <v>0</v>
      </c>
      <c r="V3899" s="13">
        <v>0</v>
      </c>
      <c r="W3899" s="13">
        <v>0</v>
      </c>
      <c r="X3899" s="19">
        <v>0</v>
      </c>
      <c r="Y3899" s="19">
        <v>0</v>
      </c>
      <c r="Z3899" s="19">
        <v>0</v>
      </c>
      <c r="AA3899" s="14">
        <v>0</v>
      </c>
      <c r="AB3899" s="13">
        <v>1</v>
      </c>
      <c r="AC3899" s="22" t="s">
        <v>782</v>
      </c>
      <c r="AD3899" s="19">
        <v>120</v>
      </c>
      <c r="AE3899" s="19">
        <v>0.12</v>
      </c>
      <c r="AF3899" s="19">
        <v>1.2718986000000001</v>
      </c>
      <c r="AG3899" s="14">
        <v>0.56858609637625479</v>
      </c>
      <c r="AH3899" s="22" t="s">
        <v>782</v>
      </c>
      <c r="AI3899" s="23" t="s">
        <v>782</v>
      </c>
      <c r="AJ3899" s="23" t="s">
        <v>782</v>
      </c>
      <c r="AK3899" s="23" t="s">
        <v>782</v>
      </c>
      <c r="AL3899" s="14" t="s">
        <v>782</v>
      </c>
      <c r="AM3899" s="22" t="s">
        <v>782</v>
      </c>
      <c r="AN3899" s="23" t="s">
        <v>782</v>
      </c>
      <c r="AO3899" s="23" t="s">
        <v>782</v>
      </c>
      <c r="AP3899" s="23" t="s">
        <v>782</v>
      </c>
      <c r="AQ3899" s="14" t="s">
        <v>782</v>
      </c>
      <c r="AR3899" s="13">
        <v>144</v>
      </c>
      <c r="AS3899" s="19">
        <v>1323.9609999999998</v>
      </c>
      <c r="AT3899" s="19">
        <v>1.3239609999999997</v>
      </c>
      <c r="AU3899" s="19">
        <v>1.1756773679999999</v>
      </c>
      <c r="AV3899" s="14">
        <v>0.525571618106215</v>
      </c>
      <c r="AW3899" s="13">
        <v>0</v>
      </c>
      <c r="AX3899" s="22" t="s">
        <v>782</v>
      </c>
      <c r="AY3899" s="19">
        <v>0</v>
      </c>
      <c r="AZ3899" s="19">
        <v>0</v>
      </c>
      <c r="BA3899" s="19">
        <v>0</v>
      </c>
      <c r="BB3899" s="14">
        <v>0</v>
      </c>
      <c r="BC3899" s="13">
        <v>0</v>
      </c>
      <c r="BD3899" s="19">
        <v>0</v>
      </c>
      <c r="BE3899" s="19">
        <v>0</v>
      </c>
      <c r="BF3899" s="19">
        <v>0</v>
      </c>
      <c r="BG3899" s="14">
        <v>0</v>
      </c>
      <c r="BH3899" s="22">
        <v>146</v>
      </c>
      <c r="BI3899" s="23">
        <v>1.583961</v>
      </c>
      <c r="BJ3899" s="23">
        <v>3.284915968</v>
      </c>
      <c r="BK3899" s="14">
        <v>1.4684799143336946</v>
      </c>
      <c r="BL3899" t="s">
        <v>695</v>
      </c>
    </row>
    <row r="3900" spans="1:64">
      <c r="A3900" t="s">
        <v>5040</v>
      </c>
      <c r="B3900" t="s">
        <v>5036</v>
      </c>
      <c r="C3900" t="s">
        <v>695</v>
      </c>
      <c r="D3900" t="s">
        <v>942</v>
      </c>
      <c r="E3900">
        <v>2018</v>
      </c>
      <c r="F3900" s="23">
        <v>20.49</v>
      </c>
      <c r="G3900" s="23">
        <v>8.5399999999999991</v>
      </c>
      <c r="H3900" s="22">
        <v>28542</v>
      </c>
      <c r="I3900" s="34">
        <v>223.71088670953446</v>
      </c>
      <c r="J3900" s="13">
        <v>1</v>
      </c>
      <c r="K3900" s="13">
        <v>1</v>
      </c>
      <c r="L3900" s="19">
        <v>140</v>
      </c>
      <c r="M3900" s="19">
        <v>0.14000000000000001</v>
      </c>
      <c r="N3900" s="19">
        <v>0.83733999999999997</v>
      </c>
      <c r="O3900" s="17">
        <v>0.37429559746334545</v>
      </c>
      <c r="P3900" s="13">
        <v>0</v>
      </c>
      <c r="Q3900" s="13">
        <v>0</v>
      </c>
      <c r="R3900" s="19">
        <v>0</v>
      </c>
      <c r="S3900" s="19">
        <v>0</v>
      </c>
      <c r="T3900" s="19">
        <v>0</v>
      </c>
      <c r="U3900" s="17">
        <v>0</v>
      </c>
      <c r="V3900" s="13">
        <v>0</v>
      </c>
      <c r="W3900" s="13">
        <v>0</v>
      </c>
      <c r="X3900" s="19">
        <v>0</v>
      </c>
      <c r="Y3900" s="19">
        <v>0</v>
      </c>
      <c r="Z3900" s="19">
        <v>0</v>
      </c>
      <c r="AA3900" s="14">
        <v>0</v>
      </c>
      <c r="AB3900" s="13">
        <v>1</v>
      </c>
      <c r="AC3900" s="22" t="s">
        <v>782</v>
      </c>
      <c r="AD3900" s="19">
        <v>120</v>
      </c>
      <c r="AE3900" s="19">
        <v>0.12</v>
      </c>
      <c r="AF3900" s="19">
        <v>0.65402400000000005</v>
      </c>
      <c r="AG3900" s="14">
        <v>0.29235233457779047</v>
      </c>
      <c r="AH3900" s="22" t="s">
        <v>782</v>
      </c>
      <c r="AI3900" s="23" t="s">
        <v>782</v>
      </c>
      <c r="AJ3900" s="23" t="s">
        <v>782</v>
      </c>
      <c r="AK3900" s="23" t="s">
        <v>782</v>
      </c>
      <c r="AL3900" s="14" t="s">
        <v>782</v>
      </c>
      <c r="AM3900" s="22" t="s">
        <v>782</v>
      </c>
      <c r="AN3900" s="23" t="s">
        <v>782</v>
      </c>
      <c r="AO3900" s="23" t="s">
        <v>782</v>
      </c>
      <c r="AP3900" s="23" t="s">
        <v>782</v>
      </c>
      <c r="AQ3900" s="14" t="s">
        <v>782</v>
      </c>
      <c r="AR3900" s="13">
        <v>152</v>
      </c>
      <c r="AS3900" s="19">
        <v>1458.0059999999999</v>
      </c>
      <c r="AT3900" s="19">
        <v>1.4580059999999997</v>
      </c>
      <c r="AU3900" s="19">
        <v>1.2947093279999997</v>
      </c>
      <c r="AV3900" s="14">
        <v>0.57874220921624009</v>
      </c>
      <c r="AW3900" s="13">
        <v>0</v>
      </c>
      <c r="AX3900" s="22" t="s">
        <v>782</v>
      </c>
      <c r="AY3900" s="19">
        <v>0</v>
      </c>
      <c r="AZ3900" s="19">
        <v>0</v>
      </c>
      <c r="BA3900" s="19">
        <v>0</v>
      </c>
      <c r="BB3900" s="14">
        <v>0</v>
      </c>
      <c r="BC3900" s="13">
        <v>0</v>
      </c>
      <c r="BD3900" s="19">
        <v>0</v>
      </c>
      <c r="BE3900" s="19">
        <v>0</v>
      </c>
      <c r="BF3900" s="19">
        <v>0</v>
      </c>
      <c r="BG3900" s="14">
        <v>0</v>
      </c>
      <c r="BH3900" s="22">
        <v>154</v>
      </c>
      <c r="BI3900" s="23">
        <v>1.7180059999999999</v>
      </c>
      <c r="BJ3900" s="23">
        <v>2.7860733279999996</v>
      </c>
      <c r="BK3900" s="14">
        <v>1.245390141257376</v>
      </c>
      <c r="BL3900" t="s">
        <v>695</v>
      </c>
    </row>
    <row r="3901" spans="1:64">
      <c r="A3901" t="s">
        <v>5041</v>
      </c>
      <c r="B3901" t="s">
        <v>5036</v>
      </c>
      <c r="C3901" t="s">
        <v>695</v>
      </c>
      <c r="D3901" t="s">
        <v>942</v>
      </c>
      <c r="E3901">
        <v>2019</v>
      </c>
      <c r="F3901" s="23">
        <v>20.49</v>
      </c>
      <c r="G3901" s="23">
        <v>8.5399999999999991</v>
      </c>
      <c r="H3901" s="22">
        <v>28537</v>
      </c>
      <c r="I3901" s="34">
        <v>228.87522876567442</v>
      </c>
      <c r="J3901" s="22">
        <v>1</v>
      </c>
      <c r="K3901" s="22">
        <v>1</v>
      </c>
      <c r="L3901" s="23">
        <v>140</v>
      </c>
      <c r="M3901" s="23">
        <v>0.14000000000000001</v>
      </c>
      <c r="N3901" s="23">
        <v>0.83733999999999997</v>
      </c>
      <c r="O3901" s="14">
        <v>0.36584998932203366</v>
      </c>
      <c r="P3901" s="22">
        <v>0</v>
      </c>
      <c r="Q3901" s="22">
        <v>0</v>
      </c>
      <c r="R3901" s="23">
        <v>0</v>
      </c>
      <c r="S3901" s="23">
        <v>0</v>
      </c>
      <c r="T3901" s="23">
        <v>0</v>
      </c>
      <c r="U3901" s="14">
        <v>0</v>
      </c>
      <c r="V3901" s="22">
        <v>0</v>
      </c>
      <c r="W3901" s="22">
        <v>0</v>
      </c>
      <c r="X3901" s="23">
        <v>0</v>
      </c>
      <c r="Y3901" s="23">
        <v>0</v>
      </c>
      <c r="Z3901" s="23">
        <v>0</v>
      </c>
      <c r="AA3901" s="14">
        <v>0</v>
      </c>
      <c r="AB3901" s="22">
        <v>1</v>
      </c>
      <c r="AC3901" s="22">
        <v>2</v>
      </c>
      <c r="AD3901" s="23">
        <v>120</v>
      </c>
      <c r="AE3901" s="23">
        <v>0.12</v>
      </c>
      <c r="AF3901" s="23">
        <v>0.88521533099999994</v>
      </c>
      <c r="AG3901" s="14">
        <v>0.38676764443840073</v>
      </c>
      <c r="AH3901" s="22">
        <v>0</v>
      </c>
      <c r="AI3901" s="23">
        <v>0</v>
      </c>
      <c r="AJ3901" s="23">
        <v>0</v>
      </c>
      <c r="AK3901" s="23">
        <v>0</v>
      </c>
      <c r="AL3901" s="14">
        <v>0</v>
      </c>
      <c r="AM3901" s="22">
        <v>165</v>
      </c>
      <c r="AN3901" s="23">
        <v>1704.181</v>
      </c>
      <c r="AO3901" s="23">
        <v>1.7041809999999995</v>
      </c>
      <c r="AP3901" s="23">
        <v>1.5133127280000003</v>
      </c>
      <c r="AQ3901" s="14">
        <v>0.6611955064605749</v>
      </c>
      <c r="AR3901" s="22">
        <v>165</v>
      </c>
      <c r="AS3901" s="23">
        <v>1704.181</v>
      </c>
      <c r="AT3901" s="23">
        <v>1.7041809999999995</v>
      </c>
      <c r="AU3901" s="23">
        <v>1.5133127280000003</v>
      </c>
      <c r="AV3901" s="14">
        <v>0.6611955064605749</v>
      </c>
      <c r="AW3901" s="22">
        <v>0</v>
      </c>
      <c r="AX3901" s="22" t="s">
        <v>782</v>
      </c>
      <c r="AY3901" s="23">
        <v>0</v>
      </c>
      <c r="AZ3901" s="23">
        <v>0</v>
      </c>
      <c r="BA3901" s="23">
        <v>0</v>
      </c>
      <c r="BB3901" s="14">
        <v>0</v>
      </c>
      <c r="BC3901" s="22">
        <v>0</v>
      </c>
      <c r="BD3901" s="23">
        <v>0</v>
      </c>
      <c r="BE3901" s="23">
        <v>0</v>
      </c>
      <c r="BF3901" s="23">
        <v>0</v>
      </c>
      <c r="BG3901" s="14">
        <v>0</v>
      </c>
      <c r="BH3901" s="22">
        <v>167</v>
      </c>
      <c r="BI3901" s="23">
        <v>1.9641809999999995</v>
      </c>
      <c r="BJ3901" s="23">
        <v>3.2358680590000004</v>
      </c>
      <c r="BK3901" s="14">
        <v>1.4138131402210095</v>
      </c>
      <c r="BL3901" t="s">
        <v>695</v>
      </c>
    </row>
    <row r="3902" spans="1:64">
      <c r="A3902" t="s">
        <v>5042</v>
      </c>
      <c r="B3902" t="s">
        <v>5036</v>
      </c>
      <c r="C3902" t="s">
        <v>695</v>
      </c>
      <c r="D3902" t="s">
        <v>942</v>
      </c>
      <c r="E3902">
        <v>2020</v>
      </c>
      <c r="F3902" s="23">
        <v>20.5</v>
      </c>
      <c r="G3902" s="23">
        <v>8.6</v>
      </c>
      <c r="H3902" s="22">
        <v>28590</v>
      </c>
      <c r="I3902" s="34">
        <v>229.7869957653611</v>
      </c>
      <c r="J3902" s="22">
        <v>1</v>
      </c>
      <c r="K3902" s="22">
        <v>1</v>
      </c>
      <c r="L3902" s="23">
        <v>140</v>
      </c>
      <c r="M3902" s="23">
        <v>0.14000000000000001</v>
      </c>
      <c r="N3902" s="23">
        <v>0.83733999999999997</v>
      </c>
      <c r="O3902" s="14">
        <v>0.36439834082474371</v>
      </c>
      <c r="P3902" s="22">
        <v>0</v>
      </c>
      <c r="Q3902" s="22">
        <v>0</v>
      </c>
      <c r="R3902" s="23">
        <v>0</v>
      </c>
      <c r="S3902" s="23">
        <v>0</v>
      </c>
      <c r="T3902" s="23">
        <v>0</v>
      </c>
      <c r="U3902" s="14">
        <v>0</v>
      </c>
      <c r="V3902" s="22">
        <v>0</v>
      </c>
      <c r="W3902" s="22">
        <v>0</v>
      </c>
      <c r="X3902" s="23">
        <v>0</v>
      </c>
      <c r="Y3902" s="23">
        <v>0</v>
      </c>
      <c r="Z3902" s="23">
        <v>0</v>
      </c>
      <c r="AA3902" s="14">
        <v>0</v>
      </c>
      <c r="AB3902" s="22">
        <v>1</v>
      </c>
      <c r="AC3902" s="22">
        <v>2</v>
      </c>
      <c r="AD3902" s="23">
        <v>120</v>
      </c>
      <c r="AE3902" s="23">
        <v>0.12</v>
      </c>
      <c r="AF3902" s="23">
        <v>0.62497814399999996</v>
      </c>
      <c r="AG3902" s="14">
        <v>0.27198151136375637</v>
      </c>
      <c r="AH3902" s="22">
        <v>0</v>
      </c>
      <c r="AI3902" s="23">
        <v>0</v>
      </c>
      <c r="AJ3902" s="23">
        <v>0</v>
      </c>
      <c r="AK3902" s="23">
        <v>0</v>
      </c>
      <c r="AL3902" s="14">
        <v>0</v>
      </c>
      <c r="AM3902" s="22">
        <v>182</v>
      </c>
      <c r="AN3902" s="23">
        <v>1915.7360000000006</v>
      </c>
      <c r="AO3902" s="23">
        <v>1.9157359999999994</v>
      </c>
      <c r="AP3902" s="23">
        <v>1.7011735680000009</v>
      </c>
      <c r="AQ3902" s="14">
        <v>0.74032630190138971</v>
      </c>
      <c r="AR3902" s="22">
        <v>182</v>
      </c>
      <c r="AS3902" s="23">
        <v>1915.7360000000006</v>
      </c>
      <c r="AT3902" s="23">
        <v>1.9157359999999994</v>
      </c>
      <c r="AU3902" s="23">
        <v>1.7011735680000009</v>
      </c>
      <c r="AV3902" s="14">
        <v>0.74032630190138971</v>
      </c>
      <c r="AW3902" s="22">
        <v>0</v>
      </c>
      <c r="AX3902" s="22">
        <v>0</v>
      </c>
      <c r="AY3902" s="23">
        <v>0</v>
      </c>
      <c r="AZ3902" s="23">
        <v>0</v>
      </c>
      <c r="BA3902" s="23">
        <v>0</v>
      </c>
      <c r="BB3902" s="14">
        <v>0</v>
      </c>
      <c r="BC3902" s="22">
        <v>0</v>
      </c>
      <c r="BD3902" s="23">
        <v>0</v>
      </c>
      <c r="BE3902" s="23">
        <v>0</v>
      </c>
      <c r="BF3902" s="23">
        <v>0</v>
      </c>
      <c r="BG3902" s="14">
        <v>0</v>
      </c>
      <c r="BH3902" s="22">
        <v>184</v>
      </c>
      <c r="BI3902" s="23">
        <v>2.1757359999999997</v>
      </c>
      <c r="BJ3902" s="23">
        <v>3.1634917120000008</v>
      </c>
      <c r="BK3902" s="14">
        <v>1.3767061540898899</v>
      </c>
      <c r="BL3902" t="s">
        <v>695</v>
      </c>
    </row>
    <row r="3903" spans="1:64">
      <c r="A3903" t="s">
        <v>5043</v>
      </c>
      <c r="B3903" t="s">
        <v>5036</v>
      </c>
      <c r="C3903" t="s">
        <v>695</v>
      </c>
      <c r="D3903" t="s">
        <v>942</v>
      </c>
      <c r="E3903">
        <v>2021</v>
      </c>
      <c r="F3903" s="23">
        <v>20.5</v>
      </c>
      <c r="G3903" s="23">
        <v>8.6300000000000008</v>
      </c>
      <c r="H3903" s="22">
        <v>28501</v>
      </c>
      <c r="I3903" s="34">
        <v>214.36</v>
      </c>
      <c r="J3903" s="22">
        <v>1</v>
      </c>
      <c r="K3903" s="22">
        <v>1</v>
      </c>
      <c r="L3903" s="23">
        <v>132</v>
      </c>
      <c r="M3903" s="23">
        <v>0.13200000000000001</v>
      </c>
      <c r="N3903" s="23">
        <v>0.78949199999999997</v>
      </c>
      <c r="O3903" s="14">
        <v>0.37</v>
      </c>
      <c r="P3903" s="22">
        <v>0</v>
      </c>
      <c r="Q3903" s="22">
        <v>0</v>
      </c>
      <c r="R3903" s="23">
        <v>0</v>
      </c>
      <c r="S3903" s="23">
        <v>0</v>
      </c>
      <c r="T3903" s="23">
        <v>0</v>
      </c>
      <c r="U3903" s="14">
        <v>0</v>
      </c>
      <c r="V3903" s="22">
        <v>0</v>
      </c>
      <c r="W3903" s="22">
        <v>0</v>
      </c>
      <c r="X3903" s="23">
        <v>0</v>
      </c>
      <c r="Y3903" s="23">
        <v>0</v>
      </c>
      <c r="Z3903" s="23">
        <v>0</v>
      </c>
      <c r="AA3903" s="14">
        <v>0</v>
      </c>
      <c r="AB3903" s="22">
        <v>1</v>
      </c>
      <c r="AC3903" s="22">
        <v>2</v>
      </c>
      <c r="AD3903" s="23">
        <v>192</v>
      </c>
      <c r="AE3903" s="23">
        <v>0.192</v>
      </c>
      <c r="AF3903" s="23">
        <v>0.62589706199999995</v>
      </c>
      <c r="AG3903" s="14">
        <v>0.28999999999999998</v>
      </c>
      <c r="AH3903" s="22">
        <v>0</v>
      </c>
      <c r="AI3903" s="23">
        <v>0</v>
      </c>
      <c r="AJ3903" s="23">
        <v>0</v>
      </c>
      <c r="AK3903" s="23">
        <v>0</v>
      </c>
      <c r="AL3903" s="14">
        <v>0</v>
      </c>
      <c r="AM3903" s="22">
        <v>208</v>
      </c>
      <c r="AN3903" s="23">
        <v>2213.3809999999999</v>
      </c>
      <c r="AO3903" s="23">
        <v>2.213381</v>
      </c>
      <c r="AP3903" s="23">
        <v>1.980584033</v>
      </c>
      <c r="AQ3903" s="14">
        <v>0.92</v>
      </c>
      <c r="AR3903" s="22">
        <v>208</v>
      </c>
      <c r="AS3903" s="23">
        <v>2213.3809999999999</v>
      </c>
      <c r="AT3903" s="23">
        <v>2.213381</v>
      </c>
      <c r="AU3903" s="23">
        <v>1.980584033</v>
      </c>
      <c r="AV3903" s="14">
        <v>0.92</v>
      </c>
      <c r="AW3903" s="22">
        <v>0</v>
      </c>
      <c r="AX3903" s="22">
        <v>0</v>
      </c>
      <c r="AY3903" s="23">
        <v>0</v>
      </c>
      <c r="AZ3903" s="23">
        <v>0</v>
      </c>
      <c r="BA3903" s="23">
        <v>0</v>
      </c>
      <c r="BB3903" s="14">
        <v>0</v>
      </c>
      <c r="BC3903" s="22">
        <v>0</v>
      </c>
      <c r="BD3903" s="23">
        <v>0</v>
      </c>
      <c r="BE3903" s="23">
        <v>0</v>
      </c>
      <c r="BF3903" s="23">
        <v>0</v>
      </c>
      <c r="BG3903" s="14">
        <v>0</v>
      </c>
      <c r="BH3903" s="22">
        <v>210</v>
      </c>
      <c r="BI3903" s="23">
        <v>2.54</v>
      </c>
      <c r="BJ3903" s="23">
        <v>3.4</v>
      </c>
      <c r="BK3903" s="14">
        <v>1.58</v>
      </c>
      <c r="BL3903" t="s">
        <v>695</v>
      </c>
    </row>
    <row r="3904" spans="1:64">
      <c r="A3904" t="s">
        <v>5044</v>
      </c>
      <c r="B3904" t="s">
        <v>5036</v>
      </c>
      <c r="C3904" t="s">
        <v>695</v>
      </c>
      <c r="D3904" s="111" t="s">
        <v>942</v>
      </c>
      <c r="E3904" s="110">
        <v>2022</v>
      </c>
      <c r="F3904" s="23"/>
      <c r="G3904" s="23"/>
      <c r="H3904" s="22">
        <v>28723</v>
      </c>
      <c r="I3904" s="34">
        <v>208.17103888848825</v>
      </c>
      <c r="J3904" s="22">
        <v>1</v>
      </c>
      <c r="K3904" s="22">
        <v>1</v>
      </c>
      <c r="L3904" s="23">
        <v>132</v>
      </c>
      <c r="M3904" s="23">
        <v>0.13200000000000001</v>
      </c>
      <c r="N3904" s="23">
        <v>0.78117599999999998</v>
      </c>
      <c r="O3904" s="14">
        <v>0.37525681005918188</v>
      </c>
      <c r="P3904" s="22">
        <v>0</v>
      </c>
      <c r="Q3904" s="22">
        <v>0</v>
      </c>
      <c r="R3904" s="23">
        <v>0</v>
      </c>
      <c r="S3904" s="23">
        <v>0</v>
      </c>
      <c r="T3904" s="23">
        <v>0</v>
      </c>
      <c r="U3904" s="14">
        <v>0</v>
      </c>
      <c r="V3904" s="22">
        <v>0</v>
      </c>
      <c r="W3904" s="22">
        <v>0</v>
      </c>
      <c r="X3904" s="23">
        <v>0</v>
      </c>
      <c r="Y3904" s="23">
        <v>0</v>
      </c>
      <c r="Z3904" s="23">
        <v>0</v>
      </c>
      <c r="AA3904" s="14">
        <v>0</v>
      </c>
      <c r="AB3904" s="22">
        <v>1</v>
      </c>
      <c r="AC3904" s="22">
        <v>2</v>
      </c>
      <c r="AD3904" s="23">
        <v>120</v>
      </c>
      <c r="AE3904" s="23">
        <v>0.12</v>
      </c>
      <c r="AF3904" s="23">
        <v>0.68424909</v>
      </c>
      <c r="AG3904" s="14">
        <v>0.32869562147236736</v>
      </c>
      <c r="AH3904" s="22">
        <v>0</v>
      </c>
      <c r="AI3904" s="23">
        <v>0</v>
      </c>
      <c r="AJ3904" s="23">
        <v>0</v>
      </c>
      <c r="AK3904" s="23">
        <v>0</v>
      </c>
      <c r="AL3904" s="14">
        <v>0</v>
      </c>
      <c r="AM3904" s="22">
        <v>290</v>
      </c>
      <c r="AN3904" s="23">
        <v>2716.7859999999978</v>
      </c>
      <c r="AO3904" s="23">
        <v>2.7167859999999977</v>
      </c>
      <c r="AP3904" s="23">
        <v>2.782977552001312</v>
      </c>
      <c r="AQ3904" s="14">
        <v>1.3368706650362061</v>
      </c>
      <c r="AR3904" s="22">
        <v>290</v>
      </c>
      <c r="AS3904" s="23">
        <v>2716.7860000000001</v>
      </c>
      <c r="AT3904" s="23">
        <v>2.7167859999999999</v>
      </c>
      <c r="AU3904" s="23">
        <v>2.7829775520013098</v>
      </c>
      <c r="AV3904" s="14">
        <v>1.336870665036205</v>
      </c>
      <c r="AW3904" s="22">
        <v>0</v>
      </c>
      <c r="AX3904" s="22">
        <v>0</v>
      </c>
      <c r="AY3904" s="23">
        <v>0</v>
      </c>
      <c r="AZ3904" s="23">
        <v>0</v>
      </c>
      <c r="BA3904" s="23">
        <v>0</v>
      </c>
      <c r="BB3904" s="14">
        <v>0</v>
      </c>
      <c r="BC3904" s="22">
        <v>0</v>
      </c>
      <c r="BD3904" s="23">
        <v>0</v>
      </c>
      <c r="BE3904" s="23">
        <v>0</v>
      </c>
      <c r="BF3904" s="23">
        <v>0</v>
      </c>
      <c r="BG3904" s="14">
        <v>0</v>
      </c>
      <c r="BH3904" s="22">
        <v>292</v>
      </c>
      <c r="BI3904" s="23">
        <v>2.9687860000000001</v>
      </c>
      <c r="BJ3904" s="23">
        <v>4.2484026420013103</v>
      </c>
      <c r="BK3904" s="14">
        <v>2.0408230965677543</v>
      </c>
      <c r="BL3904" t="s">
        <v>695</v>
      </c>
    </row>
    <row r="3905" spans="1:64">
      <c r="A3905" t="s">
        <v>5045</v>
      </c>
      <c r="B3905" t="s">
        <v>5036</v>
      </c>
      <c r="C3905" t="s">
        <v>695</v>
      </c>
      <c r="D3905" t="s">
        <v>942</v>
      </c>
      <c r="E3905">
        <v>2023</v>
      </c>
      <c r="F3905">
        <v>20.5</v>
      </c>
      <c r="G3905">
        <v>8.6</v>
      </c>
      <c r="H3905">
        <v>28046</v>
      </c>
      <c r="I3905">
        <v>208.17103888848825</v>
      </c>
      <c r="J3905">
        <v>1</v>
      </c>
      <c r="K3905">
        <v>1</v>
      </c>
      <c r="L3905">
        <v>132</v>
      </c>
      <c r="M3905">
        <v>0.13200000000000001</v>
      </c>
      <c r="N3905">
        <v>0.78117599999999998</v>
      </c>
      <c r="O3905">
        <v>0.37525681005918182</v>
      </c>
      <c r="P3905">
        <v>0</v>
      </c>
      <c r="Q3905">
        <v>0</v>
      </c>
      <c r="R3905">
        <v>0</v>
      </c>
      <c r="S3905">
        <v>0</v>
      </c>
      <c r="T3905">
        <v>0</v>
      </c>
      <c r="U3905">
        <v>0</v>
      </c>
      <c r="V3905">
        <v>0</v>
      </c>
      <c r="W3905">
        <v>0</v>
      </c>
      <c r="X3905">
        <v>0</v>
      </c>
      <c r="Y3905">
        <v>0</v>
      </c>
      <c r="Z3905">
        <v>0</v>
      </c>
      <c r="AA3905">
        <v>0</v>
      </c>
      <c r="AB3905">
        <v>1</v>
      </c>
      <c r="AC3905">
        <v>2</v>
      </c>
      <c r="AD3905">
        <v>120</v>
      </c>
      <c r="AE3905">
        <v>0.12</v>
      </c>
      <c r="AF3905">
        <v>0.49774353300000002</v>
      </c>
      <c r="AG3905">
        <v>0.2391031603904461</v>
      </c>
      <c r="AL3905">
        <v>0</v>
      </c>
      <c r="AM3905">
        <v>375</v>
      </c>
      <c r="AN3905">
        <v>3952.3069999999998</v>
      </c>
      <c r="AO3905">
        <v>3.9523069999999998</v>
      </c>
      <c r="AP3905">
        <v>3.707214</v>
      </c>
      <c r="AQ3905">
        <v>1.7808500259182818</v>
      </c>
      <c r="AR3905">
        <v>497</v>
      </c>
      <c r="AS3905">
        <v>4040.6669999999899</v>
      </c>
      <c r="AT3905">
        <v>4.040667</v>
      </c>
      <c r="AU3905">
        <v>3.7900940693747902</v>
      </c>
      <c r="AV3905">
        <v>1.820663474425491</v>
      </c>
      <c r="AW3905">
        <v>0</v>
      </c>
      <c r="AX3905">
        <v>0</v>
      </c>
      <c r="AY3905">
        <v>0</v>
      </c>
      <c r="AZ3905">
        <v>0</v>
      </c>
      <c r="BA3905">
        <v>0</v>
      </c>
      <c r="BB3905">
        <v>0</v>
      </c>
      <c r="BC3905">
        <v>0</v>
      </c>
      <c r="BD3905">
        <v>0</v>
      </c>
      <c r="BE3905">
        <v>0</v>
      </c>
      <c r="BF3905">
        <v>0</v>
      </c>
      <c r="BG3905">
        <v>0</v>
      </c>
      <c r="BH3905">
        <v>499</v>
      </c>
      <c r="BI3905">
        <v>4.2926669999999998</v>
      </c>
      <c r="BJ3905">
        <v>5.0690136023747909</v>
      </c>
      <c r="BK3905">
        <v>2.4350234448751191</v>
      </c>
      <c r="BL3905" t="s">
        <v>695</v>
      </c>
    </row>
    <row r="3906" spans="1:64">
      <c r="A3906" t="s">
        <v>5046</v>
      </c>
      <c r="B3906" t="s">
        <v>5036</v>
      </c>
      <c r="C3906" t="s">
        <v>695</v>
      </c>
      <c r="D3906" t="s">
        <v>942</v>
      </c>
      <c r="E3906">
        <v>2024</v>
      </c>
      <c r="F3906">
        <v>20.5</v>
      </c>
      <c r="G3906">
        <v>8.64</v>
      </c>
      <c r="H3906">
        <v>27953</v>
      </c>
      <c r="I3906">
        <v>191.67646453395869</v>
      </c>
      <c r="J3906">
        <v>2</v>
      </c>
      <c r="K3906">
        <v>2</v>
      </c>
      <c r="L3906">
        <v>231</v>
      </c>
      <c r="M3906">
        <v>0.23100000000000001</v>
      </c>
      <c r="N3906">
        <v>1.3670580000000001</v>
      </c>
      <c r="O3906">
        <v>0.71321119331153093</v>
      </c>
      <c r="P3906">
        <v>0</v>
      </c>
      <c r="Q3906">
        <v>0</v>
      </c>
      <c r="R3906">
        <v>0</v>
      </c>
      <c r="S3906">
        <v>0</v>
      </c>
      <c r="T3906">
        <v>0</v>
      </c>
      <c r="U3906">
        <v>0</v>
      </c>
      <c r="V3906">
        <v>0</v>
      </c>
      <c r="W3906">
        <v>0</v>
      </c>
      <c r="X3906">
        <v>0</v>
      </c>
      <c r="Y3906">
        <v>0</v>
      </c>
      <c r="Z3906">
        <v>0</v>
      </c>
      <c r="AA3906">
        <v>0</v>
      </c>
      <c r="AB3906">
        <v>1</v>
      </c>
      <c r="AC3906">
        <v>2</v>
      </c>
      <c r="AD3906">
        <v>120</v>
      </c>
      <c r="AE3906">
        <v>0.12</v>
      </c>
      <c r="AF3906">
        <v>0.60910920000000002</v>
      </c>
      <c r="AG3906">
        <v>0.31777985966142763</v>
      </c>
      <c r="AH3906">
        <v>0</v>
      </c>
      <c r="AI3906">
        <v>0</v>
      </c>
      <c r="AJ3906">
        <v>0</v>
      </c>
      <c r="AK3906">
        <v>0</v>
      </c>
      <c r="AL3906">
        <v>0</v>
      </c>
      <c r="AM3906">
        <v>496</v>
      </c>
      <c r="AN3906">
        <v>11618.863999999998</v>
      </c>
      <c r="AO3906">
        <v>11.61886399999999</v>
      </c>
      <c r="AP3906">
        <v>10.479562466727417</v>
      </c>
      <c r="AQ3906">
        <v>5.4673183232001792</v>
      </c>
      <c r="AR3906">
        <v>727</v>
      </c>
      <c r="AS3906">
        <v>11815.558999999967</v>
      </c>
      <c r="AT3906">
        <v>11.815559</v>
      </c>
      <c r="AU3906">
        <v>10.656970304480982</v>
      </c>
      <c r="AV3906">
        <v>5.5598742028095591</v>
      </c>
      <c r="AW3906">
        <v>0</v>
      </c>
      <c r="AX3906">
        <v>0</v>
      </c>
      <c r="AY3906">
        <v>0</v>
      </c>
      <c r="AZ3906">
        <v>0</v>
      </c>
      <c r="BA3906">
        <v>0</v>
      </c>
      <c r="BB3906">
        <v>0</v>
      </c>
      <c r="BC3906">
        <v>0</v>
      </c>
      <c r="BD3906">
        <v>0</v>
      </c>
      <c r="BE3906">
        <v>0</v>
      </c>
      <c r="BF3906">
        <v>0</v>
      </c>
      <c r="BG3906">
        <v>0</v>
      </c>
      <c r="BH3906">
        <v>730</v>
      </c>
      <c r="BI3906">
        <v>12.166558999999999</v>
      </c>
      <c r="BJ3906">
        <v>12.633137504480983</v>
      </c>
      <c r="BK3906">
        <v>6.5908652557825169</v>
      </c>
      <c r="BL3906" t="s">
        <v>695</v>
      </c>
    </row>
    <row r="3907" spans="1:64">
      <c r="A3907" t="s">
        <v>5047</v>
      </c>
      <c r="B3907" t="s">
        <v>5048</v>
      </c>
      <c r="C3907" t="s">
        <v>696</v>
      </c>
      <c r="D3907" t="s">
        <v>942</v>
      </c>
      <c r="E3907">
        <v>2012</v>
      </c>
      <c r="F3907" s="23">
        <v>47.8</v>
      </c>
      <c r="G3907" s="23">
        <v>12.43</v>
      </c>
      <c r="H3907" s="22">
        <v>25230</v>
      </c>
      <c r="I3907" s="34">
        <v>203.94927999999999</v>
      </c>
      <c r="J3907" s="22">
        <v>0</v>
      </c>
      <c r="K3907" s="22" t="s">
        <v>782</v>
      </c>
      <c r="L3907" s="23">
        <v>0</v>
      </c>
      <c r="M3907" s="23">
        <v>0</v>
      </c>
      <c r="N3907" s="23">
        <v>0</v>
      </c>
      <c r="O3907" s="14">
        <v>0</v>
      </c>
      <c r="P3907" s="22">
        <v>0</v>
      </c>
      <c r="Q3907" s="22" t="s">
        <v>782</v>
      </c>
      <c r="R3907" s="23">
        <v>0</v>
      </c>
      <c r="S3907" s="23">
        <v>0</v>
      </c>
      <c r="T3907" s="23">
        <v>0</v>
      </c>
      <c r="U3907" s="14">
        <v>0</v>
      </c>
      <c r="V3907" s="22">
        <v>0</v>
      </c>
      <c r="W3907" s="22" t="s">
        <v>782</v>
      </c>
      <c r="X3907" s="23">
        <v>0</v>
      </c>
      <c r="Y3907" s="23">
        <v>0</v>
      </c>
      <c r="Z3907" s="23">
        <v>0</v>
      </c>
      <c r="AA3907" s="14">
        <v>0</v>
      </c>
      <c r="AB3907" s="22">
        <v>0</v>
      </c>
      <c r="AC3907" s="22" t="s">
        <v>782</v>
      </c>
      <c r="AD3907" s="23">
        <v>0</v>
      </c>
      <c r="AE3907" s="23">
        <v>0</v>
      </c>
      <c r="AF3907" s="23">
        <v>0</v>
      </c>
      <c r="AG3907" s="14">
        <v>0</v>
      </c>
      <c r="AH3907" s="22" t="s">
        <v>782</v>
      </c>
      <c r="AI3907" s="23" t="s">
        <v>782</v>
      </c>
      <c r="AJ3907" s="23" t="s">
        <v>782</v>
      </c>
      <c r="AK3907" s="23" t="s">
        <v>782</v>
      </c>
      <c r="AL3907" s="14" t="s">
        <v>782</v>
      </c>
      <c r="AM3907" s="22" t="s">
        <v>782</v>
      </c>
      <c r="AN3907" s="23" t="s">
        <v>782</v>
      </c>
      <c r="AO3907" s="23" t="s">
        <v>782</v>
      </c>
      <c r="AP3907" s="23" t="s">
        <v>782</v>
      </c>
      <c r="AQ3907" s="14" t="s">
        <v>782</v>
      </c>
      <c r="AR3907" s="22">
        <v>195</v>
      </c>
      <c r="AS3907" s="23">
        <v>2207.2799999999997</v>
      </c>
      <c r="AT3907" s="23">
        <v>2.2072799999999999</v>
      </c>
      <c r="AU3907" s="23">
        <v>1.91726</v>
      </c>
      <c r="AV3907" s="14">
        <v>0.94006705981016458</v>
      </c>
      <c r="AW3907" s="22">
        <v>0</v>
      </c>
      <c r="AX3907" s="22" t="s">
        <v>782</v>
      </c>
      <c r="AY3907" s="23">
        <v>0</v>
      </c>
      <c r="AZ3907" s="23">
        <v>0</v>
      </c>
      <c r="BA3907" s="23">
        <v>0</v>
      </c>
      <c r="BB3907" s="14">
        <v>0</v>
      </c>
      <c r="BC3907" s="22">
        <v>2</v>
      </c>
      <c r="BD3907" s="23">
        <v>2080</v>
      </c>
      <c r="BE3907" s="23">
        <v>2.08</v>
      </c>
      <c r="BF3907" s="23">
        <v>3.3217600000000003</v>
      </c>
      <c r="BG3907" s="14">
        <v>1.6287186696613984</v>
      </c>
      <c r="BH3907" s="22">
        <v>197</v>
      </c>
      <c r="BI3907" s="23">
        <v>4.28728</v>
      </c>
      <c r="BJ3907" s="23">
        <v>5.23902</v>
      </c>
      <c r="BK3907" s="14">
        <v>2.5687857294715633</v>
      </c>
      <c r="BL3907" t="s">
        <v>696</v>
      </c>
    </row>
    <row r="3908" spans="1:64">
      <c r="A3908" t="s">
        <v>5049</v>
      </c>
      <c r="B3908" t="s">
        <v>5048</v>
      </c>
      <c r="C3908" t="s">
        <v>696</v>
      </c>
      <c r="D3908" t="s">
        <v>942</v>
      </c>
      <c r="E3908">
        <v>2015</v>
      </c>
      <c r="F3908" s="23">
        <v>47.94</v>
      </c>
      <c r="G3908" s="23">
        <v>12.52</v>
      </c>
      <c r="H3908" s="22">
        <v>25205</v>
      </c>
      <c r="I3908" s="34">
        <v>203.89024939083566</v>
      </c>
      <c r="J3908" s="13">
        <v>0</v>
      </c>
      <c r="K3908" s="13">
        <v>0</v>
      </c>
      <c r="L3908" s="19">
        <v>0</v>
      </c>
      <c r="M3908" s="35">
        <v>0</v>
      </c>
      <c r="N3908" s="19">
        <v>0</v>
      </c>
      <c r="O3908" s="17">
        <v>0</v>
      </c>
      <c r="P3908" s="36">
        <v>0</v>
      </c>
      <c r="Q3908" s="37">
        <v>0</v>
      </c>
      <c r="R3908" s="38">
        <v>0</v>
      </c>
      <c r="S3908" s="27">
        <v>0</v>
      </c>
      <c r="T3908" s="23">
        <v>0</v>
      </c>
      <c r="U3908" s="17">
        <v>0</v>
      </c>
      <c r="V3908" s="22">
        <v>0</v>
      </c>
      <c r="W3908" s="22">
        <v>0</v>
      </c>
      <c r="X3908" s="23">
        <v>0</v>
      </c>
      <c r="Y3908" s="27">
        <v>0</v>
      </c>
      <c r="Z3908" s="27">
        <v>0</v>
      </c>
      <c r="AA3908" s="14">
        <v>0</v>
      </c>
      <c r="AB3908" s="39">
        <v>0</v>
      </c>
      <c r="AC3908" s="22" t="s">
        <v>782</v>
      </c>
      <c r="AD3908" s="23">
        <v>0</v>
      </c>
      <c r="AE3908" s="23">
        <v>0</v>
      </c>
      <c r="AF3908" s="23">
        <v>0</v>
      </c>
      <c r="AG3908" s="14">
        <v>0</v>
      </c>
      <c r="AH3908" s="22" t="s">
        <v>782</v>
      </c>
      <c r="AI3908" s="23" t="s">
        <v>782</v>
      </c>
      <c r="AJ3908" s="23" t="s">
        <v>782</v>
      </c>
      <c r="AK3908" s="23" t="s">
        <v>782</v>
      </c>
      <c r="AL3908" s="14" t="s">
        <v>782</v>
      </c>
      <c r="AM3908" s="22" t="s">
        <v>782</v>
      </c>
      <c r="AN3908" s="23" t="s">
        <v>782</v>
      </c>
      <c r="AO3908" s="23" t="s">
        <v>782</v>
      </c>
      <c r="AP3908" s="23" t="s">
        <v>782</v>
      </c>
      <c r="AQ3908" s="14" t="s">
        <v>782</v>
      </c>
      <c r="AR3908" s="40">
        <v>257</v>
      </c>
      <c r="AS3908" s="41">
        <v>2866.3850000000002</v>
      </c>
      <c r="AT3908" s="23">
        <v>2.8663850000000002</v>
      </c>
      <c r="AU3908" s="23">
        <v>2.5458164485348553</v>
      </c>
      <c r="AV3908" s="14">
        <v>1.2486209890571076</v>
      </c>
      <c r="AW3908" s="22">
        <v>0</v>
      </c>
      <c r="AX3908" s="22" t="s">
        <v>782</v>
      </c>
      <c r="AY3908" s="23">
        <v>0</v>
      </c>
      <c r="AZ3908" s="23">
        <v>0</v>
      </c>
      <c r="BA3908" s="23">
        <v>0</v>
      </c>
      <c r="BB3908" s="14">
        <v>0</v>
      </c>
      <c r="BC3908" s="42">
        <v>2</v>
      </c>
      <c r="BD3908" s="43">
        <v>2080</v>
      </c>
      <c r="BE3908" s="44">
        <v>2.08</v>
      </c>
      <c r="BF3908" s="23">
        <v>3.3009599999999999</v>
      </c>
      <c r="BG3908" s="14">
        <v>1.6189886519155778</v>
      </c>
      <c r="BH3908" s="22">
        <v>259</v>
      </c>
      <c r="BI3908" s="23">
        <v>4.9463850000000003</v>
      </c>
      <c r="BJ3908" s="23">
        <v>5.8467764485348557</v>
      </c>
      <c r="BK3908" s="14">
        <v>2.8676096409726854</v>
      </c>
      <c r="BL3908" t="s">
        <v>696</v>
      </c>
    </row>
    <row r="3909" spans="1:64">
      <c r="A3909" t="s">
        <v>5050</v>
      </c>
      <c r="B3909" t="s">
        <v>5048</v>
      </c>
      <c r="C3909" t="s">
        <v>696</v>
      </c>
      <c r="D3909" t="s">
        <v>942</v>
      </c>
      <c r="E3909">
        <v>2016</v>
      </c>
      <c r="F3909" s="23">
        <v>47.94</v>
      </c>
      <c r="G3909" s="23">
        <v>12.56</v>
      </c>
      <c r="H3909" s="22">
        <v>25032</v>
      </c>
      <c r="I3909" s="34">
        <v>214.30332602763897</v>
      </c>
      <c r="J3909" s="13">
        <v>0</v>
      </c>
      <c r="K3909" s="13">
        <v>0</v>
      </c>
      <c r="L3909" s="19">
        <v>0</v>
      </c>
      <c r="M3909" s="35">
        <v>0</v>
      </c>
      <c r="N3909" s="19">
        <v>0</v>
      </c>
      <c r="O3909" s="17">
        <v>0</v>
      </c>
      <c r="P3909" s="13">
        <v>0</v>
      </c>
      <c r="Q3909" s="13">
        <v>0</v>
      </c>
      <c r="R3909" s="19">
        <v>0</v>
      </c>
      <c r="S3909" s="27">
        <v>0</v>
      </c>
      <c r="T3909" s="19">
        <v>0</v>
      </c>
      <c r="U3909" s="17">
        <v>0</v>
      </c>
      <c r="V3909" s="13">
        <v>0</v>
      </c>
      <c r="W3909" s="13">
        <v>0</v>
      </c>
      <c r="X3909" s="19">
        <v>0</v>
      </c>
      <c r="Y3909" s="27">
        <v>0</v>
      </c>
      <c r="Z3909" s="19">
        <v>0</v>
      </c>
      <c r="AA3909" s="14">
        <v>0</v>
      </c>
      <c r="AB3909" s="13">
        <v>0</v>
      </c>
      <c r="AC3909" s="22" t="s">
        <v>782</v>
      </c>
      <c r="AD3909" s="19">
        <v>0</v>
      </c>
      <c r="AE3909" s="23">
        <v>0</v>
      </c>
      <c r="AF3909" s="19">
        <v>0</v>
      </c>
      <c r="AG3909" s="14">
        <v>0</v>
      </c>
      <c r="AH3909" s="22" t="s">
        <v>782</v>
      </c>
      <c r="AI3909" s="23" t="s">
        <v>782</v>
      </c>
      <c r="AJ3909" s="23" t="s">
        <v>782</v>
      </c>
      <c r="AK3909" s="23" t="s">
        <v>782</v>
      </c>
      <c r="AL3909" s="14" t="s">
        <v>782</v>
      </c>
      <c r="AM3909" s="22" t="s">
        <v>782</v>
      </c>
      <c r="AN3909" s="23" t="s">
        <v>782</v>
      </c>
      <c r="AO3909" s="23" t="s">
        <v>782</v>
      </c>
      <c r="AP3909" s="23" t="s">
        <v>782</v>
      </c>
      <c r="AQ3909" s="14" t="s">
        <v>782</v>
      </c>
      <c r="AR3909" s="13">
        <v>263</v>
      </c>
      <c r="AS3909" s="19">
        <v>2900.2859999999982</v>
      </c>
      <c r="AT3909" s="23">
        <v>2.9002859999999981</v>
      </c>
      <c r="AU3909" s="19">
        <v>2.5754539680000019</v>
      </c>
      <c r="AV3909" s="14">
        <v>1.2017797463711983</v>
      </c>
      <c r="AW3909" s="13">
        <v>0</v>
      </c>
      <c r="AX3909" s="22" t="s">
        <v>782</v>
      </c>
      <c r="AY3909" s="19">
        <v>0</v>
      </c>
      <c r="AZ3909" s="23">
        <v>0</v>
      </c>
      <c r="BA3909" s="19">
        <v>0</v>
      </c>
      <c r="BB3909" s="14">
        <v>0</v>
      </c>
      <c r="BC3909" s="13">
        <v>2</v>
      </c>
      <c r="BD3909" s="19">
        <v>2080</v>
      </c>
      <c r="BE3909" s="44">
        <v>2.08</v>
      </c>
      <c r="BF3909" s="19">
        <v>3.3446400000000001</v>
      </c>
      <c r="BG3909" s="14">
        <v>1.5607037286806447</v>
      </c>
      <c r="BH3909" s="22">
        <v>265</v>
      </c>
      <c r="BI3909" s="23">
        <v>4.9802859999999978</v>
      </c>
      <c r="BJ3909" s="23">
        <v>5.9200939680000015</v>
      </c>
      <c r="BK3909" s="14">
        <v>2.7624834750518428</v>
      </c>
      <c r="BL3909" t="s">
        <v>696</v>
      </c>
    </row>
    <row r="3910" spans="1:64">
      <c r="A3910" t="s">
        <v>5051</v>
      </c>
      <c r="B3910" t="s">
        <v>5048</v>
      </c>
      <c r="C3910" t="s">
        <v>696</v>
      </c>
      <c r="D3910" t="s">
        <v>942</v>
      </c>
      <c r="E3910">
        <v>2017</v>
      </c>
      <c r="F3910" s="23">
        <v>47.94</v>
      </c>
      <c r="G3910" s="23">
        <v>12.63</v>
      </c>
      <c r="H3910" s="22">
        <v>24783</v>
      </c>
      <c r="I3910" s="34">
        <v>194.67072432575597</v>
      </c>
      <c r="J3910" s="13">
        <v>0</v>
      </c>
      <c r="K3910" s="13">
        <v>0</v>
      </c>
      <c r="L3910" s="19">
        <v>0</v>
      </c>
      <c r="M3910" s="19">
        <v>0</v>
      </c>
      <c r="N3910" s="19">
        <v>0</v>
      </c>
      <c r="O3910" s="17">
        <v>0</v>
      </c>
      <c r="P3910" s="13">
        <v>0</v>
      </c>
      <c r="Q3910" s="13">
        <v>0</v>
      </c>
      <c r="R3910" s="19">
        <v>0</v>
      </c>
      <c r="S3910" s="19">
        <v>0</v>
      </c>
      <c r="T3910" s="19">
        <v>0</v>
      </c>
      <c r="U3910" s="17">
        <v>0</v>
      </c>
      <c r="V3910" s="13">
        <v>0</v>
      </c>
      <c r="W3910" s="13">
        <v>0</v>
      </c>
      <c r="X3910" s="19">
        <v>0</v>
      </c>
      <c r="Y3910" s="19">
        <v>0</v>
      </c>
      <c r="Z3910" s="19">
        <v>0</v>
      </c>
      <c r="AA3910" s="14">
        <v>0</v>
      </c>
      <c r="AB3910" s="13">
        <v>0</v>
      </c>
      <c r="AC3910" s="22" t="s">
        <v>782</v>
      </c>
      <c r="AD3910" s="19">
        <v>0</v>
      </c>
      <c r="AE3910" s="19">
        <v>0</v>
      </c>
      <c r="AF3910" s="19">
        <v>0</v>
      </c>
      <c r="AG3910" s="14">
        <v>0</v>
      </c>
      <c r="AH3910" s="22" t="s">
        <v>782</v>
      </c>
      <c r="AI3910" s="23" t="s">
        <v>782</v>
      </c>
      <c r="AJ3910" s="23" t="s">
        <v>782</v>
      </c>
      <c r="AK3910" s="23" t="s">
        <v>782</v>
      </c>
      <c r="AL3910" s="14" t="s">
        <v>782</v>
      </c>
      <c r="AM3910" s="22" t="s">
        <v>782</v>
      </c>
      <c r="AN3910" s="23" t="s">
        <v>782</v>
      </c>
      <c r="AO3910" s="23" t="s">
        <v>782</v>
      </c>
      <c r="AP3910" s="23" t="s">
        <v>782</v>
      </c>
      <c r="AQ3910" s="14" t="s">
        <v>782</v>
      </c>
      <c r="AR3910" s="13">
        <v>277</v>
      </c>
      <c r="AS3910" s="19">
        <v>3040.3159999999989</v>
      </c>
      <c r="AT3910" s="19">
        <v>3.0403159999999971</v>
      </c>
      <c r="AU3910" s="19">
        <v>2.6998006080000025</v>
      </c>
      <c r="AV3910" s="14">
        <v>1.3868549661746978</v>
      </c>
      <c r="AW3910" s="13">
        <v>0</v>
      </c>
      <c r="AX3910" s="22" t="s">
        <v>782</v>
      </c>
      <c r="AY3910" s="19">
        <v>0</v>
      </c>
      <c r="AZ3910" s="19">
        <v>0</v>
      </c>
      <c r="BA3910" s="19">
        <v>0</v>
      </c>
      <c r="BB3910" s="14">
        <v>0</v>
      </c>
      <c r="BC3910" s="13">
        <v>2</v>
      </c>
      <c r="BD3910" s="19">
        <v>2080</v>
      </c>
      <c r="BE3910" s="19">
        <v>2.08</v>
      </c>
      <c r="BF3910" s="19">
        <v>3.3446400000000001</v>
      </c>
      <c r="BG3910" s="14">
        <v>1.7181011739614134</v>
      </c>
      <c r="BH3910" s="22">
        <v>279</v>
      </c>
      <c r="BI3910" s="23">
        <v>5.1203159999999972</v>
      </c>
      <c r="BJ3910" s="23">
        <v>6.0444406080000022</v>
      </c>
      <c r="BK3910" s="14">
        <v>3.1049561401361112</v>
      </c>
      <c r="BL3910" t="s">
        <v>696</v>
      </c>
    </row>
    <row r="3911" spans="1:64">
      <c r="A3911" t="s">
        <v>5052</v>
      </c>
      <c r="B3911" t="s">
        <v>5048</v>
      </c>
      <c r="C3911" t="s">
        <v>696</v>
      </c>
      <c r="D3911" t="s">
        <v>942</v>
      </c>
      <c r="E3911">
        <v>2018</v>
      </c>
      <c r="F3911" s="23">
        <v>47.94</v>
      </c>
      <c r="G3911" s="23">
        <v>12.77</v>
      </c>
      <c r="H3911" s="22">
        <v>24747</v>
      </c>
      <c r="I3911" s="34">
        <v>194.68456019813163</v>
      </c>
      <c r="J3911" s="13">
        <v>0</v>
      </c>
      <c r="K3911" s="13">
        <v>0</v>
      </c>
      <c r="L3911" s="19">
        <v>0</v>
      </c>
      <c r="M3911" s="19">
        <v>0</v>
      </c>
      <c r="N3911" s="19">
        <v>0</v>
      </c>
      <c r="O3911" s="17">
        <v>0</v>
      </c>
      <c r="P3911" s="13">
        <v>0</v>
      </c>
      <c r="Q3911" s="13">
        <v>0</v>
      </c>
      <c r="R3911" s="19">
        <v>0</v>
      </c>
      <c r="S3911" s="19">
        <v>0</v>
      </c>
      <c r="T3911" s="19">
        <v>0</v>
      </c>
      <c r="U3911" s="17">
        <v>0</v>
      </c>
      <c r="V3911" s="13">
        <v>0</v>
      </c>
      <c r="W3911" s="13">
        <v>0</v>
      </c>
      <c r="X3911" s="19">
        <v>0</v>
      </c>
      <c r="Y3911" s="19">
        <v>0</v>
      </c>
      <c r="Z3911" s="19">
        <v>0</v>
      </c>
      <c r="AA3911" s="14">
        <v>0</v>
      </c>
      <c r="AB3911" s="13">
        <v>0</v>
      </c>
      <c r="AC3911" s="22" t="s">
        <v>782</v>
      </c>
      <c r="AD3911" s="19">
        <v>0</v>
      </c>
      <c r="AE3911" s="19">
        <v>0</v>
      </c>
      <c r="AF3911" s="19">
        <v>0</v>
      </c>
      <c r="AG3911" s="14">
        <v>0</v>
      </c>
      <c r="AH3911" s="22" t="s">
        <v>782</v>
      </c>
      <c r="AI3911" s="23" t="s">
        <v>782</v>
      </c>
      <c r="AJ3911" s="23" t="s">
        <v>782</v>
      </c>
      <c r="AK3911" s="23" t="s">
        <v>782</v>
      </c>
      <c r="AL3911" s="14" t="s">
        <v>782</v>
      </c>
      <c r="AM3911" s="22" t="s">
        <v>782</v>
      </c>
      <c r="AN3911" s="23" t="s">
        <v>782</v>
      </c>
      <c r="AO3911" s="23" t="s">
        <v>782</v>
      </c>
      <c r="AP3911" s="23" t="s">
        <v>782</v>
      </c>
      <c r="AQ3911" s="14" t="s">
        <v>782</v>
      </c>
      <c r="AR3911" s="13">
        <v>294</v>
      </c>
      <c r="AS3911" s="19">
        <v>3345.3109999999983</v>
      </c>
      <c r="AT3911" s="19">
        <v>3.345310999999997</v>
      </c>
      <c r="AU3911" s="19">
        <v>2.9706361680000026</v>
      </c>
      <c r="AV3911" s="14">
        <v>1.5258714738224586</v>
      </c>
      <c r="AW3911" s="13">
        <v>0</v>
      </c>
      <c r="AX3911" s="22" t="s">
        <v>782</v>
      </c>
      <c r="AY3911" s="19">
        <v>0</v>
      </c>
      <c r="AZ3911" s="19">
        <v>0</v>
      </c>
      <c r="BA3911" s="19">
        <v>0</v>
      </c>
      <c r="BB3911" s="14">
        <v>0</v>
      </c>
      <c r="BC3911" s="13">
        <v>2</v>
      </c>
      <c r="BD3911" s="19">
        <v>2080</v>
      </c>
      <c r="BE3911" s="19">
        <v>2.08</v>
      </c>
      <c r="BF3911" s="19">
        <v>3.3446400000000001</v>
      </c>
      <c r="BG3911" s="14">
        <v>1.7179790716819763</v>
      </c>
      <c r="BH3911" s="22">
        <v>296</v>
      </c>
      <c r="BI3911" s="23">
        <v>5.4253109999999971</v>
      </c>
      <c r="BJ3911" s="23">
        <v>6.3152761680000022</v>
      </c>
      <c r="BK3911" s="14">
        <v>3.2438505455044346</v>
      </c>
      <c r="BL3911" t="s">
        <v>696</v>
      </c>
    </row>
    <row r="3912" spans="1:64">
      <c r="A3912" t="s">
        <v>5053</v>
      </c>
      <c r="B3912" t="s">
        <v>5048</v>
      </c>
      <c r="C3912" t="s">
        <v>696</v>
      </c>
      <c r="D3912" t="s">
        <v>942</v>
      </c>
      <c r="E3912">
        <v>2019</v>
      </c>
      <c r="F3912" s="23">
        <v>47.94</v>
      </c>
      <c r="G3912" s="23">
        <v>12.89</v>
      </c>
      <c r="H3912" s="22">
        <v>24739</v>
      </c>
      <c r="I3912" s="34">
        <v>198.44353185705782</v>
      </c>
      <c r="J3912" s="22">
        <v>0</v>
      </c>
      <c r="K3912" s="22">
        <v>0</v>
      </c>
      <c r="L3912" s="23">
        <v>0</v>
      </c>
      <c r="M3912" s="23">
        <v>0</v>
      </c>
      <c r="N3912" s="23">
        <v>0</v>
      </c>
      <c r="O3912" s="14">
        <v>0</v>
      </c>
      <c r="P3912" s="22">
        <v>0</v>
      </c>
      <c r="Q3912" s="22">
        <v>0</v>
      </c>
      <c r="R3912" s="23">
        <v>0</v>
      </c>
      <c r="S3912" s="23">
        <v>0</v>
      </c>
      <c r="T3912" s="23">
        <v>0</v>
      </c>
      <c r="U3912" s="14">
        <v>0</v>
      </c>
      <c r="V3912" s="22">
        <v>0</v>
      </c>
      <c r="W3912" s="22">
        <v>0</v>
      </c>
      <c r="X3912" s="23">
        <v>0</v>
      </c>
      <c r="Y3912" s="23">
        <v>0</v>
      </c>
      <c r="Z3912" s="23">
        <v>0</v>
      </c>
      <c r="AA3912" s="14">
        <v>0</v>
      </c>
      <c r="AB3912" s="22">
        <v>0</v>
      </c>
      <c r="AC3912" s="22">
        <v>0</v>
      </c>
      <c r="AD3912" s="23">
        <v>0</v>
      </c>
      <c r="AE3912" s="23">
        <v>0</v>
      </c>
      <c r="AF3912" s="23">
        <v>0</v>
      </c>
      <c r="AG3912" s="14">
        <v>0</v>
      </c>
      <c r="AH3912" s="22">
        <v>0</v>
      </c>
      <c r="AI3912" s="23">
        <v>0</v>
      </c>
      <c r="AJ3912" s="23">
        <v>0</v>
      </c>
      <c r="AK3912" s="23">
        <v>0</v>
      </c>
      <c r="AL3912" s="14">
        <v>0</v>
      </c>
      <c r="AM3912" s="22">
        <v>320</v>
      </c>
      <c r="AN3912" s="23">
        <v>3993.2509999999988</v>
      </c>
      <c r="AO3912" s="23">
        <v>3.9932509999999977</v>
      </c>
      <c r="AP3912" s="23">
        <v>3.5460068880000031</v>
      </c>
      <c r="AQ3912" s="14">
        <v>1.7869097847715443</v>
      </c>
      <c r="AR3912" s="22">
        <v>320</v>
      </c>
      <c r="AS3912" s="23">
        <v>3993.2509999999988</v>
      </c>
      <c r="AT3912" s="23">
        <v>3.9932509999999977</v>
      </c>
      <c r="AU3912" s="23">
        <v>3.5460068880000031</v>
      </c>
      <c r="AV3912" s="14">
        <v>1.7869097847715443</v>
      </c>
      <c r="AW3912" s="22">
        <v>0</v>
      </c>
      <c r="AX3912" s="22" t="s">
        <v>782</v>
      </c>
      <c r="AY3912" s="23">
        <v>0</v>
      </c>
      <c r="AZ3912" s="23">
        <v>0</v>
      </c>
      <c r="BA3912" s="23">
        <v>0</v>
      </c>
      <c r="BB3912" s="14">
        <v>0</v>
      </c>
      <c r="BC3912" s="22">
        <v>3</v>
      </c>
      <c r="BD3912" s="23">
        <v>2081.5</v>
      </c>
      <c r="BE3912" s="23">
        <v>2.0815000000000001</v>
      </c>
      <c r="BF3912" s="23">
        <v>1.6871063461248688</v>
      </c>
      <c r="BG3912" s="14">
        <v>0.8501694816337575</v>
      </c>
      <c r="BH3912" s="22">
        <v>323</v>
      </c>
      <c r="BI3912" s="23">
        <v>6.0747509999999973</v>
      </c>
      <c r="BJ3912" s="23">
        <v>5.2331132341248718</v>
      </c>
      <c r="BK3912" s="14">
        <v>2.6370792664053018</v>
      </c>
      <c r="BL3912" t="s">
        <v>696</v>
      </c>
    </row>
    <row r="3913" spans="1:64">
      <c r="A3913" t="s">
        <v>5054</v>
      </c>
      <c r="B3913" t="s">
        <v>5048</v>
      </c>
      <c r="C3913" t="s">
        <v>696</v>
      </c>
      <c r="D3913" t="s">
        <v>942</v>
      </c>
      <c r="E3913">
        <v>2020</v>
      </c>
      <c r="F3913" s="23">
        <v>47.94</v>
      </c>
      <c r="G3913" s="23">
        <v>13.04</v>
      </c>
      <c r="H3913" s="22">
        <v>24702</v>
      </c>
      <c r="I3913" s="34">
        <v>199.20455858146505</v>
      </c>
      <c r="J3913" s="22">
        <v>0</v>
      </c>
      <c r="K3913" s="22">
        <v>0</v>
      </c>
      <c r="L3913" s="23">
        <v>0</v>
      </c>
      <c r="M3913" s="23">
        <v>0</v>
      </c>
      <c r="N3913" s="23">
        <v>0</v>
      </c>
      <c r="O3913" s="14">
        <v>0</v>
      </c>
      <c r="P3913" s="22">
        <v>0</v>
      </c>
      <c r="Q3913" s="22">
        <v>0</v>
      </c>
      <c r="R3913" s="23">
        <v>0</v>
      </c>
      <c r="S3913" s="23">
        <v>0</v>
      </c>
      <c r="T3913" s="23">
        <v>0</v>
      </c>
      <c r="U3913" s="14">
        <v>0</v>
      </c>
      <c r="V3913" s="22">
        <v>0</v>
      </c>
      <c r="W3913" s="22">
        <v>0</v>
      </c>
      <c r="X3913" s="23">
        <v>0</v>
      </c>
      <c r="Y3913" s="23">
        <v>0</v>
      </c>
      <c r="Z3913" s="23">
        <v>0</v>
      </c>
      <c r="AA3913" s="14">
        <v>0</v>
      </c>
      <c r="AB3913" s="22">
        <v>0</v>
      </c>
      <c r="AC3913" s="22">
        <v>0</v>
      </c>
      <c r="AD3913" s="23">
        <v>0</v>
      </c>
      <c r="AE3913" s="23">
        <v>0</v>
      </c>
      <c r="AF3913" s="23">
        <v>0</v>
      </c>
      <c r="AG3913" s="14">
        <v>0</v>
      </c>
      <c r="AH3913" s="22">
        <v>0</v>
      </c>
      <c r="AI3913" s="23">
        <v>0</v>
      </c>
      <c r="AJ3913" s="23">
        <v>0</v>
      </c>
      <c r="AK3913" s="23">
        <v>0</v>
      </c>
      <c r="AL3913" s="14">
        <v>0</v>
      </c>
      <c r="AM3913" s="22">
        <v>382</v>
      </c>
      <c r="AN3913" s="23">
        <v>4766.6810000000005</v>
      </c>
      <c r="AO3913" s="23">
        <v>4.7666809999999993</v>
      </c>
      <c r="AP3913" s="23">
        <v>4.2328127280000061</v>
      </c>
      <c r="AQ3913" s="14">
        <v>2.1248573617701574</v>
      </c>
      <c r="AR3913" s="22">
        <v>382</v>
      </c>
      <c r="AS3913" s="23">
        <v>4766.6810000000005</v>
      </c>
      <c r="AT3913" s="23">
        <v>4.7666809999999993</v>
      </c>
      <c r="AU3913" s="23">
        <v>4.2328127280000061</v>
      </c>
      <c r="AV3913" s="14">
        <v>2.1248573617701574</v>
      </c>
      <c r="AW3913" s="22">
        <v>0</v>
      </c>
      <c r="AX3913" s="22">
        <v>0</v>
      </c>
      <c r="AY3913" s="23">
        <v>0</v>
      </c>
      <c r="AZ3913" s="23">
        <v>0</v>
      </c>
      <c r="BA3913" s="23">
        <v>0</v>
      </c>
      <c r="BB3913" s="14">
        <v>0</v>
      </c>
      <c r="BC3913" s="22">
        <v>3</v>
      </c>
      <c r="BD3913" s="23">
        <v>2081.5</v>
      </c>
      <c r="BE3913" s="23">
        <v>2.0815000000000001</v>
      </c>
      <c r="BF3913" s="23">
        <v>1.6871063461248688</v>
      </c>
      <c r="BG3913" s="14">
        <v>0.84692155547982795</v>
      </c>
      <c r="BH3913" s="22">
        <v>385</v>
      </c>
      <c r="BI3913" s="23">
        <v>6.8481809999999994</v>
      </c>
      <c r="BJ3913" s="23">
        <v>5.9199190741248753</v>
      </c>
      <c r="BK3913" s="14">
        <v>2.9717789172499853</v>
      </c>
      <c r="BL3913" t="s">
        <v>696</v>
      </c>
    </row>
    <row r="3914" spans="1:64">
      <c r="A3914" t="s">
        <v>5055</v>
      </c>
      <c r="B3914" t="s">
        <v>5048</v>
      </c>
      <c r="C3914" t="s">
        <v>696</v>
      </c>
      <c r="D3914" t="s">
        <v>942</v>
      </c>
      <c r="E3914">
        <v>2021</v>
      </c>
      <c r="F3914" s="23">
        <v>47.94</v>
      </c>
      <c r="G3914" s="23">
        <v>13.36</v>
      </c>
      <c r="H3914" s="22">
        <v>24659</v>
      </c>
      <c r="I3914" s="34">
        <v>185.21</v>
      </c>
      <c r="J3914" s="22">
        <v>0</v>
      </c>
      <c r="K3914" s="22">
        <v>0</v>
      </c>
      <c r="L3914" s="23">
        <v>0</v>
      </c>
      <c r="M3914" s="23">
        <v>0</v>
      </c>
      <c r="N3914" s="23">
        <v>0</v>
      </c>
      <c r="O3914" s="14">
        <v>0</v>
      </c>
      <c r="P3914" s="22">
        <v>0</v>
      </c>
      <c r="Q3914" s="22">
        <v>0</v>
      </c>
      <c r="R3914" s="23">
        <v>0</v>
      </c>
      <c r="S3914" s="23">
        <v>0</v>
      </c>
      <c r="T3914" s="23">
        <v>0</v>
      </c>
      <c r="U3914" s="14">
        <v>0</v>
      </c>
      <c r="V3914" s="22">
        <v>0</v>
      </c>
      <c r="W3914" s="22">
        <v>0</v>
      </c>
      <c r="X3914" s="23">
        <v>0</v>
      </c>
      <c r="Y3914" s="23">
        <v>0</v>
      </c>
      <c r="Z3914" s="23">
        <v>0</v>
      </c>
      <c r="AA3914" s="14">
        <v>0</v>
      </c>
      <c r="AB3914" s="22">
        <v>0</v>
      </c>
      <c r="AC3914" s="22">
        <v>0</v>
      </c>
      <c r="AD3914" s="23">
        <v>0</v>
      </c>
      <c r="AE3914" s="23">
        <v>0</v>
      </c>
      <c r="AF3914" s="23">
        <v>0</v>
      </c>
      <c r="AG3914" s="14">
        <v>0</v>
      </c>
      <c r="AH3914" s="22">
        <v>0</v>
      </c>
      <c r="AI3914" s="23">
        <v>0</v>
      </c>
      <c r="AJ3914" s="23">
        <v>0</v>
      </c>
      <c r="AK3914" s="23">
        <v>0</v>
      </c>
      <c r="AL3914" s="14">
        <v>0</v>
      </c>
      <c r="AM3914" s="22">
        <v>466</v>
      </c>
      <c r="AN3914" s="23">
        <v>6281.8459999999995</v>
      </c>
      <c r="AO3914" s="23">
        <v>6.2818459999999998</v>
      </c>
      <c r="AP3914" s="23">
        <v>5.6211397329999997</v>
      </c>
      <c r="AQ3914" s="14">
        <v>3.04</v>
      </c>
      <c r="AR3914" s="22">
        <v>466</v>
      </c>
      <c r="AS3914" s="23">
        <v>6281.8459999999995</v>
      </c>
      <c r="AT3914" s="23">
        <v>6.2818459999999998</v>
      </c>
      <c r="AU3914" s="23">
        <v>5.6211397329999997</v>
      </c>
      <c r="AV3914" s="14">
        <v>3.04</v>
      </c>
      <c r="AW3914" s="22">
        <v>0</v>
      </c>
      <c r="AX3914" s="22">
        <v>0</v>
      </c>
      <c r="AY3914" s="23">
        <v>0</v>
      </c>
      <c r="AZ3914" s="23">
        <v>0</v>
      </c>
      <c r="BA3914" s="23">
        <v>0</v>
      </c>
      <c r="BB3914" s="14">
        <v>0</v>
      </c>
      <c r="BC3914" s="22">
        <v>3</v>
      </c>
      <c r="BD3914" s="23">
        <v>2081.5</v>
      </c>
      <c r="BE3914" s="23">
        <v>2.0815000000000001</v>
      </c>
      <c r="BF3914" s="23">
        <v>2.632939344</v>
      </c>
      <c r="BG3914" s="14">
        <v>1.42</v>
      </c>
      <c r="BH3914" s="22">
        <v>469</v>
      </c>
      <c r="BI3914" s="23">
        <v>8.36</v>
      </c>
      <c r="BJ3914" s="23">
        <v>8.25</v>
      </c>
      <c r="BK3914" s="14">
        <v>4.46</v>
      </c>
      <c r="BL3914" t="s">
        <v>696</v>
      </c>
    </row>
    <row r="3915" spans="1:64">
      <c r="A3915" t="s">
        <v>5056</v>
      </c>
      <c r="B3915" t="s">
        <v>5048</v>
      </c>
      <c r="C3915" t="s">
        <v>696</v>
      </c>
      <c r="D3915" s="111" t="s">
        <v>942</v>
      </c>
      <c r="E3915" s="110">
        <v>2022</v>
      </c>
      <c r="F3915" s="23"/>
      <c r="G3915" s="23"/>
      <c r="H3915" s="22">
        <v>24838</v>
      </c>
      <c r="I3915" s="34">
        <v>180.01435309376706</v>
      </c>
      <c r="J3915" s="22">
        <v>0</v>
      </c>
      <c r="K3915" s="22">
        <v>0</v>
      </c>
      <c r="L3915" s="23">
        <v>0</v>
      </c>
      <c r="M3915" s="23">
        <v>0</v>
      </c>
      <c r="N3915" s="23">
        <v>0</v>
      </c>
      <c r="O3915" s="14">
        <v>0</v>
      </c>
      <c r="P3915" s="22">
        <v>0</v>
      </c>
      <c r="Q3915" s="22">
        <v>0</v>
      </c>
      <c r="R3915" s="23">
        <v>0</v>
      </c>
      <c r="S3915" s="23">
        <v>0</v>
      </c>
      <c r="T3915" s="23">
        <v>0</v>
      </c>
      <c r="U3915" s="14">
        <v>0</v>
      </c>
      <c r="V3915" s="22">
        <v>0</v>
      </c>
      <c r="W3915" s="22">
        <v>0</v>
      </c>
      <c r="X3915" s="23">
        <v>0</v>
      </c>
      <c r="Y3915" s="23">
        <v>0</v>
      </c>
      <c r="Z3915" s="23">
        <v>0</v>
      </c>
      <c r="AA3915" s="14">
        <v>0</v>
      </c>
      <c r="AB3915" s="22">
        <v>0</v>
      </c>
      <c r="AC3915" s="22">
        <v>0</v>
      </c>
      <c r="AD3915" s="23">
        <v>0</v>
      </c>
      <c r="AE3915" s="23">
        <v>0</v>
      </c>
      <c r="AF3915" s="23">
        <v>0</v>
      </c>
      <c r="AG3915" s="14">
        <v>0</v>
      </c>
      <c r="AH3915" s="22">
        <v>0</v>
      </c>
      <c r="AI3915" s="23">
        <v>0</v>
      </c>
      <c r="AJ3915" s="23">
        <v>0</v>
      </c>
      <c r="AK3915" s="23">
        <v>0</v>
      </c>
      <c r="AL3915" s="14">
        <v>0</v>
      </c>
      <c r="AM3915" s="22">
        <v>615</v>
      </c>
      <c r="AN3915" s="23">
        <v>7300.2290000000003</v>
      </c>
      <c r="AO3915" s="23">
        <v>7.3002290000000087</v>
      </c>
      <c r="AP3915" s="23">
        <v>7.478091182547681</v>
      </c>
      <c r="AQ3915" s="14">
        <v>4.1541638508416296</v>
      </c>
      <c r="AR3915" s="22">
        <v>615</v>
      </c>
      <c r="AS3915" s="23">
        <v>7300.2290000000003</v>
      </c>
      <c r="AT3915" s="23">
        <v>7.3002290000000096</v>
      </c>
      <c r="AU3915" s="23">
        <v>7.4780911825476801</v>
      </c>
      <c r="AV3915" s="14">
        <v>4.1541638508416288</v>
      </c>
      <c r="AW3915" s="22">
        <v>0</v>
      </c>
      <c r="AX3915" s="22">
        <v>0</v>
      </c>
      <c r="AY3915" s="23">
        <v>0</v>
      </c>
      <c r="AZ3915" s="23">
        <v>0</v>
      </c>
      <c r="BA3915" s="23">
        <v>0</v>
      </c>
      <c r="BB3915" s="14">
        <v>0</v>
      </c>
      <c r="BC3915" s="22">
        <v>2</v>
      </c>
      <c r="BD3915" s="23">
        <v>2001.5</v>
      </c>
      <c r="BE3915" s="23">
        <v>2.0015000000000001</v>
      </c>
      <c r="BF3915" s="23">
        <v>2.8156254206655298</v>
      </c>
      <c r="BG3915" s="14">
        <v>1.5641116234764392</v>
      </c>
      <c r="BH3915" s="22">
        <v>617</v>
      </c>
      <c r="BI3915" s="23">
        <v>9.3017290000000088</v>
      </c>
      <c r="BJ3915" s="23">
        <v>10.293716603213209</v>
      </c>
      <c r="BK3915" s="14">
        <v>5.7182754743180677</v>
      </c>
      <c r="BL3915" t="s">
        <v>696</v>
      </c>
    </row>
    <row r="3916" spans="1:64">
      <c r="A3916" t="s">
        <v>5057</v>
      </c>
      <c r="B3916" t="s">
        <v>5048</v>
      </c>
      <c r="C3916" t="s">
        <v>696</v>
      </c>
      <c r="D3916" t="s">
        <v>942</v>
      </c>
      <c r="E3916">
        <v>2023</v>
      </c>
      <c r="F3916">
        <v>47.94</v>
      </c>
      <c r="G3916">
        <v>13.42</v>
      </c>
      <c r="H3916">
        <v>24311</v>
      </c>
      <c r="I3916">
        <v>180.01435309376706</v>
      </c>
      <c r="J3916">
        <v>0</v>
      </c>
      <c r="K3916">
        <v>0</v>
      </c>
      <c r="L3916">
        <v>0</v>
      </c>
      <c r="M3916">
        <v>0</v>
      </c>
      <c r="N3916">
        <v>0</v>
      </c>
      <c r="O3916">
        <v>0</v>
      </c>
      <c r="P3916">
        <v>0</v>
      </c>
      <c r="Q3916">
        <v>0</v>
      </c>
      <c r="R3916">
        <v>0</v>
      </c>
      <c r="S3916">
        <v>0</v>
      </c>
      <c r="T3916">
        <v>0</v>
      </c>
      <c r="U3916">
        <v>0</v>
      </c>
      <c r="V3916">
        <v>0</v>
      </c>
      <c r="W3916">
        <v>0</v>
      </c>
      <c r="X3916">
        <v>0</v>
      </c>
      <c r="Y3916">
        <v>0</v>
      </c>
      <c r="Z3916">
        <v>0</v>
      </c>
      <c r="AA3916">
        <v>0</v>
      </c>
      <c r="AG3916">
        <v>0</v>
      </c>
      <c r="AL3916">
        <v>0</v>
      </c>
      <c r="AM3916">
        <v>817</v>
      </c>
      <c r="AN3916">
        <v>9900.857</v>
      </c>
      <c r="AO3916">
        <v>9.9008570000000002</v>
      </c>
      <c r="AP3916">
        <v>9.2868770000000005</v>
      </c>
      <c r="AQ3916">
        <v>5.1589647383076125</v>
      </c>
      <c r="AR3916">
        <v>997</v>
      </c>
      <c r="AS3916">
        <v>10027.977000000001</v>
      </c>
      <c r="AT3916">
        <v>10.027977</v>
      </c>
      <c r="AU3916">
        <v>9.4061144250508697</v>
      </c>
      <c r="AV3916">
        <v>5.2252024704670923</v>
      </c>
      <c r="AW3916">
        <v>0</v>
      </c>
      <c r="AX3916">
        <v>0</v>
      </c>
      <c r="AY3916">
        <v>0</v>
      </c>
      <c r="AZ3916">
        <v>0</v>
      </c>
      <c r="BA3916">
        <v>0</v>
      </c>
      <c r="BB3916">
        <v>0</v>
      </c>
      <c r="BC3916">
        <v>2</v>
      </c>
      <c r="BD3916">
        <v>2001.5</v>
      </c>
      <c r="BE3916">
        <v>2.0015000000000001</v>
      </c>
      <c r="BF3916">
        <v>3.3619840000000001</v>
      </c>
      <c r="BG3916">
        <v>1.8676199659750397</v>
      </c>
      <c r="BH3916">
        <v>999</v>
      </c>
      <c r="BI3916">
        <v>12.029477</v>
      </c>
      <c r="BJ3916">
        <v>12.768098425050869</v>
      </c>
      <c r="BK3916">
        <v>7.0928224364421313</v>
      </c>
      <c r="BL3916" t="s">
        <v>696</v>
      </c>
    </row>
    <row r="3917" spans="1:64">
      <c r="A3917" t="s">
        <v>5058</v>
      </c>
      <c r="B3917" t="s">
        <v>5048</v>
      </c>
      <c r="C3917" t="s">
        <v>696</v>
      </c>
      <c r="D3917" t="s">
        <v>942</v>
      </c>
      <c r="E3917">
        <v>2024</v>
      </c>
      <c r="F3917">
        <v>47.94</v>
      </c>
      <c r="G3917">
        <v>13.43</v>
      </c>
      <c r="H3917">
        <v>24232</v>
      </c>
      <c r="I3917">
        <v>166.16120232486267</v>
      </c>
      <c r="J3917">
        <v>0</v>
      </c>
      <c r="K3917">
        <v>0</v>
      </c>
      <c r="L3917">
        <v>0</v>
      </c>
      <c r="M3917">
        <v>0</v>
      </c>
      <c r="N3917">
        <v>0</v>
      </c>
      <c r="O3917">
        <v>0</v>
      </c>
      <c r="P3917">
        <v>0</v>
      </c>
      <c r="Q3917">
        <v>0</v>
      </c>
      <c r="R3917">
        <v>0</v>
      </c>
      <c r="S3917">
        <v>0</v>
      </c>
      <c r="T3917">
        <v>0</v>
      </c>
      <c r="U3917">
        <v>0</v>
      </c>
      <c r="V3917">
        <v>0</v>
      </c>
      <c r="W3917">
        <v>0</v>
      </c>
      <c r="X3917">
        <v>0</v>
      </c>
      <c r="Y3917">
        <v>0</v>
      </c>
      <c r="Z3917">
        <v>0</v>
      </c>
      <c r="AA3917">
        <v>0</v>
      </c>
      <c r="AB3917">
        <v>0</v>
      </c>
      <c r="AC3917">
        <v>0</v>
      </c>
      <c r="AD3917">
        <v>0</v>
      </c>
      <c r="AE3917">
        <v>0</v>
      </c>
      <c r="AF3917">
        <v>0</v>
      </c>
      <c r="AG3917">
        <v>0</v>
      </c>
      <c r="AH3917">
        <v>1</v>
      </c>
      <c r="AI3917">
        <v>9.84</v>
      </c>
      <c r="AJ3917">
        <v>9.8399999999999998E-3</v>
      </c>
      <c r="AK3917">
        <v>8.8751270926828787E-3</v>
      </c>
      <c r="AL3917">
        <v>5.341275200531511E-3</v>
      </c>
      <c r="AM3917">
        <v>1054</v>
      </c>
      <c r="AN3917">
        <v>13387.439999999993</v>
      </c>
      <c r="AO3917">
        <v>13.387440000000012</v>
      </c>
      <c r="AP3917">
        <v>12.074718642852281</v>
      </c>
      <c r="AQ3917">
        <v>7.2668700478255648</v>
      </c>
      <c r="AR3917">
        <v>1389</v>
      </c>
      <c r="AS3917">
        <v>13678.741999999957</v>
      </c>
      <c r="AT3917">
        <v>13.678742000000012</v>
      </c>
      <c r="AU3917">
        <v>12.33745667866045</v>
      </c>
      <c r="AV3917">
        <v>7.424992420637051</v>
      </c>
      <c r="AW3917">
        <v>0</v>
      </c>
      <c r="AX3917">
        <v>0</v>
      </c>
      <c r="AY3917">
        <v>0</v>
      </c>
      <c r="AZ3917">
        <v>0</v>
      </c>
      <c r="BA3917">
        <v>0</v>
      </c>
      <c r="BB3917">
        <v>0</v>
      </c>
      <c r="BC3917">
        <v>2</v>
      </c>
      <c r="BD3917">
        <v>2001.5</v>
      </c>
      <c r="BE3917">
        <v>2.0015000000000001</v>
      </c>
      <c r="BF3917">
        <v>2.9486015698961325</v>
      </c>
      <c r="BG3917">
        <v>1.7745427504377982</v>
      </c>
      <c r="BH3917">
        <v>1391</v>
      </c>
      <c r="BI3917">
        <v>15.680242000000012</v>
      </c>
      <c r="BJ3917">
        <v>15.286058248556582</v>
      </c>
      <c r="BK3917">
        <v>9.1995351710748494</v>
      </c>
      <c r="BL3917" t="s">
        <v>696</v>
      </c>
    </row>
    <row r="3918" spans="1:64">
      <c r="A3918" t="s">
        <v>5059</v>
      </c>
      <c r="B3918" t="s">
        <v>5060</v>
      </c>
      <c r="C3918" t="s">
        <v>697</v>
      </c>
      <c r="D3918" t="s">
        <v>942</v>
      </c>
      <c r="E3918">
        <v>2012</v>
      </c>
      <c r="F3918" s="23">
        <v>31.47</v>
      </c>
      <c r="G3918" s="23">
        <v>10.23</v>
      </c>
      <c r="H3918" s="22">
        <v>27725</v>
      </c>
      <c r="I3918" s="34">
        <v>226.18722099999999</v>
      </c>
      <c r="J3918" s="22">
        <v>0</v>
      </c>
      <c r="K3918" s="22" t="s">
        <v>782</v>
      </c>
      <c r="L3918" s="23">
        <v>0</v>
      </c>
      <c r="M3918" s="23">
        <v>0</v>
      </c>
      <c r="N3918" s="23">
        <v>0</v>
      </c>
      <c r="O3918" s="14">
        <v>0</v>
      </c>
      <c r="P3918" s="22">
        <v>0</v>
      </c>
      <c r="Q3918" s="22" t="s">
        <v>782</v>
      </c>
      <c r="R3918" s="23">
        <v>0</v>
      </c>
      <c r="S3918" s="23">
        <v>0</v>
      </c>
      <c r="T3918" s="23">
        <v>0</v>
      </c>
      <c r="U3918" s="14">
        <v>0</v>
      </c>
      <c r="V3918" s="22">
        <v>0</v>
      </c>
      <c r="W3918" s="22" t="s">
        <v>782</v>
      </c>
      <c r="X3918" s="23">
        <v>0</v>
      </c>
      <c r="Y3918" s="23">
        <v>0</v>
      </c>
      <c r="Z3918" s="23">
        <v>0</v>
      </c>
      <c r="AA3918" s="14">
        <v>0</v>
      </c>
      <c r="AB3918" s="22">
        <v>0</v>
      </c>
      <c r="AC3918" s="22" t="s">
        <v>782</v>
      </c>
      <c r="AD3918" s="23">
        <v>0</v>
      </c>
      <c r="AE3918" s="23">
        <v>0</v>
      </c>
      <c r="AF3918" s="23">
        <v>0</v>
      </c>
      <c r="AG3918" s="14">
        <v>0</v>
      </c>
      <c r="AH3918" s="22" t="s">
        <v>782</v>
      </c>
      <c r="AI3918" s="23" t="s">
        <v>782</v>
      </c>
      <c r="AJ3918" s="23" t="s">
        <v>782</v>
      </c>
      <c r="AK3918" s="23" t="s">
        <v>782</v>
      </c>
      <c r="AL3918" s="14" t="s">
        <v>782</v>
      </c>
      <c r="AM3918" s="22" t="s">
        <v>782</v>
      </c>
      <c r="AN3918" s="23" t="s">
        <v>782</v>
      </c>
      <c r="AO3918" s="23" t="s">
        <v>782</v>
      </c>
      <c r="AP3918" s="23" t="s">
        <v>782</v>
      </c>
      <c r="AQ3918" s="14" t="s">
        <v>782</v>
      </c>
      <c r="AR3918" s="22">
        <v>179</v>
      </c>
      <c r="AS3918" s="23">
        <v>1845.6069999999982</v>
      </c>
      <c r="AT3918" s="23">
        <v>1.8456069999999982</v>
      </c>
      <c r="AU3918" s="23">
        <v>1.2912750000000002</v>
      </c>
      <c r="AV3918" s="14">
        <v>0.57088768953927782</v>
      </c>
      <c r="AW3918" s="22">
        <v>1</v>
      </c>
      <c r="AX3918" s="22" t="s">
        <v>782</v>
      </c>
      <c r="AY3918" s="23">
        <v>6100</v>
      </c>
      <c r="AZ3918" s="23">
        <v>6.1</v>
      </c>
      <c r="BA3918" s="23">
        <v>24</v>
      </c>
      <c r="BB3918" s="14">
        <v>10.61067901798042</v>
      </c>
      <c r="BC3918" s="22">
        <v>1</v>
      </c>
      <c r="BD3918" s="23">
        <v>80</v>
      </c>
      <c r="BE3918" s="23">
        <v>0.08</v>
      </c>
      <c r="BF3918" s="23">
        <v>0.12776000000000001</v>
      </c>
      <c r="BG3918" s="14">
        <v>5.6484181305715767E-2</v>
      </c>
      <c r="BH3918" s="22">
        <v>181</v>
      </c>
      <c r="BI3918" s="23">
        <v>8.0256069999999973</v>
      </c>
      <c r="BJ3918" s="23">
        <v>25.419035000000001</v>
      </c>
      <c r="BK3918" s="14">
        <v>11.238050888825414</v>
      </c>
      <c r="BL3918" t="s">
        <v>697</v>
      </c>
    </row>
    <row r="3919" spans="1:64">
      <c r="A3919" t="s">
        <v>5061</v>
      </c>
      <c r="B3919" t="s">
        <v>5060</v>
      </c>
      <c r="C3919" t="s">
        <v>697</v>
      </c>
      <c r="D3919" t="s">
        <v>942</v>
      </c>
      <c r="E3919">
        <v>2015</v>
      </c>
      <c r="F3919" s="23">
        <v>31.55</v>
      </c>
      <c r="G3919" s="23">
        <v>10.34</v>
      </c>
      <c r="H3919" s="22">
        <v>27822</v>
      </c>
      <c r="I3919" s="34">
        <v>223.58187940672514</v>
      </c>
      <c r="J3919" s="13">
        <v>0</v>
      </c>
      <c r="K3919" s="13">
        <v>0</v>
      </c>
      <c r="L3919" s="19">
        <v>0</v>
      </c>
      <c r="M3919" s="35">
        <v>0</v>
      </c>
      <c r="N3919" s="19">
        <v>0</v>
      </c>
      <c r="O3919" s="17">
        <v>0</v>
      </c>
      <c r="P3919" s="36">
        <v>0</v>
      </c>
      <c r="Q3919" s="37">
        <v>0</v>
      </c>
      <c r="R3919" s="38">
        <v>0</v>
      </c>
      <c r="S3919" s="27">
        <v>0</v>
      </c>
      <c r="T3919" s="23">
        <v>0</v>
      </c>
      <c r="U3919" s="17">
        <v>0</v>
      </c>
      <c r="V3919" s="22">
        <v>0</v>
      </c>
      <c r="W3919" s="22">
        <v>0</v>
      </c>
      <c r="X3919" s="23">
        <v>0</v>
      </c>
      <c r="Y3919" s="27">
        <v>0</v>
      </c>
      <c r="Z3919" s="27">
        <v>0</v>
      </c>
      <c r="AA3919" s="14">
        <v>0</v>
      </c>
      <c r="AB3919" s="39">
        <v>0</v>
      </c>
      <c r="AC3919" s="22" t="s">
        <v>782</v>
      </c>
      <c r="AD3919" s="23">
        <v>0</v>
      </c>
      <c r="AE3919" s="23">
        <v>0</v>
      </c>
      <c r="AF3919" s="23">
        <v>0</v>
      </c>
      <c r="AG3919" s="14">
        <v>0</v>
      </c>
      <c r="AH3919" s="22" t="s">
        <v>782</v>
      </c>
      <c r="AI3919" s="23" t="s">
        <v>782</v>
      </c>
      <c r="AJ3919" s="23" t="s">
        <v>782</v>
      </c>
      <c r="AK3919" s="23" t="s">
        <v>782</v>
      </c>
      <c r="AL3919" s="14" t="s">
        <v>782</v>
      </c>
      <c r="AM3919" s="22" t="s">
        <v>782</v>
      </c>
      <c r="AN3919" s="23" t="s">
        <v>782</v>
      </c>
      <c r="AO3919" s="23" t="s">
        <v>782</v>
      </c>
      <c r="AP3919" s="23" t="s">
        <v>782</v>
      </c>
      <c r="AQ3919" s="14" t="s">
        <v>782</v>
      </c>
      <c r="AR3919" s="40">
        <v>241</v>
      </c>
      <c r="AS3919" s="41">
        <v>2521.0449999999983</v>
      </c>
      <c r="AT3919" s="23">
        <v>2.5210449999999982</v>
      </c>
      <c r="AU3919" s="23">
        <v>2.2390983166938669</v>
      </c>
      <c r="AV3919" s="14">
        <v>1.0014668105641289</v>
      </c>
      <c r="AW3919" s="22">
        <v>1</v>
      </c>
      <c r="AX3919" s="22" t="s">
        <v>782</v>
      </c>
      <c r="AY3919" s="23">
        <v>6600</v>
      </c>
      <c r="AZ3919" s="23">
        <v>6.6</v>
      </c>
      <c r="BA3919" s="23">
        <v>17.19791141627211</v>
      </c>
      <c r="BB3919" s="14">
        <v>7.6919969820035474</v>
      </c>
      <c r="BC3919" s="42">
        <v>1</v>
      </c>
      <c r="BD3919" s="43">
        <v>80</v>
      </c>
      <c r="BE3919" s="44">
        <v>0.08</v>
      </c>
      <c r="BF3919" s="23">
        <v>0.12695999999999999</v>
      </c>
      <c r="BG3919" s="14">
        <v>5.6784566055571473E-2</v>
      </c>
      <c r="BH3919" s="22">
        <v>243</v>
      </c>
      <c r="BI3919" s="23">
        <v>9.201044999999997</v>
      </c>
      <c r="BJ3919" s="23">
        <v>19.563969732965976</v>
      </c>
      <c r="BK3919" s="14">
        <v>8.7502483586232476</v>
      </c>
      <c r="BL3919" t="s">
        <v>697</v>
      </c>
    </row>
    <row r="3920" spans="1:64">
      <c r="A3920" t="s">
        <v>5062</v>
      </c>
      <c r="B3920" t="s">
        <v>5060</v>
      </c>
      <c r="C3920" t="s">
        <v>697</v>
      </c>
      <c r="D3920" t="s">
        <v>942</v>
      </c>
      <c r="E3920">
        <v>2016</v>
      </c>
      <c r="F3920" s="23">
        <v>31.55</v>
      </c>
      <c r="G3920" s="23">
        <v>10.46</v>
      </c>
      <c r="H3920" s="22">
        <v>27785</v>
      </c>
      <c r="I3920" s="34">
        <v>236.55414150926291</v>
      </c>
      <c r="J3920" s="13">
        <v>0</v>
      </c>
      <c r="K3920" s="13">
        <v>0</v>
      </c>
      <c r="L3920" s="19">
        <v>0</v>
      </c>
      <c r="M3920" s="35">
        <v>0</v>
      </c>
      <c r="N3920" s="19">
        <v>0</v>
      </c>
      <c r="O3920" s="17">
        <v>0</v>
      </c>
      <c r="P3920" s="13">
        <v>0</v>
      </c>
      <c r="Q3920" s="13">
        <v>0</v>
      </c>
      <c r="R3920" s="19">
        <v>0</v>
      </c>
      <c r="S3920" s="27">
        <v>0</v>
      </c>
      <c r="T3920" s="19">
        <v>0</v>
      </c>
      <c r="U3920" s="17">
        <v>0</v>
      </c>
      <c r="V3920" s="13">
        <v>0</v>
      </c>
      <c r="W3920" s="13">
        <v>0</v>
      </c>
      <c r="X3920" s="19">
        <v>0</v>
      </c>
      <c r="Y3920" s="27">
        <v>0</v>
      </c>
      <c r="Z3920" s="19">
        <v>0</v>
      </c>
      <c r="AA3920" s="14">
        <v>0</v>
      </c>
      <c r="AB3920" s="13">
        <v>0</v>
      </c>
      <c r="AC3920" s="22" t="s">
        <v>782</v>
      </c>
      <c r="AD3920" s="19">
        <v>0</v>
      </c>
      <c r="AE3920" s="23">
        <v>0</v>
      </c>
      <c r="AF3920" s="19">
        <v>0</v>
      </c>
      <c r="AG3920" s="14">
        <v>0</v>
      </c>
      <c r="AH3920" s="22" t="s">
        <v>782</v>
      </c>
      <c r="AI3920" s="23" t="s">
        <v>782</v>
      </c>
      <c r="AJ3920" s="23" t="s">
        <v>782</v>
      </c>
      <c r="AK3920" s="23" t="s">
        <v>782</v>
      </c>
      <c r="AL3920" s="14" t="s">
        <v>782</v>
      </c>
      <c r="AM3920" s="22" t="s">
        <v>782</v>
      </c>
      <c r="AN3920" s="23" t="s">
        <v>782</v>
      </c>
      <c r="AO3920" s="23" t="s">
        <v>782</v>
      </c>
      <c r="AP3920" s="23" t="s">
        <v>782</v>
      </c>
      <c r="AQ3920" s="14" t="s">
        <v>782</v>
      </c>
      <c r="AR3920" s="13">
        <v>253</v>
      </c>
      <c r="AS3920" s="19">
        <v>2617.41</v>
      </c>
      <c r="AT3920" s="23">
        <v>2.61741</v>
      </c>
      <c r="AU3920" s="19">
        <v>2.3242600800000019</v>
      </c>
      <c r="AV3920" s="14">
        <v>0.98254888507584603</v>
      </c>
      <c r="AW3920" s="13">
        <v>1</v>
      </c>
      <c r="AX3920" s="22" t="s">
        <v>782</v>
      </c>
      <c r="AY3920" s="19">
        <v>6300</v>
      </c>
      <c r="AZ3920" s="23">
        <v>6.3</v>
      </c>
      <c r="BA3920" s="19">
        <v>24</v>
      </c>
      <c r="BB3920" s="14">
        <v>10.145668914048676</v>
      </c>
      <c r="BC3920" s="13">
        <v>1</v>
      </c>
      <c r="BD3920" s="19">
        <v>80</v>
      </c>
      <c r="BE3920" s="44">
        <v>0.08</v>
      </c>
      <c r="BF3920" s="19">
        <v>0.12864</v>
      </c>
      <c r="BG3920" s="14">
        <v>5.4380785379300904E-2</v>
      </c>
      <c r="BH3920" s="22">
        <v>255</v>
      </c>
      <c r="BI3920" s="23">
        <v>8.9974100000000004</v>
      </c>
      <c r="BJ3920" s="23">
        <v>26.452900080000003</v>
      </c>
      <c r="BK3920" s="14">
        <v>11.182598584503824</v>
      </c>
      <c r="BL3920" t="s">
        <v>697</v>
      </c>
    </row>
    <row r="3921" spans="1:64">
      <c r="A3921" t="s">
        <v>5063</v>
      </c>
      <c r="B3921" t="s">
        <v>5060</v>
      </c>
      <c r="C3921" t="s">
        <v>697</v>
      </c>
      <c r="D3921" t="s">
        <v>942</v>
      </c>
      <c r="E3921">
        <v>2017</v>
      </c>
      <c r="F3921" s="23">
        <v>31.54</v>
      </c>
      <c r="G3921" s="23">
        <v>10.5</v>
      </c>
      <c r="H3921" s="22">
        <v>27628</v>
      </c>
      <c r="I3921" s="34">
        <v>217.01822909542776</v>
      </c>
      <c r="J3921" s="13">
        <v>0</v>
      </c>
      <c r="K3921" s="13">
        <v>0</v>
      </c>
      <c r="L3921" s="19">
        <v>0</v>
      </c>
      <c r="M3921" s="19">
        <v>0</v>
      </c>
      <c r="N3921" s="19">
        <v>0</v>
      </c>
      <c r="O3921" s="17">
        <v>0</v>
      </c>
      <c r="P3921" s="13">
        <v>0</v>
      </c>
      <c r="Q3921" s="13">
        <v>0</v>
      </c>
      <c r="R3921" s="19">
        <v>0</v>
      </c>
      <c r="S3921" s="19">
        <v>0</v>
      </c>
      <c r="T3921" s="19">
        <v>0</v>
      </c>
      <c r="U3921" s="17">
        <v>0</v>
      </c>
      <c r="V3921" s="13">
        <v>0</v>
      </c>
      <c r="W3921" s="13">
        <v>0</v>
      </c>
      <c r="X3921" s="19">
        <v>0</v>
      </c>
      <c r="Y3921" s="19">
        <v>0</v>
      </c>
      <c r="Z3921" s="19">
        <v>0</v>
      </c>
      <c r="AA3921" s="14">
        <v>0</v>
      </c>
      <c r="AB3921" s="13">
        <v>0</v>
      </c>
      <c r="AC3921" s="22" t="s">
        <v>782</v>
      </c>
      <c r="AD3921" s="19">
        <v>0</v>
      </c>
      <c r="AE3921" s="19">
        <v>0</v>
      </c>
      <c r="AF3921" s="19">
        <v>0</v>
      </c>
      <c r="AG3921" s="14">
        <v>0</v>
      </c>
      <c r="AH3921" s="22" t="s">
        <v>782</v>
      </c>
      <c r="AI3921" s="23" t="s">
        <v>782</v>
      </c>
      <c r="AJ3921" s="23" t="s">
        <v>782</v>
      </c>
      <c r="AK3921" s="23" t="s">
        <v>782</v>
      </c>
      <c r="AL3921" s="14" t="s">
        <v>782</v>
      </c>
      <c r="AM3921" s="22" t="s">
        <v>782</v>
      </c>
      <c r="AN3921" s="23" t="s">
        <v>782</v>
      </c>
      <c r="AO3921" s="23" t="s">
        <v>782</v>
      </c>
      <c r="AP3921" s="23" t="s">
        <v>782</v>
      </c>
      <c r="AQ3921" s="14" t="s">
        <v>782</v>
      </c>
      <c r="AR3921" s="13">
        <v>269</v>
      </c>
      <c r="AS3921" s="19">
        <v>2700.6250000000005</v>
      </c>
      <c r="AT3921" s="19">
        <v>2.7006250000000001</v>
      </c>
      <c r="AU3921" s="19">
        <v>2.3981550000000036</v>
      </c>
      <c r="AV3921" s="14">
        <v>1.1050477234082863</v>
      </c>
      <c r="AW3921" s="13">
        <v>1</v>
      </c>
      <c r="AX3921" s="22" t="s">
        <v>782</v>
      </c>
      <c r="AY3921" s="19">
        <v>6600</v>
      </c>
      <c r="AZ3921" s="19">
        <v>6.6</v>
      </c>
      <c r="BA3921" s="19">
        <v>10.6128</v>
      </c>
      <c r="BB3921" s="14">
        <v>4.8902804359966074</v>
      </c>
      <c r="BC3921" s="13">
        <v>1</v>
      </c>
      <c r="BD3921" s="19">
        <v>80</v>
      </c>
      <c r="BE3921" s="19">
        <v>0.08</v>
      </c>
      <c r="BF3921" s="19">
        <v>0.12864</v>
      </c>
      <c r="BG3921" s="14">
        <v>5.9276126496928566E-2</v>
      </c>
      <c r="BH3921" s="22">
        <v>271</v>
      </c>
      <c r="BI3921" s="23">
        <v>9.3806250000000002</v>
      </c>
      <c r="BJ3921" s="23">
        <v>13.139595000000003</v>
      </c>
      <c r="BK3921" s="14">
        <v>6.0546042859018216</v>
      </c>
      <c r="BL3921" t="s">
        <v>697</v>
      </c>
    </row>
    <row r="3922" spans="1:64">
      <c r="A3922" t="s">
        <v>5064</v>
      </c>
      <c r="B3922" t="s">
        <v>5060</v>
      </c>
      <c r="C3922" t="s">
        <v>697</v>
      </c>
      <c r="D3922" t="s">
        <v>942</v>
      </c>
      <c r="E3922">
        <v>2018</v>
      </c>
      <c r="F3922" s="23">
        <v>31.54</v>
      </c>
      <c r="G3922" s="23">
        <v>10.45</v>
      </c>
      <c r="H3922" s="22">
        <v>27441</v>
      </c>
      <c r="I3922" s="34">
        <v>217.03365327660012</v>
      </c>
      <c r="J3922" s="13">
        <v>0</v>
      </c>
      <c r="K3922" s="13">
        <v>0</v>
      </c>
      <c r="L3922" s="19">
        <v>0</v>
      </c>
      <c r="M3922" s="19">
        <v>0</v>
      </c>
      <c r="N3922" s="19">
        <v>0</v>
      </c>
      <c r="O3922" s="17">
        <v>0</v>
      </c>
      <c r="P3922" s="13">
        <v>0</v>
      </c>
      <c r="Q3922" s="13">
        <v>0</v>
      </c>
      <c r="R3922" s="19">
        <v>0</v>
      </c>
      <c r="S3922" s="19">
        <v>0</v>
      </c>
      <c r="T3922" s="19">
        <v>0</v>
      </c>
      <c r="U3922" s="17">
        <v>0</v>
      </c>
      <c r="V3922" s="13">
        <v>0</v>
      </c>
      <c r="W3922" s="13">
        <v>0</v>
      </c>
      <c r="X3922" s="19">
        <v>0</v>
      </c>
      <c r="Y3922" s="19">
        <v>0</v>
      </c>
      <c r="Z3922" s="19">
        <v>0</v>
      </c>
      <c r="AA3922" s="14">
        <v>0</v>
      </c>
      <c r="AB3922" s="13">
        <v>0</v>
      </c>
      <c r="AC3922" s="22" t="s">
        <v>782</v>
      </c>
      <c r="AD3922" s="19">
        <v>0</v>
      </c>
      <c r="AE3922" s="19">
        <v>0</v>
      </c>
      <c r="AF3922" s="19">
        <v>0</v>
      </c>
      <c r="AG3922" s="14">
        <v>0</v>
      </c>
      <c r="AH3922" s="22" t="s">
        <v>782</v>
      </c>
      <c r="AI3922" s="23" t="s">
        <v>782</v>
      </c>
      <c r="AJ3922" s="23" t="s">
        <v>782</v>
      </c>
      <c r="AK3922" s="23" t="s">
        <v>782</v>
      </c>
      <c r="AL3922" s="14" t="s">
        <v>782</v>
      </c>
      <c r="AM3922" s="22" t="s">
        <v>782</v>
      </c>
      <c r="AN3922" s="23" t="s">
        <v>782</v>
      </c>
      <c r="AO3922" s="23" t="s">
        <v>782</v>
      </c>
      <c r="AP3922" s="23" t="s">
        <v>782</v>
      </c>
      <c r="AQ3922" s="14" t="s">
        <v>782</v>
      </c>
      <c r="AR3922" s="13">
        <v>285</v>
      </c>
      <c r="AS3922" s="19">
        <v>2891.0250000000005</v>
      </c>
      <c r="AT3922" s="19">
        <v>2.891025</v>
      </c>
      <c r="AU3922" s="19">
        <v>2.5672302000000036</v>
      </c>
      <c r="AV3922" s="14">
        <v>1.1828719469271332</v>
      </c>
      <c r="AW3922" s="13">
        <v>1</v>
      </c>
      <c r="AX3922" s="22" t="s">
        <v>782</v>
      </c>
      <c r="AY3922" s="19">
        <v>6300</v>
      </c>
      <c r="AZ3922" s="19">
        <v>6.3</v>
      </c>
      <c r="BA3922" s="19">
        <v>26.061599999999999</v>
      </c>
      <c r="BB3922" s="14">
        <v>12.008091651475636</v>
      </c>
      <c r="BC3922" s="13">
        <v>1</v>
      </c>
      <c r="BD3922" s="19">
        <v>80</v>
      </c>
      <c r="BE3922" s="19">
        <v>0.08</v>
      </c>
      <c r="BF3922" s="19">
        <v>0.12864</v>
      </c>
      <c r="BG3922" s="14">
        <v>5.9271913852020831E-2</v>
      </c>
      <c r="BH3922" s="22">
        <v>287</v>
      </c>
      <c r="BI3922" s="23">
        <v>9.2710249999999998</v>
      </c>
      <c r="BJ3922" s="23">
        <v>28.757470200000004</v>
      </c>
      <c r="BK3922" s="14">
        <v>13.25023551225479</v>
      </c>
      <c r="BL3922" t="s">
        <v>697</v>
      </c>
    </row>
    <row r="3923" spans="1:64">
      <c r="A3923" t="s">
        <v>5065</v>
      </c>
      <c r="B3923" t="s">
        <v>5060</v>
      </c>
      <c r="C3923" t="s">
        <v>697</v>
      </c>
      <c r="D3923" t="s">
        <v>942</v>
      </c>
      <c r="E3923">
        <v>2019</v>
      </c>
      <c r="F3923" s="23">
        <v>31.54</v>
      </c>
      <c r="G3923" s="23">
        <v>10.37</v>
      </c>
      <c r="H3923" s="22">
        <v>27392</v>
      </c>
      <c r="I3923" s="34">
        <v>220.04642816056588</v>
      </c>
      <c r="J3923" s="22">
        <v>0</v>
      </c>
      <c r="K3923" s="22">
        <v>0</v>
      </c>
      <c r="L3923" s="23">
        <v>0</v>
      </c>
      <c r="M3923" s="23">
        <v>0</v>
      </c>
      <c r="N3923" s="23">
        <v>0</v>
      </c>
      <c r="O3923" s="14">
        <v>0</v>
      </c>
      <c r="P3923" s="22">
        <v>0</v>
      </c>
      <c r="Q3923" s="22">
        <v>0</v>
      </c>
      <c r="R3923" s="23">
        <v>0</v>
      </c>
      <c r="S3923" s="23">
        <v>0</v>
      </c>
      <c r="T3923" s="23">
        <v>0</v>
      </c>
      <c r="U3923" s="14">
        <v>0</v>
      </c>
      <c r="V3923" s="22">
        <v>0</v>
      </c>
      <c r="W3923" s="22">
        <v>0</v>
      </c>
      <c r="X3923" s="23">
        <v>0</v>
      </c>
      <c r="Y3923" s="23">
        <v>0</v>
      </c>
      <c r="Z3923" s="23">
        <v>0</v>
      </c>
      <c r="AA3923" s="14">
        <v>0</v>
      </c>
      <c r="AB3923" s="22">
        <v>0</v>
      </c>
      <c r="AC3923" s="22">
        <v>0</v>
      </c>
      <c r="AD3923" s="23">
        <v>0</v>
      </c>
      <c r="AE3923" s="23">
        <v>0</v>
      </c>
      <c r="AF3923" s="23">
        <v>0</v>
      </c>
      <c r="AG3923" s="14">
        <v>0</v>
      </c>
      <c r="AH3923" s="22">
        <v>2</v>
      </c>
      <c r="AI3923" s="23">
        <v>9.74</v>
      </c>
      <c r="AJ3923" s="23">
        <v>9.7400000000000004E-3</v>
      </c>
      <c r="AK3923" s="23">
        <v>8.6491199999999997E-3</v>
      </c>
      <c r="AL3923" s="14">
        <v>3.9305886818071026E-3</v>
      </c>
      <c r="AM3923" s="22">
        <v>316</v>
      </c>
      <c r="AN3923" s="23">
        <v>4619.0000000000009</v>
      </c>
      <c r="AO3923" s="23">
        <v>4.6190000000000007</v>
      </c>
      <c r="AP3923" s="23">
        <v>4.1016720000000051</v>
      </c>
      <c r="AQ3923" s="14">
        <v>1.8640029898631449</v>
      </c>
      <c r="AR3923" s="22">
        <v>318</v>
      </c>
      <c r="AS3923" s="23">
        <v>4628.7400000000007</v>
      </c>
      <c r="AT3923" s="23">
        <v>4.6287400000000005</v>
      </c>
      <c r="AU3923" s="23">
        <v>4.1103211200000054</v>
      </c>
      <c r="AV3923" s="14">
        <v>1.867933578544952</v>
      </c>
      <c r="AW3923" s="22">
        <v>1</v>
      </c>
      <c r="AX3923" s="22" t="s">
        <v>782</v>
      </c>
      <c r="AY3923" s="23">
        <v>6300</v>
      </c>
      <c r="AZ3923" s="23">
        <v>6.3</v>
      </c>
      <c r="BA3923" s="23">
        <v>24</v>
      </c>
      <c r="BB3923" s="14">
        <v>10.906789172004835</v>
      </c>
      <c r="BC3923" s="22">
        <v>1</v>
      </c>
      <c r="BD3923" s="23">
        <v>80</v>
      </c>
      <c r="BE3923" s="23">
        <v>0.08</v>
      </c>
      <c r="BF3923" s="23">
        <v>0.12864</v>
      </c>
      <c r="BG3923" s="14">
        <v>5.8460389961945927E-2</v>
      </c>
      <c r="BH3923" s="22">
        <v>320</v>
      </c>
      <c r="BI3923" s="23">
        <v>11.00874</v>
      </c>
      <c r="BJ3923" s="23">
        <v>28.238961120000006</v>
      </c>
      <c r="BK3923" s="14">
        <v>12.833183140511732</v>
      </c>
      <c r="BL3923" t="s">
        <v>697</v>
      </c>
    </row>
    <row r="3924" spans="1:64">
      <c r="A3924" t="s">
        <v>5066</v>
      </c>
      <c r="B3924" t="s">
        <v>5060</v>
      </c>
      <c r="C3924" t="s">
        <v>697</v>
      </c>
      <c r="D3924" t="s">
        <v>942</v>
      </c>
      <c r="E3924">
        <v>2020</v>
      </c>
      <c r="F3924" s="23">
        <v>31.55</v>
      </c>
      <c r="G3924" s="23">
        <v>10.33</v>
      </c>
      <c r="H3924" s="22">
        <v>27269</v>
      </c>
      <c r="I3924" s="34">
        <v>220.56717202245406</v>
      </c>
      <c r="J3924" s="22">
        <v>0</v>
      </c>
      <c r="K3924" s="22">
        <v>0</v>
      </c>
      <c r="L3924" s="23">
        <v>0</v>
      </c>
      <c r="M3924" s="23">
        <v>0</v>
      </c>
      <c r="N3924" s="23">
        <v>0</v>
      </c>
      <c r="O3924" s="14">
        <v>0</v>
      </c>
      <c r="P3924" s="22">
        <v>0</v>
      </c>
      <c r="Q3924" s="22">
        <v>0</v>
      </c>
      <c r="R3924" s="23">
        <v>0</v>
      </c>
      <c r="S3924" s="23">
        <v>0</v>
      </c>
      <c r="T3924" s="23">
        <v>0</v>
      </c>
      <c r="U3924" s="14">
        <v>0</v>
      </c>
      <c r="V3924" s="22">
        <v>0</v>
      </c>
      <c r="W3924" s="22">
        <v>0</v>
      </c>
      <c r="X3924" s="23">
        <v>0</v>
      </c>
      <c r="Y3924" s="23">
        <v>0</v>
      </c>
      <c r="Z3924" s="23">
        <v>0</v>
      </c>
      <c r="AA3924" s="14">
        <v>0</v>
      </c>
      <c r="AB3924" s="22">
        <v>0</v>
      </c>
      <c r="AC3924" s="22">
        <v>0</v>
      </c>
      <c r="AD3924" s="23">
        <v>0</v>
      </c>
      <c r="AE3924" s="23">
        <v>0</v>
      </c>
      <c r="AF3924" s="23">
        <v>0</v>
      </c>
      <c r="AG3924" s="14">
        <v>0</v>
      </c>
      <c r="AH3924" s="22">
        <v>2</v>
      </c>
      <c r="AI3924" s="23">
        <v>9.74</v>
      </c>
      <c r="AJ3924" s="23">
        <v>9.7400000000000004E-3</v>
      </c>
      <c r="AK3924" s="23">
        <v>8.6491199999999997E-3</v>
      </c>
      <c r="AL3924" s="14">
        <v>3.9213088333559937E-3</v>
      </c>
      <c r="AM3924" s="22">
        <v>359</v>
      </c>
      <c r="AN3924" s="23">
        <v>4992.7250000000013</v>
      </c>
      <c r="AO3924" s="23">
        <v>4.9927250000000054</v>
      </c>
      <c r="AP3924" s="23">
        <v>4.433539800000001</v>
      </c>
      <c r="AQ3924" s="14">
        <v>2.0100633105767254</v>
      </c>
      <c r="AR3924" s="22">
        <v>361</v>
      </c>
      <c r="AS3924" s="23">
        <v>5002.4650000000011</v>
      </c>
      <c r="AT3924" s="23">
        <v>5.0024650000000053</v>
      </c>
      <c r="AU3924" s="23">
        <v>4.4421889200000013</v>
      </c>
      <c r="AV3924" s="14">
        <v>2.0139846194100817</v>
      </c>
      <c r="AW3924" s="22">
        <v>1</v>
      </c>
      <c r="AX3924" s="22">
        <v>1</v>
      </c>
      <c r="AY3924" s="23">
        <v>6300</v>
      </c>
      <c r="AZ3924" s="23">
        <v>6.3</v>
      </c>
      <c r="BA3924" s="23">
        <v>24</v>
      </c>
      <c r="BB3924" s="14">
        <v>10.881038995937603</v>
      </c>
      <c r="BC3924" s="22">
        <v>1</v>
      </c>
      <c r="BD3924" s="23">
        <v>80</v>
      </c>
      <c r="BE3924" s="23">
        <v>0.08</v>
      </c>
      <c r="BF3924" s="23">
        <v>0.12864</v>
      </c>
      <c r="BG3924" s="14">
        <v>5.8322369018225552E-2</v>
      </c>
      <c r="BH3924" s="22">
        <v>363</v>
      </c>
      <c r="BI3924" s="23">
        <v>11.382465000000005</v>
      </c>
      <c r="BJ3924" s="23">
        <v>28.570828920000004</v>
      </c>
      <c r="BK3924" s="14">
        <v>12.95334598436591</v>
      </c>
      <c r="BL3924" t="s">
        <v>697</v>
      </c>
    </row>
    <row r="3925" spans="1:64">
      <c r="A3925" t="s">
        <v>5067</v>
      </c>
      <c r="B3925" t="s">
        <v>5060</v>
      </c>
      <c r="C3925" t="s">
        <v>697</v>
      </c>
      <c r="D3925" t="s">
        <v>942</v>
      </c>
      <c r="E3925">
        <v>2021</v>
      </c>
      <c r="F3925" s="23">
        <v>31.55</v>
      </c>
      <c r="G3925" s="23">
        <v>10.36</v>
      </c>
      <c r="H3925" s="22">
        <v>27236</v>
      </c>
      <c r="I3925" s="34">
        <v>204.45</v>
      </c>
      <c r="J3925" s="22">
        <v>0</v>
      </c>
      <c r="K3925" s="22">
        <v>0</v>
      </c>
      <c r="L3925" s="23">
        <v>0</v>
      </c>
      <c r="M3925" s="23">
        <v>0</v>
      </c>
      <c r="N3925" s="23">
        <v>0</v>
      </c>
      <c r="O3925" s="14">
        <v>0</v>
      </c>
      <c r="P3925" s="22">
        <v>0</v>
      </c>
      <c r="Q3925" s="22">
        <v>0</v>
      </c>
      <c r="R3925" s="23">
        <v>0</v>
      </c>
      <c r="S3925" s="23">
        <v>0</v>
      </c>
      <c r="T3925" s="23">
        <v>0</v>
      </c>
      <c r="U3925" s="14">
        <v>0</v>
      </c>
      <c r="V3925" s="22">
        <v>0</v>
      </c>
      <c r="W3925" s="22">
        <v>0</v>
      </c>
      <c r="X3925" s="23">
        <v>0</v>
      </c>
      <c r="Y3925" s="23">
        <v>0</v>
      </c>
      <c r="Z3925" s="23">
        <v>0</v>
      </c>
      <c r="AA3925" s="14">
        <v>0</v>
      </c>
      <c r="AB3925" s="22">
        <v>0</v>
      </c>
      <c r="AC3925" s="22">
        <v>0</v>
      </c>
      <c r="AD3925" s="23">
        <v>0</v>
      </c>
      <c r="AE3925" s="23">
        <v>0</v>
      </c>
      <c r="AF3925" s="23">
        <v>0</v>
      </c>
      <c r="AG3925" s="14">
        <v>0</v>
      </c>
      <c r="AH3925" s="22">
        <v>2</v>
      </c>
      <c r="AI3925" s="23">
        <v>9.74</v>
      </c>
      <c r="AJ3925" s="23">
        <v>9.7400000000000004E-3</v>
      </c>
      <c r="AK3925" s="23">
        <v>8.7155749999999997E-3</v>
      </c>
      <c r="AL3925" s="14">
        <v>0</v>
      </c>
      <c r="AM3925" s="22">
        <v>416</v>
      </c>
      <c r="AN3925" s="23">
        <v>6286.5749999999998</v>
      </c>
      <c r="AO3925" s="23">
        <v>6.286575</v>
      </c>
      <c r="AP3925" s="23">
        <v>5.6253713510000001</v>
      </c>
      <c r="AQ3925" s="14">
        <v>2.75</v>
      </c>
      <c r="AR3925" s="22">
        <v>418</v>
      </c>
      <c r="AS3925" s="23">
        <v>6296.3149999999996</v>
      </c>
      <c r="AT3925" s="23">
        <v>6.2963149999999999</v>
      </c>
      <c r="AU3925" s="23">
        <v>5.6340869260000002</v>
      </c>
      <c r="AV3925" s="14">
        <v>2.76</v>
      </c>
      <c r="AW3925" s="22">
        <v>1</v>
      </c>
      <c r="AX3925" s="22">
        <v>3</v>
      </c>
      <c r="AY3925" s="23">
        <v>7200</v>
      </c>
      <c r="AZ3925" s="23">
        <v>7.2</v>
      </c>
      <c r="BA3925" s="23">
        <v>18.763200000000001</v>
      </c>
      <c r="BB3925" s="14">
        <v>9.18</v>
      </c>
      <c r="BC3925" s="22">
        <v>1</v>
      </c>
      <c r="BD3925" s="23">
        <v>80</v>
      </c>
      <c r="BE3925" s="23">
        <v>0.08</v>
      </c>
      <c r="BF3925" s="23">
        <v>0.11217408</v>
      </c>
      <c r="BG3925" s="14">
        <v>0.05</v>
      </c>
      <c r="BH3925" s="22">
        <v>420</v>
      </c>
      <c r="BI3925" s="23">
        <v>13.58</v>
      </c>
      <c r="BJ3925" s="23">
        <v>24.51</v>
      </c>
      <c r="BK3925" s="14">
        <v>11.99</v>
      </c>
      <c r="BL3925" t="s">
        <v>697</v>
      </c>
    </row>
    <row r="3926" spans="1:64">
      <c r="A3926" t="s">
        <v>5068</v>
      </c>
      <c r="B3926" t="s">
        <v>5060</v>
      </c>
      <c r="C3926" t="s">
        <v>697</v>
      </c>
      <c r="D3926" s="111" t="s">
        <v>942</v>
      </c>
      <c r="E3926" s="110">
        <v>2022</v>
      </c>
      <c r="F3926" s="23"/>
      <c r="G3926" s="23"/>
      <c r="H3926" s="22">
        <v>27550</v>
      </c>
      <c r="I3926" s="34">
        <v>199.66967661378865</v>
      </c>
      <c r="J3926" s="22">
        <v>0</v>
      </c>
      <c r="K3926" s="22">
        <v>0</v>
      </c>
      <c r="L3926" s="23">
        <v>0</v>
      </c>
      <c r="M3926" s="23">
        <v>0</v>
      </c>
      <c r="N3926" s="23">
        <v>0</v>
      </c>
      <c r="O3926" s="14">
        <v>0</v>
      </c>
      <c r="P3926" s="22">
        <v>0</v>
      </c>
      <c r="Q3926" s="22">
        <v>0</v>
      </c>
      <c r="R3926" s="23">
        <v>0</v>
      </c>
      <c r="S3926" s="23">
        <v>0</v>
      </c>
      <c r="T3926" s="23">
        <v>0</v>
      </c>
      <c r="U3926" s="14">
        <v>0</v>
      </c>
      <c r="V3926" s="22">
        <v>0</v>
      </c>
      <c r="W3926" s="22">
        <v>0</v>
      </c>
      <c r="X3926" s="23">
        <v>0</v>
      </c>
      <c r="Y3926" s="23">
        <v>0</v>
      </c>
      <c r="Z3926" s="23">
        <v>0</v>
      </c>
      <c r="AA3926" s="14">
        <v>0</v>
      </c>
      <c r="AB3926" s="22">
        <v>0</v>
      </c>
      <c r="AC3926" s="22">
        <v>0</v>
      </c>
      <c r="AD3926" s="23">
        <v>0</v>
      </c>
      <c r="AE3926" s="23">
        <v>0</v>
      </c>
      <c r="AF3926" s="23">
        <v>0</v>
      </c>
      <c r="AG3926" s="14">
        <v>0</v>
      </c>
      <c r="AH3926" s="22">
        <v>2</v>
      </c>
      <c r="AI3926" s="23">
        <v>9.74</v>
      </c>
      <c r="AJ3926" s="23">
        <v>9.7399999999999987E-3</v>
      </c>
      <c r="AK3926" s="23">
        <v>9.9773045637355194E-3</v>
      </c>
      <c r="AL3926" s="14">
        <v>4.9969052551901184E-3</v>
      </c>
      <c r="AM3926" s="22">
        <v>527</v>
      </c>
      <c r="AN3926" s="23">
        <v>7066.5300000000025</v>
      </c>
      <c r="AO3926" s="23">
        <v>7.0665300000000117</v>
      </c>
      <c r="AP3926" s="23">
        <v>7.2386983592170351</v>
      </c>
      <c r="AQ3926" s="14">
        <v>3.6253368473263459</v>
      </c>
      <c r="AR3926" s="22">
        <v>529</v>
      </c>
      <c r="AS3926" s="23">
        <v>7076.2699999999995</v>
      </c>
      <c r="AT3926" s="23">
        <v>7.0762700000000098</v>
      </c>
      <c r="AU3926" s="23">
        <v>7.2486756637807757</v>
      </c>
      <c r="AV3926" s="14">
        <v>3.6303337525815382</v>
      </c>
      <c r="AW3926" s="22">
        <v>1</v>
      </c>
      <c r="AX3926" s="22">
        <v>3</v>
      </c>
      <c r="AY3926" s="23">
        <v>7200</v>
      </c>
      <c r="AZ3926" s="23">
        <v>7.2</v>
      </c>
      <c r="BA3926" s="23">
        <v>18.763200000000001</v>
      </c>
      <c r="BB3926" s="14">
        <v>9.3971204432272142</v>
      </c>
      <c r="BC3926" s="22">
        <v>1</v>
      </c>
      <c r="BD3926" s="23">
        <v>80</v>
      </c>
      <c r="BE3926" s="23">
        <v>0.08</v>
      </c>
      <c r="BF3926" s="23">
        <v>0.12529535999999999</v>
      </c>
      <c r="BG3926" s="14">
        <v>6.2751321144448341E-2</v>
      </c>
      <c r="BH3926" s="22">
        <v>531</v>
      </c>
      <c r="BI3926" s="23">
        <v>14.356270000000009</v>
      </c>
      <c r="BJ3926" s="23">
        <v>26.137171023780777</v>
      </c>
      <c r="BK3926" s="14">
        <v>13.090205516953201</v>
      </c>
      <c r="BL3926" t="s">
        <v>697</v>
      </c>
    </row>
    <row r="3927" spans="1:64">
      <c r="A3927" t="s">
        <v>5069</v>
      </c>
      <c r="B3927" t="s">
        <v>5060</v>
      </c>
      <c r="C3927" t="s">
        <v>697</v>
      </c>
      <c r="D3927" t="s">
        <v>942</v>
      </c>
      <c r="E3927">
        <v>2023</v>
      </c>
      <c r="F3927">
        <v>31.55</v>
      </c>
      <c r="G3927">
        <v>10.43</v>
      </c>
      <c r="H3927">
        <v>26302</v>
      </c>
      <c r="I3927">
        <v>199.66967661378865</v>
      </c>
      <c r="J3927">
        <v>0</v>
      </c>
      <c r="K3927">
        <v>0</v>
      </c>
      <c r="L3927">
        <v>0</v>
      </c>
      <c r="M3927">
        <v>0</v>
      </c>
      <c r="N3927">
        <v>0</v>
      </c>
      <c r="O3927">
        <v>0</v>
      </c>
      <c r="P3927">
        <v>0</v>
      </c>
      <c r="Q3927">
        <v>0</v>
      </c>
      <c r="R3927">
        <v>0</v>
      </c>
      <c r="S3927">
        <v>0</v>
      </c>
      <c r="T3927">
        <v>0</v>
      </c>
      <c r="U3927">
        <v>0</v>
      </c>
      <c r="V3927">
        <v>0</v>
      </c>
      <c r="W3927">
        <v>0</v>
      </c>
      <c r="X3927">
        <v>0</v>
      </c>
      <c r="Y3927">
        <v>0</v>
      </c>
      <c r="Z3927">
        <v>0</v>
      </c>
      <c r="AA3927">
        <v>0</v>
      </c>
      <c r="AG3927">
        <v>0</v>
      </c>
      <c r="AH3927">
        <v>2</v>
      </c>
      <c r="AI3927">
        <v>9.74</v>
      </c>
      <c r="AJ3927">
        <v>9.7399999999999987E-3</v>
      </c>
      <c r="AK3927">
        <v>9.136E-3</v>
      </c>
      <c r="AL3927">
        <v>4.9420000000000002E-3</v>
      </c>
      <c r="AM3927">
        <v>710</v>
      </c>
      <c r="AN3927">
        <v>9408.49</v>
      </c>
      <c r="AO3927">
        <v>9.4084900000000005</v>
      </c>
      <c r="AP3927">
        <v>8.8250440000000001</v>
      </c>
      <c r="AQ3927">
        <v>4.4198218526040156</v>
      </c>
      <c r="AR3927">
        <v>876</v>
      </c>
      <c r="AS3927">
        <v>9540.7199999999903</v>
      </c>
      <c r="AT3927">
        <v>9.5407200000000092</v>
      </c>
      <c r="AU3927">
        <v>8.9490735785863098</v>
      </c>
      <c r="AV3927">
        <v>4.4819392360193318</v>
      </c>
      <c r="AW3927">
        <v>1</v>
      </c>
      <c r="AX3927">
        <v>3</v>
      </c>
      <c r="AY3927">
        <v>7200</v>
      </c>
      <c r="AZ3927">
        <v>7.2</v>
      </c>
      <c r="BA3927">
        <v>18.763200000000001</v>
      </c>
      <c r="BB3927">
        <v>9.3971204432272142</v>
      </c>
      <c r="BC3927">
        <v>1</v>
      </c>
      <c r="BD3927">
        <v>80</v>
      </c>
      <c r="BE3927">
        <v>0.08</v>
      </c>
      <c r="BF3927">
        <v>3.7496000000000002E-2</v>
      </c>
      <c r="BG3927">
        <v>1.8779015740345337E-2</v>
      </c>
      <c r="BH3927">
        <v>878</v>
      </c>
      <c r="BI3927">
        <v>16.820720000000009</v>
      </c>
      <c r="BJ3927">
        <v>27.74976957858631</v>
      </c>
      <c r="BK3927">
        <v>13.897838694986891</v>
      </c>
      <c r="BL3927" t="s">
        <v>697</v>
      </c>
    </row>
    <row r="3928" spans="1:64">
      <c r="A3928" t="s">
        <v>5070</v>
      </c>
      <c r="B3928" t="s">
        <v>5060</v>
      </c>
      <c r="C3928" t="s">
        <v>697</v>
      </c>
      <c r="D3928" t="s">
        <v>942</v>
      </c>
      <c r="E3928">
        <v>2024</v>
      </c>
      <c r="F3928">
        <v>31.55</v>
      </c>
      <c r="G3928">
        <v>10.41</v>
      </c>
      <c r="H3928">
        <v>26090</v>
      </c>
      <c r="I3928">
        <v>178.9016906840404</v>
      </c>
      <c r="J3928">
        <v>0</v>
      </c>
      <c r="K3928">
        <v>0</v>
      </c>
      <c r="L3928">
        <v>0</v>
      </c>
      <c r="M3928">
        <v>0</v>
      </c>
      <c r="N3928">
        <v>0</v>
      </c>
      <c r="O3928">
        <v>0</v>
      </c>
      <c r="P3928">
        <v>0</v>
      </c>
      <c r="Q3928">
        <v>0</v>
      </c>
      <c r="R3928">
        <v>0</v>
      </c>
      <c r="S3928">
        <v>0</v>
      </c>
      <c r="T3928">
        <v>0</v>
      </c>
      <c r="U3928">
        <v>0</v>
      </c>
      <c r="V3928">
        <v>0</v>
      </c>
      <c r="W3928">
        <v>0</v>
      </c>
      <c r="X3928">
        <v>0</v>
      </c>
      <c r="Y3928">
        <v>0</v>
      </c>
      <c r="Z3928">
        <v>0</v>
      </c>
      <c r="AA3928">
        <v>0</v>
      </c>
      <c r="AB3928">
        <v>0</v>
      </c>
      <c r="AC3928">
        <v>0</v>
      </c>
      <c r="AD3928">
        <v>0</v>
      </c>
      <c r="AE3928">
        <v>0</v>
      </c>
      <c r="AF3928">
        <v>0</v>
      </c>
      <c r="AG3928">
        <v>0</v>
      </c>
      <c r="AH3928">
        <v>3</v>
      </c>
      <c r="AI3928">
        <v>10.540000000000001</v>
      </c>
      <c r="AJ3928">
        <v>1.0540000000000001E-2</v>
      </c>
      <c r="AK3928">
        <v>9.5064877598452814E-3</v>
      </c>
      <c r="AL3928">
        <v>5.3138054333062507E-3</v>
      </c>
      <c r="AM3928">
        <v>871</v>
      </c>
      <c r="AN3928">
        <v>11483.201999999987</v>
      </c>
      <c r="AO3928">
        <v>11.483202000000006</v>
      </c>
      <c r="AP3928">
        <v>10.357202965543717</v>
      </c>
      <c r="AQ3928">
        <v>5.7893264876046642</v>
      </c>
      <c r="AR3928">
        <v>1198</v>
      </c>
      <c r="AS3928">
        <v>11773.926999999938</v>
      </c>
      <c r="AT3928">
        <v>11.773926999999997</v>
      </c>
      <c r="AU3928">
        <v>10.619420579773388</v>
      </c>
      <c r="AV3928">
        <v>5.935897273619636</v>
      </c>
      <c r="AW3928">
        <v>1</v>
      </c>
      <c r="AX3928">
        <v>3</v>
      </c>
      <c r="AY3928">
        <v>7200</v>
      </c>
      <c r="AZ3928">
        <v>7.1999999999999993</v>
      </c>
      <c r="BA3928">
        <v>18.763200000000001</v>
      </c>
      <c r="BB3928">
        <v>10.487994791026221</v>
      </c>
      <c r="BC3928">
        <v>1</v>
      </c>
      <c r="BD3928">
        <v>80</v>
      </c>
      <c r="BE3928">
        <v>0.08</v>
      </c>
      <c r="BF3928">
        <v>3.288592240195367E-2</v>
      </c>
      <c r="BG3928">
        <v>1.8382119406592831E-2</v>
      </c>
      <c r="BH3928">
        <v>1200</v>
      </c>
      <c r="BI3928">
        <v>19.053926999999995</v>
      </c>
      <c r="BJ3928">
        <v>29.41550650217534</v>
      </c>
      <c r="BK3928">
        <v>16.442274184052451</v>
      </c>
      <c r="BL3928" t="s">
        <v>697</v>
      </c>
    </row>
    <row r="3929" spans="1:64">
      <c r="A3929" t="s">
        <v>5071</v>
      </c>
      <c r="B3929" t="s">
        <v>5072</v>
      </c>
      <c r="C3929" t="s">
        <v>698</v>
      </c>
      <c r="D3929" t="s">
        <v>942</v>
      </c>
      <c r="E3929">
        <v>2012</v>
      </c>
      <c r="F3929" s="23">
        <v>72.37</v>
      </c>
      <c r="G3929" s="23">
        <v>31.37</v>
      </c>
      <c r="H3929" s="22">
        <v>96136</v>
      </c>
      <c r="I3929" s="34">
        <v>793.339966</v>
      </c>
      <c r="J3929" s="22">
        <v>1</v>
      </c>
      <c r="K3929" s="22" t="s">
        <v>782</v>
      </c>
      <c r="L3929" s="23">
        <v>700</v>
      </c>
      <c r="M3929" s="23">
        <v>0.7</v>
      </c>
      <c r="N3929" s="23">
        <v>4.0978000000000003</v>
      </c>
      <c r="O3929" s="14">
        <v>0.51652509335449259</v>
      </c>
      <c r="P3929" s="22">
        <v>0</v>
      </c>
      <c r="Q3929" s="22" t="s">
        <v>782</v>
      </c>
      <c r="R3929" s="23">
        <v>0</v>
      </c>
      <c r="S3929" s="23">
        <v>0</v>
      </c>
      <c r="T3929" s="23">
        <v>0</v>
      </c>
      <c r="U3929" s="14">
        <v>0</v>
      </c>
      <c r="V3929" s="22">
        <v>0</v>
      </c>
      <c r="W3929" s="22" t="s">
        <v>782</v>
      </c>
      <c r="X3929" s="23">
        <v>0</v>
      </c>
      <c r="Y3929" s="23">
        <v>0</v>
      </c>
      <c r="Z3929" s="23">
        <v>0</v>
      </c>
      <c r="AA3929" s="14">
        <v>0</v>
      </c>
      <c r="AB3929" s="22">
        <v>0</v>
      </c>
      <c r="AC3929" s="22" t="s">
        <v>782</v>
      </c>
      <c r="AD3929" s="23">
        <v>0</v>
      </c>
      <c r="AE3929" s="23">
        <v>0</v>
      </c>
      <c r="AF3929" s="23">
        <v>0</v>
      </c>
      <c r="AG3929" s="14">
        <v>0</v>
      </c>
      <c r="AH3929" s="22" t="s">
        <v>782</v>
      </c>
      <c r="AI3929" s="23" t="s">
        <v>782</v>
      </c>
      <c r="AJ3929" s="23" t="s">
        <v>782</v>
      </c>
      <c r="AK3929" s="23" t="s">
        <v>782</v>
      </c>
      <c r="AL3929" s="14" t="s">
        <v>782</v>
      </c>
      <c r="AM3929" s="22" t="s">
        <v>782</v>
      </c>
      <c r="AN3929" s="23" t="s">
        <v>782</v>
      </c>
      <c r="AO3929" s="23" t="s">
        <v>782</v>
      </c>
      <c r="AP3929" s="23" t="s">
        <v>782</v>
      </c>
      <c r="AQ3929" s="14" t="s">
        <v>782</v>
      </c>
      <c r="AR3929" s="22">
        <v>542</v>
      </c>
      <c r="AS3929" s="23">
        <v>7261.560000000004</v>
      </c>
      <c r="AT3929" s="23">
        <v>7.2615600000000038</v>
      </c>
      <c r="AU3929" s="23">
        <v>5.6766800000000002</v>
      </c>
      <c r="AV3929" s="14">
        <v>0.71554191686846147</v>
      </c>
      <c r="AW3929" s="22">
        <v>5</v>
      </c>
      <c r="AX3929" s="22" t="s">
        <v>782</v>
      </c>
      <c r="AY3929" s="23">
        <v>2409</v>
      </c>
      <c r="AZ3929" s="23">
        <v>2.4089999999999998</v>
      </c>
      <c r="BA3929" s="23">
        <v>11.532183000000002</v>
      </c>
      <c r="BB3929" s="14">
        <v>1.4536243595724763</v>
      </c>
      <c r="BC3929" s="22">
        <v>0</v>
      </c>
      <c r="BD3929" s="23">
        <v>0</v>
      </c>
      <c r="BE3929" s="23">
        <v>0</v>
      </c>
      <c r="BF3929" s="23">
        <v>0</v>
      </c>
      <c r="BG3929" s="14">
        <v>0</v>
      </c>
      <c r="BH3929" s="22">
        <v>548</v>
      </c>
      <c r="BI3929" s="23">
        <v>10.370560000000003</v>
      </c>
      <c r="BJ3929" s="23">
        <v>21.306663</v>
      </c>
      <c r="BK3929" s="14">
        <v>2.6856913697954305</v>
      </c>
      <c r="BL3929" t="s">
        <v>698</v>
      </c>
    </row>
    <row r="3930" spans="1:64">
      <c r="A3930" t="s">
        <v>5073</v>
      </c>
      <c r="B3930" t="s">
        <v>5072</v>
      </c>
      <c r="C3930" t="s">
        <v>698</v>
      </c>
      <c r="D3930" t="s">
        <v>942</v>
      </c>
      <c r="E3930">
        <v>2015</v>
      </c>
      <c r="F3930" s="23">
        <v>72.400000000000006</v>
      </c>
      <c r="G3930" s="23">
        <v>31.54</v>
      </c>
      <c r="H3930" s="22">
        <v>96700</v>
      </c>
      <c r="I3930" s="34">
        <v>781.36746377075349</v>
      </c>
      <c r="J3930" s="13">
        <v>2</v>
      </c>
      <c r="K3930" s="13">
        <v>3</v>
      </c>
      <c r="L3930" s="19">
        <v>2200</v>
      </c>
      <c r="M3930" s="35">
        <v>2.2000000000000002</v>
      </c>
      <c r="N3930" s="19">
        <v>13.158980960069266</v>
      </c>
      <c r="O3930" s="17">
        <v>1.6840963528947244</v>
      </c>
      <c r="P3930" s="36">
        <v>0</v>
      </c>
      <c r="Q3930" s="37">
        <v>0</v>
      </c>
      <c r="R3930" s="38">
        <v>0</v>
      </c>
      <c r="S3930" s="27">
        <v>0</v>
      </c>
      <c r="T3930" s="23">
        <v>0</v>
      </c>
      <c r="U3930" s="17">
        <v>0</v>
      </c>
      <c r="V3930" s="22">
        <v>0</v>
      </c>
      <c r="W3930" s="22">
        <v>0</v>
      </c>
      <c r="X3930" s="23">
        <v>0</v>
      </c>
      <c r="Y3930" s="27">
        <v>0</v>
      </c>
      <c r="Z3930" s="27">
        <v>0</v>
      </c>
      <c r="AA3930" s="14">
        <v>0</v>
      </c>
      <c r="AB3930" s="39">
        <v>0</v>
      </c>
      <c r="AC3930" s="22" t="s">
        <v>782</v>
      </c>
      <c r="AD3930" s="23">
        <v>0</v>
      </c>
      <c r="AE3930" s="23">
        <v>0</v>
      </c>
      <c r="AF3930" s="23">
        <v>0</v>
      </c>
      <c r="AG3930" s="14">
        <v>0</v>
      </c>
      <c r="AH3930" s="22" t="s">
        <v>782</v>
      </c>
      <c r="AI3930" s="23" t="s">
        <v>782</v>
      </c>
      <c r="AJ3930" s="23" t="s">
        <v>782</v>
      </c>
      <c r="AK3930" s="23" t="s">
        <v>782</v>
      </c>
      <c r="AL3930" s="14" t="s">
        <v>782</v>
      </c>
      <c r="AM3930" s="22" t="s">
        <v>782</v>
      </c>
      <c r="AN3930" s="23" t="s">
        <v>782</v>
      </c>
      <c r="AO3930" s="23" t="s">
        <v>782</v>
      </c>
      <c r="AP3930" s="23" t="s">
        <v>782</v>
      </c>
      <c r="AQ3930" s="14" t="s">
        <v>782</v>
      </c>
      <c r="AR3930" s="40">
        <v>623</v>
      </c>
      <c r="AS3930" s="41">
        <v>9067.1689999999999</v>
      </c>
      <c r="AT3930" s="23">
        <v>9.0671689999999998</v>
      </c>
      <c r="AU3930" s="23">
        <v>8.0531219573941861</v>
      </c>
      <c r="AV3930" s="14">
        <v>1.0306446493857213</v>
      </c>
      <c r="AW3930" s="22">
        <v>2</v>
      </c>
      <c r="AX3930" s="22" t="s">
        <v>782</v>
      </c>
      <c r="AY3930" s="23">
        <v>2430</v>
      </c>
      <c r="AZ3930" s="23">
        <v>2.4300000000000002</v>
      </c>
      <c r="BA3930" s="23">
        <v>6.3319582941729147</v>
      </c>
      <c r="BB3930" s="14">
        <v>0.81036881976322694</v>
      </c>
      <c r="BC3930" s="42">
        <v>0</v>
      </c>
      <c r="BD3930" s="46">
        <v>0</v>
      </c>
      <c r="BE3930" s="44">
        <v>0</v>
      </c>
      <c r="BF3930" s="23">
        <v>0</v>
      </c>
      <c r="BG3930" s="14">
        <v>0</v>
      </c>
      <c r="BH3930" s="22">
        <v>627</v>
      </c>
      <c r="BI3930" s="23">
        <v>13.697168999999999</v>
      </c>
      <c r="BJ3930" s="23">
        <v>27.544061211636368</v>
      </c>
      <c r="BK3930" s="14">
        <v>3.5251098220436727</v>
      </c>
      <c r="BL3930" t="s">
        <v>698</v>
      </c>
    </row>
    <row r="3931" spans="1:64">
      <c r="A3931" t="s">
        <v>5074</v>
      </c>
      <c r="B3931" t="s">
        <v>5072</v>
      </c>
      <c r="C3931" t="s">
        <v>698</v>
      </c>
      <c r="D3931" t="s">
        <v>942</v>
      </c>
      <c r="E3931">
        <v>2016</v>
      </c>
      <c r="F3931" s="23">
        <v>72.400000000000006</v>
      </c>
      <c r="G3931" s="23">
        <v>31.59</v>
      </c>
      <c r="H3931" s="22">
        <v>96781</v>
      </c>
      <c r="I3931" s="34">
        <v>822.18336151052119</v>
      </c>
      <c r="J3931" s="13">
        <v>2</v>
      </c>
      <c r="K3931" s="13">
        <v>3</v>
      </c>
      <c r="L3931" s="19">
        <v>2200</v>
      </c>
      <c r="M3931" s="35">
        <v>2.2000000000000002</v>
      </c>
      <c r="N3931" s="19">
        <v>13.158200000000001</v>
      </c>
      <c r="O3931" s="17">
        <v>1.6003972612417821</v>
      </c>
      <c r="P3931" s="13">
        <v>0</v>
      </c>
      <c r="Q3931" s="13">
        <v>0</v>
      </c>
      <c r="R3931" s="19">
        <v>0</v>
      </c>
      <c r="S3931" s="27">
        <v>0</v>
      </c>
      <c r="T3931" s="19">
        <v>0</v>
      </c>
      <c r="U3931" s="17">
        <v>0</v>
      </c>
      <c r="V3931" s="13">
        <v>0</v>
      </c>
      <c r="W3931" s="13">
        <v>0</v>
      </c>
      <c r="X3931" s="19">
        <v>0</v>
      </c>
      <c r="Y3931" s="27">
        <v>0</v>
      </c>
      <c r="Z3931" s="19">
        <v>0</v>
      </c>
      <c r="AA3931" s="14">
        <v>0</v>
      </c>
      <c r="AB3931" s="13">
        <v>0</v>
      </c>
      <c r="AC3931" s="22" t="s">
        <v>782</v>
      </c>
      <c r="AD3931" s="19">
        <v>0</v>
      </c>
      <c r="AE3931" s="23">
        <v>0</v>
      </c>
      <c r="AF3931" s="19">
        <v>0</v>
      </c>
      <c r="AG3931" s="14">
        <v>0</v>
      </c>
      <c r="AH3931" s="22" t="s">
        <v>782</v>
      </c>
      <c r="AI3931" s="23" t="s">
        <v>782</v>
      </c>
      <c r="AJ3931" s="23" t="s">
        <v>782</v>
      </c>
      <c r="AK3931" s="23" t="s">
        <v>782</v>
      </c>
      <c r="AL3931" s="14" t="s">
        <v>782</v>
      </c>
      <c r="AM3931" s="22" t="s">
        <v>782</v>
      </c>
      <c r="AN3931" s="23" t="s">
        <v>782</v>
      </c>
      <c r="AO3931" s="23" t="s">
        <v>782</v>
      </c>
      <c r="AP3931" s="23" t="s">
        <v>782</v>
      </c>
      <c r="AQ3931" s="14" t="s">
        <v>782</v>
      </c>
      <c r="AR3931" s="13">
        <v>650</v>
      </c>
      <c r="AS3931" s="19">
        <v>9507.5429999999978</v>
      </c>
      <c r="AT3931" s="23">
        <v>9.5075429999999983</v>
      </c>
      <c r="AU3931" s="19">
        <v>8.4426981840000099</v>
      </c>
      <c r="AV3931" s="14">
        <v>1.0268631766628096</v>
      </c>
      <c r="AW3931" s="13">
        <v>2</v>
      </c>
      <c r="AX3931" s="22" t="s">
        <v>782</v>
      </c>
      <c r="AY3931" s="19">
        <v>3080</v>
      </c>
      <c r="AZ3931" s="23">
        <v>3.08</v>
      </c>
      <c r="BA3931" s="19">
        <v>13.287428000000002</v>
      </c>
      <c r="BB3931" s="14">
        <v>1.616114923024986</v>
      </c>
      <c r="BC3931" s="13">
        <v>0</v>
      </c>
      <c r="BD3931" s="19">
        <v>0</v>
      </c>
      <c r="BE3931" s="44">
        <v>0</v>
      </c>
      <c r="BF3931" s="19">
        <v>0</v>
      </c>
      <c r="BG3931" s="14">
        <v>0</v>
      </c>
      <c r="BH3931" s="22">
        <v>654</v>
      </c>
      <c r="BI3931" s="23">
        <v>14.787542999999999</v>
      </c>
      <c r="BJ3931" s="23">
        <v>34.888326184000015</v>
      </c>
      <c r="BK3931" s="14">
        <v>4.2433753609295781</v>
      </c>
      <c r="BL3931" t="s">
        <v>698</v>
      </c>
    </row>
    <row r="3932" spans="1:64">
      <c r="A3932" t="s">
        <v>5075</v>
      </c>
      <c r="B3932" t="s">
        <v>5072</v>
      </c>
      <c r="C3932" t="s">
        <v>698</v>
      </c>
      <c r="D3932" t="s">
        <v>942</v>
      </c>
      <c r="E3932">
        <v>2017</v>
      </c>
      <c r="F3932" s="23">
        <v>72.400000000000006</v>
      </c>
      <c r="G3932" s="23">
        <v>31.6</v>
      </c>
      <c r="H3932" s="22">
        <v>96565</v>
      </c>
      <c r="I3932" s="34">
        <v>758.51908544230423</v>
      </c>
      <c r="J3932" s="13">
        <v>2</v>
      </c>
      <c r="K3932" s="13">
        <v>3</v>
      </c>
      <c r="L3932" s="19">
        <v>2200</v>
      </c>
      <c r="M3932" s="19">
        <v>2.2000000000000002</v>
      </c>
      <c r="N3932" s="19">
        <v>13.158200000000001</v>
      </c>
      <c r="O3932" s="17">
        <v>1.7347223362649142</v>
      </c>
      <c r="P3932" s="13">
        <v>0</v>
      </c>
      <c r="Q3932" s="13">
        <v>0</v>
      </c>
      <c r="R3932" s="19">
        <v>0</v>
      </c>
      <c r="S3932" s="19">
        <v>0</v>
      </c>
      <c r="T3932" s="19">
        <v>0</v>
      </c>
      <c r="U3932" s="17">
        <v>0</v>
      </c>
      <c r="V3932" s="13">
        <v>0</v>
      </c>
      <c r="W3932" s="13">
        <v>0</v>
      </c>
      <c r="X3932" s="19">
        <v>0</v>
      </c>
      <c r="Y3932" s="19">
        <v>0</v>
      </c>
      <c r="Z3932" s="19">
        <v>0</v>
      </c>
      <c r="AA3932" s="14">
        <v>0</v>
      </c>
      <c r="AB3932" s="13">
        <v>0</v>
      </c>
      <c r="AC3932" s="22" t="s">
        <v>782</v>
      </c>
      <c r="AD3932" s="19">
        <v>0</v>
      </c>
      <c r="AE3932" s="19">
        <v>0</v>
      </c>
      <c r="AF3932" s="19">
        <v>0</v>
      </c>
      <c r="AG3932" s="14">
        <v>0</v>
      </c>
      <c r="AH3932" s="22" t="s">
        <v>782</v>
      </c>
      <c r="AI3932" s="23" t="s">
        <v>782</v>
      </c>
      <c r="AJ3932" s="23" t="s">
        <v>782</v>
      </c>
      <c r="AK3932" s="23" t="s">
        <v>782</v>
      </c>
      <c r="AL3932" s="14" t="s">
        <v>782</v>
      </c>
      <c r="AM3932" s="22" t="s">
        <v>782</v>
      </c>
      <c r="AN3932" s="23" t="s">
        <v>782</v>
      </c>
      <c r="AO3932" s="23" t="s">
        <v>782</v>
      </c>
      <c r="AP3932" s="23" t="s">
        <v>782</v>
      </c>
      <c r="AQ3932" s="14" t="s">
        <v>782</v>
      </c>
      <c r="AR3932" s="13">
        <v>683</v>
      </c>
      <c r="AS3932" s="19">
        <v>9748.7780000000002</v>
      </c>
      <c r="AT3932" s="19">
        <v>9.7487780000000051</v>
      </c>
      <c r="AU3932" s="19">
        <v>8.656914864000008</v>
      </c>
      <c r="AV3932" s="14">
        <v>1.1412916339411587</v>
      </c>
      <c r="AW3932" s="13">
        <v>2</v>
      </c>
      <c r="AX3932" s="22" t="s">
        <v>782</v>
      </c>
      <c r="AY3932" s="19">
        <v>2430</v>
      </c>
      <c r="AZ3932" s="19">
        <v>2.4300000000000002</v>
      </c>
      <c r="BA3932" s="19">
        <v>3.9074400000000002</v>
      </c>
      <c r="BB3932" s="14">
        <v>0.5151406306041082</v>
      </c>
      <c r="BC3932" s="13">
        <v>0</v>
      </c>
      <c r="BD3932" s="19">
        <v>0</v>
      </c>
      <c r="BE3932" s="19">
        <v>0</v>
      </c>
      <c r="BF3932" s="19">
        <v>0</v>
      </c>
      <c r="BG3932" s="14">
        <v>0</v>
      </c>
      <c r="BH3932" s="22">
        <v>687</v>
      </c>
      <c r="BI3932" s="23">
        <v>14.378778000000004</v>
      </c>
      <c r="BJ3932" s="23">
        <v>25.72255486400001</v>
      </c>
      <c r="BK3932" s="14">
        <v>3.3911546008101814</v>
      </c>
      <c r="BL3932" t="s">
        <v>698</v>
      </c>
    </row>
    <row r="3933" spans="1:64">
      <c r="A3933" t="s">
        <v>5076</v>
      </c>
      <c r="B3933" t="s">
        <v>5072</v>
      </c>
      <c r="C3933" t="s">
        <v>698</v>
      </c>
      <c r="D3933" t="s">
        <v>942</v>
      </c>
      <c r="E3933">
        <v>2018</v>
      </c>
      <c r="F3933" s="23">
        <v>72.400000000000006</v>
      </c>
      <c r="G3933" s="23">
        <v>31.67</v>
      </c>
      <c r="H3933" s="22">
        <v>96563</v>
      </c>
      <c r="I3933" s="34">
        <v>758.57299582506482</v>
      </c>
      <c r="J3933" s="13">
        <v>2</v>
      </c>
      <c r="K3933" s="13">
        <v>3</v>
      </c>
      <c r="L3933" s="19">
        <v>2200</v>
      </c>
      <c r="M3933" s="19">
        <v>2.2000000000000002</v>
      </c>
      <c r="N3933" s="19">
        <v>13.158200000000001</v>
      </c>
      <c r="O3933" s="17">
        <v>1.7345990527501489</v>
      </c>
      <c r="P3933" s="13">
        <v>0</v>
      </c>
      <c r="Q3933" s="13">
        <v>0</v>
      </c>
      <c r="R3933" s="19">
        <v>0</v>
      </c>
      <c r="S3933" s="19">
        <v>0</v>
      </c>
      <c r="T3933" s="19">
        <v>0</v>
      </c>
      <c r="U3933" s="17">
        <v>0</v>
      </c>
      <c r="V3933" s="13">
        <v>0</v>
      </c>
      <c r="W3933" s="13">
        <v>0</v>
      </c>
      <c r="X3933" s="19">
        <v>0</v>
      </c>
      <c r="Y3933" s="19">
        <v>0</v>
      </c>
      <c r="Z3933" s="19">
        <v>0</v>
      </c>
      <c r="AA3933" s="14">
        <v>0</v>
      </c>
      <c r="AB3933" s="13">
        <v>0</v>
      </c>
      <c r="AC3933" s="22" t="s">
        <v>782</v>
      </c>
      <c r="AD3933" s="19">
        <v>0</v>
      </c>
      <c r="AE3933" s="19">
        <v>0</v>
      </c>
      <c r="AF3933" s="19">
        <v>0</v>
      </c>
      <c r="AG3933" s="14">
        <v>0</v>
      </c>
      <c r="AH3933" s="22" t="s">
        <v>782</v>
      </c>
      <c r="AI3933" s="23" t="s">
        <v>782</v>
      </c>
      <c r="AJ3933" s="23" t="s">
        <v>782</v>
      </c>
      <c r="AK3933" s="23" t="s">
        <v>782</v>
      </c>
      <c r="AL3933" s="14" t="s">
        <v>782</v>
      </c>
      <c r="AM3933" s="22" t="s">
        <v>782</v>
      </c>
      <c r="AN3933" s="23" t="s">
        <v>782</v>
      </c>
      <c r="AO3933" s="23" t="s">
        <v>782</v>
      </c>
      <c r="AP3933" s="23" t="s">
        <v>782</v>
      </c>
      <c r="AQ3933" s="14" t="s">
        <v>782</v>
      </c>
      <c r="AR3933" s="13">
        <v>709</v>
      </c>
      <c r="AS3933" s="19">
        <v>10935.702999999996</v>
      </c>
      <c r="AT3933" s="19">
        <v>10.935703000000007</v>
      </c>
      <c r="AU3933" s="19">
        <v>9.7109042640000105</v>
      </c>
      <c r="AV3933" s="14">
        <v>1.2801542260857715</v>
      </c>
      <c r="AW3933" s="13">
        <v>2</v>
      </c>
      <c r="AX3933" s="22" t="s">
        <v>782</v>
      </c>
      <c r="AY3933" s="19">
        <v>3080</v>
      </c>
      <c r="AZ3933" s="19">
        <v>3.08</v>
      </c>
      <c r="BA3933" s="19">
        <v>13.881461648000002</v>
      </c>
      <c r="BB3933" s="14">
        <v>1.8299440824283202</v>
      </c>
      <c r="BC3933" s="13">
        <v>0</v>
      </c>
      <c r="BD3933" s="19">
        <v>0</v>
      </c>
      <c r="BE3933" s="19">
        <v>0</v>
      </c>
      <c r="BF3933" s="19">
        <v>0</v>
      </c>
      <c r="BG3933" s="14">
        <v>0</v>
      </c>
      <c r="BH3933" s="22">
        <v>713</v>
      </c>
      <c r="BI3933" s="23">
        <v>16.215703000000008</v>
      </c>
      <c r="BJ3933" s="23">
        <v>36.750565912000013</v>
      </c>
      <c r="BK3933" s="14">
        <v>4.8446973612642399</v>
      </c>
      <c r="BL3933" t="s">
        <v>698</v>
      </c>
    </row>
    <row r="3934" spans="1:64">
      <c r="A3934" t="s">
        <v>5077</v>
      </c>
      <c r="B3934" t="s">
        <v>5072</v>
      </c>
      <c r="C3934" t="s">
        <v>698</v>
      </c>
      <c r="D3934" t="s">
        <v>942</v>
      </c>
      <c r="E3934">
        <v>2019</v>
      </c>
      <c r="F3934" s="23">
        <v>72.400000000000006</v>
      </c>
      <c r="G3934" s="23">
        <v>31.68</v>
      </c>
      <c r="H3934" s="22">
        <v>96459</v>
      </c>
      <c r="I3934" s="34">
        <v>774.3283131980877</v>
      </c>
      <c r="J3934" s="22">
        <v>2</v>
      </c>
      <c r="K3934" s="22">
        <v>7</v>
      </c>
      <c r="L3934" s="23">
        <v>2200</v>
      </c>
      <c r="M3934" s="23">
        <v>2.2000000000000002</v>
      </c>
      <c r="N3934" s="23">
        <v>13.158200000000001</v>
      </c>
      <c r="O3934" s="14">
        <v>1.6993050332429063</v>
      </c>
      <c r="P3934" s="22">
        <v>0</v>
      </c>
      <c r="Q3934" s="22">
        <v>0</v>
      </c>
      <c r="R3934" s="23">
        <v>0</v>
      </c>
      <c r="S3934" s="23">
        <v>0</v>
      </c>
      <c r="T3934" s="23">
        <v>0</v>
      </c>
      <c r="U3934" s="14">
        <v>0</v>
      </c>
      <c r="V3934" s="22">
        <v>0</v>
      </c>
      <c r="W3934" s="22">
        <v>0</v>
      </c>
      <c r="X3934" s="23">
        <v>0</v>
      </c>
      <c r="Y3934" s="23">
        <v>0</v>
      </c>
      <c r="Z3934" s="23">
        <v>0</v>
      </c>
      <c r="AA3934" s="14">
        <v>0</v>
      </c>
      <c r="AB3934" s="22">
        <v>0</v>
      </c>
      <c r="AC3934" s="22">
        <v>0</v>
      </c>
      <c r="AD3934" s="23">
        <v>0</v>
      </c>
      <c r="AE3934" s="23">
        <v>0</v>
      </c>
      <c r="AF3934" s="23">
        <v>0</v>
      </c>
      <c r="AG3934" s="14">
        <v>0</v>
      </c>
      <c r="AH3934" s="22">
        <v>2</v>
      </c>
      <c r="AI3934" s="23">
        <v>303.91999999999996</v>
      </c>
      <c r="AJ3934" s="23">
        <v>0.30391999999999997</v>
      </c>
      <c r="AK3934" s="23">
        <v>0.26988096</v>
      </c>
      <c r="AL3934" s="14">
        <v>3.4853556999014108E-2</v>
      </c>
      <c r="AM3934" s="22">
        <v>750</v>
      </c>
      <c r="AN3934" s="23">
        <v>11137.542999999991</v>
      </c>
      <c r="AO3934" s="23">
        <v>11.137543000000012</v>
      </c>
      <c r="AP3934" s="23">
        <v>9.8901381840000102</v>
      </c>
      <c r="AQ3934" s="14">
        <v>1.2772538489716736</v>
      </c>
      <c r="AR3934" s="22">
        <v>752</v>
      </c>
      <c r="AS3934" s="23">
        <v>11441.462999999991</v>
      </c>
      <c r="AT3934" s="23">
        <v>11.441463000000011</v>
      </c>
      <c r="AU3934" s="23">
        <v>10.16001914400001</v>
      </c>
      <c r="AV3934" s="14">
        <v>1.3121074059706876</v>
      </c>
      <c r="AW3934" s="22">
        <v>2</v>
      </c>
      <c r="AX3934" s="22" t="s">
        <v>782</v>
      </c>
      <c r="AY3934" s="23">
        <v>3080</v>
      </c>
      <c r="AZ3934" s="23">
        <v>3.08</v>
      </c>
      <c r="BA3934" s="23">
        <v>13.287428000000002</v>
      </c>
      <c r="BB3934" s="14">
        <v>1.7159940781605938</v>
      </c>
      <c r="BC3934" s="22">
        <v>0</v>
      </c>
      <c r="BD3934" s="23">
        <v>0</v>
      </c>
      <c r="BE3934" s="23">
        <v>0</v>
      </c>
      <c r="BF3934" s="23">
        <v>0</v>
      </c>
      <c r="BG3934" s="14">
        <v>0</v>
      </c>
      <c r="BH3934" s="22">
        <v>756</v>
      </c>
      <c r="BI3934" s="23">
        <v>16.721463000000011</v>
      </c>
      <c r="BJ3934" s="23">
        <v>36.605647144000017</v>
      </c>
      <c r="BK3934" s="14">
        <v>4.7274065173741873</v>
      </c>
      <c r="BL3934" t="s">
        <v>698</v>
      </c>
    </row>
    <row r="3935" spans="1:64">
      <c r="A3935" t="s">
        <v>5078</v>
      </c>
      <c r="B3935" t="s">
        <v>5072</v>
      </c>
      <c r="C3935" t="s">
        <v>698</v>
      </c>
      <c r="D3935" t="s">
        <v>942</v>
      </c>
      <c r="E3935">
        <v>2020</v>
      </c>
      <c r="F3935" s="23">
        <v>72.400000000000006</v>
      </c>
      <c r="G3935" s="23">
        <v>31.54</v>
      </c>
      <c r="H3935" s="22">
        <v>95876</v>
      </c>
      <c r="I3935" s="34">
        <v>776.71177154329348</v>
      </c>
      <c r="J3935" s="22">
        <v>2</v>
      </c>
      <c r="K3935" s="22">
        <v>7</v>
      </c>
      <c r="L3935" s="23">
        <v>2200</v>
      </c>
      <c r="M3935" s="23">
        <v>2.2000000000000002</v>
      </c>
      <c r="N3935" s="23">
        <v>13.158200000000001</v>
      </c>
      <c r="O3935" s="14">
        <v>1.6940904569857635</v>
      </c>
      <c r="P3935" s="22">
        <v>0</v>
      </c>
      <c r="Q3935" s="22">
        <v>0</v>
      </c>
      <c r="R3935" s="23">
        <v>0</v>
      </c>
      <c r="S3935" s="23">
        <v>0</v>
      </c>
      <c r="T3935" s="23">
        <v>0</v>
      </c>
      <c r="U3935" s="14">
        <v>0</v>
      </c>
      <c r="V3935" s="22">
        <v>0</v>
      </c>
      <c r="W3935" s="22">
        <v>0</v>
      </c>
      <c r="X3935" s="23">
        <v>0</v>
      </c>
      <c r="Y3935" s="23">
        <v>0</v>
      </c>
      <c r="Z3935" s="23">
        <v>0</v>
      </c>
      <c r="AA3935" s="14">
        <v>0</v>
      </c>
      <c r="AB3935" s="22">
        <v>0</v>
      </c>
      <c r="AC3935" s="22">
        <v>0</v>
      </c>
      <c r="AD3935" s="23">
        <v>0</v>
      </c>
      <c r="AE3935" s="23">
        <v>0</v>
      </c>
      <c r="AF3935" s="23">
        <v>0</v>
      </c>
      <c r="AG3935" s="14">
        <v>0</v>
      </c>
      <c r="AH3935" s="22">
        <v>2</v>
      </c>
      <c r="AI3935" s="23">
        <v>303.91999999999996</v>
      </c>
      <c r="AJ3935" s="23">
        <v>0.30391999999999997</v>
      </c>
      <c r="AK3935" s="23">
        <v>0.26988096</v>
      </c>
      <c r="AL3935" s="14">
        <v>3.4746603552017488E-2</v>
      </c>
      <c r="AM3935" s="22">
        <v>824</v>
      </c>
      <c r="AN3935" s="23">
        <v>12445.422999999992</v>
      </c>
      <c r="AO3935" s="23">
        <v>12.445423000000014</v>
      </c>
      <c r="AP3935" s="23">
        <v>11.051535624000003</v>
      </c>
      <c r="AQ3935" s="14">
        <v>1.4228618683145575</v>
      </c>
      <c r="AR3935" s="22">
        <v>826</v>
      </c>
      <c r="AS3935" s="23">
        <v>12749.342999999992</v>
      </c>
      <c r="AT3935" s="23">
        <v>12.749343000000014</v>
      </c>
      <c r="AU3935" s="23">
        <v>11.321416584000003</v>
      </c>
      <c r="AV3935" s="14">
        <v>1.4576084718665749</v>
      </c>
      <c r="AW3935" s="22">
        <v>2</v>
      </c>
      <c r="AX3935" s="22">
        <v>2</v>
      </c>
      <c r="AY3935" s="23">
        <v>3080</v>
      </c>
      <c r="AZ3935" s="23">
        <v>3.08</v>
      </c>
      <c r="BA3935" s="23">
        <v>13.287428000000002</v>
      </c>
      <c r="BB3935" s="14">
        <v>1.7107282890277873</v>
      </c>
      <c r="BC3935" s="22">
        <v>0</v>
      </c>
      <c r="BD3935" s="23">
        <v>0</v>
      </c>
      <c r="BE3935" s="23">
        <v>0</v>
      </c>
      <c r="BF3935" s="23">
        <v>0</v>
      </c>
      <c r="BG3935" s="14">
        <v>0</v>
      </c>
      <c r="BH3935" s="22">
        <v>830</v>
      </c>
      <c r="BI3935" s="23">
        <v>18.029343000000015</v>
      </c>
      <c r="BJ3935" s="23">
        <v>37.767044584000004</v>
      </c>
      <c r="BK3935" s="14">
        <v>4.8624272178801258</v>
      </c>
      <c r="BL3935" t="s">
        <v>698</v>
      </c>
    </row>
    <row r="3936" spans="1:64">
      <c r="A3936" t="s">
        <v>5079</v>
      </c>
      <c r="B3936" t="s">
        <v>5072</v>
      </c>
      <c r="C3936" t="s">
        <v>698</v>
      </c>
      <c r="D3936" t="s">
        <v>942</v>
      </c>
      <c r="E3936">
        <v>2021</v>
      </c>
      <c r="F3936" s="23">
        <v>72.400000000000006</v>
      </c>
      <c r="G3936" s="23">
        <v>31.64</v>
      </c>
      <c r="H3936" s="22">
        <v>95107</v>
      </c>
      <c r="I3936" s="34">
        <v>718.85</v>
      </c>
      <c r="J3936" s="22">
        <v>3</v>
      </c>
      <c r="K3936" s="22">
        <v>8</v>
      </c>
      <c r="L3936" s="23">
        <v>2203.06</v>
      </c>
      <c r="M3936" s="23">
        <v>2.2030599999999998</v>
      </c>
      <c r="N3936" s="23">
        <v>13.17650186</v>
      </c>
      <c r="O3936" s="14">
        <v>1.83</v>
      </c>
      <c r="P3936" s="22">
        <v>0</v>
      </c>
      <c r="Q3936" s="22">
        <v>0</v>
      </c>
      <c r="R3936" s="23">
        <v>0</v>
      </c>
      <c r="S3936" s="23">
        <v>0</v>
      </c>
      <c r="T3936" s="23">
        <v>0</v>
      </c>
      <c r="U3936" s="14">
        <v>0</v>
      </c>
      <c r="V3936" s="22">
        <v>0</v>
      </c>
      <c r="W3936" s="22">
        <v>0</v>
      </c>
      <c r="X3936" s="23">
        <v>0</v>
      </c>
      <c r="Y3936" s="23">
        <v>0</v>
      </c>
      <c r="Z3936" s="23">
        <v>0</v>
      </c>
      <c r="AA3936" s="14">
        <v>0</v>
      </c>
      <c r="AB3936" s="22">
        <v>0</v>
      </c>
      <c r="AC3936" s="22">
        <v>0</v>
      </c>
      <c r="AD3936" s="23">
        <v>0</v>
      </c>
      <c r="AE3936" s="23">
        <v>0</v>
      </c>
      <c r="AF3936" s="23">
        <v>0</v>
      </c>
      <c r="AG3936" s="14">
        <v>0</v>
      </c>
      <c r="AH3936" s="22">
        <v>3</v>
      </c>
      <c r="AI3936" s="23">
        <v>304.29000000000002</v>
      </c>
      <c r="AJ3936" s="23">
        <v>0.30429</v>
      </c>
      <c r="AK3936" s="23">
        <v>0.27228566399999998</v>
      </c>
      <c r="AL3936" s="14">
        <v>0.04</v>
      </c>
      <c r="AM3936" s="22">
        <v>965</v>
      </c>
      <c r="AN3936" s="23">
        <v>13732.453</v>
      </c>
      <c r="AO3936" s="23">
        <v>13.732453</v>
      </c>
      <c r="AP3936" s="23">
        <v>12.28811359</v>
      </c>
      <c r="AQ3936" s="14">
        <v>1.71</v>
      </c>
      <c r="AR3936" s="22">
        <v>968</v>
      </c>
      <c r="AS3936" s="23">
        <v>14036.743</v>
      </c>
      <c r="AT3936" s="23">
        <v>14.036743</v>
      </c>
      <c r="AU3936" s="23">
        <v>12.56039925</v>
      </c>
      <c r="AV3936" s="14">
        <v>1.75</v>
      </c>
      <c r="AW3936" s="22">
        <v>2</v>
      </c>
      <c r="AX3936" s="22">
        <v>7</v>
      </c>
      <c r="AY3936" s="23">
        <v>3060</v>
      </c>
      <c r="AZ3936" s="23">
        <v>3.06</v>
      </c>
      <c r="BA3936" s="23">
        <v>10.789175999999999</v>
      </c>
      <c r="BB3936" s="14">
        <v>1.5</v>
      </c>
      <c r="BC3936" s="22">
        <v>0</v>
      </c>
      <c r="BD3936" s="23">
        <v>0</v>
      </c>
      <c r="BE3936" s="23">
        <v>0</v>
      </c>
      <c r="BF3936" s="23">
        <v>0</v>
      </c>
      <c r="BG3936" s="14">
        <v>0</v>
      </c>
      <c r="BH3936" s="22">
        <v>973</v>
      </c>
      <c r="BI3936" s="23">
        <v>19.3</v>
      </c>
      <c r="BJ3936" s="23">
        <v>36.53</v>
      </c>
      <c r="BK3936" s="14">
        <v>5.08</v>
      </c>
      <c r="BL3936" t="s">
        <v>698</v>
      </c>
    </row>
    <row r="3937" spans="1:64">
      <c r="A3937" t="s">
        <v>5080</v>
      </c>
      <c r="B3937" t="s">
        <v>5072</v>
      </c>
      <c r="C3937" t="s">
        <v>698</v>
      </c>
      <c r="D3937" s="111" t="s">
        <v>942</v>
      </c>
      <c r="E3937" s="110">
        <v>2022</v>
      </c>
      <c r="F3937" s="23"/>
      <c r="G3937" s="23"/>
      <c r="H3937" s="22">
        <v>95897</v>
      </c>
      <c r="I3937" s="34">
        <v>695.01716799391977</v>
      </c>
      <c r="J3937" s="22">
        <v>3</v>
      </c>
      <c r="K3937" s="22">
        <v>8</v>
      </c>
      <c r="L3937" s="23">
        <v>2203.06</v>
      </c>
      <c r="M3937" s="23">
        <v>2.2030600000000002</v>
      </c>
      <c r="N3937" s="23">
        <v>13.037709080000001</v>
      </c>
      <c r="O3937" s="14">
        <v>1.8758830256857855</v>
      </c>
      <c r="P3937" s="22">
        <v>0</v>
      </c>
      <c r="Q3937" s="22">
        <v>0</v>
      </c>
      <c r="R3937" s="23">
        <v>0</v>
      </c>
      <c r="S3937" s="23">
        <v>0</v>
      </c>
      <c r="T3937" s="23">
        <v>0</v>
      </c>
      <c r="U3937" s="14">
        <v>0</v>
      </c>
      <c r="V3937" s="22">
        <v>0</v>
      </c>
      <c r="W3937" s="22">
        <v>0</v>
      </c>
      <c r="X3937" s="23">
        <v>0</v>
      </c>
      <c r="Y3937" s="23">
        <v>0</v>
      </c>
      <c r="Z3937" s="23">
        <v>0</v>
      </c>
      <c r="AA3937" s="14">
        <v>0</v>
      </c>
      <c r="AB3937" s="22">
        <v>0</v>
      </c>
      <c r="AC3937" s="22">
        <v>0</v>
      </c>
      <c r="AD3937" s="23">
        <v>0</v>
      </c>
      <c r="AE3937" s="23">
        <v>0</v>
      </c>
      <c r="AF3937" s="23">
        <v>0</v>
      </c>
      <c r="AG3937" s="14">
        <v>0</v>
      </c>
      <c r="AH3937" s="22">
        <v>2</v>
      </c>
      <c r="AI3937" s="23">
        <v>303.91999999999996</v>
      </c>
      <c r="AJ3937" s="23">
        <v>0.30392000000000002</v>
      </c>
      <c r="AK3937" s="23">
        <v>0.31132468203393199</v>
      </c>
      <c r="AL3937" s="14">
        <v>4.4793811774827344E-2</v>
      </c>
      <c r="AM3937" s="22">
        <v>1236</v>
      </c>
      <c r="AN3937" s="23">
        <v>16052.993000000006</v>
      </c>
      <c r="AO3937" s="23">
        <v>16.052993000000015</v>
      </c>
      <c r="AP3937" s="23">
        <v>16.444106809087689</v>
      </c>
      <c r="AQ3937" s="14">
        <v>2.3660000883937227</v>
      </c>
      <c r="AR3937" s="22">
        <v>1238</v>
      </c>
      <c r="AS3937" s="23">
        <v>16356.913</v>
      </c>
      <c r="AT3937" s="23">
        <v>16.356913000000002</v>
      </c>
      <c r="AU3937" s="23">
        <v>16.75543149112163</v>
      </c>
      <c r="AV3937" s="14">
        <v>2.4107939001685512</v>
      </c>
      <c r="AW3937" s="22">
        <v>2</v>
      </c>
      <c r="AX3937" s="22">
        <v>7</v>
      </c>
      <c r="AY3937" s="23">
        <v>3060</v>
      </c>
      <c r="AZ3937" s="23">
        <v>3.06</v>
      </c>
      <c r="BA3937" s="23">
        <v>10.789176000000001</v>
      </c>
      <c r="BB3937" s="14">
        <v>1.5523610778049712</v>
      </c>
      <c r="BC3937" s="22">
        <v>0</v>
      </c>
      <c r="BD3937" s="23">
        <v>0</v>
      </c>
      <c r="BE3937" s="23">
        <v>0</v>
      </c>
      <c r="BF3937" s="23">
        <v>0</v>
      </c>
      <c r="BG3937" s="14">
        <v>0</v>
      </c>
      <c r="BH3937" s="22">
        <v>1243</v>
      </c>
      <c r="BI3937" s="23">
        <v>21.619973000000002</v>
      </c>
      <c r="BJ3937" s="23">
        <v>40.58231657112163</v>
      </c>
      <c r="BK3937" s="14">
        <v>5.8390380036593079</v>
      </c>
      <c r="BL3937" t="s">
        <v>698</v>
      </c>
    </row>
    <row r="3938" spans="1:64">
      <c r="A3938" t="s">
        <v>5081</v>
      </c>
      <c r="B3938" t="s">
        <v>5072</v>
      </c>
      <c r="C3938" t="s">
        <v>698</v>
      </c>
      <c r="D3938" t="s">
        <v>942</v>
      </c>
      <c r="E3938">
        <v>2023</v>
      </c>
      <c r="F3938">
        <v>72.400000000000006</v>
      </c>
      <c r="G3938">
        <v>31.69</v>
      </c>
      <c r="H3938">
        <v>92037</v>
      </c>
      <c r="I3938">
        <v>695.01716799391977</v>
      </c>
      <c r="J3938">
        <v>3</v>
      </c>
      <c r="K3938">
        <v>8</v>
      </c>
      <c r="L3938">
        <v>2203.06</v>
      </c>
      <c r="M3938">
        <v>2.2030599999999998</v>
      </c>
      <c r="N3938">
        <v>13.037709</v>
      </c>
      <c r="O3938">
        <v>1.8758830141752783</v>
      </c>
      <c r="P3938">
        <v>0</v>
      </c>
      <c r="Q3938">
        <v>0</v>
      </c>
      <c r="R3938">
        <v>0</v>
      </c>
      <c r="S3938">
        <v>0</v>
      </c>
      <c r="T3938">
        <v>0</v>
      </c>
      <c r="U3938">
        <v>0</v>
      </c>
      <c r="V3938">
        <v>0</v>
      </c>
      <c r="W3938">
        <v>0</v>
      </c>
      <c r="X3938">
        <v>0</v>
      </c>
      <c r="Y3938">
        <v>0</v>
      </c>
      <c r="Z3938">
        <v>0</v>
      </c>
      <c r="AA3938">
        <v>0</v>
      </c>
      <c r="AG3938">
        <v>0</v>
      </c>
      <c r="AH3938">
        <v>2</v>
      </c>
      <c r="AI3938">
        <v>197.23</v>
      </c>
      <c r="AJ3938">
        <v>0.19722999999999999</v>
      </c>
      <c r="AK3938">
        <v>0.184999</v>
      </c>
      <c r="AL3938">
        <v>2.8752E-2</v>
      </c>
      <c r="AM3938">
        <v>1649</v>
      </c>
      <c r="AN3938">
        <v>22032.983</v>
      </c>
      <c r="AO3938">
        <v>22.032983000000002</v>
      </c>
      <c r="AP3938">
        <v>20.666657000000001</v>
      </c>
      <c r="AQ3938">
        <v>2.973546259245901</v>
      </c>
      <c r="AR3938">
        <v>2055</v>
      </c>
      <c r="AS3938">
        <v>22544.218000000001</v>
      </c>
      <c r="AT3938">
        <v>22.5442180000001</v>
      </c>
      <c r="AU3938">
        <v>21.146188720944401</v>
      </c>
      <c r="AV3938">
        <v>3.042541924824711</v>
      </c>
      <c r="AW3938">
        <v>2</v>
      </c>
      <c r="AX3938">
        <v>7</v>
      </c>
      <c r="AY3938">
        <v>3060</v>
      </c>
      <c r="AZ3938">
        <v>3.06</v>
      </c>
      <c r="BA3938">
        <v>10.789175999999999</v>
      </c>
      <c r="BB3938">
        <v>1.5523610778049712</v>
      </c>
      <c r="BC3938">
        <v>0</v>
      </c>
      <c r="BD3938">
        <v>0</v>
      </c>
      <c r="BE3938">
        <v>0</v>
      </c>
      <c r="BF3938">
        <v>0</v>
      </c>
      <c r="BG3938">
        <v>0</v>
      </c>
      <c r="BH3938">
        <v>2060</v>
      </c>
      <c r="BI3938">
        <v>27.8072780000001</v>
      </c>
      <c r="BJ3938">
        <v>44.973073720944399</v>
      </c>
      <c r="BK3938">
        <v>6.4707860168049605</v>
      </c>
      <c r="BL3938" t="s">
        <v>698</v>
      </c>
    </row>
    <row r="3939" spans="1:64">
      <c r="A3939" t="s">
        <v>5082</v>
      </c>
      <c r="B3939" t="s">
        <v>5072</v>
      </c>
      <c r="C3939" t="s">
        <v>698</v>
      </c>
      <c r="D3939" t="s">
        <v>942</v>
      </c>
      <c r="E3939">
        <v>2024</v>
      </c>
      <c r="F3939">
        <v>72.400000000000006</v>
      </c>
      <c r="G3939">
        <v>31.69</v>
      </c>
      <c r="H3939">
        <v>91808</v>
      </c>
      <c r="I3939">
        <v>629.53646678115683</v>
      </c>
      <c r="J3939">
        <v>3</v>
      </c>
      <c r="K3939">
        <v>8</v>
      </c>
      <c r="L3939">
        <v>2203.06</v>
      </c>
      <c r="M3939">
        <v>2.2030600000000002</v>
      </c>
      <c r="N3939">
        <v>13.037709080000001</v>
      </c>
      <c r="O3939">
        <v>2.0710014062667867</v>
      </c>
      <c r="P3939">
        <v>0</v>
      </c>
      <c r="Q3939">
        <v>0</v>
      </c>
      <c r="R3939">
        <v>0</v>
      </c>
      <c r="S3939">
        <v>0</v>
      </c>
      <c r="T3939">
        <v>0</v>
      </c>
      <c r="U3939">
        <v>0</v>
      </c>
      <c r="V3939">
        <v>0</v>
      </c>
      <c r="W3939">
        <v>0</v>
      </c>
      <c r="X3939">
        <v>0</v>
      </c>
      <c r="Y3939">
        <v>0</v>
      </c>
      <c r="Z3939">
        <v>0</v>
      </c>
      <c r="AA3939">
        <v>0</v>
      </c>
      <c r="AB3939">
        <v>0</v>
      </c>
      <c r="AC3939">
        <v>0</v>
      </c>
      <c r="AD3939">
        <v>0</v>
      </c>
      <c r="AE3939">
        <v>0</v>
      </c>
      <c r="AF3939">
        <v>0</v>
      </c>
      <c r="AG3939">
        <v>0</v>
      </c>
      <c r="AH3939">
        <v>5</v>
      </c>
      <c r="AI3939">
        <v>223.42</v>
      </c>
      <c r="AJ3939">
        <v>0.22342000000000001</v>
      </c>
      <c r="AK3939">
        <v>0.20151228608203342</v>
      </c>
      <c r="AL3939">
        <v>3.2009628784869792E-2</v>
      </c>
      <c r="AM3939">
        <v>2103</v>
      </c>
      <c r="AN3939">
        <v>30009.207999999977</v>
      </c>
      <c r="AO3939">
        <v>30.009207999999987</v>
      </c>
      <c r="AP3939">
        <v>27.066619405564612</v>
      </c>
      <c r="AQ3939">
        <v>4.2994521896336266</v>
      </c>
      <c r="AR3939">
        <v>2940</v>
      </c>
      <c r="AS3939">
        <v>30962.733999999764</v>
      </c>
      <c r="AT3939">
        <v>30.962734000000093</v>
      </c>
      <c r="AU3939">
        <v>27.926646279159769</v>
      </c>
      <c r="AV3939">
        <v>4.4360649069226668</v>
      </c>
      <c r="AW3939">
        <v>2</v>
      </c>
      <c r="AX3939">
        <v>7</v>
      </c>
      <c r="AY3939">
        <v>3060</v>
      </c>
      <c r="AZ3939">
        <v>3.0600000000000005</v>
      </c>
      <c r="BA3939">
        <v>10.789176000000001</v>
      </c>
      <c r="BB3939">
        <v>1.7138285975974443</v>
      </c>
      <c r="BC3939">
        <v>0</v>
      </c>
      <c r="BD3939">
        <v>0</v>
      </c>
      <c r="BE3939">
        <v>0</v>
      </c>
      <c r="BF3939">
        <v>0</v>
      </c>
      <c r="BG3939">
        <v>0</v>
      </c>
      <c r="BH3939">
        <v>2945</v>
      </c>
      <c r="BI3939">
        <v>36.225794000000093</v>
      </c>
      <c r="BJ3939">
        <v>51.753531359159766</v>
      </c>
      <c r="BK3939">
        <v>8.220894910786896</v>
      </c>
      <c r="BL3939" t="s">
        <v>698</v>
      </c>
    </row>
    <row r="3940" spans="1:64">
      <c r="A3940" t="s">
        <v>5083</v>
      </c>
      <c r="B3940" t="s">
        <v>5084</v>
      </c>
      <c r="C3940" t="s">
        <v>699</v>
      </c>
      <c r="D3940" t="s">
        <v>929</v>
      </c>
      <c r="E3940">
        <v>2012</v>
      </c>
      <c r="F3940" s="23">
        <v>1960.17</v>
      </c>
      <c r="G3940" s="23">
        <v>234.12</v>
      </c>
      <c r="H3940" s="22">
        <v>263720</v>
      </c>
      <c r="I3940" s="34">
        <v>2141.4999160000002</v>
      </c>
      <c r="J3940" s="22">
        <v>50</v>
      </c>
      <c r="K3940" s="22" t="s">
        <v>782</v>
      </c>
      <c r="L3940" s="23">
        <v>31873.4</v>
      </c>
      <c r="M3940" s="23">
        <v>31.8734</v>
      </c>
      <c r="N3940" s="23">
        <v>217.11964000000003</v>
      </c>
      <c r="O3940" s="14">
        <v>10.138671422670278</v>
      </c>
      <c r="P3940" s="22">
        <v>3</v>
      </c>
      <c r="Q3940" s="22" t="s">
        <v>782</v>
      </c>
      <c r="R3940" s="23">
        <v>1320</v>
      </c>
      <c r="S3940" s="23">
        <v>1.32</v>
      </c>
      <c r="T3940" s="23">
        <v>1.0623860000000001</v>
      </c>
      <c r="U3940" s="14">
        <v>4.9609434586594676E-2</v>
      </c>
      <c r="V3940" s="22">
        <v>0</v>
      </c>
      <c r="W3940" s="22" t="s">
        <v>782</v>
      </c>
      <c r="X3940" s="23">
        <v>0</v>
      </c>
      <c r="Y3940" s="23">
        <v>0</v>
      </c>
      <c r="Z3940" s="23">
        <v>0</v>
      </c>
      <c r="AA3940" s="14">
        <v>0</v>
      </c>
      <c r="AB3940" s="22">
        <v>5</v>
      </c>
      <c r="AC3940" s="22" t="s">
        <v>782</v>
      </c>
      <c r="AD3940" s="23">
        <v>1266</v>
      </c>
      <c r="AE3940" s="23">
        <v>1.266</v>
      </c>
      <c r="AF3940" s="23">
        <v>0.57492399999999999</v>
      </c>
      <c r="AG3940" s="14">
        <v>2.6846790686495637E-2</v>
      </c>
      <c r="AH3940" s="22" t="s">
        <v>782</v>
      </c>
      <c r="AI3940" s="23" t="s">
        <v>782</v>
      </c>
      <c r="AJ3940" s="23" t="s">
        <v>782</v>
      </c>
      <c r="AK3940" s="23" t="s">
        <v>782</v>
      </c>
      <c r="AL3940" s="14" t="s">
        <v>782</v>
      </c>
      <c r="AM3940" s="22" t="s">
        <v>782</v>
      </c>
      <c r="AN3940" s="23" t="s">
        <v>782</v>
      </c>
      <c r="AO3940" s="23" t="s">
        <v>782</v>
      </c>
      <c r="AP3940" s="23" t="s">
        <v>782</v>
      </c>
      <c r="AQ3940" s="14" t="s">
        <v>782</v>
      </c>
      <c r="AR3940" s="22">
        <v>6246</v>
      </c>
      <c r="AS3940" s="23">
        <v>120027.69300000003</v>
      </c>
      <c r="AT3940" s="23">
        <v>120.02769300000003</v>
      </c>
      <c r="AU3940" s="23">
        <v>100.24862799999998</v>
      </c>
      <c r="AV3940" s="14">
        <v>4.6812342718765709</v>
      </c>
      <c r="AW3940" s="22">
        <v>98</v>
      </c>
      <c r="AX3940" s="22" t="s">
        <v>782</v>
      </c>
      <c r="AY3940" s="23">
        <v>26343.599999999999</v>
      </c>
      <c r="AZ3940" s="23">
        <v>26.343599999999999</v>
      </c>
      <c r="BA3940" s="23">
        <v>42.416184000000008</v>
      </c>
      <c r="BB3940" s="14">
        <v>1.9806764260456782</v>
      </c>
      <c r="BC3940" s="22">
        <v>114</v>
      </c>
      <c r="BD3940" s="23">
        <v>144443</v>
      </c>
      <c r="BE3940" s="23">
        <v>144.44300000000001</v>
      </c>
      <c r="BF3940" s="23">
        <v>230.67547100000002</v>
      </c>
      <c r="BG3940" s="14">
        <v>10.771677798188623</v>
      </c>
      <c r="BH3940" s="22">
        <v>6516</v>
      </c>
      <c r="BI3940" s="23">
        <v>325.27369300000004</v>
      </c>
      <c r="BJ3940" s="23">
        <v>592.09723299999996</v>
      </c>
      <c r="BK3940" s="14">
        <v>27.648716144054241</v>
      </c>
      <c r="BL3940" t="s">
        <v>699</v>
      </c>
    </row>
    <row r="3941" spans="1:64">
      <c r="A3941" t="s">
        <v>5085</v>
      </c>
      <c r="B3941" t="s">
        <v>5084</v>
      </c>
      <c r="C3941" t="s">
        <v>699</v>
      </c>
      <c r="D3941" t="s">
        <v>929</v>
      </c>
      <c r="E3941">
        <v>2015</v>
      </c>
      <c r="F3941" s="23">
        <v>1960.17</v>
      </c>
      <c r="G3941" s="23">
        <v>240.26</v>
      </c>
      <c r="H3941" s="22">
        <v>263762</v>
      </c>
      <c r="I3941" s="29">
        <v>2130.9732886164934</v>
      </c>
      <c r="J3941" s="28">
        <v>36</v>
      </c>
      <c r="K3941" s="28">
        <v>51</v>
      </c>
      <c r="L3941" s="30">
        <v>34250.400000000001</v>
      </c>
      <c r="M3941" s="31">
        <v>34.250399999999999</v>
      </c>
      <c r="N3941" s="30">
        <v>204.86380067034384</v>
      </c>
      <c r="O3941" s="32">
        <v>9.6136259316206161</v>
      </c>
      <c r="P3941" s="28">
        <v>3</v>
      </c>
      <c r="Q3941" s="28">
        <v>3</v>
      </c>
      <c r="R3941" s="30">
        <v>1320</v>
      </c>
      <c r="S3941" s="31">
        <v>1.32</v>
      </c>
      <c r="T3941" s="30">
        <v>0.34311900000000001</v>
      </c>
      <c r="U3941" s="32">
        <v>1.6101515764318449E-2</v>
      </c>
      <c r="V3941" s="28">
        <v>0</v>
      </c>
      <c r="W3941" s="28">
        <v>0</v>
      </c>
      <c r="X3941" s="30">
        <v>0</v>
      </c>
      <c r="Y3941" s="31">
        <v>0</v>
      </c>
      <c r="Z3941" s="30">
        <v>0</v>
      </c>
      <c r="AA3941" s="18">
        <v>0</v>
      </c>
      <c r="AB3941" s="28">
        <v>8</v>
      </c>
      <c r="AC3941" s="22" t="s">
        <v>782</v>
      </c>
      <c r="AD3941" s="30">
        <v>1244</v>
      </c>
      <c r="AE3941" s="19">
        <v>1.244</v>
      </c>
      <c r="AF3941" s="30">
        <v>7.1731620869999997</v>
      </c>
      <c r="AG3941" s="18">
        <v>0.33661435951912289</v>
      </c>
      <c r="AH3941" s="22" t="s">
        <v>782</v>
      </c>
      <c r="AI3941" s="23" t="s">
        <v>782</v>
      </c>
      <c r="AJ3941" s="23" t="s">
        <v>782</v>
      </c>
      <c r="AK3941" s="23" t="s">
        <v>782</v>
      </c>
      <c r="AL3941" s="14" t="s">
        <v>782</v>
      </c>
      <c r="AM3941" s="22" t="s">
        <v>782</v>
      </c>
      <c r="AN3941" s="23" t="s">
        <v>782</v>
      </c>
      <c r="AO3941" s="23" t="s">
        <v>782</v>
      </c>
      <c r="AP3941" s="23" t="s">
        <v>782</v>
      </c>
      <c r="AQ3941" s="14" t="s">
        <v>782</v>
      </c>
      <c r="AR3941" s="28">
        <v>7088</v>
      </c>
      <c r="AS3941" s="30">
        <v>137204.00199999998</v>
      </c>
      <c r="AT3941" s="33">
        <v>137.20400199999997</v>
      </c>
      <c r="AU3941" s="30">
        <v>121.85948680878847</v>
      </c>
      <c r="AV3941" s="18">
        <v>5.7184896431951131</v>
      </c>
      <c r="AW3941" s="28">
        <v>95</v>
      </c>
      <c r="AX3941" s="22" t="s">
        <v>782</v>
      </c>
      <c r="AY3941" s="30">
        <v>25813.5</v>
      </c>
      <c r="AZ3941" s="19">
        <v>25.813500000000001</v>
      </c>
      <c r="BA3941" s="30">
        <v>67.263376718778801</v>
      </c>
      <c r="BB3941" s="18">
        <v>3.1564626867025942</v>
      </c>
      <c r="BC3941" s="28">
        <v>116</v>
      </c>
      <c r="BD3941" s="30">
        <v>152570.5</v>
      </c>
      <c r="BE3941" s="19">
        <v>152.57050000000001</v>
      </c>
      <c r="BF3941" s="30">
        <v>266.30973777001537</v>
      </c>
      <c r="BG3941" s="18">
        <v>12.497094130302942</v>
      </c>
      <c r="BH3941" s="13">
        <v>7346</v>
      </c>
      <c r="BI3941" s="19">
        <v>352.402402</v>
      </c>
      <c r="BJ3941" s="19">
        <v>667.81268305492654</v>
      </c>
      <c r="BK3941" s="18">
        <v>31.338388267104712</v>
      </c>
      <c r="BL3941" t="s">
        <v>699</v>
      </c>
    </row>
    <row r="3942" spans="1:64">
      <c r="A3942" t="s">
        <v>5086</v>
      </c>
      <c r="B3942" t="s">
        <v>5084</v>
      </c>
      <c r="C3942" t="s">
        <v>699</v>
      </c>
      <c r="D3942" t="s">
        <v>929</v>
      </c>
      <c r="E3942">
        <v>2016</v>
      </c>
      <c r="F3942" s="23">
        <v>1960.17</v>
      </c>
      <c r="G3942" s="23">
        <v>241.28</v>
      </c>
      <c r="H3942" s="22">
        <v>262269</v>
      </c>
      <c r="I3942" s="29">
        <v>2242.6135242889154</v>
      </c>
      <c r="J3942" s="28">
        <v>36</v>
      </c>
      <c r="K3942" s="28">
        <v>51</v>
      </c>
      <c r="L3942" s="30">
        <v>34250.400000000001</v>
      </c>
      <c r="M3942" s="31">
        <v>34.250399999999999</v>
      </c>
      <c r="N3942" s="30">
        <v>204.85164199999997</v>
      </c>
      <c r="O3942" s="32">
        <v>9.1345048882176005</v>
      </c>
      <c r="P3942" s="28">
        <v>3</v>
      </c>
      <c r="Q3942" s="28">
        <v>3</v>
      </c>
      <c r="R3942" s="30">
        <v>1320</v>
      </c>
      <c r="S3942" s="31">
        <v>1.32</v>
      </c>
      <c r="T3942" s="30">
        <v>0.75688200000000005</v>
      </c>
      <c r="U3942" s="32">
        <v>3.3749997126232043E-2</v>
      </c>
      <c r="V3942" s="28">
        <v>0</v>
      </c>
      <c r="W3942" s="28">
        <v>0</v>
      </c>
      <c r="X3942" s="30">
        <v>0</v>
      </c>
      <c r="Y3942" s="31">
        <v>0</v>
      </c>
      <c r="Z3942" s="30">
        <v>0</v>
      </c>
      <c r="AA3942" s="18">
        <v>0</v>
      </c>
      <c r="AB3942" s="28">
        <v>8</v>
      </c>
      <c r="AC3942" s="22" t="s">
        <v>782</v>
      </c>
      <c r="AD3942" s="30">
        <v>1266</v>
      </c>
      <c r="AE3942" s="19">
        <v>1.266</v>
      </c>
      <c r="AF3942" s="30">
        <v>7.1976355919999992</v>
      </c>
      <c r="AG3942" s="18">
        <v>0.32094855016457707</v>
      </c>
      <c r="AH3942" s="22" t="s">
        <v>782</v>
      </c>
      <c r="AI3942" s="23" t="s">
        <v>782</v>
      </c>
      <c r="AJ3942" s="23" t="s">
        <v>782</v>
      </c>
      <c r="AK3942" s="23" t="s">
        <v>782</v>
      </c>
      <c r="AL3942" s="14" t="s">
        <v>782</v>
      </c>
      <c r="AM3942" s="22" t="s">
        <v>782</v>
      </c>
      <c r="AN3942" s="23" t="s">
        <v>782</v>
      </c>
      <c r="AO3942" s="23" t="s">
        <v>782</v>
      </c>
      <c r="AP3942" s="23" t="s">
        <v>782</v>
      </c>
      <c r="AQ3942" s="14" t="s">
        <v>782</v>
      </c>
      <c r="AR3942" s="28">
        <v>7255</v>
      </c>
      <c r="AS3942" s="30">
        <v>140658.20100000003</v>
      </c>
      <c r="AT3942" s="33">
        <v>140.65820100000002</v>
      </c>
      <c r="AU3942" s="30">
        <v>124.9044824880001</v>
      </c>
      <c r="AV3942" s="18">
        <v>5.5695946330121515</v>
      </c>
      <c r="AW3942" s="28">
        <v>94</v>
      </c>
      <c r="AX3942" s="22" t="s">
        <v>782</v>
      </c>
      <c r="AY3942" s="30">
        <v>18699.5</v>
      </c>
      <c r="AZ3942" s="19">
        <v>18.6995</v>
      </c>
      <c r="BA3942" s="30">
        <v>72.307815853032096</v>
      </c>
      <c r="BB3942" s="18">
        <v>3.2242655754053455</v>
      </c>
      <c r="BC3942" s="28">
        <v>120</v>
      </c>
      <c r="BD3942" s="30">
        <v>172170.5</v>
      </c>
      <c r="BE3942" s="19">
        <v>172.1705</v>
      </c>
      <c r="BF3942" s="30">
        <v>317.24143337491159</v>
      </c>
      <c r="BG3942" s="18">
        <v>14.146059048471226</v>
      </c>
      <c r="BH3942" s="13">
        <v>7516</v>
      </c>
      <c r="BI3942" s="19">
        <v>368.36460099999999</v>
      </c>
      <c r="BJ3942" s="19">
        <v>727.25989130794369</v>
      </c>
      <c r="BK3942" s="18">
        <v>32.429122692397129</v>
      </c>
      <c r="BL3942" t="s">
        <v>699</v>
      </c>
    </row>
    <row r="3943" spans="1:64">
      <c r="A3943" t="s">
        <v>5087</v>
      </c>
      <c r="B3943" t="s">
        <v>5084</v>
      </c>
      <c r="C3943" t="s">
        <v>699</v>
      </c>
      <c r="D3943" t="s">
        <v>929</v>
      </c>
      <c r="E3943">
        <v>2017</v>
      </c>
      <c r="F3943" s="23">
        <v>1960.17</v>
      </c>
      <c r="G3943" s="23">
        <v>243</v>
      </c>
      <c r="H3943" s="22">
        <v>261591</v>
      </c>
      <c r="I3943" s="29">
        <v>2054.8000422506889</v>
      </c>
      <c r="J3943" s="28">
        <v>37</v>
      </c>
      <c r="K3943" s="28">
        <v>52</v>
      </c>
      <c r="L3943" s="30">
        <v>34410.400000000001</v>
      </c>
      <c r="M3943" s="31">
        <v>34.410400000000003</v>
      </c>
      <c r="N3943" s="30">
        <v>205.80860199999995</v>
      </c>
      <c r="O3943" s="32">
        <v>10.015991715406582</v>
      </c>
      <c r="P3943" s="28">
        <v>3</v>
      </c>
      <c r="Q3943" s="28">
        <v>3</v>
      </c>
      <c r="R3943" s="30">
        <v>1320</v>
      </c>
      <c r="S3943" s="31">
        <v>1.32</v>
      </c>
      <c r="T3943" s="30">
        <v>3.1033199999999996</v>
      </c>
      <c r="U3943" s="32">
        <v>0.1510278341536743</v>
      </c>
      <c r="V3943" s="28">
        <v>0</v>
      </c>
      <c r="W3943" s="28">
        <v>0</v>
      </c>
      <c r="X3943" s="30">
        <v>0</v>
      </c>
      <c r="Y3943" s="31">
        <v>0</v>
      </c>
      <c r="Z3943" s="30">
        <v>0</v>
      </c>
      <c r="AA3943" s="18">
        <v>0</v>
      </c>
      <c r="AB3943" s="28">
        <v>8</v>
      </c>
      <c r="AC3943" s="22" t="s">
        <v>782</v>
      </c>
      <c r="AD3943" s="30">
        <v>1266</v>
      </c>
      <c r="AE3943" s="19">
        <v>1.266</v>
      </c>
      <c r="AF3943" s="30">
        <v>2.2792198018679999</v>
      </c>
      <c r="AG3943" s="18">
        <v>0.11092173228551704</v>
      </c>
      <c r="AH3943" s="22" t="s">
        <v>782</v>
      </c>
      <c r="AI3943" s="23" t="s">
        <v>782</v>
      </c>
      <c r="AJ3943" s="23" t="s">
        <v>782</v>
      </c>
      <c r="AK3943" s="23" t="s">
        <v>782</v>
      </c>
      <c r="AL3943" s="14" t="s">
        <v>782</v>
      </c>
      <c r="AM3943" s="22" t="s">
        <v>782</v>
      </c>
      <c r="AN3943" s="23" t="s">
        <v>782</v>
      </c>
      <c r="AO3943" s="23" t="s">
        <v>782</v>
      </c>
      <c r="AP3943" s="23" t="s">
        <v>782</v>
      </c>
      <c r="AQ3943" s="14" t="s">
        <v>782</v>
      </c>
      <c r="AR3943" s="28">
        <v>7473</v>
      </c>
      <c r="AS3943" s="30">
        <v>145301.43100000004</v>
      </c>
      <c r="AT3943" s="33">
        <v>145.30143100000004</v>
      </c>
      <c r="AU3943" s="30">
        <v>129.02767072800006</v>
      </c>
      <c r="AV3943" s="18">
        <v>6.2793297681010305</v>
      </c>
      <c r="AW3943" s="28">
        <v>94</v>
      </c>
      <c r="AX3943" s="22" t="s">
        <v>782</v>
      </c>
      <c r="AY3943" s="30">
        <v>24603.613488000003</v>
      </c>
      <c r="AZ3943" s="19">
        <v>24.603613488000004</v>
      </c>
      <c r="BA3943" s="30">
        <v>39.562610488704003</v>
      </c>
      <c r="BB3943" s="18">
        <v>1.9253752031934843</v>
      </c>
      <c r="BC3943" s="28">
        <v>139</v>
      </c>
      <c r="BD3943" s="30">
        <v>224850.5</v>
      </c>
      <c r="BE3943" s="19">
        <v>224.85050000000001</v>
      </c>
      <c r="BF3943" s="30">
        <v>453.96649499884836</v>
      </c>
      <c r="BG3943" s="18">
        <v>22.092976721063533</v>
      </c>
      <c r="BH3943" s="13">
        <v>7754</v>
      </c>
      <c r="BI3943" s="19">
        <v>431.75194448800005</v>
      </c>
      <c r="BJ3943" s="19">
        <v>833.74791801742049</v>
      </c>
      <c r="BK3943" s="18">
        <v>40.575622974203831</v>
      </c>
      <c r="BL3943" t="s">
        <v>699</v>
      </c>
    </row>
    <row r="3944" spans="1:64">
      <c r="A3944" t="s">
        <v>5088</v>
      </c>
      <c r="B3944" t="s">
        <v>5084</v>
      </c>
      <c r="C3944" t="s">
        <v>699</v>
      </c>
      <c r="D3944" t="s">
        <v>929</v>
      </c>
      <c r="E3944">
        <v>2018</v>
      </c>
      <c r="F3944" s="23">
        <v>1960.17</v>
      </c>
      <c r="G3944" s="23">
        <v>244.56</v>
      </c>
      <c r="H3944" s="22">
        <v>260475</v>
      </c>
      <c r="I3944" s="29">
        <v>2054.9460834761512</v>
      </c>
      <c r="J3944" s="28">
        <v>39</v>
      </c>
      <c r="K3944" s="28">
        <v>54</v>
      </c>
      <c r="L3944" s="30">
        <v>34494.400000000001</v>
      </c>
      <c r="M3944" s="31">
        <v>34.494399999999999</v>
      </c>
      <c r="N3944" s="30">
        <v>206.31100639999994</v>
      </c>
      <c r="O3944" s="32">
        <v>10.039728441488052</v>
      </c>
      <c r="P3944" s="28">
        <v>3</v>
      </c>
      <c r="Q3944" s="28">
        <v>3</v>
      </c>
      <c r="R3944" s="30">
        <v>1320</v>
      </c>
      <c r="S3944" s="31">
        <v>1.32</v>
      </c>
      <c r="T3944" s="30">
        <v>0.28984199999999999</v>
      </c>
      <c r="U3944" s="32">
        <v>1.4104603635619608E-2</v>
      </c>
      <c r="V3944" s="28">
        <v>0</v>
      </c>
      <c r="W3944" s="28">
        <v>0</v>
      </c>
      <c r="X3944" s="30">
        <v>0</v>
      </c>
      <c r="Y3944" s="31">
        <v>0</v>
      </c>
      <c r="Z3944" s="30">
        <v>0</v>
      </c>
      <c r="AA3944" s="18">
        <v>0</v>
      </c>
      <c r="AB3944" s="28">
        <v>8</v>
      </c>
      <c r="AC3944" s="22" t="s">
        <v>782</v>
      </c>
      <c r="AD3944" s="30">
        <v>1266</v>
      </c>
      <c r="AE3944" s="19">
        <v>1.266</v>
      </c>
      <c r="AF3944" s="30">
        <v>7.5867629879999985</v>
      </c>
      <c r="AG3944" s="18">
        <v>0.36919523334481913</v>
      </c>
      <c r="AH3944" s="22" t="s">
        <v>782</v>
      </c>
      <c r="AI3944" s="23" t="s">
        <v>782</v>
      </c>
      <c r="AJ3944" s="23" t="s">
        <v>782</v>
      </c>
      <c r="AK3944" s="23" t="s">
        <v>782</v>
      </c>
      <c r="AL3944" s="14" t="s">
        <v>782</v>
      </c>
      <c r="AM3944" s="22" t="s">
        <v>782</v>
      </c>
      <c r="AN3944" s="23" t="s">
        <v>782</v>
      </c>
      <c r="AO3944" s="23" t="s">
        <v>782</v>
      </c>
      <c r="AP3944" s="23" t="s">
        <v>782</v>
      </c>
      <c r="AQ3944" s="14" t="s">
        <v>782</v>
      </c>
      <c r="AR3944" s="28">
        <v>7719</v>
      </c>
      <c r="AS3944" s="30">
        <v>154822.65600000002</v>
      </c>
      <c r="AT3944" s="33">
        <v>154.82265600000002</v>
      </c>
      <c r="AU3944" s="30">
        <v>137.48251852800007</v>
      </c>
      <c r="AV3944" s="18">
        <v>6.6903224193324995</v>
      </c>
      <c r="AW3944" s="28">
        <v>93</v>
      </c>
      <c r="AX3944" s="22" t="s">
        <v>782</v>
      </c>
      <c r="AY3944" s="30">
        <v>18698.5</v>
      </c>
      <c r="AZ3944" s="19">
        <v>18.698499999999999</v>
      </c>
      <c r="BA3944" s="30">
        <v>73.189059929999999</v>
      </c>
      <c r="BB3944" s="18">
        <v>3.5616048770580506</v>
      </c>
      <c r="BC3944" s="28">
        <v>144</v>
      </c>
      <c r="BD3944" s="30">
        <v>240750.5</v>
      </c>
      <c r="BE3944" s="19">
        <v>240.75049999999999</v>
      </c>
      <c r="BF3944" s="30">
        <v>490.30857466168322</v>
      </c>
      <c r="BG3944" s="18">
        <v>23.859924043957211</v>
      </c>
      <c r="BH3944" s="13">
        <v>8006</v>
      </c>
      <c r="BI3944" s="19">
        <v>451.352056</v>
      </c>
      <c r="BJ3944" s="19">
        <v>915.16776450768316</v>
      </c>
      <c r="BK3944" s="18">
        <v>44.534879618816248</v>
      </c>
      <c r="BL3944" t="s">
        <v>699</v>
      </c>
    </row>
    <row r="3945" spans="1:64">
      <c r="A3945" t="s">
        <v>5089</v>
      </c>
      <c r="B3945" t="s">
        <v>5084</v>
      </c>
      <c r="C3945" t="s">
        <v>699</v>
      </c>
      <c r="D3945" t="s">
        <v>929</v>
      </c>
      <c r="E3945">
        <v>2019</v>
      </c>
      <c r="F3945" s="23">
        <v>1960.17</v>
      </c>
      <c r="G3945" s="23">
        <v>246.63</v>
      </c>
      <c r="H3945" s="22">
        <v>259777</v>
      </c>
      <c r="I3945" s="34">
        <v>2088.7210150914107</v>
      </c>
      <c r="J3945" s="22">
        <v>44</v>
      </c>
      <c r="K3945" s="22">
        <v>62</v>
      </c>
      <c r="L3945" s="23">
        <v>36677.4</v>
      </c>
      <c r="M3945" s="23">
        <v>36.677399999999999</v>
      </c>
      <c r="N3945" s="23">
        <v>219.36752939999997</v>
      </c>
      <c r="O3945" s="14">
        <v>10.502481078852915</v>
      </c>
      <c r="P3945" s="22">
        <v>1</v>
      </c>
      <c r="Q3945" s="22">
        <v>1</v>
      </c>
      <c r="R3945" s="23">
        <v>80</v>
      </c>
      <c r="S3945" s="23">
        <v>0.08</v>
      </c>
      <c r="T3945" s="23">
        <v>7.4899999999999994E-2</v>
      </c>
      <c r="U3945" s="14">
        <v>3.585926481269308E-3</v>
      </c>
      <c r="V3945" s="22">
        <v>0</v>
      </c>
      <c r="W3945" s="22">
        <v>0</v>
      </c>
      <c r="X3945" s="23">
        <v>0</v>
      </c>
      <c r="Y3945" s="23">
        <v>0</v>
      </c>
      <c r="Z3945" s="23">
        <v>0</v>
      </c>
      <c r="AA3945" s="14">
        <v>0</v>
      </c>
      <c r="AB3945" s="22">
        <v>7</v>
      </c>
      <c r="AC3945" s="22">
        <v>10</v>
      </c>
      <c r="AD3945" s="23">
        <v>2833.7977961373394</v>
      </c>
      <c r="AE3945" s="23">
        <v>2.8337977961373393</v>
      </c>
      <c r="AF3945" s="23">
        <v>7.7380447199999995</v>
      </c>
      <c r="AG3945" s="14">
        <v>0.37046808377428769</v>
      </c>
      <c r="AH3945" s="22">
        <v>20</v>
      </c>
      <c r="AI3945" s="23">
        <v>16422.170000000002</v>
      </c>
      <c r="AJ3945" s="23">
        <v>16.422170000000001</v>
      </c>
      <c r="AK3945" s="23">
        <v>14.58288696</v>
      </c>
      <c r="AL3945" s="14">
        <v>0.69817303769320271</v>
      </c>
      <c r="AM3945" s="22">
        <v>8008</v>
      </c>
      <c r="AN3945" s="23">
        <v>147287.88100000005</v>
      </c>
      <c r="AO3945" s="23">
        <v>147.28788100000006</v>
      </c>
      <c r="AP3945" s="23">
        <v>130.79163832800006</v>
      </c>
      <c r="AQ3945" s="14">
        <v>6.2618050655403641</v>
      </c>
      <c r="AR3945" s="22">
        <v>8028</v>
      </c>
      <c r="AS3945" s="23">
        <v>163710.05099999998</v>
      </c>
      <c r="AT3945" s="23">
        <v>163.71005099999996</v>
      </c>
      <c r="AU3945" s="23">
        <v>145.37452528800006</v>
      </c>
      <c r="AV3945" s="14">
        <v>6.9599781032335661</v>
      </c>
      <c r="AW3945" s="22">
        <v>96</v>
      </c>
      <c r="AX3945" s="22" t="s">
        <v>782</v>
      </c>
      <c r="AY3945" s="23">
        <v>18891.5</v>
      </c>
      <c r="AZ3945" s="23">
        <v>18.891500000000001</v>
      </c>
      <c r="BA3945" s="23">
        <v>85.031336999999994</v>
      </c>
      <c r="BB3945" s="14">
        <v>4.0709762761820389</v>
      </c>
      <c r="BC3945" s="22">
        <v>144</v>
      </c>
      <c r="BD3945" s="23">
        <v>240970.5</v>
      </c>
      <c r="BE3945" s="23">
        <v>240.97049999999999</v>
      </c>
      <c r="BF3945" s="23">
        <v>496.01886854252268</v>
      </c>
      <c r="BG3945" s="14">
        <v>23.747492602348093</v>
      </c>
      <c r="BH3945" s="22">
        <v>8320</v>
      </c>
      <c r="BI3945" s="23">
        <v>463.16324879613728</v>
      </c>
      <c r="BJ3945" s="23">
        <v>953.60520495052276</v>
      </c>
      <c r="BK3945" s="14">
        <v>45.654982070872165</v>
      </c>
      <c r="BL3945" t="s">
        <v>699</v>
      </c>
    </row>
    <row r="3946" spans="1:64">
      <c r="A3946" t="s">
        <v>5090</v>
      </c>
      <c r="B3946" t="s">
        <v>5084</v>
      </c>
      <c r="C3946" t="s">
        <v>699</v>
      </c>
      <c r="D3946" t="s">
        <v>929</v>
      </c>
      <c r="E3946">
        <v>2020</v>
      </c>
      <c r="F3946" s="23">
        <v>1960.17</v>
      </c>
      <c r="G3946" s="23">
        <v>247.55</v>
      </c>
      <c r="H3946" s="22">
        <v>259030</v>
      </c>
      <c r="I3946" s="34">
        <v>2091.7887794420653</v>
      </c>
      <c r="J3946" s="22">
        <v>45</v>
      </c>
      <c r="K3946" s="22">
        <v>73</v>
      </c>
      <c r="L3946" s="23">
        <v>50055.4</v>
      </c>
      <c r="M3946" s="23">
        <v>50.055399999999999</v>
      </c>
      <c r="N3946" s="23">
        <v>299.38134739999992</v>
      </c>
      <c r="O3946" s="14">
        <v>14.312216909388564</v>
      </c>
      <c r="P3946" s="22">
        <v>2</v>
      </c>
      <c r="Q3946" s="22">
        <v>2</v>
      </c>
      <c r="R3946" s="23">
        <v>580</v>
      </c>
      <c r="S3946" s="23">
        <v>0.57999999999999996</v>
      </c>
      <c r="T3946" s="23">
        <v>0.71867899999999996</v>
      </c>
      <c r="U3946" s="14">
        <v>3.4357149587143802E-2</v>
      </c>
      <c r="V3946" s="22">
        <v>0</v>
      </c>
      <c r="W3946" s="22">
        <v>0</v>
      </c>
      <c r="X3946" s="23">
        <v>0</v>
      </c>
      <c r="Y3946" s="23">
        <v>0</v>
      </c>
      <c r="Z3946" s="23">
        <v>0</v>
      </c>
      <c r="AA3946" s="14">
        <v>0</v>
      </c>
      <c r="AB3946" s="22">
        <v>6</v>
      </c>
      <c r="AC3946" s="22">
        <v>9</v>
      </c>
      <c r="AD3946" s="23">
        <v>2330.0258626609443</v>
      </c>
      <c r="AE3946" s="23">
        <v>2.3300258626609445</v>
      </c>
      <c r="AF3946" s="23">
        <v>6.8445058079999992</v>
      </c>
      <c r="AG3946" s="14">
        <v>0.32720826668864755</v>
      </c>
      <c r="AH3946" s="22">
        <v>29</v>
      </c>
      <c r="AI3946" s="23">
        <v>17428.684999999998</v>
      </c>
      <c r="AJ3946" s="23">
        <v>17.428684999999998</v>
      </c>
      <c r="AK3946" s="23">
        <v>15.476672280000001</v>
      </c>
      <c r="AL3946" s="14">
        <v>0.73987739259831165</v>
      </c>
      <c r="AM3946" s="22">
        <v>8584</v>
      </c>
      <c r="AN3946" s="23">
        <v>160780.79100000003</v>
      </c>
      <c r="AO3946" s="23">
        <v>160.78079100000002</v>
      </c>
      <c r="AP3946" s="23">
        <v>142.77334240800005</v>
      </c>
      <c r="AQ3946" s="14">
        <v>6.825418694811118</v>
      </c>
      <c r="AR3946" s="22">
        <v>8613</v>
      </c>
      <c r="AS3946" s="23">
        <v>178209.47600000002</v>
      </c>
      <c r="AT3946" s="23">
        <v>178.20947600000002</v>
      </c>
      <c r="AU3946" s="23">
        <v>158.25001468800005</v>
      </c>
      <c r="AV3946" s="14">
        <v>7.5652960874094299</v>
      </c>
      <c r="AW3946" s="22">
        <v>96</v>
      </c>
      <c r="AX3946" s="22">
        <v>112</v>
      </c>
      <c r="AY3946" s="23">
        <v>21173</v>
      </c>
      <c r="AZ3946" s="23">
        <v>21.172999999999998</v>
      </c>
      <c r="BA3946" s="23">
        <v>90.602964999999998</v>
      </c>
      <c r="BB3946" s="14">
        <v>4.3313629889613505</v>
      </c>
      <c r="BC3946" s="22">
        <v>151</v>
      </c>
      <c r="BD3946" s="23">
        <v>308480.5</v>
      </c>
      <c r="BE3946" s="23">
        <v>308.48050000000001</v>
      </c>
      <c r="BF3946" s="23">
        <v>734.31057295573839</v>
      </c>
      <c r="BG3946" s="14">
        <v>35.104432157418792</v>
      </c>
      <c r="BH3946" s="22">
        <v>8913</v>
      </c>
      <c r="BI3946" s="23">
        <v>560.82840186266094</v>
      </c>
      <c r="BJ3946" s="23">
        <v>1290.1080848517386</v>
      </c>
      <c r="BK3946" s="14">
        <v>61.674873559453935</v>
      </c>
      <c r="BL3946" t="s">
        <v>699</v>
      </c>
    </row>
    <row r="3947" spans="1:64">
      <c r="A3947" t="s">
        <v>5091</v>
      </c>
      <c r="B3947" t="s">
        <v>5084</v>
      </c>
      <c r="C3947" t="s">
        <v>699</v>
      </c>
      <c r="D3947" t="s">
        <v>929</v>
      </c>
      <c r="E3947">
        <v>2021</v>
      </c>
      <c r="F3947" s="23">
        <v>1960.17</v>
      </c>
      <c r="G3947" s="23">
        <v>247.63</v>
      </c>
      <c r="H3947" s="22">
        <v>258615</v>
      </c>
      <c r="I3947" s="34">
        <v>1942.12</v>
      </c>
      <c r="J3947" s="22">
        <v>44</v>
      </c>
      <c r="K3947" s="22">
        <v>82</v>
      </c>
      <c r="L3947" s="23">
        <v>51770.400000000001</v>
      </c>
      <c r="M3947" s="23">
        <v>51.77</v>
      </c>
      <c r="N3947" s="23">
        <v>309.64</v>
      </c>
      <c r="O3947" s="14">
        <v>15.94</v>
      </c>
      <c r="P3947" s="22">
        <v>1</v>
      </c>
      <c r="Q3947" s="22">
        <v>1</v>
      </c>
      <c r="R3947" s="23">
        <v>500</v>
      </c>
      <c r="S3947" s="23">
        <v>0.5</v>
      </c>
      <c r="T3947" s="23">
        <v>0</v>
      </c>
      <c r="U3947" s="14">
        <v>0</v>
      </c>
      <c r="V3947" s="22">
        <v>0</v>
      </c>
      <c r="W3947" s="22">
        <v>0</v>
      </c>
      <c r="X3947" s="23">
        <v>0</v>
      </c>
      <c r="Y3947" s="23">
        <v>0</v>
      </c>
      <c r="Z3947" s="23">
        <v>0</v>
      </c>
      <c r="AA3947" s="14">
        <v>0</v>
      </c>
      <c r="AB3947" s="22">
        <v>7</v>
      </c>
      <c r="AC3947" s="22">
        <v>0</v>
      </c>
      <c r="AD3947" s="23">
        <v>1841.4567790000001</v>
      </c>
      <c r="AE3947" s="23">
        <v>1.84</v>
      </c>
      <c r="AF3947" s="23">
        <v>6.9</v>
      </c>
      <c r="AG3947" s="14">
        <v>0.36</v>
      </c>
      <c r="AH3947" s="22">
        <v>33</v>
      </c>
      <c r="AI3947" s="23">
        <v>18441.855</v>
      </c>
      <c r="AJ3947" s="23">
        <v>18</v>
      </c>
      <c r="AK3947" s="23">
        <v>16.5</v>
      </c>
      <c r="AL3947" s="14">
        <v>0.85</v>
      </c>
      <c r="AM3947" s="22">
        <v>9482</v>
      </c>
      <c r="AN3947" s="23">
        <v>172314.03099999999</v>
      </c>
      <c r="AO3947" s="23">
        <v>172</v>
      </c>
      <c r="AP3947" s="23">
        <v>154.19</v>
      </c>
      <c r="AQ3947" s="14">
        <v>7.94</v>
      </c>
      <c r="AR3947" s="22">
        <v>9515</v>
      </c>
      <c r="AS3947" s="23">
        <v>190755.886</v>
      </c>
      <c r="AT3947" s="23">
        <v>191</v>
      </c>
      <c r="AU3947" s="23">
        <v>170.69</v>
      </c>
      <c r="AV3947" s="14">
        <v>8.7899999999999991</v>
      </c>
      <c r="AW3947" s="22">
        <v>99</v>
      </c>
      <c r="AX3947" s="22">
        <v>145</v>
      </c>
      <c r="AY3947" s="23">
        <v>32108.51</v>
      </c>
      <c r="AZ3947" s="23">
        <v>32.11</v>
      </c>
      <c r="BA3947" s="23">
        <v>110.67</v>
      </c>
      <c r="BB3947" s="14">
        <v>5.7</v>
      </c>
      <c r="BC3947" s="22">
        <v>151</v>
      </c>
      <c r="BD3947" s="23">
        <v>313730.5</v>
      </c>
      <c r="BE3947" s="23">
        <v>313.73</v>
      </c>
      <c r="BF3947" s="23">
        <v>650.87</v>
      </c>
      <c r="BG3947" s="14">
        <v>33.51</v>
      </c>
      <c r="BH3947" s="22">
        <v>9817</v>
      </c>
      <c r="BI3947" s="23">
        <v>590.71</v>
      </c>
      <c r="BJ3947" s="23">
        <v>1248.76</v>
      </c>
      <c r="BK3947" s="14">
        <v>64.3</v>
      </c>
      <c r="BL3947" t="s">
        <v>699</v>
      </c>
    </row>
    <row r="3948" spans="1:64">
      <c r="A3948" t="s">
        <v>5092</v>
      </c>
      <c r="B3948" t="s">
        <v>5084</v>
      </c>
      <c r="C3948" t="s">
        <v>699</v>
      </c>
      <c r="D3948" s="111" t="s">
        <v>929</v>
      </c>
      <c r="E3948" s="110">
        <v>2022</v>
      </c>
      <c r="F3948" s="23"/>
      <c r="G3948" s="23"/>
      <c r="H3948" s="22">
        <v>261647</v>
      </c>
      <c r="I3948" s="34">
        <v>1896.2966198536465</v>
      </c>
      <c r="J3948" s="22">
        <v>44</v>
      </c>
      <c r="K3948" s="22">
        <v>83</v>
      </c>
      <c r="L3948" s="23">
        <v>44194.400000000001</v>
      </c>
      <c r="M3948" s="23">
        <v>44.194400000000002</v>
      </c>
      <c r="N3948" s="23">
        <v>261.5424592</v>
      </c>
      <c r="O3948" s="14">
        <v>13.792275768554893</v>
      </c>
      <c r="P3948" s="22">
        <v>1</v>
      </c>
      <c r="Q3948" s="22">
        <v>1</v>
      </c>
      <c r="R3948" s="23">
        <v>500</v>
      </c>
      <c r="S3948" s="23">
        <v>0.5</v>
      </c>
      <c r="T3948" s="23">
        <v>1.1755</v>
      </c>
      <c r="U3948" s="14">
        <v>6.1989247235526027E-2</v>
      </c>
      <c r="V3948" s="22">
        <v>0</v>
      </c>
      <c r="W3948" s="22">
        <v>0</v>
      </c>
      <c r="X3948" s="23">
        <v>0</v>
      </c>
      <c r="Y3948" s="23">
        <v>0</v>
      </c>
      <c r="Z3948" s="23">
        <v>0</v>
      </c>
      <c r="AA3948" s="14">
        <v>0</v>
      </c>
      <c r="AB3948" s="22">
        <v>7</v>
      </c>
      <c r="AC3948" s="22">
        <v>0</v>
      </c>
      <c r="AD3948" s="23">
        <v>1909.7967725321889</v>
      </c>
      <c r="AE3948" s="23">
        <v>1.9097967725321889</v>
      </c>
      <c r="AF3948" s="23">
        <v>7.2856963620000004</v>
      </c>
      <c r="AG3948" s="14">
        <v>0.38420657853423273</v>
      </c>
      <c r="AH3948" s="22">
        <v>38</v>
      </c>
      <c r="AI3948" s="23">
        <v>18748.015000000003</v>
      </c>
      <c r="AJ3948" s="23">
        <v>18.748015000000002</v>
      </c>
      <c r="AK3948" s="23">
        <v>19.204790104772282</v>
      </c>
      <c r="AL3948" s="14">
        <v>1.012752430379509</v>
      </c>
      <c r="AM3948" s="22">
        <v>11214</v>
      </c>
      <c r="AN3948" s="23">
        <v>192129.80200000008</v>
      </c>
      <c r="AO3948" s="23">
        <v>192.1298020000001</v>
      </c>
      <c r="AP3948" s="23">
        <v>196.81083678893265</v>
      </c>
      <c r="AQ3948" s="14">
        <v>10.378694700416764</v>
      </c>
      <c r="AR3948" s="22">
        <v>11252</v>
      </c>
      <c r="AS3948" s="23">
        <v>210877.81700000001</v>
      </c>
      <c r="AT3948" s="23">
        <v>210.87781700000002</v>
      </c>
      <c r="AU3948" s="23">
        <v>216.01562689370499</v>
      </c>
      <c r="AV3948" s="14">
        <v>11.391447130796276</v>
      </c>
      <c r="AW3948" s="22">
        <v>99</v>
      </c>
      <c r="AX3948" s="22">
        <v>144</v>
      </c>
      <c r="AY3948" s="23">
        <v>30951.11</v>
      </c>
      <c r="AZ3948" s="23">
        <v>30.95111</v>
      </c>
      <c r="BA3948" s="23">
        <v>106.84133055746999</v>
      </c>
      <c r="BB3948" s="14">
        <v>5.6342098297741972</v>
      </c>
      <c r="BC3948" s="22">
        <v>145</v>
      </c>
      <c r="BD3948" s="23">
        <v>344482.5</v>
      </c>
      <c r="BE3948" s="23">
        <v>344.48250000000002</v>
      </c>
      <c r="BF3948" s="23">
        <v>864.92487692221971</v>
      </c>
      <c r="BG3948" s="14">
        <v>45.611265023979918</v>
      </c>
      <c r="BH3948" s="22">
        <v>11548</v>
      </c>
      <c r="BI3948" s="23">
        <v>632.91562377253217</v>
      </c>
      <c r="BJ3948" s="23">
        <v>1457.7854899353947</v>
      </c>
      <c r="BK3948" s="14">
        <v>76.875393578875048</v>
      </c>
      <c r="BL3948" t="s">
        <v>699</v>
      </c>
    </row>
    <row r="3949" spans="1:64">
      <c r="A3949" t="s">
        <v>5093</v>
      </c>
      <c r="B3949" t="s">
        <v>5084</v>
      </c>
      <c r="C3949" t="s">
        <v>699</v>
      </c>
      <c r="D3949" t="s">
        <v>929</v>
      </c>
      <c r="E3949">
        <v>2023</v>
      </c>
      <c r="F3949">
        <v>1960.17</v>
      </c>
      <c r="G3949">
        <v>256.58999999999997</v>
      </c>
      <c r="H3949">
        <v>261193</v>
      </c>
      <c r="I3949">
        <v>1896.2966198536465</v>
      </c>
      <c r="J3949">
        <v>45</v>
      </c>
      <c r="K3949">
        <v>85</v>
      </c>
      <c r="L3949">
        <v>45305.4</v>
      </c>
      <c r="M3949">
        <v>45.305399999999999</v>
      </c>
      <c r="N3949">
        <v>268.11735700000003</v>
      </c>
      <c r="O3949">
        <v>14.13899883556682</v>
      </c>
      <c r="P3949">
        <v>1</v>
      </c>
      <c r="Q3949">
        <v>1</v>
      </c>
      <c r="R3949">
        <v>500</v>
      </c>
      <c r="S3949">
        <v>0.5</v>
      </c>
      <c r="T3949">
        <v>1.1755</v>
      </c>
      <c r="U3949">
        <v>6.1989247235526027E-2</v>
      </c>
      <c r="V3949">
        <v>0</v>
      </c>
      <c r="W3949">
        <v>0</v>
      </c>
      <c r="X3949">
        <v>0</v>
      </c>
      <c r="Y3949">
        <v>0</v>
      </c>
      <c r="Z3949">
        <v>0</v>
      </c>
      <c r="AA3949">
        <v>0</v>
      </c>
      <c r="AB3949">
        <v>8</v>
      </c>
      <c r="AC3949">
        <v>13</v>
      </c>
      <c r="AD3949">
        <v>2000.760032188841</v>
      </c>
      <c r="AE3949">
        <v>2.000760032188841</v>
      </c>
      <c r="AF3949">
        <v>6.9240070050000009</v>
      </c>
      <c r="AG3949">
        <v>0.36513311960311284</v>
      </c>
      <c r="AH3949">
        <v>51</v>
      </c>
      <c r="AI3949">
        <v>18831.095000000001</v>
      </c>
      <c r="AJ3949">
        <v>18.831095000000001</v>
      </c>
      <c r="AK3949">
        <v>17.663326999999999</v>
      </c>
      <c r="AL3949">
        <v>0.93146435083363865</v>
      </c>
      <c r="AM3949">
        <v>14410</v>
      </c>
      <c r="AN3949">
        <v>239846.56200000001</v>
      </c>
      <c r="AO3949">
        <v>239.84656200000001</v>
      </c>
      <c r="AP3949">
        <v>224.97301400000001</v>
      </c>
      <c r="AQ3949">
        <v>11.863809260882569</v>
      </c>
      <c r="AR3949">
        <v>16313</v>
      </c>
      <c r="AS3949">
        <v>260047.521000001</v>
      </c>
      <c r="AT3949">
        <v>260.047520999997</v>
      </c>
      <c r="AU3949">
        <v>243.92125535157601</v>
      </c>
      <c r="AV3949">
        <v>12.863032755413629</v>
      </c>
      <c r="AW3949">
        <v>98</v>
      </c>
      <c r="AX3949">
        <v>142</v>
      </c>
      <c r="AY3949">
        <v>30662.1</v>
      </c>
      <c r="AZ3949">
        <v>30.662099999999999</v>
      </c>
      <c r="BA3949">
        <v>103.200222</v>
      </c>
      <c r="BB3949">
        <v>5.4421982784510181</v>
      </c>
      <c r="BC3949">
        <v>152</v>
      </c>
      <c r="BD3949">
        <v>384133.5</v>
      </c>
      <c r="BE3949">
        <v>384.13350000000003</v>
      </c>
      <c r="BF3949">
        <v>1177.441902</v>
      </c>
      <c r="BG3949">
        <v>62.091652206334338</v>
      </c>
      <c r="BH3949">
        <v>16617</v>
      </c>
      <c r="BI3949">
        <v>722.64928103218585</v>
      </c>
      <c r="BJ3949">
        <v>1800.7802433565762</v>
      </c>
      <c r="BK3949">
        <v>94.963004442604444</v>
      </c>
      <c r="BL3949" t="s">
        <v>699</v>
      </c>
    </row>
    <row r="3950" spans="1:64">
      <c r="A3950" t="s">
        <v>5094</v>
      </c>
      <c r="B3950" t="s">
        <v>5084</v>
      </c>
      <c r="C3950" t="s">
        <v>699</v>
      </c>
      <c r="D3950" t="s">
        <v>929</v>
      </c>
      <c r="E3950">
        <v>2024</v>
      </c>
      <c r="F3950">
        <v>1960.17</v>
      </c>
      <c r="G3950">
        <v>257.25</v>
      </c>
      <c r="H3950">
        <v>260843</v>
      </c>
      <c r="I3950">
        <v>1788.626052245962</v>
      </c>
      <c r="J3950">
        <v>46</v>
      </c>
      <c r="K3950">
        <v>86</v>
      </c>
      <c r="L3950">
        <v>45354.400000000001</v>
      </c>
      <c r="M3950">
        <v>45.354400000000005</v>
      </c>
      <c r="N3950">
        <v>268.40733919999997</v>
      </c>
      <c r="O3950">
        <v>15.006341815437791</v>
      </c>
      <c r="P3950">
        <v>1</v>
      </c>
      <c r="Q3950">
        <v>1</v>
      </c>
      <c r="R3950">
        <v>500</v>
      </c>
      <c r="S3950">
        <v>0.5</v>
      </c>
      <c r="T3950">
        <v>1.1755</v>
      </c>
      <c r="U3950">
        <v>6.5720836310302816E-2</v>
      </c>
      <c r="V3950">
        <v>0</v>
      </c>
      <c r="W3950">
        <v>0</v>
      </c>
      <c r="X3950">
        <v>0</v>
      </c>
      <c r="Y3950">
        <v>0</v>
      </c>
      <c r="Z3950">
        <v>0</v>
      </c>
      <c r="AA3950">
        <v>0</v>
      </c>
      <c r="AB3950">
        <v>8</v>
      </c>
      <c r="AC3950">
        <v>13</v>
      </c>
      <c r="AD3950">
        <v>1729</v>
      </c>
      <c r="AE3950">
        <v>1.7290000000000001</v>
      </c>
      <c r="AF3950">
        <v>7.8722875139999999</v>
      </c>
      <c r="AG3950">
        <v>0.44013042883473813</v>
      </c>
      <c r="AH3950">
        <v>67</v>
      </c>
      <c r="AI3950">
        <v>32096.695000000003</v>
      </c>
      <c r="AJ3950">
        <v>32.096695000000011</v>
      </c>
      <c r="AK3950">
        <v>28.949415384154388</v>
      </c>
      <c r="AL3950">
        <v>1.6185281069680753</v>
      </c>
      <c r="AM3950">
        <v>17298</v>
      </c>
      <c r="AN3950">
        <v>289423.2850000019</v>
      </c>
      <c r="AO3950">
        <v>289.42328499999996</v>
      </c>
      <c r="AP3950">
        <v>261.04354044275954</v>
      </c>
      <c r="AQ3950">
        <v>14.594640400936207</v>
      </c>
      <c r="AR3950">
        <v>21138</v>
      </c>
      <c r="AS3950">
        <v>324730.35799997963</v>
      </c>
      <c r="AT3950">
        <v>324.7303580000293</v>
      </c>
      <c r="AU3950">
        <v>292.88853639252153</v>
      </c>
      <c r="AV3950">
        <v>16.375057045867354</v>
      </c>
      <c r="AW3950">
        <v>94</v>
      </c>
      <c r="AX3950">
        <v>133</v>
      </c>
      <c r="AY3950">
        <v>27654.6</v>
      </c>
      <c r="AZ3950">
        <v>27.654600000000002</v>
      </c>
      <c r="BA3950">
        <v>94.666209497470049</v>
      </c>
      <c r="BB3950">
        <v>5.2926775487027333</v>
      </c>
      <c r="BC3950">
        <v>160</v>
      </c>
      <c r="BD3950">
        <v>419983.5</v>
      </c>
      <c r="BE3950">
        <v>419.98350000000022</v>
      </c>
      <c r="BF3950">
        <v>1089.754368138992</v>
      </c>
      <c r="BG3950">
        <v>60.9268978706084</v>
      </c>
      <c r="BH3950">
        <v>21447</v>
      </c>
      <c r="BI3950">
        <v>819.95185800002946</v>
      </c>
      <c r="BJ3950">
        <v>1754.7642407429835</v>
      </c>
      <c r="BK3950">
        <v>98.106825545761311</v>
      </c>
      <c r="BL3950" t="s">
        <v>699</v>
      </c>
    </row>
    <row r="3951" spans="1:64">
      <c r="A3951" t="s">
        <v>5095</v>
      </c>
      <c r="B3951" t="s">
        <v>5096</v>
      </c>
      <c r="C3951" t="s">
        <v>700</v>
      </c>
      <c r="D3951" t="s">
        <v>942</v>
      </c>
      <c r="E3951">
        <v>2012</v>
      </c>
      <c r="F3951" s="23">
        <v>193.72</v>
      </c>
      <c r="G3951" s="23">
        <v>37.15</v>
      </c>
      <c r="H3951" s="22">
        <v>73897</v>
      </c>
      <c r="I3951" s="34">
        <v>596.76273800000001</v>
      </c>
      <c r="J3951" s="22">
        <v>1</v>
      </c>
      <c r="K3951" s="22" t="s">
        <v>782</v>
      </c>
      <c r="L3951" s="23">
        <v>3.4</v>
      </c>
      <c r="M3951" s="23">
        <v>3.3999999999999998E-3</v>
      </c>
      <c r="N3951" s="23">
        <v>9.7989999999999987E-3</v>
      </c>
      <c r="O3951" s="14">
        <v>1.6420261145728573E-3</v>
      </c>
      <c r="P3951" s="22">
        <v>1</v>
      </c>
      <c r="Q3951" s="22" t="s">
        <v>782</v>
      </c>
      <c r="R3951" s="23">
        <v>740</v>
      </c>
      <c r="S3951" s="23">
        <v>0.74</v>
      </c>
      <c r="T3951" s="23">
        <v>0.29840899999999998</v>
      </c>
      <c r="U3951" s="14">
        <v>5.000463014833878E-2</v>
      </c>
      <c r="V3951" s="22">
        <v>0</v>
      </c>
      <c r="W3951" s="22" t="s">
        <v>782</v>
      </c>
      <c r="X3951" s="23">
        <v>0</v>
      </c>
      <c r="Y3951" s="23">
        <v>0</v>
      </c>
      <c r="Z3951" s="23">
        <v>0</v>
      </c>
      <c r="AA3951" s="14">
        <v>0</v>
      </c>
      <c r="AB3951" s="22">
        <v>5</v>
      </c>
      <c r="AC3951" s="22" t="s">
        <v>782</v>
      </c>
      <c r="AD3951" s="23">
        <v>1266</v>
      </c>
      <c r="AE3951" s="23">
        <v>1.266</v>
      </c>
      <c r="AF3951" s="23">
        <v>0.57492399999999999</v>
      </c>
      <c r="AG3951" s="14">
        <v>9.6340465546962475E-2</v>
      </c>
      <c r="AH3951" s="22" t="s">
        <v>782</v>
      </c>
      <c r="AI3951" s="23" t="s">
        <v>782</v>
      </c>
      <c r="AJ3951" s="23" t="s">
        <v>782</v>
      </c>
      <c r="AK3951" s="23" t="s">
        <v>782</v>
      </c>
      <c r="AL3951" s="14" t="s">
        <v>782</v>
      </c>
      <c r="AM3951" s="22" t="s">
        <v>782</v>
      </c>
      <c r="AN3951" s="23" t="s">
        <v>782</v>
      </c>
      <c r="AO3951" s="23" t="s">
        <v>782</v>
      </c>
      <c r="AP3951" s="23" t="s">
        <v>782</v>
      </c>
      <c r="AQ3951" s="14" t="s">
        <v>782</v>
      </c>
      <c r="AR3951" s="22">
        <v>926</v>
      </c>
      <c r="AS3951" s="23">
        <v>19866.050999999985</v>
      </c>
      <c r="AT3951" s="23">
        <v>19.866050999999985</v>
      </c>
      <c r="AU3951" s="23">
        <v>17.048905999999999</v>
      </c>
      <c r="AV3951" s="14">
        <v>2.8568985485149372</v>
      </c>
      <c r="AW3951" s="22">
        <v>17</v>
      </c>
      <c r="AX3951" s="22" t="s">
        <v>782</v>
      </c>
      <c r="AY3951" s="23">
        <v>4060</v>
      </c>
      <c r="AZ3951" s="23">
        <v>4.0599999999999996</v>
      </c>
      <c r="BA3951" s="23">
        <v>12.634508</v>
      </c>
      <c r="BB3951" s="14">
        <v>2.1171744137952526</v>
      </c>
      <c r="BC3951" s="22">
        <v>7</v>
      </c>
      <c r="BD3951" s="23">
        <v>6885</v>
      </c>
      <c r="BE3951" s="23">
        <v>6.8849999999999998</v>
      </c>
      <c r="BF3951" s="23">
        <v>10.995344999999999</v>
      </c>
      <c r="BG3951" s="14">
        <v>1.8424985844206647</v>
      </c>
      <c r="BH3951" s="22">
        <v>957</v>
      </c>
      <c r="BI3951" s="23">
        <v>32.820450999999984</v>
      </c>
      <c r="BJ3951" s="23">
        <v>41.561890999999996</v>
      </c>
      <c r="BK3951" s="14">
        <v>6.9645586685407279</v>
      </c>
      <c r="BL3951" t="s">
        <v>700</v>
      </c>
    </row>
    <row r="3952" spans="1:64">
      <c r="A3952" t="s">
        <v>5097</v>
      </c>
      <c r="B3952" t="s">
        <v>5096</v>
      </c>
      <c r="C3952" t="s">
        <v>700</v>
      </c>
      <c r="D3952" t="s">
        <v>942</v>
      </c>
      <c r="E3952">
        <v>2015</v>
      </c>
      <c r="F3952" s="23">
        <v>193.72</v>
      </c>
      <c r="G3952" s="23">
        <v>38.479999999999997</v>
      </c>
      <c r="H3952" s="22">
        <v>73784</v>
      </c>
      <c r="I3952" s="34">
        <v>598.29314929534917</v>
      </c>
      <c r="J3952" s="13">
        <v>3</v>
      </c>
      <c r="K3952" s="13">
        <v>3</v>
      </c>
      <c r="L3952" s="19">
        <v>555.4</v>
      </c>
      <c r="M3952" s="35">
        <v>0.5554</v>
      </c>
      <c r="N3952" s="19">
        <v>3.3220445569193044</v>
      </c>
      <c r="O3952" s="17">
        <v>0.55525365129650983</v>
      </c>
      <c r="P3952" s="36">
        <v>1</v>
      </c>
      <c r="Q3952" s="36">
        <v>1</v>
      </c>
      <c r="R3952" s="45">
        <v>740</v>
      </c>
      <c r="S3952" s="27">
        <v>0.74</v>
      </c>
      <c r="T3952" s="23">
        <v>0.15843275000000001</v>
      </c>
      <c r="U3952" s="17">
        <v>2.6480789590620772E-2</v>
      </c>
      <c r="V3952" s="22">
        <v>0</v>
      </c>
      <c r="W3952" s="22">
        <v>0</v>
      </c>
      <c r="X3952" s="23">
        <v>0</v>
      </c>
      <c r="Y3952" s="27">
        <v>0</v>
      </c>
      <c r="Z3952" s="27">
        <v>0</v>
      </c>
      <c r="AA3952" s="14">
        <v>0</v>
      </c>
      <c r="AB3952" s="39">
        <v>3</v>
      </c>
      <c r="AC3952" s="22" t="s">
        <v>782</v>
      </c>
      <c r="AD3952" s="23">
        <v>1244</v>
      </c>
      <c r="AE3952" s="23">
        <v>1.244</v>
      </c>
      <c r="AF3952" s="23">
        <v>5.2610609939999993</v>
      </c>
      <c r="AG3952" s="14">
        <v>0.87934501676917265</v>
      </c>
      <c r="AH3952" s="22" t="s">
        <v>782</v>
      </c>
      <c r="AI3952" s="23" t="s">
        <v>782</v>
      </c>
      <c r="AJ3952" s="23" t="s">
        <v>782</v>
      </c>
      <c r="AK3952" s="23" t="s">
        <v>782</v>
      </c>
      <c r="AL3952" s="14" t="s">
        <v>782</v>
      </c>
      <c r="AM3952" s="22" t="s">
        <v>782</v>
      </c>
      <c r="AN3952" s="23" t="s">
        <v>782</v>
      </c>
      <c r="AO3952" s="23" t="s">
        <v>782</v>
      </c>
      <c r="AP3952" s="23" t="s">
        <v>782</v>
      </c>
      <c r="AQ3952" s="14" t="s">
        <v>782</v>
      </c>
      <c r="AR3952" s="40">
        <v>1119</v>
      </c>
      <c r="AS3952" s="41">
        <v>22307.029999999981</v>
      </c>
      <c r="AT3952" s="23">
        <v>22.30702999999998</v>
      </c>
      <c r="AU3952" s="23">
        <v>19.812273610125793</v>
      </c>
      <c r="AV3952" s="14">
        <v>3.3114658981905549</v>
      </c>
      <c r="AW3952" s="22">
        <v>11</v>
      </c>
      <c r="AX3952" s="22" t="s">
        <v>782</v>
      </c>
      <c r="AY3952" s="23">
        <v>4926</v>
      </c>
      <c r="AZ3952" s="23">
        <v>4.9260000000000002</v>
      </c>
      <c r="BA3952" s="23">
        <v>12.83589570250855</v>
      </c>
      <c r="BB3952" s="14">
        <v>2.1454191340192117</v>
      </c>
      <c r="BC3952" s="42">
        <v>8</v>
      </c>
      <c r="BD3952" s="43">
        <v>6892.5</v>
      </c>
      <c r="BE3952" s="44">
        <v>6.8925000000000001</v>
      </c>
      <c r="BF3952" s="23">
        <v>11.47297316646848</v>
      </c>
      <c r="BG3952" s="14">
        <v>1.9176173385874444</v>
      </c>
      <c r="BH3952" s="22">
        <v>1145</v>
      </c>
      <c r="BI3952" s="23">
        <v>36.664929999999984</v>
      </c>
      <c r="BJ3952" s="23">
        <v>52.862680780022124</v>
      </c>
      <c r="BK3952" s="14">
        <v>8.8355818284535168</v>
      </c>
      <c r="BL3952" t="s">
        <v>700</v>
      </c>
    </row>
    <row r="3953" spans="1:64">
      <c r="A3953" t="s">
        <v>5098</v>
      </c>
      <c r="B3953" t="s">
        <v>5096</v>
      </c>
      <c r="C3953" t="s">
        <v>700</v>
      </c>
      <c r="D3953" t="s">
        <v>942</v>
      </c>
      <c r="E3953">
        <v>2016</v>
      </c>
      <c r="F3953" s="23">
        <v>193.72</v>
      </c>
      <c r="G3953" s="23">
        <v>38</v>
      </c>
      <c r="H3953" s="22">
        <v>73990</v>
      </c>
      <c r="I3953" s="34">
        <v>627.34205941770733</v>
      </c>
      <c r="J3953" s="13">
        <v>3</v>
      </c>
      <c r="K3953" s="13">
        <v>3</v>
      </c>
      <c r="L3953" s="19">
        <v>555.4</v>
      </c>
      <c r="M3953" s="35">
        <v>0.5554</v>
      </c>
      <c r="N3953" s="19">
        <v>3.3218470000000004</v>
      </c>
      <c r="O3953" s="17">
        <v>0.529511284973194</v>
      </c>
      <c r="P3953" s="13">
        <v>1</v>
      </c>
      <c r="Q3953" s="13">
        <v>1</v>
      </c>
      <c r="R3953" s="19">
        <v>740</v>
      </c>
      <c r="S3953" s="27">
        <v>0.74</v>
      </c>
      <c r="T3953" s="19">
        <v>8.183E-2</v>
      </c>
      <c r="U3953" s="17">
        <v>1.3043920580736097E-2</v>
      </c>
      <c r="V3953" s="13">
        <v>0</v>
      </c>
      <c r="W3953" s="13">
        <v>0</v>
      </c>
      <c r="X3953" s="19">
        <v>0</v>
      </c>
      <c r="Y3953" s="27">
        <v>0</v>
      </c>
      <c r="Z3953" s="19">
        <v>0</v>
      </c>
      <c r="AA3953" s="14">
        <v>0</v>
      </c>
      <c r="AB3953" s="13">
        <v>3</v>
      </c>
      <c r="AC3953" s="22" t="s">
        <v>782</v>
      </c>
      <c r="AD3953" s="19">
        <v>1266</v>
      </c>
      <c r="AE3953" s="23">
        <v>1.266</v>
      </c>
      <c r="AF3953" s="19">
        <v>5.1817237709999997</v>
      </c>
      <c r="AG3953" s="14">
        <v>0.82598061029251313</v>
      </c>
      <c r="AH3953" s="22" t="s">
        <v>782</v>
      </c>
      <c r="AI3953" s="23" t="s">
        <v>782</v>
      </c>
      <c r="AJ3953" s="23" t="s">
        <v>782</v>
      </c>
      <c r="AK3953" s="23" t="s">
        <v>782</v>
      </c>
      <c r="AL3953" s="14" t="s">
        <v>782</v>
      </c>
      <c r="AM3953" s="22" t="s">
        <v>782</v>
      </c>
      <c r="AN3953" s="23" t="s">
        <v>782</v>
      </c>
      <c r="AO3953" s="23" t="s">
        <v>782</v>
      </c>
      <c r="AP3953" s="23" t="s">
        <v>782</v>
      </c>
      <c r="AQ3953" s="14" t="s">
        <v>782</v>
      </c>
      <c r="AR3953" s="13">
        <v>1145</v>
      </c>
      <c r="AS3953" s="19">
        <v>22563.473999999991</v>
      </c>
      <c r="AT3953" s="23">
        <v>22.563473999999992</v>
      </c>
      <c r="AU3953" s="19">
        <v>20.036364912000018</v>
      </c>
      <c r="AV3953" s="14">
        <v>3.1938500872391007</v>
      </c>
      <c r="AW3953" s="13">
        <v>11</v>
      </c>
      <c r="AX3953" s="22" t="s">
        <v>782</v>
      </c>
      <c r="AY3953" s="19">
        <v>4926</v>
      </c>
      <c r="AZ3953" s="23">
        <v>4.9260000000000002</v>
      </c>
      <c r="BA3953" s="19">
        <v>27.029837000000001</v>
      </c>
      <c r="BB3953" s="14">
        <v>4.3086282187246976</v>
      </c>
      <c r="BC3953" s="13">
        <v>8</v>
      </c>
      <c r="BD3953" s="19">
        <v>6892.5</v>
      </c>
      <c r="BE3953" s="44">
        <v>6.8925000000000001</v>
      </c>
      <c r="BF3953" s="19">
        <v>11.47428566646848</v>
      </c>
      <c r="BG3953" s="14">
        <v>1.8290317848477746</v>
      </c>
      <c r="BH3953" s="22">
        <v>1171</v>
      </c>
      <c r="BI3953" s="23">
        <v>36.943373999999991</v>
      </c>
      <c r="BJ3953" s="23">
        <v>67.125888349468497</v>
      </c>
      <c r="BK3953" s="14">
        <v>10.700045906658017</v>
      </c>
      <c r="BL3953" t="s">
        <v>700</v>
      </c>
    </row>
    <row r="3954" spans="1:64">
      <c r="A3954" t="s">
        <v>5099</v>
      </c>
      <c r="B3954" t="s">
        <v>5096</v>
      </c>
      <c r="C3954" t="s">
        <v>700</v>
      </c>
      <c r="D3954" t="s">
        <v>942</v>
      </c>
      <c r="E3954">
        <v>2017</v>
      </c>
      <c r="F3954" s="23">
        <v>193.72</v>
      </c>
      <c r="G3954" s="23">
        <v>38</v>
      </c>
      <c r="H3954" s="22">
        <v>73814</v>
      </c>
      <c r="I3954" s="34">
        <v>579.8097423791047</v>
      </c>
      <c r="J3954" s="13">
        <v>3</v>
      </c>
      <c r="K3954" s="13">
        <v>3</v>
      </c>
      <c r="L3954" s="19">
        <v>555.4</v>
      </c>
      <c r="M3954" s="19">
        <v>0.5554</v>
      </c>
      <c r="N3954" s="19">
        <v>3.3218470000000004</v>
      </c>
      <c r="O3954" s="17">
        <v>0.57292017660304051</v>
      </c>
      <c r="P3954" s="13">
        <v>1</v>
      </c>
      <c r="Q3954" s="13">
        <v>1</v>
      </c>
      <c r="R3954" s="19">
        <v>740</v>
      </c>
      <c r="S3954" s="19">
        <v>0.74</v>
      </c>
      <c r="T3954" s="19">
        <v>1.7397400000000001</v>
      </c>
      <c r="U3954" s="17">
        <v>0.30005359911018586</v>
      </c>
      <c r="V3954" s="13">
        <v>0</v>
      </c>
      <c r="W3954" s="13">
        <v>0</v>
      </c>
      <c r="X3954" s="19">
        <v>0</v>
      </c>
      <c r="Y3954" s="19">
        <v>0</v>
      </c>
      <c r="Z3954" s="19">
        <v>0</v>
      </c>
      <c r="AA3954" s="14">
        <v>0</v>
      </c>
      <c r="AB3954" s="13">
        <v>3</v>
      </c>
      <c r="AC3954" s="22" t="s">
        <v>782</v>
      </c>
      <c r="AD3954" s="19">
        <v>1266</v>
      </c>
      <c r="AE3954" s="19">
        <v>1.266</v>
      </c>
      <c r="AF3954" s="19">
        <v>0.44270226586799999</v>
      </c>
      <c r="AG3954" s="14">
        <v>7.6353022985002225E-2</v>
      </c>
      <c r="AH3954" s="22" t="s">
        <v>782</v>
      </c>
      <c r="AI3954" s="23" t="s">
        <v>782</v>
      </c>
      <c r="AJ3954" s="23" t="s">
        <v>782</v>
      </c>
      <c r="AK3954" s="23" t="s">
        <v>782</v>
      </c>
      <c r="AL3954" s="14" t="s">
        <v>782</v>
      </c>
      <c r="AM3954" s="22" t="s">
        <v>782</v>
      </c>
      <c r="AN3954" s="23" t="s">
        <v>782</v>
      </c>
      <c r="AO3954" s="23" t="s">
        <v>782</v>
      </c>
      <c r="AP3954" s="23" t="s">
        <v>782</v>
      </c>
      <c r="AQ3954" s="14" t="s">
        <v>782</v>
      </c>
      <c r="AR3954" s="13">
        <v>1186</v>
      </c>
      <c r="AS3954" s="19">
        <v>22992.793999999991</v>
      </c>
      <c r="AT3954" s="19">
        <v>22.992793999999982</v>
      </c>
      <c r="AU3954" s="19">
        <v>20.417601072000018</v>
      </c>
      <c r="AV3954" s="14">
        <v>3.5214311833087666</v>
      </c>
      <c r="AW3954" s="13">
        <v>11</v>
      </c>
      <c r="AX3954" s="22" t="s">
        <v>782</v>
      </c>
      <c r="AY3954" s="19">
        <v>4835.2644250000003</v>
      </c>
      <c r="AZ3954" s="19">
        <v>4.8352644250000001</v>
      </c>
      <c r="BA3954" s="19">
        <v>7.7751051954000001</v>
      </c>
      <c r="BB3954" s="14">
        <v>1.3409752591422135</v>
      </c>
      <c r="BC3954" s="13">
        <v>8</v>
      </c>
      <c r="BD3954" s="19">
        <v>6892.5</v>
      </c>
      <c r="BE3954" s="19">
        <v>6.8925000000000001</v>
      </c>
      <c r="BF3954" s="19">
        <v>11.47428566646848</v>
      </c>
      <c r="BG3954" s="14">
        <v>1.9789742785946665</v>
      </c>
      <c r="BH3954" s="22">
        <v>1212</v>
      </c>
      <c r="BI3954" s="23">
        <v>37.281958424999978</v>
      </c>
      <c r="BJ3954" s="23">
        <v>45.171281199736498</v>
      </c>
      <c r="BK3954" s="14">
        <v>7.7907075197438758</v>
      </c>
      <c r="BL3954" t="s">
        <v>700</v>
      </c>
    </row>
    <row r="3955" spans="1:64">
      <c r="A3955" t="s">
        <v>5100</v>
      </c>
      <c r="B3955" t="s">
        <v>5096</v>
      </c>
      <c r="C3955" t="s">
        <v>700</v>
      </c>
      <c r="D3955" t="s">
        <v>942</v>
      </c>
      <c r="E3955">
        <v>2018</v>
      </c>
      <c r="F3955" s="23">
        <v>193.72</v>
      </c>
      <c r="G3955" s="23">
        <v>38.049999999999997</v>
      </c>
      <c r="H3955" s="22">
        <v>73628</v>
      </c>
      <c r="I3955" s="34">
        <v>579.85095131601861</v>
      </c>
      <c r="J3955" s="13">
        <v>4</v>
      </c>
      <c r="K3955" s="13">
        <v>4</v>
      </c>
      <c r="L3955" s="19">
        <v>564.4</v>
      </c>
      <c r="M3955" s="19">
        <v>0.56440000000000001</v>
      </c>
      <c r="N3955" s="19">
        <v>3.3756764000000001</v>
      </c>
      <c r="O3955" s="17">
        <v>0.58216277688923845</v>
      </c>
      <c r="P3955" s="13">
        <v>1</v>
      </c>
      <c r="Q3955" s="13">
        <v>1</v>
      </c>
      <c r="R3955" s="19">
        <v>740</v>
      </c>
      <c r="S3955" s="19">
        <v>0.74</v>
      </c>
      <c r="T3955" s="19">
        <v>0.12268199999999999</v>
      </c>
      <c r="U3955" s="17">
        <v>2.1157506031776491E-2</v>
      </c>
      <c r="V3955" s="13">
        <v>0</v>
      </c>
      <c r="W3955" s="13">
        <v>0</v>
      </c>
      <c r="X3955" s="19">
        <v>0</v>
      </c>
      <c r="Y3955" s="19">
        <v>0</v>
      </c>
      <c r="Z3955" s="19">
        <v>0</v>
      </c>
      <c r="AA3955" s="14">
        <v>0</v>
      </c>
      <c r="AB3955" s="13">
        <v>3</v>
      </c>
      <c r="AC3955" s="22" t="s">
        <v>782</v>
      </c>
      <c r="AD3955" s="19">
        <v>1266</v>
      </c>
      <c r="AE3955" s="19">
        <v>1.266</v>
      </c>
      <c r="AF3955" s="19">
        <v>5.9795686649999986</v>
      </c>
      <c r="AG3955" s="14">
        <v>1.0312251193912649</v>
      </c>
      <c r="AH3955" s="22" t="s">
        <v>782</v>
      </c>
      <c r="AI3955" s="23" t="s">
        <v>782</v>
      </c>
      <c r="AJ3955" s="23" t="s">
        <v>782</v>
      </c>
      <c r="AK3955" s="23" t="s">
        <v>782</v>
      </c>
      <c r="AL3955" s="14" t="s">
        <v>782</v>
      </c>
      <c r="AM3955" s="22" t="s">
        <v>782</v>
      </c>
      <c r="AN3955" s="23" t="s">
        <v>782</v>
      </c>
      <c r="AO3955" s="23" t="s">
        <v>782</v>
      </c>
      <c r="AP3955" s="23" t="s">
        <v>782</v>
      </c>
      <c r="AQ3955" s="14" t="s">
        <v>782</v>
      </c>
      <c r="AR3955" s="13">
        <v>1230</v>
      </c>
      <c r="AS3955" s="19">
        <v>23717.643999999986</v>
      </c>
      <c r="AT3955" s="19">
        <v>23.717643999999982</v>
      </c>
      <c r="AU3955" s="19">
        <v>21.06126787200002</v>
      </c>
      <c r="AV3955" s="14">
        <v>3.6321864824399737</v>
      </c>
      <c r="AW3955" s="13">
        <v>11</v>
      </c>
      <c r="AX3955" s="22" t="s">
        <v>782</v>
      </c>
      <c r="AY3955" s="19">
        <v>4926</v>
      </c>
      <c r="AZ3955" s="19">
        <v>4.9260000000000002</v>
      </c>
      <c r="BA3955" s="19">
        <v>27.136326450000002</v>
      </c>
      <c r="BB3955" s="14">
        <v>4.6798796118919723</v>
      </c>
      <c r="BC3955" s="13">
        <v>8</v>
      </c>
      <c r="BD3955" s="19">
        <v>6892.5</v>
      </c>
      <c r="BE3955" s="19">
        <v>6.8925000000000001</v>
      </c>
      <c r="BF3955" s="19">
        <v>11.260339615270286</v>
      </c>
      <c r="BG3955" s="14">
        <v>1.9419369045983343</v>
      </c>
      <c r="BH3955" s="22">
        <v>1257</v>
      </c>
      <c r="BI3955" s="23">
        <v>38.106543999999978</v>
      </c>
      <c r="BJ3955" s="23">
        <v>68.935861002270315</v>
      </c>
      <c r="BK3955" s="14">
        <v>11.888548401242559</v>
      </c>
      <c r="BL3955" t="s">
        <v>700</v>
      </c>
    </row>
    <row r="3956" spans="1:64">
      <c r="A3956" t="s">
        <v>5101</v>
      </c>
      <c r="B3956" t="s">
        <v>5096</v>
      </c>
      <c r="C3956" t="s">
        <v>700</v>
      </c>
      <c r="D3956" t="s">
        <v>942</v>
      </c>
      <c r="E3956">
        <v>2019</v>
      </c>
      <c r="F3956" s="23">
        <v>193.72</v>
      </c>
      <c r="G3956" s="23">
        <v>38.06</v>
      </c>
      <c r="H3956" s="22">
        <v>73456</v>
      </c>
      <c r="I3956" s="34">
        <v>590.4150144894918</v>
      </c>
      <c r="J3956" s="22">
        <v>4</v>
      </c>
      <c r="K3956" s="22">
        <v>5</v>
      </c>
      <c r="L3956" s="23">
        <v>594.4</v>
      </c>
      <c r="M3956" s="23">
        <v>0.59440000000000004</v>
      </c>
      <c r="N3956" s="23">
        <v>3.5551064000000001</v>
      </c>
      <c r="O3956" s="14">
        <v>0.60213685505168912</v>
      </c>
      <c r="P3956" s="22">
        <v>0</v>
      </c>
      <c r="Q3956" s="22">
        <v>0</v>
      </c>
      <c r="R3956" s="23">
        <v>0</v>
      </c>
      <c r="S3956" s="23">
        <v>0</v>
      </c>
      <c r="T3956" s="23">
        <v>0</v>
      </c>
      <c r="U3956" s="14">
        <v>0</v>
      </c>
      <c r="V3956" s="22">
        <v>0</v>
      </c>
      <c r="W3956" s="22">
        <v>0</v>
      </c>
      <c r="X3956" s="23">
        <v>0</v>
      </c>
      <c r="Y3956" s="23">
        <v>0</v>
      </c>
      <c r="Z3956" s="23">
        <v>0</v>
      </c>
      <c r="AA3956" s="14">
        <v>0</v>
      </c>
      <c r="AB3956" s="22">
        <v>3</v>
      </c>
      <c r="AC3956" s="22">
        <v>6</v>
      </c>
      <c r="AD3956" s="23">
        <v>1564.6848927038627</v>
      </c>
      <c r="AE3956" s="23">
        <v>1.5646848927038626</v>
      </c>
      <c r="AF3956" s="23">
        <v>5.963824880999999</v>
      </c>
      <c r="AG3956" s="14">
        <v>1.010107252464892</v>
      </c>
      <c r="AH3956" s="22">
        <v>4</v>
      </c>
      <c r="AI3956" s="23">
        <v>3210.1899999999996</v>
      </c>
      <c r="AJ3956" s="23">
        <v>3.2101899999999999</v>
      </c>
      <c r="AK3956" s="23">
        <v>2.8506487199999997</v>
      </c>
      <c r="AL3956" s="14">
        <v>0.48282117663705443</v>
      </c>
      <c r="AM3956" s="22">
        <v>1293</v>
      </c>
      <c r="AN3956" s="23">
        <v>22570.468999999979</v>
      </c>
      <c r="AO3956" s="23">
        <v>22.570468999999996</v>
      </c>
      <c r="AP3956" s="23">
        <v>20.042576472000029</v>
      </c>
      <c r="AQ3956" s="14">
        <v>3.3946590076693837</v>
      </c>
      <c r="AR3956" s="22">
        <v>1297</v>
      </c>
      <c r="AS3956" s="23">
        <v>25780.658999999978</v>
      </c>
      <c r="AT3956" s="23">
        <v>25.780658999999996</v>
      </c>
      <c r="AU3956" s="23">
        <v>22.893225192000028</v>
      </c>
      <c r="AV3956" s="14">
        <v>3.8774801843064379</v>
      </c>
      <c r="AW3956" s="22">
        <v>11</v>
      </c>
      <c r="AX3956" s="22" t="s">
        <v>782</v>
      </c>
      <c r="AY3956" s="23">
        <v>4926</v>
      </c>
      <c r="AZ3956" s="23">
        <v>4.9260000000000002</v>
      </c>
      <c r="BA3956" s="23">
        <v>27.029837000000004</v>
      </c>
      <c r="BB3956" s="14">
        <v>4.5781079980446666</v>
      </c>
      <c r="BC3956" s="22">
        <v>8</v>
      </c>
      <c r="BD3956" s="23">
        <v>7112.5</v>
      </c>
      <c r="BE3956" s="23">
        <v>7.1124999999999998</v>
      </c>
      <c r="BF3956" s="23">
        <v>11.260339755623901</v>
      </c>
      <c r="BG3956" s="14">
        <v>1.9071906166478958</v>
      </c>
      <c r="BH3956" s="22">
        <v>1323</v>
      </c>
      <c r="BI3956" s="23">
        <v>39.978243892703865</v>
      </c>
      <c r="BJ3956" s="23">
        <v>70.702333228623928</v>
      </c>
      <c r="BK3956" s="14">
        <v>11.97502290651558</v>
      </c>
      <c r="BL3956" t="s">
        <v>700</v>
      </c>
    </row>
    <row r="3957" spans="1:64">
      <c r="A3957" t="s">
        <v>5102</v>
      </c>
      <c r="B3957" t="s">
        <v>5096</v>
      </c>
      <c r="C3957" t="s">
        <v>700</v>
      </c>
      <c r="D3957" t="s">
        <v>942</v>
      </c>
      <c r="E3957">
        <v>2020</v>
      </c>
      <c r="F3957" s="23">
        <v>193.72</v>
      </c>
      <c r="G3957" s="23">
        <v>37.950000000000003</v>
      </c>
      <c r="H3957" s="22">
        <v>73487</v>
      </c>
      <c r="I3957" s="34">
        <v>591.48591516068143</v>
      </c>
      <c r="J3957" s="22">
        <v>4</v>
      </c>
      <c r="K3957" s="22">
        <v>5</v>
      </c>
      <c r="L3957" s="23">
        <v>594.4</v>
      </c>
      <c r="M3957" s="23">
        <v>0.59440000000000004</v>
      </c>
      <c r="N3957" s="23">
        <v>3.5551064000000001</v>
      </c>
      <c r="O3957" s="14">
        <v>0.60104667057612515</v>
      </c>
      <c r="P3957" s="22">
        <v>0</v>
      </c>
      <c r="Q3957" s="22">
        <v>0</v>
      </c>
      <c r="R3957" s="23">
        <v>0</v>
      </c>
      <c r="S3957" s="23">
        <v>0</v>
      </c>
      <c r="T3957" s="23">
        <v>0</v>
      </c>
      <c r="U3957" s="14">
        <v>0</v>
      </c>
      <c r="V3957" s="22">
        <v>0</v>
      </c>
      <c r="W3957" s="22">
        <v>0</v>
      </c>
      <c r="X3957" s="23">
        <v>0</v>
      </c>
      <c r="Y3957" s="23">
        <v>0</v>
      </c>
      <c r="Z3957" s="23">
        <v>0</v>
      </c>
      <c r="AA3957" s="14">
        <v>0</v>
      </c>
      <c r="AB3957" s="22">
        <v>3</v>
      </c>
      <c r="AC3957" s="22">
        <v>6</v>
      </c>
      <c r="AD3957" s="23">
        <v>1564.3818197424894</v>
      </c>
      <c r="AE3957" s="23">
        <v>1.5643818197424895</v>
      </c>
      <c r="AF3957" s="23">
        <v>5.3670404759999997</v>
      </c>
      <c r="AG3957" s="14">
        <v>0.90738263387759688</v>
      </c>
      <c r="AH3957" s="22">
        <v>6</v>
      </c>
      <c r="AI3957" s="23">
        <v>3427.3899999999994</v>
      </c>
      <c r="AJ3957" s="23">
        <v>3.4273899999999999</v>
      </c>
      <c r="AK3957" s="23">
        <v>3.0435223199999997</v>
      </c>
      <c r="AL3957" s="14">
        <v>0.51455533293184252</v>
      </c>
      <c r="AM3957" s="22">
        <v>1435</v>
      </c>
      <c r="AN3957" s="23">
        <v>24811.513999999992</v>
      </c>
      <c r="AO3957" s="23">
        <v>24.81151399999996</v>
      </c>
      <c r="AP3957" s="23">
        <v>22.032624432000031</v>
      </c>
      <c r="AQ3957" s="14">
        <v>3.7249618067430581</v>
      </c>
      <c r="AR3957" s="22">
        <v>1441</v>
      </c>
      <c r="AS3957" s="23">
        <v>28238.903999999991</v>
      </c>
      <c r="AT3957" s="23">
        <v>28.238903999999959</v>
      </c>
      <c r="AU3957" s="23">
        <v>25.076146752000032</v>
      </c>
      <c r="AV3957" s="14">
        <v>4.2395171396749012</v>
      </c>
      <c r="AW3957" s="22">
        <v>10</v>
      </c>
      <c r="AX3957" s="22">
        <v>16</v>
      </c>
      <c r="AY3957" s="23">
        <v>5401</v>
      </c>
      <c r="AZ3957" s="23">
        <v>5.4009999999999998</v>
      </c>
      <c r="BA3957" s="23">
        <v>27.981027000000001</v>
      </c>
      <c r="BB3957" s="14">
        <v>4.7306328490339036</v>
      </c>
      <c r="BC3957" s="22">
        <v>8</v>
      </c>
      <c r="BD3957" s="23">
        <v>7112.5</v>
      </c>
      <c r="BE3957" s="23">
        <v>7.1124999999999998</v>
      </c>
      <c r="BF3957" s="23">
        <v>11.260339755623903</v>
      </c>
      <c r="BG3957" s="14">
        <v>1.9037375983103419</v>
      </c>
      <c r="BH3957" s="22">
        <v>1466</v>
      </c>
      <c r="BI3957" s="23">
        <v>42.911185819742443</v>
      </c>
      <c r="BJ3957" s="23">
        <v>73.239660383623928</v>
      </c>
      <c r="BK3957" s="14">
        <v>12.38231689147287</v>
      </c>
      <c r="BL3957" t="s">
        <v>700</v>
      </c>
    </row>
    <row r="3958" spans="1:64">
      <c r="A3958" t="s">
        <v>5103</v>
      </c>
      <c r="B3958" t="s">
        <v>5096</v>
      </c>
      <c r="C3958" t="s">
        <v>700</v>
      </c>
      <c r="D3958" t="s">
        <v>942</v>
      </c>
      <c r="E3958">
        <v>2021</v>
      </c>
      <c r="F3958" s="23">
        <v>193.72</v>
      </c>
      <c r="G3958" s="23">
        <v>37.880000000000003</v>
      </c>
      <c r="H3958" s="22">
        <v>73423</v>
      </c>
      <c r="I3958" s="34">
        <v>550.98</v>
      </c>
      <c r="J3958" s="22">
        <v>4</v>
      </c>
      <c r="K3958" s="22">
        <v>4</v>
      </c>
      <c r="L3958" s="23">
        <v>585.4</v>
      </c>
      <c r="M3958" s="23">
        <v>0.58540000000000003</v>
      </c>
      <c r="N3958" s="23">
        <v>3.5012774000000002</v>
      </c>
      <c r="O3958" s="14">
        <v>0.64</v>
      </c>
      <c r="P3958" s="22">
        <v>0</v>
      </c>
      <c r="Q3958" s="22">
        <v>0</v>
      </c>
      <c r="R3958" s="23">
        <v>0</v>
      </c>
      <c r="S3958" s="23">
        <v>0</v>
      </c>
      <c r="T3958" s="23">
        <v>0</v>
      </c>
      <c r="U3958" s="14">
        <v>0</v>
      </c>
      <c r="V3958" s="22">
        <v>0</v>
      </c>
      <c r="W3958" s="22">
        <v>0</v>
      </c>
      <c r="X3958" s="23">
        <v>0</v>
      </c>
      <c r="Y3958" s="23">
        <v>0</v>
      </c>
      <c r="Z3958" s="23">
        <v>0</v>
      </c>
      <c r="AA3958" s="14">
        <v>0</v>
      </c>
      <c r="AB3958" s="22">
        <v>3</v>
      </c>
      <c r="AC3958" s="22">
        <v>6</v>
      </c>
      <c r="AD3958" s="23">
        <v>1322</v>
      </c>
      <c r="AE3958" s="23">
        <v>1.3220000000000001</v>
      </c>
      <c r="AF3958" s="23">
        <v>4.9937624940000003</v>
      </c>
      <c r="AG3958" s="14">
        <v>0.91</v>
      </c>
      <c r="AH3958" s="22">
        <v>6</v>
      </c>
      <c r="AI3958" s="23">
        <v>3427.39</v>
      </c>
      <c r="AJ3958" s="23">
        <v>3.4273899999999999</v>
      </c>
      <c r="AK3958" s="23">
        <v>3.0669071020000001</v>
      </c>
      <c r="AL3958" s="14">
        <v>0.56000000000000005</v>
      </c>
      <c r="AM3958" s="22">
        <v>1677</v>
      </c>
      <c r="AN3958" s="23">
        <v>27894.637999999999</v>
      </c>
      <c r="AO3958" s="23">
        <v>27.894638</v>
      </c>
      <c r="AP3958" s="23">
        <v>24.960761219999998</v>
      </c>
      <c r="AQ3958" s="14">
        <v>4.53</v>
      </c>
      <c r="AR3958" s="22">
        <v>1683</v>
      </c>
      <c r="AS3958" s="23">
        <v>31322.027999999998</v>
      </c>
      <c r="AT3958" s="23">
        <v>31.322028</v>
      </c>
      <c r="AU3958" s="23">
        <v>28.02766832</v>
      </c>
      <c r="AV3958" s="14">
        <v>5.09</v>
      </c>
      <c r="AW3958" s="22">
        <v>10</v>
      </c>
      <c r="AX3958" s="22">
        <v>20</v>
      </c>
      <c r="AY3958" s="23">
        <v>6683</v>
      </c>
      <c r="AZ3958" s="23">
        <v>6.6829999999999998</v>
      </c>
      <c r="BA3958" s="23">
        <v>30.854524000000001</v>
      </c>
      <c r="BB3958" s="14">
        <v>5.6</v>
      </c>
      <c r="BC3958" s="22">
        <v>9</v>
      </c>
      <c r="BD3958" s="23">
        <v>10712.5</v>
      </c>
      <c r="BE3958" s="23">
        <v>10.7125</v>
      </c>
      <c r="BF3958" s="23">
        <v>15.693964660000001</v>
      </c>
      <c r="BG3958" s="14">
        <v>2.85</v>
      </c>
      <c r="BH3958" s="22">
        <v>1709</v>
      </c>
      <c r="BI3958" s="23">
        <v>50.62</v>
      </c>
      <c r="BJ3958" s="23">
        <v>83.07</v>
      </c>
      <c r="BK3958" s="14">
        <v>15.08</v>
      </c>
      <c r="BL3958" t="s">
        <v>700</v>
      </c>
    </row>
    <row r="3959" spans="1:64">
      <c r="A3959" t="s">
        <v>5104</v>
      </c>
      <c r="B3959" t="s">
        <v>5096</v>
      </c>
      <c r="C3959" t="s">
        <v>700</v>
      </c>
      <c r="D3959" s="111" t="s">
        <v>942</v>
      </c>
      <c r="E3959" s="110">
        <v>2022</v>
      </c>
      <c r="F3959" s="23"/>
      <c r="G3959" s="23"/>
      <c r="H3959" s="22">
        <v>74323</v>
      </c>
      <c r="I3959" s="34">
        <v>538.65877949062121</v>
      </c>
      <c r="J3959" s="22">
        <v>4</v>
      </c>
      <c r="K3959" s="22">
        <v>4</v>
      </c>
      <c r="L3959" s="23">
        <v>585.4</v>
      </c>
      <c r="M3959" s="23">
        <v>0.58540000000000003</v>
      </c>
      <c r="N3959" s="23">
        <v>3.4643972000000005</v>
      </c>
      <c r="O3959" s="14">
        <v>0.64315246161514028</v>
      </c>
      <c r="P3959" s="22">
        <v>0</v>
      </c>
      <c r="Q3959" s="22">
        <v>0</v>
      </c>
      <c r="R3959" s="23">
        <v>0</v>
      </c>
      <c r="S3959" s="23">
        <v>0</v>
      </c>
      <c r="T3959" s="23">
        <v>0</v>
      </c>
      <c r="U3959" s="14">
        <v>0</v>
      </c>
      <c r="V3959" s="22">
        <v>0</v>
      </c>
      <c r="W3959" s="22">
        <v>0</v>
      </c>
      <c r="X3959" s="23">
        <v>0</v>
      </c>
      <c r="Y3959" s="23">
        <v>0</v>
      </c>
      <c r="Z3959" s="23">
        <v>0</v>
      </c>
      <c r="AA3959" s="14">
        <v>0</v>
      </c>
      <c r="AB3959" s="22">
        <v>3</v>
      </c>
      <c r="AC3959" s="22">
        <v>6</v>
      </c>
      <c r="AD3959" s="23">
        <v>1322</v>
      </c>
      <c r="AE3959" s="23">
        <v>1.3220000000000001</v>
      </c>
      <c r="AF3959" s="23">
        <v>5.4132151080000002</v>
      </c>
      <c r="AG3959" s="14">
        <v>1.0049432616913749</v>
      </c>
      <c r="AH3959" s="22">
        <v>4</v>
      </c>
      <c r="AI3959" s="23">
        <v>3425.6499999999996</v>
      </c>
      <c r="AJ3959" s="23">
        <v>3.4256500000000001</v>
      </c>
      <c r="AK3959" s="23">
        <v>3.5091122565462647</v>
      </c>
      <c r="AL3959" s="14">
        <v>0.65145364563901309</v>
      </c>
      <c r="AM3959" s="22">
        <v>2105</v>
      </c>
      <c r="AN3959" s="23">
        <v>31499.84800000002</v>
      </c>
      <c r="AO3959" s="23">
        <v>31.499847999999943</v>
      </c>
      <c r="AP3959" s="23">
        <v>32.267307721496486</v>
      </c>
      <c r="AQ3959" s="14">
        <v>5.9903057278691039</v>
      </c>
      <c r="AR3959" s="22">
        <v>2109</v>
      </c>
      <c r="AS3959" s="23">
        <v>34925.498</v>
      </c>
      <c r="AT3959" s="23">
        <v>34.925497999999898</v>
      </c>
      <c r="AU3959" s="23">
        <v>35.77641997804276</v>
      </c>
      <c r="AV3959" s="14">
        <v>6.6417593735081191</v>
      </c>
      <c r="AW3959" s="22">
        <v>10</v>
      </c>
      <c r="AX3959" s="22">
        <v>20</v>
      </c>
      <c r="AY3959" s="23">
        <v>6550</v>
      </c>
      <c r="AZ3959" s="23">
        <v>6.55</v>
      </c>
      <c r="BA3959" s="23">
        <v>28.907653000000003</v>
      </c>
      <c r="BB3959" s="14">
        <v>5.3665983180180072</v>
      </c>
      <c r="BC3959" s="22">
        <v>9</v>
      </c>
      <c r="BD3959" s="23">
        <v>10964.5</v>
      </c>
      <c r="BE3959" s="23">
        <v>10.964499999999999</v>
      </c>
      <c r="BF3959" s="23">
        <v>21.279003779716291</v>
      </c>
      <c r="BG3959" s="14">
        <v>3.9503679490453356</v>
      </c>
      <c r="BH3959" s="22">
        <v>2135</v>
      </c>
      <c r="BI3959" s="23">
        <v>54.347397999999899</v>
      </c>
      <c r="BJ3959" s="23">
        <v>94.840689065759051</v>
      </c>
      <c r="BK3959" s="14">
        <v>17.606821363877977</v>
      </c>
      <c r="BL3959" t="s">
        <v>700</v>
      </c>
    </row>
    <row r="3960" spans="1:64">
      <c r="A3960" t="s">
        <v>5105</v>
      </c>
      <c r="B3960" t="s">
        <v>5096</v>
      </c>
      <c r="C3960" t="s">
        <v>700</v>
      </c>
      <c r="D3960" t="s">
        <v>942</v>
      </c>
      <c r="E3960">
        <v>2023</v>
      </c>
      <c r="F3960">
        <v>193.72</v>
      </c>
      <c r="G3960">
        <v>39.57</v>
      </c>
      <c r="H3960">
        <v>74957</v>
      </c>
      <c r="I3960">
        <v>538.65877949062121</v>
      </c>
      <c r="J3960">
        <v>4</v>
      </c>
      <c r="K3960">
        <v>4</v>
      </c>
      <c r="L3960">
        <v>585.4</v>
      </c>
      <c r="M3960">
        <v>0.58540000000000003</v>
      </c>
      <c r="N3960">
        <v>3.4643969999999999</v>
      </c>
      <c r="O3960">
        <v>0.64315242448588361</v>
      </c>
      <c r="P3960">
        <v>0</v>
      </c>
      <c r="Q3960">
        <v>0</v>
      </c>
      <c r="R3960">
        <v>0</v>
      </c>
      <c r="S3960">
        <v>0</v>
      </c>
      <c r="T3960">
        <v>0</v>
      </c>
      <c r="U3960">
        <v>0</v>
      </c>
      <c r="V3960">
        <v>0</v>
      </c>
      <c r="W3960">
        <v>0</v>
      </c>
      <c r="X3960">
        <v>0</v>
      </c>
      <c r="Y3960">
        <v>0</v>
      </c>
      <c r="Z3960">
        <v>0</v>
      </c>
      <c r="AA3960">
        <v>0</v>
      </c>
      <c r="AB3960">
        <v>3</v>
      </c>
      <c r="AC3960">
        <v>6</v>
      </c>
      <c r="AD3960">
        <v>1322</v>
      </c>
      <c r="AE3960">
        <v>1.3220000000000001</v>
      </c>
      <c r="AF3960">
        <v>5.3013078510000007</v>
      </c>
      <c r="AG3960">
        <v>0.98416809543383732</v>
      </c>
      <c r="AH3960">
        <v>4</v>
      </c>
      <c r="AI3960">
        <v>3425.6499999999996</v>
      </c>
      <c r="AJ3960">
        <v>3.4256500000000001</v>
      </c>
      <c r="AK3960">
        <v>3.2132160000000001</v>
      </c>
      <c r="AL3960">
        <v>0.64434199999999997</v>
      </c>
      <c r="AM3960">
        <v>2871</v>
      </c>
      <c r="AN3960">
        <v>41686.635999999999</v>
      </c>
      <c r="AO3960">
        <v>41.686636</v>
      </c>
      <c r="AP3960">
        <v>39.101531999999999</v>
      </c>
      <c r="AQ3960">
        <v>7.2590540595989319</v>
      </c>
      <c r="AR3960">
        <v>3248</v>
      </c>
      <c r="AS3960">
        <v>45392.091999999997</v>
      </c>
      <c r="AT3960">
        <v>45.392091999999501</v>
      </c>
      <c r="AU3960">
        <v>42.577202893907099</v>
      </c>
      <c r="AV3960">
        <v>7.9042994405790479</v>
      </c>
      <c r="AW3960">
        <v>10</v>
      </c>
      <c r="AX3960">
        <v>19</v>
      </c>
      <c r="AY3960">
        <v>6340</v>
      </c>
      <c r="AZ3960">
        <v>6.34</v>
      </c>
      <c r="BA3960">
        <v>25.502102000000001</v>
      </c>
      <c r="BB3960">
        <v>4.7343704346777526</v>
      </c>
      <c r="BC3960">
        <v>9</v>
      </c>
      <c r="BD3960">
        <v>10964.5</v>
      </c>
      <c r="BE3960">
        <v>10.964499999999999</v>
      </c>
      <c r="BF3960">
        <v>25.408092</v>
      </c>
      <c r="BG3960">
        <v>4.7169178276509252</v>
      </c>
      <c r="BH3960">
        <v>3274</v>
      </c>
      <c r="BI3960">
        <v>64.603991999999508</v>
      </c>
      <c r="BJ3960">
        <v>102.25310174490711</v>
      </c>
      <c r="BK3960">
        <v>18.982908222827447</v>
      </c>
      <c r="BL3960" t="s">
        <v>700</v>
      </c>
    </row>
    <row r="3961" spans="1:64">
      <c r="A3961" t="s">
        <v>5106</v>
      </c>
      <c r="B3961" t="s">
        <v>5096</v>
      </c>
      <c r="C3961" t="s">
        <v>700</v>
      </c>
      <c r="D3961" t="s">
        <v>942</v>
      </c>
      <c r="E3961">
        <v>2024</v>
      </c>
      <c r="F3961">
        <v>193.72</v>
      </c>
      <c r="G3961">
        <v>39.549999999999997</v>
      </c>
      <c r="H3961">
        <v>74879</v>
      </c>
      <c r="I3961">
        <v>513.45265223189972</v>
      </c>
      <c r="J3961">
        <v>4</v>
      </c>
      <c r="K3961">
        <v>4</v>
      </c>
      <c r="L3961">
        <v>585.4</v>
      </c>
      <c r="M3961">
        <v>0.58540000000000003</v>
      </c>
      <c r="N3961">
        <v>3.4643972000000005</v>
      </c>
      <c r="O3961">
        <v>0.6747257385741019</v>
      </c>
      <c r="P3961">
        <v>0</v>
      </c>
      <c r="Q3961">
        <v>0</v>
      </c>
      <c r="R3961">
        <v>0</v>
      </c>
      <c r="S3961">
        <v>0</v>
      </c>
      <c r="T3961">
        <v>0</v>
      </c>
      <c r="U3961">
        <v>0</v>
      </c>
      <c r="V3961">
        <v>0</v>
      </c>
      <c r="W3961">
        <v>0</v>
      </c>
      <c r="X3961">
        <v>0</v>
      </c>
      <c r="Y3961">
        <v>0</v>
      </c>
      <c r="Z3961">
        <v>0</v>
      </c>
      <c r="AA3961">
        <v>0</v>
      </c>
      <c r="AB3961">
        <v>3</v>
      </c>
      <c r="AC3961">
        <v>6</v>
      </c>
      <c r="AD3961">
        <v>1322</v>
      </c>
      <c r="AE3961">
        <v>1.3220000000000001</v>
      </c>
      <c r="AF3961">
        <v>5.8948868159999996</v>
      </c>
      <c r="AG3961">
        <v>1.148087713711446</v>
      </c>
      <c r="AH3961">
        <v>7</v>
      </c>
      <c r="AI3961">
        <v>3561.1299999999997</v>
      </c>
      <c r="AJ3961">
        <v>3.5611300000000004</v>
      </c>
      <c r="AK3961">
        <v>3.2119391609314825</v>
      </c>
      <c r="AL3961">
        <v>0.62555702983900796</v>
      </c>
      <c r="AM3961">
        <v>3519</v>
      </c>
      <c r="AN3961">
        <v>52343.555999999902</v>
      </c>
      <c r="AO3961">
        <v>52.343555999999914</v>
      </c>
      <c r="AP3961">
        <v>47.210946339731997</v>
      </c>
      <c r="AQ3961">
        <v>9.1948003646515932</v>
      </c>
      <c r="AR3961">
        <v>4276</v>
      </c>
      <c r="AS3961">
        <v>56546.040000000175</v>
      </c>
      <c r="AT3961">
        <v>56.546039999999316</v>
      </c>
      <c r="AU3961">
        <v>51.001350771131499</v>
      </c>
      <c r="AV3961">
        <v>9.9330192471372918</v>
      </c>
      <c r="AW3961">
        <v>11</v>
      </c>
      <c r="AX3961">
        <v>21</v>
      </c>
      <c r="AY3961">
        <v>6700</v>
      </c>
      <c r="AZ3961">
        <v>6.6999999999999993</v>
      </c>
      <c r="BA3961">
        <v>26.440262000000004</v>
      </c>
      <c r="BB3961">
        <v>5.1495034420541508</v>
      </c>
      <c r="BC3961">
        <v>9</v>
      </c>
      <c r="BD3961">
        <v>10964.5</v>
      </c>
      <c r="BE3961">
        <v>10.964500000000001</v>
      </c>
      <c r="BF3961">
        <v>21.777239073302951</v>
      </c>
      <c r="BG3961">
        <v>4.2413334469382216</v>
      </c>
      <c r="BH3961">
        <v>4303</v>
      </c>
      <c r="BI3961">
        <v>76.117939999999322</v>
      </c>
      <c r="BJ3961">
        <v>108.57813586043446</v>
      </c>
      <c r="BK3961">
        <v>21.146669588415211</v>
      </c>
      <c r="BL3961" t="s">
        <v>700</v>
      </c>
    </row>
    <row r="3962" spans="1:64">
      <c r="A3962" t="s">
        <v>5107</v>
      </c>
      <c r="B3962" t="s">
        <v>5108</v>
      </c>
      <c r="C3962" t="s">
        <v>701</v>
      </c>
      <c r="D3962" t="s">
        <v>942</v>
      </c>
      <c r="E3962">
        <v>2012</v>
      </c>
      <c r="F3962" s="23">
        <v>69.48</v>
      </c>
      <c r="G3962" s="23">
        <v>9.18</v>
      </c>
      <c r="H3962" s="22">
        <v>11446</v>
      </c>
      <c r="I3962" s="34">
        <v>90.267042000000004</v>
      </c>
      <c r="J3962" s="22">
        <v>1</v>
      </c>
      <c r="K3962" s="22" t="s">
        <v>782</v>
      </c>
      <c r="L3962" s="23">
        <v>300</v>
      </c>
      <c r="M3962" s="23">
        <v>0.3</v>
      </c>
      <c r="N3962" s="23">
        <v>0.41329700000000003</v>
      </c>
      <c r="O3962" s="14">
        <v>0.45786035616410248</v>
      </c>
      <c r="P3962" s="22">
        <v>1</v>
      </c>
      <c r="Q3962" s="22" t="s">
        <v>782</v>
      </c>
      <c r="R3962" s="23">
        <v>500</v>
      </c>
      <c r="S3962" s="23">
        <v>0.5</v>
      </c>
      <c r="T3962" s="23">
        <v>0.442859</v>
      </c>
      <c r="U3962" s="14">
        <v>0.49060985071384078</v>
      </c>
      <c r="V3962" s="22">
        <v>0</v>
      </c>
      <c r="W3962" s="22" t="s">
        <v>782</v>
      </c>
      <c r="X3962" s="23">
        <v>0</v>
      </c>
      <c r="Y3962" s="23">
        <v>0</v>
      </c>
      <c r="Z3962" s="23">
        <v>0</v>
      </c>
      <c r="AA3962" s="14">
        <v>0</v>
      </c>
      <c r="AB3962" s="22">
        <v>0</v>
      </c>
      <c r="AC3962" s="22" t="s">
        <v>782</v>
      </c>
      <c r="AD3962" s="23">
        <v>0</v>
      </c>
      <c r="AE3962" s="23">
        <v>0</v>
      </c>
      <c r="AF3962" s="23">
        <v>0</v>
      </c>
      <c r="AG3962" s="14">
        <v>0</v>
      </c>
      <c r="AH3962" s="22" t="s">
        <v>782</v>
      </c>
      <c r="AI3962" s="23" t="s">
        <v>782</v>
      </c>
      <c r="AJ3962" s="23" t="s">
        <v>782</v>
      </c>
      <c r="AK3962" s="23" t="s">
        <v>782</v>
      </c>
      <c r="AL3962" s="14" t="s">
        <v>782</v>
      </c>
      <c r="AM3962" s="22" t="s">
        <v>782</v>
      </c>
      <c r="AN3962" s="23" t="s">
        <v>782</v>
      </c>
      <c r="AO3962" s="23" t="s">
        <v>782</v>
      </c>
      <c r="AP3962" s="23" t="s">
        <v>782</v>
      </c>
      <c r="AQ3962" s="14" t="s">
        <v>782</v>
      </c>
      <c r="AR3962" s="22">
        <v>130</v>
      </c>
      <c r="AS3962" s="23">
        <v>2383.6119999999996</v>
      </c>
      <c r="AT3962" s="23">
        <v>2.3836119999999998</v>
      </c>
      <c r="AU3962" s="23">
        <v>1.954116</v>
      </c>
      <c r="AV3962" s="14">
        <v>2.164816700208255</v>
      </c>
      <c r="AW3962" s="22">
        <v>9</v>
      </c>
      <c r="AX3962" s="22" t="s">
        <v>782</v>
      </c>
      <c r="AY3962" s="23">
        <v>1466</v>
      </c>
      <c r="AZ3962" s="23">
        <v>1.466</v>
      </c>
      <c r="BA3962" s="23">
        <v>1.5666549999999999</v>
      </c>
      <c r="BB3962" s="14">
        <v>1.7355780861856536</v>
      </c>
      <c r="BC3962" s="22">
        <v>5</v>
      </c>
      <c r="BD3962" s="23">
        <v>7500</v>
      </c>
      <c r="BE3962" s="23">
        <v>7.5</v>
      </c>
      <c r="BF3962" s="23">
        <v>11.977499999999999</v>
      </c>
      <c r="BG3962" s="14">
        <v>13.268962552245814</v>
      </c>
      <c r="BH3962" s="22">
        <v>146</v>
      </c>
      <c r="BI3962" s="23">
        <v>12.149611999999999</v>
      </c>
      <c r="BJ3962" s="23">
        <v>16.354427000000001</v>
      </c>
      <c r="BK3962" s="14">
        <v>18.117827545517667</v>
      </c>
      <c r="BL3962" t="s">
        <v>701</v>
      </c>
    </row>
    <row r="3963" spans="1:64">
      <c r="A3963" t="s">
        <v>5109</v>
      </c>
      <c r="B3963" t="s">
        <v>5108</v>
      </c>
      <c r="C3963" t="s">
        <v>701</v>
      </c>
      <c r="D3963" t="s">
        <v>942</v>
      </c>
      <c r="E3963">
        <v>2015</v>
      </c>
      <c r="F3963" s="23">
        <v>69.48</v>
      </c>
      <c r="G3963" s="23">
        <v>9.6199999999999992</v>
      </c>
      <c r="H3963" s="22">
        <v>11170</v>
      </c>
      <c r="I3963" s="34">
        <v>92.975126909942318</v>
      </c>
      <c r="J3963" s="13">
        <v>1</v>
      </c>
      <c r="K3963" s="13">
        <v>1</v>
      </c>
      <c r="L3963" s="19">
        <v>300</v>
      </c>
      <c r="M3963" s="35">
        <v>0.3</v>
      </c>
      <c r="N3963" s="19">
        <v>1.7944064945548999</v>
      </c>
      <c r="O3963" s="17">
        <v>1.929985528595191</v>
      </c>
      <c r="P3963" s="36">
        <v>1</v>
      </c>
      <c r="Q3963" s="36">
        <v>1</v>
      </c>
      <c r="R3963" s="45">
        <v>500</v>
      </c>
      <c r="S3963" s="27">
        <v>0.5</v>
      </c>
      <c r="T3963" s="23">
        <v>0</v>
      </c>
      <c r="U3963" s="17">
        <v>0</v>
      </c>
      <c r="V3963" s="22">
        <v>0</v>
      </c>
      <c r="W3963" s="22">
        <v>0</v>
      </c>
      <c r="X3963" s="23">
        <v>0</v>
      </c>
      <c r="Y3963" s="27">
        <v>0</v>
      </c>
      <c r="Z3963" s="27">
        <v>0</v>
      </c>
      <c r="AA3963" s="14">
        <v>0</v>
      </c>
      <c r="AB3963" s="39">
        <v>0</v>
      </c>
      <c r="AC3963" s="22" t="s">
        <v>782</v>
      </c>
      <c r="AD3963" s="23">
        <v>0</v>
      </c>
      <c r="AE3963" s="23">
        <v>0</v>
      </c>
      <c r="AF3963" s="23">
        <v>0</v>
      </c>
      <c r="AG3963" s="14">
        <v>0</v>
      </c>
      <c r="AH3963" s="22" t="s">
        <v>782</v>
      </c>
      <c r="AI3963" s="23" t="s">
        <v>782</v>
      </c>
      <c r="AJ3963" s="23" t="s">
        <v>782</v>
      </c>
      <c r="AK3963" s="23" t="s">
        <v>782</v>
      </c>
      <c r="AL3963" s="14" t="s">
        <v>782</v>
      </c>
      <c r="AM3963" s="22" t="s">
        <v>782</v>
      </c>
      <c r="AN3963" s="23" t="s">
        <v>782</v>
      </c>
      <c r="AO3963" s="23" t="s">
        <v>782</v>
      </c>
      <c r="AP3963" s="23" t="s">
        <v>782</v>
      </c>
      <c r="AQ3963" s="14" t="s">
        <v>782</v>
      </c>
      <c r="AR3963" s="40">
        <v>150</v>
      </c>
      <c r="AS3963" s="41">
        <v>2623.7069999999999</v>
      </c>
      <c r="AT3963" s="23">
        <v>2.623707</v>
      </c>
      <c r="AU3963" s="23">
        <v>2.3302788832400534</v>
      </c>
      <c r="AV3963" s="14">
        <v>2.5063465473913373</v>
      </c>
      <c r="AW3963" s="22">
        <v>5</v>
      </c>
      <c r="AX3963" s="22" t="s">
        <v>782</v>
      </c>
      <c r="AY3963" s="23">
        <v>1200</v>
      </c>
      <c r="AZ3963" s="23">
        <v>1.2</v>
      </c>
      <c r="BA3963" s="23">
        <v>3.1268929847767475</v>
      </c>
      <c r="BB3963" s="14">
        <v>3.3631500044151839</v>
      </c>
      <c r="BC3963" s="42">
        <v>8</v>
      </c>
      <c r="BD3963" s="43">
        <v>12000</v>
      </c>
      <c r="BE3963" s="44">
        <v>12</v>
      </c>
      <c r="BF3963" s="23">
        <v>21.193065031825565</v>
      </c>
      <c r="BG3963" s="14">
        <v>22.794338374341365</v>
      </c>
      <c r="BH3963" s="22">
        <v>165</v>
      </c>
      <c r="BI3963" s="23">
        <v>16.623707</v>
      </c>
      <c r="BJ3963" s="23">
        <v>28.444643394397268</v>
      </c>
      <c r="BK3963" s="14">
        <v>30.593820454743074</v>
      </c>
      <c r="BL3963" t="s">
        <v>701</v>
      </c>
    </row>
    <row r="3964" spans="1:64">
      <c r="A3964" t="s">
        <v>5110</v>
      </c>
      <c r="B3964" t="s">
        <v>5108</v>
      </c>
      <c r="C3964" t="s">
        <v>701</v>
      </c>
      <c r="D3964" t="s">
        <v>942</v>
      </c>
      <c r="E3964">
        <v>2016</v>
      </c>
      <c r="F3964" s="23">
        <v>69.48</v>
      </c>
      <c r="G3964" s="23">
        <v>9.67</v>
      </c>
      <c r="H3964" s="22">
        <v>10904</v>
      </c>
      <c r="I3964" s="34">
        <v>94.97195602970551</v>
      </c>
      <c r="J3964" s="13">
        <v>1</v>
      </c>
      <c r="K3964" s="13">
        <v>1</v>
      </c>
      <c r="L3964" s="19">
        <v>300</v>
      </c>
      <c r="M3964" s="35">
        <v>0.3</v>
      </c>
      <c r="N3964" s="19">
        <v>1.7943</v>
      </c>
      <c r="O3964" s="17">
        <v>1.8892945612689869</v>
      </c>
      <c r="P3964" s="13">
        <v>1</v>
      </c>
      <c r="Q3964" s="13">
        <v>1</v>
      </c>
      <c r="R3964" s="19">
        <v>500</v>
      </c>
      <c r="S3964" s="27">
        <v>0.5</v>
      </c>
      <c r="T3964" s="19">
        <v>0.37353924999999999</v>
      </c>
      <c r="U3964" s="17">
        <v>0.39331531708493361</v>
      </c>
      <c r="V3964" s="13">
        <v>0</v>
      </c>
      <c r="W3964" s="13">
        <v>0</v>
      </c>
      <c r="X3964" s="19">
        <v>0</v>
      </c>
      <c r="Y3964" s="27">
        <v>0</v>
      </c>
      <c r="Z3964" s="19">
        <v>0</v>
      </c>
      <c r="AA3964" s="14">
        <v>0</v>
      </c>
      <c r="AB3964" s="13">
        <v>0</v>
      </c>
      <c r="AC3964" s="22" t="s">
        <v>782</v>
      </c>
      <c r="AD3964" s="19">
        <v>0</v>
      </c>
      <c r="AE3964" s="23">
        <v>0</v>
      </c>
      <c r="AF3964" s="19">
        <v>0</v>
      </c>
      <c r="AG3964" s="14">
        <v>0</v>
      </c>
      <c r="AH3964" s="22" t="s">
        <v>782</v>
      </c>
      <c r="AI3964" s="23" t="s">
        <v>782</v>
      </c>
      <c r="AJ3964" s="23" t="s">
        <v>782</v>
      </c>
      <c r="AK3964" s="23" t="s">
        <v>782</v>
      </c>
      <c r="AL3964" s="14" t="s">
        <v>782</v>
      </c>
      <c r="AM3964" s="22" t="s">
        <v>782</v>
      </c>
      <c r="AN3964" s="23" t="s">
        <v>782</v>
      </c>
      <c r="AO3964" s="23" t="s">
        <v>782</v>
      </c>
      <c r="AP3964" s="23" t="s">
        <v>782</v>
      </c>
      <c r="AQ3964" s="14" t="s">
        <v>782</v>
      </c>
      <c r="AR3964" s="13">
        <v>158</v>
      </c>
      <c r="AS3964" s="19">
        <v>2676.751999999999</v>
      </c>
      <c r="AT3964" s="23">
        <v>2.6767519999999991</v>
      </c>
      <c r="AU3964" s="19">
        <v>2.3769557760000017</v>
      </c>
      <c r="AV3964" s="14">
        <v>2.5027975366291635</v>
      </c>
      <c r="AW3964" s="13">
        <v>5</v>
      </c>
      <c r="AX3964" s="22" t="s">
        <v>782</v>
      </c>
      <c r="AY3964" s="19">
        <v>1200</v>
      </c>
      <c r="AZ3964" s="23">
        <v>1.2</v>
      </c>
      <c r="BA3964" s="19">
        <v>1.6683907</v>
      </c>
      <c r="BB3964" s="14">
        <v>1.7567193198360129</v>
      </c>
      <c r="BC3964" s="13">
        <v>8</v>
      </c>
      <c r="BD3964" s="19">
        <v>12000</v>
      </c>
      <c r="BE3964" s="44">
        <v>12</v>
      </c>
      <c r="BF3964" s="19">
        <v>21.219315031825573</v>
      </c>
      <c r="BG3964" s="14">
        <v>22.342716649100662</v>
      </c>
      <c r="BH3964" s="22">
        <v>173</v>
      </c>
      <c r="BI3964" s="23">
        <v>16.676751999999997</v>
      </c>
      <c r="BJ3964" s="23">
        <v>27.432500757825576</v>
      </c>
      <c r="BK3964" s="14">
        <v>28.884843383919758</v>
      </c>
      <c r="BL3964" t="s">
        <v>701</v>
      </c>
    </row>
    <row r="3965" spans="1:64">
      <c r="A3965" t="s">
        <v>5111</v>
      </c>
      <c r="B3965" t="s">
        <v>5108</v>
      </c>
      <c r="C3965" t="s">
        <v>701</v>
      </c>
      <c r="D3965" t="s">
        <v>942</v>
      </c>
      <c r="E3965">
        <v>2017</v>
      </c>
      <c r="F3965" s="23">
        <v>69.48</v>
      </c>
      <c r="G3965" s="23">
        <v>9.67</v>
      </c>
      <c r="H3965" s="22">
        <v>10878</v>
      </c>
      <c r="I3965" s="34">
        <v>85.446803825831154</v>
      </c>
      <c r="J3965" s="13">
        <v>1</v>
      </c>
      <c r="K3965" s="13">
        <v>1</v>
      </c>
      <c r="L3965" s="19">
        <v>300</v>
      </c>
      <c r="M3965" s="19">
        <v>0.3</v>
      </c>
      <c r="N3965" s="19">
        <v>1.7943</v>
      </c>
      <c r="O3965" s="17">
        <v>2.0999030035779653</v>
      </c>
      <c r="P3965" s="13">
        <v>1</v>
      </c>
      <c r="Q3965" s="13">
        <v>1</v>
      </c>
      <c r="R3965" s="19">
        <v>500</v>
      </c>
      <c r="S3965" s="19">
        <v>0.5</v>
      </c>
      <c r="T3965" s="19">
        <v>1.1755</v>
      </c>
      <c r="U3965" s="17">
        <v>1.3757097367808604</v>
      </c>
      <c r="V3965" s="13">
        <v>0</v>
      </c>
      <c r="W3965" s="13">
        <v>0</v>
      </c>
      <c r="X3965" s="19">
        <v>0</v>
      </c>
      <c r="Y3965" s="19">
        <v>0</v>
      </c>
      <c r="Z3965" s="19">
        <v>0</v>
      </c>
      <c r="AA3965" s="14">
        <v>0</v>
      </c>
      <c r="AB3965" s="13">
        <v>0</v>
      </c>
      <c r="AC3965" s="22" t="s">
        <v>782</v>
      </c>
      <c r="AD3965" s="19">
        <v>0</v>
      </c>
      <c r="AE3965" s="19">
        <v>0</v>
      </c>
      <c r="AF3965" s="19">
        <v>0</v>
      </c>
      <c r="AG3965" s="14">
        <v>0</v>
      </c>
      <c r="AH3965" s="22" t="s">
        <v>782</v>
      </c>
      <c r="AI3965" s="23" t="s">
        <v>782</v>
      </c>
      <c r="AJ3965" s="23" t="s">
        <v>782</v>
      </c>
      <c r="AK3965" s="23" t="s">
        <v>782</v>
      </c>
      <c r="AL3965" s="14" t="s">
        <v>782</v>
      </c>
      <c r="AM3965" s="22" t="s">
        <v>782</v>
      </c>
      <c r="AN3965" s="23" t="s">
        <v>782</v>
      </c>
      <c r="AO3965" s="23" t="s">
        <v>782</v>
      </c>
      <c r="AP3965" s="23" t="s">
        <v>782</v>
      </c>
      <c r="AQ3965" s="14" t="s">
        <v>782</v>
      </c>
      <c r="AR3965" s="13">
        <v>163</v>
      </c>
      <c r="AS3965" s="19">
        <v>2696.7619999999993</v>
      </c>
      <c r="AT3965" s="19">
        <v>2.696762000000001</v>
      </c>
      <c r="AU3965" s="19">
        <v>2.3947246560000015</v>
      </c>
      <c r="AV3965" s="14">
        <v>2.8025912600326661</v>
      </c>
      <c r="AW3965" s="13">
        <v>5</v>
      </c>
      <c r="AX3965" s="22" t="s">
        <v>782</v>
      </c>
      <c r="AY3965" s="19">
        <v>615.29999999999995</v>
      </c>
      <c r="AZ3965" s="19">
        <v>0.61529999999999996</v>
      </c>
      <c r="BA3965" s="19">
        <v>0.98940240000000002</v>
      </c>
      <c r="BB3965" s="14">
        <v>1.1579162188637615</v>
      </c>
      <c r="BC3965" s="13">
        <v>8</v>
      </c>
      <c r="BD3965" s="19">
        <v>12000</v>
      </c>
      <c r="BE3965" s="19">
        <v>12</v>
      </c>
      <c r="BF3965" s="19">
        <v>21.219315031825573</v>
      </c>
      <c r="BG3965" s="14">
        <v>24.833363077076065</v>
      </c>
      <c r="BH3965" s="22">
        <v>178</v>
      </c>
      <c r="BI3965" s="23">
        <v>16.112062000000002</v>
      </c>
      <c r="BJ3965" s="23">
        <v>27.573242087825573</v>
      </c>
      <c r="BK3965" s="14">
        <v>32.269483296331316</v>
      </c>
      <c r="BL3965" t="s">
        <v>701</v>
      </c>
    </row>
    <row r="3966" spans="1:64">
      <c r="A3966" t="s">
        <v>5112</v>
      </c>
      <c r="B3966" t="s">
        <v>5108</v>
      </c>
      <c r="C3966" t="s">
        <v>701</v>
      </c>
      <c r="D3966" t="s">
        <v>942</v>
      </c>
      <c r="E3966">
        <v>2018</v>
      </c>
      <c r="F3966" s="23">
        <v>69.48</v>
      </c>
      <c r="G3966" s="23">
        <v>9.67</v>
      </c>
      <c r="H3966" s="22">
        <v>10687</v>
      </c>
      <c r="I3966" s="34">
        <v>85.452876804070371</v>
      </c>
      <c r="J3966" s="13">
        <v>1</v>
      </c>
      <c r="K3966" s="13">
        <v>1</v>
      </c>
      <c r="L3966" s="19">
        <v>300</v>
      </c>
      <c r="M3966" s="19">
        <v>0.3</v>
      </c>
      <c r="N3966" s="19">
        <v>1.7943</v>
      </c>
      <c r="O3966" s="17">
        <v>2.0997537673471656</v>
      </c>
      <c r="P3966" s="13">
        <v>1</v>
      </c>
      <c r="Q3966" s="13">
        <v>1</v>
      </c>
      <c r="R3966" s="19">
        <v>500</v>
      </c>
      <c r="S3966" s="19">
        <v>0.5</v>
      </c>
      <c r="T3966" s="19">
        <v>0</v>
      </c>
      <c r="U3966" s="17">
        <v>0</v>
      </c>
      <c r="V3966" s="13">
        <v>0</v>
      </c>
      <c r="W3966" s="13">
        <v>0</v>
      </c>
      <c r="X3966" s="19">
        <v>0</v>
      </c>
      <c r="Y3966" s="19">
        <v>0</v>
      </c>
      <c r="Z3966" s="19">
        <v>0</v>
      </c>
      <c r="AA3966" s="14">
        <v>0</v>
      </c>
      <c r="AB3966" s="13">
        <v>0</v>
      </c>
      <c r="AC3966" s="22" t="s">
        <v>782</v>
      </c>
      <c r="AD3966" s="19">
        <v>0</v>
      </c>
      <c r="AE3966" s="19">
        <v>0</v>
      </c>
      <c r="AF3966" s="19">
        <v>0</v>
      </c>
      <c r="AG3966" s="14">
        <v>0</v>
      </c>
      <c r="AH3966" s="22" t="s">
        <v>782</v>
      </c>
      <c r="AI3966" s="23" t="s">
        <v>782</v>
      </c>
      <c r="AJ3966" s="23" t="s">
        <v>782</v>
      </c>
      <c r="AK3966" s="23" t="s">
        <v>782</v>
      </c>
      <c r="AL3966" s="14" t="s">
        <v>782</v>
      </c>
      <c r="AM3966" s="22" t="s">
        <v>782</v>
      </c>
      <c r="AN3966" s="23" t="s">
        <v>782</v>
      </c>
      <c r="AO3966" s="23" t="s">
        <v>782</v>
      </c>
      <c r="AP3966" s="23" t="s">
        <v>782</v>
      </c>
      <c r="AQ3966" s="14" t="s">
        <v>782</v>
      </c>
      <c r="AR3966" s="13">
        <v>168</v>
      </c>
      <c r="AS3966" s="19">
        <v>2876.2469999999994</v>
      </c>
      <c r="AT3966" s="19">
        <v>2.8762470000000011</v>
      </c>
      <c r="AU3966" s="19">
        <v>2.5541073360000022</v>
      </c>
      <c r="AV3966" s="14">
        <v>2.9889073738923471</v>
      </c>
      <c r="AW3966" s="13">
        <v>5</v>
      </c>
      <c r="AX3966" s="22" t="s">
        <v>782</v>
      </c>
      <c r="AY3966" s="19">
        <v>1200</v>
      </c>
      <c r="AZ3966" s="19">
        <v>1.2</v>
      </c>
      <c r="BA3966" s="19">
        <v>1.668391</v>
      </c>
      <c r="BB3966" s="14">
        <v>1.9524105710628687</v>
      </c>
      <c r="BC3966" s="13">
        <v>8</v>
      </c>
      <c r="BD3966" s="19">
        <v>12000</v>
      </c>
      <c r="BE3966" s="19">
        <v>12</v>
      </c>
      <c r="BF3966" s="19">
        <v>21.295060918233361</v>
      </c>
      <c r="BG3966" s="14">
        <v>24.920238749901298</v>
      </c>
      <c r="BH3966" s="22">
        <v>183</v>
      </c>
      <c r="BI3966" s="23">
        <v>16.876247000000003</v>
      </c>
      <c r="BJ3966" s="23">
        <v>27.311859254233362</v>
      </c>
      <c r="BK3966" s="14">
        <v>31.961310462203681</v>
      </c>
      <c r="BL3966" t="s">
        <v>701</v>
      </c>
    </row>
    <row r="3967" spans="1:64">
      <c r="A3967" t="s">
        <v>5113</v>
      </c>
      <c r="B3967" t="s">
        <v>5108</v>
      </c>
      <c r="C3967" t="s">
        <v>701</v>
      </c>
      <c r="D3967" t="s">
        <v>942</v>
      </c>
      <c r="E3967">
        <v>2019</v>
      </c>
      <c r="F3967" s="23">
        <v>69.459999999999994</v>
      </c>
      <c r="G3967" s="23">
        <v>9.9</v>
      </c>
      <c r="H3967" s="22">
        <v>10623</v>
      </c>
      <c r="I3967" s="34">
        <v>85.697903784554782</v>
      </c>
      <c r="J3967" s="22">
        <v>1</v>
      </c>
      <c r="K3967" s="22">
        <v>1</v>
      </c>
      <c r="L3967" s="23">
        <v>300</v>
      </c>
      <c r="M3967" s="23">
        <v>0.3</v>
      </c>
      <c r="N3967" s="23">
        <v>1.7943</v>
      </c>
      <c r="O3967" s="14">
        <v>2.0937501627938118</v>
      </c>
      <c r="P3967" s="22">
        <v>0</v>
      </c>
      <c r="Q3967" s="22">
        <v>0</v>
      </c>
      <c r="R3967" s="23">
        <v>0</v>
      </c>
      <c r="S3967" s="23">
        <v>0</v>
      </c>
      <c r="T3967" s="23">
        <v>0</v>
      </c>
      <c r="U3967" s="14">
        <v>0</v>
      </c>
      <c r="V3967" s="22">
        <v>0</v>
      </c>
      <c r="W3967" s="22">
        <v>0</v>
      </c>
      <c r="X3967" s="23">
        <v>0</v>
      </c>
      <c r="Y3967" s="23">
        <v>0</v>
      </c>
      <c r="Z3967" s="23">
        <v>0</v>
      </c>
      <c r="AA3967" s="14">
        <v>0</v>
      </c>
      <c r="AB3967" s="22">
        <v>0</v>
      </c>
      <c r="AC3967" s="22">
        <v>0</v>
      </c>
      <c r="AD3967" s="23">
        <v>0</v>
      </c>
      <c r="AE3967" s="23">
        <v>0</v>
      </c>
      <c r="AF3967" s="23">
        <v>0</v>
      </c>
      <c r="AG3967" s="14">
        <v>0</v>
      </c>
      <c r="AH3967" s="22">
        <v>0</v>
      </c>
      <c r="AI3967" s="23">
        <v>0</v>
      </c>
      <c r="AJ3967" s="23">
        <v>0</v>
      </c>
      <c r="AK3967" s="23">
        <v>0</v>
      </c>
      <c r="AL3967" s="14">
        <v>0</v>
      </c>
      <c r="AM3967" s="22">
        <v>179</v>
      </c>
      <c r="AN3967" s="23">
        <v>3085.9069999999992</v>
      </c>
      <c r="AO3967" s="23">
        <v>3.0859070000000015</v>
      </c>
      <c r="AP3967" s="23">
        <v>2.7402854160000025</v>
      </c>
      <c r="AQ3967" s="14">
        <v>3.197610787410976</v>
      </c>
      <c r="AR3967" s="22">
        <v>179</v>
      </c>
      <c r="AS3967" s="23">
        <v>3085.9069999999992</v>
      </c>
      <c r="AT3967" s="23">
        <v>3.0859070000000015</v>
      </c>
      <c r="AU3967" s="23">
        <v>2.7402854160000025</v>
      </c>
      <c r="AV3967" s="14">
        <v>3.197610787410976</v>
      </c>
      <c r="AW3967" s="22">
        <v>6</v>
      </c>
      <c r="AX3967" s="22" t="s">
        <v>782</v>
      </c>
      <c r="AY3967" s="23">
        <v>1310</v>
      </c>
      <c r="AZ3967" s="23">
        <v>1.31</v>
      </c>
      <c r="BA3967" s="23">
        <v>1.9550510000000001</v>
      </c>
      <c r="BB3967" s="14">
        <v>2.2813288466366854</v>
      </c>
      <c r="BC3967" s="22">
        <v>8</v>
      </c>
      <c r="BD3967" s="23">
        <v>12000</v>
      </c>
      <c r="BE3967" s="23">
        <v>12</v>
      </c>
      <c r="BF3967" s="23">
        <v>20.46163953019132</v>
      </c>
      <c r="BG3967" s="14">
        <v>23.876476117352937</v>
      </c>
      <c r="BH3967" s="22">
        <v>194</v>
      </c>
      <c r="BI3967" s="23">
        <v>16.695907000000002</v>
      </c>
      <c r="BJ3967" s="23">
        <v>26.951275946191323</v>
      </c>
      <c r="BK3967" s="14">
        <v>31.44916591419441</v>
      </c>
      <c r="BL3967" t="s">
        <v>701</v>
      </c>
    </row>
    <row r="3968" spans="1:64">
      <c r="A3968" t="s">
        <v>5114</v>
      </c>
      <c r="B3968" t="s">
        <v>5108</v>
      </c>
      <c r="C3968" t="s">
        <v>701</v>
      </c>
      <c r="D3968" t="s">
        <v>942</v>
      </c>
      <c r="E3968">
        <v>2020</v>
      </c>
      <c r="F3968" s="23">
        <v>69.459999999999994</v>
      </c>
      <c r="G3968" s="23">
        <v>9.9499999999999993</v>
      </c>
      <c r="H3968" s="22">
        <v>10525</v>
      </c>
      <c r="I3968" s="34">
        <v>85.539028489870375</v>
      </c>
      <c r="J3968" s="22">
        <v>1</v>
      </c>
      <c r="K3968" s="22">
        <v>1</v>
      </c>
      <c r="L3968" s="23">
        <v>300</v>
      </c>
      <c r="M3968" s="23">
        <v>0.3</v>
      </c>
      <c r="N3968" s="23">
        <v>1.7943</v>
      </c>
      <c r="O3968" s="14">
        <v>2.0976389744857613</v>
      </c>
      <c r="P3968" s="22">
        <v>1</v>
      </c>
      <c r="Q3968" s="22">
        <v>1</v>
      </c>
      <c r="R3968" s="23">
        <v>500</v>
      </c>
      <c r="S3968" s="23">
        <v>0.5</v>
      </c>
      <c r="T3968" s="23">
        <v>0.12667900000000001</v>
      </c>
      <c r="U3968" s="14">
        <v>0.14809497165963426</v>
      </c>
      <c r="V3968" s="22">
        <v>0</v>
      </c>
      <c r="W3968" s="22">
        <v>0</v>
      </c>
      <c r="X3968" s="23">
        <v>0</v>
      </c>
      <c r="Y3968" s="23">
        <v>0</v>
      </c>
      <c r="Z3968" s="23">
        <v>0</v>
      </c>
      <c r="AA3968" s="14">
        <v>0</v>
      </c>
      <c r="AB3968" s="22">
        <v>0</v>
      </c>
      <c r="AC3968" s="22">
        <v>0</v>
      </c>
      <c r="AD3968" s="23">
        <v>0</v>
      </c>
      <c r="AE3968" s="23">
        <v>0</v>
      </c>
      <c r="AF3968" s="23">
        <v>0</v>
      </c>
      <c r="AG3968" s="14">
        <v>0</v>
      </c>
      <c r="AH3968" s="22">
        <v>0</v>
      </c>
      <c r="AI3968" s="23">
        <v>0</v>
      </c>
      <c r="AJ3968" s="23">
        <v>0</v>
      </c>
      <c r="AK3968" s="23">
        <v>0</v>
      </c>
      <c r="AL3968" s="14">
        <v>0</v>
      </c>
      <c r="AM3968" s="22">
        <v>200</v>
      </c>
      <c r="AN3968" s="23">
        <v>3485.6569999999988</v>
      </c>
      <c r="AO3968" s="23">
        <v>3.4856570000000024</v>
      </c>
      <c r="AP3968" s="23">
        <v>3.095263416000003</v>
      </c>
      <c r="AQ3968" s="14">
        <v>3.6185393622591202</v>
      </c>
      <c r="AR3968" s="22">
        <v>200</v>
      </c>
      <c r="AS3968" s="23">
        <v>3485.6569999999988</v>
      </c>
      <c r="AT3968" s="23">
        <v>3.4856570000000024</v>
      </c>
      <c r="AU3968" s="23">
        <v>3.095263416000003</v>
      </c>
      <c r="AV3968" s="14">
        <v>3.6185393622591202</v>
      </c>
      <c r="AW3968" s="22">
        <v>6</v>
      </c>
      <c r="AX3968" s="22">
        <v>6</v>
      </c>
      <c r="AY3968" s="23">
        <v>1400</v>
      </c>
      <c r="AZ3968" s="23">
        <v>1.4</v>
      </c>
      <c r="BA3968" s="23">
        <v>2.1895910000000001</v>
      </c>
      <c r="BB3968" s="14">
        <v>2.559756684937442</v>
      </c>
      <c r="BC3968" s="22">
        <v>8</v>
      </c>
      <c r="BD3968" s="23">
        <v>12000</v>
      </c>
      <c r="BE3968" s="23">
        <v>12</v>
      </c>
      <c r="BF3968" s="23">
        <v>20.313208618098592</v>
      </c>
      <c r="BG3968" s="14">
        <v>23.747298720494708</v>
      </c>
      <c r="BH3968" s="22">
        <v>216</v>
      </c>
      <c r="BI3968" s="23">
        <v>17.685657000000003</v>
      </c>
      <c r="BJ3968" s="23">
        <v>27.519042034098593</v>
      </c>
      <c r="BK3968" s="14">
        <v>32.171328713836672</v>
      </c>
      <c r="BL3968" t="s">
        <v>701</v>
      </c>
    </row>
    <row r="3969" spans="1:64">
      <c r="A3969" t="s">
        <v>5115</v>
      </c>
      <c r="B3969" t="s">
        <v>5108</v>
      </c>
      <c r="C3969" t="s">
        <v>701</v>
      </c>
      <c r="D3969" t="s">
        <v>942</v>
      </c>
      <c r="E3969">
        <v>2021</v>
      </c>
      <c r="F3969" s="23">
        <v>69.459999999999994</v>
      </c>
      <c r="G3969" s="23">
        <v>9.9499999999999993</v>
      </c>
      <c r="H3969" s="22">
        <v>10556</v>
      </c>
      <c r="I3969" s="34">
        <v>78.91</v>
      </c>
      <c r="J3969" s="22">
        <v>1</v>
      </c>
      <c r="K3969" s="22">
        <v>1</v>
      </c>
      <c r="L3969" s="23">
        <v>300</v>
      </c>
      <c r="M3969" s="23">
        <v>0.3</v>
      </c>
      <c r="N3969" s="23">
        <v>1.7943</v>
      </c>
      <c r="O3969" s="14">
        <v>2.27</v>
      </c>
      <c r="P3969" s="22">
        <v>1</v>
      </c>
      <c r="Q3969" s="22">
        <v>1</v>
      </c>
      <c r="R3969" s="23">
        <v>500</v>
      </c>
      <c r="S3969" s="23">
        <v>0.5</v>
      </c>
      <c r="T3969" s="23">
        <v>0</v>
      </c>
      <c r="U3969" s="14">
        <v>0</v>
      </c>
      <c r="V3969" s="22">
        <v>0</v>
      </c>
      <c r="W3969" s="22">
        <v>0</v>
      </c>
      <c r="X3969" s="23">
        <v>0</v>
      </c>
      <c r="Y3969" s="23">
        <v>0</v>
      </c>
      <c r="Z3969" s="23">
        <v>0</v>
      </c>
      <c r="AA3969" s="14">
        <v>0</v>
      </c>
      <c r="AB3969" s="22">
        <v>0</v>
      </c>
      <c r="AC3969" s="22">
        <v>0</v>
      </c>
      <c r="AD3969" s="23">
        <v>0</v>
      </c>
      <c r="AE3969" s="23">
        <v>0</v>
      </c>
      <c r="AF3969" s="23">
        <v>0</v>
      </c>
      <c r="AG3969" s="14">
        <v>0</v>
      </c>
      <c r="AH3969" s="22">
        <v>0</v>
      </c>
      <c r="AI3969" s="23">
        <v>0</v>
      </c>
      <c r="AJ3969" s="23">
        <v>0</v>
      </c>
      <c r="AK3969" s="23">
        <v>0</v>
      </c>
      <c r="AL3969" s="14">
        <v>0</v>
      </c>
      <c r="AM3969" s="22">
        <v>234</v>
      </c>
      <c r="AN3969" s="23">
        <v>4099.8519999999999</v>
      </c>
      <c r="AO3969" s="23">
        <v>4.0998520000000003</v>
      </c>
      <c r="AP3969" s="23">
        <v>3.6686415069999998</v>
      </c>
      <c r="AQ3969" s="14">
        <v>4.6500000000000004</v>
      </c>
      <c r="AR3969" s="22">
        <v>234</v>
      </c>
      <c r="AS3969" s="23">
        <v>4099.8519999999999</v>
      </c>
      <c r="AT3969" s="23">
        <v>4.0998520000000003</v>
      </c>
      <c r="AU3969" s="23">
        <v>3.6686415069999998</v>
      </c>
      <c r="AV3969" s="14">
        <v>4.6500000000000004</v>
      </c>
      <c r="AW3969" s="22">
        <v>6</v>
      </c>
      <c r="AX3969" s="22">
        <v>11</v>
      </c>
      <c r="AY3969" s="23">
        <v>1982</v>
      </c>
      <c r="AZ3969" s="23">
        <v>1.982</v>
      </c>
      <c r="BA3969" s="23">
        <v>4.7786520000000001</v>
      </c>
      <c r="BB3969" s="14">
        <v>6.06</v>
      </c>
      <c r="BC3969" s="22">
        <v>8</v>
      </c>
      <c r="BD3969" s="23">
        <v>12000</v>
      </c>
      <c r="BE3969" s="23">
        <v>12</v>
      </c>
      <c r="BF3969" s="23">
        <v>17.713117910000001</v>
      </c>
      <c r="BG3969" s="14">
        <v>22.45</v>
      </c>
      <c r="BH3969" s="22">
        <v>250</v>
      </c>
      <c r="BI3969" s="23">
        <v>18.88</v>
      </c>
      <c r="BJ3969" s="23">
        <v>27.95</v>
      </c>
      <c r="BK3969" s="14">
        <v>35.42</v>
      </c>
      <c r="BL3969" t="s">
        <v>701</v>
      </c>
    </row>
    <row r="3970" spans="1:64">
      <c r="A3970" t="s">
        <v>5116</v>
      </c>
      <c r="B3970" t="s">
        <v>5108</v>
      </c>
      <c r="C3970" t="s">
        <v>701</v>
      </c>
      <c r="D3970" s="111" t="s">
        <v>942</v>
      </c>
      <c r="E3970" s="110">
        <v>2022</v>
      </c>
      <c r="F3970" s="23"/>
      <c r="G3970" s="23"/>
      <c r="H3970" s="22">
        <v>10695</v>
      </c>
      <c r="I3970" s="34">
        <v>77.512420739908151</v>
      </c>
      <c r="J3970" s="22">
        <v>1</v>
      </c>
      <c r="K3970" s="22">
        <v>1</v>
      </c>
      <c r="L3970" s="23">
        <v>300</v>
      </c>
      <c r="M3970" s="23">
        <v>0.3</v>
      </c>
      <c r="N3970" s="23">
        <v>1.7754000000000001</v>
      </c>
      <c r="O3970" s="14">
        <v>2.2904716212609721</v>
      </c>
      <c r="P3970" s="22">
        <v>1</v>
      </c>
      <c r="Q3970" s="22">
        <v>1</v>
      </c>
      <c r="R3970" s="23">
        <v>500</v>
      </c>
      <c r="S3970" s="23">
        <v>0.5</v>
      </c>
      <c r="T3970" s="23">
        <v>1.1755</v>
      </c>
      <c r="U3970" s="14">
        <v>1.5165311427240467</v>
      </c>
      <c r="V3970" s="22">
        <v>0</v>
      </c>
      <c r="W3970" s="22">
        <v>0</v>
      </c>
      <c r="X3970" s="23">
        <v>0</v>
      </c>
      <c r="Y3970" s="23">
        <v>0</v>
      </c>
      <c r="Z3970" s="23">
        <v>0</v>
      </c>
      <c r="AA3970" s="14">
        <v>0</v>
      </c>
      <c r="AB3970" s="22">
        <v>0</v>
      </c>
      <c r="AC3970" s="22">
        <v>0</v>
      </c>
      <c r="AD3970" s="23">
        <v>0</v>
      </c>
      <c r="AE3970" s="23">
        <v>0</v>
      </c>
      <c r="AF3970" s="23">
        <v>0</v>
      </c>
      <c r="AG3970" s="14">
        <v>0</v>
      </c>
      <c r="AH3970" s="22">
        <v>0</v>
      </c>
      <c r="AI3970" s="23">
        <v>0</v>
      </c>
      <c r="AJ3970" s="23">
        <v>0</v>
      </c>
      <c r="AK3970" s="23">
        <v>0</v>
      </c>
      <c r="AL3970" s="14">
        <v>0</v>
      </c>
      <c r="AM3970" s="22">
        <v>282</v>
      </c>
      <c r="AN3970" s="23">
        <v>4450.3269999999957</v>
      </c>
      <c r="AO3970" s="23">
        <v>4.450327000000005</v>
      </c>
      <c r="AP3970" s="23">
        <v>4.5587544032048699</v>
      </c>
      <c r="AQ3970" s="14">
        <v>5.8813211607746156</v>
      </c>
      <c r="AR3970" s="22">
        <v>282</v>
      </c>
      <c r="AS3970" s="23">
        <v>4450.3270000000002</v>
      </c>
      <c r="AT3970" s="23">
        <v>4.4503270000000104</v>
      </c>
      <c r="AU3970" s="23">
        <v>4.5587544032048699</v>
      </c>
      <c r="AV3970" s="14">
        <v>5.8813211607746156</v>
      </c>
      <c r="AW3970" s="22">
        <v>6</v>
      </c>
      <c r="AX3970" s="22">
        <v>11</v>
      </c>
      <c r="AY3970" s="23">
        <v>1844</v>
      </c>
      <c r="AZ3970" s="23">
        <v>1.8440000000000001</v>
      </c>
      <c r="BA3970" s="23">
        <v>4.4190240000000003</v>
      </c>
      <c r="BB3970" s="14">
        <v>5.70105275750318</v>
      </c>
      <c r="BC3970" s="22">
        <v>8</v>
      </c>
      <c r="BD3970" s="23">
        <v>12000</v>
      </c>
      <c r="BE3970" s="23">
        <v>12</v>
      </c>
      <c r="BF3970" s="23">
        <v>19.785065194028029</v>
      </c>
      <c r="BG3970" s="14">
        <v>25.525025544507944</v>
      </c>
      <c r="BH3970" s="22">
        <v>298</v>
      </c>
      <c r="BI3970" s="23">
        <v>19.09432700000001</v>
      </c>
      <c r="BJ3970" s="23">
        <v>31.713743597232899</v>
      </c>
      <c r="BK3970" s="14">
        <v>40.914402226770761</v>
      </c>
      <c r="BL3970" t="s">
        <v>701</v>
      </c>
    </row>
    <row r="3971" spans="1:64">
      <c r="A3971" t="s">
        <v>5117</v>
      </c>
      <c r="B3971" t="s">
        <v>5108</v>
      </c>
      <c r="C3971" t="s">
        <v>701</v>
      </c>
      <c r="D3971" t="s">
        <v>942</v>
      </c>
      <c r="E3971">
        <v>2023</v>
      </c>
      <c r="F3971">
        <v>69.459999999999994</v>
      </c>
      <c r="G3971">
        <v>10.43</v>
      </c>
      <c r="H3971">
        <v>10235</v>
      </c>
      <c r="I3971">
        <v>77.512420739908151</v>
      </c>
      <c r="J3971">
        <v>1</v>
      </c>
      <c r="K3971">
        <v>1</v>
      </c>
      <c r="L3971">
        <v>300</v>
      </c>
      <c r="M3971">
        <v>0.3</v>
      </c>
      <c r="N3971">
        <v>1.7754000000000001</v>
      </c>
      <c r="O3971">
        <v>2.2904716212609721</v>
      </c>
      <c r="P3971">
        <v>1</v>
      </c>
      <c r="Q3971">
        <v>1</v>
      </c>
      <c r="R3971">
        <v>500</v>
      </c>
      <c r="S3971">
        <v>0.5</v>
      </c>
      <c r="T3971">
        <v>1.1755</v>
      </c>
      <c r="U3971">
        <v>1.5165311427240467</v>
      </c>
      <c r="V3971">
        <v>0</v>
      </c>
      <c r="W3971">
        <v>0</v>
      </c>
      <c r="X3971">
        <v>0</v>
      </c>
      <c r="Y3971">
        <v>0</v>
      </c>
      <c r="Z3971">
        <v>0</v>
      </c>
      <c r="AA3971">
        <v>0</v>
      </c>
      <c r="AG3971">
        <v>0</v>
      </c>
      <c r="AL3971">
        <v>0</v>
      </c>
      <c r="AM3971">
        <v>412</v>
      </c>
      <c r="AN3971">
        <v>6541.5309999999999</v>
      </c>
      <c r="AO3971">
        <v>6.541531</v>
      </c>
      <c r="AP3971">
        <v>6.1358730000000001</v>
      </c>
      <c r="AQ3971">
        <v>7.9159868075709268</v>
      </c>
      <c r="AR3971">
        <v>464</v>
      </c>
      <c r="AS3971">
        <v>6579.4960000000001</v>
      </c>
      <c r="AT3971">
        <v>6.5794960000000096</v>
      </c>
      <c r="AU3971">
        <v>6.1714832647865396</v>
      </c>
      <c r="AV3971">
        <v>7.9619281734147691</v>
      </c>
      <c r="AW3971">
        <v>6</v>
      </c>
      <c r="AX3971">
        <v>11</v>
      </c>
      <c r="AY3971">
        <v>1844</v>
      </c>
      <c r="AZ3971">
        <v>1.8440000000000001</v>
      </c>
      <c r="BA3971">
        <v>4.4190240000000003</v>
      </c>
      <c r="BB3971">
        <v>5.70105275750318</v>
      </c>
      <c r="BC3971">
        <v>8</v>
      </c>
      <c r="BD3971">
        <v>12000</v>
      </c>
      <c r="BE3971">
        <v>12</v>
      </c>
      <c r="BF3971">
        <v>23.624262000000002</v>
      </c>
      <c r="BG3971">
        <v>30.47803406794749</v>
      </c>
      <c r="BH3971">
        <v>480</v>
      </c>
      <c r="BI3971">
        <v>21.223496000000008</v>
      </c>
      <c r="BJ3971">
        <v>37.165669264786537</v>
      </c>
      <c r="BK3971">
        <v>47.948017762850448</v>
      </c>
      <c r="BL3971" t="s">
        <v>701</v>
      </c>
    </row>
    <row r="3972" spans="1:64">
      <c r="A3972" t="s">
        <v>5118</v>
      </c>
      <c r="B3972" t="s">
        <v>5108</v>
      </c>
      <c r="C3972" t="s">
        <v>701</v>
      </c>
      <c r="D3972" t="s">
        <v>942</v>
      </c>
      <c r="E3972">
        <v>2024</v>
      </c>
      <c r="F3972">
        <v>69.459999999999994</v>
      </c>
      <c r="G3972">
        <v>10.43</v>
      </c>
      <c r="H3972">
        <v>10147</v>
      </c>
      <c r="I3972">
        <v>69.578974908814033</v>
      </c>
      <c r="J3972">
        <v>1</v>
      </c>
      <c r="K3972">
        <v>1</v>
      </c>
      <c r="L3972">
        <v>300</v>
      </c>
      <c r="M3972">
        <v>0.3</v>
      </c>
      <c r="N3972">
        <v>1.7754000000000001</v>
      </c>
      <c r="O3972">
        <v>2.5516328780737734</v>
      </c>
      <c r="P3972">
        <v>1</v>
      </c>
      <c r="Q3972">
        <v>1</v>
      </c>
      <c r="R3972">
        <v>500</v>
      </c>
      <c r="S3972">
        <v>0.5</v>
      </c>
      <c r="T3972">
        <v>1.1755</v>
      </c>
      <c r="U3972">
        <v>1.6894471376454434</v>
      </c>
      <c r="V3972">
        <v>0</v>
      </c>
      <c r="W3972">
        <v>0</v>
      </c>
      <c r="X3972">
        <v>0</v>
      </c>
      <c r="Y3972">
        <v>0</v>
      </c>
      <c r="Z3972">
        <v>0</v>
      </c>
      <c r="AA3972">
        <v>0</v>
      </c>
      <c r="AB3972">
        <v>0</v>
      </c>
      <c r="AC3972">
        <v>0</v>
      </c>
      <c r="AD3972">
        <v>0</v>
      </c>
      <c r="AE3972">
        <v>0</v>
      </c>
      <c r="AF3972">
        <v>0</v>
      </c>
      <c r="AG3972">
        <v>0</v>
      </c>
      <c r="AH3972">
        <v>2</v>
      </c>
      <c r="AI3972">
        <v>261.10000000000002</v>
      </c>
      <c r="AJ3972">
        <v>0.2611</v>
      </c>
      <c r="AK3972">
        <v>0.23549752885157518</v>
      </c>
      <c r="AL3972">
        <v>0.33846076226360605</v>
      </c>
      <c r="AM3972">
        <v>506</v>
      </c>
      <c r="AN3972">
        <v>9162.0769999999993</v>
      </c>
      <c r="AO3972">
        <v>9.1620770000000071</v>
      </c>
      <c r="AP3972">
        <v>8.2636786390189698</v>
      </c>
      <c r="AQ3972">
        <v>11.876689258283617</v>
      </c>
      <c r="AR3972">
        <v>621</v>
      </c>
      <c r="AS3972">
        <v>9520.1219999999867</v>
      </c>
      <c r="AT3972">
        <v>9.5201220000000077</v>
      </c>
      <c r="AU3972">
        <v>8.5866151105534758</v>
      </c>
      <c r="AV3972">
        <v>12.340818647884035</v>
      </c>
      <c r="AW3972">
        <v>6</v>
      </c>
      <c r="AX3972">
        <v>11</v>
      </c>
      <c r="AY3972">
        <v>1748</v>
      </c>
      <c r="AZ3972">
        <v>1.7480000000000002</v>
      </c>
      <c r="BA3972">
        <v>4.1688479999999997</v>
      </c>
      <c r="BB3972">
        <v>5.9915340883699963</v>
      </c>
      <c r="BC3972">
        <v>8</v>
      </c>
      <c r="BD3972">
        <v>12000</v>
      </c>
      <c r="BE3972">
        <v>12</v>
      </c>
      <c r="BF3972">
        <v>19.686681478472021</v>
      </c>
      <c r="BG3972">
        <v>28.294009080001807</v>
      </c>
      <c r="BH3972">
        <v>637</v>
      </c>
      <c r="BI3972">
        <v>24.06812200000001</v>
      </c>
      <c r="BJ3972">
        <v>35.393044589025493</v>
      </c>
      <c r="BK3972">
        <v>50.867441831975043</v>
      </c>
      <c r="BL3972" t="s">
        <v>701</v>
      </c>
    </row>
    <row r="3973" spans="1:64">
      <c r="A3973" t="s">
        <v>5119</v>
      </c>
      <c r="B3973" t="s">
        <v>5120</v>
      </c>
      <c r="C3973" t="s">
        <v>702</v>
      </c>
      <c r="D3973" t="s">
        <v>942</v>
      </c>
      <c r="E3973">
        <v>2012</v>
      </c>
      <c r="F3973" s="23">
        <v>229.16</v>
      </c>
      <c r="G3973" s="23">
        <v>26.25</v>
      </c>
      <c r="H3973" s="22">
        <v>25644</v>
      </c>
      <c r="I3973" s="34">
        <v>211.06964299999999</v>
      </c>
      <c r="J3973" s="22">
        <v>7</v>
      </c>
      <c r="K3973" s="22" t="s">
        <v>782</v>
      </c>
      <c r="L3973" s="23">
        <v>22026</v>
      </c>
      <c r="M3973" s="23">
        <v>22.026</v>
      </c>
      <c r="N3973" s="23">
        <v>156.71175099999999</v>
      </c>
      <c r="O3973" s="14">
        <v>74.24646612966508</v>
      </c>
      <c r="P3973" s="22">
        <v>0</v>
      </c>
      <c r="Q3973" s="22" t="s">
        <v>782</v>
      </c>
      <c r="R3973" s="23">
        <v>0</v>
      </c>
      <c r="S3973" s="23">
        <v>0</v>
      </c>
      <c r="T3973" s="23">
        <v>0</v>
      </c>
      <c r="U3973" s="14">
        <v>0</v>
      </c>
      <c r="V3973" s="22">
        <v>0</v>
      </c>
      <c r="W3973" s="22" t="s">
        <v>782</v>
      </c>
      <c r="X3973" s="23">
        <v>0</v>
      </c>
      <c r="Y3973" s="23">
        <v>0</v>
      </c>
      <c r="Z3973" s="23">
        <v>0</v>
      </c>
      <c r="AA3973" s="14">
        <v>0</v>
      </c>
      <c r="AB3973" s="22">
        <v>0</v>
      </c>
      <c r="AC3973" s="22" t="s">
        <v>782</v>
      </c>
      <c r="AD3973" s="23">
        <v>0</v>
      </c>
      <c r="AE3973" s="23">
        <v>0</v>
      </c>
      <c r="AF3973" s="23">
        <v>0</v>
      </c>
      <c r="AG3973" s="14">
        <v>0</v>
      </c>
      <c r="AH3973" s="22" t="s">
        <v>782</v>
      </c>
      <c r="AI3973" s="23" t="s">
        <v>782</v>
      </c>
      <c r="AJ3973" s="23" t="s">
        <v>782</v>
      </c>
      <c r="AK3973" s="23" t="s">
        <v>782</v>
      </c>
      <c r="AL3973" s="14" t="s">
        <v>782</v>
      </c>
      <c r="AM3973" s="22" t="s">
        <v>782</v>
      </c>
      <c r="AN3973" s="23" t="s">
        <v>782</v>
      </c>
      <c r="AO3973" s="23" t="s">
        <v>782</v>
      </c>
      <c r="AP3973" s="23" t="s">
        <v>782</v>
      </c>
      <c r="AQ3973" s="14" t="s">
        <v>782</v>
      </c>
      <c r="AR3973" s="22">
        <v>835</v>
      </c>
      <c r="AS3973" s="23">
        <v>15797.279000000008</v>
      </c>
      <c r="AT3973" s="23">
        <v>15.797279000000009</v>
      </c>
      <c r="AU3973" s="23">
        <v>14.042593999999999</v>
      </c>
      <c r="AV3973" s="14">
        <v>6.6530618995740669</v>
      </c>
      <c r="AW3973" s="22">
        <v>8</v>
      </c>
      <c r="AX3973" s="22" t="s">
        <v>782</v>
      </c>
      <c r="AY3973" s="23">
        <v>291</v>
      </c>
      <c r="AZ3973" s="23">
        <v>0.29099999999999998</v>
      </c>
      <c r="BA3973" s="23">
        <v>1.3024310000000001</v>
      </c>
      <c r="BB3973" s="14">
        <v>0.61706220823048441</v>
      </c>
      <c r="BC3973" s="22">
        <v>42</v>
      </c>
      <c r="BD3973" s="23">
        <v>58400</v>
      </c>
      <c r="BE3973" s="23">
        <v>58.4</v>
      </c>
      <c r="BF3973" s="23">
        <v>93.264800000000008</v>
      </c>
      <c r="BG3973" s="14">
        <v>44.186742666732052</v>
      </c>
      <c r="BH3973" s="22">
        <v>892</v>
      </c>
      <c r="BI3973" s="23">
        <v>96.514279000000002</v>
      </c>
      <c r="BJ3973" s="23">
        <v>265.32157599999999</v>
      </c>
      <c r="BK3973" s="14">
        <v>125.70333290420169</v>
      </c>
      <c r="BL3973" t="s">
        <v>702</v>
      </c>
    </row>
    <row r="3974" spans="1:64">
      <c r="A3974" t="s">
        <v>5121</v>
      </c>
      <c r="B3974" t="s">
        <v>5120</v>
      </c>
      <c r="C3974" t="s">
        <v>702</v>
      </c>
      <c r="D3974" t="s">
        <v>942</v>
      </c>
      <c r="E3974">
        <v>2015</v>
      </c>
      <c r="F3974" s="23">
        <v>229.16</v>
      </c>
      <c r="G3974" s="23">
        <v>26.17</v>
      </c>
      <c r="H3974" s="22">
        <v>26232</v>
      </c>
      <c r="I3974" s="34">
        <v>207.43425396547858</v>
      </c>
      <c r="J3974" s="13">
        <v>6</v>
      </c>
      <c r="K3974" s="13">
        <v>9</v>
      </c>
      <c r="L3974" s="19">
        <v>22623</v>
      </c>
      <c r="M3974" s="35">
        <v>22.623000000000001</v>
      </c>
      <c r="N3974" s="19">
        <v>135.31619375438501</v>
      </c>
      <c r="O3974" s="17">
        <v>65.233292557797355</v>
      </c>
      <c r="P3974" s="36">
        <v>0</v>
      </c>
      <c r="Q3974" s="37">
        <v>0</v>
      </c>
      <c r="R3974" s="38">
        <v>0</v>
      </c>
      <c r="S3974" s="27">
        <v>0</v>
      </c>
      <c r="T3974" s="23">
        <v>0</v>
      </c>
      <c r="U3974" s="17">
        <v>0</v>
      </c>
      <c r="V3974" s="22">
        <v>0</v>
      </c>
      <c r="W3974" s="22">
        <v>0</v>
      </c>
      <c r="X3974" s="23">
        <v>0</v>
      </c>
      <c r="Y3974" s="27">
        <v>0</v>
      </c>
      <c r="Z3974" s="27">
        <v>0</v>
      </c>
      <c r="AA3974" s="14">
        <v>0</v>
      </c>
      <c r="AB3974" s="39">
        <v>1</v>
      </c>
      <c r="AC3974" s="22" t="s">
        <v>782</v>
      </c>
      <c r="AD3974" s="23">
        <v>0</v>
      </c>
      <c r="AE3974" s="23">
        <v>0</v>
      </c>
      <c r="AF3974" s="23">
        <v>0.31429843199999996</v>
      </c>
      <c r="AG3974" s="14">
        <v>0.15151713181001716</v>
      </c>
      <c r="AH3974" s="22" t="s">
        <v>782</v>
      </c>
      <c r="AI3974" s="23" t="s">
        <v>782</v>
      </c>
      <c r="AJ3974" s="23" t="s">
        <v>782</v>
      </c>
      <c r="AK3974" s="23" t="s">
        <v>782</v>
      </c>
      <c r="AL3974" s="14" t="s">
        <v>782</v>
      </c>
      <c r="AM3974" s="22" t="s">
        <v>782</v>
      </c>
      <c r="AN3974" s="23" t="s">
        <v>782</v>
      </c>
      <c r="AO3974" s="23" t="s">
        <v>782</v>
      </c>
      <c r="AP3974" s="23" t="s">
        <v>782</v>
      </c>
      <c r="AQ3974" s="14" t="s">
        <v>782</v>
      </c>
      <c r="AR3974" s="40">
        <v>947</v>
      </c>
      <c r="AS3974" s="41">
        <v>17131.489000000016</v>
      </c>
      <c r="AT3974" s="23">
        <v>17.131489000000016</v>
      </c>
      <c r="AU3974" s="23">
        <v>15.215550766590665</v>
      </c>
      <c r="AV3974" s="14">
        <v>7.3351196707959589</v>
      </c>
      <c r="AW3974" s="22">
        <v>11</v>
      </c>
      <c r="AX3974" s="22" t="s">
        <v>782</v>
      </c>
      <c r="AY3974" s="23">
        <v>481</v>
      </c>
      <c r="AZ3974" s="23">
        <v>0.48099999999999998</v>
      </c>
      <c r="BA3974" s="23">
        <v>1.2533629380646796</v>
      </c>
      <c r="BB3974" s="14">
        <v>0.60422177827643919</v>
      </c>
      <c r="BC3974" s="42">
        <v>41</v>
      </c>
      <c r="BD3974" s="43">
        <v>60450</v>
      </c>
      <c r="BE3974" s="44">
        <v>60.45</v>
      </c>
      <c r="BF3974" s="23">
        <v>110.01528024449924</v>
      </c>
      <c r="BG3974" s="14">
        <v>53.036216604229736</v>
      </c>
      <c r="BH3974" s="22">
        <v>1006</v>
      </c>
      <c r="BI3974" s="23">
        <v>100.68548900000003</v>
      </c>
      <c r="BJ3974" s="23">
        <v>262.11468613553961</v>
      </c>
      <c r="BK3974" s="14">
        <v>126.36036774290952</v>
      </c>
      <c r="BL3974" t="s">
        <v>702</v>
      </c>
    </row>
    <row r="3975" spans="1:64">
      <c r="A3975" t="s">
        <v>5122</v>
      </c>
      <c r="B3975" t="s">
        <v>5120</v>
      </c>
      <c r="C3975" t="s">
        <v>702</v>
      </c>
      <c r="D3975" t="s">
        <v>942</v>
      </c>
      <c r="E3975">
        <v>2016</v>
      </c>
      <c r="F3975" s="23">
        <v>229.16</v>
      </c>
      <c r="G3975" s="23">
        <v>26.27</v>
      </c>
      <c r="H3975" s="22">
        <v>25611</v>
      </c>
      <c r="I3975" s="34">
        <v>223.03530443789032</v>
      </c>
      <c r="J3975" s="13">
        <v>6</v>
      </c>
      <c r="K3975" s="13">
        <v>9</v>
      </c>
      <c r="L3975" s="19">
        <v>22623</v>
      </c>
      <c r="M3975" s="35">
        <v>22.623000000000001</v>
      </c>
      <c r="N3975" s="19">
        <v>135.30816299999998</v>
      </c>
      <c r="O3975" s="17">
        <v>60.666701776659707</v>
      </c>
      <c r="P3975" s="13">
        <v>0</v>
      </c>
      <c r="Q3975" s="13">
        <v>0</v>
      </c>
      <c r="R3975" s="19">
        <v>0</v>
      </c>
      <c r="S3975" s="27">
        <v>0</v>
      </c>
      <c r="T3975" s="19">
        <v>0</v>
      </c>
      <c r="U3975" s="17">
        <v>0</v>
      </c>
      <c r="V3975" s="13">
        <v>0</v>
      </c>
      <c r="W3975" s="13">
        <v>0</v>
      </c>
      <c r="X3975" s="19">
        <v>0</v>
      </c>
      <c r="Y3975" s="27">
        <v>0</v>
      </c>
      <c r="Z3975" s="19">
        <v>0</v>
      </c>
      <c r="AA3975" s="14">
        <v>0</v>
      </c>
      <c r="AB3975" s="13">
        <v>1</v>
      </c>
      <c r="AC3975" s="22" t="s">
        <v>782</v>
      </c>
      <c r="AD3975" s="19">
        <v>0</v>
      </c>
      <c r="AE3975" s="23">
        <v>0</v>
      </c>
      <c r="AF3975" s="19">
        <v>0.34326432000000001</v>
      </c>
      <c r="AG3975" s="14">
        <v>0.15390582260737579</v>
      </c>
      <c r="AH3975" s="22" t="s">
        <v>782</v>
      </c>
      <c r="AI3975" s="23" t="s">
        <v>782</v>
      </c>
      <c r="AJ3975" s="23" t="s">
        <v>782</v>
      </c>
      <c r="AK3975" s="23" t="s">
        <v>782</v>
      </c>
      <c r="AL3975" s="14" t="s">
        <v>782</v>
      </c>
      <c r="AM3975" s="22" t="s">
        <v>782</v>
      </c>
      <c r="AN3975" s="23" t="s">
        <v>782</v>
      </c>
      <c r="AO3975" s="23" t="s">
        <v>782</v>
      </c>
      <c r="AP3975" s="23" t="s">
        <v>782</v>
      </c>
      <c r="AQ3975" s="14" t="s">
        <v>782</v>
      </c>
      <c r="AR3975" s="13">
        <v>971</v>
      </c>
      <c r="AS3975" s="19">
        <v>18725.343999999997</v>
      </c>
      <c r="AT3975" s="23">
        <v>18.725343999999996</v>
      </c>
      <c r="AU3975" s="19">
        <v>16.628105472000009</v>
      </c>
      <c r="AV3975" s="14">
        <v>7.455369235784155</v>
      </c>
      <c r="AW3975" s="13">
        <v>11</v>
      </c>
      <c r="AX3975" s="22" t="s">
        <v>782</v>
      </c>
      <c r="AY3975" s="19">
        <v>481</v>
      </c>
      <c r="AZ3975" s="23">
        <v>0.48099999999999998</v>
      </c>
      <c r="BA3975" s="19">
        <v>2.3390011008706</v>
      </c>
      <c r="BB3975" s="14">
        <v>1.0487133894633944</v>
      </c>
      <c r="BC3975" s="13">
        <v>39</v>
      </c>
      <c r="BD3975" s="19">
        <v>59250</v>
      </c>
      <c r="BE3975" s="44">
        <v>59.25</v>
      </c>
      <c r="BF3975" s="19">
        <v>108.13293024449925</v>
      </c>
      <c r="BG3975" s="14">
        <v>48.482427711174999</v>
      </c>
      <c r="BH3975" s="22">
        <v>1028</v>
      </c>
      <c r="BI3975" s="23">
        <v>101.07934400000001</v>
      </c>
      <c r="BJ3975" s="23">
        <v>262.75146413736985</v>
      </c>
      <c r="BK3975" s="14">
        <v>117.80711793568963</v>
      </c>
      <c r="BL3975" t="s">
        <v>702</v>
      </c>
    </row>
    <row r="3976" spans="1:64">
      <c r="A3976" t="s">
        <v>5123</v>
      </c>
      <c r="B3976" t="s">
        <v>5120</v>
      </c>
      <c r="C3976" t="s">
        <v>702</v>
      </c>
      <c r="D3976" t="s">
        <v>942</v>
      </c>
      <c r="E3976">
        <v>2017</v>
      </c>
      <c r="F3976" s="23">
        <v>229.16</v>
      </c>
      <c r="G3976" s="23">
        <v>26.31</v>
      </c>
      <c r="H3976" s="22">
        <v>25501</v>
      </c>
      <c r="I3976" s="34">
        <v>200.31062183880493</v>
      </c>
      <c r="J3976" s="13">
        <v>6</v>
      </c>
      <c r="K3976" s="13">
        <v>9</v>
      </c>
      <c r="L3976" s="19">
        <v>22623</v>
      </c>
      <c r="M3976" s="19">
        <v>22.623000000000001</v>
      </c>
      <c r="N3976" s="19">
        <v>135.30816299999998</v>
      </c>
      <c r="O3976" s="17">
        <v>67.549170262616386</v>
      </c>
      <c r="P3976" s="13">
        <v>0</v>
      </c>
      <c r="Q3976" s="13">
        <v>0</v>
      </c>
      <c r="R3976" s="19">
        <v>0</v>
      </c>
      <c r="S3976" s="19">
        <v>0</v>
      </c>
      <c r="T3976" s="19">
        <v>0</v>
      </c>
      <c r="U3976" s="17">
        <v>0</v>
      </c>
      <c r="V3976" s="13">
        <v>0</v>
      </c>
      <c r="W3976" s="13">
        <v>0</v>
      </c>
      <c r="X3976" s="19">
        <v>0</v>
      </c>
      <c r="Y3976" s="19">
        <v>0</v>
      </c>
      <c r="Z3976" s="19">
        <v>0</v>
      </c>
      <c r="AA3976" s="14">
        <v>0</v>
      </c>
      <c r="AB3976" s="13">
        <v>1</v>
      </c>
      <c r="AC3976" s="22" t="s">
        <v>782</v>
      </c>
      <c r="AD3976" s="19">
        <v>0</v>
      </c>
      <c r="AE3976" s="19">
        <v>0</v>
      </c>
      <c r="AF3976" s="19">
        <v>0.34070652000000001</v>
      </c>
      <c r="AG3976" s="14">
        <v>0.17008909306575626</v>
      </c>
      <c r="AH3976" s="22" t="s">
        <v>782</v>
      </c>
      <c r="AI3976" s="23" t="s">
        <v>782</v>
      </c>
      <c r="AJ3976" s="23" t="s">
        <v>782</v>
      </c>
      <c r="AK3976" s="23" t="s">
        <v>782</v>
      </c>
      <c r="AL3976" s="14" t="s">
        <v>782</v>
      </c>
      <c r="AM3976" s="22" t="s">
        <v>782</v>
      </c>
      <c r="AN3976" s="23" t="s">
        <v>782</v>
      </c>
      <c r="AO3976" s="23" t="s">
        <v>782</v>
      </c>
      <c r="AP3976" s="23" t="s">
        <v>782</v>
      </c>
      <c r="AQ3976" s="14" t="s">
        <v>782</v>
      </c>
      <c r="AR3976" s="13">
        <v>1002</v>
      </c>
      <c r="AS3976" s="19">
        <v>19421.608999999993</v>
      </c>
      <c r="AT3976" s="19">
        <v>19.421609000000029</v>
      </c>
      <c r="AU3976" s="19">
        <v>17.246388792000005</v>
      </c>
      <c r="AV3976" s="14">
        <v>8.6098224016690512</v>
      </c>
      <c r="AW3976" s="13">
        <v>11</v>
      </c>
      <c r="AX3976" s="22" t="s">
        <v>782</v>
      </c>
      <c r="AY3976" s="19">
        <v>482.32040599999988</v>
      </c>
      <c r="AZ3976" s="19">
        <v>0.48232040600000003</v>
      </c>
      <c r="BA3976" s="19">
        <v>0.77557121284800001</v>
      </c>
      <c r="BB3976" s="14">
        <v>0.38718426697917296</v>
      </c>
      <c r="BC3976" s="13">
        <v>57</v>
      </c>
      <c r="BD3976" s="19">
        <v>107350</v>
      </c>
      <c r="BE3976" s="19">
        <v>107.34999999999998</v>
      </c>
      <c r="BF3976" s="19">
        <v>235.0322009112862</v>
      </c>
      <c r="BG3976" s="14">
        <v>117.33386814625466</v>
      </c>
      <c r="BH3976" s="22">
        <v>1077</v>
      </c>
      <c r="BI3976" s="23">
        <v>149.87692940600002</v>
      </c>
      <c r="BJ3976" s="23">
        <v>388.70303043613421</v>
      </c>
      <c r="BK3976" s="14">
        <v>194.05013417058501</v>
      </c>
      <c r="BL3976" t="s">
        <v>702</v>
      </c>
    </row>
    <row r="3977" spans="1:64">
      <c r="A3977" t="s">
        <v>5124</v>
      </c>
      <c r="B3977" t="s">
        <v>5120</v>
      </c>
      <c r="C3977" t="s">
        <v>702</v>
      </c>
      <c r="D3977" t="s">
        <v>942</v>
      </c>
      <c r="E3977">
        <v>2018</v>
      </c>
      <c r="F3977" s="23">
        <v>229.16</v>
      </c>
      <c r="G3977" s="23">
        <v>26.35</v>
      </c>
      <c r="H3977" s="22">
        <v>25417</v>
      </c>
      <c r="I3977" s="34">
        <v>200.32485855677501</v>
      </c>
      <c r="J3977" s="13">
        <v>6</v>
      </c>
      <c r="K3977" s="13">
        <v>9</v>
      </c>
      <c r="L3977" s="19">
        <v>22623</v>
      </c>
      <c r="M3977" s="19">
        <v>22.623000000000001</v>
      </c>
      <c r="N3977" s="19">
        <v>135.30816299999998</v>
      </c>
      <c r="O3977" s="17">
        <v>67.544369667757266</v>
      </c>
      <c r="P3977" s="13">
        <v>0</v>
      </c>
      <c r="Q3977" s="13">
        <v>0</v>
      </c>
      <c r="R3977" s="19">
        <v>0</v>
      </c>
      <c r="S3977" s="19">
        <v>0</v>
      </c>
      <c r="T3977" s="19">
        <v>0</v>
      </c>
      <c r="U3977" s="17">
        <v>0</v>
      </c>
      <c r="V3977" s="13">
        <v>0</v>
      </c>
      <c r="W3977" s="13">
        <v>0</v>
      </c>
      <c r="X3977" s="19">
        <v>0</v>
      </c>
      <c r="Y3977" s="19">
        <v>0</v>
      </c>
      <c r="Z3977" s="19">
        <v>0</v>
      </c>
      <c r="AA3977" s="14">
        <v>0</v>
      </c>
      <c r="AB3977" s="13">
        <v>1</v>
      </c>
      <c r="AC3977" s="22" t="s">
        <v>782</v>
      </c>
      <c r="AD3977" s="19">
        <v>0</v>
      </c>
      <c r="AE3977" s="19">
        <v>0</v>
      </c>
      <c r="AF3977" s="19">
        <v>0.37133913599999996</v>
      </c>
      <c r="AG3977" s="14">
        <v>0.18536847532317463</v>
      </c>
      <c r="AH3977" s="22" t="s">
        <v>782</v>
      </c>
      <c r="AI3977" s="23" t="s">
        <v>782</v>
      </c>
      <c r="AJ3977" s="23" t="s">
        <v>782</v>
      </c>
      <c r="AK3977" s="23" t="s">
        <v>782</v>
      </c>
      <c r="AL3977" s="14" t="s">
        <v>782</v>
      </c>
      <c r="AM3977" s="22" t="s">
        <v>782</v>
      </c>
      <c r="AN3977" s="23" t="s">
        <v>782</v>
      </c>
      <c r="AO3977" s="23" t="s">
        <v>782</v>
      </c>
      <c r="AP3977" s="23" t="s">
        <v>782</v>
      </c>
      <c r="AQ3977" s="14" t="s">
        <v>782</v>
      </c>
      <c r="AR3977" s="13">
        <v>1029</v>
      </c>
      <c r="AS3977" s="19">
        <v>20686.733999999997</v>
      </c>
      <c r="AT3977" s="19">
        <v>20.686734000000037</v>
      </c>
      <c r="AU3977" s="19">
        <v>18.369819792000008</v>
      </c>
      <c r="AV3977" s="14">
        <v>9.1700151066342723</v>
      </c>
      <c r="AW3977" s="13">
        <v>10</v>
      </c>
      <c r="AX3977" s="22" t="s">
        <v>782</v>
      </c>
      <c r="AY3977" s="19">
        <v>480</v>
      </c>
      <c r="AZ3977" s="19">
        <v>0.48000000000000004</v>
      </c>
      <c r="BA3977" s="19">
        <v>2.3308749999999998</v>
      </c>
      <c r="BB3977" s="14">
        <v>1.1635475580976864</v>
      </c>
      <c r="BC3977" s="13">
        <v>62</v>
      </c>
      <c r="BD3977" s="19">
        <v>123250</v>
      </c>
      <c r="BE3977" s="19">
        <v>123.24999999999999</v>
      </c>
      <c r="BF3977" s="19">
        <v>276.48704661965655</v>
      </c>
      <c r="BG3977" s="14">
        <v>138.01933949265515</v>
      </c>
      <c r="BH3977" s="22">
        <v>1108</v>
      </c>
      <c r="BI3977" s="23">
        <v>167.03973400000001</v>
      </c>
      <c r="BJ3977" s="23">
        <v>432.86724354765653</v>
      </c>
      <c r="BK3977" s="14">
        <v>216.08264030046757</v>
      </c>
      <c r="BL3977" t="s">
        <v>702</v>
      </c>
    </row>
    <row r="3978" spans="1:64">
      <c r="A3978" t="s">
        <v>5125</v>
      </c>
      <c r="B3978" t="s">
        <v>5120</v>
      </c>
      <c r="C3978" t="s">
        <v>702</v>
      </c>
      <c r="D3978" t="s">
        <v>942</v>
      </c>
      <c r="E3978">
        <v>2019</v>
      </c>
      <c r="F3978" s="23">
        <v>229.16</v>
      </c>
      <c r="G3978" s="23">
        <v>26.41</v>
      </c>
      <c r="H3978" s="22">
        <v>25451</v>
      </c>
      <c r="I3978" s="34">
        <v>203.81618980930369</v>
      </c>
      <c r="J3978" s="22">
        <v>7</v>
      </c>
      <c r="K3978" s="22">
        <v>10</v>
      </c>
      <c r="L3978" s="23">
        <v>22673</v>
      </c>
      <c r="M3978" s="23">
        <v>22.673000000000002</v>
      </c>
      <c r="N3978" s="23">
        <v>135.60721299999997</v>
      </c>
      <c r="O3978" s="14">
        <v>66.534073238675489</v>
      </c>
      <c r="P3978" s="22">
        <v>0</v>
      </c>
      <c r="Q3978" s="22">
        <v>0</v>
      </c>
      <c r="R3978" s="23">
        <v>0</v>
      </c>
      <c r="S3978" s="23">
        <v>0</v>
      </c>
      <c r="T3978" s="23">
        <v>0</v>
      </c>
      <c r="U3978" s="14">
        <v>0</v>
      </c>
      <c r="V3978" s="22">
        <v>0</v>
      </c>
      <c r="W3978" s="22">
        <v>0</v>
      </c>
      <c r="X3978" s="23">
        <v>0</v>
      </c>
      <c r="Y3978" s="23">
        <v>0</v>
      </c>
      <c r="Z3978" s="23">
        <v>0</v>
      </c>
      <c r="AA3978" s="14">
        <v>0</v>
      </c>
      <c r="AB3978" s="22">
        <v>1</v>
      </c>
      <c r="AC3978" s="22">
        <v>1</v>
      </c>
      <c r="AD3978" s="23">
        <v>206.95280686695278</v>
      </c>
      <c r="AE3978" s="23">
        <v>0.20695280686695278</v>
      </c>
      <c r="AF3978" s="23">
        <v>0.28932002399999995</v>
      </c>
      <c r="AG3978" s="14">
        <v>0.14195144373501245</v>
      </c>
      <c r="AH3978" s="22">
        <v>1</v>
      </c>
      <c r="AI3978" s="23">
        <v>39.6</v>
      </c>
      <c r="AJ3978" s="23">
        <v>3.9600000000000003E-2</v>
      </c>
      <c r="AK3978" s="23">
        <v>3.5164800000000003E-2</v>
      </c>
      <c r="AL3978" s="14">
        <v>1.7253192709029249E-2</v>
      </c>
      <c r="AM3978" s="22">
        <v>1054</v>
      </c>
      <c r="AN3978" s="23">
        <v>20888.113999999994</v>
      </c>
      <c r="AO3978" s="23">
        <v>20.888114000000044</v>
      </c>
      <c r="AP3978" s="23">
        <v>18.548645232000009</v>
      </c>
      <c r="AQ3978" s="14">
        <v>9.1006731356104034</v>
      </c>
      <c r="AR3978" s="22">
        <v>1055</v>
      </c>
      <c r="AS3978" s="23">
        <v>20927.713999999993</v>
      </c>
      <c r="AT3978" s="23">
        <v>20.927714000000044</v>
      </c>
      <c r="AU3978" s="23">
        <v>18.583810032000009</v>
      </c>
      <c r="AV3978" s="14">
        <v>9.1179263283194327</v>
      </c>
      <c r="AW3978" s="22">
        <v>11</v>
      </c>
      <c r="AX3978" s="22" t="s">
        <v>782</v>
      </c>
      <c r="AY3978" s="23">
        <v>486</v>
      </c>
      <c r="AZ3978" s="23">
        <v>0.48600000000000004</v>
      </c>
      <c r="BA3978" s="23">
        <v>2.339</v>
      </c>
      <c r="BB3978" s="14">
        <v>1.1476026522664544</v>
      </c>
      <c r="BC3978" s="22">
        <v>62</v>
      </c>
      <c r="BD3978" s="23">
        <v>123250</v>
      </c>
      <c r="BE3978" s="23">
        <v>123.25</v>
      </c>
      <c r="BF3978" s="23">
        <v>279.57039400589576</v>
      </c>
      <c r="BG3978" s="14">
        <v>137.16790323058729</v>
      </c>
      <c r="BH3978" s="22">
        <v>1136</v>
      </c>
      <c r="BI3978" s="23">
        <v>167.54366680686701</v>
      </c>
      <c r="BJ3978" s="23">
        <v>436.38973706189574</v>
      </c>
      <c r="BK3978" s="14">
        <v>214.10945689358368</v>
      </c>
      <c r="BL3978" t="s">
        <v>702</v>
      </c>
    </row>
    <row r="3979" spans="1:64">
      <c r="A3979" t="s">
        <v>5126</v>
      </c>
      <c r="B3979" t="s">
        <v>5120</v>
      </c>
      <c r="C3979" t="s">
        <v>702</v>
      </c>
      <c r="D3979" t="s">
        <v>942</v>
      </c>
      <c r="E3979">
        <v>2020</v>
      </c>
      <c r="F3979" s="23">
        <v>229.16</v>
      </c>
      <c r="G3979" s="23">
        <v>26.52</v>
      </c>
      <c r="H3979" s="22">
        <v>25336</v>
      </c>
      <c r="I3979" s="34">
        <v>204.93775902246927</v>
      </c>
      <c r="J3979" s="22">
        <v>7</v>
      </c>
      <c r="K3979" s="22">
        <v>12</v>
      </c>
      <c r="L3979" s="23">
        <v>33200</v>
      </c>
      <c r="M3979" s="23">
        <v>33.199999999999996</v>
      </c>
      <c r="N3979" s="23">
        <v>198.5692</v>
      </c>
      <c r="O3979" s="14">
        <v>96.892442343057425</v>
      </c>
      <c r="P3979" s="22">
        <v>0</v>
      </c>
      <c r="Q3979" s="22">
        <v>0</v>
      </c>
      <c r="R3979" s="23">
        <v>0</v>
      </c>
      <c r="S3979" s="23">
        <v>0</v>
      </c>
      <c r="T3979" s="23">
        <v>0</v>
      </c>
      <c r="U3979" s="14">
        <v>0</v>
      </c>
      <c r="V3979" s="22">
        <v>0</v>
      </c>
      <c r="W3979" s="22">
        <v>0</v>
      </c>
      <c r="X3979" s="23">
        <v>0</v>
      </c>
      <c r="Y3979" s="23">
        <v>0</v>
      </c>
      <c r="Z3979" s="23">
        <v>0</v>
      </c>
      <c r="AA3979" s="14">
        <v>0</v>
      </c>
      <c r="AB3979" s="22">
        <v>1</v>
      </c>
      <c r="AC3979" s="22">
        <v>1</v>
      </c>
      <c r="AD3979" s="23">
        <v>217.72148068669526</v>
      </c>
      <c r="AE3979" s="23">
        <v>0.21772148068669525</v>
      </c>
      <c r="AF3979" s="23">
        <v>0.30437462999999998</v>
      </c>
      <c r="AG3979" s="14">
        <v>0.1485205222560419</v>
      </c>
      <c r="AH3979" s="22">
        <v>3</v>
      </c>
      <c r="AI3979" s="23">
        <v>49.75</v>
      </c>
      <c r="AJ3979" s="23">
        <v>4.9750000000000003E-2</v>
      </c>
      <c r="AK3979" s="23">
        <v>4.4178000000000009E-2</v>
      </c>
      <c r="AL3979" s="14">
        <v>2.1556788856638351E-2</v>
      </c>
      <c r="AM3979" s="22">
        <v>1107</v>
      </c>
      <c r="AN3979" s="23">
        <v>23144.008999999987</v>
      </c>
      <c r="AO3979" s="23">
        <v>23.14400900000004</v>
      </c>
      <c r="AP3979" s="23">
        <v>20.551879991999993</v>
      </c>
      <c r="AQ3979" s="14">
        <v>10.028352066515325</v>
      </c>
      <c r="AR3979" s="22">
        <v>1110</v>
      </c>
      <c r="AS3979" s="23">
        <v>23193.758999999987</v>
      </c>
      <c r="AT3979" s="23">
        <v>23.193759000000039</v>
      </c>
      <c r="AU3979" s="23">
        <v>20.596057991999992</v>
      </c>
      <c r="AV3979" s="14">
        <v>10.049908855371962</v>
      </c>
      <c r="AW3979" s="22">
        <v>11</v>
      </c>
      <c r="AX3979" s="22">
        <v>12</v>
      </c>
      <c r="AY3979" s="23">
        <v>526</v>
      </c>
      <c r="AZ3979" s="23">
        <v>0.52600000000000002</v>
      </c>
      <c r="BA3979" s="23">
        <v>2.4302099999999998</v>
      </c>
      <c r="BB3979" s="14">
        <v>1.1858283273867325</v>
      </c>
      <c r="BC3979" s="22">
        <v>62</v>
      </c>
      <c r="BD3979" s="23">
        <v>123250</v>
      </c>
      <c r="BE3979" s="23">
        <v>123.24999999999999</v>
      </c>
      <c r="BF3979" s="23">
        <v>279.96572051262785</v>
      </c>
      <c r="BG3979" s="14">
        <v>136.6101209694269</v>
      </c>
      <c r="BH3979" s="22">
        <v>1191</v>
      </c>
      <c r="BI3979" s="23">
        <v>180.38748048068669</v>
      </c>
      <c r="BJ3979" s="23">
        <v>501.86556313462779</v>
      </c>
      <c r="BK3979" s="14">
        <v>244.88682101749907</v>
      </c>
      <c r="BL3979" t="s">
        <v>702</v>
      </c>
    </row>
    <row r="3980" spans="1:64">
      <c r="A3980" t="s">
        <v>5127</v>
      </c>
      <c r="B3980" t="s">
        <v>5120</v>
      </c>
      <c r="C3980" t="s">
        <v>702</v>
      </c>
      <c r="D3980" t="s">
        <v>942</v>
      </c>
      <c r="E3980">
        <v>2021</v>
      </c>
      <c r="F3980" s="23">
        <v>229.16</v>
      </c>
      <c r="G3980" s="23">
        <v>26.45</v>
      </c>
      <c r="H3980" s="22">
        <v>25303</v>
      </c>
      <c r="I3980" s="34">
        <v>189.96</v>
      </c>
      <c r="J3980" s="22">
        <v>8</v>
      </c>
      <c r="K3980" s="22">
        <v>13</v>
      </c>
      <c r="L3980" s="23">
        <v>32748</v>
      </c>
      <c r="M3980" s="23">
        <v>32.747999999999998</v>
      </c>
      <c r="N3980" s="23">
        <v>195.86578800000001</v>
      </c>
      <c r="O3980" s="14">
        <v>103.11</v>
      </c>
      <c r="P3980" s="22">
        <v>0</v>
      </c>
      <c r="Q3980" s="22">
        <v>0</v>
      </c>
      <c r="R3980" s="23">
        <v>0</v>
      </c>
      <c r="S3980" s="23">
        <v>0</v>
      </c>
      <c r="T3980" s="23">
        <v>0</v>
      </c>
      <c r="U3980" s="14">
        <v>0</v>
      </c>
      <c r="V3980" s="22">
        <v>0</v>
      </c>
      <c r="W3980" s="22">
        <v>0</v>
      </c>
      <c r="X3980" s="23">
        <v>0</v>
      </c>
      <c r="Y3980" s="23">
        <v>0</v>
      </c>
      <c r="Z3980" s="23">
        <v>0</v>
      </c>
      <c r="AA3980" s="14">
        <v>0</v>
      </c>
      <c r="AB3980" s="22">
        <v>1</v>
      </c>
      <c r="AC3980" s="22">
        <v>1</v>
      </c>
      <c r="AD3980" s="23">
        <v>258.45677899999998</v>
      </c>
      <c r="AE3980" s="23">
        <v>0.25845677900000003</v>
      </c>
      <c r="AF3980" s="23">
        <v>0.36132257699999998</v>
      </c>
      <c r="AG3980" s="14">
        <v>0.19</v>
      </c>
      <c r="AH3980" s="22">
        <v>4</v>
      </c>
      <c r="AI3980" s="23">
        <v>799.11</v>
      </c>
      <c r="AJ3980" s="23">
        <v>0.79910999999999999</v>
      </c>
      <c r="AK3980" s="23">
        <v>0.71506193799999995</v>
      </c>
      <c r="AL3980" s="14">
        <v>0.38</v>
      </c>
      <c r="AM3980" s="22">
        <v>1194</v>
      </c>
      <c r="AN3980" s="23">
        <v>24400.263999999999</v>
      </c>
      <c r="AO3980" s="23">
        <v>24.400264</v>
      </c>
      <c r="AP3980" s="23">
        <v>21.833915300000001</v>
      </c>
      <c r="AQ3980" s="14">
        <v>11.49</v>
      </c>
      <c r="AR3980" s="22">
        <v>1198</v>
      </c>
      <c r="AS3980" s="23">
        <v>25199.374</v>
      </c>
      <c r="AT3980" s="23">
        <v>25.199373999999999</v>
      </c>
      <c r="AU3980" s="23">
        <v>22.548977239999999</v>
      </c>
      <c r="AV3980" s="14">
        <v>11.87</v>
      </c>
      <c r="AW3980" s="22">
        <v>11</v>
      </c>
      <c r="AX3980" s="22">
        <v>12</v>
      </c>
      <c r="AY3980" s="23">
        <v>392</v>
      </c>
      <c r="AZ3980" s="23">
        <v>0.39200000000000002</v>
      </c>
      <c r="BA3980" s="23">
        <v>2.4476119999999999</v>
      </c>
      <c r="BB3980" s="14">
        <v>1.29</v>
      </c>
      <c r="BC3980" s="22">
        <v>64</v>
      </c>
      <c r="BD3980" s="23">
        <v>129500</v>
      </c>
      <c r="BE3980" s="23">
        <v>129.5</v>
      </c>
      <c r="BF3980" s="23">
        <v>256.03555360000001</v>
      </c>
      <c r="BG3980" s="14">
        <v>134.78</v>
      </c>
      <c r="BH3980" s="22">
        <v>1282</v>
      </c>
      <c r="BI3980" s="23">
        <v>188.1</v>
      </c>
      <c r="BJ3980" s="23">
        <v>477.26</v>
      </c>
      <c r="BK3980" s="14">
        <v>251.24</v>
      </c>
      <c r="BL3980" t="s">
        <v>702</v>
      </c>
    </row>
    <row r="3981" spans="1:64">
      <c r="A3981" t="s">
        <v>5128</v>
      </c>
      <c r="B3981" t="s">
        <v>5120</v>
      </c>
      <c r="C3981" t="s">
        <v>702</v>
      </c>
      <c r="D3981" s="111" t="s">
        <v>942</v>
      </c>
      <c r="E3981" s="110">
        <v>2022</v>
      </c>
      <c r="F3981" s="23"/>
      <c r="G3981" s="23"/>
      <c r="H3981" s="22">
        <v>25511</v>
      </c>
      <c r="I3981" s="34">
        <v>184.89194628291696</v>
      </c>
      <c r="J3981" s="22">
        <v>8</v>
      </c>
      <c r="K3981" s="22">
        <v>12</v>
      </c>
      <c r="L3981" s="23">
        <v>25448</v>
      </c>
      <c r="M3981" s="23">
        <v>25.448</v>
      </c>
      <c r="N3981" s="23">
        <v>150.60126399999999</v>
      </c>
      <c r="O3981" s="14">
        <v>81.453663627702724</v>
      </c>
      <c r="P3981" s="22">
        <v>0</v>
      </c>
      <c r="Q3981" s="22">
        <v>0</v>
      </c>
      <c r="R3981" s="23">
        <v>0</v>
      </c>
      <c r="S3981" s="23">
        <v>0</v>
      </c>
      <c r="T3981" s="23">
        <v>0</v>
      </c>
      <c r="U3981" s="14">
        <v>0</v>
      </c>
      <c r="V3981" s="22">
        <v>0</v>
      </c>
      <c r="W3981" s="22">
        <v>0</v>
      </c>
      <c r="X3981" s="23">
        <v>0</v>
      </c>
      <c r="Y3981" s="23">
        <v>0</v>
      </c>
      <c r="Z3981" s="23">
        <v>0</v>
      </c>
      <c r="AA3981" s="14">
        <v>0</v>
      </c>
      <c r="AB3981" s="22">
        <v>1</v>
      </c>
      <c r="AC3981" s="22">
        <v>1</v>
      </c>
      <c r="AD3981" s="23">
        <v>326.79677253218898</v>
      </c>
      <c r="AE3981" s="23">
        <v>0.32679677253218897</v>
      </c>
      <c r="AF3981" s="23">
        <v>0.45686188799999999</v>
      </c>
      <c r="AG3981" s="14">
        <v>0.24709669468291579</v>
      </c>
      <c r="AH3981" s="22">
        <v>4</v>
      </c>
      <c r="AI3981" s="23">
        <v>799.11</v>
      </c>
      <c r="AJ3981" s="23">
        <v>0.79910999999999999</v>
      </c>
      <c r="AK3981" s="23">
        <v>0.81857945071115901</v>
      </c>
      <c r="AL3981" s="14">
        <v>0.44273396822736105</v>
      </c>
      <c r="AM3981" s="22">
        <v>1354</v>
      </c>
      <c r="AN3981" s="23">
        <v>27272.400000000016</v>
      </c>
      <c r="AO3981" s="23">
        <v>27.272400000000019</v>
      </c>
      <c r="AP3981" s="23">
        <v>27.936862524026779</v>
      </c>
      <c r="AQ3981" s="14">
        <v>15.109832031990459</v>
      </c>
      <c r="AR3981" s="22">
        <v>1358</v>
      </c>
      <c r="AS3981" s="23">
        <v>28071.510000000002</v>
      </c>
      <c r="AT3981" s="23">
        <v>28.07151</v>
      </c>
      <c r="AU3981" s="23">
        <v>28.755441974737959</v>
      </c>
      <c r="AV3981" s="14">
        <v>15.552566000217832</v>
      </c>
      <c r="AW3981" s="22">
        <v>11</v>
      </c>
      <c r="AX3981" s="22">
        <v>12</v>
      </c>
      <c r="AY3981" s="23">
        <v>386.5</v>
      </c>
      <c r="AZ3981" s="23">
        <v>0.38650000000000001</v>
      </c>
      <c r="BA3981" s="23">
        <v>2.4476119999999999</v>
      </c>
      <c r="BB3981" s="14">
        <v>1.3238067147904464</v>
      </c>
      <c r="BC3981" s="22">
        <v>63</v>
      </c>
      <c r="BD3981" s="23">
        <v>146300</v>
      </c>
      <c r="BE3981" s="23">
        <v>146.29999999999998</v>
      </c>
      <c r="BF3981" s="23">
        <v>356.52841325408031</v>
      </c>
      <c r="BG3981" s="14">
        <v>192.83068863828692</v>
      </c>
      <c r="BH3981" s="22">
        <v>1441</v>
      </c>
      <c r="BI3981" s="23">
        <v>200.53280677253218</v>
      </c>
      <c r="BJ3981" s="23">
        <v>538.7895931168182</v>
      </c>
      <c r="BK3981" s="14">
        <v>291.40782167568079</v>
      </c>
      <c r="BL3981" t="s">
        <v>702</v>
      </c>
    </row>
    <row r="3982" spans="1:64">
      <c r="A3982" t="s">
        <v>5129</v>
      </c>
      <c r="B3982" t="s">
        <v>5120</v>
      </c>
      <c r="C3982" t="s">
        <v>702</v>
      </c>
      <c r="D3982" t="s">
        <v>942</v>
      </c>
      <c r="E3982">
        <v>2023</v>
      </c>
      <c r="F3982">
        <v>229.16</v>
      </c>
      <c r="G3982">
        <v>30</v>
      </c>
      <c r="H3982">
        <v>25456</v>
      </c>
      <c r="I3982">
        <v>184.89194628291696</v>
      </c>
      <c r="J3982">
        <v>8</v>
      </c>
      <c r="K3982">
        <v>12</v>
      </c>
      <c r="L3982">
        <v>25448</v>
      </c>
      <c r="M3982">
        <v>25.448</v>
      </c>
      <c r="N3982">
        <v>150.60126399999999</v>
      </c>
      <c r="O3982">
        <v>81.453663627702724</v>
      </c>
      <c r="P3982">
        <v>0</v>
      </c>
      <c r="Q3982">
        <v>0</v>
      </c>
      <c r="R3982">
        <v>0</v>
      </c>
      <c r="S3982">
        <v>0</v>
      </c>
      <c r="T3982">
        <v>0</v>
      </c>
      <c r="U3982">
        <v>0</v>
      </c>
      <c r="V3982">
        <v>0</v>
      </c>
      <c r="W3982">
        <v>0</v>
      </c>
      <c r="X3982">
        <v>0</v>
      </c>
      <c r="Y3982">
        <v>0</v>
      </c>
      <c r="Z3982">
        <v>0</v>
      </c>
      <c r="AA3982">
        <v>0</v>
      </c>
      <c r="AB3982">
        <v>1</v>
      </c>
      <c r="AC3982">
        <v>1</v>
      </c>
      <c r="AD3982">
        <v>321.76003218884102</v>
      </c>
      <c r="AE3982">
        <v>0.32176003218884103</v>
      </c>
      <c r="AF3982">
        <v>0.44982052500000003</v>
      </c>
      <c r="AG3982">
        <v>0.24328832815232312</v>
      </c>
      <c r="AH3982">
        <v>6</v>
      </c>
      <c r="AI3982">
        <v>818.71</v>
      </c>
      <c r="AJ3982">
        <v>0.81871000000000005</v>
      </c>
      <c r="AK3982">
        <v>0.76793999999999996</v>
      </c>
      <c r="AL3982">
        <v>0.44864199999999999</v>
      </c>
      <c r="AM3982">
        <v>1700</v>
      </c>
      <c r="AN3982">
        <v>31683.505000000001</v>
      </c>
      <c r="AO3982">
        <v>31.683505</v>
      </c>
      <c r="AP3982">
        <v>29.718723000000001</v>
      </c>
      <c r="AQ3982">
        <v>16.073562747035592</v>
      </c>
      <c r="AR3982">
        <v>1895</v>
      </c>
      <c r="AS3982">
        <v>32644.679</v>
      </c>
      <c r="AT3982">
        <v>32.644679000000103</v>
      </c>
      <c r="AU3982">
        <v>30.6202922127815</v>
      </c>
      <c r="AV3982">
        <v>16.561182262599534</v>
      </c>
      <c r="AW3982">
        <v>11</v>
      </c>
      <c r="AX3982">
        <v>12</v>
      </c>
      <c r="AY3982">
        <v>386.5</v>
      </c>
      <c r="AZ3982">
        <v>0.38650000000000001</v>
      </c>
      <c r="BA3982">
        <v>2.4476119999999999</v>
      </c>
      <c r="BB3982">
        <v>1.3238067147904464</v>
      </c>
      <c r="BC3982">
        <v>67</v>
      </c>
      <c r="BD3982">
        <v>170500</v>
      </c>
      <c r="BE3982">
        <v>170.5</v>
      </c>
      <c r="BF3982">
        <v>513.91539499999999</v>
      </c>
      <c r="BG3982">
        <v>277.95445141435187</v>
      </c>
      <c r="BH3982">
        <v>1982</v>
      </c>
      <c r="BI3982">
        <v>229.30093903218898</v>
      </c>
      <c r="BJ3982">
        <v>698.03438373778147</v>
      </c>
      <c r="BK3982">
        <v>377.53639234759692</v>
      </c>
      <c r="BL3982" t="s">
        <v>702</v>
      </c>
    </row>
    <row r="3983" spans="1:64">
      <c r="A3983" t="s">
        <v>5130</v>
      </c>
      <c r="B3983" t="s">
        <v>5120</v>
      </c>
      <c r="C3983" t="s">
        <v>702</v>
      </c>
      <c r="D3983" t="s">
        <v>942</v>
      </c>
      <c r="E3983">
        <v>2024</v>
      </c>
      <c r="F3983">
        <v>229.16</v>
      </c>
      <c r="G3983">
        <v>30.12</v>
      </c>
      <c r="H3983">
        <v>25424</v>
      </c>
      <c r="I3983">
        <v>174.33486331740298</v>
      </c>
      <c r="J3983">
        <v>9</v>
      </c>
      <c r="K3983">
        <v>13</v>
      </c>
      <c r="L3983">
        <v>25497</v>
      </c>
      <c r="M3983">
        <v>25.497</v>
      </c>
      <c r="N3983">
        <v>150.891246</v>
      </c>
      <c r="O3983">
        <v>86.552536382398543</v>
      </c>
      <c r="P3983">
        <v>0</v>
      </c>
      <c r="Q3983">
        <v>0</v>
      </c>
      <c r="R3983">
        <v>0</v>
      </c>
      <c r="S3983">
        <v>0</v>
      </c>
      <c r="T3983">
        <v>0</v>
      </c>
      <c r="U3983">
        <v>0</v>
      </c>
      <c r="V3983">
        <v>0</v>
      </c>
      <c r="W3983">
        <v>0</v>
      </c>
      <c r="X3983">
        <v>0</v>
      </c>
      <c r="Y3983">
        <v>0</v>
      </c>
      <c r="Z3983">
        <v>0</v>
      </c>
      <c r="AA3983">
        <v>0</v>
      </c>
      <c r="AB3983">
        <v>1</v>
      </c>
      <c r="AC3983">
        <v>1</v>
      </c>
      <c r="AD3983">
        <v>50</v>
      </c>
      <c r="AE3983">
        <v>0.05</v>
      </c>
      <c r="AF3983">
        <v>0.410908512</v>
      </c>
      <c r="AG3983">
        <v>0.23570071079350258</v>
      </c>
      <c r="AH3983">
        <v>6</v>
      </c>
      <c r="AI3983">
        <v>818.71</v>
      </c>
      <c r="AJ3983">
        <v>0.81871000000000005</v>
      </c>
      <c r="AK3983">
        <v>0.73843041687504063</v>
      </c>
      <c r="AL3983">
        <v>0.42357013555608575</v>
      </c>
      <c r="AM3983">
        <v>1969</v>
      </c>
      <c r="AN3983">
        <v>35400.765000000036</v>
      </c>
      <c r="AO3983">
        <v>35.400764999999993</v>
      </c>
      <c r="AP3983">
        <v>31.929500869227617</v>
      </c>
      <c r="AQ3983">
        <v>18.315040526974304</v>
      </c>
      <c r="AR3983">
        <v>2350</v>
      </c>
      <c r="AS3983">
        <v>36544.627000000248</v>
      </c>
      <c r="AT3983">
        <v>36.544626999999679</v>
      </c>
      <c r="AU3983">
        <v>32.96120011988743</v>
      </c>
      <c r="AV3983">
        <v>18.90683222659634</v>
      </c>
      <c r="AW3983">
        <v>9</v>
      </c>
      <c r="AX3983">
        <v>10</v>
      </c>
      <c r="AY3983">
        <v>376.5</v>
      </c>
      <c r="AZ3983">
        <v>0.3765</v>
      </c>
      <c r="BA3983">
        <v>2.4303369999999997</v>
      </c>
      <c r="BB3983">
        <v>1.3940625264237618</v>
      </c>
      <c r="BC3983">
        <v>68</v>
      </c>
      <c r="BD3983">
        <v>170501</v>
      </c>
      <c r="BE3983">
        <v>170.50099999999992</v>
      </c>
      <c r="BF3983">
        <v>438.44760556692592</v>
      </c>
      <c r="BG3983">
        <v>251.49737535209223</v>
      </c>
      <c r="BH3983">
        <v>2437</v>
      </c>
      <c r="BI3983">
        <v>232.96912699999959</v>
      </c>
      <c r="BJ3983">
        <v>625.14129719881339</v>
      </c>
      <c r="BK3983">
        <v>358.58650719830439</v>
      </c>
      <c r="BL3983" t="s">
        <v>702</v>
      </c>
    </row>
    <row r="3984" spans="1:64">
      <c r="A3984" t="s">
        <v>5131</v>
      </c>
      <c r="B3984" t="s">
        <v>5132</v>
      </c>
      <c r="C3984" t="s">
        <v>703</v>
      </c>
      <c r="D3984" t="s">
        <v>942</v>
      </c>
      <c r="E3984">
        <v>2012</v>
      </c>
      <c r="F3984" s="23">
        <v>113.35</v>
      </c>
      <c r="G3984" s="23">
        <v>11.81</v>
      </c>
      <c r="H3984" s="22">
        <v>8936</v>
      </c>
      <c r="I3984" s="34">
        <v>73.079118999999992</v>
      </c>
      <c r="J3984" s="22">
        <v>4</v>
      </c>
      <c r="K3984" s="22" t="s">
        <v>782</v>
      </c>
      <c r="L3984" s="23">
        <v>1582</v>
      </c>
      <c r="M3984" s="23">
        <v>1.5820000000000001</v>
      </c>
      <c r="N3984" s="23">
        <v>9.6452630000000017</v>
      </c>
      <c r="O3984" s="14">
        <v>13.198384342865438</v>
      </c>
      <c r="P3984" s="22">
        <v>0</v>
      </c>
      <c r="Q3984" s="22" t="s">
        <v>782</v>
      </c>
      <c r="R3984" s="23">
        <v>0</v>
      </c>
      <c r="S3984" s="23">
        <v>0</v>
      </c>
      <c r="T3984" s="23">
        <v>0</v>
      </c>
      <c r="U3984" s="14">
        <v>0</v>
      </c>
      <c r="V3984" s="22">
        <v>0</v>
      </c>
      <c r="W3984" s="22" t="s">
        <v>782</v>
      </c>
      <c r="X3984" s="23">
        <v>0</v>
      </c>
      <c r="Y3984" s="23">
        <v>0</v>
      </c>
      <c r="Z3984" s="23">
        <v>0</v>
      </c>
      <c r="AA3984" s="14">
        <v>0</v>
      </c>
      <c r="AB3984" s="22">
        <v>0</v>
      </c>
      <c r="AC3984" s="22" t="s">
        <v>782</v>
      </c>
      <c r="AD3984" s="23">
        <v>0</v>
      </c>
      <c r="AE3984" s="23">
        <v>0</v>
      </c>
      <c r="AF3984" s="23">
        <v>0</v>
      </c>
      <c r="AG3984" s="14">
        <v>0</v>
      </c>
      <c r="AH3984" s="22" t="s">
        <v>782</v>
      </c>
      <c r="AI3984" s="23" t="s">
        <v>782</v>
      </c>
      <c r="AJ3984" s="23" t="s">
        <v>782</v>
      </c>
      <c r="AK3984" s="23" t="s">
        <v>782</v>
      </c>
      <c r="AL3984" s="14" t="s">
        <v>782</v>
      </c>
      <c r="AM3984" s="22" t="s">
        <v>782</v>
      </c>
      <c r="AN3984" s="23" t="s">
        <v>782</v>
      </c>
      <c r="AO3984" s="23" t="s">
        <v>782</v>
      </c>
      <c r="AP3984" s="23" t="s">
        <v>782</v>
      </c>
      <c r="AQ3984" s="14" t="s">
        <v>782</v>
      </c>
      <c r="AR3984" s="22">
        <v>384</v>
      </c>
      <c r="AS3984" s="23">
        <v>6592.4840000000086</v>
      </c>
      <c r="AT3984" s="23">
        <v>6.5924840000000087</v>
      </c>
      <c r="AU3984" s="23">
        <v>5.1612299999999998</v>
      </c>
      <c r="AV3984" s="14">
        <v>7.0625235643576936</v>
      </c>
      <c r="AW3984" s="22">
        <v>4</v>
      </c>
      <c r="AX3984" s="22" t="s">
        <v>782</v>
      </c>
      <c r="AY3984" s="23">
        <v>76</v>
      </c>
      <c r="AZ3984" s="23">
        <v>7.5999999999999998E-2</v>
      </c>
      <c r="BA3984" s="23">
        <v>0.15115299999999998</v>
      </c>
      <c r="BB3984" s="14">
        <v>0.20683473209358202</v>
      </c>
      <c r="BC3984" s="22">
        <v>0</v>
      </c>
      <c r="BD3984" s="23">
        <v>0</v>
      </c>
      <c r="BE3984" s="23">
        <v>0</v>
      </c>
      <c r="BF3984" s="23">
        <v>0</v>
      </c>
      <c r="BG3984" s="14">
        <v>0</v>
      </c>
      <c r="BH3984" s="22">
        <v>392</v>
      </c>
      <c r="BI3984" s="23">
        <v>8.250484000000009</v>
      </c>
      <c r="BJ3984" s="23">
        <v>14.957646</v>
      </c>
      <c r="BK3984" s="14">
        <v>20.467742639316715</v>
      </c>
      <c r="BL3984" t="s">
        <v>703</v>
      </c>
    </row>
    <row r="3985" spans="1:64">
      <c r="A3985" t="s">
        <v>5133</v>
      </c>
      <c r="B3985" t="s">
        <v>5132</v>
      </c>
      <c r="C3985" t="s">
        <v>703</v>
      </c>
      <c r="D3985" t="s">
        <v>942</v>
      </c>
      <c r="E3985">
        <v>2015</v>
      </c>
      <c r="F3985" s="23">
        <v>113.35</v>
      </c>
      <c r="G3985" s="23">
        <v>11.89</v>
      </c>
      <c r="H3985" s="22">
        <v>8942</v>
      </c>
      <c r="I3985" s="34">
        <v>72.069573488025739</v>
      </c>
      <c r="J3985" s="13">
        <v>2</v>
      </c>
      <c r="K3985" s="13">
        <v>2</v>
      </c>
      <c r="L3985" s="19">
        <v>1052</v>
      </c>
      <c r="M3985" s="35">
        <v>1.052</v>
      </c>
      <c r="N3985" s="19">
        <v>6.2923854409058491</v>
      </c>
      <c r="O3985" s="17">
        <v>8.730987483853113</v>
      </c>
      <c r="P3985" s="36">
        <v>0</v>
      </c>
      <c r="Q3985" s="37">
        <v>0</v>
      </c>
      <c r="R3985" s="38">
        <v>0</v>
      </c>
      <c r="S3985" s="27">
        <v>0</v>
      </c>
      <c r="T3985" s="23">
        <v>0</v>
      </c>
      <c r="U3985" s="17">
        <v>0</v>
      </c>
      <c r="V3985" s="22">
        <v>0</v>
      </c>
      <c r="W3985" s="22">
        <v>0</v>
      </c>
      <c r="X3985" s="23">
        <v>0</v>
      </c>
      <c r="Y3985" s="27">
        <v>0</v>
      </c>
      <c r="Z3985" s="27">
        <v>0</v>
      </c>
      <c r="AA3985" s="14">
        <v>0</v>
      </c>
      <c r="AB3985" s="39">
        <v>1</v>
      </c>
      <c r="AC3985" s="22" t="s">
        <v>782</v>
      </c>
      <c r="AD3985" s="23">
        <v>0</v>
      </c>
      <c r="AE3985" s="23">
        <v>0</v>
      </c>
      <c r="AF3985" s="23">
        <v>0</v>
      </c>
      <c r="AG3985" s="14">
        <v>0</v>
      </c>
      <c r="AH3985" s="22" t="s">
        <v>782</v>
      </c>
      <c r="AI3985" s="23" t="s">
        <v>782</v>
      </c>
      <c r="AJ3985" s="23" t="s">
        <v>782</v>
      </c>
      <c r="AK3985" s="23" t="s">
        <v>782</v>
      </c>
      <c r="AL3985" s="14" t="s">
        <v>782</v>
      </c>
      <c r="AM3985" s="22" t="s">
        <v>782</v>
      </c>
      <c r="AN3985" s="23" t="s">
        <v>782</v>
      </c>
      <c r="AO3985" s="23" t="s">
        <v>782</v>
      </c>
      <c r="AP3985" s="23" t="s">
        <v>782</v>
      </c>
      <c r="AQ3985" s="14" t="s">
        <v>782</v>
      </c>
      <c r="AR3985" s="40">
        <v>424</v>
      </c>
      <c r="AS3985" s="41">
        <v>7045.7590000000046</v>
      </c>
      <c r="AT3985" s="23">
        <v>7.0457590000000048</v>
      </c>
      <c r="AU3985" s="23">
        <v>6.2577808475178687</v>
      </c>
      <c r="AV3985" s="14">
        <v>8.6829719459316497</v>
      </c>
      <c r="AW3985" s="22">
        <v>5</v>
      </c>
      <c r="AX3985" s="22" t="s">
        <v>782</v>
      </c>
      <c r="AY3985" s="23">
        <v>127</v>
      </c>
      <c r="AZ3985" s="23">
        <v>0.127</v>
      </c>
      <c r="BA3985" s="23">
        <v>0.33092950755553913</v>
      </c>
      <c r="BB3985" s="14">
        <v>0.45918061053951237</v>
      </c>
      <c r="BC3985" s="42">
        <v>0</v>
      </c>
      <c r="BD3985" s="46">
        <v>0</v>
      </c>
      <c r="BE3985" s="44">
        <v>0</v>
      </c>
      <c r="BF3985" s="23">
        <v>0</v>
      </c>
      <c r="BG3985" s="14">
        <v>0</v>
      </c>
      <c r="BH3985" s="22">
        <v>432</v>
      </c>
      <c r="BI3985" s="23">
        <v>8.2247590000000041</v>
      </c>
      <c r="BJ3985" s="23">
        <v>12.881095795979256</v>
      </c>
      <c r="BK3985" s="14">
        <v>17.873140040324273</v>
      </c>
      <c r="BL3985" t="s">
        <v>703</v>
      </c>
    </row>
    <row r="3986" spans="1:64">
      <c r="A3986" t="s">
        <v>5134</v>
      </c>
      <c r="B3986" t="s">
        <v>5132</v>
      </c>
      <c r="C3986" t="s">
        <v>703</v>
      </c>
      <c r="D3986" t="s">
        <v>942</v>
      </c>
      <c r="E3986">
        <v>2016</v>
      </c>
      <c r="F3986" s="23">
        <v>113.35</v>
      </c>
      <c r="G3986" s="23">
        <v>11.93</v>
      </c>
      <c r="H3986" s="22">
        <v>8889</v>
      </c>
      <c r="I3986" s="34">
        <v>76.028579303279017</v>
      </c>
      <c r="J3986" s="13">
        <v>2</v>
      </c>
      <c r="K3986" s="13">
        <v>2</v>
      </c>
      <c r="L3986" s="19">
        <v>1052</v>
      </c>
      <c r="M3986" s="35">
        <v>1.052</v>
      </c>
      <c r="N3986" s="19">
        <v>6.2920119999999997</v>
      </c>
      <c r="O3986" s="17">
        <v>8.275851078186113</v>
      </c>
      <c r="P3986" s="13">
        <v>0</v>
      </c>
      <c r="Q3986" s="13">
        <v>0</v>
      </c>
      <c r="R3986" s="19">
        <v>0</v>
      </c>
      <c r="S3986" s="27">
        <v>0</v>
      </c>
      <c r="T3986" s="19">
        <v>0</v>
      </c>
      <c r="U3986" s="17">
        <v>0</v>
      </c>
      <c r="V3986" s="13">
        <v>0</v>
      </c>
      <c r="W3986" s="13">
        <v>0</v>
      </c>
      <c r="X3986" s="19">
        <v>0</v>
      </c>
      <c r="Y3986" s="27">
        <v>0</v>
      </c>
      <c r="Z3986" s="19">
        <v>0</v>
      </c>
      <c r="AA3986" s="14">
        <v>0</v>
      </c>
      <c r="AB3986" s="13">
        <v>1</v>
      </c>
      <c r="AC3986" s="22" t="s">
        <v>782</v>
      </c>
      <c r="AD3986" s="19">
        <v>0</v>
      </c>
      <c r="AE3986" s="23">
        <v>0</v>
      </c>
      <c r="AF3986" s="19">
        <v>0</v>
      </c>
      <c r="AG3986" s="14">
        <v>0</v>
      </c>
      <c r="AH3986" s="22" t="s">
        <v>782</v>
      </c>
      <c r="AI3986" s="23" t="s">
        <v>782</v>
      </c>
      <c r="AJ3986" s="23" t="s">
        <v>782</v>
      </c>
      <c r="AK3986" s="23" t="s">
        <v>782</v>
      </c>
      <c r="AL3986" s="14" t="s">
        <v>782</v>
      </c>
      <c r="AM3986" s="22" t="s">
        <v>782</v>
      </c>
      <c r="AN3986" s="23" t="s">
        <v>782</v>
      </c>
      <c r="AO3986" s="23" t="s">
        <v>782</v>
      </c>
      <c r="AP3986" s="23" t="s">
        <v>782</v>
      </c>
      <c r="AQ3986" s="14" t="s">
        <v>782</v>
      </c>
      <c r="AR3986" s="13">
        <v>433</v>
      </c>
      <c r="AS3986" s="19">
        <v>7108.7840000000024</v>
      </c>
      <c r="AT3986" s="23">
        <v>7.1087840000000027</v>
      </c>
      <c r="AU3986" s="19">
        <v>6.312600192000005</v>
      </c>
      <c r="AV3986" s="14">
        <v>8.302930621416662</v>
      </c>
      <c r="AW3986" s="13">
        <v>5</v>
      </c>
      <c r="AX3986" s="22" t="s">
        <v>782</v>
      </c>
      <c r="AY3986" s="19">
        <v>127</v>
      </c>
      <c r="AZ3986" s="23">
        <v>0.127</v>
      </c>
      <c r="BA3986" s="19">
        <v>0.12829399999999999</v>
      </c>
      <c r="BB3986" s="14">
        <v>0.16874443949325096</v>
      </c>
      <c r="BC3986" s="13">
        <v>0</v>
      </c>
      <c r="BD3986" s="19">
        <v>0</v>
      </c>
      <c r="BE3986" s="44">
        <v>0</v>
      </c>
      <c r="BF3986" s="19">
        <v>0</v>
      </c>
      <c r="BG3986" s="14">
        <v>0</v>
      </c>
      <c r="BH3986" s="22">
        <v>441</v>
      </c>
      <c r="BI3986" s="23">
        <v>8.287784000000002</v>
      </c>
      <c r="BJ3986" s="23">
        <v>12.732906192000005</v>
      </c>
      <c r="BK3986" s="14">
        <v>16.747526139096024</v>
      </c>
      <c r="BL3986" t="s">
        <v>703</v>
      </c>
    </row>
    <row r="3987" spans="1:64">
      <c r="A3987" t="s">
        <v>5135</v>
      </c>
      <c r="B3987" t="s">
        <v>5132</v>
      </c>
      <c r="C3987" t="s">
        <v>703</v>
      </c>
      <c r="D3987" t="s">
        <v>942</v>
      </c>
      <c r="E3987">
        <v>2017</v>
      </c>
      <c r="F3987" s="23">
        <v>113.35</v>
      </c>
      <c r="G3987" s="23">
        <v>12.09</v>
      </c>
      <c r="H3987" s="22">
        <v>8885</v>
      </c>
      <c r="I3987" s="34">
        <v>69.791767971365118</v>
      </c>
      <c r="J3987" s="13">
        <v>2</v>
      </c>
      <c r="K3987" s="13">
        <v>2</v>
      </c>
      <c r="L3987" s="19">
        <v>1052</v>
      </c>
      <c r="M3987" s="19">
        <v>1.052</v>
      </c>
      <c r="N3987" s="19">
        <v>6.2920119999999997</v>
      </c>
      <c r="O3987" s="17">
        <v>9.0154070929705519</v>
      </c>
      <c r="P3987" s="13">
        <v>0</v>
      </c>
      <c r="Q3987" s="13">
        <v>0</v>
      </c>
      <c r="R3987" s="19">
        <v>0</v>
      </c>
      <c r="S3987" s="19">
        <v>0</v>
      </c>
      <c r="T3987" s="19">
        <v>0</v>
      </c>
      <c r="U3987" s="17">
        <v>0</v>
      </c>
      <c r="V3987" s="13">
        <v>0</v>
      </c>
      <c r="W3987" s="13">
        <v>0</v>
      </c>
      <c r="X3987" s="19">
        <v>0</v>
      </c>
      <c r="Y3987" s="19">
        <v>0</v>
      </c>
      <c r="Z3987" s="19">
        <v>0</v>
      </c>
      <c r="AA3987" s="14">
        <v>0</v>
      </c>
      <c r="AB3987" s="13">
        <v>1</v>
      </c>
      <c r="AC3987" s="22" t="s">
        <v>782</v>
      </c>
      <c r="AD3987" s="19">
        <v>0</v>
      </c>
      <c r="AE3987" s="19">
        <v>0</v>
      </c>
      <c r="AF3987" s="19">
        <v>1.3756743E-2</v>
      </c>
      <c r="AG3987" s="14">
        <v>1.9711125537963527E-2</v>
      </c>
      <c r="AH3987" s="22" t="s">
        <v>782</v>
      </c>
      <c r="AI3987" s="23" t="s">
        <v>782</v>
      </c>
      <c r="AJ3987" s="23" t="s">
        <v>782</v>
      </c>
      <c r="AK3987" s="23" t="s">
        <v>782</v>
      </c>
      <c r="AL3987" s="14" t="s">
        <v>782</v>
      </c>
      <c r="AM3987" s="22" t="s">
        <v>782</v>
      </c>
      <c r="AN3987" s="23" t="s">
        <v>782</v>
      </c>
      <c r="AO3987" s="23" t="s">
        <v>782</v>
      </c>
      <c r="AP3987" s="23" t="s">
        <v>782</v>
      </c>
      <c r="AQ3987" s="14" t="s">
        <v>782</v>
      </c>
      <c r="AR3987" s="13">
        <v>446</v>
      </c>
      <c r="AS3987" s="19">
        <v>7458.9140000000016</v>
      </c>
      <c r="AT3987" s="19">
        <v>7.4589139999999947</v>
      </c>
      <c r="AU3987" s="19">
        <v>6.6235156320000055</v>
      </c>
      <c r="AV3987" s="14">
        <v>9.4903966821954846</v>
      </c>
      <c r="AW3987" s="13">
        <v>5</v>
      </c>
      <c r="AX3987" s="22" t="s">
        <v>782</v>
      </c>
      <c r="AY3987" s="19">
        <v>111.78782200000001</v>
      </c>
      <c r="AZ3987" s="19">
        <v>0.111787822</v>
      </c>
      <c r="BA3987" s="19">
        <v>0.17975481777600003</v>
      </c>
      <c r="BB3987" s="14">
        <v>0.25755876803371947</v>
      </c>
      <c r="BC3987" s="13">
        <v>0</v>
      </c>
      <c r="BD3987" s="19">
        <v>0</v>
      </c>
      <c r="BE3987" s="19">
        <v>0</v>
      </c>
      <c r="BF3987" s="19">
        <v>0</v>
      </c>
      <c r="BG3987" s="14">
        <v>0</v>
      </c>
      <c r="BH3987" s="22">
        <v>454</v>
      </c>
      <c r="BI3987" s="23">
        <v>8.6227018219999945</v>
      </c>
      <c r="BJ3987" s="23">
        <v>13.109039192776006</v>
      </c>
      <c r="BK3987" s="14">
        <v>18.783073668737721</v>
      </c>
      <c r="BL3987" t="s">
        <v>703</v>
      </c>
    </row>
    <row r="3988" spans="1:64">
      <c r="A3988" t="s">
        <v>5136</v>
      </c>
      <c r="B3988" t="s">
        <v>5132</v>
      </c>
      <c r="C3988" t="s">
        <v>703</v>
      </c>
      <c r="D3988" t="s">
        <v>942</v>
      </c>
      <c r="E3988">
        <v>2018</v>
      </c>
      <c r="F3988" s="23">
        <v>113.35</v>
      </c>
      <c r="G3988" s="23">
        <v>12.23</v>
      </c>
      <c r="H3988" s="22">
        <v>8870</v>
      </c>
      <c r="I3988" s="34">
        <v>69.796728296025478</v>
      </c>
      <c r="J3988" s="13">
        <v>2</v>
      </c>
      <c r="K3988" s="13">
        <v>2</v>
      </c>
      <c r="L3988" s="19">
        <v>1052</v>
      </c>
      <c r="M3988" s="19">
        <v>1.052</v>
      </c>
      <c r="N3988" s="19">
        <v>6.2920119999999997</v>
      </c>
      <c r="O3988" s="17">
        <v>9.0147663846276505</v>
      </c>
      <c r="P3988" s="13">
        <v>0</v>
      </c>
      <c r="Q3988" s="13">
        <v>0</v>
      </c>
      <c r="R3988" s="19">
        <v>0</v>
      </c>
      <c r="S3988" s="19">
        <v>0</v>
      </c>
      <c r="T3988" s="19">
        <v>0</v>
      </c>
      <c r="U3988" s="17">
        <v>0</v>
      </c>
      <c r="V3988" s="13">
        <v>0</v>
      </c>
      <c r="W3988" s="13">
        <v>0</v>
      </c>
      <c r="X3988" s="19">
        <v>0</v>
      </c>
      <c r="Y3988" s="19">
        <v>0</v>
      </c>
      <c r="Z3988" s="19">
        <v>0</v>
      </c>
      <c r="AA3988" s="14">
        <v>0</v>
      </c>
      <c r="AB3988" s="13">
        <v>1</v>
      </c>
      <c r="AC3988" s="22" t="s">
        <v>782</v>
      </c>
      <c r="AD3988" s="19">
        <v>0</v>
      </c>
      <c r="AE3988" s="19">
        <v>0</v>
      </c>
      <c r="AF3988" s="19">
        <v>0</v>
      </c>
      <c r="AG3988" s="14">
        <v>0</v>
      </c>
      <c r="AH3988" s="22" t="s">
        <v>782</v>
      </c>
      <c r="AI3988" s="23" t="s">
        <v>782</v>
      </c>
      <c r="AJ3988" s="23" t="s">
        <v>782</v>
      </c>
      <c r="AK3988" s="23" t="s">
        <v>782</v>
      </c>
      <c r="AL3988" s="14" t="s">
        <v>782</v>
      </c>
      <c r="AM3988" s="22" t="s">
        <v>782</v>
      </c>
      <c r="AN3988" s="23" t="s">
        <v>782</v>
      </c>
      <c r="AO3988" s="23" t="s">
        <v>782</v>
      </c>
      <c r="AP3988" s="23" t="s">
        <v>782</v>
      </c>
      <c r="AQ3988" s="14" t="s">
        <v>782</v>
      </c>
      <c r="AR3988" s="13">
        <v>463</v>
      </c>
      <c r="AS3988" s="19">
        <v>7961.224000000002</v>
      </c>
      <c r="AT3988" s="19">
        <v>7.9612239999999934</v>
      </c>
      <c r="AU3988" s="19">
        <v>7.0695669120000071</v>
      </c>
      <c r="AV3988" s="14">
        <v>10.12879412057281</v>
      </c>
      <c r="AW3988" s="13">
        <v>5</v>
      </c>
      <c r="AX3988" s="22" t="s">
        <v>782</v>
      </c>
      <c r="AY3988" s="19">
        <v>127</v>
      </c>
      <c r="AZ3988" s="19">
        <v>0.127</v>
      </c>
      <c r="BA3988" s="19">
        <v>0.12829399999999999</v>
      </c>
      <c r="BB3988" s="14">
        <v>0.18381090794954294</v>
      </c>
      <c r="BC3988" s="13">
        <v>0</v>
      </c>
      <c r="BD3988" s="19">
        <v>0</v>
      </c>
      <c r="BE3988" s="19">
        <v>0</v>
      </c>
      <c r="BF3988" s="19">
        <v>0</v>
      </c>
      <c r="BG3988" s="14">
        <v>0</v>
      </c>
      <c r="BH3988" s="22">
        <v>471</v>
      </c>
      <c r="BI3988" s="23">
        <v>9.1402239999999928</v>
      </c>
      <c r="BJ3988" s="23">
        <v>13.489872912000006</v>
      </c>
      <c r="BK3988" s="14">
        <v>19.327371413150004</v>
      </c>
      <c r="BL3988" t="s">
        <v>703</v>
      </c>
    </row>
    <row r="3989" spans="1:64">
      <c r="A3989" t="s">
        <v>5137</v>
      </c>
      <c r="B3989" t="s">
        <v>5132</v>
      </c>
      <c r="C3989" t="s">
        <v>703</v>
      </c>
      <c r="D3989" t="s">
        <v>942</v>
      </c>
      <c r="E3989">
        <v>2019</v>
      </c>
      <c r="F3989" s="23">
        <v>113.36</v>
      </c>
      <c r="G3989" s="23">
        <v>12.38</v>
      </c>
      <c r="H3989" s="22">
        <v>8811</v>
      </c>
      <c r="I3989" s="34">
        <v>71.127576173762591</v>
      </c>
      <c r="J3989" s="22">
        <v>2</v>
      </c>
      <c r="K3989" s="22">
        <v>2</v>
      </c>
      <c r="L3989" s="23">
        <v>1052</v>
      </c>
      <c r="M3989" s="23">
        <v>1.052</v>
      </c>
      <c r="N3989" s="23">
        <v>6.2920119999999997</v>
      </c>
      <c r="O3989" s="14">
        <v>8.8460936509755346</v>
      </c>
      <c r="P3989" s="22">
        <v>0</v>
      </c>
      <c r="Q3989" s="22">
        <v>0</v>
      </c>
      <c r="R3989" s="23">
        <v>0</v>
      </c>
      <c r="S3989" s="23">
        <v>0</v>
      </c>
      <c r="T3989" s="23">
        <v>0</v>
      </c>
      <c r="U3989" s="14">
        <v>0</v>
      </c>
      <c r="V3989" s="22">
        <v>0</v>
      </c>
      <c r="W3989" s="22">
        <v>0</v>
      </c>
      <c r="X3989" s="23">
        <v>0</v>
      </c>
      <c r="Y3989" s="23">
        <v>0</v>
      </c>
      <c r="Z3989" s="23">
        <v>0</v>
      </c>
      <c r="AA3989" s="14">
        <v>0</v>
      </c>
      <c r="AB3989" s="22">
        <v>0</v>
      </c>
      <c r="AC3989" s="22">
        <v>0</v>
      </c>
      <c r="AD3989" s="23">
        <v>0</v>
      </c>
      <c r="AE3989" s="23">
        <v>0</v>
      </c>
      <c r="AF3989" s="23">
        <v>0</v>
      </c>
      <c r="AG3989" s="14">
        <v>0</v>
      </c>
      <c r="AH3989" s="22">
        <v>1</v>
      </c>
      <c r="AI3989" s="23">
        <v>14.4</v>
      </c>
      <c r="AJ3989" s="23">
        <v>1.44E-2</v>
      </c>
      <c r="AK3989" s="23">
        <v>1.27872E-2</v>
      </c>
      <c r="AL3989" s="14">
        <v>1.7977837412540592E-2</v>
      </c>
      <c r="AM3989" s="22">
        <v>485</v>
      </c>
      <c r="AN3989" s="23">
        <v>8958.5590000000066</v>
      </c>
      <c r="AO3989" s="23">
        <v>8.9585589999999904</v>
      </c>
      <c r="AP3989" s="23">
        <v>7.9552003920000072</v>
      </c>
      <c r="AQ3989" s="14">
        <v>11.184410913378638</v>
      </c>
      <c r="AR3989" s="22">
        <v>486</v>
      </c>
      <c r="AS3989" s="23">
        <v>8972.9590000000062</v>
      </c>
      <c r="AT3989" s="23">
        <v>8.9729589999999906</v>
      </c>
      <c r="AU3989" s="23">
        <v>7.9679875920000072</v>
      </c>
      <c r="AV3989" s="14">
        <v>11.202388750791178</v>
      </c>
      <c r="AW3989" s="22">
        <v>5</v>
      </c>
      <c r="AX3989" s="22" t="s">
        <v>782</v>
      </c>
      <c r="AY3989" s="23">
        <v>142</v>
      </c>
      <c r="AZ3989" s="23">
        <v>0.14200000000000002</v>
      </c>
      <c r="BA3989" s="23">
        <v>0.18395899999999998</v>
      </c>
      <c r="BB3989" s="14">
        <v>0.25863246000481377</v>
      </c>
      <c r="BC3989" s="22">
        <v>0</v>
      </c>
      <c r="BD3989" s="23">
        <v>0</v>
      </c>
      <c r="BE3989" s="23">
        <v>0</v>
      </c>
      <c r="BF3989" s="23">
        <v>0</v>
      </c>
      <c r="BG3989" s="14">
        <v>0</v>
      </c>
      <c r="BH3989" s="22">
        <v>493</v>
      </c>
      <c r="BI3989" s="23">
        <v>10.16695899999999</v>
      </c>
      <c r="BJ3989" s="23">
        <v>14.443958592000007</v>
      </c>
      <c r="BK3989" s="14">
        <v>20.307114861771524</v>
      </c>
      <c r="BL3989" t="s">
        <v>703</v>
      </c>
    </row>
    <row r="3990" spans="1:64">
      <c r="A3990" t="s">
        <v>5138</v>
      </c>
      <c r="B3990" t="s">
        <v>5132</v>
      </c>
      <c r="C3990" t="s">
        <v>703</v>
      </c>
      <c r="D3990" t="s">
        <v>942</v>
      </c>
      <c r="E3990">
        <v>2020</v>
      </c>
      <c r="F3990" s="23">
        <v>113.36</v>
      </c>
      <c r="G3990" s="23">
        <v>12.54</v>
      </c>
      <c r="H3990" s="22">
        <v>8787</v>
      </c>
      <c r="I3990" s="34">
        <v>70.948355457427084</v>
      </c>
      <c r="J3990" s="22">
        <v>2</v>
      </c>
      <c r="K3990" s="22">
        <v>3</v>
      </c>
      <c r="L3990" s="23">
        <v>1612</v>
      </c>
      <c r="M3990" s="23">
        <v>1.6120000000000001</v>
      </c>
      <c r="N3990" s="23">
        <v>9.6413720000000005</v>
      </c>
      <c r="O3990" s="14">
        <v>13.589281862615341</v>
      </c>
      <c r="P3990" s="22">
        <v>0</v>
      </c>
      <c r="Q3990" s="22">
        <v>0</v>
      </c>
      <c r="R3990" s="23">
        <v>0</v>
      </c>
      <c r="S3990" s="23">
        <v>0</v>
      </c>
      <c r="T3990" s="23">
        <v>0</v>
      </c>
      <c r="U3990" s="14">
        <v>0</v>
      </c>
      <c r="V3990" s="22">
        <v>0</v>
      </c>
      <c r="W3990" s="22">
        <v>0</v>
      </c>
      <c r="X3990" s="23">
        <v>0</v>
      </c>
      <c r="Y3990" s="23">
        <v>0</v>
      </c>
      <c r="Z3990" s="23">
        <v>0</v>
      </c>
      <c r="AA3990" s="14">
        <v>0</v>
      </c>
      <c r="AB3990" s="22">
        <v>0</v>
      </c>
      <c r="AC3990" s="22">
        <v>0</v>
      </c>
      <c r="AD3990" s="23">
        <v>0</v>
      </c>
      <c r="AE3990" s="23">
        <v>0</v>
      </c>
      <c r="AF3990" s="23">
        <v>0</v>
      </c>
      <c r="AG3990" s="14">
        <v>0</v>
      </c>
      <c r="AH3990" s="22">
        <v>2</v>
      </c>
      <c r="AI3990" s="23">
        <v>88.96</v>
      </c>
      <c r="AJ3990" s="23">
        <v>8.8959999999999997E-2</v>
      </c>
      <c r="AK3990" s="23">
        <v>7.8996479999999994E-2</v>
      </c>
      <c r="AL3990" s="14">
        <v>0.11134363790490144</v>
      </c>
      <c r="AM3990" s="22">
        <v>511</v>
      </c>
      <c r="AN3990" s="23">
        <v>9316.3590000000058</v>
      </c>
      <c r="AO3990" s="23">
        <v>9.3163589999999896</v>
      </c>
      <c r="AP3990" s="23">
        <v>8.2729267920000087</v>
      </c>
      <c r="AQ3990" s="14">
        <v>11.660491266727416</v>
      </c>
      <c r="AR3990" s="22">
        <v>513</v>
      </c>
      <c r="AS3990" s="23">
        <v>9405.319000000005</v>
      </c>
      <c r="AT3990" s="23">
        <v>9.4053189999999898</v>
      </c>
      <c r="AU3990" s="23">
        <v>8.3519232720000094</v>
      </c>
      <c r="AV3990" s="14">
        <v>11.771834904632318</v>
      </c>
      <c r="AW3990" s="22">
        <v>4</v>
      </c>
      <c r="AX3990" s="22">
        <v>7</v>
      </c>
      <c r="AY3990" s="23">
        <v>177</v>
      </c>
      <c r="AZ3990" s="23">
        <v>0.17699999999999999</v>
      </c>
      <c r="BA3990" s="23">
        <v>0.19308</v>
      </c>
      <c r="BB3990" s="14">
        <v>0.27214161449571389</v>
      </c>
      <c r="BC3990" s="22">
        <v>0</v>
      </c>
      <c r="BD3990" s="23">
        <v>0</v>
      </c>
      <c r="BE3990" s="23">
        <v>0</v>
      </c>
      <c r="BF3990" s="23">
        <v>0</v>
      </c>
      <c r="BG3990" s="14">
        <v>0</v>
      </c>
      <c r="BH3990" s="22">
        <v>519</v>
      </c>
      <c r="BI3990" s="23">
        <v>11.194318999999989</v>
      </c>
      <c r="BJ3990" s="23">
        <v>18.18637527200001</v>
      </c>
      <c r="BK3990" s="14">
        <v>25.633258381743374</v>
      </c>
      <c r="BL3990" t="s">
        <v>703</v>
      </c>
    </row>
    <row r="3991" spans="1:64">
      <c r="A3991" t="s">
        <v>5139</v>
      </c>
      <c r="B3991" t="s">
        <v>5132</v>
      </c>
      <c r="C3991" t="s">
        <v>703</v>
      </c>
      <c r="D3991" t="s">
        <v>942</v>
      </c>
      <c r="E3991">
        <v>2021</v>
      </c>
      <c r="F3991" s="23">
        <v>113.36</v>
      </c>
      <c r="G3991" s="23">
        <v>12.59</v>
      </c>
      <c r="H3991" s="22">
        <v>8841</v>
      </c>
      <c r="I3991" s="34">
        <v>65.88</v>
      </c>
      <c r="J3991" s="22">
        <v>2</v>
      </c>
      <c r="K3991" s="22">
        <v>3</v>
      </c>
      <c r="L3991" s="23">
        <v>1612</v>
      </c>
      <c r="M3991" s="23">
        <v>1.6120000000000001</v>
      </c>
      <c r="N3991" s="23">
        <v>9.6413720000000005</v>
      </c>
      <c r="O3991" s="14">
        <v>14.63</v>
      </c>
      <c r="P3991" s="22">
        <v>0</v>
      </c>
      <c r="Q3991" s="22">
        <v>0</v>
      </c>
      <c r="R3991" s="23">
        <v>0</v>
      </c>
      <c r="S3991" s="23">
        <v>0</v>
      </c>
      <c r="T3991" s="23">
        <v>0</v>
      </c>
      <c r="U3991" s="14">
        <v>0</v>
      </c>
      <c r="V3991" s="22">
        <v>0</v>
      </c>
      <c r="W3991" s="22">
        <v>0</v>
      </c>
      <c r="X3991" s="23">
        <v>0</v>
      </c>
      <c r="Y3991" s="23">
        <v>0</v>
      </c>
      <c r="Z3991" s="23">
        <v>0</v>
      </c>
      <c r="AA3991" s="14">
        <v>0</v>
      </c>
      <c r="AB3991" s="22">
        <v>0</v>
      </c>
      <c r="AC3991" s="22">
        <v>0</v>
      </c>
      <c r="AD3991" s="23">
        <v>0</v>
      </c>
      <c r="AE3991" s="23">
        <v>0</v>
      </c>
      <c r="AF3991" s="23">
        <v>0</v>
      </c>
      <c r="AG3991" s="14">
        <v>0</v>
      </c>
      <c r="AH3991" s="22">
        <v>3</v>
      </c>
      <c r="AI3991" s="23">
        <v>169.69</v>
      </c>
      <c r="AJ3991" s="23">
        <v>0.16969000000000001</v>
      </c>
      <c r="AK3991" s="23">
        <v>0.15184249999999999</v>
      </c>
      <c r="AL3991" s="14">
        <v>0.23</v>
      </c>
      <c r="AM3991" s="22">
        <v>546</v>
      </c>
      <c r="AN3991" s="23">
        <v>9724.6389999999992</v>
      </c>
      <c r="AO3991" s="23">
        <v>9.7246389999999998</v>
      </c>
      <c r="AP3991" s="23">
        <v>8.7018297929999999</v>
      </c>
      <c r="AQ3991" s="14">
        <v>13.21</v>
      </c>
      <c r="AR3991" s="22">
        <v>549</v>
      </c>
      <c r="AS3991" s="23">
        <v>9894.3289999999997</v>
      </c>
      <c r="AT3991" s="23">
        <v>9.8943290000000008</v>
      </c>
      <c r="AU3991" s="23">
        <v>8.8536722930000007</v>
      </c>
      <c r="AV3991" s="14">
        <v>13.44</v>
      </c>
      <c r="AW3991" s="22">
        <v>4</v>
      </c>
      <c r="AX3991" s="22">
        <v>7</v>
      </c>
      <c r="AY3991" s="23">
        <v>177</v>
      </c>
      <c r="AZ3991" s="23">
        <v>0.17699999999999999</v>
      </c>
      <c r="BA3991" s="23">
        <v>0.19308</v>
      </c>
      <c r="BB3991" s="14">
        <v>0.28999999999999998</v>
      </c>
      <c r="BC3991" s="22">
        <v>0</v>
      </c>
      <c r="BD3991" s="23">
        <v>0</v>
      </c>
      <c r="BE3991" s="23">
        <v>0</v>
      </c>
      <c r="BF3991" s="23">
        <v>0</v>
      </c>
      <c r="BG3991" s="14">
        <v>0</v>
      </c>
      <c r="BH3991" s="22">
        <v>555</v>
      </c>
      <c r="BI3991" s="23">
        <v>11.68</v>
      </c>
      <c r="BJ3991" s="23">
        <v>18.690000000000001</v>
      </c>
      <c r="BK3991" s="14">
        <v>28.37</v>
      </c>
      <c r="BL3991" t="s">
        <v>703</v>
      </c>
    </row>
    <row r="3992" spans="1:64">
      <c r="A3992" t="s">
        <v>5140</v>
      </c>
      <c r="B3992" t="s">
        <v>5132</v>
      </c>
      <c r="C3992" t="s">
        <v>703</v>
      </c>
      <c r="D3992" s="111" t="s">
        <v>942</v>
      </c>
      <c r="E3992" s="110">
        <v>2022</v>
      </c>
      <c r="F3992" s="23"/>
      <c r="G3992" s="23"/>
      <c r="H3992" s="22">
        <v>8920</v>
      </c>
      <c r="I3992" s="34">
        <v>64.64804048620671</v>
      </c>
      <c r="J3992" s="22">
        <v>2</v>
      </c>
      <c r="K3992" s="22">
        <v>4</v>
      </c>
      <c r="L3992" s="23">
        <v>1662</v>
      </c>
      <c r="M3992" s="23">
        <v>1.6619999999999999</v>
      </c>
      <c r="N3992" s="23">
        <v>9.8357159999999997</v>
      </c>
      <c r="O3992" s="14">
        <v>15.214252320762215</v>
      </c>
      <c r="P3992" s="22">
        <v>0</v>
      </c>
      <c r="Q3992" s="22">
        <v>0</v>
      </c>
      <c r="R3992" s="23">
        <v>0</v>
      </c>
      <c r="S3992" s="23">
        <v>0</v>
      </c>
      <c r="T3992" s="23">
        <v>0</v>
      </c>
      <c r="U3992" s="14">
        <v>0</v>
      </c>
      <c r="V3992" s="22">
        <v>0</v>
      </c>
      <c r="W3992" s="22">
        <v>0</v>
      </c>
      <c r="X3992" s="23">
        <v>0</v>
      </c>
      <c r="Y3992" s="23">
        <v>0</v>
      </c>
      <c r="Z3992" s="23">
        <v>0</v>
      </c>
      <c r="AA3992" s="14">
        <v>0</v>
      </c>
      <c r="AB3992" s="22">
        <v>0</v>
      </c>
      <c r="AC3992" s="22">
        <v>0</v>
      </c>
      <c r="AD3992" s="23">
        <v>0</v>
      </c>
      <c r="AE3992" s="23">
        <v>0</v>
      </c>
      <c r="AF3992" s="23">
        <v>0</v>
      </c>
      <c r="AG3992" s="14">
        <v>0</v>
      </c>
      <c r="AH3992" s="22">
        <v>6</v>
      </c>
      <c r="AI3992" s="23">
        <v>262.48</v>
      </c>
      <c r="AJ3992" s="23">
        <v>0.26247999999999999</v>
      </c>
      <c r="AK3992" s="23">
        <v>0.26887504126173517</v>
      </c>
      <c r="AL3992" s="14">
        <v>0.41590594121580887</v>
      </c>
      <c r="AM3992" s="22">
        <v>612</v>
      </c>
      <c r="AN3992" s="23">
        <v>10328.974000000011</v>
      </c>
      <c r="AO3992" s="23">
        <v>10.328973999999986</v>
      </c>
      <c r="AP3992" s="23">
        <v>10.580628278121722</v>
      </c>
      <c r="AQ3992" s="14">
        <v>16.366510413226219</v>
      </c>
      <c r="AR3992" s="22">
        <v>618</v>
      </c>
      <c r="AS3992" s="23">
        <v>10591.454</v>
      </c>
      <c r="AT3992" s="23">
        <v>10.591454000000001</v>
      </c>
      <c r="AU3992" s="23">
        <v>10.849503319383436</v>
      </c>
      <c r="AV3992" s="14">
        <v>16.782416354441992</v>
      </c>
      <c r="AW3992" s="22">
        <v>4</v>
      </c>
      <c r="AX3992" s="22">
        <v>7</v>
      </c>
      <c r="AY3992" s="23">
        <v>177</v>
      </c>
      <c r="AZ3992" s="23">
        <v>0.17700000000000002</v>
      </c>
      <c r="BA3992" s="23">
        <v>0.275169</v>
      </c>
      <c r="BB3992" s="14">
        <v>0.42564167131826675</v>
      </c>
      <c r="BC3992" s="22">
        <v>0</v>
      </c>
      <c r="BD3992" s="23">
        <v>0</v>
      </c>
      <c r="BE3992" s="23">
        <v>0</v>
      </c>
      <c r="BF3992" s="23">
        <v>0</v>
      </c>
      <c r="BG3992" s="14">
        <v>0</v>
      </c>
      <c r="BH3992" s="22">
        <v>624</v>
      </c>
      <c r="BI3992" s="23">
        <v>12.430454000000001</v>
      </c>
      <c r="BJ3992" s="23">
        <v>20.960388319383433</v>
      </c>
      <c r="BK3992" s="14">
        <v>32.422310346522472</v>
      </c>
      <c r="BL3992" t="s">
        <v>703</v>
      </c>
    </row>
    <row r="3993" spans="1:64">
      <c r="A3993" t="s">
        <v>5141</v>
      </c>
      <c r="B3993" t="s">
        <v>5132</v>
      </c>
      <c r="C3993" t="s">
        <v>703</v>
      </c>
      <c r="D3993" t="s">
        <v>942</v>
      </c>
      <c r="E3993">
        <v>2023</v>
      </c>
      <c r="F3993">
        <v>113.36</v>
      </c>
      <c r="G3993">
        <v>12.65</v>
      </c>
      <c r="H3993">
        <v>8815</v>
      </c>
      <c r="I3993">
        <v>64.64804048620671</v>
      </c>
      <c r="J3993">
        <v>3</v>
      </c>
      <c r="K3993">
        <v>5</v>
      </c>
      <c r="L3993">
        <v>1812</v>
      </c>
      <c r="M3993">
        <v>1.8120000000000001</v>
      </c>
      <c r="N3993">
        <v>10.723416</v>
      </c>
      <c r="O3993">
        <v>16.587379786534974</v>
      </c>
      <c r="P3993">
        <v>0</v>
      </c>
      <c r="Q3993">
        <v>0</v>
      </c>
      <c r="R3993">
        <v>0</v>
      </c>
      <c r="S3993">
        <v>0</v>
      </c>
      <c r="T3993">
        <v>0</v>
      </c>
      <c r="U3993">
        <v>0</v>
      </c>
      <c r="V3993">
        <v>0</v>
      </c>
      <c r="W3993">
        <v>0</v>
      </c>
      <c r="X3993">
        <v>0</v>
      </c>
      <c r="Y3993">
        <v>0</v>
      </c>
      <c r="Z3993">
        <v>0</v>
      </c>
      <c r="AA3993">
        <v>0</v>
      </c>
      <c r="AG3993">
        <v>0</v>
      </c>
      <c r="AH3993">
        <v>7</v>
      </c>
      <c r="AI3993">
        <v>264.32</v>
      </c>
      <c r="AJ3993">
        <v>0.26432</v>
      </c>
      <c r="AK3993">
        <v>0.24792900000000001</v>
      </c>
      <c r="AL3993">
        <v>0.41425000000000001</v>
      </c>
      <c r="AM3993">
        <v>761</v>
      </c>
      <c r="AN3993">
        <v>14206.561</v>
      </c>
      <c r="AO3993">
        <v>14.206561000000001</v>
      </c>
      <c r="AP3993">
        <v>13.325573</v>
      </c>
      <c r="AQ3993">
        <v>20.612493278652646</v>
      </c>
      <c r="AR3993">
        <v>801</v>
      </c>
      <c r="AS3993">
        <v>14495.940999999901</v>
      </c>
      <c r="AT3993">
        <v>14.495941</v>
      </c>
      <c r="AU3993">
        <v>13.597007626242601</v>
      </c>
      <c r="AV3993">
        <v>21.032358481373699</v>
      </c>
      <c r="AW3993">
        <v>4</v>
      </c>
      <c r="AX3993">
        <v>7</v>
      </c>
      <c r="AY3993">
        <v>177</v>
      </c>
      <c r="AZ3993">
        <v>0.17699999999999999</v>
      </c>
      <c r="BA3993">
        <v>0.275169</v>
      </c>
      <c r="BB3993">
        <v>0.42564167131826675</v>
      </c>
      <c r="BC3993">
        <v>0</v>
      </c>
      <c r="BD3993">
        <v>0</v>
      </c>
      <c r="BE3993">
        <v>0</v>
      </c>
      <c r="BF3993">
        <v>0</v>
      </c>
      <c r="BG3993">
        <v>0</v>
      </c>
      <c r="BH3993">
        <v>808</v>
      </c>
      <c r="BI3993">
        <v>16.484940999999999</v>
      </c>
      <c r="BJ3993">
        <v>24.595592626242599</v>
      </c>
      <c r="BK3993">
        <v>38.04537993922694</v>
      </c>
      <c r="BL3993" t="s">
        <v>703</v>
      </c>
    </row>
    <row r="3994" spans="1:64">
      <c r="A3994" t="s">
        <v>5142</v>
      </c>
      <c r="B3994" t="s">
        <v>5132</v>
      </c>
      <c r="C3994" t="s">
        <v>703</v>
      </c>
      <c r="D3994" t="s">
        <v>942</v>
      </c>
      <c r="E3994">
        <v>2024</v>
      </c>
      <c r="F3994">
        <v>113.36</v>
      </c>
      <c r="G3994">
        <v>12.71</v>
      </c>
      <c r="H3994">
        <v>8717</v>
      </c>
      <c r="I3994">
        <v>59.773324557024921</v>
      </c>
      <c r="J3994">
        <v>3</v>
      </c>
      <c r="K3994">
        <v>5</v>
      </c>
      <c r="L3994">
        <v>1812</v>
      </c>
      <c r="M3994">
        <v>1.8120000000000003</v>
      </c>
      <c r="N3994">
        <v>10.723416</v>
      </c>
      <c r="O3994">
        <v>17.940136473034308</v>
      </c>
      <c r="P3994">
        <v>0</v>
      </c>
      <c r="Q3994">
        <v>0</v>
      </c>
      <c r="R3994">
        <v>0</v>
      </c>
      <c r="S3994">
        <v>0</v>
      </c>
      <c r="T3994">
        <v>0</v>
      </c>
      <c r="U3994">
        <v>0</v>
      </c>
      <c r="V3994">
        <v>0</v>
      </c>
      <c r="W3994">
        <v>0</v>
      </c>
      <c r="X3994">
        <v>0</v>
      </c>
      <c r="Y3994">
        <v>0</v>
      </c>
      <c r="Z3994">
        <v>0</v>
      </c>
      <c r="AA3994">
        <v>0</v>
      </c>
      <c r="AB3994">
        <v>0</v>
      </c>
      <c r="AC3994">
        <v>0</v>
      </c>
      <c r="AD3994">
        <v>0</v>
      </c>
      <c r="AE3994">
        <v>0</v>
      </c>
      <c r="AF3994">
        <v>0</v>
      </c>
      <c r="AG3994">
        <v>0</v>
      </c>
      <c r="AH3994">
        <v>6</v>
      </c>
      <c r="AI3994">
        <v>183.69</v>
      </c>
      <c r="AJ3994">
        <v>0.18369000000000002</v>
      </c>
      <c r="AK3994">
        <v>0.16567805850151607</v>
      </c>
      <c r="AL3994">
        <v>0.27717725210926814</v>
      </c>
      <c r="AM3994">
        <v>904</v>
      </c>
      <c r="AN3994">
        <v>17375.875999999978</v>
      </c>
      <c r="AO3994">
        <v>17.375875999999977</v>
      </c>
      <c r="AP3994">
        <v>15.672063805558757</v>
      </c>
      <c r="AQ3994">
        <v>26.219160339002563</v>
      </c>
      <c r="AR3994">
        <v>1076</v>
      </c>
      <c r="AS3994">
        <v>17708.64699999991</v>
      </c>
      <c r="AT3994">
        <v>17.708647000000077</v>
      </c>
      <c r="AU3994">
        <v>15.972204549233462</v>
      </c>
      <c r="AV3994">
        <v>26.721291926795317</v>
      </c>
      <c r="AW3994">
        <v>4</v>
      </c>
      <c r="AX3994">
        <v>5</v>
      </c>
      <c r="AY3994">
        <v>82</v>
      </c>
      <c r="AZ3994">
        <v>8.2000000000000003E-2</v>
      </c>
      <c r="BA3994">
        <v>0.203653</v>
      </c>
      <c r="BB3994">
        <v>0.34070883878260955</v>
      </c>
      <c r="BC3994">
        <v>0</v>
      </c>
      <c r="BD3994">
        <v>0</v>
      </c>
      <c r="BE3994">
        <v>0</v>
      </c>
      <c r="BF3994">
        <v>0</v>
      </c>
      <c r="BG3994">
        <v>0</v>
      </c>
      <c r="BH3994">
        <v>1083</v>
      </c>
      <c r="BI3994">
        <v>19.602647000000079</v>
      </c>
      <c r="BJ3994">
        <v>26.89927354923346</v>
      </c>
      <c r="BK3994">
        <v>45.002137238612228</v>
      </c>
      <c r="BL3994" t="s">
        <v>703</v>
      </c>
    </row>
    <row r="3995" spans="1:64">
      <c r="A3995" t="s">
        <v>5143</v>
      </c>
      <c r="B3995" t="s">
        <v>5144</v>
      </c>
      <c r="C3995" t="s">
        <v>704</v>
      </c>
      <c r="D3995" t="s">
        <v>942</v>
      </c>
      <c r="E3995">
        <v>2012</v>
      </c>
      <c r="F3995" s="23">
        <v>65.349999999999994</v>
      </c>
      <c r="G3995" s="23">
        <v>6.74</v>
      </c>
      <c r="H3995" s="22">
        <v>4435</v>
      </c>
      <c r="I3995" s="34">
        <v>35.179627000000004</v>
      </c>
      <c r="J3995" s="22">
        <v>4</v>
      </c>
      <c r="K3995" s="22" t="s">
        <v>782</v>
      </c>
      <c r="L3995" s="23">
        <v>1203</v>
      </c>
      <c r="M3995" s="23">
        <v>1.2030000000000001</v>
      </c>
      <c r="N3995" s="23">
        <v>4.7679279999999995</v>
      </c>
      <c r="O3995" s="14">
        <v>13.553094238321513</v>
      </c>
      <c r="P3995" s="22">
        <v>0</v>
      </c>
      <c r="Q3995" s="22" t="s">
        <v>782</v>
      </c>
      <c r="R3995" s="23">
        <v>0</v>
      </c>
      <c r="S3995" s="23">
        <v>0</v>
      </c>
      <c r="T3995" s="23">
        <v>0</v>
      </c>
      <c r="U3995" s="14">
        <v>0</v>
      </c>
      <c r="V3995" s="22">
        <v>0</v>
      </c>
      <c r="W3995" s="22" t="s">
        <v>782</v>
      </c>
      <c r="X3995" s="23">
        <v>0</v>
      </c>
      <c r="Y3995" s="23">
        <v>0</v>
      </c>
      <c r="Z3995" s="23">
        <v>0</v>
      </c>
      <c r="AA3995" s="14">
        <v>0</v>
      </c>
      <c r="AB3995" s="22">
        <v>0</v>
      </c>
      <c r="AC3995" s="22" t="s">
        <v>782</v>
      </c>
      <c r="AD3995" s="23">
        <v>0</v>
      </c>
      <c r="AE3995" s="23">
        <v>0</v>
      </c>
      <c r="AF3995" s="23">
        <v>0</v>
      </c>
      <c r="AG3995" s="14">
        <v>0</v>
      </c>
      <c r="AH3995" s="22" t="s">
        <v>782</v>
      </c>
      <c r="AI3995" s="23" t="s">
        <v>782</v>
      </c>
      <c r="AJ3995" s="23" t="s">
        <v>782</v>
      </c>
      <c r="AK3995" s="23" t="s">
        <v>782</v>
      </c>
      <c r="AL3995" s="14" t="s">
        <v>782</v>
      </c>
      <c r="AM3995" s="22" t="s">
        <v>782</v>
      </c>
      <c r="AN3995" s="23" t="s">
        <v>782</v>
      </c>
      <c r="AO3995" s="23" t="s">
        <v>782</v>
      </c>
      <c r="AP3995" s="23" t="s">
        <v>782</v>
      </c>
      <c r="AQ3995" s="14" t="s">
        <v>782</v>
      </c>
      <c r="AR3995" s="22">
        <v>202</v>
      </c>
      <c r="AS3995" s="23">
        <v>2834.1920000000005</v>
      </c>
      <c r="AT3995" s="23">
        <v>2.8341920000000003</v>
      </c>
      <c r="AU3995" s="23">
        <v>2.5097930000000002</v>
      </c>
      <c r="AV3995" s="14">
        <v>7.1342228841709998</v>
      </c>
      <c r="AW3995" s="22">
        <v>5</v>
      </c>
      <c r="AX3995" s="22" t="s">
        <v>782</v>
      </c>
      <c r="AY3995" s="23">
        <v>92.5</v>
      </c>
      <c r="AZ3995" s="23">
        <v>9.2499999999999999E-2</v>
      </c>
      <c r="BA3995" s="23">
        <v>0.23827899999999999</v>
      </c>
      <c r="BB3995" s="14">
        <v>0.67732099604125984</v>
      </c>
      <c r="BC3995" s="22">
        <v>2</v>
      </c>
      <c r="BD3995" s="23">
        <v>170</v>
      </c>
      <c r="BE3995" s="23">
        <v>0.17</v>
      </c>
      <c r="BF3995" s="23">
        <v>0.27149000000000001</v>
      </c>
      <c r="BG3995" s="14">
        <v>0.77172506689738352</v>
      </c>
      <c r="BH3995" s="22">
        <v>213</v>
      </c>
      <c r="BI3995" s="23">
        <v>4.2996920000000003</v>
      </c>
      <c r="BJ3995" s="23">
        <v>7.78749</v>
      </c>
      <c r="BK3995" s="14">
        <v>22.136363185431158</v>
      </c>
      <c r="BL3995" t="s">
        <v>704</v>
      </c>
    </row>
    <row r="3996" spans="1:64">
      <c r="A3996" t="s">
        <v>5145</v>
      </c>
      <c r="B3996" t="s">
        <v>5144</v>
      </c>
      <c r="C3996" t="s">
        <v>704</v>
      </c>
      <c r="D3996" t="s">
        <v>942</v>
      </c>
      <c r="E3996">
        <v>2015</v>
      </c>
      <c r="F3996" s="23">
        <v>65.349999999999994</v>
      </c>
      <c r="G3996" s="23">
        <v>6.77</v>
      </c>
      <c r="H3996" s="22">
        <v>4541</v>
      </c>
      <c r="I3996" s="34">
        <v>36.311789400421745</v>
      </c>
      <c r="J3996" s="13">
        <v>2</v>
      </c>
      <c r="K3996" s="13">
        <v>3</v>
      </c>
      <c r="L3996" s="19">
        <v>1200</v>
      </c>
      <c r="M3996" s="35">
        <v>1.2</v>
      </c>
      <c r="N3996" s="19">
        <v>7.1776259782195995</v>
      </c>
      <c r="O3996" s="17">
        <v>19.766654567941053</v>
      </c>
      <c r="P3996" s="36">
        <v>0</v>
      </c>
      <c r="Q3996" s="37">
        <v>0</v>
      </c>
      <c r="R3996" s="38">
        <v>0</v>
      </c>
      <c r="S3996" s="27">
        <v>0</v>
      </c>
      <c r="T3996" s="23">
        <v>0</v>
      </c>
      <c r="U3996" s="17">
        <v>0</v>
      </c>
      <c r="V3996" s="22">
        <v>0</v>
      </c>
      <c r="W3996" s="22">
        <v>0</v>
      </c>
      <c r="X3996" s="23">
        <v>0</v>
      </c>
      <c r="Y3996" s="27">
        <v>0</v>
      </c>
      <c r="Z3996" s="27">
        <v>0</v>
      </c>
      <c r="AA3996" s="14">
        <v>0</v>
      </c>
      <c r="AB3996" s="39">
        <v>0</v>
      </c>
      <c r="AC3996" s="22" t="s">
        <v>782</v>
      </c>
      <c r="AD3996" s="23">
        <v>0</v>
      </c>
      <c r="AE3996" s="23">
        <v>0</v>
      </c>
      <c r="AF3996" s="23">
        <v>0</v>
      </c>
      <c r="AG3996" s="14">
        <v>0</v>
      </c>
      <c r="AH3996" s="22" t="s">
        <v>782</v>
      </c>
      <c r="AI3996" s="23" t="s">
        <v>782</v>
      </c>
      <c r="AJ3996" s="23" t="s">
        <v>782</v>
      </c>
      <c r="AK3996" s="23" t="s">
        <v>782</v>
      </c>
      <c r="AL3996" s="14" t="s">
        <v>782</v>
      </c>
      <c r="AM3996" s="22" t="s">
        <v>782</v>
      </c>
      <c r="AN3996" s="23" t="s">
        <v>782</v>
      </c>
      <c r="AO3996" s="23" t="s">
        <v>782</v>
      </c>
      <c r="AP3996" s="23" t="s">
        <v>782</v>
      </c>
      <c r="AQ3996" s="14" t="s">
        <v>782</v>
      </c>
      <c r="AR3996" s="40">
        <v>223</v>
      </c>
      <c r="AS3996" s="41">
        <v>3057.3420000000015</v>
      </c>
      <c r="AT3996" s="23">
        <v>3.0573420000000016</v>
      </c>
      <c r="AU3996" s="23">
        <v>2.7154173470753076</v>
      </c>
      <c r="AV3996" s="14">
        <v>7.4780598585531823</v>
      </c>
      <c r="AW3996" s="22">
        <v>6</v>
      </c>
      <c r="AX3996" s="22" t="s">
        <v>782</v>
      </c>
      <c r="AY3996" s="23">
        <v>178.5</v>
      </c>
      <c r="AZ3996" s="23">
        <v>0.17849999999999999</v>
      </c>
      <c r="BA3996" s="23">
        <v>0.46512533148554119</v>
      </c>
      <c r="BB3996" s="14">
        <v>1.2809209878269976</v>
      </c>
      <c r="BC3996" s="42">
        <v>2</v>
      </c>
      <c r="BD3996" s="43">
        <v>170</v>
      </c>
      <c r="BE3996" s="44">
        <v>0.17</v>
      </c>
      <c r="BF3996" s="23">
        <v>0.18454306225056036</v>
      </c>
      <c r="BG3996" s="14">
        <v>0.50821803413636502</v>
      </c>
      <c r="BH3996" s="22">
        <v>233</v>
      </c>
      <c r="BI3996" s="23">
        <v>4.6058420000000018</v>
      </c>
      <c r="BJ3996" s="23">
        <v>10.542711719031008</v>
      </c>
      <c r="BK3996" s="14">
        <v>29.033853448457599</v>
      </c>
      <c r="BL3996" t="s">
        <v>704</v>
      </c>
    </row>
    <row r="3997" spans="1:64">
      <c r="A3997" t="s">
        <v>5146</v>
      </c>
      <c r="B3997" t="s">
        <v>5144</v>
      </c>
      <c r="C3997" t="s">
        <v>704</v>
      </c>
      <c r="D3997" t="s">
        <v>942</v>
      </c>
      <c r="E3997">
        <v>2016</v>
      </c>
      <c r="F3997" s="23">
        <v>65.349999999999994</v>
      </c>
      <c r="G3997" s="23">
        <v>6.78</v>
      </c>
      <c r="H3997" s="22">
        <v>4474</v>
      </c>
      <c r="I3997" s="34">
        <v>38.609458579310001</v>
      </c>
      <c r="J3997" s="13">
        <v>2</v>
      </c>
      <c r="K3997" s="13">
        <v>3</v>
      </c>
      <c r="L3997" s="19">
        <v>1200</v>
      </c>
      <c r="M3997" s="35">
        <v>1.2</v>
      </c>
      <c r="N3997" s="19">
        <v>7.1771999999999991</v>
      </c>
      <c r="O3997" s="17">
        <v>18.589227262166556</v>
      </c>
      <c r="P3997" s="13">
        <v>0</v>
      </c>
      <c r="Q3997" s="13">
        <v>0</v>
      </c>
      <c r="R3997" s="19">
        <v>0</v>
      </c>
      <c r="S3997" s="27">
        <v>0</v>
      </c>
      <c r="T3997" s="19">
        <v>0</v>
      </c>
      <c r="U3997" s="17">
        <v>0</v>
      </c>
      <c r="V3997" s="13">
        <v>0</v>
      </c>
      <c r="W3997" s="13">
        <v>0</v>
      </c>
      <c r="X3997" s="19">
        <v>0</v>
      </c>
      <c r="Y3997" s="27">
        <v>0</v>
      </c>
      <c r="Z3997" s="19">
        <v>0</v>
      </c>
      <c r="AA3997" s="14">
        <v>0</v>
      </c>
      <c r="AB3997" s="13">
        <v>0</v>
      </c>
      <c r="AC3997" s="22" t="s">
        <v>782</v>
      </c>
      <c r="AD3997" s="19">
        <v>0</v>
      </c>
      <c r="AE3997" s="23">
        <v>0</v>
      </c>
      <c r="AF3997" s="19">
        <v>0</v>
      </c>
      <c r="AG3997" s="14">
        <v>0</v>
      </c>
      <c r="AH3997" s="22" t="s">
        <v>782</v>
      </c>
      <c r="AI3997" s="23" t="s">
        <v>782</v>
      </c>
      <c r="AJ3997" s="23" t="s">
        <v>782</v>
      </c>
      <c r="AK3997" s="23" t="s">
        <v>782</v>
      </c>
      <c r="AL3997" s="14" t="s">
        <v>782</v>
      </c>
      <c r="AM3997" s="22" t="s">
        <v>782</v>
      </c>
      <c r="AN3997" s="23" t="s">
        <v>782</v>
      </c>
      <c r="AO3997" s="23" t="s">
        <v>782</v>
      </c>
      <c r="AP3997" s="23" t="s">
        <v>782</v>
      </c>
      <c r="AQ3997" s="14" t="s">
        <v>782</v>
      </c>
      <c r="AR3997" s="13">
        <v>230</v>
      </c>
      <c r="AS3997" s="19">
        <v>3115.8469999999984</v>
      </c>
      <c r="AT3997" s="23">
        <v>3.1158469999999983</v>
      </c>
      <c r="AU3997" s="19">
        <v>2.7668721360000017</v>
      </c>
      <c r="AV3997" s="14">
        <v>7.1663064901995561</v>
      </c>
      <c r="AW3997" s="13">
        <v>6</v>
      </c>
      <c r="AX3997" s="22" t="s">
        <v>782</v>
      </c>
      <c r="AY3997" s="19">
        <v>178.5</v>
      </c>
      <c r="AZ3997" s="23">
        <v>0.17849999999999999</v>
      </c>
      <c r="BA3997" s="19">
        <v>0.43621595652579997</v>
      </c>
      <c r="BB3997" s="14">
        <v>1.1298163004014745</v>
      </c>
      <c r="BC3997" s="13">
        <v>2</v>
      </c>
      <c r="BD3997" s="19">
        <v>169.99999999999997</v>
      </c>
      <c r="BE3997" s="44">
        <v>0.16999999999999998</v>
      </c>
      <c r="BF3997" s="19">
        <v>0.18496306225056033</v>
      </c>
      <c r="BG3997" s="14">
        <v>0.47906152807249719</v>
      </c>
      <c r="BH3997" s="22">
        <v>240</v>
      </c>
      <c r="BI3997" s="23">
        <v>4.6643469999999985</v>
      </c>
      <c r="BJ3997" s="23">
        <v>10.565251154776361</v>
      </c>
      <c r="BK3997" s="14">
        <v>27.364411580840084</v>
      </c>
      <c r="BL3997" t="s">
        <v>704</v>
      </c>
    </row>
    <row r="3998" spans="1:64">
      <c r="A3998" t="s">
        <v>5147</v>
      </c>
      <c r="B3998" t="s">
        <v>5144</v>
      </c>
      <c r="C3998" t="s">
        <v>704</v>
      </c>
      <c r="D3998" t="s">
        <v>942</v>
      </c>
      <c r="E3998">
        <v>2017</v>
      </c>
      <c r="F3998" s="23">
        <v>65.349999999999994</v>
      </c>
      <c r="G3998" s="23">
        <v>6.78</v>
      </c>
      <c r="H3998" s="22">
        <v>4485</v>
      </c>
      <c r="I3998" s="34">
        <v>35.229721930396458</v>
      </c>
      <c r="J3998" s="13">
        <v>2</v>
      </c>
      <c r="K3998" s="13">
        <v>3</v>
      </c>
      <c r="L3998" s="19">
        <v>1200</v>
      </c>
      <c r="M3998" s="19">
        <v>1.2000000000000002</v>
      </c>
      <c r="N3998" s="19">
        <v>7.1771999999999991</v>
      </c>
      <c r="O3998" s="17">
        <v>20.372570678190506</v>
      </c>
      <c r="P3998" s="13">
        <v>0</v>
      </c>
      <c r="Q3998" s="13">
        <v>0</v>
      </c>
      <c r="R3998" s="19">
        <v>0</v>
      </c>
      <c r="S3998" s="19">
        <v>0</v>
      </c>
      <c r="T3998" s="19">
        <v>0</v>
      </c>
      <c r="U3998" s="17">
        <v>0</v>
      </c>
      <c r="V3998" s="13">
        <v>0</v>
      </c>
      <c r="W3998" s="13">
        <v>0</v>
      </c>
      <c r="X3998" s="19">
        <v>0</v>
      </c>
      <c r="Y3998" s="19">
        <v>0</v>
      </c>
      <c r="Z3998" s="19">
        <v>0</v>
      </c>
      <c r="AA3998" s="14">
        <v>0</v>
      </c>
      <c r="AB3998" s="13">
        <v>0</v>
      </c>
      <c r="AC3998" s="22" t="s">
        <v>782</v>
      </c>
      <c r="AD3998" s="19">
        <v>0</v>
      </c>
      <c r="AE3998" s="19">
        <v>0</v>
      </c>
      <c r="AF3998" s="19">
        <v>0</v>
      </c>
      <c r="AG3998" s="14">
        <v>0</v>
      </c>
      <c r="AH3998" s="22" t="s">
        <v>782</v>
      </c>
      <c r="AI3998" s="23" t="s">
        <v>782</v>
      </c>
      <c r="AJ3998" s="23" t="s">
        <v>782</v>
      </c>
      <c r="AK3998" s="23" t="s">
        <v>782</v>
      </c>
      <c r="AL3998" s="14" t="s">
        <v>782</v>
      </c>
      <c r="AM3998" s="22" t="s">
        <v>782</v>
      </c>
      <c r="AN3998" s="23" t="s">
        <v>782</v>
      </c>
      <c r="AO3998" s="23" t="s">
        <v>782</v>
      </c>
      <c r="AP3998" s="23" t="s">
        <v>782</v>
      </c>
      <c r="AQ3998" s="14" t="s">
        <v>782</v>
      </c>
      <c r="AR3998" s="13">
        <v>236</v>
      </c>
      <c r="AS3998" s="19">
        <v>3179.4469999999988</v>
      </c>
      <c r="AT3998" s="19">
        <v>3.1794470000000001</v>
      </c>
      <c r="AU3998" s="19">
        <v>2.8233489360000017</v>
      </c>
      <c r="AV3998" s="14">
        <v>8.014110760164689</v>
      </c>
      <c r="AW3998" s="13">
        <v>6</v>
      </c>
      <c r="AX3998" s="22" t="s">
        <v>782</v>
      </c>
      <c r="AY3998" s="19">
        <v>178.61987500000001</v>
      </c>
      <c r="AZ3998" s="19">
        <v>0.17861987500000001</v>
      </c>
      <c r="BA3998" s="19">
        <v>0.28722075899999999</v>
      </c>
      <c r="BB3998" s="14">
        <v>0.81527966518573014</v>
      </c>
      <c r="BC3998" s="13">
        <v>2</v>
      </c>
      <c r="BD3998" s="19">
        <v>170</v>
      </c>
      <c r="BE3998" s="19">
        <v>0.16999999999999998</v>
      </c>
      <c r="BF3998" s="19">
        <v>0.18496306225056033</v>
      </c>
      <c r="BG3998" s="14">
        <v>0.52501993236277256</v>
      </c>
      <c r="BH3998" s="22">
        <v>246</v>
      </c>
      <c r="BI3998" s="23">
        <v>4.7280668750000006</v>
      </c>
      <c r="BJ3998" s="23">
        <v>10.472732757250562</v>
      </c>
      <c r="BK3998" s="14">
        <v>29.726981035903698</v>
      </c>
      <c r="BL3998" t="s">
        <v>704</v>
      </c>
    </row>
    <row r="3999" spans="1:64">
      <c r="A3999" t="s">
        <v>5148</v>
      </c>
      <c r="B3999" t="s">
        <v>5144</v>
      </c>
      <c r="C3999" t="s">
        <v>704</v>
      </c>
      <c r="D3999" t="s">
        <v>942</v>
      </c>
      <c r="E3999">
        <v>2018</v>
      </c>
      <c r="F3999" s="23">
        <v>65.349999999999994</v>
      </c>
      <c r="G3999" s="23">
        <v>6.81</v>
      </c>
      <c r="H3999" s="22">
        <v>4486</v>
      </c>
      <c r="I3999" s="34">
        <v>35.232225819659462</v>
      </c>
      <c r="J3999" s="13">
        <v>2</v>
      </c>
      <c r="K3999" s="13">
        <v>3</v>
      </c>
      <c r="L3999" s="19">
        <v>1200</v>
      </c>
      <c r="M3999" s="19">
        <v>1.2000000000000002</v>
      </c>
      <c r="N3999" s="19">
        <v>7.1771999999999991</v>
      </c>
      <c r="O3999" s="17">
        <v>20.371122837192836</v>
      </c>
      <c r="P3999" s="13">
        <v>0</v>
      </c>
      <c r="Q3999" s="13">
        <v>0</v>
      </c>
      <c r="R3999" s="19">
        <v>0</v>
      </c>
      <c r="S3999" s="19">
        <v>0</v>
      </c>
      <c r="T3999" s="19">
        <v>0</v>
      </c>
      <c r="U3999" s="17">
        <v>0</v>
      </c>
      <c r="V3999" s="13">
        <v>0</v>
      </c>
      <c r="W3999" s="13">
        <v>0</v>
      </c>
      <c r="X3999" s="19">
        <v>0</v>
      </c>
      <c r="Y3999" s="19">
        <v>0</v>
      </c>
      <c r="Z3999" s="19">
        <v>0</v>
      </c>
      <c r="AA3999" s="14">
        <v>0</v>
      </c>
      <c r="AB3999" s="13">
        <v>0</v>
      </c>
      <c r="AC3999" s="22" t="s">
        <v>782</v>
      </c>
      <c r="AD3999" s="19">
        <v>0</v>
      </c>
      <c r="AE3999" s="19">
        <v>0</v>
      </c>
      <c r="AF3999" s="19">
        <v>0</v>
      </c>
      <c r="AG3999" s="14">
        <v>0</v>
      </c>
      <c r="AH3999" s="22" t="s">
        <v>782</v>
      </c>
      <c r="AI3999" s="23" t="s">
        <v>782</v>
      </c>
      <c r="AJ3999" s="23" t="s">
        <v>782</v>
      </c>
      <c r="AK3999" s="23" t="s">
        <v>782</v>
      </c>
      <c r="AL3999" s="14" t="s">
        <v>782</v>
      </c>
      <c r="AM3999" s="22" t="s">
        <v>782</v>
      </c>
      <c r="AN3999" s="23" t="s">
        <v>782</v>
      </c>
      <c r="AO3999" s="23" t="s">
        <v>782</v>
      </c>
      <c r="AP3999" s="23" t="s">
        <v>782</v>
      </c>
      <c r="AQ3999" s="14" t="s">
        <v>782</v>
      </c>
      <c r="AR3999" s="13">
        <v>242</v>
      </c>
      <c r="AS3999" s="19">
        <v>3501.0669999999986</v>
      </c>
      <c r="AT3999" s="19">
        <v>3.5010669999999999</v>
      </c>
      <c r="AU3999" s="19">
        <v>3.1089474960000021</v>
      </c>
      <c r="AV3999" s="14">
        <v>8.8241586322520114</v>
      </c>
      <c r="AW3999" s="13">
        <v>6</v>
      </c>
      <c r="AX3999" s="22" t="s">
        <v>782</v>
      </c>
      <c r="AY3999" s="19">
        <v>178.5</v>
      </c>
      <c r="AZ3999" s="19">
        <v>0.17849999999999999</v>
      </c>
      <c r="BA3999" s="19">
        <v>0.43621599999999999</v>
      </c>
      <c r="BB3999" s="14">
        <v>1.2381164966210934</v>
      </c>
      <c r="BC3999" s="13">
        <v>2</v>
      </c>
      <c r="BD3999" s="19">
        <v>170</v>
      </c>
      <c r="BE3999" s="19">
        <v>0.16999999999999998</v>
      </c>
      <c r="BF3999" s="19">
        <v>0.10432433403255456</v>
      </c>
      <c r="BG3999" s="14">
        <v>0.29610486310615647</v>
      </c>
      <c r="BH3999" s="22">
        <v>252</v>
      </c>
      <c r="BI3999" s="23">
        <v>5.0495669999999997</v>
      </c>
      <c r="BJ3999" s="23">
        <v>10.826687830032556</v>
      </c>
      <c r="BK3999" s="14">
        <v>30.729502829172098</v>
      </c>
      <c r="BL3999" t="s">
        <v>704</v>
      </c>
    </row>
    <row r="4000" spans="1:64">
      <c r="A4000" t="s">
        <v>5149</v>
      </c>
      <c r="B4000" t="s">
        <v>5144</v>
      </c>
      <c r="C4000" t="s">
        <v>704</v>
      </c>
      <c r="D4000" t="s">
        <v>942</v>
      </c>
      <c r="E4000">
        <v>2019</v>
      </c>
      <c r="F4000" s="23">
        <v>65.349999999999994</v>
      </c>
      <c r="G4000" s="23">
        <v>7.09</v>
      </c>
      <c r="H4000" s="22">
        <v>4465</v>
      </c>
      <c r="I4000" s="34">
        <v>35.972751602649268</v>
      </c>
      <c r="J4000" s="22">
        <v>2</v>
      </c>
      <c r="K4000" s="22">
        <v>3</v>
      </c>
      <c r="L4000" s="23">
        <v>1200</v>
      </c>
      <c r="M4000" s="23">
        <v>1.2000000000000002</v>
      </c>
      <c r="N4000" s="23">
        <v>7.1771999999999991</v>
      </c>
      <c r="O4000" s="14">
        <v>19.951768158517581</v>
      </c>
      <c r="P4000" s="22">
        <v>0</v>
      </c>
      <c r="Q4000" s="22">
        <v>0</v>
      </c>
      <c r="R4000" s="23">
        <v>0</v>
      </c>
      <c r="S4000" s="23">
        <v>0</v>
      </c>
      <c r="T4000" s="23">
        <v>0</v>
      </c>
      <c r="U4000" s="14">
        <v>0</v>
      </c>
      <c r="V4000" s="22">
        <v>0</v>
      </c>
      <c r="W4000" s="22">
        <v>0</v>
      </c>
      <c r="X4000" s="23">
        <v>0</v>
      </c>
      <c r="Y4000" s="23">
        <v>0</v>
      </c>
      <c r="Z4000" s="23">
        <v>0</v>
      </c>
      <c r="AA4000" s="14">
        <v>0</v>
      </c>
      <c r="AB4000" s="22">
        <v>0</v>
      </c>
      <c r="AC4000" s="22">
        <v>0</v>
      </c>
      <c r="AD4000" s="23">
        <v>0</v>
      </c>
      <c r="AE4000" s="23">
        <v>0</v>
      </c>
      <c r="AF4000" s="23">
        <v>0</v>
      </c>
      <c r="AG4000" s="14">
        <v>0</v>
      </c>
      <c r="AH4000" s="22">
        <v>0</v>
      </c>
      <c r="AI4000" s="23">
        <v>0</v>
      </c>
      <c r="AJ4000" s="23">
        <v>0</v>
      </c>
      <c r="AK4000" s="23">
        <v>0</v>
      </c>
      <c r="AL4000" s="14">
        <v>0</v>
      </c>
      <c r="AM4000" s="22">
        <v>249</v>
      </c>
      <c r="AN4000" s="23">
        <v>3571.5569999999989</v>
      </c>
      <c r="AO4000" s="23">
        <v>3.5715569999999999</v>
      </c>
      <c r="AP4000" s="23">
        <v>3.1715426160000018</v>
      </c>
      <c r="AQ4000" s="14">
        <v>8.8165138186605354</v>
      </c>
      <c r="AR4000" s="22">
        <v>249</v>
      </c>
      <c r="AS4000" s="23">
        <v>3571.5569999999989</v>
      </c>
      <c r="AT4000" s="23">
        <v>3.5715569999999999</v>
      </c>
      <c r="AU4000" s="23">
        <v>3.1715426160000018</v>
      </c>
      <c r="AV4000" s="14">
        <v>8.8165138186605354</v>
      </c>
      <c r="AW4000" s="22">
        <v>6</v>
      </c>
      <c r="AX4000" s="22" t="s">
        <v>782</v>
      </c>
      <c r="AY4000" s="23">
        <v>152.5</v>
      </c>
      <c r="AZ4000" s="23">
        <v>0.1525</v>
      </c>
      <c r="BA4000" s="23">
        <v>0.43621599999999999</v>
      </c>
      <c r="BB4000" s="14">
        <v>1.2126289498740326</v>
      </c>
      <c r="BC4000" s="22">
        <v>2</v>
      </c>
      <c r="BD4000" s="23">
        <v>170</v>
      </c>
      <c r="BE4000" s="23">
        <v>0.17</v>
      </c>
      <c r="BF4000" s="23">
        <v>0.10432414983580565</v>
      </c>
      <c r="BG4000" s="14">
        <v>0.2900088127484875</v>
      </c>
      <c r="BH4000" s="22">
        <v>259</v>
      </c>
      <c r="BI4000" s="23">
        <v>5.0940570000000003</v>
      </c>
      <c r="BJ4000" s="23">
        <v>10.889282765835807</v>
      </c>
      <c r="BK4000" s="14">
        <v>30.270919739800636</v>
      </c>
      <c r="BL4000" t="s">
        <v>704</v>
      </c>
    </row>
    <row r="4001" spans="1:64">
      <c r="A4001" t="s">
        <v>5150</v>
      </c>
      <c r="B4001" t="s">
        <v>5144</v>
      </c>
      <c r="C4001" t="s">
        <v>704</v>
      </c>
      <c r="D4001" t="s">
        <v>942</v>
      </c>
      <c r="E4001">
        <v>2020</v>
      </c>
      <c r="F4001" s="23">
        <v>65.349999999999994</v>
      </c>
      <c r="G4001" s="23">
        <v>7.4</v>
      </c>
      <c r="H4001" s="22">
        <v>4490</v>
      </c>
      <c r="I4001" s="34">
        <v>35.953286473432293</v>
      </c>
      <c r="J4001" s="22">
        <v>2</v>
      </c>
      <c r="K4001" s="22">
        <v>3</v>
      </c>
      <c r="L4001" s="23">
        <v>1200</v>
      </c>
      <c r="M4001" s="23">
        <v>1.2000000000000002</v>
      </c>
      <c r="N4001" s="23">
        <v>7.1771999999999991</v>
      </c>
      <c r="O4001" s="14">
        <v>19.962570056853068</v>
      </c>
      <c r="P4001" s="22">
        <v>0</v>
      </c>
      <c r="Q4001" s="22">
        <v>0</v>
      </c>
      <c r="R4001" s="23">
        <v>0</v>
      </c>
      <c r="S4001" s="23">
        <v>0</v>
      </c>
      <c r="T4001" s="23">
        <v>0</v>
      </c>
      <c r="U4001" s="14">
        <v>0</v>
      </c>
      <c r="V4001" s="22">
        <v>0</v>
      </c>
      <c r="W4001" s="22">
        <v>0</v>
      </c>
      <c r="X4001" s="23">
        <v>0</v>
      </c>
      <c r="Y4001" s="23">
        <v>0</v>
      </c>
      <c r="Z4001" s="23">
        <v>0</v>
      </c>
      <c r="AA4001" s="14">
        <v>0</v>
      </c>
      <c r="AB4001" s="22">
        <v>0</v>
      </c>
      <c r="AC4001" s="22">
        <v>0</v>
      </c>
      <c r="AD4001" s="23">
        <v>0</v>
      </c>
      <c r="AE4001" s="23">
        <v>0</v>
      </c>
      <c r="AF4001" s="23">
        <v>0</v>
      </c>
      <c r="AG4001" s="14">
        <v>0</v>
      </c>
      <c r="AH4001" s="22">
        <v>0</v>
      </c>
      <c r="AI4001" s="23">
        <v>0</v>
      </c>
      <c r="AJ4001" s="23">
        <v>0</v>
      </c>
      <c r="AK4001" s="23">
        <v>0</v>
      </c>
      <c r="AL4001" s="14">
        <v>0</v>
      </c>
      <c r="AM4001" s="22">
        <v>277</v>
      </c>
      <c r="AN4001" s="23">
        <v>3909.5469999999996</v>
      </c>
      <c r="AO4001" s="23">
        <v>3.9095470000000008</v>
      </c>
      <c r="AP4001" s="23">
        <v>3.471677736000002</v>
      </c>
      <c r="AQ4001" s="14">
        <v>9.6560789750483611</v>
      </c>
      <c r="AR4001" s="22">
        <v>277</v>
      </c>
      <c r="AS4001" s="23">
        <v>3909.5469999999996</v>
      </c>
      <c r="AT4001" s="23">
        <v>3.9095470000000008</v>
      </c>
      <c r="AU4001" s="23">
        <v>3.471677736000002</v>
      </c>
      <c r="AV4001" s="14">
        <v>9.6560789750483611</v>
      </c>
      <c r="AW4001" s="22">
        <v>6</v>
      </c>
      <c r="AX4001" s="22">
        <v>6</v>
      </c>
      <c r="AY4001" s="23">
        <v>156.5</v>
      </c>
      <c r="AZ4001" s="23">
        <v>0.1565</v>
      </c>
      <c r="BA4001" s="23">
        <v>0.43621599999999999</v>
      </c>
      <c r="BB4001" s="14">
        <v>1.2132854678593628</v>
      </c>
      <c r="BC4001" s="22">
        <v>2</v>
      </c>
      <c r="BD4001" s="23">
        <v>170</v>
      </c>
      <c r="BE4001" s="23">
        <v>0.16999999999999998</v>
      </c>
      <c r="BF4001" s="23">
        <v>0.10432414983580565</v>
      </c>
      <c r="BG4001" s="14">
        <v>0.29016582368039162</v>
      </c>
      <c r="BH4001" s="22">
        <v>287</v>
      </c>
      <c r="BI4001" s="23">
        <v>5.4360470000000012</v>
      </c>
      <c r="BJ4001" s="23">
        <v>11.189417885835807</v>
      </c>
      <c r="BK4001" s="14">
        <v>31.122100323441181</v>
      </c>
      <c r="BL4001" t="s">
        <v>704</v>
      </c>
    </row>
    <row r="4002" spans="1:64">
      <c r="A4002" t="s">
        <v>5151</v>
      </c>
      <c r="B4002" t="s">
        <v>5144</v>
      </c>
      <c r="C4002" t="s">
        <v>704</v>
      </c>
      <c r="D4002" t="s">
        <v>942</v>
      </c>
      <c r="E4002">
        <v>2021</v>
      </c>
      <c r="F4002" s="23">
        <v>65.349999999999994</v>
      </c>
      <c r="G4002" s="23">
        <v>7.41</v>
      </c>
      <c r="H4002" s="22">
        <v>4481</v>
      </c>
      <c r="I4002" s="34">
        <v>33.659999999999997</v>
      </c>
      <c r="J4002" s="22">
        <v>1</v>
      </c>
      <c r="K4002" s="22">
        <v>6</v>
      </c>
      <c r="L4002" s="23">
        <v>2400</v>
      </c>
      <c r="M4002" s="23">
        <v>2.4</v>
      </c>
      <c r="N4002" s="23">
        <v>14.3544</v>
      </c>
      <c r="O4002" s="14">
        <v>42.64</v>
      </c>
      <c r="P4002" s="22">
        <v>0</v>
      </c>
      <c r="Q4002" s="22">
        <v>0</v>
      </c>
      <c r="R4002" s="23">
        <v>0</v>
      </c>
      <c r="S4002" s="23">
        <v>0</v>
      </c>
      <c r="T4002" s="23">
        <v>0</v>
      </c>
      <c r="U4002" s="14">
        <v>0</v>
      </c>
      <c r="V4002" s="22">
        <v>0</v>
      </c>
      <c r="W4002" s="22">
        <v>0</v>
      </c>
      <c r="X4002" s="23">
        <v>0</v>
      </c>
      <c r="Y4002" s="23">
        <v>0</v>
      </c>
      <c r="Z4002" s="23">
        <v>0</v>
      </c>
      <c r="AA4002" s="14">
        <v>0</v>
      </c>
      <c r="AB4002" s="22">
        <v>0</v>
      </c>
      <c r="AC4002" s="22">
        <v>0</v>
      </c>
      <c r="AD4002" s="23">
        <v>0</v>
      </c>
      <c r="AE4002" s="23">
        <v>0</v>
      </c>
      <c r="AF4002" s="23">
        <v>0</v>
      </c>
      <c r="AG4002" s="14">
        <v>0</v>
      </c>
      <c r="AH4002" s="22">
        <v>0</v>
      </c>
      <c r="AI4002" s="23">
        <v>0</v>
      </c>
      <c r="AJ4002" s="23">
        <v>0</v>
      </c>
      <c r="AK4002" s="23">
        <v>0</v>
      </c>
      <c r="AL4002" s="14">
        <v>0</v>
      </c>
      <c r="AM4002" s="22">
        <v>300</v>
      </c>
      <c r="AN4002" s="23">
        <v>4079.9270000000001</v>
      </c>
      <c r="AO4002" s="23">
        <v>4.0799269999999996</v>
      </c>
      <c r="AP4002" s="23">
        <v>3.6508121610000002</v>
      </c>
      <c r="AQ4002" s="14">
        <v>10.84</v>
      </c>
      <c r="AR4002" s="22">
        <v>300</v>
      </c>
      <c r="AS4002" s="23">
        <v>4079.9270000000001</v>
      </c>
      <c r="AT4002" s="23">
        <v>4.0799269999999996</v>
      </c>
      <c r="AU4002" s="23">
        <v>3.6508121610000002</v>
      </c>
      <c r="AV4002" s="14">
        <v>10.84</v>
      </c>
      <c r="AW4002" s="22">
        <v>7</v>
      </c>
      <c r="AX4002" s="22">
        <v>7</v>
      </c>
      <c r="AY4002" s="23">
        <v>171.5</v>
      </c>
      <c r="AZ4002" s="23">
        <v>0.17150000000000001</v>
      </c>
      <c r="BA4002" s="23">
        <v>0.47530600000000001</v>
      </c>
      <c r="BB4002" s="14">
        <v>1.41</v>
      </c>
      <c r="BC4002" s="22">
        <v>2</v>
      </c>
      <c r="BD4002" s="23">
        <v>170</v>
      </c>
      <c r="BE4002" s="23">
        <v>0.17</v>
      </c>
      <c r="BF4002" s="23">
        <v>9.4941455999999994E-2</v>
      </c>
      <c r="BG4002" s="14">
        <v>0.28000000000000003</v>
      </c>
      <c r="BH4002" s="22">
        <v>310</v>
      </c>
      <c r="BI4002" s="23">
        <v>6.82</v>
      </c>
      <c r="BJ4002" s="23">
        <v>18.579999999999998</v>
      </c>
      <c r="BK4002" s="14">
        <v>55.18</v>
      </c>
      <c r="BL4002" t="s">
        <v>704</v>
      </c>
    </row>
    <row r="4003" spans="1:64">
      <c r="A4003" t="s">
        <v>5152</v>
      </c>
      <c r="B4003" t="s">
        <v>5144</v>
      </c>
      <c r="C4003" t="s">
        <v>704</v>
      </c>
      <c r="D4003" s="111" t="s">
        <v>942</v>
      </c>
      <c r="E4003" s="110">
        <v>2022</v>
      </c>
      <c r="F4003" s="23"/>
      <c r="G4003" s="23"/>
      <c r="H4003" s="22">
        <v>4537</v>
      </c>
      <c r="I4003" s="34">
        <v>32.882080682278009</v>
      </c>
      <c r="J4003" s="22">
        <v>1</v>
      </c>
      <c r="K4003" s="22">
        <v>6</v>
      </c>
      <c r="L4003" s="23">
        <v>2400</v>
      </c>
      <c r="M4003" s="23">
        <v>2.4</v>
      </c>
      <c r="N4003" s="23">
        <v>14.203200000000001</v>
      </c>
      <c r="O4003" s="14">
        <v>43.194346906565741</v>
      </c>
      <c r="P4003" s="22">
        <v>0</v>
      </c>
      <c r="Q4003" s="22">
        <v>0</v>
      </c>
      <c r="R4003" s="23">
        <v>0</v>
      </c>
      <c r="S4003" s="23">
        <v>0</v>
      </c>
      <c r="T4003" s="23">
        <v>0</v>
      </c>
      <c r="U4003" s="14">
        <v>0</v>
      </c>
      <c r="V4003" s="22">
        <v>0</v>
      </c>
      <c r="W4003" s="22">
        <v>0</v>
      </c>
      <c r="X4003" s="23">
        <v>0</v>
      </c>
      <c r="Y4003" s="23">
        <v>0</v>
      </c>
      <c r="Z4003" s="23">
        <v>0</v>
      </c>
      <c r="AA4003" s="14">
        <v>0</v>
      </c>
      <c r="AB4003" s="22">
        <v>0</v>
      </c>
      <c r="AC4003" s="22">
        <v>0</v>
      </c>
      <c r="AD4003" s="23">
        <v>0</v>
      </c>
      <c r="AE4003" s="23">
        <v>0</v>
      </c>
      <c r="AF4003" s="23">
        <v>0</v>
      </c>
      <c r="AG4003" s="14">
        <v>0</v>
      </c>
      <c r="AH4003" s="22">
        <v>1</v>
      </c>
      <c r="AI4003" s="23">
        <v>3.25</v>
      </c>
      <c r="AJ4003" s="23">
        <v>3.2499999999999999E-3</v>
      </c>
      <c r="AK4003" s="23">
        <v>3.3291827343060001E-3</v>
      </c>
      <c r="AL4003" s="14">
        <v>1.0124610928590912E-2</v>
      </c>
      <c r="AM4003" s="22">
        <v>336</v>
      </c>
      <c r="AN4003" s="23">
        <v>4331.896999999999</v>
      </c>
      <c r="AO4003" s="23">
        <v>4.3318970000000014</v>
      </c>
      <c r="AP4003" s="23">
        <v>4.4374389843667581</v>
      </c>
      <c r="AQ4003" s="14">
        <v>13.4950066793016</v>
      </c>
      <c r="AR4003" s="22">
        <v>337</v>
      </c>
      <c r="AS4003" s="23">
        <v>4335.1469999999999</v>
      </c>
      <c r="AT4003" s="23">
        <v>4.3351470000000001</v>
      </c>
      <c r="AU4003" s="23">
        <v>4.4407681671010657</v>
      </c>
      <c r="AV4003" s="14">
        <v>13.505131290230196</v>
      </c>
      <c r="AW4003" s="22">
        <v>7</v>
      </c>
      <c r="AX4003" s="22">
        <v>7</v>
      </c>
      <c r="AY4003" s="23">
        <v>171.5</v>
      </c>
      <c r="AZ4003" s="23">
        <v>0.17150000000000001</v>
      </c>
      <c r="BA4003" s="23">
        <v>0.43621600000000005</v>
      </c>
      <c r="BB4003" s="14">
        <v>1.3266070484253183</v>
      </c>
      <c r="BC4003" s="22">
        <v>1</v>
      </c>
      <c r="BD4003" s="23">
        <v>150</v>
      </c>
      <c r="BE4003" s="23">
        <v>0.15</v>
      </c>
      <c r="BF4003" s="23">
        <v>7.4723153136968506E-2</v>
      </c>
      <c r="BG4003" s="14">
        <v>0.22724581774182248</v>
      </c>
      <c r="BH4003" s="22">
        <v>346</v>
      </c>
      <c r="BI4003" s="23">
        <v>7.0566469999999999</v>
      </c>
      <c r="BJ4003" s="23">
        <v>19.154907320238035</v>
      </c>
      <c r="BK4003" s="14">
        <v>58.253331062963078</v>
      </c>
      <c r="BL4003" t="s">
        <v>704</v>
      </c>
    </row>
    <row r="4004" spans="1:64">
      <c r="A4004" t="s">
        <v>5153</v>
      </c>
      <c r="B4004" t="s">
        <v>5144</v>
      </c>
      <c r="C4004" t="s">
        <v>704</v>
      </c>
      <c r="D4004" t="s">
        <v>942</v>
      </c>
      <c r="E4004">
        <v>2023</v>
      </c>
      <c r="F4004">
        <v>65.349999999999994</v>
      </c>
      <c r="G4004">
        <v>7.45</v>
      </c>
      <c r="H4004">
        <v>4356</v>
      </c>
      <c r="I4004">
        <v>32.882080682278009</v>
      </c>
      <c r="J4004">
        <v>1</v>
      </c>
      <c r="K4004">
        <v>6</v>
      </c>
      <c r="L4004">
        <v>2400</v>
      </c>
      <c r="M4004">
        <v>2.4</v>
      </c>
      <c r="N4004">
        <v>14.203200000000001</v>
      </c>
      <c r="O4004">
        <v>43.194346906565734</v>
      </c>
      <c r="P4004">
        <v>0</v>
      </c>
      <c r="Q4004">
        <v>0</v>
      </c>
      <c r="R4004">
        <v>0</v>
      </c>
      <c r="S4004">
        <v>0</v>
      </c>
      <c r="T4004">
        <v>0</v>
      </c>
      <c r="U4004">
        <v>0</v>
      </c>
      <c r="V4004">
        <v>0</v>
      </c>
      <c r="W4004">
        <v>0</v>
      </c>
      <c r="X4004">
        <v>0</v>
      </c>
      <c r="Y4004">
        <v>0</v>
      </c>
      <c r="Z4004">
        <v>0</v>
      </c>
      <c r="AA4004">
        <v>0</v>
      </c>
      <c r="AG4004">
        <v>0</v>
      </c>
      <c r="AH4004">
        <v>1</v>
      </c>
      <c r="AI4004">
        <v>3.25</v>
      </c>
      <c r="AJ4004">
        <v>3.2499999999999999E-3</v>
      </c>
      <c r="AK4004">
        <v>3.0479999999999999E-3</v>
      </c>
      <c r="AL4004">
        <v>1.0014E-2</v>
      </c>
      <c r="AM4004">
        <v>450</v>
      </c>
      <c r="AN4004">
        <v>5500.15</v>
      </c>
      <c r="AO4004">
        <v>5.5001499999999997</v>
      </c>
      <c r="AP4004">
        <v>5.1590699999999998</v>
      </c>
      <c r="AQ4004">
        <v>15.689609334182162</v>
      </c>
      <c r="AR4004">
        <v>467</v>
      </c>
      <c r="AS4004">
        <v>5514.8599999999897</v>
      </c>
      <c r="AT4004">
        <v>5.5148599999999997</v>
      </c>
      <c r="AU4004">
        <v>5.1728682862092503</v>
      </c>
      <c r="AV4004">
        <v>15.731572269382571</v>
      </c>
      <c r="AW4004">
        <v>7</v>
      </c>
      <c r="AX4004">
        <v>7</v>
      </c>
      <c r="AY4004">
        <v>171.5</v>
      </c>
      <c r="AZ4004">
        <v>0.17150000000000001</v>
      </c>
      <c r="BA4004">
        <v>0.43621599999999999</v>
      </c>
      <c r="BB4004">
        <v>1.3266070484253181</v>
      </c>
      <c r="BC4004">
        <v>1</v>
      </c>
      <c r="BD4004">
        <v>150</v>
      </c>
      <c r="BE4004">
        <v>0.15</v>
      </c>
      <c r="BF4004">
        <v>8.9222999999999997E-2</v>
      </c>
      <c r="BG4004">
        <v>0.27134231821311494</v>
      </c>
      <c r="BH4004">
        <v>476</v>
      </c>
      <c r="BI4004">
        <v>8.2363599999999995</v>
      </c>
      <c r="BJ4004">
        <v>19.901507286209252</v>
      </c>
      <c r="BK4004">
        <v>60.523868542586747</v>
      </c>
      <c r="BL4004" t="s">
        <v>704</v>
      </c>
    </row>
    <row r="4005" spans="1:64">
      <c r="A4005" t="s">
        <v>5154</v>
      </c>
      <c r="B4005" t="s">
        <v>5144</v>
      </c>
      <c r="C4005" t="s">
        <v>704</v>
      </c>
      <c r="D4005" t="s">
        <v>942</v>
      </c>
      <c r="E4005">
        <v>2024</v>
      </c>
      <c r="F4005">
        <v>65.349999999999994</v>
      </c>
      <c r="G4005">
        <v>7.47</v>
      </c>
      <c r="H4005">
        <v>4367</v>
      </c>
      <c r="I4005">
        <v>29.944947612771351</v>
      </c>
      <c r="J4005">
        <v>1</v>
      </c>
      <c r="K4005">
        <v>6</v>
      </c>
      <c r="L4005">
        <v>2400</v>
      </c>
      <c r="M4005">
        <v>2.4</v>
      </c>
      <c r="N4005">
        <v>14.203200000000001</v>
      </c>
      <c r="O4005">
        <v>47.431039732199821</v>
      </c>
      <c r="P4005">
        <v>0</v>
      </c>
      <c r="Q4005">
        <v>0</v>
      </c>
      <c r="R4005">
        <v>0</v>
      </c>
      <c r="S4005">
        <v>0</v>
      </c>
      <c r="T4005">
        <v>0</v>
      </c>
      <c r="U4005">
        <v>0</v>
      </c>
      <c r="V4005">
        <v>0</v>
      </c>
      <c r="W4005">
        <v>0</v>
      </c>
      <c r="X4005">
        <v>0</v>
      </c>
      <c r="Y4005">
        <v>0</v>
      </c>
      <c r="Z4005">
        <v>0</v>
      </c>
      <c r="AA4005">
        <v>0</v>
      </c>
      <c r="AB4005">
        <v>0</v>
      </c>
      <c r="AC4005">
        <v>0</v>
      </c>
      <c r="AD4005">
        <v>0</v>
      </c>
      <c r="AE4005">
        <v>0</v>
      </c>
      <c r="AF4005">
        <v>0</v>
      </c>
      <c r="AG4005">
        <v>0</v>
      </c>
      <c r="AH4005">
        <v>2</v>
      </c>
      <c r="AI4005">
        <v>55.95</v>
      </c>
      <c r="AJ4005">
        <v>5.5950000000000007E-2</v>
      </c>
      <c r="AK4005">
        <v>5.0463756182480404E-2</v>
      </c>
      <c r="AL4005">
        <v>0.16852177146891351</v>
      </c>
      <c r="AM4005">
        <v>551</v>
      </c>
      <c r="AN4005">
        <v>6903.224000000002</v>
      </c>
      <c r="AO4005">
        <v>6.9032240000000042</v>
      </c>
      <c r="AP4005">
        <v>6.226320157444988</v>
      </c>
      <c r="AQ4005">
        <v>20.792556520584789</v>
      </c>
      <c r="AR4005">
        <v>595</v>
      </c>
      <c r="AS4005">
        <v>6996.2040000000043</v>
      </c>
      <c r="AT4005">
        <v>6.996204000000005</v>
      </c>
      <c r="AU4005">
        <v>6.3101828929203565</v>
      </c>
      <c r="AV4005">
        <v>21.072612897907021</v>
      </c>
      <c r="AW4005">
        <v>7</v>
      </c>
      <c r="AX4005">
        <v>7</v>
      </c>
      <c r="AY4005">
        <v>171.5</v>
      </c>
      <c r="AZ4005">
        <v>0.17150000000000001</v>
      </c>
      <c r="BA4005">
        <v>0.43621600000000005</v>
      </c>
      <c r="BB4005">
        <v>1.4567265424567195</v>
      </c>
      <c r="BC4005">
        <v>1</v>
      </c>
      <c r="BD4005">
        <v>150</v>
      </c>
      <c r="BE4005">
        <v>0.15</v>
      </c>
      <c r="BF4005">
        <v>7.8252172689638549E-2</v>
      </c>
      <c r="BG4005">
        <v>0.26132011884457079</v>
      </c>
      <c r="BH4005">
        <v>604</v>
      </c>
      <c r="BI4005">
        <v>9.7177040000000048</v>
      </c>
      <c r="BJ4005">
        <v>21.027851065609998</v>
      </c>
      <c r="BK4005">
        <v>70.221699291408129</v>
      </c>
      <c r="BL4005" t="s">
        <v>704</v>
      </c>
    </row>
    <row r="4006" spans="1:64">
      <c r="A4006" t="s">
        <v>5155</v>
      </c>
      <c r="B4006" t="s">
        <v>5156</v>
      </c>
      <c r="C4006" t="s">
        <v>705</v>
      </c>
      <c r="D4006" t="s">
        <v>942</v>
      </c>
      <c r="E4006">
        <v>2012</v>
      </c>
      <c r="F4006" s="23">
        <v>182.22</v>
      </c>
      <c r="G4006" s="23">
        <v>18.420000000000002</v>
      </c>
      <c r="H4006" s="22">
        <v>20110</v>
      </c>
      <c r="I4006" s="34">
        <v>165.65195699999998</v>
      </c>
      <c r="J4006" s="22">
        <v>4</v>
      </c>
      <c r="K4006" s="22" t="s">
        <v>782</v>
      </c>
      <c r="L4006" s="23">
        <v>1155</v>
      </c>
      <c r="M4006" s="23">
        <v>1.155</v>
      </c>
      <c r="N4006" s="23">
        <v>9.0613200000000003</v>
      </c>
      <c r="O4006" s="14">
        <v>5.4700953517862754</v>
      </c>
      <c r="P4006" s="22">
        <v>0</v>
      </c>
      <c r="Q4006" s="22" t="s">
        <v>782</v>
      </c>
      <c r="R4006" s="23">
        <v>0</v>
      </c>
      <c r="S4006" s="23">
        <v>0</v>
      </c>
      <c r="T4006" s="23">
        <v>0</v>
      </c>
      <c r="U4006" s="14">
        <v>0</v>
      </c>
      <c r="V4006" s="22">
        <v>0</v>
      </c>
      <c r="W4006" s="22" t="s">
        <v>782</v>
      </c>
      <c r="X4006" s="23">
        <v>0</v>
      </c>
      <c r="Y4006" s="23">
        <v>0</v>
      </c>
      <c r="Z4006" s="23">
        <v>0</v>
      </c>
      <c r="AA4006" s="14">
        <v>0</v>
      </c>
      <c r="AB4006" s="22">
        <v>0</v>
      </c>
      <c r="AC4006" s="22" t="s">
        <v>782</v>
      </c>
      <c r="AD4006" s="23">
        <v>0</v>
      </c>
      <c r="AE4006" s="23">
        <v>0</v>
      </c>
      <c r="AF4006" s="23">
        <v>0</v>
      </c>
      <c r="AG4006" s="14">
        <v>0</v>
      </c>
      <c r="AH4006" s="22" t="s">
        <v>782</v>
      </c>
      <c r="AI4006" s="23" t="s">
        <v>782</v>
      </c>
      <c r="AJ4006" s="23" t="s">
        <v>782</v>
      </c>
      <c r="AK4006" s="23" t="s">
        <v>782</v>
      </c>
      <c r="AL4006" s="14" t="s">
        <v>782</v>
      </c>
      <c r="AM4006" s="22" t="s">
        <v>782</v>
      </c>
      <c r="AN4006" s="23" t="s">
        <v>782</v>
      </c>
      <c r="AO4006" s="23" t="s">
        <v>782</v>
      </c>
      <c r="AP4006" s="23" t="s">
        <v>782</v>
      </c>
      <c r="AQ4006" s="14" t="s">
        <v>782</v>
      </c>
      <c r="AR4006" s="22">
        <v>904</v>
      </c>
      <c r="AS4006" s="23">
        <v>17723.825999999994</v>
      </c>
      <c r="AT4006" s="23">
        <v>17.723825999999995</v>
      </c>
      <c r="AU4006" s="23">
        <v>13.959138000000001</v>
      </c>
      <c r="AV4006" s="14">
        <v>8.426787254919061</v>
      </c>
      <c r="AW4006" s="22">
        <v>11</v>
      </c>
      <c r="AX4006" s="22" t="s">
        <v>782</v>
      </c>
      <c r="AY4006" s="23">
        <v>1355.5</v>
      </c>
      <c r="AZ4006" s="23">
        <v>1.3554999999999999</v>
      </c>
      <c r="BA4006" s="23">
        <v>1.7528159999999999</v>
      </c>
      <c r="BB4006" s="14">
        <v>1.0581317792701961</v>
      </c>
      <c r="BC4006" s="22">
        <v>46</v>
      </c>
      <c r="BD4006" s="23">
        <v>59600</v>
      </c>
      <c r="BE4006" s="23">
        <v>59.6</v>
      </c>
      <c r="BF4006" s="23">
        <v>95.181200000000004</v>
      </c>
      <c r="BG4006" s="14">
        <v>57.45854243062157</v>
      </c>
      <c r="BH4006" s="22">
        <v>965</v>
      </c>
      <c r="BI4006" s="23">
        <v>79.834326000000004</v>
      </c>
      <c r="BJ4006" s="23">
        <v>119.95447400000002</v>
      </c>
      <c r="BK4006" s="14">
        <v>72.413556816597094</v>
      </c>
      <c r="BL4006" t="s">
        <v>705</v>
      </c>
    </row>
    <row r="4007" spans="1:64">
      <c r="A4007" t="s">
        <v>5157</v>
      </c>
      <c r="B4007" t="s">
        <v>5156</v>
      </c>
      <c r="C4007" t="s">
        <v>705</v>
      </c>
      <c r="D4007" t="s">
        <v>942</v>
      </c>
      <c r="E4007">
        <v>2015</v>
      </c>
      <c r="F4007" s="23">
        <v>182.22</v>
      </c>
      <c r="G4007" s="23">
        <v>19.149999999999999</v>
      </c>
      <c r="H4007" s="22">
        <v>19968</v>
      </c>
      <c r="I4007" s="34">
        <v>161.07704470175864</v>
      </c>
      <c r="J4007" s="13">
        <v>3</v>
      </c>
      <c r="K4007" s="13">
        <v>3</v>
      </c>
      <c r="L4007" s="19">
        <v>1535</v>
      </c>
      <c r="M4007" s="35">
        <v>1.5349999999999999</v>
      </c>
      <c r="N4007" s="19">
        <v>9.1813798971392373</v>
      </c>
      <c r="O4007" s="17">
        <v>5.6999927669016852</v>
      </c>
      <c r="P4007" s="36">
        <v>0</v>
      </c>
      <c r="Q4007" s="37">
        <v>0</v>
      </c>
      <c r="R4007" s="38">
        <v>0</v>
      </c>
      <c r="S4007" s="27">
        <v>0</v>
      </c>
      <c r="T4007" s="23">
        <v>0</v>
      </c>
      <c r="U4007" s="17">
        <v>0</v>
      </c>
      <c r="V4007" s="22">
        <v>0</v>
      </c>
      <c r="W4007" s="22">
        <v>0</v>
      </c>
      <c r="X4007" s="23">
        <v>0</v>
      </c>
      <c r="Y4007" s="27">
        <v>0</v>
      </c>
      <c r="Z4007" s="27">
        <v>0</v>
      </c>
      <c r="AA4007" s="14">
        <v>0</v>
      </c>
      <c r="AB4007" s="39">
        <v>1</v>
      </c>
      <c r="AC4007" s="22" t="s">
        <v>782</v>
      </c>
      <c r="AD4007" s="23">
        <v>0</v>
      </c>
      <c r="AE4007" s="23">
        <v>0</v>
      </c>
      <c r="AF4007" s="23">
        <v>0.33612599999999998</v>
      </c>
      <c r="AG4007" s="14">
        <v>0.20867405447023957</v>
      </c>
      <c r="AH4007" s="22" t="s">
        <v>782</v>
      </c>
      <c r="AI4007" s="23" t="s">
        <v>782</v>
      </c>
      <c r="AJ4007" s="23" t="s">
        <v>782</v>
      </c>
      <c r="AK4007" s="23" t="s">
        <v>782</v>
      </c>
      <c r="AL4007" s="14" t="s">
        <v>782</v>
      </c>
      <c r="AM4007" s="22" t="s">
        <v>782</v>
      </c>
      <c r="AN4007" s="23" t="s">
        <v>782</v>
      </c>
      <c r="AO4007" s="23" t="s">
        <v>782</v>
      </c>
      <c r="AP4007" s="23" t="s">
        <v>782</v>
      </c>
      <c r="AQ4007" s="14" t="s">
        <v>782</v>
      </c>
      <c r="AR4007" s="40">
        <v>983</v>
      </c>
      <c r="AS4007" s="41">
        <v>19009.445999999989</v>
      </c>
      <c r="AT4007" s="23">
        <v>19.00944599999999</v>
      </c>
      <c r="AU4007" s="23">
        <v>16.883482262269403</v>
      </c>
      <c r="AV4007" s="14">
        <v>10.481619087021324</v>
      </c>
      <c r="AW4007" s="22">
        <v>13</v>
      </c>
      <c r="AX4007" s="22" t="s">
        <v>782</v>
      </c>
      <c r="AY4007" s="23">
        <v>2302</v>
      </c>
      <c r="AZ4007" s="23">
        <v>2.302</v>
      </c>
      <c r="BA4007" s="23">
        <v>5.9984230424633944</v>
      </c>
      <c r="BB4007" s="14">
        <v>3.7239465459338068</v>
      </c>
      <c r="BC4007" s="42">
        <v>47</v>
      </c>
      <c r="BD4007" s="43">
        <v>60400</v>
      </c>
      <c r="BE4007" s="44">
        <v>60.4</v>
      </c>
      <c r="BF4007" s="23">
        <v>100.69199147616099</v>
      </c>
      <c r="BG4007" s="14">
        <v>62.511695358327891</v>
      </c>
      <c r="BH4007" s="22">
        <v>1047</v>
      </c>
      <c r="BI4007" s="23">
        <v>83.246445999999992</v>
      </c>
      <c r="BJ4007" s="23">
        <v>133.09140267803303</v>
      </c>
      <c r="BK4007" s="14">
        <v>82.62592781265495</v>
      </c>
      <c r="BL4007" t="s">
        <v>705</v>
      </c>
    </row>
    <row r="4008" spans="1:64">
      <c r="A4008" t="s">
        <v>5158</v>
      </c>
      <c r="B4008" t="s">
        <v>5156</v>
      </c>
      <c r="C4008" t="s">
        <v>705</v>
      </c>
      <c r="D4008" t="s">
        <v>942</v>
      </c>
      <c r="E4008">
        <v>2016</v>
      </c>
      <c r="F4008" s="23">
        <v>182.22</v>
      </c>
      <c r="G4008" s="23">
        <v>19.27</v>
      </c>
      <c r="H4008" s="22">
        <v>19826</v>
      </c>
      <c r="I4008" s="34">
        <v>169.77618782463378</v>
      </c>
      <c r="J4008" s="13">
        <v>3</v>
      </c>
      <c r="K4008" s="13">
        <v>3</v>
      </c>
      <c r="L4008" s="19">
        <v>1535</v>
      </c>
      <c r="M4008" s="35">
        <v>1.5349999999999999</v>
      </c>
      <c r="N4008" s="19">
        <v>9.1808350000000001</v>
      </c>
      <c r="O4008" s="17">
        <v>5.4076105239700176</v>
      </c>
      <c r="P4008" s="13">
        <v>0</v>
      </c>
      <c r="Q4008" s="13">
        <v>0</v>
      </c>
      <c r="R4008" s="19">
        <v>0</v>
      </c>
      <c r="S4008" s="27">
        <v>0</v>
      </c>
      <c r="T4008" s="19">
        <v>0</v>
      </c>
      <c r="U4008" s="17">
        <v>0</v>
      </c>
      <c r="V4008" s="13">
        <v>0</v>
      </c>
      <c r="W4008" s="13">
        <v>0</v>
      </c>
      <c r="X4008" s="19">
        <v>0</v>
      </c>
      <c r="Y4008" s="27">
        <v>0</v>
      </c>
      <c r="Z4008" s="19">
        <v>0</v>
      </c>
      <c r="AA4008" s="14">
        <v>0</v>
      </c>
      <c r="AB4008" s="13">
        <v>1</v>
      </c>
      <c r="AC4008" s="22" t="s">
        <v>782</v>
      </c>
      <c r="AD4008" s="19">
        <v>0</v>
      </c>
      <c r="AE4008" s="23">
        <v>0</v>
      </c>
      <c r="AF4008" s="19">
        <v>0.36242429999999998</v>
      </c>
      <c r="AG4008" s="14">
        <v>0.21347180935312166</v>
      </c>
      <c r="AH4008" s="22" t="s">
        <v>782</v>
      </c>
      <c r="AI4008" s="23" t="s">
        <v>782</v>
      </c>
      <c r="AJ4008" s="23" t="s">
        <v>782</v>
      </c>
      <c r="AK4008" s="23" t="s">
        <v>782</v>
      </c>
      <c r="AL4008" s="14" t="s">
        <v>782</v>
      </c>
      <c r="AM4008" s="22" t="s">
        <v>782</v>
      </c>
      <c r="AN4008" s="23" t="s">
        <v>782</v>
      </c>
      <c r="AO4008" s="23" t="s">
        <v>782</v>
      </c>
      <c r="AP4008" s="23" t="s">
        <v>782</v>
      </c>
      <c r="AQ4008" s="14" t="s">
        <v>782</v>
      </c>
      <c r="AR4008" s="13">
        <v>998</v>
      </c>
      <c r="AS4008" s="19">
        <v>19649.641000000014</v>
      </c>
      <c r="AT4008" s="23">
        <v>19.649641000000013</v>
      </c>
      <c r="AU4008" s="19">
        <v>17.448881208000035</v>
      </c>
      <c r="AV4008" s="14">
        <v>10.277578635481813</v>
      </c>
      <c r="AW4008" s="13">
        <v>13</v>
      </c>
      <c r="AX4008" s="22" t="s">
        <v>782</v>
      </c>
      <c r="AY4008" s="19">
        <v>2302</v>
      </c>
      <c r="AZ4008" s="23">
        <v>2.302</v>
      </c>
      <c r="BA4008" s="19">
        <v>6.8804404747380001</v>
      </c>
      <c r="BB4008" s="14">
        <v>4.0526534155926424</v>
      </c>
      <c r="BC4008" s="13">
        <v>53</v>
      </c>
      <c r="BD4008" s="19">
        <v>81200</v>
      </c>
      <c r="BE4008" s="44">
        <v>81.2</v>
      </c>
      <c r="BF4008" s="19">
        <v>153.47578658105721</v>
      </c>
      <c r="BG4008" s="14">
        <v>90.398888411598875</v>
      </c>
      <c r="BH4008" s="22">
        <v>1068</v>
      </c>
      <c r="BI4008" s="23">
        <v>104.68664100000002</v>
      </c>
      <c r="BJ4008" s="23">
        <v>187.34836756379525</v>
      </c>
      <c r="BK4008" s="14">
        <v>110.35020279599648</v>
      </c>
      <c r="BL4008" t="s">
        <v>705</v>
      </c>
    </row>
    <row r="4009" spans="1:64">
      <c r="A4009" t="s">
        <v>5159</v>
      </c>
      <c r="B4009" t="s">
        <v>5156</v>
      </c>
      <c r="C4009" t="s">
        <v>705</v>
      </c>
      <c r="D4009" t="s">
        <v>942</v>
      </c>
      <c r="E4009">
        <v>2017</v>
      </c>
      <c r="F4009" s="23">
        <v>182.22</v>
      </c>
      <c r="G4009" s="23">
        <v>19.68</v>
      </c>
      <c r="H4009" s="22">
        <v>19740</v>
      </c>
      <c r="I4009" s="34">
        <v>155.05790655652757</v>
      </c>
      <c r="J4009" s="13">
        <v>3</v>
      </c>
      <c r="K4009" s="13">
        <v>3</v>
      </c>
      <c r="L4009" s="19">
        <v>1535</v>
      </c>
      <c r="M4009" s="19">
        <v>1.5350000000000001</v>
      </c>
      <c r="N4009" s="19">
        <v>9.1808350000000001</v>
      </c>
      <c r="O4009" s="17">
        <v>5.9209073589891759</v>
      </c>
      <c r="P4009" s="13">
        <v>0</v>
      </c>
      <c r="Q4009" s="13">
        <v>0</v>
      </c>
      <c r="R4009" s="19">
        <v>0</v>
      </c>
      <c r="S4009" s="19">
        <v>0</v>
      </c>
      <c r="T4009" s="19">
        <v>0</v>
      </c>
      <c r="U4009" s="17">
        <v>0</v>
      </c>
      <c r="V4009" s="13">
        <v>0</v>
      </c>
      <c r="W4009" s="13">
        <v>0</v>
      </c>
      <c r="X4009" s="19">
        <v>0</v>
      </c>
      <c r="Y4009" s="19">
        <v>0</v>
      </c>
      <c r="Z4009" s="19">
        <v>0</v>
      </c>
      <c r="AA4009" s="14">
        <v>0</v>
      </c>
      <c r="AB4009" s="13">
        <v>1</v>
      </c>
      <c r="AC4009" s="22" t="s">
        <v>782</v>
      </c>
      <c r="AD4009" s="19">
        <v>0</v>
      </c>
      <c r="AE4009" s="19">
        <v>0</v>
      </c>
      <c r="AF4009" s="19">
        <v>0.34992090000000003</v>
      </c>
      <c r="AG4009" s="14">
        <v>0.22567111072948326</v>
      </c>
      <c r="AH4009" s="22" t="s">
        <v>782</v>
      </c>
      <c r="AI4009" s="23" t="s">
        <v>782</v>
      </c>
      <c r="AJ4009" s="23" t="s">
        <v>782</v>
      </c>
      <c r="AK4009" s="23" t="s">
        <v>782</v>
      </c>
      <c r="AL4009" s="14" t="s">
        <v>782</v>
      </c>
      <c r="AM4009" s="22" t="s">
        <v>782</v>
      </c>
      <c r="AN4009" s="23" t="s">
        <v>782</v>
      </c>
      <c r="AO4009" s="23" t="s">
        <v>782</v>
      </c>
      <c r="AP4009" s="23" t="s">
        <v>782</v>
      </c>
      <c r="AQ4009" s="14" t="s">
        <v>782</v>
      </c>
      <c r="AR4009" s="13">
        <v>1026</v>
      </c>
      <c r="AS4009" s="19">
        <v>20231.30100000001</v>
      </c>
      <c r="AT4009" s="19">
        <v>20.231300999999998</v>
      </c>
      <c r="AU4009" s="19">
        <v>17.965395288000018</v>
      </c>
      <c r="AV4009" s="14">
        <v>11.586249090400685</v>
      </c>
      <c r="AW4009" s="13">
        <v>13</v>
      </c>
      <c r="AX4009" s="22" t="s">
        <v>782</v>
      </c>
      <c r="AY4009" s="19">
        <v>2122.392875</v>
      </c>
      <c r="AZ4009" s="19">
        <v>2.1223928750000001</v>
      </c>
      <c r="BA4009" s="19">
        <v>3.4128077430000001</v>
      </c>
      <c r="BB4009" s="14">
        <v>2.2009891780370676</v>
      </c>
      <c r="BC4009" s="13">
        <v>54</v>
      </c>
      <c r="BD4009" s="19">
        <v>85780</v>
      </c>
      <c r="BE4009" s="19">
        <v>85.779999999999987</v>
      </c>
      <c r="BF4009" s="19">
        <v>163.30157753820703</v>
      </c>
      <c r="BG4009" s="14">
        <v>105.31651120845886</v>
      </c>
      <c r="BH4009" s="22">
        <v>1097</v>
      </c>
      <c r="BI4009" s="23">
        <v>109.66869387499999</v>
      </c>
      <c r="BJ4009" s="23">
        <v>194.21053646920706</v>
      </c>
      <c r="BK4009" s="14">
        <v>125.25032794661527</v>
      </c>
      <c r="BL4009" t="s">
        <v>705</v>
      </c>
    </row>
    <row r="4010" spans="1:64">
      <c r="A4010" t="s">
        <v>5160</v>
      </c>
      <c r="B4010" t="s">
        <v>5156</v>
      </c>
      <c r="C4010" t="s">
        <v>705</v>
      </c>
      <c r="D4010" t="s">
        <v>942</v>
      </c>
      <c r="E4010">
        <v>2018</v>
      </c>
      <c r="F4010" s="23">
        <v>182.22</v>
      </c>
      <c r="G4010" s="23">
        <v>19.84</v>
      </c>
      <c r="H4010" s="22">
        <v>19640</v>
      </c>
      <c r="I4010" s="34">
        <v>155.06892701896939</v>
      </c>
      <c r="J4010" s="13">
        <v>3</v>
      </c>
      <c r="K4010" s="13">
        <v>3</v>
      </c>
      <c r="L4010" s="19">
        <v>1535</v>
      </c>
      <c r="M4010" s="19">
        <v>1.5350000000000001</v>
      </c>
      <c r="N4010" s="19">
        <v>9.1808350000000001</v>
      </c>
      <c r="O4010" s="17">
        <v>5.9204865710310353</v>
      </c>
      <c r="P4010" s="13">
        <v>0</v>
      </c>
      <c r="Q4010" s="13">
        <v>0</v>
      </c>
      <c r="R4010" s="19">
        <v>0</v>
      </c>
      <c r="S4010" s="19">
        <v>0</v>
      </c>
      <c r="T4010" s="19">
        <v>0</v>
      </c>
      <c r="U4010" s="17">
        <v>0</v>
      </c>
      <c r="V4010" s="13">
        <v>0</v>
      </c>
      <c r="W4010" s="13">
        <v>0</v>
      </c>
      <c r="X4010" s="19">
        <v>0</v>
      </c>
      <c r="Y4010" s="19">
        <v>0</v>
      </c>
      <c r="Z4010" s="19">
        <v>0</v>
      </c>
      <c r="AA4010" s="14">
        <v>0</v>
      </c>
      <c r="AB4010" s="13">
        <v>1</v>
      </c>
      <c r="AC4010" s="22" t="s">
        <v>782</v>
      </c>
      <c r="AD4010" s="19">
        <v>0</v>
      </c>
      <c r="AE4010" s="19">
        <v>0</v>
      </c>
      <c r="AF4010" s="19">
        <v>0.33023759999999996</v>
      </c>
      <c r="AG4010" s="14">
        <v>0.21296181404518419</v>
      </c>
      <c r="AH4010" s="22" t="s">
        <v>782</v>
      </c>
      <c r="AI4010" s="23" t="s">
        <v>782</v>
      </c>
      <c r="AJ4010" s="23" t="s">
        <v>782</v>
      </c>
      <c r="AK4010" s="23" t="s">
        <v>782</v>
      </c>
      <c r="AL4010" s="14" t="s">
        <v>782</v>
      </c>
      <c r="AM4010" s="22" t="s">
        <v>782</v>
      </c>
      <c r="AN4010" s="23" t="s">
        <v>782</v>
      </c>
      <c r="AO4010" s="23" t="s">
        <v>782</v>
      </c>
      <c r="AP4010" s="23" t="s">
        <v>782</v>
      </c>
      <c r="AQ4010" s="14" t="s">
        <v>782</v>
      </c>
      <c r="AR4010" s="13">
        <v>1047</v>
      </c>
      <c r="AS4010" s="19">
        <v>20809.981000000007</v>
      </c>
      <c r="AT4010" s="19">
        <v>20.809980999999997</v>
      </c>
      <c r="AU4010" s="19">
        <v>18.479263128000017</v>
      </c>
      <c r="AV4010" s="14">
        <v>11.916805954128689</v>
      </c>
      <c r="AW4010" s="13">
        <v>13</v>
      </c>
      <c r="AX4010" s="22" t="s">
        <v>782</v>
      </c>
      <c r="AY4010" s="19">
        <v>2302</v>
      </c>
      <c r="AZ4010" s="19">
        <v>2.302</v>
      </c>
      <c r="BA4010" s="19">
        <v>6.8804409999999994</v>
      </c>
      <c r="BB4010" s="14">
        <v>4.4370210926643763</v>
      </c>
      <c r="BC4010" s="13">
        <v>54</v>
      </c>
      <c r="BD4010" s="19">
        <v>85780</v>
      </c>
      <c r="BE4010" s="19">
        <v>85.779999999999987</v>
      </c>
      <c r="BF4010" s="19">
        <v>159.02461978241598</v>
      </c>
      <c r="BG4010" s="14">
        <v>102.55092547520026</v>
      </c>
      <c r="BH4010" s="22">
        <v>1118</v>
      </c>
      <c r="BI4010" s="23">
        <v>110.42698099999998</v>
      </c>
      <c r="BJ4010" s="23">
        <v>193.89539651041599</v>
      </c>
      <c r="BK4010" s="14">
        <v>125.03820090706955</v>
      </c>
      <c r="BL4010" t="s">
        <v>705</v>
      </c>
    </row>
    <row r="4011" spans="1:64">
      <c r="A4011" t="s">
        <v>5161</v>
      </c>
      <c r="B4011" t="s">
        <v>5156</v>
      </c>
      <c r="C4011" t="s">
        <v>705</v>
      </c>
      <c r="D4011" t="s">
        <v>942</v>
      </c>
      <c r="E4011">
        <v>2019</v>
      </c>
      <c r="F4011" s="23">
        <v>182.22</v>
      </c>
      <c r="G4011" s="23">
        <v>20.13</v>
      </c>
      <c r="H4011" s="22">
        <v>19540</v>
      </c>
      <c r="I4011" s="34">
        <v>157.49104803299858</v>
      </c>
      <c r="J4011" s="22">
        <v>4</v>
      </c>
      <c r="K4011" s="22">
        <v>4</v>
      </c>
      <c r="L4011" s="23">
        <v>1610</v>
      </c>
      <c r="M4011" s="23">
        <v>1.61</v>
      </c>
      <c r="N4011" s="23">
        <v>9.62941</v>
      </c>
      <c r="O4011" s="14">
        <v>6.1142586326445567</v>
      </c>
      <c r="P4011" s="22">
        <v>0</v>
      </c>
      <c r="Q4011" s="22">
        <v>0</v>
      </c>
      <c r="R4011" s="23">
        <v>0</v>
      </c>
      <c r="S4011" s="23">
        <v>0</v>
      </c>
      <c r="T4011" s="23">
        <v>0</v>
      </c>
      <c r="U4011" s="14">
        <v>0</v>
      </c>
      <c r="V4011" s="22">
        <v>0</v>
      </c>
      <c r="W4011" s="22">
        <v>0</v>
      </c>
      <c r="X4011" s="23">
        <v>0</v>
      </c>
      <c r="Y4011" s="23">
        <v>0</v>
      </c>
      <c r="Z4011" s="23">
        <v>0</v>
      </c>
      <c r="AA4011" s="14">
        <v>0</v>
      </c>
      <c r="AB4011" s="22">
        <v>1</v>
      </c>
      <c r="AC4011" s="22">
        <v>1</v>
      </c>
      <c r="AD4011" s="23">
        <v>240.29227467811157</v>
      </c>
      <c r="AE4011" s="23">
        <v>0.24029227467811157</v>
      </c>
      <c r="AF4011" s="23">
        <v>0.33592859999999997</v>
      </c>
      <c r="AG4011" s="14">
        <v>0.21330012352804587</v>
      </c>
      <c r="AH4011" s="22">
        <v>4</v>
      </c>
      <c r="AI4011" s="23">
        <v>1958.2600000000002</v>
      </c>
      <c r="AJ4011" s="23">
        <v>1.9582600000000001</v>
      </c>
      <c r="AK4011" s="23">
        <v>1.73893488</v>
      </c>
      <c r="AL4011" s="14">
        <v>1.1041483955555662</v>
      </c>
      <c r="AM4011" s="22">
        <v>1077</v>
      </c>
      <c r="AN4011" s="23">
        <v>19323.016000000011</v>
      </c>
      <c r="AO4011" s="23">
        <v>19.323015999999999</v>
      </c>
      <c r="AP4011" s="23">
        <v>17.158838208000017</v>
      </c>
      <c r="AQ4011" s="14">
        <v>10.89511970509256</v>
      </c>
      <c r="AR4011" s="22">
        <v>1081</v>
      </c>
      <c r="AS4011" s="23">
        <v>21281.276000000013</v>
      </c>
      <c r="AT4011" s="23">
        <v>21.281275999999998</v>
      </c>
      <c r="AU4011" s="23">
        <v>18.897773088000015</v>
      </c>
      <c r="AV4011" s="14">
        <v>11.999268100648125</v>
      </c>
      <c r="AW4011" s="22">
        <v>13</v>
      </c>
      <c r="AX4011" s="22" t="s">
        <v>782</v>
      </c>
      <c r="AY4011" s="23">
        <v>2302</v>
      </c>
      <c r="AZ4011" s="23">
        <v>2.302</v>
      </c>
      <c r="BA4011" s="23">
        <v>6.8804409999999994</v>
      </c>
      <c r="BB4011" s="14">
        <v>4.3687822806019829</v>
      </c>
      <c r="BC4011" s="22">
        <v>54</v>
      </c>
      <c r="BD4011" s="23">
        <v>85780</v>
      </c>
      <c r="BE4011" s="23">
        <v>85.78</v>
      </c>
      <c r="BF4011" s="23">
        <v>162.48498494377839</v>
      </c>
      <c r="BG4011" s="14">
        <v>103.17093382332018</v>
      </c>
      <c r="BH4011" s="22">
        <v>1153</v>
      </c>
      <c r="BI4011" s="23">
        <v>111.21356827467812</v>
      </c>
      <c r="BJ4011" s="23">
        <v>198.22853763177838</v>
      </c>
      <c r="BK4011" s="14">
        <v>125.86654296074289</v>
      </c>
      <c r="BL4011" t="s">
        <v>705</v>
      </c>
    </row>
    <row r="4012" spans="1:64">
      <c r="A4012" t="s">
        <v>5162</v>
      </c>
      <c r="B4012" t="s">
        <v>5156</v>
      </c>
      <c r="C4012" t="s">
        <v>705</v>
      </c>
      <c r="D4012" t="s">
        <v>942</v>
      </c>
      <c r="E4012">
        <v>2020</v>
      </c>
      <c r="F4012" s="23">
        <v>182.22</v>
      </c>
      <c r="G4012" s="23">
        <v>20.18</v>
      </c>
      <c r="H4012" s="22">
        <v>19488</v>
      </c>
      <c r="I4012" s="34">
        <v>157.34092221519978</v>
      </c>
      <c r="J4012" s="22">
        <v>4</v>
      </c>
      <c r="K4012" s="22">
        <v>4</v>
      </c>
      <c r="L4012" s="23">
        <v>1610</v>
      </c>
      <c r="M4012" s="23">
        <v>1.61</v>
      </c>
      <c r="N4012" s="23">
        <v>9.62941</v>
      </c>
      <c r="O4012" s="14">
        <v>6.1200925127600145</v>
      </c>
      <c r="P4012" s="22">
        <v>0</v>
      </c>
      <c r="Q4012" s="22">
        <v>0</v>
      </c>
      <c r="R4012" s="23">
        <v>0</v>
      </c>
      <c r="S4012" s="23">
        <v>0</v>
      </c>
      <c r="T4012" s="23">
        <v>0</v>
      </c>
      <c r="U4012" s="14">
        <v>0</v>
      </c>
      <c r="V4012" s="22">
        <v>0</v>
      </c>
      <c r="W4012" s="22">
        <v>0</v>
      </c>
      <c r="X4012" s="23">
        <v>0</v>
      </c>
      <c r="Y4012" s="23">
        <v>0</v>
      </c>
      <c r="Z4012" s="23">
        <v>0</v>
      </c>
      <c r="AA4012" s="14">
        <v>0</v>
      </c>
      <c r="AB4012" s="22">
        <v>0</v>
      </c>
      <c r="AC4012" s="22">
        <v>0</v>
      </c>
      <c r="AD4012" s="23">
        <v>0</v>
      </c>
      <c r="AE4012" s="23">
        <v>0</v>
      </c>
      <c r="AF4012" s="23">
        <v>0</v>
      </c>
      <c r="AG4012" s="14">
        <v>0</v>
      </c>
      <c r="AH4012" s="22">
        <v>4</v>
      </c>
      <c r="AI4012" s="23">
        <v>1931.7000000000003</v>
      </c>
      <c r="AJ4012" s="23">
        <v>1.9317000000000002</v>
      </c>
      <c r="AK4012" s="23">
        <v>1.7153495999999999</v>
      </c>
      <c r="AL4012" s="14">
        <v>1.0902119905296259</v>
      </c>
      <c r="AM4012" s="22">
        <v>1130</v>
      </c>
      <c r="AN4012" s="23">
        <v>20462.300999999999</v>
      </c>
      <c r="AO4012" s="23">
        <v>20.462300999999997</v>
      </c>
      <c r="AP4012" s="23">
        <v>18.170523288000027</v>
      </c>
      <c r="AQ4012" s="14">
        <v>11.548504376469632</v>
      </c>
      <c r="AR4012" s="22">
        <v>1134</v>
      </c>
      <c r="AS4012" s="23">
        <v>22394.001</v>
      </c>
      <c r="AT4012" s="23">
        <v>22.394000999999996</v>
      </c>
      <c r="AU4012" s="23">
        <v>19.885872888000026</v>
      </c>
      <c r="AV4012" s="14">
        <v>12.638716366999258</v>
      </c>
      <c r="AW4012" s="22">
        <v>13</v>
      </c>
      <c r="AX4012" s="22">
        <v>14</v>
      </c>
      <c r="AY4012" s="23">
        <v>2262</v>
      </c>
      <c r="AZ4012" s="23">
        <v>2.262</v>
      </c>
      <c r="BA4012" s="23">
        <v>6.8804409999999994</v>
      </c>
      <c r="BB4012" s="14">
        <v>4.3729507258063602</v>
      </c>
      <c r="BC4012" s="22">
        <v>61</v>
      </c>
      <c r="BD4012" s="23">
        <v>153355</v>
      </c>
      <c r="BE4012" s="23">
        <v>153.35500000000002</v>
      </c>
      <c r="BF4012" s="23">
        <v>400.63431376235474</v>
      </c>
      <c r="BG4012" s="14">
        <v>254.62817182067576</v>
      </c>
      <c r="BH4012" s="22">
        <v>1212</v>
      </c>
      <c r="BI4012" s="23">
        <v>179.62100100000004</v>
      </c>
      <c r="BJ4012" s="23">
        <v>437.03003765035481</v>
      </c>
      <c r="BK4012" s="14">
        <v>277.75993142624139</v>
      </c>
      <c r="BL4012" t="s">
        <v>705</v>
      </c>
    </row>
    <row r="4013" spans="1:64">
      <c r="A4013" t="s">
        <v>5163</v>
      </c>
      <c r="B4013" t="s">
        <v>5156</v>
      </c>
      <c r="C4013" t="s">
        <v>705</v>
      </c>
      <c r="D4013" t="s">
        <v>942</v>
      </c>
      <c r="E4013">
        <v>2021</v>
      </c>
      <c r="F4013" s="23">
        <v>182.22</v>
      </c>
      <c r="G4013" s="23">
        <v>20.21</v>
      </c>
      <c r="H4013" s="22">
        <v>19377</v>
      </c>
      <c r="I4013" s="34">
        <v>146.11000000000001</v>
      </c>
      <c r="J4013" s="22">
        <v>4</v>
      </c>
      <c r="K4013" s="22">
        <v>6</v>
      </c>
      <c r="L4013" s="23">
        <v>1655</v>
      </c>
      <c r="M4013" s="23">
        <v>1.655</v>
      </c>
      <c r="N4013" s="23">
        <v>9.898555</v>
      </c>
      <c r="O4013" s="14">
        <v>6.77</v>
      </c>
      <c r="P4013" s="22">
        <v>0</v>
      </c>
      <c r="Q4013" s="22">
        <v>0</v>
      </c>
      <c r="R4013" s="23">
        <v>0</v>
      </c>
      <c r="S4013" s="23">
        <v>0</v>
      </c>
      <c r="T4013" s="23">
        <v>0</v>
      </c>
      <c r="U4013" s="14">
        <v>0</v>
      </c>
      <c r="V4013" s="22">
        <v>0</v>
      </c>
      <c r="W4013" s="22">
        <v>0</v>
      </c>
      <c r="X4013" s="23">
        <v>0</v>
      </c>
      <c r="Y4013" s="23">
        <v>0</v>
      </c>
      <c r="Z4013" s="23">
        <v>0</v>
      </c>
      <c r="AA4013" s="14">
        <v>0</v>
      </c>
      <c r="AB4013" s="22">
        <v>1</v>
      </c>
      <c r="AC4013" s="22">
        <v>2</v>
      </c>
      <c r="AD4013" s="23">
        <v>96</v>
      </c>
      <c r="AE4013" s="23">
        <v>9.6000000000000002E-2</v>
      </c>
      <c r="AF4013" s="23">
        <v>0.31225320000000001</v>
      </c>
      <c r="AG4013" s="14">
        <v>0.21</v>
      </c>
      <c r="AH4013" s="22">
        <v>6</v>
      </c>
      <c r="AI4013" s="23">
        <v>2114.7800000000002</v>
      </c>
      <c r="AJ4013" s="23">
        <v>2.1147800000000001</v>
      </c>
      <c r="AK4013" s="23">
        <v>1.892353599</v>
      </c>
      <c r="AL4013" s="14">
        <v>1.3</v>
      </c>
      <c r="AM4013" s="22">
        <v>1191</v>
      </c>
      <c r="AN4013" s="23">
        <v>21071.716</v>
      </c>
      <c r="AO4013" s="23">
        <v>21.071715999999999</v>
      </c>
      <c r="AP4013" s="23">
        <v>18.85545428</v>
      </c>
      <c r="AQ4013" s="14">
        <v>12.9</v>
      </c>
      <c r="AR4013" s="22">
        <v>1197</v>
      </c>
      <c r="AS4013" s="23">
        <v>23186.495999999999</v>
      </c>
      <c r="AT4013" s="23">
        <v>23.186496000000002</v>
      </c>
      <c r="AU4013" s="23">
        <v>20.74780788</v>
      </c>
      <c r="AV4013" s="14">
        <v>14.2</v>
      </c>
      <c r="AW4013" s="22">
        <v>15</v>
      </c>
      <c r="AX4013" s="22">
        <v>23</v>
      </c>
      <c r="AY4013" s="23">
        <v>3363.01</v>
      </c>
      <c r="AZ4013" s="23">
        <v>3.3630100000000001</v>
      </c>
      <c r="BA4013" s="23">
        <v>9.7196760599999994</v>
      </c>
      <c r="BB4013" s="14">
        <v>6.65</v>
      </c>
      <c r="BC4013" s="22">
        <v>58</v>
      </c>
      <c r="BD4013" s="23">
        <v>148755</v>
      </c>
      <c r="BE4013" s="23">
        <v>148.755</v>
      </c>
      <c r="BF4013" s="23">
        <v>342.26085660000001</v>
      </c>
      <c r="BG4013" s="14">
        <v>234.24</v>
      </c>
      <c r="BH4013" s="22">
        <v>1275</v>
      </c>
      <c r="BI4013" s="23">
        <v>177.06</v>
      </c>
      <c r="BJ4013" s="23">
        <v>382.94</v>
      </c>
      <c r="BK4013" s="14">
        <v>262.08</v>
      </c>
      <c r="BL4013" t="s">
        <v>705</v>
      </c>
    </row>
    <row r="4014" spans="1:64">
      <c r="A4014" t="s">
        <v>5164</v>
      </c>
      <c r="B4014" t="s">
        <v>5156</v>
      </c>
      <c r="C4014" t="s">
        <v>705</v>
      </c>
      <c r="D4014" s="111" t="s">
        <v>942</v>
      </c>
      <c r="E4014" s="110">
        <v>2022</v>
      </c>
      <c r="F4014" s="23"/>
      <c r="G4014" s="23"/>
      <c r="H4014" s="22">
        <v>19736</v>
      </c>
      <c r="I4014" s="34">
        <v>143.03741334481788</v>
      </c>
      <c r="J4014" s="22">
        <v>4</v>
      </c>
      <c r="K4014" s="22">
        <v>6</v>
      </c>
      <c r="L4014" s="23">
        <v>1655</v>
      </c>
      <c r="M4014" s="23">
        <v>1.6549999999999998</v>
      </c>
      <c r="N4014" s="23">
        <v>9.7942900000000002</v>
      </c>
      <c r="O4014" s="14">
        <v>6.8473623585383709</v>
      </c>
      <c r="P4014" s="22">
        <v>0</v>
      </c>
      <c r="Q4014" s="22">
        <v>0</v>
      </c>
      <c r="R4014" s="23">
        <v>0</v>
      </c>
      <c r="S4014" s="23">
        <v>0</v>
      </c>
      <c r="T4014" s="23">
        <v>0</v>
      </c>
      <c r="U4014" s="14">
        <v>0</v>
      </c>
      <c r="V4014" s="22">
        <v>0</v>
      </c>
      <c r="W4014" s="22">
        <v>0</v>
      </c>
      <c r="X4014" s="23">
        <v>0</v>
      </c>
      <c r="Y4014" s="23">
        <v>0</v>
      </c>
      <c r="Z4014" s="23">
        <v>0</v>
      </c>
      <c r="AA4014" s="14">
        <v>0</v>
      </c>
      <c r="AB4014" s="22">
        <v>1</v>
      </c>
      <c r="AC4014" s="22">
        <v>2</v>
      </c>
      <c r="AD4014" s="23">
        <v>96</v>
      </c>
      <c r="AE4014" s="23">
        <v>9.6000000000000002E-2</v>
      </c>
      <c r="AF4014" s="23">
        <v>0.31936170000000003</v>
      </c>
      <c r="AG4014" s="14">
        <v>0.22327144523378661</v>
      </c>
      <c r="AH4014" s="22">
        <v>7</v>
      </c>
      <c r="AI4014" s="23">
        <v>2116.1</v>
      </c>
      <c r="AJ4014" s="23">
        <v>2.1161000000000003</v>
      </c>
      <c r="AK4014" s="23">
        <v>2.1676564874045958</v>
      </c>
      <c r="AL4014" s="14">
        <v>1.5154472083321746</v>
      </c>
      <c r="AM4014" s="22">
        <v>1350</v>
      </c>
      <c r="AN4014" s="23">
        <v>22356.836000000007</v>
      </c>
      <c r="AO4014" s="23">
        <v>22.35683599999998</v>
      </c>
      <c r="AP4014" s="23">
        <v>22.901536124588009</v>
      </c>
      <c r="AQ4014" s="14">
        <v>16.010871274202689</v>
      </c>
      <c r="AR4014" s="22">
        <v>1357</v>
      </c>
      <c r="AS4014" s="23">
        <v>24472.935999999998</v>
      </c>
      <c r="AT4014" s="23">
        <v>24.472936000000001</v>
      </c>
      <c r="AU4014" s="23">
        <v>25.069192611992598</v>
      </c>
      <c r="AV4014" s="14">
        <v>17.526318482534858</v>
      </c>
      <c r="AW4014" s="22">
        <v>15</v>
      </c>
      <c r="AX4014" s="22">
        <v>23</v>
      </c>
      <c r="AY4014" s="23">
        <v>3305.01</v>
      </c>
      <c r="AZ4014" s="23">
        <v>3.3050100000000002</v>
      </c>
      <c r="BA4014" s="23">
        <v>9.1023305574699993</v>
      </c>
      <c r="BB4014" s="14">
        <v>6.3636012037823733</v>
      </c>
      <c r="BC4014" s="22">
        <v>54</v>
      </c>
      <c r="BD4014" s="23">
        <v>162475</v>
      </c>
      <c r="BE4014" s="23">
        <v>162.47500000000002</v>
      </c>
      <c r="BF4014" s="23">
        <v>445.21784000871497</v>
      </c>
      <c r="BG4014" s="14">
        <v>311.25971142629368</v>
      </c>
      <c r="BH4014" s="22">
        <v>1431</v>
      </c>
      <c r="BI4014" s="23">
        <v>192.00394600000004</v>
      </c>
      <c r="BJ4014" s="23">
        <v>489.50301487817757</v>
      </c>
      <c r="BK4014" s="14">
        <v>342.22026491638303</v>
      </c>
      <c r="BL4014" t="s">
        <v>705</v>
      </c>
    </row>
    <row r="4015" spans="1:64">
      <c r="A4015" t="s">
        <v>5165</v>
      </c>
      <c r="B4015" t="s">
        <v>5156</v>
      </c>
      <c r="C4015" t="s">
        <v>705</v>
      </c>
      <c r="D4015" t="s">
        <v>942</v>
      </c>
      <c r="E4015">
        <v>2023</v>
      </c>
      <c r="F4015">
        <v>182.22</v>
      </c>
      <c r="G4015">
        <v>20.68</v>
      </c>
      <c r="H4015">
        <v>19578</v>
      </c>
      <c r="I4015">
        <v>143.03741334481788</v>
      </c>
      <c r="J4015">
        <v>4</v>
      </c>
      <c r="K4015">
        <v>6</v>
      </c>
      <c r="L4015">
        <v>1655</v>
      </c>
      <c r="M4015">
        <v>1.655</v>
      </c>
      <c r="N4015">
        <v>9.7942900000000002</v>
      </c>
      <c r="O4015">
        <v>6.8473623585383709</v>
      </c>
      <c r="P4015">
        <v>0</v>
      </c>
      <c r="Q4015">
        <v>0</v>
      </c>
      <c r="R4015">
        <v>0</v>
      </c>
      <c r="S4015">
        <v>0</v>
      </c>
      <c r="T4015">
        <v>0</v>
      </c>
      <c r="U4015">
        <v>0</v>
      </c>
      <c r="V4015">
        <v>0</v>
      </c>
      <c r="W4015">
        <v>0</v>
      </c>
      <c r="X4015">
        <v>0</v>
      </c>
      <c r="Y4015">
        <v>0</v>
      </c>
      <c r="Z4015">
        <v>0</v>
      </c>
      <c r="AA4015">
        <v>0</v>
      </c>
      <c r="AB4015">
        <v>2</v>
      </c>
      <c r="AC4015">
        <v>4</v>
      </c>
      <c r="AD4015">
        <v>192</v>
      </c>
      <c r="AE4015">
        <v>0.192</v>
      </c>
      <c r="AF4015">
        <v>0.26841599999999999</v>
      </c>
      <c r="AG4015">
        <v>0.18765440014839618</v>
      </c>
      <c r="AH4015">
        <v>7</v>
      </c>
      <c r="AI4015">
        <v>2116.1</v>
      </c>
      <c r="AJ4015">
        <v>2.1161000000000003</v>
      </c>
      <c r="AK4015">
        <v>1.9848749999999999</v>
      </c>
      <c r="AL4015">
        <v>1.4989049999999999</v>
      </c>
      <c r="AM4015">
        <v>1572</v>
      </c>
      <c r="AN4015">
        <v>26187.911</v>
      </c>
      <c r="AO4015">
        <v>26.187911</v>
      </c>
      <c r="AP4015">
        <v>24.563925999999999</v>
      </c>
      <c r="AQ4015">
        <v>17.173077606474997</v>
      </c>
      <c r="AR4015">
        <v>1705</v>
      </c>
      <c r="AS4015">
        <v>28396.826999999899</v>
      </c>
      <c r="AT4015">
        <v>28.396826999999899</v>
      </c>
      <c r="AU4015">
        <v>26.6358612579957</v>
      </c>
      <c r="AV4015">
        <v>18.621604400650813</v>
      </c>
      <c r="AW4015">
        <v>15</v>
      </c>
      <c r="AX4015">
        <v>23</v>
      </c>
      <c r="AY4015">
        <v>3306</v>
      </c>
      <c r="AZ4015">
        <v>3.306</v>
      </c>
      <c r="BA4015">
        <v>9.1309699999999996</v>
      </c>
      <c r="BB4015">
        <v>6.383623547489722</v>
      </c>
      <c r="BC4015">
        <v>56</v>
      </c>
      <c r="BD4015">
        <v>177925</v>
      </c>
      <c r="BE4015">
        <v>177.92500000000001</v>
      </c>
      <c r="BF4015">
        <v>588.08650699999998</v>
      </c>
      <c r="BG4015">
        <v>411.14173784890096</v>
      </c>
      <c r="BH4015">
        <v>1782</v>
      </c>
      <c r="BI4015">
        <v>211.47482699999992</v>
      </c>
      <c r="BJ4015">
        <v>633.91604425799574</v>
      </c>
      <c r="BK4015">
        <v>443.18198255572827</v>
      </c>
      <c r="BL4015" t="s">
        <v>705</v>
      </c>
    </row>
    <row r="4016" spans="1:64">
      <c r="A4016" t="s">
        <v>5166</v>
      </c>
      <c r="B4016" t="s">
        <v>5156</v>
      </c>
      <c r="C4016" t="s">
        <v>705</v>
      </c>
      <c r="D4016" t="s">
        <v>942</v>
      </c>
      <c r="E4016">
        <v>2024</v>
      </c>
      <c r="F4016">
        <v>182.22</v>
      </c>
      <c r="G4016">
        <v>20.78</v>
      </c>
      <c r="H4016">
        <v>19555</v>
      </c>
      <c r="I4016">
        <v>134.09055428617901</v>
      </c>
      <c r="J4016">
        <v>4</v>
      </c>
      <c r="K4016">
        <v>6</v>
      </c>
      <c r="L4016">
        <v>1655</v>
      </c>
      <c r="M4016">
        <v>1.6550000000000002</v>
      </c>
      <c r="N4016">
        <v>9.7942900000000002</v>
      </c>
      <c r="O4016">
        <v>7.3042355982038902</v>
      </c>
      <c r="P4016">
        <v>0</v>
      </c>
      <c r="Q4016">
        <v>0</v>
      </c>
      <c r="R4016">
        <v>0</v>
      </c>
      <c r="S4016">
        <v>0</v>
      </c>
      <c r="T4016">
        <v>0</v>
      </c>
      <c r="U4016">
        <v>0</v>
      </c>
      <c r="V4016">
        <v>0</v>
      </c>
      <c r="W4016">
        <v>0</v>
      </c>
      <c r="X4016">
        <v>0</v>
      </c>
      <c r="Y4016">
        <v>0</v>
      </c>
      <c r="Z4016">
        <v>0</v>
      </c>
      <c r="AA4016">
        <v>0</v>
      </c>
      <c r="AB4016">
        <v>2</v>
      </c>
      <c r="AC4016">
        <v>4</v>
      </c>
      <c r="AD4016">
        <v>192</v>
      </c>
      <c r="AE4016">
        <v>0.192</v>
      </c>
      <c r="AF4016">
        <v>0.63213359999999996</v>
      </c>
      <c r="AG4016">
        <v>0.47142291518229279</v>
      </c>
      <c r="AH4016">
        <v>10</v>
      </c>
      <c r="AI4016">
        <v>6236.8499999999995</v>
      </c>
      <c r="AJ4016">
        <v>6.2368499999999996</v>
      </c>
      <c r="AK4016">
        <v>5.6252882528454489</v>
      </c>
      <c r="AL4016">
        <v>4.1951413228107288</v>
      </c>
      <c r="AM4016">
        <v>1801</v>
      </c>
      <c r="AN4016">
        <v>29666.896999999997</v>
      </c>
      <c r="AO4016">
        <v>29.666897000000059</v>
      </c>
      <c r="AP4016">
        <v>26.757874117940279</v>
      </c>
      <c r="AQ4016">
        <v>19.955077567084281</v>
      </c>
      <c r="AR4016">
        <v>2239</v>
      </c>
      <c r="AS4016">
        <v>36282.117999999915</v>
      </c>
      <c r="AT4016">
        <v>36.282118000000132</v>
      </c>
      <c r="AU4016">
        <v>32.724431752206932</v>
      </c>
      <c r="AV4016">
        <v>24.404725542684929</v>
      </c>
      <c r="AW4016">
        <v>14</v>
      </c>
      <c r="AX4016">
        <v>22</v>
      </c>
      <c r="AY4016">
        <v>3146</v>
      </c>
      <c r="AZ4016">
        <v>3.1459999999999995</v>
      </c>
      <c r="BA4016">
        <v>8.3829704974699997</v>
      </c>
      <c r="BB4016">
        <v>6.2517233537411441</v>
      </c>
      <c r="BC4016">
        <v>55</v>
      </c>
      <c r="BD4016">
        <v>180025</v>
      </c>
      <c r="BE4016">
        <v>180.02500000000001</v>
      </c>
      <c r="BF4016">
        <v>505.12547072653001</v>
      </c>
      <c r="BG4016">
        <v>376.7047376420565</v>
      </c>
      <c r="BH4016">
        <v>2314</v>
      </c>
      <c r="BI4016">
        <v>221.30011800000014</v>
      </c>
      <c r="BJ4016">
        <v>556.659296576207</v>
      </c>
      <c r="BK4016">
        <v>415.13684505186876</v>
      </c>
      <c r="BL4016" t="s">
        <v>705</v>
      </c>
    </row>
    <row r="4017" spans="1:64">
      <c r="A4017" t="s">
        <v>5167</v>
      </c>
      <c r="B4017" t="s">
        <v>5168</v>
      </c>
      <c r="C4017" t="s">
        <v>706</v>
      </c>
      <c r="D4017" t="s">
        <v>942</v>
      </c>
      <c r="E4017">
        <v>2012</v>
      </c>
      <c r="F4017" s="23">
        <v>126.05</v>
      </c>
      <c r="G4017" s="23">
        <v>10.66</v>
      </c>
      <c r="H4017" s="22">
        <v>7876</v>
      </c>
      <c r="I4017" s="34">
        <v>63.060273000000002</v>
      </c>
      <c r="J4017" s="22">
        <v>5</v>
      </c>
      <c r="K4017" s="22" t="s">
        <v>782</v>
      </c>
      <c r="L4017" s="23">
        <v>1035</v>
      </c>
      <c r="M4017" s="23">
        <v>1.0349999999999999</v>
      </c>
      <c r="N4017" s="23">
        <v>6.4408850000000006</v>
      </c>
      <c r="O4017" s="14">
        <v>10.213855242903879</v>
      </c>
      <c r="P4017" s="22">
        <v>0</v>
      </c>
      <c r="Q4017" s="22" t="s">
        <v>782</v>
      </c>
      <c r="R4017" s="23">
        <v>0</v>
      </c>
      <c r="S4017" s="23">
        <v>0</v>
      </c>
      <c r="T4017" s="23">
        <v>0</v>
      </c>
      <c r="U4017" s="14">
        <v>0</v>
      </c>
      <c r="V4017" s="22">
        <v>0</v>
      </c>
      <c r="W4017" s="22" t="s">
        <v>782</v>
      </c>
      <c r="X4017" s="23">
        <v>0</v>
      </c>
      <c r="Y4017" s="23">
        <v>0</v>
      </c>
      <c r="Z4017" s="23">
        <v>0</v>
      </c>
      <c r="AA4017" s="14">
        <v>0</v>
      </c>
      <c r="AB4017" s="22">
        <v>0</v>
      </c>
      <c r="AC4017" s="22" t="s">
        <v>782</v>
      </c>
      <c r="AD4017" s="23">
        <v>0</v>
      </c>
      <c r="AE4017" s="23">
        <v>0</v>
      </c>
      <c r="AF4017" s="23">
        <v>0</v>
      </c>
      <c r="AG4017" s="14">
        <v>0</v>
      </c>
      <c r="AH4017" s="22" t="s">
        <v>782</v>
      </c>
      <c r="AI4017" s="23" t="s">
        <v>782</v>
      </c>
      <c r="AJ4017" s="23" t="s">
        <v>782</v>
      </c>
      <c r="AK4017" s="23" t="s">
        <v>782</v>
      </c>
      <c r="AL4017" s="14" t="s">
        <v>782</v>
      </c>
      <c r="AM4017" s="22" t="s">
        <v>782</v>
      </c>
      <c r="AN4017" s="23" t="s">
        <v>782</v>
      </c>
      <c r="AO4017" s="23" t="s">
        <v>782</v>
      </c>
      <c r="AP4017" s="23" t="s">
        <v>782</v>
      </c>
      <c r="AQ4017" s="14" t="s">
        <v>782</v>
      </c>
      <c r="AR4017" s="22">
        <v>385</v>
      </c>
      <c r="AS4017" s="23">
        <v>6847.3720000000139</v>
      </c>
      <c r="AT4017" s="23">
        <v>6.8473720000000142</v>
      </c>
      <c r="AU4017" s="23">
        <v>6.0888080000000002</v>
      </c>
      <c r="AV4017" s="14">
        <v>9.6555370129780442</v>
      </c>
      <c r="AW4017" s="22">
        <v>1</v>
      </c>
      <c r="AX4017" s="22" t="s">
        <v>782</v>
      </c>
      <c r="AY4017" s="23">
        <v>7.5</v>
      </c>
      <c r="AZ4017" s="23">
        <v>7.4999999999999997E-3</v>
      </c>
      <c r="BA4017" s="23">
        <v>4.1435E-2</v>
      </c>
      <c r="BB4017" s="14">
        <v>6.5706978464872806E-2</v>
      </c>
      <c r="BC4017" s="22">
        <v>3</v>
      </c>
      <c r="BD4017" s="23">
        <v>118</v>
      </c>
      <c r="BE4017" s="23">
        <v>0.11799999999999999</v>
      </c>
      <c r="BF4017" s="23">
        <v>0.188446</v>
      </c>
      <c r="BG4017" s="14">
        <v>0.29883473546015255</v>
      </c>
      <c r="BH4017" s="22">
        <v>394</v>
      </c>
      <c r="BI4017" s="23">
        <v>8.0078720000000132</v>
      </c>
      <c r="BJ4017" s="23">
        <v>12.759574000000001</v>
      </c>
      <c r="BK4017" s="14">
        <v>20.233933969806948</v>
      </c>
      <c r="BL4017" t="s">
        <v>706</v>
      </c>
    </row>
    <row r="4018" spans="1:64">
      <c r="A4018" t="s">
        <v>5169</v>
      </c>
      <c r="B4018" t="s">
        <v>5168</v>
      </c>
      <c r="C4018" t="s">
        <v>706</v>
      </c>
      <c r="D4018" t="s">
        <v>942</v>
      </c>
      <c r="E4018">
        <v>2015</v>
      </c>
      <c r="F4018" s="23">
        <v>126.05</v>
      </c>
      <c r="G4018" s="23">
        <v>11.45</v>
      </c>
      <c r="H4018" s="22">
        <v>7938</v>
      </c>
      <c r="I4018" s="34">
        <v>63.775788069666014</v>
      </c>
      <c r="J4018" s="13">
        <v>4</v>
      </c>
      <c r="K4018" s="13">
        <v>5</v>
      </c>
      <c r="L4018" s="19">
        <v>2049</v>
      </c>
      <c r="M4018" s="35">
        <v>2.0489999999999999</v>
      </c>
      <c r="N4018" s="19">
        <v>12.255796357809965</v>
      </c>
      <c r="O4018" s="17">
        <v>19.217004961855185</v>
      </c>
      <c r="P4018" s="36">
        <v>0</v>
      </c>
      <c r="Q4018" s="37">
        <v>0</v>
      </c>
      <c r="R4018" s="38">
        <v>0</v>
      </c>
      <c r="S4018" s="27">
        <v>0</v>
      </c>
      <c r="T4018" s="23">
        <v>0</v>
      </c>
      <c r="U4018" s="17">
        <v>0</v>
      </c>
      <c r="V4018" s="22">
        <v>0</v>
      </c>
      <c r="W4018" s="22">
        <v>0</v>
      </c>
      <c r="X4018" s="23">
        <v>0</v>
      </c>
      <c r="Y4018" s="27">
        <v>0</v>
      </c>
      <c r="Z4018" s="27">
        <v>0</v>
      </c>
      <c r="AA4018" s="14">
        <v>0</v>
      </c>
      <c r="AB4018" s="39">
        <v>0</v>
      </c>
      <c r="AC4018" s="22" t="s">
        <v>782</v>
      </c>
      <c r="AD4018" s="23">
        <v>0</v>
      </c>
      <c r="AE4018" s="23">
        <v>0</v>
      </c>
      <c r="AF4018" s="23">
        <v>0</v>
      </c>
      <c r="AG4018" s="14">
        <v>0</v>
      </c>
      <c r="AH4018" s="22" t="s">
        <v>782</v>
      </c>
      <c r="AI4018" s="23" t="s">
        <v>782</v>
      </c>
      <c r="AJ4018" s="23" t="s">
        <v>782</v>
      </c>
      <c r="AK4018" s="23" t="s">
        <v>782</v>
      </c>
      <c r="AL4018" s="14" t="s">
        <v>782</v>
      </c>
      <c r="AM4018" s="22" t="s">
        <v>782</v>
      </c>
      <c r="AN4018" s="23" t="s">
        <v>782</v>
      </c>
      <c r="AO4018" s="23" t="s">
        <v>782</v>
      </c>
      <c r="AP4018" s="23" t="s">
        <v>782</v>
      </c>
      <c r="AQ4018" s="14" t="s">
        <v>782</v>
      </c>
      <c r="AR4018" s="40">
        <v>413</v>
      </c>
      <c r="AS4018" s="41">
        <v>7417.8470000000107</v>
      </c>
      <c r="AT4018" s="23">
        <v>7.4178470000000107</v>
      </c>
      <c r="AU4018" s="23">
        <v>6.5882555571965939</v>
      </c>
      <c r="AV4018" s="14">
        <v>10.330339705092877</v>
      </c>
      <c r="AW4018" s="22">
        <v>0</v>
      </c>
      <c r="AX4018" s="22" t="s">
        <v>782</v>
      </c>
      <c r="AY4018" s="23">
        <v>0</v>
      </c>
      <c r="AZ4018" s="23">
        <v>0</v>
      </c>
      <c r="BA4018" s="23">
        <v>0</v>
      </c>
      <c r="BB4018" s="14">
        <v>0</v>
      </c>
      <c r="BC4018" s="42">
        <v>2</v>
      </c>
      <c r="BD4018" s="43">
        <v>108</v>
      </c>
      <c r="BE4018" s="44">
        <v>0.108</v>
      </c>
      <c r="BF4018" s="23">
        <v>0.17139599999999999</v>
      </c>
      <c r="BG4018" s="14">
        <v>0.26874775708419962</v>
      </c>
      <c r="BH4018" s="22">
        <v>419</v>
      </c>
      <c r="BI4018" s="23">
        <v>9.5748470000000108</v>
      </c>
      <c r="BJ4018" s="23">
        <v>19.015447915006558</v>
      </c>
      <c r="BK4018" s="14">
        <v>29.816092424032263</v>
      </c>
      <c r="BL4018" t="s">
        <v>706</v>
      </c>
    </row>
    <row r="4019" spans="1:64">
      <c r="A4019" t="s">
        <v>5170</v>
      </c>
      <c r="B4019" t="s">
        <v>5168</v>
      </c>
      <c r="C4019" t="s">
        <v>706</v>
      </c>
      <c r="D4019" t="s">
        <v>942</v>
      </c>
      <c r="E4019">
        <v>2016</v>
      </c>
      <c r="F4019" s="23">
        <v>126.05</v>
      </c>
      <c r="G4019" s="23">
        <v>11.81</v>
      </c>
      <c r="H4019" s="22">
        <v>7906</v>
      </c>
      <c r="I4019" s="34">
        <v>67.492156397833682</v>
      </c>
      <c r="J4019" s="13">
        <v>4</v>
      </c>
      <c r="K4019" s="13">
        <v>5</v>
      </c>
      <c r="L4019" s="19">
        <v>2049</v>
      </c>
      <c r="M4019" s="35">
        <v>2.0489999999999999</v>
      </c>
      <c r="N4019" s="19">
        <v>12.255068999999999</v>
      </c>
      <c r="O4019" s="17">
        <v>18.15776773787206</v>
      </c>
      <c r="P4019" s="13">
        <v>0</v>
      </c>
      <c r="Q4019" s="13">
        <v>0</v>
      </c>
      <c r="R4019" s="19">
        <v>0</v>
      </c>
      <c r="S4019" s="27">
        <v>0</v>
      </c>
      <c r="T4019" s="19">
        <v>0</v>
      </c>
      <c r="U4019" s="17">
        <v>0</v>
      </c>
      <c r="V4019" s="13">
        <v>0</v>
      </c>
      <c r="W4019" s="13">
        <v>0</v>
      </c>
      <c r="X4019" s="19">
        <v>0</v>
      </c>
      <c r="Y4019" s="27">
        <v>0</v>
      </c>
      <c r="Z4019" s="19">
        <v>0</v>
      </c>
      <c r="AA4019" s="14">
        <v>0</v>
      </c>
      <c r="AB4019" s="13">
        <v>0</v>
      </c>
      <c r="AC4019" s="22" t="s">
        <v>782</v>
      </c>
      <c r="AD4019" s="19">
        <v>0</v>
      </c>
      <c r="AE4019" s="23">
        <v>0</v>
      </c>
      <c r="AF4019" s="19">
        <v>0</v>
      </c>
      <c r="AG4019" s="14">
        <v>0</v>
      </c>
      <c r="AH4019" s="22" t="s">
        <v>782</v>
      </c>
      <c r="AI4019" s="23" t="s">
        <v>782</v>
      </c>
      <c r="AJ4019" s="23" t="s">
        <v>782</v>
      </c>
      <c r="AK4019" s="23" t="s">
        <v>782</v>
      </c>
      <c r="AL4019" s="14" t="s">
        <v>782</v>
      </c>
      <c r="AM4019" s="22" t="s">
        <v>782</v>
      </c>
      <c r="AN4019" s="23" t="s">
        <v>782</v>
      </c>
      <c r="AO4019" s="23" t="s">
        <v>782</v>
      </c>
      <c r="AP4019" s="23" t="s">
        <v>782</v>
      </c>
      <c r="AQ4019" s="14" t="s">
        <v>782</v>
      </c>
      <c r="AR4019" s="13">
        <v>422</v>
      </c>
      <c r="AS4019" s="19">
        <v>7484.702000000003</v>
      </c>
      <c r="AT4019" s="23">
        <v>7.4847020000000031</v>
      </c>
      <c r="AU4019" s="19">
        <v>6.6464153760000011</v>
      </c>
      <c r="AV4019" s="14">
        <v>9.8476856137513078</v>
      </c>
      <c r="AW4019" s="13">
        <v>0</v>
      </c>
      <c r="AX4019" s="22" t="s">
        <v>782</v>
      </c>
      <c r="AY4019" s="19">
        <v>0</v>
      </c>
      <c r="AZ4019" s="23">
        <v>0</v>
      </c>
      <c r="BA4019" s="19">
        <v>0</v>
      </c>
      <c r="BB4019" s="14">
        <v>0</v>
      </c>
      <c r="BC4019" s="13">
        <v>2</v>
      </c>
      <c r="BD4019" s="19">
        <v>108</v>
      </c>
      <c r="BE4019" s="44">
        <v>0.108</v>
      </c>
      <c r="BF4019" s="19">
        <v>0.17366399999999999</v>
      </c>
      <c r="BG4019" s="14">
        <v>0.25730989979981456</v>
      </c>
      <c r="BH4019" s="22">
        <v>428</v>
      </c>
      <c r="BI4019" s="23">
        <v>9.6417020000000022</v>
      </c>
      <c r="BJ4019" s="23">
        <v>19.075148376000001</v>
      </c>
      <c r="BK4019" s="14">
        <v>28.262763251423181</v>
      </c>
      <c r="BL4019" t="s">
        <v>706</v>
      </c>
    </row>
    <row r="4020" spans="1:64">
      <c r="A4020" t="s">
        <v>5171</v>
      </c>
      <c r="B4020" t="s">
        <v>5168</v>
      </c>
      <c r="C4020" t="s">
        <v>706</v>
      </c>
      <c r="D4020" t="s">
        <v>942</v>
      </c>
      <c r="E4020">
        <v>2017</v>
      </c>
      <c r="F4020" s="23">
        <v>126.05</v>
      </c>
      <c r="G4020" s="23">
        <v>12.01</v>
      </c>
      <c r="H4020" s="22">
        <v>7976</v>
      </c>
      <c r="I4020" s="34">
        <v>62.651563459719547</v>
      </c>
      <c r="J4020" s="13">
        <v>4</v>
      </c>
      <c r="K4020" s="13">
        <v>5</v>
      </c>
      <c r="L4020" s="19">
        <v>2049</v>
      </c>
      <c r="M4020" s="19">
        <v>2.0489999999999999</v>
      </c>
      <c r="N4020" s="19">
        <v>12.255068999999999</v>
      </c>
      <c r="O4020" s="17">
        <v>19.560675461641317</v>
      </c>
      <c r="P4020" s="13">
        <v>0</v>
      </c>
      <c r="Q4020" s="13">
        <v>0</v>
      </c>
      <c r="R4020" s="19">
        <v>0</v>
      </c>
      <c r="S4020" s="19">
        <v>0</v>
      </c>
      <c r="T4020" s="19">
        <v>0</v>
      </c>
      <c r="U4020" s="17">
        <v>0</v>
      </c>
      <c r="V4020" s="13">
        <v>0</v>
      </c>
      <c r="W4020" s="13">
        <v>0</v>
      </c>
      <c r="X4020" s="19">
        <v>0</v>
      </c>
      <c r="Y4020" s="19">
        <v>0</v>
      </c>
      <c r="Z4020" s="19">
        <v>0</v>
      </c>
      <c r="AA4020" s="14">
        <v>0</v>
      </c>
      <c r="AB4020" s="13">
        <v>0</v>
      </c>
      <c r="AC4020" s="22" t="s">
        <v>782</v>
      </c>
      <c r="AD4020" s="19">
        <v>0</v>
      </c>
      <c r="AE4020" s="19">
        <v>0</v>
      </c>
      <c r="AF4020" s="19">
        <v>0</v>
      </c>
      <c r="AG4020" s="14">
        <v>0</v>
      </c>
      <c r="AH4020" s="22" t="s">
        <v>782</v>
      </c>
      <c r="AI4020" s="23" t="s">
        <v>782</v>
      </c>
      <c r="AJ4020" s="23" t="s">
        <v>782</v>
      </c>
      <c r="AK4020" s="23" t="s">
        <v>782</v>
      </c>
      <c r="AL4020" s="14" t="s">
        <v>782</v>
      </c>
      <c r="AM4020" s="22" t="s">
        <v>782</v>
      </c>
      <c r="AN4020" s="23" t="s">
        <v>782</v>
      </c>
      <c r="AO4020" s="23" t="s">
        <v>782</v>
      </c>
      <c r="AP4020" s="23" t="s">
        <v>782</v>
      </c>
      <c r="AQ4020" s="14" t="s">
        <v>782</v>
      </c>
      <c r="AR4020" s="13">
        <v>432</v>
      </c>
      <c r="AS4020" s="19">
        <v>7742.6120000000019</v>
      </c>
      <c r="AT4020" s="19">
        <v>7.7426119999999967</v>
      </c>
      <c r="AU4020" s="19">
        <v>6.8754394560000014</v>
      </c>
      <c r="AV4020" s="14">
        <v>10.974090790919231</v>
      </c>
      <c r="AW4020" s="13">
        <v>0</v>
      </c>
      <c r="AX4020" s="22" t="s">
        <v>782</v>
      </c>
      <c r="AY4020" s="19">
        <v>0</v>
      </c>
      <c r="AZ4020" s="19">
        <v>0</v>
      </c>
      <c r="BA4020" s="19">
        <v>0</v>
      </c>
      <c r="BB4020" s="14">
        <v>0</v>
      </c>
      <c r="BC4020" s="13">
        <v>2</v>
      </c>
      <c r="BD4020" s="19">
        <v>108</v>
      </c>
      <c r="BE4020" s="19">
        <v>0.108</v>
      </c>
      <c r="BF4020" s="19">
        <v>0.17366399999999999</v>
      </c>
      <c r="BG4020" s="14">
        <v>0.27719020948559958</v>
      </c>
      <c r="BH4020" s="22">
        <v>438</v>
      </c>
      <c r="BI4020" s="23">
        <v>9.8996119999999959</v>
      </c>
      <c r="BJ4020" s="23">
        <v>19.304172456</v>
      </c>
      <c r="BK4020" s="14">
        <v>30.811956462046147</v>
      </c>
      <c r="BL4020" t="s">
        <v>706</v>
      </c>
    </row>
    <row r="4021" spans="1:64">
      <c r="A4021" t="s">
        <v>5172</v>
      </c>
      <c r="B4021" t="s">
        <v>5168</v>
      </c>
      <c r="C4021" t="s">
        <v>706</v>
      </c>
      <c r="D4021" t="s">
        <v>942</v>
      </c>
      <c r="E4021">
        <v>2018</v>
      </c>
      <c r="F4021" s="23">
        <v>126.05</v>
      </c>
      <c r="G4021" s="23">
        <v>12.16</v>
      </c>
      <c r="H4021" s="22">
        <v>8055</v>
      </c>
      <c r="I4021" s="34">
        <v>62.656016307158048</v>
      </c>
      <c r="J4021" s="13">
        <v>4</v>
      </c>
      <c r="K4021" s="13">
        <v>5</v>
      </c>
      <c r="L4021" s="19">
        <v>2049</v>
      </c>
      <c r="M4021" s="19">
        <v>2.0489999999999999</v>
      </c>
      <c r="N4021" s="19">
        <v>12.255068999999999</v>
      </c>
      <c r="O4021" s="17">
        <v>19.559285320538223</v>
      </c>
      <c r="P4021" s="13">
        <v>0</v>
      </c>
      <c r="Q4021" s="13">
        <v>0</v>
      </c>
      <c r="R4021" s="19">
        <v>0</v>
      </c>
      <c r="S4021" s="19">
        <v>0</v>
      </c>
      <c r="T4021" s="19">
        <v>0</v>
      </c>
      <c r="U4021" s="17">
        <v>0</v>
      </c>
      <c r="V4021" s="13">
        <v>0</v>
      </c>
      <c r="W4021" s="13">
        <v>0</v>
      </c>
      <c r="X4021" s="19">
        <v>0</v>
      </c>
      <c r="Y4021" s="19">
        <v>0</v>
      </c>
      <c r="Z4021" s="19">
        <v>0</v>
      </c>
      <c r="AA4021" s="14">
        <v>0</v>
      </c>
      <c r="AB4021" s="13">
        <v>0</v>
      </c>
      <c r="AC4021" s="22" t="s">
        <v>782</v>
      </c>
      <c r="AD4021" s="19">
        <v>0</v>
      </c>
      <c r="AE4021" s="19">
        <v>0</v>
      </c>
      <c r="AF4021" s="19">
        <v>0</v>
      </c>
      <c r="AG4021" s="14">
        <v>0</v>
      </c>
      <c r="AH4021" s="22" t="s">
        <v>782</v>
      </c>
      <c r="AI4021" s="23" t="s">
        <v>782</v>
      </c>
      <c r="AJ4021" s="23" t="s">
        <v>782</v>
      </c>
      <c r="AK4021" s="23" t="s">
        <v>782</v>
      </c>
      <c r="AL4021" s="14" t="s">
        <v>782</v>
      </c>
      <c r="AM4021" s="22" t="s">
        <v>782</v>
      </c>
      <c r="AN4021" s="23" t="s">
        <v>782</v>
      </c>
      <c r="AO4021" s="23" t="s">
        <v>782</v>
      </c>
      <c r="AP4021" s="23" t="s">
        <v>782</v>
      </c>
      <c r="AQ4021" s="14" t="s">
        <v>782</v>
      </c>
      <c r="AR4021" s="13">
        <v>442</v>
      </c>
      <c r="AS4021" s="19">
        <v>8040.1420000000016</v>
      </c>
      <c r="AT4021" s="19">
        <v>8.0401419999999959</v>
      </c>
      <c r="AU4021" s="19">
        <v>7.1396460960000017</v>
      </c>
      <c r="AV4021" s="14">
        <v>11.394988888216858</v>
      </c>
      <c r="AW4021" s="13">
        <v>0</v>
      </c>
      <c r="AX4021" s="22" t="s">
        <v>782</v>
      </c>
      <c r="AY4021" s="19">
        <v>0</v>
      </c>
      <c r="AZ4021" s="19">
        <v>0</v>
      </c>
      <c r="BA4021" s="19">
        <v>0</v>
      </c>
      <c r="BB4021" s="14">
        <v>0</v>
      </c>
      <c r="BC4021" s="13">
        <v>2</v>
      </c>
      <c r="BD4021" s="19">
        <v>108</v>
      </c>
      <c r="BE4021" s="19">
        <v>0.108</v>
      </c>
      <c r="BF4021" s="19">
        <v>0.17366399999999999</v>
      </c>
      <c r="BG4021" s="14">
        <v>0.27717051008900478</v>
      </c>
      <c r="BH4021" s="22">
        <v>448</v>
      </c>
      <c r="BI4021" s="23">
        <v>10.197141999999996</v>
      </c>
      <c r="BJ4021" s="23">
        <v>19.568379096000001</v>
      </c>
      <c r="BK4021" s="14">
        <v>31.231444718844088</v>
      </c>
      <c r="BL4021" t="s">
        <v>706</v>
      </c>
    </row>
    <row r="4022" spans="1:64">
      <c r="A4022" t="s">
        <v>5173</v>
      </c>
      <c r="B4022" t="s">
        <v>5168</v>
      </c>
      <c r="C4022" t="s">
        <v>706</v>
      </c>
      <c r="D4022" t="s">
        <v>942</v>
      </c>
      <c r="E4022">
        <v>2019</v>
      </c>
      <c r="F4022" s="23">
        <v>126.05</v>
      </c>
      <c r="G4022" s="23">
        <v>12.25</v>
      </c>
      <c r="H4022" s="22">
        <v>8000</v>
      </c>
      <c r="I4022" s="34">
        <v>64.592178813941118</v>
      </c>
      <c r="J4022" s="22">
        <v>4</v>
      </c>
      <c r="K4022" s="22">
        <v>5</v>
      </c>
      <c r="L4022" s="23">
        <v>2049</v>
      </c>
      <c r="M4022" s="23">
        <v>2.0489999999999999</v>
      </c>
      <c r="N4022" s="23">
        <v>12.255068999999999</v>
      </c>
      <c r="O4022" s="14">
        <v>18.972992125410315</v>
      </c>
      <c r="P4022" s="22">
        <v>0</v>
      </c>
      <c r="Q4022" s="22">
        <v>0</v>
      </c>
      <c r="R4022" s="23">
        <v>0</v>
      </c>
      <c r="S4022" s="23">
        <v>0</v>
      </c>
      <c r="T4022" s="23">
        <v>0</v>
      </c>
      <c r="U4022" s="14">
        <v>0</v>
      </c>
      <c r="V4022" s="22">
        <v>0</v>
      </c>
      <c r="W4022" s="22">
        <v>0</v>
      </c>
      <c r="X4022" s="23">
        <v>0</v>
      </c>
      <c r="Y4022" s="23">
        <v>0</v>
      </c>
      <c r="Z4022" s="23">
        <v>0</v>
      </c>
      <c r="AA4022" s="14">
        <v>0</v>
      </c>
      <c r="AB4022" s="22">
        <v>0</v>
      </c>
      <c r="AC4022" s="22">
        <v>0</v>
      </c>
      <c r="AD4022" s="23">
        <v>0</v>
      </c>
      <c r="AE4022" s="23">
        <v>0</v>
      </c>
      <c r="AF4022" s="23">
        <v>0</v>
      </c>
      <c r="AG4022" s="14">
        <v>0</v>
      </c>
      <c r="AH4022" s="22">
        <v>2</v>
      </c>
      <c r="AI4022" s="23">
        <v>174.04</v>
      </c>
      <c r="AJ4022" s="23">
        <v>0.17404</v>
      </c>
      <c r="AK4022" s="23">
        <v>0.15454751999999999</v>
      </c>
      <c r="AL4022" s="14">
        <v>0.23926661530520094</v>
      </c>
      <c r="AM4022" s="22">
        <v>452</v>
      </c>
      <c r="AN4022" s="23">
        <v>8804.8470000000016</v>
      </c>
      <c r="AO4022" s="23">
        <v>8.8048469999999934</v>
      </c>
      <c r="AP4022" s="23">
        <v>7.8187041360000018</v>
      </c>
      <c r="AQ4022" s="14">
        <v>12.104722707252085</v>
      </c>
      <c r="AR4022" s="22">
        <v>454</v>
      </c>
      <c r="AS4022" s="23">
        <v>8978.8870000000024</v>
      </c>
      <c r="AT4022" s="23">
        <v>8.9788869999999932</v>
      </c>
      <c r="AU4022" s="23">
        <v>7.9732516560000022</v>
      </c>
      <c r="AV4022" s="14">
        <v>12.343989322557288</v>
      </c>
      <c r="AW4022" s="22">
        <v>1</v>
      </c>
      <c r="AX4022" s="22" t="s">
        <v>782</v>
      </c>
      <c r="AY4022" s="23">
        <v>7.5</v>
      </c>
      <c r="AZ4022" s="23">
        <v>7.4999999999999997E-3</v>
      </c>
      <c r="BA4022" s="23">
        <v>1.9545E-2</v>
      </c>
      <c r="BB4022" s="14">
        <v>3.0259081453653559E-2</v>
      </c>
      <c r="BC4022" s="22">
        <v>2</v>
      </c>
      <c r="BD4022" s="23">
        <v>108</v>
      </c>
      <c r="BE4022" s="23">
        <v>0.108</v>
      </c>
      <c r="BF4022" s="23">
        <v>0.17366399999999999</v>
      </c>
      <c r="BG4022" s="14">
        <v>0.26886227278420521</v>
      </c>
      <c r="BH4022" s="22">
        <v>461</v>
      </c>
      <c r="BI4022" s="23">
        <v>11.143386999999993</v>
      </c>
      <c r="BJ4022" s="23">
        <v>20.421529656000001</v>
      </c>
      <c r="BK4022" s="14">
        <v>31.616102802205461</v>
      </c>
      <c r="BL4022" t="s">
        <v>706</v>
      </c>
    </row>
    <row r="4023" spans="1:64">
      <c r="A4023" t="s">
        <v>5174</v>
      </c>
      <c r="B4023" t="s">
        <v>5168</v>
      </c>
      <c r="C4023" t="s">
        <v>706</v>
      </c>
      <c r="D4023" t="s">
        <v>942</v>
      </c>
      <c r="E4023">
        <v>2020</v>
      </c>
      <c r="F4023" s="23">
        <v>126.05</v>
      </c>
      <c r="G4023" s="23">
        <v>12.25</v>
      </c>
      <c r="H4023" s="22">
        <v>7987</v>
      </c>
      <c r="I4023" s="34">
        <v>64.417982483193356</v>
      </c>
      <c r="J4023" s="22">
        <v>4</v>
      </c>
      <c r="K4023" s="22">
        <v>8</v>
      </c>
      <c r="L4023" s="23">
        <v>2965</v>
      </c>
      <c r="M4023" s="23">
        <v>2.9650000000000003</v>
      </c>
      <c r="N4023" s="23">
        <v>17.733664999999998</v>
      </c>
      <c r="O4023" s="14">
        <v>27.529059924574184</v>
      </c>
      <c r="P4023" s="22">
        <v>0</v>
      </c>
      <c r="Q4023" s="22">
        <v>0</v>
      </c>
      <c r="R4023" s="23">
        <v>0</v>
      </c>
      <c r="S4023" s="23">
        <v>0</v>
      </c>
      <c r="T4023" s="23">
        <v>0</v>
      </c>
      <c r="U4023" s="14">
        <v>0</v>
      </c>
      <c r="V4023" s="22">
        <v>0</v>
      </c>
      <c r="W4023" s="22">
        <v>0</v>
      </c>
      <c r="X4023" s="23">
        <v>0</v>
      </c>
      <c r="Y4023" s="23">
        <v>0</v>
      </c>
      <c r="Z4023" s="23">
        <v>0</v>
      </c>
      <c r="AA4023" s="14">
        <v>0</v>
      </c>
      <c r="AB4023" s="22">
        <v>0</v>
      </c>
      <c r="AC4023" s="22">
        <v>0</v>
      </c>
      <c r="AD4023" s="23">
        <v>0</v>
      </c>
      <c r="AE4023" s="23">
        <v>0</v>
      </c>
      <c r="AF4023" s="23">
        <v>0</v>
      </c>
      <c r="AG4023" s="14">
        <v>0</v>
      </c>
      <c r="AH4023" s="22">
        <v>2</v>
      </c>
      <c r="AI4023" s="23">
        <v>174.04</v>
      </c>
      <c r="AJ4023" s="23">
        <v>0.17404</v>
      </c>
      <c r="AK4023" s="23">
        <v>0.15454751999999999</v>
      </c>
      <c r="AL4023" s="14">
        <v>0.23991362976995034</v>
      </c>
      <c r="AM4023" s="22">
        <v>467</v>
      </c>
      <c r="AN4023" s="23">
        <v>8995.6720000000005</v>
      </c>
      <c r="AO4023" s="23">
        <v>8.9956719999999919</v>
      </c>
      <c r="AP4023" s="23">
        <v>7.9881567360000023</v>
      </c>
      <c r="AQ4023" s="14">
        <v>12.400507479544414</v>
      </c>
      <c r="AR4023" s="22">
        <v>469</v>
      </c>
      <c r="AS4023" s="23">
        <v>9169.7120000000014</v>
      </c>
      <c r="AT4023" s="23">
        <v>9.1697119999999916</v>
      </c>
      <c r="AU4023" s="23">
        <v>8.1427042560000018</v>
      </c>
      <c r="AV4023" s="14">
        <v>12.640421109314362</v>
      </c>
      <c r="AW4023" s="22">
        <v>1</v>
      </c>
      <c r="AX4023" s="22">
        <v>1</v>
      </c>
      <c r="AY4023" s="23">
        <v>7.5</v>
      </c>
      <c r="AZ4023" s="23">
        <v>7.4999999999999997E-3</v>
      </c>
      <c r="BA4023" s="23">
        <v>1.9545E-2</v>
      </c>
      <c r="BB4023" s="14">
        <v>3.0340906757052331E-2</v>
      </c>
      <c r="BC4023" s="22">
        <v>2</v>
      </c>
      <c r="BD4023" s="23">
        <v>43</v>
      </c>
      <c r="BE4023" s="23">
        <v>4.3000000000000003E-2</v>
      </c>
      <c r="BF4023" s="23">
        <v>6.9143999999999997E-2</v>
      </c>
      <c r="BG4023" s="14">
        <v>0.10733648794114231</v>
      </c>
      <c r="BH4023" s="22">
        <v>476</v>
      </c>
      <c r="BI4023" s="23">
        <v>12.185211999999991</v>
      </c>
      <c r="BJ4023" s="23">
        <v>25.965058255999999</v>
      </c>
      <c r="BK4023" s="14">
        <v>40.307158428586739</v>
      </c>
      <c r="BL4023" t="s">
        <v>706</v>
      </c>
    </row>
    <row r="4024" spans="1:64">
      <c r="A4024" t="s">
        <v>5175</v>
      </c>
      <c r="B4024" t="s">
        <v>5168</v>
      </c>
      <c r="C4024" t="s">
        <v>706</v>
      </c>
      <c r="D4024" t="s">
        <v>942</v>
      </c>
      <c r="E4024">
        <v>2021</v>
      </c>
      <c r="F4024" s="23">
        <v>126.05</v>
      </c>
      <c r="G4024" s="23">
        <v>12.27</v>
      </c>
      <c r="H4024" s="22">
        <v>7974</v>
      </c>
      <c r="I4024" s="34">
        <v>59.88</v>
      </c>
      <c r="J4024" s="22">
        <v>4</v>
      </c>
      <c r="K4024" s="22">
        <v>10</v>
      </c>
      <c r="L4024" s="23">
        <v>2662</v>
      </c>
      <c r="M4024" s="23">
        <v>2.6619999999999999</v>
      </c>
      <c r="N4024" s="23">
        <v>15.921422</v>
      </c>
      <c r="O4024" s="14">
        <v>26.59</v>
      </c>
      <c r="P4024" s="22">
        <v>0</v>
      </c>
      <c r="Q4024" s="22">
        <v>0</v>
      </c>
      <c r="R4024" s="23">
        <v>0</v>
      </c>
      <c r="S4024" s="23">
        <v>0</v>
      </c>
      <c r="T4024" s="23">
        <v>0</v>
      </c>
      <c r="U4024" s="14">
        <v>0</v>
      </c>
      <c r="V4024" s="22">
        <v>0</v>
      </c>
      <c r="W4024" s="22">
        <v>0</v>
      </c>
      <c r="X4024" s="23">
        <v>0</v>
      </c>
      <c r="Y4024" s="23">
        <v>0</v>
      </c>
      <c r="Z4024" s="23">
        <v>0</v>
      </c>
      <c r="AA4024" s="14">
        <v>0</v>
      </c>
      <c r="AB4024" s="22">
        <v>0</v>
      </c>
      <c r="AC4024" s="22">
        <v>0</v>
      </c>
      <c r="AD4024" s="23">
        <v>0</v>
      </c>
      <c r="AE4024" s="23">
        <v>0</v>
      </c>
      <c r="AF4024" s="23">
        <v>0</v>
      </c>
      <c r="AG4024" s="14">
        <v>0</v>
      </c>
      <c r="AH4024" s="22">
        <v>2</v>
      </c>
      <c r="AI4024" s="23">
        <v>174.04</v>
      </c>
      <c r="AJ4024" s="23">
        <v>0.17404</v>
      </c>
      <c r="AK4024" s="23">
        <v>0.15573498</v>
      </c>
      <c r="AL4024" s="14">
        <v>0.26</v>
      </c>
      <c r="AM4024" s="22">
        <v>506</v>
      </c>
      <c r="AN4024" s="23">
        <v>9434.7669999999998</v>
      </c>
      <c r="AO4024" s="23">
        <v>9.4347670000000008</v>
      </c>
      <c r="AP4024" s="23">
        <v>8.4424456859999992</v>
      </c>
      <c r="AQ4024" s="14">
        <v>14.1</v>
      </c>
      <c r="AR4024" s="22">
        <v>508</v>
      </c>
      <c r="AS4024" s="23">
        <v>9608.8070000000007</v>
      </c>
      <c r="AT4024" s="23">
        <v>9.6088070000000005</v>
      </c>
      <c r="AU4024" s="23">
        <v>8.5981806649999992</v>
      </c>
      <c r="AV4024" s="14">
        <v>14.36</v>
      </c>
      <c r="AW4024" s="22">
        <v>1</v>
      </c>
      <c r="AX4024" s="22">
        <v>1</v>
      </c>
      <c r="AY4024" s="23">
        <v>7.5</v>
      </c>
      <c r="AZ4024" s="23">
        <v>7.4999999999999997E-3</v>
      </c>
      <c r="BA4024" s="23">
        <v>1.9545E-2</v>
      </c>
      <c r="BB4024" s="14">
        <v>0.03</v>
      </c>
      <c r="BC4024" s="22">
        <v>2</v>
      </c>
      <c r="BD4024" s="23">
        <v>43</v>
      </c>
      <c r="BE4024" s="23">
        <v>4.2999999999999997E-2</v>
      </c>
      <c r="BF4024" s="23">
        <v>6.0293567999999999E-2</v>
      </c>
      <c r="BG4024" s="14">
        <v>0.1</v>
      </c>
      <c r="BH4024" s="22">
        <v>515</v>
      </c>
      <c r="BI4024" s="23">
        <v>12.32</v>
      </c>
      <c r="BJ4024" s="23">
        <v>24.6</v>
      </c>
      <c r="BK4024" s="14">
        <v>41.08</v>
      </c>
      <c r="BL4024" t="s">
        <v>706</v>
      </c>
    </row>
    <row r="4025" spans="1:64">
      <c r="A4025" t="s">
        <v>5176</v>
      </c>
      <c r="B4025" t="s">
        <v>5168</v>
      </c>
      <c r="C4025" t="s">
        <v>706</v>
      </c>
      <c r="D4025" s="111" t="s">
        <v>942</v>
      </c>
      <c r="E4025" s="110">
        <v>2022</v>
      </c>
      <c r="F4025" s="23"/>
      <c r="G4025" s="23"/>
      <c r="H4025" s="22">
        <v>8101</v>
      </c>
      <c r="I4025" s="34">
        <v>58.712306724076292</v>
      </c>
      <c r="J4025" s="22">
        <v>4</v>
      </c>
      <c r="K4025" s="22">
        <v>10</v>
      </c>
      <c r="L4025" s="23">
        <v>2662</v>
      </c>
      <c r="M4025" s="23">
        <v>2.6619999999999999</v>
      </c>
      <c r="N4025" s="23">
        <v>15.753716000000001</v>
      </c>
      <c r="O4025" s="14">
        <v>26.832050857814171</v>
      </c>
      <c r="P4025" s="22">
        <v>0</v>
      </c>
      <c r="Q4025" s="22">
        <v>0</v>
      </c>
      <c r="R4025" s="23">
        <v>0</v>
      </c>
      <c r="S4025" s="23">
        <v>0</v>
      </c>
      <c r="T4025" s="23">
        <v>0</v>
      </c>
      <c r="U4025" s="14">
        <v>0</v>
      </c>
      <c r="V4025" s="22">
        <v>0</v>
      </c>
      <c r="W4025" s="22">
        <v>0</v>
      </c>
      <c r="X4025" s="23">
        <v>0</v>
      </c>
      <c r="Y4025" s="23">
        <v>0</v>
      </c>
      <c r="Z4025" s="23">
        <v>0</v>
      </c>
      <c r="AA4025" s="14">
        <v>0</v>
      </c>
      <c r="AB4025" s="22">
        <v>0</v>
      </c>
      <c r="AC4025" s="22">
        <v>0</v>
      </c>
      <c r="AD4025" s="23">
        <v>0</v>
      </c>
      <c r="AE4025" s="23">
        <v>0</v>
      </c>
      <c r="AF4025" s="23">
        <v>0</v>
      </c>
      <c r="AG4025" s="14">
        <v>0</v>
      </c>
      <c r="AH4025" s="22">
        <v>3</v>
      </c>
      <c r="AI4025" s="23">
        <v>365.14</v>
      </c>
      <c r="AJ4025" s="23">
        <v>0.36514000000000002</v>
      </c>
      <c r="AK4025" s="23">
        <v>0.37403624110907518</v>
      </c>
      <c r="AL4025" s="14">
        <v>0.63706616547513928</v>
      </c>
      <c r="AM4025" s="22">
        <v>564</v>
      </c>
      <c r="AN4025" s="23">
        <v>10130.896999999997</v>
      </c>
      <c r="AO4025" s="23">
        <v>10.130896999999992</v>
      </c>
      <c r="AP4025" s="23">
        <v>10.377725346286915</v>
      </c>
      <c r="AQ4025" s="14">
        <v>17.67555377283669</v>
      </c>
      <c r="AR4025" s="22">
        <v>567</v>
      </c>
      <c r="AS4025" s="23">
        <v>10496.037</v>
      </c>
      <c r="AT4025" s="23">
        <v>10.496036999999999</v>
      </c>
      <c r="AU4025" s="23">
        <v>10.751761587395974</v>
      </c>
      <c r="AV4025" s="14">
        <v>18.312619938311798</v>
      </c>
      <c r="AW4025" s="22">
        <v>1</v>
      </c>
      <c r="AX4025" s="22">
        <v>1</v>
      </c>
      <c r="AY4025" s="23">
        <v>7.5</v>
      </c>
      <c r="AZ4025" s="23">
        <v>7.4999999999999997E-3</v>
      </c>
      <c r="BA4025" s="23">
        <v>1.9545E-2</v>
      </c>
      <c r="BB4025" s="14">
        <v>3.3289443202859433E-2</v>
      </c>
      <c r="BC4025" s="22">
        <v>2</v>
      </c>
      <c r="BD4025" s="23">
        <v>43</v>
      </c>
      <c r="BE4025" s="23">
        <v>4.3000000000000003E-2</v>
      </c>
      <c r="BF4025" s="23">
        <v>6.7346255999999993E-2</v>
      </c>
      <c r="BG4025" s="14">
        <v>0.11470551875350378</v>
      </c>
      <c r="BH4025" s="22">
        <v>574</v>
      </c>
      <c r="BI4025" s="23">
        <v>13.208537</v>
      </c>
      <c r="BJ4025" s="23">
        <v>26.592368843395974</v>
      </c>
      <c r="BK4025" s="14">
        <v>45.292665758082336</v>
      </c>
      <c r="BL4025" t="s">
        <v>706</v>
      </c>
    </row>
    <row r="4026" spans="1:64">
      <c r="A4026" t="s">
        <v>5177</v>
      </c>
      <c r="B4026" t="s">
        <v>5168</v>
      </c>
      <c r="C4026" t="s">
        <v>706</v>
      </c>
      <c r="D4026" t="s">
        <v>942</v>
      </c>
      <c r="E4026">
        <v>2023</v>
      </c>
      <c r="F4026">
        <v>126.05</v>
      </c>
      <c r="G4026">
        <v>12.29</v>
      </c>
      <c r="H4026">
        <v>7991</v>
      </c>
      <c r="I4026">
        <v>58.712306724076292</v>
      </c>
      <c r="J4026">
        <v>4</v>
      </c>
      <c r="K4026">
        <v>12</v>
      </c>
      <c r="L4026">
        <v>3814</v>
      </c>
      <c r="M4026">
        <v>3.8140000000000001</v>
      </c>
      <c r="N4026">
        <v>22.571252000000001</v>
      </c>
      <c r="O4026">
        <v>38.443817419873497</v>
      </c>
      <c r="P4026">
        <v>0</v>
      </c>
      <c r="Q4026">
        <v>0</v>
      </c>
      <c r="R4026">
        <v>0</v>
      </c>
      <c r="S4026">
        <v>0</v>
      </c>
      <c r="T4026">
        <v>0</v>
      </c>
      <c r="U4026">
        <v>0</v>
      </c>
      <c r="V4026">
        <v>0</v>
      </c>
      <c r="W4026">
        <v>0</v>
      </c>
      <c r="X4026">
        <v>0</v>
      </c>
      <c r="Y4026">
        <v>0</v>
      </c>
      <c r="Z4026">
        <v>0</v>
      </c>
      <c r="AA4026">
        <v>0</v>
      </c>
      <c r="AG4026">
        <v>0</v>
      </c>
      <c r="AH4026">
        <v>4</v>
      </c>
      <c r="AI4026">
        <v>384.69</v>
      </c>
      <c r="AJ4026">
        <v>0.38468999999999998</v>
      </c>
      <c r="AK4026">
        <v>0.36083399999999999</v>
      </c>
      <c r="AL4026">
        <v>0.66384900000000002</v>
      </c>
      <c r="AM4026">
        <v>682</v>
      </c>
      <c r="AN4026">
        <v>11633.241</v>
      </c>
      <c r="AO4026">
        <v>11.633241</v>
      </c>
      <c r="AP4026">
        <v>10.911832</v>
      </c>
      <c r="AQ4026">
        <v>18.585255134466315</v>
      </c>
      <c r="AR4026">
        <v>724</v>
      </c>
      <c r="AS4026">
        <v>12042.210999999999</v>
      </c>
      <c r="AT4026">
        <v>12.042210999999901</v>
      </c>
      <c r="AU4026">
        <v>11.2954402065946</v>
      </c>
      <c r="AV4026">
        <v>19.238624467061953</v>
      </c>
      <c r="AW4026">
        <v>1</v>
      </c>
      <c r="AX4026">
        <v>1</v>
      </c>
      <c r="AY4026">
        <v>7.5</v>
      </c>
      <c r="AZ4026">
        <v>7.4999999999999997E-3</v>
      </c>
      <c r="BA4026">
        <v>1.9545E-2</v>
      </c>
      <c r="BB4026">
        <v>3.3289443202859439E-2</v>
      </c>
      <c r="BC4026">
        <v>2</v>
      </c>
      <c r="BD4026">
        <v>43</v>
      </c>
      <c r="BE4026">
        <v>4.2999999999999997E-2</v>
      </c>
      <c r="BF4026">
        <v>8.0413999999999999E-2</v>
      </c>
      <c r="BG4026">
        <v>0.13696276724045736</v>
      </c>
      <c r="BH4026">
        <v>731</v>
      </c>
      <c r="BI4026">
        <v>15.9067109999999</v>
      </c>
      <c r="BJ4026">
        <v>33.966651206594605</v>
      </c>
      <c r="BK4026">
        <v>57.852694097378773</v>
      </c>
      <c r="BL4026" t="s">
        <v>706</v>
      </c>
    </row>
    <row r="4027" spans="1:64">
      <c r="A4027" t="s">
        <v>5178</v>
      </c>
      <c r="B4027" t="s">
        <v>5168</v>
      </c>
      <c r="C4027" t="s">
        <v>706</v>
      </c>
      <c r="D4027" t="s">
        <v>942</v>
      </c>
      <c r="E4027">
        <v>2024</v>
      </c>
      <c r="F4027">
        <v>126.05</v>
      </c>
      <c r="G4027">
        <v>12.34</v>
      </c>
      <c r="H4027">
        <v>7906</v>
      </c>
      <c r="I4027">
        <v>54.212217958912362</v>
      </c>
      <c r="J4027">
        <v>4</v>
      </c>
      <c r="K4027">
        <v>12</v>
      </c>
      <c r="L4027">
        <v>3814</v>
      </c>
      <c r="M4027">
        <v>3.8140000000000001</v>
      </c>
      <c r="N4027">
        <v>22.571251999999998</v>
      </c>
      <c r="O4027">
        <v>41.634990874394461</v>
      </c>
      <c r="P4027">
        <v>0</v>
      </c>
      <c r="Q4027">
        <v>0</v>
      </c>
      <c r="R4027">
        <v>0</v>
      </c>
      <c r="S4027">
        <v>0</v>
      </c>
      <c r="T4027">
        <v>0</v>
      </c>
      <c r="U4027">
        <v>0</v>
      </c>
      <c r="V4027">
        <v>0</v>
      </c>
      <c r="W4027">
        <v>0</v>
      </c>
      <c r="X4027">
        <v>0</v>
      </c>
      <c r="Y4027">
        <v>0</v>
      </c>
      <c r="Z4027">
        <v>0</v>
      </c>
      <c r="AA4027">
        <v>0</v>
      </c>
      <c r="AB4027">
        <v>0</v>
      </c>
      <c r="AC4027">
        <v>0</v>
      </c>
      <c r="AD4027">
        <v>0</v>
      </c>
      <c r="AE4027">
        <v>0</v>
      </c>
      <c r="AF4027">
        <v>0</v>
      </c>
      <c r="AG4027">
        <v>0</v>
      </c>
      <c r="AH4027">
        <v>6</v>
      </c>
      <c r="AI4027">
        <v>1162.29</v>
      </c>
      <c r="AJ4027">
        <v>1.16229</v>
      </c>
      <c r="AK4027">
        <v>1.0483202711945512</v>
      </c>
      <c r="AL4027">
        <v>1.9337343327090528</v>
      </c>
      <c r="AM4027">
        <v>798</v>
      </c>
      <c r="AN4027">
        <v>13160.915000000001</v>
      </c>
      <c r="AO4027">
        <v>13.160914999999996</v>
      </c>
      <c r="AP4027">
        <v>11.870405821239475</v>
      </c>
      <c r="AQ4027">
        <v>21.896181835312657</v>
      </c>
      <c r="AR4027">
        <v>894</v>
      </c>
      <c r="AS4027">
        <v>14394.824999999993</v>
      </c>
      <c r="AT4027">
        <v>14.394824999999997</v>
      </c>
      <c r="AU4027">
        <v>12.983323308122836</v>
      </c>
      <c r="AV4027">
        <v>23.949072362180317</v>
      </c>
      <c r="AW4027">
        <v>1</v>
      </c>
      <c r="AX4027">
        <v>1</v>
      </c>
      <c r="AY4027">
        <v>7.5</v>
      </c>
      <c r="AZ4027">
        <v>7.4999999999999997E-3</v>
      </c>
      <c r="BA4027">
        <v>1.9545E-2</v>
      </c>
      <c r="BB4027">
        <v>3.6052758466390777E-2</v>
      </c>
      <c r="BC4027">
        <v>2</v>
      </c>
      <c r="BD4027">
        <v>43</v>
      </c>
      <c r="BE4027">
        <v>4.3000000000000003E-2</v>
      </c>
      <c r="BF4027">
        <v>7.052688E-2</v>
      </c>
      <c r="BG4027">
        <v>0.130094068561173</v>
      </c>
      <c r="BH4027">
        <v>901</v>
      </c>
      <c r="BI4027">
        <v>18.259324999999997</v>
      </c>
      <c r="BJ4027">
        <v>35.644647188122839</v>
      </c>
      <c r="BK4027">
        <v>65.750210063602353</v>
      </c>
      <c r="BL4027" t="s">
        <v>706</v>
      </c>
    </row>
    <row r="4028" spans="1:64">
      <c r="A4028" t="s">
        <v>5179</v>
      </c>
      <c r="B4028" t="s">
        <v>5180</v>
      </c>
      <c r="C4028" t="s">
        <v>707</v>
      </c>
      <c r="D4028" t="s">
        <v>942</v>
      </c>
      <c r="E4028">
        <v>2012</v>
      </c>
      <c r="F4028" s="23">
        <v>218.5</v>
      </c>
      <c r="G4028" s="23">
        <v>25.8</v>
      </c>
      <c r="H4028" s="22">
        <v>30358</v>
      </c>
      <c r="I4028" s="34">
        <v>246.16807999999997</v>
      </c>
      <c r="J4028" s="22">
        <v>8</v>
      </c>
      <c r="K4028" s="22" t="s">
        <v>782</v>
      </c>
      <c r="L4028" s="23">
        <v>1507</v>
      </c>
      <c r="M4028" s="23">
        <v>1.5069999999999999</v>
      </c>
      <c r="N4028" s="23">
        <v>10.519877000000001</v>
      </c>
      <c r="O4028" s="14">
        <v>4.2734529188349688</v>
      </c>
      <c r="P4028" s="22">
        <v>1</v>
      </c>
      <c r="Q4028" s="22" t="s">
        <v>782</v>
      </c>
      <c r="R4028" s="23">
        <v>80</v>
      </c>
      <c r="S4028" s="23">
        <v>0.08</v>
      </c>
      <c r="T4028" s="23">
        <v>0.32111800000000001</v>
      </c>
      <c r="U4028" s="14">
        <v>0.13044664442278625</v>
      </c>
      <c r="V4028" s="22">
        <v>0</v>
      </c>
      <c r="W4028" s="22" t="s">
        <v>782</v>
      </c>
      <c r="X4028" s="23">
        <v>0</v>
      </c>
      <c r="Y4028" s="23">
        <v>0</v>
      </c>
      <c r="Z4028" s="23">
        <v>0</v>
      </c>
      <c r="AA4028" s="14">
        <v>0</v>
      </c>
      <c r="AB4028" s="22">
        <v>0</v>
      </c>
      <c r="AC4028" s="22" t="s">
        <v>782</v>
      </c>
      <c r="AD4028" s="23">
        <v>0</v>
      </c>
      <c r="AE4028" s="23">
        <v>0</v>
      </c>
      <c r="AF4028" s="23">
        <v>0</v>
      </c>
      <c r="AG4028" s="14">
        <v>0</v>
      </c>
      <c r="AH4028" s="22" t="s">
        <v>782</v>
      </c>
      <c r="AI4028" s="23" t="s">
        <v>782</v>
      </c>
      <c r="AJ4028" s="23" t="s">
        <v>782</v>
      </c>
      <c r="AK4028" s="23" t="s">
        <v>782</v>
      </c>
      <c r="AL4028" s="14" t="s">
        <v>782</v>
      </c>
      <c r="AM4028" s="22" t="s">
        <v>782</v>
      </c>
      <c r="AN4028" s="23" t="s">
        <v>782</v>
      </c>
      <c r="AO4028" s="23" t="s">
        <v>782</v>
      </c>
      <c r="AP4028" s="23" t="s">
        <v>782</v>
      </c>
      <c r="AQ4028" s="14" t="s">
        <v>782</v>
      </c>
      <c r="AR4028" s="22">
        <v>608</v>
      </c>
      <c r="AS4028" s="23">
        <v>15750.707999999993</v>
      </c>
      <c r="AT4028" s="23">
        <v>15.750707999999992</v>
      </c>
      <c r="AU4028" s="23">
        <v>13.413827999999999</v>
      </c>
      <c r="AV4028" s="14">
        <v>5.4490525335372482</v>
      </c>
      <c r="AW4028" s="22">
        <v>17</v>
      </c>
      <c r="AX4028" s="22" t="s">
        <v>782</v>
      </c>
      <c r="AY4028" s="23">
        <v>4839</v>
      </c>
      <c r="AZ4028" s="23">
        <v>4.8390000000000004</v>
      </c>
      <c r="BA4028" s="23">
        <v>8.8582729999999987</v>
      </c>
      <c r="BB4028" s="14">
        <v>3.5984653249925822</v>
      </c>
      <c r="BC4028" s="22">
        <v>6</v>
      </c>
      <c r="BD4028" s="23">
        <v>10000</v>
      </c>
      <c r="BE4028" s="23">
        <v>10</v>
      </c>
      <c r="BF4028" s="23">
        <v>15.97</v>
      </c>
      <c r="BG4028" s="14">
        <v>6.4874373639344309</v>
      </c>
      <c r="BH4028" s="22">
        <v>640</v>
      </c>
      <c r="BI4028" s="23">
        <v>32.176707999999991</v>
      </c>
      <c r="BJ4028" s="23">
        <v>49.083096000000005</v>
      </c>
      <c r="BK4028" s="14">
        <v>19.938854785722018</v>
      </c>
      <c r="BL4028" t="s">
        <v>707</v>
      </c>
    </row>
    <row r="4029" spans="1:64">
      <c r="A4029" t="s">
        <v>5181</v>
      </c>
      <c r="B4029" t="s">
        <v>5180</v>
      </c>
      <c r="C4029" t="s">
        <v>707</v>
      </c>
      <c r="D4029" t="s">
        <v>942</v>
      </c>
      <c r="E4029">
        <v>2015</v>
      </c>
      <c r="F4029" s="23">
        <v>218.5</v>
      </c>
      <c r="G4029" s="23">
        <v>26.59</v>
      </c>
      <c r="H4029" s="22">
        <v>30119</v>
      </c>
      <c r="I4029" s="34">
        <v>244.4304028699693</v>
      </c>
      <c r="J4029" s="13">
        <v>5</v>
      </c>
      <c r="K4029" s="13">
        <v>9</v>
      </c>
      <c r="L4029" s="19">
        <v>2069</v>
      </c>
      <c r="M4029" s="35">
        <v>2.069</v>
      </c>
      <c r="N4029" s="19">
        <v>12.375423457446958</v>
      </c>
      <c r="O4029" s="17">
        <v>5.0629640634476907</v>
      </c>
      <c r="P4029" s="36">
        <v>1</v>
      </c>
      <c r="Q4029" s="36">
        <v>1</v>
      </c>
      <c r="R4029" s="45">
        <v>80</v>
      </c>
      <c r="S4029" s="27">
        <v>0.08</v>
      </c>
      <c r="T4029" s="23">
        <v>0.18468625</v>
      </c>
      <c r="U4029" s="17">
        <v>7.5557806161391614E-2</v>
      </c>
      <c r="V4029" s="22">
        <v>0</v>
      </c>
      <c r="W4029" s="22">
        <v>0</v>
      </c>
      <c r="X4029" s="23">
        <v>0</v>
      </c>
      <c r="Y4029" s="27">
        <v>0</v>
      </c>
      <c r="Z4029" s="27">
        <v>0</v>
      </c>
      <c r="AA4029" s="14">
        <v>0</v>
      </c>
      <c r="AB4029" s="39">
        <v>1</v>
      </c>
      <c r="AC4029" s="22" t="s">
        <v>782</v>
      </c>
      <c r="AD4029" s="23">
        <v>0</v>
      </c>
      <c r="AE4029" s="23">
        <v>0</v>
      </c>
      <c r="AF4029" s="23">
        <v>0.62290808999999991</v>
      </c>
      <c r="AG4029" s="14">
        <v>0.25484067558133144</v>
      </c>
      <c r="AH4029" s="22" t="s">
        <v>782</v>
      </c>
      <c r="AI4029" s="23" t="s">
        <v>782</v>
      </c>
      <c r="AJ4029" s="23" t="s">
        <v>782</v>
      </c>
      <c r="AK4029" s="23" t="s">
        <v>782</v>
      </c>
      <c r="AL4029" s="14" t="s">
        <v>782</v>
      </c>
      <c r="AM4029" s="22" t="s">
        <v>782</v>
      </c>
      <c r="AN4029" s="23" t="s">
        <v>782</v>
      </c>
      <c r="AO4029" s="23" t="s">
        <v>782</v>
      </c>
      <c r="AP4029" s="23" t="s">
        <v>782</v>
      </c>
      <c r="AQ4029" s="14" t="s">
        <v>782</v>
      </c>
      <c r="AR4029" s="40">
        <v>682</v>
      </c>
      <c r="AS4029" s="41">
        <v>21988.68299999999</v>
      </c>
      <c r="AT4029" s="23">
        <v>21.988682999999991</v>
      </c>
      <c r="AU4029" s="23">
        <v>19.529529656001802</v>
      </c>
      <c r="AV4029" s="14">
        <v>7.9898119983016231</v>
      </c>
      <c r="AW4029" s="22">
        <v>13</v>
      </c>
      <c r="AX4029" s="22" t="s">
        <v>782</v>
      </c>
      <c r="AY4029" s="23">
        <v>4693</v>
      </c>
      <c r="AZ4029" s="23">
        <v>4.6929999999999996</v>
      </c>
      <c r="BA4029" s="23">
        <v>12.228757314631062</v>
      </c>
      <c r="BB4029" s="14">
        <v>5.0029608309963178</v>
      </c>
      <c r="BC4029" s="42">
        <v>6</v>
      </c>
      <c r="BD4029" s="43">
        <v>10000</v>
      </c>
      <c r="BE4029" s="44">
        <v>10</v>
      </c>
      <c r="BF4029" s="23">
        <v>17.667836864164997</v>
      </c>
      <c r="BG4029" s="14">
        <v>7.228166650596175</v>
      </c>
      <c r="BH4029" s="22">
        <v>708</v>
      </c>
      <c r="BI4029" s="23">
        <v>38.830682999999993</v>
      </c>
      <c r="BJ4029" s="23">
        <v>62.609141632244821</v>
      </c>
      <c r="BK4029" s="14">
        <v>25.61430202508453</v>
      </c>
      <c r="BL4029" t="s">
        <v>707</v>
      </c>
    </row>
    <row r="4030" spans="1:64">
      <c r="A4030" t="s">
        <v>5182</v>
      </c>
      <c r="B4030" t="s">
        <v>5180</v>
      </c>
      <c r="C4030" t="s">
        <v>707</v>
      </c>
      <c r="D4030" t="s">
        <v>942</v>
      </c>
      <c r="E4030">
        <v>2016</v>
      </c>
      <c r="F4030" s="23">
        <v>218.5</v>
      </c>
      <c r="G4030" s="23">
        <v>26.87</v>
      </c>
      <c r="H4030" s="22">
        <v>30081</v>
      </c>
      <c r="I4030" s="34">
        <v>256.08418475010745</v>
      </c>
      <c r="J4030" s="13">
        <v>5</v>
      </c>
      <c r="K4030" s="13">
        <v>9</v>
      </c>
      <c r="L4030" s="19">
        <v>2069</v>
      </c>
      <c r="M4030" s="35">
        <v>2.069</v>
      </c>
      <c r="N4030" s="19">
        <v>12.374689</v>
      </c>
      <c r="O4030" s="17">
        <v>4.8322738134240861</v>
      </c>
      <c r="P4030" s="13">
        <v>1</v>
      </c>
      <c r="Q4030" s="13">
        <v>1</v>
      </c>
      <c r="R4030" s="19">
        <v>80</v>
      </c>
      <c r="S4030" s="27">
        <v>0.08</v>
      </c>
      <c r="T4030" s="19">
        <v>0.30151275</v>
      </c>
      <c r="U4030" s="17">
        <v>0.11773969965940018</v>
      </c>
      <c r="V4030" s="13">
        <v>0</v>
      </c>
      <c r="W4030" s="13">
        <v>0</v>
      </c>
      <c r="X4030" s="19">
        <v>0</v>
      </c>
      <c r="Y4030" s="27">
        <v>0</v>
      </c>
      <c r="Z4030" s="19">
        <v>0</v>
      </c>
      <c r="AA4030" s="14">
        <v>0</v>
      </c>
      <c r="AB4030" s="13">
        <v>1</v>
      </c>
      <c r="AC4030" s="22" t="s">
        <v>782</v>
      </c>
      <c r="AD4030" s="19">
        <v>0</v>
      </c>
      <c r="AE4030" s="23">
        <v>0</v>
      </c>
      <c r="AF4030" s="19">
        <v>0.66269552999999992</v>
      </c>
      <c r="AG4030" s="14">
        <v>0.25878034234979119</v>
      </c>
      <c r="AH4030" s="22" t="s">
        <v>782</v>
      </c>
      <c r="AI4030" s="23" t="s">
        <v>782</v>
      </c>
      <c r="AJ4030" s="23" t="s">
        <v>782</v>
      </c>
      <c r="AK4030" s="23" t="s">
        <v>782</v>
      </c>
      <c r="AL4030" s="14" t="s">
        <v>782</v>
      </c>
      <c r="AM4030" s="22" t="s">
        <v>782</v>
      </c>
      <c r="AN4030" s="23" t="s">
        <v>782</v>
      </c>
      <c r="AO4030" s="23" t="s">
        <v>782</v>
      </c>
      <c r="AP4030" s="23" t="s">
        <v>782</v>
      </c>
      <c r="AQ4030" s="14" t="s">
        <v>782</v>
      </c>
      <c r="AR4030" s="13">
        <v>700</v>
      </c>
      <c r="AS4030" s="19">
        <v>22252.043000000001</v>
      </c>
      <c r="AT4030" s="23">
        <v>22.252043</v>
      </c>
      <c r="AU4030" s="19">
        <v>19.75981418400001</v>
      </c>
      <c r="AV4030" s="14">
        <v>7.716139988606507</v>
      </c>
      <c r="AW4030" s="13">
        <v>14</v>
      </c>
      <c r="AX4030" s="22" t="s">
        <v>782</v>
      </c>
      <c r="AY4030" s="19">
        <v>4824</v>
      </c>
      <c r="AZ4030" s="23">
        <v>4.8239999999999998</v>
      </c>
      <c r="BA4030" s="19">
        <v>13.557585123509998</v>
      </c>
      <c r="BB4030" s="14">
        <v>5.2941907118316527</v>
      </c>
      <c r="BC4030" s="13">
        <v>6</v>
      </c>
      <c r="BD4030" s="19">
        <v>10000</v>
      </c>
      <c r="BE4030" s="44">
        <v>10</v>
      </c>
      <c r="BF4030" s="19">
        <v>17.667836864164997</v>
      </c>
      <c r="BG4030" s="14">
        <v>6.8992299861881978</v>
      </c>
      <c r="BH4030" s="22">
        <v>727</v>
      </c>
      <c r="BI4030" s="23">
        <v>39.225042999999999</v>
      </c>
      <c r="BJ4030" s="23">
        <v>64.32413345167501</v>
      </c>
      <c r="BK4030" s="14">
        <v>25.118354542059635</v>
      </c>
      <c r="BL4030" t="s">
        <v>707</v>
      </c>
    </row>
    <row r="4031" spans="1:64">
      <c r="A4031" t="s">
        <v>5183</v>
      </c>
      <c r="B4031" t="s">
        <v>5180</v>
      </c>
      <c r="C4031" t="s">
        <v>707</v>
      </c>
      <c r="D4031" t="s">
        <v>942</v>
      </c>
      <c r="E4031">
        <v>2017</v>
      </c>
      <c r="F4031" s="23">
        <v>218.5</v>
      </c>
      <c r="G4031" s="23">
        <v>27.13</v>
      </c>
      <c r="H4031" s="22">
        <v>30086</v>
      </c>
      <c r="I4031" s="34">
        <v>236.32584481558706</v>
      </c>
      <c r="J4031" s="13">
        <v>5</v>
      </c>
      <c r="K4031" s="13">
        <v>9</v>
      </c>
      <c r="L4031" s="19">
        <v>2069</v>
      </c>
      <c r="M4031" s="19">
        <v>2.069</v>
      </c>
      <c r="N4031" s="19">
        <v>12.374689</v>
      </c>
      <c r="O4031" s="17">
        <v>5.2362825613323771</v>
      </c>
      <c r="P4031" s="13">
        <v>1</v>
      </c>
      <c r="Q4031" s="13">
        <v>1</v>
      </c>
      <c r="R4031" s="19">
        <v>80</v>
      </c>
      <c r="S4031" s="19">
        <v>0.08</v>
      </c>
      <c r="T4031" s="19">
        <v>0.18808</v>
      </c>
      <c r="U4031" s="17">
        <v>7.9585032329733171E-2</v>
      </c>
      <c r="V4031" s="13">
        <v>0</v>
      </c>
      <c r="W4031" s="13">
        <v>0</v>
      </c>
      <c r="X4031" s="19">
        <v>0</v>
      </c>
      <c r="Y4031" s="19">
        <v>0</v>
      </c>
      <c r="Z4031" s="19">
        <v>0</v>
      </c>
      <c r="AA4031" s="14">
        <v>0</v>
      </c>
      <c r="AB4031" s="13">
        <v>1</v>
      </c>
      <c r="AC4031" s="22" t="s">
        <v>782</v>
      </c>
      <c r="AD4031" s="19">
        <v>0</v>
      </c>
      <c r="AE4031" s="19">
        <v>0</v>
      </c>
      <c r="AF4031" s="19">
        <v>0.488944512</v>
      </c>
      <c r="AG4031" s="14">
        <v>0.20689421945430461</v>
      </c>
      <c r="AH4031" s="22" t="s">
        <v>782</v>
      </c>
      <c r="AI4031" s="23" t="s">
        <v>782</v>
      </c>
      <c r="AJ4031" s="23" t="s">
        <v>782</v>
      </c>
      <c r="AK4031" s="23" t="s">
        <v>782</v>
      </c>
      <c r="AL4031" s="14" t="s">
        <v>782</v>
      </c>
      <c r="AM4031" s="22" t="s">
        <v>782</v>
      </c>
      <c r="AN4031" s="23" t="s">
        <v>782</v>
      </c>
      <c r="AO4031" s="23" t="s">
        <v>782</v>
      </c>
      <c r="AP4031" s="23" t="s">
        <v>782</v>
      </c>
      <c r="AQ4031" s="14" t="s">
        <v>782</v>
      </c>
      <c r="AR4031" s="13">
        <v>727</v>
      </c>
      <c r="AS4031" s="19">
        <v>22815.848000000009</v>
      </c>
      <c r="AT4031" s="19">
        <v>22.815848000000003</v>
      </c>
      <c r="AU4031" s="19">
        <v>20.260473023999999</v>
      </c>
      <c r="AV4031" s="14">
        <v>8.5731093185385294</v>
      </c>
      <c r="AW4031" s="13">
        <v>14</v>
      </c>
      <c r="AX4031" s="22" t="s">
        <v>782</v>
      </c>
      <c r="AY4031" s="19">
        <v>4680.3253570000006</v>
      </c>
      <c r="AZ4031" s="19">
        <v>4.6803253570000001</v>
      </c>
      <c r="BA4031" s="19">
        <v>7.5259631740559998</v>
      </c>
      <c r="BB4031" s="14">
        <v>3.1845705153106549</v>
      </c>
      <c r="BC4031" s="13">
        <v>6</v>
      </c>
      <c r="BD4031" s="19">
        <v>10000</v>
      </c>
      <c r="BE4031" s="19">
        <v>10</v>
      </c>
      <c r="BF4031" s="19">
        <v>17.667836864164997</v>
      </c>
      <c r="BG4031" s="14">
        <v>7.4760493834061181</v>
      </c>
      <c r="BH4031" s="22">
        <v>754</v>
      </c>
      <c r="BI4031" s="23">
        <v>39.645173357000004</v>
      </c>
      <c r="BJ4031" s="23">
        <v>58.505986574220998</v>
      </c>
      <c r="BK4031" s="14">
        <v>24.756491030371716</v>
      </c>
      <c r="BL4031" t="s">
        <v>707</v>
      </c>
    </row>
    <row r="4032" spans="1:64">
      <c r="A4032" t="s">
        <v>5184</v>
      </c>
      <c r="B4032" t="s">
        <v>5180</v>
      </c>
      <c r="C4032" t="s">
        <v>707</v>
      </c>
      <c r="D4032" t="s">
        <v>942</v>
      </c>
      <c r="E4032">
        <v>2018</v>
      </c>
      <c r="F4032" s="23">
        <v>218.5</v>
      </c>
      <c r="G4032" s="23">
        <v>27.51</v>
      </c>
      <c r="H4032" s="22">
        <v>29921</v>
      </c>
      <c r="I4032" s="34">
        <v>236.34264125089732</v>
      </c>
      <c r="J4032" s="13">
        <v>6</v>
      </c>
      <c r="K4032" s="13">
        <v>10</v>
      </c>
      <c r="L4032" s="19">
        <v>2144</v>
      </c>
      <c r="M4032" s="19">
        <v>2.1440000000000001</v>
      </c>
      <c r="N4032" s="19">
        <v>12.823264</v>
      </c>
      <c r="O4032" s="17">
        <v>5.4257090181145271</v>
      </c>
      <c r="P4032" s="13">
        <v>1</v>
      </c>
      <c r="Q4032" s="13">
        <v>1</v>
      </c>
      <c r="R4032" s="19">
        <v>80</v>
      </c>
      <c r="S4032" s="19">
        <v>0.08</v>
      </c>
      <c r="T4032" s="19">
        <v>0.16716</v>
      </c>
      <c r="U4032" s="17">
        <v>7.0727820893964621E-2</v>
      </c>
      <c r="V4032" s="13">
        <v>0</v>
      </c>
      <c r="W4032" s="13">
        <v>0</v>
      </c>
      <c r="X4032" s="19">
        <v>0</v>
      </c>
      <c r="Y4032" s="19">
        <v>0</v>
      </c>
      <c r="Z4032" s="19">
        <v>0</v>
      </c>
      <c r="AA4032" s="14">
        <v>0</v>
      </c>
      <c r="AB4032" s="13">
        <v>1</v>
      </c>
      <c r="AC4032" s="22" t="s">
        <v>782</v>
      </c>
      <c r="AD4032" s="19">
        <v>0</v>
      </c>
      <c r="AE4032" s="19">
        <v>0</v>
      </c>
      <c r="AF4032" s="19">
        <v>0.30259429199999993</v>
      </c>
      <c r="AG4032" s="14">
        <v>0.12803203450653283</v>
      </c>
      <c r="AH4032" s="22" t="s">
        <v>782</v>
      </c>
      <c r="AI4032" s="23" t="s">
        <v>782</v>
      </c>
      <c r="AJ4032" s="23" t="s">
        <v>782</v>
      </c>
      <c r="AK4032" s="23" t="s">
        <v>782</v>
      </c>
      <c r="AL4032" s="14" t="s">
        <v>782</v>
      </c>
      <c r="AM4032" s="22" t="s">
        <v>782</v>
      </c>
      <c r="AN4032" s="23" t="s">
        <v>782</v>
      </c>
      <c r="AO4032" s="23" t="s">
        <v>782</v>
      </c>
      <c r="AP4032" s="23" t="s">
        <v>782</v>
      </c>
      <c r="AQ4032" s="14" t="s">
        <v>782</v>
      </c>
      <c r="AR4032" s="13">
        <v>770</v>
      </c>
      <c r="AS4032" s="19">
        <v>25720.608000000015</v>
      </c>
      <c r="AT4032" s="19">
        <v>25.720608000000006</v>
      </c>
      <c r="AU4032" s="19">
        <v>22.839899903999996</v>
      </c>
      <c r="AV4032" s="14">
        <v>9.6638929746721196</v>
      </c>
      <c r="AW4032" s="13">
        <v>14</v>
      </c>
      <c r="AX4032" s="22" t="s">
        <v>782</v>
      </c>
      <c r="AY4032" s="19">
        <v>4824</v>
      </c>
      <c r="AZ4032" s="19">
        <v>4.823999999999999</v>
      </c>
      <c r="BA4032" s="19">
        <v>14.245569</v>
      </c>
      <c r="BB4032" s="14">
        <v>6.0275068961750096</v>
      </c>
      <c r="BC4032" s="13">
        <v>6</v>
      </c>
      <c r="BD4032" s="19">
        <v>10000</v>
      </c>
      <c r="BE4032" s="19">
        <v>10</v>
      </c>
      <c r="BF4032" s="19">
        <v>17.149691722507196</v>
      </c>
      <c r="BG4032" s="14">
        <v>7.2562833485056029</v>
      </c>
      <c r="BH4032" s="22">
        <v>798</v>
      </c>
      <c r="BI4032" s="23">
        <v>42.768608</v>
      </c>
      <c r="BJ4032" s="23">
        <v>67.528178918507194</v>
      </c>
      <c r="BK4032" s="14">
        <v>28.572152092867757</v>
      </c>
      <c r="BL4032" t="s">
        <v>707</v>
      </c>
    </row>
    <row r="4033" spans="1:64">
      <c r="A4033" t="s">
        <v>5185</v>
      </c>
      <c r="B4033" t="s">
        <v>5180</v>
      </c>
      <c r="C4033" t="s">
        <v>707</v>
      </c>
      <c r="D4033" t="s">
        <v>942</v>
      </c>
      <c r="E4033">
        <v>2019</v>
      </c>
      <c r="F4033" s="23">
        <v>218.52</v>
      </c>
      <c r="G4033" s="23">
        <v>27.96</v>
      </c>
      <c r="H4033" s="22">
        <v>29786</v>
      </c>
      <c r="I4033" s="34">
        <v>239.93328147634168</v>
      </c>
      <c r="J4033" s="22">
        <v>6</v>
      </c>
      <c r="K4033" s="22">
        <v>11</v>
      </c>
      <c r="L4033" s="23">
        <v>2694</v>
      </c>
      <c r="M4033" s="23">
        <v>2.694</v>
      </c>
      <c r="N4033" s="23">
        <v>16.112814000000004</v>
      </c>
      <c r="O4033" s="14">
        <v>6.7155393786371347</v>
      </c>
      <c r="P4033" s="22">
        <v>1</v>
      </c>
      <c r="Q4033" s="22">
        <v>1</v>
      </c>
      <c r="R4033" s="23">
        <v>80</v>
      </c>
      <c r="S4033" s="23">
        <v>0.08</v>
      </c>
      <c r="T4033" s="23">
        <v>7.4899999999999994E-2</v>
      </c>
      <c r="U4033" s="14">
        <v>3.1217011470493064E-2</v>
      </c>
      <c r="V4033" s="22">
        <v>0</v>
      </c>
      <c r="W4033" s="22">
        <v>0</v>
      </c>
      <c r="X4033" s="23">
        <v>0</v>
      </c>
      <c r="Y4033" s="23">
        <v>0</v>
      </c>
      <c r="Z4033" s="23">
        <v>0</v>
      </c>
      <c r="AA4033" s="14">
        <v>0</v>
      </c>
      <c r="AB4033" s="22">
        <v>1</v>
      </c>
      <c r="AC4033" s="22">
        <v>1</v>
      </c>
      <c r="AD4033" s="23">
        <v>347.902178111588</v>
      </c>
      <c r="AE4033" s="23">
        <v>0.34790217811158802</v>
      </c>
      <c r="AF4033" s="23">
        <v>0.486367245</v>
      </c>
      <c r="AG4033" s="14">
        <v>0.20270937070810563</v>
      </c>
      <c r="AH4033" s="22">
        <v>4</v>
      </c>
      <c r="AI4033" s="23">
        <v>10001.26</v>
      </c>
      <c r="AJ4033" s="23">
        <v>10.00126</v>
      </c>
      <c r="AK4033" s="23">
        <v>8.8811188800000007</v>
      </c>
      <c r="AL4033" s="14">
        <v>3.7014951928941593</v>
      </c>
      <c r="AM4033" s="22">
        <v>797</v>
      </c>
      <c r="AN4033" s="23">
        <v>17472.453000000012</v>
      </c>
      <c r="AO4033" s="23">
        <v>17.472453000000005</v>
      </c>
      <c r="AP4033" s="23">
        <v>15.515538263999996</v>
      </c>
      <c r="AQ4033" s="14">
        <v>6.4666052864908146</v>
      </c>
      <c r="AR4033" s="22">
        <v>801</v>
      </c>
      <c r="AS4033" s="23">
        <v>27473.713000000011</v>
      </c>
      <c r="AT4033" s="23">
        <v>27.473713000000004</v>
      </c>
      <c r="AU4033" s="23">
        <v>24.396657143999995</v>
      </c>
      <c r="AV4033" s="14">
        <v>10.168100479384973</v>
      </c>
      <c r="AW4033" s="22">
        <v>14</v>
      </c>
      <c r="AX4033" s="22" t="s">
        <v>782</v>
      </c>
      <c r="AY4033" s="23">
        <v>4824</v>
      </c>
      <c r="AZ4033" s="23">
        <v>4.823999999999999</v>
      </c>
      <c r="BA4033" s="23">
        <v>14.245569</v>
      </c>
      <c r="BB4033" s="14">
        <v>5.9373042840680972</v>
      </c>
      <c r="BC4033" s="22">
        <v>6</v>
      </c>
      <c r="BD4033" s="23">
        <v>10000</v>
      </c>
      <c r="BE4033" s="23">
        <v>10</v>
      </c>
      <c r="BF4033" s="23">
        <v>17.149693893010916</v>
      </c>
      <c r="BG4033" s="14">
        <v>7.1476928033854028</v>
      </c>
      <c r="BH4033" s="22">
        <v>829</v>
      </c>
      <c r="BI4033" s="23">
        <v>45.419615178111592</v>
      </c>
      <c r="BJ4033" s="23">
        <v>72.466001282010907</v>
      </c>
      <c r="BK4033" s="14">
        <v>30.202563327654207</v>
      </c>
      <c r="BL4033" t="s">
        <v>707</v>
      </c>
    </row>
    <row r="4034" spans="1:64">
      <c r="A4034" t="s">
        <v>5186</v>
      </c>
      <c r="B4034" t="s">
        <v>5180</v>
      </c>
      <c r="C4034" t="s">
        <v>707</v>
      </c>
      <c r="D4034" t="s">
        <v>942</v>
      </c>
      <c r="E4034">
        <v>2020</v>
      </c>
      <c r="F4034" s="23">
        <v>218.52</v>
      </c>
      <c r="G4034" s="23">
        <v>27.98</v>
      </c>
      <c r="H4034" s="22">
        <v>29696</v>
      </c>
      <c r="I4034" s="34">
        <v>239.84425328054968</v>
      </c>
      <c r="J4034" s="22">
        <v>6</v>
      </c>
      <c r="K4034" s="22">
        <v>13</v>
      </c>
      <c r="L4034" s="23">
        <v>3244</v>
      </c>
      <c r="M4034" s="23">
        <v>3.2439999999999998</v>
      </c>
      <c r="N4034" s="23">
        <v>19.402364000000002</v>
      </c>
      <c r="O4034" s="14">
        <v>8.0895680153339953</v>
      </c>
      <c r="P4034" s="22">
        <v>1</v>
      </c>
      <c r="Q4034" s="22">
        <v>1</v>
      </c>
      <c r="R4034" s="23">
        <v>80</v>
      </c>
      <c r="S4034" s="23">
        <v>0.08</v>
      </c>
      <c r="T4034" s="23">
        <v>0.59199999999999997</v>
      </c>
      <c r="U4034" s="14">
        <v>0.24682684362986509</v>
      </c>
      <c r="V4034" s="22">
        <v>0</v>
      </c>
      <c r="W4034" s="22">
        <v>0</v>
      </c>
      <c r="X4034" s="23">
        <v>0</v>
      </c>
      <c r="Y4034" s="23">
        <v>0</v>
      </c>
      <c r="Z4034" s="23">
        <v>0</v>
      </c>
      <c r="AA4034" s="14">
        <v>0</v>
      </c>
      <c r="AB4034" s="22">
        <v>1</v>
      </c>
      <c r="AC4034" s="22">
        <v>1</v>
      </c>
      <c r="AD4034" s="23">
        <v>60</v>
      </c>
      <c r="AE4034" s="23">
        <v>0.06</v>
      </c>
      <c r="AF4034" s="23">
        <v>0.49097496000000002</v>
      </c>
      <c r="AG4034" s="14">
        <v>0.20470574269949204</v>
      </c>
      <c r="AH4034" s="22">
        <v>6</v>
      </c>
      <c r="AI4034" s="23">
        <v>10674.684999999999</v>
      </c>
      <c r="AJ4034" s="23">
        <v>10.674685</v>
      </c>
      <c r="AK4034" s="23">
        <v>9.4791202800000001</v>
      </c>
      <c r="AL4034" s="14">
        <v>3.9521982079395999</v>
      </c>
      <c r="AM4034" s="22">
        <v>872</v>
      </c>
      <c r="AN4034" s="23">
        <v>20351.593000000023</v>
      </c>
      <c r="AO4034" s="23">
        <v>20.351592999999994</v>
      </c>
      <c r="AP4034" s="23">
        <v>18.072214583999987</v>
      </c>
      <c r="AQ4034" s="14">
        <v>7.5349791945444808</v>
      </c>
      <c r="AR4034" s="22">
        <v>878</v>
      </c>
      <c r="AS4034" s="23">
        <v>31026.27800000002</v>
      </c>
      <c r="AT4034" s="23">
        <v>31.026277999999994</v>
      </c>
      <c r="AU4034" s="23">
        <v>27.551334863999987</v>
      </c>
      <c r="AV4034" s="14">
        <v>11.487177402484081</v>
      </c>
      <c r="AW4034" s="22">
        <v>15</v>
      </c>
      <c r="AX4034" s="22">
        <v>17</v>
      </c>
      <c r="AY4034" s="23">
        <v>6419</v>
      </c>
      <c r="AZ4034" s="23">
        <v>6.4189999999999996</v>
      </c>
      <c r="BA4034" s="23">
        <v>18.402139000000002</v>
      </c>
      <c r="BB4034" s="14">
        <v>7.6725369685946676</v>
      </c>
      <c r="BC4034" s="22">
        <v>6</v>
      </c>
      <c r="BD4034" s="23">
        <v>10000</v>
      </c>
      <c r="BE4034" s="23">
        <v>10</v>
      </c>
      <c r="BF4034" s="23">
        <v>17.149693893010916</v>
      </c>
      <c r="BG4034" s="14">
        <v>7.1503459676186791</v>
      </c>
      <c r="BH4034" s="22">
        <v>907</v>
      </c>
      <c r="BI4034" s="23">
        <v>50.829277999999995</v>
      </c>
      <c r="BJ4034" s="23">
        <v>83.588506717010915</v>
      </c>
      <c r="BK4034" s="14">
        <v>34.851160940360778</v>
      </c>
      <c r="BL4034" t="s">
        <v>707</v>
      </c>
    </row>
    <row r="4035" spans="1:64">
      <c r="A4035" t="s">
        <v>5187</v>
      </c>
      <c r="B4035" t="s">
        <v>5180</v>
      </c>
      <c r="C4035" t="s">
        <v>707</v>
      </c>
      <c r="D4035" t="s">
        <v>942</v>
      </c>
      <c r="E4035">
        <v>2021</v>
      </c>
      <c r="F4035" s="23">
        <v>218.52</v>
      </c>
      <c r="G4035" s="23">
        <v>28.06</v>
      </c>
      <c r="H4035" s="22">
        <v>29608</v>
      </c>
      <c r="I4035" s="34">
        <v>222.65</v>
      </c>
      <c r="J4035" s="22">
        <v>6</v>
      </c>
      <c r="K4035" s="22">
        <v>17</v>
      </c>
      <c r="L4035" s="23">
        <v>4456</v>
      </c>
      <c r="M4035" s="23">
        <v>4.4560000000000004</v>
      </c>
      <c r="N4035" s="23">
        <v>26.651336000000001</v>
      </c>
      <c r="O4035" s="14">
        <v>11.97</v>
      </c>
      <c r="P4035" s="22">
        <v>0</v>
      </c>
      <c r="Q4035" s="22">
        <v>0</v>
      </c>
      <c r="R4035" s="23">
        <v>0</v>
      </c>
      <c r="S4035" s="23">
        <v>0</v>
      </c>
      <c r="T4035" s="23">
        <v>0</v>
      </c>
      <c r="U4035" s="14">
        <v>0</v>
      </c>
      <c r="V4035" s="22">
        <v>0</v>
      </c>
      <c r="W4035" s="22">
        <v>0</v>
      </c>
      <c r="X4035" s="23">
        <v>0</v>
      </c>
      <c r="Y4035" s="23">
        <v>0</v>
      </c>
      <c r="Z4035" s="23">
        <v>0</v>
      </c>
      <c r="AA4035" s="14">
        <v>0</v>
      </c>
      <c r="AB4035" s="22">
        <v>1</v>
      </c>
      <c r="AC4035" s="22">
        <v>1</v>
      </c>
      <c r="AD4035" s="23">
        <v>60</v>
      </c>
      <c r="AE4035" s="23">
        <v>0.06</v>
      </c>
      <c r="AF4035" s="23">
        <v>0.51166819200000002</v>
      </c>
      <c r="AG4035" s="14">
        <v>0.23</v>
      </c>
      <c r="AH4035" s="22">
        <v>6</v>
      </c>
      <c r="AI4035" s="23">
        <v>10674.684999999999</v>
      </c>
      <c r="AJ4035" s="23">
        <v>10.674685</v>
      </c>
      <c r="AK4035" s="23">
        <v>9.5519527219999993</v>
      </c>
      <c r="AL4035" s="14">
        <v>4.29</v>
      </c>
      <c r="AM4035" s="22">
        <v>970</v>
      </c>
      <c r="AN4035" s="23">
        <v>21918.448</v>
      </c>
      <c r="AO4035" s="23">
        <v>21.918448000000001</v>
      </c>
      <c r="AP4035" s="23">
        <v>19.613129480000001</v>
      </c>
      <c r="AQ4035" s="14">
        <v>8.81</v>
      </c>
      <c r="AR4035" s="22">
        <v>976</v>
      </c>
      <c r="AS4035" s="23">
        <v>32593.133000000002</v>
      </c>
      <c r="AT4035" s="23">
        <v>32.593133000000002</v>
      </c>
      <c r="AU4035" s="23">
        <v>29.165082200000001</v>
      </c>
      <c r="AV4035" s="14">
        <v>13.1</v>
      </c>
      <c r="AW4035" s="22">
        <v>15</v>
      </c>
      <c r="AX4035" s="22">
        <v>24</v>
      </c>
      <c r="AY4035" s="23">
        <v>8567.5</v>
      </c>
      <c r="AZ4035" s="23">
        <v>8.5675000000000008</v>
      </c>
      <c r="BA4035" s="23">
        <v>24.827535000000001</v>
      </c>
      <c r="BB4035" s="14">
        <v>11.15</v>
      </c>
      <c r="BC4035" s="22">
        <v>6</v>
      </c>
      <c r="BD4035" s="23">
        <v>10000</v>
      </c>
      <c r="BE4035" s="23">
        <v>10</v>
      </c>
      <c r="BF4035" s="23">
        <v>14.80876299</v>
      </c>
      <c r="BG4035" s="14">
        <v>6.65</v>
      </c>
      <c r="BH4035" s="22">
        <v>1004</v>
      </c>
      <c r="BI4035" s="23">
        <v>55.68</v>
      </c>
      <c r="BJ4035" s="23">
        <v>95.96</v>
      </c>
      <c r="BK4035" s="14">
        <v>43.1</v>
      </c>
      <c r="BL4035" t="s">
        <v>707</v>
      </c>
    </row>
    <row r="4036" spans="1:64">
      <c r="A4036" t="s">
        <v>5188</v>
      </c>
      <c r="B4036" t="s">
        <v>5180</v>
      </c>
      <c r="C4036" t="s">
        <v>707</v>
      </c>
      <c r="D4036" s="111" t="s">
        <v>942</v>
      </c>
      <c r="E4036" s="110">
        <v>2022</v>
      </c>
      <c r="F4036" s="23"/>
      <c r="G4036" s="23"/>
      <c r="H4036" s="22">
        <v>30025</v>
      </c>
      <c r="I4036" s="34">
        <v>217.60733358725969</v>
      </c>
      <c r="J4036" s="22">
        <v>6</v>
      </c>
      <c r="K4036" s="22">
        <v>16</v>
      </c>
      <c r="L4036" s="23">
        <v>3906</v>
      </c>
      <c r="M4036" s="23">
        <v>3.9060000000000001</v>
      </c>
      <c r="N4036" s="23">
        <v>23.115707999999998</v>
      </c>
      <c r="O4036" s="14">
        <v>10.622669566754601</v>
      </c>
      <c r="P4036" s="22">
        <v>0</v>
      </c>
      <c r="Q4036" s="22">
        <v>0</v>
      </c>
      <c r="R4036" s="23">
        <v>0</v>
      </c>
      <c r="S4036" s="23">
        <v>0</v>
      </c>
      <c r="T4036" s="23">
        <v>0</v>
      </c>
      <c r="U4036" s="14">
        <v>0</v>
      </c>
      <c r="V4036" s="22">
        <v>0</v>
      </c>
      <c r="W4036" s="22">
        <v>0</v>
      </c>
      <c r="X4036" s="23">
        <v>0</v>
      </c>
      <c r="Y4036" s="23">
        <v>0</v>
      </c>
      <c r="Z4036" s="23">
        <v>0</v>
      </c>
      <c r="AA4036" s="14">
        <v>0</v>
      </c>
      <c r="AB4036" s="22">
        <v>1</v>
      </c>
      <c r="AC4036" s="22">
        <v>1</v>
      </c>
      <c r="AD4036" s="23">
        <v>60</v>
      </c>
      <c r="AE4036" s="23">
        <v>0.06</v>
      </c>
      <c r="AF4036" s="23">
        <v>0.45177530999999999</v>
      </c>
      <c r="AG4036" s="14">
        <v>0.20761033304920298</v>
      </c>
      <c r="AH4036" s="22">
        <v>6</v>
      </c>
      <c r="AI4036" s="23">
        <v>10674.685000000001</v>
      </c>
      <c r="AJ4036" s="23">
        <v>10.674685</v>
      </c>
      <c r="AK4036" s="23">
        <v>10.934762152663151</v>
      </c>
      <c r="AL4036" s="14">
        <v>5.024997077259969</v>
      </c>
      <c r="AM4036" s="22">
        <v>1142</v>
      </c>
      <c r="AN4036" s="23">
        <v>23720.233000000029</v>
      </c>
      <c r="AO4036" s="23">
        <v>23.720232999999954</v>
      </c>
      <c r="AP4036" s="23">
        <v>24.298150817635566</v>
      </c>
      <c r="AQ4036" s="14">
        <v>11.166053283719918</v>
      </c>
      <c r="AR4036" s="22">
        <v>1148</v>
      </c>
      <c r="AS4036" s="23">
        <v>34394.917999999998</v>
      </c>
      <c r="AT4036" s="23">
        <v>34.394918000000004</v>
      </c>
      <c r="AU4036" s="23">
        <v>35.232912970298798</v>
      </c>
      <c r="AV4036" s="14">
        <v>16.191050360979926</v>
      </c>
      <c r="AW4036" s="22">
        <v>15</v>
      </c>
      <c r="AX4036" s="22">
        <v>23</v>
      </c>
      <c r="AY4036" s="23">
        <v>7748.5</v>
      </c>
      <c r="AZ4036" s="23">
        <v>7.7484999999999999</v>
      </c>
      <c r="BA4036" s="23">
        <v>22.693221000000001</v>
      </c>
      <c r="BB4036" s="14">
        <v>10.428518481386616</v>
      </c>
      <c r="BC4036" s="22">
        <v>6</v>
      </c>
      <c r="BD4036" s="23">
        <v>10000</v>
      </c>
      <c r="BE4036" s="23">
        <v>10</v>
      </c>
      <c r="BF4036" s="23">
        <v>17.11411810436784</v>
      </c>
      <c r="BG4036" s="14">
        <v>7.8646789252188247</v>
      </c>
      <c r="BH4036" s="22">
        <v>1176</v>
      </c>
      <c r="BI4036" s="23">
        <v>56.109418000000005</v>
      </c>
      <c r="BJ4036" s="23">
        <v>98.60773538466664</v>
      </c>
      <c r="BK4036" s="14">
        <v>45.314527667389171</v>
      </c>
      <c r="BL4036" t="s">
        <v>707</v>
      </c>
    </row>
    <row r="4037" spans="1:64">
      <c r="A4037" t="s">
        <v>5189</v>
      </c>
      <c r="B4037" t="s">
        <v>5180</v>
      </c>
      <c r="C4037" t="s">
        <v>707</v>
      </c>
      <c r="D4037" t="s">
        <v>942</v>
      </c>
      <c r="E4037">
        <v>2023</v>
      </c>
      <c r="F4037">
        <v>218.52</v>
      </c>
      <c r="G4037">
        <v>29.05</v>
      </c>
      <c r="H4037">
        <v>29612</v>
      </c>
      <c r="I4037">
        <v>217.60733358725969</v>
      </c>
      <c r="J4037">
        <v>6</v>
      </c>
      <c r="K4037">
        <v>15</v>
      </c>
      <c r="L4037">
        <v>3726</v>
      </c>
      <c r="M4037">
        <v>3.726</v>
      </c>
      <c r="N4037">
        <v>22.050467999999999</v>
      </c>
      <c r="O4037">
        <v>10.133145623586186</v>
      </c>
      <c r="P4037">
        <v>0</v>
      </c>
      <c r="Q4037">
        <v>0</v>
      </c>
      <c r="R4037">
        <v>0</v>
      </c>
      <c r="S4037">
        <v>0</v>
      </c>
      <c r="T4037">
        <v>0</v>
      </c>
      <c r="U4037">
        <v>0</v>
      </c>
      <c r="V4037">
        <v>0</v>
      </c>
      <c r="W4037">
        <v>0</v>
      </c>
      <c r="X4037">
        <v>0</v>
      </c>
      <c r="Y4037">
        <v>0</v>
      </c>
      <c r="Z4037">
        <v>0</v>
      </c>
      <c r="AA4037">
        <v>0</v>
      </c>
      <c r="AB4037">
        <v>1</v>
      </c>
      <c r="AC4037">
        <v>1</v>
      </c>
      <c r="AD4037">
        <v>60</v>
      </c>
      <c r="AE4037">
        <v>0.06</v>
      </c>
      <c r="AF4037">
        <v>0.425001717</v>
      </c>
      <c r="AG4037">
        <v>0.19530670680709203</v>
      </c>
      <c r="AH4037">
        <v>8</v>
      </c>
      <c r="AI4037">
        <v>10690.285</v>
      </c>
      <c r="AJ4037">
        <v>10.690284999999999</v>
      </c>
      <c r="AK4037">
        <v>10.027350999999999</v>
      </c>
      <c r="AL4037">
        <v>4.9774070000000004</v>
      </c>
      <c r="AM4037">
        <v>1490</v>
      </c>
      <c r="AN4037">
        <v>29243.084999999999</v>
      </c>
      <c r="AO4037">
        <v>29.243085000000001</v>
      </c>
      <c r="AP4037">
        <v>27.429639999999999</v>
      </c>
      <c r="AQ4037">
        <v>12.60510826901926</v>
      </c>
      <c r="AR4037">
        <v>1895</v>
      </c>
      <c r="AS4037">
        <v>40231.386999999901</v>
      </c>
      <c r="AT4037">
        <v>40.231386999999899</v>
      </c>
      <c r="AU4037">
        <v>37.736527477127403</v>
      </c>
      <c r="AV4037">
        <v>17.341569723336185</v>
      </c>
      <c r="AW4037">
        <v>15</v>
      </c>
      <c r="AX4037">
        <v>23</v>
      </c>
      <c r="AY4037">
        <v>7815.5</v>
      </c>
      <c r="AZ4037">
        <v>7.8155000000000001</v>
      </c>
      <c r="BA4037">
        <v>22.607223000000001</v>
      </c>
      <c r="BB4037">
        <v>10.388998673583117</v>
      </c>
      <c r="BC4037">
        <v>6</v>
      </c>
      <c r="BD4037">
        <v>10000</v>
      </c>
      <c r="BE4037">
        <v>10</v>
      </c>
      <c r="BF4037">
        <v>20.435030000000001</v>
      </c>
      <c r="BG4037">
        <v>9.3907818560745486</v>
      </c>
      <c r="BH4037">
        <v>1923</v>
      </c>
      <c r="BI4037">
        <v>61.8328869999999</v>
      </c>
      <c r="BJ4037">
        <v>103.25425019412741</v>
      </c>
      <c r="BK4037">
        <v>47.449802583387132</v>
      </c>
      <c r="BL4037" t="s">
        <v>707</v>
      </c>
    </row>
    <row r="4038" spans="1:64">
      <c r="A4038" t="s">
        <v>5190</v>
      </c>
      <c r="B4038" t="s">
        <v>5180</v>
      </c>
      <c r="C4038" t="s">
        <v>707</v>
      </c>
      <c r="D4038" t="s">
        <v>942</v>
      </c>
      <c r="E4038">
        <v>2024</v>
      </c>
      <c r="F4038">
        <v>218.52</v>
      </c>
      <c r="G4038">
        <v>29.17</v>
      </c>
      <c r="H4038">
        <v>29615</v>
      </c>
      <c r="I4038">
        <v>203.07296165610799</v>
      </c>
      <c r="J4038">
        <v>6</v>
      </c>
      <c r="K4038">
        <v>15</v>
      </c>
      <c r="L4038">
        <v>3726</v>
      </c>
      <c r="M4038">
        <v>3.726</v>
      </c>
      <c r="N4038">
        <v>22.050467999999999</v>
      </c>
      <c r="O4038">
        <v>10.858396814707985</v>
      </c>
      <c r="P4038">
        <v>0</v>
      </c>
      <c r="Q4038">
        <v>0</v>
      </c>
      <c r="R4038">
        <v>0</v>
      </c>
      <c r="S4038">
        <v>0</v>
      </c>
      <c r="T4038">
        <v>0</v>
      </c>
      <c r="U4038">
        <v>0</v>
      </c>
      <c r="V4038">
        <v>0</v>
      </c>
      <c r="W4038">
        <v>0</v>
      </c>
      <c r="X4038">
        <v>0</v>
      </c>
      <c r="Y4038">
        <v>0</v>
      </c>
      <c r="Z4038">
        <v>0</v>
      </c>
      <c r="AA4038">
        <v>0</v>
      </c>
      <c r="AB4038">
        <v>1</v>
      </c>
      <c r="AC4038">
        <v>1</v>
      </c>
      <c r="AD4038">
        <v>60</v>
      </c>
      <c r="AE4038">
        <v>0.06</v>
      </c>
      <c r="AF4038">
        <v>0.42831369000000002</v>
      </c>
      <c r="AG4038">
        <v>0.21091615865893748</v>
      </c>
      <c r="AH4038">
        <v>11</v>
      </c>
      <c r="AI4038">
        <v>18662.735000000004</v>
      </c>
      <c r="AJ4038">
        <v>18.662734999999998</v>
      </c>
      <c r="AK4038">
        <v>16.832738315250104</v>
      </c>
      <c r="AL4038">
        <v>8.2890101065031718</v>
      </c>
      <c r="AM4038">
        <v>1807</v>
      </c>
      <c r="AN4038">
        <v>34434.346000000041</v>
      </c>
      <c r="AO4038">
        <v>34.434346000000012</v>
      </c>
      <c r="AP4038">
        <v>31.057845234086997</v>
      </c>
      <c r="AQ4038">
        <v>15.293934249445584</v>
      </c>
      <c r="AR4038">
        <v>2432</v>
      </c>
      <c r="AS4038">
        <v>53608.178000000145</v>
      </c>
      <c r="AT4038">
        <v>53.608177999999434</v>
      </c>
      <c r="AU4038">
        <v>48.351564324915202</v>
      </c>
      <c r="AV4038">
        <v>23.809946893272631</v>
      </c>
      <c r="AW4038">
        <v>15</v>
      </c>
      <c r="AX4038">
        <v>21</v>
      </c>
      <c r="AY4038">
        <v>5879</v>
      </c>
      <c r="AZ4038">
        <v>5.8789999999999996</v>
      </c>
      <c r="BA4038">
        <v>16.673098</v>
      </c>
      <c r="BB4038">
        <v>8.2103978117160175</v>
      </c>
      <c r="BC4038">
        <v>8</v>
      </c>
      <c r="BD4038">
        <v>19600</v>
      </c>
      <c r="BE4038">
        <v>19.600000000000001</v>
      </c>
      <c r="BF4038">
        <v>38.534706764446689</v>
      </c>
      <c r="BG4038">
        <v>18.975793946267906</v>
      </c>
      <c r="BH4038">
        <v>2462</v>
      </c>
      <c r="BI4038">
        <v>82.873177999999427</v>
      </c>
      <c r="BJ4038">
        <v>126.03815077936187</v>
      </c>
      <c r="BK4038">
        <v>62.065451624623471</v>
      </c>
      <c r="BL4038" t="s">
        <v>707</v>
      </c>
    </row>
    <row r="4039" spans="1:64">
      <c r="A4039" t="s">
        <v>5191</v>
      </c>
      <c r="B4039" t="s">
        <v>5192</v>
      </c>
      <c r="C4039" t="s">
        <v>708</v>
      </c>
      <c r="D4039" t="s">
        <v>942</v>
      </c>
      <c r="E4039">
        <v>2012</v>
      </c>
      <c r="F4039" s="23">
        <v>118</v>
      </c>
      <c r="G4039" s="23">
        <v>13.93</v>
      </c>
      <c r="H4039" s="22">
        <v>14786</v>
      </c>
      <c r="I4039" s="34">
        <v>119.933868</v>
      </c>
      <c r="J4039" s="22">
        <v>0</v>
      </c>
      <c r="K4039" s="22" t="s">
        <v>782</v>
      </c>
      <c r="L4039" s="23">
        <v>0</v>
      </c>
      <c r="M4039" s="23">
        <v>0</v>
      </c>
      <c r="N4039" s="23">
        <v>0</v>
      </c>
      <c r="O4039" s="14">
        <v>0</v>
      </c>
      <c r="P4039" s="22">
        <v>0</v>
      </c>
      <c r="Q4039" s="22" t="s">
        <v>782</v>
      </c>
      <c r="R4039" s="23">
        <v>0</v>
      </c>
      <c r="S4039" s="23">
        <v>0</v>
      </c>
      <c r="T4039" s="23">
        <v>0</v>
      </c>
      <c r="U4039" s="14">
        <v>0</v>
      </c>
      <c r="V4039" s="22">
        <v>0</v>
      </c>
      <c r="W4039" s="22" t="s">
        <v>782</v>
      </c>
      <c r="X4039" s="23">
        <v>0</v>
      </c>
      <c r="Y4039" s="23">
        <v>0</v>
      </c>
      <c r="Z4039" s="23">
        <v>0</v>
      </c>
      <c r="AA4039" s="14">
        <v>0</v>
      </c>
      <c r="AB4039" s="22">
        <v>0</v>
      </c>
      <c r="AC4039" s="22" t="s">
        <v>782</v>
      </c>
      <c r="AD4039" s="23">
        <v>0</v>
      </c>
      <c r="AE4039" s="23">
        <v>0</v>
      </c>
      <c r="AF4039" s="23">
        <v>0</v>
      </c>
      <c r="AG4039" s="14">
        <v>0</v>
      </c>
      <c r="AH4039" s="22" t="s">
        <v>782</v>
      </c>
      <c r="AI4039" s="23" t="s">
        <v>782</v>
      </c>
      <c r="AJ4039" s="23" t="s">
        <v>782</v>
      </c>
      <c r="AK4039" s="23" t="s">
        <v>782</v>
      </c>
      <c r="AL4039" s="14" t="s">
        <v>782</v>
      </c>
      <c r="AM4039" s="22" t="s">
        <v>782</v>
      </c>
      <c r="AN4039" s="23" t="s">
        <v>782</v>
      </c>
      <c r="AO4039" s="23" t="s">
        <v>782</v>
      </c>
      <c r="AP4039" s="23" t="s">
        <v>782</v>
      </c>
      <c r="AQ4039" s="14" t="s">
        <v>782</v>
      </c>
      <c r="AR4039" s="22">
        <v>285</v>
      </c>
      <c r="AS4039" s="23">
        <v>3533.3320000000012</v>
      </c>
      <c r="AT4039" s="23">
        <v>3.533332000000001</v>
      </c>
      <c r="AU4039" s="23">
        <v>2.7385900000000003</v>
      </c>
      <c r="AV4039" s="14">
        <v>2.2834167242900896</v>
      </c>
      <c r="AW4039" s="22">
        <v>6</v>
      </c>
      <c r="AX4039" s="22" t="s">
        <v>782</v>
      </c>
      <c r="AY4039" s="23">
        <v>3548</v>
      </c>
      <c r="AZ4039" s="23">
        <v>3.548</v>
      </c>
      <c r="BA4039" s="23">
        <v>1.9853409999999998</v>
      </c>
      <c r="BB4039" s="14">
        <v>1.6553631039399146</v>
      </c>
      <c r="BC4039" s="22">
        <v>0</v>
      </c>
      <c r="BD4039" s="23">
        <v>0</v>
      </c>
      <c r="BE4039" s="23">
        <v>0</v>
      </c>
      <c r="BF4039" s="23">
        <v>0</v>
      </c>
      <c r="BG4039" s="14">
        <v>0</v>
      </c>
      <c r="BH4039" s="22">
        <v>291</v>
      </c>
      <c r="BI4039" s="23">
        <v>7.0813320000000015</v>
      </c>
      <c r="BJ4039" s="23">
        <v>4.7239310000000003</v>
      </c>
      <c r="BK4039" s="14">
        <v>3.9387798282300039</v>
      </c>
      <c r="BL4039" t="s">
        <v>708</v>
      </c>
    </row>
    <row r="4040" spans="1:64">
      <c r="A4040" t="s">
        <v>5193</v>
      </c>
      <c r="B4040" t="s">
        <v>5192</v>
      </c>
      <c r="C4040" t="s">
        <v>708</v>
      </c>
      <c r="D4040" t="s">
        <v>942</v>
      </c>
      <c r="E4040">
        <v>2015</v>
      </c>
      <c r="F4040" s="23">
        <v>118</v>
      </c>
      <c r="G4040" s="23">
        <v>14.08</v>
      </c>
      <c r="H4040" s="22">
        <v>14874</v>
      </c>
      <c r="I4040" s="34">
        <v>120.0806515532457</v>
      </c>
      <c r="J4040" s="13">
        <v>0</v>
      </c>
      <c r="K4040" s="13">
        <v>0</v>
      </c>
      <c r="L4040" s="19">
        <v>0</v>
      </c>
      <c r="M4040" s="35">
        <v>0</v>
      </c>
      <c r="N4040" s="19">
        <v>0</v>
      </c>
      <c r="O4040" s="17">
        <v>0</v>
      </c>
      <c r="P4040" s="36">
        <v>0</v>
      </c>
      <c r="Q4040" s="37">
        <v>0</v>
      </c>
      <c r="R4040" s="38">
        <v>0</v>
      </c>
      <c r="S4040" s="27">
        <v>0</v>
      </c>
      <c r="T4040" s="23">
        <v>0</v>
      </c>
      <c r="U4040" s="17">
        <v>0</v>
      </c>
      <c r="V4040" s="22">
        <v>0</v>
      </c>
      <c r="W4040" s="22">
        <v>0</v>
      </c>
      <c r="X4040" s="23">
        <v>0</v>
      </c>
      <c r="Y4040" s="27">
        <v>0</v>
      </c>
      <c r="Z4040" s="27">
        <v>0</v>
      </c>
      <c r="AA4040" s="14">
        <v>0</v>
      </c>
      <c r="AB4040" s="39">
        <v>0</v>
      </c>
      <c r="AC4040" s="22" t="s">
        <v>782</v>
      </c>
      <c r="AD4040" s="23">
        <v>0</v>
      </c>
      <c r="AE4040" s="23">
        <v>0</v>
      </c>
      <c r="AF4040" s="23">
        <v>0</v>
      </c>
      <c r="AG4040" s="14">
        <v>0</v>
      </c>
      <c r="AH4040" s="22" t="s">
        <v>782</v>
      </c>
      <c r="AI4040" s="23" t="s">
        <v>782</v>
      </c>
      <c r="AJ4040" s="23" t="s">
        <v>782</v>
      </c>
      <c r="AK4040" s="23" t="s">
        <v>782</v>
      </c>
      <c r="AL4040" s="14" t="s">
        <v>782</v>
      </c>
      <c r="AM4040" s="22" t="s">
        <v>782</v>
      </c>
      <c r="AN4040" s="23" t="s">
        <v>782</v>
      </c>
      <c r="AO4040" s="23" t="s">
        <v>782</v>
      </c>
      <c r="AP4040" s="23" t="s">
        <v>782</v>
      </c>
      <c r="AQ4040" s="14" t="s">
        <v>782</v>
      </c>
      <c r="AR4040" s="40">
        <v>323</v>
      </c>
      <c r="AS4040" s="41">
        <v>4441.2420000000011</v>
      </c>
      <c r="AT4040" s="23">
        <v>4.4412420000000008</v>
      </c>
      <c r="AU4040" s="23">
        <v>3.9445458078812998</v>
      </c>
      <c r="AV4040" s="14">
        <v>3.2849137282805501</v>
      </c>
      <c r="AW4040" s="22">
        <v>4</v>
      </c>
      <c r="AX4040" s="22" t="s">
        <v>782</v>
      </c>
      <c r="AY4040" s="23">
        <v>3677</v>
      </c>
      <c r="AZ4040" s="23">
        <v>3.677</v>
      </c>
      <c r="BA4040" s="23">
        <v>9.5813212541867507</v>
      </c>
      <c r="BB4040" s="14">
        <v>7.9790716741224861</v>
      </c>
      <c r="BC4040" s="42">
        <v>0</v>
      </c>
      <c r="BD4040" s="46">
        <v>0</v>
      </c>
      <c r="BE4040" s="44">
        <v>0</v>
      </c>
      <c r="BF4040" s="23">
        <v>0</v>
      </c>
      <c r="BG4040" s="14">
        <v>0</v>
      </c>
      <c r="BH4040" s="22">
        <v>327</v>
      </c>
      <c r="BI4040" s="23">
        <v>8.1182420000000004</v>
      </c>
      <c r="BJ4040" s="23">
        <v>13.52586706206805</v>
      </c>
      <c r="BK4040" s="14">
        <v>11.263985402403037</v>
      </c>
      <c r="BL4040" t="s">
        <v>708</v>
      </c>
    </row>
    <row r="4041" spans="1:64">
      <c r="A4041" t="s">
        <v>5194</v>
      </c>
      <c r="B4041" t="s">
        <v>5192</v>
      </c>
      <c r="C4041" t="s">
        <v>708</v>
      </c>
      <c r="D4041" t="s">
        <v>942</v>
      </c>
      <c r="E4041">
        <v>2016</v>
      </c>
      <c r="F4041" s="23">
        <v>118</v>
      </c>
      <c r="G4041" s="23">
        <v>14.1</v>
      </c>
      <c r="H4041" s="22">
        <v>14747</v>
      </c>
      <c r="I4041" s="34">
        <v>126.46489471672692</v>
      </c>
      <c r="J4041" s="13">
        <v>0</v>
      </c>
      <c r="K4041" s="13">
        <v>0</v>
      </c>
      <c r="L4041" s="19">
        <v>0</v>
      </c>
      <c r="M4041" s="35">
        <v>0</v>
      </c>
      <c r="N4041" s="19">
        <v>0</v>
      </c>
      <c r="O4041" s="17">
        <v>0</v>
      </c>
      <c r="P4041" s="13">
        <v>0</v>
      </c>
      <c r="Q4041" s="13">
        <v>0</v>
      </c>
      <c r="R4041" s="19">
        <v>0</v>
      </c>
      <c r="S4041" s="27">
        <v>0</v>
      </c>
      <c r="T4041" s="19">
        <v>0</v>
      </c>
      <c r="U4041" s="17">
        <v>0</v>
      </c>
      <c r="V4041" s="13">
        <v>0</v>
      </c>
      <c r="W4041" s="13">
        <v>0</v>
      </c>
      <c r="X4041" s="19">
        <v>0</v>
      </c>
      <c r="Y4041" s="27">
        <v>0</v>
      </c>
      <c r="Z4041" s="19">
        <v>0</v>
      </c>
      <c r="AA4041" s="14">
        <v>0</v>
      </c>
      <c r="AB4041" s="13">
        <v>0</v>
      </c>
      <c r="AC4041" s="22" t="s">
        <v>782</v>
      </c>
      <c r="AD4041" s="19">
        <v>0</v>
      </c>
      <c r="AE4041" s="23">
        <v>0</v>
      </c>
      <c r="AF4041" s="19">
        <v>0</v>
      </c>
      <c r="AG4041" s="14">
        <v>0</v>
      </c>
      <c r="AH4041" s="22" t="s">
        <v>782</v>
      </c>
      <c r="AI4041" s="23" t="s">
        <v>782</v>
      </c>
      <c r="AJ4041" s="23" t="s">
        <v>782</v>
      </c>
      <c r="AK4041" s="23" t="s">
        <v>782</v>
      </c>
      <c r="AL4041" s="14" t="s">
        <v>782</v>
      </c>
      <c r="AM4041" s="22" t="s">
        <v>782</v>
      </c>
      <c r="AN4041" s="23" t="s">
        <v>782</v>
      </c>
      <c r="AO4041" s="23" t="s">
        <v>782</v>
      </c>
      <c r="AP4041" s="23" t="s">
        <v>782</v>
      </c>
      <c r="AQ4041" s="14" t="s">
        <v>782</v>
      </c>
      <c r="AR4041" s="13">
        <v>334</v>
      </c>
      <c r="AS4041" s="19">
        <v>4531.5970000000016</v>
      </c>
      <c r="AT4041" s="23">
        <v>4.5315970000000014</v>
      </c>
      <c r="AU4041" s="19">
        <v>4.0240581360000016</v>
      </c>
      <c r="AV4041" s="14">
        <v>3.1819566568363724</v>
      </c>
      <c r="AW4041" s="13">
        <v>4</v>
      </c>
      <c r="AX4041" s="22" t="s">
        <v>782</v>
      </c>
      <c r="AY4041" s="19">
        <v>3677</v>
      </c>
      <c r="AZ4041" s="23">
        <v>3.677</v>
      </c>
      <c r="BA4041" s="19">
        <v>6.6343226499999997</v>
      </c>
      <c r="BB4041" s="14">
        <v>5.2459796569320272</v>
      </c>
      <c r="BC4041" s="13">
        <v>0</v>
      </c>
      <c r="BD4041" s="19">
        <v>0</v>
      </c>
      <c r="BE4041" s="44">
        <v>0</v>
      </c>
      <c r="BF4041" s="19">
        <v>0</v>
      </c>
      <c r="BG4041" s="14">
        <v>0</v>
      </c>
      <c r="BH4041" s="22">
        <v>338</v>
      </c>
      <c r="BI4041" s="23">
        <v>8.208597000000001</v>
      </c>
      <c r="BJ4041" s="23">
        <v>10.658380786000002</v>
      </c>
      <c r="BK4041" s="14">
        <v>8.4279363137683987</v>
      </c>
      <c r="BL4041" t="s">
        <v>708</v>
      </c>
    </row>
    <row r="4042" spans="1:64">
      <c r="A4042" t="s">
        <v>5195</v>
      </c>
      <c r="B4042" t="s">
        <v>5192</v>
      </c>
      <c r="C4042" t="s">
        <v>708</v>
      </c>
      <c r="D4042" t="s">
        <v>942</v>
      </c>
      <c r="E4042">
        <v>2017</v>
      </c>
      <c r="F4042" s="23">
        <v>118</v>
      </c>
      <c r="G4042" s="23">
        <v>14.07</v>
      </c>
      <c r="H4042" s="22">
        <v>14634</v>
      </c>
      <c r="I4042" s="34">
        <v>114.95022312807622</v>
      </c>
      <c r="J4042" s="13">
        <v>0</v>
      </c>
      <c r="K4042" s="13">
        <v>0</v>
      </c>
      <c r="L4042" s="19">
        <v>0</v>
      </c>
      <c r="M4042" s="19">
        <v>0</v>
      </c>
      <c r="N4042" s="19">
        <v>0</v>
      </c>
      <c r="O4042" s="17">
        <v>0</v>
      </c>
      <c r="P4042" s="13">
        <v>0</v>
      </c>
      <c r="Q4042" s="13">
        <v>0</v>
      </c>
      <c r="R4042" s="19">
        <v>0</v>
      </c>
      <c r="S4042" s="19">
        <v>0</v>
      </c>
      <c r="T4042" s="19">
        <v>0</v>
      </c>
      <c r="U4042" s="17">
        <v>0</v>
      </c>
      <c r="V4042" s="13">
        <v>0</v>
      </c>
      <c r="W4042" s="13">
        <v>0</v>
      </c>
      <c r="X4042" s="19">
        <v>0</v>
      </c>
      <c r="Y4042" s="19">
        <v>0</v>
      </c>
      <c r="Z4042" s="19">
        <v>0</v>
      </c>
      <c r="AA4042" s="14">
        <v>0</v>
      </c>
      <c r="AB4042" s="13">
        <v>0</v>
      </c>
      <c r="AC4042" s="22" t="s">
        <v>782</v>
      </c>
      <c r="AD4042" s="19">
        <v>0</v>
      </c>
      <c r="AE4042" s="19">
        <v>0</v>
      </c>
      <c r="AF4042" s="19">
        <v>0</v>
      </c>
      <c r="AG4042" s="14">
        <v>0</v>
      </c>
      <c r="AH4042" s="22" t="s">
        <v>782</v>
      </c>
      <c r="AI4042" s="23" t="s">
        <v>782</v>
      </c>
      <c r="AJ4042" s="23" t="s">
        <v>782</v>
      </c>
      <c r="AK4042" s="23" t="s">
        <v>782</v>
      </c>
      <c r="AL4042" s="14" t="s">
        <v>782</v>
      </c>
      <c r="AM4042" s="22" t="s">
        <v>782</v>
      </c>
      <c r="AN4042" s="23" t="s">
        <v>782</v>
      </c>
      <c r="AO4042" s="23" t="s">
        <v>782</v>
      </c>
      <c r="AP4042" s="23" t="s">
        <v>782</v>
      </c>
      <c r="AQ4042" s="14" t="s">
        <v>782</v>
      </c>
      <c r="AR4042" s="13">
        <v>339</v>
      </c>
      <c r="AS4042" s="19">
        <v>4569.0970000000016</v>
      </c>
      <c r="AT4042" s="19">
        <v>4.5690969999999975</v>
      </c>
      <c r="AU4042" s="19">
        <v>4.0573581360000022</v>
      </c>
      <c r="AV4042" s="14">
        <v>3.5296652982389953</v>
      </c>
      <c r="AW4042" s="13">
        <v>4</v>
      </c>
      <c r="AX4042" s="22" t="s">
        <v>782</v>
      </c>
      <c r="AY4042" s="19">
        <v>3677.15</v>
      </c>
      <c r="AZ4042" s="19">
        <v>3.6771500000000001</v>
      </c>
      <c r="BA4042" s="19">
        <v>5.9128571999999995</v>
      </c>
      <c r="BB4042" s="14">
        <v>5.1438414290087646</v>
      </c>
      <c r="BC4042" s="13">
        <v>0</v>
      </c>
      <c r="BD4042" s="19">
        <v>0</v>
      </c>
      <c r="BE4042" s="19">
        <v>0</v>
      </c>
      <c r="BF4042" s="19">
        <v>0</v>
      </c>
      <c r="BG4042" s="14">
        <v>0</v>
      </c>
      <c r="BH4042" s="22">
        <v>343</v>
      </c>
      <c r="BI4042" s="23">
        <v>8.2462469999999968</v>
      </c>
      <c r="BJ4042" s="23">
        <v>9.9702153360000025</v>
      </c>
      <c r="BK4042" s="14">
        <v>8.6735067272477604</v>
      </c>
      <c r="BL4042" t="s">
        <v>708</v>
      </c>
    </row>
    <row r="4043" spans="1:64">
      <c r="A4043" t="s">
        <v>5196</v>
      </c>
      <c r="B4043" t="s">
        <v>5192</v>
      </c>
      <c r="C4043" t="s">
        <v>708</v>
      </c>
      <c r="D4043" t="s">
        <v>942</v>
      </c>
      <c r="E4043">
        <v>2018</v>
      </c>
      <c r="F4043" s="23">
        <v>118</v>
      </c>
      <c r="G4043" s="23">
        <v>14.07</v>
      </c>
      <c r="H4043" s="22">
        <v>14489</v>
      </c>
      <c r="I4043" s="34">
        <v>114.95839300889554</v>
      </c>
      <c r="J4043" s="13">
        <v>0</v>
      </c>
      <c r="K4043" s="13">
        <v>0</v>
      </c>
      <c r="L4043" s="19">
        <v>0</v>
      </c>
      <c r="M4043" s="19">
        <v>0</v>
      </c>
      <c r="N4043" s="19">
        <v>0</v>
      </c>
      <c r="O4043" s="17">
        <v>0</v>
      </c>
      <c r="P4043" s="13">
        <v>0</v>
      </c>
      <c r="Q4043" s="13">
        <v>0</v>
      </c>
      <c r="R4043" s="19">
        <v>0</v>
      </c>
      <c r="S4043" s="19">
        <v>0</v>
      </c>
      <c r="T4043" s="19">
        <v>0</v>
      </c>
      <c r="U4043" s="17">
        <v>0</v>
      </c>
      <c r="V4043" s="13">
        <v>0</v>
      </c>
      <c r="W4043" s="13">
        <v>0</v>
      </c>
      <c r="X4043" s="19">
        <v>0</v>
      </c>
      <c r="Y4043" s="19">
        <v>0</v>
      </c>
      <c r="Z4043" s="19">
        <v>0</v>
      </c>
      <c r="AA4043" s="14">
        <v>0</v>
      </c>
      <c r="AB4043" s="13">
        <v>0</v>
      </c>
      <c r="AC4043" s="22" t="s">
        <v>782</v>
      </c>
      <c r="AD4043" s="19">
        <v>0</v>
      </c>
      <c r="AE4043" s="19">
        <v>0</v>
      </c>
      <c r="AF4043" s="19">
        <v>0</v>
      </c>
      <c r="AG4043" s="14">
        <v>0</v>
      </c>
      <c r="AH4043" s="22" t="s">
        <v>782</v>
      </c>
      <c r="AI4043" s="23" t="s">
        <v>782</v>
      </c>
      <c r="AJ4043" s="23" t="s">
        <v>782</v>
      </c>
      <c r="AK4043" s="23" t="s">
        <v>782</v>
      </c>
      <c r="AL4043" s="14" t="s">
        <v>782</v>
      </c>
      <c r="AM4043" s="22" t="s">
        <v>782</v>
      </c>
      <c r="AN4043" s="23" t="s">
        <v>782</v>
      </c>
      <c r="AO4043" s="23" t="s">
        <v>782</v>
      </c>
      <c r="AP4043" s="23" t="s">
        <v>782</v>
      </c>
      <c r="AQ4043" s="14" t="s">
        <v>782</v>
      </c>
      <c r="AR4043" s="13">
        <v>353</v>
      </c>
      <c r="AS4043" s="19">
        <v>4729.9120000000021</v>
      </c>
      <c r="AT4043" s="19">
        <v>4.729911999999997</v>
      </c>
      <c r="AU4043" s="19">
        <v>4.200161856000002</v>
      </c>
      <c r="AV4043" s="14">
        <v>3.6536365428098767</v>
      </c>
      <c r="AW4043" s="13">
        <v>4</v>
      </c>
      <c r="AX4043" s="22" t="s">
        <v>782</v>
      </c>
      <c r="AY4043" s="19">
        <v>3677</v>
      </c>
      <c r="AZ4043" s="19">
        <v>3.6769999999999996</v>
      </c>
      <c r="BA4043" s="19">
        <v>6.6977242399999994</v>
      </c>
      <c r="BB4043" s="14">
        <v>5.8262159592659977</v>
      </c>
      <c r="BC4043" s="13">
        <v>0</v>
      </c>
      <c r="BD4043" s="19">
        <v>0</v>
      </c>
      <c r="BE4043" s="19">
        <v>0</v>
      </c>
      <c r="BF4043" s="19">
        <v>0</v>
      </c>
      <c r="BG4043" s="14">
        <v>0</v>
      </c>
      <c r="BH4043" s="22">
        <v>357</v>
      </c>
      <c r="BI4043" s="23">
        <v>8.4069119999999966</v>
      </c>
      <c r="BJ4043" s="23">
        <v>10.897886096000001</v>
      </c>
      <c r="BK4043" s="14">
        <v>9.4798525020758753</v>
      </c>
      <c r="BL4043" t="s">
        <v>708</v>
      </c>
    </row>
    <row r="4044" spans="1:64">
      <c r="A4044" t="s">
        <v>5197</v>
      </c>
      <c r="B4044" t="s">
        <v>5192</v>
      </c>
      <c r="C4044" t="s">
        <v>708</v>
      </c>
      <c r="D4044" t="s">
        <v>942</v>
      </c>
      <c r="E4044">
        <v>2019</v>
      </c>
      <c r="F4044" s="23">
        <v>118</v>
      </c>
      <c r="G4044" s="23">
        <v>14.04</v>
      </c>
      <c r="H4044" s="22">
        <v>14430</v>
      </c>
      <c r="I4044" s="34">
        <v>116.18573294043362</v>
      </c>
      <c r="J4044" s="22">
        <v>0</v>
      </c>
      <c r="K4044" s="22">
        <v>0</v>
      </c>
      <c r="L4044" s="23">
        <v>0</v>
      </c>
      <c r="M4044" s="23">
        <v>0</v>
      </c>
      <c r="N4044" s="23">
        <v>0</v>
      </c>
      <c r="O4044" s="14">
        <v>0</v>
      </c>
      <c r="P4044" s="22">
        <v>0</v>
      </c>
      <c r="Q4044" s="22">
        <v>0</v>
      </c>
      <c r="R4044" s="23">
        <v>0</v>
      </c>
      <c r="S4044" s="23">
        <v>0</v>
      </c>
      <c r="T4044" s="23">
        <v>0</v>
      </c>
      <c r="U4044" s="14">
        <v>0</v>
      </c>
      <c r="V4044" s="22">
        <v>0</v>
      </c>
      <c r="W4044" s="22">
        <v>0</v>
      </c>
      <c r="X4044" s="23">
        <v>0</v>
      </c>
      <c r="Y4044" s="23">
        <v>0</v>
      </c>
      <c r="Z4044" s="23">
        <v>0</v>
      </c>
      <c r="AA4044" s="14">
        <v>0</v>
      </c>
      <c r="AB4044" s="22">
        <v>0</v>
      </c>
      <c r="AC4044" s="22">
        <v>0</v>
      </c>
      <c r="AD4044" s="23">
        <v>0</v>
      </c>
      <c r="AE4044" s="23">
        <v>0</v>
      </c>
      <c r="AF4044" s="23">
        <v>0</v>
      </c>
      <c r="AG4044" s="14">
        <v>0</v>
      </c>
      <c r="AH4044" s="22">
        <v>0</v>
      </c>
      <c r="AI4044" s="23">
        <v>0</v>
      </c>
      <c r="AJ4044" s="23">
        <v>0</v>
      </c>
      <c r="AK4044" s="23">
        <v>0</v>
      </c>
      <c r="AL4044" s="14">
        <v>0</v>
      </c>
      <c r="AM4044" s="22">
        <v>365</v>
      </c>
      <c r="AN4044" s="23">
        <v>5208.6770000000024</v>
      </c>
      <c r="AO4044" s="23">
        <v>5.2086769999999962</v>
      </c>
      <c r="AP4044" s="23">
        <v>4.6253051760000012</v>
      </c>
      <c r="AQ4044" s="14">
        <v>3.9809579532207402</v>
      </c>
      <c r="AR4044" s="22">
        <v>365</v>
      </c>
      <c r="AS4044" s="23">
        <v>5208.6770000000024</v>
      </c>
      <c r="AT4044" s="23">
        <v>5.2086769999999962</v>
      </c>
      <c r="AU4044" s="23">
        <v>4.6253051760000012</v>
      </c>
      <c r="AV4044" s="14">
        <v>3.9809579532207402</v>
      </c>
      <c r="AW4044" s="22">
        <v>4</v>
      </c>
      <c r="AX4044" s="22" t="s">
        <v>782</v>
      </c>
      <c r="AY4044" s="23">
        <v>3677</v>
      </c>
      <c r="AZ4044" s="23">
        <v>3.6769999999999996</v>
      </c>
      <c r="BA4044" s="23">
        <v>6.6343230000000002</v>
      </c>
      <c r="BB4044" s="14">
        <v>5.7101012595077405</v>
      </c>
      <c r="BC4044" s="22">
        <v>0</v>
      </c>
      <c r="BD4044" s="23">
        <v>0</v>
      </c>
      <c r="BE4044" s="23">
        <v>0</v>
      </c>
      <c r="BF4044" s="23">
        <v>0</v>
      </c>
      <c r="BG4044" s="14">
        <v>0</v>
      </c>
      <c r="BH4044" s="22">
        <v>369</v>
      </c>
      <c r="BI4044" s="23">
        <v>8.8856769999999958</v>
      </c>
      <c r="BJ4044" s="23">
        <v>11.259628176000001</v>
      </c>
      <c r="BK4044" s="14">
        <v>9.6910592127284811</v>
      </c>
      <c r="BL4044" t="s">
        <v>708</v>
      </c>
    </row>
    <row r="4045" spans="1:64">
      <c r="A4045" t="s">
        <v>5198</v>
      </c>
      <c r="B4045" t="s">
        <v>5192</v>
      </c>
      <c r="C4045" t="s">
        <v>708</v>
      </c>
      <c r="D4045" t="s">
        <v>942</v>
      </c>
      <c r="E4045">
        <v>2020</v>
      </c>
      <c r="F4045" s="23">
        <v>118</v>
      </c>
      <c r="G4045" s="23">
        <v>14.12</v>
      </c>
      <c r="H4045" s="22">
        <v>14432</v>
      </c>
      <c r="I4045" s="34">
        <v>116.19393590406003</v>
      </c>
      <c r="J4045" s="22">
        <v>0</v>
      </c>
      <c r="K4045" s="22">
        <v>0</v>
      </c>
      <c r="L4045" s="23">
        <v>0</v>
      </c>
      <c r="M4045" s="23">
        <v>0</v>
      </c>
      <c r="N4045" s="23">
        <v>0</v>
      </c>
      <c r="O4045" s="14">
        <v>0</v>
      </c>
      <c r="P4045" s="22">
        <v>0</v>
      </c>
      <c r="Q4045" s="22">
        <v>0</v>
      </c>
      <c r="R4045" s="23">
        <v>0</v>
      </c>
      <c r="S4045" s="23">
        <v>0</v>
      </c>
      <c r="T4045" s="23">
        <v>0</v>
      </c>
      <c r="U4045" s="14">
        <v>0</v>
      </c>
      <c r="V4045" s="22">
        <v>0</v>
      </c>
      <c r="W4045" s="22">
        <v>0</v>
      </c>
      <c r="X4045" s="23">
        <v>0</v>
      </c>
      <c r="Y4045" s="23">
        <v>0</v>
      </c>
      <c r="Z4045" s="23">
        <v>0</v>
      </c>
      <c r="AA4045" s="14">
        <v>0</v>
      </c>
      <c r="AB4045" s="22">
        <v>0</v>
      </c>
      <c r="AC4045" s="22">
        <v>0</v>
      </c>
      <c r="AD4045" s="23">
        <v>0</v>
      </c>
      <c r="AE4045" s="23">
        <v>0</v>
      </c>
      <c r="AF4045" s="23">
        <v>0</v>
      </c>
      <c r="AG4045" s="14">
        <v>0</v>
      </c>
      <c r="AH4045" s="22">
        <v>0</v>
      </c>
      <c r="AI4045" s="23">
        <v>0</v>
      </c>
      <c r="AJ4045" s="23">
        <v>0</v>
      </c>
      <c r="AK4045" s="23">
        <v>0</v>
      </c>
      <c r="AL4045" s="14">
        <v>0</v>
      </c>
      <c r="AM4045" s="22">
        <v>389</v>
      </c>
      <c r="AN4045" s="23">
        <v>5410.0070000000023</v>
      </c>
      <c r="AO4045" s="23">
        <v>5.4100069999999931</v>
      </c>
      <c r="AP4045" s="23">
        <v>4.804086216</v>
      </c>
      <c r="AQ4045" s="14">
        <v>4.1345412552051579</v>
      </c>
      <c r="AR4045" s="22">
        <v>389</v>
      </c>
      <c r="AS4045" s="23">
        <v>5410.0070000000023</v>
      </c>
      <c r="AT4045" s="23">
        <v>5.4100069999999931</v>
      </c>
      <c r="AU4045" s="23">
        <v>4.804086216</v>
      </c>
      <c r="AV4045" s="14">
        <v>4.1345412552051579</v>
      </c>
      <c r="AW4045" s="22">
        <v>4</v>
      </c>
      <c r="AX4045" s="22">
        <v>4</v>
      </c>
      <c r="AY4045" s="23">
        <v>3677</v>
      </c>
      <c r="AZ4045" s="23">
        <v>3.6769999999999996</v>
      </c>
      <c r="BA4045" s="23">
        <v>6.6343230000000002</v>
      </c>
      <c r="BB4045" s="14">
        <v>5.7096981424898825</v>
      </c>
      <c r="BC4045" s="22">
        <v>0</v>
      </c>
      <c r="BD4045" s="23">
        <v>0</v>
      </c>
      <c r="BE4045" s="23">
        <v>0</v>
      </c>
      <c r="BF4045" s="23">
        <v>0</v>
      </c>
      <c r="BG4045" s="14">
        <v>0</v>
      </c>
      <c r="BH4045" s="22">
        <v>393</v>
      </c>
      <c r="BI4045" s="23">
        <v>9.0870069999999927</v>
      </c>
      <c r="BJ4045" s="23">
        <v>11.438409216</v>
      </c>
      <c r="BK4045" s="14">
        <v>9.8442393976950413</v>
      </c>
      <c r="BL4045" t="s">
        <v>708</v>
      </c>
    </row>
    <row r="4046" spans="1:64">
      <c r="A4046" t="s">
        <v>5199</v>
      </c>
      <c r="B4046" t="s">
        <v>5192</v>
      </c>
      <c r="C4046" t="s">
        <v>708</v>
      </c>
      <c r="D4046" t="s">
        <v>942</v>
      </c>
      <c r="E4046">
        <v>2021</v>
      </c>
      <c r="F4046" s="23">
        <v>118</v>
      </c>
      <c r="G4046" s="23">
        <v>14.18</v>
      </c>
      <c r="H4046" s="22">
        <v>14410</v>
      </c>
      <c r="I4046" s="34">
        <v>108.21</v>
      </c>
      <c r="J4046" s="22">
        <v>0</v>
      </c>
      <c r="K4046" s="22">
        <v>0</v>
      </c>
      <c r="L4046" s="23">
        <v>0</v>
      </c>
      <c r="M4046" s="23">
        <v>0</v>
      </c>
      <c r="N4046" s="23">
        <v>0</v>
      </c>
      <c r="O4046" s="14">
        <v>0</v>
      </c>
      <c r="P4046" s="22">
        <v>0</v>
      </c>
      <c r="Q4046" s="22">
        <v>0</v>
      </c>
      <c r="R4046" s="23">
        <v>0</v>
      </c>
      <c r="S4046" s="23">
        <v>0</v>
      </c>
      <c r="T4046" s="23">
        <v>0</v>
      </c>
      <c r="U4046" s="14">
        <v>0</v>
      </c>
      <c r="V4046" s="22">
        <v>0</v>
      </c>
      <c r="W4046" s="22">
        <v>0</v>
      </c>
      <c r="X4046" s="23">
        <v>0</v>
      </c>
      <c r="Y4046" s="23">
        <v>0</v>
      </c>
      <c r="Z4046" s="23">
        <v>0</v>
      </c>
      <c r="AA4046" s="14">
        <v>0</v>
      </c>
      <c r="AB4046" s="22">
        <v>0</v>
      </c>
      <c r="AC4046" s="22">
        <v>0</v>
      </c>
      <c r="AD4046" s="23">
        <v>0</v>
      </c>
      <c r="AE4046" s="23">
        <v>0</v>
      </c>
      <c r="AF4046" s="23">
        <v>0</v>
      </c>
      <c r="AG4046" s="14">
        <v>0</v>
      </c>
      <c r="AH4046" s="22">
        <v>0</v>
      </c>
      <c r="AI4046" s="23">
        <v>0</v>
      </c>
      <c r="AJ4046" s="23">
        <v>0</v>
      </c>
      <c r="AK4046" s="23">
        <v>0</v>
      </c>
      <c r="AL4046" s="14">
        <v>0</v>
      </c>
      <c r="AM4046" s="22">
        <v>446</v>
      </c>
      <c r="AN4046" s="23">
        <v>5913.3329999999996</v>
      </c>
      <c r="AO4046" s="23">
        <v>5.9133329999999997</v>
      </c>
      <c r="AP4046" s="23">
        <v>5.2913858579999999</v>
      </c>
      <c r="AQ4046" s="14">
        <v>4.8899999999999997</v>
      </c>
      <c r="AR4046" s="22">
        <v>446</v>
      </c>
      <c r="AS4046" s="23">
        <v>5913.3329999999996</v>
      </c>
      <c r="AT4046" s="23">
        <v>5.9133329999999997</v>
      </c>
      <c r="AU4046" s="23">
        <v>5.2913858579999999</v>
      </c>
      <c r="AV4046" s="14">
        <v>4.8899999999999997</v>
      </c>
      <c r="AW4046" s="22">
        <v>4</v>
      </c>
      <c r="AX4046" s="22">
        <v>8</v>
      </c>
      <c r="AY4046" s="23">
        <v>4672</v>
      </c>
      <c r="AZ4046" s="23">
        <v>4.6719999999999997</v>
      </c>
      <c r="BA4046" s="23">
        <v>9.8136430000000008</v>
      </c>
      <c r="BB4046" s="14">
        <v>9.07</v>
      </c>
      <c r="BC4046" s="22">
        <v>0</v>
      </c>
      <c r="BD4046" s="23">
        <v>0</v>
      </c>
      <c r="BE4046" s="23">
        <v>0</v>
      </c>
      <c r="BF4046" s="23">
        <v>0</v>
      </c>
      <c r="BG4046" s="14">
        <v>0</v>
      </c>
      <c r="BH4046" s="22">
        <v>450</v>
      </c>
      <c r="BI4046" s="23">
        <v>10.59</v>
      </c>
      <c r="BJ4046" s="23">
        <v>15.11</v>
      </c>
      <c r="BK4046" s="14">
        <v>13.96</v>
      </c>
      <c r="BL4046" t="s">
        <v>708</v>
      </c>
    </row>
    <row r="4047" spans="1:64">
      <c r="A4047" t="s">
        <v>5200</v>
      </c>
      <c r="B4047" t="s">
        <v>5192</v>
      </c>
      <c r="C4047" t="s">
        <v>708</v>
      </c>
      <c r="D4047" s="111" t="s">
        <v>942</v>
      </c>
      <c r="E4047" s="110">
        <v>2022</v>
      </c>
      <c r="F4047" s="23"/>
      <c r="G4047" s="23"/>
      <c r="H4047" s="22">
        <v>14509</v>
      </c>
      <c r="I4047" s="34">
        <v>105.1545313244813</v>
      </c>
      <c r="J4047" s="22">
        <v>0</v>
      </c>
      <c r="K4047" s="22">
        <v>0</v>
      </c>
      <c r="L4047" s="23">
        <v>0</v>
      </c>
      <c r="M4047" s="23">
        <v>0</v>
      </c>
      <c r="N4047" s="23">
        <v>0</v>
      </c>
      <c r="O4047" s="14">
        <v>0</v>
      </c>
      <c r="P4047" s="22">
        <v>0</v>
      </c>
      <c r="Q4047" s="22">
        <v>0</v>
      </c>
      <c r="R4047" s="23">
        <v>0</v>
      </c>
      <c r="S4047" s="23">
        <v>0</v>
      </c>
      <c r="T4047" s="23">
        <v>0</v>
      </c>
      <c r="U4047" s="14">
        <v>0</v>
      </c>
      <c r="V4047" s="22">
        <v>0</v>
      </c>
      <c r="W4047" s="22">
        <v>0</v>
      </c>
      <c r="X4047" s="23">
        <v>0</v>
      </c>
      <c r="Y4047" s="23">
        <v>0</v>
      </c>
      <c r="Z4047" s="23">
        <v>0</v>
      </c>
      <c r="AA4047" s="14">
        <v>0</v>
      </c>
      <c r="AB4047" s="22">
        <v>0</v>
      </c>
      <c r="AC4047" s="22">
        <v>0</v>
      </c>
      <c r="AD4047" s="23">
        <v>0</v>
      </c>
      <c r="AE4047" s="23">
        <v>0</v>
      </c>
      <c r="AF4047" s="23">
        <v>0</v>
      </c>
      <c r="AG4047" s="14">
        <v>0</v>
      </c>
      <c r="AH4047" s="22">
        <v>0</v>
      </c>
      <c r="AI4047" s="23">
        <v>0</v>
      </c>
      <c r="AJ4047" s="23">
        <v>0</v>
      </c>
      <c r="AK4047" s="23">
        <v>0</v>
      </c>
      <c r="AL4047" s="14">
        <v>0</v>
      </c>
      <c r="AM4047" s="22">
        <v>558</v>
      </c>
      <c r="AN4047" s="23">
        <v>8307.553000000009</v>
      </c>
      <c r="AO4047" s="23">
        <v>8.3075530000000004</v>
      </c>
      <c r="AP4047" s="23">
        <v>8.5099575421329234</v>
      </c>
      <c r="AQ4047" s="14">
        <v>8.0928110609644257</v>
      </c>
      <c r="AR4047" s="22">
        <v>558</v>
      </c>
      <c r="AS4047" s="23">
        <v>8307.5530000000108</v>
      </c>
      <c r="AT4047" s="23">
        <v>8.3075530000000004</v>
      </c>
      <c r="AU4047" s="23">
        <v>8.5099575421329199</v>
      </c>
      <c r="AV4047" s="14">
        <v>8.0928110609644222</v>
      </c>
      <c r="AW4047" s="22">
        <v>4</v>
      </c>
      <c r="AX4047" s="22">
        <v>8</v>
      </c>
      <c r="AY4047" s="23">
        <v>4672</v>
      </c>
      <c r="AZ4047" s="23">
        <v>4.6719999999999997</v>
      </c>
      <c r="BA4047" s="23">
        <v>11.000250999999999</v>
      </c>
      <c r="BB4047" s="14">
        <v>10.461033739055809</v>
      </c>
      <c r="BC4047" s="22">
        <v>0</v>
      </c>
      <c r="BD4047" s="23">
        <v>0</v>
      </c>
      <c r="BE4047" s="23">
        <v>0</v>
      </c>
      <c r="BF4047" s="23">
        <v>0</v>
      </c>
      <c r="BG4047" s="14">
        <v>0</v>
      </c>
      <c r="BH4047" s="22">
        <v>562</v>
      </c>
      <c r="BI4047" s="23">
        <v>12.979552999999999</v>
      </c>
      <c r="BJ4047" s="23">
        <v>19.510208542132919</v>
      </c>
      <c r="BK4047" s="14">
        <v>18.553844800020229</v>
      </c>
      <c r="BL4047" t="s">
        <v>708</v>
      </c>
    </row>
    <row r="4048" spans="1:64">
      <c r="A4048" t="s">
        <v>5201</v>
      </c>
      <c r="B4048" t="s">
        <v>5192</v>
      </c>
      <c r="C4048" t="s">
        <v>708</v>
      </c>
      <c r="D4048" t="s">
        <v>942</v>
      </c>
      <c r="E4048">
        <v>2023</v>
      </c>
      <c r="F4048">
        <v>118</v>
      </c>
      <c r="G4048">
        <v>14.2</v>
      </c>
      <c r="H4048">
        <v>14728</v>
      </c>
      <c r="I4048">
        <v>105.1545313244813</v>
      </c>
      <c r="J4048">
        <v>0</v>
      </c>
      <c r="K4048">
        <v>0</v>
      </c>
      <c r="L4048">
        <v>0</v>
      </c>
      <c r="M4048">
        <v>0</v>
      </c>
      <c r="N4048">
        <v>0</v>
      </c>
      <c r="O4048">
        <v>0</v>
      </c>
      <c r="P4048">
        <v>0</v>
      </c>
      <c r="Q4048">
        <v>0</v>
      </c>
      <c r="R4048">
        <v>0</v>
      </c>
      <c r="S4048">
        <v>0</v>
      </c>
      <c r="T4048">
        <v>0</v>
      </c>
      <c r="U4048">
        <v>0</v>
      </c>
      <c r="V4048">
        <v>0</v>
      </c>
      <c r="W4048">
        <v>0</v>
      </c>
      <c r="X4048">
        <v>0</v>
      </c>
      <c r="Y4048">
        <v>0</v>
      </c>
      <c r="Z4048">
        <v>0</v>
      </c>
      <c r="AA4048">
        <v>0</v>
      </c>
      <c r="AG4048">
        <v>0</v>
      </c>
      <c r="AH4048">
        <v>1</v>
      </c>
      <c r="AI4048">
        <v>1.75</v>
      </c>
      <c r="AJ4048">
        <v>1.75E-3</v>
      </c>
      <c r="AK4048">
        <v>1.6410000000000001E-3</v>
      </c>
      <c r="AL4048">
        <v>1.686E-3</v>
      </c>
      <c r="AM4048">
        <v>692</v>
      </c>
      <c r="AN4048">
        <v>10124.359</v>
      </c>
      <c r="AO4048">
        <v>10.124359</v>
      </c>
      <c r="AP4048">
        <v>9.4965200000000003</v>
      </c>
      <c r="AQ4048">
        <v>9.031013576291878</v>
      </c>
      <c r="AR4048">
        <v>833</v>
      </c>
      <c r="AS4048">
        <v>10231.0439999999</v>
      </c>
      <c r="AT4048">
        <v>10.231043999999899</v>
      </c>
      <c r="AU4048">
        <v>9.59658867902567</v>
      </c>
      <c r="AV4048">
        <v>9.1261770255177428</v>
      </c>
      <c r="AW4048">
        <v>3</v>
      </c>
      <c r="AX4048">
        <v>7</v>
      </c>
      <c r="AY4048">
        <v>4525</v>
      </c>
      <c r="AZ4048">
        <v>4.5250000000000004</v>
      </c>
      <c r="BA4048">
        <v>10.822051999999999</v>
      </c>
      <c r="BB4048">
        <v>10.29156981034491</v>
      </c>
      <c r="BC4048">
        <v>0</v>
      </c>
      <c r="BD4048">
        <v>0</v>
      </c>
      <c r="BE4048">
        <v>0</v>
      </c>
      <c r="BF4048">
        <v>0</v>
      </c>
      <c r="BG4048">
        <v>0</v>
      </c>
      <c r="BH4048">
        <v>836</v>
      </c>
      <c r="BI4048">
        <v>14.7560439999999</v>
      </c>
      <c r="BJ4048">
        <v>20.418640679025671</v>
      </c>
      <c r="BK4048">
        <v>19.417746835862655</v>
      </c>
      <c r="BL4048" t="s">
        <v>708</v>
      </c>
    </row>
    <row r="4049" spans="1:64">
      <c r="A4049" t="s">
        <v>5202</v>
      </c>
      <c r="B4049" t="s">
        <v>5192</v>
      </c>
      <c r="C4049" t="s">
        <v>708</v>
      </c>
      <c r="D4049" t="s">
        <v>942</v>
      </c>
      <c r="E4049">
        <v>2024</v>
      </c>
      <c r="F4049">
        <v>118</v>
      </c>
      <c r="G4049">
        <v>14.21</v>
      </c>
      <c r="H4049">
        <v>14700</v>
      </c>
      <c r="I4049">
        <v>100.79934277713278</v>
      </c>
      <c r="J4049">
        <v>0</v>
      </c>
      <c r="K4049">
        <v>0</v>
      </c>
      <c r="L4049">
        <v>0</v>
      </c>
      <c r="M4049">
        <v>0</v>
      </c>
      <c r="N4049">
        <v>0</v>
      </c>
      <c r="O4049">
        <v>0</v>
      </c>
      <c r="P4049">
        <v>0</v>
      </c>
      <c r="Q4049">
        <v>0</v>
      </c>
      <c r="R4049">
        <v>0</v>
      </c>
      <c r="S4049">
        <v>0</v>
      </c>
      <c r="T4049">
        <v>0</v>
      </c>
      <c r="U4049">
        <v>0</v>
      </c>
      <c r="V4049">
        <v>0</v>
      </c>
      <c r="W4049">
        <v>0</v>
      </c>
      <c r="X4049">
        <v>0</v>
      </c>
      <c r="Y4049">
        <v>0</v>
      </c>
      <c r="Z4049">
        <v>0</v>
      </c>
      <c r="AA4049">
        <v>0</v>
      </c>
      <c r="AB4049">
        <v>0</v>
      </c>
      <c r="AC4049">
        <v>0</v>
      </c>
      <c r="AD4049">
        <v>0</v>
      </c>
      <c r="AE4049">
        <v>0</v>
      </c>
      <c r="AF4049">
        <v>0</v>
      </c>
      <c r="AG4049">
        <v>0</v>
      </c>
      <c r="AH4049">
        <v>1</v>
      </c>
      <c r="AI4049">
        <v>1.75</v>
      </c>
      <c r="AJ4049">
        <v>1.75E-3</v>
      </c>
      <c r="AK4049">
        <v>1.5784016679059999E-3</v>
      </c>
      <c r="AL4049">
        <v>1.565884880217765E-3</v>
      </c>
      <c r="AM4049">
        <v>833</v>
      </c>
      <c r="AN4049">
        <v>12111.499000000014</v>
      </c>
      <c r="AO4049">
        <v>12.111499000000004</v>
      </c>
      <c r="AP4049">
        <v>10.923891555681051</v>
      </c>
      <c r="AQ4049">
        <v>10.837264663355754</v>
      </c>
      <c r="AR4049">
        <v>1128</v>
      </c>
      <c r="AS4049">
        <v>12368.22999999998</v>
      </c>
      <c r="AT4049">
        <v>12.36823000000002</v>
      </c>
      <c r="AU4049">
        <v>11.1554484920257</v>
      </c>
      <c r="AV4049">
        <v>11.066985344031838</v>
      </c>
      <c r="AW4049">
        <v>3</v>
      </c>
      <c r="AX4049">
        <v>6</v>
      </c>
      <c r="AY4049">
        <v>3495</v>
      </c>
      <c r="AZ4049">
        <v>3.4950000000000001</v>
      </c>
      <c r="BA4049">
        <v>8.5724699999999991</v>
      </c>
      <c r="BB4049">
        <v>8.5044899736635386</v>
      </c>
      <c r="BC4049">
        <v>7</v>
      </c>
      <c r="BD4049">
        <v>24150</v>
      </c>
      <c r="BE4049">
        <v>24.15</v>
      </c>
      <c r="BF4049">
        <v>60.943114615273579</v>
      </c>
      <c r="BG4049">
        <v>60.45983330468605</v>
      </c>
      <c r="BH4049">
        <v>1138</v>
      </c>
      <c r="BI4049">
        <v>40.013230000000021</v>
      </c>
      <c r="BJ4049">
        <v>80.67103310729928</v>
      </c>
      <c r="BK4049">
        <v>80.031308622381431</v>
      </c>
      <c r="BL4049" t="s">
        <v>708</v>
      </c>
    </row>
    <row r="4050" spans="1:64">
      <c r="A4050" t="s">
        <v>5203</v>
      </c>
      <c r="B4050" t="s">
        <v>5204</v>
      </c>
      <c r="C4050" t="s">
        <v>709</v>
      </c>
      <c r="D4050" t="s">
        <v>942</v>
      </c>
      <c r="E4050">
        <v>2012</v>
      </c>
      <c r="F4050" s="23">
        <v>303.10000000000002</v>
      </c>
      <c r="G4050" s="23">
        <v>31.73</v>
      </c>
      <c r="H4050" s="22">
        <v>25149</v>
      </c>
      <c r="I4050" s="34">
        <v>202.609645</v>
      </c>
      <c r="J4050" s="22">
        <v>11</v>
      </c>
      <c r="K4050" s="22" t="s">
        <v>782</v>
      </c>
      <c r="L4050" s="23">
        <v>2440</v>
      </c>
      <c r="M4050" s="23">
        <v>2.44</v>
      </c>
      <c r="N4050" s="23">
        <v>16.194071999999998</v>
      </c>
      <c r="O4050" s="14">
        <v>7.9927448666128411</v>
      </c>
      <c r="P4050" s="22">
        <v>0</v>
      </c>
      <c r="Q4050" s="22" t="s">
        <v>782</v>
      </c>
      <c r="R4050" s="23">
        <v>0</v>
      </c>
      <c r="S4050" s="23">
        <v>0</v>
      </c>
      <c r="T4050" s="23">
        <v>0</v>
      </c>
      <c r="U4050" s="14">
        <v>0</v>
      </c>
      <c r="V4050" s="22">
        <v>0</v>
      </c>
      <c r="W4050" s="22" t="s">
        <v>782</v>
      </c>
      <c r="X4050" s="23">
        <v>0</v>
      </c>
      <c r="Y4050" s="23">
        <v>0</v>
      </c>
      <c r="Z4050" s="23">
        <v>0</v>
      </c>
      <c r="AA4050" s="14">
        <v>0</v>
      </c>
      <c r="AB4050" s="22">
        <v>0</v>
      </c>
      <c r="AC4050" s="22" t="s">
        <v>782</v>
      </c>
      <c r="AD4050" s="23">
        <v>0</v>
      </c>
      <c r="AE4050" s="23">
        <v>0</v>
      </c>
      <c r="AF4050" s="23">
        <v>0</v>
      </c>
      <c r="AG4050" s="14">
        <v>0</v>
      </c>
      <c r="AH4050" s="22" t="s">
        <v>782</v>
      </c>
      <c r="AI4050" s="23" t="s">
        <v>782</v>
      </c>
      <c r="AJ4050" s="23" t="s">
        <v>782</v>
      </c>
      <c r="AK4050" s="23" t="s">
        <v>782</v>
      </c>
      <c r="AL4050" s="14" t="s">
        <v>782</v>
      </c>
      <c r="AM4050" s="22" t="s">
        <v>782</v>
      </c>
      <c r="AN4050" s="23" t="s">
        <v>782</v>
      </c>
      <c r="AO4050" s="23" t="s">
        <v>782</v>
      </c>
      <c r="AP4050" s="23" t="s">
        <v>782</v>
      </c>
      <c r="AQ4050" s="14" t="s">
        <v>782</v>
      </c>
      <c r="AR4050" s="22">
        <v>791</v>
      </c>
      <c r="AS4050" s="23">
        <v>14100.586000000016</v>
      </c>
      <c r="AT4050" s="23">
        <v>14.100586000000016</v>
      </c>
      <c r="AU4050" s="23">
        <v>11.860099</v>
      </c>
      <c r="AV4050" s="14">
        <v>5.8536695032460084</v>
      </c>
      <c r="AW4050" s="22">
        <v>6</v>
      </c>
      <c r="AX4050" s="22" t="s">
        <v>782</v>
      </c>
      <c r="AY4050" s="23">
        <v>132.5</v>
      </c>
      <c r="AZ4050" s="23">
        <v>0.13250000000000001</v>
      </c>
      <c r="BA4050" s="23">
        <v>0.256749</v>
      </c>
      <c r="BB4050" s="14">
        <v>0.12672101567524094</v>
      </c>
      <c r="BC4050" s="22">
        <v>1</v>
      </c>
      <c r="BD4050" s="23">
        <v>270</v>
      </c>
      <c r="BE4050" s="23">
        <v>0.27</v>
      </c>
      <c r="BF4050" s="23">
        <v>0.43119000000000007</v>
      </c>
      <c r="BG4050" s="14">
        <v>0.21281810152720027</v>
      </c>
      <c r="BH4050" s="22">
        <v>809</v>
      </c>
      <c r="BI4050" s="23">
        <v>16.943086000000015</v>
      </c>
      <c r="BJ4050" s="23">
        <v>28.74211</v>
      </c>
      <c r="BK4050" s="14">
        <v>14.18595348706129</v>
      </c>
      <c r="BL4050" t="s">
        <v>709</v>
      </c>
    </row>
    <row r="4051" spans="1:64">
      <c r="A4051" t="s">
        <v>5205</v>
      </c>
      <c r="B4051" t="s">
        <v>5204</v>
      </c>
      <c r="C4051" t="s">
        <v>709</v>
      </c>
      <c r="D4051" t="s">
        <v>942</v>
      </c>
      <c r="E4051">
        <v>2015</v>
      </c>
      <c r="F4051" s="23">
        <v>303.10000000000002</v>
      </c>
      <c r="G4051" s="23">
        <v>33.369999999999997</v>
      </c>
      <c r="H4051" s="22">
        <v>25230</v>
      </c>
      <c r="I4051" s="34">
        <v>203.07553569551544</v>
      </c>
      <c r="J4051" s="13">
        <v>6</v>
      </c>
      <c r="K4051" s="13">
        <v>10</v>
      </c>
      <c r="L4051" s="19">
        <v>1950</v>
      </c>
      <c r="M4051" s="35">
        <v>1.95</v>
      </c>
      <c r="N4051" s="19">
        <v>11.663642214606849</v>
      </c>
      <c r="O4051" s="17">
        <v>5.7434994198882325</v>
      </c>
      <c r="P4051" s="36">
        <v>0</v>
      </c>
      <c r="Q4051" s="37">
        <v>0</v>
      </c>
      <c r="R4051" s="38">
        <v>0</v>
      </c>
      <c r="S4051" s="27">
        <v>0</v>
      </c>
      <c r="T4051" s="23">
        <v>0</v>
      </c>
      <c r="U4051" s="17">
        <v>0</v>
      </c>
      <c r="V4051" s="22">
        <v>0</v>
      </c>
      <c r="W4051" s="22">
        <v>0</v>
      </c>
      <c r="X4051" s="23">
        <v>0</v>
      </c>
      <c r="Y4051" s="27">
        <v>0</v>
      </c>
      <c r="Z4051" s="27">
        <v>0</v>
      </c>
      <c r="AA4051" s="14">
        <v>0</v>
      </c>
      <c r="AB4051" s="39">
        <v>0</v>
      </c>
      <c r="AC4051" s="22" t="s">
        <v>782</v>
      </c>
      <c r="AD4051" s="23">
        <v>0</v>
      </c>
      <c r="AE4051" s="23">
        <v>0</v>
      </c>
      <c r="AF4051" s="23">
        <v>0</v>
      </c>
      <c r="AG4051" s="14">
        <v>0</v>
      </c>
      <c r="AH4051" s="22" t="s">
        <v>782</v>
      </c>
      <c r="AI4051" s="23" t="s">
        <v>782</v>
      </c>
      <c r="AJ4051" s="23" t="s">
        <v>782</v>
      </c>
      <c r="AK4051" s="23" t="s">
        <v>782</v>
      </c>
      <c r="AL4051" s="14" t="s">
        <v>782</v>
      </c>
      <c r="AM4051" s="22" t="s">
        <v>782</v>
      </c>
      <c r="AN4051" s="23" t="s">
        <v>782</v>
      </c>
      <c r="AO4051" s="23" t="s">
        <v>782</v>
      </c>
      <c r="AP4051" s="23" t="s">
        <v>782</v>
      </c>
      <c r="AQ4051" s="14" t="s">
        <v>782</v>
      </c>
      <c r="AR4051" s="40">
        <v>873</v>
      </c>
      <c r="AS4051" s="41">
        <v>15442.62099999999</v>
      </c>
      <c r="AT4051" s="23">
        <v>15.44262099999999</v>
      </c>
      <c r="AU4051" s="23">
        <v>13.715561081393377</v>
      </c>
      <c r="AV4051" s="14">
        <v>6.7539209163815883</v>
      </c>
      <c r="AW4051" s="22">
        <v>12</v>
      </c>
      <c r="AX4051" s="22" t="s">
        <v>782</v>
      </c>
      <c r="AY4051" s="23">
        <v>302</v>
      </c>
      <c r="AZ4051" s="23">
        <v>0.30199999999999999</v>
      </c>
      <c r="BA4051" s="23">
        <v>0.78693473450214813</v>
      </c>
      <c r="BB4051" s="14">
        <v>0.38750838785527142</v>
      </c>
      <c r="BC4051" s="42">
        <v>0</v>
      </c>
      <c r="BD4051" s="46">
        <v>0</v>
      </c>
      <c r="BE4051" s="44">
        <v>0</v>
      </c>
      <c r="BF4051" s="23">
        <v>0</v>
      </c>
      <c r="BG4051" s="14">
        <v>0</v>
      </c>
      <c r="BH4051" s="22">
        <v>891</v>
      </c>
      <c r="BI4051" s="23">
        <v>17.694620999999991</v>
      </c>
      <c r="BJ4051" s="23">
        <v>26.166138030502374</v>
      </c>
      <c r="BK4051" s="14">
        <v>12.884928724125093</v>
      </c>
      <c r="BL4051" t="s">
        <v>709</v>
      </c>
    </row>
    <row r="4052" spans="1:64">
      <c r="A4052" t="s">
        <v>5206</v>
      </c>
      <c r="B4052" t="s">
        <v>5204</v>
      </c>
      <c r="C4052" t="s">
        <v>709</v>
      </c>
      <c r="D4052" t="s">
        <v>942</v>
      </c>
      <c r="E4052">
        <v>2016</v>
      </c>
      <c r="F4052" s="23">
        <v>303.10000000000002</v>
      </c>
      <c r="G4052" s="23">
        <v>33.72</v>
      </c>
      <c r="H4052" s="22">
        <v>24997</v>
      </c>
      <c r="I4052" s="34">
        <v>214.51588635894984</v>
      </c>
      <c r="J4052" s="13">
        <v>6</v>
      </c>
      <c r="K4052" s="13">
        <v>10</v>
      </c>
      <c r="L4052" s="19">
        <v>1950</v>
      </c>
      <c r="M4052" s="35">
        <v>1.95</v>
      </c>
      <c r="N4052" s="19">
        <v>11.66295</v>
      </c>
      <c r="O4052" s="17">
        <v>5.4368700602827911</v>
      </c>
      <c r="P4052" s="13">
        <v>0</v>
      </c>
      <c r="Q4052" s="13">
        <v>0</v>
      </c>
      <c r="R4052" s="19">
        <v>0</v>
      </c>
      <c r="S4052" s="27">
        <v>0</v>
      </c>
      <c r="T4052" s="19">
        <v>0</v>
      </c>
      <c r="U4052" s="17">
        <v>0</v>
      </c>
      <c r="V4052" s="13">
        <v>0</v>
      </c>
      <c r="W4052" s="13">
        <v>0</v>
      </c>
      <c r="X4052" s="19">
        <v>0</v>
      </c>
      <c r="Y4052" s="27">
        <v>0</v>
      </c>
      <c r="Z4052" s="19">
        <v>0</v>
      </c>
      <c r="AA4052" s="14">
        <v>0</v>
      </c>
      <c r="AB4052" s="13">
        <v>0</v>
      </c>
      <c r="AC4052" s="22" t="s">
        <v>782</v>
      </c>
      <c r="AD4052" s="19">
        <v>0</v>
      </c>
      <c r="AE4052" s="23">
        <v>0</v>
      </c>
      <c r="AF4052" s="19">
        <v>0</v>
      </c>
      <c r="AG4052" s="14">
        <v>0</v>
      </c>
      <c r="AH4052" s="22" t="s">
        <v>782</v>
      </c>
      <c r="AI4052" s="23" t="s">
        <v>782</v>
      </c>
      <c r="AJ4052" s="23" t="s">
        <v>782</v>
      </c>
      <c r="AK4052" s="23" t="s">
        <v>782</v>
      </c>
      <c r="AL4052" s="14" t="s">
        <v>782</v>
      </c>
      <c r="AM4052" s="22" t="s">
        <v>782</v>
      </c>
      <c r="AN4052" s="23" t="s">
        <v>782</v>
      </c>
      <c r="AO4052" s="23" t="s">
        <v>782</v>
      </c>
      <c r="AP4052" s="23" t="s">
        <v>782</v>
      </c>
      <c r="AQ4052" s="14" t="s">
        <v>782</v>
      </c>
      <c r="AR4052" s="13">
        <v>883</v>
      </c>
      <c r="AS4052" s="19">
        <v>15577.271000000015</v>
      </c>
      <c r="AT4052" s="23">
        <v>15.577271000000016</v>
      </c>
      <c r="AU4052" s="19">
        <v>13.832616647999995</v>
      </c>
      <c r="AV4052" s="14">
        <v>6.448294754661597</v>
      </c>
      <c r="AW4052" s="13">
        <v>11</v>
      </c>
      <c r="AX4052" s="22" t="s">
        <v>782</v>
      </c>
      <c r="AY4052" s="19">
        <v>277</v>
      </c>
      <c r="AZ4052" s="23">
        <v>0.27700000000000002</v>
      </c>
      <c r="BA4052" s="19">
        <v>0.79352078669800008</v>
      </c>
      <c r="BB4052" s="14">
        <v>0.36991236414546946</v>
      </c>
      <c r="BC4052" s="13">
        <v>0</v>
      </c>
      <c r="BD4052" s="19">
        <v>0</v>
      </c>
      <c r="BE4052" s="44">
        <v>0</v>
      </c>
      <c r="BF4052" s="19">
        <v>0</v>
      </c>
      <c r="BG4052" s="14">
        <v>0</v>
      </c>
      <c r="BH4052" s="22">
        <v>900</v>
      </c>
      <c r="BI4052" s="23">
        <v>17.804271000000014</v>
      </c>
      <c r="BJ4052" s="23">
        <v>26.289087434697997</v>
      </c>
      <c r="BK4052" s="14">
        <v>12.255077179089858</v>
      </c>
      <c r="BL4052" t="s">
        <v>709</v>
      </c>
    </row>
    <row r="4053" spans="1:64">
      <c r="A4053" t="s">
        <v>5207</v>
      </c>
      <c r="B4053" t="s">
        <v>5204</v>
      </c>
      <c r="C4053" t="s">
        <v>709</v>
      </c>
      <c r="D4053" t="s">
        <v>942</v>
      </c>
      <c r="E4053">
        <v>2017</v>
      </c>
      <c r="F4053" s="23">
        <v>303.10000000000002</v>
      </c>
      <c r="G4053" s="23">
        <v>34.340000000000003</v>
      </c>
      <c r="H4053" s="22">
        <v>24965</v>
      </c>
      <c r="I4053" s="34">
        <v>196.10033623017785</v>
      </c>
      <c r="J4053" s="13">
        <v>6</v>
      </c>
      <c r="K4053" s="13">
        <v>10</v>
      </c>
      <c r="L4053" s="19">
        <v>1950</v>
      </c>
      <c r="M4053" s="19">
        <v>1.9500000000000002</v>
      </c>
      <c r="N4053" s="19">
        <v>11.66295</v>
      </c>
      <c r="O4053" s="17">
        <v>5.9474400830757936</v>
      </c>
      <c r="P4053" s="13">
        <v>0</v>
      </c>
      <c r="Q4053" s="13">
        <v>0</v>
      </c>
      <c r="R4053" s="19">
        <v>0</v>
      </c>
      <c r="S4053" s="19">
        <v>0</v>
      </c>
      <c r="T4053" s="19">
        <v>0</v>
      </c>
      <c r="U4053" s="17">
        <v>0</v>
      </c>
      <c r="V4053" s="13">
        <v>0</v>
      </c>
      <c r="W4053" s="13">
        <v>0</v>
      </c>
      <c r="X4053" s="19">
        <v>0</v>
      </c>
      <c r="Y4053" s="19">
        <v>0</v>
      </c>
      <c r="Z4053" s="19">
        <v>0</v>
      </c>
      <c r="AA4053" s="14">
        <v>0</v>
      </c>
      <c r="AB4053" s="13">
        <v>0</v>
      </c>
      <c r="AC4053" s="22" t="s">
        <v>782</v>
      </c>
      <c r="AD4053" s="19">
        <v>0</v>
      </c>
      <c r="AE4053" s="19">
        <v>0</v>
      </c>
      <c r="AF4053" s="19">
        <v>0</v>
      </c>
      <c r="AG4053" s="14">
        <v>0</v>
      </c>
      <c r="AH4053" s="22" t="s">
        <v>782</v>
      </c>
      <c r="AI4053" s="23" t="s">
        <v>782</v>
      </c>
      <c r="AJ4053" s="23" t="s">
        <v>782</v>
      </c>
      <c r="AK4053" s="23" t="s">
        <v>782</v>
      </c>
      <c r="AL4053" s="14" t="s">
        <v>782</v>
      </c>
      <c r="AM4053" s="22" t="s">
        <v>782</v>
      </c>
      <c r="AN4053" s="23" t="s">
        <v>782</v>
      </c>
      <c r="AO4053" s="23" t="s">
        <v>782</v>
      </c>
      <c r="AP4053" s="23" t="s">
        <v>782</v>
      </c>
      <c r="AQ4053" s="14" t="s">
        <v>782</v>
      </c>
      <c r="AR4053" s="13">
        <v>907</v>
      </c>
      <c r="AS4053" s="19">
        <v>16833.576000000019</v>
      </c>
      <c r="AT4053" s="19">
        <v>16.833575999999994</v>
      </c>
      <c r="AU4053" s="19">
        <v>14.94821548799999</v>
      </c>
      <c r="AV4053" s="14">
        <v>7.6227383263913095</v>
      </c>
      <c r="AW4053" s="13">
        <v>11</v>
      </c>
      <c r="AX4053" s="22" t="s">
        <v>782</v>
      </c>
      <c r="AY4053" s="19">
        <v>178.060317</v>
      </c>
      <c r="AZ4053" s="19">
        <v>0.178060317</v>
      </c>
      <c r="BA4053" s="19">
        <v>0.28632098973600001</v>
      </c>
      <c r="BB4053" s="14">
        <v>0.1460073935823972</v>
      </c>
      <c r="BC4053" s="13">
        <v>0</v>
      </c>
      <c r="BD4053" s="19">
        <v>0</v>
      </c>
      <c r="BE4053" s="19">
        <v>0</v>
      </c>
      <c r="BF4053" s="19">
        <v>0</v>
      </c>
      <c r="BG4053" s="14">
        <v>0</v>
      </c>
      <c r="BH4053" s="22">
        <v>924</v>
      </c>
      <c r="BI4053" s="23">
        <v>18.961636316999993</v>
      </c>
      <c r="BJ4053" s="23">
        <v>26.897486477735988</v>
      </c>
      <c r="BK4053" s="14">
        <v>13.7161858030495</v>
      </c>
      <c r="BL4053" t="s">
        <v>709</v>
      </c>
    </row>
    <row r="4054" spans="1:64">
      <c r="A4054" t="s">
        <v>5208</v>
      </c>
      <c r="B4054" t="s">
        <v>5204</v>
      </c>
      <c r="C4054" t="s">
        <v>709</v>
      </c>
      <c r="D4054" t="s">
        <v>942</v>
      </c>
      <c r="E4054">
        <v>2018</v>
      </c>
      <c r="F4054" s="23">
        <v>303.10000000000002</v>
      </c>
      <c r="G4054" s="23">
        <v>34.770000000000003</v>
      </c>
      <c r="H4054" s="22">
        <v>24869</v>
      </c>
      <c r="I4054" s="34">
        <v>196.11427370965404</v>
      </c>
      <c r="J4054" s="13">
        <v>6</v>
      </c>
      <c r="K4054" s="13">
        <v>10</v>
      </c>
      <c r="L4054" s="19">
        <v>1950</v>
      </c>
      <c r="M4054" s="19">
        <v>1.9500000000000002</v>
      </c>
      <c r="N4054" s="19">
        <v>11.66295</v>
      </c>
      <c r="O4054" s="17">
        <v>5.9470174094859232</v>
      </c>
      <c r="P4054" s="13">
        <v>0</v>
      </c>
      <c r="Q4054" s="13">
        <v>0</v>
      </c>
      <c r="R4054" s="19">
        <v>0</v>
      </c>
      <c r="S4054" s="19">
        <v>0</v>
      </c>
      <c r="T4054" s="19">
        <v>0</v>
      </c>
      <c r="U4054" s="17">
        <v>0</v>
      </c>
      <c r="V4054" s="13">
        <v>0</v>
      </c>
      <c r="W4054" s="13">
        <v>0</v>
      </c>
      <c r="X4054" s="19">
        <v>0</v>
      </c>
      <c r="Y4054" s="19">
        <v>0</v>
      </c>
      <c r="Z4054" s="19">
        <v>0</v>
      </c>
      <c r="AA4054" s="14">
        <v>0</v>
      </c>
      <c r="AB4054" s="13">
        <v>0</v>
      </c>
      <c r="AC4054" s="22" t="s">
        <v>782</v>
      </c>
      <c r="AD4054" s="19">
        <v>0</v>
      </c>
      <c r="AE4054" s="19">
        <v>0</v>
      </c>
      <c r="AF4054" s="19">
        <v>0</v>
      </c>
      <c r="AG4054" s="14">
        <v>0</v>
      </c>
      <c r="AH4054" s="22" t="s">
        <v>782</v>
      </c>
      <c r="AI4054" s="23" t="s">
        <v>782</v>
      </c>
      <c r="AJ4054" s="23" t="s">
        <v>782</v>
      </c>
      <c r="AK4054" s="23" t="s">
        <v>782</v>
      </c>
      <c r="AL4054" s="14" t="s">
        <v>782</v>
      </c>
      <c r="AM4054" s="22" t="s">
        <v>782</v>
      </c>
      <c r="AN4054" s="23" t="s">
        <v>782</v>
      </c>
      <c r="AO4054" s="23" t="s">
        <v>782</v>
      </c>
      <c r="AP4054" s="23" t="s">
        <v>782</v>
      </c>
      <c r="AQ4054" s="14" t="s">
        <v>782</v>
      </c>
      <c r="AR4054" s="13">
        <v>934</v>
      </c>
      <c r="AS4054" s="19">
        <v>17517.626000000011</v>
      </c>
      <c r="AT4054" s="19">
        <v>17.517625999999986</v>
      </c>
      <c r="AU4054" s="19">
        <v>15.555651887999995</v>
      </c>
      <c r="AV4054" s="14">
        <v>7.9319325379804013</v>
      </c>
      <c r="AW4054" s="13">
        <v>11</v>
      </c>
      <c r="AX4054" s="22" t="s">
        <v>782</v>
      </c>
      <c r="AY4054" s="19">
        <v>277</v>
      </c>
      <c r="AZ4054" s="19">
        <v>0.27700000000000002</v>
      </c>
      <c r="BA4054" s="19">
        <v>0.79352100000000014</v>
      </c>
      <c r="BB4054" s="14">
        <v>0.40462174679585178</v>
      </c>
      <c r="BC4054" s="13">
        <v>0</v>
      </c>
      <c r="BD4054" s="19">
        <v>0</v>
      </c>
      <c r="BE4054" s="19">
        <v>0</v>
      </c>
      <c r="BF4054" s="19">
        <v>0</v>
      </c>
      <c r="BG4054" s="14">
        <v>0</v>
      </c>
      <c r="BH4054" s="22">
        <v>951</v>
      </c>
      <c r="BI4054" s="23">
        <v>19.744625999999986</v>
      </c>
      <c r="BJ4054" s="23">
        <v>28.012122887999993</v>
      </c>
      <c r="BK4054" s="14">
        <v>14.283571694262177</v>
      </c>
      <c r="BL4054" t="s">
        <v>709</v>
      </c>
    </row>
    <row r="4055" spans="1:64">
      <c r="A4055" t="s">
        <v>5209</v>
      </c>
      <c r="B4055" t="s">
        <v>5204</v>
      </c>
      <c r="C4055" t="s">
        <v>709</v>
      </c>
      <c r="D4055" t="s">
        <v>942</v>
      </c>
      <c r="E4055">
        <v>2019</v>
      </c>
      <c r="F4055" s="23">
        <v>303.11</v>
      </c>
      <c r="G4055" s="23">
        <v>35.06</v>
      </c>
      <c r="H4055" s="22">
        <v>24852</v>
      </c>
      <c r="I4055" s="34">
        <v>199.42183673791453</v>
      </c>
      <c r="J4055" s="22">
        <v>7</v>
      </c>
      <c r="K4055" s="22">
        <v>11</v>
      </c>
      <c r="L4055" s="23">
        <v>2000</v>
      </c>
      <c r="M4055" s="23">
        <v>2</v>
      </c>
      <c r="N4055" s="23">
        <v>11.962</v>
      </c>
      <c r="O4055" s="14">
        <v>5.998340099394821</v>
      </c>
      <c r="P4055" s="22">
        <v>0</v>
      </c>
      <c r="Q4055" s="22">
        <v>0</v>
      </c>
      <c r="R4055" s="23">
        <v>0</v>
      </c>
      <c r="S4055" s="23">
        <v>0</v>
      </c>
      <c r="T4055" s="23">
        <v>0</v>
      </c>
      <c r="U4055" s="14">
        <v>0</v>
      </c>
      <c r="V4055" s="22">
        <v>0</v>
      </c>
      <c r="W4055" s="22">
        <v>0</v>
      </c>
      <c r="X4055" s="23">
        <v>0</v>
      </c>
      <c r="Y4055" s="23">
        <v>0</v>
      </c>
      <c r="Z4055" s="23">
        <v>0</v>
      </c>
      <c r="AA4055" s="14">
        <v>0</v>
      </c>
      <c r="AB4055" s="22">
        <v>0</v>
      </c>
      <c r="AC4055" s="22">
        <v>0</v>
      </c>
      <c r="AD4055" s="23">
        <v>0</v>
      </c>
      <c r="AE4055" s="23">
        <v>0</v>
      </c>
      <c r="AF4055" s="23">
        <v>0</v>
      </c>
      <c r="AG4055" s="14">
        <v>0</v>
      </c>
      <c r="AH4055" s="22">
        <v>1</v>
      </c>
      <c r="AI4055" s="23">
        <v>5</v>
      </c>
      <c r="AJ4055" s="23">
        <v>5.0000000000000001E-3</v>
      </c>
      <c r="AK4055" s="23">
        <v>4.4400000000000004E-3</v>
      </c>
      <c r="AL4055" s="14">
        <v>2.2264362181335065E-3</v>
      </c>
      <c r="AM4055" s="22">
        <v>961</v>
      </c>
      <c r="AN4055" s="23">
        <v>17981.901000000016</v>
      </c>
      <c r="AO4055" s="23">
        <v>17.981900999999979</v>
      </c>
      <c r="AP4055" s="23">
        <v>15.96792808799999</v>
      </c>
      <c r="AQ4055" s="14">
        <v>8.0071111314582186</v>
      </c>
      <c r="AR4055" s="22">
        <v>962</v>
      </c>
      <c r="AS4055" s="23">
        <v>17986.901000000016</v>
      </c>
      <c r="AT4055" s="23">
        <v>17.986900999999978</v>
      </c>
      <c r="AU4055" s="23">
        <v>15.972368087999991</v>
      </c>
      <c r="AV4055" s="14">
        <v>8.0093375676763525</v>
      </c>
      <c r="AW4055" s="22">
        <v>11</v>
      </c>
      <c r="AX4055" s="22" t="s">
        <v>782</v>
      </c>
      <c r="AY4055" s="23">
        <v>277</v>
      </c>
      <c r="AZ4055" s="23">
        <v>0.27700000000000002</v>
      </c>
      <c r="BA4055" s="23">
        <v>0.79352100000000014</v>
      </c>
      <c r="BB4055" s="14">
        <v>0.39791078699313481</v>
      </c>
      <c r="BC4055" s="22">
        <v>0</v>
      </c>
      <c r="BD4055" s="23">
        <v>0</v>
      </c>
      <c r="BE4055" s="23">
        <v>0</v>
      </c>
      <c r="BF4055" s="23">
        <v>0</v>
      </c>
      <c r="BG4055" s="14">
        <v>0</v>
      </c>
      <c r="BH4055" s="22">
        <v>980</v>
      </c>
      <c r="BI4055" s="23">
        <v>20.263900999999979</v>
      </c>
      <c r="BJ4055" s="23">
        <v>28.727889087999991</v>
      </c>
      <c r="BK4055" s="14">
        <v>14.405588454064308</v>
      </c>
      <c r="BL4055" t="s">
        <v>709</v>
      </c>
    </row>
    <row r="4056" spans="1:64">
      <c r="A4056" t="s">
        <v>5210</v>
      </c>
      <c r="B4056" t="s">
        <v>5204</v>
      </c>
      <c r="C4056" t="s">
        <v>709</v>
      </c>
      <c r="D4056" t="s">
        <v>942</v>
      </c>
      <c r="E4056">
        <v>2020</v>
      </c>
      <c r="F4056" s="23">
        <v>303.10000000000002</v>
      </c>
      <c r="G4056" s="23">
        <v>35.200000000000003</v>
      </c>
      <c r="H4056" s="22">
        <v>24806</v>
      </c>
      <c r="I4056" s="34">
        <v>200.11446258404018</v>
      </c>
      <c r="J4056" s="22">
        <v>7</v>
      </c>
      <c r="K4056" s="22">
        <v>11</v>
      </c>
      <c r="L4056" s="23">
        <v>2000</v>
      </c>
      <c r="M4056" s="23">
        <v>2</v>
      </c>
      <c r="N4056" s="23">
        <v>11.962</v>
      </c>
      <c r="O4056" s="14">
        <v>5.9775789543329143</v>
      </c>
      <c r="P4056" s="22">
        <v>0</v>
      </c>
      <c r="Q4056" s="22">
        <v>0</v>
      </c>
      <c r="R4056" s="23">
        <v>0</v>
      </c>
      <c r="S4056" s="23">
        <v>0</v>
      </c>
      <c r="T4056" s="23">
        <v>0</v>
      </c>
      <c r="U4056" s="14">
        <v>0</v>
      </c>
      <c r="V4056" s="22">
        <v>0</v>
      </c>
      <c r="W4056" s="22">
        <v>0</v>
      </c>
      <c r="X4056" s="23">
        <v>0</v>
      </c>
      <c r="Y4056" s="23">
        <v>0</v>
      </c>
      <c r="Z4056" s="23">
        <v>0</v>
      </c>
      <c r="AA4056" s="14">
        <v>0</v>
      </c>
      <c r="AB4056" s="22">
        <v>0</v>
      </c>
      <c r="AC4056" s="22">
        <v>0</v>
      </c>
      <c r="AD4056" s="23">
        <v>0</v>
      </c>
      <c r="AE4056" s="23">
        <v>0</v>
      </c>
      <c r="AF4056" s="23">
        <v>0</v>
      </c>
      <c r="AG4056" s="14">
        <v>0</v>
      </c>
      <c r="AH4056" s="22">
        <v>1</v>
      </c>
      <c r="AI4056" s="23">
        <v>5</v>
      </c>
      <c r="AJ4056" s="23">
        <v>5.0000000000000001E-3</v>
      </c>
      <c r="AK4056" s="23">
        <v>4.4400000000000004E-3</v>
      </c>
      <c r="AL4056" s="14">
        <v>2.2187301920446531E-3</v>
      </c>
      <c r="AM4056" s="22">
        <v>1010</v>
      </c>
      <c r="AN4056" s="23">
        <v>19946.916000000016</v>
      </c>
      <c r="AO4056" s="23">
        <v>19.946915999999966</v>
      </c>
      <c r="AP4056" s="23">
        <v>17.712861407999998</v>
      </c>
      <c r="AQ4056" s="14">
        <v>8.8513649534757111</v>
      </c>
      <c r="AR4056" s="22">
        <v>1011</v>
      </c>
      <c r="AS4056" s="23">
        <v>19951.916000000016</v>
      </c>
      <c r="AT4056" s="23">
        <v>19.951915999999965</v>
      </c>
      <c r="AU4056" s="23">
        <v>17.717301407999997</v>
      </c>
      <c r="AV4056" s="14">
        <v>8.8535836836677557</v>
      </c>
      <c r="AW4056" s="22">
        <v>11</v>
      </c>
      <c r="AX4056" s="22">
        <v>11</v>
      </c>
      <c r="AY4056" s="23">
        <v>310</v>
      </c>
      <c r="AZ4056" s="23">
        <v>0.31</v>
      </c>
      <c r="BA4056" s="23">
        <v>0.79352100000000014</v>
      </c>
      <c r="BB4056" s="14">
        <v>0.39653355872105078</v>
      </c>
      <c r="BC4056" s="22">
        <v>0</v>
      </c>
      <c r="BD4056" s="23">
        <v>0</v>
      </c>
      <c r="BE4056" s="23">
        <v>0</v>
      </c>
      <c r="BF4056" s="23">
        <v>0</v>
      </c>
      <c r="BG4056" s="14">
        <v>0</v>
      </c>
      <c r="BH4056" s="22">
        <v>1029</v>
      </c>
      <c r="BI4056" s="23">
        <v>22.261915999999964</v>
      </c>
      <c r="BJ4056" s="23">
        <v>30.472822407999995</v>
      </c>
      <c r="BK4056" s="14">
        <v>15.227696196721721</v>
      </c>
      <c r="BL4056" t="s">
        <v>709</v>
      </c>
    </row>
    <row r="4057" spans="1:64">
      <c r="A4057" t="s">
        <v>5211</v>
      </c>
      <c r="B4057" t="s">
        <v>5204</v>
      </c>
      <c r="C4057" t="s">
        <v>709</v>
      </c>
      <c r="D4057" t="s">
        <v>942</v>
      </c>
      <c r="E4057">
        <v>2021</v>
      </c>
      <c r="F4057" s="23">
        <v>303.10000000000002</v>
      </c>
      <c r="G4057" s="23">
        <v>35.299999999999997</v>
      </c>
      <c r="H4057" s="22">
        <v>24704</v>
      </c>
      <c r="I4057" s="34">
        <v>185.99</v>
      </c>
      <c r="J4057" s="22">
        <v>7</v>
      </c>
      <c r="K4057" s="22">
        <v>12</v>
      </c>
      <c r="L4057" s="23">
        <v>2550</v>
      </c>
      <c r="M4057" s="23">
        <v>2.5499999999999998</v>
      </c>
      <c r="N4057" s="23">
        <v>15.25155</v>
      </c>
      <c r="O4057" s="14">
        <v>8.1999999999999993</v>
      </c>
      <c r="P4057" s="22">
        <v>0</v>
      </c>
      <c r="Q4057" s="22">
        <v>0</v>
      </c>
      <c r="R4057" s="23">
        <v>0</v>
      </c>
      <c r="S4057" s="23">
        <v>0</v>
      </c>
      <c r="T4057" s="23">
        <v>0</v>
      </c>
      <c r="U4057" s="14">
        <v>0</v>
      </c>
      <c r="V4057" s="22">
        <v>0</v>
      </c>
      <c r="W4057" s="22">
        <v>0</v>
      </c>
      <c r="X4057" s="23">
        <v>0</v>
      </c>
      <c r="Y4057" s="23">
        <v>0</v>
      </c>
      <c r="Z4057" s="23">
        <v>0</v>
      </c>
      <c r="AA4057" s="14">
        <v>0</v>
      </c>
      <c r="AB4057" s="22">
        <v>0</v>
      </c>
      <c r="AC4057" s="22">
        <v>0</v>
      </c>
      <c r="AD4057" s="23">
        <v>0</v>
      </c>
      <c r="AE4057" s="23">
        <v>0</v>
      </c>
      <c r="AF4057" s="23">
        <v>0</v>
      </c>
      <c r="AG4057" s="14">
        <v>0</v>
      </c>
      <c r="AH4057" s="22">
        <v>1</v>
      </c>
      <c r="AI4057" s="23">
        <v>5</v>
      </c>
      <c r="AJ4057" s="23">
        <v>5.0000000000000001E-3</v>
      </c>
      <c r="AK4057" s="23">
        <v>4.4741149999999999E-3</v>
      </c>
      <c r="AL4057" s="14">
        <v>0</v>
      </c>
      <c r="AM4057" s="22">
        <v>1103</v>
      </c>
      <c r="AN4057" s="23">
        <v>21329.416000000001</v>
      </c>
      <c r="AO4057" s="23">
        <v>21.329415999999998</v>
      </c>
      <c r="AP4057" s="23">
        <v>19.086050149999998</v>
      </c>
      <c r="AQ4057" s="14">
        <v>10.26</v>
      </c>
      <c r="AR4057" s="22">
        <v>1104</v>
      </c>
      <c r="AS4057" s="23">
        <v>21334.416000000001</v>
      </c>
      <c r="AT4057" s="23">
        <v>21.334416000000001</v>
      </c>
      <c r="AU4057" s="23">
        <v>19.090524259999999</v>
      </c>
      <c r="AV4057" s="14">
        <v>10.26</v>
      </c>
      <c r="AW4057" s="22">
        <v>11</v>
      </c>
      <c r="AX4057" s="22">
        <v>12</v>
      </c>
      <c r="AY4057" s="23">
        <v>315.5</v>
      </c>
      <c r="AZ4057" s="23">
        <v>0.3155</v>
      </c>
      <c r="BA4057" s="23">
        <v>0.84026199999999995</v>
      </c>
      <c r="BB4057" s="14">
        <v>0.45</v>
      </c>
      <c r="BC4057" s="22">
        <v>0</v>
      </c>
      <c r="BD4057" s="23">
        <v>0</v>
      </c>
      <c r="BE4057" s="23">
        <v>0</v>
      </c>
      <c r="BF4057" s="23">
        <v>0</v>
      </c>
      <c r="BG4057" s="14">
        <v>0</v>
      </c>
      <c r="BH4057" s="22">
        <v>1122</v>
      </c>
      <c r="BI4057" s="23">
        <v>24.2</v>
      </c>
      <c r="BJ4057" s="23">
        <v>35.18</v>
      </c>
      <c r="BK4057" s="14">
        <v>18.920000000000002</v>
      </c>
      <c r="BL4057" t="s">
        <v>709</v>
      </c>
    </row>
    <row r="4058" spans="1:64">
      <c r="A4058" t="s">
        <v>5212</v>
      </c>
      <c r="B4058" t="s">
        <v>5204</v>
      </c>
      <c r="C4058" t="s">
        <v>709</v>
      </c>
      <c r="D4058" s="111" t="s">
        <v>942</v>
      </c>
      <c r="E4058" s="110">
        <v>2022</v>
      </c>
      <c r="F4058" s="23"/>
      <c r="G4058" s="23"/>
      <c r="H4058" s="22">
        <v>24878</v>
      </c>
      <c r="I4058" s="34">
        <v>180.30425462061103</v>
      </c>
      <c r="J4058" s="22">
        <v>7</v>
      </c>
      <c r="K4058" s="22">
        <v>12</v>
      </c>
      <c r="L4058" s="23">
        <v>2550</v>
      </c>
      <c r="M4058" s="23">
        <v>2.5499999999999998</v>
      </c>
      <c r="N4058" s="23">
        <v>15.090900000000001</v>
      </c>
      <c r="O4058" s="14">
        <v>8.369686024189317</v>
      </c>
      <c r="P4058" s="22">
        <v>0</v>
      </c>
      <c r="Q4058" s="22">
        <v>0</v>
      </c>
      <c r="R4058" s="23">
        <v>0</v>
      </c>
      <c r="S4058" s="23">
        <v>0</v>
      </c>
      <c r="T4058" s="23">
        <v>0</v>
      </c>
      <c r="U4058" s="14">
        <v>0</v>
      </c>
      <c r="V4058" s="22">
        <v>0</v>
      </c>
      <c r="W4058" s="22">
        <v>0</v>
      </c>
      <c r="X4058" s="23">
        <v>0</v>
      </c>
      <c r="Y4058" s="23">
        <v>0</v>
      </c>
      <c r="Z4058" s="23">
        <v>0</v>
      </c>
      <c r="AA4058" s="14">
        <v>0</v>
      </c>
      <c r="AB4058" s="22">
        <v>0</v>
      </c>
      <c r="AC4058" s="22">
        <v>0</v>
      </c>
      <c r="AD4058" s="23">
        <v>0</v>
      </c>
      <c r="AE4058" s="23">
        <v>0</v>
      </c>
      <c r="AF4058" s="23">
        <v>0</v>
      </c>
      <c r="AG4058" s="14">
        <v>0</v>
      </c>
      <c r="AH4058" s="22">
        <v>1</v>
      </c>
      <c r="AI4058" s="23">
        <v>5</v>
      </c>
      <c r="AJ4058" s="23">
        <v>5.0000000000000001E-3</v>
      </c>
      <c r="AK4058" s="23">
        <v>5.1218195912400002E-3</v>
      </c>
      <c r="AL4058" s="14">
        <v>2.8406537616192848E-3</v>
      </c>
      <c r="AM4058" s="22">
        <v>1280</v>
      </c>
      <c r="AN4058" s="23">
        <v>23273.416000000016</v>
      </c>
      <c r="AO4058" s="23">
        <v>23.273415999999958</v>
      </c>
      <c r="AP4058" s="23">
        <v>23.840447604775733</v>
      </c>
      <c r="AQ4058" s="14">
        <v>13.222343341226109</v>
      </c>
      <c r="AR4058" s="22">
        <v>1281</v>
      </c>
      <c r="AS4058" s="23">
        <v>23278.416000000001</v>
      </c>
      <c r="AT4058" s="23">
        <v>23.278416</v>
      </c>
      <c r="AU4058" s="23">
        <v>23.845569424366939</v>
      </c>
      <c r="AV4058" s="14">
        <v>13.225183994987709</v>
      </c>
      <c r="AW4058" s="22">
        <v>11</v>
      </c>
      <c r="AX4058" s="22">
        <v>12</v>
      </c>
      <c r="AY4058" s="23">
        <v>315.5</v>
      </c>
      <c r="AZ4058" s="23">
        <v>0.31550000000000006</v>
      </c>
      <c r="BA4058" s="23">
        <v>0.84026200000000018</v>
      </c>
      <c r="BB4058" s="14">
        <v>0.46602449940410207</v>
      </c>
      <c r="BC4058" s="22">
        <v>0</v>
      </c>
      <c r="BD4058" s="23">
        <v>0</v>
      </c>
      <c r="BE4058" s="23">
        <v>0</v>
      </c>
      <c r="BF4058" s="23">
        <v>0</v>
      </c>
      <c r="BG4058" s="14">
        <v>0</v>
      </c>
      <c r="BH4058" s="22">
        <v>1299</v>
      </c>
      <c r="BI4058" s="23">
        <v>26.143916000000001</v>
      </c>
      <c r="BJ4058" s="23">
        <v>39.776731424366943</v>
      </c>
      <c r="BK4058" s="14">
        <v>22.060894518581129</v>
      </c>
      <c r="BL4058" t="s">
        <v>709</v>
      </c>
    </row>
    <row r="4059" spans="1:64">
      <c r="A4059" t="s">
        <v>5213</v>
      </c>
      <c r="B4059" t="s">
        <v>5204</v>
      </c>
      <c r="C4059" t="s">
        <v>709</v>
      </c>
      <c r="D4059" t="s">
        <v>942</v>
      </c>
      <c r="E4059">
        <v>2023</v>
      </c>
      <c r="F4059">
        <v>303.10000000000002</v>
      </c>
      <c r="G4059">
        <v>35.54</v>
      </c>
      <c r="H4059">
        <v>24608</v>
      </c>
      <c r="I4059">
        <v>180.30425462061103</v>
      </c>
      <c r="J4059">
        <v>7</v>
      </c>
      <c r="K4059">
        <v>12</v>
      </c>
      <c r="L4059">
        <v>2550</v>
      </c>
      <c r="M4059">
        <v>2.5499999999999998</v>
      </c>
      <c r="N4059">
        <v>15.0909</v>
      </c>
      <c r="O4059">
        <v>8.3696860241893152</v>
      </c>
      <c r="P4059">
        <v>0</v>
      </c>
      <c r="Q4059">
        <v>0</v>
      </c>
      <c r="R4059">
        <v>0</v>
      </c>
      <c r="S4059">
        <v>0</v>
      </c>
      <c r="T4059">
        <v>0</v>
      </c>
      <c r="U4059">
        <v>0</v>
      </c>
      <c r="V4059">
        <v>0</v>
      </c>
      <c r="W4059">
        <v>0</v>
      </c>
      <c r="X4059">
        <v>0</v>
      </c>
      <c r="Y4059">
        <v>0</v>
      </c>
      <c r="Z4059">
        <v>0</v>
      </c>
      <c r="AA4059">
        <v>0</v>
      </c>
      <c r="AG4059">
        <v>0</v>
      </c>
      <c r="AH4059">
        <v>4</v>
      </c>
      <c r="AI4059">
        <v>20.46</v>
      </c>
      <c r="AJ4059">
        <v>2.0459999999999999E-2</v>
      </c>
      <c r="AK4059">
        <v>1.9191E-2</v>
      </c>
      <c r="AL4059">
        <v>1.1497E-2</v>
      </c>
      <c r="AM4059">
        <v>1571</v>
      </c>
      <c r="AN4059">
        <v>28241.946</v>
      </c>
      <c r="AO4059">
        <v>28.241945999999999</v>
      </c>
      <c r="AP4059">
        <v>26.490584999999999</v>
      </c>
      <c r="AQ4059">
        <v>14.692157462252027</v>
      </c>
      <c r="AR4059">
        <v>1713</v>
      </c>
      <c r="AS4059">
        <v>28360.951000000001</v>
      </c>
      <c r="AT4059">
        <v>28.360951</v>
      </c>
      <c r="AU4059">
        <v>26.602210027930798</v>
      </c>
      <c r="AV4059">
        <v>14.754066721224133</v>
      </c>
      <c r="AW4059">
        <v>11</v>
      </c>
      <c r="AX4059">
        <v>12</v>
      </c>
      <c r="AY4059">
        <v>315.5</v>
      </c>
      <c r="AZ4059">
        <v>0.3155</v>
      </c>
      <c r="BA4059">
        <v>0.84026199999999995</v>
      </c>
      <c r="BB4059">
        <v>0.46602449940410196</v>
      </c>
      <c r="BC4059">
        <v>1</v>
      </c>
      <c r="BD4059">
        <v>1</v>
      </c>
      <c r="BE4059">
        <v>1E-3</v>
      </c>
      <c r="BF4059">
        <v>1.8699999999999999E-3</v>
      </c>
      <c r="BG4059">
        <v>1.0371358146455162E-3</v>
      </c>
      <c r="BH4059">
        <v>1732</v>
      </c>
      <c r="BI4059">
        <v>31.227451000000002</v>
      </c>
      <c r="BJ4059">
        <v>42.535242027930799</v>
      </c>
      <c r="BK4059">
        <v>23.590814380632196</v>
      </c>
      <c r="BL4059" t="s">
        <v>709</v>
      </c>
    </row>
    <row r="4060" spans="1:64">
      <c r="A4060" t="s">
        <v>5214</v>
      </c>
      <c r="B4060" t="s">
        <v>5204</v>
      </c>
      <c r="C4060" t="s">
        <v>709</v>
      </c>
      <c r="D4060" t="s">
        <v>942</v>
      </c>
      <c r="E4060">
        <v>2024</v>
      </c>
      <c r="F4060">
        <v>303.10000000000002</v>
      </c>
      <c r="G4060">
        <v>35.69</v>
      </c>
      <c r="H4060">
        <v>24711</v>
      </c>
      <c r="I4060">
        <v>169.44575233780466</v>
      </c>
      <c r="J4060">
        <v>7</v>
      </c>
      <c r="K4060">
        <v>12</v>
      </c>
      <c r="L4060">
        <v>2550</v>
      </c>
      <c r="M4060">
        <v>2.5499999999999998</v>
      </c>
      <c r="N4060">
        <v>15.090900000000001</v>
      </c>
      <c r="O4060">
        <v>8.906036174878551</v>
      </c>
      <c r="P4060">
        <v>0</v>
      </c>
      <c r="Q4060">
        <v>0</v>
      </c>
      <c r="R4060">
        <v>0</v>
      </c>
      <c r="S4060">
        <v>0</v>
      </c>
      <c r="T4060">
        <v>0</v>
      </c>
      <c r="U4060">
        <v>0</v>
      </c>
      <c r="V4060">
        <v>0</v>
      </c>
      <c r="W4060">
        <v>0</v>
      </c>
      <c r="X4060">
        <v>0</v>
      </c>
      <c r="Y4060">
        <v>0</v>
      </c>
      <c r="Z4060">
        <v>0</v>
      </c>
      <c r="AA4060">
        <v>0</v>
      </c>
      <c r="AB4060">
        <v>0</v>
      </c>
      <c r="AC4060">
        <v>0</v>
      </c>
      <c r="AD4060">
        <v>0</v>
      </c>
      <c r="AE4060">
        <v>0</v>
      </c>
      <c r="AF4060">
        <v>0</v>
      </c>
      <c r="AG4060">
        <v>0</v>
      </c>
      <c r="AH4060">
        <v>6</v>
      </c>
      <c r="AI4060">
        <v>35.26</v>
      </c>
      <c r="AJ4060">
        <v>3.526E-2</v>
      </c>
      <c r="AK4060">
        <v>3.1802538748780321E-2</v>
      </c>
      <c r="AL4060">
        <v>1.8768566523508497E-2</v>
      </c>
      <c r="AM4060">
        <v>1919</v>
      </c>
      <c r="AN4060">
        <v>33863.29599999998</v>
      </c>
      <c r="AO4060">
        <v>33.863296000000012</v>
      </c>
      <c r="AP4060">
        <v>30.542790221254023</v>
      </c>
      <c r="AQ4060">
        <v>18.025114114613121</v>
      </c>
      <c r="AR4060">
        <v>2218</v>
      </c>
      <c r="AS4060">
        <v>34141.488000000056</v>
      </c>
      <c r="AT4060">
        <v>34.141487999999761</v>
      </c>
      <c r="AU4060">
        <v>30.793703773710092</v>
      </c>
      <c r="AV4060">
        <v>18.173193100951977</v>
      </c>
      <c r="AW4060">
        <v>11</v>
      </c>
      <c r="AX4060">
        <v>12</v>
      </c>
      <c r="AY4060">
        <v>315.5</v>
      </c>
      <c r="AZ4060">
        <v>0.31550000000000006</v>
      </c>
      <c r="BA4060">
        <v>0.84026200000000018</v>
      </c>
      <c r="BB4060">
        <v>0.49588850024689068</v>
      </c>
      <c r="BC4060">
        <v>0</v>
      </c>
      <c r="BD4060">
        <v>0</v>
      </c>
      <c r="BE4060">
        <v>0</v>
      </c>
      <c r="BF4060">
        <v>0</v>
      </c>
      <c r="BG4060">
        <v>0</v>
      </c>
      <c r="BH4060">
        <v>2236</v>
      </c>
      <c r="BI4060">
        <v>37.006987999999758</v>
      </c>
      <c r="BJ4060">
        <v>46.7248657737101</v>
      </c>
      <c r="BK4060">
        <v>27.575117776077423</v>
      </c>
      <c r="BL4060" t="s">
        <v>709</v>
      </c>
    </row>
    <row r="4061" spans="1:64">
      <c r="A4061" t="s">
        <v>5215</v>
      </c>
      <c r="B4061" t="s">
        <v>5216</v>
      </c>
      <c r="C4061" t="s">
        <v>710</v>
      </c>
      <c r="D4061" t="s">
        <v>942</v>
      </c>
      <c r="E4061">
        <v>2012</v>
      </c>
      <c r="F4061" s="23">
        <v>193.27</v>
      </c>
      <c r="G4061" s="23">
        <v>23.71</v>
      </c>
      <c r="H4061" s="22">
        <v>28165</v>
      </c>
      <c r="I4061" s="34">
        <v>228.858372</v>
      </c>
      <c r="J4061" s="22">
        <v>2</v>
      </c>
      <c r="K4061" s="22" t="s">
        <v>782</v>
      </c>
      <c r="L4061" s="23">
        <v>260</v>
      </c>
      <c r="M4061" s="23">
        <v>0.26</v>
      </c>
      <c r="N4061" s="23">
        <v>1.813658</v>
      </c>
      <c r="O4061" s="14">
        <v>0.7924805127950485</v>
      </c>
      <c r="P4061" s="22">
        <v>0</v>
      </c>
      <c r="Q4061" s="22" t="s">
        <v>782</v>
      </c>
      <c r="R4061" s="23">
        <v>0</v>
      </c>
      <c r="S4061" s="23">
        <v>0</v>
      </c>
      <c r="T4061" s="23">
        <v>0</v>
      </c>
      <c r="U4061" s="14">
        <v>0</v>
      </c>
      <c r="V4061" s="22">
        <v>0</v>
      </c>
      <c r="W4061" s="22" t="s">
        <v>782</v>
      </c>
      <c r="X4061" s="23">
        <v>0</v>
      </c>
      <c r="Y4061" s="23">
        <v>0</v>
      </c>
      <c r="Z4061" s="23">
        <v>0</v>
      </c>
      <c r="AA4061" s="14">
        <v>0</v>
      </c>
      <c r="AB4061" s="22">
        <v>0</v>
      </c>
      <c r="AC4061" s="22" t="s">
        <v>782</v>
      </c>
      <c r="AD4061" s="23">
        <v>0</v>
      </c>
      <c r="AE4061" s="23">
        <v>0</v>
      </c>
      <c r="AF4061" s="23">
        <v>0</v>
      </c>
      <c r="AG4061" s="14">
        <v>0</v>
      </c>
      <c r="AH4061" s="22" t="s">
        <v>782</v>
      </c>
      <c r="AI4061" s="23" t="s">
        <v>782</v>
      </c>
      <c r="AJ4061" s="23" t="s">
        <v>782</v>
      </c>
      <c r="AK4061" s="23" t="s">
        <v>782</v>
      </c>
      <c r="AL4061" s="14" t="s">
        <v>782</v>
      </c>
      <c r="AM4061" s="22" t="s">
        <v>782</v>
      </c>
      <c r="AN4061" s="23" t="s">
        <v>782</v>
      </c>
      <c r="AO4061" s="23" t="s">
        <v>782</v>
      </c>
      <c r="AP4061" s="23" t="s">
        <v>782</v>
      </c>
      <c r="AQ4061" s="14" t="s">
        <v>782</v>
      </c>
      <c r="AR4061" s="22">
        <v>565</v>
      </c>
      <c r="AS4061" s="23">
        <v>11112.87800000001</v>
      </c>
      <c r="AT4061" s="23">
        <v>11.112878000000009</v>
      </c>
      <c r="AU4061" s="23">
        <v>8.7079249999999995</v>
      </c>
      <c r="AV4061" s="14">
        <v>3.8049405507437588</v>
      </c>
      <c r="AW4061" s="22">
        <v>7</v>
      </c>
      <c r="AX4061" s="22" t="s">
        <v>782</v>
      </c>
      <c r="AY4061" s="23">
        <v>10331.1</v>
      </c>
      <c r="AZ4061" s="23">
        <v>10.331100000000001</v>
      </c>
      <c r="BA4061" s="23">
        <v>13.352405000000001</v>
      </c>
      <c r="BB4061" s="14">
        <v>5.8343528721772087</v>
      </c>
      <c r="BC4061" s="22">
        <v>2</v>
      </c>
      <c r="BD4061" s="23">
        <v>1500</v>
      </c>
      <c r="BE4061" s="23">
        <v>1.5</v>
      </c>
      <c r="BF4061" s="23">
        <v>2.3955000000000002</v>
      </c>
      <c r="BG4061" s="14">
        <v>1.0467172247471899</v>
      </c>
      <c r="BH4061" s="22">
        <v>576</v>
      </c>
      <c r="BI4061" s="23">
        <v>23.20397800000001</v>
      </c>
      <c r="BJ4061" s="23">
        <v>26.269488000000003</v>
      </c>
      <c r="BK4061" s="14">
        <v>11.478491160463205</v>
      </c>
      <c r="BL4061" t="s">
        <v>710</v>
      </c>
    </row>
    <row r="4062" spans="1:64">
      <c r="A4062" t="s">
        <v>5217</v>
      </c>
      <c r="B4062" t="s">
        <v>5216</v>
      </c>
      <c r="C4062" t="s">
        <v>710</v>
      </c>
      <c r="D4062" t="s">
        <v>942</v>
      </c>
      <c r="E4062">
        <v>2015</v>
      </c>
      <c r="F4062" s="23">
        <v>193.27</v>
      </c>
      <c r="G4062" s="23">
        <v>23.84</v>
      </c>
      <c r="H4062" s="22">
        <v>28166</v>
      </c>
      <c r="I4062" s="34">
        <v>227.81839062239021</v>
      </c>
      <c r="J4062" s="13">
        <v>2</v>
      </c>
      <c r="K4062" s="13">
        <v>3</v>
      </c>
      <c r="L4062" s="19">
        <v>555</v>
      </c>
      <c r="M4062" s="35">
        <v>0.55500000000000005</v>
      </c>
      <c r="N4062" s="19">
        <v>3.3196520149265649</v>
      </c>
      <c r="O4062" s="17">
        <v>1.457148391689282</v>
      </c>
      <c r="P4062" s="36">
        <v>0</v>
      </c>
      <c r="Q4062" s="37">
        <v>0</v>
      </c>
      <c r="R4062" s="38">
        <v>0</v>
      </c>
      <c r="S4062" s="27">
        <v>0</v>
      </c>
      <c r="T4062" s="23">
        <v>0</v>
      </c>
      <c r="U4062" s="17">
        <v>0</v>
      </c>
      <c r="V4062" s="22">
        <v>0</v>
      </c>
      <c r="W4062" s="22">
        <v>0</v>
      </c>
      <c r="X4062" s="23">
        <v>0</v>
      </c>
      <c r="Y4062" s="27">
        <v>0</v>
      </c>
      <c r="Z4062" s="27">
        <v>0</v>
      </c>
      <c r="AA4062" s="14">
        <v>0</v>
      </c>
      <c r="AB4062" s="39">
        <v>1</v>
      </c>
      <c r="AC4062" s="22" t="s">
        <v>782</v>
      </c>
      <c r="AD4062" s="23">
        <v>0</v>
      </c>
      <c r="AE4062" s="23">
        <v>0</v>
      </c>
      <c r="AF4062" s="23">
        <v>0.63876857099999995</v>
      </c>
      <c r="AG4062" s="14">
        <v>0.28038498966431608</v>
      </c>
      <c r="AH4062" s="22" t="s">
        <v>782</v>
      </c>
      <c r="AI4062" s="23" t="s">
        <v>782</v>
      </c>
      <c r="AJ4062" s="23" t="s">
        <v>782</v>
      </c>
      <c r="AK4062" s="23" t="s">
        <v>782</v>
      </c>
      <c r="AL4062" s="14" t="s">
        <v>782</v>
      </c>
      <c r="AM4062" s="22" t="s">
        <v>782</v>
      </c>
      <c r="AN4062" s="23" t="s">
        <v>782</v>
      </c>
      <c r="AO4062" s="23" t="s">
        <v>782</v>
      </c>
      <c r="AP4062" s="23" t="s">
        <v>782</v>
      </c>
      <c r="AQ4062" s="14" t="s">
        <v>782</v>
      </c>
      <c r="AR4062" s="40">
        <v>674</v>
      </c>
      <c r="AS4062" s="41">
        <v>12666.929000000004</v>
      </c>
      <c r="AT4062" s="23">
        <v>12.666929000000003</v>
      </c>
      <c r="AU4062" s="23">
        <v>11.250294779181155</v>
      </c>
      <c r="AV4062" s="14">
        <v>4.9382733099140177</v>
      </c>
      <c r="AW4062" s="22">
        <v>5</v>
      </c>
      <c r="AX4062" s="22" t="s">
        <v>782</v>
      </c>
      <c r="AY4062" s="23">
        <v>7735</v>
      </c>
      <c r="AZ4062" s="23">
        <v>7.7350000000000003</v>
      </c>
      <c r="BA4062" s="23">
        <v>20.15543103104012</v>
      </c>
      <c r="BB4062" s="14">
        <v>8.847148369355228</v>
      </c>
      <c r="BC4062" s="42">
        <v>2</v>
      </c>
      <c r="BD4062" s="43">
        <v>2550</v>
      </c>
      <c r="BE4062" s="44">
        <v>2.5499999999999998</v>
      </c>
      <c r="BF4062" s="23">
        <v>4.9126519246455453</v>
      </c>
      <c r="BG4062" s="14">
        <v>2.1563895308119716</v>
      </c>
      <c r="BH4062" s="22">
        <v>684</v>
      </c>
      <c r="BI4062" s="23">
        <v>23.506929000000003</v>
      </c>
      <c r="BJ4062" s="23">
        <v>40.27679832079339</v>
      </c>
      <c r="BK4062" s="14">
        <v>17.679344591434813</v>
      </c>
      <c r="BL4062" t="s">
        <v>710</v>
      </c>
    </row>
    <row r="4063" spans="1:64">
      <c r="A4063" t="s">
        <v>5218</v>
      </c>
      <c r="B4063" t="s">
        <v>5216</v>
      </c>
      <c r="C4063" t="s">
        <v>710</v>
      </c>
      <c r="D4063" t="s">
        <v>942</v>
      </c>
      <c r="E4063">
        <v>2016</v>
      </c>
      <c r="F4063" s="23">
        <v>193.27</v>
      </c>
      <c r="G4063" s="23">
        <v>23.95</v>
      </c>
      <c r="H4063" s="22">
        <v>28000</v>
      </c>
      <c r="I4063" s="34">
        <v>239.47897166810074</v>
      </c>
      <c r="J4063" s="13">
        <v>2</v>
      </c>
      <c r="K4063" s="13">
        <v>3</v>
      </c>
      <c r="L4063" s="19">
        <v>555</v>
      </c>
      <c r="M4063" s="35">
        <v>0.55500000000000005</v>
      </c>
      <c r="N4063" s="19">
        <v>3.319455</v>
      </c>
      <c r="O4063" s="17">
        <v>1.3861154392296735</v>
      </c>
      <c r="P4063" s="13">
        <v>0</v>
      </c>
      <c r="Q4063" s="13">
        <v>0</v>
      </c>
      <c r="R4063" s="19">
        <v>0</v>
      </c>
      <c r="S4063" s="27">
        <v>0</v>
      </c>
      <c r="T4063" s="19">
        <v>0</v>
      </c>
      <c r="U4063" s="17">
        <v>0</v>
      </c>
      <c r="V4063" s="13">
        <v>0</v>
      </c>
      <c r="W4063" s="13">
        <v>0</v>
      </c>
      <c r="X4063" s="19">
        <v>0</v>
      </c>
      <c r="Y4063" s="27">
        <v>0</v>
      </c>
      <c r="Z4063" s="19">
        <v>0</v>
      </c>
      <c r="AA4063" s="14">
        <v>0</v>
      </c>
      <c r="AB4063" s="13">
        <v>1</v>
      </c>
      <c r="AC4063" s="22" t="s">
        <v>782</v>
      </c>
      <c r="AD4063" s="19">
        <v>0</v>
      </c>
      <c r="AE4063" s="23">
        <v>0</v>
      </c>
      <c r="AF4063" s="19">
        <v>0.64752767099999997</v>
      </c>
      <c r="AG4063" s="14">
        <v>0.27039020022911364</v>
      </c>
      <c r="AH4063" s="22" t="s">
        <v>782</v>
      </c>
      <c r="AI4063" s="23" t="s">
        <v>782</v>
      </c>
      <c r="AJ4063" s="23" t="s">
        <v>782</v>
      </c>
      <c r="AK4063" s="23" t="s">
        <v>782</v>
      </c>
      <c r="AL4063" s="14" t="s">
        <v>782</v>
      </c>
      <c r="AM4063" s="22" t="s">
        <v>782</v>
      </c>
      <c r="AN4063" s="23" t="s">
        <v>782</v>
      </c>
      <c r="AO4063" s="23" t="s">
        <v>782</v>
      </c>
      <c r="AP4063" s="23" t="s">
        <v>782</v>
      </c>
      <c r="AQ4063" s="14" t="s">
        <v>782</v>
      </c>
      <c r="AR4063" s="13">
        <v>691</v>
      </c>
      <c r="AS4063" s="19">
        <v>12787.929</v>
      </c>
      <c r="AT4063" s="23">
        <v>12.787929</v>
      </c>
      <c r="AU4063" s="19">
        <v>11.355680952000011</v>
      </c>
      <c r="AV4063" s="14">
        <v>4.7418280080716659</v>
      </c>
      <c r="AW4063" s="13">
        <v>5</v>
      </c>
      <c r="AX4063" s="22" t="s">
        <v>782</v>
      </c>
      <c r="AY4063" s="19">
        <v>515</v>
      </c>
      <c r="AZ4063" s="23">
        <v>0.51500000000000001</v>
      </c>
      <c r="BA4063" s="19">
        <v>12.456675972680001</v>
      </c>
      <c r="BB4063" s="14">
        <v>5.2015740195945002</v>
      </c>
      <c r="BC4063" s="13">
        <v>2</v>
      </c>
      <c r="BD4063" s="19">
        <v>2550</v>
      </c>
      <c r="BE4063" s="44">
        <v>2.5499999999999998</v>
      </c>
      <c r="BF4063" s="19">
        <v>4.9126519246455445</v>
      </c>
      <c r="BG4063" s="14">
        <v>2.0513917737437501</v>
      </c>
      <c r="BH4063" s="22">
        <v>701</v>
      </c>
      <c r="BI4063" s="23">
        <v>16.407928999999999</v>
      </c>
      <c r="BJ4063" s="23">
        <v>32.691991520325558</v>
      </c>
      <c r="BK4063" s="14">
        <v>13.651299440868703</v>
      </c>
      <c r="BL4063" t="s">
        <v>710</v>
      </c>
    </row>
    <row r="4064" spans="1:64">
      <c r="A4064" t="s">
        <v>5219</v>
      </c>
      <c r="B4064" t="s">
        <v>5216</v>
      </c>
      <c r="C4064" t="s">
        <v>710</v>
      </c>
      <c r="D4064" t="s">
        <v>942</v>
      </c>
      <c r="E4064">
        <v>2017</v>
      </c>
      <c r="F4064" s="23">
        <v>193.27</v>
      </c>
      <c r="G4064" s="23">
        <v>23.98</v>
      </c>
      <c r="H4064" s="22">
        <v>27871</v>
      </c>
      <c r="I4064" s="34">
        <v>218.92699663814489</v>
      </c>
      <c r="J4064" s="13">
        <v>3</v>
      </c>
      <c r="K4064" s="13">
        <v>4</v>
      </c>
      <c r="L4064" s="19">
        <v>715</v>
      </c>
      <c r="M4064" s="19">
        <v>0.71499999999999997</v>
      </c>
      <c r="N4064" s="19">
        <v>4.2764150000000001</v>
      </c>
      <c r="O4064" s="17">
        <v>1.9533520605813199</v>
      </c>
      <c r="P4064" s="13">
        <v>0</v>
      </c>
      <c r="Q4064" s="13">
        <v>0</v>
      </c>
      <c r="R4064" s="19">
        <v>0</v>
      </c>
      <c r="S4064" s="19">
        <v>0</v>
      </c>
      <c r="T4064" s="19">
        <v>0</v>
      </c>
      <c r="U4064" s="17">
        <v>0</v>
      </c>
      <c r="V4064" s="13">
        <v>0</v>
      </c>
      <c r="W4064" s="13">
        <v>0</v>
      </c>
      <c r="X4064" s="19">
        <v>0</v>
      </c>
      <c r="Y4064" s="19">
        <v>0</v>
      </c>
      <c r="Z4064" s="19">
        <v>0</v>
      </c>
      <c r="AA4064" s="14">
        <v>0</v>
      </c>
      <c r="AB4064" s="13">
        <v>1</v>
      </c>
      <c r="AC4064" s="22" t="s">
        <v>782</v>
      </c>
      <c r="AD4064" s="19">
        <v>0</v>
      </c>
      <c r="AE4064" s="19">
        <v>0</v>
      </c>
      <c r="AF4064" s="19">
        <v>0.64318886100000006</v>
      </c>
      <c r="AG4064" s="14">
        <v>0.29379147883853701</v>
      </c>
      <c r="AH4064" s="22" t="s">
        <v>782</v>
      </c>
      <c r="AI4064" s="23" t="s">
        <v>782</v>
      </c>
      <c r="AJ4064" s="23" t="s">
        <v>782</v>
      </c>
      <c r="AK4064" s="23" t="s">
        <v>782</v>
      </c>
      <c r="AL4064" s="14" t="s">
        <v>782</v>
      </c>
      <c r="AM4064" s="22" t="s">
        <v>782</v>
      </c>
      <c r="AN4064" s="23" t="s">
        <v>782</v>
      </c>
      <c r="AO4064" s="23" t="s">
        <v>782</v>
      </c>
      <c r="AP4064" s="23" t="s">
        <v>782</v>
      </c>
      <c r="AQ4064" s="14" t="s">
        <v>782</v>
      </c>
      <c r="AR4064" s="13">
        <v>712</v>
      </c>
      <c r="AS4064" s="19">
        <v>13124.968999999999</v>
      </c>
      <c r="AT4064" s="19">
        <v>13.124969000000002</v>
      </c>
      <c r="AU4064" s="19">
        <v>11.654972472000008</v>
      </c>
      <c r="AV4064" s="14">
        <v>5.3236798800396539</v>
      </c>
      <c r="AW4064" s="13">
        <v>5</v>
      </c>
      <c r="AX4064" s="22" t="s">
        <v>782</v>
      </c>
      <c r="AY4064" s="19">
        <v>7599.9674699999996</v>
      </c>
      <c r="AZ4064" s="19">
        <v>7.5999674700000002</v>
      </c>
      <c r="BA4064" s="19">
        <v>12.220747691760002</v>
      </c>
      <c r="BB4064" s="14">
        <v>5.5821108768779011</v>
      </c>
      <c r="BC4064" s="13">
        <v>2</v>
      </c>
      <c r="BD4064" s="19">
        <v>2550</v>
      </c>
      <c r="BE4064" s="19">
        <v>2.5499999999999998</v>
      </c>
      <c r="BF4064" s="19">
        <v>4.9126519246455445</v>
      </c>
      <c r="BG4064" s="14">
        <v>2.2439680807230267</v>
      </c>
      <c r="BH4064" s="22">
        <v>723</v>
      </c>
      <c r="BI4064" s="23">
        <v>23.98993647</v>
      </c>
      <c r="BJ4064" s="23">
        <v>33.707975949405551</v>
      </c>
      <c r="BK4064" s="14">
        <v>15.396902377060439</v>
      </c>
      <c r="BL4064" t="s">
        <v>710</v>
      </c>
    </row>
    <row r="4065" spans="1:64">
      <c r="A4065" t="s">
        <v>5220</v>
      </c>
      <c r="B4065" t="s">
        <v>5216</v>
      </c>
      <c r="C4065" t="s">
        <v>710</v>
      </c>
      <c r="D4065" t="s">
        <v>942</v>
      </c>
      <c r="E4065">
        <v>2018</v>
      </c>
      <c r="F4065" s="23">
        <v>193.27</v>
      </c>
      <c r="G4065" s="23">
        <v>24.08</v>
      </c>
      <c r="H4065" s="22">
        <v>27802</v>
      </c>
      <c r="I4065" s="34">
        <v>218.94255648154487</v>
      </c>
      <c r="J4065" s="13">
        <v>3</v>
      </c>
      <c r="K4065" s="13">
        <v>4</v>
      </c>
      <c r="L4065" s="19">
        <v>715</v>
      </c>
      <c r="M4065" s="19">
        <v>0.71499999999999997</v>
      </c>
      <c r="N4065" s="19">
        <v>4.2764150000000001</v>
      </c>
      <c r="O4065" s="17">
        <v>1.9532132394555595</v>
      </c>
      <c r="P4065" s="13">
        <v>0</v>
      </c>
      <c r="Q4065" s="13">
        <v>0</v>
      </c>
      <c r="R4065" s="19">
        <v>0</v>
      </c>
      <c r="S4065" s="19">
        <v>0</v>
      </c>
      <c r="T4065" s="19">
        <v>0</v>
      </c>
      <c r="U4065" s="17">
        <v>0</v>
      </c>
      <c r="V4065" s="13">
        <v>0</v>
      </c>
      <c r="W4065" s="13">
        <v>0</v>
      </c>
      <c r="X4065" s="19">
        <v>0</v>
      </c>
      <c r="Y4065" s="19">
        <v>0</v>
      </c>
      <c r="Z4065" s="19">
        <v>0</v>
      </c>
      <c r="AA4065" s="14">
        <v>0</v>
      </c>
      <c r="AB4065" s="13">
        <v>1</v>
      </c>
      <c r="AC4065" s="22" t="s">
        <v>782</v>
      </c>
      <c r="AD4065" s="19">
        <v>0</v>
      </c>
      <c r="AE4065" s="19">
        <v>0</v>
      </c>
      <c r="AF4065" s="19">
        <v>0.60302329499999996</v>
      </c>
      <c r="AG4065" s="14">
        <v>0.27542534657981399</v>
      </c>
      <c r="AH4065" s="22" t="s">
        <v>782</v>
      </c>
      <c r="AI4065" s="23" t="s">
        <v>782</v>
      </c>
      <c r="AJ4065" s="23" t="s">
        <v>782</v>
      </c>
      <c r="AK4065" s="23" t="s">
        <v>782</v>
      </c>
      <c r="AL4065" s="14" t="s">
        <v>782</v>
      </c>
      <c r="AM4065" s="22" t="s">
        <v>782</v>
      </c>
      <c r="AN4065" s="23" t="s">
        <v>782</v>
      </c>
      <c r="AO4065" s="23" t="s">
        <v>782</v>
      </c>
      <c r="AP4065" s="23" t="s">
        <v>782</v>
      </c>
      <c r="AQ4065" s="14" t="s">
        <v>782</v>
      </c>
      <c r="AR4065" s="13">
        <v>729</v>
      </c>
      <c r="AS4065" s="19">
        <v>13542.203999999998</v>
      </c>
      <c r="AT4065" s="19">
        <v>13.542204</v>
      </c>
      <c r="AU4065" s="19">
        <v>12.025477152000008</v>
      </c>
      <c r="AV4065" s="14">
        <v>5.492526142588301</v>
      </c>
      <c r="AW4065" s="13">
        <v>5</v>
      </c>
      <c r="AX4065" s="22" t="s">
        <v>782</v>
      </c>
      <c r="AY4065" s="19">
        <v>515</v>
      </c>
      <c r="AZ4065" s="19">
        <v>0.5149999999999999</v>
      </c>
      <c r="BA4065" s="19">
        <v>12.488170239999999</v>
      </c>
      <c r="BB4065" s="14">
        <v>5.7038569571341666</v>
      </c>
      <c r="BC4065" s="13">
        <v>2</v>
      </c>
      <c r="BD4065" s="19">
        <v>2550</v>
      </c>
      <c r="BE4065" s="19">
        <v>2.5499999999999998</v>
      </c>
      <c r="BF4065" s="19">
        <v>4.8138276695673134</v>
      </c>
      <c r="BG4065" s="14">
        <v>2.1986715360077023</v>
      </c>
      <c r="BH4065" s="22">
        <v>740</v>
      </c>
      <c r="BI4065" s="23">
        <v>17.322203999999999</v>
      </c>
      <c r="BJ4065" s="23">
        <v>34.20691335656732</v>
      </c>
      <c r="BK4065" s="14">
        <v>15.623693221765542</v>
      </c>
      <c r="BL4065" t="s">
        <v>710</v>
      </c>
    </row>
    <row r="4066" spans="1:64">
      <c r="A4066" t="s">
        <v>5221</v>
      </c>
      <c r="B4066" t="s">
        <v>5216</v>
      </c>
      <c r="C4066" t="s">
        <v>710</v>
      </c>
      <c r="D4066" t="s">
        <v>942</v>
      </c>
      <c r="E4066">
        <v>2019</v>
      </c>
      <c r="F4066" s="23">
        <v>193.27</v>
      </c>
      <c r="G4066" s="23">
        <v>24.18</v>
      </c>
      <c r="H4066" s="22">
        <v>27725</v>
      </c>
      <c r="I4066" s="34">
        <v>222.94124834080583</v>
      </c>
      <c r="J4066" s="22">
        <v>4</v>
      </c>
      <c r="K4066" s="22">
        <v>6</v>
      </c>
      <c r="L4066" s="23">
        <v>2043</v>
      </c>
      <c r="M4066" s="23">
        <v>2.0430000000000001</v>
      </c>
      <c r="N4066" s="23">
        <v>12.219182999999999</v>
      </c>
      <c r="O4066" s="14">
        <v>5.4808982594915667</v>
      </c>
      <c r="P4066" s="22">
        <v>0</v>
      </c>
      <c r="Q4066" s="22">
        <v>0</v>
      </c>
      <c r="R4066" s="23">
        <v>0</v>
      </c>
      <c r="S4066" s="23">
        <v>0</v>
      </c>
      <c r="T4066" s="23">
        <v>0</v>
      </c>
      <c r="U4066" s="14">
        <v>0</v>
      </c>
      <c r="V4066" s="22">
        <v>0</v>
      </c>
      <c r="W4066" s="22">
        <v>0</v>
      </c>
      <c r="X4066" s="23">
        <v>0</v>
      </c>
      <c r="Y4066" s="23">
        <v>0</v>
      </c>
      <c r="Z4066" s="23">
        <v>0</v>
      </c>
      <c r="AA4066" s="14">
        <v>0</v>
      </c>
      <c r="AB4066" s="22">
        <v>1</v>
      </c>
      <c r="AC4066" s="22">
        <v>1</v>
      </c>
      <c r="AD4066" s="23">
        <v>473.96564377682404</v>
      </c>
      <c r="AE4066" s="23">
        <v>0.47396564377682404</v>
      </c>
      <c r="AF4066" s="23">
        <v>0.66260396999999993</v>
      </c>
      <c r="AG4066" s="14">
        <v>0.29721012819803111</v>
      </c>
      <c r="AH4066" s="22">
        <v>1</v>
      </c>
      <c r="AI4066" s="23">
        <v>27.6</v>
      </c>
      <c r="AJ4066" s="23">
        <v>2.7600000000000003E-2</v>
      </c>
      <c r="AK4066" s="23">
        <v>2.4508800000000004E-2</v>
      </c>
      <c r="AL4066" s="14">
        <v>1.0993389595869622E-2</v>
      </c>
      <c r="AM4066" s="22">
        <v>771</v>
      </c>
      <c r="AN4066" s="23">
        <v>14484.939000000002</v>
      </c>
      <c r="AO4066" s="23">
        <v>14.484939000000001</v>
      </c>
      <c r="AP4066" s="23">
        <v>12.862625832000003</v>
      </c>
      <c r="AQ4066" s="14">
        <v>5.7695136847610922</v>
      </c>
      <c r="AR4066" s="22">
        <v>772</v>
      </c>
      <c r="AS4066" s="23">
        <v>14512.539000000002</v>
      </c>
      <c r="AT4066" s="23">
        <v>14.512539</v>
      </c>
      <c r="AU4066" s="23">
        <v>12.887134632000002</v>
      </c>
      <c r="AV4066" s="14">
        <v>5.7805070743569607</v>
      </c>
      <c r="AW4066" s="22">
        <v>5</v>
      </c>
      <c r="AX4066" s="22" t="s">
        <v>782</v>
      </c>
      <c r="AY4066" s="23">
        <v>590</v>
      </c>
      <c r="AZ4066" s="23">
        <v>0.59</v>
      </c>
      <c r="BA4066" s="23">
        <v>23.956675999999998</v>
      </c>
      <c r="BB4066" s="14">
        <v>10.745735111062942</v>
      </c>
      <c r="BC4066" s="22">
        <v>2</v>
      </c>
      <c r="BD4066" s="23">
        <v>2550</v>
      </c>
      <c r="BE4066" s="23">
        <v>2.5499999999999998</v>
      </c>
      <c r="BF4066" s="23">
        <v>4.8138282641865953</v>
      </c>
      <c r="BG4066" s="14">
        <v>2.1592362561941845</v>
      </c>
      <c r="BH4066" s="22">
        <v>784</v>
      </c>
      <c r="BI4066" s="23">
        <v>20.169504643776826</v>
      </c>
      <c r="BJ4066" s="23">
        <v>54.539425866186598</v>
      </c>
      <c r="BK4066" s="14">
        <v>24.463586829303686</v>
      </c>
      <c r="BL4066" t="s">
        <v>710</v>
      </c>
    </row>
    <row r="4067" spans="1:64">
      <c r="A4067" t="s">
        <v>5222</v>
      </c>
      <c r="B4067" t="s">
        <v>5216</v>
      </c>
      <c r="C4067" t="s">
        <v>710</v>
      </c>
      <c r="D4067" t="s">
        <v>942</v>
      </c>
      <c r="E4067">
        <v>2020</v>
      </c>
      <c r="F4067" s="23">
        <v>193.27</v>
      </c>
      <c r="G4067" s="23">
        <v>24.25</v>
      </c>
      <c r="H4067" s="22">
        <v>27554</v>
      </c>
      <c r="I4067" s="34">
        <v>223.24857054331699</v>
      </c>
      <c r="J4067" s="22">
        <v>5</v>
      </c>
      <c r="K4067" s="22">
        <v>9</v>
      </c>
      <c r="L4067" s="23">
        <v>2868</v>
      </c>
      <c r="M4067" s="23">
        <v>2.8680000000000003</v>
      </c>
      <c r="N4067" s="23">
        <v>17.153507999999999</v>
      </c>
      <c r="O4067" s="14">
        <v>7.6835914148313433</v>
      </c>
      <c r="P4067" s="22">
        <v>0</v>
      </c>
      <c r="Q4067" s="22">
        <v>0</v>
      </c>
      <c r="R4067" s="23">
        <v>0</v>
      </c>
      <c r="S4067" s="23">
        <v>0</v>
      </c>
      <c r="T4067" s="23">
        <v>0</v>
      </c>
      <c r="U4067" s="14">
        <v>0</v>
      </c>
      <c r="V4067" s="22">
        <v>0</v>
      </c>
      <c r="W4067" s="22">
        <v>0</v>
      </c>
      <c r="X4067" s="23">
        <v>0</v>
      </c>
      <c r="Y4067" s="23">
        <v>0</v>
      </c>
      <c r="Z4067" s="23">
        <v>0</v>
      </c>
      <c r="AA4067" s="14">
        <v>0</v>
      </c>
      <c r="AB4067" s="22">
        <v>1</v>
      </c>
      <c r="AC4067" s="22">
        <v>1</v>
      </c>
      <c r="AD4067" s="23">
        <v>487.92256223175957</v>
      </c>
      <c r="AE4067" s="23">
        <v>0.48792256223175956</v>
      </c>
      <c r="AF4067" s="23">
        <v>0.68211574199999991</v>
      </c>
      <c r="AG4067" s="14">
        <v>0.30554092254205445</v>
      </c>
      <c r="AH4067" s="22">
        <v>1</v>
      </c>
      <c r="AI4067" s="23">
        <v>27.6</v>
      </c>
      <c r="AJ4067" s="23">
        <v>2.7600000000000003E-2</v>
      </c>
      <c r="AK4067" s="23">
        <v>2.4508800000000004E-2</v>
      </c>
      <c r="AL4067" s="14">
        <v>1.0978256183389337E-2</v>
      </c>
      <c r="AM4067" s="22">
        <v>828</v>
      </c>
      <c r="AN4067" s="23">
        <v>15569.223999999998</v>
      </c>
      <c r="AO4067" s="23">
        <v>15.569224000000002</v>
      </c>
      <c r="AP4067" s="23">
        <v>13.825470912000004</v>
      </c>
      <c r="AQ4067" s="14">
        <v>6.1928597698758576</v>
      </c>
      <c r="AR4067" s="22">
        <v>829</v>
      </c>
      <c r="AS4067" s="23">
        <v>15596.823999999999</v>
      </c>
      <c r="AT4067" s="23">
        <v>15.596824000000002</v>
      </c>
      <c r="AU4067" s="23">
        <v>13.849979712000003</v>
      </c>
      <c r="AV4067" s="14">
        <v>6.2038380260592474</v>
      </c>
      <c r="AW4067" s="22">
        <v>5</v>
      </c>
      <c r="AX4067" s="22">
        <v>6</v>
      </c>
      <c r="AY4067" s="23">
        <v>590</v>
      </c>
      <c r="AZ4067" s="23">
        <v>0.59</v>
      </c>
      <c r="BA4067" s="23">
        <v>23.956675999999998</v>
      </c>
      <c r="BB4067" s="14">
        <v>10.730942617772183</v>
      </c>
      <c r="BC4067" s="22">
        <v>2</v>
      </c>
      <c r="BD4067" s="23">
        <v>2550</v>
      </c>
      <c r="BE4067" s="23">
        <v>2.5499999999999998</v>
      </c>
      <c r="BF4067" s="23">
        <v>4.8138282641865953</v>
      </c>
      <c r="BG4067" s="14">
        <v>2.1562638687769633</v>
      </c>
      <c r="BH4067" s="22">
        <v>842</v>
      </c>
      <c r="BI4067" s="23">
        <v>22.09274656223176</v>
      </c>
      <c r="BJ4067" s="23">
        <v>60.456107718186587</v>
      </c>
      <c r="BK4067" s="14">
        <v>27.080176849981793</v>
      </c>
      <c r="BL4067" t="s">
        <v>710</v>
      </c>
    </row>
    <row r="4068" spans="1:64">
      <c r="A4068" t="s">
        <v>5223</v>
      </c>
      <c r="B4068" t="s">
        <v>5216</v>
      </c>
      <c r="C4068" t="s">
        <v>710</v>
      </c>
      <c r="D4068" t="s">
        <v>942</v>
      </c>
      <c r="E4068">
        <v>2021</v>
      </c>
      <c r="F4068" s="23">
        <v>193.27</v>
      </c>
      <c r="G4068" s="23">
        <v>24.32</v>
      </c>
      <c r="H4068" s="22">
        <v>27511</v>
      </c>
      <c r="I4068" s="34">
        <v>206.59</v>
      </c>
      <c r="J4068" s="22">
        <v>4</v>
      </c>
      <c r="K4068" s="22">
        <v>7</v>
      </c>
      <c r="L4068" s="23">
        <v>2450</v>
      </c>
      <c r="M4068" s="23">
        <v>2.4500000000000002</v>
      </c>
      <c r="N4068" s="23">
        <v>14.653449999999999</v>
      </c>
      <c r="O4068" s="14">
        <v>7.09</v>
      </c>
      <c r="P4068" s="22">
        <v>0</v>
      </c>
      <c r="Q4068" s="22">
        <v>0</v>
      </c>
      <c r="R4068" s="23">
        <v>0</v>
      </c>
      <c r="S4068" s="23">
        <v>0</v>
      </c>
      <c r="T4068" s="23">
        <v>0</v>
      </c>
      <c r="U4068" s="14">
        <v>0</v>
      </c>
      <c r="V4068" s="22">
        <v>0</v>
      </c>
      <c r="W4068" s="22">
        <v>0</v>
      </c>
      <c r="X4068" s="23">
        <v>0</v>
      </c>
      <c r="Y4068" s="23">
        <v>0</v>
      </c>
      <c r="Z4068" s="23">
        <v>0</v>
      </c>
      <c r="AA4068" s="14">
        <v>0</v>
      </c>
      <c r="AB4068" s="22">
        <v>1</v>
      </c>
      <c r="AC4068" s="22">
        <v>1</v>
      </c>
      <c r="AD4068" s="23">
        <v>105</v>
      </c>
      <c r="AE4068" s="23">
        <v>0.105</v>
      </c>
      <c r="AF4068" s="23">
        <v>0.71769009900000003</v>
      </c>
      <c r="AG4068" s="14">
        <v>0.35</v>
      </c>
      <c r="AH4068" s="22">
        <v>1</v>
      </c>
      <c r="AI4068" s="23">
        <v>27.6</v>
      </c>
      <c r="AJ4068" s="23">
        <v>2.76E-2</v>
      </c>
      <c r="AK4068" s="23">
        <v>2.4697112E-2</v>
      </c>
      <c r="AL4068" s="14">
        <v>0.01</v>
      </c>
      <c r="AM4068" s="22">
        <v>911</v>
      </c>
      <c r="AN4068" s="23">
        <v>16535.589</v>
      </c>
      <c r="AO4068" s="23">
        <v>16.535589000000002</v>
      </c>
      <c r="AP4068" s="23">
        <v>14.79642391</v>
      </c>
      <c r="AQ4068" s="14">
        <v>7.16</v>
      </c>
      <c r="AR4068" s="22">
        <v>912</v>
      </c>
      <c r="AS4068" s="23">
        <v>16563.188999999998</v>
      </c>
      <c r="AT4068" s="23">
        <v>16.563189000000001</v>
      </c>
      <c r="AU4068" s="23">
        <v>14.82112102</v>
      </c>
      <c r="AV4068" s="14">
        <v>7.17</v>
      </c>
      <c r="AW4068" s="22">
        <v>5</v>
      </c>
      <c r="AX4068" s="22">
        <v>8</v>
      </c>
      <c r="AY4068" s="23">
        <v>5570</v>
      </c>
      <c r="AZ4068" s="23">
        <v>5.57</v>
      </c>
      <c r="BA4068" s="23">
        <v>26.007876</v>
      </c>
      <c r="BB4068" s="14">
        <v>12.59</v>
      </c>
      <c r="BC4068" s="22">
        <v>2</v>
      </c>
      <c r="BD4068" s="23">
        <v>2550</v>
      </c>
      <c r="BE4068" s="23">
        <v>2.5499999999999998</v>
      </c>
      <c r="BF4068" s="23">
        <v>4.1976582459999996</v>
      </c>
      <c r="BG4068" s="14">
        <v>2.0299999999999998</v>
      </c>
      <c r="BH4068" s="22">
        <v>924</v>
      </c>
      <c r="BI4068" s="23">
        <v>27.24</v>
      </c>
      <c r="BJ4068" s="23">
        <v>60.4</v>
      </c>
      <c r="BK4068" s="14">
        <v>29.24</v>
      </c>
      <c r="BL4068" t="s">
        <v>710</v>
      </c>
    </row>
    <row r="4069" spans="1:64">
      <c r="A4069" t="s">
        <v>5224</v>
      </c>
      <c r="B4069" t="s">
        <v>5216</v>
      </c>
      <c r="C4069" t="s">
        <v>710</v>
      </c>
      <c r="D4069" s="111" t="s">
        <v>942</v>
      </c>
      <c r="E4069" s="110">
        <v>2022</v>
      </c>
      <c r="F4069" s="23"/>
      <c r="G4069" s="23"/>
      <c r="H4069" s="22">
        <v>27741</v>
      </c>
      <c r="I4069" s="34">
        <v>201.05395640446864</v>
      </c>
      <c r="J4069" s="22">
        <v>4</v>
      </c>
      <c r="K4069" s="22">
        <v>9</v>
      </c>
      <c r="L4069" s="23">
        <v>2674</v>
      </c>
      <c r="M4069" s="23">
        <v>2.6739999999999999</v>
      </c>
      <c r="N4069" s="23">
        <v>15.824731999999999</v>
      </c>
      <c r="O4069" s="14">
        <v>7.8708881352052211</v>
      </c>
      <c r="P4069" s="22">
        <v>0</v>
      </c>
      <c r="Q4069" s="22">
        <v>0</v>
      </c>
      <c r="R4069" s="23">
        <v>0</v>
      </c>
      <c r="S4069" s="23">
        <v>0</v>
      </c>
      <c r="T4069" s="23">
        <v>0</v>
      </c>
      <c r="U4069" s="14">
        <v>0</v>
      </c>
      <c r="V4069" s="22">
        <v>0</v>
      </c>
      <c r="W4069" s="22">
        <v>0</v>
      </c>
      <c r="X4069" s="23">
        <v>0</v>
      </c>
      <c r="Y4069" s="23">
        <v>0</v>
      </c>
      <c r="Z4069" s="23">
        <v>0</v>
      </c>
      <c r="AA4069" s="14">
        <v>0</v>
      </c>
      <c r="AB4069" s="22">
        <v>1</v>
      </c>
      <c r="AC4069" s="22">
        <v>1</v>
      </c>
      <c r="AD4069" s="23">
        <v>105</v>
      </c>
      <c r="AE4069" s="23">
        <v>0.105</v>
      </c>
      <c r="AF4069" s="23">
        <v>0.64448235600000003</v>
      </c>
      <c r="AG4069" s="14">
        <v>0.32055193915381996</v>
      </c>
      <c r="AH4069" s="22">
        <v>2</v>
      </c>
      <c r="AI4069" s="23">
        <v>47.040000000000006</v>
      </c>
      <c r="AJ4069" s="23">
        <v>4.7039999999999998E-2</v>
      </c>
      <c r="AK4069" s="23">
        <v>4.8186078714385905E-2</v>
      </c>
      <c r="AL4069" s="14">
        <v>2.3966739862332258E-2</v>
      </c>
      <c r="AM4069" s="22">
        <v>1096</v>
      </c>
      <c r="AN4069" s="23">
        <v>19596.329000000005</v>
      </c>
      <c r="AO4069" s="23">
        <v>19.596329000000011</v>
      </c>
      <c r="AP4069" s="23">
        <v>20.073772357716919</v>
      </c>
      <c r="AQ4069" s="14">
        <v>9.9842712457414535</v>
      </c>
      <c r="AR4069" s="22">
        <v>1098</v>
      </c>
      <c r="AS4069" s="23">
        <v>19643.369000000002</v>
      </c>
      <c r="AT4069" s="23">
        <v>19.643369</v>
      </c>
      <c r="AU4069" s="23">
        <v>20.121958436431289</v>
      </c>
      <c r="AV4069" s="14">
        <v>10.008237985603778</v>
      </c>
      <c r="AW4069" s="22">
        <v>5</v>
      </c>
      <c r="AX4069" s="22">
        <v>8</v>
      </c>
      <c r="AY4069" s="23">
        <v>5566.1</v>
      </c>
      <c r="AZ4069" s="23">
        <v>5.5661000000000005</v>
      </c>
      <c r="BA4069" s="23">
        <v>26.007876</v>
      </c>
      <c r="BB4069" s="14">
        <v>12.93576931541644</v>
      </c>
      <c r="BC4069" s="22">
        <v>2</v>
      </c>
      <c r="BD4069" s="23">
        <v>2550</v>
      </c>
      <c r="BE4069" s="23">
        <v>2.5499999999999998</v>
      </c>
      <c r="BF4069" s="23">
        <v>4.8583671721752406</v>
      </c>
      <c r="BG4069" s="14">
        <v>2.4164494243532619</v>
      </c>
      <c r="BH4069" s="22">
        <v>1110</v>
      </c>
      <c r="BI4069" s="23">
        <v>30.538468999999999</v>
      </c>
      <c r="BJ4069" s="23">
        <v>67.457415964606525</v>
      </c>
      <c r="BK4069" s="14">
        <v>33.551896799732525</v>
      </c>
      <c r="BL4069" t="s">
        <v>710</v>
      </c>
    </row>
    <row r="4070" spans="1:64">
      <c r="A4070" t="s">
        <v>5225</v>
      </c>
      <c r="B4070" t="s">
        <v>5216</v>
      </c>
      <c r="C4070" t="s">
        <v>710</v>
      </c>
      <c r="D4070" t="s">
        <v>942</v>
      </c>
      <c r="E4070">
        <v>2023</v>
      </c>
      <c r="F4070">
        <v>193.27</v>
      </c>
      <c r="G4070">
        <v>24.9</v>
      </c>
      <c r="H4070">
        <v>27693</v>
      </c>
      <c r="I4070">
        <v>201.05395640446864</v>
      </c>
      <c r="J4070">
        <v>5</v>
      </c>
      <c r="K4070">
        <v>10</v>
      </c>
      <c r="L4070">
        <v>2773</v>
      </c>
      <c r="M4070">
        <v>2.7730000000000001</v>
      </c>
      <c r="N4070">
        <v>16.410613999999999</v>
      </c>
      <c r="O4070">
        <v>8.1622934924921768</v>
      </c>
      <c r="P4070">
        <v>0</v>
      </c>
      <c r="Q4070">
        <v>0</v>
      </c>
      <c r="R4070">
        <v>0</v>
      </c>
      <c r="S4070">
        <v>0</v>
      </c>
      <c r="T4070">
        <v>0</v>
      </c>
      <c r="U4070">
        <v>0</v>
      </c>
      <c r="V4070">
        <v>0</v>
      </c>
      <c r="W4070">
        <v>0</v>
      </c>
      <c r="X4070">
        <v>0</v>
      </c>
      <c r="Y4070">
        <v>0</v>
      </c>
      <c r="Z4070">
        <v>0</v>
      </c>
      <c r="AA4070">
        <v>0</v>
      </c>
      <c r="AB4070">
        <v>1</v>
      </c>
      <c r="AC4070">
        <v>1</v>
      </c>
      <c r="AD4070">
        <v>105</v>
      </c>
      <c r="AE4070">
        <v>0.105</v>
      </c>
      <c r="AF4070">
        <v>0.47946091200000002</v>
      </c>
      <c r="AG4070">
        <v>0.23847375131253251</v>
      </c>
      <c r="AH4070">
        <v>5</v>
      </c>
      <c r="AI4070">
        <v>56.32</v>
      </c>
      <c r="AJ4070">
        <v>5.6320000000000002E-2</v>
      </c>
      <c r="AK4070">
        <v>5.2826999999999999E-2</v>
      </c>
      <c r="AL4070">
        <v>2.8382000000000001E-2</v>
      </c>
      <c r="AM4070">
        <v>1528</v>
      </c>
      <c r="AN4070">
        <v>25977.263999999999</v>
      </c>
      <c r="AO4070">
        <v>25.977264000000002</v>
      </c>
      <c r="AP4070">
        <v>24.366342</v>
      </c>
      <c r="AQ4070">
        <v>12.119304904888923</v>
      </c>
      <c r="AR4070">
        <v>1672</v>
      </c>
      <c r="AS4070">
        <v>26140.139999999901</v>
      </c>
      <c r="AT4070">
        <v>26.140139999999899</v>
      </c>
      <c r="AU4070">
        <v>24.519117657215102</v>
      </c>
      <c r="AV4070">
        <v>12.195292296506203</v>
      </c>
      <c r="AW4070">
        <v>5</v>
      </c>
      <c r="AX4070">
        <v>8</v>
      </c>
      <c r="AY4070">
        <v>5566.1</v>
      </c>
      <c r="AZ4070">
        <v>5.5660999999999996</v>
      </c>
      <c r="BA4070">
        <v>26.007876</v>
      </c>
      <c r="BB4070">
        <v>12.935769315416442</v>
      </c>
      <c r="BC4070">
        <v>2</v>
      </c>
      <c r="BD4070">
        <v>2550</v>
      </c>
      <c r="BE4070">
        <v>2.5499999999999998</v>
      </c>
      <c r="BF4070">
        <v>5.8011100000000004</v>
      </c>
      <c r="BG4070">
        <v>2.8853498353097145</v>
      </c>
      <c r="BH4070">
        <v>1685</v>
      </c>
      <c r="BI4070">
        <v>37.134239999999899</v>
      </c>
      <c r="BJ4070">
        <v>73.218178569215098</v>
      </c>
      <c r="BK4070">
        <v>36.417178691037066</v>
      </c>
      <c r="BL4070" t="s">
        <v>710</v>
      </c>
    </row>
    <row r="4071" spans="1:64">
      <c r="A4071" t="s">
        <v>5226</v>
      </c>
      <c r="B4071" t="s">
        <v>5216</v>
      </c>
      <c r="C4071" t="s">
        <v>710</v>
      </c>
      <c r="D4071" t="s">
        <v>942</v>
      </c>
      <c r="E4071">
        <v>2024</v>
      </c>
      <c r="F4071">
        <v>193.27</v>
      </c>
      <c r="G4071">
        <v>24.92</v>
      </c>
      <c r="H4071">
        <v>27654</v>
      </c>
      <c r="I4071">
        <v>189.62619218767549</v>
      </c>
      <c r="J4071">
        <v>5</v>
      </c>
      <c r="K4071">
        <v>10</v>
      </c>
      <c r="L4071">
        <v>2773</v>
      </c>
      <c r="M4071">
        <v>2.7730000000000006</v>
      </c>
      <c r="N4071">
        <v>16.410613999999999</v>
      </c>
      <c r="O4071">
        <v>8.6541916022646301</v>
      </c>
      <c r="P4071">
        <v>0</v>
      </c>
      <c r="Q4071">
        <v>0</v>
      </c>
      <c r="R4071">
        <v>0</v>
      </c>
      <c r="S4071">
        <v>0</v>
      </c>
      <c r="T4071">
        <v>0</v>
      </c>
      <c r="U4071">
        <v>0</v>
      </c>
      <c r="V4071">
        <v>0</v>
      </c>
      <c r="W4071">
        <v>0</v>
      </c>
      <c r="X4071">
        <v>0</v>
      </c>
      <c r="Y4071">
        <v>0</v>
      </c>
      <c r="Z4071">
        <v>0</v>
      </c>
      <c r="AA4071">
        <v>0</v>
      </c>
      <c r="AB4071">
        <v>1</v>
      </c>
      <c r="AC4071">
        <v>1</v>
      </c>
      <c r="AD4071">
        <v>105</v>
      </c>
      <c r="AE4071">
        <v>0.105</v>
      </c>
      <c r="AF4071">
        <v>0.50604489600000002</v>
      </c>
      <c r="AG4071">
        <v>0.26686445061300434</v>
      </c>
      <c r="AH4071">
        <v>5</v>
      </c>
      <c r="AI4071">
        <v>62.47</v>
      </c>
      <c r="AJ4071">
        <v>6.2470000000000005E-2</v>
      </c>
      <c r="AK4071">
        <v>5.6344429825193047E-2</v>
      </c>
      <c r="AL4071">
        <v>2.9713421534841685E-2</v>
      </c>
      <c r="AM4071">
        <v>1841</v>
      </c>
      <c r="AN4071">
        <v>34592.682999999939</v>
      </c>
      <c r="AO4071">
        <v>34.592682999999894</v>
      </c>
      <c r="AP4071">
        <v>31.20065631116772</v>
      </c>
      <c r="AQ4071">
        <v>16.453769361295841</v>
      </c>
      <c r="AR4071">
        <v>2132</v>
      </c>
      <c r="AS4071">
        <v>34906.003000000048</v>
      </c>
      <c r="AT4071">
        <v>34.906002999999664</v>
      </c>
      <c r="AU4071">
        <v>31.483253345789567</v>
      </c>
      <c r="AV4071">
        <v>16.602797842731654</v>
      </c>
      <c r="AW4071">
        <v>5</v>
      </c>
      <c r="AX4071">
        <v>8</v>
      </c>
      <c r="AY4071">
        <v>5566.1</v>
      </c>
      <c r="AZ4071">
        <v>5.5661000000000005</v>
      </c>
      <c r="BA4071">
        <v>26.007876</v>
      </c>
      <c r="BB4071">
        <v>13.715339479189495</v>
      </c>
      <c r="BC4071">
        <v>2</v>
      </c>
      <c r="BD4071">
        <v>2550</v>
      </c>
      <c r="BE4071">
        <v>2.5499999999999998</v>
      </c>
      <c r="BF4071">
        <v>5.0907708613506726</v>
      </c>
      <c r="BG4071">
        <v>2.6846348611547666</v>
      </c>
      <c r="BH4071">
        <v>2145</v>
      </c>
      <c r="BI4071">
        <v>45.90010299999966</v>
      </c>
      <c r="BJ4071">
        <v>79.498559103140238</v>
      </c>
      <c r="BK4071">
        <v>41.92382823595355</v>
      </c>
      <c r="BL4071" t="s">
        <v>710</v>
      </c>
    </row>
    <row r="4072" spans="1:64">
      <c r="A4072" t="s">
        <v>5227</v>
      </c>
      <c r="B4072" t="s">
        <v>5228</v>
      </c>
      <c r="C4072" t="s">
        <v>711</v>
      </c>
      <c r="D4072" t="s">
        <v>942</v>
      </c>
      <c r="E4072">
        <v>2012</v>
      </c>
      <c r="F4072" s="23">
        <v>147.94999999999999</v>
      </c>
      <c r="G4072" s="23">
        <v>18.75</v>
      </c>
      <c r="H4072" s="22">
        <v>12918</v>
      </c>
      <c r="I4072" s="34">
        <v>108.85955199999999</v>
      </c>
      <c r="J4072" s="22">
        <v>3</v>
      </c>
      <c r="K4072" s="22" t="s">
        <v>782</v>
      </c>
      <c r="L4072" s="23">
        <v>362</v>
      </c>
      <c r="M4072" s="23">
        <v>0.36199999999999999</v>
      </c>
      <c r="N4072" s="23">
        <v>1.54179</v>
      </c>
      <c r="O4072" s="14">
        <v>1.4163111749715818</v>
      </c>
      <c r="P4072" s="22">
        <v>0</v>
      </c>
      <c r="Q4072" s="22" t="s">
        <v>782</v>
      </c>
      <c r="R4072" s="23">
        <v>0</v>
      </c>
      <c r="S4072" s="23">
        <v>0</v>
      </c>
      <c r="T4072" s="23">
        <v>0</v>
      </c>
      <c r="U4072" s="14">
        <v>0</v>
      </c>
      <c r="V4072" s="22">
        <v>0</v>
      </c>
      <c r="W4072" s="22" t="s">
        <v>782</v>
      </c>
      <c r="X4072" s="23">
        <v>0</v>
      </c>
      <c r="Y4072" s="23">
        <v>0</v>
      </c>
      <c r="Z4072" s="23">
        <v>0</v>
      </c>
      <c r="AA4072" s="14">
        <v>0</v>
      </c>
      <c r="AB4072" s="22">
        <v>0</v>
      </c>
      <c r="AC4072" s="22" t="s">
        <v>782</v>
      </c>
      <c r="AD4072" s="23">
        <v>0</v>
      </c>
      <c r="AE4072" s="23">
        <v>0</v>
      </c>
      <c r="AF4072" s="23">
        <v>0</v>
      </c>
      <c r="AG4072" s="14">
        <v>0</v>
      </c>
      <c r="AH4072" s="22" t="s">
        <v>782</v>
      </c>
      <c r="AI4072" s="23" t="s">
        <v>782</v>
      </c>
      <c r="AJ4072" s="23" t="s">
        <v>782</v>
      </c>
      <c r="AK4072" s="23" t="s">
        <v>782</v>
      </c>
      <c r="AL4072" s="14" t="s">
        <v>782</v>
      </c>
      <c r="AM4072" s="22" t="s">
        <v>782</v>
      </c>
      <c r="AN4072" s="23" t="s">
        <v>782</v>
      </c>
      <c r="AO4072" s="23" t="s">
        <v>782</v>
      </c>
      <c r="AP4072" s="23" t="s">
        <v>782</v>
      </c>
      <c r="AQ4072" s="14" t="s">
        <v>782</v>
      </c>
      <c r="AR4072" s="22">
        <v>231</v>
      </c>
      <c r="AS4072" s="23">
        <v>3485.3729999999996</v>
      </c>
      <c r="AT4072" s="23">
        <v>3.4853729999999996</v>
      </c>
      <c r="AU4072" s="23">
        <v>2.763601</v>
      </c>
      <c r="AV4072" s="14">
        <v>2.5386848918871174</v>
      </c>
      <c r="AW4072" s="22">
        <v>7</v>
      </c>
      <c r="AX4072" s="22" t="s">
        <v>782</v>
      </c>
      <c r="AY4072" s="23">
        <v>144.5</v>
      </c>
      <c r="AZ4072" s="23">
        <v>0.14449999999999999</v>
      </c>
      <c r="BA4072" s="23">
        <v>0.27613900000000002</v>
      </c>
      <c r="BB4072" s="14">
        <v>0.25366538344747186</v>
      </c>
      <c r="BC4072" s="22">
        <v>0</v>
      </c>
      <c r="BD4072" s="23">
        <v>0</v>
      </c>
      <c r="BE4072" s="23">
        <v>0</v>
      </c>
      <c r="BF4072" s="23">
        <v>0</v>
      </c>
      <c r="BG4072" s="14">
        <v>0</v>
      </c>
      <c r="BH4072" s="22">
        <v>241</v>
      </c>
      <c r="BI4072" s="23">
        <v>3.9918729999999996</v>
      </c>
      <c r="BJ4072" s="23">
        <v>4.5815300000000008</v>
      </c>
      <c r="BK4072" s="14">
        <v>4.2086614503061712</v>
      </c>
      <c r="BL4072" t="s">
        <v>711</v>
      </c>
    </row>
    <row r="4073" spans="1:64">
      <c r="A4073" t="s">
        <v>5229</v>
      </c>
      <c r="B4073" t="s">
        <v>5228</v>
      </c>
      <c r="C4073" t="s">
        <v>711</v>
      </c>
      <c r="D4073" t="s">
        <v>942</v>
      </c>
      <c r="E4073">
        <v>2015</v>
      </c>
      <c r="F4073" s="23">
        <v>147.94999999999999</v>
      </c>
      <c r="G4073" s="23">
        <v>18.850000000000001</v>
      </c>
      <c r="H4073" s="22">
        <v>12798</v>
      </c>
      <c r="I4073" s="34">
        <v>103.63158204473066</v>
      </c>
      <c r="J4073" s="13">
        <v>2</v>
      </c>
      <c r="K4073" s="13">
        <v>3</v>
      </c>
      <c r="L4073" s="19">
        <v>362</v>
      </c>
      <c r="M4073" s="35">
        <v>0.36199999999999999</v>
      </c>
      <c r="N4073" s="19">
        <v>2.1652505034295793</v>
      </c>
      <c r="O4073" s="17">
        <v>2.0893732014001185</v>
      </c>
      <c r="P4073" s="36">
        <v>0</v>
      </c>
      <c r="Q4073" s="37">
        <v>0</v>
      </c>
      <c r="R4073" s="38">
        <v>0</v>
      </c>
      <c r="S4073" s="27">
        <v>0</v>
      </c>
      <c r="T4073" s="23">
        <v>0</v>
      </c>
      <c r="U4073" s="17">
        <v>0</v>
      </c>
      <c r="V4073" s="22">
        <v>0</v>
      </c>
      <c r="W4073" s="22">
        <v>0</v>
      </c>
      <c r="X4073" s="23">
        <v>0</v>
      </c>
      <c r="Y4073" s="27">
        <v>0</v>
      </c>
      <c r="Z4073" s="27">
        <v>0</v>
      </c>
      <c r="AA4073" s="14">
        <v>0</v>
      </c>
      <c r="AB4073" s="39">
        <v>0</v>
      </c>
      <c r="AC4073" s="22" t="s">
        <v>782</v>
      </c>
      <c r="AD4073" s="23">
        <v>0</v>
      </c>
      <c r="AE4073" s="23">
        <v>0</v>
      </c>
      <c r="AF4073" s="23">
        <v>0</v>
      </c>
      <c r="AG4073" s="14">
        <v>0</v>
      </c>
      <c r="AH4073" s="22" t="s">
        <v>782</v>
      </c>
      <c r="AI4073" s="23" t="s">
        <v>782</v>
      </c>
      <c r="AJ4073" s="23" t="s">
        <v>782</v>
      </c>
      <c r="AK4073" s="23" t="s">
        <v>782</v>
      </c>
      <c r="AL4073" s="14" t="s">
        <v>782</v>
      </c>
      <c r="AM4073" s="22" t="s">
        <v>782</v>
      </c>
      <c r="AN4073" s="23" t="s">
        <v>782</v>
      </c>
      <c r="AO4073" s="23" t="s">
        <v>782</v>
      </c>
      <c r="AP4073" s="23" t="s">
        <v>782</v>
      </c>
      <c r="AQ4073" s="14" t="s">
        <v>782</v>
      </c>
      <c r="AR4073" s="40">
        <v>277</v>
      </c>
      <c r="AS4073" s="41">
        <v>4071.9069999999992</v>
      </c>
      <c r="AT4073" s="23">
        <v>4.0719069999999995</v>
      </c>
      <c r="AU4073" s="23">
        <v>3.6165162103151585</v>
      </c>
      <c r="AV4073" s="14">
        <v>3.4897819168235373</v>
      </c>
      <c r="AW4073" s="22">
        <v>10</v>
      </c>
      <c r="AX4073" s="22" t="s">
        <v>782</v>
      </c>
      <c r="AY4073" s="23">
        <v>192</v>
      </c>
      <c r="AZ4073" s="23">
        <v>0.192</v>
      </c>
      <c r="BA4073" s="23">
        <v>0.5003028775642796</v>
      </c>
      <c r="BB4073" s="14">
        <v>0.48277066478473046</v>
      </c>
      <c r="BC4073" s="42">
        <v>0</v>
      </c>
      <c r="BD4073" s="46">
        <v>0</v>
      </c>
      <c r="BE4073" s="44">
        <v>0</v>
      </c>
      <c r="BF4073" s="23">
        <v>0</v>
      </c>
      <c r="BG4073" s="14">
        <v>0</v>
      </c>
      <c r="BH4073" s="22">
        <v>289</v>
      </c>
      <c r="BI4073" s="23">
        <v>4.6259069999999998</v>
      </c>
      <c r="BJ4073" s="23">
        <v>6.2820695913090177</v>
      </c>
      <c r="BK4073" s="14">
        <v>6.0619257830083857</v>
      </c>
      <c r="BL4073" t="s">
        <v>711</v>
      </c>
    </row>
    <row r="4074" spans="1:64">
      <c r="A4074" t="s">
        <v>5230</v>
      </c>
      <c r="B4074" t="s">
        <v>5228</v>
      </c>
      <c r="C4074" t="s">
        <v>711</v>
      </c>
      <c r="D4074" t="s">
        <v>942</v>
      </c>
      <c r="E4074">
        <v>2016</v>
      </c>
      <c r="F4074" s="23">
        <v>147.94999999999999</v>
      </c>
      <c r="G4074" s="23">
        <v>18.899999999999999</v>
      </c>
      <c r="H4074" s="22">
        <v>12844</v>
      </c>
      <c r="I4074" s="34">
        <v>108.81388480467064</v>
      </c>
      <c r="J4074" s="13">
        <v>2</v>
      </c>
      <c r="K4074" s="13">
        <v>3</v>
      </c>
      <c r="L4074" s="19">
        <v>362</v>
      </c>
      <c r="M4074" s="35">
        <v>0.36199999999999999</v>
      </c>
      <c r="N4074" s="19">
        <v>2.1651220000000002</v>
      </c>
      <c r="O4074" s="17">
        <v>1.989747911203209</v>
      </c>
      <c r="P4074" s="13">
        <v>0</v>
      </c>
      <c r="Q4074" s="13">
        <v>0</v>
      </c>
      <c r="R4074" s="19">
        <v>0</v>
      </c>
      <c r="S4074" s="27">
        <v>0</v>
      </c>
      <c r="T4074" s="19">
        <v>0</v>
      </c>
      <c r="U4074" s="17">
        <v>0</v>
      </c>
      <c r="V4074" s="13">
        <v>0</v>
      </c>
      <c r="W4074" s="13">
        <v>0</v>
      </c>
      <c r="X4074" s="19">
        <v>0</v>
      </c>
      <c r="Y4074" s="27">
        <v>0</v>
      </c>
      <c r="Z4074" s="19">
        <v>0</v>
      </c>
      <c r="AA4074" s="14">
        <v>0</v>
      </c>
      <c r="AB4074" s="13">
        <v>0</v>
      </c>
      <c r="AC4074" s="22" t="s">
        <v>782</v>
      </c>
      <c r="AD4074" s="19">
        <v>0</v>
      </c>
      <c r="AE4074" s="23">
        <v>0</v>
      </c>
      <c r="AF4074" s="19">
        <v>0</v>
      </c>
      <c r="AG4074" s="14">
        <v>0</v>
      </c>
      <c r="AH4074" s="22" t="s">
        <v>782</v>
      </c>
      <c r="AI4074" s="23" t="s">
        <v>782</v>
      </c>
      <c r="AJ4074" s="23" t="s">
        <v>782</v>
      </c>
      <c r="AK4074" s="23" t="s">
        <v>782</v>
      </c>
      <c r="AL4074" s="14" t="s">
        <v>782</v>
      </c>
      <c r="AM4074" s="22" t="s">
        <v>782</v>
      </c>
      <c r="AN4074" s="23" t="s">
        <v>782</v>
      </c>
      <c r="AO4074" s="23" t="s">
        <v>782</v>
      </c>
      <c r="AP4074" s="23" t="s">
        <v>782</v>
      </c>
      <c r="AQ4074" s="14" t="s">
        <v>782</v>
      </c>
      <c r="AR4074" s="13">
        <v>290</v>
      </c>
      <c r="AS4074" s="19">
        <v>4184.8170000000009</v>
      </c>
      <c r="AT4074" s="23">
        <v>4.1848170000000007</v>
      </c>
      <c r="AU4074" s="19">
        <v>3.7161174960000003</v>
      </c>
      <c r="AV4074" s="14">
        <v>3.4151133402421201</v>
      </c>
      <c r="AW4074" s="13">
        <v>9</v>
      </c>
      <c r="AX4074" s="22" t="s">
        <v>782</v>
      </c>
      <c r="AY4074" s="19">
        <v>192</v>
      </c>
      <c r="AZ4074" s="23">
        <v>0.192</v>
      </c>
      <c r="BA4074" s="19">
        <v>0.3835320880096999</v>
      </c>
      <c r="BB4074" s="14">
        <v>0.35246612938980143</v>
      </c>
      <c r="BC4074" s="13">
        <v>0</v>
      </c>
      <c r="BD4074" s="19">
        <v>0</v>
      </c>
      <c r="BE4074" s="44">
        <v>0</v>
      </c>
      <c r="BF4074" s="19">
        <v>0</v>
      </c>
      <c r="BG4074" s="14">
        <v>0</v>
      </c>
      <c r="BH4074" s="22">
        <v>301</v>
      </c>
      <c r="BI4074" s="23">
        <v>4.7388170000000009</v>
      </c>
      <c r="BJ4074" s="23">
        <v>6.2647715840097007</v>
      </c>
      <c r="BK4074" s="14">
        <v>5.7573273808351306</v>
      </c>
      <c r="BL4074" t="s">
        <v>711</v>
      </c>
    </row>
    <row r="4075" spans="1:64">
      <c r="A4075" t="s">
        <v>5231</v>
      </c>
      <c r="B4075" t="s">
        <v>5228</v>
      </c>
      <c r="C4075" t="s">
        <v>711</v>
      </c>
      <c r="D4075" t="s">
        <v>942</v>
      </c>
      <c r="E4075">
        <v>2017</v>
      </c>
      <c r="F4075" s="23">
        <v>147.94999999999999</v>
      </c>
      <c r="G4075" s="23">
        <v>18.920000000000002</v>
      </c>
      <c r="H4075" s="22">
        <v>12756</v>
      </c>
      <c r="I4075" s="34">
        <v>100.19851347695368</v>
      </c>
      <c r="J4075" s="13">
        <v>2</v>
      </c>
      <c r="K4075" s="13">
        <v>3</v>
      </c>
      <c r="L4075" s="19">
        <v>362</v>
      </c>
      <c r="M4075" s="19">
        <v>0.36199999999999999</v>
      </c>
      <c r="N4075" s="19">
        <v>2.1651220000000002</v>
      </c>
      <c r="O4075" s="17">
        <v>2.1608324563597368</v>
      </c>
      <c r="P4075" s="13">
        <v>0</v>
      </c>
      <c r="Q4075" s="13">
        <v>0</v>
      </c>
      <c r="R4075" s="19">
        <v>0</v>
      </c>
      <c r="S4075" s="19">
        <v>0</v>
      </c>
      <c r="T4075" s="19">
        <v>0</v>
      </c>
      <c r="U4075" s="17">
        <v>0</v>
      </c>
      <c r="V4075" s="13">
        <v>0</v>
      </c>
      <c r="W4075" s="13">
        <v>0</v>
      </c>
      <c r="X4075" s="19">
        <v>0</v>
      </c>
      <c r="Y4075" s="19">
        <v>0</v>
      </c>
      <c r="Z4075" s="19">
        <v>0</v>
      </c>
      <c r="AA4075" s="14">
        <v>0</v>
      </c>
      <c r="AB4075" s="13">
        <v>0</v>
      </c>
      <c r="AC4075" s="22" t="s">
        <v>782</v>
      </c>
      <c r="AD4075" s="19">
        <v>0</v>
      </c>
      <c r="AE4075" s="19">
        <v>0</v>
      </c>
      <c r="AF4075" s="19">
        <v>0</v>
      </c>
      <c r="AG4075" s="14">
        <v>0</v>
      </c>
      <c r="AH4075" s="22" t="s">
        <v>782</v>
      </c>
      <c r="AI4075" s="23" t="s">
        <v>782</v>
      </c>
      <c r="AJ4075" s="23" t="s">
        <v>782</v>
      </c>
      <c r="AK4075" s="23" t="s">
        <v>782</v>
      </c>
      <c r="AL4075" s="14" t="s">
        <v>782</v>
      </c>
      <c r="AM4075" s="22" t="s">
        <v>782</v>
      </c>
      <c r="AN4075" s="23" t="s">
        <v>782</v>
      </c>
      <c r="AO4075" s="23" t="s">
        <v>782</v>
      </c>
      <c r="AP4075" s="23" t="s">
        <v>782</v>
      </c>
      <c r="AQ4075" s="14" t="s">
        <v>782</v>
      </c>
      <c r="AR4075" s="13">
        <v>297</v>
      </c>
      <c r="AS4075" s="19">
        <v>4234.5020000000013</v>
      </c>
      <c r="AT4075" s="19">
        <v>4.2345019999999991</v>
      </c>
      <c r="AU4075" s="19">
        <v>3.7602377760000003</v>
      </c>
      <c r="AV4075" s="14">
        <v>3.7527879860861209</v>
      </c>
      <c r="AW4075" s="13">
        <v>9</v>
      </c>
      <c r="AX4075" s="22" t="s">
        <v>782</v>
      </c>
      <c r="AY4075" s="19">
        <v>122.42494099999999</v>
      </c>
      <c r="AZ4075" s="19">
        <v>0.122424941</v>
      </c>
      <c r="BA4075" s="19">
        <v>0.19685930512799998</v>
      </c>
      <c r="BB4075" s="14">
        <v>0.19646928711500189</v>
      </c>
      <c r="BC4075" s="13">
        <v>0</v>
      </c>
      <c r="BD4075" s="19">
        <v>0</v>
      </c>
      <c r="BE4075" s="19">
        <v>0</v>
      </c>
      <c r="BF4075" s="19">
        <v>0</v>
      </c>
      <c r="BG4075" s="14">
        <v>0</v>
      </c>
      <c r="BH4075" s="22">
        <v>308</v>
      </c>
      <c r="BI4075" s="23">
        <v>4.7189269409999994</v>
      </c>
      <c r="BJ4075" s="23">
        <v>6.1222190811280006</v>
      </c>
      <c r="BK4075" s="14">
        <v>6.1100897295608601</v>
      </c>
      <c r="BL4075" t="s">
        <v>711</v>
      </c>
    </row>
    <row r="4076" spans="1:64">
      <c r="A4076" t="s">
        <v>5232</v>
      </c>
      <c r="B4076" t="s">
        <v>5228</v>
      </c>
      <c r="C4076" t="s">
        <v>711</v>
      </c>
      <c r="D4076" t="s">
        <v>942</v>
      </c>
      <c r="E4076">
        <v>2018</v>
      </c>
      <c r="F4076" s="23">
        <v>147.94999999999999</v>
      </c>
      <c r="G4076" s="23">
        <v>19.010000000000002</v>
      </c>
      <c r="H4076" s="22">
        <v>12611</v>
      </c>
      <c r="I4076" s="34">
        <v>100.20563490648296</v>
      </c>
      <c r="J4076" s="13">
        <v>2</v>
      </c>
      <c r="K4076" s="13">
        <v>3</v>
      </c>
      <c r="L4076" s="19">
        <v>362</v>
      </c>
      <c r="M4076" s="19">
        <v>0.36199999999999999</v>
      </c>
      <c r="N4076" s="19">
        <v>2.1651220000000002</v>
      </c>
      <c r="O4076" s="17">
        <v>2.1606788899851823</v>
      </c>
      <c r="P4076" s="13">
        <v>0</v>
      </c>
      <c r="Q4076" s="13">
        <v>0</v>
      </c>
      <c r="R4076" s="19">
        <v>0</v>
      </c>
      <c r="S4076" s="19">
        <v>0</v>
      </c>
      <c r="T4076" s="19">
        <v>0</v>
      </c>
      <c r="U4076" s="17">
        <v>0</v>
      </c>
      <c r="V4076" s="13">
        <v>0</v>
      </c>
      <c r="W4076" s="13">
        <v>0</v>
      </c>
      <c r="X4076" s="19">
        <v>0</v>
      </c>
      <c r="Y4076" s="19">
        <v>0</v>
      </c>
      <c r="Z4076" s="19">
        <v>0</v>
      </c>
      <c r="AA4076" s="14">
        <v>0</v>
      </c>
      <c r="AB4076" s="13">
        <v>0</v>
      </c>
      <c r="AC4076" s="22" t="s">
        <v>782</v>
      </c>
      <c r="AD4076" s="19">
        <v>0</v>
      </c>
      <c r="AE4076" s="19">
        <v>0</v>
      </c>
      <c r="AF4076" s="19">
        <v>0</v>
      </c>
      <c r="AG4076" s="14">
        <v>0</v>
      </c>
      <c r="AH4076" s="22" t="s">
        <v>782</v>
      </c>
      <c r="AI4076" s="23" t="s">
        <v>782</v>
      </c>
      <c r="AJ4076" s="23" t="s">
        <v>782</v>
      </c>
      <c r="AK4076" s="23" t="s">
        <v>782</v>
      </c>
      <c r="AL4076" s="14" t="s">
        <v>782</v>
      </c>
      <c r="AM4076" s="22" t="s">
        <v>782</v>
      </c>
      <c r="AN4076" s="23" t="s">
        <v>782</v>
      </c>
      <c r="AO4076" s="23" t="s">
        <v>782</v>
      </c>
      <c r="AP4076" s="23" t="s">
        <v>782</v>
      </c>
      <c r="AQ4076" s="14" t="s">
        <v>782</v>
      </c>
      <c r="AR4076" s="13">
        <v>312</v>
      </c>
      <c r="AS4076" s="19">
        <v>5719.2670000000016</v>
      </c>
      <c r="AT4076" s="19">
        <v>5.7192669999999994</v>
      </c>
      <c r="AU4076" s="19">
        <v>5.0787090960000008</v>
      </c>
      <c r="AV4076" s="14">
        <v>5.0682869289134418</v>
      </c>
      <c r="AW4076" s="13">
        <v>9</v>
      </c>
      <c r="AX4076" s="22" t="s">
        <v>782</v>
      </c>
      <c r="AY4076" s="19">
        <v>192</v>
      </c>
      <c r="AZ4076" s="19">
        <v>0.192</v>
      </c>
      <c r="BA4076" s="19">
        <v>0.38353199999999998</v>
      </c>
      <c r="BB4076" s="14">
        <v>0.38274494279481563</v>
      </c>
      <c r="BC4076" s="13">
        <v>0</v>
      </c>
      <c r="BD4076" s="19">
        <v>0</v>
      </c>
      <c r="BE4076" s="19">
        <v>0</v>
      </c>
      <c r="BF4076" s="19">
        <v>0</v>
      </c>
      <c r="BG4076" s="14">
        <v>0</v>
      </c>
      <c r="BH4076" s="22">
        <v>323</v>
      </c>
      <c r="BI4076" s="23">
        <v>6.2732669999999997</v>
      </c>
      <c r="BJ4076" s="23">
        <v>7.6273630960000007</v>
      </c>
      <c r="BK4076" s="14">
        <v>7.6117107616934394</v>
      </c>
      <c r="BL4076" t="s">
        <v>711</v>
      </c>
    </row>
    <row r="4077" spans="1:64">
      <c r="A4077" t="s">
        <v>5233</v>
      </c>
      <c r="B4077" t="s">
        <v>5228</v>
      </c>
      <c r="C4077" t="s">
        <v>711</v>
      </c>
      <c r="D4077" t="s">
        <v>942</v>
      </c>
      <c r="E4077">
        <v>2019</v>
      </c>
      <c r="F4077" s="23">
        <v>147.94999999999999</v>
      </c>
      <c r="G4077" s="23">
        <v>19.170000000000002</v>
      </c>
      <c r="H4077" s="22">
        <v>12638</v>
      </c>
      <c r="I4077" s="34">
        <v>101.12625288921309</v>
      </c>
      <c r="J4077" s="22">
        <v>3</v>
      </c>
      <c r="K4077" s="22">
        <v>4</v>
      </c>
      <c r="L4077" s="23">
        <v>462</v>
      </c>
      <c r="M4077" s="23">
        <v>0.46199999999999997</v>
      </c>
      <c r="N4077" s="23">
        <v>2.7632220000000003</v>
      </c>
      <c r="O4077" s="14">
        <v>2.7324477285114033</v>
      </c>
      <c r="P4077" s="22">
        <v>0</v>
      </c>
      <c r="Q4077" s="22">
        <v>0</v>
      </c>
      <c r="R4077" s="23">
        <v>0</v>
      </c>
      <c r="S4077" s="23">
        <v>0</v>
      </c>
      <c r="T4077" s="23">
        <v>0</v>
      </c>
      <c r="U4077" s="14">
        <v>0</v>
      </c>
      <c r="V4077" s="22">
        <v>0</v>
      </c>
      <c r="W4077" s="22">
        <v>0</v>
      </c>
      <c r="X4077" s="23">
        <v>0</v>
      </c>
      <c r="Y4077" s="23">
        <v>0</v>
      </c>
      <c r="Z4077" s="23">
        <v>0</v>
      </c>
      <c r="AA4077" s="14">
        <v>0</v>
      </c>
      <c r="AB4077" s="22">
        <v>0</v>
      </c>
      <c r="AC4077" s="22">
        <v>0</v>
      </c>
      <c r="AD4077" s="23">
        <v>0</v>
      </c>
      <c r="AE4077" s="23">
        <v>0</v>
      </c>
      <c r="AF4077" s="23">
        <v>0</v>
      </c>
      <c r="AG4077" s="14">
        <v>0</v>
      </c>
      <c r="AH4077" s="22">
        <v>2</v>
      </c>
      <c r="AI4077" s="23">
        <v>991.81999999999994</v>
      </c>
      <c r="AJ4077" s="23">
        <v>0.99181999999999992</v>
      </c>
      <c r="AK4077" s="23">
        <v>0.8807361600000001</v>
      </c>
      <c r="AL4077" s="14">
        <v>0.87092731594126549</v>
      </c>
      <c r="AM4077" s="22">
        <v>325</v>
      </c>
      <c r="AN4077" s="23">
        <v>4937.4420000000018</v>
      </c>
      <c r="AO4077" s="23">
        <v>4.937441999999999</v>
      </c>
      <c r="AP4077" s="23">
        <v>4.384448496000001</v>
      </c>
      <c r="AQ4077" s="14">
        <v>4.3356184677418019</v>
      </c>
      <c r="AR4077" s="22">
        <v>327</v>
      </c>
      <c r="AS4077" s="23">
        <v>5929.2620000000015</v>
      </c>
      <c r="AT4077" s="23">
        <v>5.9292619999999987</v>
      </c>
      <c r="AU4077" s="23">
        <v>5.2651846560000006</v>
      </c>
      <c r="AV4077" s="14">
        <v>5.206545783683068</v>
      </c>
      <c r="AW4077" s="22">
        <v>9</v>
      </c>
      <c r="AX4077" s="22" t="s">
        <v>782</v>
      </c>
      <c r="AY4077" s="23">
        <v>197.5</v>
      </c>
      <c r="AZ4077" s="23">
        <v>0.19750000000000001</v>
      </c>
      <c r="BA4077" s="23">
        <v>0.557199</v>
      </c>
      <c r="BB4077" s="14">
        <v>0.55099342068021506</v>
      </c>
      <c r="BC4077" s="22">
        <v>0</v>
      </c>
      <c r="BD4077" s="23">
        <v>0</v>
      </c>
      <c r="BE4077" s="23">
        <v>0</v>
      </c>
      <c r="BF4077" s="23">
        <v>0</v>
      </c>
      <c r="BG4077" s="14">
        <v>0</v>
      </c>
      <c r="BH4077" s="22">
        <v>339</v>
      </c>
      <c r="BI4077" s="23">
        <v>6.5887619999999982</v>
      </c>
      <c r="BJ4077" s="23">
        <v>8.5856056560000003</v>
      </c>
      <c r="BK4077" s="14">
        <v>8.489986932874686</v>
      </c>
      <c r="BL4077" t="s">
        <v>711</v>
      </c>
    </row>
    <row r="4078" spans="1:64">
      <c r="A4078" t="s">
        <v>5234</v>
      </c>
      <c r="B4078" t="s">
        <v>5228</v>
      </c>
      <c r="C4078" t="s">
        <v>711</v>
      </c>
      <c r="D4078" t="s">
        <v>942</v>
      </c>
      <c r="E4078">
        <v>2020</v>
      </c>
      <c r="F4078" s="23">
        <v>147.94999999999999</v>
      </c>
      <c r="G4078" s="23">
        <v>19.21</v>
      </c>
      <c r="H4078" s="22">
        <v>12442</v>
      </c>
      <c r="I4078" s="34">
        <v>101.76430782782471</v>
      </c>
      <c r="J4078" s="22">
        <v>3</v>
      </c>
      <c r="K4078" s="22">
        <v>4</v>
      </c>
      <c r="L4078" s="23">
        <v>462</v>
      </c>
      <c r="M4078" s="23">
        <v>0.46199999999999997</v>
      </c>
      <c r="N4078" s="23">
        <v>2.7632220000000003</v>
      </c>
      <c r="O4078" s="14">
        <v>2.7153154764980103</v>
      </c>
      <c r="P4078" s="22">
        <v>0</v>
      </c>
      <c r="Q4078" s="22">
        <v>0</v>
      </c>
      <c r="R4078" s="23">
        <v>0</v>
      </c>
      <c r="S4078" s="23">
        <v>0</v>
      </c>
      <c r="T4078" s="23">
        <v>0</v>
      </c>
      <c r="U4078" s="14">
        <v>0</v>
      </c>
      <c r="V4078" s="22">
        <v>0</v>
      </c>
      <c r="W4078" s="22">
        <v>0</v>
      </c>
      <c r="X4078" s="23">
        <v>0</v>
      </c>
      <c r="Y4078" s="23">
        <v>0</v>
      </c>
      <c r="Z4078" s="23">
        <v>0</v>
      </c>
      <c r="AA4078" s="14">
        <v>0</v>
      </c>
      <c r="AB4078" s="22">
        <v>0</v>
      </c>
      <c r="AC4078" s="22">
        <v>0</v>
      </c>
      <c r="AD4078" s="23">
        <v>0</v>
      </c>
      <c r="AE4078" s="23">
        <v>0</v>
      </c>
      <c r="AF4078" s="23">
        <v>0</v>
      </c>
      <c r="AG4078" s="14">
        <v>0</v>
      </c>
      <c r="AH4078" s="22">
        <v>4</v>
      </c>
      <c r="AI4078" s="23">
        <v>1049.56</v>
      </c>
      <c r="AJ4078" s="23">
        <v>1.0495599999999998</v>
      </c>
      <c r="AK4078" s="23">
        <v>0.93200928000000005</v>
      </c>
      <c r="AL4078" s="14">
        <v>0.91585085173169833</v>
      </c>
      <c r="AM4078" s="22">
        <v>358</v>
      </c>
      <c r="AN4078" s="23">
        <v>5377.992000000002</v>
      </c>
      <c r="AO4078" s="23">
        <v>5.3779919999999972</v>
      </c>
      <c r="AP4078" s="23">
        <v>4.7756568960000001</v>
      </c>
      <c r="AQ4078" s="14">
        <v>4.6928603927419683</v>
      </c>
      <c r="AR4078" s="22">
        <v>362</v>
      </c>
      <c r="AS4078" s="23">
        <v>6427.5520000000015</v>
      </c>
      <c r="AT4078" s="23">
        <v>6.4275519999999968</v>
      </c>
      <c r="AU4078" s="23">
        <v>5.707666176</v>
      </c>
      <c r="AV4078" s="14">
        <v>5.6087112444736666</v>
      </c>
      <c r="AW4078" s="22">
        <v>10</v>
      </c>
      <c r="AX4078" s="22">
        <v>12</v>
      </c>
      <c r="AY4078" s="23">
        <v>247</v>
      </c>
      <c r="AZ4078" s="23">
        <v>0.247</v>
      </c>
      <c r="BA4078" s="23">
        <v>0.68619600000000003</v>
      </c>
      <c r="BB4078" s="14">
        <v>0.67429928493296176</v>
      </c>
      <c r="BC4078" s="22">
        <v>0</v>
      </c>
      <c r="BD4078" s="23">
        <v>0</v>
      </c>
      <c r="BE4078" s="23">
        <v>0</v>
      </c>
      <c r="BF4078" s="23">
        <v>0</v>
      </c>
      <c r="BG4078" s="14">
        <v>0</v>
      </c>
      <c r="BH4078" s="22">
        <v>375</v>
      </c>
      <c r="BI4078" s="23">
        <v>7.1365519999999965</v>
      </c>
      <c r="BJ4078" s="23">
        <v>9.1570841759999997</v>
      </c>
      <c r="BK4078" s="14">
        <v>8.998326005904639</v>
      </c>
      <c r="BL4078" t="s">
        <v>711</v>
      </c>
    </row>
    <row r="4079" spans="1:64">
      <c r="A4079" t="s">
        <v>5235</v>
      </c>
      <c r="B4079" t="s">
        <v>5228</v>
      </c>
      <c r="C4079" t="s">
        <v>711</v>
      </c>
      <c r="D4079" t="s">
        <v>942</v>
      </c>
      <c r="E4079">
        <v>2021</v>
      </c>
      <c r="F4079" s="23">
        <v>147.94999999999999</v>
      </c>
      <c r="G4079" s="23">
        <v>19.03</v>
      </c>
      <c r="H4079" s="22">
        <v>12427</v>
      </c>
      <c r="I4079" s="34">
        <v>93.29</v>
      </c>
      <c r="J4079" s="22">
        <v>3</v>
      </c>
      <c r="K4079" s="22">
        <v>3</v>
      </c>
      <c r="L4079" s="23">
        <v>352</v>
      </c>
      <c r="M4079" s="23">
        <v>0.35199999999999998</v>
      </c>
      <c r="N4079" s="23">
        <v>2.1053120000000001</v>
      </c>
      <c r="O4079" s="14">
        <v>2.2599999999999998</v>
      </c>
      <c r="P4079" s="22">
        <v>0</v>
      </c>
      <c r="Q4079" s="22">
        <v>0</v>
      </c>
      <c r="R4079" s="23">
        <v>0</v>
      </c>
      <c r="S4079" s="23">
        <v>0</v>
      </c>
      <c r="T4079" s="23">
        <v>0</v>
      </c>
      <c r="U4079" s="14">
        <v>0</v>
      </c>
      <c r="V4079" s="22">
        <v>0</v>
      </c>
      <c r="W4079" s="22">
        <v>0</v>
      </c>
      <c r="X4079" s="23">
        <v>0</v>
      </c>
      <c r="Y4079" s="23">
        <v>0</v>
      </c>
      <c r="Z4079" s="23">
        <v>0</v>
      </c>
      <c r="AA4079" s="14">
        <v>0</v>
      </c>
      <c r="AB4079" s="22">
        <v>0</v>
      </c>
      <c r="AC4079" s="22">
        <v>0</v>
      </c>
      <c r="AD4079" s="23">
        <v>0</v>
      </c>
      <c r="AE4079" s="23">
        <v>0</v>
      </c>
      <c r="AF4079" s="23">
        <v>0</v>
      </c>
      <c r="AG4079" s="14">
        <v>0</v>
      </c>
      <c r="AH4079" s="22">
        <v>4</v>
      </c>
      <c r="AI4079" s="23">
        <v>1049.56</v>
      </c>
      <c r="AJ4079" s="23">
        <v>1.04956</v>
      </c>
      <c r="AK4079" s="23">
        <v>0.93917033599999999</v>
      </c>
      <c r="AL4079" s="14">
        <v>1.01</v>
      </c>
      <c r="AM4079" s="22">
        <v>404</v>
      </c>
      <c r="AN4079" s="23">
        <v>5911.442</v>
      </c>
      <c r="AO4079" s="23">
        <v>5.9114420000000001</v>
      </c>
      <c r="AP4079" s="23">
        <v>5.2896937470000003</v>
      </c>
      <c r="AQ4079" s="14">
        <v>5.67</v>
      </c>
      <c r="AR4079" s="22">
        <v>408</v>
      </c>
      <c r="AS4079" s="23">
        <v>6961.0020000000004</v>
      </c>
      <c r="AT4079" s="23">
        <v>6.9610019999999997</v>
      </c>
      <c r="AU4079" s="23">
        <v>6.2288640830000004</v>
      </c>
      <c r="AV4079" s="14">
        <v>6.68</v>
      </c>
      <c r="AW4079" s="22">
        <v>10</v>
      </c>
      <c r="AX4079" s="22">
        <v>12</v>
      </c>
      <c r="AY4079" s="23">
        <v>207.5</v>
      </c>
      <c r="AZ4079" s="23">
        <v>0.20749999999999999</v>
      </c>
      <c r="BA4079" s="23">
        <v>0.69217099999999998</v>
      </c>
      <c r="BB4079" s="14">
        <v>0.74</v>
      </c>
      <c r="BC4079" s="22">
        <v>0</v>
      </c>
      <c r="BD4079" s="23">
        <v>0</v>
      </c>
      <c r="BE4079" s="23">
        <v>0</v>
      </c>
      <c r="BF4079" s="23">
        <v>0</v>
      </c>
      <c r="BG4079" s="14">
        <v>0</v>
      </c>
      <c r="BH4079" s="22">
        <v>421</v>
      </c>
      <c r="BI4079" s="23">
        <v>7.52</v>
      </c>
      <c r="BJ4079" s="23">
        <v>9.0299999999999994</v>
      </c>
      <c r="BK4079" s="14">
        <v>9.68</v>
      </c>
      <c r="BL4079" t="s">
        <v>711</v>
      </c>
    </row>
    <row r="4080" spans="1:64">
      <c r="A4080" t="s">
        <v>5236</v>
      </c>
      <c r="B4080" t="s">
        <v>5228</v>
      </c>
      <c r="C4080" t="s">
        <v>711</v>
      </c>
      <c r="D4080" s="111" t="s">
        <v>942</v>
      </c>
      <c r="E4080" s="110">
        <v>2022</v>
      </c>
      <c r="F4080" s="23"/>
      <c r="G4080" s="23"/>
      <c r="H4080" s="22">
        <v>12671</v>
      </c>
      <c r="I4080" s="34">
        <v>91.833556166000577</v>
      </c>
      <c r="J4080" s="22">
        <v>3</v>
      </c>
      <c r="K4080" s="22">
        <v>3</v>
      </c>
      <c r="L4080" s="23">
        <v>352</v>
      </c>
      <c r="M4080" s="23">
        <v>0.35199999999999998</v>
      </c>
      <c r="N4080" s="23">
        <v>2.0831360000000001</v>
      </c>
      <c r="O4080" s="14">
        <v>2.2683821545955083</v>
      </c>
      <c r="P4080" s="22">
        <v>0</v>
      </c>
      <c r="Q4080" s="22">
        <v>0</v>
      </c>
      <c r="R4080" s="23">
        <v>0</v>
      </c>
      <c r="S4080" s="23">
        <v>0</v>
      </c>
      <c r="T4080" s="23">
        <v>0</v>
      </c>
      <c r="U4080" s="14">
        <v>0</v>
      </c>
      <c r="V4080" s="22">
        <v>0</v>
      </c>
      <c r="W4080" s="22">
        <v>0</v>
      </c>
      <c r="X4080" s="23">
        <v>0</v>
      </c>
      <c r="Y4080" s="23">
        <v>0</v>
      </c>
      <c r="Z4080" s="23">
        <v>0</v>
      </c>
      <c r="AA4080" s="14">
        <v>0</v>
      </c>
      <c r="AB4080" s="22">
        <v>0</v>
      </c>
      <c r="AC4080" s="22">
        <v>0</v>
      </c>
      <c r="AD4080" s="23">
        <v>0</v>
      </c>
      <c r="AE4080" s="23">
        <v>0</v>
      </c>
      <c r="AF4080" s="23">
        <v>0</v>
      </c>
      <c r="AG4080" s="14">
        <v>0</v>
      </c>
      <c r="AH4080" s="22">
        <v>4</v>
      </c>
      <c r="AI4080" s="23">
        <v>1049.56</v>
      </c>
      <c r="AJ4080" s="23">
        <v>1.04956</v>
      </c>
      <c r="AK4080" s="23">
        <v>1.0751313940363716</v>
      </c>
      <c r="AL4080" s="14">
        <v>1.1707391490894001</v>
      </c>
      <c r="AM4080" s="22">
        <v>535</v>
      </c>
      <c r="AN4080" s="23">
        <v>6861.0919999999851</v>
      </c>
      <c r="AO4080" s="23">
        <v>6.8610920000000171</v>
      </c>
      <c r="AP4080" s="23">
        <v>7.0282550845799863</v>
      </c>
      <c r="AQ4080" s="14">
        <v>7.6532537538626304</v>
      </c>
      <c r="AR4080" s="22">
        <v>539</v>
      </c>
      <c r="AS4080" s="23">
        <v>7910.6519999999891</v>
      </c>
      <c r="AT4080" s="23">
        <v>7.9106520000000202</v>
      </c>
      <c r="AU4080" s="23">
        <v>8.1033864786163594</v>
      </c>
      <c r="AV4080" s="14">
        <v>8.8239929029520319</v>
      </c>
      <c r="AW4080" s="22">
        <v>10</v>
      </c>
      <c r="AX4080" s="22">
        <v>12</v>
      </c>
      <c r="AY4080" s="23">
        <v>207.5</v>
      </c>
      <c r="AZ4080" s="23">
        <v>0.20750000000000002</v>
      </c>
      <c r="BA4080" s="23">
        <v>0.69217100000000009</v>
      </c>
      <c r="BB4080" s="14">
        <v>0.75372339795794785</v>
      </c>
      <c r="BC4080" s="22">
        <v>0</v>
      </c>
      <c r="BD4080" s="23">
        <v>0</v>
      </c>
      <c r="BE4080" s="23">
        <v>0</v>
      </c>
      <c r="BF4080" s="23">
        <v>0</v>
      </c>
      <c r="BG4080" s="14">
        <v>0</v>
      </c>
      <c r="BH4080" s="22">
        <v>552</v>
      </c>
      <c r="BI4080" s="23">
        <v>8.4701520000000201</v>
      </c>
      <c r="BJ4080" s="23">
        <v>10.878693478616359</v>
      </c>
      <c r="BK4080" s="14">
        <v>11.846098455505489</v>
      </c>
      <c r="BL4080" t="s">
        <v>711</v>
      </c>
    </row>
    <row r="4081" spans="1:64">
      <c r="A4081" t="s">
        <v>5237</v>
      </c>
      <c r="B4081" t="s">
        <v>5228</v>
      </c>
      <c r="C4081" t="s">
        <v>711</v>
      </c>
      <c r="D4081" t="s">
        <v>942</v>
      </c>
      <c r="E4081">
        <v>2023</v>
      </c>
      <c r="F4081">
        <v>147.94999999999999</v>
      </c>
      <c r="G4081">
        <v>19.850000000000001</v>
      </c>
      <c r="H4081">
        <v>13164</v>
      </c>
      <c r="I4081">
        <v>91.833556166000577</v>
      </c>
      <c r="J4081">
        <v>2</v>
      </c>
      <c r="K4081">
        <v>2</v>
      </c>
      <c r="L4081">
        <v>242</v>
      </c>
      <c r="M4081">
        <v>0.24199999999999999</v>
      </c>
      <c r="N4081">
        <v>1.432156</v>
      </c>
      <c r="O4081">
        <v>1.5595127312844119</v>
      </c>
      <c r="P4081">
        <v>0</v>
      </c>
      <c r="Q4081">
        <v>0</v>
      </c>
      <c r="R4081">
        <v>0</v>
      </c>
      <c r="S4081">
        <v>0</v>
      </c>
      <c r="T4081">
        <v>0</v>
      </c>
      <c r="U4081">
        <v>0</v>
      </c>
      <c r="V4081">
        <v>0</v>
      </c>
      <c r="W4081">
        <v>0</v>
      </c>
      <c r="X4081">
        <v>0</v>
      </c>
      <c r="Y4081">
        <v>0</v>
      </c>
      <c r="Z4081">
        <v>0</v>
      </c>
      <c r="AA4081">
        <v>0</v>
      </c>
      <c r="AG4081">
        <v>0</v>
      </c>
      <c r="AH4081">
        <v>4</v>
      </c>
      <c r="AI4081">
        <v>1049.56</v>
      </c>
      <c r="AJ4081">
        <v>1.04956</v>
      </c>
      <c r="AK4081">
        <v>0.98447399999999996</v>
      </c>
      <c r="AL4081">
        <v>1.157959</v>
      </c>
      <c r="AM4081">
        <v>681</v>
      </c>
      <c r="AN4081">
        <v>8820.3729999999996</v>
      </c>
      <c r="AO4081">
        <v>8.820373</v>
      </c>
      <c r="AP4081">
        <v>8.2733969999999992</v>
      </c>
      <c r="AQ4081">
        <v>9.0091218781126212</v>
      </c>
      <c r="AR4081">
        <v>896</v>
      </c>
      <c r="AS4081">
        <v>10017.893</v>
      </c>
      <c r="AT4081">
        <v>10.017893000000001</v>
      </c>
      <c r="AU4081">
        <v>9.39665576176691</v>
      </c>
      <c r="AV4081">
        <v>10.232268197020799</v>
      </c>
      <c r="AW4081">
        <v>10</v>
      </c>
      <c r="AX4081">
        <v>12</v>
      </c>
      <c r="AY4081">
        <v>207.5</v>
      </c>
      <c r="AZ4081">
        <v>0.20749999999999999</v>
      </c>
      <c r="BA4081">
        <v>0.69217099999999998</v>
      </c>
      <c r="BB4081">
        <v>0.75372339795794774</v>
      </c>
      <c r="BC4081">
        <v>0</v>
      </c>
      <c r="BD4081">
        <v>0</v>
      </c>
      <c r="BE4081">
        <v>0</v>
      </c>
      <c r="BF4081">
        <v>0</v>
      </c>
      <c r="BG4081">
        <v>0</v>
      </c>
      <c r="BH4081">
        <v>908</v>
      </c>
      <c r="BI4081">
        <v>10.467393000000001</v>
      </c>
      <c r="BJ4081">
        <v>11.520982761766909</v>
      </c>
      <c r="BK4081">
        <v>12.545504326263158</v>
      </c>
      <c r="BL4081" t="s">
        <v>711</v>
      </c>
    </row>
    <row r="4082" spans="1:64">
      <c r="A4082" t="s">
        <v>5238</v>
      </c>
      <c r="B4082" t="s">
        <v>5228</v>
      </c>
      <c r="C4082" t="s">
        <v>711</v>
      </c>
      <c r="D4082" t="s">
        <v>942</v>
      </c>
      <c r="E4082">
        <v>2024</v>
      </c>
      <c r="F4082">
        <v>147.94999999999999</v>
      </c>
      <c r="G4082">
        <v>19.89</v>
      </c>
      <c r="H4082">
        <v>13168</v>
      </c>
      <c r="I4082">
        <v>90.294268414237052</v>
      </c>
      <c r="J4082">
        <v>2</v>
      </c>
      <c r="K4082">
        <v>2</v>
      </c>
      <c r="L4082">
        <v>242</v>
      </c>
      <c r="M4082">
        <v>0.24199999999999999</v>
      </c>
      <c r="N4082">
        <v>1.432156</v>
      </c>
      <c r="O4082">
        <v>1.5860984591289811</v>
      </c>
      <c r="P4082">
        <v>0</v>
      </c>
      <c r="Q4082">
        <v>0</v>
      </c>
      <c r="R4082">
        <v>0</v>
      </c>
      <c r="S4082">
        <v>0</v>
      </c>
      <c r="T4082">
        <v>0</v>
      </c>
      <c r="U4082">
        <v>0</v>
      </c>
      <c r="V4082">
        <v>0</v>
      </c>
      <c r="W4082">
        <v>0</v>
      </c>
      <c r="X4082">
        <v>0</v>
      </c>
      <c r="Y4082">
        <v>0</v>
      </c>
      <c r="Z4082">
        <v>0</v>
      </c>
      <c r="AA4082">
        <v>0</v>
      </c>
      <c r="AB4082">
        <v>0</v>
      </c>
      <c r="AC4082">
        <v>0</v>
      </c>
      <c r="AD4082">
        <v>0</v>
      </c>
      <c r="AE4082">
        <v>0</v>
      </c>
      <c r="AF4082">
        <v>0</v>
      </c>
      <c r="AG4082">
        <v>0</v>
      </c>
      <c r="AH4082">
        <v>5</v>
      </c>
      <c r="AI4082">
        <v>1054.76</v>
      </c>
      <c r="AJ4082">
        <v>1.0547599999999999</v>
      </c>
      <c r="AK4082">
        <v>0.9513342532803043</v>
      </c>
      <c r="AL4082">
        <v>1.0535931792657436</v>
      </c>
      <c r="AM4082">
        <v>850</v>
      </c>
      <c r="AN4082">
        <v>10408.151000000002</v>
      </c>
      <c r="AO4082">
        <v>10.408151000000004</v>
      </c>
      <c r="AP4082">
        <v>9.3875673704100002</v>
      </c>
      <c r="AQ4082">
        <v>10.396637057120035</v>
      </c>
      <c r="AR4082">
        <v>1177</v>
      </c>
      <c r="AS4082">
        <v>11713.875999999978</v>
      </c>
      <c r="AT4082">
        <v>11.713875999999988</v>
      </c>
      <c r="AU4082">
        <v>10.565257952025176</v>
      </c>
      <c r="AV4082">
        <v>11.700917608142788</v>
      </c>
      <c r="AW4082">
        <v>8</v>
      </c>
      <c r="AX4082">
        <v>9</v>
      </c>
      <c r="AY4082">
        <v>167.5</v>
      </c>
      <c r="AZ4082">
        <v>0.16749999999999998</v>
      </c>
      <c r="BA4082">
        <v>0.490672</v>
      </c>
      <c r="BB4082">
        <v>0.54341433694215946</v>
      </c>
      <c r="BC4082">
        <v>0</v>
      </c>
      <c r="BD4082">
        <v>0</v>
      </c>
      <c r="BE4082">
        <v>0</v>
      </c>
      <c r="BF4082">
        <v>0</v>
      </c>
      <c r="BG4082">
        <v>0</v>
      </c>
      <c r="BH4082">
        <v>1187</v>
      </c>
      <c r="BI4082">
        <v>12.12337599999999</v>
      </c>
      <c r="BJ4082">
        <v>12.488085952025177</v>
      </c>
      <c r="BK4082">
        <v>13.830430404213931</v>
      </c>
      <c r="BL4082" t="s">
        <v>711</v>
      </c>
    </row>
    <row r="4083" spans="1:64">
      <c r="A4083" t="s">
        <v>5239</v>
      </c>
      <c r="B4083" t="s">
        <v>5240</v>
      </c>
      <c r="C4083" t="s">
        <v>712</v>
      </c>
      <c r="D4083" t="s">
        <v>929</v>
      </c>
      <c r="E4083">
        <v>2012</v>
      </c>
      <c r="F4083" s="23">
        <v>1061.07</v>
      </c>
      <c r="G4083" s="23">
        <v>180.15</v>
      </c>
      <c r="H4083" s="22">
        <v>419976</v>
      </c>
      <c r="I4083" s="34">
        <v>3455.9741350000004</v>
      </c>
      <c r="J4083" s="22">
        <v>8</v>
      </c>
      <c r="K4083" s="22" t="s">
        <v>782</v>
      </c>
      <c r="L4083" s="23">
        <v>1790</v>
      </c>
      <c r="M4083" s="23">
        <v>1.79</v>
      </c>
      <c r="N4083" s="23">
        <v>13.846528999999999</v>
      </c>
      <c r="O4083" s="14">
        <v>0.40065487932246918</v>
      </c>
      <c r="P4083" s="22">
        <v>1</v>
      </c>
      <c r="Q4083" s="22" t="s">
        <v>782</v>
      </c>
      <c r="R4083" s="23">
        <v>210</v>
      </c>
      <c r="S4083" s="23">
        <v>0.21</v>
      </c>
      <c r="T4083" s="23">
        <v>0.11258899999999999</v>
      </c>
      <c r="U4083" s="14">
        <v>3.2578079465285115E-3</v>
      </c>
      <c r="V4083" s="22">
        <v>0</v>
      </c>
      <c r="W4083" s="22" t="s">
        <v>782</v>
      </c>
      <c r="X4083" s="23">
        <v>0</v>
      </c>
      <c r="Y4083" s="23">
        <v>0</v>
      </c>
      <c r="Z4083" s="23">
        <v>0</v>
      </c>
      <c r="AA4083" s="14">
        <v>0</v>
      </c>
      <c r="AB4083" s="22">
        <v>2</v>
      </c>
      <c r="AC4083" s="22" t="s">
        <v>782</v>
      </c>
      <c r="AD4083" s="23">
        <v>490</v>
      </c>
      <c r="AE4083" s="23">
        <v>0.49</v>
      </c>
      <c r="AF4083" s="23">
        <v>8.4290000000000007E-3</v>
      </c>
      <c r="AG4083" s="14">
        <v>2.4389650126823071E-4</v>
      </c>
      <c r="AH4083" s="22" t="s">
        <v>782</v>
      </c>
      <c r="AI4083" s="23" t="s">
        <v>782</v>
      </c>
      <c r="AJ4083" s="23" t="s">
        <v>782</v>
      </c>
      <c r="AK4083" s="23" t="s">
        <v>782</v>
      </c>
      <c r="AL4083" s="14" t="s">
        <v>782</v>
      </c>
      <c r="AM4083" s="22" t="s">
        <v>782</v>
      </c>
      <c r="AN4083" s="23" t="s">
        <v>782</v>
      </c>
      <c r="AO4083" s="23" t="s">
        <v>782</v>
      </c>
      <c r="AP4083" s="23" t="s">
        <v>782</v>
      </c>
      <c r="AQ4083" s="14" t="s">
        <v>782</v>
      </c>
      <c r="AR4083" s="22">
        <v>2761</v>
      </c>
      <c r="AS4083" s="23">
        <v>41106.427000000011</v>
      </c>
      <c r="AT4083" s="23">
        <v>41.106427000000011</v>
      </c>
      <c r="AU4083" s="23">
        <v>32.030578000000006</v>
      </c>
      <c r="AV4083" s="14">
        <v>0.92681764240113451</v>
      </c>
      <c r="AW4083" s="22">
        <v>31</v>
      </c>
      <c r="AX4083" s="22" t="s">
        <v>782</v>
      </c>
      <c r="AY4083" s="23">
        <v>12930.2</v>
      </c>
      <c r="AZ4083" s="23">
        <v>12.930200000000001</v>
      </c>
      <c r="BA4083" s="23">
        <v>40.934342999999998</v>
      </c>
      <c r="BB4083" s="14">
        <v>1.184451659676556</v>
      </c>
      <c r="BC4083" s="22">
        <v>28</v>
      </c>
      <c r="BD4083" s="23">
        <v>28050</v>
      </c>
      <c r="BE4083" s="23">
        <v>28.05</v>
      </c>
      <c r="BF4083" s="23">
        <v>44.795850000000002</v>
      </c>
      <c r="BG4083" s="14">
        <v>1.2961859160441891</v>
      </c>
      <c r="BH4083" s="22">
        <v>2831</v>
      </c>
      <c r="BI4083" s="23">
        <v>84.576627000000016</v>
      </c>
      <c r="BJ4083" s="23">
        <v>131.72831800000003</v>
      </c>
      <c r="BK4083" s="14">
        <v>3.8116118018921452</v>
      </c>
      <c r="BL4083" t="s">
        <v>712</v>
      </c>
    </row>
    <row r="4084" spans="1:64">
      <c r="A4084" t="s">
        <v>5241</v>
      </c>
      <c r="B4084" t="s">
        <v>5240</v>
      </c>
      <c r="C4084" t="s">
        <v>712</v>
      </c>
      <c r="D4084" t="s">
        <v>929</v>
      </c>
      <c r="E4084">
        <v>2015</v>
      </c>
      <c r="F4084" s="23">
        <v>1061.06</v>
      </c>
      <c r="G4084" s="23">
        <v>180.37</v>
      </c>
      <c r="H4084" s="22">
        <v>416171</v>
      </c>
      <c r="I4084" s="29">
        <v>3371.4482139740917</v>
      </c>
      <c r="J4084" s="28">
        <v>9</v>
      </c>
      <c r="K4084" s="28">
        <v>10</v>
      </c>
      <c r="L4084" s="30">
        <v>2920</v>
      </c>
      <c r="M4084" s="31">
        <v>2.92</v>
      </c>
      <c r="N4084" s="30">
        <v>17.465556547001025</v>
      </c>
      <c r="O4084" s="32">
        <v>0.51804315055498118</v>
      </c>
      <c r="P4084" s="28">
        <v>1</v>
      </c>
      <c r="Q4084" s="28">
        <v>1</v>
      </c>
      <c r="R4084" s="30">
        <v>0</v>
      </c>
      <c r="S4084" s="31">
        <v>0</v>
      </c>
      <c r="T4084" s="30">
        <v>0</v>
      </c>
      <c r="U4084" s="32">
        <v>0</v>
      </c>
      <c r="V4084" s="28">
        <v>0</v>
      </c>
      <c r="W4084" s="28">
        <v>0</v>
      </c>
      <c r="X4084" s="30">
        <v>0</v>
      </c>
      <c r="Y4084" s="31">
        <v>0</v>
      </c>
      <c r="Z4084" s="30">
        <v>0</v>
      </c>
      <c r="AA4084" s="18">
        <v>0</v>
      </c>
      <c r="AB4084" s="28">
        <v>10</v>
      </c>
      <c r="AC4084" s="22" t="s">
        <v>782</v>
      </c>
      <c r="AD4084" s="30">
        <v>611</v>
      </c>
      <c r="AE4084" s="19">
        <v>0.61099999999999999</v>
      </c>
      <c r="AF4084" s="30">
        <v>8.6923941099999986</v>
      </c>
      <c r="AG4084" s="18">
        <v>0.25782374689818671</v>
      </c>
      <c r="AH4084" s="22" t="s">
        <v>782</v>
      </c>
      <c r="AI4084" s="23" t="s">
        <v>782</v>
      </c>
      <c r="AJ4084" s="23" t="s">
        <v>782</v>
      </c>
      <c r="AK4084" s="23" t="s">
        <v>782</v>
      </c>
      <c r="AL4084" s="14" t="s">
        <v>782</v>
      </c>
      <c r="AM4084" s="22" t="s">
        <v>782</v>
      </c>
      <c r="AN4084" s="23" t="s">
        <v>782</v>
      </c>
      <c r="AO4084" s="23" t="s">
        <v>782</v>
      </c>
      <c r="AP4084" s="23" t="s">
        <v>782</v>
      </c>
      <c r="AQ4084" s="14" t="s">
        <v>782</v>
      </c>
      <c r="AR4084" s="28">
        <v>3470</v>
      </c>
      <c r="AS4084" s="30">
        <v>51339.341000000015</v>
      </c>
      <c r="AT4084" s="33">
        <v>51.339341000000012</v>
      </c>
      <c r="AU4084" s="30">
        <v>45.597691438777389</v>
      </c>
      <c r="AV4084" s="18">
        <v>1.3524660188990163</v>
      </c>
      <c r="AW4084" s="28">
        <v>38</v>
      </c>
      <c r="AX4084" s="22" t="s">
        <v>782</v>
      </c>
      <c r="AY4084" s="30">
        <v>15222.5</v>
      </c>
      <c r="AZ4084" s="19">
        <v>15.2225</v>
      </c>
      <c r="BA4084" s="30">
        <v>39.665940383970032</v>
      </c>
      <c r="BB4084" s="18">
        <v>1.1765252753864439</v>
      </c>
      <c r="BC4084" s="28">
        <v>26</v>
      </c>
      <c r="BD4084" s="30">
        <v>26890</v>
      </c>
      <c r="BE4084" s="19">
        <v>26.89</v>
      </c>
      <c r="BF4084" s="30">
        <v>38.029037433149668</v>
      </c>
      <c r="BG4084" s="18">
        <v>1.1279733520902275</v>
      </c>
      <c r="BH4084" s="13">
        <v>3554</v>
      </c>
      <c r="BI4084" s="19">
        <v>96.982841000000008</v>
      </c>
      <c r="BJ4084" s="19">
        <v>149.45061991289811</v>
      </c>
      <c r="BK4084" s="18">
        <v>4.4328315438288559</v>
      </c>
      <c r="BL4084" t="s">
        <v>712</v>
      </c>
    </row>
    <row r="4085" spans="1:64">
      <c r="A4085" t="s">
        <v>5242</v>
      </c>
      <c r="B4085" t="s">
        <v>5240</v>
      </c>
      <c r="C4085" t="s">
        <v>712</v>
      </c>
      <c r="D4085" t="s">
        <v>929</v>
      </c>
      <c r="E4085">
        <v>2016</v>
      </c>
      <c r="F4085" s="23">
        <v>1061.06</v>
      </c>
      <c r="G4085" s="23">
        <v>180.86</v>
      </c>
      <c r="H4085" s="22">
        <v>414886</v>
      </c>
      <c r="I4085" s="29">
        <v>3538.4578256793707</v>
      </c>
      <c r="J4085" s="28">
        <v>11</v>
      </c>
      <c r="K4085" s="28">
        <v>12</v>
      </c>
      <c r="L4085" s="30">
        <v>3295</v>
      </c>
      <c r="M4085" s="31">
        <v>3.2949999999999999</v>
      </c>
      <c r="N4085" s="30">
        <v>19.707394999999998</v>
      </c>
      <c r="O4085" s="32">
        <v>0.55694870395173501</v>
      </c>
      <c r="P4085" s="28">
        <v>1</v>
      </c>
      <c r="Q4085" s="28">
        <v>1</v>
      </c>
      <c r="R4085" s="30">
        <v>0</v>
      </c>
      <c r="S4085" s="31">
        <v>0</v>
      </c>
      <c r="T4085" s="30">
        <v>0</v>
      </c>
      <c r="U4085" s="32">
        <v>0</v>
      </c>
      <c r="V4085" s="28">
        <v>0</v>
      </c>
      <c r="W4085" s="28">
        <v>0</v>
      </c>
      <c r="X4085" s="30">
        <v>0</v>
      </c>
      <c r="Y4085" s="31">
        <v>0</v>
      </c>
      <c r="Z4085" s="30">
        <v>0</v>
      </c>
      <c r="AA4085" s="18">
        <v>0</v>
      </c>
      <c r="AB4085" s="28">
        <v>10</v>
      </c>
      <c r="AC4085" s="22" t="s">
        <v>782</v>
      </c>
      <c r="AD4085" s="30">
        <v>860</v>
      </c>
      <c r="AE4085" s="19">
        <v>0.86</v>
      </c>
      <c r="AF4085" s="30">
        <v>8.5304733779999999</v>
      </c>
      <c r="AG4085" s="18">
        <v>0.24107884842070093</v>
      </c>
      <c r="AH4085" s="22" t="s">
        <v>782</v>
      </c>
      <c r="AI4085" s="23" t="s">
        <v>782</v>
      </c>
      <c r="AJ4085" s="23" t="s">
        <v>782</v>
      </c>
      <c r="AK4085" s="23" t="s">
        <v>782</v>
      </c>
      <c r="AL4085" s="14" t="s">
        <v>782</v>
      </c>
      <c r="AM4085" s="22" t="s">
        <v>782</v>
      </c>
      <c r="AN4085" s="23" t="s">
        <v>782</v>
      </c>
      <c r="AO4085" s="23" t="s">
        <v>782</v>
      </c>
      <c r="AP4085" s="23" t="s">
        <v>782</v>
      </c>
      <c r="AQ4085" s="14" t="s">
        <v>782</v>
      </c>
      <c r="AR4085" s="28">
        <v>3648</v>
      </c>
      <c r="AS4085" s="30">
        <v>53199.495000000003</v>
      </c>
      <c r="AT4085" s="33">
        <v>53.199495000000006</v>
      </c>
      <c r="AU4085" s="30">
        <v>47.241151560000027</v>
      </c>
      <c r="AV4085" s="18">
        <v>1.335077423197206</v>
      </c>
      <c r="AW4085" s="28">
        <v>38</v>
      </c>
      <c r="AX4085" s="22" t="s">
        <v>782</v>
      </c>
      <c r="AY4085" s="30">
        <v>15317.5</v>
      </c>
      <c r="AZ4085" s="19">
        <v>15.317500000000001</v>
      </c>
      <c r="BA4085" s="30">
        <v>49.279344687074001</v>
      </c>
      <c r="BB4085" s="18">
        <v>1.3926785937490311</v>
      </c>
      <c r="BC4085" s="28">
        <v>28</v>
      </c>
      <c r="BD4085" s="30">
        <v>28232</v>
      </c>
      <c r="BE4085" s="19">
        <v>28.231999999999999</v>
      </c>
      <c r="BF4085" s="30">
        <v>40.897922158538705</v>
      </c>
      <c r="BG4085" s="18">
        <v>1.1558120563634655</v>
      </c>
      <c r="BH4085" s="13">
        <v>3736</v>
      </c>
      <c r="BI4085" s="19">
        <v>100.90399500000001</v>
      </c>
      <c r="BJ4085" s="19">
        <v>165.65628678361273</v>
      </c>
      <c r="BK4085" s="18">
        <v>4.6815956256821378</v>
      </c>
      <c r="BL4085" t="s">
        <v>712</v>
      </c>
    </row>
    <row r="4086" spans="1:64">
      <c r="A4086" t="s">
        <v>5243</v>
      </c>
      <c r="B4086" t="s">
        <v>5240</v>
      </c>
      <c r="C4086" t="s">
        <v>712</v>
      </c>
      <c r="D4086" t="s">
        <v>929</v>
      </c>
      <c r="E4086">
        <v>2017</v>
      </c>
      <c r="F4086" s="23">
        <v>1061.06</v>
      </c>
      <c r="G4086" s="23">
        <v>180.74</v>
      </c>
      <c r="H4086" s="22">
        <v>413383</v>
      </c>
      <c r="I4086" s="29">
        <v>3247.1277905803968</v>
      </c>
      <c r="J4086" s="28">
        <v>12</v>
      </c>
      <c r="K4086" s="28">
        <v>15</v>
      </c>
      <c r="L4086" s="30">
        <v>4682</v>
      </c>
      <c r="M4086" s="31">
        <v>4.6820000000000004</v>
      </c>
      <c r="N4086" s="30">
        <v>29.468387</v>
      </c>
      <c r="O4086" s="32">
        <v>0.90752162835983663</v>
      </c>
      <c r="P4086" s="28">
        <v>1</v>
      </c>
      <c r="Q4086" s="28">
        <v>1</v>
      </c>
      <c r="R4086" s="30">
        <v>0</v>
      </c>
      <c r="S4086" s="31">
        <v>0</v>
      </c>
      <c r="T4086" s="30">
        <v>0</v>
      </c>
      <c r="U4086" s="32">
        <v>0</v>
      </c>
      <c r="V4086" s="28">
        <v>0</v>
      </c>
      <c r="W4086" s="28">
        <v>0</v>
      </c>
      <c r="X4086" s="30">
        <v>0</v>
      </c>
      <c r="Y4086" s="31">
        <v>0</v>
      </c>
      <c r="Z4086" s="30">
        <v>0</v>
      </c>
      <c r="AA4086" s="18">
        <v>0</v>
      </c>
      <c r="AB4086" s="28">
        <v>10</v>
      </c>
      <c r="AC4086" s="22" t="s">
        <v>782</v>
      </c>
      <c r="AD4086" s="30">
        <v>1060</v>
      </c>
      <c r="AE4086" s="19">
        <v>1.06</v>
      </c>
      <c r="AF4086" s="30">
        <v>8.4246188228999994</v>
      </c>
      <c r="AG4086" s="18">
        <v>0.25944832991602618</v>
      </c>
      <c r="AH4086" s="22" t="s">
        <v>782</v>
      </c>
      <c r="AI4086" s="23" t="s">
        <v>782</v>
      </c>
      <c r="AJ4086" s="23" t="s">
        <v>782</v>
      </c>
      <c r="AK4086" s="23" t="s">
        <v>782</v>
      </c>
      <c r="AL4086" s="14" t="s">
        <v>782</v>
      </c>
      <c r="AM4086" s="22" t="s">
        <v>782</v>
      </c>
      <c r="AN4086" s="23" t="s">
        <v>782</v>
      </c>
      <c r="AO4086" s="23" t="s">
        <v>782</v>
      </c>
      <c r="AP4086" s="23" t="s">
        <v>782</v>
      </c>
      <c r="AQ4086" s="14" t="s">
        <v>782</v>
      </c>
      <c r="AR4086" s="28">
        <v>3900</v>
      </c>
      <c r="AS4086" s="30">
        <v>55313.015999999981</v>
      </c>
      <c r="AT4086" s="33">
        <v>55.313015999999983</v>
      </c>
      <c r="AU4086" s="30">
        <v>49.117958208000033</v>
      </c>
      <c r="AV4086" s="18">
        <v>1.5126586132669761</v>
      </c>
      <c r="AW4086" s="28">
        <v>39</v>
      </c>
      <c r="AX4086" s="22" t="s">
        <v>782</v>
      </c>
      <c r="AY4086" s="30">
        <v>14980.095685</v>
      </c>
      <c r="AZ4086" s="19">
        <v>14.980095685</v>
      </c>
      <c r="BA4086" s="30">
        <v>24.087993861479998</v>
      </c>
      <c r="BB4086" s="18">
        <v>0.74182463441558821</v>
      </c>
      <c r="BC4086" s="28">
        <v>29</v>
      </c>
      <c r="BD4086" s="30">
        <v>31232</v>
      </c>
      <c r="BE4086" s="19">
        <v>31.231999999999999</v>
      </c>
      <c r="BF4086" s="30">
        <v>48.781313617589063</v>
      </c>
      <c r="BG4086" s="18">
        <v>1.5022911558670073</v>
      </c>
      <c r="BH4086" s="13">
        <v>3991</v>
      </c>
      <c r="BI4086" s="19">
        <v>107.26711168499997</v>
      </c>
      <c r="BJ4086" s="19">
        <v>159.88027150996908</v>
      </c>
      <c r="BK4086" s="18">
        <v>4.9237443618254346</v>
      </c>
      <c r="BL4086" t="s">
        <v>712</v>
      </c>
    </row>
    <row r="4087" spans="1:64">
      <c r="A4087" t="s">
        <v>5244</v>
      </c>
      <c r="B4087" t="s">
        <v>5240</v>
      </c>
      <c r="C4087" t="s">
        <v>712</v>
      </c>
      <c r="D4087" t="s">
        <v>929</v>
      </c>
      <c r="E4087">
        <v>2018</v>
      </c>
      <c r="F4087" s="23">
        <v>1061.06</v>
      </c>
      <c r="G4087" s="23">
        <v>180.26</v>
      </c>
      <c r="H4087" s="22">
        <v>412120</v>
      </c>
      <c r="I4087" s="29">
        <v>3247.3585743608219</v>
      </c>
      <c r="J4087" s="28">
        <v>13</v>
      </c>
      <c r="K4087" s="28">
        <v>14</v>
      </c>
      <c r="L4087" s="30">
        <v>4257</v>
      </c>
      <c r="M4087" s="31">
        <v>4.2569999999999997</v>
      </c>
      <c r="N4087" s="30">
        <v>25.461117000000002</v>
      </c>
      <c r="O4087" s="32">
        <v>0.78405622344959303</v>
      </c>
      <c r="P4087" s="28">
        <v>0</v>
      </c>
      <c r="Q4087" s="28">
        <v>0</v>
      </c>
      <c r="R4087" s="30">
        <v>0</v>
      </c>
      <c r="S4087" s="31">
        <v>0</v>
      </c>
      <c r="T4087" s="30">
        <v>0</v>
      </c>
      <c r="U4087" s="32">
        <v>0</v>
      </c>
      <c r="V4087" s="28">
        <v>0</v>
      </c>
      <c r="W4087" s="28">
        <v>0</v>
      </c>
      <c r="X4087" s="30">
        <v>0</v>
      </c>
      <c r="Y4087" s="31">
        <v>0</v>
      </c>
      <c r="Z4087" s="30">
        <v>0</v>
      </c>
      <c r="AA4087" s="18">
        <v>0</v>
      </c>
      <c r="AB4087" s="28">
        <v>10</v>
      </c>
      <c r="AC4087" s="22" t="s">
        <v>782</v>
      </c>
      <c r="AD4087" s="30">
        <v>1060</v>
      </c>
      <c r="AE4087" s="19">
        <v>1.06</v>
      </c>
      <c r="AF4087" s="30">
        <v>8.1921926519999992</v>
      </c>
      <c r="AG4087" s="18">
        <v>0.25227249976890742</v>
      </c>
      <c r="AH4087" s="22" t="s">
        <v>782</v>
      </c>
      <c r="AI4087" s="23" t="s">
        <v>782</v>
      </c>
      <c r="AJ4087" s="23" t="s">
        <v>782</v>
      </c>
      <c r="AK4087" s="23" t="s">
        <v>782</v>
      </c>
      <c r="AL4087" s="14" t="s">
        <v>782</v>
      </c>
      <c r="AM4087" s="22" t="s">
        <v>782</v>
      </c>
      <c r="AN4087" s="23" t="s">
        <v>782</v>
      </c>
      <c r="AO4087" s="23" t="s">
        <v>782</v>
      </c>
      <c r="AP4087" s="23" t="s">
        <v>782</v>
      </c>
      <c r="AQ4087" s="14" t="s">
        <v>782</v>
      </c>
      <c r="AR4087" s="28">
        <v>4145</v>
      </c>
      <c r="AS4087" s="30">
        <v>60704.222999999984</v>
      </c>
      <c r="AT4087" s="33">
        <v>60.704222999999985</v>
      </c>
      <c r="AU4087" s="30">
        <v>53.905350024000043</v>
      </c>
      <c r="AV4087" s="18">
        <v>1.6599752934463123</v>
      </c>
      <c r="AW4087" s="28">
        <v>39</v>
      </c>
      <c r="AX4087" s="22" t="s">
        <v>782</v>
      </c>
      <c r="AY4087" s="30">
        <v>15339.5</v>
      </c>
      <c r="AZ4087" s="19">
        <v>15.339499999999999</v>
      </c>
      <c r="BA4087" s="30">
        <v>50.191738180000002</v>
      </c>
      <c r="BB4087" s="18">
        <v>1.545617369645705</v>
      </c>
      <c r="BC4087" s="28">
        <v>31</v>
      </c>
      <c r="BD4087" s="30">
        <v>34741.800000000003</v>
      </c>
      <c r="BE4087" s="19">
        <v>34.741800000000005</v>
      </c>
      <c r="BF4087" s="30">
        <v>56.220466649460974</v>
      </c>
      <c r="BG4087" s="18">
        <v>1.7312675937096615</v>
      </c>
      <c r="BH4087" s="13">
        <v>4238</v>
      </c>
      <c r="BI4087" s="19">
        <v>116.10252299999999</v>
      </c>
      <c r="BJ4087" s="19">
        <v>193.97086450546104</v>
      </c>
      <c r="BK4087" s="18">
        <v>5.9731889800201801</v>
      </c>
      <c r="BL4087" t="s">
        <v>712</v>
      </c>
    </row>
    <row r="4088" spans="1:64">
      <c r="A4088" t="s">
        <v>5245</v>
      </c>
      <c r="B4088" t="s">
        <v>5240</v>
      </c>
      <c r="C4088" t="s">
        <v>712</v>
      </c>
      <c r="D4088" t="s">
        <v>929</v>
      </c>
      <c r="E4088">
        <v>2019</v>
      </c>
      <c r="F4088" s="23">
        <v>1061.07</v>
      </c>
      <c r="G4088" s="23">
        <v>180.11</v>
      </c>
      <c r="H4088" s="22">
        <v>410222</v>
      </c>
      <c r="I4088" s="34">
        <v>3304.7459631038378</v>
      </c>
      <c r="J4088" s="22">
        <v>13</v>
      </c>
      <c r="K4088" s="22">
        <v>14</v>
      </c>
      <c r="L4088" s="23">
        <v>4537</v>
      </c>
      <c r="M4088" s="23">
        <v>4.5369999999999999</v>
      </c>
      <c r="N4088" s="23">
        <v>27.135797</v>
      </c>
      <c r="O4088" s="14">
        <v>0.82111597390420576</v>
      </c>
      <c r="P4088" s="22">
        <v>0</v>
      </c>
      <c r="Q4088" s="22">
        <v>0</v>
      </c>
      <c r="R4088" s="23">
        <v>0</v>
      </c>
      <c r="S4088" s="23">
        <v>0</v>
      </c>
      <c r="T4088" s="23">
        <v>0</v>
      </c>
      <c r="U4088" s="14">
        <v>0</v>
      </c>
      <c r="V4088" s="22">
        <v>0</v>
      </c>
      <c r="W4088" s="22">
        <v>0</v>
      </c>
      <c r="X4088" s="23">
        <v>0</v>
      </c>
      <c r="Y4088" s="23">
        <v>0</v>
      </c>
      <c r="Z4088" s="23">
        <v>0</v>
      </c>
      <c r="AA4088" s="14">
        <v>0</v>
      </c>
      <c r="AB4088" s="22">
        <v>10</v>
      </c>
      <c r="AC4088" s="22">
        <v>10</v>
      </c>
      <c r="AD4088" s="23">
        <v>2622.1146974248923</v>
      </c>
      <c r="AE4088" s="23">
        <v>2.6221146974248923</v>
      </c>
      <c r="AF4088" s="23">
        <v>8.6100888930000004</v>
      </c>
      <c r="AG4088" s="14">
        <v>0.26053708784663593</v>
      </c>
      <c r="AH4088" s="22">
        <v>1</v>
      </c>
      <c r="AI4088" s="23">
        <v>7.18</v>
      </c>
      <c r="AJ4088" s="23">
        <v>7.1799999999999998E-3</v>
      </c>
      <c r="AK4088" s="23">
        <v>6.3758399999999998E-3</v>
      </c>
      <c r="AL4088" s="14">
        <v>1.9292980674410969E-4</v>
      </c>
      <c r="AM4088" s="22">
        <v>4490</v>
      </c>
      <c r="AN4088" s="23">
        <v>68150.737999999968</v>
      </c>
      <c r="AO4088" s="23">
        <v>68.150737999999961</v>
      </c>
      <c r="AP4088" s="23">
        <v>60.517855344000047</v>
      </c>
      <c r="AQ4088" s="14">
        <v>1.8312407676613456</v>
      </c>
      <c r="AR4088" s="22">
        <v>4491</v>
      </c>
      <c r="AS4088" s="23">
        <v>68157.917999999976</v>
      </c>
      <c r="AT4088" s="23">
        <v>68.157917999999981</v>
      </c>
      <c r="AU4088" s="23">
        <v>60.524231184000044</v>
      </c>
      <c r="AV4088" s="14">
        <v>1.8314336974680896</v>
      </c>
      <c r="AW4088" s="22">
        <v>39</v>
      </c>
      <c r="AX4088" s="22" t="s">
        <v>782</v>
      </c>
      <c r="AY4088" s="23">
        <v>15290.5</v>
      </c>
      <c r="AZ4088" s="23">
        <v>15.2905</v>
      </c>
      <c r="BA4088" s="23">
        <v>49.336677000000002</v>
      </c>
      <c r="BB4088" s="14">
        <v>1.492903767818289</v>
      </c>
      <c r="BC4088" s="22">
        <v>32</v>
      </c>
      <c r="BD4088" s="23">
        <v>35241.800000000003</v>
      </c>
      <c r="BE4088" s="23">
        <v>35.241800000000005</v>
      </c>
      <c r="BF4088" s="23">
        <v>52.588867070892057</v>
      </c>
      <c r="BG4088" s="14">
        <v>1.5913134521692636</v>
      </c>
      <c r="BH4088" s="22">
        <v>4585</v>
      </c>
      <c r="BI4088" s="23">
        <v>125.84933269742487</v>
      </c>
      <c r="BJ4088" s="23">
        <v>198.19566114789211</v>
      </c>
      <c r="BK4088" s="14">
        <v>5.9973039792064844</v>
      </c>
      <c r="BL4088" t="s">
        <v>712</v>
      </c>
    </row>
    <row r="4089" spans="1:64">
      <c r="A4089" t="s">
        <v>5246</v>
      </c>
      <c r="B4089" t="s">
        <v>5240</v>
      </c>
      <c r="C4089" t="s">
        <v>712</v>
      </c>
      <c r="D4089" t="s">
        <v>929</v>
      </c>
      <c r="E4089">
        <v>2020</v>
      </c>
      <c r="F4089" s="23">
        <v>1061.0899999999999</v>
      </c>
      <c r="G4089" s="23">
        <v>180.93</v>
      </c>
      <c r="H4089" s="22">
        <v>408662</v>
      </c>
      <c r="I4089" s="34">
        <v>3303.2092012775684</v>
      </c>
      <c r="J4089" s="22">
        <v>14</v>
      </c>
      <c r="K4089" s="22">
        <v>17</v>
      </c>
      <c r="L4089" s="23">
        <v>4865</v>
      </c>
      <c r="M4089" s="23">
        <v>4.8650000000000002</v>
      </c>
      <c r="N4089" s="23">
        <v>29.097564999999999</v>
      </c>
      <c r="O4089" s="14">
        <v>0.88088774361448419</v>
      </c>
      <c r="P4089" s="22">
        <v>0</v>
      </c>
      <c r="Q4089" s="22">
        <v>0</v>
      </c>
      <c r="R4089" s="23">
        <v>0</v>
      </c>
      <c r="S4089" s="23">
        <v>0</v>
      </c>
      <c r="T4089" s="23">
        <v>0</v>
      </c>
      <c r="U4089" s="14">
        <v>0</v>
      </c>
      <c r="V4089" s="22">
        <v>0</v>
      </c>
      <c r="W4089" s="22">
        <v>0</v>
      </c>
      <c r="X4089" s="23">
        <v>0</v>
      </c>
      <c r="Y4089" s="23">
        <v>0</v>
      </c>
      <c r="Z4089" s="23">
        <v>0</v>
      </c>
      <c r="AA4089" s="14">
        <v>0</v>
      </c>
      <c r="AB4089" s="22">
        <v>10</v>
      </c>
      <c r="AC4089" s="22">
        <v>10</v>
      </c>
      <c r="AD4089" s="23">
        <v>2672.4395751072962</v>
      </c>
      <c r="AE4089" s="23">
        <v>2.6724395751072962</v>
      </c>
      <c r="AF4089" s="23">
        <v>9.4519932149999999</v>
      </c>
      <c r="AG4089" s="14">
        <v>0.28614576428717542</v>
      </c>
      <c r="AH4089" s="22">
        <v>6</v>
      </c>
      <c r="AI4089" s="23">
        <v>337.73499999999996</v>
      </c>
      <c r="AJ4089" s="23">
        <v>0.33773499999999995</v>
      </c>
      <c r="AK4089" s="23">
        <v>0.29990868000000004</v>
      </c>
      <c r="AL4089" s="14">
        <v>9.0793123210000017E-3</v>
      </c>
      <c r="AM4089" s="22">
        <v>5130</v>
      </c>
      <c r="AN4089" s="23">
        <v>76344.644</v>
      </c>
      <c r="AO4089" s="23">
        <v>76.344644000000002</v>
      </c>
      <c r="AP4089" s="23">
        <v>67.794043872000046</v>
      </c>
      <c r="AQ4089" s="14">
        <v>2.0523690672022719</v>
      </c>
      <c r="AR4089" s="22">
        <v>5136</v>
      </c>
      <c r="AS4089" s="23">
        <v>76682.379000000001</v>
      </c>
      <c r="AT4089" s="23">
        <v>76.682378999999997</v>
      </c>
      <c r="AU4089" s="23">
        <v>68.093952552000061</v>
      </c>
      <c r="AV4089" s="14">
        <v>2.0614483795232723</v>
      </c>
      <c r="AW4089" s="22">
        <v>39</v>
      </c>
      <c r="AX4089" s="22">
        <v>41</v>
      </c>
      <c r="AY4089" s="23">
        <v>18160.5</v>
      </c>
      <c r="AZ4089" s="23">
        <v>18.160499999999999</v>
      </c>
      <c r="BA4089" s="23">
        <v>56.034097000000003</v>
      </c>
      <c r="BB4089" s="14">
        <v>1.6963532608933134</v>
      </c>
      <c r="BC4089" s="22">
        <v>31</v>
      </c>
      <c r="BD4089" s="23">
        <v>34641.800000000003</v>
      </c>
      <c r="BE4089" s="23">
        <v>34.641800000000003</v>
      </c>
      <c r="BF4089" s="23">
        <v>51.549157237331734</v>
      </c>
      <c r="BG4089" s="14">
        <v>1.5605780347606892</v>
      </c>
      <c r="BH4089" s="22">
        <v>5230</v>
      </c>
      <c r="BI4089" s="23">
        <v>137.0221185751073</v>
      </c>
      <c r="BJ4089" s="23">
        <v>214.22676500433181</v>
      </c>
      <c r="BK4089" s="14">
        <v>6.4854131830789346</v>
      </c>
      <c r="BL4089" t="s">
        <v>712</v>
      </c>
    </row>
    <row r="4090" spans="1:64">
      <c r="A4090" t="s">
        <v>5247</v>
      </c>
      <c r="B4090" t="s">
        <v>5240</v>
      </c>
      <c r="C4090" t="s">
        <v>712</v>
      </c>
      <c r="D4090" t="s">
        <v>929</v>
      </c>
      <c r="E4090">
        <v>2021</v>
      </c>
      <c r="F4090" s="23">
        <v>1061.0899999999999</v>
      </c>
      <c r="G4090" s="23">
        <v>180.61</v>
      </c>
      <c r="H4090" s="22">
        <v>406793</v>
      </c>
      <c r="I4090" s="34">
        <v>3064.01</v>
      </c>
      <c r="J4090" s="22">
        <v>15</v>
      </c>
      <c r="K4090" s="22">
        <v>20</v>
      </c>
      <c r="L4090" s="23">
        <v>5893</v>
      </c>
      <c r="M4090" s="23">
        <v>5.89</v>
      </c>
      <c r="N4090" s="23">
        <v>35.25</v>
      </c>
      <c r="O4090" s="14">
        <v>1.1499999999999999</v>
      </c>
      <c r="P4090" s="22">
        <v>0</v>
      </c>
      <c r="Q4090" s="22">
        <v>0</v>
      </c>
      <c r="R4090" s="23">
        <v>0</v>
      </c>
      <c r="S4090" s="23">
        <v>0</v>
      </c>
      <c r="T4090" s="23">
        <v>0</v>
      </c>
      <c r="U4090" s="14">
        <v>0</v>
      </c>
      <c r="V4090" s="22">
        <v>0</v>
      </c>
      <c r="W4090" s="22">
        <v>0</v>
      </c>
      <c r="X4090" s="23">
        <v>0</v>
      </c>
      <c r="Y4090" s="23">
        <v>0</v>
      </c>
      <c r="Z4090" s="23">
        <v>0</v>
      </c>
      <c r="AA4090" s="14">
        <v>0</v>
      </c>
      <c r="AB4090" s="22">
        <v>11</v>
      </c>
      <c r="AC4090" s="22">
        <v>0</v>
      </c>
      <c r="AD4090" s="23">
        <v>6080.16</v>
      </c>
      <c r="AE4090" s="23">
        <v>6.08</v>
      </c>
      <c r="AF4090" s="23">
        <v>14.13</v>
      </c>
      <c r="AG4090" s="14">
        <v>0.46</v>
      </c>
      <c r="AH4090" s="22">
        <v>7</v>
      </c>
      <c r="AI4090" s="23">
        <v>437.71</v>
      </c>
      <c r="AJ4090" s="23">
        <v>0</v>
      </c>
      <c r="AK4090" s="23">
        <v>0.39</v>
      </c>
      <c r="AL4090" s="14">
        <v>0.01</v>
      </c>
      <c r="AM4090" s="22">
        <v>5904</v>
      </c>
      <c r="AN4090" s="23">
        <v>86133.74</v>
      </c>
      <c r="AO4090" s="23">
        <v>86</v>
      </c>
      <c r="AP4090" s="23">
        <v>77.069999999999993</v>
      </c>
      <c r="AQ4090" s="14">
        <v>2.52</v>
      </c>
      <c r="AR4090" s="22">
        <v>5911</v>
      </c>
      <c r="AS4090" s="23">
        <v>86571.45</v>
      </c>
      <c r="AT4090" s="23">
        <v>87</v>
      </c>
      <c r="AU4090" s="23">
        <v>77.47</v>
      </c>
      <c r="AV4090" s="14">
        <v>2.5299999999999998</v>
      </c>
      <c r="AW4090" s="22">
        <v>40</v>
      </c>
      <c r="AX4090" s="22">
        <v>57</v>
      </c>
      <c r="AY4090" s="23">
        <v>15347.9</v>
      </c>
      <c r="AZ4090" s="23">
        <v>15.35</v>
      </c>
      <c r="BA4090" s="23">
        <v>50.03</v>
      </c>
      <c r="BB4090" s="14">
        <v>1.63</v>
      </c>
      <c r="BC4090" s="22">
        <v>34</v>
      </c>
      <c r="BD4090" s="23">
        <v>46132</v>
      </c>
      <c r="BE4090" s="23">
        <v>46.13</v>
      </c>
      <c r="BF4090" s="23">
        <v>74.22</v>
      </c>
      <c r="BG4090" s="14">
        <v>2.42</v>
      </c>
      <c r="BH4090" s="22">
        <v>6011</v>
      </c>
      <c r="BI4090" s="23">
        <v>160.02000000000001</v>
      </c>
      <c r="BJ4090" s="23">
        <v>251.09</v>
      </c>
      <c r="BK4090" s="14">
        <v>8.19</v>
      </c>
      <c r="BL4090" t="s">
        <v>712</v>
      </c>
    </row>
    <row r="4091" spans="1:64">
      <c r="A4091" t="s">
        <v>5248</v>
      </c>
      <c r="B4091" t="s">
        <v>5240</v>
      </c>
      <c r="C4091" t="s">
        <v>712</v>
      </c>
      <c r="D4091" s="111" t="s">
        <v>929</v>
      </c>
      <c r="E4091" s="110">
        <v>2022</v>
      </c>
      <c r="F4091" s="23"/>
      <c r="G4091" s="23"/>
      <c r="H4091" s="22">
        <v>410346</v>
      </c>
      <c r="I4091" s="34">
        <v>2973.9982983579571</v>
      </c>
      <c r="J4091" s="22">
        <v>16</v>
      </c>
      <c r="K4091" s="22">
        <v>21</v>
      </c>
      <c r="L4091" s="23">
        <v>6031</v>
      </c>
      <c r="M4091" s="23">
        <v>6.0309999999999997</v>
      </c>
      <c r="N4091" s="23">
        <v>35.691457999999997</v>
      </c>
      <c r="O4091" s="14">
        <v>1.2001169610522788</v>
      </c>
      <c r="P4091" s="22">
        <v>0</v>
      </c>
      <c r="Q4091" s="22">
        <v>0</v>
      </c>
      <c r="R4091" s="23">
        <v>0</v>
      </c>
      <c r="S4091" s="23">
        <v>0</v>
      </c>
      <c r="T4091" s="23">
        <v>0</v>
      </c>
      <c r="U4091" s="14">
        <v>0</v>
      </c>
      <c r="V4091" s="22">
        <v>0</v>
      </c>
      <c r="W4091" s="22">
        <v>0</v>
      </c>
      <c r="X4091" s="23">
        <v>0</v>
      </c>
      <c r="Y4091" s="23">
        <v>0</v>
      </c>
      <c r="Z4091" s="23">
        <v>0</v>
      </c>
      <c r="AA4091" s="14">
        <v>0</v>
      </c>
      <c r="AB4091" s="22">
        <v>11</v>
      </c>
      <c r="AC4091" s="22">
        <v>0</v>
      </c>
      <c r="AD4091" s="23">
        <v>5822.1617789699576</v>
      </c>
      <c r="AE4091" s="23">
        <v>5.8221617789699573</v>
      </c>
      <c r="AF4091" s="23">
        <v>7.2787102499999996</v>
      </c>
      <c r="AG4091" s="14">
        <v>0.24474493660668253</v>
      </c>
      <c r="AH4091" s="22">
        <v>21</v>
      </c>
      <c r="AI4091" s="23">
        <v>6263.7849999999999</v>
      </c>
      <c r="AJ4091" s="23">
        <v>6.2637849999999995</v>
      </c>
      <c r="AK4091" s="23">
        <v>6.4163953456630507</v>
      </c>
      <c r="AL4091" s="14">
        <v>0.21574979882153111</v>
      </c>
      <c r="AM4091" s="22">
        <v>7759</v>
      </c>
      <c r="AN4091" s="23">
        <v>102841.89500000009</v>
      </c>
      <c r="AO4091" s="23">
        <v>102.84189500000009</v>
      </c>
      <c r="AP4091" s="23">
        <v>105.34752652224932</v>
      </c>
      <c r="AQ4091" s="14">
        <v>3.5422860389804254</v>
      </c>
      <c r="AR4091" s="22">
        <v>7780</v>
      </c>
      <c r="AS4091" s="23">
        <v>109105.68000000005</v>
      </c>
      <c r="AT4091" s="23">
        <v>109.10568000000005</v>
      </c>
      <c r="AU4091" s="23">
        <v>111.76392186791234</v>
      </c>
      <c r="AV4091" s="14">
        <v>3.7580358378019554</v>
      </c>
      <c r="AW4091" s="22">
        <v>41</v>
      </c>
      <c r="AX4091" s="22">
        <v>57</v>
      </c>
      <c r="AY4091" s="23">
        <v>15319.4</v>
      </c>
      <c r="AZ4091" s="23">
        <v>15.3194</v>
      </c>
      <c r="BA4091" s="23">
        <v>47.890146399999992</v>
      </c>
      <c r="BB4091" s="14">
        <v>1.6102950168613654</v>
      </c>
      <c r="BC4091" s="22">
        <v>38</v>
      </c>
      <c r="BD4091" s="23">
        <v>56832</v>
      </c>
      <c r="BE4091" s="23">
        <v>56.832000000000001</v>
      </c>
      <c r="BF4091" s="23">
        <v>107.82388555726406</v>
      </c>
      <c r="BG4091" s="14">
        <v>3.6255530346737994</v>
      </c>
      <c r="BH4091" s="22">
        <v>7886</v>
      </c>
      <c r="BI4091" s="23">
        <v>193.11024177896999</v>
      </c>
      <c r="BJ4091" s="23">
        <v>310.4481220751764</v>
      </c>
      <c r="BK4091" s="14">
        <v>10.438745786996082</v>
      </c>
      <c r="BL4091" t="s">
        <v>712</v>
      </c>
    </row>
    <row r="4092" spans="1:64">
      <c r="A4092" t="s">
        <v>5249</v>
      </c>
      <c r="B4092" t="s">
        <v>5240</v>
      </c>
      <c r="C4092" t="s">
        <v>712</v>
      </c>
      <c r="D4092" t="s">
        <v>929</v>
      </c>
      <c r="E4092">
        <v>2023</v>
      </c>
      <c r="F4092">
        <v>1061.0899999999999</v>
      </c>
      <c r="G4092">
        <v>186</v>
      </c>
      <c r="H4092">
        <v>408899</v>
      </c>
      <c r="I4092">
        <v>2973.9982983579571</v>
      </c>
      <c r="J4092">
        <v>17</v>
      </c>
      <c r="K4092">
        <v>22</v>
      </c>
      <c r="L4092">
        <v>6306</v>
      </c>
      <c r="M4092">
        <v>6.306</v>
      </c>
      <c r="N4092">
        <v>37.318908</v>
      </c>
      <c r="O4092">
        <v>1.2548395881936114</v>
      </c>
      <c r="P4092">
        <v>0</v>
      </c>
      <c r="Q4092">
        <v>0</v>
      </c>
      <c r="R4092">
        <v>0</v>
      </c>
      <c r="S4092">
        <v>0</v>
      </c>
      <c r="T4092">
        <v>0</v>
      </c>
      <c r="U4092">
        <v>0</v>
      </c>
      <c r="V4092">
        <v>0</v>
      </c>
      <c r="W4092">
        <v>0</v>
      </c>
      <c r="X4092">
        <v>0</v>
      </c>
      <c r="Y4092">
        <v>0</v>
      </c>
      <c r="Z4092">
        <v>0</v>
      </c>
      <c r="AA4092">
        <v>0</v>
      </c>
      <c r="AB4092">
        <v>11</v>
      </c>
      <c r="AC4092">
        <v>16</v>
      </c>
      <c r="AD4092">
        <v>6160.4830300429185</v>
      </c>
      <c r="AE4092">
        <v>6.1604830300429185</v>
      </c>
      <c r="AF4092">
        <v>12.959221943999999</v>
      </c>
      <c r="AG4092">
        <v>0.43575081906251312</v>
      </c>
      <c r="AH4092">
        <v>30</v>
      </c>
      <c r="AI4092">
        <v>7332.3249999999998</v>
      </c>
      <c r="AJ4092">
        <v>7.332325</v>
      </c>
      <c r="AK4092">
        <v>6.8776270000000004</v>
      </c>
      <c r="AL4092">
        <v>0.23125860575634377</v>
      </c>
      <c r="AM4092">
        <v>10205</v>
      </c>
      <c r="AN4092">
        <v>148106.10800000001</v>
      </c>
      <c r="AO4092">
        <v>148.10610800000001</v>
      </c>
      <c r="AP4092">
        <v>138.921639</v>
      </c>
      <c r="AQ4092">
        <v>4.6712077500751512</v>
      </c>
      <c r="AR4092">
        <v>12895</v>
      </c>
      <c r="AS4092">
        <v>157299.62600000799</v>
      </c>
      <c r="AT4092">
        <v>157.299626000003</v>
      </c>
      <c r="AU4092">
        <v>147.545041355173</v>
      </c>
      <c r="AV4092">
        <v>4.9611676454770501</v>
      </c>
      <c r="AW4092">
        <v>42</v>
      </c>
      <c r="AX4092">
        <v>57</v>
      </c>
      <c r="AY4092">
        <v>15271.7</v>
      </c>
      <c r="AZ4092">
        <v>15.271699999999999</v>
      </c>
      <c r="BA4092">
        <v>47.910825000000003</v>
      </c>
      <c r="BB4092">
        <v>1.61099032996936</v>
      </c>
      <c r="BC4092">
        <v>37</v>
      </c>
      <c r="BD4092">
        <v>56332</v>
      </c>
      <c r="BE4092">
        <v>56.332000000000001</v>
      </c>
      <c r="BF4092">
        <v>128.28657999999999</v>
      </c>
      <c r="BG4092">
        <v>4.313606368599177</v>
      </c>
      <c r="BH4092">
        <v>13002</v>
      </c>
      <c r="BI4092">
        <v>241.36980903004593</v>
      </c>
      <c r="BJ4092">
        <v>374.020576299173</v>
      </c>
      <c r="BK4092">
        <v>12.576354751301713</v>
      </c>
      <c r="BL4092" t="s">
        <v>712</v>
      </c>
    </row>
    <row r="4093" spans="1:64">
      <c r="A4093" t="s">
        <v>5250</v>
      </c>
      <c r="B4093" t="s">
        <v>5240</v>
      </c>
      <c r="C4093" t="s">
        <v>712</v>
      </c>
      <c r="D4093" t="s">
        <v>929</v>
      </c>
      <c r="E4093">
        <v>2024</v>
      </c>
      <c r="F4093">
        <v>1061.0899999999999</v>
      </c>
      <c r="G4093">
        <v>186.61</v>
      </c>
      <c r="H4093">
        <v>408046</v>
      </c>
      <c r="I4093">
        <v>2798.0114709413556</v>
      </c>
      <c r="J4093">
        <v>17</v>
      </c>
      <c r="K4093">
        <v>21</v>
      </c>
      <c r="L4093">
        <v>6023</v>
      </c>
      <c r="M4093">
        <v>6.0230000000000015</v>
      </c>
      <c r="N4093">
        <v>35.644114000000002</v>
      </c>
      <c r="O4093">
        <v>1.2739087873720543</v>
      </c>
      <c r="P4093">
        <v>0</v>
      </c>
      <c r="Q4093">
        <v>0</v>
      </c>
      <c r="R4093">
        <v>0</v>
      </c>
      <c r="S4093">
        <v>0</v>
      </c>
      <c r="T4093">
        <v>0</v>
      </c>
      <c r="U4093">
        <v>0</v>
      </c>
      <c r="V4093">
        <v>0</v>
      </c>
      <c r="W4093">
        <v>0</v>
      </c>
      <c r="X4093">
        <v>0</v>
      </c>
      <c r="Y4093">
        <v>0</v>
      </c>
      <c r="Z4093">
        <v>0</v>
      </c>
      <c r="AA4093">
        <v>0</v>
      </c>
      <c r="AB4093">
        <v>11</v>
      </c>
      <c r="AC4093">
        <v>16</v>
      </c>
      <c r="AD4093">
        <v>5719.413545064378</v>
      </c>
      <c r="AE4093">
        <v>5.7194135450643779</v>
      </c>
      <c r="AF4093">
        <v>12.510533130000002</v>
      </c>
      <c r="AG4093">
        <v>0.44712229595652775</v>
      </c>
      <c r="AH4093">
        <v>44</v>
      </c>
      <c r="AI4093">
        <v>10099.325000000003</v>
      </c>
      <c r="AJ4093">
        <v>10.099325000000007</v>
      </c>
      <c r="AK4093">
        <v>9.1090236712712898</v>
      </c>
      <c r="AL4093">
        <v>0.32555347845685112</v>
      </c>
      <c r="AM4093">
        <v>12869</v>
      </c>
      <c r="AN4093">
        <v>196418.06199999945</v>
      </c>
      <c r="AO4093">
        <v>196.41806199999971</v>
      </c>
      <c r="AP4093">
        <v>177.15805523866473</v>
      </c>
      <c r="AQ4093">
        <v>6.331570012436802</v>
      </c>
      <c r="AR4093">
        <v>17717</v>
      </c>
      <c r="AS4093">
        <v>210472.40700000004</v>
      </c>
      <c r="AT4093">
        <v>210.47240699999224</v>
      </c>
      <c r="AU4093">
        <v>189.83428471826289</v>
      </c>
      <c r="AV4093">
        <v>6.7846142408556869</v>
      </c>
      <c r="AW4093">
        <v>42</v>
      </c>
      <c r="AX4093">
        <v>55</v>
      </c>
      <c r="AY4093">
        <v>12671.7</v>
      </c>
      <c r="AZ4093">
        <v>12.671700000000003</v>
      </c>
      <c r="BA4093">
        <v>38.895427399999988</v>
      </c>
      <c r="BB4093">
        <v>1.3901096476532355</v>
      </c>
      <c r="BC4093">
        <v>37</v>
      </c>
      <c r="BD4093">
        <v>56332</v>
      </c>
      <c r="BE4093">
        <v>56.332000000000001</v>
      </c>
      <c r="BF4093">
        <v>111.96195003098718</v>
      </c>
      <c r="BG4093">
        <v>4.0014828814593457</v>
      </c>
      <c r="BH4093">
        <v>17824</v>
      </c>
      <c r="BI4093">
        <v>291.21852054505666</v>
      </c>
      <c r="BJ4093">
        <v>388.84630927925002</v>
      </c>
      <c r="BK4093">
        <v>13.897237853296849</v>
      </c>
      <c r="BL4093" t="s">
        <v>712</v>
      </c>
    </row>
    <row r="4094" spans="1:64">
      <c r="A4094" t="s">
        <v>5251</v>
      </c>
      <c r="B4094" t="s">
        <v>5252</v>
      </c>
      <c r="C4094" t="s">
        <v>713</v>
      </c>
      <c r="D4094" t="s">
        <v>942</v>
      </c>
      <c r="E4094">
        <v>2012</v>
      </c>
      <c r="F4094" s="23">
        <v>44.42</v>
      </c>
      <c r="G4094" s="23">
        <v>7.66</v>
      </c>
      <c r="H4094" s="22">
        <v>17869</v>
      </c>
      <c r="I4094" s="34">
        <v>144.42889099999999</v>
      </c>
      <c r="J4094" s="22">
        <v>0</v>
      </c>
      <c r="K4094" s="22" t="s">
        <v>782</v>
      </c>
      <c r="L4094" s="23">
        <v>0</v>
      </c>
      <c r="M4094" s="23">
        <v>0</v>
      </c>
      <c r="N4094" s="23">
        <v>0</v>
      </c>
      <c r="O4094" s="14">
        <v>0</v>
      </c>
      <c r="P4094" s="22">
        <v>1</v>
      </c>
      <c r="Q4094" s="22" t="s">
        <v>782</v>
      </c>
      <c r="R4094" s="23">
        <v>210</v>
      </c>
      <c r="S4094" s="23">
        <v>0.21</v>
      </c>
      <c r="T4094" s="23">
        <v>0.11258899999999999</v>
      </c>
      <c r="U4094" s="14">
        <v>7.7954624743327844E-2</v>
      </c>
      <c r="V4094" s="22">
        <v>0</v>
      </c>
      <c r="W4094" s="22" t="s">
        <v>782</v>
      </c>
      <c r="X4094" s="23">
        <v>0</v>
      </c>
      <c r="Y4094" s="23">
        <v>0</v>
      </c>
      <c r="Z4094" s="23">
        <v>0</v>
      </c>
      <c r="AA4094" s="14">
        <v>0</v>
      </c>
      <c r="AB4094" s="22">
        <v>0</v>
      </c>
      <c r="AC4094" s="22" t="s">
        <v>782</v>
      </c>
      <c r="AD4094" s="23">
        <v>0</v>
      </c>
      <c r="AE4094" s="23">
        <v>0</v>
      </c>
      <c r="AF4094" s="23">
        <v>0</v>
      </c>
      <c r="AG4094" s="14">
        <v>0</v>
      </c>
      <c r="AH4094" s="22" t="s">
        <v>782</v>
      </c>
      <c r="AI4094" s="23" t="s">
        <v>782</v>
      </c>
      <c r="AJ4094" s="23" t="s">
        <v>782</v>
      </c>
      <c r="AK4094" s="23" t="s">
        <v>782</v>
      </c>
      <c r="AL4094" s="14" t="s">
        <v>782</v>
      </c>
      <c r="AM4094" s="22" t="s">
        <v>782</v>
      </c>
      <c r="AN4094" s="23" t="s">
        <v>782</v>
      </c>
      <c r="AO4094" s="23" t="s">
        <v>782</v>
      </c>
      <c r="AP4094" s="23" t="s">
        <v>782</v>
      </c>
      <c r="AQ4094" s="14" t="s">
        <v>782</v>
      </c>
      <c r="AR4094" s="22">
        <v>89</v>
      </c>
      <c r="AS4094" s="23">
        <v>803.33099999999979</v>
      </c>
      <c r="AT4094" s="23">
        <v>0.8033309999999998</v>
      </c>
      <c r="AU4094" s="23">
        <v>0.61464799999999997</v>
      </c>
      <c r="AV4094" s="14">
        <v>0.42557136300381893</v>
      </c>
      <c r="AW4094" s="22">
        <v>2</v>
      </c>
      <c r="AX4094" s="22" t="s">
        <v>782</v>
      </c>
      <c r="AY4094" s="23">
        <v>359</v>
      </c>
      <c r="AZ4094" s="23">
        <v>0.35899999999999999</v>
      </c>
      <c r="BA4094" s="23">
        <v>1.0536669999999999</v>
      </c>
      <c r="BB4094" s="14">
        <v>0.72954032444935124</v>
      </c>
      <c r="BC4094" s="22">
        <v>0</v>
      </c>
      <c r="BD4094" s="23">
        <v>0</v>
      </c>
      <c r="BE4094" s="23">
        <v>0</v>
      </c>
      <c r="BF4094" s="23">
        <v>0</v>
      </c>
      <c r="BG4094" s="14">
        <v>0</v>
      </c>
      <c r="BH4094" s="22">
        <v>92</v>
      </c>
      <c r="BI4094" s="23">
        <v>1.3723309999999997</v>
      </c>
      <c r="BJ4094" s="23">
        <v>1.780904</v>
      </c>
      <c r="BK4094" s="14">
        <v>1.233066312196498</v>
      </c>
      <c r="BL4094" t="s">
        <v>713</v>
      </c>
    </row>
    <row r="4095" spans="1:64">
      <c r="A4095" t="s">
        <v>5253</v>
      </c>
      <c r="B4095" t="s">
        <v>5252</v>
      </c>
      <c r="C4095" t="s">
        <v>713</v>
      </c>
      <c r="D4095" t="s">
        <v>942</v>
      </c>
      <c r="E4095">
        <v>2015</v>
      </c>
      <c r="F4095" s="23">
        <v>44.42</v>
      </c>
      <c r="G4095" s="23">
        <v>7.62</v>
      </c>
      <c r="H4095" s="22">
        <v>17375</v>
      </c>
      <c r="I4095" s="34">
        <v>140.7010551818002</v>
      </c>
      <c r="J4095" s="13">
        <v>0</v>
      </c>
      <c r="K4095" s="13">
        <v>0</v>
      </c>
      <c r="L4095" s="19">
        <v>0</v>
      </c>
      <c r="M4095" s="35">
        <v>0</v>
      </c>
      <c r="N4095" s="19">
        <v>0</v>
      </c>
      <c r="O4095" s="17">
        <v>0</v>
      </c>
      <c r="P4095" s="36">
        <v>0</v>
      </c>
      <c r="Q4095" s="37">
        <v>0</v>
      </c>
      <c r="R4095" s="38">
        <v>0</v>
      </c>
      <c r="S4095" s="27">
        <v>0</v>
      </c>
      <c r="T4095" s="23">
        <v>0</v>
      </c>
      <c r="U4095" s="17">
        <v>0</v>
      </c>
      <c r="V4095" s="22">
        <v>0</v>
      </c>
      <c r="W4095" s="22">
        <v>0</v>
      </c>
      <c r="X4095" s="23">
        <v>0</v>
      </c>
      <c r="Y4095" s="27">
        <v>0</v>
      </c>
      <c r="Z4095" s="27">
        <v>0</v>
      </c>
      <c r="AA4095" s="14">
        <v>0</v>
      </c>
      <c r="AB4095" s="39">
        <v>2</v>
      </c>
      <c r="AC4095" s="22" t="s">
        <v>782</v>
      </c>
      <c r="AD4095" s="23">
        <v>210</v>
      </c>
      <c r="AE4095" s="23">
        <v>0.21</v>
      </c>
      <c r="AF4095" s="23">
        <v>1.6213972320000001</v>
      </c>
      <c r="AG4095" s="14">
        <v>1.15237034285563</v>
      </c>
      <c r="AH4095" s="22" t="s">
        <v>782</v>
      </c>
      <c r="AI4095" s="23" t="s">
        <v>782</v>
      </c>
      <c r="AJ4095" s="23" t="s">
        <v>782</v>
      </c>
      <c r="AK4095" s="23" t="s">
        <v>782</v>
      </c>
      <c r="AL4095" s="14" t="s">
        <v>782</v>
      </c>
      <c r="AM4095" s="22" t="s">
        <v>782</v>
      </c>
      <c r="AN4095" s="23" t="s">
        <v>782</v>
      </c>
      <c r="AO4095" s="23" t="s">
        <v>782</v>
      </c>
      <c r="AP4095" s="23" t="s">
        <v>782</v>
      </c>
      <c r="AQ4095" s="14" t="s">
        <v>782</v>
      </c>
      <c r="AR4095" s="40">
        <v>107</v>
      </c>
      <c r="AS4095" s="41">
        <v>1041.5009999999997</v>
      </c>
      <c r="AT4095" s="23">
        <v>1.0415009999999998</v>
      </c>
      <c r="AU4095" s="23">
        <v>0.92502241567880794</v>
      </c>
      <c r="AV4095" s="14">
        <v>0.65743815103844394</v>
      </c>
      <c r="AW4095" s="22">
        <v>2</v>
      </c>
      <c r="AX4095" s="22" t="s">
        <v>782</v>
      </c>
      <c r="AY4095" s="23">
        <v>640.5</v>
      </c>
      <c r="AZ4095" s="23">
        <v>0.64049999999999996</v>
      </c>
      <c r="BA4095" s="23">
        <v>1.6689791306245889</v>
      </c>
      <c r="BB4095" s="14">
        <v>1.186188069782488</v>
      </c>
      <c r="BC4095" s="42">
        <v>0</v>
      </c>
      <c r="BD4095" s="46">
        <v>0</v>
      </c>
      <c r="BE4095" s="44">
        <v>0</v>
      </c>
      <c r="BF4095" s="23">
        <v>0</v>
      </c>
      <c r="BG4095" s="14">
        <v>0</v>
      </c>
      <c r="BH4095" s="22">
        <v>111</v>
      </c>
      <c r="BI4095" s="23">
        <v>1.8920009999999996</v>
      </c>
      <c r="BJ4095" s="23">
        <v>4.2153987783033973</v>
      </c>
      <c r="BK4095" s="14">
        <v>2.9959965636765622</v>
      </c>
      <c r="BL4095" t="s">
        <v>713</v>
      </c>
    </row>
    <row r="4096" spans="1:64">
      <c r="A4096" t="s">
        <v>5254</v>
      </c>
      <c r="B4096" t="s">
        <v>5252</v>
      </c>
      <c r="C4096" t="s">
        <v>713</v>
      </c>
      <c r="D4096" t="s">
        <v>942</v>
      </c>
      <c r="E4096">
        <v>2016</v>
      </c>
      <c r="F4096" s="23">
        <v>44.42</v>
      </c>
      <c r="G4096" s="23">
        <v>7.59</v>
      </c>
      <c r="H4096" s="22">
        <v>17218</v>
      </c>
      <c r="I4096" s="34">
        <v>147.72943026106833</v>
      </c>
      <c r="J4096" s="13">
        <v>0</v>
      </c>
      <c r="K4096" s="13">
        <v>0</v>
      </c>
      <c r="L4096" s="19">
        <v>0</v>
      </c>
      <c r="M4096" s="35">
        <v>0</v>
      </c>
      <c r="N4096" s="19">
        <v>0</v>
      </c>
      <c r="O4096" s="17">
        <v>0</v>
      </c>
      <c r="P4096" s="13">
        <v>0</v>
      </c>
      <c r="Q4096" s="13">
        <v>0</v>
      </c>
      <c r="R4096" s="19">
        <v>0</v>
      </c>
      <c r="S4096" s="27">
        <v>0</v>
      </c>
      <c r="T4096" s="19">
        <v>0</v>
      </c>
      <c r="U4096" s="17">
        <v>0</v>
      </c>
      <c r="V4096" s="13">
        <v>0</v>
      </c>
      <c r="W4096" s="13">
        <v>0</v>
      </c>
      <c r="X4096" s="19">
        <v>0</v>
      </c>
      <c r="Y4096" s="27">
        <v>0</v>
      </c>
      <c r="Z4096" s="19">
        <v>0</v>
      </c>
      <c r="AA4096" s="14">
        <v>0</v>
      </c>
      <c r="AB4096" s="13">
        <v>2</v>
      </c>
      <c r="AC4096" s="22" t="s">
        <v>782</v>
      </c>
      <c r="AD4096" s="19">
        <v>210</v>
      </c>
      <c r="AE4096" s="23">
        <v>0.21</v>
      </c>
      <c r="AF4096" s="19">
        <v>1.6432151609999999</v>
      </c>
      <c r="AG4096" s="14">
        <v>1.1123140176578898</v>
      </c>
      <c r="AH4096" s="22" t="s">
        <v>782</v>
      </c>
      <c r="AI4096" s="23" t="s">
        <v>782</v>
      </c>
      <c r="AJ4096" s="23" t="s">
        <v>782</v>
      </c>
      <c r="AK4096" s="23" t="s">
        <v>782</v>
      </c>
      <c r="AL4096" s="14" t="s">
        <v>782</v>
      </c>
      <c r="AM4096" s="22" t="s">
        <v>782</v>
      </c>
      <c r="AN4096" s="23" t="s">
        <v>782</v>
      </c>
      <c r="AO4096" s="23" t="s">
        <v>782</v>
      </c>
      <c r="AP4096" s="23" t="s">
        <v>782</v>
      </c>
      <c r="AQ4096" s="14" t="s">
        <v>782</v>
      </c>
      <c r="AR4096" s="13">
        <v>112</v>
      </c>
      <c r="AS4096" s="19">
        <v>1309.9209999999996</v>
      </c>
      <c r="AT4096" s="23">
        <v>1.3099209999999997</v>
      </c>
      <c r="AU4096" s="19">
        <v>1.1632098480000002</v>
      </c>
      <c r="AV4096" s="14">
        <v>0.78739208967662611</v>
      </c>
      <c r="AW4096" s="13">
        <v>2</v>
      </c>
      <c r="AX4096" s="22" t="s">
        <v>782</v>
      </c>
      <c r="AY4096" s="19">
        <v>640.5</v>
      </c>
      <c r="AZ4096" s="23">
        <v>0.64049999999999996</v>
      </c>
      <c r="BA4096" s="19">
        <v>1.9678369999999998</v>
      </c>
      <c r="BB4096" s="14">
        <v>1.3320548224699889</v>
      </c>
      <c r="BC4096" s="13">
        <v>0</v>
      </c>
      <c r="BD4096" s="19">
        <v>0</v>
      </c>
      <c r="BE4096" s="44">
        <v>0</v>
      </c>
      <c r="BF4096" s="19">
        <v>0</v>
      </c>
      <c r="BG4096" s="14">
        <v>0</v>
      </c>
      <c r="BH4096" s="22">
        <v>116</v>
      </c>
      <c r="BI4096" s="23">
        <v>2.1604209999999995</v>
      </c>
      <c r="BJ4096" s="23">
        <v>4.7742620090000001</v>
      </c>
      <c r="BK4096" s="14">
        <v>3.2317609298045049</v>
      </c>
      <c r="BL4096" t="s">
        <v>713</v>
      </c>
    </row>
    <row r="4097" spans="1:64">
      <c r="A4097" t="s">
        <v>5255</v>
      </c>
      <c r="B4097" t="s">
        <v>5252</v>
      </c>
      <c r="C4097" t="s">
        <v>713</v>
      </c>
      <c r="D4097" t="s">
        <v>942</v>
      </c>
      <c r="E4097">
        <v>2017</v>
      </c>
      <c r="F4097" s="23">
        <v>44.42</v>
      </c>
      <c r="G4097" s="23">
        <v>7.61</v>
      </c>
      <c r="H4097" s="22">
        <v>17081</v>
      </c>
      <c r="I4097" s="34">
        <v>134.17143373313309</v>
      </c>
      <c r="J4097" s="13">
        <v>0</v>
      </c>
      <c r="K4097" s="13">
        <v>0</v>
      </c>
      <c r="L4097" s="19">
        <v>0</v>
      </c>
      <c r="M4097" s="19">
        <v>0</v>
      </c>
      <c r="N4097" s="19">
        <v>0</v>
      </c>
      <c r="O4097" s="17">
        <v>0</v>
      </c>
      <c r="P4097" s="13">
        <v>0</v>
      </c>
      <c r="Q4097" s="13">
        <v>0</v>
      </c>
      <c r="R4097" s="19">
        <v>0</v>
      </c>
      <c r="S4097" s="19">
        <v>0</v>
      </c>
      <c r="T4097" s="19">
        <v>0</v>
      </c>
      <c r="U4097" s="17">
        <v>0</v>
      </c>
      <c r="V4097" s="13">
        <v>0</v>
      </c>
      <c r="W4097" s="13">
        <v>0</v>
      </c>
      <c r="X4097" s="19">
        <v>0</v>
      </c>
      <c r="Y4097" s="19">
        <v>0</v>
      </c>
      <c r="Z4097" s="19">
        <v>0</v>
      </c>
      <c r="AA4097" s="14">
        <v>0</v>
      </c>
      <c r="AB4097" s="13">
        <v>2</v>
      </c>
      <c r="AC4097" s="22" t="s">
        <v>782</v>
      </c>
      <c r="AD4097" s="19">
        <v>210</v>
      </c>
      <c r="AE4097" s="19">
        <v>0.21</v>
      </c>
      <c r="AF4097" s="19">
        <v>1.6108350930000002</v>
      </c>
      <c r="AG4097" s="14">
        <v>1.2005797718491631</v>
      </c>
      <c r="AH4097" s="22" t="s">
        <v>782</v>
      </c>
      <c r="AI4097" s="23" t="s">
        <v>782</v>
      </c>
      <c r="AJ4097" s="23" t="s">
        <v>782</v>
      </c>
      <c r="AK4097" s="23" t="s">
        <v>782</v>
      </c>
      <c r="AL4097" s="14" t="s">
        <v>782</v>
      </c>
      <c r="AM4097" s="22" t="s">
        <v>782</v>
      </c>
      <c r="AN4097" s="23" t="s">
        <v>782</v>
      </c>
      <c r="AO4097" s="23" t="s">
        <v>782</v>
      </c>
      <c r="AP4097" s="23" t="s">
        <v>782</v>
      </c>
      <c r="AQ4097" s="14" t="s">
        <v>782</v>
      </c>
      <c r="AR4097" s="13">
        <v>124</v>
      </c>
      <c r="AS4097" s="19">
        <v>1387.0009999999993</v>
      </c>
      <c r="AT4097" s="19">
        <v>1.3870010000000004</v>
      </c>
      <c r="AU4097" s="19">
        <v>1.2316568880000005</v>
      </c>
      <c r="AV4097" s="14">
        <v>0.91797251749561348</v>
      </c>
      <c r="AW4097" s="13">
        <v>2</v>
      </c>
      <c r="AX4097" s="22" t="s">
        <v>782</v>
      </c>
      <c r="AY4097" s="19">
        <v>640.5</v>
      </c>
      <c r="AZ4097" s="19">
        <v>0.64049999999999996</v>
      </c>
      <c r="BA4097" s="19">
        <v>1.0299239999999998</v>
      </c>
      <c r="BB4097" s="14">
        <v>0.76761794321175558</v>
      </c>
      <c r="BC4097" s="13">
        <v>0</v>
      </c>
      <c r="BD4097" s="19">
        <v>0</v>
      </c>
      <c r="BE4097" s="19">
        <v>0</v>
      </c>
      <c r="BF4097" s="19">
        <v>0</v>
      </c>
      <c r="BG4097" s="14">
        <v>0</v>
      </c>
      <c r="BH4097" s="22">
        <v>128</v>
      </c>
      <c r="BI4097" s="23">
        <v>2.2375010000000004</v>
      </c>
      <c r="BJ4097" s="23">
        <v>3.8724159810000005</v>
      </c>
      <c r="BK4097" s="14">
        <v>2.8861702325565322</v>
      </c>
      <c r="BL4097" t="s">
        <v>713</v>
      </c>
    </row>
    <row r="4098" spans="1:64">
      <c r="A4098" t="s">
        <v>5256</v>
      </c>
      <c r="B4098" t="s">
        <v>5252</v>
      </c>
      <c r="C4098" t="s">
        <v>713</v>
      </c>
      <c r="D4098" t="s">
        <v>942</v>
      </c>
      <c r="E4098">
        <v>2018</v>
      </c>
      <c r="F4098" s="23">
        <v>44.42</v>
      </c>
      <c r="G4098" s="23">
        <v>7.68</v>
      </c>
      <c r="H4098" s="22">
        <v>16922</v>
      </c>
      <c r="I4098" s="34">
        <v>134.18096972700184</v>
      </c>
      <c r="J4098" s="13">
        <v>0</v>
      </c>
      <c r="K4098" s="13">
        <v>0</v>
      </c>
      <c r="L4098" s="19">
        <v>0</v>
      </c>
      <c r="M4098" s="19">
        <v>0</v>
      </c>
      <c r="N4098" s="19">
        <v>0</v>
      </c>
      <c r="O4098" s="17">
        <v>0</v>
      </c>
      <c r="P4098" s="13">
        <v>0</v>
      </c>
      <c r="Q4098" s="13">
        <v>0</v>
      </c>
      <c r="R4098" s="19">
        <v>0</v>
      </c>
      <c r="S4098" s="19">
        <v>0</v>
      </c>
      <c r="T4098" s="19">
        <v>0</v>
      </c>
      <c r="U4098" s="17">
        <v>0</v>
      </c>
      <c r="V4098" s="13">
        <v>0</v>
      </c>
      <c r="W4098" s="13">
        <v>0</v>
      </c>
      <c r="X4098" s="19">
        <v>0</v>
      </c>
      <c r="Y4098" s="19">
        <v>0</v>
      </c>
      <c r="Z4098" s="19">
        <v>0</v>
      </c>
      <c r="AA4098" s="14">
        <v>0</v>
      </c>
      <c r="AB4098" s="13">
        <v>2</v>
      </c>
      <c r="AC4098" s="22" t="s">
        <v>782</v>
      </c>
      <c r="AD4098" s="19">
        <v>210</v>
      </c>
      <c r="AE4098" s="19">
        <v>0.21</v>
      </c>
      <c r="AF4098" s="19">
        <v>1.6493079749999999</v>
      </c>
      <c r="AG4098" s="14">
        <v>1.2291668321935687</v>
      </c>
      <c r="AH4098" s="22" t="s">
        <v>782</v>
      </c>
      <c r="AI4098" s="23" t="s">
        <v>782</v>
      </c>
      <c r="AJ4098" s="23" t="s">
        <v>782</v>
      </c>
      <c r="AK4098" s="23" t="s">
        <v>782</v>
      </c>
      <c r="AL4098" s="14" t="s">
        <v>782</v>
      </c>
      <c r="AM4098" s="22" t="s">
        <v>782</v>
      </c>
      <c r="AN4098" s="23" t="s">
        <v>782</v>
      </c>
      <c r="AO4098" s="23" t="s">
        <v>782</v>
      </c>
      <c r="AP4098" s="23" t="s">
        <v>782</v>
      </c>
      <c r="AQ4098" s="14" t="s">
        <v>782</v>
      </c>
      <c r="AR4098" s="13">
        <v>129</v>
      </c>
      <c r="AS4098" s="19">
        <v>1411.8159999999993</v>
      </c>
      <c r="AT4098" s="19">
        <v>1.4118160000000002</v>
      </c>
      <c r="AU4098" s="19">
        <v>1.2536926080000006</v>
      </c>
      <c r="AV4098" s="14">
        <v>0.93432966727748612</v>
      </c>
      <c r="AW4098" s="13">
        <v>2</v>
      </c>
      <c r="AX4098" s="22" t="s">
        <v>782</v>
      </c>
      <c r="AY4098" s="19">
        <v>640.5</v>
      </c>
      <c r="AZ4098" s="19">
        <v>0.64049999999999996</v>
      </c>
      <c r="BA4098" s="19">
        <v>1.9678369999999998</v>
      </c>
      <c r="BB4098" s="14">
        <v>1.4665544629791143</v>
      </c>
      <c r="BC4098" s="13">
        <v>0</v>
      </c>
      <c r="BD4098" s="19">
        <v>0</v>
      </c>
      <c r="BE4098" s="19">
        <v>0</v>
      </c>
      <c r="BF4098" s="19">
        <v>0</v>
      </c>
      <c r="BG4098" s="14">
        <v>0</v>
      </c>
      <c r="BH4098" s="22">
        <v>133</v>
      </c>
      <c r="BI4098" s="23">
        <v>2.2623160000000002</v>
      </c>
      <c r="BJ4098" s="23">
        <v>4.8708375830000001</v>
      </c>
      <c r="BK4098" s="14">
        <v>3.6300509624501691</v>
      </c>
      <c r="BL4098" t="s">
        <v>713</v>
      </c>
    </row>
    <row r="4099" spans="1:64">
      <c r="A4099" t="s">
        <v>5257</v>
      </c>
      <c r="B4099" t="s">
        <v>5252</v>
      </c>
      <c r="C4099" t="s">
        <v>713</v>
      </c>
      <c r="D4099" t="s">
        <v>942</v>
      </c>
      <c r="E4099">
        <v>2019</v>
      </c>
      <c r="F4099" s="23">
        <v>44.42</v>
      </c>
      <c r="G4099" s="23">
        <v>7.68</v>
      </c>
      <c r="H4099" s="22">
        <v>16718</v>
      </c>
      <c r="I4099" s="34">
        <v>135.6956983103056</v>
      </c>
      <c r="J4099" s="22">
        <v>0</v>
      </c>
      <c r="K4099" s="22">
        <v>0</v>
      </c>
      <c r="L4099" s="23">
        <v>0</v>
      </c>
      <c r="M4099" s="23">
        <v>0</v>
      </c>
      <c r="N4099" s="23">
        <v>0</v>
      </c>
      <c r="O4099" s="14">
        <v>0</v>
      </c>
      <c r="P4099" s="22">
        <v>0</v>
      </c>
      <c r="Q4099" s="22">
        <v>0</v>
      </c>
      <c r="R4099" s="23">
        <v>0</v>
      </c>
      <c r="S4099" s="23">
        <v>0</v>
      </c>
      <c r="T4099" s="23">
        <v>0</v>
      </c>
      <c r="U4099" s="14">
        <v>0</v>
      </c>
      <c r="V4099" s="22">
        <v>0</v>
      </c>
      <c r="W4099" s="22">
        <v>0</v>
      </c>
      <c r="X4099" s="23">
        <v>0</v>
      </c>
      <c r="Y4099" s="23">
        <v>0</v>
      </c>
      <c r="Z4099" s="23">
        <v>0</v>
      </c>
      <c r="AA4099" s="14">
        <v>0</v>
      </c>
      <c r="AB4099" s="22">
        <v>2</v>
      </c>
      <c r="AC4099" s="22">
        <v>2</v>
      </c>
      <c r="AD4099" s="23">
        <v>530.6946952789699</v>
      </c>
      <c r="AE4099" s="23">
        <v>0.53069469527896995</v>
      </c>
      <c r="AF4099" s="23">
        <v>1.6151283539999999</v>
      </c>
      <c r="AG4099" s="14">
        <v>1.1902575940959925</v>
      </c>
      <c r="AH4099" s="22">
        <v>0</v>
      </c>
      <c r="AI4099" s="23">
        <v>0</v>
      </c>
      <c r="AJ4099" s="23">
        <v>0</v>
      </c>
      <c r="AK4099" s="23">
        <v>0</v>
      </c>
      <c r="AL4099" s="14">
        <v>0</v>
      </c>
      <c r="AM4099" s="22">
        <v>134</v>
      </c>
      <c r="AN4099" s="23">
        <v>2043.5309999999993</v>
      </c>
      <c r="AO4099" s="23">
        <v>2.0435310000000002</v>
      </c>
      <c r="AP4099" s="23">
        <v>1.8146555280000007</v>
      </c>
      <c r="AQ4099" s="14">
        <v>1.3372977556372427</v>
      </c>
      <c r="AR4099" s="22">
        <v>134</v>
      </c>
      <c r="AS4099" s="23">
        <v>2043.5309999999993</v>
      </c>
      <c r="AT4099" s="23">
        <v>2.0435310000000002</v>
      </c>
      <c r="AU4099" s="23">
        <v>1.8146555280000007</v>
      </c>
      <c r="AV4099" s="14">
        <v>1.3372977556372427</v>
      </c>
      <c r="AW4099" s="22">
        <v>2</v>
      </c>
      <c r="AX4099" s="22" t="s">
        <v>782</v>
      </c>
      <c r="AY4099" s="23">
        <v>640.5</v>
      </c>
      <c r="AZ4099" s="23">
        <v>0.64049999999999996</v>
      </c>
      <c r="BA4099" s="23">
        <v>1.9678369999999998</v>
      </c>
      <c r="BB4099" s="14">
        <v>1.4501837748017614</v>
      </c>
      <c r="BC4099" s="22">
        <v>0</v>
      </c>
      <c r="BD4099" s="23">
        <v>0</v>
      </c>
      <c r="BE4099" s="23">
        <v>0</v>
      </c>
      <c r="BF4099" s="23">
        <v>0</v>
      </c>
      <c r="BG4099" s="14">
        <v>0</v>
      </c>
      <c r="BH4099" s="22">
        <v>138</v>
      </c>
      <c r="BI4099" s="23">
        <v>3.21472569527897</v>
      </c>
      <c r="BJ4099" s="23">
        <v>5.397620882</v>
      </c>
      <c r="BK4099" s="14">
        <v>3.9777391245349971</v>
      </c>
      <c r="BL4099" t="s">
        <v>713</v>
      </c>
    </row>
    <row r="4100" spans="1:64">
      <c r="A4100" t="s">
        <v>5258</v>
      </c>
      <c r="B4100" t="s">
        <v>5252</v>
      </c>
      <c r="C4100" t="s">
        <v>713</v>
      </c>
      <c r="D4100" t="s">
        <v>942</v>
      </c>
      <c r="E4100">
        <v>2020</v>
      </c>
      <c r="F4100" s="23">
        <v>44.42</v>
      </c>
      <c r="G4100" s="23">
        <v>7.76</v>
      </c>
      <c r="H4100" s="22">
        <v>16527</v>
      </c>
      <c r="I4100" s="34">
        <v>134.61747889425331</v>
      </c>
      <c r="J4100" s="22">
        <v>0</v>
      </c>
      <c r="K4100" s="22">
        <v>0</v>
      </c>
      <c r="L4100" s="23">
        <v>0</v>
      </c>
      <c r="M4100" s="23">
        <v>0</v>
      </c>
      <c r="N4100" s="23">
        <v>0</v>
      </c>
      <c r="O4100" s="14">
        <v>0</v>
      </c>
      <c r="P4100" s="22">
        <v>0</v>
      </c>
      <c r="Q4100" s="22">
        <v>0</v>
      </c>
      <c r="R4100" s="23">
        <v>0</v>
      </c>
      <c r="S4100" s="23">
        <v>0</v>
      </c>
      <c r="T4100" s="23">
        <v>0</v>
      </c>
      <c r="U4100" s="14">
        <v>0</v>
      </c>
      <c r="V4100" s="22">
        <v>0</v>
      </c>
      <c r="W4100" s="22">
        <v>0</v>
      </c>
      <c r="X4100" s="23">
        <v>0</v>
      </c>
      <c r="Y4100" s="23">
        <v>0</v>
      </c>
      <c r="Z4100" s="23">
        <v>0</v>
      </c>
      <c r="AA4100" s="14">
        <v>0</v>
      </c>
      <c r="AB4100" s="22">
        <v>2</v>
      </c>
      <c r="AC4100" s="22">
        <v>2</v>
      </c>
      <c r="AD4100" s="23">
        <v>491.90823605150217</v>
      </c>
      <c r="AE4100" s="23">
        <v>0.49190823605150213</v>
      </c>
      <c r="AF4100" s="23">
        <v>1.4451939810000001</v>
      </c>
      <c r="AG4100" s="14">
        <v>1.073555969752821</v>
      </c>
      <c r="AH4100" s="22">
        <v>0</v>
      </c>
      <c r="AI4100" s="23">
        <v>0</v>
      </c>
      <c r="AJ4100" s="23">
        <v>0</v>
      </c>
      <c r="AK4100" s="23">
        <v>0</v>
      </c>
      <c r="AL4100" s="14">
        <v>0</v>
      </c>
      <c r="AM4100" s="22">
        <v>162</v>
      </c>
      <c r="AN4100" s="23">
        <v>2990.4810000000011</v>
      </c>
      <c r="AO4100" s="23">
        <v>2.9904809999999999</v>
      </c>
      <c r="AP4100" s="23">
        <v>2.6555471280000003</v>
      </c>
      <c r="AQ4100" s="14">
        <v>1.9726614625475376</v>
      </c>
      <c r="AR4100" s="22">
        <v>162</v>
      </c>
      <c r="AS4100" s="23">
        <v>2990.4810000000011</v>
      </c>
      <c r="AT4100" s="23">
        <v>2.9904809999999999</v>
      </c>
      <c r="AU4100" s="23">
        <v>2.6555471280000003</v>
      </c>
      <c r="AV4100" s="14">
        <v>1.9726614625475376</v>
      </c>
      <c r="AW4100" s="22">
        <v>2</v>
      </c>
      <c r="AX4100" s="22">
        <v>2</v>
      </c>
      <c r="AY4100" s="23">
        <v>640.5</v>
      </c>
      <c r="AZ4100" s="23">
        <v>0.64049999999999996</v>
      </c>
      <c r="BA4100" s="23">
        <v>1.9678369999999998</v>
      </c>
      <c r="BB4100" s="14">
        <v>1.4617990294899252</v>
      </c>
      <c r="BC4100" s="22">
        <v>0</v>
      </c>
      <c r="BD4100" s="23">
        <v>0</v>
      </c>
      <c r="BE4100" s="23">
        <v>0</v>
      </c>
      <c r="BF4100" s="23">
        <v>0</v>
      </c>
      <c r="BG4100" s="14">
        <v>0</v>
      </c>
      <c r="BH4100" s="22">
        <v>166</v>
      </c>
      <c r="BI4100" s="23">
        <v>4.1228892360515017</v>
      </c>
      <c r="BJ4100" s="23">
        <v>6.0685781089999997</v>
      </c>
      <c r="BK4100" s="14">
        <v>4.5080164617902838</v>
      </c>
      <c r="BL4100" t="s">
        <v>713</v>
      </c>
    </row>
    <row r="4101" spans="1:64">
      <c r="A4101" t="s">
        <v>5259</v>
      </c>
      <c r="B4101" t="s">
        <v>5252</v>
      </c>
      <c r="C4101" t="s">
        <v>713</v>
      </c>
      <c r="D4101" t="s">
        <v>942</v>
      </c>
      <c r="E4101">
        <v>2021</v>
      </c>
      <c r="F4101" s="23">
        <v>44.42</v>
      </c>
      <c r="G4101" s="23">
        <v>7.92</v>
      </c>
      <c r="H4101" s="22">
        <v>16389</v>
      </c>
      <c r="I4101" s="34">
        <v>123.91</v>
      </c>
      <c r="J4101" s="22">
        <v>0</v>
      </c>
      <c r="K4101" s="22">
        <v>0</v>
      </c>
      <c r="L4101" s="23">
        <v>0</v>
      </c>
      <c r="M4101" s="23">
        <v>0</v>
      </c>
      <c r="N4101" s="23">
        <v>0</v>
      </c>
      <c r="O4101" s="14">
        <v>0</v>
      </c>
      <c r="P4101" s="22">
        <v>0</v>
      </c>
      <c r="Q4101" s="22">
        <v>0</v>
      </c>
      <c r="R4101" s="23">
        <v>0</v>
      </c>
      <c r="S4101" s="23">
        <v>0</v>
      </c>
      <c r="T4101" s="23">
        <v>0</v>
      </c>
      <c r="U4101" s="14">
        <v>0</v>
      </c>
      <c r="V4101" s="22">
        <v>0</v>
      </c>
      <c r="W4101" s="22">
        <v>0</v>
      </c>
      <c r="X4101" s="23">
        <v>0</v>
      </c>
      <c r="Y4101" s="23">
        <v>0</v>
      </c>
      <c r="Z4101" s="23">
        <v>0</v>
      </c>
      <c r="AA4101" s="14">
        <v>0</v>
      </c>
      <c r="AB4101" s="22">
        <v>2</v>
      </c>
      <c r="AC4101" s="22">
        <v>3</v>
      </c>
      <c r="AD4101" s="23">
        <v>270</v>
      </c>
      <c r="AE4101" s="23">
        <v>0.27</v>
      </c>
      <c r="AF4101" s="23">
        <v>1.4495872860000001</v>
      </c>
      <c r="AG4101" s="14">
        <v>1.17</v>
      </c>
      <c r="AH4101" s="22">
        <v>0</v>
      </c>
      <c r="AI4101" s="23">
        <v>0</v>
      </c>
      <c r="AJ4101" s="23">
        <v>0</v>
      </c>
      <c r="AK4101" s="23">
        <v>0</v>
      </c>
      <c r="AL4101" s="14">
        <v>0</v>
      </c>
      <c r="AM4101" s="22">
        <v>199</v>
      </c>
      <c r="AN4101" s="23">
        <v>3595.6309999999999</v>
      </c>
      <c r="AO4101" s="23">
        <v>3.595631</v>
      </c>
      <c r="AP4101" s="23">
        <v>3.2174530039999998</v>
      </c>
      <c r="AQ4101" s="14">
        <v>2.6</v>
      </c>
      <c r="AR4101" s="22">
        <v>199</v>
      </c>
      <c r="AS4101" s="23">
        <v>3595.6309999999999</v>
      </c>
      <c r="AT4101" s="23">
        <v>3.595631</v>
      </c>
      <c r="AU4101" s="23">
        <v>3.2174530039999998</v>
      </c>
      <c r="AV4101" s="14">
        <v>2.6</v>
      </c>
      <c r="AW4101" s="22">
        <v>3</v>
      </c>
      <c r="AX4101" s="22">
        <v>5</v>
      </c>
      <c r="AY4101" s="23">
        <v>716.5</v>
      </c>
      <c r="AZ4101" s="23">
        <v>0.71650000000000003</v>
      </c>
      <c r="BA4101" s="23">
        <v>2.9804010000000001</v>
      </c>
      <c r="BB4101" s="14">
        <v>2.41</v>
      </c>
      <c r="BC4101" s="22">
        <v>0</v>
      </c>
      <c r="BD4101" s="23">
        <v>0</v>
      </c>
      <c r="BE4101" s="23">
        <v>0</v>
      </c>
      <c r="BF4101" s="23">
        <v>0</v>
      </c>
      <c r="BG4101" s="14">
        <v>0</v>
      </c>
      <c r="BH4101" s="22">
        <v>204</v>
      </c>
      <c r="BI4101" s="23">
        <v>4.58</v>
      </c>
      <c r="BJ4101" s="23">
        <v>7.65</v>
      </c>
      <c r="BK4101" s="14">
        <v>6.17</v>
      </c>
      <c r="BL4101" t="s">
        <v>713</v>
      </c>
    </row>
    <row r="4102" spans="1:64">
      <c r="A4102" t="s">
        <v>5260</v>
      </c>
      <c r="B4102" t="s">
        <v>5252</v>
      </c>
      <c r="C4102" t="s">
        <v>713</v>
      </c>
      <c r="D4102" s="111" t="s">
        <v>942</v>
      </c>
      <c r="E4102" s="110">
        <v>2022</v>
      </c>
      <c r="F4102" s="23"/>
      <c r="G4102" s="23"/>
      <c r="H4102" s="22">
        <v>16430</v>
      </c>
      <c r="I4102" s="34">
        <v>119.07705215116326</v>
      </c>
      <c r="J4102" s="22">
        <v>0</v>
      </c>
      <c r="K4102" s="22">
        <v>0</v>
      </c>
      <c r="L4102" s="23">
        <v>0</v>
      </c>
      <c r="M4102" s="23">
        <v>0</v>
      </c>
      <c r="N4102" s="23">
        <v>0</v>
      </c>
      <c r="O4102" s="14">
        <v>0</v>
      </c>
      <c r="P4102" s="22">
        <v>0</v>
      </c>
      <c r="Q4102" s="22">
        <v>0</v>
      </c>
      <c r="R4102" s="23">
        <v>0</v>
      </c>
      <c r="S4102" s="23">
        <v>0</v>
      </c>
      <c r="T4102" s="23">
        <v>0</v>
      </c>
      <c r="U4102" s="14">
        <v>0</v>
      </c>
      <c r="V4102" s="22">
        <v>0</v>
      </c>
      <c r="W4102" s="22">
        <v>0</v>
      </c>
      <c r="X4102" s="23">
        <v>0</v>
      </c>
      <c r="Y4102" s="23">
        <v>0</v>
      </c>
      <c r="Z4102" s="23">
        <v>0</v>
      </c>
      <c r="AA4102" s="14">
        <v>0</v>
      </c>
      <c r="AB4102" s="22">
        <v>2</v>
      </c>
      <c r="AC4102" s="22">
        <v>3</v>
      </c>
      <c r="AD4102" s="23">
        <v>270</v>
      </c>
      <c r="AE4102" s="23">
        <v>0.27</v>
      </c>
      <c r="AF4102" s="23">
        <v>1.38325236</v>
      </c>
      <c r="AG4102" s="14">
        <v>1.1616447795869349</v>
      </c>
      <c r="AH4102" s="22">
        <v>3</v>
      </c>
      <c r="AI4102" s="23">
        <v>17.29</v>
      </c>
      <c r="AJ4102" s="23">
        <v>1.729E-2</v>
      </c>
      <c r="AK4102" s="23">
        <v>1.7711252146507921E-2</v>
      </c>
      <c r="AL4102" s="14">
        <v>1.4873774439783945E-2</v>
      </c>
      <c r="AM4102" s="22">
        <v>268</v>
      </c>
      <c r="AN4102" s="23">
        <v>4525.5610000000015</v>
      </c>
      <c r="AO4102" s="23">
        <v>4.5255610000000051</v>
      </c>
      <c r="AP4102" s="23">
        <v>4.6358213982303376</v>
      </c>
      <c r="AQ4102" s="14">
        <v>3.8931274451985591</v>
      </c>
      <c r="AR4102" s="22">
        <v>271</v>
      </c>
      <c r="AS4102" s="23">
        <v>4542.8509999999997</v>
      </c>
      <c r="AT4102" s="23">
        <v>4.5428510000000104</v>
      </c>
      <c r="AU4102" s="23">
        <v>4.6535326503768477</v>
      </c>
      <c r="AV4102" s="14">
        <v>3.9080012196383449</v>
      </c>
      <c r="AW4102" s="22">
        <v>3</v>
      </c>
      <c r="AX4102" s="22">
        <v>5</v>
      </c>
      <c r="AY4102" s="23">
        <v>716.5</v>
      </c>
      <c r="AZ4102" s="23">
        <v>0.71650000000000003</v>
      </c>
      <c r="BA4102" s="23">
        <v>2.9804010000000001</v>
      </c>
      <c r="BB4102" s="14">
        <v>2.5029180233791042</v>
      </c>
      <c r="BC4102" s="22">
        <v>0</v>
      </c>
      <c r="BD4102" s="23">
        <v>0</v>
      </c>
      <c r="BE4102" s="23">
        <v>0</v>
      </c>
      <c r="BF4102" s="23">
        <v>0</v>
      </c>
      <c r="BG4102" s="14">
        <v>0</v>
      </c>
      <c r="BH4102" s="22">
        <v>276</v>
      </c>
      <c r="BI4102" s="23">
        <v>5.5293510000000108</v>
      </c>
      <c r="BJ4102" s="23">
        <v>9.0171860103768484</v>
      </c>
      <c r="BK4102" s="14">
        <v>7.572564022604384</v>
      </c>
      <c r="BL4102" t="s">
        <v>713</v>
      </c>
    </row>
    <row r="4103" spans="1:64">
      <c r="A4103" t="s">
        <v>5261</v>
      </c>
      <c r="B4103" t="s">
        <v>5252</v>
      </c>
      <c r="C4103" t="s">
        <v>713</v>
      </c>
      <c r="D4103" t="s">
        <v>942</v>
      </c>
      <c r="E4103">
        <v>2023</v>
      </c>
      <c r="F4103">
        <v>44.42</v>
      </c>
      <c r="G4103">
        <v>8.1300000000000008</v>
      </c>
      <c r="H4103">
        <v>16657</v>
      </c>
      <c r="I4103">
        <v>119.07705215116326</v>
      </c>
      <c r="J4103">
        <v>0</v>
      </c>
      <c r="K4103">
        <v>0</v>
      </c>
      <c r="L4103">
        <v>0</v>
      </c>
      <c r="M4103">
        <v>0</v>
      </c>
      <c r="N4103">
        <v>0</v>
      </c>
      <c r="O4103">
        <v>0</v>
      </c>
      <c r="P4103">
        <v>0</v>
      </c>
      <c r="Q4103">
        <v>0</v>
      </c>
      <c r="R4103">
        <v>0</v>
      </c>
      <c r="S4103">
        <v>0</v>
      </c>
      <c r="T4103">
        <v>0</v>
      </c>
      <c r="U4103">
        <v>0</v>
      </c>
      <c r="V4103">
        <v>0</v>
      </c>
      <c r="W4103">
        <v>0</v>
      </c>
      <c r="X4103">
        <v>0</v>
      </c>
      <c r="Y4103">
        <v>0</v>
      </c>
      <c r="Z4103">
        <v>0</v>
      </c>
      <c r="AA4103">
        <v>0</v>
      </c>
      <c r="AB4103">
        <v>2</v>
      </c>
      <c r="AC4103">
        <v>3</v>
      </c>
      <c r="AD4103">
        <v>270</v>
      </c>
      <c r="AE4103">
        <v>0.27</v>
      </c>
      <c r="AF4103">
        <v>1.3353477</v>
      </c>
      <c r="AG4103">
        <v>1.1214148115665752</v>
      </c>
      <c r="AH4103">
        <v>7</v>
      </c>
      <c r="AI4103">
        <v>58.69</v>
      </c>
      <c r="AJ4103">
        <v>5.8689999999999999E-2</v>
      </c>
      <c r="AK4103">
        <v>5.5050000000000002E-2</v>
      </c>
      <c r="AL4103">
        <v>4.9937000000000002E-2</v>
      </c>
      <c r="AM4103">
        <v>358</v>
      </c>
      <c r="AN4103">
        <v>6287.0159999999996</v>
      </c>
      <c r="AO4103">
        <v>6.2870160000000004</v>
      </c>
      <c r="AP4103">
        <v>5.8971410000000004</v>
      </c>
      <c r="AQ4103">
        <v>4.9523740246053709</v>
      </c>
      <c r="AR4103">
        <v>422</v>
      </c>
      <c r="AS4103">
        <v>6380.3809999999903</v>
      </c>
      <c r="AT4103">
        <v>6.3803810000000096</v>
      </c>
      <c r="AU4103">
        <v>5.9847159363668503</v>
      </c>
      <c r="AV4103">
        <v>5.0259187880881591</v>
      </c>
      <c r="AW4103">
        <v>3</v>
      </c>
      <c r="AX4103">
        <v>5</v>
      </c>
      <c r="AY4103">
        <v>716.5</v>
      </c>
      <c r="AZ4103">
        <v>0.71650000000000003</v>
      </c>
      <c r="BA4103">
        <v>2.9804010000000001</v>
      </c>
      <c r="BB4103">
        <v>2.5029180233791037</v>
      </c>
      <c r="BC4103">
        <v>0</v>
      </c>
      <c r="BD4103">
        <v>0</v>
      </c>
      <c r="BE4103">
        <v>0</v>
      </c>
      <c r="BF4103">
        <v>0</v>
      </c>
      <c r="BG4103">
        <v>0</v>
      </c>
      <c r="BH4103">
        <v>427</v>
      </c>
      <c r="BI4103">
        <v>7.36688100000001</v>
      </c>
      <c r="BJ4103">
        <v>10.300464636366851</v>
      </c>
      <c r="BK4103">
        <v>8.6502516230338387</v>
      </c>
      <c r="BL4103" t="s">
        <v>713</v>
      </c>
    </row>
    <row r="4104" spans="1:64">
      <c r="A4104" t="s">
        <v>5262</v>
      </c>
      <c r="B4104" t="s">
        <v>5252</v>
      </c>
      <c r="C4104" t="s">
        <v>713</v>
      </c>
      <c r="D4104" t="s">
        <v>942</v>
      </c>
      <c r="E4104">
        <v>2024</v>
      </c>
      <c r="F4104">
        <v>44.42</v>
      </c>
      <c r="G4104">
        <v>8.1300000000000008</v>
      </c>
      <c r="H4104">
        <v>16621</v>
      </c>
      <c r="I4104">
        <v>113.97182831964108</v>
      </c>
      <c r="J4104">
        <v>0</v>
      </c>
      <c r="K4104">
        <v>0</v>
      </c>
      <c r="L4104">
        <v>0</v>
      </c>
      <c r="M4104">
        <v>0</v>
      </c>
      <c r="N4104">
        <v>0</v>
      </c>
      <c r="O4104">
        <v>0</v>
      </c>
      <c r="P4104">
        <v>0</v>
      </c>
      <c r="Q4104">
        <v>0</v>
      </c>
      <c r="R4104">
        <v>0</v>
      </c>
      <c r="S4104">
        <v>0</v>
      </c>
      <c r="T4104">
        <v>0</v>
      </c>
      <c r="U4104">
        <v>0</v>
      </c>
      <c r="V4104">
        <v>0</v>
      </c>
      <c r="W4104">
        <v>0</v>
      </c>
      <c r="X4104">
        <v>0</v>
      </c>
      <c r="Y4104">
        <v>0</v>
      </c>
      <c r="Z4104">
        <v>0</v>
      </c>
      <c r="AA4104">
        <v>0</v>
      </c>
      <c r="AB4104">
        <v>2</v>
      </c>
      <c r="AC4104">
        <v>3</v>
      </c>
      <c r="AD4104">
        <v>270</v>
      </c>
      <c r="AE4104">
        <v>0.27</v>
      </c>
      <c r="AF4104">
        <v>1.2802206</v>
      </c>
      <c r="AG4104">
        <v>1.1232781108060685</v>
      </c>
      <c r="AH4104">
        <v>7</v>
      </c>
      <c r="AI4104">
        <v>58.69</v>
      </c>
      <c r="AJ4104">
        <v>5.8689999999999999E-2</v>
      </c>
      <c r="AK4104">
        <v>5.2935082222516076E-2</v>
      </c>
      <c r="AL4104">
        <v>4.6445760327768322E-2</v>
      </c>
      <c r="AM4104">
        <v>445</v>
      </c>
      <c r="AN4104">
        <v>7767.5550000000057</v>
      </c>
      <c r="AO4104">
        <v>7.7675550000000007</v>
      </c>
      <c r="AP4104">
        <v>7.0058981528866262</v>
      </c>
      <c r="AQ4104">
        <v>6.1470437529861766</v>
      </c>
      <c r="AR4104">
        <v>622</v>
      </c>
      <c r="AS4104">
        <v>7967.7340000000268</v>
      </c>
      <c r="AT4104">
        <v>7.9677340000000134</v>
      </c>
      <c r="AU4104">
        <v>7.1864483628750282</v>
      </c>
      <c r="AV4104">
        <v>6.3054602780611608</v>
      </c>
      <c r="AW4104">
        <v>3</v>
      </c>
      <c r="AX4104">
        <v>5</v>
      </c>
      <c r="AY4104">
        <v>716.5</v>
      </c>
      <c r="AZ4104">
        <v>0.71650000000000003</v>
      </c>
      <c r="BA4104">
        <v>2.9804010000000001</v>
      </c>
      <c r="BB4104">
        <v>2.6150330690855288</v>
      </c>
      <c r="BC4104">
        <v>0</v>
      </c>
      <c r="BD4104">
        <v>0</v>
      </c>
      <c r="BE4104">
        <v>0</v>
      </c>
      <c r="BF4104">
        <v>0</v>
      </c>
      <c r="BG4104">
        <v>0</v>
      </c>
      <c r="BH4104">
        <v>627</v>
      </c>
      <c r="BI4104">
        <v>8.9542340000000138</v>
      </c>
      <c r="BJ4104">
        <v>11.447069962875029</v>
      </c>
      <c r="BK4104">
        <v>10.043771457952758</v>
      </c>
      <c r="BL4104" t="s">
        <v>713</v>
      </c>
    </row>
    <row r="4105" spans="1:64">
      <c r="A4105" t="s">
        <v>5263</v>
      </c>
      <c r="B4105" t="s">
        <v>5264</v>
      </c>
      <c r="C4105" t="s">
        <v>714</v>
      </c>
      <c r="D4105" t="s">
        <v>942</v>
      </c>
      <c r="E4105">
        <v>2012</v>
      </c>
      <c r="F4105" s="23">
        <v>74.81</v>
      </c>
      <c r="G4105" s="23">
        <v>8.0299999999999994</v>
      </c>
      <c r="H4105" s="22">
        <v>11566</v>
      </c>
      <c r="I4105" s="34">
        <v>94.618825999999999</v>
      </c>
      <c r="J4105" s="22">
        <v>4</v>
      </c>
      <c r="K4105" s="22" t="s">
        <v>782</v>
      </c>
      <c r="L4105" s="23">
        <v>940</v>
      </c>
      <c r="M4105" s="23">
        <v>0.94</v>
      </c>
      <c r="N4105" s="23">
        <v>8.0057479999999988</v>
      </c>
      <c r="O4105" s="14">
        <v>8.4610519263893629</v>
      </c>
      <c r="P4105" s="22">
        <v>0</v>
      </c>
      <c r="Q4105" s="22" t="s">
        <v>782</v>
      </c>
      <c r="R4105" s="23">
        <v>0</v>
      </c>
      <c r="S4105" s="23">
        <v>0</v>
      </c>
      <c r="T4105" s="23">
        <v>0</v>
      </c>
      <c r="U4105" s="14">
        <v>0</v>
      </c>
      <c r="V4105" s="22">
        <v>0</v>
      </c>
      <c r="W4105" s="22" t="s">
        <v>782</v>
      </c>
      <c r="X4105" s="23">
        <v>0</v>
      </c>
      <c r="Y4105" s="23">
        <v>0</v>
      </c>
      <c r="Z4105" s="23">
        <v>0</v>
      </c>
      <c r="AA4105" s="14">
        <v>0</v>
      </c>
      <c r="AB4105" s="22">
        <v>0</v>
      </c>
      <c r="AC4105" s="22" t="s">
        <v>782</v>
      </c>
      <c r="AD4105" s="23">
        <v>0</v>
      </c>
      <c r="AE4105" s="23">
        <v>0</v>
      </c>
      <c r="AF4105" s="23">
        <v>0</v>
      </c>
      <c r="AG4105" s="14">
        <v>0</v>
      </c>
      <c r="AH4105" s="22" t="s">
        <v>782</v>
      </c>
      <c r="AI4105" s="23" t="s">
        <v>782</v>
      </c>
      <c r="AJ4105" s="23" t="s">
        <v>782</v>
      </c>
      <c r="AK4105" s="23" t="s">
        <v>782</v>
      </c>
      <c r="AL4105" s="14" t="s">
        <v>782</v>
      </c>
      <c r="AM4105" s="22" t="s">
        <v>782</v>
      </c>
      <c r="AN4105" s="23" t="s">
        <v>782</v>
      </c>
      <c r="AO4105" s="23" t="s">
        <v>782</v>
      </c>
      <c r="AP4105" s="23" t="s">
        <v>782</v>
      </c>
      <c r="AQ4105" s="14" t="s">
        <v>782</v>
      </c>
      <c r="AR4105" s="22">
        <v>234</v>
      </c>
      <c r="AS4105" s="23">
        <v>3981.1339999999991</v>
      </c>
      <c r="AT4105" s="23">
        <v>3.9811339999999991</v>
      </c>
      <c r="AU4105" s="23">
        <v>3.454742</v>
      </c>
      <c r="AV4105" s="14">
        <v>3.6512205298340947</v>
      </c>
      <c r="AW4105" s="22">
        <v>2</v>
      </c>
      <c r="AX4105" s="22" t="s">
        <v>782</v>
      </c>
      <c r="AY4105" s="23">
        <v>35</v>
      </c>
      <c r="AZ4105" s="23">
        <v>3.5000000000000003E-2</v>
      </c>
      <c r="BA4105" s="23">
        <v>2.6614000000000002E-2</v>
      </c>
      <c r="BB4105" s="14">
        <v>2.812759481923819E-2</v>
      </c>
      <c r="BC4105" s="22">
        <v>6</v>
      </c>
      <c r="BD4105" s="23">
        <v>6850</v>
      </c>
      <c r="BE4105" s="23">
        <v>6.85</v>
      </c>
      <c r="BF4105" s="23">
        <v>10.939449999999999</v>
      </c>
      <c r="BG4105" s="14">
        <v>11.561599802559375</v>
      </c>
      <c r="BH4105" s="22">
        <v>246</v>
      </c>
      <c r="BI4105" s="23">
        <v>11.806133999999998</v>
      </c>
      <c r="BJ4105" s="23">
        <v>22.426553999999996</v>
      </c>
      <c r="BK4105" s="14">
        <v>23.701999853602072</v>
      </c>
      <c r="BL4105" t="s">
        <v>714</v>
      </c>
    </row>
    <row r="4106" spans="1:64">
      <c r="A4106" t="s">
        <v>5265</v>
      </c>
      <c r="B4106" t="s">
        <v>5264</v>
      </c>
      <c r="C4106" t="s">
        <v>714</v>
      </c>
      <c r="D4106" t="s">
        <v>942</v>
      </c>
      <c r="E4106">
        <v>2015</v>
      </c>
      <c r="F4106" s="23">
        <v>74.81</v>
      </c>
      <c r="G4106" s="23">
        <v>8.15</v>
      </c>
      <c r="H4106" s="22">
        <v>11602</v>
      </c>
      <c r="I4106" s="34">
        <v>93.765399194402931</v>
      </c>
      <c r="J4106" s="13">
        <v>4</v>
      </c>
      <c r="K4106" s="13">
        <v>5</v>
      </c>
      <c r="L4106" s="19">
        <v>1045</v>
      </c>
      <c r="M4106" s="35">
        <v>1.0449999999999999</v>
      </c>
      <c r="N4106" s="19">
        <v>6.2505159560329009</v>
      </c>
      <c r="O4106" s="17">
        <v>6.6661220554010168</v>
      </c>
      <c r="P4106" s="36">
        <v>0</v>
      </c>
      <c r="Q4106" s="37">
        <v>0</v>
      </c>
      <c r="R4106" s="38">
        <v>0</v>
      </c>
      <c r="S4106" s="27">
        <v>0</v>
      </c>
      <c r="T4106" s="23">
        <v>0</v>
      </c>
      <c r="U4106" s="17">
        <v>0</v>
      </c>
      <c r="V4106" s="22">
        <v>0</v>
      </c>
      <c r="W4106" s="22">
        <v>0</v>
      </c>
      <c r="X4106" s="23">
        <v>0</v>
      </c>
      <c r="Y4106" s="27">
        <v>0</v>
      </c>
      <c r="Z4106" s="27">
        <v>0</v>
      </c>
      <c r="AA4106" s="14">
        <v>0</v>
      </c>
      <c r="AB4106" s="39">
        <v>0</v>
      </c>
      <c r="AC4106" s="22" t="s">
        <v>782</v>
      </c>
      <c r="AD4106" s="23">
        <v>0</v>
      </c>
      <c r="AE4106" s="23">
        <v>0</v>
      </c>
      <c r="AF4106" s="23">
        <v>0</v>
      </c>
      <c r="AG4106" s="14">
        <v>0</v>
      </c>
      <c r="AH4106" s="22" t="s">
        <v>782</v>
      </c>
      <c r="AI4106" s="23" t="s">
        <v>782</v>
      </c>
      <c r="AJ4106" s="23" t="s">
        <v>782</v>
      </c>
      <c r="AK4106" s="23" t="s">
        <v>782</v>
      </c>
      <c r="AL4106" s="14" t="s">
        <v>782</v>
      </c>
      <c r="AM4106" s="22" t="s">
        <v>782</v>
      </c>
      <c r="AN4106" s="23" t="s">
        <v>782</v>
      </c>
      <c r="AO4106" s="23" t="s">
        <v>782</v>
      </c>
      <c r="AP4106" s="23" t="s">
        <v>782</v>
      </c>
      <c r="AQ4106" s="14" t="s">
        <v>782</v>
      </c>
      <c r="AR4106" s="40">
        <v>263</v>
      </c>
      <c r="AS4106" s="41">
        <v>4353.6550000000007</v>
      </c>
      <c r="AT4106" s="23">
        <v>4.3536550000000007</v>
      </c>
      <c r="AU4106" s="23">
        <v>3.8667542951299345</v>
      </c>
      <c r="AV4106" s="14">
        <v>4.1238605374174631</v>
      </c>
      <c r="AW4106" s="22">
        <v>3</v>
      </c>
      <c r="AX4106" s="22" t="s">
        <v>782</v>
      </c>
      <c r="AY4106" s="23">
        <v>116</v>
      </c>
      <c r="AZ4106" s="23">
        <v>0.11600000000000001</v>
      </c>
      <c r="BA4106" s="23">
        <v>0.30226632186175229</v>
      </c>
      <c r="BB4106" s="14">
        <v>0.32236445902082317</v>
      </c>
      <c r="BC4106" s="42">
        <v>6</v>
      </c>
      <c r="BD4106" s="43">
        <v>6850</v>
      </c>
      <c r="BE4106" s="44">
        <v>6.85</v>
      </c>
      <c r="BF4106" s="23">
        <v>10.314287035630093</v>
      </c>
      <c r="BG4106" s="14">
        <v>11.000099316215332</v>
      </c>
      <c r="BH4106" s="22">
        <v>276</v>
      </c>
      <c r="BI4106" s="23">
        <v>12.364655000000001</v>
      </c>
      <c r="BJ4106" s="23">
        <v>20.733823608654681</v>
      </c>
      <c r="BK4106" s="14">
        <v>22.112446368054634</v>
      </c>
      <c r="BL4106" t="s">
        <v>714</v>
      </c>
    </row>
    <row r="4107" spans="1:64">
      <c r="A4107" t="s">
        <v>5266</v>
      </c>
      <c r="B4107" t="s">
        <v>5264</v>
      </c>
      <c r="C4107" t="s">
        <v>714</v>
      </c>
      <c r="D4107" t="s">
        <v>942</v>
      </c>
      <c r="E4107">
        <v>2016</v>
      </c>
      <c r="F4107" s="23">
        <v>74.81</v>
      </c>
      <c r="G4107" s="23">
        <v>8.2200000000000006</v>
      </c>
      <c r="H4107" s="22">
        <v>11517</v>
      </c>
      <c r="I4107" s="34">
        <v>98.644998554757677</v>
      </c>
      <c r="J4107" s="13">
        <v>4</v>
      </c>
      <c r="K4107" s="13">
        <v>5</v>
      </c>
      <c r="L4107" s="19">
        <v>1045</v>
      </c>
      <c r="M4107" s="35">
        <v>1.0449999999999999</v>
      </c>
      <c r="N4107" s="19">
        <v>6.2501449999999998</v>
      </c>
      <c r="O4107" s="17">
        <v>6.3359978626088731</v>
      </c>
      <c r="P4107" s="13">
        <v>0</v>
      </c>
      <c r="Q4107" s="13">
        <v>0</v>
      </c>
      <c r="R4107" s="19">
        <v>0</v>
      </c>
      <c r="S4107" s="27">
        <v>0</v>
      </c>
      <c r="T4107" s="19">
        <v>0</v>
      </c>
      <c r="U4107" s="17">
        <v>0</v>
      </c>
      <c r="V4107" s="13">
        <v>0</v>
      </c>
      <c r="W4107" s="13">
        <v>0</v>
      </c>
      <c r="X4107" s="19">
        <v>0</v>
      </c>
      <c r="Y4107" s="27">
        <v>0</v>
      </c>
      <c r="Z4107" s="19">
        <v>0</v>
      </c>
      <c r="AA4107" s="14">
        <v>0</v>
      </c>
      <c r="AB4107" s="13">
        <v>0</v>
      </c>
      <c r="AC4107" s="22" t="s">
        <v>782</v>
      </c>
      <c r="AD4107" s="19">
        <v>0</v>
      </c>
      <c r="AE4107" s="23">
        <v>0</v>
      </c>
      <c r="AF4107" s="19">
        <v>0</v>
      </c>
      <c r="AG4107" s="14">
        <v>0</v>
      </c>
      <c r="AH4107" s="22" t="s">
        <v>782</v>
      </c>
      <c r="AI4107" s="23" t="s">
        <v>782</v>
      </c>
      <c r="AJ4107" s="23" t="s">
        <v>782</v>
      </c>
      <c r="AK4107" s="23" t="s">
        <v>782</v>
      </c>
      <c r="AL4107" s="14" t="s">
        <v>782</v>
      </c>
      <c r="AM4107" s="22" t="s">
        <v>782</v>
      </c>
      <c r="AN4107" s="23" t="s">
        <v>782</v>
      </c>
      <c r="AO4107" s="23" t="s">
        <v>782</v>
      </c>
      <c r="AP4107" s="23" t="s">
        <v>782</v>
      </c>
      <c r="AQ4107" s="14" t="s">
        <v>782</v>
      </c>
      <c r="AR4107" s="13">
        <v>266</v>
      </c>
      <c r="AS4107" s="19">
        <v>4376.9350000000004</v>
      </c>
      <c r="AT4107" s="23">
        <v>4.3769350000000005</v>
      </c>
      <c r="AU4107" s="19">
        <v>3.8867182800000006</v>
      </c>
      <c r="AV4107" s="14">
        <v>3.9401067838654686</v>
      </c>
      <c r="AW4107" s="13">
        <v>3</v>
      </c>
      <c r="AX4107" s="22" t="s">
        <v>782</v>
      </c>
      <c r="AY4107" s="19">
        <v>116</v>
      </c>
      <c r="AZ4107" s="23">
        <v>0.11600000000000001</v>
      </c>
      <c r="BA4107" s="19">
        <v>0.16867218849000001</v>
      </c>
      <c r="BB4107" s="14">
        <v>0.17098909317371053</v>
      </c>
      <c r="BC4107" s="13">
        <v>6</v>
      </c>
      <c r="BD4107" s="19">
        <v>6850</v>
      </c>
      <c r="BE4107" s="44">
        <v>6.85</v>
      </c>
      <c r="BF4107" s="19">
        <v>10.419287035630092</v>
      </c>
      <c r="BG4107" s="14">
        <v>10.562407814164407</v>
      </c>
      <c r="BH4107" s="22">
        <v>279</v>
      </c>
      <c r="BI4107" s="23">
        <v>12.387935000000001</v>
      </c>
      <c r="BJ4107" s="23">
        <v>20.724822504120091</v>
      </c>
      <c r="BK4107" s="14">
        <v>21.009501553812459</v>
      </c>
      <c r="BL4107" t="s">
        <v>714</v>
      </c>
    </row>
    <row r="4108" spans="1:64">
      <c r="A4108" t="s">
        <v>5267</v>
      </c>
      <c r="B4108" t="s">
        <v>5264</v>
      </c>
      <c r="C4108" t="s">
        <v>714</v>
      </c>
      <c r="D4108" t="s">
        <v>942</v>
      </c>
      <c r="E4108">
        <v>2017</v>
      </c>
      <c r="F4108" s="23">
        <v>74.81</v>
      </c>
      <c r="G4108" s="23">
        <v>8.2799999999999994</v>
      </c>
      <c r="H4108" s="22">
        <v>11449</v>
      </c>
      <c r="I4108" s="34">
        <v>89.932014800693224</v>
      </c>
      <c r="J4108" s="13">
        <v>4</v>
      </c>
      <c r="K4108" s="13">
        <v>6</v>
      </c>
      <c r="L4108" s="19">
        <v>1795</v>
      </c>
      <c r="M4108" s="19">
        <v>1.7949999999999999</v>
      </c>
      <c r="N4108" s="19">
        <v>12.20124</v>
      </c>
      <c r="O4108" s="17">
        <v>13.56718186181007</v>
      </c>
      <c r="P4108" s="13">
        <v>0</v>
      </c>
      <c r="Q4108" s="13">
        <v>0</v>
      </c>
      <c r="R4108" s="19">
        <v>0</v>
      </c>
      <c r="S4108" s="19">
        <v>0</v>
      </c>
      <c r="T4108" s="19">
        <v>0</v>
      </c>
      <c r="U4108" s="17">
        <v>0</v>
      </c>
      <c r="V4108" s="13">
        <v>0</v>
      </c>
      <c r="W4108" s="13">
        <v>0</v>
      </c>
      <c r="X4108" s="19">
        <v>0</v>
      </c>
      <c r="Y4108" s="19">
        <v>0</v>
      </c>
      <c r="Z4108" s="19">
        <v>0</v>
      </c>
      <c r="AA4108" s="14">
        <v>0</v>
      </c>
      <c r="AB4108" s="13">
        <v>0</v>
      </c>
      <c r="AC4108" s="22" t="s">
        <v>782</v>
      </c>
      <c r="AD4108" s="19">
        <v>0</v>
      </c>
      <c r="AE4108" s="19">
        <v>0</v>
      </c>
      <c r="AF4108" s="19">
        <v>0</v>
      </c>
      <c r="AG4108" s="14">
        <v>0</v>
      </c>
      <c r="AH4108" s="22" t="s">
        <v>782</v>
      </c>
      <c r="AI4108" s="23" t="s">
        <v>782</v>
      </c>
      <c r="AJ4108" s="23" t="s">
        <v>782</v>
      </c>
      <c r="AK4108" s="23" t="s">
        <v>782</v>
      </c>
      <c r="AL4108" s="14" t="s">
        <v>782</v>
      </c>
      <c r="AM4108" s="22" t="s">
        <v>782</v>
      </c>
      <c r="AN4108" s="23" t="s">
        <v>782</v>
      </c>
      <c r="AO4108" s="23" t="s">
        <v>782</v>
      </c>
      <c r="AP4108" s="23" t="s">
        <v>782</v>
      </c>
      <c r="AQ4108" s="14" t="s">
        <v>782</v>
      </c>
      <c r="AR4108" s="13">
        <v>270</v>
      </c>
      <c r="AS4108" s="19">
        <v>4494.96</v>
      </c>
      <c r="AT4108" s="19">
        <v>4.4949599999999981</v>
      </c>
      <c r="AU4108" s="19">
        <v>3.9915244800000003</v>
      </c>
      <c r="AV4108" s="14">
        <v>4.4383799126996015</v>
      </c>
      <c r="AW4108" s="13">
        <v>3</v>
      </c>
      <c r="AX4108" s="22" t="s">
        <v>782</v>
      </c>
      <c r="AY4108" s="19">
        <v>115.44024999999999</v>
      </c>
      <c r="AZ4108" s="19">
        <v>0.11544024999999999</v>
      </c>
      <c r="BA4108" s="19">
        <v>0.185627922</v>
      </c>
      <c r="BB4108" s="14">
        <v>0.20640916631456266</v>
      </c>
      <c r="BC4108" s="13">
        <v>6</v>
      </c>
      <c r="BD4108" s="19">
        <v>6850</v>
      </c>
      <c r="BE4108" s="19">
        <v>6.85</v>
      </c>
      <c r="BF4108" s="19">
        <v>10.419287035630092</v>
      </c>
      <c r="BG4108" s="14">
        <v>11.585737358071261</v>
      </c>
      <c r="BH4108" s="22">
        <v>283</v>
      </c>
      <c r="BI4108" s="23">
        <v>13.255400249999997</v>
      </c>
      <c r="BJ4108" s="23">
        <v>26.797679437630094</v>
      </c>
      <c r="BK4108" s="14">
        <v>29.797708298895497</v>
      </c>
      <c r="BL4108" t="s">
        <v>714</v>
      </c>
    </row>
    <row r="4109" spans="1:64">
      <c r="A4109" t="s">
        <v>5268</v>
      </c>
      <c r="B4109" t="s">
        <v>5264</v>
      </c>
      <c r="C4109" t="s">
        <v>714</v>
      </c>
      <c r="D4109" t="s">
        <v>942</v>
      </c>
      <c r="E4109">
        <v>2018</v>
      </c>
      <c r="F4109" s="23">
        <v>74.81</v>
      </c>
      <c r="G4109" s="23">
        <v>8.3000000000000007</v>
      </c>
      <c r="H4109" s="22">
        <v>11361</v>
      </c>
      <c r="I4109" s="34">
        <v>89.938406557253316</v>
      </c>
      <c r="J4109" s="13">
        <v>4</v>
      </c>
      <c r="K4109" s="13">
        <v>5</v>
      </c>
      <c r="L4109" s="19">
        <v>1545</v>
      </c>
      <c r="M4109" s="19">
        <v>1.5449999999999999</v>
      </c>
      <c r="N4109" s="19">
        <v>9.2406449999999989</v>
      </c>
      <c r="O4109" s="17">
        <v>10.274414850920842</v>
      </c>
      <c r="P4109" s="13">
        <v>0</v>
      </c>
      <c r="Q4109" s="13">
        <v>0</v>
      </c>
      <c r="R4109" s="19">
        <v>0</v>
      </c>
      <c r="S4109" s="19">
        <v>0</v>
      </c>
      <c r="T4109" s="19">
        <v>0</v>
      </c>
      <c r="U4109" s="17">
        <v>0</v>
      </c>
      <c r="V4109" s="13">
        <v>0</v>
      </c>
      <c r="W4109" s="13">
        <v>0</v>
      </c>
      <c r="X4109" s="19">
        <v>0</v>
      </c>
      <c r="Y4109" s="19">
        <v>0</v>
      </c>
      <c r="Z4109" s="19">
        <v>0</v>
      </c>
      <c r="AA4109" s="14">
        <v>0</v>
      </c>
      <c r="AB4109" s="13">
        <v>0</v>
      </c>
      <c r="AC4109" s="22" t="s">
        <v>782</v>
      </c>
      <c r="AD4109" s="19">
        <v>0</v>
      </c>
      <c r="AE4109" s="19">
        <v>0</v>
      </c>
      <c r="AF4109" s="19">
        <v>0</v>
      </c>
      <c r="AG4109" s="14">
        <v>0</v>
      </c>
      <c r="AH4109" s="22" t="s">
        <v>782</v>
      </c>
      <c r="AI4109" s="23" t="s">
        <v>782</v>
      </c>
      <c r="AJ4109" s="23" t="s">
        <v>782</v>
      </c>
      <c r="AK4109" s="23" t="s">
        <v>782</v>
      </c>
      <c r="AL4109" s="14" t="s">
        <v>782</v>
      </c>
      <c r="AM4109" s="22" t="s">
        <v>782</v>
      </c>
      <c r="AN4109" s="23" t="s">
        <v>782</v>
      </c>
      <c r="AO4109" s="23" t="s">
        <v>782</v>
      </c>
      <c r="AP4109" s="23" t="s">
        <v>782</v>
      </c>
      <c r="AQ4109" s="14" t="s">
        <v>782</v>
      </c>
      <c r="AR4109" s="13">
        <v>280</v>
      </c>
      <c r="AS4109" s="19">
        <v>4565.24</v>
      </c>
      <c r="AT4109" s="19">
        <v>4.5652399999999993</v>
      </c>
      <c r="AU4109" s="19">
        <v>4.0539331200000008</v>
      </c>
      <c r="AV4109" s="14">
        <v>4.5074549073974683</v>
      </c>
      <c r="AW4109" s="13">
        <v>3</v>
      </c>
      <c r="AX4109" s="22" t="s">
        <v>782</v>
      </c>
      <c r="AY4109" s="19">
        <v>116</v>
      </c>
      <c r="AZ4109" s="19">
        <v>0.11599999999999999</v>
      </c>
      <c r="BA4109" s="19">
        <v>0.16867200000000002</v>
      </c>
      <c r="BB4109" s="14">
        <v>0.18754168153137801</v>
      </c>
      <c r="BC4109" s="13">
        <v>6</v>
      </c>
      <c r="BD4109" s="19">
        <v>6850</v>
      </c>
      <c r="BE4109" s="19">
        <v>6.85</v>
      </c>
      <c r="BF4109" s="19">
        <v>10.154552018423061</v>
      </c>
      <c r="BG4109" s="14">
        <v>11.290562516202506</v>
      </c>
      <c r="BH4109" s="22">
        <v>293</v>
      </c>
      <c r="BI4109" s="23">
        <v>13.076239999999999</v>
      </c>
      <c r="BJ4109" s="23">
        <v>23.617802138423059</v>
      </c>
      <c r="BK4109" s="14">
        <v>26.259973956052193</v>
      </c>
      <c r="BL4109" t="s">
        <v>714</v>
      </c>
    </row>
    <row r="4110" spans="1:64">
      <c r="A4110" t="s">
        <v>5269</v>
      </c>
      <c r="B4110" t="s">
        <v>5264</v>
      </c>
      <c r="C4110" t="s">
        <v>714</v>
      </c>
      <c r="D4110" t="s">
        <v>942</v>
      </c>
      <c r="E4110">
        <v>2019</v>
      </c>
      <c r="F4110" s="23">
        <v>74.81</v>
      </c>
      <c r="G4110" s="23">
        <v>8.32</v>
      </c>
      <c r="H4110" s="22">
        <v>11201</v>
      </c>
      <c r="I4110" s="34">
        <v>91.102637306664803</v>
      </c>
      <c r="J4110" s="22">
        <v>4</v>
      </c>
      <c r="K4110" s="22">
        <v>5</v>
      </c>
      <c r="L4110" s="23">
        <v>1545</v>
      </c>
      <c r="M4110" s="23">
        <v>1.5449999999999999</v>
      </c>
      <c r="N4110" s="23">
        <v>9.2406449999999989</v>
      </c>
      <c r="O4110" s="14">
        <v>10.143114703578378</v>
      </c>
      <c r="P4110" s="22">
        <v>0</v>
      </c>
      <c r="Q4110" s="22">
        <v>0</v>
      </c>
      <c r="R4110" s="23">
        <v>0</v>
      </c>
      <c r="S4110" s="23">
        <v>0</v>
      </c>
      <c r="T4110" s="23">
        <v>0</v>
      </c>
      <c r="U4110" s="14">
        <v>0</v>
      </c>
      <c r="V4110" s="22">
        <v>0</v>
      </c>
      <c r="W4110" s="22">
        <v>0</v>
      </c>
      <c r="X4110" s="23">
        <v>0</v>
      </c>
      <c r="Y4110" s="23">
        <v>0</v>
      </c>
      <c r="Z4110" s="23">
        <v>0</v>
      </c>
      <c r="AA4110" s="14">
        <v>0</v>
      </c>
      <c r="AB4110" s="22">
        <v>0</v>
      </c>
      <c r="AC4110" s="22">
        <v>0</v>
      </c>
      <c r="AD4110" s="23">
        <v>0</v>
      </c>
      <c r="AE4110" s="23">
        <v>0</v>
      </c>
      <c r="AF4110" s="23">
        <v>0</v>
      </c>
      <c r="AG4110" s="14">
        <v>0</v>
      </c>
      <c r="AH4110" s="22">
        <v>0</v>
      </c>
      <c r="AI4110" s="23">
        <v>0</v>
      </c>
      <c r="AJ4110" s="23">
        <v>0</v>
      </c>
      <c r="AK4110" s="23">
        <v>0</v>
      </c>
      <c r="AL4110" s="14">
        <v>0</v>
      </c>
      <c r="AM4110" s="22">
        <v>295</v>
      </c>
      <c r="AN4110" s="23">
        <v>4814.95</v>
      </c>
      <c r="AO4110" s="23">
        <v>4.8149499999999996</v>
      </c>
      <c r="AP4110" s="23">
        <v>4.2756755999999996</v>
      </c>
      <c r="AQ4110" s="14">
        <v>4.6932511795541663</v>
      </c>
      <c r="AR4110" s="22">
        <v>295</v>
      </c>
      <c r="AS4110" s="23">
        <v>4814.95</v>
      </c>
      <c r="AT4110" s="23">
        <v>4.8149499999999996</v>
      </c>
      <c r="AU4110" s="23">
        <v>4.2756755999999996</v>
      </c>
      <c r="AV4110" s="14">
        <v>4.6932511795541663</v>
      </c>
      <c r="AW4110" s="22">
        <v>3</v>
      </c>
      <c r="AX4110" s="22" t="s">
        <v>782</v>
      </c>
      <c r="AY4110" s="23">
        <v>116</v>
      </c>
      <c r="AZ4110" s="23">
        <v>0.11599999999999999</v>
      </c>
      <c r="BA4110" s="23">
        <v>0.16867200000000002</v>
      </c>
      <c r="BB4110" s="14">
        <v>0.18514502432264984</v>
      </c>
      <c r="BC4110" s="22">
        <v>6</v>
      </c>
      <c r="BD4110" s="23">
        <v>6850</v>
      </c>
      <c r="BE4110" s="23">
        <v>6.85</v>
      </c>
      <c r="BF4110" s="23">
        <v>9.1534610275951582</v>
      </c>
      <c r="BG4110" s="14">
        <v>10.04741607730111</v>
      </c>
      <c r="BH4110" s="22">
        <v>308</v>
      </c>
      <c r="BI4110" s="23">
        <v>13.325949999999999</v>
      </c>
      <c r="BJ4110" s="23">
        <v>22.838453627595158</v>
      </c>
      <c r="BK4110" s="14">
        <v>25.068926984756303</v>
      </c>
      <c r="BL4110" t="s">
        <v>714</v>
      </c>
    </row>
    <row r="4111" spans="1:64">
      <c r="A4111" t="s">
        <v>5270</v>
      </c>
      <c r="B4111" t="s">
        <v>5264</v>
      </c>
      <c r="C4111" t="s">
        <v>714</v>
      </c>
      <c r="D4111" t="s">
        <v>942</v>
      </c>
      <c r="E4111">
        <v>2020</v>
      </c>
      <c r="F4111" s="23">
        <v>74.81</v>
      </c>
      <c r="G4111" s="23">
        <v>8.36</v>
      </c>
      <c r="H4111" s="22">
        <v>11217</v>
      </c>
      <c r="I4111" s="34">
        <v>90.193227724281101</v>
      </c>
      <c r="J4111" s="22">
        <v>4</v>
      </c>
      <c r="K4111" s="22">
        <v>6</v>
      </c>
      <c r="L4111" s="23">
        <v>1644</v>
      </c>
      <c r="M4111" s="23">
        <v>1.6439999999999999</v>
      </c>
      <c r="N4111" s="23">
        <v>9.8327639999999992</v>
      </c>
      <c r="O4111" s="14">
        <v>10.901887257055</v>
      </c>
      <c r="P4111" s="22">
        <v>0</v>
      </c>
      <c r="Q4111" s="22">
        <v>0</v>
      </c>
      <c r="R4111" s="23">
        <v>0</v>
      </c>
      <c r="S4111" s="23">
        <v>0</v>
      </c>
      <c r="T4111" s="23">
        <v>0</v>
      </c>
      <c r="U4111" s="14">
        <v>0</v>
      </c>
      <c r="V4111" s="22">
        <v>0</v>
      </c>
      <c r="W4111" s="22">
        <v>0</v>
      </c>
      <c r="X4111" s="23">
        <v>0</v>
      </c>
      <c r="Y4111" s="23">
        <v>0</v>
      </c>
      <c r="Z4111" s="23">
        <v>0</v>
      </c>
      <c r="AA4111" s="14">
        <v>0</v>
      </c>
      <c r="AB4111" s="22">
        <v>0</v>
      </c>
      <c r="AC4111" s="22">
        <v>0</v>
      </c>
      <c r="AD4111" s="23">
        <v>0</v>
      </c>
      <c r="AE4111" s="23">
        <v>0</v>
      </c>
      <c r="AF4111" s="23">
        <v>0</v>
      </c>
      <c r="AG4111" s="14">
        <v>0</v>
      </c>
      <c r="AH4111" s="22">
        <v>1</v>
      </c>
      <c r="AI4111" s="23">
        <v>110.895</v>
      </c>
      <c r="AJ4111" s="23">
        <v>0.11089499999999999</v>
      </c>
      <c r="AK4111" s="23">
        <v>9.8474759999999995E-2</v>
      </c>
      <c r="AL4111" s="14">
        <v>0.10918198903030212</v>
      </c>
      <c r="AM4111" s="22">
        <v>333</v>
      </c>
      <c r="AN4111" s="23">
        <v>5254.3999999999987</v>
      </c>
      <c r="AO4111" s="23">
        <v>5.2544000000000022</v>
      </c>
      <c r="AP4111" s="23">
        <v>4.6659072000000004</v>
      </c>
      <c r="AQ4111" s="14">
        <v>5.1732345296074627</v>
      </c>
      <c r="AR4111" s="22">
        <v>334</v>
      </c>
      <c r="AS4111" s="23">
        <v>5365.2949999999992</v>
      </c>
      <c r="AT4111" s="23">
        <v>5.3652950000000024</v>
      </c>
      <c r="AU4111" s="23">
        <v>4.7643819600000006</v>
      </c>
      <c r="AV4111" s="14">
        <v>5.2824165186377643</v>
      </c>
      <c r="AW4111" s="22">
        <v>3</v>
      </c>
      <c r="AX4111" s="22">
        <v>3</v>
      </c>
      <c r="AY4111" s="23">
        <v>116</v>
      </c>
      <c r="AZ4111" s="23">
        <v>0.11599999999999999</v>
      </c>
      <c r="BA4111" s="23">
        <v>0.16867200000000002</v>
      </c>
      <c r="BB4111" s="14">
        <v>0.18701182367663674</v>
      </c>
      <c r="BC4111" s="22">
        <v>6</v>
      </c>
      <c r="BD4111" s="23">
        <v>6850</v>
      </c>
      <c r="BE4111" s="23">
        <v>6.85</v>
      </c>
      <c r="BF4111" s="23">
        <v>9.1534610275951582</v>
      </c>
      <c r="BG4111" s="14">
        <v>10.148723200789648</v>
      </c>
      <c r="BH4111" s="22">
        <v>347</v>
      </c>
      <c r="BI4111" s="23">
        <v>13.975295000000001</v>
      </c>
      <c r="BJ4111" s="23">
        <v>23.919278987595156</v>
      </c>
      <c r="BK4111" s="14">
        <v>26.52003880015905</v>
      </c>
      <c r="BL4111" t="s">
        <v>714</v>
      </c>
    </row>
    <row r="4112" spans="1:64">
      <c r="A4112" t="s">
        <v>5271</v>
      </c>
      <c r="B4112" t="s">
        <v>5264</v>
      </c>
      <c r="C4112" t="s">
        <v>714</v>
      </c>
      <c r="D4112" t="s">
        <v>942</v>
      </c>
      <c r="E4112">
        <v>2021</v>
      </c>
      <c r="F4112" s="23">
        <v>74.81</v>
      </c>
      <c r="G4112" s="23">
        <v>8.36</v>
      </c>
      <c r="H4112" s="22">
        <v>11092</v>
      </c>
      <c r="I4112" s="34">
        <v>84.1</v>
      </c>
      <c r="J4112" s="22">
        <v>5</v>
      </c>
      <c r="K4112" s="22">
        <v>8</v>
      </c>
      <c r="L4112" s="23">
        <v>1889</v>
      </c>
      <c r="M4112" s="23">
        <v>1.889</v>
      </c>
      <c r="N4112" s="23">
        <v>11.298109</v>
      </c>
      <c r="O4112" s="14">
        <v>13.43</v>
      </c>
      <c r="P4112" s="22">
        <v>0</v>
      </c>
      <c r="Q4112" s="22">
        <v>0</v>
      </c>
      <c r="R4112" s="23">
        <v>0</v>
      </c>
      <c r="S4112" s="23">
        <v>0</v>
      </c>
      <c r="T4112" s="23">
        <v>0</v>
      </c>
      <c r="U4112" s="14">
        <v>0</v>
      </c>
      <c r="V4112" s="22">
        <v>0</v>
      </c>
      <c r="W4112" s="22">
        <v>0</v>
      </c>
      <c r="X4112" s="23">
        <v>0</v>
      </c>
      <c r="Y4112" s="23">
        <v>0</v>
      </c>
      <c r="Z4112" s="23">
        <v>0</v>
      </c>
      <c r="AA4112" s="14">
        <v>0</v>
      </c>
      <c r="AB4112" s="22">
        <v>0</v>
      </c>
      <c r="AC4112" s="22">
        <v>0</v>
      </c>
      <c r="AD4112" s="23">
        <v>0</v>
      </c>
      <c r="AE4112" s="23">
        <v>0</v>
      </c>
      <c r="AF4112" s="23">
        <v>0</v>
      </c>
      <c r="AG4112" s="14">
        <v>0</v>
      </c>
      <c r="AH4112" s="22">
        <v>1</v>
      </c>
      <c r="AI4112" s="23">
        <v>110.895</v>
      </c>
      <c r="AJ4112" s="23">
        <v>0.11089499999999999</v>
      </c>
      <c r="AK4112" s="23">
        <v>9.9231387000000004E-2</v>
      </c>
      <c r="AL4112" s="14">
        <v>0.12</v>
      </c>
      <c r="AM4112" s="22">
        <v>372</v>
      </c>
      <c r="AN4112" s="23">
        <v>5544.8950000000004</v>
      </c>
      <c r="AO4112" s="23">
        <v>5.5448950000000004</v>
      </c>
      <c r="AP4112" s="23">
        <v>4.961699093</v>
      </c>
      <c r="AQ4112" s="14">
        <v>5.9</v>
      </c>
      <c r="AR4112" s="22">
        <v>373</v>
      </c>
      <c r="AS4112" s="23">
        <v>5655.79</v>
      </c>
      <c r="AT4112" s="23">
        <v>5.6557899999999997</v>
      </c>
      <c r="AU4112" s="23">
        <v>5.0609304799999997</v>
      </c>
      <c r="AV4112" s="14">
        <v>6.02</v>
      </c>
      <c r="AW4112" s="22">
        <v>3</v>
      </c>
      <c r="AX4112" s="22">
        <v>4</v>
      </c>
      <c r="AY4112" s="23">
        <v>130.4</v>
      </c>
      <c r="AZ4112" s="23">
        <v>0.13039999999999999</v>
      </c>
      <c r="BA4112" s="23">
        <v>0.2061984</v>
      </c>
      <c r="BB4112" s="14">
        <v>0.25</v>
      </c>
      <c r="BC4112" s="22">
        <v>6</v>
      </c>
      <c r="BD4112" s="23">
        <v>6850</v>
      </c>
      <c r="BE4112" s="23">
        <v>6.85</v>
      </c>
      <c r="BF4112" s="23">
        <v>9.9155641150000005</v>
      </c>
      <c r="BG4112" s="14">
        <v>11.79</v>
      </c>
      <c r="BH4112" s="22">
        <v>387</v>
      </c>
      <c r="BI4112" s="23">
        <v>14.53</v>
      </c>
      <c r="BJ4112" s="23">
        <v>26.48</v>
      </c>
      <c r="BK4112" s="14">
        <v>31.49</v>
      </c>
      <c r="BL4112" t="s">
        <v>714</v>
      </c>
    </row>
    <row r="4113" spans="1:64">
      <c r="A4113" t="s">
        <v>5272</v>
      </c>
      <c r="B4113" t="s">
        <v>5264</v>
      </c>
      <c r="C4113" t="s">
        <v>714</v>
      </c>
      <c r="D4113" s="111" t="s">
        <v>942</v>
      </c>
      <c r="E4113" s="110">
        <v>2022</v>
      </c>
      <c r="F4113" s="23"/>
      <c r="G4113" s="23"/>
      <c r="H4113" s="22">
        <v>11143</v>
      </c>
      <c r="I4113" s="34">
        <v>80.759317840560684</v>
      </c>
      <c r="J4113" s="22">
        <v>5</v>
      </c>
      <c r="K4113" s="22">
        <v>8</v>
      </c>
      <c r="L4113" s="23">
        <v>1889</v>
      </c>
      <c r="M4113" s="23">
        <v>1.889</v>
      </c>
      <c r="N4113" s="23">
        <v>11.179101999999999</v>
      </c>
      <c r="O4113" s="14">
        <v>13.842491862140754</v>
      </c>
      <c r="P4113" s="22">
        <v>0</v>
      </c>
      <c r="Q4113" s="22">
        <v>0</v>
      </c>
      <c r="R4113" s="23">
        <v>0</v>
      </c>
      <c r="S4113" s="23">
        <v>0</v>
      </c>
      <c r="T4113" s="23">
        <v>0</v>
      </c>
      <c r="U4113" s="14">
        <v>0</v>
      </c>
      <c r="V4113" s="22">
        <v>0</v>
      </c>
      <c r="W4113" s="22">
        <v>0</v>
      </c>
      <c r="X4113" s="23">
        <v>0</v>
      </c>
      <c r="Y4113" s="23">
        <v>0</v>
      </c>
      <c r="Z4113" s="23">
        <v>0</v>
      </c>
      <c r="AA4113" s="14">
        <v>0</v>
      </c>
      <c r="AB4113" s="22">
        <v>0</v>
      </c>
      <c r="AC4113" s="22">
        <v>0</v>
      </c>
      <c r="AD4113" s="23">
        <v>0</v>
      </c>
      <c r="AE4113" s="23">
        <v>0</v>
      </c>
      <c r="AF4113" s="23">
        <v>0</v>
      </c>
      <c r="AG4113" s="14">
        <v>0</v>
      </c>
      <c r="AH4113" s="22">
        <v>1</v>
      </c>
      <c r="AI4113" s="23">
        <v>110.895</v>
      </c>
      <c r="AJ4113" s="23">
        <v>0.11089499999999999</v>
      </c>
      <c r="AK4113" s="23">
        <v>0.113596836714112</v>
      </c>
      <c r="AL4113" s="14">
        <v>0.14066096612948228</v>
      </c>
      <c r="AM4113" s="22">
        <v>467</v>
      </c>
      <c r="AN4113" s="23">
        <v>6409.83</v>
      </c>
      <c r="AO4113" s="23">
        <v>6.409830000000011</v>
      </c>
      <c r="AP4113" s="23">
        <v>6.565998574103574</v>
      </c>
      <c r="AQ4113" s="14">
        <v>8.1303294154446863</v>
      </c>
      <c r="AR4113" s="22">
        <v>468</v>
      </c>
      <c r="AS4113" s="23">
        <v>6520.7250000000004</v>
      </c>
      <c r="AT4113" s="23">
        <v>6.5207250000000103</v>
      </c>
      <c r="AU4113" s="23">
        <v>6.6795954108176812</v>
      </c>
      <c r="AV4113" s="14">
        <v>8.2709903815741637</v>
      </c>
      <c r="AW4113" s="22">
        <v>3</v>
      </c>
      <c r="AX4113" s="22">
        <v>4</v>
      </c>
      <c r="AY4113" s="23">
        <v>130.4</v>
      </c>
      <c r="AZ4113" s="23">
        <v>0.13040000000000002</v>
      </c>
      <c r="BA4113" s="23">
        <v>0.2061984</v>
      </c>
      <c r="BB4113" s="14">
        <v>0.25532459351264924</v>
      </c>
      <c r="BC4113" s="22">
        <v>6</v>
      </c>
      <c r="BD4113" s="23">
        <v>6850</v>
      </c>
      <c r="BE4113" s="23">
        <v>6.8500000000000005</v>
      </c>
      <c r="BF4113" s="23">
        <v>11.865782965186691</v>
      </c>
      <c r="BG4113" s="14">
        <v>14.692772651463882</v>
      </c>
      <c r="BH4113" s="22">
        <v>482</v>
      </c>
      <c r="BI4113" s="23">
        <v>15.39012500000001</v>
      </c>
      <c r="BJ4113" s="23">
        <v>29.93067877600437</v>
      </c>
      <c r="BK4113" s="14">
        <v>37.06157948869145</v>
      </c>
      <c r="BL4113" t="s">
        <v>714</v>
      </c>
    </row>
    <row r="4114" spans="1:64">
      <c r="A4114" t="s">
        <v>5273</v>
      </c>
      <c r="B4114" t="s">
        <v>5264</v>
      </c>
      <c r="C4114" t="s">
        <v>714</v>
      </c>
      <c r="D4114" t="s">
        <v>942</v>
      </c>
      <c r="E4114">
        <v>2023</v>
      </c>
      <c r="F4114">
        <v>74.81</v>
      </c>
      <c r="G4114">
        <v>9.83</v>
      </c>
      <c r="H4114">
        <v>11237</v>
      </c>
      <c r="I4114">
        <v>80.759317840560684</v>
      </c>
      <c r="J4114">
        <v>5</v>
      </c>
      <c r="K4114">
        <v>8</v>
      </c>
      <c r="L4114">
        <v>1940</v>
      </c>
      <c r="M4114">
        <v>1.94</v>
      </c>
      <c r="N4114">
        <v>11.480919999999999</v>
      </c>
      <c r="O4114">
        <v>14.216217158577589</v>
      </c>
      <c r="P4114">
        <v>0</v>
      </c>
      <c r="Q4114">
        <v>0</v>
      </c>
      <c r="R4114">
        <v>0</v>
      </c>
      <c r="S4114">
        <v>0</v>
      </c>
      <c r="T4114">
        <v>0</v>
      </c>
      <c r="U4114">
        <v>0</v>
      </c>
      <c r="V4114">
        <v>0</v>
      </c>
      <c r="W4114">
        <v>0</v>
      </c>
      <c r="X4114">
        <v>0</v>
      </c>
      <c r="Y4114">
        <v>0</v>
      </c>
      <c r="Z4114">
        <v>0</v>
      </c>
      <c r="AA4114">
        <v>0</v>
      </c>
      <c r="AG4114">
        <v>0</v>
      </c>
      <c r="AH4114">
        <v>1</v>
      </c>
      <c r="AI4114">
        <v>110.895</v>
      </c>
      <c r="AJ4114">
        <v>0.11089499999999999</v>
      </c>
      <c r="AK4114">
        <v>0.104018</v>
      </c>
      <c r="AL4114">
        <v>0.139126</v>
      </c>
      <c r="AM4114">
        <v>652</v>
      </c>
      <c r="AN4114">
        <v>8810.0769999999993</v>
      </c>
      <c r="AO4114">
        <v>8.8100769999999997</v>
      </c>
      <c r="AP4114">
        <v>8.2637400000000003</v>
      </c>
      <c r="AQ4114">
        <v>10.232552999413285</v>
      </c>
      <c r="AR4114">
        <v>711</v>
      </c>
      <c r="AS4114">
        <v>8963.1170000000002</v>
      </c>
      <c r="AT4114">
        <v>8.9631170000000004</v>
      </c>
      <c r="AU4114">
        <v>8.4072893373327808</v>
      </c>
      <c r="AV4114">
        <v>10.410302565867255</v>
      </c>
      <c r="AW4114">
        <v>3</v>
      </c>
      <c r="AX4114">
        <v>3</v>
      </c>
      <c r="AY4114">
        <v>64</v>
      </c>
      <c r="AZ4114">
        <v>6.4000000000000001E-2</v>
      </c>
      <c r="BA4114">
        <v>0.17866599999999999</v>
      </c>
      <c r="BB4114">
        <v>0.22123267602721935</v>
      </c>
      <c r="BC4114">
        <v>6</v>
      </c>
      <c r="BD4114">
        <v>6850</v>
      </c>
      <c r="BE4114">
        <v>6.85</v>
      </c>
      <c r="BF4114">
        <v>14.168281</v>
      </c>
      <c r="BG4114">
        <v>17.543834419171009</v>
      </c>
      <c r="BH4114">
        <v>725</v>
      </c>
      <c r="BI4114">
        <v>17.817117</v>
      </c>
      <c r="BJ4114">
        <v>34.235156337332782</v>
      </c>
      <c r="BK4114">
        <v>42.391586819643074</v>
      </c>
      <c r="BL4114" t="s">
        <v>714</v>
      </c>
    </row>
    <row r="4115" spans="1:64">
      <c r="A4115" t="s">
        <v>5274</v>
      </c>
      <c r="B4115" t="s">
        <v>5264</v>
      </c>
      <c r="C4115" t="s">
        <v>714</v>
      </c>
      <c r="D4115" t="s">
        <v>942</v>
      </c>
      <c r="E4115">
        <v>2024</v>
      </c>
      <c r="F4115">
        <v>74.81</v>
      </c>
      <c r="G4115">
        <v>9.82</v>
      </c>
      <c r="H4115">
        <v>11240</v>
      </c>
      <c r="I4115">
        <v>77.073783184692005</v>
      </c>
      <c r="J4115">
        <v>5</v>
      </c>
      <c r="K4115">
        <v>9</v>
      </c>
      <c r="L4115">
        <v>2090</v>
      </c>
      <c r="M4115">
        <v>2.0900000000000003</v>
      </c>
      <c r="N4115">
        <v>12.368619999999998</v>
      </c>
      <c r="O4115">
        <v>16.047765516272968</v>
      </c>
      <c r="P4115">
        <v>0</v>
      </c>
      <c r="Q4115">
        <v>0</v>
      </c>
      <c r="R4115">
        <v>0</v>
      </c>
      <c r="S4115">
        <v>0</v>
      </c>
      <c r="T4115">
        <v>0</v>
      </c>
      <c r="U4115">
        <v>0</v>
      </c>
      <c r="V4115">
        <v>0</v>
      </c>
      <c r="W4115">
        <v>0</v>
      </c>
      <c r="X4115">
        <v>0</v>
      </c>
      <c r="Y4115">
        <v>0</v>
      </c>
      <c r="Z4115">
        <v>0</v>
      </c>
      <c r="AA4115">
        <v>0</v>
      </c>
      <c r="AB4115">
        <v>0</v>
      </c>
      <c r="AC4115">
        <v>0</v>
      </c>
      <c r="AD4115">
        <v>0</v>
      </c>
      <c r="AE4115">
        <v>0</v>
      </c>
      <c r="AF4115">
        <v>0</v>
      </c>
      <c r="AG4115">
        <v>0</v>
      </c>
      <c r="AH4115">
        <v>1</v>
      </c>
      <c r="AI4115">
        <v>110.895</v>
      </c>
      <c r="AJ4115">
        <v>0.11089499999999999</v>
      </c>
      <c r="AK4115">
        <v>0.10002105883567763</v>
      </c>
      <c r="AL4115">
        <v>0.12977312738885161</v>
      </c>
      <c r="AM4115">
        <v>767</v>
      </c>
      <c r="AN4115">
        <v>10270.969000000003</v>
      </c>
      <c r="AO4115">
        <v>10.270969000000013</v>
      </c>
      <c r="AP4115">
        <v>9.2638369146347586</v>
      </c>
      <c r="AQ4115">
        <v>12.019439726263098</v>
      </c>
      <c r="AR4115">
        <v>908</v>
      </c>
      <c r="AS4115">
        <v>10505.103999999972</v>
      </c>
      <c r="AT4115">
        <v>10.505104000000006</v>
      </c>
      <c r="AU4115">
        <v>9.4750135286434176</v>
      </c>
      <c r="AV4115">
        <v>12.29343252288321</v>
      </c>
      <c r="AW4115">
        <v>3</v>
      </c>
      <c r="AX4115">
        <v>3</v>
      </c>
      <c r="AY4115">
        <v>64</v>
      </c>
      <c r="AZ4115">
        <v>6.4000000000000001E-2</v>
      </c>
      <c r="BA4115">
        <v>0.1786664</v>
      </c>
      <c r="BB4115">
        <v>0.23181215793165555</v>
      </c>
      <c r="BC4115">
        <v>6</v>
      </c>
      <c r="BD4115">
        <v>6850</v>
      </c>
      <c r="BE4115">
        <v>6.85</v>
      </c>
      <c r="BF4115">
        <v>12.407739890755426</v>
      </c>
      <c r="BG4115">
        <v>16.098521933226948</v>
      </c>
      <c r="BH4115">
        <v>922</v>
      </c>
      <c r="BI4115">
        <v>19.509104000000008</v>
      </c>
      <c r="BJ4115">
        <v>34.430039819398843</v>
      </c>
      <c r="BK4115">
        <v>44.671532130314787</v>
      </c>
      <c r="BL4115" t="s">
        <v>714</v>
      </c>
    </row>
    <row r="4116" spans="1:64">
      <c r="A4116" t="s">
        <v>5275</v>
      </c>
      <c r="B4116" t="s">
        <v>5276</v>
      </c>
      <c r="C4116" t="s">
        <v>715</v>
      </c>
      <c r="D4116" t="s">
        <v>942</v>
      </c>
      <c r="E4116">
        <v>2012</v>
      </c>
      <c r="F4116" s="23">
        <v>77.239999999999995</v>
      </c>
      <c r="G4116" s="23">
        <v>9.4700000000000006</v>
      </c>
      <c r="H4116" s="22">
        <v>16300</v>
      </c>
      <c r="I4116" s="34">
        <v>133.67933499999998</v>
      </c>
      <c r="J4116" s="22">
        <v>0</v>
      </c>
      <c r="K4116" s="22" t="s">
        <v>782</v>
      </c>
      <c r="L4116" s="23">
        <v>0</v>
      </c>
      <c r="M4116" s="23">
        <v>0</v>
      </c>
      <c r="N4116" s="23">
        <v>0</v>
      </c>
      <c r="O4116" s="14">
        <v>0</v>
      </c>
      <c r="P4116" s="22">
        <v>0</v>
      </c>
      <c r="Q4116" s="22" t="s">
        <v>782</v>
      </c>
      <c r="R4116" s="23">
        <v>0</v>
      </c>
      <c r="S4116" s="23">
        <v>0</v>
      </c>
      <c r="T4116" s="23">
        <v>0</v>
      </c>
      <c r="U4116" s="14">
        <v>0</v>
      </c>
      <c r="V4116" s="22">
        <v>0</v>
      </c>
      <c r="W4116" s="22" t="s">
        <v>782</v>
      </c>
      <c r="X4116" s="23">
        <v>0</v>
      </c>
      <c r="Y4116" s="23">
        <v>0</v>
      </c>
      <c r="Z4116" s="23">
        <v>0</v>
      </c>
      <c r="AA4116" s="14">
        <v>0</v>
      </c>
      <c r="AB4116" s="22">
        <v>0</v>
      </c>
      <c r="AC4116" s="22" t="s">
        <v>782</v>
      </c>
      <c r="AD4116" s="23">
        <v>0</v>
      </c>
      <c r="AE4116" s="23">
        <v>0</v>
      </c>
      <c r="AF4116" s="23">
        <v>0</v>
      </c>
      <c r="AG4116" s="14">
        <v>0</v>
      </c>
      <c r="AH4116" s="22" t="s">
        <v>782</v>
      </c>
      <c r="AI4116" s="23" t="s">
        <v>782</v>
      </c>
      <c r="AJ4116" s="23" t="s">
        <v>782</v>
      </c>
      <c r="AK4116" s="23" t="s">
        <v>782</v>
      </c>
      <c r="AL4116" s="14" t="s">
        <v>782</v>
      </c>
      <c r="AM4116" s="22" t="s">
        <v>782</v>
      </c>
      <c r="AN4116" s="23" t="s">
        <v>782</v>
      </c>
      <c r="AO4116" s="23" t="s">
        <v>782</v>
      </c>
      <c r="AP4116" s="23" t="s">
        <v>782</v>
      </c>
      <c r="AQ4116" s="14" t="s">
        <v>782</v>
      </c>
      <c r="AR4116" s="22">
        <v>199</v>
      </c>
      <c r="AS4116" s="23">
        <v>3052.1430000000018</v>
      </c>
      <c r="AT4116" s="23">
        <v>3.0521430000000018</v>
      </c>
      <c r="AU4116" s="23">
        <v>2.3793339999999996</v>
      </c>
      <c r="AV4116" s="14">
        <v>1.7798816847794763</v>
      </c>
      <c r="AW4116" s="22">
        <v>5</v>
      </c>
      <c r="AX4116" s="22" t="s">
        <v>782</v>
      </c>
      <c r="AY4116" s="23">
        <v>78.2</v>
      </c>
      <c r="AZ4116" s="23">
        <v>7.8200000000000006E-2</v>
      </c>
      <c r="BA4116" s="23">
        <v>0.14313499999999998</v>
      </c>
      <c r="BB4116" s="14">
        <v>0.10707339320621247</v>
      </c>
      <c r="BC4116" s="22">
        <v>1</v>
      </c>
      <c r="BD4116" s="23">
        <v>500</v>
      </c>
      <c r="BE4116" s="23">
        <v>0.5</v>
      </c>
      <c r="BF4116" s="23">
        <v>0.79849999999999999</v>
      </c>
      <c r="BG4116" s="14">
        <v>0.59732493432885492</v>
      </c>
      <c r="BH4116" s="22">
        <v>205</v>
      </c>
      <c r="BI4116" s="23">
        <v>3.6303430000000017</v>
      </c>
      <c r="BJ4116" s="23">
        <v>3.3209689999999998</v>
      </c>
      <c r="BK4116" s="14">
        <v>2.4842800123145437</v>
      </c>
      <c r="BL4116" t="s">
        <v>715</v>
      </c>
    </row>
    <row r="4117" spans="1:64">
      <c r="A4117" t="s">
        <v>5277</v>
      </c>
      <c r="B4117" t="s">
        <v>5276</v>
      </c>
      <c r="C4117" t="s">
        <v>715</v>
      </c>
      <c r="D4117" t="s">
        <v>942</v>
      </c>
      <c r="E4117">
        <v>2015</v>
      </c>
      <c r="F4117" s="23">
        <v>77.23</v>
      </c>
      <c r="G4117" s="23">
        <v>9.44</v>
      </c>
      <c r="H4117" s="22">
        <v>16117</v>
      </c>
      <c r="I4117" s="34">
        <v>131.09558071397493</v>
      </c>
      <c r="J4117" s="13">
        <v>0</v>
      </c>
      <c r="K4117" s="13">
        <v>0</v>
      </c>
      <c r="L4117" s="19">
        <v>0</v>
      </c>
      <c r="M4117" s="35">
        <v>0</v>
      </c>
      <c r="N4117" s="19">
        <v>0</v>
      </c>
      <c r="O4117" s="17">
        <v>0</v>
      </c>
      <c r="P4117" s="36">
        <v>0</v>
      </c>
      <c r="Q4117" s="37">
        <v>0</v>
      </c>
      <c r="R4117" s="38">
        <v>0</v>
      </c>
      <c r="S4117" s="27">
        <v>0</v>
      </c>
      <c r="T4117" s="23">
        <v>0</v>
      </c>
      <c r="U4117" s="17">
        <v>0</v>
      </c>
      <c r="V4117" s="22">
        <v>0</v>
      </c>
      <c r="W4117" s="22">
        <v>0</v>
      </c>
      <c r="X4117" s="23">
        <v>0</v>
      </c>
      <c r="Y4117" s="27">
        <v>0</v>
      </c>
      <c r="Z4117" s="27">
        <v>0</v>
      </c>
      <c r="AA4117" s="14">
        <v>0</v>
      </c>
      <c r="AB4117" s="39">
        <v>0</v>
      </c>
      <c r="AC4117" s="22" t="s">
        <v>782</v>
      </c>
      <c r="AD4117" s="23">
        <v>0</v>
      </c>
      <c r="AE4117" s="23">
        <v>0</v>
      </c>
      <c r="AF4117" s="23">
        <v>0</v>
      </c>
      <c r="AG4117" s="14">
        <v>0</v>
      </c>
      <c r="AH4117" s="22" t="s">
        <v>782</v>
      </c>
      <c r="AI4117" s="23" t="s">
        <v>782</v>
      </c>
      <c r="AJ4117" s="23" t="s">
        <v>782</v>
      </c>
      <c r="AK4117" s="23" t="s">
        <v>782</v>
      </c>
      <c r="AL4117" s="14" t="s">
        <v>782</v>
      </c>
      <c r="AM4117" s="22" t="s">
        <v>782</v>
      </c>
      <c r="AN4117" s="23" t="s">
        <v>782</v>
      </c>
      <c r="AO4117" s="23" t="s">
        <v>782</v>
      </c>
      <c r="AP4117" s="23" t="s">
        <v>782</v>
      </c>
      <c r="AQ4117" s="14" t="s">
        <v>782</v>
      </c>
      <c r="AR4117" s="40">
        <v>248</v>
      </c>
      <c r="AS4117" s="41">
        <v>4048.578</v>
      </c>
      <c r="AT4117" s="23">
        <v>4.048578</v>
      </c>
      <c r="AU4117" s="23">
        <v>3.5957962609964635</v>
      </c>
      <c r="AV4117" s="14">
        <v>2.7428813705336048</v>
      </c>
      <c r="AW4117" s="22">
        <v>7</v>
      </c>
      <c r="AX4117" s="22" t="s">
        <v>782</v>
      </c>
      <c r="AY4117" s="23">
        <v>133</v>
      </c>
      <c r="AZ4117" s="23">
        <v>0.13300000000000001</v>
      </c>
      <c r="BA4117" s="23">
        <v>0.34656397247942289</v>
      </c>
      <c r="BB4117" s="14">
        <v>0.26435976757718332</v>
      </c>
      <c r="BC4117" s="42">
        <v>1</v>
      </c>
      <c r="BD4117" s="43">
        <v>500</v>
      </c>
      <c r="BE4117" s="44">
        <v>0.5</v>
      </c>
      <c r="BF4117" s="23">
        <v>0.65960127131264568</v>
      </c>
      <c r="BG4117" s="14">
        <v>0.50314531406803664</v>
      </c>
      <c r="BH4117" s="22">
        <v>256</v>
      </c>
      <c r="BI4117" s="23">
        <v>4.681578</v>
      </c>
      <c r="BJ4117" s="23">
        <v>4.6019615047885321</v>
      </c>
      <c r="BK4117" s="14">
        <v>3.5103864521788246</v>
      </c>
      <c r="BL4117" t="s">
        <v>715</v>
      </c>
    </row>
    <row r="4118" spans="1:64">
      <c r="A4118" t="s">
        <v>5278</v>
      </c>
      <c r="B4118" t="s">
        <v>5276</v>
      </c>
      <c r="C4118" t="s">
        <v>715</v>
      </c>
      <c r="D4118" t="s">
        <v>942</v>
      </c>
      <c r="E4118">
        <v>2016</v>
      </c>
      <c r="F4118" s="23">
        <v>77.23</v>
      </c>
      <c r="G4118" s="23">
        <v>9.64</v>
      </c>
      <c r="H4118" s="22">
        <v>16259</v>
      </c>
      <c r="I4118" s="34">
        <v>137.03339438950434</v>
      </c>
      <c r="J4118" s="13">
        <v>1</v>
      </c>
      <c r="K4118" s="13">
        <v>1</v>
      </c>
      <c r="L4118" s="19">
        <v>75</v>
      </c>
      <c r="M4118" s="35">
        <v>7.4999999999999997E-2</v>
      </c>
      <c r="N4118" s="19">
        <v>0.448575</v>
      </c>
      <c r="O4118" s="17">
        <v>0.32734721488761226</v>
      </c>
      <c r="P4118" s="13">
        <v>0</v>
      </c>
      <c r="Q4118" s="13">
        <v>0</v>
      </c>
      <c r="R4118" s="19">
        <v>0</v>
      </c>
      <c r="S4118" s="27">
        <v>0</v>
      </c>
      <c r="T4118" s="19">
        <v>0</v>
      </c>
      <c r="U4118" s="17">
        <v>0</v>
      </c>
      <c r="V4118" s="13">
        <v>0</v>
      </c>
      <c r="W4118" s="13">
        <v>0</v>
      </c>
      <c r="X4118" s="19">
        <v>0</v>
      </c>
      <c r="Y4118" s="27">
        <v>0</v>
      </c>
      <c r="Z4118" s="19">
        <v>0</v>
      </c>
      <c r="AA4118" s="14">
        <v>0</v>
      </c>
      <c r="AB4118" s="13">
        <v>0</v>
      </c>
      <c r="AC4118" s="22" t="s">
        <v>782</v>
      </c>
      <c r="AD4118" s="19">
        <v>0</v>
      </c>
      <c r="AE4118" s="23">
        <v>0</v>
      </c>
      <c r="AF4118" s="19">
        <v>0</v>
      </c>
      <c r="AG4118" s="14">
        <v>0</v>
      </c>
      <c r="AH4118" s="22" t="s">
        <v>782</v>
      </c>
      <c r="AI4118" s="23" t="s">
        <v>782</v>
      </c>
      <c r="AJ4118" s="23" t="s">
        <v>782</v>
      </c>
      <c r="AK4118" s="23" t="s">
        <v>782</v>
      </c>
      <c r="AL4118" s="14" t="s">
        <v>782</v>
      </c>
      <c r="AM4118" s="22" t="s">
        <v>782</v>
      </c>
      <c r="AN4118" s="23" t="s">
        <v>782</v>
      </c>
      <c r="AO4118" s="23" t="s">
        <v>782</v>
      </c>
      <c r="AP4118" s="23" t="s">
        <v>782</v>
      </c>
      <c r="AQ4118" s="14" t="s">
        <v>782</v>
      </c>
      <c r="AR4118" s="13">
        <v>255</v>
      </c>
      <c r="AS4118" s="19">
        <v>4090.0579999999986</v>
      </c>
      <c r="AT4118" s="23">
        <v>4.0900579999999982</v>
      </c>
      <c r="AU4118" s="19">
        <v>3.6319715039999991</v>
      </c>
      <c r="AV4118" s="14">
        <v>2.6504280363051262</v>
      </c>
      <c r="AW4118" s="13">
        <v>6</v>
      </c>
      <c r="AX4118" s="22" t="s">
        <v>782</v>
      </c>
      <c r="AY4118" s="19">
        <v>89</v>
      </c>
      <c r="AZ4118" s="23">
        <v>8.8999999999999996E-2</v>
      </c>
      <c r="BA4118" s="19">
        <v>0.24079470395399999</v>
      </c>
      <c r="BB4118" s="14">
        <v>0.17571972512741241</v>
      </c>
      <c r="BC4118" s="13">
        <v>1</v>
      </c>
      <c r="BD4118" s="19">
        <v>500</v>
      </c>
      <c r="BE4118" s="44">
        <v>0.5</v>
      </c>
      <c r="BF4118" s="19">
        <v>0.65960127131264568</v>
      </c>
      <c r="BG4118" s="14">
        <v>0.48134345226667313</v>
      </c>
      <c r="BH4118" s="22">
        <v>263</v>
      </c>
      <c r="BI4118" s="23">
        <v>4.7540579999999979</v>
      </c>
      <c r="BJ4118" s="23">
        <v>4.9809424792666448</v>
      </c>
      <c r="BK4118" s="14">
        <v>3.634838428586824</v>
      </c>
      <c r="BL4118" t="s">
        <v>715</v>
      </c>
    </row>
    <row r="4119" spans="1:64">
      <c r="A4119" t="s">
        <v>5279</v>
      </c>
      <c r="B4119" t="s">
        <v>5276</v>
      </c>
      <c r="C4119" t="s">
        <v>715</v>
      </c>
      <c r="D4119" t="s">
        <v>942</v>
      </c>
      <c r="E4119">
        <v>2017</v>
      </c>
      <c r="F4119" s="23">
        <v>77.23</v>
      </c>
      <c r="G4119" s="23">
        <v>9.64</v>
      </c>
      <c r="H4119" s="22">
        <v>16128</v>
      </c>
      <c r="I4119" s="34">
        <v>126.68560876107784</v>
      </c>
      <c r="J4119" s="13">
        <v>1</v>
      </c>
      <c r="K4119" s="13">
        <v>1</v>
      </c>
      <c r="L4119" s="19">
        <v>75</v>
      </c>
      <c r="M4119" s="19">
        <v>7.4999999999999997E-2</v>
      </c>
      <c r="N4119" s="19">
        <v>0.448575</v>
      </c>
      <c r="O4119" s="17">
        <v>0.35408520698352408</v>
      </c>
      <c r="P4119" s="13">
        <v>0</v>
      </c>
      <c r="Q4119" s="13">
        <v>0</v>
      </c>
      <c r="R4119" s="19">
        <v>0</v>
      </c>
      <c r="S4119" s="19">
        <v>0</v>
      </c>
      <c r="T4119" s="19">
        <v>0</v>
      </c>
      <c r="U4119" s="17">
        <v>0</v>
      </c>
      <c r="V4119" s="13">
        <v>0</v>
      </c>
      <c r="W4119" s="13">
        <v>0</v>
      </c>
      <c r="X4119" s="19">
        <v>0</v>
      </c>
      <c r="Y4119" s="19">
        <v>0</v>
      </c>
      <c r="Z4119" s="19">
        <v>0</v>
      </c>
      <c r="AA4119" s="14">
        <v>0</v>
      </c>
      <c r="AB4119" s="13">
        <v>0</v>
      </c>
      <c r="AC4119" s="22" t="s">
        <v>782</v>
      </c>
      <c r="AD4119" s="19">
        <v>0</v>
      </c>
      <c r="AE4119" s="19">
        <v>0</v>
      </c>
      <c r="AF4119" s="19">
        <v>0</v>
      </c>
      <c r="AG4119" s="14">
        <v>0</v>
      </c>
      <c r="AH4119" s="22" t="s">
        <v>782</v>
      </c>
      <c r="AI4119" s="23" t="s">
        <v>782</v>
      </c>
      <c r="AJ4119" s="23" t="s">
        <v>782</v>
      </c>
      <c r="AK4119" s="23" t="s">
        <v>782</v>
      </c>
      <c r="AL4119" s="14" t="s">
        <v>782</v>
      </c>
      <c r="AM4119" s="22" t="s">
        <v>782</v>
      </c>
      <c r="AN4119" s="23" t="s">
        <v>782</v>
      </c>
      <c r="AO4119" s="23" t="s">
        <v>782</v>
      </c>
      <c r="AP4119" s="23" t="s">
        <v>782</v>
      </c>
      <c r="AQ4119" s="14" t="s">
        <v>782</v>
      </c>
      <c r="AR4119" s="13">
        <v>274</v>
      </c>
      <c r="AS4119" s="19">
        <v>4201.6079999999984</v>
      </c>
      <c r="AT4119" s="19">
        <v>4.2016079999999967</v>
      </c>
      <c r="AU4119" s="19">
        <v>3.7310279039999994</v>
      </c>
      <c r="AV4119" s="14">
        <v>2.945107925428621</v>
      </c>
      <c r="AW4119" s="13">
        <v>6</v>
      </c>
      <c r="AX4119" s="22" t="s">
        <v>782</v>
      </c>
      <c r="AY4119" s="19">
        <v>89.395718000000002</v>
      </c>
      <c r="AZ4119" s="19">
        <v>8.9395717999999999E-2</v>
      </c>
      <c r="BA4119" s="19">
        <v>0.143748314544</v>
      </c>
      <c r="BB4119" s="14">
        <v>0.1134685430727191</v>
      </c>
      <c r="BC4119" s="13">
        <v>1</v>
      </c>
      <c r="BD4119" s="19">
        <v>500</v>
      </c>
      <c r="BE4119" s="19">
        <v>0.5</v>
      </c>
      <c r="BF4119" s="19">
        <v>0.65960127131264568</v>
      </c>
      <c r="BG4119" s="14">
        <v>0.52065998479481412</v>
      </c>
      <c r="BH4119" s="22">
        <v>282</v>
      </c>
      <c r="BI4119" s="23">
        <v>4.8660037179999973</v>
      </c>
      <c r="BJ4119" s="23">
        <v>4.9829524898566451</v>
      </c>
      <c r="BK4119" s="14">
        <v>3.9333216602796783</v>
      </c>
      <c r="BL4119" t="s">
        <v>715</v>
      </c>
    </row>
    <row r="4120" spans="1:64">
      <c r="A4120" t="s">
        <v>5280</v>
      </c>
      <c r="B4120" t="s">
        <v>5276</v>
      </c>
      <c r="C4120" t="s">
        <v>715</v>
      </c>
      <c r="D4120" t="s">
        <v>942</v>
      </c>
      <c r="E4120">
        <v>2018</v>
      </c>
      <c r="F4120" s="23">
        <v>77.23</v>
      </c>
      <c r="G4120" s="23">
        <v>9.65</v>
      </c>
      <c r="H4120" s="22">
        <v>16106</v>
      </c>
      <c r="I4120" s="34">
        <v>126.69461271337074</v>
      </c>
      <c r="J4120" s="13">
        <v>1</v>
      </c>
      <c r="K4120" s="13">
        <v>1</v>
      </c>
      <c r="L4120" s="19">
        <v>75</v>
      </c>
      <c r="M4120" s="19">
        <v>7.4999999999999997E-2</v>
      </c>
      <c r="N4120" s="19">
        <v>0.448575</v>
      </c>
      <c r="O4120" s="17">
        <v>0.35406004280137754</v>
      </c>
      <c r="P4120" s="13">
        <v>0</v>
      </c>
      <c r="Q4120" s="13">
        <v>0</v>
      </c>
      <c r="R4120" s="19">
        <v>0</v>
      </c>
      <c r="S4120" s="19">
        <v>0</v>
      </c>
      <c r="T4120" s="19">
        <v>0</v>
      </c>
      <c r="U4120" s="17">
        <v>0</v>
      </c>
      <c r="V4120" s="13">
        <v>0</v>
      </c>
      <c r="W4120" s="13">
        <v>0</v>
      </c>
      <c r="X4120" s="19">
        <v>0</v>
      </c>
      <c r="Y4120" s="19">
        <v>0</v>
      </c>
      <c r="Z4120" s="19">
        <v>0</v>
      </c>
      <c r="AA4120" s="14">
        <v>0</v>
      </c>
      <c r="AB4120" s="13">
        <v>0</v>
      </c>
      <c r="AC4120" s="22" t="s">
        <v>782</v>
      </c>
      <c r="AD4120" s="19">
        <v>0</v>
      </c>
      <c r="AE4120" s="19">
        <v>0</v>
      </c>
      <c r="AF4120" s="19">
        <v>0</v>
      </c>
      <c r="AG4120" s="14">
        <v>0</v>
      </c>
      <c r="AH4120" s="22" t="s">
        <v>782</v>
      </c>
      <c r="AI4120" s="23" t="s">
        <v>782</v>
      </c>
      <c r="AJ4120" s="23" t="s">
        <v>782</v>
      </c>
      <c r="AK4120" s="23" t="s">
        <v>782</v>
      </c>
      <c r="AL4120" s="14" t="s">
        <v>782</v>
      </c>
      <c r="AM4120" s="22" t="s">
        <v>782</v>
      </c>
      <c r="AN4120" s="23" t="s">
        <v>782</v>
      </c>
      <c r="AO4120" s="23" t="s">
        <v>782</v>
      </c>
      <c r="AP4120" s="23" t="s">
        <v>782</v>
      </c>
      <c r="AQ4120" s="14" t="s">
        <v>782</v>
      </c>
      <c r="AR4120" s="13">
        <v>285</v>
      </c>
      <c r="AS4120" s="19">
        <v>4282.137999999999</v>
      </c>
      <c r="AT4120" s="19">
        <v>4.2821379999999971</v>
      </c>
      <c r="AU4120" s="19">
        <v>3.8025385439999995</v>
      </c>
      <c r="AV4120" s="14">
        <v>3.0013419375634571</v>
      </c>
      <c r="AW4120" s="13">
        <v>6</v>
      </c>
      <c r="AX4120" s="22" t="s">
        <v>782</v>
      </c>
      <c r="AY4120" s="19">
        <v>89</v>
      </c>
      <c r="AZ4120" s="19">
        <v>8.8999999999999996E-2</v>
      </c>
      <c r="BA4120" s="19">
        <v>0.24079500000000001</v>
      </c>
      <c r="BB4120" s="14">
        <v>0.19005938361780686</v>
      </c>
      <c r="BC4120" s="13">
        <v>1</v>
      </c>
      <c r="BD4120" s="19">
        <v>500</v>
      </c>
      <c r="BE4120" s="19">
        <v>0.5</v>
      </c>
      <c r="BF4120" s="19">
        <v>0.55023148021346868</v>
      </c>
      <c r="BG4120" s="14">
        <v>0.43429745624487781</v>
      </c>
      <c r="BH4120" s="22">
        <v>293</v>
      </c>
      <c r="BI4120" s="23">
        <v>4.9461379999999968</v>
      </c>
      <c r="BJ4120" s="23">
        <v>5.0421400242134684</v>
      </c>
      <c r="BK4120" s="14">
        <v>3.9797588202275196</v>
      </c>
      <c r="BL4120" t="s">
        <v>715</v>
      </c>
    </row>
    <row r="4121" spans="1:64">
      <c r="A4121" t="s">
        <v>5281</v>
      </c>
      <c r="B4121" t="s">
        <v>5276</v>
      </c>
      <c r="C4121" t="s">
        <v>715</v>
      </c>
      <c r="D4121" t="s">
        <v>942</v>
      </c>
      <c r="E4121">
        <v>2019</v>
      </c>
      <c r="F4121" s="23">
        <v>77.23</v>
      </c>
      <c r="G4121" s="23">
        <v>9.66</v>
      </c>
      <c r="H4121" s="22">
        <v>16083</v>
      </c>
      <c r="I4121" s="34">
        <v>129.15228205801807</v>
      </c>
      <c r="J4121" s="22">
        <v>1</v>
      </c>
      <c r="K4121" s="22">
        <v>1</v>
      </c>
      <c r="L4121" s="23">
        <v>75</v>
      </c>
      <c r="M4121" s="23">
        <v>7.4999999999999997E-2</v>
      </c>
      <c r="N4121" s="23">
        <v>0.448575</v>
      </c>
      <c r="O4121" s="14">
        <v>0.34732255044358423</v>
      </c>
      <c r="P4121" s="22">
        <v>0</v>
      </c>
      <c r="Q4121" s="22">
        <v>0</v>
      </c>
      <c r="R4121" s="23">
        <v>0</v>
      </c>
      <c r="S4121" s="23">
        <v>0</v>
      </c>
      <c r="T4121" s="23">
        <v>0</v>
      </c>
      <c r="U4121" s="14">
        <v>0</v>
      </c>
      <c r="V4121" s="22">
        <v>0</v>
      </c>
      <c r="W4121" s="22">
        <v>0</v>
      </c>
      <c r="X4121" s="23">
        <v>0</v>
      </c>
      <c r="Y4121" s="23">
        <v>0</v>
      </c>
      <c r="Z4121" s="23">
        <v>0</v>
      </c>
      <c r="AA4121" s="14">
        <v>0</v>
      </c>
      <c r="AB4121" s="22">
        <v>0</v>
      </c>
      <c r="AC4121" s="22">
        <v>0</v>
      </c>
      <c r="AD4121" s="23">
        <v>0</v>
      </c>
      <c r="AE4121" s="23">
        <v>0</v>
      </c>
      <c r="AF4121" s="23">
        <v>0</v>
      </c>
      <c r="AG4121" s="14">
        <v>0</v>
      </c>
      <c r="AH4121" s="22">
        <v>0</v>
      </c>
      <c r="AI4121" s="23">
        <v>0</v>
      </c>
      <c r="AJ4121" s="23">
        <v>0</v>
      </c>
      <c r="AK4121" s="23">
        <v>0</v>
      </c>
      <c r="AL4121" s="14">
        <v>0</v>
      </c>
      <c r="AM4121" s="22">
        <v>314</v>
      </c>
      <c r="AN4121" s="23">
        <v>4685.9029999999984</v>
      </c>
      <c r="AO4121" s="23">
        <v>4.6859029999999979</v>
      </c>
      <c r="AP4121" s="23">
        <v>4.161081863999998</v>
      </c>
      <c r="AQ4121" s="14">
        <v>3.2218415328741519</v>
      </c>
      <c r="AR4121" s="22">
        <v>314</v>
      </c>
      <c r="AS4121" s="23">
        <v>4685.9029999999984</v>
      </c>
      <c r="AT4121" s="23">
        <v>4.6859029999999979</v>
      </c>
      <c r="AU4121" s="23">
        <v>4.161081863999998</v>
      </c>
      <c r="AV4121" s="14">
        <v>3.2218415328741519</v>
      </c>
      <c r="AW4121" s="22">
        <v>6</v>
      </c>
      <c r="AX4121" s="22" t="s">
        <v>782</v>
      </c>
      <c r="AY4121" s="23">
        <v>89</v>
      </c>
      <c r="AZ4121" s="23">
        <v>8.8999999999999996E-2</v>
      </c>
      <c r="BA4121" s="23">
        <v>0.24079500000000001</v>
      </c>
      <c r="BB4121" s="14">
        <v>0.18644269862132945</v>
      </c>
      <c r="BC4121" s="22">
        <v>1</v>
      </c>
      <c r="BD4121" s="23">
        <v>500</v>
      </c>
      <c r="BE4121" s="23">
        <v>0.5</v>
      </c>
      <c r="BF4121" s="23">
        <v>0.55023148599529992</v>
      </c>
      <c r="BG4121" s="14">
        <v>0.42603311163183605</v>
      </c>
      <c r="BH4121" s="22">
        <v>322</v>
      </c>
      <c r="BI4121" s="23">
        <v>5.3499029999999985</v>
      </c>
      <c r="BJ4121" s="23">
        <v>5.4006833499952975</v>
      </c>
      <c r="BK4121" s="14">
        <v>4.1816398935709014</v>
      </c>
      <c r="BL4121" t="s">
        <v>715</v>
      </c>
    </row>
    <row r="4122" spans="1:64">
      <c r="A4122" t="s">
        <v>5282</v>
      </c>
      <c r="B4122" t="s">
        <v>5276</v>
      </c>
      <c r="C4122" t="s">
        <v>715</v>
      </c>
      <c r="D4122" t="s">
        <v>942</v>
      </c>
      <c r="E4122">
        <v>2020</v>
      </c>
      <c r="F4122" s="23">
        <v>77.23</v>
      </c>
      <c r="G4122" s="23">
        <v>9.7899999999999991</v>
      </c>
      <c r="H4122" s="22">
        <v>16108</v>
      </c>
      <c r="I4122" s="34">
        <v>129.50430153464984</v>
      </c>
      <c r="J4122" s="22">
        <v>1</v>
      </c>
      <c r="K4122" s="22">
        <v>1</v>
      </c>
      <c r="L4122" s="23">
        <v>75</v>
      </c>
      <c r="M4122" s="23">
        <v>7.4999999999999997E-2</v>
      </c>
      <c r="N4122" s="23">
        <v>0.448575</v>
      </c>
      <c r="O4122" s="14">
        <v>0.34637845591559785</v>
      </c>
      <c r="P4122" s="22">
        <v>0</v>
      </c>
      <c r="Q4122" s="22">
        <v>0</v>
      </c>
      <c r="R4122" s="23">
        <v>0</v>
      </c>
      <c r="S4122" s="23">
        <v>0</v>
      </c>
      <c r="T4122" s="23">
        <v>0</v>
      </c>
      <c r="U4122" s="14">
        <v>0</v>
      </c>
      <c r="V4122" s="22">
        <v>0</v>
      </c>
      <c r="W4122" s="22">
        <v>0</v>
      </c>
      <c r="X4122" s="23">
        <v>0</v>
      </c>
      <c r="Y4122" s="23">
        <v>0</v>
      </c>
      <c r="Z4122" s="23">
        <v>0</v>
      </c>
      <c r="AA4122" s="14">
        <v>0</v>
      </c>
      <c r="AB4122" s="22">
        <v>0</v>
      </c>
      <c r="AC4122" s="22">
        <v>0</v>
      </c>
      <c r="AD4122" s="23">
        <v>0</v>
      </c>
      <c r="AE4122" s="23">
        <v>0</v>
      </c>
      <c r="AF4122" s="23">
        <v>0</v>
      </c>
      <c r="AG4122" s="14">
        <v>0</v>
      </c>
      <c r="AH4122" s="22">
        <v>0</v>
      </c>
      <c r="AI4122" s="23">
        <v>0</v>
      </c>
      <c r="AJ4122" s="23">
        <v>0</v>
      </c>
      <c r="AK4122" s="23">
        <v>0</v>
      </c>
      <c r="AL4122" s="14">
        <v>0</v>
      </c>
      <c r="AM4122" s="22">
        <v>359</v>
      </c>
      <c r="AN4122" s="23">
        <v>5060.717999999998</v>
      </c>
      <c r="AO4122" s="23">
        <v>5.0607179999999996</v>
      </c>
      <c r="AP4122" s="23">
        <v>4.4939175839999965</v>
      </c>
      <c r="AQ4122" s="14">
        <v>3.4700913643378981</v>
      </c>
      <c r="AR4122" s="22">
        <v>359</v>
      </c>
      <c r="AS4122" s="23">
        <v>5060.717999999998</v>
      </c>
      <c r="AT4122" s="23">
        <v>5.0607179999999996</v>
      </c>
      <c r="AU4122" s="23">
        <v>4.4939175839999965</v>
      </c>
      <c r="AV4122" s="14">
        <v>3.4700913643378981</v>
      </c>
      <c r="AW4122" s="22">
        <v>6</v>
      </c>
      <c r="AX4122" s="22">
        <v>6</v>
      </c>
      <c r="AY4122" s="23">
        <v>89</v>
      </c>
      <c r="AZ4122" s="23">
        <v>8.8999999999999996E-2</v>
      </c>
      <c r="BA4122" s="23">
        <v>0.24079500000000001</v>
      </c>
      <c r="BB4122" s="14">
        <v>0.18593590880498553</v>
      </c>
      <c r="BC4122" s="22">
        <v>1</v>
      </c>
      <c r="BD4122" s="23">
        <v>500</v>
      </c>
      <c r="BE4122" s="23">
        <v>0.5</v>
      </c>
      <c r="BF4122" s="23">
        <v>0.55023148599530003</v>
      </c>
      <c r="BG4122" s="14">
        <v>0.4248750655190256</v>
      </c>
      <c r="BH4122" s="22">
        <v>367</v>
      </c>
      <c r="BI4122" s="23">
        <v>5.7247180000000002</v>
      </c>
      <c r="BJ4122" s="23">
        <v>5.733519069995296</v>
      </c>
      <c r="BK4122" s="14">
        <v>4.4272807945775075</v>
      </c>
      <c r="BL4122" t="s">
        <v>715</v>
      </c>
    </row>
    <row r="4123" spans="1:64">
      <c r="A4123" t="s">
        <v>5283</v>
      </c>
      <c r="B4123" t="s">
        <v>5276</v>
      </c>
      <c r="C4123" t="s">
        <v>715</v>
      </c>
      <c r="D4123" t="s">
        <v>942</v>
      </c>
      <c r="E4123">
        <v>2021</v>
      </c>
      <c r="F4123" s="23">
        <v>77.23</v>
      </c>
      <c r="G4123" s="23">
        <v>9.84</v>
      </c>
      <c r="H4123" s="22">
        <v>16120</v>
      </c>
      <c r="I4123" s="34">
        <v>120.77</v>
      </c>
      <c r="J4123" s="22">
        <v>1</v>
      </c>
      <c r="K4123" s="22">
        <v>1</v>
      </c>
      <c r="L4123" s="23">
        <v>75</v>
      </c>
      <c r="M4123" s="23">
        <v>7.4999999999999997E-2</v>
      </c>
      <c r="N4123" s="23">
        <v>0.448575</v>
      </c>
      <c r="O4123" s="14">
        <v>0.37</v>
      </c>
      <c r="P4123" s="22">
        <v>0</v>
      </c>
      <c r="Q4123" s="22">
        <v>0</v>
      </c>
      <c r="R4123" s="23">
        <v>0</v>
      </c>
      <c r="S4123" s="23">
        <v>0</v>
      </c>
      <c r="T4123" s="23">
        <v>0</v>
      </c>
      <c r="U4123" s="14">
        <v>0</v>
      </c>
      <c r="V4123" s="22">
        <v>0</v>
      </c>
      <c r="W4123" s="22">
        <v>0</v>
      </c>
      <c r="X4123" s="23">
        <v>0</v>
      </c>
      <c r="Y4123" s="23">
        <v>0</v>
      </c>
      <c r="Z4123" s="23">
        <v>0</v>
      </c>
      <c r="AA4123" s="14">
        <v>0</v>
      </c>
      <c r="AB4123" s="22">
        <v>0</v>
      </c>
      <c r="AC4123" s="22">
        <v>0</v>
      </c>
      <c r="AD4123" s="23">
        <v>0</v>
      </c>
      <c r="AE4123" s="23">
        <v>0</v>
      </c>
      <c r="AF4123" s="23">
        <v>0</v>
      </c>
      <c r="AG4123" s="14">
        <v>0</v>
      </c>
      <c r="AH4123" s="22">
        <v>0</v>
      </c>
      <c r="AI4123" s="23">
        <v>0</v>
      </c>
      <c r="AJ4123" s="23">
        <v>0</v>
      </c>
      <c r="AK4123" s="23">
        <v>0</v>
      </c>
      <c r="AL4123" s="14">
        <v>0</v>
      </c>
      <c r="AM4123" s="22">
        <v>411</v>
      </c>
      <c r="AN4123" s="23">
        <v>6342.7489999999998</v>
      </c>
      <c r="AO4123" s="23">
        <v>6.3427490000000004</v>
      </c>
      <c r="AP4123" s="23">
        <v>5.6756371330000004</v>
      </c>
      <c r="AQ4123" s="14">
        <v>4.7</v>
      </c>
      <c r="AR4123" s="22">
        <v>411</v>
      </c>
      <c r="AS4123" s="23">
        <v>6342.7489999999998</v>
      </c>
      <c r="AT4123" s="23">
        <v>6.3427490000000004</v>
      </c>
      <c r="AU4123" s="23">
        <v>5.6756371330000004</v>
      </c>
      <c r="AV4123" s="14">
        <v>4.7</v>
      </c>
      <c r="AW4123" s="22">
        <v>6</v>
      </c>
      <c r="AX4123" s="22">
        <v>7</v>
      </c>
      <c r="AY4123" s="23">
        <v>138</v>
      </c>
      <c r="AZ4123" s="23">
        <v>0.13800000000000001</v>
      </c>
      <c r="BA4123" s="23">
        <v>0.35158699999999998</v>
      </c>
      <c r="BB4123" s="14">
        <v>0.28999999999999998</v>
      </c>
      <c r="BC4123" s="22">
        <v>1</v>
      </c>
      <c r="BD4123" s="23">
        <v>500</v>
      </c>
      <c r="BE4123" s="23">
        <v>0.5</v>
      </c>
      <c r="BF4123" s="23">
        <v>0.47980185600000003</v>
      </c>
      <c r="BG4123" s="14">
        <v>0.4</v>
      </c>
      <c r="BH4123" s="22">
        <v>419</v>
      </c>
      <c r="BI4123" s="23">
        <v>7.06</v>
      </c>
      <c r="BJ4123" s="23">
        <v>6.96</v>
      </c>
      <c r="BK4123" s="14">
        <v>5.76</v>
      </c>
      <c r="BL4123" t="s">
        <v>715</v>
      </c>
    </row>
    <row r="4124" spans="1:64">
      <c r="A4124" t="s">
        <v>5284</v>
      </c>
      <c r="B4124" t="s">
        <v>5276</v>
      </c>
      <c r="C4124" t="s">
        <v>715</v>
      </c>
      <c r="D4124" s="111" t="s">
        <v>942</v>
      </c>
      <c r="E4124" s="110">
        <v>2022</v>
      </c>
      <c r="F4124" s="23"/>
      <c r="G4124" s="23"/>
      <c r="H4124" s="22">
        <v>16347</v>
      </c>
      <c r="I4124" s="34">
        <v>118.475506482962</v>
      </c>
      <c r="J4124" s="22">
        <v>1</v>
      </c>
      <c r="K4124" s="22">
        <v>1</v>
      </c>
      <c r="L4124" s="23">
        <v>75</v>
      </c>
      <c r="M4124" s="23">
        <v>7.4999999999999997E-2</v>
      </c>
      <c r="N4124" s="23">
        <v>0.44385000000000002</v>
      </c>
      <c r="O4124" s="14">
        <v>0.37463439758650047</v>
      </c>
      <c r="P4124" s="22">
        <v>0</v>
      </c>
      <c r="Q4124" s="22">
        <v>0</v>
      </c>
      <c r="R4124" s="23">
        <v>0</v>
      </c>
      <c r="S4124" s="23">
        <v>0</v>
      </c>
      <c r="T4124" s="23">
        <v>0</v>
      </c>
      <c r="U4124" s="14">
        <v>0</v>
      </c>
      <c r="V4124" s="22">
        <v>0</v>
      </c>
      <c r="W4124" s="22">
        <v>0</v>
      </c>
      <c r="X4124" s="23">
        <v>0</v>
      </c>
      <c r="Y4124" s="23">
        <v>0</v>
      </c>
      <c r="Z4124" s="23">
        <v>0</v>
      </c>
      <c r="AA4124" s="14">
        <v>0</v>
      </c>
      <c r="AB4124" s="22">
        <v>0</v>
      </c>
      <c r="AC4124" s="22">
        <v>0</v>
      </c>
      <c r="AD4124" s="23">
        <v>0</v>
      </c>
      <c r="AE4124" s="23">
        <v>0</v>
      </c>
      <c r="AF4124" s="23">
        <v>0</v>
      </c>
      <c r="AG4124" s="14">
        <v>0</v>
      </c>
      <c r="AH4124" s="22">
        <v>2</v>
      </c>
      <c r="AI4124" s="23">
        <v>4.4000000000000004</v>
      </c>
      <c r="AJ4124" s="23">
        <v>4.4000000000000003E-3</v>
      </c>
      <c r="AK4124" s="23">
        <v>4.5072012402911999E-3</v>
      </c>
      <c r="AL4124" s="14">
        <v>3.8043316919175881E-3</v>
      </c>
      <c r="AM4124" s="22">
        <v>493</v>
      </c>
      <c r="AN4124" s="23">
        <v>7413.7140000000045</v>
      </c>
      <c r="AO4124" s="23">
        <v>7.4137140000000041</v>
      </c>
      <c r="AP4124" s="23">
        <v>7.5943411218100607</v>
      </c>
      <c r="AQ4124" s="14">
        <v>6.4100516193211678</v>
      </c>
      <c r="AR4124" s="22">
        <v>495</v>
      </c>
      <c r="AS4124" s="23">
        <v>7418.1140000000096</v>
      </c>
      <c r="AT4124" s="23">
        <v>7.4181140000000001</v>
      </c>
      <c r="AU4124" s="23">
        <v>7.5988483230503512</v>
      </c>
      <c r="AV4124" s="14">
        <v>6.4138559510130841</v>
      </c>
      <c r="AW4124" s="22">
        <v>6</v>
      </c>
      <c r="AX4124" s="22">
        <v>6</v>
      </c>
      <c r="AY4124" s="23">
        <v>102</v>
      </c>
      <c r="AZ4124" s="23">
        <v>0.10199999999999999</v>
      </c>
      <c r="BA4124" s="23">
        <v>0.25527300000000003</v>
      </c>
      <c r="BB4124" s="14">
        <v>0.21546478894919172</v>
      </c>
      <c r="BC4124" s="22">
        <v>1</v>
      </c>
      <c r="BD4124" s="23">
        <v>500</v>
      </c>
      <c r="BE4124" s="23">
        <v>0.5</v>
      </c>
      <c r="BF4124" s="23">
        <v>0.51552416894986897</v>
      </c>
      <c r="BG4124" s="14">
        <v>0.43513143286203776</v>
      </c>
      <c r="BH4124" s="22">
        <v>503</v>
      </c>
      <c r="BI4124" s="23">
        <v>8.0951139999999988</v>
      </c>
      <c r="BJ4124" s="23">
        <v>8.8134954920002198</v>
      </c>
      <c r="BK4124" s="14">
        <v>7.4390865704108133</v>
      </c>
      <c r="BL4124" t="s">
        <v>715</v>
      </c>
    </row>
    <row r="4125" spans="1:64">
      <c r="A4125" t="s">
        <v>5285</v>
      </c>
      <c r="B4125" t="s">
        <v>5276</v>
      </c>
      <c r="C4125" t="s">
        <v>715</v>
      </c>
      <c r="D4125" t="s">
        <v>942</v>
      </c>
      <c r="E4125">
        <v>2023</v>
      </c>
      <c r="F4125">
        <v>77.23</v>
      </c>
      <c r="G4125">
        <v>9.86</v>
      </c>
      <c r="H4125">
        <v>16381</v>
      </c>
      <c r="I4125">
        <v>118.475506482962</v>
      </c>
      <c r="J4125">
        <v>1</v>
      </c>
      <c r="K4125">
        <v>1</v>
      </c>
      <c r="L4125">
        <v>75</v>
      </c>
      <c r="M4125">
        <v>7.4999999999999997E-2</v>
      </c>
      <c r="N4125">
        <v>0.44385000000000002</v>
      </c>
      <c r="O4125">
        <v>0.37463439758650047</v>
      </c>
      <c r="P4125">
        <v>0</v>
      </c>
      <c r="Q4125">
        <v>0</v>
      </c>
      <c r="R4125">
        <v>0</v>
      </c>
      <c r="S4125">
        <v>0</v>
      </c>
      <c r="T4125">
        <v>0</v>
      </c>
      <c r="U4125">
        <v>0</v>
      </c>
      <c r="V4125">
        <v>0</v>
      </c>
      <c r="W4125">
        <v>0</v>
      </c>
      <c r="X4125">
        <v>0</v>
      </c>
      <c r="Y4125">
        <v>0</v>
      </c>
      <c r="Z4125">
        <v>0</v>
      </c>
      <c r="AA4125">
        <v>0</v>
      </c>
      <c r="AG4125">
        <v>0</v>
      </c>
      <c r="AH4125">
        <v>2</v>
      </c>
      <c r="AI4125">
        <v>4.4000000000000004</v>
      </c>
      <c r="AJ4125">
        <v>4.4000000000000003E-3</v>
      </c>
      <c r="AK4125">
        <v>4.1269999999999996E-3</v>
      </c>
      <c r="AL4125">
        <v>3.7629999999999999E-3</v>
      </c>
      <c r="AM4125">
        <v>634</v>
      </c>
      <c r="AN4125">
        <v>9475.7369999999992</v>
      </c>
      <c r="AO4125">
        <v>9.4757370000000005</v>
      </c>
      <c r="AP4125">
        <v>8.8881200000000007</v>
      </c>
      <c r="AQ4125">
        <v>7.502073858007269</v>
      </c>
      <c r="AR4125">
        <v>708</v>
      </c>
      <c r="AS4125">
        <v>9525.1270000000004</v>
      </c>
      <c r="AT4125">
        <v>9.5251270000000208</v>
      </c>
      <c r="AU4125">
        <v>8.9344475436213209</v>
      </c>
      <c r="AV4125">
        <v>7.5411769139861722</v>
      </c>
      <c r="AW4125">
        <v>6</v>
      </c>
      <c r="AX4125">
        <v>6</v>
      </c>
      <c r="AY4125">
        <v>100.2</v>
      </c>
      <c r="AZ4125">
        <v>0.1002</v>
      </c>
      <c r="BA4125">
        <v>0.25527300000000003</v>
      </c>
      <c r="BB4125">
        <v>0.21546478894919169</v>
      </c>
      <c r="BC4125">
        <v>1</v>
      </c>
      <c r="BD4125">
        <v>500</v>
      </c>
      <c r="BE4125">
        <v>0.5</v>
      </c>
      <c r="BF4125">
        <v>0.61555899999999997</v>
      </c>
      <c r="BG4125">
        <v>0.51956646421977837</v>
      </c>
      <c r="BH4125">
        <v>716</v>
      </c>
      <c r="BI4125">
        <v>10.200327000000019</v>
      </c>
      <c r="BJ4125">
        <v>10.24912954362132</v>
      </c>
      <c r="BK4125">
        <v>8.6508425647416409</v>
      </c>
      <c r="BL4125" t="s">
        <v>715</v>
      </c>
    </row>
    <row r="4126" spans="1:64">
      <c r="A4126" t="s">
        <v>5286</v>
      </c>
      <c r="B4126" t="s">
        <v>5276</v>
      </c>
      <c r="C4126" t="s">
        <v>715</v>
      </c>
      <c r="D4126" t="s">
        <v>942</v>
      </c>
      <c r="E4126">
        <v>2024</v>
      </c>
      <c r="F4126">
        <v>77.23</v>
      </c>
      <c r="G4126">
        <v>9.8699999999999992</v>
      </c>
      <c r="H4126">
        <v>16322</v>
      </c>
      <c r="I4126">
        <v>111.9215559733579</v>
      </c>
      <c r="J4126">
        <v>1</v>
      </c>
      <c r="K4126">
        <v>1</v>
      </c>
      <c r="L4126">
        <v>75</v>
      </c>
      <c r="M4126">
        <v>7.4999999999999997E-2</v>
      </c>
      <c r="N4126">
        <v>0.44385000000000002</v>
      </c>
      <c r="O4126">
        <v>0.39657239942737682</v>
      </c>
      <c r="P4126">
        <v>0</v>
      </c>
      <c r="Q4126">
        <v>0</v>
      </c>
      <c r="R4126">
        <v>0</v>
      </c>
      <c r="S4126">
        <v>0</v>
      </c>
      <c r="T4126">
        <v>0</v>
      </c>
      <c r="U4126">
        <v>0</v>
      </c>
      <c r="V4126">
        <v>0</v>
      </c>
      <c r="W4126">
        <v>0</v>
      </c>
      <c r="X4126">
        <v>0</v>
      </c>
      <c r="Y4126">
        <v>0</v>
      </c>
      <c r="Z4126">
        <v>0</v>
      </c>
      <c r="AA4126">
        <v>0</v>
      </c>
      <c r="AB4126">
        <v>0</v>
      </c>
      <c r="AC4126">
        <v>0</v>
      </c>
      <c r="AD4126">
        <v>0</v>
      </c>
      <c r="AE4126">
        <v>0</v>
      </c>
      <c r="AF4126">
        <v>0</v>
      </c>
      <c r="AG4126">
        <v>0</v>
      </c>
      <c r="AH4126">
        <v>3</v>
      </c>
      <c r="AI4126">
        <v>5</v>
      </c>
      <c r="AJ4126">
        <v>5.0000000000000001E-3</v>
      </c>
      <c r="AK4126">
        <v>4.5097190511600004E-3</v>
      </c>
      <c r="AL4126">
        <v>4.029357000927959E-3</v>
      </c>
      <c r="AM4126">
        <v>779</v>
      </c>
      <c r="AN4126">
        <v>12636.737000000005</v>
      </c>
      <c r="AO4126">
        <v>12.636736999999995</v>
      </c>
      <c r="AP4126">
        <v>11.397626718679698</v>
      </c>
      <c r="AQ4126">
        <v>10.183584939967078</v>
      </c>
      <c r="AR4126">
        <v>950</v>
      </c>
      <c r="AS4126">
        <v>12790.916000000016</v>
      </c>
      <c r="AT4126">
        <v>12.790916000000019</v>
      </c>
      <c r="AU4126">
        <v>11.536687513397432</v>
      </c>
      <c r="AV4126">
        <v>10.307833386576268</v>
      </c>
      <c r="AW4126">
        <v>6</v>
      </c>
      <c r="AX4126">
        <v>6</v>
      </c>
      <c r="AY4126">
        <v>100.2</v>
      </c>
      <c r="AZ4126">
        <v>0.10019999999999997</v>
      </c>
      <c r="BA4126">
        <v>0.25527300000000003</v>
      </c>
      <c r="BB4126">
        <v>0.22808206853447061</v>
      </c>
      <c r="BC4126">
        <v>1</v>
      </c>
      <c r="BD4126">
        <v>500</v>
      </c>
      <c r="BE4126">
        <v>0.5</v>
      </c>
      <c r="BF4126">
        <v>0.542913952569261</v>
      </c>
      <c r="BG4126">
        <v>0.48508435023767693</v>
      </c>
      <c r="BH4126">
        <v>958</v>
      </c>
      <c r="BI4126">
        <v>13.466116000000017</v>
      </c>
      <c r="BJ4126">
        <v>12.778724465966693</v>
      </c>
      <c r="BK4126">
        <v>11.417572204775793</v>
      </c>
      <c r="BL4126" t="s">
        <v>715</v>
      </c>
    </row>
    <row r="4127" spans="1:64">
      <c r="A4127" t="s">
        <v>5287</v>
      </c>
      <c r="B4127" t="s">
        <v>5288</v>
      </c>
      <c r="C4127" t="s">
        <v>716</v>
      </c>
      <c r="D4127" t="s">
        <v>942</v>
      </c>
      <c r="E4127">
        <v>2012</v>
      </c>
      <c r="F4127" s="23">
        <v>67.66</v>
      </c>
      <c r="G4127" s="23">
        <v>14.69</v>
      </c>
      <c r="H4127" s="22">
        <v>35487</v>
      </c>
      <c r="I4127" s="34">
        <v>306.24867999999998</v>
      </c>
      <c r="J4127" s="22">
        <v>0</v>
      </c>
      <c r="K4127" s="22" t="s">
        <v>782</v>
      </c>
      <c r="L4127" s="23">
        <v>0</v>
      </c>
      <c r="M4127" s="23">
        <v>0</v>
      </c>
      <c r="N4127" s="23">
        <v>0</v>
      </c>
      <c r="O4127" s="14">
        <v>0</v>
      </c>
      <c r="P4127" s="22">
        <v>0</v>
      </c>
      <c r="Q4127" s="22" t="s">
        <v>782</v>
      </c>
      <c r="R4127" s="23">
        <v>0</v>
      </c>
      <c r="S4127" s="23">
        <v>0</v>
      </c>
      <c r="T4127" s="23">
        <v>0</v>
      </c>
      <c r="U4127" s="14">
        <v>0</v>
      </c>
      <c r="V4127" s="22">
        <v>0</v>
      </c>
      <c r="W4127" s="22" t="s">
        <v>782</v>
      </c>
      <c r="X4127" s="23">
        <v>0</v>
      </c>
      <c r="Y4127" s="23">
        <v>0</v>
      </c>
      <c r="Z4127" s="23">
        <v>0</v>
      </c>
      <c r="AA4127" s="14">
        <v>0</v>
      </c>
      <c r="AB4127" s="22">
        <v>0</v>
      </c>
      <c r="AC4127" s="22" t="s">
        <v>782</v>
      </c>
      <c r="AD4127" s="23">
        <v>0</v>
      </c>
      <c r="AE4127" s="23">
        <v>0</v>
      </c>
      <c r="AF4127" s="23">
        <v>0</v>
      </c>
      <c r="AG4127" s="14">
        <v>0</v>
      </c>
      <c r="AH4127" s="22" t="s">
        <v>782</v>
      </c>
      <c r="AI4127" s="23" t="s">
        <v>782</v>
      </c>
      <c r="AJ4127" s="23" t="s">
        <v>782</v>
      </c>
      <c r="AK4127" s="23" t="s">
        <v>782</v>
      </c>
      <c r="AL4127" s="14" t="s">
        <v>782</v>
      </c>
      <c r="AM4127" s="22" t="s">
        <v>782</v>
      </c>
      <c r="AN4127" s="23" t="s">
        <v>782</v>
      </c>
      <c r="AO4127" s="23" t="s">
        <v>782</v>
      </c>
      <c r="AP4127" s="23" t="s">
        <v>782</v>
      </c>
      <c r="AQ4127" s="14" t="s">
        <v>782</v>
      </c>
      <c r="AR4127" s="22">
        <v>171</v>
      </c>
      <c r="AS4127" s="23">
        <v>2379.6900000000014</v>
      </c>
      <c r="AT4127" s="23">
        <v>2.3796900000000014</v>
      </c>
      <c r="AU4127" s="23">
        <v>1.6669159999999998</v>
      </c>
      <c r="AV4127" s="14">
        <v>0.54430144809113956</v>
      </c>
      <c r="AW4127" s="22">
        <v>0</v>
      </c>
      <c r="AX4127" s="22" t="s">
        <v>782</v>
      </c>
      <c r="AY4127" s="23">
        <v>0</v>
      </c>
      <c r="AZ4127" s="23">
        <v>0</v>
      </c>
      <c r="BA4127" s="23">
        <v>0</v>
      </c>
      <c r="BB4127" s="14">
        <v>0</v>
      </c>
      <c r="BC4127" s="22">
        <v>1</v>
      </c>
      <c r="BD4127" s="23">
        <v>50</v>
      </c>
      <c r="BE4127" s="23">
        <v>0.05</v>
      </c>
      <c r="BF4127" s="23">
        <v>7.9850000000000004E-2</v>
      </c>
      <c r="BG4127" s="14">
        <v>2.6073581770213676E-2</v>
      </c>
      <c r="BH4127" s="22">
        <v>172</v>
      </c>
      <c r="BI4127" s="23">
        <v>2.4296900000000012</v>
      </c>
      <c r="BJ4127" s="23">
        <v>1.7467659999999998</v>
      </c>
      <c r="BK4127" s="14">
        <v>0.57037502986135324</v>
      </c>
      <c r="BL4127" t="s">
        <v>716</v>
      </c>
    </row>
    <row r="4128" spans="1:64">
      <c r="A4128" t="s">
        <v>5289</v>
      </c>
      <c r="B4128" t="s">
        <v>5288</v>
      </c>
      <c r="C4128" t="s">
        <v>716</v>
      </c>
      <c r="D4128" t="s">
        <v>942</v>
      </c>
      <c r="E4128">
        <v>2015</v>
      </c>
      <c r="F4128" s="23">
        <v>67.66</v>
      </c>
      <c r="G4128" s="23">
        <v>14.57</v>
      </c>
      <c r="H4128" s="22">
        <v>33535</v>
      </c>
      <c r="I4128" s="34">
        <v>275.02290212924316</v>
      </c>
      <c r="J4128" s="13">
        <v>0</v>
      </c>
      <c r="K4128" s="13">
        <v>0</v>
      </c>
      <c r="L4128" s="19">
        <v>0</v>
      </c>
      <c r="M4128" s="35">
        <v>0</v>
      </c>
      <c r="N4128" s="19">
        <v>0</v>
      </c>
      <c r="O4128" s="17">
        <v>0</v>
      </c>
      <c r="P4128" s="36">
        <v>0</v>
      </c>
      <c r="Q4128" s="37">
        <v>0</v>
      </c>
      <c r="R4128" s="38">
        <v>0</v>
      </c>
      <c r="S4128" s="27">
        <v>0</v>
      </c>
      <c r="T4128" s="23">
        <v>0</v>
      </c>
      <c r="U4128" s="17">
        <v>0</v>
      </c>
      <c r="V4128" s="22">
        <v>0</v>
      </c>
      <c r="W4128" s="22">
        <v>0</v>
      </c>
      <c r="X4128" s="23">
        <v>0</v>
      </c>
      <c r="Y4128" s="27">
        <v>0</v>
      </c>
      <c r="Z4128" s="27">
        <v>0</v>
      </c>
      <c r="AA4128" s="14">
        <v>0</v>
      </c>
      <c r="AB4128" s="39">
        <v>1</v>
      </c>
      <c r="AC4128" s="22" t="s">
        <v>782</v>
      </c>
      <c r="AD4128" s="23">
        <v>0</v>
      </c>
      <c r="AE4128" s="23">
        <v>0</v>
      </c>
      <c r="AF4128" s="23">
        <v>0.83422483200000008</v>
      </c>
      <c r="AG4128" s="14">
        <v>0.30332922296339082</v>
      </c>
      <c r="AH4128" s="22" t="s">
        <v>782</v>
      </c>
      <c r="AI4128" s="23" t="s">
        <v>782</v>
      </c>
      <c r="AJ4128" s="23" t="s">
        <v>782</v>
      </c>
      <c r="AK4128" s="23" t="s">
        <v>782</v>
      </c>
      <c r="AL4128" s="14" t="s">
        <v>782</v>
      </c>
      <c r="AM4128" s="22" t="s">
        <v>782</v>
      </c>
      <c r="AN4128" s="23" t="s">
        <v>782</v>
      </c>
      <c r="AO4128" s="23" t="s">
        <v>782</v>
      </c>
      <c r="AP4128" s="23" t="s">
        <v>782</v>
      </c>
      <c r="AQ4128" s="14" t="s">
        <v>782</v>
      </c>
      <c r="AR4128" s="40">
        <v>241</v>
      </c>
      <c r="AS4128" s="41">
        <v>3163.1779999999994</v>
      </c>
      <c r="AT4128" s="23">
        <v>3.1631779999999994</v>
      </c>
      <c r="AU4128" s="23">
        <v>2.8094169422612754</v>
      </c>
      <c r="AV4128" s="14">
        <v>1.0215210880659784</v>
      </c>
      <c r="AW4128" s="22">
        <v>0</v>
      </c>
      <c r="AX4128" s="22" t="s">
        <v>782</v>
      </c>
      <c r="AY4128" s="23">
        <v>0</v>
      </c>
      <c r="AZ4128" s="23">
        <v>0</v>
      </c>
      <c r="BA4128" s="23">
        <v>0</v>
      </c>
      <c r="BB4128" s="14">
        <v>0</v>
      </c>
      <c r="BC4128" s="42">
        <v>1</v>
      </c>
      <c r="BD4128" s="43">
        <v>50</v>
      </c>
      <c r="BE4128" s="44">
        <v>0.05</v>
      </c>
      <c r="BF4128" s="23">
        <v>7.7098585881205566E-3</v>
      </c>
      <c r="BG4128" s="14">
        <v>2.8033514767062621E-3</v>
      </c>
      <c r="BH4128" s="22">
        <v>243</v>
      </c>
      <c r="BI4128" s="23">
        <v>3.2131779999999992</v>
      </c>
      <c r="BJ4128" s="23">
        <v>3.651351632849396</v>
      </c>
      <c r="BK4128" s="14">
        <v>1.3276536625060755</v>
      </c>
      <c r="BL4128" t="s">
        <v>716</v>
      </c>
    </row>
    <row r="4129" spans="1:64">
      <c r="A4129" t="s">
        <v>5290</v>
      </c>
      <c r="B4129" t="s">
        <v>5288</v>
      </c>
      <c r="C4129" t="s">
        <v>716</v>
      </c>
      <c r="D4129" t="s">
        <v>942</v>
      </c>
      <c r="E4129">
        <v>2016</v>
      </c>
      <c r="F4129" s="23">
        <v>67.66</v>
      </c>
      <c r="G4129" s="23">
        <v>14.56</v>
      </c>
      <c r="H4129" s="22" t="e">
        <v>#N/A</v>
      </c>
      <c r="I4129" s="34">
        <v>285.12842842042738</v>
      </c>
      <c r="J4129" s="13">
        <v>0</v>
      </c>
      <c r="K4129" s="13">
        <v>0</v>
      </c>
      <c r="L4129" s="19">
        <v>0</v>
      </c>
      <c r="M4129" s="35">
        <v>0</v>
      </c>
      <c r="N4129" s="19">
        <v>0</v>
      </c>
      <c r="O4129" s="17">
        <v>0</v>
      </c>
      <c r="P4129" s="13">
        <v>0</v>
      </c>
      <c r="Q4129" s="13">
        <v>0</v>
      </c>
      <c r="R4129" s="19">
        <v>0</v>
      </c>
      <c r="S4129" s="27">
        <v>0</v>
      </c>
      <c r="T4129" s="19">
        <v>0</v>
      </c>
      <c r="U4129" s="17">
        <v>0</v>
      </c>
      <c r="V4129" s="13">
        <v>0</v>
      </c>
      <c r="W4129" s="13">
        <v>0</v>
      </c>
      <c r="X4129" s="19">
        <v>0</v>
      </c>
      <c r="Y4129" s="27">
        <v>0</v>
      </c>
      <c r="Z4129" s="19">
        <v>0</v>
      </c>
      <c r="AA4129" s="14">
        <v>0</v>
      </c>
      <c r="AB4129" s="13">
        <v>1</v>
      </c>
      <c r="AC4129" s="22" t="s">
        <v>782</v>
      </c>
      <c r="AD4129" s="19">
        <v>0</v>
      </c>
      <c r="AE4129" s="23">
        <v>0</v>
      </c>
      <c r="AF4129" s="19">
        <v>0.72788492699999996</v>
      </c>
      <c r="AG4129" s="14">
        <v>0.25528318275114942</v>
      </c>
      <c r="AH4129" s="22" t="s">
        <v>782</v>
      </c>
      <c r="AI4129" s="23" t="s">
        <v>782</v>
      </c>
      <c r="AJ4129" s="23" t="s">
        <v>782</v>
      </c>
      <c r="AK4129" s="23" t="s">
        <v>782</v>
      </c>
      <c r="AL4129" s="14" t="s">
        <v>782</v>
      </c>
      <c r="AM4129" s="22" t="s">
        <v>782</v>
      </c>
      <c r="AN4129" s="23" t="s">
        <v>782</v>
      </c>
      <c r="AO4129" s="23" t="s">
        <v>782</v>
      </c>
      <c r="AP4129" s="23" t="s">
        <v>782</v>
      </c>
      <c r="AQ4129" s="14" t="s">
        <v>782</v>
      </c>
      <c r="AR4129" s="13">
        <v>265</v>
      </c>
      <c r="AS4129" s="19">
        <v>3339.3419999999992</v>
      </c>
      <c r="AT4129" s="23">
        <v>3.3393419999999994</v>
      </c>
      <c r="AU4129" s="19">
        <v>2.9653356960000048</v>
      </c>
      <c r="AV4129" s="14">
        <v>1.0400000141787193</v>
      </c>
      <c r="AW4129" s="13">
        <v>0</v>
      </c>
      <c r="AX4129" s="22" t="s">
        <v>782</v>
      </c>
      <c r="AY4129" s="19">
        <v>0</v>
      </c>
      <c r="AZ4129" s="23">
        <v>0</v>
      </c>
      <c r="BA4129" s="19">
        <v>0</v>
      </c>
      <c r="BB4129" s="14">
        <v>0</v>
      </c>
      <c r="BC4129" s="13">
        <v>1</v>
      </c>
      <c r="BD4129" s="19">
        <v>50</v>
      </c>
      <c r="BE4129" s="44">
        <v>0.05</v>
      </c>
      <c r="BF4129" s="19">
        <v>7.7098585881205566E-3</v>
      </c>
      <c r="BG4129" s="14">
        <v>2.703995049119487E-3</v>
      </c>
      <c r="BH4129" s="22">
        <v>267</v>
      </c>
      <c r="BI4129" s="23">
        <v>3.3893419999999992</v>
      </c>
      <c r="BJ4129" s="23">
        <v>3.700930481588125</v>
      </c>
      <c r="BK4129" s="14">
        <v>1.2979871919789883</v>
      </c>
      <c r="BL4129" t="s">
        <v>716</v>
      </c>
    </row>
    <row r="4130" spans="1:64">
      <c r="A4130" t="s">
        <v>5291</v>
      </c>
      <c r="B4130" t="s">
        <v>5288</v>
      </c>
      <c r="C4130" t="s">
        <v>716</v>
      </c>
      <c r="D4130" t="s">
        <v>942</v>
      </c>
      <c r="E4130">
        <v>2017</v>
      </c>
      <c r="F4130" s="23">
        <v>67.66</v>
      </c>
      <c r="G4130" s="23">
        <v>14.57</v>
      </c>
      <c r="H4130" s="22">
        <v>34016</v>
      </c>
      <c r="I4130" s="34">
        <v>267.19603593854316</v>
      </c>
      <c r="J4130" s="13">
        <v>0</v>
      </c>
      <c r="K4130" s="13">
        <v>0</v>
      </c>
      <c r="L4130" s="19">
        <v>0</v>
      </c>
      <c r="M4130" s="19">
        <v>0</v>
      </c>
      <c r="N4130" s="19">
        <v>0</v>
      </c>
      <c r="O4130" s="17">
        <v>0</v>
      </c>
      <c r="P4130" s="13">
        <v>0</v>
      </c>
      <c r="Q4130" s="13">
        <v>0</v>
      </c>
      <c r="R4130" s="19">
        <v>0</v>
      </c>
      <c r="S4130" s="19">
        <v>0</v>
      </c>
      <c r="T4130" s="19">
        <v>0</v>
      </c>
      <c r="U4130" s="17">
        <v>0</v>
      </c>
      <c r="V4130" s="13">
        <v>0</v>
      </c>
      <c r="W4130" s="13">
        <v>0</v>
      </c>
      <c r="X4130" s="19">
        <v>0</v>
      </c>
      <c r="Y4130" s="19">
        <v>0</v>
      </c>
      <c r="Z4130" s="19">
        <v>0</v>
      </c>
      <c r="AA4130" s="14">
        <v>0</v>
      </c>
      <c r="AB4130" s="13">
        <v>1</v>
      </c>
      <c r="AC4130" s="22" t="s">
        <v>782</v>
      </c>
      <c r="AD4130" s="19">
        <v>0</v>
      </c>
      <c r="AE4130" s="19">
        <v>0</v>
      </c>
      <c r="AF4130" s="19">
        <v>0.837802245</v>
      </c>
      <c r="AG4130" s="14">
        <v>0.31355339612624344</v>
      </c>
      <c r="AH4130" s="22" t="s">
        <v>782</v>
      </c>
      <c r="AI4130" s="23" t="s">
        <v>782</v>
      </c>
      <c r="AJ4130" s="23" t="s">
        <v>782</v>
      </c>
      <c r="AK4130" s="23" t="s">
        <v>782</v>
      </c>
      <c r="AL4130" s="14" t="s">
        <v>782</v>
      </c>
      <c r="AM4130" s="22" t="s">
        <v>782</v>
      </c>
      <c r="AN4130" s="23" t="s">
        <v>782</v>
      </c>
      <c r="AO4130" s="23" t="s">
        <v>782</v>
      </c>
      <c r="AP4130" s="23" t="s">
        <v>782</v>
      </c>
      <c r="AQ4130" s="14" t="s">
        <v>782</v>
      </c>
      <c r="AR4130" s="13">
        <v>284</v>
      </c>
      <c r="AS4130" s="19">
        <v>3568.7889999999989</v>
      </c>
      <c r="AT4130" s="19">
        <v>3.5687889999999984</v>
      </c>
      <c r="AU4130" s="19">
        <v>3.1690846320000046</v>
      </c>
      <c r="AV4130" s="14">
        <v>1.1860522634134119</v>
      </c>
      <c r="AW4130" s="13">
        <v>0</v>
      </c>
      <c r="AX4130" s="22" t="s">
        <v>782</v>
      </c>
      <c r="AY4130" s="19">
        <v>0</v>
      </c>
      <c r="AZ4130" s="19">
        <v>0</v>
      </c>
      <c r="BA4130" s="19">
        <v>0</v>
      </c>
      <c r="BB4130" s="14">
        <v>0</v>
      </c>
      <c r="BC4130" s="13">
        <v>1</v>
      </c>
      <c r="BD4130" s="19">
        <v>50</v>
      </c>
      <c r="BE4130" s="19">
        <v>0.05</v>
      </c>
      <c r="BF4130" s="19">
        <v>7.7098585881205566E-3</v>
      </c>
      <c r="BG4130" s="14">
        <v>2.8854689258540778E-3</v>
      </c>
      <c r="BH4130" s="22">
        <v>286</v>
      </c>
      <c r="BI4130" s="23">
        <v>3.6187889999999983</v>
      </c>
      <c r="BJ4130" s="23">
        <v>4.0145967355881247</v>
      </c>
      <c r="BK4130" s="14">
        <v>1.5024911284655094</v>
      </c>
      <c r="BL4130" t="s">
        <v>716</v>
      </c>
    </row>
    <row r="4131" spans="1:64">
      <c r="A4131" t="s">
        <v>5292</v>
      </c>
      <c r="B4131" t="s">
        <v>5288</v>
      </c>
      <c r="C4131" t="s">
        <v>716</v>
      </c>
      <c r="D4131" t="s">
        <v>942</v>
      </c>
      <c r="E4131">
        <v>2018</v>
      </c>
      <c r="F4131" s="23">
        <v>67.66</v>
      </c>
      <c r="G4131" s="23">
        <v>14.7</v>
      </c>
      <c r="H4131" s="22">
        <v>34080</v>
      </c>
      <c r="I4131" s="34">
        <v>267.2150264172879</v>
      </c>
      <c r="J4131" s="13">
        <v>0</v>
      </c>
      <c r="K4131" s="13">
        <v>0</v>
      </c>
      <c r="L4131" s="19">
        <v>0</v>
      </c>
      <c r="M4131" s="19">
        <v>0</v>
      </c>
      <c r="N4131" s="19">
        <v>0</v>
      </c>
      <c r="O4131" s="17">
        <v>0</v>
      </c>
      <c r="P4131" s="13">
        <v>0</v>
      </c>
      <c r="Q4131" s="13">
        <v>0</v>
      </c>
      <c r="R4131" s="19">
        <v>0</v>
      </c>
      <c r="S4131" s="19">
        <v>0</v>
      </c>
      <c r="T4131" s="19">
        <v>0</v>
      </c>
      <c r="U4131" s="17">
        <v>0</v>
      </c>
      <c r="V4131" s="13">
        <v>0</v>
      </c>
      <c r="W4131" s="13">
        <v>0</v>
      </c>
      <c r="X4131" s="19">
        <v>0</v>
      </c>
      <c r="Y4131" s="19">
        <v>0</v>
      </c>
      <c r="Z4131" s="19">
        <v>0</v>
      </c>
      <c r="AA4131" s="14">
        <v>0</v>
      </c>
      <c r="AB4131" s="13">
        <v>1</v>
      </c>
      <c r="AC4131" s="22" t="s">
        <v>782</v>
      </c>
      <c r="AD4131" s="19">
        <v>0</v>
      </c>
      <c r="AE4131" s="19">
        <v>0</v>
      </c>
      <c r="AF4131" s="19">
        <v>0.818069406</v>
      </c>
      <c r="AG4131" s="14">
        <v>0.30614648321553883</v>
      </c>
      <c r="AH4131" s="22" t="s">
        <v>782</v>
      </c>
      <c r="AI4131" s="23" t="s">
        <v>782</v>
      </c>
      <c r="AJ4131" s="23" t="s">
        <v>782</v>
      </c>
      <c r="AK4131" s="23" t="s">
        <v>782</v>
      </c>
      <c r="AL4131" s="14" t="s">
        <v>782</v>
      </c>
      <c r="AM4131" s="22" t="s">
        <v>782</v>
      </c>
      <c r="AN4131" s="23" t="s">
        <v>782</v>
      </c>
      <c r="AO4131" s="23" t="s">
        <v>782</v>
      </c>
      <c r="AP4131" s="23" t="s">
        <v>782</v>
      </c>
      <c r="AQ4131" s="14" t="s">
        <v>782</v>
      </c>
      <c r="AR4131" s="13">
        <v>295</v>
      </c>
      <c r="AS4131" s="19">
        <v>3710.7089999999989</v>
      </c>
      <c r="AT4131" s="19">
        <v>3.7107089999999983</v>
      </c>
      <c r="AU4131" s="19">
        <v>3.2951095920000051</v>
      </c>
      <c r="AV4131" s="14">
        <v>1.2331303505568214</v>
      </c>
      <c r="AW4131" s="13">
        <v>0</v>
      </c>
      <c r="AX4131" s="22" t="s">
        <v>782</v>
      </c>
      <c r="AY4131" s="19">
        <v>0</v>
      </c>
      <c r="AZ4131" s="19">
        <v>0</v>
      </c>
      <c r="BA4131" s="19">
        <v>0</v>
      </c>
      <c r="BB4131" s="14">
        <v>0</v>
      </c>
      <c r="BC4131" s="13">
        <v>1</v>
      </c>
      <c r="BD4131" s="19">
        <v>50</v>
      </c>
      <c r="BE4131" s="19">
        <v>0.05</v>
      </c>
      <c r="BF4131" s="19">
        <v>6.681240740256428E-3</v>
      </c>
      <c r="BG4131" s="14">
        <v>2.5003237392132579E-3</v>
      </c>
      <c r="BH4131" s="22">
        <v>297</v>
      </c>
      <c r="BI4131" s="23">
        <v>3.7607089999999981</v>
      </c>
      <c r="BJ4131" s="23">
        <v>4.1198602387402614</v>
      </c>
      <c r="BK4131" s="14">
        <v>1.5417771575115733</v>
      </c>
      <c r="BL4131" t="s">
        <v>716</v>
      </c>
    </row>
    <row r="4132" spans="1:64">
      <c r="A4132" t="s">
        <v>5293</v>
      </c>
      <c r="B4132" t="s">
        <v>5288</v>
      </c>
      <c r="C4132" t="s">
        <v>716</v>
      </c>
      <c r="D4132" t="s">
        <v>942</v>
      </c>
      <c r="E4132">
        <v>2019</v>
      </c>
      <c r="F4132" s="23">
        <v>67.66</v>
      </c>
      <c r="G4132" s="23">
        <v>14.73</v>
      </c>
      <c r="H4132" s="22">
        <v>34062</v>
      </c>
      <c r="I4132" s="34">
        <v>273.2838552425963</v>
      </c>
      <c r="J4132" s="22">
        <v>0</v>
      </c>
      <c r="K4132" s="22">
        <v>0</v>
      </c>
      <c r="L4132" s="23">
        <v>0</v>
      </c>
      <c r="M4132" s="23">
        <v>0</v>
      </c>
      <c r="N4132" s="23">
        <v>0</v>
      </c>
      <c r="O4132" s="14">
        <v>0</v>
      </c>
      <c r="P4132" s="22">
        <v>0</v>
      </c>
      <c r="Q4132" s="22">
        <v>0</v>
      </c>
      <c r="R4132" s="23">
        <v>0</v>
      </c>
      <c r="S4132" s="23">
        <v>0</v>
      </c>
      <c r="T4132" s="23">
        <v>0</v>
      </c>
      <c r="U4132" s="14">
        <v>0</v>
      </c>
      <c r="V4132" s="22">
        <v>0</v>
      </c>
      <c r="W4132" s="22">
        <v>0</v>
      </c>
      <c r="X4132" s="23">
        <v>0</v>
      </c>
      <c r="Y4132" s="23">
        <v>0</v>
      </c>
      <c r="Z4132" s="23">
        <v>0</v>
      </c>
      <c r="AA4132" s="14">
        <v>0</v>
      </c>
      <c r="AB4132" s="22">
        <v>1</v>
      </c>
      <c r="AC4132" s="22">
        <v>1</v>
      </c>
      <c r="AD4132" s="23">
        <v>475.9617854077253</v>
      </c>
      <c r="AE4132" s="23">
        <v>0.47596178540772532</v>
      </c>
      <c r="AF4132" s="23">
        <v>0.66539457599999996</v>
      </c>
      <c r="AG4132" s="14">
        <v>0.24348111431951361</v>
      </c>
      <c r="AH4132" s="22">
        <v>0</v>
      </c>
      <c r="AI4132" s="23">
        <v>0</v>
      </c>
      <c r="AJ4132" s="23">
        <v>0</v>
      </c>
      <c r="AK4132" s="23">
        <v>0</v>
      </c>
      <c r="AL4132" s="14">
        <v>0</v>
      </c>
      <c r="AM4132" s="22">
        <v>316</v>
      </c>
      <c r="AN4132" s="23">
        <v>3863.9589999999994</v>
      </c>
      <c r="AO4132" s="23">
        <v>3.8639589999999986</v>
      </c>
      <c r="AP4132" s="23">
        <v>3.4311955920000048</v>
      </c>
      <c r="AQ4132" s="14">
        <v>1.2555427355758373</v>
      </c>
      <c r="AR4132" s="22">
        <v>316</v>
      </c>
      <c r="AS4132" s="23">
        <v>3863.9589999999994</v>
      </c>
      <c r="AT4132" s="23">
        <v>3.8639589999999986</v>
      </c>
      <c r="AU4132" s="23">
        <v>3.4311955920000048</v>
      </c>
      <c r="AV4132" s="14">
        <v>1.2555427355758373</v>
      </c>
      <c r="AW4132" s="22">
        <v>0</v>
      </c>
      <c r="AX4132" s="22" t="s">
        <v>782</v>
      </c>
      <c r="AY4132" s="23">
        <v>0</v>
      </c>
      <c r="AZ4132" s="23">
        <v>0</v>
      </c>
      <c r="BA4132" s="23">
        <v>0</v>
      </c>
      <c r="BB4132" s="14">
        <v>0</v>
      </c>
      <c r="BC4132" s="22">
        <v>1</v>
      </c>
      <c r="BD4132" s="23">
        <v>50</v>
      </c>
      <c r="BE4132" s="23">
        <v>0.05</v>
      </c>
      <c r="BF4132" s="23">
        <v>6.6812471236196557E-3</v>
      </c>
      <c r="BG4132" s="14">
        <v>2.4448012553426029E-3</v>
      </c>
      <c r="BH4132" s="22">
        <v>318</v>
      </c>
      <c r="BI4132" s="23">
        <v>4.3899207854077238</v>
      </c>
      <c r="BJ4132" s="23">
        <v>4.1032714151236247</v>
      </c>
      <c r="BK4132" s="14">
        <v>1.5014686511506936</v>
      </c>
      <c r="BL4132" t="s">
        <v>716</v>
      </c>
    </row>
    <row r="4133" spans="1:64">
      <c r="A4133" t="s">
        <v>5294</v>
      </c>
      <c r="B4133" t="s">
        <v>5288</v>
      </c>
      <c r="C4133" t="s">
        <v>716</v>
      </c>
      <c r="D4133" t="s">
        <v>942</v>
      </c>
      <c r="E4133">
        <v>2020</v>
      </c>
      <c r="F4133" s="23">
        <v>67.66</v>
      </c>
      <c r="G4133" s="23">
        <v>14.71</v>
      </c>
      <c r="H4133" s="22">
        <v>33863</v>
      </c>
      <c r="I4133" s="34">
        <v>274.27566491781653</v>
      </c>
      <c r="J4133" s="22">
        <v>0</v>
      </c>
      <c r="K4133" s="22">
        <v>0</v>
      </c>
      <c r="L4133" s="23">
        <v>0</v>
      </c>
      <c r="M4133" s="23">
        <v>0</v>
      </c>
      <c r="N4133" s="23">
        <v>0</v>
      </c>
      <c r="O4133" s="14">
        <v>0</v>
      </c>
      <c r="P4133" s="22">
        <v>0</v>
      </c>
      <c r="Q4133" s="22">
        <v>0</v>
      </c>
      <c r="R4133" s="23">
        <v>0</v>
      </c>
      <c r="S4133" s="23">
        <v>0</v>
      </c>
      <c r="T4133" s="23">
        <v>0</v>
      </c>
      <c r="U4133" s="14">
        <v>0</v>
      </c>
      <c r="V4133" s="22">
        <v>0</v>
      </c>
      <c r="W4133" s="22">
        <v>0</v>
      </c>
      <c r="X4133" s="23">
        <v>0</v>
      </c>
      <c r="Y4133" s="23">
        <v>0</v>
      </c>
      <c r="Z4133" s="23">
        <v>0</v>
      </c>
      <c r="AA4133" s="14">
        <v>0</v>
      </c>
      <c r="AB4133" s="22">
        <v>1</v>
      </c>
      <c r="AC4133" s="22">
        <v>1</v>
      </c>
      <c r="AD4133" s="23">
        <v>481.66023605150212</v>
      </c>
      <c r="AE4133" s="23">
        <v>0.4816602360515021</v>
      </c>
      <c r="AF4133" s="23">
        <v>0.67336101000000004</v>
      </c>
      <c r="AG4133" s="14">
        <v>0.24550519646056268</v>
      </c>
      <c r="AH4133" s="22">
        <v>0</v>
      </c>
      <c r="AI4133" s="23">
        <v>0</v>
      </c>
      <c r="AJ4133" s="23">
        <v>0</v>
      </c>
      <c r="AK4133" s="23">
        <v>0</v>
      </c>
      <c r="AL4133" s="14">
        <v>0</v>
      </c>
      <c r="AM4133" s="22">
        <v>371</v>
      </c>
      <c r="AN4133" s="23">
        <v>4340.7739999999976</v>
      </c>
      <c r="AO4133" s="23">
        <v>4.3407740000000024</v>
      </c>
      <c r="AP4133" s="23">
        <v>3.8546073120000046</v>
      </c>
      <c r="AQ4133" s="14">
        <v>1.4053770731555759</v>
      </c>
      <c r="AR4133" s="22">
        <v>371</v>
      </c>
      <c r="AS4133" s="23">
        <v>4340.7739999999976</v>
      </c>
      <c r="AT4133" s="23">
        <v>4.3407740000000024</v>
      </c>
      <c r="AU4133" s="23">
        <v>3.8546073120000046</v>
      </c>
      <c r="AV4133" s="14">
        <v>1.4053770731555759</v>
      </c>
      <c r="AW4133" s="22">
        <v>0</v>
      </c>
      <c r="AX4133" s="22">
        <v>0</v>
      </c>
      <c r="AY4133" s="23">
        <v>0</v>
      </c>
      <c r="AZ4133" s="23">
        <v>0</v>
      </c>
      <c r="BA4133" s="23">
        <v>0</v>
      </c>
      <c r="BB4133" s="14">
        <v>0</v>
      </c>
      <c r="BC4133" s="22">
        <v>1</v>
      </c>
      <c r="BD4133" s="23">
        <v>50</v>
      </c>
      <c r="BE4133" s="23">
        <v>0.05</v>
      </c>
      <c r="BF4133" s="23">
        <v>6.6812471236196557E-3</v>
      </c>
      <c r="BG4133" s="14">
        <v>2.4359605966579692E-3</v>
      </c>
      <c r="BH4133" s="22">
        <v>373</v>
      </c>
      <c r="BI4133" s="23">
        <v>4.8724342360515038</v>
      </c>
      <c r="BJ4133" s="23">
        <v>4.5346495691236246</v>
      </c>
      <c r="BK4133" s="14">
        <v>1.6533182302127964</v>
      </c>
      <c r="BL4133" t="s">
        <v>716</v>
      </c>
    </row>
    <row r="4134" spans="1:64">
      <c r="A4134" t="s">
        <v>5295</v>
      </c>
      <c r="B4134" t="s">
        <v>5288</v>
      </c>
      <c r="C4134" t="s">
        <v>716</v>
      </c>
      <c r="D4134" t="s">
        <v>942</v>
      </c>
      <c r="E4134">
        <v>2021</v>
      </c>
      <c r="F4134" s="23">
        <v>67.66</v>
      </c>
      <c r="G4134" s="23">
        <v>13.9</v>
      </c>
      <c r="H4134" s="22">
        <v>33708</v>
      </c>
      <c r="I4134" s="34">
        <v>253.89</v>
      </c>
      <c r="J4134" s="22">
        <v>0</v>
      </c>
      <c r="K4134" s="22">
        <v>0</v>
      </c>
      <c r="L4134" s="23">
        <v>0</v>
      </c>
      <c r="M4134" s="23">
        <v>0</v>
      </c>
      <c r="N4134" s="23">
        <v>0</v>
      </c>
      <c r="O4134" s="14">
        <v>0</v>
      </c>
      <c r="P4134" s="22">
        <v>0</v>
      </c>
      <c r="Q4134" s="22">
        <v>0</v>
      </c>
      <c r="R4134" s="23">
        <v>0</v>
      </c>
      <c r="S4134" s="23">
        <v>0</v>
      </c>
      <c r="T4134" s="23">
        <v>0</v>
      </c>
      <c r="U4134" s="14">
        <v>0</v>
      </c>
      <c r="V4134" s="22">
        <v>0</v>
      </c>
      <c r="W4134" s="22">
        <v>0</v>
      </c>
      <c r="X4134" s="23">
        <v>0</v>
      </c>
      <c r="Y4134" s="23">
        <v>0</v>
      </c>
      <c r="Z4134" s="23">
        <v>0</v>
      </c>
      <c r="AA4134" s="14">
        <v>0</v>
      </c>
      <c r="AB4134" s="22">
        <v>1</v>
      </c>
      <c r="AC4134" s="22">
        <v>1</v>
      </c>
      <c r="AD4134" s="23">
        <v>433.30940340000001</v>
      </c>
      <c r="AE4134" s="23">
        <v>0.43330940299999998</v>
      </c>
      <c r="AF4134" s="23">
        <v>0.60576654600000002</v>
      </c>
      <c r="AG4134" s="14">
        <v>0.24</v>
      </c>
      <c r="AH4134" s="22">
        <v>0</v>
      </c>
      <c r="AI4134" s="23">
        <v>0</v>
      </c>
      <c r="AJ4134" s="23">
        <v>0</v>
      </c>
      <c r="AK4134" s="23">
        <v>0</v>
      </c>
      <c r="AL4134" s="14">
        <v>0</v>
      </c>
      <c r="AM4134" s="22">
        <v>425</v>
      </c>
      <c r="AN4134" s="23">
        <v>5016.3639999999996</v>
      </c>
      <c r="AO4134" s="23">
        <v>5.0163640000000003</v>
      </c>
      <c r="AP4134" s="23">
        <v>4.4887574450000001</v>
      </c>
      <c r="AQ4134" s="14">
        <v>1.77</v>
      </c>
      <c r="AR4134" s="22">
        <v>425</v>
      </c>
      <c r="AS4134" s="23">
        <v>5016.3639999999996</v>
      </c>
      <c r="AT4134" s="23">
        <v>5.0163640000000003</v>
      </c>
      <c r="AU4134" s="23">
        <v>4.4887574450000001</v>
      </c>
      <c r="AV4134" s="14">
        <v>1.77</v>
      </c>
      <c r="AW4134" s="22">
        <v>0</v>
      </c>
      <c r="AX4134" s="22">
        <v>0</v>
      </c>
      <c r="AY4134" s="23">
        <v>0</v>
      </c>
      <c r="AZ4134" s="23">
        <v>0</v>
      </c>
      <c r="BA4134" s="23">
        <v>0</v>
      </c>
      <c r="BB4134" s="14">
        <v>0</v>
      </c>
      <c r="BC4134" s="22">
        <v>1</v>
      </c>
      <c r="BD4134" s="23">
        <v>50</v>
      </c>
      <c r="BE4134" s="23">
        <v>0.05</v>
      </c>
      <c r="BF4134" s="23">
        <v>5.826047E-3</v>
      </c>
      <c r="BG4134" s="14">
        <v>0</v>
      </c>
      <c r="BH4134" s="22">
        <v>427</v>
      </c>
      <c r="BI4134" s="23">
        <v>5.5</v>
      </c>
      <c r="BJ4134" s="23">
        <v>5.0999999999999996</v>
      </c>
      <c r="BK4134" s="14">
        <v>2.0099999999999998</v>
      </c>
      <c r="BL4134" t="s">
        <v>716</v>
      </c>
    </row>
    <row r="4135" spans="1:64">
      <c r="A4135" t="s">
        <v>5296</v>
      </c>
      <c r="B4135" t="s">
        <v>5288</v>
      </c>
      <c r="C4135" t="s">
        <v>716</v>
      </c>
      <c r="D4135" s="111" t="s">
        <v>942</v>
      </c>
      <c r="E4135" s="110">
        <v>2022</v>
      </c>
      <c r="F4135" s="23"/>
      <c r="G4135" s="23"/>
      <c r="H4135" s="22">
        <v>34024</v>
      </c>
      <c r="I4135" s="34">
        <v>246.59023873348622</v>
      </c>
      <c r="J4135" s="22">
        <v>0</v>
      </c>
      <c r="K4135" s="22">
        <v>0</v>
      </c>
      <c r="L4135" s="23">
        <v>0</v>
      </c>
      <c r="M4135" s="23">
        <v>0</v>
      </c>
      <c r="N4135" s="23">
        <v>0</v>
      </c>
      <c r="O4135" s="14">
        <v>0</v>
      </c>
      <c r="P4135" s="22">
        <v>0</v>
      </c>
      <c r="Q4135" s="22">
        <v>0</v>
      </c>
      <c r="R4135" s="23">
        <v>0</v>
      </c>
      <c r="S4135" s="23">
        <v>0</v>
      </c>
      <c r="T4135" s="23">
        <v>0</v>
      </c>
      <c r="U4135" s="14">
        <v>0</v>
      </c>
      <c r="V4135" s="22">
        <v>0</v>
      </c>
      <c r="W4135" s="22">
        <v>0</v>
      </c>
      <c r="X4135" s="23">
        <v>0</v>
      </c>
      <c r="Y4135" s="23">
        <v>0</v>
      </c>
      <c r="Z4135" s="23">
        <v>0</v>
      </c>
      <c r="AA4135" s="14">
        <v>0</v>
      </c>
      <c r="AB4135" s="22">
        <v>1</v>
      </c>
      <c r="AC4135" s="22">
        <v>1</v>
      </c>
      <c r="AD4135" s="23">
        <v>184.725899141631</v>
      </c>
      <c r="AE4135" s="23">
        <v>0.18472589914163101</v>
      </c>
      <c r="AF4135" s="23">
        <v>0.25824680700000002</v>
      </c>
      <c r="AG4135" s="14">
        <v>0.10472710044257356</v>
      </c>
      <c r="AH4135" s="22">
        <v>1</v>
      </c>
      <c r="AI4135" s="23">
        <v>3864.75</v>
      </c>
      <c r="AJ4135" s="23">
        <v>3.8647499999999999</v>
      </c>
      <c r="AK4135" s="23">
        <v>3.9589104530489601</v>
      </c>
      <c r="AL4135" s="14">
        <v>1.6054611380330166</v>
      </c>
      <c r="AM4135" s="22">
        <v>571</v>
      </c>
      <c r="AN4135" s="23">
        <v>6628.5940000000055</v>
      </c>
      <c r="AO4135" s="23">
        <v>6.6285940000000183</v>
      </c>
      <c r="AP4135" s="23">
        <v>6.7900925223151791</v>
      </c>
      <c r="AQ4135" s="14">
        <v>2.7535933933110321</v>
      </c>
      <c r="AR4135" s="22">
        <v>572</v>
      </c>
      <c r="AS4135" s="23">
        <v>10493.34400000001</v>
      </c>
      <c r="AT4135" s="23">
        <v>10.49334400000002</v>
      </c>
      <c r="AU4135" s="23">
        <v>10.749002975364141</v>
      </c>
      <c r="AV4135" s="14">
        <v>4.3590545313440501</v>
      </c>
      <c r="AW4135" s="22">
        <v>0</v>
      </c>
      <c r="AX4135" s="22">
        <v>0</v>
      </c>
      <c r="AY4135" s="23">
        <v>0</v>
      </c>
      <c r="AZ4135" s="23">
        <v>0</v>
      </c>
      <c r="BA4135" s="23">
        <v>0</v>
      </c>
      <c r="BB4135" s="14">
        <v>0</v>
      </c>
      <c r="BC4135" s="22">
        <v>1</v>
      </c>
      <c r="BD4135" s="23">
        <v>50</v>
      </c>
      <c r="BE4135" s="23">
        <v>0.05</v>
      </c>
      <c r="BF4135" s="23">
        <v>6.5075346984055501E-3</v>
      </c>
      <c r="BG4135" s="14">
        <v>2.6390074205000745E-3</v>
      </c>
      <c r="BH4135" s="22">
        <v>574</v>
      </c>
      <c r="BI4135" s="23">
        <v>10.728069899141651</v>
      </c>
      <c r="BJ4135" s="23">
        <v>11.013757317062547</v>
      </c>
      <c r="BK4135" s="14">
        <v>4.466420639207124</v>
      </c>
      <c r="BL4135" t="s">
        <v>716</v>
      </c>
    </row>
    <row r="4136" spans="1:64">
      <c r="A4136" t="s">
        <v>5297</v>
      </c>
      <c r="B4136" t="s">
        <v>5288</v>
      </c>
      <c r="C4136" t="s">
        <v>716</v>
      </c>
      <c r="D4136" t="s">
        <v>942</v>
      </c>
      <c r="E4136">
        <v>2023</v>
      </c>
      <c r="F4136">
        <v>67.66</v>
      </c>
      <c r="G4136">
        <v>14.51</v>
      </c>
      <c r="H4136">
        <v>35022</v>
      </c>
      <c r="I4136">
        <v>246.59023873348622</v>
      </c>
      <c r="J4136">
        <v>0</v>
      </c>
      <c r="K4136">
        <v>0</v>
      </c>
      <c r="L4136">
        <v>0</v>
      </c>
      <c r="M4136">
        <v>0</v>
      </c>
      <c r="N4136">
        <v>0</v>
      </c>
      <c r="O4136">
        <v>0</v>
      </c>
      <c r="P4136">
        <v>0</v>
      </c>
      <c r="Q4136">
        <v>0</v>
      </c>
      <c r="R4136">
        <v>0</v>
      </c>
      <c r="S4136">
        <v>0</v>
      </c>
      <c r="T4136">
        <v>0</v>
      </c>
      <c r="U4136">
        <v>0</v>
      </c>
      <c r="V4136">
        <v>0</v>
      </c>
      <c r="W4136">
        <v>0</v>
      </c>
      <c r="X4136">
        <v>0</v>
      </c>
      <c r="Y4136">
        <v>0</v>
      </c>
      <c r="Z4136">
        <v>0</v>
      </c>
      <c r="AA4136">
        <v>0</v>
      </c>
      <c r="AB4136">
        <v>1</v>
      </c>
      <c r="AC4136">
        <v>1</v>
      </c>
      <c r="AD4136">
        <v>595.48303004291802</v>
      </c>
      <c r="AE4136">
        <v>0.59548303004291803</v>
      </c>
      <c r="AF4136">
        <v>0.832485276</v>
      </c>
      <c r="AG4136">
        <v>0.33759863337483803</v>
      </c>
      <c r="AH4136">
        <v>1</v>
      </c>
      <c r="AI4136">
        <v>3864.75</v>
      </c>
      <c r="AJ4136">
        <v>3.8647499999999999</v>
      </c>
      <c r="AK4136">
        <v>3.625086</v>
      </c>
      <c r="AL4136">
        <v>1.587936</v>
      </c>
      <c r="AM4136">
        <v>754</v>
      </c>
      <c r="AN4136">
        <v>9093.4150000000009</v>
      </c>
      <c r="AO4136">
        <v>9.0934150000000002</v>
      </c>
      <c r="AP4136">
        <v>8.5295070000000006</v>
      </c>
      <c r="AQ4136">
        <v>3.45897998388276</v>
      </c>
      <c r="AR4136">
        <v>989</v>
      </c>
      <c r="AS4136">
        <v>13133.165000000001</v>
      </c>
      <c r="AT4136">
        <v>13.133165</v>
      </c>
      <c r="AU4136">
        <v>12.318741133238801</v>
      </c>
      <c r="AV4136">
        <v>4.9956321047050238</v>
      </c>
      <c r="AW4136">
        <v>1</v>
      </c>
      <c r="AX4136">
        <v>1</v>
      </c>
      <c r="AY4136">
        <v>18.5</v>
      </c>
      <c r="AZ4136">
        <v>1.8499999999999999E-2</v>
      </c>
      <c r="BA4136">
        <v>4.8210999999999997E-2</v>
      </c>
      <c r="BB4136">
        <v>1.955105775784834E-2</v>
      </c>
      <c r="BC4136">
        <v>1</v>
      </c>
      <c r="BD4136">
        <v>50</v>
      </c>
      <c r="BE4136">
        <v>0.05</v>
      </c>
      <c r="BF4136">
        <v>7.77E-3</v>
      </c>
      <c r="BG4136">
        <v>3.1509763078650431E-3</v>
      </c>
      <c r="BH4136">
        <v>992</v>
      </c>
      <c r="BI4136">
        <v>13.797148030042917</v>
      </c>
      <c r="BJ4136">
        <v>13.2072074092388</v>
      </c>
      <c r="BK4136">
        <v>5.3559327721455752</v>
      </c>
      <c r="BL4136" t="s">
        <v>716</v>
      </c>
    </row>
    <row r="4137" spans="1:64">
      <c r="A4137" t="s">
        <v>5298</v>
      </c>
      <c r="B4137" t="s">
        <v>5288</v>
      </c>
      <c r="C4137" t="s">
        <v>716</v>
      </c>
      <c r="D4137" t="s">
        <v>942</v>
      </c>
      <c r="E4137">
        <v>2024</v>
      </c>
      <c r="F4137">
        <v>67.66</v>
      </c>
      <c r="G4137">
        <v>14.51</v>
      </c>
      <c r="H4137">
        <v>35005</v>
      </c>
      <c r="I4137">
        <v>240.03272067438999</v>
      </c>
      <c r="J4137">
        <v>0</v>
      </c>
      <c r="K4137">
        <v>0</v>
      </c>
      <c r="L4137">
        <v>0</v>
      </c>
      <c r="M4137">
        <v>0</v>
      </c>
      <c r="N4137">
        <v>0</v>
      </c>
      <c r="O4137">
        <v>0</v>
      </c>
      <c r="P4137">
        <v>0</v>
      </c>
      <c r="Q4137">
        <v>0</v>
      </c>
      <c r="R4137">
        <v>0</v>
      </c>
      <c r="S4137">
        <v>0</v>
      </c>
      <c r="T4137">
        <v>0</v>
      </c>
      <c r="U4137">
        <v>0</v>
      </c>
      <c r="V4137">
        <v>0</v>
      </c>
      <c r="W4137">
        <v>0</v>
      </c>
      <c r="X4137">
        <v>0</v>
      </c>
      <c r="Y4137">
        <v>0</v>
      </c>
      <c r="Z4137">
        <v>0</v>
      </c>
      <c r="AA4137">
        <v>0</v>
      </c>
      <c r="AB4137">
        <v>1</v>
      </c>
      <c r="AC4137">
        <v>1</v>
      </c>
      <c r="AD4137">
        <v>80</v>
      </c>
      <c r="AE4137">
        <v>0.08</v>
      </c>
      <c r="AF4137">
        <v>0.51062445000000001</v>
      </c>
      <c r="AG4137">
        <v>0.21273118455074047</v>
      </c>
      <c r="AH4137">
        <v>3</v>
      </c>
      <c r="AI4137">
        <v>3881.68</v>
      </c>
      <c r="AJ4137">
        <v>3.8816799999999998</v>
      </c>
      <c r="AK4137">
        <v>3.5010572493013492</v>
      </c>
      <c r="AL4137">
        <v>1.4585749973857172</v>
      </c>
      <c r="AM4137">
        <v>991</v>
      </c>
      <c r="AN4137">
        <v>13267.802999999998</v>
      </c>
      <c r="AO4137">
        <v>13.267803000000011</v>
      </c>
      <c r="AP4137">
        <v>11.96681279122757</v>
      </c>
      <c r="AQ4137">
        <v>4.985492293553107</v>
      </c>
      <c r="AR4137">
        <v>1416</v>
      </c>
      <c r="AS4137">
        <v>17511.797999999973</v>
      </c>
      <c r="AT4137">
        <v>17.511798000000041</v>
      </c>
      <c r="AU4137">
        <v>15.794657812133055</v>
      </c>
      <c r="AV4137">
        <v>6.5802103012275888</v>
      </c>
      <c r="AW4137">
        <v>1</v>
      </c>
      <c r="AX4137">
        <v>1</v>
      </c>
      <c r="AY4137">
        <v>18.5</v>
      </c>
      <c r="AZ4137">
        <v>1.8499999999999999E-2</v>
      </c>
      <c r="BA4137">
        <v>4.8210999999999997E-2</v>
      </c>
      <c r="BB4137">
        <v>2.0085178330915703E-2</v>
      </c>
      <c r="BC4137">
        <v>1</v>
      </c>
      <c r="BD4137">
        <v>50</v>
      </c>
      <c r="BE4137">
        <v>0.05</v>
      </c>
      <c r="BF4137">
        <v>6.7386988768585775E-3</v>
      </c>
      <c r="BG4137">
        <v>2.8074084474507045E-3</v>
      </c>
      <c r="BH4137">
        <v>1419</v>
      </c>
      <c r="BI4137">
        <v>17.66029800000004</v>
      </c>
      <c r="BJ4137">
        <v>16.360231961009912</v>
      </c>
      <c r="BK4137">
        <v>6.8158340725566955</v>
      </c>
      <c r="BL4137" t="s">
        <v>716</v>
      </c>
    </row>
    <row r="4138" spans="1:64">
      <c r="A4138" t="s">
        <v>5299</v>
      </c>
      <c r="B4138" t="s">
        <v>5300</v>
      </c>
      <c r="C4138" t="s">
        <v>717</v>
      </c>
      <c r="D4138" t="s">
        <v>942</v>
      </c>
      <c r="E4138">
        <v>2012</v>
      </c>
      <c r="F4138" s="23">
        <v>59.39</v>
      </c>
      <c r="G4138" s="23">
        <v>4.95</v>
      </c>
      <c r="H4138" s="22">
        <v>7228</v>
      </c>
      <c r="I4138" s="34">
        <v>57.385092</v>
      </c>
      <c r="J4138" s="22">
        <v>0</v>
      </c>
      <c r="K4138" s="22" t="s">
        <v>782</v>
      </c>
      <c r="L4138" s="23">
        <v>0</v>
      </c>
      <c r="M4138" s="23">
        <v>0</v>
      </c>
      <c r="N4138" s="23">
        <v>0</v>
      </c>
      <c r="O4138" s="14">
        <v>0</v>
      </c>
      <c r="P4138" s="22">
        <v>0</v>
      </c>
      <c r="Q4138" s="22" t="s">
        <v>782</v>
      </c>
      <c r="R4138" s="23">
        <v>0</v>
      </c>
      <c r="S4138" s="23">
        <v>0</v>
      </c>
      <c r="T4138" s="23">
        <v>0</v>
      </c>
      <c r="U4138" s="14">
        <v>0</v>
      </c>
      <c r="V4138" s="22">
        <v>0</v>
      </c>
      <c r="W4138" s="22" t="s">
        <v>782</v>
      </c>
      <c r="X4138" s="23">
        <v>0</v>
      </c>
      <c r="Y4138" s="23">
        <v>0</v>
      </c>
      <c r="Z4138" s="23">
        <v>0</v>
      </c>
      <c r="AA4138" s="14">
        <v>0</v>
      </c>
      <c r="AB4138" s="22">
        <v>0</v>
      </c>
      <c r="AC4138" s="22" t="s">
        <v>782</v>
      </c>
      <c r="AD4138" s="23">
        <v>0</v>
      </c>
      <c r="AE4138" s="23">
        <v>0</v>
      </c>
      <c r="AF4138" s="23">
        <v>0</v>
      </c>
      <c r="AG4138" s="14">
        <v>0</v>
      </c>
      <c r="AH4138" s="22" t="s">
        <v>782</v>
      </c>
      <c r="AI4138" s="23" t="s">
        <v>782</v>
      </c>
      <c r="AJ4138" s="23" t="s">
        <v>782</v>
      </c>
      <c r="AK4138" s="23" t="s">
        <v>782</v>
      </c>
      <c r="AL4138" s="14" t="s">
        <v>782</v>
      </c>
      <c r="AM4138" s="22" t="s">
        <v>782</v>
      </c>
      <c r="AN4138" s="23" t="s">
        <v>782</v>
      </c>
      <c r="AO4138" s="23" t="s">
        <v>782</v>
      </c>
      <c r="AP4138" s="23" t="s">
        <v>782</v>
      </c>
      <c r="AQ4138" s="14" t="s">
        <v>782</v>
      </c>
      <c r="AR4138" s="22">
        <v>92</v>
      </c>
      <c r="AS4138" s="23">
        <v>1419.704</v>
      </c>
      <c r="AT4138" s="23">
        <v>1.4197039999999999</v>
      </c>
      <c r="AU4138" s="23">
        <v>1.1532309999999999</v>
      </c>
      <c r="AV4138" s="14">
        <v>2.0096351853892647</v>
      </c>
      <c r="AW4138" s="22">
        <v>0</v>
      </c>
      <c r="AX4138" s="22" t="s">
        <v>782</v>
      </c>
      <c r="AY4138" s="23">
        <v>0</v>
      </c>
      <c r="AZ4138" s="23">
        <v>0</v>
      </c>
      <c r="BA4138" s="23">
        <v>0</v>
      </c>
      <c r="BB4138" s="14">
        <v>0</v>
      </c>
      <c r="BC4138" s="22">
        <v>1</v>
      </c>
      <c r="BD4138" s="23">
        <v>600</v>
      </c>
      <c r="BE4138" s="23">
        <v>0.6</v>
      </c>
      <c r="BF4138" s="23">
        <v>0.95819999999999994</v>
      </c>
      <c r="BG4138" s="14">
        <v>1.669771654282614</v>
      </c>
      <c r="BH4138" s="22">
        <v>93</v>
      </c>
      <c r="BI4138" s="23">
        <v>2.0197039999999999</v>
      </c>
      <c r="BJ4138" s="23">
        <v>2.1114310000000001</v>
      </c>
      <c r="BK4138" s="14">
        <v>3.6794068396718789</v>
      </c>
      <c r="BL4138" t="s">
        <v>717</v>
      </c>
    </row>
    <row r="4139" spans="1:64">
      <c r="A4139" t="s">
        <v>5301</v>
      </c>
      <c r="B4139" t="s">
        <v>5300</v>
      </c>
      <c r="C4139" t="s">
        <v>717</v>
      </c>
      <c r="D4139" t="s">
        <v>942</v>
      </c>
      <c r="E4139">
        <v>2015</v>
      </c>
      <c r="F4139" s="23">
        <v>59.4</v>
      </c>
      <c r="G4139" s="23">
        <v>5.03</v>
      </c>
      <c r="H4139" s="22">
        <v>7217</v>
      </c>
      <c r="I4139" s="34">
        <v>58.390530543599425</v>
      </c>
      <c r="J4139" s="13">
        <v>0</v>
      </c>
      <c r="K4139" s="13">
        <v>0</v>
      </c>
      <c r="L4139" s="19">
        <v>0</v>
      </c>
      <c r="M4139" s="35">
        <v>0</v>
      </c>
      <c r="N4139" s="19">
        <v>0</v>
      </c>
      <c r="O4139" s="17">
        <v>0</v>
      </c>
      <c r="P4139" s="36">
        <v>0</v>
      </c>
      <c r="Q4139" s="37">
        <v>0</v>
      </c>
      <c r="R4139" s="38">
        <v>0</v>
      </c>
      <c r="S4139" s="27">
        <v>0</v>
      </c>
      <c r="T4139" s="23">
        <v>0</v>
      </c>
      <c r="U4139" s="17">
        <v>0</v>
      </c>
      <c r="V4139" s="22">
        <v>0</v>
      </c>
      <c r="W4139" s="22">
        <v>0</v>
      </c>
      <c r="X4139" s="23">
        <v>0</v>
      </c>
      <c r="Y4139" s="27">
        <v>0</v>
      </c>
      <c r="Z4139" s="27">
        <v>0</v>
      </c>
      <c r="AA4139" s="14">
        <v>0</v>
      </c>
      <c r="AB4139" s="39">
        <v>0</v>
      </c>
      <c r="AC4139" s="22" t="s">
        <v>782</v>
      </c>
      <c r="AD4139" s="23">
        <v>0</v>
      </c>
      <c r="AE4139" s="23">
        <v>0</v>
      </c>
      <c r="AF4139" s="23">
        <v>0</v>
      </c>
      <c r="AG4139" s="14">
        <v>0</v>
      </c>
      <c r="AH4139" s="22" t="s">
        <v>782</v>
      </c>
      <c r="AI4139" s="23" t="s">
        <v>782</v>
      </c>
      <c r="AJ4139" s="23" t="s">
        <v>782</v>
      </c>
      <c r="AK4139" s="23" t="s">
        <v>782</v>
      </c>
      <c r="AL4139" s="14" t="s">
        <v>782</v>
      </c>
      <c r="AM4139" s="22" t="s">
        <v>782</v>
      </c>
      <c r="AN4139" s="23" t="s">
        <v>782</v>
      </c>
      <c r="AO4139" s="23" t="s">
        <v>782</v>
      </c>
      <c r="AP4139" s="23" t="s">
        <v>782</v>
      </c>
      <c r="AQ4139" s="14" t="s">
        <v>782</v>
      </c>
      <c r="AR4139" s="40">
        <v>122</v>
      </c>
      <c r="AS4139" s="41">
        <v>1959.3889999999999</v>
      </c>
      <c r="AT4139" s="23">
        <v>1.9593889999999998</v>
      </c>
      <c r="AU4139" s="23">
        <v>1.7402563665656432</v>
      </c>
      <c r="AV4139" s="14">
        <v>2.9803743010456416</v>
      </c>
      <c r="AW4139" s="22">
        <v>0</v>
      </c>
      <c r="AX4139" s="22" t="s">
        <v>782</v>
      </c>
      <c r="AY4139" s="23">
        <v>0</v>
      </c>
      <c r="AZ4139" s="23">
        <v>0</v>
      </c>
      <c r="BA4139" s="23">
        <v>0</v>
      </c>
      <c r="BB4139" s="14">
        <v>0</v>
      </c>
      <c r="BC4139" s="42">
        <v>1</v>
      </c>
      <c r="BD4139" s="43">
        <v>600</v>
      </c>
      <c r="BE4139" s="44">
        <v>0.6</v>
      </c>
      <c r="BF4139" s="23">
        <v>0.93432882405440676</v>
      </c>
      <c r="BG4139" s="14">
        <v>1.6001375828513082</v>
      </c>
      <c r="BH4139" s="22">
        <v>123</v>
      </c>
      <c r="BI4139" s="23">
        <v>2.5593889999999999</v>
      </c>
      <c r="BJ4139" s="23">
        <v>2.67458519062005</v>
      </c>
      <c r="BK4139" s="14">
        <v>4.5805118838969499</v>
      </c>
      <c r="BL4139" t="s">
        <v>717</v>
      </c>
    </row>
    <row r="4140" spans="1:64">
      <c r="A4140" t="s">
        <v>5302</v>
      </c>
      <c r="B4140" t="s">
        <v>5300</v>
      </c>
      <c r="C4140" t="s">
        <v>717</v>
      </c>
      <c r="D4140" t="s">
        <v>942</v>
      </c>
      <c r="E4140">
        <v>2016</v>
      </c>
      <c r="F4140" s="23">
        <v>59.4</v>
      </c>
      <c r="G4140" s="23">
        <v>5.08</v>
      </c>
      <c r="H4140" s="22">
        <v>7096</v>
      </c>
      <c r="I4140" s="34">
        <v>61.361916442827628</v>
      </c>
      <c r="J4140" s="13">
        <v>0</v>
      </c>
      <c r="K4140" s="13">
        <v>0</v>
      </c>
      <c r="L4140" s="19">
        <v>0</v>
      </c>
      <c r="M4140" s="35">
        <v>0</v>
      </c>
      <c r="N4140" s="19">
        <v>0</v>
      </c>
      <c r="O4140" s="17">
        <v>0</v>
      </c>
      <c r="P4140" s="13">
        <v>0</v>
      </c>
      <c r="Q4140" s="13">
        <v>0</v>
      </c>
      <c r="R4140" s="19">
        <v>0</v>
      </c>
      <c r="S4140" s="27">
        <v>0</v>
      </c>
      <c r="T4140" s="19">
        <v>0</v>
      </c>
      <c r="U4140" s="17">
        <v>0</v>
      </c>
      <c r="V4140" s="13">
        <v>0</v>
      </c>
      <c r="W4140" s="13">
        <v>0</v>
      </c>
      <c r="X4140" s="19">
        <v>0</v>
      </c>
      <c r="Y4140" s="27">
        <v>0</v>
      </c>
      <c r="Z4140" s="19">
        <v>0</v>
      </c>
      <c r="AA4140" s="14">
        <v>0</v>
      </c>
      <c r="AB4140" s="13">
        <v>0</v>
      </c>
      <c r="AC4140" s="22" t="s">
        <v>782</v>
      </c>
      <c r="AD4140" s="19">
        <v>0</v>
      </c>
      <c r="AE4140" s="23">
        <v>0</v>
      </c>
      <c r="AF4140" s="19">
        <v>0</v>
      </c>
      <c r="AG4140" s="14">
        <v>0</v>
      </c>
      <c r="AH4140" s="22" t="s">
        <v>782</v>
      </c>
      <c r="AI4140" s="23" t="s">
        <v>782</v>
      </c>
      <c r="AJ4140" s="23" t="s">
        <v>782</v>
      </c>
      <c r="AK4140" s="23" t="s">
        <v>782</v>
      </c>
      <c r="AL4140" s="14" t="s">
        <v>782</v>
      </c>
      <c r="AM4140" s="22" t="s">
        <v>782</v>
      </c>
      <c r="AN4140" s="23" t="s">
        <v>782</v>
      </c>
      <c r="AO4140" s="23" t="s">
        <v>782</v>
      </c>
      <c r="AP4140" s="23" t="s">
        <v>782</v>
      </c>
      <c r="AQ4140" s="14" t="s">
        <v>782</v>
      </c>
      <c r="AR4140" s="13">
        <v>129</v>
      </c>
      <c r="AS4140" s="19">
        <v>2022.634</v>
      </c>
      <c r="AT4140" s="23">
        <v>2.022634</v>
      </c>
      <c r="AU4140" s="19">
        <v>1.7960989919999997</v>
      </c>
      <c r="AV4140" s="14">
        <v>2.9270581756902398</v>
      </c>
      <c r="AW4140" s="13">
        <v>0</v>
      </c>
      <c r="AX4140" s="22" t="s">
        <v>782</v>
      </c>
      <c r="AY4140" s="19">
        <v>0</v>
      </c>
      <c r="AZ4140" s="23">
        <v>0</v>
      </c>
      <c r="BA4140" s="19">
        <v>0</v>
      </c>
      <c r="BB4140" s="14">
        <v>0</v>
      </c>
      <c r="BC4140" s="13">
        <v>1</v>
      </c>
      <c r="BD4140" s="19">
        <v>600</v>
      </c>
      <c r="BE4140" s="44">
        <v>0.6</v>
      </c>
      <c r="BF4140" s="19">
        <v>0.93432882405440676</v>
      </c>
      <c r="BG4140" s="14">
        <v>1.5226526129198448</v>
      </c>
      <c r="BH4140" s="22">
        <v>130</v>
      </c>
      <c r="BI4140" s="23">
        <v>2.6226340000000001</v>
      </c>
      <c r="BJ4140" s="23">
        <v>2.7304278160544064</v>
      </c>
      <c r="BK4140" s="14">
        <v>4.4497107886100844</v>
      </c>
      <c r="BL4140" t="s">
        <v>717</v>
      </c>
    </row>
    <row r="4141" spans="1:64">
      <c r="A4141" t="s">
        <v>5303</v>
      </c>
      <c r="B4141" t="s">
        <v>5300</v>
      </c>
      <c r="C4141" t="s">
        <v>717</v>
      </c>
      <c r="D4141" t="s">
        <v>942</v>
      </c>
      <c r="E4141">
        <v>2017</v>
      </c>
      <c r="F4141" s="23">
        <v>59.4</v>
      </c>
      <c r="G4141" s="23">
        <v>5.12</v>
      </c>
      <c r="H4141" s="22">
        <v>7052</v>
      </c>
      <c r="I4141" s="34">
        <v>55.393533791116127</v>
      </c>
      <c r="J4141" s="13">
        <v>0</v>
      </c>
      <c r="K4141" s="13">
        <v>0</v>
      </c>
      <c r="L4141" s="19">
        <v>0</v>
      </c>
      <c r="M4141" s="19">
        <v>0</v>
      </c>
      <c r="N4141" s="19">
        <v>0</v>
      </c>
      <c r="O4141" s="17">
        <v>0</v>
      </c>
      <c r="P4141" s="13">
        <v>0</v>
      </c>
      <c r="Q4141" s="13">
        <v>0</v>
      </c>
      <c r="R4141" s="19">
        <v>0</v>
      </c>
      <c r="S4141" s="19">
        <v>0</v>
      </c>
      <c r="T4141" s="19">
        <v>0</v>
      </c>
      <c r="U4141" s="17">
        <v>0</v>
      </c>
      <c r="V4141" s="13">
        <v>0</v>
      </c>
      <c r="W4141" s="13">
        <v>0</v>
      </c>
      <c r="X4141" s="19">
        <v>0</v>
      </c>
      <c r="Y4141" s="19">
        <v>0</v>
      </c>
      <c r="Z4141" s="19">
        <v>0</v>
      </c>
      <c r="AA4141" s="14">
        <v>0</v>
      </c>
      <c r="AB4141" s="13">
        <v>0</v>
      </c>
      <c r="AC4141" s="22" t="s">
        <v>782</v>
      </c>
      <c r="AD4141" s="19">
        <v>0</v>
      </c>
      <c r="AE4141" s="19">
        <v>0</v>
      </c>
      <c r="AF4141" s="19">
        <v>0</v>
      </c>
      <c r="AG4141" s="14">
        <v>0</v>
      </c>
      <c r="AH4141" s="22" t="s">
        <v>782</v>
      </c>
      <c r="AI4141" s="23" t="s">
        <v>782</v>
      </c>
      <c r="AJ4141" s="23" t="s">
        <v>782</v>
      </c>
      <c r="AK4141" s="23" t="s">
        <v>782</v>
      </c>
      <c r="AL4141" s="14" t="s">
        <v>782</v>
      </c>
      <c r="AM4141" s="22" t="s">
        <v>782</v>
      </c>
      <c r="AN4141" s="23" t="s">
        <v>782</v>
      </c>
      <c r="AO4141" s="23" t="s">
        <v>782</v>
      </c>
      <c r="AP4141" s="23" t="s">
        <v>782</v>
      </c>
      <c r="AQ4141" s="14" t="s">
        <v>782</v>
      </c>
      <c r="AR4141" s="13">
        <v>137</v>
      </c>
      <c r="AS4141" s="19">
        <v>2093.9990000000003</v>
      </c>
      <c r="AT4141" s="19">
        <v>2.0939989999999988</v>
      </c>
      <c r="AU4141" s="19">
        <v>1.8594711119999998</v>
      </c>
      <c r="AV4141" s="14">
        <v>3.3568378558621896</v>
      </c>
      <c r="AW4141" s="13">
        <v>0</v>
      </c>
      <c r="AX4141" s="22" t="s">
        <v>782</v>
      </c>
      <c r="AY4141" s="19">
        <v>0</v>
      </c>
      <c r="AZ4141" s="19">
        <v>0</v>
      </c>
      <c r="BA4141" s="19">
        <v>0</v>
      </c>
      <c r="BB4141" s="14">
        <v>0</v>
      </c>
      <c r="BC4141" s="13">
        <v>1</v>
      </c>
      <c r="BD4141" s="19">
        <v>600</v>
      </c>
      <c r="BE4141" s="19">
        <v>0.6</v>
      </c>
      <c r="BF4141" s="19">
        <v>0.93432882405440676</v>
      </c>
      <c r="BG4141" s="14">
        <v>1.6867109933402589</v>
      </c>
      <c r="BH4141" s="22">
        <v>138</v>
      </c>
      <c r="BI4141" s="23">
        <v>2.6939989999999989</v>
      </c>
      <c r="BJ4141" s="23">
        <v>2.7937999360544064</v>
      </c>
      <c r="BK4141" s="14">
        <v>5.0435488492024483</v>
      </c>
      <c r="BL4141" t="s">
        <v>717</v>
      </c>
    </row>
    <row r="4142" spans="1:64">
      <c r="A4142" t="s">
        <v>5304</v>
      </c>
      <c r="B4142" t="s">
        <v>5300</v>
      </c>
      <c r="C4142" t="s">
        <v>717</v>
      </c>
      <c r="D4142" t="s">
        <v>942</v>
      </c>
      <c r="E4142">
        <v>2018</v>
      </c>
      <c r="F4142" s="23">
        <v>59.4</v>
      </c>
      <c r="G4142" s="23">
        <v>5.09</v>
      </c>
      <c r="H4142" s="22">
        <v>6977</v>
      </c>
      <c r="I4142" s="34">
        <v>55.397470787121186</v>
      </c>
      <c r="J4142" s="13">
        <v>0</v>
      </c>
      <c r="K4142" s="13">
        <v>0</v>
      </c>
      <c r="L4142" s="19">
        <v>0</v>
      </c>
      <c r="M4142" s="19">
        <v>0</v>
      </c>
      <c r="N4142" s="19">
        <v>0</v>
      </c>
      <c r="O4142" s="17">
        <v>0</v>
      </c>
      <c r="P4142" s="13">
        <v>0</v>
      </c>
      <c r="Q4142" s="13">
        <v>0</v>
      </c>
      <c r="R4142" s="19">
        <v>0</v>
      </c>
      <c r="S4142" s="19">
        <v>0</v>
      </c>
      <c r="T4142" s="19">
        <v>0</v>
      </c>
      <c r="U4142" s="17">
        <v>0</v>
      </c>
      <c r="V4142" s="13">
        <v>0</v>
      </c>
      <c r="W4142" s="13">
        <v>0</v>
      </c>
      <c r="X4142" s="19">
        <v>0</v>
      </c>
      <c r="Y4142" s="19">
        <v>0</v>
      </c>
      <c r="Z4142" s="19">
        <v>0</v>
      </c>
      <c r="AA4142" s="14">
        <v>0</v>
      </c>
      <c r="AB4142" s="13">
        <v>0</v>
      </c>
      <c r="AC4142" s="22" t="s">
        <v>782</v>
      </c>
      <c r="AD4142" s="19">
        <v>0</v>
      </c>
      <c r="AE4142" s="19">
        <v>0</v>
      </c>
      <c r="AF4142" s="19">
        <v>0</v>
      </c>
      <c r="AG4142" s="14">
        <v>0</v>
      </c>
      <c r="AH4142" s="22" t="s">
        <v>782</v>
      </c>
      <c r="AI4142" s="23" t="s">
        <v>782</v>
      </c>
      <c r="AJ4142" s="23" t="s">
        <v>782</v>
      </c>
      <c r="AK4142" s="23" t="s">
        <v>782</v>
      </c>
      <c r="AL4142" s="14" t="s">
        <v>782</v>
      </c>
      <c r="AM4142" s="22" t="s">
        <v>782</v>
      </c>
      <c r="AN4142" s="23" t="s">
        <v>782</v>
      </c>
      <c r="AO4142" s="23" t="s">
        <v>782</v>
      </c>
      <c r="AP4142" s="23" t="s">
        <v>782</v>
      </c>
      <c r="AQ4142" s="14" t="s">
        <v>782</v>
      </c>
      <c r="AR4142" s="13">
        <v>142</v>
      </c>
      <c r="AS4142" s="19">
        <v>2142.4190000000003</v>
      </c>
      <c r="AT4142" s="19">
        <v>2.1424189999999994</v>
      </c>
      <c r="AU4142" s="19">
        <v>1.902468072</v>
      </c>
      <c r="AV4142" s="14">
        <v>3.4342146761730614</v>
      </c>
      <c r="AW4142" s="13">
        <v>0</v>
      </c>
      <c r="AX4142" s="22" t="s">
        <v>782</v>
      </c>
      <c r="AY4142" s="19">
        <v>0</v>
      </c>
      <c r="AZ4142" s="19">
        <v>0</v>
      </c>
      <c r="BA4142" s="19">
        <v>0</v>
      </c>
      <c r="BB4142" s="14">
        <v>0</v>
      </c>
      <c r="BC4142" s="13">
        <v>1</v>
      </c>
      <c r="BD4142" s="19">
        <v>600</v>
      </c>
      <c r="BE4142" s="19">
        <v>0.6</v>
      </c>
      <c r="BF4142" s="19">
        <v>0.8271537255976088</v>
      </c>
      <c r="BG4142" s="14">
        <v>1.4931254330656296</v>
      </c>
      <c r="BH4142" s="22">
        <v>143</v>
      </c>
      <c r="BI4142" s="23">
        <v>2.7424189999999995</v>
      </c>
      <c r="BJ4142" s="23">
        <v>2.7296217975976087</v>
      </c>
      <c r="BK4142" s="14">
        <v>4.927340109238691</v>
      </c>
      <c r="BL4142" t="s">
        <v>717</v>
      </c>
    </row>
    <row r="4143" spans="1:64">
      <c r="A4143" t="s">
        <v>5305</v>
      </c>
      <c r="B4143" t="s">
        <v>5300</v>
      </c>
      <c r="C4143" t="s">
        <v>717</v>
      </c>
      <c r="D4143" t="s">
        <v>942</v>
      </c>
      <c r="E4143">
        <v>2019</v>
      </c>
      <c r="F4143" s="23">
        <v>59.4</v>
      </c>
      <c r="G4143" s="23">
        <v>5.1100000000000003</v>
      </c>
      <c r="H4143" s="22">
        <v>6954</v>
      </c>
      <c r="I4143" s="34">
        <v>55.94781273555148</v>
      </c>
      <c r="J4143" s="22">
        <v>0</v>
      </c>
      <c r="K4143" s="22">
        <v>0</v>
      </c>
      <c r="L4143" s="23">
        <v>0</v>
      </c>
      <c r="M4143" s="23">
        <v>0</v>
      </c>
      <c r="N4143" s="23">
        <v>0</v>
      </c>
      <c r="O4143" s="14">
        <v>0</v>
      </c>
      <c r="P4143" s="22">
        <v>0</v>
      </c>
      <c r="Q4143" s="22">
        <v>0</v>
      </c>
      <c r="R4143" s="23">
        <v>0</v>
      </c>
      <c r="S4143" s="23">
        <v>0</v>
      </c>
      <c r="T4143" s="23">
        <v>0</v>
      </c>
      <c r="U4143" s="14">
        <v>0</v>
      </c>
      <c r="V4143" s="22">
        <v>0</v>
      </c>
      <c r="W4143" s="22">
        <v>0</v>
      </c>
      <c r="X4143" s="23">
        <v>0</v>
      </c>
      <c r="Y4143" s="23">
        <v>0</v>
      </c>
      <c r="Z4143" s="23">
        <v>0</v>
      </c>
      <c r="AA4143" s="14">
        <v>0</v>
      </c>
      <c r="AB4143" s="22">
        <v>0</v>
      </c>
      <c r="AC4143" s="22">
        <v>0</v>
      </c>
      <c r="AD4143" s="23">
        <v>0</v>
      </c>
      <c r="AE4143" s="23">
        <v>0</v>
      </c>
      <c r="AF4143" s="23">
        <v>0</v>
      </c>
      <c r="AG4143" s="14">
        <v>0</v>
      </c>
      <c r="AH4143" s="22">
        <v>0</v>
      </c>
      <c r="AI4143" s="23">
        <v>0</v>
      </c>
      <c r="AJ4143" s="23">
        <v>0</v>
      </c>
      <c r="AK4143" s="23">
        <v>0</v>
      </c>
      <c r="AL4143" s="14">
        <v>0</v>
      </c>
      <c r="AM4143" s="22">
        <v>161</v>
      </c>
      <c r="AN4143" s="23">
        <v>2602.7490000000003</v>
      </c>
      <c r="AO4143" s="23">
        <v>2.6027489999999993</v>
      </c>
      <c r="AP4143" s="23">
        <v>2.3112411119999994</v>
      </c>
      <c r="AQ4143" s="14">
        <v>4.1310660756740258</v>
      </c>
      <c r="AR4143" s="22">
        <v>161</v>
      </c>
      <c r="AS4143" s="23">
        <v>2602.7490000000003</v>
      </c>
      <c r="AT4143" s="23">
        <v>2.6027489999999993</v>
      </c>
      <c r="AU4143" s="23">
        <v>2.3112411119999994</v>
      </c>
      <c r="AV4143" s="14">
        <v>4.1310660756740258</v>
      </c>
      <c r="AW4143" s="22">
        <v>0</v>
      </c>
      <c r="AX4143" s="22" t="s">
        <v>782</v>
      </c>
      <c r="AY4143" s="23">
        <v>0</v>
      </c>
      <c r="AZ4143" s="23">
        <v>0</v>
      </c>
      <c r="BA4143" s="23">
        <v>0</v>
      </c>
      <c r="BB4143" s="14">
        <v>0</v>
      </c>
      <c r="BC4143" s="22">
        <v>1</v>
      </c>
      <c r="BD4143" s="23">
        <v>600</v>
      </c>
      <c r="BE4143" s="23">
        <v>0.6</v>
      </c>
      <c r="BF4143" s="23">
        <v>0.82715360093515178</v>
      </c>
      <c r="BG4143" s="14">
        <v>1.4784377806597349</v>
      </c>
      <c r="BH4143" s="22">
        <v>162</v>
      </c>
      <c r="BI4143" s="23">
        <v>3.2027489999999994</v>
      </c>
      <c r="BJ4143" s="23">
        <v>3.1383947129351513</v>
      </c>
      <c r="BK4143" s="14">
        <v>5.6095038563337605</v>
      </c>
      <c r="BL4143" t="s">
        <v>717</v>
      </c>
    </row>
    <row r="4144" spans="1:64">
      <c r="A4144" t="s">
        <v>5306</v>
      </c>
      <c r="B4144" t="s">
        <v>5300</v>
      </c>
      <c r="C4144" t="s">
        <v>717</v>
      </c>
      <c r="D4144" t="s">
        <v>942</v>
      </c>
      <c r="E4144">
        <v>2020</v>
      </c>
      <c r="F4144" s="23">
        <v>59.4</v>
      </c>
      <c r="G4144" s="23">
        <v>5.18</v>
      </c>
      <c r="H4144" s="22">
        <v>6988</v>
      </c>
      <c r="I4144" s="34">
        <v>55.995331273515831</v>
      </c>
      <c r="J4144" s="22">
        <v>0</v>
      </c>
      <c r="K4144" s="22">
        <v>0</v>
      </c>
      <c r="L4144" s="23">
        <v>0</v>
      </c>
      <c r="M4144" s="23">
        <v>0</v>
      </c>
      <c r="N4144" s="23">
        <v>0</v>
      </c>
      <c r="O4144" s="14">
        <v>0</v>
      </c>
      <c r="P4144" s="22">
        <v>0</v>
      </c>
      <c r="Q4144" s="22">
        <v>0</v>
      </c>
      <c r="R4144" s="23">
        <v>0</v>
      </c>
      <c r="S4144" s="23">
        <v>0</v>
      </c>
      <c r="T4144" s="23">
        <v>0</v>
      </c>
      <c r="U4144" s="14">
        <v>0</v>
      </c>
      <c r="V4144" s="22">
        <v>0</v>
      </c>
      <c r="W4144" s="22">
        <v>0</v>
      </c>
      <c r="X4144" s="23">
        <v>0</v>
      </c>
      <c r="Y4144" s="23">
        <v>0</v>
      </c>
      <c r="Z4144" s="23">
        <v>0</v>
      </c>
      <c r="AA4144" s="14">
        <v>0</v>
      </c>
      <c r="AB4144" s="22">
        <v>0</v>
      </c>
      <c r="AC4144" s="22">
        <v>0</v>
      </c>
      <c r="AD4144" s="23">
        <v>0</v>
      </c>
      <c r="AE4144" s="23">
        <v>0</v>
      </c>
      <c r="AF4144" s="23">
        <v>0</v>
      </c>
      <c r="AG4144" s="14">
        <v>0</v>
      </c>
      <c r="AH4144" s="22">
        <v>0</v>
      </c>
      <c r="AI4144" s="23">
        <v>0</v>
      </c>
      <c r="AJ4144" s="23">
        <v>0</v>
      </c>
      <c r="AK4144" s="23">
        <v>0</v>
      </c>
      <c r="AL4144" s="14">
        <v>0</v>
      </c>
      <c r="AM4144" s="22">
        <v>187</v>
      </c>
      <c r="AN4144" s="23">
        <v>3007.1189999999997</v>
      </c>
      <c r="AO4144" s="23">
        <v>3.0071189999999985</v>
      </c>
      <c r="AP4144" s="23">
        <v>2.6703216720000014</v>
      </c>
      <c r="AQ4144" s="14">
        <v>4.7688291349800194</v>
      </c>
      <c r="AR4144" s="22">
        <v>187</v>
      </c>
      <c r="AS4144" s="23">
        <v>3007.1189999999997</v>
      </c>
      <c r="AT4144" s="23">
        <v>3.0071189999999985</v>
      </c>
      <c r="AU4144" s="23">
        <v>2.6703216720000014</v>
      </c>
      <c r="AV4144" s="14">
        <v>4.7688291349800194</v>
      </c>
      <c r="AW4144" s="22">
        <v>0</v>
      </c>
      <c r="AX4144" s="22">
        <v>0</v>
      </c>
      <c r="AY4144" s="23">
        <v>0</v>
      </c>
      <c r="AZ4144" s="23">
        <v>0</v>
      </c>
      <c r="BA4144" s="23">
        <v>0</v>
      </c>
      <c r="BB4144" s="14">
        <v>0</v>
      </c>
      <c r="BC4144" s="22">
        <v>1</v>
      </c>
      <c r="BD4144" s="23">
        <v>600</v>
      </c>
      <c r="BE4144" s="23">
        <v>0.6</v>
      </c>
      <c r="BF4144" s="23">
        <v>0.82715360093515178</v>
      </c>
      <c r="BG4144" s="14">
        <v>1.477183154600554</v>
      </c>
      <c r="BH4144" s="22">
        <v>188</v>
      </c>
      <c r="BI4144" s="23">
        <v>3.6071189999999986</v>
      </c>
      <c r="BJ4144" s="23">
        <v>3.4974752729351533</v>
      </c>
      <c r="BK4144" s="14">
        <v>6.2460122895805732</v>
      </c>
      <c r="BL4144" t="s">
        <v>717</v>
      </c>
    </row>
    <row r="4145" spans="1:64">
      <c r="A4145" t="s">
        <v>5307</v>
      </c>
      <c r="B4145" t="s">
        <v>5300</v>
      </c>
      <c r="C4145" t="s">
        <v>717</v>
      </c>
      <c r="D4145" t="s">
        <v>942</v>
      </c>
      <c r="E4145">
        <v>2021</v>
      </c>
      <c r="F4145" s="23">
        <v>59.4</v>
      </c>
      <c r="G4145" s="23">
        <v>5.3</v>
      </c>
      <c r="H4145" s="22">
        <v>6933</v>
      </c>
      <c r="I4145" s="34">
        <v>52.39</v>
      </c>
      <c r="J4145" s="22">
        <v>0</v>
      </c>
      <c r="K4145" s="22">
        <v>0</v>
      </c>
      <c r="L4145" s="23">
        <v>0</v>
      </c>
      <c r="M4145" s="23">
        <v>0</v>
      </c>
      <c r="N4145" s="23">
        <v>0</v>
      </c>
      <c r="O4145" s="14">
        <v>0</v>
      </c>
      <c r="P4145" s="22">
        <v>0</v>
      </c>
      <c r="Q4145" s="22">
        <v>0</v>
      </c>
      <c r="R4145" s="23">
        <v>0</v>
      </c>
      <c r="S4145" s="23">
        <v>0</v>
      </c>
      <c r="T4145" s="23">
        <v>0</v>
      </c>
      <c r="U4145" s="14">
        <v>0</v>
      </c>
      <c r="V4145" s="22">
        <v>0</v>
      </c>
      <c r="W4145" s="22">
        <v>0</v>
      </c>
      <c r="X4145" s="23">
        <v>0</v>
      </c>
      <c r="Y4145" s="23">
        <v>0</v>
      </c>
      <c r="Z4145" s="23">
        <v>0</v>
      </c>
      <c r="AA4145" s="14">
        <v>0</v>
      </c>
      <c r="AB4145" s="22">
        <v>0</v>
      </c>
      <c r="AC4145" s="22">
        <v>0</v>
      </c>
      <c r="AD4145" s="23">
        <v>0</v>
      </c>
      <c r="AE4145" s="23">
        <v>0</v>
      </c>
      <c r="AF4145" s="23">
        <v>0</v>
      </c>
      <c r="AG4145" s="14">
        <v>0</v>
      </c>
      <c r="AH4145" s="22">
        <v>0</v>
      </c>
      <c r="AI4145" s="23">
        <v>0</v>
      </c>
      <c r="AJ4145" s="23">
        <v>0</v>
      </c>
      <c r="AK4145" s="23">
        <v>0</v>
      </c>
      <c r="AL4145" s="14">
        <v>0</v>
      </c>
      <c r="AM4145" s="22">
        <v>219</v>
      </c>
      <c r="AN4145" s="23">
        <v>3254.4540000000002</v>
      </c>
      <c r="AO4145" s="23">
        <v>3.254454</v>
      </c>
      <c r="AP4145" s="23">
        <v>2.9121600070000002</v>
      </c>
      <c r="AQ4145" s="14">
        <v>5.56</v>
      </c>
      <c r="AR4145" s="22">
        <v>219</v>
      </c>
      <c r="AS4145" s="23">
        <v>3254.4540000000002</v>
      </c>
      <c r="AT4145" s="23">
        <v>3.254454</v>
      </c>
      <c r="AU4145" s="23">
        <v>2.9121600070000002</v>
      </c>
      <c r="AV4145" s="14">
        <v>5.56</v>
      </c>
      <c r="AW4145" s="22">
        <v>0</v>
      </c>
      <c r="AX4145" s="22">
        <v>0</v>
      </c>
      <c r="AY4145" s="23">
        <v>0</v>
      </c>
      <c r="AZ4145" s="23">
        <v>0</v>
      </c>
      <c r="BA4145" s="23">
        <v>0</v>
      </c>
      <c r="BB4145" s="14">
        <v>0</v>
      </c>
      <c r="BC4145" s="22">
        <v>1</v>
      </c>
      <c r="BD4145" s="23">
        <v>600</v>
      </c>
      <c r="BE4145" s="23">
        <v>0.6</v>
      </c>
      <c r="BF4145" s="23">
        <v>0.77036683800000005</v>
      </c>
      <c r="BG4145" s="14">
        <v>1.47</v>
      </c>
      <c r="BH4145" s="22">
        <v>220</v>
      </c>
      <c r="BI4145" s="23">
        <v>3.85</v>
      </c>
      <c r="BJ4145" s="23">
        <v>3.68</v>
      </c>
      <c r="BK4145" s="14">
        <v>7.03</v>
      </c>
      <c r="BL4145" t="s">
        <v>717</v>
      </c>
    </row>
    <row r="4146" spans="1:64">
      <c r="A4146" t="s">
        <v>5308</v>
      </c>
      <c r="B4146" t="s">
        <v>5300</v>
      </c>
      <c r="C4146" t="s">
        <v>717</v>
      </c>
      <c r="D4146" s="111" t="s">
        <v>942</v>
      </c>
      <c r="E4146" s="110">
        <v>2022</v>
      </c>
      <c r="F4146" s="23"/>
      <c r="G4146" s="23"/>
      <c r="H4146" s="22">
        <v>6954</v>
      </c>
      <c r="I4146" s="34">
        <v>50.399380441825272</v>
      </c>
      <c r="J4146" s="22">
        <v>0</v>
      </c>
      <c r="K4146" s="22">
        <v>0</v>
      </c>
      <c r="L4146" s="23">
        <v>0</v>
      </c>
      <c r="M4146" s="23">
        <v>0</v>
      </c>
      <c r="N4146" s="23">
        <v>0</v>
      </c>
      <c r="O4146" s="14">
        <v>0</v>
      </c>
      <c r="P4146" s="22">
        <v>0</v>
      </c>
      <c r="Q4146" s="22">
        <v>0</v>
      </c>
      <c r="R4146" s="23">
        <v>0</v>
      </c>
      <c r="S4146" s="23">
        <v>0</v>
      </c>
      <c r="T4146" s="23">
        <v>0</v>
      </c>
      <c r="U4146" s="14">
        <v>0</v>
      </c>
      <c r="V4146" s="22">
        <v>0</v>
      </c>
      <c r="W4146" s="22">
        <v>0</v>
      </c>
      <c r="X4146" s="23">
        <v>0</v>
      </c>
      <c r="Y4146" s="23">
        <v>0</v>
      </c>
      <c r="Z4146" s="23">
        <v>0</v>
      </c>
      <c r="AA4146" s="14">
        <v>0</v>
      </c>
      <c r="AB4146" s="22">
        <v>0</v>
      </c>
      <c r="AC4146" s="22">
        <v>0</v>
      </c>
      <c r="AD4146" s="23">
        <v>0</v>
      </c>
      <c r="AE4146" s="23">
        <v>0</v>
      </c>
      <c r="AF4146" s="23">
        <v>0</v>
      </c>
      <c r="AG4146" s="14">
        <v>0</v>
      </c>
      <c r="AH4146" s="22">
        <v>0</v>
      </c>
      <c r="AI4146" s="23">
        <v>0</v>
      </c>
      <c r="AJ4146" s="23">
        <v>0</v>
      </c>
      <c r="AK4146" s="23">
        <v>0</v>
      </c>
      <c r="AL4146" s="14">
        <v>0</v>
      </c>
      <c r="AM4146" s="22">
        <v>263</v>
      </c>
      <c r="AN4146" s="23">
        <v>3744.7589999999987</v>
      </c>
      <c r="AO4146" s="23">
        <v>3.7447589999999966</v>
      </c>
      <c r="AP4146" s="23">
        <v>3.8359960021344639</v>
      </c>
      <c r="AQ4146" s="14">
        <v>7.6111967419168121</v>
      </c>
      <c r="AR4146" s="22">
        <v>263</v>
      </c>
      <c r="AS4146" s="23">
        <v>3744.759</v>
      </c>
      <c r="AT4146" s="23">
        <v>3.7447590000000002</v>
      </c>
      <c r="AU4146" s="23">
        <v>3.8359960021344599</v>
      </c>
      <c r="AV4146" s="14">
        <v>7.6111967419168032</v>
      </c>
      <c r="AW4146" s="22">
        <v>0</v>
      </c>
      <c r="AX4146" s="22">
        <v>0</v>
      </c>
      <c r="AY4146" s="23">
        <v>0</v>
      </c>
      <c r="AZ4146" s="23">
        <v>0</v>
      </c>
      <c r="BA4146" s="23">
        <v>0</v>
      </c>
      <c r="BB4146" s="14">
        <v>0</v>
      </c>
      <c r="BC4146" s="22">
        <v>1</v>
      </c>
      <c r="BD4146" s="23">
        <v>600</v>
      </c>
      <c r="BE4146" s="23">
        <v>0.6</v>
      </c>
      <c r="BF4146" s="23">
        <v>0.86047855516917204</v>
      </c>
      <c r="BG4146" s="14">
        <v>1.707319708349194</v>
      </c>
      <c r="BH4146" s="22">
        <v>264</v>
      </c>
      <c r="BI4146" s="23">
        <v>4.3447589999999998</v>
      </c>
      <c r="BJ4146" s="23">
        <v>4.6964745573036319</v>
      </c>
      <c r="BK4146" s="14">
        <v>9.3185164502659976</v>
      </c>
      <c r="BL4146" t="s">
        <v>717</v>
      </c>
    </row>
    <row r="4147" spans="1:64">
      <c r="A4147" t="s">
        <v>5309</v>
      </c>
      <c r="B4147" t="s">
        <v>5300</v>
      </c>
      <c r="C4147" t="s">
        <v>717</v>
      </c>
      <c r="D4147" t="s">
        <v>942</v>
      </c>
      <c r="E4147">
        <v>2023</v>
      </c>
      <c r="F4147">
        <v>59.4</v>
      </c>
      <c r="G4147">
        <v>5.47</v>
      </c>
      <c r="H4147">
        <v>6827</v>
      </c>
      <c r="I4147">
        <v>50.399380441825272</v>
      </c>
      <c r="J4147">
        <v>0</v>
      </c>
      <c r="K4147">
        <v>0</v>
      </c>
      <c r="L4147">
        <v>0</v>
      </c>
      <c r="M4147">
        <v>0</v>
      </c>
      <c r="N4147">
        <v>0</v>
      </c>
      <c r="O4147">
        <v>0</v>
      </c>
      <c r="P4147">
        <v>0</v>
      </c>
      <c r="Q4147">
        <v>0</v>
      </c>
      <c r="R4147">
        <v>0</v>
      </c>
      <c r="S4147">
        <v>0</v>
      </c>
      <c r="T4147">
        <v>0</v>
      </c>
      <c r="U4147">
        <v>0</v>
      </c>
      <c r="V4147">
        <v>0</v>
      </c>
      <c r="W4147">
        <v>0</v>
      </c>
      <c r="X4147">
        <v>0</v>
      </c>
      <c r="Y4147">
        <v>0</v>
      </c>
      <c r="Z4147">
        <v>0</v>
      </c>
      <c r="AA4147">
        <v>0</v>
      </c>
      <c r="AG4147">
        <v>0</v>
      </c>
      <c r="AL4147">
        <v>0</v>
      </c>
      <c r="AM4147">
        <v>325</v>
      </c>
      <c r="AN4147">
        <v>4779.3990000000003</v>
      </c>
      <c r="AO4147">
        <v>4.7793989999999997</v>
      </c>
      <c r="AP4147">
        <v>4.483015</v>
      </c>
      <c r="AQ4147">
        <v>8.8949803761469468</v>
      </c>
      <c r="AR4147">
        <v>375</v>
      </c>
      <c r="AS4147">
        <v>4812.5640000000003</v>
      </c>
      <c r="AT4147">
        <v>4.8125640000000001</v>
      </c>
      <c r="AU4147">
        <v>4.5141236025850802</v>
      </c>
      <c r="AV4147">
        <v>8.956704552738735</v>
      </c>
      <c r="AW4147">
        <v>0</v>
      </c>
      <c r="AX4147">
        <v>0</v>
      </c>
      <c r="AY4147">
        <v>0</v>
      </c>
      <c r="AZ4147">
        <v>0</v>
      </c>
      <c r="BA4147">
        <v>0</v>
      </c>
      <c r="BB4147">
        <v>0</v>
      </c>
      <c r="BC4147">
        <v>1</v>
      </c>
      <c r="BD4147">
        <v>600</v>
      </c>
      <c r="BE4147">
        <v>0.6</v>
      </c>
      <c r="BF4147">
        <v>1.02745</v>
      </c>
      <c r="BG4147">
        <v>2.0386163301867559</v>
      </c>
      <c r="BH4147">
        <v>376</v>
      </c>
      <c r="BI4147">
        <v>5.4125639999999997</v>
      </c>
      <c r="BJ4147">
        <v>5.5415736025850801</v>
      </c>
      <c r="BK4147">
        <v>10.995320882925492</v>
      </c>
      <c r="BL4147" t="s">
        <v>717</v>
      </c>
    </row>
    <row r="4148" spans="1:64">
      <c r="A4148" t="s">
        <v>5310</v>
      </c>
      <c r="B4148" t="s">
        <v>5300</v>
      </c>
      <c r="C4148" t="s">
        <v>717</v>
      </c>
      <c r="D4148" t="s">
        <v>942</v>
      </c>
      <c r="E4148">
        <v>2024</v>
      </c>
      <c r="F4148">
        <v>59.4</v>
      </c>
      <c r="G4148">
        <v>5.47</v>
      </c>
      <c r="H4148">
        <v>6821</v>
      </c>
      <c r="I4148">
        <v>46.772266468219229</v>
      </c>
      <c r="J4148">
        <v>0</v>
      </c>
      <c r="K4148">
        <v>0</v>
      </c>
      <c r="L4148">
        <v>0</v>
      </c>
      <c r="M4148">
        <v>0</v>
      </c>
      <c r="N4148">
        <v>0</v>
      </c>
      <c r="O4148">
        <v>0</v>
      </c>
      <c r="P4148">
        <v>0</v>
      </c>
      <c r="Q4148">
        <v>0</v>
      </c>
      <c r="R4148">
        <v>0</v>
      </c>
      <c r="S4148">
        <v>0</v>
      </c>
      <c r="T4148">
        <v>0</v>
      </c>
      <c r="U4148">
        <v>0</v>
      </c>
      <c r="V4148">
        <v>0</v>
      </c>
      <c r="W4148">
        <v>0</v>
      </c>
      <c r="X4148">
        <v>0</v>
      </c>
      <c r="Y4148">
        <v>0</v>
      </c>
      <c r="Z4148">
        <v>0</v>
      </c>
      <c r="AA4148">
        <v>0</v>
      </c>
      <c r="AB4148">
        <v>0</v>
      </c>
      <c r="AC4148">
        <v>0</v>
      </c>
      <c r="AD4148">
        <v>0</v>
      </c>
      <c r="AE4148">
        <v>0</v>
      </c>
      <c r="AF4148">
        <v>0</v>
      </c>
      <c r="AG4148">
        <v>0</v>
      </c>
      <c r="AH4148">
        <v>0</v>
      </c>
      <c r="AI4148">
        <v>0</v>
      </c>
      <c r="AJ4148">
        <v>0</v>
      </c>
      <c r="AK4148">
        <v>0</v>
      </c>
      <c r="AL4148">
        <v>0</v>
      </c>
      <c r="AM4148">
        <v>419</v>
      </c>
      <c r="AN4148">
        <v>6141.9640000000009</v>
      </c>
      <c r="AO4148">
        <v>6.1419639999999927</v>
      </c>
      <c r="AP4148">
        <v>5.5397064124677717</v>
      </c>
      <c r="AQ4148">
        <v>11.843998229660061</v>
      </c>
      <c r="AR4148">
        <v>522</v>
      </c>
      <c r="AS4148">
        <v>6234.5540000000174</v>
      </c>
      <c r="AT4148">
        <v>6.234554000000009</v>
      </c>
      <c r="AU4148">
        <v>5.6232173898571292</v>
      </c>
      <c r="AV4148">
        <v>12.022546296057701</v>
      </c>
      <c r="AW4148">
        <v>0</v>
      </c>
      <c r="AX4148">
        <v>0</v>
      </c>
      <c r="AY4148">
        <v>0</v>
      </c>
      <c r="AZ4148">
        <v>0</v>
      </c>
      <c r="BA4148">
        <v>0</v>
      </c>
      <c r="BB4148">
        <v>0</v>
      </c>
      <c r="BC4148">
        <v>1</v>
      </c>
      <c r="BD4148">
        <v>600</v>
      </c>
      <c r="BE4148">
        <v>0.6</v>
      </c>
      <c r="BF4148">
        <v>0.9011171727644306</v>
      </c>
      <c r="BG4148">
        <v>1.9266057448311187</v>
      </c>
      <c r="BH4148">
        <v>523</v>
      </c>
      <c r="BI4148">
        <v>6.8345540000000087</v>
      </c>
      <c r="BJ4148">
        <v>6.5243345626215596</v>
      </c>
      <c r="BK4148">
        <v>13.949152040888821</v>
      </c>
      <c r="BL4148" t="s">
        <v>717</v>
      </c>
    </row>
    <row r="4149" spans="1:64">
      <c r="A4149" t="s">
        <v>5311</v>
      </c>
      <c r="B4149" t="s">
        <v>5312</v>
      </c>
      <c r="C4149" t="s">
        <v>718</v>
      </c>
      <c r="D4149" t="s">
        <v>942</v>
      </c>
      <c r="E4149">
        <v>2012</v>
      </c>
      <c r="F4149" s="23">
        <v>125.49</v>
      </c>
      <c r="G4149" s="23">
        <v>32.82</v>
      </c>
      <c r="H4149" s="22">
        <v>93799</v>
      </c>
      <c r="I4149" s="34">
        <v>762.85312099999987</v>
      </c>
      <c r="J4149" s="22">
        <v>2</v>
      </c>
      <c r="K4149" s="22" t="s">
        <v>782</v>
      </c>
      <c r="L4149" s="23">
        <v>350</v>
      </c>
      <c r="M4149" s="23">
        <v>0.35</v>
      </c>
      <c r="N4149" s="23">
        <v>2.9137809999999997</v>
      </c>
      <c r="O4149" s="14">
        <v>0.38195832458290491</v>
      </c>
      <c r="P4149" s="22">
        <v>0</v>
      </c>
      <c r="Q4149" s="22" t="s">
        <v>782</v>
      </c>
      <c r="R4149" s="23">
        <v>0</v>
      </c>
      <c r="S4149" s="23">
        <v>0</v>
      </c>
      <c r="T4149" s="23">
        <v>0</v>
      </c>
      <c r="U4149" s="14">
        <v>0</v>
      </c>
      <c r="V4149" s="22">
        <v>0</v>
      </c>
      <c r="W4149" s="22" t="s">
        <v>782</v>
      </c>
      <c r="X4149" s="23">
        <v>0</v>
      </c>
      <c r="Y4149" s="23">
        <v>0</v>
      </c>
      <c r="Z4149" s="23">
        <v>0</v>
      </c>
      <c r="AA4149" s="14">
        <v>0</v>
      </c>
      <c r="AB4149" s="22">
        <v>1</v>
      </c>
      <c r="AC4149" s="22" t="s">
        <v>782</v>
      </c>
      <c r="AD4149" s="23">
        <v>250</v>
      </c>
      <c r="AE4149" s="23">
        <v>0.25</v>
      </c>
      <c r="AF4149" s="23">
        <v>3.1089999999999998E-3</v>
      </c>
      <c r="AG4149" s="14">
        <v>4.0754896511723129E-4</v>
      </c>
      <c r="AH4149" s="22" t="s">
        <v>782</v>
      </c>
      <c r="AI4149" s="23" t="s">
        <v>782</v>
      </c>
      <c r="AJ4149" s="23" t="s">
        <v>782</v>
      </c>
      <c r="AK4149" s="23" t="s">
        <v>782</v>
      </c>
      <c r="AL4149" s="14" t="s">
        <v>782</v>
      </c>
      <c r="AM4149" s="22" t="s">
        <v>782</v>
      </c>
      <c r="AN4149" s="23" t="s">
        <v>782</v>
      </c>
      <c r="AO4149" s="23" t="s">
        <v>782</v>
      </c>
      <c r="AP4149" s="23" t="s">
        <v>782</v>
      </c>
      <c r="AQ4149" s="14" t="s">
        <v>782</v>
      </c>
      <c r="AR4149" s="22">
        <v>578</v>
      </c>
      <c r="AS4149" s="23">
        <v>8011.380000000011</v>
      </c>
      <c r="AT4149" s="23">
        <v>8.0113800000000115</v>
      </c>
      <c r="AU4149" s="23">
        <v>6.0494779999999997</v>
      </c>
      <c r="AV4149" s="14">
        <v>0.79300691489207398</v>
      </c>
      <c r="AW4149" s="22">
        <v>2</v>
      </c>
      <c r="AX4149" s="22" t="s">
        <v>782</v>
      </c>
      <c r="AY4149" s="23">
        <v>1206</v>
      </c>
      <c r="AZ4149" s="23">
        <v>1.206</v>
      </c>
      <c r="BA4149" s="23">
        <v>4.4370339999999997</v>
      </c>
      <c r="BB4149" s="14">
        <v>0.5816367368575005</v>
      </c>
      <c r="BC4149" s="22">
        <v>2</v>
      </c>
      <c r="BD4149" s="23">
        <v>1200</v>
      </c>
      <c r="BE4149" s="23">
        <v>1.2</v>
      </c>
      <c r="BF4149" s="23">
        <v>1.9163999999999999</v>
      </c>
      <c r="BG4149" s="14">
        <v>0.25121480757499581</v>
      </c>
      <c r="BH4149" s="22">
        <v>585</v>
      </c>
      <c r="BI4149" s="23">
        <v>11.017380000000012</v>
      </c>
      <c r="BJ4149" s="23">
        <v>15.319801999999999</v>
      </c>
      <c r="BK4149" s="14">
        <v>2.0082243328725924</v>
      </c>
      <c r="BL4149" t="s">
        <v>718</v>
      </c>
    </row>
    <row r="4150" spans="1:64">
      <c r="A4150" t="s">
        <v>5313</v>
      </c>
      <c r="B4150" t="s">
        <v>5312</v>
      </c>
      <c r="C4150" t="s">
        <v>718</v>
      </c>
      <c r="D4150" t="s">
        <v>942</v>
      </c>
      <c r="E4150">
        <v>2015</v>
      </c>
      <c r="F4150" s="23">
        <v>125.49</v>
      </c>
      <c r="G4150" s="23">
        <v>32.97</v>
      </c>
      <c r="H4150" s="22">
        <v>93537</v>
      </c>
      <c r="I4150" s="34">
        <v>756.86087581552158</v>
      </c>
      <c r="J4150" s="13">
        <v>2</v>
      </c>
      <c r="K4150" s="13">
        <v>2</v>
      </c>
      <c r="L4150" s="19">
        <v>350</v>
      </c>
      <c r="M4150" s="35">
        <v>0.35</v>
      </c>
      <c r="N4150" s="19">
        <v>2.0934742436473832</v>
      </c>
      <c r="O4150" s="17">
        <v>0.27659961170428499</v>
      </c>
      <c r="P4150" s="36">
        <v>0</v>
      </c>
      <c r="Q4150" s="37">
        <v>0</v>
      </c>
      <c r="R4150" s="38">
        <v>0</v>
      </c>
      <c r="S4150" s="27">
        <v>0</v>
      </c>
      <c r="T4150" s="23">
        <v>0</v>
      </c>
      <c r="U4150" s="17">
        <v>0</v>
      </c>
      <c r="V4150" s="22">
        <v>0</v>
      </c>
      <c r="W4150" s="22">
        <v>0</v>
      </c>
      <c r="X4150" s="23">
        <v>0</v>
      </c>
      <c r="Y4150" s="27">
        <v>0</v>
      </c>
      <c r="Z4150" s="27">
        <v>0</v>
      </c>
      <c r="AA4150" s="14">
        <v>0</v>
      </c>
      <c r="AB4150" s="39">
        <v>2</v>
      </c>
      <c r="AC4150" s="22" t="s">
        <v>782</v>
      </c>
      <c r="AD4150" s="23">
        <v>1</v>
      </c>
      <c r="AE4150" s="23">
        <v>1E-3</v>
      </c>
      <c r="AF4150" s="23">
        <v>2.3048963279999999</v>
      </c>
      <c r="AG4150" s="14">
        <v>0.30453368665892022</v>
      </c>
      <c r="AH4150" s="22" t="s">
        <v>782</v>
      </c>
      <c r="AI4150" s="23" t="s">
        <v>782</v>
      </c>
      <c r="AJ4150" s="23" t="s">
        <v>782</v>
      </c>
      <c r="AK4150" s="23" t="s">
        <v>782</v>
      </c>
      <c r="AL4150" s="14" t="s">
        <v>782</v>
      </c>
      <c r="AM4150" s="22" t="s">
        <v>782</v>
      </c>
      <c r="AN4150" s="23" t="s">
        <v>782</v>
      </c>
      <c r="AO4150" s="23" t="s">
        <v>782</v>
      </c>
      <c r="AP4150" s="23" t="s">
        <v>782</v>
      </c>
      <c r="AQ4150" s="14" t="s">
        <v>782</v>
      </c>
      <c r="AR4150" s="40">
        <v>737</v>
      </c>
      <c r="AS4150" s="41">
        <v>10363.914000000012</v>
      </c>
      <c r="AT4150" s="23">
        <v>10.363914000000012</v>
      </c>
      <c r="AU4150" s="23">
        <v>9.2048425917665266</v>
      </c>
      <c r="AV4150" s="14">
        <v>1.2161868694624041</v>
      </c>
      <c r="AW4150" s="22">
        <v>2</v>
      </c>
      <c r="AX4150" s="22" t="s">
        <v>782</v>
      </c>
      <c r="AY4150" s="23">
        <v>9</v>
      </c>
      <c r="AZ4150" s="23">
        <v>8.9999999999999993E-3</v>
      </c>
      <c r="BA4150" s="23">
        <v>2.3451697385825605E-2</v>
      </c>
      <c r="BB4150" s="14">
        <v>3.0985479809028677E-3</v>
      </c>
      <c r="BC4150" s="42">
        <v>2</v>
      </c>
      <c r="BD4150" s="43">
        <v>1200</v>
      </c>
      <c r="BE4150" s="44">
        <v>1.2</v>
      </c>
      <c r="BF4150" s="23">
        <v>1.4084074301718503</v>
      </c>
      <c r="BG4150" s="14">
        <v>0.18608537911994513</v>
      </c>
      <c r="BH4150" s="22">
        <v>745</v>
      </c>
      <c r="BI4150" s="23">
        <v>11.923914000000011</v>
      </c>
      <c r="BJ4150" s="23">
        <v>15.035072290971586</v>
      </c>
      <c r="BK4150" s="14">
        <v>1.9865040949264574</v>
      </c>
      <c r="BL4150" t="s">
        <v>718</v>
      </c>
    </row>
    <row r="4151" spans="1:64">
      <c r="A4151" t="s">
        <v>5314</v>
      </c>
      <c r="B4151" t="s">
        <v>5312</v>
      </c>
      <c r="C4151" t="s">
        <v>718</v>
      </c>
      <c r="D4151" t="s">
        <v>942</v>
      </c>
      <c r="E4151">
        <v>2016</v>
      </c>
      <c r="F4151" s="23">
        <v>125.49</v>
      </c>
      <c r="G4151" s="23">
        <v>33.01</v>
      </c>
      <c r="H4151" s="22">
        <v>93197</v>
      </c>
      <c r="I4151" s="34">
        <v>795.29022839306742</v>
      </c>
      <c r="J4151" s="13">
        <v>2</v>
      </c>
      <c r="K4151" s="13">
        <v>2</v>
      </c>
      <c r="L4151" s="19">
        <v>350</v>
      </c>
      <c r="M4151" s="35">
        <v>0.35</v>
      </c>
      <c r="N4151" s="19">
        <v>2.09335</v>
      </c>
      <c r="O4151" s="17">
        <v>0.26321837302461792</v>
      </c>
      <c r="P4151" s="13">
        <v>0</v>
      </c>
      <c r="Q4151" s="13">
        <v>0</v>
      </c>
      <c r="R4151" s="19">
        <v>0</v>
      </c>
      <c r="S4151" s="27">
        <v>0</v>
      </c>
      <c r="T4151" s="19">
        <v>0</v>
      </c>
      <c r="U4151" s="17">
        <v>0</v>
      </c>
      <c r="V4151" s="13">
        <v>0</v>
      </c>
      <c r="W4151" s="13">
        <v>0</v>
      </c>
      <c r="X4151" s="19">
        <v>0</v>
      </c>
      <c r="Y4151" s="27">
        <v>0</v>
      </c>
      <c r="Z4151" s="19">
        <v>0</v>
      </c>
      <c r="AA4151" s="14">
        <v>0</v>
      </c>
      <c r="AB4151" s="13">
        <v>2</v>
      </c>
      <c r="AC4151" s="22" t="s">
        <v>782</v>
      </c>
      <c r="AD4151" s="19">
        <v>250</v>
      </c>
      <c r="AE4151" s="23">
        <v>0.25</v>
      </c>
      <c r="AF4151" s="19">
        <v>2.403419424</v>
      </c>
      <c r="AG4151" s="14">
        <v>0.30220658297993375</v>
      </c>
      <c r="AH4151" s="22" t="s">
        <v>782</v>
      </c>
      <c r="AI4151" s="23" t="s">
        <v>782</v>
      </c>
      <c r="AJ4151" s="23" t="s">
        <v>782</v>
      </c>
      <c r="AK4151" s="23" t="s">
        <v>782</v>
      </c>
      <c r="AL4151" s="14" t="s">
        <v>782</v>
      </c>
      <c r="AM4151" s="22" t="s">
        <v>782</v>
      </c>
      <c r="AN4151" s="23" t="s">
        <v>782</v>
      </c>
      <c r="AO4151" s="23" t="s">
        <v>782</v>
      </c>
      <c r="AP4151" s="23" t="s">
        <v>782</v>
      </c>
      <c r="AQ4151" s="14" t="s">
        <v>782</v>
      </c>
      <c r="AR4151" s="13">
        <v>766</v>
      </c>
      <c r="AS4151" s="19">
        <v>10854.809000000005</v>
      </c>
      <c r="AT4151" s="23">
        <v>10.854809000000005</v>
      </c>
      <c r="AU4151" s="19">
        <v>9.6390703920000185</v>
      </c>
      <c r="AV4151" s="14">
        <v>1.2120192161138896</v>
      </c>
      <c r="AW4151" s="13">
        <v>2</v>
      </c>
      <c r="AX4151" s="22" t="s">
        <v>782</v>
      </c>
      <c r="AY4151" s="19">
        <v>58</v>
      </c>
      <c r="AZ4151" s="23">
        <v>5.8000000000000003E-2</v>
      </c>
      <c r="BA4151" s="19">
        <v>1.7888175000000003E-2</v>
      </c>
      <c r="BB4151" s="14">
        <v>2.2492637733201068E-3</v>
      </c>
      <c r="BC4151" s="13">
        <v>3</v>
      </c>
      <c r="BD4151" s="19">
        <v>1222</v>
      </c>
      <c r="BE4151" s="44">
        <v>1.222</v>
      </c>
      <c r="BF4151" s="19">
        <v>2.0710194026317521</v>
      </c>
      <c r="BG4151" s="14">
        <v>0.26041051790820735</v>
      </c>
      <c r="BH4151" s="22">
        <v>775</v>
      </c>
      <c r="BI4151" s="23">
        <v>12.734809000000004</v>
      </c>
      <c r="BJ4151" s="23">
        <v>16.22474739363177</v>
      </c>
      <c r="BK4151" s="14">
        <v>2.040103953799969</v>
      </c>
      <c r="BL4151" t="s">
        <v>718</v>
      </c>
    </row>
    <row r="4152" spans="1:64">
      <c r="A4152" t="s">
        <v>5315</v>
      </c>
      <c r="B4152" t="s">
        <v>5312</v>
      </c>
      <c r="C4152" t="s">
        <v>718</v>
      </c>
      <c r="D4152" t="s">
        <v>942</v>
      </c>
      <c r="E4152">
        <v>2017</v>
      </c>
      <c r="F4152" s="23">
        <v>125.49</v>
      </c>
      <c r="G4152" s="23">
        <v>33.200000000000003</v>
      </c>
      <c r="H4152" s="22">
        <v>92928</v>
      </c>
      <c r="I4152" s="34">
        <v>729.95041238525801</v>
      </c>
      <c r="J4152" s="13">
        <v>2</v>
      </c>
      <c r="K4152" s="13">
        <v>3</v>
      </c>
      <c r="L4152" s="19">
        <v>600</v>
      </c>
      <c r="M4152" s="19">
        <v>0.6</v>
      </c>
      <c r="N4152" s="19">
        <v>3.5886</v>
      </c>
      <c r="O4152" s="17">
        <v>0.49162243614241363</v>
      </c>
      <c r="P4152" s="13">
        <v>0</v>
      </c>
      <c r="Q4152" s="13">
        <v>0</v>
      </c>
      <c r="R4152" s="19">
        <v>0</v>
      </c>
      <c r="S4152" s="19">
        <v>0</v>
      </c>
      <c r="T4152" s="19">
        <v>0</v>
      </c>
      <c r="U4152" s="17">
        <v>0</v>
      </c>
      <c r="V4152" s="13">
        <v>0</v>
      </c>
      <c r="W4152" s="13">
        <v>0</v>
      </c>
      <c r="X4152" s="19">
        <v>0</v>
      </c>
      <c r="Y4152" s="19">
        <v>0</v>
      </c>
      <c r="Z4152" s="19">
        <v>0</v>
      </c>
      <c r="AA4152" s="14">
        <v>0</v>
      </c>
      <c r="AB4152" s="13">
        <v>2</v>
      </c>
      <c r="AC4152" s="22" t="s">
        <v>782</v>
      </c>
      <c r="AD4152" s="19">
        <v>450</v>
      </c>
      <c r="AE4152" s="19">
        <v>0.44999999999999996</v>
      </c>
      <c r="AF4152" s="19">
        <v>2.4580972289999998</v>
      </c>
      <c r="AG4152" s="14">
        <v>0.33674852254246679</v>
      </c>
      <c r="AH4152" s="22" t="s">
        <v>782</v>
      </c>
      <c r="AI4152" s="23" t="s">
        <v>782</v>
      </c>
      <c r="AJ4152" s="23" t="s">
        <v>782</v>
      </c>
      <c r="AK4152" s="23" t="s">
        <v>782</v>
      </c>
      <c r="AL4152" s="14" t="s">
        <v>782</v>
      </c>
      <c r="AM4152" s="22" t="s">
        <v>782</v>
      </c>
      <c r="AN4152" s="23" t="s">
        <v>782</v>
      </c>
      <c r="AO4152" s="23" t="s">
        <v>782</v>
      </c>
      <c r="AP4152" s="23" t="s">
        <v>782</v>
      </c>
      <c r="AQ4152" s="14" t="s">
        <v>782</v>
      </c>
      <c r="AR4152" s="13">
        <v>819</v>
      </c>
      <c r="AS4152" s="19">
        <v>11327.232999999995</v>
      </c>
      <c r="AT4152" s="19">
        <v>11.32723300000001</v>
      </c>
      <c r="AU4152" s="19">
        <v>10.058582904000023</v>
      </c>
      <c r="AV4152" s="14">
        <v>1.3779816729100276</v>
      </c>
      <c r="AW4152" s="13">
        <v>2</v>
      </c>
      <c r="AX4152" s="22" t="s">
        <v>782</v>
      </c>
      <c r="AY4152" s="19">
        <v>3.3108749999999998</v>
      </c>
      <c r="AZ4152" s="19">
        <v>3.3108749999999996E-3</v>
      </c>
      <c r="BA4152" s="19">
        <v>5.3238869999999994E-3</v>
      </c>
      <c r="BB4152" s="14">
        <v>7.2934913244355061E-4</v>
      </c>
      <c r="BC4152" s="13">
        <v>3</v>
      </c>
      <c r="BD4152" s="19">
        <v>1222</v>
      </c>
      <c r="BE4152" s="19">
        <v>1.222</v>
      </c>
      <c r="BF4152" s="19">
        <v>2.0710194026317521</v>
      </c>
      <c r="BG4152" s="14">
        <v>0.28372056066990697</v>
      </c>
      <c r="BH4152" s="22">
        <v>828</v>
      </c>
      <c r="BI4152" s="23">
        <v>13.602543875000009</v>
      </c>
      <c r="BJ4152" s="23">
        <v>18.181623422631773</v>
      </c>
      <c r="BK4152" s="14">
        <v>2.4908025413972585</v>
      </c>
      <c r="BL4152" t="s">
        <v>718</v>
      </c>
    </row>
    <row r="4153" spans="1:64">
      <c r="A4153" t="s">
        <v>5316</v>
      </c>
      <c r="B4153" t="s">
        <v>5312</v>
      </c>
      <c r="C4153" t="s">
        <v>718</v>
      </c>
      <c r="D4153" t="s">
        <v>942</v>
      </c>
      <c r="E4153">
        <v>2018</v>
      </c>
      <c r="F4153" s="23">
        <v>125.49</v>
      </c>
      <c r="G4153" s="23">
        <v>33.03</v>
      </c>
      <c r="H4153" s="22">
        <v>92666</v>
      </c>
      <c r="I4153" s="34">
        <v>730.0022923008504</v>
      </c>
      <c r="J4153" s="13">
        <v>2</v>
      </c>
      <c r="K4153" s="13">
        <v>2</v>
      </c>
      <c r="L4153" s="19">
        <v>350</v>
      </c>
      <c r="M4153" s="19">
        <v>0.35</v>
      </c>
      <c r="N4153" s="19">
        <v>2.09335</v>
      </c>
      <c r="O4153" s="17">
        <v>0.28675937350855379</v>
      </c>
      <c r="P4153" s="13">
        <v>0</v>
      </c>
      <c r="Q4153" s="13">
        <v>0</v>
      </c>
      <c r="R4153" s="19">
        <v>0</v>
      </c>
      <c r="S4153" s="19">
        <v>0</v>
      </c>
      <c r="T4153" s="19">
        <v>0</v>
      </c>
      <c r="U4153" s="17">
        <v>0</v>
      </c>
      <c r="V4153" s="13">
        <v>0</v>
      </c>
      <c r="W4153" s="13">
        <v>0</v>
      </c>
      <c r="X4153" s="19">
        <v>0</v>
      </c>
      <c r="Y4153" s="19">
        <v>0</v>
      </c>
      <c r="Z4153" s="19">
        <v>0</v>
      </c>
      <c r="AA4153" s="14">
        <v>0</v>
      </c>
      <c r="AB4153" s="13">
        <v>2</v>
      </c>
      <c r="AC4153" s="22" t="s">
        <v>782</v>
      </c>
      <c r="AD4153" s="19">
        <v>450</v>
      </c>
      <c r="AE4153" s="19">
        <v>0.44999999999999996</v>
      </c>
      <c r="AF4153" s="19">
        <v>1.9413621569999999</v>
      </c>
      <c r="AG4153" s="14">
        <v>0.26593918642106412</v>
      </c>
      <c r="AH4153" s="22" t="s">
        <v>782</v>
      </c>
      <c r="AI4153" s="23" t="s">
        <v>782</v>
      </c>
      <c r="AJ4153" s="23" t="s">
        <v>782</v>
      </c>
      <c r="AK4153" s="23" t="s">
        <v>782</v>
      </c>
      <c r="AL4153" s="14" t="s">
        <v>782</v>
      </c>
      <c r="AM4153" s="22" t="s">
        <v>782</v>
      </c>
      <c r="AN4153" s="23" t="s">
        <v>782</v>
      </c>
      <c r="AO4153" s="23" t="s">
        <v>782</v>
      </c>
      <c r="AP4153" s="23" t="s">
        <v>782</v>
      </c>
      <c r="AQ4153" s="14" t="s">
        <v>782</v>
      </c>
      <c r="AR4153" s="13">
        <v>897</v>
      </c>
      <c r="AS4153" s="19">
        <v>13447.39799999999</v>
      </c>
      <c r="AT4153" s="19">
        <v>13.447398000000014</v>
      </c>
      <c r="AU4153" s="19">
        <v>11.941289424000031</v>
      </c>
      <c r="AV4153" s="14">
        <v>1.6357879351807234</v>
      </c>
      <c r="AW4153" s="13">
        <v>2</v>
      </c>
      <c r="AX4153" s="22" t="s">
        <v>782</v>
      </c>
      <c r="AY4153" s="19">
        <v>58</v>
      </c>
      <c r="AZ4153" s="19">
        <v>5.8000000000000003E-2</v>
      </c>
      <c r="BA4153" s="19">
        <v>1.7888000000000001E-2</v>
      </c>
      <c r="BB4153" s="14">
        <v>2.4504032642993336E-3</v>
      </c>
      <c r="BC4153" s="13">
        <v>4</v>
      </c>
      <c r="BD4153" s="19">
        <v>1231.8</v>
      </c>
      <c r="BE4153" s="19">
        <v>1.2318</v>
      </c>
      <c r="BF4153" s="19">
        <v>2.8546624010214972</v>
      </c>
      <c r="BG4153" s="14">
        <v>0.39104841602949741</v>
      </c>
      <c r="BH4153" s="22">
        <v>907</v>
      </c>
      <c r="BI4153" s="23">
        <v>15.537198000000012</v>
      </c>
      <c r="BJ4153" s="23">
        <v>18.848551982021529</v>
      </c>
      <c r="BK4153" s="14">
        <v>2.5819853144041383</v>
      </c>
      <c r="BL4153" t="s">
        <v>718</v>
      </c>
    </row>
    <row r="4154" spans="1:64">
      <c r="A4154" t="s">
        <v>5317</v>
      </c>
      <c r="B4154" t="s">
        <v>5312</v>
      </c>
      <c r="C4154" t="s">
        <v>718</v>
      </c>
      <c r="D4154" t="s">
        <v>942</v>
      </c>
      <c r="E4154">
        <v>2019</v>
      </c>
      <c r="F4154" s="23">
        <v>125.49</v>
      </c>
      <c r="G4154" s="23">
        <v>32.64</v>
      </c>
      <c r="H4154" s="22">
        <v>92174</v>
      </c>
      <c r="I4154" s="34">
        <v>743.07868925793514</v>
      </c>
      <c r="J4154" s="22">
        <v>2</v>
      </c>
      <c r="K4154" s="22">
        <v>2</v>
      </c>
      <c r="L4154" s="23">
        <v>350</v>
      </c>
      <c r="M4154" s="23">
        <v>0.35</v>
      </c>
      <c r="N4154" s="23">
        <v>2.09335</v>
      </c>
      <c r="O4154" s="14">
        <v>0.28171309852668419</v>
      </c>
      <c r="P4154" s="22">
        <v>0</v>
      </c>
      <c r="Q4154" s="22">
        <v>0</v>
      </c>
      <c r="R4154" s="23">
        <v>0</v>
      </c>
      <c r="S4154" s="23">
        <v>0</v>
      </c>
      <c r="T4154" s="23">
        <v>0</v>
      </c>
      <c r="U4154" s="14">
        <v>0</v>
      </c>
      <c r="V4154" s="22">
        <v>0</v>
      </c>
      <c r="W4154" s="22">
        <v>0</v>
      </c>
      <c r="X4154" s="23">
        <v>0</v>
      </c>
      <c r="Y4154" s="23">
        <v>0</v>
      </c>
      <c r="Z4154" s="23">
        <v>0</v>
      </c>
      <c r="AA4154" s="14">
        <v>0</v>
      </c>
      <c r="AB4154" s="22">
        <v>2</v>
      </c>
      <c r="AC4154" s="22">
        <v>2</v>
      </c>
      <c r="AD4154" s="23">
        <v>450</v>
      </c>
      <c r="AE4154" s="23">
        <v>0.44999999999999996</v>
      </c>
      <c r="AF4154" s="23">
        <v>2.4993589109999994</v>
      </c>
      <c r="AG4154" s="14">
        <v>0.33635184902098975</v>
      </c>
      <c r="AH4154" s="22">
        <v>1</v>
      </c>
      <c r="AI4154" s="23">
        <v>7.18</v>
      </c>
      <c r="AJ4154" s="23">
        <v>7.1799999999999998E-3</v>
      </c>
      <c r="AK4154" s="23">
        <v>6.3758399999999998E-3</v>
      </c>
      <c r="AL4154" s="14">
        <v>8.580302587290103E-4</v>
      </c>
      <c r="AM4154" s="22">
        <v>961</v>
      </c>
      <c r="AN4154" s="23">
        <v>14329.242999999984</v>
      </c>
      <c r="AO4154" s="23">
        <v>14.329243000000011</v>
      </c>
      <c r="AP4154" s="23">
        <v>12.724367784000023</v>
      </c>
      <c r="AQ4154" s="14">
        <v>1.7123849691756103</v>
      </c>
      <c r="AR4154" s="22">
        <v>962</v>
      </c>
      <c r="AS4154" s="23">
        <v>14336.422999999984</v>
      </c>
      <c r="AT4154" s="23">
        <v>14.336423000000011</v>
      </c>
      <c r="AU4154" s="23">
        <v>12.730743624000024</v>
      </c>
      <c r="AV4154" s="14">
        <v>1.7132429994343397</v>
      </c>
      <c r="AW4154" s="22">
        <v>2</v>
      </c>
      <c r="AX4154" s="22" t="s">
        <v>782</v>
      </c>
      <c r="AY4154" s="23">
        <v>9</v>
      </c>
      <c r="AZ4154" s="23">
        <v>9.0000000000000011E-3</v>
      </c>
      <c r="BA4154" s="23">
        <v>1.7888000000000001E-2</v>
      </c>
      <c r="BB4154" s="14">
        <v>2.4072820629351646E-3</v>
      </c>
      <c r="BC4154" s="22">
        <v>4</v>
      </c>
      <c r="BD4154" s="23">
        <v>1231.8</v>
      </c>
      <c r="BE4154" s="23">
        <v>1.2318</v>
      </c>
      <c r="BF4154" s="23">
        <v>1.276552938901919</v>
      </c>
      <c r="BG4154" s="14">
        <v>0.17179243024406074</v>
      </c>
      <c r="BH4154" s="22">
        <v>972</v>
      </c>
      <c r="BI4154" s="23">
        <v>16.377223000000011</v>
      </c>
      <c r="BJ4154" s="23">
        <v>18.617893473901944</v>
      </c>
      <c r="BK4154" s="14">
        <v>2.5055076592890093</v>
      </c>
      <c r="BL4154" t="s">
        <v>718</v>
      </c>
    </row>
    <row r="4155" spans="1:64">
      <c r="A4155" t="s">
        <v>5318</v>
      </c>
      <c r="B4155" t="s">
        <v>5312</v>
      </c>
      <c r="C4155" t="s">
        <v>718</v>
      </c>
      <c r="D4155" t="s">
        <v>942</v>
      </c>
      <c r="E4155">
        <v>2020</v>
      </c>
      <c r="F4155" s="23">
        <v>125.49</v>
      </c>
      <c r="G4155" s="23">
        <v>32.29</v>
      </c>
      <c r="H4155" s="22">
        <v>91815</v>
      </c>
      <c r="I4155" s="34">
        <v>742.2078896757331</v>
      </c>
      <c r="J4155" s="22">
        <v>2</v>
      </c>
      <c r="K4155" s="22">
        <v>2</v>
      </c>
      <c r="L4155" s="23">
        <v>350</v>
      </c>
      <c r="M4155" s="23">
        <v>0.35</v>
      </c>
      <c r="N4155" s="23">
        <v>2.09335</v>
      </c>
      <c r="O4155" s="14">
        <v>0.28204362000444028</v>
      </c>
      <c r="P4155" s="22">
        <v>0</v>
      </c>
      <c r="Q4155" s="22">
        <v>0</v>
      </c>
      <c r="R4155" s="23">
        <v>0</v>
      </c>
      <c r="S4155" s="23">
        <v>0</v>
      </c>
      <c r="T4155" s="23">
        <v>0</v>
      </c>
      <c r="U4155" s="14">
        <v>0</v>
      </c>
      <c r="V4155" s="22">
        <v>0</v>
      </c>
      <c r="W4155" s="22">
        <v>0</v>
      </c>
      <c r="X4155" s="23">
        <v>0</v>
      </c>
      <c r="Y4155" s="23">
        <v>0</v>
      </c>
      <c r="Z4155" s="23">
        <v>0</v>
      </c>
      <c r="AA4155" s="14">
        <v>0</v>
      </c>
      <c r="AB4155" s="22">
        <v>2</v>
      </c>
      <c r="AC4155" s="22">
        <v>2</v>
      </c>
      <c r="AD4155" s="23">
        <v>450</v>
      </c>
      <c r="AE4155" s="23">
        <v>0.44999999999999996</v>
      </c>
      <c r="AF4155" s="23">
        <v>2.5323002880000001</v>
      </c>
      <c r="AG4155" s="14">
        <v>0.34118477090109478</v>
      </c>
      <c r="AH4155" s="22">
        <v>1</v>
      </c>
      <c r="AI4155" s="23">
        <v>7.18</v>
      </c>
      <c r="AJ4155" s="23">
        <v>7.1799999999999998E-3</v>
      </c>
      <c r="AK4155" s="23">
        <v>6.3758399999999998E-3</v>
      </c>
      <c r="AL4155" s="14">
        <v>8.5903694755731742E-4</v>
      </c>
      <c r="AM4155" s="22">
        <v>1091</v>
      </c>
      <c r="AN4155" s="23">
        <v>15857.233999999997</v>
      </c>
      <c r="AO4155" s="23">
        <v>15.857234000000016</v>
      </c>
      <c r="AP4155" s="23">
        <v>14.081223792000021</v>
      </c>
      <c r="AQ4155" s="14">
        <v>1.8972075058582356</v>
      </c>
      <c r="AR4155" s="22">
        <v>1092</v>
      </c>
      <c r="AS4155" s="23">
        <v>15864.413999999997</v>
      </c>
      <c r="AT4155" s="23">
        <v>15.864414000000016</v>
      </c>
      <c r="AU4155" s="23">
        <v>14.087599632000021</v>
      </c>
      <c r="AV4155" s="14">
        <v>1.898066542805793</v>
      </c>
      <c r="AW4155" s="22">
        <v>2</v>
      </c>
      <c r="AX4155" s="22">
        <v>2</v>
      </c>
      <c r="AY4155" s="23">
        <v>9</v>
      </c>
      <c r="AZ4155" s="23">
        <v>9.0000000000000011E-3</v>
      </c>
      <c r="BA4155" s="23">
        <v>1.7888000000000001E-2</v>
      </c>
      <c r="BB4155" s="14">
        <v>2.4101064201588022E-3</v>
      </c>
      <c r="BC4155" s="22">
        <v>4</v>
      </c>
      <c r="BD4155" s="23">
        <v>1231.8</v>
      </c>
      <c r="BE4155" s="23">
        <v>1.2318</v>
      </c>
      <c r="BF4155" s="23">
        <v>1.276552938901919</v>
      </c>
      <c r="BG4155" s="14">
        <v>0.17199398667934379</v>
      </c>
      <c r="BH4155" s="22">
        <v>1102</v>
      </c>
      <c r="BI4155" s="23">
        <v>17.905214000000015</v>
      </c>
      <c r="BJ4155" s="23">
        <v>20.007690858901942</v>
      </c>
      <c r="BK4155" s="14">
        <v>2.6956990268108303</v>
      </c>
      <c r="BL4155" t="s">
        <v>718</v>
      </c>
    </row>
    <row r="4156" spans="1:64">
      <c r="A4156" t="s">
        <v>5319</v>
      </c>
      <c r="B4156" t="s">
        <v>5312</v>
      </c>
      <c r="C4156" t="s">
        <v>718</v>
      </c>
      <c r="D4156" t="s">
        <v>942</v>
      </c>
      <c r="E4156">
        <v>2021</v>
      </c>
      <c r="F4156" s="23">
        <v>125.49</v>
      </c>
      <c r="G4156" s="23">
        <v>32.28</v>
      </c>
      <c r="H4156" s="22">
        <v>91873</v>
      </c>
      <c r="I4156" s="34">
        <v>688.4</v>
      </c>
      <c r="J4156" s="22">
        <v>2</v>
      </c>
      <c r="K4156" s="22">
        <v>2</v>
      </c>
      <c r="L4156" s="23">
        <v>350</v>
      </c>
      <c r="M4156" s="23">
        <v>0.35</v>
      </c>
      <c r="N4156" s="23">
        <v>2.09335</v>
      </c>
      <c r="O4156" s="14">
        <v>0.3</v>
      </c>
      <c r="P4156" s="22">
        <v>0</v>
      </c>
      <c r="Q4156" s="22">
        <v>0</v>
      </c>
      <c r="R4156" s="23">
        <v>0</v>
      </c>
      <c r="S4156" s="23">
        <v>0</v>
      </c>
      <c r="T4156" s="23">
        <v>0</v>
      </c>
      <c r="U4156" s="14">
        <v>0</v>
      </c>
      <c r="V4156" s="22">
        <v>0</v>
      </c>
      <c r="W4156" s="22">
        <v>0</v>
      </c>
      <c r="X4156" s="23">
        <v>0</v>
      </c>
      <c r="Y4156" s="23">
        <v>0</v>
      </c>
      <c r="Z4156" s="23">
        <v>0</v>
      </c>
      <c r="AA4156" s="14">
        <v>0</v>
      </c>
      <c r="AB4156" s="22">
        <v>2</v>
      </c>
      <c r="AC4156" s="22">
        <v>2</v>
      </c>
      <c r="AD4156" s="23">
        <v>450</v>
      </c>
      <c r="AE4156" s="23">
        <v>0.45</v>
      </c>
      <c r="AF4156" s="23">
        <v>2.2388325120000001</v>
      </c>
      <c r="AG4156" s="14">
        <v>0.33</v>
      </c>
      <c r="AH4156" s="22">
        <v>2</v>
      </c>
      <c r="AI4156" s="23">
        <v>106.625</v>
      </c>
      <c r="AJ4156" s="23">
        <v>0.106625</v>
      </c>
      <c r="AK4156" s="23">
        <v>9.5410090000000003E-2</v>
      </c>
      <c r="AL4156" s="14">
        <v>0.01</v>
      </c>
      <c r="AM4156" s="22">
        <v>1252</v>
      </c>
      <c r="AN4156" s="23">
        <v>17866.539000000001</v>
      </c>
      <c r="AO4156" s="23">
        <v>17.866539</v>
      </c>
      <c r="AP4156" s="23">
        <v>15.98738846</v>
      </c>
      <c r="AQ4156" s="14">
        <v>2.3199999999999998</v>
      </c>
      <c r="AR4156" s="22">
        <v>1254</v>
      </c>
      <c r="AS4156" s="23">
        <v>17973.164000000001</v>
      </c>
      <c r="AT4156" s="23">
        <v>17.973164000000001</v>
      </c>
      <c r="AU4156" s="23">
        <v>16.08279855</v>
      </c>
      <c r="AV4156" s="14">
        <v>2.34</v>
      </c>
      <c r="AW4156" s="22">
        <v>2</v>
      </c>
      <c r="AX4156" s="22">
        <v>2</v>
      </c>
      <c r="AY4156" s="23">
        <v>9</v>
      </c>
      <c r="AZ4156" s="23">
        <v>8.9999999999999993E-3</v>
      </c>
      <c r="BA4156" s="23">
        <v>1.7888000000000001E-2</v>
      </c>
      <c r="BB4156" s="14">
        <v>0</v>
      </c>
      <c r="BC4156" s="22">
        <v>3</v>
      </c>
      <c r="BD4156" s="23">
        <v>1222</v>
      </c>
      <c r="BE4156" s="23">
        <v>1.222</v>
      </c>
      <c r="BF4156" s="23">
        <v>1.254671487</v>
      </c>
      <c r="BG4156" s="14">
        <v>0.18</v>
      </c>
      <c r="BH4156" s="22">
        <v>1263</v>
      </c>
      <c r="BI4156" s="23">
        <v>20</v>
      </c>
      <c r="BJ4156" s="23">
        <v>21.69</v>
      </c>
      <c r="BK4156" s="14">
        <v>3.15</v>
      </c>
      <c r="BL4156" t="s">
        <v>718</v>
      </c>
    </row>
    <row r="4157" spans="1:64">
      <c r="A4157" t="s">
        <v>5320</v>
      </c>
      <c r="B4157" t="s">
        <v>5312</v>
      </c>
      <c r="C4157" t="s">
        <v>718</v>
      </c>
      <c r="D4157" s="111" t="s">
        <v>942</v>
      </c>
      <c r="E4157" s="110">
        <v>2022</v>
      </c>
      <c r="F4157" s="23"/>
      <c r="G4157" s="23"/>
      <c r="H4157" s="22">
        <v>92540</v>
      </c>
      <c r="I4157" s="34">
        <v>670.68718235353913</v>
      </c>
      <c r="J4157" s="22">
        <v>2</v>
      </c>
      <c r="K4157" s="22">
        <v>2</v>
      </c>
      <c r="L4157" s="23">
        <v>350</v>
      </c>
      <c r="M4157" s="23">
        <v>0.35</v>
      </c>
      <c r="N4157" s="23">
        <v>2.0712999999999999</v>
      </c>
      <c r="O4157" s="14">
        <v>0.3088325011269048</v>
      </c>
      <c r="P4157" s="22">
        <v>0</v>
      </c>
      <c r="Q4157" s="22">
        <v>0</v>
      </c>
      <c r="R4157" s="23">
        <v>0</v>
      </c>
      <c r="S4157" s="23">
        <v>0</v>
      </c>
      <c r="T4157" s="23">
        <v>0</v>
      </c>
      <c r="U4157" s="14">
        <v>0</v>
      </c>
      <c r="V4157" s="22">
        <v>0</v>
      </c>
      <c r="W4157" s="22">
        <v>0</v>
      </c>
      <c r="X4157" s="23">
        <v>0</v>
      </c>
      <c r="Y4157" s="23">
        <v>0</v>
      </c>
      <c r="Z4157" s="23">
        <v>0</v>
      </c>
      <c r="AA4157" s="14">
        <v>0</v>
      </c>
      <c r="AB4157" s="22">
        <v>2</v>
      </c>
      <c r="AC4157" s="22">
        <v>3</v>
      </c>
      <c r="AD4157" s="23">
        <v>450</v>
      </c>
      <c r="AE4157" s="23">
        <v>0.44999999999999996</v>
      </c>
      <c r="AF4157" s="23">
        <v>2.0666996700000002</v>
      </c>
      <c r="AG4157" s="14">
        <v>0.30814658821235402</v>
      </c>
      <c r="AH4157" s="22">
        <v>3</v>
      </c>
      <c r="AI4157" s="23">
        <v>738.5</v>
      </c>
      <c r="AJ4157" s="23">
        <v>0.73849999999999993</v>
      </c>
      <c r="AK4157" s="23">
        <v>0.75649275362614843</v>
      </c>
      <c r="AL4157" s="14">
        <v>0.11279367990476648</v>
      </c>
      <c r="AM4157" s="22">
        <v>1527</v>
      </c>
      <c r="AN4157" s="23">
        <v>20707.284000000029</v>
      </c>
      <c r="AO4157" s="23">
        <v>20.707284000000001</v>
      </c>
      <c r="AP4157" s="23">
        <v>21.211794574514027</v>
      </c>
      <c r="AQ4157" s="14">
        <v>3.1626956847570495</v>
      </c>
      <c r="AR4157" s="22">
        <v>1530</v>
      </c>
      <c r="AS4157" s="23">
        <v>21445.784</v>
      </c>
      <c r="AT4157" s="23">
        <v>21.445784</v>
      </c>
      <c r="AU4157" s="23">
        <v>21.968287328140146</v>
      </c>
      <c r="AV4157" s="14">
        <v>3.2754893646618122</v>
      </c>
      <c r="AW4157" s="22">
        <v>3</v>
      </c>
      <c r="AX4157" s="22">
        <v>3</v>
      </c>
      <c r="AY4157" s="23">
        <v>16.5</v>
      </c>
      <c r="AZ4157" s="23">
        <v>1.6500000000000001E-2</v>
      </c>
      <c r="BA4157" s="23">
        <v>3.7433000000000001E-2</v>
      </c>
      <c r="BB4157" s="14">
        <v>5.5812905009817162E-3</v>
      </c>
      <c r="BC4157" s="22">
        <v>3</v>
      </c>
      <c r="BD4157" s="23">
        <v>1222</v>
      </c>
      <c r="BE4157" s="23">
        <v>1.222</v>
      </c>
      <c r="BF4157" s="23">
        <v>1.3141310594142728</v>
      </c>
      <c r="BG4157" s="14">
        <v>0.19593800120091687</v>
      </c>
      <c r="BH4157" s="22">
        <v>1540</v>
      </c>
      <c r="BI4157" s="23">
        <v>23.484283999999999</v>
      </c>
      <c r="BJ4157" s="23">
        <v>27.457851057554421</v>
      </c>
      <c r="BK4157" s="14">
        <v>4.0939877457029699</v>
      </c>
      <c r="BL4157" t="s">
        <v>718</v>
      </c>
    </row>
    <row r="4158" spans="1:64">
      <c r="A4158" t="s">
        <v>5321</v>
      </c>
      <c r="B4158" t="s">
        <v>5312</v>
      </c>
      <c r="C4158" t="s">
        <v>718</v>
      </c>
      <c r="D4158" t="s">
        <v>942</v>
      </c>
      <c r="E4158">
        <v>2023</v>
      </c>
      <c r="F4158">
        <v>125.49</v>
      </c>
      <c r="G4158">
        <v>33.33</v>
      </c>
      <c r="H4158">
        <v>91884</v>
      </c>
      <c r="I4158">
        <v>670.68718235353913</v>
      </c>
      <c r="J4158">
        <v>2</v>
      </c>
      <c r="K4158">
        <v>2</v>
      </c>
      <c r="L4158">
        <v>424</v>
      </c>
      <c r="M4158">
        <v>0.42399999999999999</v>
      </c>
      <c r="N4158">
        <v>2.5092319999999999</v>
      </c>
      <c r="O4158">
        <v>0.37412851565087896</v>
      </c>
      <c r="P4158">
        <v>0</v>
      </c>
      <c r="Q4158">
        <v>0</v>
      </c>
      <c r="R4158">
        <v>0</v>
      </c>
      <c r="S4158">
        <v>0</v>
      </c>
      <c r="T4158">
        <v>0</v>
      </c>
      <c r="U4158">
        <v>0</v>
      </c>
      <c r="V4158">
        <v>0</v>
      </c>
      <c r="W4158">
        <v>0</v>
      </c>
      <c r="X4158">
        <v>0</v>
      </c>
      <c r="Y4158">
        <v>0</v>
      </c>
      <c r="Z4158">
        <v>0</v>
      </c>
      <c r="AA4158">
        <v>0</v>
      </c>
      <c r="AB4158">
        <v>2</v>
      </c>
      <c r="AC4158">
        <v>4</v>
      </c>
      <c r="AD4158">
        <v>450</v>
      </c>
      <c r="AE4158">
        <v>0.44999999999999996</v>
      </c>
      <c r="AF4158">
        <v>1.8020668049999999</v>
      </c>
      <c r="AG4158">
        <v>0.26868961453479467</v>
      </c>
      <c r="AH4158">
        <v>3</v>
      </c>
      <c r="AI4158">
        <v>738.5</v>
      </c>
      <c r="AJ4158">
        <v>0.73849999999999993</v>
      </c>
      <c r="AK4158">
        <v>0.69270399999999999</v>
      </c>
      <c r="AL4158">
        <v>0.11156199999999999</v>
      </c>
      <c r="AM4158">
        <v>2017</v>
      </c>
      <c r="AN4158">
        <v>28145.287</v>
      </c>
      <c r="AO4158">
        <v>28.145287</v>
      </c>
      <c r="AP4158">
        <v>26.399920000000002</v>
      </c>
      <c r="AQ4158">
        <v>3.9362493714817735</v>
      </c>
      <c r="AR4158">
        <v>2521</v>
      </c>
      <c r="AS4158">
        <v>29254.730999999902</v>
      </c>
      <c r="AT4158">
        <v>29.254731</v>
      </c>
      <c r="AU4158">
        <v>27.440564259379698</v>
      </c>
      <c r="AV4158">
        <v>4.0914102701481125</v>
      </c>
      <c r="AW4158">
        <v>3</v>
      </c>
      <c r="AX4158">
        <v>3</v>
      </c>
      <c r="AY4158">
        <v>16.5</v>
      </c>
      <c r="AZ4158">
        <v>1.6500000000000001E-2</v>
      </c>
      <c r="BA4158">
        <v>3.7433000000000001E-2</v>
      </c>
      <c r="BB4158">
        <v>5.5812905009817162E-3</v>
      </c>
      <c r="BC4158">
        <v>3</v>
      </c>
      <c r="BD4158">
        <v>1222</v>
      </c>
      <c r="BE4158">
        <v>1.222</v>
      </c>
      <c r="BF4158">
        <v>1.569132</v>
      </c>
      <c r="BG4158">
        <v>0.23395884717726181</v>
      </c>
      <c r="BH4158">
        <v>2531</v>
      </c>
      <c r="BI4158">
        <v>31.367230999999997</v>
      </c>
      <c r="BJ4158">
        <v>33.358428064379694</v>
      </c>
      <c r="BK4158">
        <v>4.9737685380120293</v>
      </c>
      <c r="BL4158" t="s">
        <v>718</v>
      </c>
    </row>
    <row r="4159" spans="1:64">
      <c r="A4159" t="s">
        <v>5322</v>
      </c>
      <c r="B4159" t="s">
        <v>5312</v>
      </c>
      <c r="C4159" t="s">
        <v>718</v>
      </c>
      <c r="D4159" t="s">
        <v>942</v>
      </c>
      <c r="E4159">
        <v>2024</v>
      </c>
      <c r="F4159">
        <v>125.49</v>
      </c>
      <c r="G4159">
        <v>33.39</v>
      </c>
      <c r="H4159">
        <v>91811</v>
      </c>
      <c r="I4159">
        <v>629.55703807560121</v>
      </c>
      <c r="J4159">
        <v>2</v>
      </c>
      <c r="K4159">
        <v>2</v>
      </c>
      <c r="L4159">
        <v>424</v>
      </c>
      <c r="M4159">
        <v>0.42399999999999999</v>
      </c>
      <c r="N4159">
        <v>2.5092319999999999</v>
      </c>
      <c r="O4159">
        <v>0.39857103459125737</v>
      </c>
      <c r="P4159">
        <v>0</v>
      </c>
      <c r="Q4159">
        <v>0</v>
      </c>
      <c r="R4159">
        <v>0</v>
      </c>
      <c r="S4159">
        <v>0</v>
      </c>
      <c r="T4159">
        <v>0</v>
      </c>
      <c r="U4159">
        <v>0</v>
      </c>
      <c r="V4159">
        <v>0</v>
      </c>
      <c r="W4159">
        <v>0</v>
      </c>
      <c r="X4159">
        <v>0</v>
      </c>
      <c r="Y4159">
        <v>0</v>
      </c>
      <c r="Z4159">
        <v>0</v>
      </c>
      <c r="AA4159">
        <v>0</v>
      </c>
      <c r="AB4159">
        <v>2</v>
      </c>
      <c r="AC4159">
        <v>4</v>
      </c>
      <c r="AD4159">
        <v>450</v>
      </c>
      <c r="AE4159">
        <v>0.44999999999999996</v>
      </c>
      <c r="AF4159">
        <v>1.7535055019999999</v>
      </c>
      <c r="AG4159">
        <v>0.27853004508694379</v>
      </c>
      <c r="AH4159">
        <v>4</v>
      </c>
      <c r="AI4159">
        <v>2433.4000000000005</v>
      </c>
      <c r="AJ4159">
        <v>2.4334000000000002</v>
      </c>
      <c r="AK4159">
        <v>2.1947900678185488</v>
      </c>
      <c r="AL4159">
        <v>0.34862449866774176</v>
      </c>
      <c r="AM4159">
        <v>2527</v>
      </c>
      <c r="AN4159">
        <v>39665.887000000032</v>
      </c>
      <c r="AO4159">
        <v>39.665886999999991</v>
      </c>
      <c r="AP4159">
        <v>35.776401257011983</v>
      </c>
      <c r="AQ4159">
        <v>5.6827895001176572</v>
      </c>
      <c r="AR4159">
        <v>3498</v>
      </c>
      <c r="AS4159">
        <v>42923.043000000216</v>
      </c>
      <c r="AT4159">
        <v>42.923042999999318</v>
      </c>
      <c r="AU4159">
        <v>38.714172950172639</v>
      </c>
      <c r="AV4159">
        <v>6.1494305692320124</v>
      </c>
      <c r="AW4159">
        <v>3</v>
      </c>
      <c r="AX4159">
        <v>3</v>
      </c>
      <c r="AY4159">
        <v>16.5</v>
      </c>
      <c r="AZ4159">
        <v>1.6500000000000001E-2</v>
      </c>
      <c r="BA4159">
        <v>3.7433000000000001E-2</v>
      </c>
      <c r="BB4159">
        <v>5.9459266970350042E-3</v>
      </c>
      <c r="BC4159">
        <v>3</v>
      </c>
      <c r="BD4159">
        <v>1222</v>
      </c>
      <c r="BE4159">
        <v>1.222</v>
      </c>
      <c r="BF4159">
        <v>1.3761947439451312</v>
      </c>
      <c r="BG4159">
        <v>0.21859730901457558</v>
      </c>
      <c r="BH4159">
        <v>3508</v>
      </c>
      <c r="BI4159">
        <v>45.035542999999322</v>
      </c>
      <c r="BJ4159">
        <v>44.390538196117774</v>
      </c>
      <c r="BK4159">
        <v>7.0510748846218245</v>
      </c>
      <c r="BL4159" t="s">
        <v>718</v>
      </c>
    </row>
    <row r="4160" spans="1:64">
      <c r="A4160" t="s">
        <v>5323</v>
      </c>
      <c r="B4160" t="s">
        <v>5324</v>
      </c>
      <c r="C4160" t="s">
        <v>719</v>
      </c>
      <c r="D4160" t="s">
        <v>942</v>
      </c>
      <c r="E4160">
        <v>2012</v>
      </c>
      <c r="F4160" s="23">
        <v>71.91</v>
      </c>
      <c r="G4160" s="23">
        <v>7.76</v>
      </c>
      <c r="H4160" s="22">
        <v>16139</v>
      </c>
      <c r="I4160" s="34">
        <v>137.82814400000001</v>
      </c>
      <c r="J4160" s="22">
        <v>0</v>
      </c>
      <c r="K4160" s="22" t="s">
        <v>782</v>
      </c>
      <c r="L4160" s="23">
        <v>0</v>
      </c>
      <c r="M4160" s="23">
        <v>0</v>
      </c>
      <c r="N4160" s="23">
        <v>0</v>
      </c>
      <c r="O4160" s="14">
        <v>0</v>
      </c>
      <c r="P4160" s="22">
        <v>0</v>
      </c>
      <c r="Q4160" s="22" t="s">
        <v>782</v>
      </c>
      <c r="R4160" s="23">
        <v>0</v>
      </c>
      <c r="S4160" s="23">
        <v>0</v>
      </c>
      <c r="T4160" s="23">
        <v>0</v>
      </c>
      <c r="U4160" s="14">
        <v>0</v>
      </c>
      <c r="V4160" s="22">
        <v>0</v>
      </c>
      <c r="W4160" s="22" t="s">
        <v>782</v>
      </c>
      <c r="X4160" s="23">
        <v>0</v>
      </c>
      <c r="Y4160" s="23">
        <v>0</v>
      </c>
      <c r="Z4160" s="23">
        <v>0</v>
      </c>
      <c r="AA4160" s="14">
        <v>0</v>
      </c>
      <c r="AB4160" s="22">
        <v>0</v>
      </c>
      <c r="AC4160" s="22" t="s">
        <v>782</v>
      </c>
      <c r="AD4160" s="23">
        <v>0</v>
      </c>
      <c r="AE4160" s="23">
        <v>0</v>
      </c>
      <c r="AF4160" s="23">
        <v>0</v>
      </c>
      <c r="AG4160" s="14">
        <v>0</v>
      </c>
      <c r="AH4160" s="22" t="s">
        <v>782</v>
      </c>
      <c r="AI4160" s="23" t="s">
        <v>782</v>
      </c>
      <c r="AJ4160" s="23" t="s">
        <v>782</v>
      </c>
      <c r="AK4160" s="23" t="s">
        <v>782</v>
      </c>
      <c r="AL4160" s="14" t="s">
        <v>782</v>
      </c>
      <c r="AM4160" s="22" t="s">
        <v>782</v>
      </c>
      <c r="AN4160" s="23" t="s">
        <v>782</v>
      </c>
      <c r="AO4160" s="23" t="s">
        <v>782</v>
      </c>
      <c r="AP4160" s="23" t="s">
        <v>782</v>
      </c>
      <c r="AQ4160" s="14" t="s">
        <v>782</v>
      </c>
      <c r="AR4160" s="22">
        <v>147</v>
      </c>
      <c r="AS4160" s="23">
        <v>2866.1329999999989</v>
      </c>
      <c r="AT4160" s="23">
        <v>2.8661329999999987</v>
      </c>
      <c r="AU4160" s="23">
        <v>1.990421</v>
      </c>
      <c r="AV4160" s="14">
        <v>1.444132484291452</v>
      </c>
      <c r="AW4160" s="22">
        <v>2</v>
      </c>
      <c r="AX4160" s="22" t="s">
        <v>782</v>
      </c>
      <c r="AY4160" s="23">
        <v>26.5</v>
      </c>
      <c r="AZ4160" s="23">
        <v>2.6499999999999999E-2</v>
      </c>
      <c r="BA4160" s="23">
        <v>2.1149999999999999E-2</v>
      </c>
      <c r="BB4160" s="14">
        <v>1.5345196841655211E-2</v>
      </c>
      <c r="BC4160" s="22">
        <v>1</v>
      </c>
      <c r="BD4160" s="23">
        <v>80</v>
      </c>
      <c r="BE4160" s="23">
        <v>0.08</v>
      </c>
      <c r="BF4160" s="23">
        <v>0.12776000000000001</v>
      </c>
      <c r="BG4160" s="14">
        <v>9.2695146500703082E-2</v>
      </c>
      <c r="BH4160" s="22">
        <v>150</v>
      </c>
      <c r="BI4160" s="23">
        <v>2.9726329999999987</v>
      </c>
      <c r="BJ4160" s="23">
        <v>2.1393310000000003</v>
      </c>
      <c r="BK4160" s="14">
        <v>1.5521728276338103</v>
      </c>
      <c r="BL4160" t="s">
        <v>719</v>
      </c>
    </row>
    <row r="4161" spans="1:64">
      <c r="A4161" t="s">
        <v>5325</v>
      </c>
      <c r="B4161" t="s">
        <v>5324</v>
      </c>
      <c r="C4161" t="s">
        <v>719</v>
      </c>
      <c r="D4161" t="s">
        <v>942</v>
      </c>
      <c r="E4161">
        <v>2015</v>
      </c>
      <c r="F4161" s="23">
        <v>71.91</v>
      </c>
      <c r="G4161" s="23">
        <v>7.76</v>
      </c>
      <c r="H4161" s="22">
        <v>16300</v>
      </c>
      <c r="I4161" s="34">
        <v>131.33184768561779</v>
      </c>
      <c r="J4161" s="13">
        <v>0</v>
      </c>
      <c r="K4161" s="13">
        <v>0</v>
      </c>
      <c r="L4161" s="19">
        <v>0</v>
      </c>
      <c r="M4161" s="35">
        <v>0</v>
      </c>
      <c r="N4161" s="19">
        <v>0</v>
      </c>
      <c r="O4161" s="17">
        <v>0</v>
      </c>
      <c r="P4161" s="36">
        <v>0</v>
      </c>
      <c r="Q4161" s="37">
        <v>0</v>
      </c>
      <c r="R4161" s="38">
        <v>0</v>
      </c>
      <c r="S4161" s="27">
        <v>0</v>
      </c>
      <c r="T4161" s="23">
        <v>0</v>
      </c>
      <c r="U4161" s="17">
        <v>0</v>
      </c>
      <c r="V4161" s="22">
        <v>0</v>
      </c>
      <c r="W4161" s="22">
        <v>0</v>
      </c>
      <c r="X4161" s="23">
        <v>0</v>
      </c>
      <c r="Y4161" s="27">
        <v>0</v>
      </c>
      <c r="Z4161" s="27">
        <v>0</v>
      </c>
      <c r="AA4161" s="14">
        <v>0</v>
      </c>
      <c r="AB4161" s="39">
        <v>1</v>
      </c>
      <c r="AC4161" s="22" t="s">
        <v>782</v>
      </c>
      <c r="AD4161" s="23">
        <v>0</v>
      </c>
      <c r="AE4161" s="23">
        <v>0</v>
      </c>
      <c r="AF4161" s="23">
        <v>0</v>
      </c>
      <c r="AG4161" s="14">
        <v>0</v>
      </c>
      <c r="AH4161" s="22" t="s">
        <v>782</v>
      </c>
      <c r="AI4161" s="23" t="s">
        <v>782</v>
      </c>
      <c r="AJ4161" s="23" t="s">
        <v>782</v>
      </c>
      <c r="AK4161" s="23" t="s">
        <v>782</v>
      </c>
      <c r="AL4161" s="14" t="s">
        <v>782</v>
      </c>
      <c r="AM4161" s="22" t="s">
        <v>782</v>
      </c>
      <c r="AN4161" s="23" t="s">
        <v>782</v>
      </c>
      <c r="AO4161" s="23" t="s">
        <v>782</v>
      </c>
      <c r="AP4161" s="23" t="s">
        <v>782</v>
      </c>
      <c r="AQ4161" s="14" t="s">
        <v>782</v>
      </c>
      <c r="AR4161" s="40">
        <v>194</v>
      </c>
      <c r="AS4161" s="41">
        <v>3351.7289999999994</v>
      </c>
      <c r="AT4161" s="23">
        <v>3.3517289999999993</v>
      </c>
      <c r="AU4161" s="23">
        <v>2.9768809211711895</v>
      </c>
      <c r="AV4161" s="14">
        <v>2.2666862407184341</v>
      </c>
      <c r="AW4161" s="22">
        <v>2</v>
      </c>
      <c r="AX4161" s="22" t="s">
        <v>782</v>
      </c>
      <c r="AY4161" s="23">
        <v>26.5</v>
      </c>
      <c r="AZ4161" s="23">
        <v>2.6499999999999999E-2</v>
      </c>
      <c r="BA4161" s="23">
        <v>6.9052220080486504E-2</v>
      </c>
      <c r="BB4161" s="14">
        <v>5.2578427317784893E-2</v>
      </c>
      <c r="BC4161" s="42">
        <v>1</v>
      </c>
      <c r="BD4161" s="43">
        <v>80</v>
      </c>
      <c r="BE4161" s="44">
        <v>0.08</v>
      </c>
      <c r="BF4161" s="23">
        <v>0.12695999999999999</v>
      </c>
      <c r="BG4161" s="14">
        <v>9.667114430912209E-2</v>
      </c>
      <c r="BH4161" s="22">
        <v>198</v>
      </c>
      <c r="BI4161" s="23">
        <v>3.4582289999999993</v>
      </c>
      <c r="BJ4161" s="23">
        <v>3.1728931412516759</v>
      </c>
      <c r="BK4161" s="14">
        <v>2.4159358123453409</v>
      </c>
      <c r="BL4161" t="s">
        <v>719</v>
      </c>
    </row>
    <row r="4162" spans="1:64">
      <c r="A4162" t="s">
        <v>5326</v>
      </c>
      <c r="B4162" t="s">
        <v>5324</v>
      </c>
      <c r="C4162" t="s">
        <v>719</v>
      </c>
      <c r="D4162" t="s">
        <v>942</v>
      </c>
      <c r="E4162">
        <v>2016</v>
      </c>
      <c r="F4162" s="23">
        <v>71.91</v>
      </c>
      <c r="G4162" s="23">
        <v>8.0399999999999991</v>
      </c>
      <c r="H4162" s="22">
        <v>16272</v>
      </c>
      <c r="I4162" s="34">
        <v>138.58933601470005</v>
      </c>
      <c r="J4162" s="13">
        <v>0</v>
      </c>
      <c r="K4162" s="13">
        <v>0</v>
      </c>
      <c r="L4162" s="19">
        <v>0</v>
      </c>
      <c r="M4162" s="35">
        <v>0</v>
      </c>
      <c r="N4162" s="19">
        <v>0</v>
      </c>
      <c r="O4162" s="17">
        <v>0</v>
      </c>
      <c r="P4162" s="13">
        <v>0</v>
      </c>
      <c r="Q4162" s="13">
        <v>0</v>
      </c>
      <c r="R4162" s="19">
        <v>0</v>
      </c>
      <c r="S4162" s="27">
        <v>0</v>
      </c>
      <c r="T4162" s="19">
        <v>0</v>
      </c>
      <c r="U4162" s="17">
        <v>0</v>
      </c>
      <c r="V4162" s="13">
        <v>0</v>
      </c>
      <c r="W4162" s="13">
        <v>0</v>
      </c>
      <c r="X4162" s="19">
        <v>0</v>
      </c>
      <c r="Y4162" s="27">
        <v>0</v>
      </c>
      <c r="Z4162" s="19">
        <v>0</v>
      </c>
      <c r="AA4162" s="14">
        <v>0</v>
      </c>
      <c r="AB4162" s="13">
        <v>1</v>
      </c>
      <c r="AC4162" s="22" t="s">
        <v>782</v>
      </c>
      <c r="AD4162" s="19">
        <v>0</v>
      </c>
      <c r="AE4162" s="23">
        <v>0</v>
      </c>
      <c r="AF4162" s="19">
        <v>0</v>
      </c>
      <c r="AG4162" s="14">
        <v>0</v>
      </c>
      <c r="AH4162" s="22" t="s">
        <v>782</v>
      </c>
      <c r="AI4162" s="23" t="s">
        <v>782</v>
      </c>
      <c r="AJ4162" s="23" t="s">
        <v>782</v>
      </c>
      <c r="AK4162" s="23" t="s">
        <v>782</v>
      </c>
      <c r="AL4162" s="14" t="s">
        <v>782</v>
      </c>
      <c r="AM4162" s="22" t="s">
        <v>782</v>
      </c>
      <c r="AN4162" s="23" t="s">
        <v>782</v>
      </c>
      <c r="AO4162" s="23" t="s">
        <v>782</v>
      </c>
      <c r="AP4162" s="23" t="s">
        <v>782</v>
      </c>
      <c r="AQ4162" s="14" t="s">
        <v>782</v>
      </c>
      <c r="AR4162" s="13">
        <v>203</v>
      </c>
      <c r="AS4162" s="19">
        <v>3419.4289999999987</v>
      </c>
      <c r="AT4162" s="23">
        <v>3.4194289999999987</v>
      </c>
      <c r="AU4162" s="19">
        <v>3.0364529520000016</v>
      </c>
      <c r="AV4162" s="14">
        <v>2.1909715706249777</v>
      </c>
      <c r="AW4162" s="13">
        <v>2</v>
      </c>
      <c r="AX4162" s="22" t="s">
        <v>782</v>
      </c>
      <c r="AY4162" s="19">
        <v>26.5</v>
      </c>
      <c r="AZ4162" s="23">
        <v>2.6499999999999999E-2</v>
      </c>
      <c r="BA4162" s="19">
        <v>1.7712000000000002E-2</v>
      </c>
      <c r="BB4162" s="14">
        <v>1.2780204097464833E-2</v>
      </c>
      <c r="BC4162" s="13">
        <v>0</v>
      </c>
      <c r="BD4162" s="19">
        <v>0</v>
      </c>
      <c r="BE4162" s="44">
        <v>0</v>
      </c>
      <c r="BF4162" s="19">
        <v>0</v>
      </c>
      <c r="BG4162" s="14">
        <v>0</v>
      </c>
      <c r="BH4162" s="22">
        <v>206</v>
      </c>
      <c r="BI4162" s="23">
        <v>3.4459289999999987</v>
      </c>
      <c r="BJ4162" s="23">
        <v>3.0541649520000016</v>
      </c>
      <c r="BK4162" s="14">
        <v>2.2037517747224427</v>
      </c>
      <c r="BL4162" t="s">
        <v>719</v>
      </c>
    </row>
    <row r="4163" spans="1:64">
      <c r="A4163" t="s">
        <v>5327</v>
      </c>
      <c r="B4163" t="s">
        <v>5324</v>
      </c>
      <c r="C4163" t="s">
        <v>719</v>
      </c>
      <c r="D4163" t="s">
        <v>942</v>
      </c>
      <c r="E4163">
        <v>2017</v>
      </c>
      <c r="F4163" s="23">
        <v>71.91</v>
      </c>
      <c r="G4163" s="23">
        <v>8.0299999999999994</v>
      </c>
      <c r="H4163" s="22">
        <v>16210</v>
      </c>
      <c r="I4163" s="34">
        <v>127.32971961911407</v>
      </c>
      <c r="J4163" s="13">
        <v>1</v>
      </c>
      <c r="K4163" s="13">
        <v>1</v>
      </c>
      <c r="L4163" s="19">
        <v>387</v>
      </c>
      <c r="M4163" s="19">
        <v>0.38700000000000001</v>
      </c>
      <c r="N4163" s="19">
        <v>2.3146469999999999</v>
      </c>
      <c r="O4163" s="17">
        <v>1.8178371922312291</v>
      </c>
      <c r="P4163" s="13">
        <v>0</v>
      </c>
      <c r="Q4163" s="13">
        <v>0</v>
      </c>
      <c r="R4163" s="19">
        <v>0</v>
      </c>
      <c r="S4163" s="19">
        <v>0</v>
      </c>
      <c r="T4163" s="19">
        <v>0</v>
      </c>
      <c r="U4163" s="17">
        <v>0</v>
      </c>
      <c r="V4163" s="13">
        <v>0</v>
      </c>
      <c r="W4163" s="13">
        <v>0</v>
      </c>
      <c r="X4163" s="19">
        <v>0</v>
      </c>
      <c r="Y4163" s="19">
        <v>0</v>
      </c>
      <c r="Z4163" s="19">
        <v>0</v>
      </c>
      <c r="AA4163" s="14">
        <v>0</v>
      </c>
      <c r="AB4163" s="13">
        <v>1</v>
      </c>
      <c r="AC4163" s="22" t="s">
        <v>782</v>
      </c>
      <c r="AD4163" s="19">
        <v>0</v>
      </c>
      <c r="AE4163" s="19">
        <v>0</v>
      </c>
      <c r="AF4163" s="19">
        <v>9.3346008000000008E-2</v>
      </c>
      <c r="AG4163" s="14">
        <v>7.3310463793707578E-2</v>
      </c>
      <c r="AH4163" s="22" t="s">
        <v>782</v>
      </c>
      <c r="AI4163" s="23" t="s">
        <v>782</v>
      </c>
      <c r="AJ4163" s="23" t="s">
        <v>782</v>
      </c>
      <c r="AK4163" s="23" t="s">
        <v>782</v>
      </c>
      <c r="AL4163" s="14" t="s">
        <v>782</v>
      </c>
      <c r="AM4163" s="22" t="s">
        <v>782</v>
      </c>
      <c r="AN4163" s="23" t="s">
        <v>782</v>
      </c>
      <c r="AO4163" s="23" t="s">
        <v>782</v>
      </c>
      <c r="AP4163" s="23" t="s">
        <v>782</v>
      </c>
      <c r="AQ4163" s="14" t="s">
        <v>782</v>
      </c>
      <c r="AR4163" s="13">
        <v>217</v>
      </c>
      <c r="AS4163" s="19">
        <v>3496.5089999999987</v>
      </c>
      <c r="AT4163" s="19">
        <v>3.4965089999999988</v>
      </c>
      <c r="AU4163" s="19">
        <v>3.1048999920000022</v>
      </c>
      <c r="AV4163" s="14">
        <v>2.438472338812808</v>
      </c>
      <c r="AW4163" s="13">
        <v>3</v>
      </c>
      <c r="AX4163" s="22" t="s">
        <v>782</v>
      </c>
      <c r="AY4163" s="19">
        <v>317</v>
      </c>
      <c r="AZ4163" s="19">
        <v>0.317</v>
      </c>
      <c r="BA4163" s="19">
        <v>0.50973599999999997</v>
      </c>
      <c r="BB4163" s="14">
        <v>0.4003275916453688</v>
      </c>
      <c r="BC4163" s="13">
        <v>0</v>
      </c>
      <c r="BD4163" s="19">
        <v>0</v>
      </c>
      <c r="BE4163" s="19">
        <v>0</v>
      </c>
      <c r="BF4163" s="19">
        <v>0</v>
      </c>
      <c r="BG4163" s="14">
        <v>0</v>
      </c>
      <c r="BH4163" s="22">
        <v>222</v>
      </c>
      <c r="BI4163" s="23">
        <v>4.2005089999999985</v>
      </c>
      <c r="BJ4163" s="23">
        <v>6.022629000000002</v>
      </c>
      <c r="BK4163" s="14">
        <v>4.7299475864831138</v>
      </c>
      <c r="BL4163" t="s">
        <v>719</v>
      </c>
    </row>
    <row r="4164" spans="1:64">
      <c r="A4164" t="s">
        <v>5328</v>
      </c>
      <c r="B4164" t="s">
        <v>5324</v>
      </c>
      <c r="C4164" t="s">
        <v>719</v>
      </c>
      <c r="D4164" t="s">
        <v>942</v>
      </c>
      <c r="E4164">
        <v>2018</v>
      </c>
      <c r="F4164" s="23">
        <v>71.91</v>
      </c>
      <c r="G4164" s="23">
        <v>8.07</v>
      </c>
      <c r="H4164" s="22">
        <v>16137</v>
      </c>
      <c r="I4164" s="34">
        <v>127.33876935043028</v>
      </c>
      <c r="J4164" s="13">
        <v>1</v>
      </c>
      <c r="K4164" s="13">
        <v>1</v>
      </c>
      <c r="L4164" s="19">
        <v>387</v>
      </c>
      <c r="M4164" s="19">
        <v>0.38700000000000001</v>
      </c>
      <c r="N4164" s="19">
        <v>2.3146469999999999</v>
      </c>
      <c r="O4164" s="17">
        <v>1.8177080018970504</v>
      </c>
      <c r="P4164" s="13">
        <v>0</v>
      </c>
      <c r="Q4164" s="13">
        <v>0</v>
      </c>
      <c r="R4164" s="19">
        <v>0</v>
      </c>
      <c r="S4164" s="19">
        <v>0</v>
      </c>
      <c r="T4164" s="19">
        <v>0</v>
      </c>
      <c r="U4164" s="17">
        <v>0</v>
      </c>
      <c r="V4164" s="13">
        <v>0</v>
      </c>
      <c r="W4164" s="13">
        <v>0</v>
      </c>
      <c r="X4164" s="19">
        <v>0</v>
      </c>
      <c r="Y4164" s="19">
        <v>0</v>
      </c>
      <c r="Z4164" s="19">
        <v>0</v>
      </c>
      <c r="AA4164" s="14">
        <v>0</v>
      </c>
      <c r="AB4164" s="13">
        <v>1</v>
      </c>
      <c r="AC4164" s="22" t="s">
        <v>782</v>
      </c>
      <c r="AD4164" s="19">
        <v>0</v>
      </c>
      <c r="AE4164" s="19">
        <v>0</v>
      </c>
      <c r="AF4164" s="19">
        <v>0</v>
      </c>
      <c r="AG4164" s="14">
        <v>0</v>
      </c>
      <c r="AH4164" s="22" t="s">
        <v>782</v>
      </c>
      <c r="AI4164" s="23" t="s">
        <v>782</v>
      </c>
      <c r="AJ4164" s="23" t="s">
        <v>782</v>
      </c>
      <c r="AK4164" s="23" t="s">
        <v>782</v>
      </c>
      <c r="AL4164" s="14" t="s">
        <v>782</v>
      </c>
      <c r="AM4164" s="22" t="s">
        <v>782</v>
      </c>
      <c r="AN4164" s="23" t="s">
        <v>782</v>
      </c>
      <c r="AO4164" s="23" t="s">
        <v>782</v>
      </c>
      <c r="AP4164" s="23" t="s">
        <v>782</v>
      </c>
      <c r="AQ4164" s="14" t="s">
        <v>782</v>
      </c>
      <c r="AR4164" s="13">
        <v>228</v>
      </c>
      <c r="AS4164" s="19">
        <v>3674.2289999999989</v>
      </c>
      <c r="AT4164" s="19">
        <v>3.6742289999999986</v>
      </c>
      <c r="AU4164" s="19">
        <v>3.2627153520000021</v>
      </c>
      <c r="AV4164" s="14">
        <v>2.5622325146092493</v>
      </c>
      <c r="AW4164" s="13">
        <v>3</v>
      </c>
      <c r="AX4164" s="22" t="s">
        <v>782</v>
      </c>
      <c r="AY4164" s="19">
        <v>48.5</v>
      </c>
      <c r="AZ4164" s="19">
        <v>4.8500000000000001E-2</v>
      </c>
      <c r="BA4164" s="19">
        <v>8.9377000000000012E-2</v>
      </c>
      <c r="BB4164" s="14">
        <v>7.0188364828655384E-2</v>
      </c>
      <c r="BC4164" s="13">
        <v>0</v>
      </c>
      <c r="BD4164" s="19">
        <v>0</v>
      </c>
      <c r="BE4164" s="19">
        <v>0</v>
      </c>
      <c r="BF4164" s="19">
        <v>0</v>
      </c>
      <c r="BG4164" s="14">
        <v>0</v>
      </c>
      <c r="BH4164" s="22">
        <v>233</v>
      </c>
      <c r="BI4164" s="23">
        <v>4.1097289999999989</v>
      </c>
      <c r="BJ4164" s="23">
        <v>5.6667393520000022</v>
      </c>
      <c r="BK4164" s="14">
        <v>4.4501288813349547</v>
      </c>
      <c r="BL4164" t="s">
        <v>719</v>
      </c>
    </row>
    <row r="4165" spans="1:64">
      <c r="A4165" t="s">
        <v>5329</v>
      </c>
      <c r="B4165" t="s">
        <v>5324</v>
      </c>
      <c r="C4165" t="s">
        <v>719</v>
      </c>
      <c r="D4165" t="s">
        <v>942</v>
      </c>
      <c r="E4165">
        <v>2019</v>
      </c>
      <c r="F4165" s="23">
        <v>71.91</v>
      </c>
      <c r="G4165" s="23">
        <v>8.09</v>
      </c>
      <c r="H4165" s="22">
        <v>16119</v>
      </c>
      <c r="I4165" s="34">
        <v>129.40086772446529</v>
      </c>
      <c r="J4165" s="22">
        <v>1</v>
      </c>
      <c r="K4165" s="22">
        <v>1</v>
      </c>
      <c r="L4165" s="23">
        <v>387</v>
      </c>
      <c r="M4165" s="23">
        <v>0.38700000000000001</v>
      </c>
      <c r="N4165" s="23">
        <v>2.3146469999999999</v>
      </c>
      <c r="O4165" s="14">
        <v>1.7887414827299331</v>
      </c>
      <c r="P4165" s="22">
        <v>0</v>
      </c>
      <c r="Q4165" s="22">
        <v>0</v>
      </c>
      <c r="R4165" s="23">
        <v>0</v>
      </c>
      <c r="S4165" s="23">
        <v>0</v>
      </c>
      <c r="T4165" s="23">
        <v>0</v>
      </c>
      <c r="U4165" s="14">
        <v>0</v>
      </c>
      <c r="V4165" s="22">
        <v>0</v>
      </c>
      <c r="W4165" s="22">
        <v>0</v>
      </c>
      <c r="X4165" s="23">
        <v>0</v>
      </c>
      <c r="Y4165" s="23">
        <v>0</v>
      </c>
      <c r="Z4165" s="23">
        <v>0</v>
      </c>
      <c r="AA4165" s="14">
        <v>0</v>
      </c>
      <c r="AB4165" s="22">
        <v>1</v>
      </c>
      <c r="AC4165" s="22">
        <v>1</v>
      </c>
      <c r="AD4165" s="23" t="s">
        <v>984</v>
      </c>
      <c r="AE4165" s="23" t="s">
        <v>984</v>
      </c>
      <c r="AF4165" s="23">
        <v>0</v>
      </c>
      <c r="AG4165" s="14">
        <v>0</v>
      </c>
      <c r="AH4165" s="22">
        <v>0</v>
      </c>
      <c r="AI4165" s="23">
        <v>0</v>
      </c>
      <c r="AJ4165" s="23">
        <v>0</v>
      </c>
      <c r="AK4165" s="23">
        <v>0</v>
      </c>
      <c r="AL4165" s="14">
        <v>0</v>
      </c>
      <c r="AM4165" s="22">
        <v>255</v>
      </c>
      <c r="AN4165" s="23">
        <v>4011.6390000000001</v>
      </c>
      <c r="AO4165" s="23">
        <v>4.0116389999999988</v>
      </c>
      <c r="AP4165" s="23">
        <v>3.5623354320000034</v>
      </c>
      <c r="AQ4165" s="14">
        <v>2.752945551791294</v>
      </c>
      <c r="AR4165" s="22">
        <v>255</v>
      </c>
      <c r="AS4165" s="23">
        <v>4011.6390000000001</v>
      </c>
      <c r="AT4165" s="23">
        <v>4.0116389999999988</v>
      </c>
      <c r="AU4165" s="23">
        <v>3.5623354320000034</v>
      </c>
      <c r="AV4165" s="14">
        <v>2.752945551791294</v>
      </c>
      <c r="AW4165" s="22">
        <v>3</v>
      </c>
      <c r="AX4165" s="22" t="s">
        <v>782</v>
      </c>
      <c r="AY4165" s="23">
        <v>48.5</v>
      </c>
      <c r="AZ4165" s="23">
        <v>4.8500000000000001E-2</v>
      </c>
      <c r="BA4165" s="23">
        <v>7.5044E-2</v>
      </c>
      <c r="BB4165" s="14">
        <v>5.7993428730162784E-2</v>
      </c>
      <c r="BC4165" s="22">
        <v>0</v>
      </c>
      <c r="BD4165" s="23">
        <v>0</v>
      </c>
      <c r="BE4165" s="23">
        <v>0</v>
      </c>
      <c r="BF4165" s="23">
        <v>0</v>
      </c>
      <c r="BG4165" s="14">
        <v>0</v>
      </c>
      <c r="BH4165" s="22">
        <v>260</v>
      </c>
      <c r="BI4165" s="23">
        <v>4.4471389999999982</v>
      </c>
      <c r="BJ4165" s="23">
        <v>5.9520264320000038</v>
      </c>
      <c r="BK4165" s="14">
        <v>4.5996804632513895</v>
      </c>
      <c r="BL4165" t="s">
        <v>719</v>
      </c>
    </row>
    <row r="4166" spans="1:64">
      <c r="A4166" t="s">
        <v>5330</v>
      </c>
      <c r="B4166" t="s">
        <v>5324</v>
      </c>
      <c r="C4166" t="s">
        <v>719</v>
      </c>
      <c r="D4166" t="s">
        <v>942</v>
      </c>
      <c r="E4166">
        <v>2020</v>
      </c>
      <c r="F4166" s="23">
        <v>71.91</v>
      </c>
      <c r="G4166" s="23">
        <v>8.16</v>
      </c>
      <c r="H4166" s="22">
        <v>16089</v>
      </c>
      <c r="I4166" s="34">
        <v>129.79418245582423</v>
      </c>
      <c r="J4166" s="22">
        <v>1</v>
      </c>
      <c r="K4166" s="22">
        <v>1</v>
      </c>
      <c r="L4166" s="23">
        <v>387</v>
      </c>
      <c r="M4166" s="23">
        <v>0.38700000000000001</v>
      </c>
      <c r="N4166" s="23">
        <v>2.3146469999999999</v>
      </c>
      <c r="O4166" s="14">
        <v>1.7833210674043851</v>
      </c>
      <c r="P4166" s="22">
        <v>0</v>
      </c>
      <c r="Q4166" s="22">
        <v>0</v>
      </c>
      <c r="R4166" s="23">
        <v>0</v>
      </c>
      <c r="S4166" s="23">
        <v>0</v>
      </c>
      <c r="T4166" s="23">
        <v>0</v>
      </c>
      <c r="U4166" s="14">
        <v>0</v>
      </c>
      <c r="V4166" s="22">
        <v>0</v>
      </c>
      <c r="W4166" s="22">
        <v>0</v>
      </c>
      <c r="X4166" s="23">
        <v>0</v>
      </c>
      <c r="Y4166" s="23">
        <v>0</v>
      </c>
      <c r="Z4166" s="23">
        <v>0</v>
      </c>
      <c r="AA4166" s="14">
        <v>0</v>
      </c>
      <c r="AB4166" s="22">
        <v>1</v>
      </c>
      <c r="AC4166" s="22">
        <v>1</v>
      </c>
      <c r="AD4166" s="23">
        <v>55.939313304721026</v>
      </c>
      <c r="AE4166" s="23">
        <v>5.5939313304721024E-2</v>
      </c>
      <c r="AF4166" s="23">
        <v>7.8203159999999994E-2</v>
      </c>
      <c r="AG4166" s="14">
        <v>6.0251668079666532E-2</v>
      </c>
      <c r="AH4166" s="22">
        <v>0</v>
      </c>
      <c r="AI4166" s="23">
        <v>0</v>
      </c>
      <c r="AJ4166" s="23">
        <v>0</v>
      </c>
      <c r="AK4166" s="23">
        <v>0</v>
      </c>
      <c r="AL4166" s="14">
        <v>0</v>
      </c>
      <c r="AM4166" s="22">
        <v>288</v>
      </c>
      <c r="AN4166" s="23">
        <v>4321.7089999999962</v>
      </c>
      <c r="AO4166" s="23">
        <v>4.3217090000000002</v>
      </c>
      <c r="AP4166" s="23">
        <v>3.8376775920000035</v>
      </c>
      <c r="AQ4166" s="14">
        <v>2.9567408333622094</v>
      </c>
      <c r="AR4166" s="22">
        <v>288</v>
      </c>
      <c r="AS4166" s="23">
        <v>4321.7089999999962</v>
      </c>
      <c r="AT4166" s="23">
        <v>4.3217090000000002</v>
      </c>
      <c r="AU4166" s="23">
        <v>3.8376775920000035</v>
      </c>
      <c r="AV4166" s="14">
        <v>2.9567408333622094</v>
      </c>
      <c r="AW4166" s="22">
        <v>3</v>
      </c>
      <c r="AX4166" s="22">
        <v>3</v>
      </c>
      <c r="AY4166" s="23">
        <v>48.5</v>
      </c>
      <c r="AZ4166" s="23">
        <v>4.8500000000000001E-2</v>
      </c>
      <c r="BA4166" s="23">
        <v>7.5044E-2</v>
      </c>
      <c r="BB4166" s="14">
        <v>5.7817691502114452E-2</v>
      </c>
      <c r="BC4166" s="22">
        <v>0</v>
      </c>
      <c r="BD4166" s="23">
        <v>0</v>
      </c>
      <c r="BE4166" s="23">
        <v>0</v>
      </c>
      <c r="BF4166" s="23">
        <v>0</v>
      </c>
      <c r="BG4166" s="14">
        <v>0</v>
      </c>
      <c r="BH4166" s="22">
        <v>293</v>
      </c>
      <c r="BI4166" s="23">
        <v>4.8131483133047208</v>
      </c>
      <c r="BJ4166" s="23">
        <v>6.3055717520000041</v>
      </c>
      <c r="BK4166" s="14">
        <v>4.8581312603483751</v>
      </c>
      <c r="BL4166" t="s">
        <v>719</v>
      </c>
    </row>
    <row r="4167" spans="1:64">
      <c r="A4167" t="s">
        <v>5331</v>
      </c>
      <c r="B4167" t="s">
        <v>5324</v>
      </c>
      <c r="C4167" t="s">
        <v>719</v>
      </c>
      <c r="D4167" t="s">
        <v>942</v>
      </c>
      <c r="E4167">
        <v>2021</v>
      </c>
      <c r="F4167" s="23">
        <v>71.91</v>
      </c>
      <c r="G4167" s="23">
        <v>8.1999999999999993</v>
      </c>
      <c r="H4167" s="22">
        <v>16043</v>
      </c>
      <c r="I4167" s="34">
        <v>120.63</v>
      </c>
      <c r="J4167" s="22">
        <v>1</v>
      </c>
      <c r="K4167" s="22">
        <v>1</v>
      </c>
      <c r="L4167" s="23">
        <v>387</v>
      </c>
      <c r="M4167" s="23">
        <v>0.38700000000000001</v>
      </c>
      <c r="N4167" s="23">
        <v>2.3146469999999999</v>
      </c>
      <c r="O4167" s="14">
        <v>1.92</v>
      </c>
      <c r="P4167" s="22">
        <v>0</v>
      </c>
      <c r="Q4167" s="22">
        <v>0</v>
      </c>
      <c r="R4167" s="23">
        <v>0</v>
      </c>
      <c r="S4167" s="23">
        <v>0</v>
      </c>
      <c r="T4167" s="23">
        <v>0</v>
      </c>
      <c r="U4167" s="14">
        <v>0</v>
      </c>
      <c r="V4167" s="22">
        <v>0</v>
      </c>
      <c r="W4167" s="22">
        <v>0</v>
      </c>
      <c r="X4167" s="23">
        <v>0</v>
      </c>
      <c r="Y4167" s="23">
        <v>0</v>
      </c>
      <c r="Z4167" s="23">
        <v>0</v>
      </c>
      <c r="AA4167" s="14">
        <v>0</v>
      </c>
      <c r="AB4167" s="22">
        <v>1</v>
      </c>
      <c r="AC4167" s="22">
        <v>1</v>
      </c>
      <c r="AD4167" s="23">
        <v>81.846869100000006</v>
      </c>
      <c r="AE4167" s="23">
        <v>8.1846869000000003E-2</v>
      </c>
      <c r="AF4167" s="23">
        <v>0.11442192299999999</v>
      </c>
      <c r="AG4167" s="14">
        <v>0.09</v>
      </c>
      <c r="AH4167" s="22">
        <v>0</v>
      </c>
      <c r="AI4167" s="23">
        <v>0</v>
      </c>
      <c r="AJ4167" s="23">
        <v>0</v>
      </c>
      <c r="AK4167" s="23">
        <v>0</v>
      </c>
      <c r="AL4167" s="14">
        <v>0</v>
      </c>
      <c r="AM4167" s="22">
        <v>313</v>
      </c>
      <c r="AN4167" s="23">
        <v>4525.9589999999998</v>
      </c>
      <c r="AO4167" s="23">
        <v>4.5259590000000003</v>
      </c>
      <c r="AP4167" s="23">
        <v>4.0499318139999998</v>
      </c>
      <c r="AQ4167" s="14">
        <v>3.36</v>
      </c>
      <c r="AR4167" s="22">
        <v>313</v>
      </c>
      <c r="AS4167" s="23">
        <v>4525.9589999999998</v>
      </c>
      <c r="AT4167" s="23">
        <v>4.5259590000000003</v>
      </c>
      <c r="AU4167" s="23">
        <v>4.0499318139999998</v>
      </c>
      <c r="AV4167" s="14">
        <v>3.36</v>
      </c>
      <c r="AW4167" s="22">
        <v>3</v>
      </c>
      <c r="AX4167" s="22">
        <v>3</v>
      </c>
      <c r="AY4167" s="23">
        <v>48.5</v>
      </c>
      <c r="AZ4167" s="23">
        <v>4.8500000000000001E-2</v>
      </c>
      <c r="BA4167" s="23">
        <v>7.5044E-2</v>
      </c>
      <c r="BB4167" s="14">
        <v>0.06</v>
      </c>
      <c r="BC4167" s="22">
        <v>0</v>
      </c>
      <c r="BD4167" s="23">
        <v>0</v>
      </c>
      <c r="BE4167" s="23">
        <v>0</v>
      </c>
      <c r="BF4167" s="23">
        <v>0</v>
      </c>
      <c r="BG4167" s="14">
        <v>0</v>
      </c>
      <c r="BH4167" s="22">
        <v>318</v>
      </c>
      <c r="BI4167" s="23">
        <v>5.04</v>
      </c>
      <c r="BJ4167" s="23">
        <v>6.55</v>
      </c>
      <c r="BK4167" s="14">
        <v>5.43</v>
      </c>
      <c r="BL4167" t="s">
        <v>719</v>
      </c>
    </row>
    <row r="4168" spans="1:64">
      <c r="A4168" t="s">
        <v>5332</v>
      </c>
      <c r="B4168" t="s">
        <v>5324</v>
      </c>
      <c r="C4168" t="s">
        <v>719</v>
      </c>
      <c r="D4168" s="111" t="s">
        <v>942</v>
      </c>
      <c r="E4168" s="110">
        <v>2022</v>
      </c>
      <c r="F4168" s="23"/>
      <c r="G4168" s="23"/>
      <c r="H4168" s="22">
        <v>16422</v>
      </c>
      <c r="I4168" s="34">
        <v>119.01907184579446</v>
      </c>
      <c r="J4168" s="22">
        <v>1</v>
      </c>
      <c r="K4168" s="22">
        <v>1</v>
      </c>
      <c r="L4168" s="23">
        <v>387</v>
      </c>
      <c r="M4168" s="23">
        <v>0.38700000000000001</v>
      </c>
      <c r="N4168" s="23">
        <v>2.2902659999999999</v>
      </c>
      <c r="O4168" s="14">
        <v>1.9242848767694591</v>
      </c>
      <c r="P4168" s="22">
        <v>0</v>
      </c>
      <c r="Q4168" s="22">
        <v>0</v>
      </c>
      <c r="R4168" s="23">
        <v>0</v>
      </c>
      <c r="S4168" s="23">
        <v>0</v>
      </c>
      <c r="T4168" s="23">
        <v>0</v>
      </c>
      <c r="U4168" s="14">
        <v>0</v>
      </c>
      <c r="V4168" s="22">
        <v>0</v>
      </c>
      <c r="W4168" s="22">
        <v>0</v>
      </c>
      <c r="X4168" s="23">
        <v>0</v>
      </c>
      <c r="Y4168" s="23">
        <v>0</v>
      </c>
      <c r="Z4168" s="23">
        <v>0</v>
      </c>
      <c r="AA4168" s="14">
        <v>0</v>
      </c>
      <c r="AB4168" s="22">
        <v>1</v>
      </c>
      <c r="AC4168" s="22">
        <v>1</v>
      </c>
      <c r="AD4168" s="23">
        <v>72.435879828326193</v>
      </c>
      <c r="AE4168" s="23">
        <v>7.2435879828326194E-2</v>
      </c>
      <c r="AF4168" s="23">
        <v>0.10126536</v>
      </c>
      <c r="AG4168" s="14">
        <v>8.5083305078368587E-2</v>
      </c>
      <c r="AH4168" s="22">
        <v>0</v>
      </c>
      <c r="AI4168" s="23">
        <v>0</v>
      </c>
      <c r="AJ4168" s="23">
        <v>0</v>
      </c>
      <c r="AK4168" s="23">
        <v>0</v>
      </c>
      <c r="AL4168" s="14">
        <v>0</v>
      </c>
      <c r="AM4168" s="22">
        <v>367</v>
      </c>
      <c r="AN4168" s="23">
        <v>5020.9289999999983</v>
      </c>
      <c r="AO4168" s="23">
        <v>5.0209290000000033</v>
      </c>
      <c r="AP4168" s="23">
        <v>5.143258503685014</v>
      </c>
      <c r="AQ4168" s="14">
        <v>4.3213733932901208</v>
      </c>
      <c r="AR4168" s="22">
        <v>367</v>
      </c>
      <c r="AS4168" s="23">
        <v>5020.9290000000001</v>
      </c>
      <c r="AT4168" s="23">
        <v>5.0209289999999998</v>
      </c>
      <c r="AU4168" s="23">
        <v>5.1432585036850096</v>
      </c>
      <c r="AV4168" s="14">
        <v>4.3213733932901164</v>
      </c>
      <c r="AW4168" s="22">
        <v>3</v>
      </c>
      <c r="AX4168" s="22">
        <v>3</v>
      </c>
      <c r="AY4168" s="23">
        <v>48.5</v>
      </c>
      <c r="AZ4168" s="23">
        <v>4.8499999999999995E-2</v>
      </c>
      <c r="BA4168" s="23">
        <v>7.5044E-2</v>
      </c>
      <c r="BB4168" s="14">
        <v>6.305207966772737E-2</v>
      </c>
      <c r="BC4168" s="22">
        <v>0</v>
      </c>
      <c r="BD4168" s="23">
        <v>0</v>
      </c>
      <c r="BE4168" s="23">
        <v>0</v>
      </c>
      <c r="BF4168" s="23">
        <v>0</v>
      </c>
      <c r="BG4168" s="14">
        <v>0</v>
      </c>
      <c r="BH4168" s="22">
        <v>372</v>
      </c>
      <c r="BI4168" s="23">
        <v>5.5288648798283262</v>
      </c>
      <c r="BJ4168" s="23">
        <v>7.6098338636850098</v>
      </c>
      <c r="BK4168" s="14">
        <v>6.3937936548056715</v>
      </c>
      <c r="BL4168" t="s">
        <v>719</v>
      </c>
    </row>
    <row r="4169" spans="1:64">
      <c r="A4169" t="s">
        <v>5333</v>
      </c>
      <c r="B4169" t="s">
        <v>5324</v>
      </c>
      <c r="C4169" t="s">
        <v>719</v>
      </c>
      <c r="D4169" t="s">
        <v>942</v>
      </c>
      <c r="E4169">
        <v>2023</v>
      </c>
      <c r="F4169">
        <v>71.91</v>
      </c>
      <c r="G4169">
        <v>8.4</v>
      </c>
      <c r="H4169">
        <v>16576</v>
      </c>
      <c r="I4169">
        <v>119.01907184579446</v>
      </c>
      <c r="J4169">
        <v>1</v>
      </c>
      <c r="K4169">
        <v>1</v>
      </c>
      <c r="L4169">
        <v>387</v>
      </c>
      <c r="M4169">
        <v>0.38700000000000001</v>
      </c>
      <c r="N4169">
        <v>2.2902659999999999</v>
      </c>
      <c r="O4169">
        <v>1.9242848767694591</v>
      </c>
      <c r="P4169">
        <v>0</v>
      </c>
      <c r="Q4169">
        <v>0</v>
      </c>
      <c r="R4169">
        <v>0</v>
      </c>
      <c r="S4169">
        <v>0</v>
      </c>
      <c r="T4169">
        <v>0</v>
      </c>
      <c r="U4169">
        <v>0</v>
      </c>
      <c r="V4169">
        <v>0</v>
      </c>
      <c r="W4169">
        <v>0</v>
      </c>
      <c r="X4169">
        <v>0</v>
      </c>
      <c r="Y4169">
        <v>0</v>
      </c>
      <c r="Z4169">
        <v>0</v>
      </c>
      <c r="AA4169">
        <v>0</v>
      </c>
      <c r="AB4169">
        <v>1</v>
      </c>
      <c r="AC4169">
        <v>1</v>
      </c>
      <c r="AG4169">
        <v>0</v>
      </c>
      <c r="AL4169">
        <v>0</v>
      </c>
      <c r="AM4169">
        <v>520</v>
      </c>
      <c r="AN4169">
        <v>7118.4690000000001</v>
      </c>
      <c r="AO4169">
        <v>7.1184690000000002</v>
      </c>
      <c r="AP4169">
        <v>6.6770329999999998</v>
      </c>
      <c r="AQ4169">
        <v>5.6100529910458494</v>
      </c>
      <c r="AR4169">
        <v>570</v>
      </c>
      <c r="AS4169">
        <v>7153.0040000000099</v>
      </c>
      <c r="AT4169">
        <v>7.1530040000000099</v>
      </c>
      <c r="AU4169">
        <v>6.7094264483101904</v>
      </c>
      <c r="AV4169">
        <v>5.6372700141731684</v>
      </c>
      <c r="AW4169">
        <v>3</v>
      </c>
      <c r="AX4169">
        <v>3</v>
      </c>
      <c r="AY4169">
        <v>48.5</v>
      </c>
      <c r="AZ4169">
        <v>4.8500000000000001E-2</v>
      </c>
      <c r="BA4169">
        <v>7.5044E-2</v>
      </c>
      <c r="BB4169">
        <v>6.305207966772737E-2</v>
      </c>
      <c r="BC4169">
        <v>0</v>
      </c>
      <c r="BD4169">
        <v>0</v>
      </c>
      <c r="BE4169">
        <v>0</v>
      </c>
      <c r="BF4169">
        <v>0</v>
      </c>
      <c r="BG4169">
        <v>0</v>
      </c>
      <c r="BH4169">
        <v>575</v>
      </c>
      <c r="BI4169">
        <v>7.5885040000000092</v>
      </c>
      <c r="BJ4169">
        <v>9.0747364483101904</v>
      </c>
      <c r="BK4169">
        <v>7.6246069706103548</v>
      </c>
      <c r="BL4169" t="s">
        <v>719</v>
      </c>
    </row>
    <row r="4170" spans="1:64">
      <c r="A4170" t="s">
        <v>5334</v>
      </c>
      <c r="B4170" t="s">
        <v>5324</v>
      </c>
      <c r="C4170" t="s">
        <v>719</v>
      </c>
      <c r="D4170" t="s">
        <v>942</v>
      </c>
      <c r="E4170">
        <v>2024</v>
      </c>
      <c r="F4170">
        <v>71.91</v>
      </c>
      <c r="G4170">
        <v>8.52</v>
      </c>
      <c r="H4170">
        <v>16450</v>
      </c>
      <c r="I4170">
        <v>112.79926453631526</v>
      </c>
      <c r="J4170">
        <v>1</v>
      </c>
      <c r="K4170">
        <v>1</v>
      </c>
      <c r="L4170">
        <v>387</v>
      </c>
      <c r="M4170">
        <v>0.38700000000000001</v>
      </c>
      <c r="N4170">
        <v>2.2902659999999999</v>
      </c>
      <c r="O4170">
        <v>2.0303908978614467</v>
      </c>
      <c r="P4170">
        <v>0</v>
      </c>
      <c r="Q4170">
        <v>0</v>
      </c>
      <c r="R4170">
        <v>0</v>
      </c>
      <c r="S4170">
        <v>0</v>
      </c>
      <c r="T4170">
        <v>0</v>
      </c>
      <c r="U4170">
        <v>0</v>
      </c>
      <c r="V4170">
        <v>0</v>
      </c>
      <c r="W4170">
        <v>0</v>
      </c>
      <c r="X4170">
        <v>0</v>
      </c>
      <c r="Y4170">
        <v>0</v>
      </c>
      <c r="Z4170">
        <v>0</v>
      </c>
      <c r="AA4170">
        <v>0</v>
      </c>
      <c r="AB4170">
        <v>1</v>
      </c>
      <c r="AC4170">
        <v>1</v>
      </c>
      <c r="AD4170">
        <v>74.413545064377672</v>
      </c>
      <c r="AE4170">
        <v>7.4413545064377667E-2</v>
      </c>
      <c r="AF4170">
        <v>0.104030136</v>
      </c>
      <c r="AG4170">
        <v>9.222589919148623E-2</v>
      </c>
      <c r="AH4170">
        <v>0</v>
      </c>
      <c r="AI4170">
        <v>0</v>
      </c>
      <c r="AJ4170">
        <v>0</v>
      </c>
      <c r="AK4170">
        <v>0</v>
      </c>
      <c r="AL4170">
        <v>0</v>
      </c>
      <c r="AM4170">
        <v>654</v>
      </c>
      <c r="AN4170">
        <v>8774.2089999999844</v>
      </c>
      <c r="AO4170">
        <v>8.7742089999999937</v>
      </c>
      <c r="AP4170">
        <v>7.9138434972319134</v>
      </c>
      <c r="AQ4170">
        <v>7.0158644471339473</v>
      </c>
      <c r="AR4170">
        <v>793</v>
      </c>
      <c r="AS4170">
        <v>8892.1209999999828</v>
      </c>
      <c r="AT4170">
        <v>8.8921210000000173</v>
      </c>
      <c r="AU4170">
        <v>8.0201934957839711</v>
      </c>
      <c r="AV4170">
        <v>7.1101469754724356</v>
      </c>
      <c r="AW4170">
        <v>3</v>
      </c>
      <c r="AX4170">
        <v>3</v>
      </c>
      <c r="AY4170">
        <v>48.5</v>
      </c>
      <c r="AZ4170">
        <v>4.8499999999999995E-2</v>
      </c>
      <c r="BA4170">
        <v>7.5044E-2</v>
      </c>
      <c r="BB4170">
        <v>6.652880256665139E-2</v>
      </c>
      <c r="BC4170">
        <v>0</v>
      </c>
      <c r="BD4170">
        <v>0</v>
      </c>
      <c r="BE4170">
        <v>0</v>
      </c>
      <c r="BF4170">
        <v>0</v>
      </c>
      <c r="BG4170">
        <v>0</v>
      </c>
      <c r="BH4170">
        <v>798</v>
      </c>
      <c r="BI4170">
        <v>9.4020345450643958</v>
      </c>
      <c r="BJ4170">
        <v>10.489533631783971</v>
      </c>
      <c r="BK4170">
        <v>9.2992925750920197</v>
      </c>
      <c r="BL4170" t="s">
        <v>719</v>
      </c>
    </row>
    <row r="4171" spans="1:64">
      <c r="A4171" t="s">
        <v>5335</v>
      </c>
      <c r="B4171" t="s">
        <v>5336</v>
      </c>
      <c r="C4171" t="s">
        <v>720</v>
      </c>
      <c r="D4171" t="s">
        <v>942</v>
      </c>
      <c r="E4171">
        <v>2012</v>
      </c>
      <c r="F4171" s="23">
        <v>87.02</v>
      </c>
      <c r="G4171" s="23">
        <v>24.43</v>
      </c>
      <c r="H4171" s="22">
        <v>73336</v>
      </c>
      <c r="I4171" s="34">
        <v>608.59212099999991</v>
      </c>
      <c r="J4171" s="22">
        <v>0</v>
      </c>
      <c r="K4171" s="22" t="s">
        <v>782</v>
      </c>
      <c r="L4171" s="23">
        <v>0</v>
      </c>
      <c r="M4171" s="23">
        <v>0</v>
      </c>
      <c r="N4171" s="23">
        <v>0</v>
      </c>
      <c r="O4171" s="14">
        <v>0</v>
      </c>
      <c r="P4171" s="22">
        <v>0</v>
      </c>
      <c r="Q4171" s="22" t="s">
        <v>782</v>
      </c>
      <c r="R4171" s="23">
        <v>0</v>
      </c>
      <c r="S4171" s="23">
        <v>0</v>
      </c>
      <c r="T4171" s="23">
        <v>0</v>
      </c>
      <c r="U4171" s="14">
        <v>0</v>
      </c>
      <c r="V4171" s="22">
        <v>0</v>
      </c>
      <c r="W4171" s="22" t="s">
        <v>782</v>
      </c>
      <c r="X4171" s="23">
        <v>0</v>
      </c>
      <c r="Y4171" s="23">
        <v>0</v>
      </c>
      <c r="Z4171" s="23">
        <v>0</v>
      </c>
      <c r="AA4171" s="14">
        <v>0</v>
      </c>
      <c r="AB4171" s="22">
        <v>0</v>
      </c>
      <c r="AC4171" s="22" t="s">
        <v>782</v>
      </c>
      <c r="AD4171" s="23">
        <v>0</v>
      </c>
      <c r="AE4171" s="23">
        <v>0</v>
      </c>
      <c r="AF4171" s="23">
        <v>0</v>
      </c>
      <c r="AG4171" s="14">
        <v>0</v>
      </c>
      <c r="AH4171" s="22" t="s">
        <v>782</v>
      </c>
      <c r="AI4171" s="23" t="s">
        <v>782</v>
      </c>
      <c r="AJ4171" s="23" t="s">
        <v>782</v>
      </c>
      <c r="AK4171" s="23" t="s">
        <v>782</v>
      </c>
      <c r="AL4171" s="14" t="s">
        <v>782</v>
      </c>
      <c r="AM4171" s="22" t="s">
        <v>782</v>
      </c>
      <c r="AN4171" s="23" t="s">
        <v>782</v>
      </c>
      <c r="AO4171" s="23" t="s">
        <v>782</v>
      </c>
      <c r="AP4171" s="23" t="s">
        <v>782</v>
      </c>
      <c r="AQ4171" s="14" t="s">
        <v>782</v>
      </c>
      <c r="AR4171" s="22">
        <v>233</v>
      </c>
      <c r="AS4171" s="23">
        <v>3400.2889999999989</v>
      </c>
      <c r="AT4171" s="23">
        <v>3.400288999999999</v>
      </c>
      <c r="AU4171" s="23">
        <v>2.5176849999999997</v>
      </c>
      <c r="AV4171" s="14">
        <v>0.41369004184002578</v>
      </c>
      <c r="AW4171" s="22">
        <v>2</v>
      </c>
      <c r="AX4171" s="22" t="s">
        <v>782</v>
      </c>
      <c r="AY4171" s="23">
        <v>440</v>
      </c>
      <c r="AZ4171" s="23">
        <v>0.44</v>
      </c>
      <c r="BA4171" s="23">
        <v>0.92164000000000001</v>
      </c>
      <c r="BB4171" s="14">
        <v>0.15143804334594729</v>
      </c>
      <c r="BC4171" s="22">
        <v>1</v>
      </c>
      <c r="BD4171" s="23">
        <v>600</v>
      </c>
      <c r="BE4171" s="23">
        <v>0.6</v>
      </c>
      <c r="BF4171" s="23">
        <v>0.95819999999999994</v>
      </c>
      <c r="BG4171" s="14">
        <v>0.15744535082471106</v>
      </c>
      <c r="BH4171" s="22">
        <v>236</v>
      </c>
      <c r="BI4171" s="23">
        <v>4.440288999999999</v>
      </c>
      <c r="BJ4171" s="23">
        <v>4.3975249999999999</v>
      </c>
      <c r="BK4171" s="14">
        <v>0.72257343601068413</v>
      </c>
      <c r="BL4171" t="s">
        <v>720</v>
      </c>
    </row>
    <row r="4172" spans="1:64">
      <c r="A4172" t="s">
        <v>5337</v>
      </c>
      <c r="B4172" t="s">
        <v>5336</v>
      </c>
      <c r="C4172" t="s">
        <v>720</v>
      </c>
      <c r="D4172" t="s">
        <v>942</v>
      </c>
      <c r="E4172">
        <v>2015</v>
      </c>
      <c r="F4172" s="23">
        <v>87.02</v>
      </c>
      <c r="G4172" s="23">
        <v>24.27</v>
      </c>
      <c r="H4172" s="22">
        <v>73354</v>
      </c>
      <c r="I4172" s="34">
        <v>594.11366803835642</v>
      </c>
      <c r="J4172" s="13">
        <v>1</v>
      </c>
      <c r="K4172" s="13">
        <v>1</v>
      </c>
      <c r="L4172" s="19">
        <v>1200</v>
      </c>
      <c r="M4172" s="35">
        <v>1.2</v>
      </c>
      <c r="N4172" s="19">
        <v>7.1776259782195995</v>
      </c>
      <c r="O4172" s="17">
        <v>1.2081233548991852</v>
      </c>
      <c r="P4172" s="36">
        <v>1</v>
      </c>
      <c r="Q4172" s="37">
        <v>1</v>
      </c>
      <c r="R4172" s="38">
        <v>0</v>
      </c>
      <c r="S4172" s="27">
        <v>0</v>
      </c>
      <c r="T4172" s="23">
        <v>0</v>
      </c>
      <c r="U4172" s="17">
        <v>0</v>
      </c>
      <c r="V4172" s="22">
        <v>0</v>
      </c>
      <c r="W4172" s="22">
        <v>0</v>
      </c>
      <c r="X4172" s="23">
        <v>0</v>
      </c>
      <c r="Y4172" s="27">
        <v>0</v>
      </c>
      <c r="Z4172" s="27">
        <v>0</v>
      </c>
      <c r="AA4172" s="14">
        <v>0</v>
      </c>
      <c r="AB4172" s="39">
        <v>1</v>
      </c>
      <c r="AC4172" s="22" t="s">
        <v>782</v>
      </c>
      <c r="AD4172" s="23">
        <v>160</v>
      </c>
      <c r="AE4172" s="23">
        <v>0.16</v>
      </c>
      <c r="AF4172" s="23">
        <v>0.75658000000000003</v>
      </c>
      <c r="AG4172" s="14">
        <v>0.12734600139701796</v>
      </c>
      <c r="AH4172" s="22" t="s">
        <v>782</v>
      </c>
      <c r="AI4172" s="23" t="s">
        <v>782</v>
      </c>
      <c r="AJ4172" s="23" t="s">
        <v>782</v>
      </c>
      <c r="AK4172" s="23" t="s">
        <v>782</v>
      </c>
      <c r="AL4172" s="14" t="s">
        <v>782</v>
      </c>
      <c r="AM4172" s="22" t="s">
        <v>782</v>
      </c>
      <c r="AN4172" s="23" t="s">
        <v>782</v>
      </c>
      <c r="AO4172" s="23" t="s">
        <v>782</v>
      </c>
      <c r="AP4172" s="23" t="s">
        <v>782</v>
      </c>
      <c r="AQ4172" s="14" t="s">
        <v>782</v>
      </c>
      <c r="AR4172" s="40">
        <v>287</v>
      </c>
      <c r="AS4172" s="41">
        <v>4029.123999999998</v>
      </c>
      <c r="AT4172" s="23">
        <v>4.0291239999999977</v>
      </c>
      <c r="AU4172" s="23">
        <v>3.578517942421044</v>
      </c>
      <c r="AV4172" s="14">
        <v>0.60232883620344724</v>
      </c>
      <c r="AW4172" s="22">
        <v>3</v>
      </c>
      <c r="AX4172" s="22" t="s">
        <v>782</v>
      </c>
      <c r="AY4172" s="23">
        <v>431</v>
      </c>
      <c r="AZ4172" s="23">
        <v>0.43099999999999999</v>
      </c>
      <c r="BA4172" s="23">
        <v>1.1230757303656485</v>
      </c>
      <c r="BB4172" s="14">
        <v>0.1890338147031389</v>
      </c>
      <c r="BC4172" s="42">
        <v>1</v>
      </c>
      <c r="BD4172" s="43">
        <v>600</v>
      </c>
      <c r="BE4172" s="44">
        <v>0.6</v>
      </c>
      <c r="BF4172" s="23">
        <v>0.95220000000000005</v>
      </c>
      <c r="BG4172" s="14">
        <v>0.16027236053059887</v>
      </c>
      <c r="BH4172" s="22">
        <v>294</v>
      </c>
      <c r="BI4172" s="23">
        <v>6.4201239999999977</v>
      </c>
      <c r="BJ4172" s="23">
        <v>13.587999651006292</v>
      </c>
      <c r="BK4172" s="14">
        <v>2.287104367733388</v>
      </c>
      <c r="BL4172" t="s">
        <v>720</v>
      </c>
    </row>
    <row r="4173" spans="1:64">
      <c r="A4173" t="s">
        <v>5338</v>
      </c>
      <c r="B4173" t="s">
        <v>5336</v>
      </c>
      <c r="C4173" t="s">
        <v>720</v>
      </c>
      <c r="D4173" t="s">
        <v>942</v>
      </c>
      <c r="E4173">
        <v>2016</v>
      </c>
      <c r="F4173" s="23">
        <v>87.02</v>
      </c>
      <c r="G4173" s="23">
        <v>24.1</v>
      </c>
      <c r="H4173" s="22">
        <v>73164</v>
      </c>
      <c r="I4173" s="34">
        <v>623.68602171916007</v>
      </c>
      <c r="J4173" s="13">
        <v>1</v>
      </c>
      <c r="K4173" s="13">
        <v>1</v>
      </c>
      <c r="L4173" s="19">
        <v>1200</v>
      </c>
      <c r="M4173" s="35">
        <v>1.2</v>
      </c>
      <c r="N4173" s="19">
        <v>7.1772</v>
      </c>
      <c r="O4173" s="17">
        <v>1.1507713416786862</v>
      </c>
      <c r="P4173" s="13">
        <v>1</v>
      </c>
      <c r="Q4173" s="13">
        <v>1</v>
      </c>
      <c r="R4173" s="19">
        <v>0</v>
      </c>
      <c r="S4173" s="27">
        <v>0</v>
      </c>
      <c r="T4173" s="19">
        <v>0</v>
      </c>
      <c r="U4173" s="17">
        <v>0</v>
      </c>
      <c r="V4173" s="13">
        <v>0</v>
      </c>
      <c r="W4173" s="13">
        <v>0</v>
      </c>
      <c r="X4173" s="19">
        <v>0</v>
      </c>
      <c r="Y4173" s="27">
        <v>0</v>
      </c>
      <c r="Z4173" s="19">
        <v>0</v>
      </c>
      <c r="AA4173" s="14">
        <v>0</v>
      </c>
      <c r="AB4173" s="13">
        <v>1</v>
      </c>
      <c r="AC4173" s="22" t="s">
        <v>782</v>
      </c>
      <c r="AD4173" s="19">
        <v>160</v>
      </c>
      <c r="AE4173" s="23">
        <v>0.16</v>
      </c>
      <c r="AF4173" s="19">
        <v>1.2644499</v>
      </c>
      <c r="AG4173" s="14">
        <v>0.20273821377535536</v>
      </c>
      <c r="AH4173" s="22" t="s">
        <v>782</v>
      </c>
      <c r="AI4173" s="23" t="s">
        <v>782</v>
      </c>
      <c r="AJ4173" s="23" t="s">
        <v>782</v>
      </c>
      <c r="AK4173" s="23" t="s">
        <v>782</v>
      </c>
      <c r="AL4173" s="14" t="s">
        <v>782</v>
      </c>
      <c r="AM4173" s="22" t="s">
        <v>782</v>
      </c>
      <c r="AN4173" s="23" t="s">
        <v>782</v>
      </c>
      <c r="AO4173" s="23" t="s">
        <v>782</v>
      </c>
      <c r="AP4173" s="23" t="s">
        <v>782</v>
      </c>
      <c r="AQ4173" s="14" t="s">
        <v>782</v>
      </c>
      <c r="AR4173" s="13">
        <v>306</v>
      </c>
      <c r="AS4173" s="19">
        <v>4193.5289999999995</v>
      </c>
      <c r="AT4173" s="23">
        <v>4.1935289999999998</v>
      </c>
      <c r="AU4173" s="19">
        <v>3.7238537520000072</v>
      </c>
      <c r="AV4173" s="14">
        <v>0.59707186345709429</v>
      </c>
      <c r="AW4173" s="13">
        <v>4</v>
      </c>
      <c r="AX4173" s="22" t="s">
        <v>782</v>
      </c>
      <c r="AY4173" s="19">
        <v>497</v>
      </c>
      <c r="AZ4173" s="23">
        <v>0.497</v>
      </c>
      <c r="BA4173" s="19">
        <v>1.645408</v>
      </c>
      <c r="BB4173" s="14">
        <v>0.26381992584417924</v>
      </c>
      <c r="BC4173" s="13">
        <v>1</v>
      </c>
      <c r="BD4173" s="19">
        <v>600</v>
      </c>
      <c r="BE4173" s="44">
        <v>0.6</v>
      </c>
      <c r="BF4173" s="19">
        <v>0.96479999999999999</v>
      </c>
      <c r="BG4173" s="14">
        <v>0.1546932216535134</v>
      </c>
      <c r="BH4173" s="22">
        <v>314</v>
      </c>
      <c r="BI4173" s="23">
        <v>6.6505289999999997</v>
      </c>
      <c r="BJ4173" s="23">
        <v>14.775711652000007</v>
      </c>
      <c r="BK4173" s="14">
        <v>2.3690945664088288</v>
      </c>
      <c r="BL4173" t="s">
        <v>720</v>
      </c>
    </row>
    <row r="4174" spans="1:64">
      <c r="A4174" t="s">
        <v>5339</v>
      </c>
      <c r="B4174" t="s">
        <v>5336</v>
      </c>
      <c r="C4174" t="s">
        <v>720</v>
      </c>
      <c r="D4174" t="s">
        <v>942</v>
      </c>
      <c r="E4174">
        <v>2017</v>
      </c>
      <c r="F4174" s="23">
        <v>87.02</v>
      </c>
      <c r="G4174" s="23">
        <v>23.81</v>
      </c>
      <c r="H4174" s="22">
        <v>72894</v>
      </c>
      <c r="I4174" s="34">
        <v>572.58313275235662</v>
      </c>
      <c r="J4174" s="13">
        <v>1</v>
      </c>
      <c r="K4174" s="13">
        <v>1</v>
      </c>
      <c r="L4174" s="19">
        <v>1200</v>
      </c>
      <c r="M4174" s="19">
        <v>1.2</v>
      </c>
      <c r="N4174" s="19">
        <v>7.1772</v>
      </c>
      <c r="O4174" s="17">
        <v>1.2534773711373286</v>
      </c>
      <c r="P4174" s="13">
        <v>1</v>
      </c>
      <c r="Q4174" s="13">
        <v>1</v>
      </c>
      <c r="R4174" s="19">
        <v>0</v>
      </c>
      <c r="S4174" s="19">
        <v>0</v>
      </c>
      <c r="T4174" s="19">
        <v>0</v>
      </c>
      <c r="U4174" s="17">
        <v>0</v>
      </c>
      <c r="V4174" s="13">
        <v>0</v>
      </c>
      <c r="W4174" s="13">
        <v>0</v>
      </c>
      <c r="X4174" s="19">
        <v>0</v>
      </c>
      <c r="Y4174" s="19">
        <v>0</v>
      </c>
      <c r="Z4174" s="19">
        <v>0</v>
      </c>
      <c r="AA4174" s="14">
        <v>0</v>
      </c>
      <c r="AB4174" s="13">
        <v>1</v>
      </c>
      <c r="AC4174" s="22" t="s">
        <v>782</v>
      </c>
      <c r="AD4174" s="19">
        <v>160</v>
      </c>
      <c r="AE4174" s="19">
        <v>0.16</v>
      </c>
      <c r="AF4174" s="19">
        <v>0.78572340000000007</v>
      </c>
      <c r="AG4174" s="14">
        <v>0.13722433565639577</v>
      </c>
      <c r="AH4174" s="22" t="s">
        <v>782</v>
      </c>
      <c r="AI4174" s="23" t="s">
        <v>782</v>
      </c>
      <c r="AJ4174" s="23" t="s">
        <v>782</v>
      </c>
      <c r="AK4174" s="23" t="s">
        <v>782</v>
      </c>
      <c r="AL4174" s="14" t="s">
        <v>782</v>
      </c>
      <c r="AM4174" s="22" t="s">
        <v>782</v>
      </c>
      <c r="AN4174" s="23" t="s">
        <v>782</v>
      </c>
      <c r="AO4174" s="23" t="s">
        <v>782</v>
      </c>
      <c r="AP4174" s="23" t="s">
        <v>782</v>
      </c>
      <c r="AQ4174" s="14" t="s">
        <v>782</v>
      </c>
      <c r="AR4174" s="13">
        <v>344</v>
      </c>
      <c r="AS4174" s="19">
        <v>4506.1740000000009</v>
      </c>
      <c r="AT4174" s="19">
        <v>4.5061739999999997</v>
      </c>
      <c r="AU4174" s="19">
        <v>4.0014825120000079</v>
      </c>
      <c r="AV4174" s="14">
        <v>0.69884743072420497</v>
      </c>
      <c r="AW4174" s="13">
        <v>4</v>
      </c>
      <c r="AX4174" s="22" t="s">
        <v>782</v>
      </c>
      <c r="AY4174" s="19">
        <v>435.19273299999998</v>
      </c>
      <c r="AZ4174" s="19">
        <v>0.435192733</v>
      </c>
      <c r="BA4174" s="19">
        <v>0.69978991466400009</v>
      </c>
      <c r="BB4174" s="14">
        <v>0.12221629919487353</v>
      </c>
      <c r="BC4174" s="13">
        <v>2</v>
      </c>
      <c r="BD4174" s="19">
        <v>3600</v>
      </c>
      <c r="BE4174" s="19">
        <v>3.6</v>
      </c>
      <c r="BF4174" s="19">
        <v>8.8481914590503603</v>
      </c>
      <c r="BG4174" s="14">
        <v>1.5453112313172559</v>
      </c>
      <c r="BH4174" s="22">
        <v>353</v>
      </c>
      <c r="BI4174" s="23">
        <v>9.9013667329999997</v>
      </c>
      <c r="BJ4174" s="23">
        <v>21.512387285714368</v>
      </c>
      <c r="BK4174" s="14">
        <v>3.7570766680300589</v>
      </c>
      <c r="BL4174" t="s">
        <v>720</v>
      </c>
    </row>
    <row r="4175" spans="1:64">
      <c r="A4175" t="s">
        <v>5340</v>
      </c>
      <c r="B4175" t="s">
        <v>5336</v>
      </c>
      <c r="C4175" t="s">
        <v>720</v>
      </c>
      <c r="D4175" t="s">
        <v>942</v>
      </c>
      <c r="E4175">
        <v>2018</v>
      </c>
      <c r="F4175" s="23">
        <v>87.02</v>
      </c>
      <c r="G4175" s="23">
        <v>23.32</v>
      </c>
      <c r="H4175" s="22">
        <v>72611</v>
      </c>
      <c r="I4175" s="34">
        <v>572.62382807096026</v>
      </c>
      <c r="J4175" s="13">
        <v>1</v>
      </c>
      <c r="K4175" s="13">
        <v>1</v>
      </c>
      <c r="L4175" s="19">
        <v>1200</v>
      </c>
      <c r="M4175" s="19">
        <v>1.2</v>
      </c>
      <c r="N4175" s="19">
        <v>7.1772</v>
      </c>
      <c r="O4175" s="17">
        <v>1.2533882888140297</v>
      </c>
      <c r="P4175" s="13">
        <v>0</v>
      </c>
      <c r="Q4175" s="13">
        <v>0</v>
      </c>
      <c r="R4175" s="19">
        <v>0</v>
      </c>
      <c r="S4175" s="19">
        <v>0</v>
      </c>
      <c r="T4175" s="19">
        <v>0</v>
      </c>
      <c r="U4175" s="17">
        <v>0</v>
      </c>
      <c r="V4175" s="13">
        <v>0</v>
      </c>
      <c r="W4175" s="13">
        <v>0</v>
      </c>
      <c r="X4175" s="19">
        <v>0</v>
      </c>
      <c r="Y4175" s="19">
        <v>0</v>
      </c>
      <c r="Z4175" s="19">
        <v>0</v>
      </c>
      <c r="AA4175" s="14">
        <v>0</v>
      </c>
      <c r="AB4175" s="13">
        <v>1</v>
      </c>
      <c r="AC4175" s="22" t="s">
        <v>782</v>
      </c>
      <c r="AD4175" s="19">
        <v>160</v>
      </c>
      <c r="AE4175" s="19">
        <v>0.16</v>
      </c>
      <c r="AF4175" s="19">
        <v>1.5091731269999999</v>
      </c>
      <c r="AG4175" s="14">
        <v>0.26355402150903529</v>
      </c>
      <c r="AH4175" s="22" t="s">
        <v>782</v>
      </c>
      <c r="AI4175" s="23" t="s">
        <v>782</v>
      </c>
      <c r="AJ4175" s="23" t="s">
        <v>782</v>
      </c>
      <c r="AK4175" s="23" t="s">
        <v>782</v>
      </c>
      <c r="AL4175" s="14" t="s">
        <v>782</v>
      </c>
      <c r="AM4175" s="22" t="s">
        <v>782</v>
      </c>
      <c r="AN4175" s="23" t="s">
        <v>782</v>
      </c>
      <c r="AO4175" s="23" t="s">
        <v>782</v>
      </c>
      <c r="AP4175" s="23" t="s">
        <v>782</v>
      </c>
      <c r="AQ4175" s="14" t="s">
        <v>782</v>
      </c>
      <c r="AR4175" s="13">
        <v>374</v>
      </c>
      <c r="AS4175" s="19">
        <v>5755.0439999999999</v>
      </c>
      <c r="AT4175" s="19">
        <v>5.7550440000000007</v>
      </c>
      <c r="AU4175" s="19">
        <v>5.1104790720000075</v>
      </c>
      <c r="AV4175" s="14">
        <v>0.89246706502173545</v>
      </c>
      <c r="AW4175" s="13">
        <v>4</v>
      </c>
      <c r="AX4175" s="22" t="s">
        <v>782</v>
      </c>
      <c r="AY4175" s="19">
        <v>497</v>
      </c>
      <c r="AZ4175" s="19">
        <v>0.497</v>
      </c>
      <c r="BA4175" s="19">
        <v>1.645408</v>
      </c>
      <c r="BB4175" s="14">
        <v>0.28734535996222971</v>
      </c>
      <c r="BC4175" s="13">
        <v>2</v>
      </c>
      <c r="BD4175" s="19">
        <v>3600</v>
      </c>
      <c r="BE4175" s="19">
        <v>3.6</v>
      </c>
      <c r="BF4175" s="19">
        <v>8.8190861367911353</v>
      </c>
      <c r="BG4175" s="14">
        <v>1.5401186091924668</v>
      </c>
      <c r="BH4175" s="22">
        <v>382</v>
      </c>
      <c r="BI4175" s="23">
        <v>11.212044000000001</v>
      </c>
      <c r="BJ4175" s="23">
        <v>24.261346335791142</v>
      </c>
      <c r="BK4175" s="14">
        <v>4.2368733444994975</v>
      </c>
      <c r="BL4175" t="s">
        <v>720</v>
      </c>
    </row>
    <row r="4176" spans="1:64">
      <c r="A4176" t="s">
        <v>5341</v>
      </c>
      <c r="B4176" t="s">
        <v>5336</v>
      </c>
      <c r="C4176" t="s">
        <v>720</v>
      </c>
      <c r="D4176" t="s">
        <v>942</v>
      </c>
      <c r="E4176">
        <v>2019</v>
      </c>
      <c r="F4176" s="23">
        <v>87.02</v>
      </c>
      <c r="G4176" s="23">
        <v>23.21</v>
      </c>
      <c r="H4176" s="22">
        <v>72313</v>
      </c>
      <c r="I4176" s="34">
        <v>582.25980085153049</v>
      </c>
      <c r="J4176" s="22">
        <v>1</v>
      </c>
      <c r="K4176" s="22">
        <v>1</v>
      </c>
      <c r="L4176" s="23">
        <v>1200</v>
      </c>
      <c r="M4176" s="23">
        <v>1.2</v>
      </c>
      <c r="N4176" s="23">
        <v>7.1772</v>
      </c>
      <c r="O4176" s="14">
        <v>1.2326456316413474</v>
      </c>
      <c r="P4176" s="22">
        <v>0</v>
      </c>
      <c r="Q4176" s="22">
        <v>0</v>
      </c>
      <c r="R4176" s="23">
        <v>0</v>
      </c>
      <c r="S4176" s="23">
        <v>0</v>
      </c>
      <c r="T4176" s="23">
        <v>0</v>
      </c>
      <c r="U4176" s="14">
        <v>0</v>
      </c>
      <c r="V4176" s="22">
        <v>0</v>
      </c>
      <c r="W4176" s="22">
        <v>0</v>
      </c>
      <c r="X4176" s="23">
        <v>0</v>
      </c>
      <c r="Y4176" s="23">
        <v>0</v>
      </c>
      <c r="Z4176" s="23">
        <v>0</v>
      </c>
      <c r="AA4176" s="14">
        <v>0</v>
      </c>
      <c r="AB4176" s="22">
        <v>1</v>
      </c>
      <c r="AC4176" s="22">
        <v>1</v>
      </c>
      <c r="AD4176" s="23">
        <v>160</v>
      </c>
      <c r="AE4176" s="23">
        <v>0.16</v>
      </c>
      <c r="AF4176" s="23">
        <v>1.4579923049999999</v>
      </c>
      <c r="AG4176" s="14">
        <v>0.2504023638361686</v>
      </c>
      <c r="AH4176" s="22">
        <v>0</v>
      </c>
      <c r="AI4176" s="23">
        <v>0</v>
      </c>
      <c r="AJ4176" s="23">
        <v>0</v>
      </c>
      <c r="AK4176" s="23">
        <v>0</v>
      </c>
      <c r="AL4176" s="14">
        <v>0</v>
      </c>
      <c r="AM4176" s="22">
        <v>411</v>
      </c>
      <c r="AN4176" s="23">
        <v>7097.8990000000003</v>
      </c>
      <c r="AO4176" s="23">
        <v>7.0978990000000017</v>
      </c>
      <c r="AP4176" s="23">
        <v>6.3029343120000059</v>
      </c>
      <c r="AQ4176" s="14">
        <v>1.0824951856168379</v>
      </c>
      <c r="AR4176" s="22">
        <v>411</v>
      </c>
      <c r="AS4176" s="23">
        <v>7097.8990000000003</v>
      </c>
      <c r="AT4176" s="23">
        <v>7.0978990000000017</v>
      </c>
      <c r="AU4176" s="23">
        <v>6.3029343120000059</v>
      </c>
      <c r="AV4176" s="14">
        <v>1.0824951856168379</v>
      </c>
      <c r="AW4176" s="22">
        <v>4</v>
      </c>
      <c r="AX4176" s="22" t="s">
        <v>782</v>
      </c>
      <c r="AY4176" s="23">
        <v>497</v>
      </c>
      <c r="AZ4176" s="23">
        <v>0.497</v>
      </c>
      <c r="BA4176" s="23">
        <v>1.645408</v>
      </c>
      <c r="BB4176" s="14">
        <v>0.28259000494172187</v>
      </c>
      <c r="BC4176" s="22">
        <v>2</v>
      </c>
      <c r="BD4176" s="23">
        <v>3600</v>
      </c>
      <c r="BE4176" s="23">
        <v>3.6</v>
      </c>
      <c r="BF4176" s="23">
        <v>8.5537680409508816</v>
      </c>
      <c r="BG4176" s="14">
        <v>1.4690638145448742</v>
      </c>
      <c r="BH4176" s="22">
        <v>419</v>
      </c>
      <c r="BI4176" s="23">
        <v>12.554899000000002</v>
      </c>
      <c r="BJ4176" s="23">
        <v>25.137302657950887</v>
      </c>
      <c r="BK4176" s="14">
        <v>4.3171970005809506</v>
      </c>
      <c r="BL4176" t="s">
        <v>720</v>
      </c>
    </row>
    <row r="4177" spans="1:64">
      <c r="A4177" t="s">
        <v>5342</v>
      </c>
      <c r="B4177" t="s">
        <v>5336</v>
      </c>
      <c r="C4177" t="s">
        <v>720</v>
      </c>
      <c r="D4177" t="s">
        <v>942</v>
      </c>
      <c r="E4177">
        <v>2020</v>
      </c>
      <c r="F4177" s="23">
        <v>87.02</v>
      </c>
      <c r="G4177" s="23">
        <v>23.23</v>
      </c>
      <c r="H4177" s="22">
        <v>71911</v>
      </c>
      <c r="I4177" s="34">
        <v>582.28219591339519</v>
      </c>
      <c r="J4177" s="22">
        <v>1</v>
      </c>
      <c r="K4177" s="22">
        <v>1</v>
      </c>
      <c r="L4177" s="23">
        <v>1200</v>
      </c>
      <c r="M4177" s="23">
        <v>1.2</v>
      </c>
      <c r="N4177" s="23">
        <v>7.1772</v>
      </c>
      <c r="O4177" s="14">
        <v>1.2325982230560057</v>
      </c>
      <c r="P4177" s="22">
        <v>0</v>
      </c>
      <c r="Q4177" s="22">
        <v>0</v>
      </c>
      <c r="R4177" s="23">
        <v>0</v>
      </c>
      <c r="S4177" s="23">
        <v>0</v>
      </c>
      <c r="T4177" s="23">
        <v>0</v>
      </c>
      <c r="U4177" s="14">
        <v>0</v>
      </c>
      <c r="V4177" s="22">
        <v>0</v>
      </c>
      <c r="W4177" s="22">
        <v>0</v>
      </c>
      <c r="X4177" s="23">
        <v>0</v>
      </c>
      <c r="Y4177" s="23">
        <v>0</v>
      </c>
      <c r="Z4177" s="23">
        <v>0</v>
      </c>
      <c r="AA4177" s="14">
        <v>0</v>
      </c>
      <c r="AB4177" s="22">
        <v>1</v>
      </c>
      <c r="AC4177" s="22">
        <v>1</v>
      </c>
      <c r="AD4177" s="23">
        <v>160</v>
      </c>
      <c r="AE4177" s="23">
        <v>0.16</v>
      </c>
      <c r="AF4177" s="23">
        <v>1.677738384</v>
      </c>
      <c r="AG4177" s="14">
        <v>0.28813149290409279</v>
      </c>
      <c r="AH4177" s="22">
        <v>0</v>
      </c>
      <c r="AI4177" s="23">
        <v>0</v>
      </c>
      <c r="AJ4177" s="23">
        <v>0</v>
      </c>
      <c r="AK4177" s="23">
        <v>0</v>
      </c>
      <c r="AL4177" s="14">
        <v>0</v>
      </c>
      <c r="AM4177" s="22">
        <v>478</v>
      </c>
      <c r="AN4177" s="23">
        <v>7746.5529999999981</v>
      </c>
      <c r="AO4177" s="23">
        <v>7.7465530000000058</v>
      </c>
      <c r="AP4177" s="23">
        <v>6.8789390640000079</v>
      </c>
      <c r="AQ4177" s="14">
        <v>1.1813754760626642</v>
      </c>
      <c r="AR4177" s="22">
        <v>478</v>
      </c>
      <c r="AS4177" s="23">
        <v>7746.5529999999981</v>
      </c>
      <c r="AT4177" s="23">
        <v>7.7465530000000058</v>
      </c>
      <c r="AU4177" s="23">
        <v>6.8789390640000079</v>
      </c>
      <c r="AV4177" s="14">
        <v>1.1813754760626642</v>
      </c>
      <c r="AW4177" s="22">
        <v>4</v>
      </c>
      <c r="AX4177" s="22">
        <v>4</v>
      </c>
      <c r="AY4177" s="23">
        <v>497</v>
      </c>
      <c r="AZ4177" s="23">
        <v>0.497</v>
      </c>
      <c r="BA4177" s="23">
        <v>1.645408</v>
      </c>
      <c r="BB4177" s="14">
        <v>0.28257913629300235</v>
      </c>
      <c r="BC4177" s="22">
        <v>2</v>
      </c>
      <c r="BD4177" s="23">
        <v>3600</v>
      </c>
      <c r="BE4177" s="23">
        <v>3.6</v>
      </c>
      <c r="BF4177" s="23">
        <v>8.5537680409508816</v>
      </c>
      <c r="BG4177" s="14">
        <v>1.4690073131178327</v>
      </c>
      <c r="BH4177" s="22">
        <v>486</v>
      </c>
      <c r="BI4177" s="23">
        <v>13.203553000000007</v>
      </c>
      <c r="BJ4177" s="23">
        <v>25.93305348895089</v>
      </c>
      <c r="BK4177" s="14">
        <v>4.4536916414335979</v>
      </c>
      <c r="BL4177" t="s">
        <v>720</v>
      </c>
    </row>
    <row r="4178" spans="1:64">
      <c r="A4178" t="s">
        <v>5343</v>
      </c>
      <c r="B4178" t="s">
        <v>5336</v>
      </c>
      <c r="C4178" t="s">
        <v>720</v>
      </c>
      <c r="D4178" t="s">
        <v>942</v>
      </c>
      <c r="E4178">
        <v>2021</v>
      </c>
      <c r="F4178" s="23">
        <v>87.02</v>
      </c>
      <c r="G4178" s="23">
        <v>23.22</v>
      </c>
      <c r="H4178" s="22">
        <v>71230</v>
      </c>
      <c r="I4178" s="34">
        <v>539.16</v>
      </c>
      <c r="J4178" s="22">
        <v>2</v>
      </c>
      <c r="K4178" s="22">
        <v>2</v>
      </c>
      <c r="L4178" s="23">
        <v>1983</v>
      </c>
      <c r="M4178" s="23">
        <v>1.9830000000000001</v>
      </c>
      <c r="N4178" s="23">
        <v>11.860322999999999</v>
      </c>
      <c r="O4178" s="14">
        <v>2.2000000000000002</v>
      </c>
      <c r="P4178" s="22">
        <v>0</v>
      </c>
      <c r="Q4178" s="22">
        <v>0</v>
      </c>
      <c r="R4178" s="23">
        <v>0</v>
      </c>
      <c r="S4178" s="23">
        <v>0</v>
      </c>
      <c r="T4178" s="23">
        <v>0</v>
      </c>
      <c r="U4178" s="14">
        <v>0</v>
      </c>
      <c r="V4178" s="22">
        <v>0</v>
      </c>
      <c r="W4178" s="22">
        <v>0</v>
      </c>
      <c r="X4178" s="23">
        <v>0</v>
      </c>
      <c r="Y4178" s="23">
        <v>0</v>
      </c>
      <c r="Z4178" s="23">
        <v>0</v>
      </c>
      <c r="AA4178" s="14">
        <v>0</v>
      </c>
      <c r="AB4178" s="22">
        <v>1</v>
      </c>
      <c r="AC4178" s="22">
        <v>2</v>
      </c>
      <c r="AD4178" s="23">
        <v>160</v>
      </c>
      <c r="AE4178" s="23">
        <v>0.16</v>
      </c>
      <c r="AF4178" s="23">
        <v>1.360885071</v>
      </c>
      <c r="AG4178" s="14">
        <v>0.25</v>
      </c>
      <c r="AH4178" s="22">
        <v>0</v>
      </c>
      <c r="AI4178" s="23">
        <v>0</v>
      </c>
      <c r="AJ4178" s="23">
        <v>0</v>
      </c>
      <c r="AK4178" s="23">
        <v>0</v>
      </c>
      <c r="AL4178" s="14">
        <v>0</v>
      </c>
      <c r="AM4178" s="22">
        <v>552</v>
      </c>
      <c r="AN4178" s="23">
        <v>8909.9779999999992</v>
      </c>
      <c r="AO4178" s="23">
        <v>8.9099780000000006</v>
      </c>
      <c r="AP4178" s="23">
        <v>7.9728524639999998</v>
      </c>
      <c r="AQ4178" s="14">
        <v>1.48</v>
      </c>
      <c r="AR4178" s="22">
        <v>552</v>
      </c>
      <c r="AS4178" s="23">
        <v>8909.9779999999992</v>
      </c>
      <c r="AT4178" s="23">
        <v>8.9099780000000006</v>
      </c>
      <c r="AU4178" s="23">
        <v>7.9728524639999998</v>
      </c>
      <c r="AV4178" s="14">
        <v>1.48</v>
      </c>
      <c r="AW4178" s="22">
        <v>4</v>
      </c>
      <c r="AX4178" s="22">
        <v>5</v>
      </c>
      <c r="AY4178" s="23">
        <v>463</v>
      </c>
      <c r="AZ4178" s="23">
        <v>0.46300000000000002</v>
      </c>
      <c r="BA4178" s="23">
        <v>1.645408</v>
      </c>
      <c r="BB4178" s="14">
        <v>0.31</v>
      </c>
      <c r="BC4178" s="22">
        <v>2</v>
      </c>
      <c r="BD4178" s="23">
        <v>3600</v>
      </c>
      <c r="BE4178" s="23">
        <v>3.6</v>
      </c>
      <c r="BF4178" s="23">
        <v>7.4588857319999997</v>
      </c>
      <c r="BG4178" s="14">
        <v>1.38</v>
      </c>
      <c r="BH4178" s="22">
        <v>561</v>
      </c>
      <c r="BI4178" s="23">
        <v>15.12</v>
      </c>
      <c r="BJ4178" s="23">
        <v>30.3</v>
      </c>
      <c r="BK4178" s="14">
        <v>5.62</v>
      </c>
      <c r="BL4178" t="s">
        <v>720</v>
      </c>
    </row>
    <row r="4179" spans="1:64">
      <c r="A4179" t="s">
        <v>5344</v>
      </c>
      <c r="B4179" t="s">
        <v>5336</v>
      </c>
      <c r="C4179" t="s">
        <v>720</v>
      </c>
      <c r="D4179" s="111" t="s">
        <v>942</v>
      </c>
      <c r="E4179" s="110">
        <v>2022</v>
      </c>
      <c r="F4179" s="23"/>
      <c r="G4179" s="23"/>
      <c r="H4179" s="22">
        <v>71865</v>
      </c>
      <c r="I4179" s="34">
        <v>520.84433066605891</v>
      </c>
      <c r="J4179" s="22">
        <v>2</v>
      </c>
      <c r="K4179" s="22">
        <v>2</v>
      </c>
      <c r="L4179" s="23">
        <v>1983</v>
      </c>
      <c r="M4179" s="23">
        <v>1.9830000000000001</v>
      </c>
      <c r="N4179" s="23">
        <v>11.735393999999999</v>
      </c>
      <c r="O4179" s="14">
        <v>2.2531480730514444</v>
      </c>
      <c r="P4179" s="22">
        <v>0</v>
      </c>
      <c r="Q4179" s="22">
        <v>0</v>
      </c>
      <c r="R4179" s="23">
        <v>0</v>
      </c>
      <c r="S4179" s="23">
        <v>0</v>
      </c>
      <c r="T4179" s="23">
        <v>0</v>
      </c>
      <c r="U4179" s="14">
        <v>0</v>
      </c>
      <c r="V4179" s="22">
        <v>0</v>
      </c>
      <c r="W4179" s="22">
        <v>0</v>
      </c>
      <c r="X4179" s="23">
        <v>0</v>
      </c>
      <c r="Y4179" s="23">
        <v>0</v>
      </c>
      <c r="Z4179" s="23">
        <v>0</v>
      </c>
      <c r="AA4179" s="14">
        <v>0</v>
      </c>
      <c r="AB4179" s="22">
        <v>1</v>
      </c>
      <c r="AC4179" s="22">
        <v>2</v>
      </c>
      <c r="AD4179" s="23">
        <v>160</v>
      </c>
      <c r="AE4179" s="23">
        <v>0.16</v>
      </c>
      <c r="AF4179" s="23">
        <v>1.4032439189999999</v>
      </c>
      <c r="AG4179" s="14">
        <v>0.26941714373765441</v>
      </c>
      <c r="AH4179" s="22">
        <v>4</v>
      </c>
      <c r="AI4179" s="23">
        <v>1302.5900000000001</v>
      </c>
      <c r="AJ4179" s="23">
        <v>1.3025899999999999</v>
      </c>
      <c r="AK4179" s="23">
        <v>1.3343261962706621</v>
      </c>
      <c r="AL4179" s="14">
        <v>0.25618522036408031</v>
      </c>
      <c r="AM4179" s="22">
        <v>800</v>
      </c>
      <c r="AN4179" s="23">
        <v>9922.5880000000179</v>
      </c>
      <c r="AO4179" s="23">
        <v>9.9225880000000277</v>
      </c>
      <c r="AP4179" s="23">
        <v>10.164341122840591</v>
      </c>
      <c r="AQ4179" s="14">
        <v>1.9515122896398567</v>
      </c>
      <c r="AR4179" s="22">
        <v>804</v>
      </c>
      <c r="AS4179" s="23">
        <v>11225.17800000002</v>
      </c>
      <c r="AT4179" s="23">
        <v>11.22517800000003</v>
      </c>
      <c r="AU4179" s="23">
        <v>11.498667319111259</v>
      </c>
      <c r="AV4179" s="14">
        <v>2.2076975100039378</v>
      </c>
      <c r="AW4179" s="22">
        <v>4</v>
      </c>
      <c r="AX4179" s="22">
        <v>5</v>
      </c>
      <c r="AY4179" s="23">
        <v>463</v>
      </c>
      <c r="AZ4179" s="23">
        <v>0.46299999999999997</v>
      </c>
      <c r="BA4179" s="23">
        <v>1.645408</v>
      </c>
      <c r="BB4179" s="14">
        <v>0.31591166556345968</v>
      </c>
      <c r="BC4179" s="22">
        <v>2</v>
      </c>
      <c r="BD4179" s="23">
        <v>3600</v>
      </c>
      <c r="BE4179" s="23">
        <v>3.6</v>
      </c>
      <c r="BF4179" s="23">
        <v>8.3313700718861607</v>
      </c>
      <c r="BG4179" s="14">
        <v>1.599589278668341</v>
      </c>
      <c r="BH4179" s="22">
        <v>813</v>
      </c>
      <c r="BI4179" s="23">
        <v>17.431178000000031</v>
      </c>
      <c r="BJ4179" s="23">
        <v>34.614083309997426</v>
      </c>
      <c r="BK4179" s="14">
        <v>6.6457636710248371</v>
      </c>
      <c r="BL4179" t="s">
        <v>720</v>
      </c>
    </row>
    <row r="4180" spans="1:64">
      <c r="A4180" t="s">
        <v>5345</v>
      </c>
      <c r="B4180" t="s">
        <v>5336</v>
      </c>
      <c r="C4180" t="s">
        <v>720</v>
      </c>
      <c r="D4180" t="s">
        <v>942</v>
      </c>
      <c r="E4180">
        <v>2023</v>
      </c>
      <c r="F4180">
        <v>87.02</v>
      </c>
      <c r="G4180">
        <v>23.46</v>
      </c>
      <c r="H4180">
        <v>71474</v>
      </c>
      <c r="I4180">
        <v>520.84433066605891</v>
      </c>
      <c r="J4180">
        <v>2</v>
      </c>
      <c r="K4180">
        <v>2</v>
      </c>
      <c r="L4180">
        <v>1983</v>
      </c>
      <c r="M4180">
        <v>1.9830000000000001</v>
      </c>
      <c r="N4180">
        <v>11.735393999999999</v>
      </c>
      <c r="O4180">
        <v>2.2531480730514444</v>
      </c>
      <c r="P4180">
        <v>0</v>
      </c>
      <c r="Q4180">
        <v>0</v>
      </c>
      <c r="R4180">
        <v>0</v>
      </c>
      <c r="S4180">
        <v>0</v>
      </c>
      <c r="T4180">
        <v>0</v>
      </c>
      <c r="U4180">
        <v>0</v>
      </c>
      <c r="V4180">
        <v>0</v>
      </c>
      <c r="W4180">
        <v>0</v>
      </c>
      <c r="X4180">
        <v>0</v>
      </c>
      <c r="Y4180">
        <v>0</v>
      </c>
      <c r="Z4180">
        <v>0</v>
      </c>
      <c r="AA4180">
        <v>0</v>
      </c>
      <c r="AB4180">
        <v>1</v>
      </c>
      <c r="AC4180">
        <v>2</v>
      </c>
      <c r="AD4180">
        <v>160</v>
      </c>
      <c r="AE4180">
        <v>0.16</v>
      </c>
      <c r="AF4180">
        <v>1.0064943</v>
      </c>
      <c r="AG4180">
        <v>0.19324282530115838</v>
      </c>
      <c r="AH4180">
        <v>4</v>
      </c>
      <c r="AI4180">
        <v>1302.5900000000001</v>
      </c>
      <c r="AJ4180">
        <v>1.3025899999999999</v>
      </c>
      <c r="AK4180">
        <v>1.221813</v>
      </c>
      <c r="AL4180">
        <v>0.25338899999999998</v>
      </c>
      <c r="AM4180">
        <v>1007</v>
      </c>
      <c r="AN4180">
        <v>15799.203</v>
      </c>
      <c r="AO4180">
        <v>15.799203</v>
      </c>
      <c r="AP4180">
        <v>14.819451000000001</v>
      </c>
      <c r="AQ4180">
        <v>2.845274514373382</v>
      </c>
      <c r="AR4180">
        <v>1392</v>
      </c>
      <c r="AS4180">
        <v>17338.043000000001</v>
      </c>
      <c r="AT4180">
        <v>17.338042999999999</v>
      </c>
      <c r="AU4180">
        <v>16.262863024561401</v>
      </c>
      <c r="AV4180">
        <v>3.1224037715384849</v>
      </c>
      <c r="AW4180">
        <v>4</v>
      </c>
      <c r="AX4180">
        <v>5</v>
      </c>
      <c r="AY4180">
        <v>463</v>
      </c>
      <c r="AZ4180">
        <v>0.46300000000000002</v>
      </c>
      <c r="BA4180">
        <v>1.645408</v>
      </c>
      <c r="BB4180">
        <v>0.31591166556345962</v>
      </c>
      <c r="BC4180">
        <v>2</v>
      </c>
      <c r="BD4180">
        <v>3600</v>
      </c>
      <c r="BE4180">
        <v>3.6</v>
      </c>
      <c r="BF4180">
        <v>9.9480319999999995</v>
      </c>
      <c r="BG4180">
        <v>1.9099818149654033</v>
      </c>
      <c r="BH4180">
        <v>1401</v>
      </c>
      <c r="BI4180">
        <v>23.544042999999999</v>
      </c>
      <c r="BJ4180">
        <v>40.598191324561398</v>
      </c>
      <c r="BK4180">
        <v>7.7946881504199501</v>
      </c>
      <c r="BL4180" t="s">
        <v>720</v>
      </c>
    </row>
    <row r="4181" spans="1:64">
      <c r="A4181" t="s">
        <v>5346</v>
      </c>
      <c r="B4181" t="s">
        <v>5336</v>
      </c>
      <c r="C4181" t="s">
        <v>720</v>
      </c>
      <c r="D4181" t="s">
        <v>942</v>
      </c>
      <c r="E4181">
        <v>2024</v>
      </c>
      <c r="F4181">
        <v>87.02</v>
      </c>
      <c r="G4181">
        <v>23.53</v>
      </c>
      <c r="H4181">
        <v>71212</v>
      </c>
      <c r="I4181">
        <v>488.30767332280141</v>
      </c>
      <c r="J4181">
        <v>2</v>
      </c>
      <c r="K4181">
        <v>2</v>
      </c>
      <c r="L4181">
        <v>1983</v>
      </c>
      <c r="M4181">
        <v>1.9830000000000001</v>
      </c>
      <c r="N4181">
        <v>11.735393999999999</v>
      </c>
      <c r="O4181">
        <v>2.4032786378603932</v>
      </c>
      <c r="P4181">
        <v>0</v>
      </c>
      <c r="Q4181">
        <v>0</v>
      </c>
      <c r="R4181">
        <v>0</v>
      </c>
      <c r="S4181">
        <v>0</v>
      </c>
      <c r="T4181">
        <v>0</v>
      </c>
      <c r="U4181">
        <v>0</v>
      </c>
      <c r="V4181">
        <v>0</v>
      </c>
      <c r="W4181">
        <v>0</v>
      </c>
      <c r="X4181">
        <v>0</v>
      </c>
      <c r="Y4181">
        <v>0</v>
      </c>
      <c r="Z4181">
        <v>0</v>
      </c>
      <c r="AA4181">
        <v>0</v>
      </c>
      <c r="AB4181">
        <v>1</v>
      </c>
      <c r="AC4181">
        <v>2</v>
      </c>
      <c r="AD4181">
        <v>160</v>
      </c>
      <c r="AE4181">
        <v>0.16</v>
      </c>
      <c r="AF4181">
        <v>0.86432010000000015</v>
      </c>
      <c r="AG4181">
        <v>0.17700317795920267</v>
      </c>
      <c r="AH4181">
        <v>4</v>
      </c>
      <c r="AI4181">
        <v>1302.5900000000001</v>
      </c>
      <c r="AJ4181">
        <v>1.3025900000000001</v>
      </c>
      <c r="AK4181">
        <v>1.1748629877701009</v>
      </c>
      <c r="AL4181">
        <v>0.24059891989316418</v>
      </c>
      <c r="AM4181">
        <v>1291</v>
      </c>
      <c r="AN4181">
        <v>20198.412999999993</v>
      </c>
      <c r="AO4181">
        <v>20.198412999999977</v>
      </c>
      <c r="AP4181">
        <v>18.217833581859558</v>
      </c>
      <c r="AQ4181">
        <v>3.7308104248889098</v>
      </c>
      <c r="AR4181">
        <v>1911</v>
      </c>
      <c r="AS4181">
        <v>21964.431999999586</v>
      </c>
      <c r="AT4181">
        <v>21.964431999999643</v>
      </c>
      <c r="AU4181">
        <v>19.810683487661972</v>
      </c>
      <c r="AV4181">
        <v>4.0570084334033991</v>
      </c>
      <c r="AW4181">
        <v>4</v>
      </c>
      <c r="AX4181">
        <v>5</v>
      </c>
      <c r="AY4181">
        <v>463</v>
      </c>
      <c r="AZ4181">
        <v>0.46299999999999997</v>
      </c>
      <c r="BA4181">
        <v>1.645408</v>
      </c>
      <c r="BB4181">
        <v>0.33696132374972615</v>
      </c>
      <c r="BC4181">
        <v>2</v>
      </c>
      <c r="BD4181">
        <v>3600</v>
      </c>
      <c r="BE4181">
        <v>3.6</v>
      </c>
      <c r="BF4181">
        <v>8.7235196989359824</v>
      </c>
      <c r="BG4181">
        <v>1.7864801590306363</v>
      </c>
      <c r="BH4181">
        <v>1920</v>
      </c>
      <c r="BI4181">
        <v>28.170431999999646</v>
      </c>
      <c r="BJ4181">
        <v>42.77932528659796</v>
      </c>
      <c r="BK4181">
        <v>8.7607317320033591</v>
      </c>
      <c r="BL4181" t="s">
        <v>720</v>
      </c>
    </row>
    <row r="4182" spans="1:64">
      <c r="A4182" t="s">
        <v>5347</v>
      </c>
      <c r="B4182" t="s">
        <v>5348</v>
      </c>
      <c r="C4182" t="s">
        <v>721</v>
      </c>
      <c r="D4182" t="s">
        <v>942</v>
      </c>
      <c r="E4182">
        <v>2012</v>
      </c>
      <c r="F4182" s="23">
        <v>115.66</v>
      </c>
      <c r="G4182" s="23">
        <v>13.46</v>
      </c>
      <c r="H4182" s="22">
        <v>20814</v>
      </c>
      <c r="I4182" s="34">
        <v>166.79673600000001</v>
      </c>
      <c r="J4182" s="22">
        <v>0</v>
      </c>
      <c r="K4182" s="22" t="s">
        <v>782</v>
      </c>
      <c r="L4182" s="23">
        <v>0</v>
      </c>
      <c r="M4182" s="23">
        <v>0</v>
      </c>
      <c r="N4182" s="23">
        <v>0</v>
      </c>
      <c r="O4182" s="14">
        <v>0</v>
      </c>
      <c r="P4182" s="22">
        <v>0</v>
      </c>
      <c r="Q4182" s="22" t="s">
        <v>782</v>
      </c>
      <c r="R4182" s="23">
        <v>0</v>
      </c>
      <c r="S4182" s="23">
        <v>0</v>
      </c>
      <c r="T4182" s="23">
        <v>0</v>
      </c>
      <c r="U4182" s="14">
        <v>0</v>
      </c>
      <c r="V4182" s="22">
        <v>0</v>
      </c>
      <c r="W4182" s="22" t="s">
        <v>782</v>
      </c>
      <c r="X4182" s="23">
        <v>0</v>
      </c>
      <c r="Y4182" s="23">
        <v>0</v>
      </c>
      <c r="Z4182" s="23">
        <v>0</v>
      </c>
      <c r="AA4182" s="14">
        <v>0</v>
      </c>
      <c r="AB4182" s="22">
        <v>0</v>
      </c>
      <c r="AC4182" s="22" t="s">
        <v>782</v>
      </c>
      <c r="AD4182" s="23">
        <v>0</v>
      </c>
      <c r="AE4182" s="23">
        <v>0</v>
      </c>
      <c r="AF4182" s="23">
        <v>0</v>
      </c>
      <c r="AG4182" s="14">
        <v>0</v>
      </c>
      <c r="AH4182" s="22" t="s">
        <v>782</v>
      </c>
      <c r="AI4182" s="23" t="s">
        <v>782</v>
      </c>
      <c r="AJ4182" s="23" t="s">
        <v>782</v>
      </c>
      <c r="AK4182" s="23" t="s">
        <v>782</v>
      </c>
      <c r="AL4182" s="14" t="s">
        <v>782</v>
      </c>
      <c r="AM4182" s="22" t="s">
        <v>782</v>
      </c>
      <c r="AN4182" s="23" t="s">
        <v>782</v>
      </c>
      <c r="AO4182" s="23" t="s">
        <v>782</v>
      </c>
      <c r="AP4182" s="23" t="s">
        <v>782</v>
      </c>
      <c r="AQ4182" s="14" t="s">
        <v>782</v>
      </c>
      <c r="AR4182" s="22">
        <v>163</v>
      </c>
      <c r="AS4182" s="23">
        <v>1890.1209999999994</v>
      </c>
      <c r="AT4182" s="23">
        <v>1.8901209999999995</v>
      </c>
      <c r="AU4182" s="23">
        <v>1.427163</v>
      </c>
      <c r="AV4182" s="14">
        <v>0.85563005261685698</v>
      </c>
      <c r="AW4182" s="22">
        <v>2</v>
      </c>
      <c r="AX4182" s="22" t="s">
        <v>782</v>
      </c>
      <c r="AY4182" s="23">
        <v>37.5</v>
      </c>
      <c r="AZ4182" s="23">
        <v>3.7499999999999999E-2</v>
      </c>
      <c r="BA4182" s="23">
        <v>0.11289100000000001</v>
      </c>
      <c r="BB4182" s="14">
        <v>6.7681780055935878E-2</v>
      </c>
      <c r="BC4182" s="22">
        <v>5</v>
      </c>
      <c r="BD4182" s="23">
        <v>5920</v>
      </c>
      <c r="BE4182" s="23">
        <v>5.92</v>
      </c>
      <c r="BF4182" s="23">
        <v>9.4542400000000004</v>
      </c>
      <c r="BG4182" s="14">
        <v>5.6681205080655772</v>
      </c>
      <c r="BH4182" s="22">
        <v>170</v>
      </c>
      <c r="BI4182" s="23">
        <v>7.8476209999999993</v>
      </c>
      <c r="BJ4182" s="23">
        <v>10.994294</v>
      </c>
      <c r="BK4182" s="14">
        <v>6.5914323407383701</v>
      </c>
      <c r="BL4182" t="s">
        <v>721</v>
      </c>
    </row>
    <row r="4183" spans="1:64">
      <c r="A4183" t="s">
        <v>5349</v>
      </c>
      <c r="B4183" t="s">
        <v>5348</v>
      </c>
      <c r="C4183" t="s">
        <v>721</v>
      </c>
      <c r="D4183" t="s">
        <v>942</v>
      </c>
      <c r="E4183">
        <v>2015</v>
      </c>
      <c r="F4183" s="23">
        <v>115.67</v>
      </c>
      <c r="G4183" s="23">
        <v>13.38</v>
      </c>
      <c r="H4183" s="22">
        <v>20670</v>
      </c>
      <c r="I4183" s="34">
        <v>167.4562529361159</v>
      </c>
      <c r="J4183" s="13">
        <v>1</v>
      </c>
      <c r="K4183" s="13">
        <v>1</v>
      </c>
      <c r="L4183" s="19">
        <v>75</v>
      </c>
      <c r="M4183" s="35">
        <v>7.4999999999999997E-2</v>
      </c>
      <c r="N4183" s="19">
        <v>0.44860162363872497</v>
      </c>
      <c r="O4183" s="17">
        <v>0.26789183191019167</v>
      </c>
      <c r="P4183" s="36">
        <v>0</v>
      </c>
      <c r="Q4183" s="37">
        <v>0</v>
      </c>
      <c r="R4183" s="38">
        <v>0</v>
      </c>
      <c r="S4183" s="27">
        <v>0</v>
      </c>
      <c r="T4183" s="23">
        <v>0</v>
      </c>
      <c r="U4183" s="17">
        <v>0</v>
      </c>
      <c r="V4183" s="22">
        <v>0</v>
      </c>
      <c r="W4183" s="22">
        <v>0</v>
      </c>
      <c r="X4183" s="23">
        <v>0</v>
      </c>
      <c r="Y4183" s="27">
        <v>0</v>
      </c>
      <c r="Z4183" s="27">
        <v>0</v>
      </c>
      <c r="AA4183" s="14">
        <v>0</v>
      </c>
      <c r="AB4183" s="39">
        <v>0</v>
      </c>
      <c r="AC4183" s="22" t="s">
        <v>782</v>
      </c>
      <c r="AD4183" s="23">
        <v>0</v>
      </c>
      <c r="AE4183" s="23">
        <v>0</v>
      </c>
      <c r="AF4183" s="23">
        <v>0</v>
      </c>
      <c r="AG4183" s="14">
        <v>0</v>
      </c>
      <c r="AH4183" s="22" t="s">
        <v>782</v>
      </c>
      <c r="AI4183" s="23" t="s">
        <v>782</v>
      </c>
      <c r="AJ4183" s="23" t="s">
        <v>782</v>
      </c>
      <c r="AK4183" s="23" t="s">
        <v>782</v>
      </c>
      <c r="AL4183" s="14" t="s">
        <v>782</v>
      </c>
      <c r="AM4183" s="22" t="s">
        <v>782</v>
      </c>
      <c r="AN4183" s="23" t="s">
        <v>782</v>
      </c>
      <c r="AO4183" s="23" t="s">
        <v>782</v>
      </c>
      <c r="AP4183" s="23" t="s">
        <v>782</v>
      </c>
      <c r="AQ4183" s="14" t="s">
        <v>782</v>
      </c>
      <c r="AR4183" s="40">
        <v>199</v>
      </c>
      <c r="AS4183" s="41">
        <v>2214.8610000000008</v>
      </c>
      <c r="AT4183" s="23">
        <v>2.2148610000000009</v>
      </c>
      <c r="AU4183" s="23">
        <v>1.9671570863712866</v>
      </c>
      <c r="AV4183" s="14">
        <v>1.1747289527144451</v>
      </c>
      <c r="AW4183" s="22">
        <v>3</v>
      </c>
      <c r="AX4183" s="22" t="s">
        <v>782</v>
      </c>
      <c r="AY4183" s="23">
        <v>48.5</v>
      </c>
      <c r="AZ4183" s="23">
        <v>4.8500000000000001E-2</v>
      </c>
      <c r="BA4183" s="23">
        <v>0.12637859146806021</v>
      </c>
      <c r="BB4183" s="14">
        <v>7.5469616244353263E-2</v>
      </c>
      <c r="BC4183" s="42">
        <v>4</v>
      </c>
      <c r="BD4183" s="43">
        <v>5260</v>
      </c>
      <c r="BE4183" s="44">
        <v>5.26</v>
      </c>
      <c r="BF4183" s="23">
        <v>7.2071930075554311</v>
      </c>
      <c r="BG4183" s="14">
        <v>4.3039258798564868</v>
      </c>
      <c r="BH4183" s="22">
        <v>207</v>
      </c>
      <c r="BI4183" s="23">
        <v>7.5983610000000006</v>
      </c>
      <c r="BJ4183" s="23">
        <v>9.7493303090335033</v>
      </c>
      <c r="BK4183" s="14">
        <v>5.8220162807254772</v>
      </c>
      <c r="BL4183" t="s">
        <v>721</v>
      </c>
    </row>
    <row r="4184" spans="1:64">
      <c r="A4184" t="s">
        <v>5350</v>
      </c>
      <c r="B4184" t="s">
        <v>5348</v>
      </c>
      <c r="C4184" t="s">
        <v>721</v>
      </c>
      <c r="D4184" t="s">
        <v>942</v>
      </c>
      <c r="E4184">
        <v>2016</v>
      </c>
      <c r="F4184" s="23">
        <v>115.67</v>
      </c>
      <c r="G4184" s="23">
        <v>13.26</v>
      </c>
      <c r="H4184" s="22">
        <v>20650</v>
      </c>
      <c r="I4184" s="34">
        <v>175.74488192784358</v>
      </c>
      <c r="J4184" s="13">
        <v>1</v>
      </c>
      <c r="K4184" s="13">
        <v>1</v>
      </c>
      <c r="L4184" s="19">
        <v>75</v>
      </c>
      <c r="M4184" s="35">
        <v>7.4999999999999997E-2</v>
      </c>
      <c r="N4184" s="19">
        <v>0.448575</v>
      </c>
      <c r="O4184" s="17">
        <v>0.25524214138092149</v>
      </c>
      <c r="P4184" s="13">
        <v>0</v>
      </c>
      <c r="Q4184" s="13">
        <v>0</v>
      </c>
      <c r="R4184" s="19">
        <v>0</v>
      </c>
      <c r="S4184" s="27">
        <v>0</v>
      </c>
      <c r="T4184" s="19">
        <v>0</v>
      </c>
      <c r="U4184" s="17">
        <v>0</v>
      </c>
      <c r="V4184" s="13">
        <v>0</v>
      </c>
      <c r="W4184" s="13">
        <v>0</v>
      </c>
      <c r="X4184" s="19">
        <v>0</v>
      </c>
      <c r="Y4184" s="27">
        <v>0</v>
      </c>
      <c r="Z4184" s="19">
        <v>0</v>
      </c>
      <c r="AA4184" s="14">
        <v>0</v>
      </c>
      <c r="AB4184" s="13">
        <v>0</v>
      </c>
      <c r="AC4184" s="22" t="s">
        <v>782</v>
      </c>
      <c r="AD4184" s="19">
        <v>0</v>
      </c>
      <c r="AE4184" s="23">
        <v>0</v>
      </c>
      <c r="AF4184" s="19">
        <v>0</v>
      </c>
      <c r="AG4184" s="14">
        <v>0</v>
      </c>
      <c r="AH4184" s="22" t="s">
        <v>782</v>
      </c>
      <c r="AI4184" s="23" t="s">
        <v>782</v>
      </c>
      <c r="AJ4184" s="23" t="s">
        <v>782</v>
      </c>
      <c r="AK4184" s="23" t="s">
        <v>782</v>
      </c>
      <c r="AL4184" s="14" t="s">
        <v>782</v>
      </c>
      <c r="AM4184" s="22" t="s">
        <v>782</v>
      </c>
      <c r="AN4184" s="23" t="s">
        <v>782</v>
      </c>
      <c r="AO4184" s="23" t="s">
        <v>782</v>
      </c>
      <c r="AP4184" s="23" t="s">
        <v>782</v>
      </c>
      <c r="AQ4184" s="14" t="s">
        <v>782</v>
      </c>
      <c r="AR4184" s="13">
        <v>213</v>
      </c>
      <c r="AS4184" s="19">
        <v>2303.0309999999981</v>
      </c>
      <c r="AT4184" s="23">
        <v>2.3030309999999981</v>
      </c>
      <c r="AU4184" s="19">
        <v>2.0450915280000017</v>
      </c>
      <c r="AV4184" s="14">
        <v>1.1636706034145932</v>
      </c>
      <c r="AW4184" s="13">
        <v>3</v>
      </c>
      <c r="AX4184" s="22" t="s">
        <v>782</v>
      </c>
      <c r="AY4184" s="19">
        <v>51.5</v>
      </c>
      <c r="AZ4184" s="23">
        <v>5.1499999999999997E-2</v>
      </c>
      <c r="BA4184" s="19">
        <v>0.12748000000000001</v>
      </c>
      <c r="BB4184" s="14">
        <v>7.2536963012294203E-2</v>
      </c>
      <c r="BC4184" s="13">
        <v>5</v>
      </c>
      <c r="BD4184" s="19">
        <v>5860</v>
      </c>
      <c r="BE4184" s="44">
        <v>5.86</v>
      </c>
      <c r="BF4184" s="19">
        <v>8.373159525468532</v>
      </c>
      <c r="BG4184" s="14">
        <v>4.7643831408452284</v>
      </c>
      <c r="BH4184" s="22">
        <v>222</v>
      </c>
      <c r="BI4184" s="23">
        <v>8.2895309999999967</v>
      </c>
      <c r="BJ4184" s="23">
        <v>10.994306053468534</v>
      </c>
      <c r="BK4184" s="14">
        <v>6.2558328486530366</v>
      </c>
      <c r="BL4184" t="s">
        <v>721</v>
      </c>
    </row>
    <row r="4185" spans="1:64">
      <c r="A4185" t="s">
        <v>5351</v>
      </c>
      <c r="B4185" t="s">
        <v>5348</v>
      </c>
      <c r="C4185" t="s">
        <v>721</v>
      </c>
      <c r="D4185" t="s">
        <v>942</v>
      </c>
      <c r="E4185">
        <v>2017</v>
      </c>
      <c r="F4185" s="23">
        <v>115.67</v>
      </c>
      <c r="G4185" s="23">
        <v>13.08</v>
      </c>
      <c r="H4185" s="22">
        <v>20406</v>
      </c>
      <c r="I4185" s="34">
        <v>160.28934352545602</v>
      </c>
      <c r="J4185" s="13">
        <v>1</v>
      </c>
      <c r="K4185" s="13">
        <v>1</v>
      </c>
      <c r="L4185" s="19">
        <v>75</v>
      </c>
      <c r="M4185" s="19">
        <v>7.4999999999999997E-2</v>
      </c>
      <c r="N4185" s="19">
        <v>0.448575</v>
      </c>
      <c r="O4185" s="17">
        <v>0.27985328914193258</v>
      </c>
      <c r="P4185" s="13">
        <v>0</v>
      </c>
      <c r="Q4185" s="13">
        <v>0</v>
      </c>
      <c r="R4185" s="19">
        <v>0</v>
      </c>
      <c r="S4185" s="19">
        <v>0</v>
      </c>
      <c r="T4185" s="19">
        <v>0</v>
      </c>
      <c r="U4185" s="17">
        <v>0</v>
      </c>
      <c r="V4185" s="13">
        <v>0</v>
      </c>
      <c r="W4185" s="13">
        <v>0</v>
      </c>
      <c r="X4185" s="19">
        <v>0</v>
      </c>
      <c r="Y4185" s="19">
        <v>0</v>
      </c>
      <c r="Z4185" s="19">
        <v>0</v>
      </c>
      <c r="AA4185" s="14">
        <v>0</v>
      </c>
      <c r="AB4185" s="13">
        <v>0</v>
      </c>
      <c r="AC4185" s="22" t="s">
        <v>782</v>
      </c>
      <c r="AD4185" s="19">
        <v>0</v>
      </c>
      <c r="AE4185" s="19">
        <v>0</v>
      </c>
      <c r="AF4185" s="19">
        <v>0</v>
      </c>
      <c r="AG4185" s="14">
        <v>0</v>
      </c>
      <c r="AH4185" s="22" t="s">
        <v>782</v>
      </c>
      <c r="AI4185" s="23" t="s">
        <v>782</v>
      </c>
      <c r="AJ4185" s="23" t="s">
        <v>782</v>
      </c>
      <c r="AK4185" s="23" t="s">
        <v>782</v>
      </c>
      <c r="AL4185" s="14" t="s">
        <v>782</v>
      </c>
      <c r="AM4185" s="22" t="s">
        <v>782</v>
      </c>
      <c r="AN4185" s="23" t="s">
        <v>782</v>
      </c>
      <c r="AO4185" s="23" t="s">
        <v>782</v>
      </c>
      <c r="AP4185" s="23" t="s">
        <v>782</v>
      </c>
      <c r="AQ4185" s="14" t="s">
        <v>782</v>
      </c>
      <c r="AR4185" s="13">
        <v>233</v>
      </c>
      <c r="AS4185" s="19">
        <v>2428.2209999999991</v>
      </c>
      <c r="AT4185" s="19">
        <v>2.4282209999999989</v>
      </c>
      <c r="AU4185" s="19">
        <v>2.1562602480000024</v>
      </c>
      <c r="AV4185" s="14">
        <v>1.3452299451569969</v>
      </c>
      <c r="AW4185" s="13">
        <v>3</v>
      </c>
      <c r="AX4185" s="22" t="s">
        <v>782</v>
      </c>
      <c r="AY4185" s="19">
        <v>41</v>
      </c>
      <c r="AZ4185" s="19">
        <v>4.1000000000000002E-2</v>
      </c>
      <c r="BA4185" s="19">
        <v>6.5928E-2</v>
      </c>
      <c r="BB4185" s="14">
        <v>4.1130619509668016E-2</v>
      </c>
      <c r="BC4185" s="13">
        <v>5</v>
      </c>
      <c r="BD4185" s="19">
        <v>5860</v>
      </c>
      <c r="BE4185" s="19">
        <v>5.86</v>
      </c>
      <c r="BF4185" s="19">
        <v>8.373159525468532</v>
      </c>
      <c r="BG4185" s="14">
        <v>5.2237780387058397</v>
      </c>
      <c r="BH4185" s="22">
        <v>242</v>
      </c>
      <c r="BI4185" s="23">
        <v>8.4042209999999997</v>
      </c>
      <c r="BJ4185" s="23">
        <v>11.043922773468534</v>
      </c>
      <c r="BK4185" s="14">
        <v>6.8899918925144377</v>
      </c>
      <c r="BL4185" t="s">
        <v>721</v>
      </c>
    </row>
    <row r="4186" spans="1:64">
      <c r="A4186" t="s">
        <v>5352</v>
      </c>
      <c r="B4186" t="s">
        <v>5348</v>
      </c>
      <c r="C4186" t="s">
        <v>721</v>
      </c>
      <c r="D4186" t="s">
        <v>942</v>
      </c>
      <c r="E4186">
        <v>2018</v>
      </c>
      <c r="F4186" s="23">
        <v>115.67</v>
      </c>
      <c r="G4186" s="23">
        <v>12.9</v>
      </c>
      <c r="H4186" s="22">
        <v>20397</v>
      </c>
      <c r="I4186" s="34">
        <v>160.30073580289206</v>
      </c>
      <c r="J4186" s="13">
        <v>2</v>
      </c>
      <c r="K4186" s="13">
        <v>2</v>
      </c>
      <c r="L4186" s="19">
        <v>150</v>
      </c>
      <c r="M4186" s="19">
        <v>0.15</v>
      </c>
      <c r="N4186" s="19">
        <v>0.89715</v>
      </c>
      <c r="O4186" s="17">
        <v>0.55966680097036337</v>
      </c>
      <c r="P4186" s="13">
        <v>0</v>
      </c>
      <c r="Q4186" s="13">
        <v>0</v>
      </c>
      <c r="R4186" s="19">
        <v>0</v>
      </c>
      <c r="S4186" s="19">
        <v>0</v>
      </c>
      <c r="T4186" s="19">
        <v>0</v>
      </c>
      <c r="U4186" s="17">
        <v>0</v>
      </c>
      <c r="V4186" s="13">
        <v>0</v>
      </c>
      <c r="W4186" s="13">
        <v>0</v>
      </c>
      <c r="X4186" s="19">
        <v>0</v>
      </c>
      <c r="Y4186" s="19">
        <v>0</v>
      </c>
      <c r="Z4186" s="19">
        <v>0</v>
      </c>
      <c r="AA4186" s="14">
        <v>0</v>
      </c>
      <c r="AB4186" s="13">
        <v>0</v>
      </c>
      <c r="AC4186" s="22" t="s">
        <v>782</v>
      </c>
      <c r="AD4186" s="19">
        <v>0</v>
      </c>
      <c r="AE4186" s="19">
        <v>0</v>
      </c>
      <c r="AF4186" s="19">
        <v>0</v>
      </c>
      <c r="AG4186" s="14">
        <v>0</v>
      </c>
      <c r="AH4186" s="22" t="s">
        <v>782</v>
      </c>
      <c r="AI4186" s="23" t="s">
        <v>782</v>
      </c>
      <c r="AJ4186" s="23" t="s">
        <v>782</v>
      </c>
      <c r="AK4186" s="23" t="s">
        <v>782</v>
      </c>
      <c r="AL4186" s="14" t="s">
        <v>782</v>
      </c>
      <c r="AM4186" s="22" t="s">
        <v>782</v>
      </c>
      <c r="AN4186" s="23" t="s">
        <v>782</v>
      </c>
      <c r="AO4186" s="23" t="s">
        <v>782</v>
      </c>
      <c r="AP4186" s="23" t="s">
        <v>782</v>
      </c>
      <c r="AQ4186" s="14" t="s">
        <v>782</v>
      </c>
      <c r="AR4186" s="13">
        <v>247</v>
      </c>
      <c r="AS4186" s="19">
        <v>2929.8409999999999</v>
      </c>
      <c r="AT4186" s="19">
        <v>2.9298409999999988</v>
      </c>
      <c r="AU4186" s="19">
        <v>2.6016988080000019</v>
      </c>
      <c r="AV4186" s="14">
        <v>1.6230111452508151</v>
      </c>
      <c r="AW4186" s="13">
        <v>3</v>
      </c>
      <c r="AX4186" s="22" t="s">
        <v>782</v>
      </c>
      <c r="AY4186" s="19">
        <v>51.5</v>
      </c>
      <c r="AZ4186" s="19">
        <v>5.1499999999999997E-2</v>
      </c>
      <c r="BA4186" s="19">
        <v>0.12748000000000001</v>
      </c>
      <c r="BB4186" s="14">
        <v>7.9525523923203403E-2</v>
      </c>
      <c r="BC4186" s="13">
        <v>5</v>
      </c>
      <c r="BD4186" s="19">
        <v>5860</v>
      </c>
      <c r="BE4186" s="19">
        <v>5.86</v>
      </c>
      <c r="BF4186" s="19">
        <v>7.8314567848644527</v>
      </c>
      <c r="BG4186" s="14">
        <v>4.885477752575083</v>
      </c>
      <c r="BH4186" s="22">
        <v>257</v>
      </c>
      <c r="BI4186" s="23">
        <v>8.9913410000000002</v>
      </c>
      <c r="BJ4186" s="23">
        <v>11.457785592864454</v>
      </c>
      <c r="BK4186" s="14">
        <v>7.1476812227194646</v>
      </c>
      <c r="BL4186" t="s">
        <v>721</v>
      </c>
    </row>
    <row r="4187" spans="1:64">
      <c r="A4187" t="s">
        <v>5353</v>
      </c>
      <c r="B4187" t="s">
        <v>5348</v>
      </c>
      <c r="C4187" t="s">
        <v>721</v>
      </c>
      <c r="D4187" t="s">
        <v>942</v>
      </c>
      <c r="E4187">
        <v>2019</v>
      </c>
      <c r="F4187" s="23">
        <v>115.67</v>
      </c>
      <c r="G4187" s="23">
        <v>12.92</v>
      </c>
      <c r="H4187" s="22">
        <v>20367</v>
      </c>
      <c r="I4187" s="34">
        <v>163.56134962978982</v>
      </c>
      <c r="J4187" s="22">
        <v>2</v>
      </c>
      <c r="K4187" s="22">
        <v>2</v>
      </c>
      <c r="L4187" s="23">
        <v>150</v>
      </c>
      <c r="M4187" s="23">
        <v>0.15</v>
      </c>
      <c r="N4187" s="23">
        <v>0.89715</v>
      </c>
      <c r="O4187" s="14">
        <v>0.54850978059953592</v>
      </c>
      <c r="P4187" s="22">
        <v>0</v>
      </c>
      <c r="Q4187" s="22">
        <v>0</v>
      </c>
      <c r="R4187" s="23">
        <v>0</v>
      </c>
      <c r="S4187" s="23">
        <v>0</v>
      </c>
      <c r="T4187" s="23">
        <v>0</v>
      </c>
      <c r="U4187" s="14">
        <v>0</v>
      </c>
      <c r="V4187" s="22">
        <v>0</v>
      </c>
      <c r="W4187" s="22">
        <v>0</v>
      </c>
      <c r="X4187" s="23">
        <v>0</v>
      </c>
      <c r="Y4187" s="23">
        <v>0</v>
      </c>
      <c r="Z4187" s="23">
        <v>0</v>
      </c>
      <c r="AA4187" s="14">
        <v>0</v>
      </c>
      <c r="AB4187" s="22">
        <v>0</v>
      </c>
      <c r="AC4187" s="22">
        <v>0</v>
      </c>
      <c r="AD4187" s="23">
        <v>0</v>
      </c>
      <c r="AE4187" s="23">
        <v>0</v>
      </c>
      <c r="AF4187" s="23">
        <v>0</v>
      </c>
      <c r="AG4187" s="14">
        <v>0</v>
      </c>
      <c r="AH4187" s="22">
        <v>0</v>
      </c>
      <c r="AI4187" s="23">
        <v>0</v>
      </c>
      <c r="AJ4187" s="23">
        <v>0</v>
      </c>
      <c r="AK4187" s="23">
        <v>0</v>
      </c>
      <c r="AL4187" s="14">
        <v>0</v>
      </c>
      <c r="AM4187" s="22">
        <v>268</v>
      </c>
      <c r="AN4187" s="23">
        <v>3095.6810000000005</v>
      </c>
      <c r="AO4187" s="23">
        <v>3.0956809999999986</v>
      </c>
      <c r="AP4187" s="23">
        <v>2.748964728000002</v>
      </c>
      <c r="AQ4187" s="14">
        <v>1.6806933509793724</v>
      </c>
      <c r="AR4187" s="22">
        <v>268</v>
      </c>
      <c r="AS4187" s="23">
        <v>3095.6810000000005</v>
      </c>
      <c r="AT4187" s="23">
        <v>3.0956809999999986</v>
      </c>
      <c r="AU4187" s="23">
        <v>2.748964728000002</v>
      </c>
      <c r="AV4187" s="14">
        <v>1.6806933509793724</v>
      </c>
      <c r="AW4187" s="22">
        <v>3</v>
      </c>
      <c r="AX4187" s="22" t="s">
        <v>782</v>
      </c>
      <c r="AY4187" s="23">
        <v>51.5</v>
      </c>
      <c r="AZ4187" s="23">
        <v>5.1499999999999997E-2</v>
      </c>
      <c r="BA4187" s="23">
        <v>0.12748000000000001</v>
      </c>
      <c r="BB4187" s="14">
        <v>7.7940173695400822E-2</v>
      </c>
      <c r="BC4187" s="22">
        <v>5</v>
      </c>
      <c r="BD4187" s="23">
        <v>5860</v>
      </c>
      <c r="BE4187" s="23">
        <v>5.86</v>
      </c>
      <c r="BF4187" s="23">
        <v>7.3050214008085161</v>
      </c>
      <c r="BG4187" s="14">
        <v>4.4662271480046751</v>
      </c>
      <c r="BH4187" s="22">
        <v>278</v>
      </c>
      <c r="BI4187" s="23">
        <v>9.1571809999999996</v>
      </c>
      <c r="BJ4187" s="23">
        <v>11.078616128808518</v>
      </c>
      <c r="BK4187" s="14">
        <v>6.7733704532789849</v>
      </c>
      <c r="BL4187" t="s">
        <v>721</v>
      </c>
    </row>
    <row r="4188" spans="1:64">
      <c r="A4188" t="s">
        <v>5354</v>
      </c>
      <c r="B4188" t="s">
        <v>5348</v>
      </c>
      <c r="C4188" t="s">
        <v>721</v>
      </c>
      <c r="D4188" t="s">
        <v>942</v>
      </c>
      <c r="E4188">
        <v>2020</v>
      </c>
      <c r="F4188" s="23">
        <v>115.69</v>
      </c>
      <c r="G4188" s="23">
        <v>12.93</v>
      </c>
      <c r="H4188" s="22">
        <v>20529</v>
      </c>
      <c r="I4188" s="34">
        <v>164.0001311543999</v>
      </c>
      <c r="J4188" s="22">
        <v>2</v>
      </c>
      <c r="K4188" s="22">
        <v>2</v>
      </c>
      <c r="L4188" s="23">
        <v>150</v>
      </c>
      <c r="M4188" s="23">
        <v>0.15</v>
      </c>
      <c r="N4188" s="23">
        <v>0.89715</v>
      </c>
      <c r="O4188" s="14">
        <v>0.54704224544513769</v>
      </c>
      <c r="P4188" s="22">
        <v>0</v>
      </c>
      <c r="Q4188" s="22">
        <v>0</v>
      </c>
      <c r="R4188" s="23">
        <v>0</v>
      </c>
      <c r="S4188" s="23">
        <v>0</v>
      </c>
      <c r="T4188" s="23">
        <v>0</v>
      </c>
      <c r="U4188" s="14">
        <v>0</v>
      </c>
      <c r="V4188" s="22">
        <v>0</v>
      </c>
      <c r="W4188" s="22">
        <v>0</v>
      </c>
      <c r="X4188" s="23">
        <v>0</v>
      </c>
      <c r="Y4188" s="23">
        <v>0</v>
      </c>
      <c r="Z4188" s="23">
        <v>0</v>
      </c>
      <c r="AA4188" s="14">
        <v>0</v>
      </c>
      <c r="AB4188" s="22">
        <v>0</v>
      </c>
      <c r="AC4188" s="22">
        <v>0</v>
      </c>
      <c r="AD4188" s="23">
        <v>0</v>
      </c>
      <c r="AE4188" s="23">
        <v>0</v>
      </c>
      <c r="AF4188" s="23">
        <v>0</v>
      </c>
      <c r="AG4188" s="14">
        <v>0</v>
      </c>
      <c r="AH4188" s="22">
        <v>0</v>
      </c>
      <c r="AI4188" s="23">
        <v>0</v>
      </c>
      <c r="AJ4188" s="23">
        <v>0</v>
      </c>
      <c r="AK4188" s="23">
        <v>0</v>
      </c>
      <c r="AL4188" s="14">
        <v>0</v>
      </c>
      <c r="AM4188" s="22">
        <v>302</v>
      </c>
      <c r="AN4188" s="23">
        <v>3752.8799999999997</v>
      </c>
      <c r="AO4188" s="23">
        <v>3.7528799999999967</v>
      </c>
      <c r="AP4188" s="23">
        <v>3.3325574400000031</v>
      </c>
      <c r="AQ4188" s="14">
        <v>2.0320455944407305</v>
      </c>
      <c r="AR4188" s="22">
        <v>302</v>
      </c>
      <c r="AS4188" s="23">
        <v>3752.8799999999997</v>
      </c>
      <c r="AT4188" s="23">
        <v>3.7528799999999967</v>
      </c>
      <c r="AU4188" s="23">
        <v>3.3325574400000031</v>
      </c>
      <c r="AV4188" s="14">
        <v>2.0320455944407305</v>
      </c>
      <c r="AW4188" s="22">
        <v>3</v>
      </c>
      <c r="AX4188" s="22">
        <v>3</v>
      </c>
      <c r="AY4188" s="23">
        <v>51.5</v>
      </c>
      <c r="AZ4188" s="23">
        <v>5.1499999999999997E-2</v>
      </c>
      <c r="BA4188" s="23">
        <v>0.12748000000000001</v>
      </c>
      <c r="BB4188" s="14">
        <v>7.7731645153370291E-2</v>
      </c>
      <c r="BC4188" s="22">
        <v>4</v>
      </c>
      <c r="BD4188" s="23">
        <v>5260</v>
      </c>
      <c r="BE4188" s="23">
        <v>5.26</v>
      </c>
      <c r="BF4188" s="23">
        <v>6.2653115672481965</v>
      </c>
      <c r="BG4188" s="14">
        <v>3.820308876064034</v>
      </c>
      <c r="BH4188" s="22">
        <v>311</v>
      </c>
      <c r="BI4188" s="23">
        <v>9.2143799999999967</v>
      </c>
      <c r="BJ4188" s="23">
        <v>10.6224990072482</v>
      </c>
      <c r="BK4188" s="14">
        <v>6.4771283611032722</v>
      </c>
      <c r="BL4188" t="s">
        <v>721</v>
      </c>
    </row>
    <row r="4189" spans="1:64">
      <c r="A4189" t="s">
        <v>5355</v>
      </c>
      <c r="B4189" t="s">
        <v>5348</v>
      </c>
      <c r="C4189" t="s">
        <v>721</v>
      </c>
      <c r="D4189" t="s">
        <v>942</v>
      </c>
      <c r="E4189">
        <v>2021</v>
      </c>
      <c r="F4189" s="23">
        <v>115.69</v>
      </c>
      <c r="G4189" s="23">
        <v>12.94</v>
      </c>
      <c r="H4189" s="22">
        <v>20535</v>
      </c>
      <c r="I4189" s="34">
        <v>153.91999999999999</v>
      </c>
      <c r="J4189" s="22">
        <v>2</v>
      </c>
      <c r="K4189" s="22">
        <v>2</v>
      </c>
      <c r="L4189" s="23">
        <v>150</v>
      </c>
      <c r="M4189" s="23">
        <v>0.15</v>
      </c>
      <c r="N4189" s="23">
        <v>0.89715</v>
      </c>
      <c r="O4189" s="14">
        <v>0.57999999999999996</v>
      </c>
      <c r="P4189" s="22">
        <v>0</v>
      </c>
      <c r="Q4189" s="22">
        <v>0</v>
      </c>
      <c r="R4189" s="23">
        <v>0</v>
      </c>
      <c r="S4189" s="23">
        <v>0</v>
      </c>
      <c r="T4189" s="23">
        <v>0</v>
      </c>
      <c r="U4189" s="14">
        <v>0</v>
      </c>
      <c r="V4189" s="22">
        <v>0</v>
      </c>
      <c r="W4189" s="22">
        <v>0</v>
      </c>
      <c r="X4189" s="23">
        <v>0</v>
      </c>
      <c r="Y4189" s="23">
        <v>0</v>
      </c>
      <c r="Z4189" s="23">
        <v>0</v>
      </c>
      <c r="AA4189" s="14">
        <v>0</v>
      </c>
      <c r="AB4189" s="22">
        <v>0</v>
      </c>
      <c r="AC4189" s="22">
        <v>0</v>
      </c>
      <c r="AD4189" s="23">
        <v>0</v>
      </c>
      <c r="AE4189" s="23">
        <v>0</v>
      </c>
      <c r="AF4189" s="23">
        <v>0</v>
      </c>
      <c r="AG4189" s="14">
        <v>0</v>
      </c>
      <c r="AH4189" s="22">
        <v>0</v>
      </c>
      <c r="AI4189" s="23">
        <v>0</v>
      </c>
      <c r="AJ4189" s="23">
        <v>0</v>
      </c>
      <c r="AK4189" s="23">
        <v>0</v>
      </c>
      <c r="AL4189" s="14">
        <v>0</v>
      </c>
      <c r="AM4189" s="22">
        <v>343</v>
      </c>
      <c r="AN4189" s="23">
        <v>4296.6850000000004</v>
      </c>
      <c r="AO4189" s="23">
        <v>4.2966850000000001</v>
      </c>
      <c r="AP4189" s="23">
        <v>3.8447721860000001</v>
      </c>
      <c r="AQ4189" s="14">
        <v>2.5</v>
      </c>
      <c r="AR4189" s="22">
        <v>343</v>
      </c>
      <c r="AS4189" s="23">
        <v>4296.6850000000004</v>
      </c>
      <c r="AT4189" s="23">
        <v>4.2966850000000001</v>
      </c>
      <c r="AU4189" s="23">
        <v>3.8447721860000001</v>
      </c>
      <c r="AV4189" s="14">
        <v>2.5</v>
      </c>
      <c r="AW4189" s="22">
        <v>3</v>
      </c>
      <c r="AX4189" s="22">
        <v>3</v>
      </c>
      <c r="AY4189" s="23">
        <v>51.5</v>
      </c>
      <c r="AZ4189" s="23">
        <v>5.1499999999999997E-2</v>
      </c>
      <c r="BA4189" s="23">
        <v>0.12748000000000001</v>
      </c>
      <c r="BB4189" s="14">
        <v>0.08</v>
      </c>
      <c r="BC4189" s="22">
        <v>4</v>
      </c>
      <c r="BD4189" s="23">
        <v>5260</v>
      </c>
      <c r="BE4189" s="23">
        <v>5.26</v>
      </c>
      <c r="BF4189" s="23">
        <v>5.4853878280000004</v>
      </c>
      <c r="BG4189" s="14">
        <v>3.56</v>
      </c>
      <c r="BH4189" s="22">
        <v>352</v>
      </c>
      <c r="BI4189" s="23">
        <v>9.76</v>
      </c>
      <c r="BJ4189" s="23">
        <v>10.35</v>
      </c>
      <c r="BK4189" s="14">
        <v>6.73</v>
      </c>
      <c r="BL4189" t="s">
        <v>721</v>
      </c>
    </row>
    <row r="4190" spans="1:64">
      <c r="A4190" t="s">
        <v>5356</v>
      </c>
      <c r="B4190" t="s">
        <v>5348</v>
      </c>
      <c r="C4190" t="s">
        <v>721</v>
      </c>
      <c r="D4190" s="111" t="s">
        <v>942</v>
      </c>
      <c r="E4190" s="110">
        <v>2022</v>
      </c>
      <c r="F4190" s="23"/>
      <c r="G4190" s="23"/>
      <c r="H4190" s="22">
        <v>20812</v>
      </c>
      <c r="I4190" s="34">
        <v>150.83576441692085</v>
      </c>
      <c r="J4190" s="22">
        <v>2</v>
      </c>
      <c r="K4190" s="22">
        <v>2</v>
      </c>
      <c r="L4190" s="23">
        <v>150</v>
      </c>
      <c r="M4190" s="23">
        <v>0.15</v>
      </c>
      <c r="N4190" s="23">
        <v>0.88770000000000004</v>
      </c>
      <c r="O4190" s="14">
        <v>0.5885209011480419</v>
      </c>
      <c r="P4190" s="22">
        <v>0</v>
      </c>
      <c r="Q4190" s="22">
        <v>0</v>
      </c>
      <c r="R4190" s="23">
        <v>0</v>
      </c>
      <c r="S4190" s="23">
        <v>0</v>
      </c>
      <c r="T4190" s="23">
        <v>0</v>
      </c>
      <c r="U4190" s="14">
        <v>0</v>
      </c>
      <c r="V4190" s="22">
        <v>0</v>
      </c>
      <c r="W4190" s="22">
        <v>0</v>
      </c>
      <c r="X4190" s="23">
        <v>0</v>
      </c>
      <c r="Y4190" s="23">
        <v>0</v>
      </c>
      <c r="Z4190" s="23">
        <v>0</v>
      </c>
      <c r="AA4190" s="14">
        <v>0</v>
      </c>
      <c r="AB4190" s="22">
        <v>0</v>
      </c>
      <c r="AC4190" s="22">
        <v>0</v>
      </c>
      <c r="AD4190" s="23">
        <v>0</v>
      </c>
      <c r="AE4190" s="23">
        <v>0</v>
      </c>
      <c r="AF4190" s="23">
        <v>0</v>
      </c>
      <c r="AG4190" s="14">
        <v>0</v>
      </c>
      <c r="AH4190" s="22">
        <v>2</v>
      </c>
      <c r="AI4190" s="23">
        <v>2.9699999999999998</v>
      </c>
      <c r="AJ4190" s="23">
        <v>2.97E-3</v>
      </c>
      <c r="AK4190" s="23">
        <v>3.0423608371965599E-3</v>
      </c>
      <c r="AL4190" s="14">
        <v>2.0170022997909546E-3</v>
      </c>
      <c r="AM4190" s="22">
        <v>431</v>
      </c>
      <c r="AN4190" s="23">
        <v>5714.1950000000006</v>
      </c>
      <c r="AO4190" s="23">
        <v>5.7141950000000028</v>
      </c>
      <c r="AP4190" s="23">
        <v>5.8534151798331306</v>
      </c>
      <c r="AQ4190" s="14">
        <v>3.880654699142752</v>
      </c>
      <c r="AR4190" s="22">
        <v>433</v>
      </c>
      <c r="AS4190" s="23">
        <v>5717.165</v>
      </c>
      <c r="AT4190" s="23">
        <v>5.7171650000000005</v>
      </c>
      <c r="AU4190" s="23">
        <v>5.8564575406703261</v>
      </c>
      <c r="AV4190" s="14">
        <v>3.8826717014425425</v>
      </c>
      <c r="AW4190" s="22">
        <v>3</v>
      </c>
      <c r="AX4190" s="22">
        <v>3</v>
      </c>
      <c r="AY4190" s="23">
        <v>51.5</v>
      </c>
      <c r="AZ4190" s="23">
        <v>5.1499999999999997E-2</v>
      </c>
      <c r="BA4190" s="23">
        <v>0.12748000000000001</v>
      </c>
      <c r="BB4190" s="14">
        <v>8.4515764873664953E-2</v>
      </c>
      <c r="BC4190" s="22">
        <v>4</v>
      </c>
      <c r="BD4190" s="23">
        <v>5260</v>
      </c>
      <c r="BE4190" s="23">
        <v>5.26</v>
      </c>
      <c r="BF4190" s="23">
        <v>6.1226352518451446</v>
      </c>
      <c r="BG4190" s="14">
        <v>4.0591402679020758</v>
      </c>
      <c r="BH4190" s="22">
        <v>442</v>
      </c>
      <c r="BI4190" s="23">
        <v>11.178665000000001</v>
      </c>
      <c r="BJ4190" s="23">
        <v>12.994272792515472</v>
      </c>
      <c r="BK4190" s="14">
        <v>8.6148486353663252</v>
      </c>
      <c r="BL4190" t="s">
        <v>721</v>
      </c>
    </row>
    <row r="4191" spans="1:64">
      <c r="A4191" t="s">
        <v>5357</v>
      </c>
      <c r="B4191" t="s">
        <v>5348</v>
      </c>
      <c r="C4191" t="s">
        <v>721</v>
      </c>
      <c r="D4191" t="s">
        <v>942</v>
      </c>
      <c r="E4191">
        <v>2023</v>
      </c>
      <c r="F4191">
        <v>115.69</v>
      </c>
      <c r="G4191">
        <v>13.51</v>
      </c>
      <c r="H4191">
        <v>20063</v>
      </c>
      <c r="I4191">
        <v>150.83576441692085</v>
      </c>
      <c r="J4191">
        <v>2</v>
      </c>
      <c r="K4191">
        <v>2</v>
      </c>
      <c r="L4191">
        <v>150</v>
      </c>
      <c r="M4191">
        <v>0.15</v>
      </c>
      <c r="N4191">
        <v>0.88770000000000004</v>
      </c>
      <c r="O4191">
        <v>0.58852090114804179</v>
      </c>
      <c r="P4191">
        <v>0</v>
      </c>
      <c r="Q4191">
        <v>0</v>
      </c>
      <c r="R4191">
        <v>0</v>
      </c>
      <c r="S4191">
        <v>0</v>
      </c>
      <c r="T4191">
        <v>0</v>
      </c>
      <c r="U4191">
        <v>0</v>
      </c>
      <c r="V4191">
        <v>0</v>
      </c>
      <c r="W4191">
        <v>0</v>
      </c>
      <c r="X4191">
        <v>0</v>
      </c>
      <c r="Y4191">
        <v>0</v>
      </c>
      <c r="Z4191">
        <v>0</v>
      </c>
      <c r="AA4191">
        <v>0</v>
      </c>
      <c r="AG4191">
        <v>0</v>
      </c>
      <c r="AH4191">
        <v>2</v>
      </c>
      <c r="AI4191">
        <v>2.9699999999999998</v>
      </c>
      <c r="AJ4191">
        <v>2.97E-3</v>
      </c>
      <c r="AK4191">
        <v>2.7859999999999998E-3</v>
      </c>
      <c r="AL4191">
        <v>1.9949999999999998E-3</v>
      </c>
      <c r="AM4191">
        <v>600</v>
      </c>
      <c r="AN4191">
        <v>9221.1589999999997</v>
      </c>
      <c r="AO4191">
        <v>9.2211590000000001</v>
      </c>
      <c r="AP4191">
        <v>8.6493289999999998</v>
      </c>
      <c r="AQ4191">
        <v>5.7342693448303379</v>
      </c>
      <c r="AR4191">
        <v>676</v>
      </c>
      <c r="AS4191">
        <v>9274.384</v>
      </c>
      <c r="AT4191">
        <v>9.2743840000000102</v>
      </c>
      <c r="AU4191">
        <v>8.6992538102012595</v>
      </c>
      <c r="AV4191">
        <v>5.7673681330350135</v>
      </c>
      <c r="AW4191">
        <v>3</v>
      </c>
      <c r="AX4191">
        <v>3</v>
      </c>
      <c r="AY4191">
        <v>51.5</v>
      </c>
      <c r="AZ4191">
        <v>5.1499999999999997E-2</v>
      </c>
      <c r="BA4191">
        <v>0.12748000000000001</v>
      </c>
      <c r="BB4191">
        <v>8.4515764873664953E-2</v>
      </c>
      <c r="BC4191">
        <v>4</v>
      </c>
      <c r="BD4191">
        <v>5260</v>
      </c>
      <c r="BE4191">
        <v>5.26</v>
      </c>
      <c r="BF4191">
        <v>7.3107030000000002</v>
      </c>
      <c r="BG4191">
        <v>4.8467967980012308</v>
      </c>
      <c r="BH4191">
        <v>685</v>
      </c>
      <c r="BI4191">
        <v>14.735884000000011</v>
      </c>
      <c r="BJ4191">
        <v>17.025136810201257</v>
      </c>
      <c r="BK4191">
        <v>11.287201597057949</v>
      </c>
      <c r="BL4191" t="s">
        <v>721</v>
      </c>
    </row>
    <row r="4192" spans="1:64">
      <c r="A4192" t="s">
        <v>5358</v>
      </c>
      <c r="B4192" t="s">
        <v>5348</v>
      </c>
      <c r="C4192" t="s">
        <v>721</v>
      </c>
      <c r="D4192" t="s">
        <v>942</v>
      </c>
      <c r="E4192">
        <v>2024</v>
      </c>
      <c r="F4192">
        <v>115.69</v>
      </c>
      <c r="G4192">
        <v>13.59</v>
      </c>
      <c r="H4192">
        <v>20019</v>
      </c>
      <c r="I4192">
        <v>137.27224782689939</v>
      </c>
      <c r="J4192">
        <v>2</v>
      </c>
      <c r="K4192">
        <v>2</v>
      </c>
      <c r="L4192">
        <v>150</v>
      </c>
      <c r="M4192">
        <v>0.15</v>
      </c>
      <c r="N4192">
        <v>0.88770000000000004</v>
      </c>
      <c r="O4192">
        <v>0.64667113276923371</v>
      </c>
      <c r="P4192">
        <v>0</v>
      </c>
      <c r="Q4192">
        <v>0</v>
      </c>
      <c r="R4192">
        <v>0</v>
      </c>
      <c r="S4192">
        <v>0</v>
      </c>
      <c r="T4192">
        <v>0</v>
      </c>
      <c r="U4192">
        <v>0</v>
      </c>
      <c r="V4192">
        <v>0</v>
      </c>
      <c r="W4192">
        <v>0</v>
      </c>
      <c r="X4192">
        <v>0</v>
      </c>
      <c r="Y4192">
        <v>0</v>
      </c>
      <c r="Z4192">
        <v>0</v>
      </c>
      <c r="AA4192">
        <v>0</v>
      </c>
      <c r="AB4192">
        <v>0</v>
      </c>
      <c r="AC4192">
        <v>0</v>
      </c>
      <c r="AD4192">
        <v>0</v>
      </c>
      <c r="AE4192">
        <v>0</v>
      </c>
      <c r="AF4192">
        <v>0</v>
      </c>
      <c r="AG4192">
        <v>0</v>
      </c>
      <c r="AH4192">
        <v>4</v>
      </c>
      <c r="AI4192">
        <v>133.44</v>
      </c>
      <c r="AJ4192">
        <v>0.13344</v>
      </c>
      <c r="AK4192">
        <v>0.12035538203735807</v>
      </c>
      <c r="AL4192">
        <v>8.7676412343102653E-2</v>
      </c>
      <c r="AM4192">
        <v>778</v>
      </c>
      <c r="AN4192">
        <v>13324.128999999995</v>
      </c>
      <c r="AO4192">
        <v>13.324129000000003</v>
      </c>
      <c r="AP4192">
        <v>12.017615678282672</v>
      </c>
      <c r="AQ4192">
        <v>8.7545850443397057</v>
      </c>
      <c r="AR4192">
        <v>965</v>
      </c>
      <c r="AS4192">
        <v>13620.417000000001</v>
      </c>
      <c r="AT4192">
        <v>13.62041700000003</v>
      </c>
      <c r="AU4192">
        <v>12.284850805928658</v>
      </c>
      <c r="AV4192">
        <v>8.9492603205710459</v>
      </c>
      <c r="AW4192">
        <v>3</v>
      </c>
      <c r="AX4192">
        <v>3</v>
      </c>
      <c r="AY4192">
        <v>51.5</v>
      </c>
      <c r="AZ4192">
        <v>5.1499999999999997E-2</v>
      </c>
      <c r="BA4192">
        <v>0.12748000000000001</v>
      </c>
      <c r="BB4192">
        <v>9.286654951607741E-2</v>
      </c>
      <c r="BC4192">
        <v>4</v>
      </c>
      <c r="BD4192">
        <v>5260</v>
      </c>
      <c r="BE4192">
        <v>5.26</v>
      </c>
      <c r="BF4192">
        <v>6.4117946169220117</v>
      </c>
      <c r="BG4192">
        <v>4.6708600743591662</v>
      </c>
      <c r="BH4192">
        <v>974</v>
      </c>
      <c r="BI4192">
        <v>19.081917000000033</v>
      </c>
      <c r="BJ4192">
        <v>19.711825422850669</v>
      </c>
      <c r="BK4192">
        <v>14.359658077215522</v>
      </c>
      <c r="BL4192" t="s">
        <v>721</v>
      </c>
    </row>
    <row r="4193" spans="1:64">
      <c r="A4193" t="s">
        <v>5359</v>
      </c>
      <c r="B4193" t="s">
        <v>5360</v>
      </c>
      <c r="C4193" t="s">
        <v>722</v>
      </c>
      <c r="D4193" t="s">
        <v>942</v>
      </c>
      <c r="E4193">
        <v>2012</v>
      </c>
      <c r="F4193" s="23">
        <v>86.1</v>
      </c>
      <c r="G4193" s="23">
        <v>20.36</v>
      </c>
      <c r="H4193" s="22">
        <v>53876</v>
      </c>
      <c r="I4193" s="34">
        <v>443.84137299999998</v>
      </c>
      <c r="J4193" s="22">
        <v>0</v>
      </c>
      <c r="K4193" s="22" t="s">
        <v>782</v>
      </c>
      <c r="L4193" s="23">
        <v>0</v>
      </c>
      <c r="M4193" s="23">
        <v>0</v>
      </c>
      <c r="N4193" s="23">
        <v>0</v>
      </c>
      <c r="O4193" s="14">
        <v>0</v>
      </c>
      <c r="P4193" s="22">
        <v>0</v>
      </c>
      <c r="Q4193" s="22" t="s">
        <v>782</v>
      </c>
      <c r="R4193" s="23">
        <v>0</v>
      </c>
      <c r="S4193" s="23">
        <v>0</v>
      </c>
      <c r="T4193" s="23">
        <v>0</v>
      </c>
      <c r="U4193" s="14">
        <v>0</v>
      </c>
      <c r="V4193" s="22">
        <v>0</v>
      </c>
      <c r="W4193" s="22" t="s">
        <v>782</v>
      </c>
      <c r="X4193" s="23">
        <v>0</v>
      </c>
      <c r="Y4193" s="23">
        <v>0</v>
      </c>
      <c r="Z4193" s="23">
        <v>0</v>
      </c>
      <c r="AA4193" s="14">
        <v>0</v>
      </c>
      <c r="AB4193" s="22">
        <v>1</v>
      </c>
      <c r="AC4193" s="22" t="s">
        <v>782</v>
      </c>
      <c r="AD4193" s="23">
        <v>240</v>
      </c>
      <c r="AE4193" s="23">
        <v>0.24</v>
      </c>
      <c r="AF4193" s="23">
        <v>5.3200000000000001E-3</v>
      </c>
      <c r="AG4193" s="14">
        <v>1.1986264290868623E-3</v>
      </c>
      <c r="AH4193" s="22" t="s">
        <v>782</v>
      </c>
      <c r="AI4193" s="23" t="s">
        <v>782</v>
      </c>
      <c r="AJ4193" s="23" t="s">
        <v>782</v>
      </c>
      <c r="AK4193" s="23" t="s">
        <v>782</v>
      </c>
      <c r="AL4193" s="14" t="s">
        <v>782</v>
      </c>
      <c r="AM4193" s="22" t="s">
        <v>782</v>
      </c>
      <c r="AN4193" s="23" t="s">
        <v>782</v>
      </c>
      <c r="AO4193" s="23" t="s">
        <v>782</v>
      </c>
      <c r="AP4193" s="23" t="s">
        <v>782</v>
      </c>
      <c r="AQ4193" s="14" t="s">
        <v>782</v>
      </c>
      <c r="AR4193" s="22">
        <v>343</v>
      </c>
      <c r="AS4193" s="23">
        <v>6402.4689999999991</v>
      </c>
      <c r="AT4193" s="23">
        <v>6.4024689999999991</v>
      </c>
      <c r="AU4193" s="23">
        <v>5.1439120000000003</v>
      </c>
      <c r="AV4193" s="14">
        <v>1.1589527955069661</v>
      </c>
      <c r="AW4193" s="22">
        <v>3</v>
      </c>
      <c r="AX4193" s="22" t="s">
        <v>782</v>
      </c>
      <c r="AY4193" s="23">
        <v>4640</v>
      </c>
      <c r="AZ4193" s="23">
        <v>4.6399999999999997</v>
      </c>
      <c r="BA4193" s="23">
        <v>12.161001000000001</v>
      </c>
      <c r="BB4193" s="14">
        <v>2.739943083224015</v>
      </c>
      <c r="BC4193" s="22">
        <v>1</v>
      </c>
      <c r="BD4193" s="23">
        <v>600</v>
      </c>
      <c r="BE4193" s="23">
        <v>0.6</v>
      </c>
      <c r="BF4193" s="23">
        <v>0.95819999999999994</v>
      </c>
      <c r="BG4193" s="14">
        <v>0.21588794066748707</v>
      </c>
      <c r="BH4193" s="22">
        <v>348</v>
      </c>
      <c r="BI4193" s="23">
        <v>11.882468999999999</v>
      </c>
      <c r="BJ4193" s="23">
        <v>18.268433000000002</v>
      </c>
      <c r="BK4193" s="14">
        <v>4.1159824458275551</v>
      </c>
      <c r="BL4193" t="s">
        <v>722</v>
      </c>
    </row>
    <row r="4194" spans="1:64">
      <c r="A4194" t="s">
        <v>5361</v>
      </c>
      <c r="B4194" t="s">
        <v>5360</v>
      </c>
      <c r="C4194" t="s">
        <v>722</v>
      </c>
      <c r="D4194" t="s">
        <v>942</v>
      </c>
      <c r="E4194">
        <v>2015</v>
      </c>
      <c r="F4194" s="23">
        <v>86.1</v>
      </c>
      <c r="G4194" s="23">
        <v>20.46</v>
      </c>
      <c r="H4194" s="22">
        <v>53485</v>
      </c>
      <c r="I4194" s="34">
        <v>431.62716864369389</v>
      </c>
      <c r="J4194" s="13">
        <v>0</v>
      </c>
      <c r="K4194" s="13">
        <v>0</v>
      </c>
      <c r="L4194" s="19">
        <v>0</v>
      </c>
      <c r="M4194" s="35">
        <v>0</v>
      </c>
      <c r="N4194" s="19">
        <v>0</v>
      </c>
      <c r="O4194" s="17">
        <v>0</v>
      </c>
      <c r="P4194" s="36">
        <v>0</v>
      </c>
      <c r="Q4194" s="37">
        <v>0</v>
      </c>
      <c r="R4194" s="38">
        <v>0</v>
      </c>
      <c r="S4194" s="27">
        <v>0</v>
      </c>
      <c r="T4194" s="23">
        <v>0</v>
      </c>
      <c r="U4194" s="17">
        <v>0</v>
      </c>
      <c r="V4194" s="22">
        <v>0</v>
      </c>
      <c r="W4194" s="22">
        <v>0</v>
      </c>
      <c r="X4194" s="23">
        <v>0</v>
      </c>
      <c r="Y4194" s="27">
        <v>0</v>
      </c>
      <c r="Z4194" s="27">
        <v>0</v>
      </c>
      <c r="AA4194" s="14">
        <v>0</v>
      </c>
      <c r="AB4194" s="39">
        <v>1</v>
      </c>
      <c r="AC4194" s="22" t="s">
        <v>782</v>
      </c>
      <c r="AD4194" s="23">
        <v>240</v>
      </c>
      <c r="AE4194" s="23">
        <v>0.24</v>
      </c>
      <c r="AF4194" s="23">
        <v>1.9635634619999998</v>
      </c>
      <c r="AG4194" s="14">
        <v>0.45492119232673039</v>
      </c>
      <c r="AH4194" s="22" t="s">
        <v>782</v>
      </c>
      <c r="AI4194" s="23" t="s">
        <v>782</v>
      </c>
      <c r="AJ4194" s="23" t="s">
        <v>782</v>
      </c>
      <c r="AK4194" s="23" t="s">
        <v>782</v>
      </c>
      <c r="AL4194" s="14" t="s">
        <v>782</v>
      </c>
      <c r="AM4194" s="22" t="s">
        <v>782</v>
      </c>
      <c r="AN4194" s="23" t="s">
        <v>782</v>
      </c>
      <c r="AO4194" s="23" t="s">
        <v>782</v>
      </c>
      <c r="AP4194" s="23" t="s">
        <v>782</v>
      </c>
      <c r="AQ4194" s="14" t="s">
        <v>782</v>
      </c>
      <c r="AR4194" s="40">
        <v>447</v>
      </c>
      <c r="AS4194" s="41">
        <v>8328.8990000000013</v>
      </c>
      <c r="AT4194" s="23">
        <v>8.3288990000000016</v>
      </c>
      <c r="AU4194" s="23">
        <v>7.3974180273708914</v>
      </c>
      <c r="AV4194" s="14">
        <v>1.7138443927466076</v>
      </c>
      <c r="AW4194" s="22">
        <v>3</v>
      </c>
      <c r="AX4194" s="22" t="s">
        <v>782</v>
      </c>
      <c r="AY4194" s="23">
        <v>4055</v>
      </c>
      <c r="AZ4194" s="23">
        <v>4.0549999999999997</v>
      </c>
      <c r="BA4194" s="23">
        <v>10.566292544391425</v>
      </c>
      <c r="BB4194" s="14">
        <v>2.4480137748497124</v>
      </c>
      <c r="BC4194" s="42">
        <v>1</v>
      </c>
      <c r="BD4194" s="43">
        <v>600</v>
      </c>
      <c r="BE4194" s="44">
        <v>0.6</v>
      </c>
      <c r="BF4194" s="23">
        <v>0.62034114574892152</v>
      </c>
      <c r="BG4194" s="14">
        <v>0.14372152422615689</v>
      </c>
      <c r="BH4194" s="22">
        <v>452</v>
      </c>
      <c r="BI4194" s="23">
        <v>13.223899000000001</v>
      </c>
      <c r="BJ4194" s="23">
        <v>20.547615179511237</v>
      </c>
      <c r="BK4194" s="14">
        <v>4.7605008841492067</v>
      </c>
      <c r="BL4194" t="s">
        <v>722</v>
      </c>
    </row>
    <row r="4195" spans="1:64">
      <c r="A4195" t="s">
        <v>5362</v>
      </c>
      <c r="B4195" t="s">
        <v>5360</v>
      </c>
      <c r="C4195" t="s">
        <v>722</v>
      </c>
      <c r="D4195" t="s">
        <v>942</v>
      </c>
      <c r="E4195">
        <v>2016</v>
      </c>
      <c r="F4195" s="23">
        <v>86.1</v>
      </c>
      <c r="G4195" s="23">
        <v>20.6</v>
      </c>
      <c r="H4195" s="22">
        <v>53315</v>
      </c>
      <c r="I4195" s="34">
        <v>454.75157280651734</v>
      </c>
      <c r="J4195" s="13">
        <v>0</v>
      </c>
      <c r="K4195" s="13">
        <v>0</v>
      </c>
      <c r="L4195" s="19">
        <v>0</v>
      </c>
      <c r="M4195" s="35">
        <v>0</v>
      </c>
      <c r="N4195" s="19">
        <v>0</v>
      </c>
      <c r="O4195" s="17">
        <v>0</v>
      </c>
      <c r="P4195" s="13">
        <v>0</v>
      </c>
      <c r="Q4195" s="13">
        <v>0</v>
      </c>
      <c r="R4195" s="19">
        <v>0</v>
      </c>
      <c r="S4195" s="27">
        <v>0</v>
      </c>
      <c r="T4195" s="19">
        <v>0</v>
      </c>
      <c r="U4195" s="17">
        <v>0</v>
      </c>
      <c r="V4195" s="13">
        <v>0</v>
      </c>
      <c r="W4195" s="13">
        <v>0</v>
      </c>
      <c r="X4195" s="19">
        <v>0</v>
      </c>
      <c r="Y4195" s="27">
        <v>0</v>
      </c>
      <c r="Z4195" s="19">
        <v>0</v>
      </c>
      <c r="AA4195" s="14">
        <v>0</v>
      </c>
      <c r="AB4195" s="13">
        <v>1</v>
      </c>
      <c r="AC4195" s="22" t="s">
        <v>782</v>
      </c>
      <c r="AD4195" s="19">
        <v>240</v>
      </c>
      <c r="AE4195" s="23">
        <v>0.24</v>
      </c>
      <c r="AF4195" s="19">
        <v>1.2758293799999998</v>
      </c>
      <c r="AG4195" s="14">
        <v>0.28055524297061102</v>
      </c>
      <c r="AH4195" s="22" t="s">
        <v>782</v>
      </c>
      <c r="AI4195" s="23" t="s">
        <v>782</v>
      </c>
      <c r="AJ4195" s="23" t="s">
        <v>782</v>
      </c>
      <c r="AK4195" s="23" t="s">
        <v>782</v>
      </c>
      <c r="AL4195" s="14" t="s">
        <v>782</v>
      </c>
      <c r="AM4195" s="22" t="s">
        <v>782</v>
      </c>
      <c r="AN4195" s="23" t="s">
        <v>782</v>
      </c>
      <c r="AO4195" s="23" t="s">
        <v>782</v>
      </c>
      <c r="AP4195" s="23" t="s">
        <v>782</v>
      </c>
      <c r="AQ4195" s="14" t="s">
        <v>782</v>
      </c>
      <c r="AR4195" s="13">
        <v>469</v>
      </c>
      <c r="AS4195" s="19">
        <v>8508.9390000000021</v>
      </c>
      <c r="AT4195" s="23">
        <v>8.5089390000000016</v>
      </c>
      <c r="AU4195" s="19">
        <v>7.5559378319999979</v>
      </c>
      <c r="AV4195" s="14">
        <v>1.6615528749836375</v>
      </c>
      <c r="AW4195" s="13">
        <v>3</v>
      </c>
      <c r="AX4195" s="22" t="s">
        <v>782</v>
      </c>
      <c r="AY4195" s="19">
        <v>4055</v>
      </c>
      <c r="AZ4195" s="23">
        <v>4.0549999999999997</v>
      </c>
      <c r="BA4195" s="19">
        <v>14.00494261963</v>
      </c>
      <c r="BB4195" s="14">
        <v>3.0796908591646956</v>
      </c>
      <c r="BC4195" s="13">
        <v>1</v>
      </c>
      <c r="BD4195" s="19">
        <v>600</v>
      </c>
      <c r="BE4195" s="44">
        <v>0.6</v>
      </c>
      <c r="BF4195" s="19">
        <v>0.62034114574892152</v>
      </c>
      <c r="BG4195" s="14">
        <v>0.13641319411397779</v>
      </c>
      <c r="BH4195" s="22">
        <v>474</v>
      </c>
      <c r="BI4195" s="23">
        <v>13.403939000000001</v>
      </c>
      <c r="BJ4195" s="23">
        <v>23.457050977378923</v>
      </c>
      <c r="BK4195" s="14">
        <v>5.1582121712329227</v>
      </c>
      <c r="BL4195" t="s">
        <v>722</v>
      </c>
    </row>
    <row r="4196" spans="1:64">
      <c r="A4196" t="s">
        <v>5363</v>
      </c>
      <c r="B4196" t="s">
        <v>5360</v>
      </c>
      <c r="C4196" t="s">
        <v>722</v>
      </c>
      <c r="D4196" t="s">
        <v>942</v>
      </c>
      <c r="E4196">
        <v>2017</v>
      </c>
      <c r="F4196" s="23">
        <v>86.1</v>
      </c>
      <c r="G4196" s="23">
        <v>20.65</v>
      </c>
      <c r="H4196" s="22">
        <v>53046</v>
      </c>
      <c r="I4196" s="34">
        <v>416.67688506573256</v>
      </c>
      <c r="J4196" s="13">
        <v>0</v>
      </c>
      <c r="K4196" s="13">
        <v>0</v>
      </c>
      <c r="L4196" s="19">
        <v>0</v>
      </c>
      <c r="M4196" s="19">
        <v>0</v>
      </c>
      <c r="N4196" s="19">
        <v>0</v>
      </c>
      <c r="O4196" s="17">
        <v>0</v>
      </c>
      <c r="P4196" s="13">
        <v>0</v>
      </c>
      <c r="Q4196" s="13">
        <v>0</v>
      </c>
      <c r="R4196" s="19">
        <v>0</v>
      </c>
      <c r="S4196" s="19">
        <v>0</v>
      </c>
      <c r="T4196" s="19">
        <v>0</v>
      </c>
      <c r="U4196" s="17">
        <v>0</v>
      </c>
      <c r="V4196" s="13">
        <v>0</v>
      </c>
      <c r="W4196" s="13">
        <v>0</v>
      </c>
      <c r="X4196" s="19">
        <v>0</v>
      </c>
      <c r="Y4196" s="19">
        <v>0</v>
      </c>
      <c r="Z4196" s="19">
        <v>0</v>
      </c>
      <c r="AA4196" s="14">
        <v>0</v>
      </c>
      <c r="AB4196" s="13">
        <v>1</v>
      </c>
      <c r="AC4196" s="22" t="s">
        <v>782</v>
      </c>
      <c r="AD4196" s="19">
        <v>240</v>
      </c>
      <c r="AE4196" s="19">
        <v>0.24</v>
      </c>
      <c r="AF4196" s="19">
        <v>1.4671898829000001</v>
      </c>
      <c r="AG4196" s="14">
        <v>0.35211693652469939</v>
      </c>
      <c r="AH4196" s="22" t="s">
        <v>782</v>
      </c>
      <c r="AI4196" s="23" t="s">
        <v>782</v>
      </c>
      <c r="AJ4196" s="23" t="s">
        <v>782</v>
      </c>
      <c r="AK4196" s="23" t="s">
        <v>782</v>
      </c>
      <c r="AL4196" s="14" t="s">
        <v>782</v>
      </c>
      <c r="AM4196" s="22" t="s">
        <v>782</v>
      </c>
      <c r="AN4196" s="23" t="s">
        <v>782</v>
      </c>
      <c r="AO4196" s="23" t="s">
        <v>782</v>
      </c>
      <c r="AP4196" s="23" t="s">
        <v>782</v>
      </c>
      <c r="AQ4196" s="14" t="s">
        <v>782</v>
      </c>
      <c r="AR4196" s="13">
        <v>498</v>
      </c>
      <c r="AS4196" s="19">
        <v>8703.9290000000037</v>
      </c>
      <c r="AT4196" s="19">
        <v>8.7039290000000022</v>
      </c>
      <c r="AU4196" s="19">
        <v>7.7290889520000006</v>
      </c>
      <c r="AV4196" s="14">
        <v>1.8549358577403936</v>
      </c>
      <c r="AW4196" s="13">
        <v>3</v>
      </c>
      <c r="AX4196" s="22" t="s">
        <v>782</v>
      </c>
      <c r="AY4196" s="19">
        <v>4055.2561089999999</v>
      </c>
      <c r="AZ4196" s="19">
        <v>4.0552561090000001</v>
      </c>
      <c r="BA4196" s="19">
        <v>6.5208518232720003</v>
      </c>
      <c r="BB4196" s="14">
        <v>1.5649660581107849</v>
      </c>
      <c r="BC4196" s="13">
        <v>1</v>
      </c>
      <c r="BD4196" s="19">
        <v>600</v>
      </c>
      <c r="BE4196" s="19">
        <v>0.6</v>
      </c>
      <c r="BF4196" s="19">
        <v>0.62034114574892152</v>
      </c>
      <c r="BG4196" s="14">
        <v>0.14887822386669231</v>
      </c>
      <c r="BH4196" s="22">
        <v>503</v>
      </c>
      <c r="BI4196" s="23">
        <v>13.599185109000002</v>
      </c>
      <c r="BJ4196" s="23">
        <v>16.337471803920923</v>
      </c>
      <c r="BK4196" s="14">
        <v>3.9208970762425701</v>
      </c>
      <c r="BL4196" t="s">
        <v>722</v>
      </c>
    </row>
    <row r="4197" spans="1:64">
      <c r="A4197" t="s">
        <v>5364</v>
      </c>
      <c r="B4197" t="s">
        <v>5360</v>
      </c>
      <c r="C4197" t="s">
        <v>722</v>
      </c>
      <c r="D4197" t="s">
        <v>942</v>
      </c>
      <c r="E4197">
        <v>2018</v>
      </c>
      <c r="F4197" s="23">
        <v>86.1</v>
      </c>
      <c r="G4197" s="23">
        <v>20.68</v>
      </c>
      <c r="H4197" s="22">
        <v>52912</v>
      </c>
      <c r="I4197" s="34">
        <v>416.70649962757096</v>
      </c>
      <c r="J4197" s="13">
        <v>0</v>
      </c>
      <c r="K4197" s="13">
        <v>0</v>
      </c>
      <c r="L4197" s="19">
        <v>0</v>
      </c>
      <c r="M4197" s="19">
        <v>0</v>
      </c>
      <c r="N4197" s="19">
        <v>0</v>
      </c>
      <c r="O4197" s="17">
        <v>0</v>
      </c>
      <c r="P4197" s="13">
        <v>0</v>
      </c>
      <c r="Q4197" s="13">
        <v>0</v>
      </c>
      <c r="R4197" s="19">
        <v>0</v>
      </c>
      <c r="S4197" s="19">
        <v>0</v>
      </c>
      <c r="T4197" s="19">
        <v>0</v>
      </c>
      <c r="U4197" s="17">
        <v>0</v>
      </c>
      <c r="V4197" s="13">
        <v>0</v>
      </c>
      <c r="W4197" s="13">
        <v>0</v>
      </c>
      <c r="X4197" s="19">
        <v>0</v>
      </c>
      <c r="Y4197" s="19">
        <v>0</v>
      </c>
      <c r="Z4197" s="19">
        <v>0</v>
      </c>
      <c r="AA4197" s="14">
        <v>0</v>
      </c>
      <c r="AB4197" s="13">
        <v>1</v>
      </c>
      <c r="AC4197" s="22" t="s">
        <v>782</v>
      </c>
      <c r="AD4197" s="19">
        <v>240</v>
      </c>
      <c r="AE4197" s="19">
        <v>0.24</v>
      </c>
      <c r="AF4197" s="19">
        <v>1.199972928</v>
      </c>
      <c r="AG4197" s="14">
        <v>0.28796597343033259</v>
      </c>
      <c r="AH4197" s="22" t="s">
        <v>782</v>
      </c>
      <c r="AI4197" s="23" t="s">
        <v>782</v>
      </c>
      <c r="AJ4197" s="23" t="s">
        <v>782</v>
      </c>
      <c r="AK4197" s="23" t="s">
        <v>782</v>
      </c>
      <c r="AL4197" s="14" t="s">
        <v>782</v>
      </c>
      <c r="AM4197" s="22" t="s">
        <v>782</v>
      </c>
      <c r="AN4197" s="23" t="s">
        <v>782</v>
      </c>
      <c r="AO4197" s="23" t="s">
        <v>782</v>
      </c>
      <c r="AP4197" s="23" t="s">
        <v>782</v>
      </c>
      <c r="AQ4197" s="14" t="s">
        <v>782</v>
      </c>
      <c r="AR4197" s="13">
        <v>531</v>
      </c>
      <c r="AS4197" s="19">
        <v>9082.128999999999</v>
      </c>
      <c r="AT4197" s="19">
        <v>9.0821290000000001</v>
      </c>
      <c r="AU4197" s="19">
        <v>8.0649305519999999</v>
      </c>
      <c r="AV4197" s="14">
        <v>1.9353983101314678</v>
      </c>
      <c r="AW4197" s="13">
        <v>3</v>
      </c>
      <c r="AX4197" s="22" t="s">
        <v>782</v>
      </c>
      <c r="AY4197" s="19">
        <v>4055</v>
      </c>
      <c r="AZ4197" s="19">
        <v>4.0549999999999997</v>
      </c>
      <c r="BA4197" s="19">
        <v>14.004943000000001</v>
      </c>
      <c r="BB4197" s="14">
        <v>3.3608650243077172</v>
      </c>
      <c r="BC4197" s="13">
        <v>1</v>
      </c>
      <c r="BD4197" s="19">
        <v>600</v>
      </c>
      <c r="BE4197" s="19">
        <v>0.6</v>
      </c>
      <c r="BF4197" s="19">
        <v>0.5074876231875276</v>
      </c>
      <c r="BG4197" s="14">
        <v>0.12178538699086569</v>
      </c>
      <c r="BH4197" s="22">
        <v>536</v>
      </c>
      <c r="BI4197" s="23">
        <v>13.977129</v>
      </c>
      <c r="BJ4197" s="23">
        <v>23.777334103187528</v>
      </c>
      <c r="BK4197" s="14">
        <v>5.7060146948603832</v>
      </c>
      <c r="BL4197" t="s">
        <v>722</v>
      </c>
    </row>
    <row r="4198" spans="1:64">
      <c r="A4198" t="s">
        <v>5365</v>
      </c>
      <c r="B4198" t="s">
        <v>5360</v>
      </c>
      <c r="C4198" t="s">
        <v>722</v>
      </c>
      <c r="D4198" t="s">
        <v>942</v>
      </c>
      <c r="E4198">
        <v>2019</v>
      </c>
      <c r="F4198" s="23">
        <v>86.1</v>
      </c>
      <c r="G4198" s="23">
        <v>20.69</v>
      </c>
      <c r="H4198" s="22">
        <v>52608</v>
      </c>
      <c r="I4198" s="34">
        <v>424.29563816303568</v>
      </c>
      <c r="J4198" s="22">
        <v>0</v>
      </c>
      <c r="K4198" s="22">
        <v>0</v>
      </c>
      <c r="L4198" s="23">
        <v>0</v>
      </c>
      <c r="M4198" s="23">
        <v>0</v>
      </c>
      <c r="N4198" s="23">
        <v>0</v>
      </c>
      <c r="O4198" s="14">
        <v>0</v>
      </c>
      <c r="P4198" s="22">
        <v>0</v>
      </c>
      <c r="Q4198" s="22">
        <v>0</v>
      </c>
      <c r="R4198" s="23">
        <v>0</v>
      </c>
      <c r="S4198" s="23">
        <v>0</v>
      </c>
      <c r="T4198" s="23">
        <v>0</v>
      </c>
      <c r="U4198" s="14">
        <v>0</v>
      </c>
      <c r="V4198" s="22">
        <v>0</v>
      </c>
      <c r="W4198" s="22">
        <v>0</v>
      </c>
      <c r="X4198" s="23">
        <v>0</v>
      </c>
      <c r="Y4198" s="23">
        <v>0</v>
      </c>
      <c r="Z4198" s="23">
        <v>0</v>
      </c>
      <c r="AA4198" s="14">
        <v>0</v>
      </c>
      <c r="AB4198" s="22">
        <v>1</v>
      </c>
      <c r="AC4198" s="22">
        <v>1</v>
      </c>
      <c r="AD4198" s="23">
        <v>240</v>
      </c>
      <c r="AE4198" s="23">
        <v>0.24</v>
      </c>
      <c r="AF4198" s="23">
        <v>1.3021041600000001</v>
      </c>
      <c r="AG4198" s="14">
        <v>0.30688605841846206</v>
      </c>
      <c r="AH4198" s="22">
        <v>0</v>
      </c>
      <c r="AI4198" s="23">
        <v>0</v>
      </c>
      <c r="AJ4198" s="23">
        <v>0</v>
      </c>
      <c r="AK4198" s="23">
        <v>0</v>
      </c>
      <c r="AL4198" s="14">
        <v>0</v>
      </c>
      <c r="AM4198" s="22">
        <v>559</v>
      </c>
      <c r="AN4198" s="23">
        <v>9501.2489999999998</v>
      </c>
      <c r="AO4198" s="23">
        <v>9.5012490000000014</v>
      </c>
      <c r="AP4198" s="23">
        <v>8.4371091119999999</v>
      </c>
      <c r="AQ4198" s="14">
        <v>1.9884977249655438</v>
      </c>
      <c r="AR4198" s="22">
        <v>559</v>
      </c>
      <c r="AS4198" s="23">
        <v>9501.2489999999998</v>
      </c>
      <c r="AT4198" s="23">
        <v>9.5012490000000014</v>
      </c>
      <c r="AU4198" s="23">
        <v>8.4371091119999999</v>
      </c>
      <c r="AV4198" s="14">
        <v>1.9884977249655438</v>
      </c>
      <c r="AW4198" s="22">
        <v>3</v>
      </c>
      <c r="AX4198" s="22" t="s">
        <v>782</v>
      </c>
      <c r="AY4198" s="23">
        <v>4055</v>
      </c>
      <c r="AZ4198" s="23">
        <v>4.0549999999999997</v>
      </c>
      <c r="BA4198" s="23">
        <v>14.004943000000001</v>
      </c>
      <c r="BB4198" s="14">
        <v>3.3007511132175718</v>
      </c>
      <c r="BC4198" s="22">
        <v>1</v>
      </c>
      <c r="BD4198" s="23">
        <v>600</v>
      </c>
      <c r="BE4198" s="23">
        <v>0.6</v>
      </c>
      <c r="BF4198" s="23">
        <v>0.50748830442928805</v>
      </c>
      <c r="BG4198" s="14">
        <v>0.11960724051428631</v>
      </c>
      <c r="BH4198" s="22">
        <v>564</v>
      </c>
      <c r="BI4198" s="23">
        <v>14.396249000000001</v>
      </c>
      <c r="BJ4198" s="23">
        <v>24.251644576429285</v>
      </c>
      <c r="BK4198" s="14">
        <v>5.7157421371158641</v>
      </c>
      <c r="BL4198" t="s">
        <v>722</v>
      </c>
    </row>
    <row r="4199" spans="1:64">
      <c r="A4199" t="s">
        <v>5366</v>
      </c>
      <c r="B4199" t="s">
        <v>5360</v>
      </c>
      <c r="C4199" t="s">
        <v>722</v>
      </c>
      <c r="D4199" t="s">
        <v>942</v>
      </c>
      <c r="E4199">
        <v>2020</v>
      </c>
      <c r="F4199" s="23">
        <v>86.1</v>
      </c>
      <c r="G4199" s="23">
        <v>20.89</v>
      </c>
      <c r="H4199" s="22">
        <v>52452</v>
      </c>
      <c r="I4199" s="34">
        <v>423.61265280947953</v>
      </c>
      <c r="J4199" s="22">
        <v>0</v>
      </c>
      <c r="K4199" s="22">
        <v>0</v>
      </c>
      <c r="L4199" s="23">
        <v>0</v>
      </c>
      <c r="M4199" s="23">
        <v>0</v>
      </c>
      <c r="N4199" s="23">
        <v>0</v>
      </c>
      <c r="O4199" s="14">
        <v>0</v>
      </c>
      <c r="P4199" s="22">
        <v>0</v>
      </c>
      <c r="Q4199" s="22">
        <v>0</v>
      </c>
      <c r="R4199" s="23">
        <v>0</v>
      </c>
      <c r="S4199" s="23">
        <v>0</v>
      </c>
      <c r="T4199" s="23">
        <v>0</v>
      </c>
      <c r="U4199" s="14">
        <v>0</v>
      </c>
      <c r="V4199" s="22">
        <v>0</v>
      </c>
      <c r="W4199" s="22">
        <v>0</v>
      </c>
      <c r="X4199" s="23">
        <v>0</v>
      </c>
      <c r="Y4199" s="23">
        <v>0</v>
      </c>
      <c r="Z4199" s="23">
        <v>0</v>
      </c>
      <c r="AA4199" s="14">
        <v>0</v>
      </c>
      <c r="AB4199" s="22">
        <v>1</v>
      </c>
      <c r="AC4199" s="22">
        <v>1</v>
      </c>
      <c r="AD4199" s="23">
        <v>240</v>
      </c>
      <c r="AE4199" s="23">
        <v>0.24</v>
      </c>
      <c r="AF4199" s="23">
        <v>1.9366777500000001</v>
      </c>
      <c r="AG4199" s="14">
        <v>0.45718128038801142</v>
      </c>
      <c r="AH4199" s="22">
        <v>0</v>
      </c>
      <c r="AI4199" s="23">
        <v>0</v>
      </c>
      <c r="AJ4199" s="23">
        <v>0</v>
      </c>
      <c r="AK4199" s="23">
        <v>0</v>
      </c>
      <c r="AL4199" s="14">
        <v>0</v>
      </c>
      <c r="AM4199" s="22">
        <v>636</v>
      </c>
      <c r="AN4199" s="23">
        <v>10361.635999999999</v>
      </c>
      <c r="AO4199" s="23">
        <v>10.361636000000003</v>
      </c>
      <c r="AP4199" s="23">
        <v>9.2011327680000043</v>
      </c>
      <c r="AQ4199" s="14">
        <v>2.172062781169624</v>
      </c>
      <c r="AR4199" s="22">
        <v>636</v>
      </c>
      <c r="AS4199" s="23">
        <v>10361.635999999999</v>
      </c>
      <c r="AT4199" s="23">
        <v>10.361636000000003</v>
      </c>
      <c r="AU4199" s="23">
        <v>9.2011327680000043</v>
      </c>
      <c r="AV4199" s="14">
        <v>2.172062781169624</v>
      </c>
      <c r="AW4199" s="22">
        <v>3</v>
      </c>
      <c r="AX4199" s="22">
        <v>4</v>
      </c>
      <c r="AY4199" s="23">
        <v>5425</v>
      </c>
      <c r="AZ4199" s="23">
        <v>5.4250000000000007</v>
      </c>
      <c r="BA4199" s="23">
        <v>16.793362999999999</v>
      </c>
      <c r="BB4199" s="14">
        <v>3.964320444307607</v>
      </c>
      <c r="BC4199" s="22">
        <v>1</v>
      </c>
      <c r="BD4199" s="23">
        <v>600</v>
      </c>
      <c r="BE4199" s="23">
        <v>0.6</v>
      </c>
      <c r="BF4199" s="23">
        <v>0.50748830442928805</v>
      </c>
      <c r="BG4199" s="14">
        <v>0.11980008176420824</v>
      </c>
      <c r="BH4199" s="22">
        <v>641</v>
      </c>
      <c r="BI4199" s="23">
        <v>16.626636000000001</v>
      </c>
      <c r="BJ4199" s="23">
        <v>28.438661822429292</v>
      </c>
      <c r="BK4199" s="14">
        <v>6.7133645876294512</v>
      </c>
      <c r="BL4199" t="s">
        <v>722</v>
      </c>
    </row>
    <row r="4200" spans="1:64">
      <c r="A4200" t="s">
        <v>5367</v>
      </c>
      <c r="B4200" t="s">
        <v>5360</v>
      </c>
      <c r="C4200" t="s">
        <v>722</v>
      </c>
      <c r="D4200" t="s">
        <v>942</v>
      </c>
      <c r="E4200">
        <v>2021</v>
      </c>
      <c r="F4200" s="23">
        <v>86.1</v>
      </c>
      <c r="G4200" s="23">
        <v>20.94</v>
      </c>
      <c r="H4200" s="22">
        <v>52096</v>
      </c>
      <c r="I4200" s="34">
        <v>393.27</v>
      </c>
      <c r="J4200" s="22">
        <v>0</v>
      </c>
      <c r="K4200" s="22">
        <v>0</v>
      </c>
      <c r="L4200" s="23">
        <v>0</v>
      </c>
      <c r="M4200" s="23">
        <v>0</v>
      </c>
      <c r="N4200" s="23">
        <v>0</v>
      </c>
      <c r="O4200" s="14">
        <v>0</v>
      </c>
      <c r="P4200" s="22">
        <v>0</v>
      </c>
      <c r="Q4200" s="22">
        <v>0</v>
      </c>
      <c r="R4200" s="23">
        <v>0</v>
      </c>
      <c r="S4200" s="23">
        <v>0</v>
      </c>
      <c r="T4200" s="23">
        <v>0</v>
      </c>
      <c r="U4200" s="14">
        <v>0</v>
      </c>
      <c r="V4200" s="22">
        <v>0</v>
      </c>
      <c r="W4200" s="22">
        <v>0</v>
      </c>
      <c r="X4200" s="23">
        <v>0</v>
      </c>
      <c r="Y4200" s="23">
        <v>0</v>
      </c>
      <c r="Z4200" s="23">
        <v>0</v>
      </c>
      <c r="AA4200" s="14">
        <v>0</v>
      </c>
      <c r="AB4200" s="22">
        <v>1</v>
      </c>
      <c r="AC4200" s="22">
        <v>1</v>
      </c>
      <c r="AD4200" s="23">
        <v>240</v>
      </c>
      <c r="AE4200" s="23">
        <v>0.24</v>
      </c>
      <c r="AF4200" s="23">
        <v>1.301980911</v>
      </c>
      <c r="AG4200" s="14">
        <v>0.33</v>
      </c>
      <c r="AH4200" s="22">
        <v>1</v>
      </c>
      <c r="AI4200" s="23">
        <v>1.53</v>
      </c>
      <c r="AJ4200" s="23">
        <v>1.5299999999999999E-3</v>
      </c>
      <c r="AK4200" s="23">
        <v>1.369079E-3</v>
      </c>
      <c r="AL4200" s="14">
        <v>0</v>
      </c>
      <c r="AM4200" s="22">
        <v>753</v>
      </c>
      <c r="AN4200" s="23">
        <v>11617.081</v>
      </c>
      <c r="AO4200" s="23">
        <v>11.617081000000001</v>
      </c>
      <c r="AP4200" s="23">
        <v>10.395230249999999</v>
      </c>
      <c r="AQ4200" s="14">
        <v>2.64</v>
      </c>
      <c r="AR4200" s="22">
        <v>754</v>
      </c>
      <c r="AS4200" s="23">
        <v>11618.611000000001</v>
      </c>
      <c r="AT4200" s="23">
        <v>11.618611</v>
      </c>
      <c r="AU4200" s="23">
        <v>10.396599330000001</v>
      </c>
      <c r="AV4200" s="14">
        <v>2.64</v>
      </c>
      <c r="AW4200" s="22">
        <v>2</v>
      </c>
      <c r="AX4200" s="22">
        <v>4</v>
      </c>
      <c r="AY4200" s="23">
        <v>2125</v>
      </c>
      <c r="AZ4200" s="23">
        <v>2.125</v>
      </c>
      <c r="BA4200" s="23">
        <v>9.4155890000000007</v>
      </c>
      <c r="BB4200" s="14">
        <v>2.39</v>
      </c>
      <c r="BC4200" s="22">
        <v>1</v>
      </c>
      <c r="BD4200" s="23">
        <v>600</v>
      </c>
      <c r="BE4200" s="23">
        <v>0.6</v>
      </c>
      <c r="BF4200" s="23">
        <v>0.54180303100000005</v>
      </c>
      <c r="BG4200" s="14">
        <v>0.14000000000000001</v>
      </c>
      <c r="BH4200" s="22">
        <v>758</v>
      </c>
      <c r="BI4200" s="23">
        <v>14.58</v>
      </c>
      <c r="BJ4200" s="23">
        <v>21.66</v>
      </c>
      <c r="BK4200" s="14">
        <v>5.51</v>
      </c>
      <c r="BL4200" t="s">
        <v>722</v>
      </c>
    </row>
    <row r="4201" spans="1:64">
      <c r="A4201" t="s">
        <v>5368</v>
      </c>
      <c r="B4201" t="s">
        <v>5360</v>
      </c>
      <c r="C4201" t="s">
        <v>722</v>
      </c>
      <c r="D4201" s="111" t="s">
        <v>942</v>
      </c>
      <c r="E4201" s="110">
        <v>2022</v>
      </c>
      <c r="F4201" s="23"/>
      <c r="G4201" s="23"/>
      <c r="H4201" s="22">
        <v>52485</v>
      </c>
      <c r="I4201" s="34">
        <v>380.38704091015234</v>
      </c>
      <c r="J4201" s="22">
        <v>0</v>
      </c>
      <c r="K4201" s="22">
        <v>0</v>
      </c>
      <c r="L4201" s="23">
        <v>0</v>
      </c>
      <c r="M4201" s="23">
        <v>0</v>
      </c>
      <c r="N4201" s="23">
        <v>0</v>
      </c>
      <c r="O4201" s="14">
        <v>0</v>
      </c>
      <c r="P4201" s="22">
        <v>0</v>
      </c>
      <c r="Q4201" s="22">
        <v>0</v>
      </c>
      <c r="R4201" s="23">
        <v>0</v>
      </c>
      <c r="S4201" s="23">
        <v>0</v>
      </c>
      <c r="T4201" s="23">
        <v>0</v>
      </c>
      <c r="U4201" s="14">
        <v>0</v>
      </c>
      <c r="V4201" s="22">
        <v>0</v>
      </c>
      <c r="W4201" s="22">
        <v>0</v>
      </c>
      <c r="X4201" s="23">
        <v>0</v>
      </c>
      <c r="Y4201" s="23">
        <v>0</v>
      </c>
      <c r="Z4201" s="23">
        <v>0</v>
      </c>
      <c r="AA4201" s="14">
        <v>0</v>
      </c>
      <c r="AB4201" s="22">
        <v>1</v>
      </c>
      <c r="AC4201" s="22">
        <v>1</v>
      </c>
      <c r="AD4201" s="23">
        <v>240</v>
      </c>
      <c r="AE4201" s="23">
        <v>0.24</v>
      </c>
      <c r="AF4201" s="23">
        <v>1.3187753040000001</v>
      </c>
      <c r="AG4201" s="14">
        <v>0.34669301584106693</v>
      </c>
      <c r="AH4201" s="22">
        <v>1</v>
      </c>
      <c r="AI4201" s="23">
        <v>1.53</v>
      </c>
      <c r="AJ4201" s="23">
        <v>1.5299999999999999E-3</v>
      </c>
      <c r="AK4201" s="23">
        <v>1.56727679491944E-3</v>
      </c>
      <c r="AL4201" s="14">
        <v>4.1202160598568653E-4</v>
      </c>
      <c r="AM4201" s="22">
        <v>1196</v>
      </c>
      <c r="AN4201" s="23">
        <v>13914.081000000024</v>
      </c>
      <c r="AO4201" s="23">
        <v>13.914081000000033</v>
      </c>
      <c r="AP4201" s="23">
        <v>14.253082531980064</v>
      </c>
      <c r="AQ4201" s="14">
        <v>3.7469947708725049</v>
      </c>
      <c r="AR4201" s="22">
        <v>1197</v>
      </c>
      <c r="AS4201" s="23">
        <v>13915.611000000001</v>
      </c>
      <c r="AT4201" s="23">
        <v>13.915611</v>
      </c>
      <c r="AU4201" s="23">
        <v>14.254649808775019</v>
      </c>
      <c r="AV4201" s="14">
        <v>3.7474067924784999</v>
      </c>
      <c r="AW4201" s="22">
        <v>2</v>
      </c>
      <c r="AX4201" s="22">
        <v>4</v>
      </c>
      <c r="AY4201" s="23">
        <v>2125</v>
      </c>
      <c r="AZ4201" s="23">
        <v>2.125</v>
      </c>
      <c r="BA4201" s="23">
        <v>9.4155889999999989</v>
      </c>
      <c r="BB4201" s="14">
        <v>2.4752654500193572</v>
      </c>
      <c r="BC4201" s="22">
        <v>1</v>
      </c>
      <c r="BD4201" s="23">
        <v>600</v>
      </c>
      <c r="BE4201" s="23">
        <v>0.6</v>
      </c>
      <c r="BF4201" s="23">
        <v>0.60517907331858201</v>
      </c>
      <c r="BG4201" s="14">
        <v>0.15909560742936185</v>
      </c>
      <c r="BH4201" s="22">
        <v>1201</v>
      </c>
      <c r="BI4201" s="23">
        <v>16.880610999999998</v>
      </c>
      <c r="BJ4201" s="23">
        <v>25.594193186093598</v>
      </c>
      <c r="BK4201" s="14">
        <v>6.7284608657682856</v>
      </c>
      <c r="BL4201" t="s">
        <v>722</v>
      </c>
    </row>
    <row r="4202" spans="1:64">
      <c r="A4202" t="s">
        <v>5369</v>
      </c>
      <c r="B4202" t="s">
        <v>5360</v>
      </c>
      <c r="C4202" t="s">
        <v>722</v>
      </c>
      <c r="D4202" t="s">
        <v>942</v>
      </c>
      <c r="E4202">
        <v>2023</v>
      </c>
      <c r="F4202">
        <v>86.1</v>
      </c>
      <c r="G4202">
        <v>21.32</v>
      </c>
      <c r="H4202">
        <v>52229</v>
      </c>
      <c r="I4202">
        <v>380.38704091015234</v>
      </c>
      <c r="J4202">
        <v>0</v>
      </c>
      <c r="K4202">
        <v>0</v>
      </c>
      <c r="L4202">
        <v>0</v>
      </c>
      <c r="M4202">
        <v>0</v>
      </c>
      <c r="N4202">
        <v>0</v>
      </c>
      <c r="O4202">
        <v>0</v>
      </c>
      <c r="P4202">
        <v>0</v>
      </c>
      <c r="Q4202">
        <v>0</v>
      </c>
      <c r="R4202">
        <v>0</v>
      </c>
      <c r="S4202">
        <v>0</v>
      </c>
      <c r="T4202">
        <v>0</v>
      </c>
      <c r="U4202">
        <v>0</v>
      </c>
      <c r="V4202">
        <v>0</v>
      </c>
      <c r="W4202">
        <v>0</v>
      </c>
      <c r="X4202">
        <v>0</v>
      </c>
      <c r="Y4202">
        <v>0</v>
      </c>
      <c r="Z4202">
        <v>0</v>
      </c>
      <c r="AA4202">
        <v>0</v>
      </c>
      <c r="AB4202">
        <v>1</v>
      </c>
      <c r="AC4202">
        <v>1</v>
      </c>
      <c r="AD4202">
        <v>240</v>
      </c>
      <c r="AE4202">
        <v>0.24</v>
      </c>
      <c r="AF4202">
        <v>1.2732793920000001</v>
      </c>
      <c r="AG4202">
        <v>0.3347325894576807</v>
      </c>
      <c r="AH4202">
        <v>4</v>
      </c>
      <c r="AI4202">
        <v>1011.07</v>
      </c>
      <c r="AJ4202">
        <v>1.0110699999999999</v>
      </c>
      <c r="AK4202">
        <v>0.94837099999999996</v>
      </c>
      <c r="AL4202">
        <v>0.26930399999999999</v>
      </c>
      <c r="AM4202">
        <v>1488</v>
      </c>
      <c r="AN4202">
        <v>22604.462</v>
      </c>
      <c r="AO4202">
        <v>22.604462000000002</v>
      </c>
      <c r="AP4202">
        <v>21.202697000000001</v>
      </c>
      <c r="AQ4202">
        <v>5.5739798467551083</v>
      </c>
      <c r="AR4202">
        <v>2245</v>
      </c>
      <c r="AS4202">
        <v>24153.287</v>
      </c>
      <c r="AT4202">
        <v>24.153286999999899</v>
      </c>
      <c r="AU4202">
        <v>22.6554749041699</v>
      </c>
      <c r="AV4202">
        <v>5.9559008240559743</v>
      </c>
      <c r="AW4202">
        <v>2</v>
      </c>
      <c r="AX4202">
        <v>4</v>
      </c>
      <c r="AY4202">
        <v>2125</v>
      </c>
      <c r="AZ4202">
        <v>2.125</v>
      </c>
      <c r="BA4202">
        <v>9.4155890000000007</v>
      </c>
      <c r="BB4202">
        <v>2.475265450019358</v>
      </c>
      <c r="BC4202">
        <v>1</v>
      </c>
      <c r="BD4202">
        <v>600</v>
      </c>
      <c r="BE4202">
        <v>0.6</v>
      </c>
      <c r="BF4202">
        <v>0.722611</v>
      </c>
      <c r="BG4202">
        <v>0.18996730232213174</v>
      </c>
      <c r="BH4202">
        <v>2249</v>
      </c>
      <c r="BI4202">
        <v>27.118286999999899</v>
      </c>
      <c r="BJ4202">
        <v>34.066954296169904</v>
      </c>
      <c r="BK4202">
        <v>8.9558661658551451</v>
      </c>
      <c r="BL4202" t="s">
        <v>722</v>
      </c>
    </row>
    <row r="4203" spans="1:64">
      <c r="A4203" t="s">
        <v>5370</v>
      </c>
      <c r="B4203" t="s">
        <v>5360</v>
      </c>
      <c r="C4203" t="s">
        <v>722</v>
      </c>
      <c r="D4203" t="s">
        <v>942</v>
      </c>
      <c r="E4203">
        <v>2024</v>
      </c>
      <c r="F4203">
        <v>86.1</v>
      </c>
      <c r="G4203">
        <v>21.33</v>
      </c>
      <c r="H4203">
        <v>52255</v>
      </c>
      <c r="I4203">
        <v>358.31766372918867</v>
      </c>
      <c r="J4203">
        <v>0</v>
      </c>
      <c r="K4203">
        <v>0</v>
      </c>
      <c r="L4203">
        <v>0</v>
      </c>
      <c r="M4203">
        <v>0</v>
      </c>
      <c r="N4203">
        <v>0</v>
      </c>
      <c r="O4203">
        <v>0</v>
      </c>
      <c r="P4203">
        <v>0</v>
      </c>
      <c r="Q4203">
        <v>0</v>
      </c>
      <c r="R4203">
        <v>0</v>
      </c>
      <c r="S4203">
        <v>0</v>
      </c>
      <c r="T4203">
        <v>0</v>
      </c>
      <c r="U4203">
        <v>0</v>
      </c>
      <c r="V4203">
        <v>0</v>
      </c>
      <c r="W4203">
        <v>0</v>
      </c>
      <c r="X4203">
        <v>0</v>
      </c>
      <c r="Y4203">
        <v>0</v>
      </c>
      <c r="Z4203">
        <v>0</v>
      </c>
      <c r="AA4203">
        <v>0</v>
      </c>
      <c r="AB4203">
        <v>1</v>
      </c>
      <c r="AC4203">
        <v>2</v>
      </c>
      <c r="AD4203">
        <v>240</v>
      </c>
      <c r="AE4203">
        <v>0.24</v>
      </c>
      <c r="AF4203">
        <v>1.35757755</v>
      </c>
      <c r="AG4203">
        <v>0.37887541905442812</v>
      </c>
      <c r="AH4203">
        <v>7</v>
      </c>
      <c r="AI4203">
        <v>1044.81</v>
      </c>
      <c r="AJ4203">
        <v>1.04481</v>
      </c>
      <c r="AK4203">
        <v>0.94235991236849592</v>
      </c>
      <c r="AL4203">
        <v>0.26299566216214165</v>
      </c>
      <c r="AM4203">
        <v>1871</v>
      </c>
      <c r="AN4203">
        <v>28542.175000000047</v>
      </c>
      <c r="AO4203">
        <v>28.542175000000011</v>
      </c>
      <c r="AP4203">
        <v>25.743438071808537</v>
      </c>
      <c r="AQ4203">
        <v>7.1845294490603342</v>
      </c>
      <c r="AR4203">
        <v>2969</v>
      </c>
      <c r="AS4203">
        <v>30460.962999999505</v>
      </c>
      <c r="AT4203">
        <v>30.460962999999943</v>
      </c>
      <c r="AU4203">
        <v>27.474077031556099</v>
      </c>
      <c r="AV4203">
        <v>7.6675195818201729</v>
      </c>
      <c r="AW4203">
        <v>2</v>
      </c>
      <c r="AX4203">
        <v>3</v>
      </c>
      <c r="AY4203">
        <v>1125</v>
      </c>
      <c r="AZ4203">
        <v>1.125</v>
      </c>
      <c r="BA4203">
        <v>4.3937189999999999</v>
      </c>
      <c r="BB4203">
        <v>1.226207760530809</v>
      </c>
      <c r="BC4203">
        <v>1</v>
      </c>
      <c r="BD4203">
        <v>600</v>
      </c>
      <c r="BE4203">
        <v>0.6</v>
      </c>
      <c r="BF4203">
        <v>0.63376042585724124</v>
      </c>
      <c r="BG4203">
        <v>0.17687110907717579</v>
      </c>
      <c r="BH4203">
        <v>2973</v>
      </c>
      <c r="BI4203">
        <v>32.425962999999939</v>
      </c>
      <c r="BJ4203">
        <v>33.859134007413338</v>
      </c>
      <c r="BK4203">
        <v>9.4494738704825849</v>
      </c>
      <c r="BL4203" t="s">
        <v>722</v>
      </c>
    </row>
    <row r="4204" spans="1:64">
      <c r="A4204" t="s">
        <v>5371</v>
      </c>
      <c r="B4204" t="s">
        <v>5372</v>
      </c>
      <c r="C4204" t="s">
        <v>723</v>
      </c>
      <c r="D4204" t="s">
        <v>942</v>
      </c>
      <c r="E4204">
        <v>2012</v>
      </c>
      <c r="F4204" s="23">
        <v>29.03</v>
      </c>
      <c r="G4204" s="23">
        <v>3.61</v>
      </c>
      <c r="H4204" s="22">
        <v>6608</v>
      </c>
      <c r="I4204" s="34">
        <v>53.50421</v>
      </c>
      <c r="J4204" s="22">
        <v>0</v>
      </c>
      <c r="K4204" s="22" t="s">
        <v>782</v>
      </c>
      <c r="L4204" s="23">
        <v>0</v>
      </c>
      <c r="M4204" s="23">
        <v>0</v>
      </c>
      <c r="N4204" s="23">
        <v>0</v>
      </c>
      <c r="O4204" s="14">
        <v>0</v>
      </c>
      <c r="P4204" s="22">
        <v>0</v>
      </c>
      <c r="Q4204" s="22" t="s">
        <v>782</v>
      </c>
      <c r="R4204" s="23">
        <v>0</v>
      </c>
      <c r="S4204" s="23">
        <v>0</v>
      </c>
      <c r="T4204" s="23">
        <v>0</v>
      </c>
      <c r="U4204" s="14">
        <v>0</v>
      </c>
      <c r="V4204" s="22">
        <v>0</v>
      </c>
      <c r="W4204" s="22" t="s">
        <v>782</v>
      </c>
      <c r="X4204" s="23">
        <v>0</v>
      </c>
      <c r="Y4204" s="23">
        <v>0</v>
      </c>
      <c r="Z4204" s="23">
        <v>0</v>
      </c>
      <c r="AA4204" s="14">
        <v>0</v>
      </c>
      <c r="AB4204" s="22">
        <v>0</v>
      </c>
      <c r="AC4204" s="22" t="s">
        <v>782</v>
      </c>
      <c r="AD4204" s="23">
        <v>0</v>
      </c>
      <c r="AE4204" s="23">
        <v>0</v>
      </c>
      <c r="AF4204" s="23">
        <v>0</v>
      </c>
      <c r="AG4204" s="14">
        <v>0</v>
      </c>
      <c r="AH4204" s="22" t="s">
        <v>782</v>
      </c>
      <c r="AI4204" s="23" t="s">
        <v>782</v>
      </c>
      <c r="AJ4204" s="23" t="s">
        <v>782</v>
      </c>
      <c r="AK4204" s="23" t="s">
        <v>782</v>
      </c>
      <c r="AL4204" s="14" t="s">
        <v>782</v>
      </c>
      <c r="AM4204" s="22" t="s">
        <v>782</v>
      </c>
      <c r="AN4204" s="23" t="s">
        <v>782</v>
      </c>
      <c r="AO4204" s="23" t="s">
        <v>782</v>
      </c>
      <c r="AP4204" s="23" t="s">
        <v>782</v>
      </c>
      <c r="AQ4204" s="14" t="s">
        <v>782</v>
      </c>
      <c r="AR4204" s="22">
        <v>38</v>
      </c>
      <c r="AS4204" s="23">
        <v>864.32000000000016</v>
      </c>
      <c r="AT4204" s="23">
        <v>0.8643200000000002</v>
      </c>
      <c r="AU4204" s="23">
        <v>0.68101</v>
      </c>
      <c r="AV4204" s="14">
        <v>1.2728157279586036</v>
      </c>
      <c r="AW4204" s="22">
        <v>2</v>
      </c>
      <c r="AX4204" s="22" t="s">
        <v>782</v>
      </c>
      <c r="AY4204" s="23">
        <v>403</v>
      </c>
      <c r="AZ4204" s="23">
        <v>0.40300000000000002</v>
      </c>
      <c r="BA4204" s="23">
        <v>5.0439999999999999E-3</v>
      </c>
      <c r="BB4204" s="14">
        <v>9.4272955343140293E-3</v>
      </c>
      <c r="BC4204" s="22">
        <v>2</v>
      </c>
      <c r="BD4204" s="23">
        <v>1300</v>
      </c>
      <c r="BE4204" s="23">
        <v>1.3</v>
      </c>
      <c r="BF4204" s="23">
        <v>2.0760999999999998</v>
      </c>
      <c r="BG4204" s="14">
        <v>3.880255404200903</v>
      </c>
      <c r="BH4204" s="22">
        <v>42</v>
      </c>
      <c r="BI4204" s="23">
        <v>2.5673200000000005</v>
      </c>
      <c r="BJ4204" s="23">
        <v>2.7621539999999993</v>
      </c>
      <c r="BK4204" s="14">
        <v>5.1624984276938211</v>
      </c>
      <c r="BL4204" t="s">
        <v>723</v>
      </c>
    </row>
    <row r="4205" spans="1:64">
      <c r="A4205" t="s">
        <v>5373</v>
      </c>
      <c r="B4205" t="s">
        <v>5372</v>
      </c>
      <c r="C4205" t="s">
        <v>723</v>
      </c>
      <c r="D4205" t="s">
        <v>942</v>
      </c>
      <c r="E4205">
        <v>2015</v>
      </c>
      <c r="F4205" s="23">
        <v>29.03</v>
      </c>
      <c r="G4205" s="23">
        <v>3.62</v>
      </c>
      <c r="H4205" s="22">
        <v>6644</v>
      </c>
      <c r="I4205" s="34">
        <v>53.396335591286537</v>
      </c>
      <c r="J4205" s="13">
        <v>0</v>
      </c>
      <c r="K4205" s="13">
        <v>0</v>
      </c>
      <c r="L4205" s="19">
        <v>0</v>
      </c>
      <c r="M4205" s="35">
        <v>0</v>
      </c>
      <c r="N4205" s="19">
        <v>0</v>
      </c>
      <c r="O4205" s="17">
        <v>0</v>
      </c>
      <c r="P4205" s="36">
        <v>0</v>
      </c>
      <c r="Q4205" s="37">
        <v>0</v>
      </c>
      <c r="R4205" s="38">
        <v>0</v>
      </c>
      <c r="S4205" s="27">
        <v>0</v>
      </c>
      <c r="T4205" s="23">
        <v>0</v>
      </c>
      <c r="U4205" s="17">
        <v>0</v>
      </c>
      <c r="V4205" s="22">
        <v>0</v>
      </c>
      <c r="W4205" s="22">
        <v>0</v>
      </c>
      <c r="X4205" s="23">
        <v>0</v>
      </c>
      <c r="Y4205" s="27">
        <v>0</v>
      </c>
      <c r="Z4205" s="27">
        <v>0</v>
      </c>
      <c r="AA4205" s="14">
        <v>0</v>
      </c>
      <c r="AB4205" s="39">
        <v>0</v>
      </c>
      <c r="AC4205" s="22" t="s">
        <v>782</v>
      </c>
      <c r="AD4205" s="23">
        <v>0</v>
      </c>
      <c r="AE4205" s="23">
        <v>0</v>
      </c>
      <c r="AF4205" s="23">
        <v>0</v>
      </c>
      <c r="AG4205" s="14">
        <v>0</v>
      </c>
      <c r="AH4205" s="22" t="s">
        <v>782</v>
      </c>
      <c r="AI4205" s="23" t="s">
        <v>782</v>
      </c>
      <c r="AJ4205" s="23" t="s">
        <v>782</v>
      </c>
      <c r="AK4205" s="23" t="s">
        <v>782</v>
      </c>
      <c r="AL4205" s="14" t="s">
        <v>782</v>
      </c>
      <c r="AM4205" s="22" t="s">
        <v>782</v>
      </c>
      <c r="AN4205" s="23" t="s">
        <v>782</v>
      </c>
      <c r="AO4205" s="23" t="s">
        <v>782</v>
      </c>
      <c r="AP4205" s="23" t="s">
        <v>782</v>
      </c>
      <c r="AQ4205" s="14" t="s">
        <v>782</v>
      </c>
      <c r="AR4205" s="40">
        <v>51</v>
      </c>
      <c r="AS4205" s="41">
        <v>973.5949999999998</v>
      </c>
      <c r="AT4205" s="23">
        <v>0.97359499999999977</v>
      </c>
      <c r="AU4205" s="23">
        <v>0.86471083445220787</v>
      </c>
      <c r="AV4205" s="14">
        <v>1.6194198063908254</v>
      </c>
      <c r="AW4205" s="22">
        <v>2</v>
      </c>
      <c r="AX4205" s="22" t="s">
        <v>782</v>
      </c>
      <c r="AY4205" s="23">
        <v>2000</v>
      </c>
      <c r="AZ4205" s="23">
        <v>2</v>
      </c>
      <c r="BA4205" s="23">
        <v>5.211488307961246</v>
      </c>
      <c r="BB4205" s="14">
        <v>9.7600111510492518</v>
      </c>
      <c r="BC4205" s="42">
        <v>1</v>
      </c>
      <c r="BD4205" s="43">
        <v>800</v>
      </c>
      <c r="BE4205" s="44">
        <v>0.8</v>
      </c>
      <c r="BF4205" s="23">
        <v>1.0359921019746694</v>
      </c>
      <c r="BG4205" s="14">
        <v>1.9401932557778878</v>
      </c>
      <c r="BH4205" s="22">
        <v>54</v>
      </c>
      <c r="BI4205" s="23">
        <v>3.7735949999999994</v>
      </c>
      <c r="BJ4205" s="23">
        <v>7.1121912443881232</v>
      </c>
      <c r="BK4205" s="14">
        <v>13.319624213217965</v>
      </c>
      <c r="BL4205" t="s">
        <v>723</v>
      </c>
    </row>
    <row r="4206" spans="1:64">
      <c r="A4206" t="s">
        <v>5374</v>
      </c>
      <c r="B4206" t="s">
        <v>5372</v>
      </c>
      <c r="C4206" t="s">
        <v>723</v>
      </c>
      <c r="D4206" t="s">
        <v>942</v>
      </c>
      <c r="E4206">
        <v>2016</v>
      </c>
      <c r="F4206" s="23">
        <v>29.03</v>
      </c>
      <c r="G4206" s="23">
        <v>3.64</v>
      </c>
      <c r="H4206" s="22">
        <v>6594</v>
      </c>
      <c r="I4206" s="34">
        <v>56.490033649182038</v>
      </c>
      <c r="J4206" s="13">
        <v>0</v>
      </c>
      <c r="K4206" s="13">
        <v>0</v>
      </c>
      <c r="L4206" s="19">
        <v>0</v>
      </c>
      <c r="M4206" s="35">
        <v>0</v>
      </c>
      <c r="N4206" s="19">
        <v>0</v>
      </c>
      <c r="O4206" s="17">
        <v>0</v>
      </c>
      <c r="P4206" s="13">
        <v>0</v>
      </c>
      <c r="Q4206" s="13">
        <v>0</v>
      </c>
      <c r="R4206" s="19">
        <v>0</v>
      </c>
      <c r="S4206" s="27">
        <v>0</v>
      </c>
      <c r="T4206" s="19">
        <v>0</v>
      </c>
      <c r="U4206" s="17">
        <v>0</v>
      </c>
      <c r="V4206" s="13">
        <v>0</v>
      </c>
      <c r="W4206" s="13">
        <v>0</v>
      </c>
      <c r="X4206" s="19">
        <v>0</v>
      </c>
      <c r="Y4206" s="27">
        <v>0</v>
      </c>
      <c r="Z4206" s="19">
        <v>0</v>
      </c>
      <c r="AA4206" s="14">
        <v>0</v>
      </c>
      <c r="AB4206" s="13">
        <v>0</v>
      </c>
      <c r="AC4206" s="22" t="s">
        <v>782</v>
      </c>
      <c r="AD4206" s="19">
        <v>0</v>
      </c>
      <c r="AE4206" s="23">
        <v>0</v>
      </c>
      <c r="AF4206" s="19">
        <v>0</v>
      </c>
      <c r="AG4206" s="14">
        <v>0</v>
      </c>
      <c r="AH4206" s="22" t="s">
        <v>782</v>
      </c>
      <c r="AI4206" s="23" t="s">
        <v>782</v>
      </c>
      <c r="AJ4206" s="23" t="s">
        <v>782</v>
      </c>
      <c r="AK4206" s="23" t="s">
        <v>782</v>
      </c>
      <c r="AL4206" s="14" t="s">
        <v>782</v>
      </c>
      <c r="AM4206" s="22" t="s">
        <v>782</v>
      </c>
      <c r="AN4206" s="23" t="s">
        <v>782</v>
      </c>
      <c r="AO4206" s="23" t="s">
        <v>782</v>
      </c>
      <c r="AP4206" s="23" t="s">
        <v>782</v>
      </c>
      <c r="AQ4206" s="14" t="s">
        <v>782</v>
      </c>
      <c r="AR4206" s="13">
        <v>54</v>
      </c>
      <c r="AS4206" s="19">
        <v>985.06499999999983</v>
      </c>
      <c r="AT4206" s="23">
        <v>0.98506499999999986</v>
      </c>
      <c r="AU4206" s="19">
        <v>0.87473771999999994</v>
      </c>
      <c r="AV4206" s="14">
        <v>1.5484814992895051</v>
      </c>
      <c r="AW4206" s="13">
        <v>2</v>
      </c>
      <c r="AX4206" s="22" t="s">
        <v>782</v>
      </c>
      <c r="AY4206" s="19">
        <v>2000</v>
      </c>
      <c r="AZ4206" s="23">
        <v>2</v>
      </c>
      <c r="BA4206" s="19">
        <v>4.0332249999999998</v>
      </c>
      <c r="BB4206" s="14">
        <v>7.1397107409200498</v>
      </c>
      <c r="BC4206" s="13">
        <v>2</v>
      </c>
      <c r="BD4206" s="19">
        <v>1600</v>
      </c>
      <c r="BE4206" s="44">
        <v>1.6</v>
      </c>
      <c r="BF4206" s="19">
        <v>2.0436583369907186</v>
      </c>
      <c r="BG4206" s="14">
        <v>3.6177325538206864</v>
      </c>
      <c r="BH4206" s="22">
        <v>58</v>
      </c>
      <c r="BI4206" s="23">
        <v>4.5850650000000002</v>
      </c>
      <c r="BJ4206" s="23">
        <v>6.9516210569907182</v>
      </c>
      <c r="BK4206" s="14">
        <v>12.30592479403024</v>
      </c>
      <c r="BL4206" t="s">
        <v>723</v>
      </c>
    </row>
    <row r="4207" spans="1:64">
      <c r="A4207" t="s">
        <v>5375</v>
      </c>
      <c r="B4207" t="s">
        <v>5372</v>
      </c>
      <c r="C4207" t="s">
        <v>723</v>
      </c>
      <c r="D4207" t="s">
        <v>942</v>
      </c>
      <c r="E4207">
        <v>2017</v>
      </c>
      <c r="F4207" s="23">
        <v>29.03</v>
      </c>
      <c r="G4207" s="23">
        <v>3.58</v>
      </c>
      <c r="H4207" s="22">
        <v>6575</v>
      </c>
      <c r="I4207" s="34">
        <v>51.646693799856571</v>
      </c>
      <c r="J4207" s="13">
        <v>0</v>
      </c>
      <c r="K4207" s="13">
        <v>0</v>
      </c>
      <c r="L4207" s="19">
        <v>0</v>
      </c>
      <c r="M4207" s="19">
        <v>0</v>
      </c>
      <c r="N4207" s="19">
        <v>0</v>
      </c>
      <c r="O4207" s="17">
        <v>0</v>
      </c>
      <c r="P4207" s="13">
        <v>0</v>
      </c>
      <c r="Q4207" s="13">
        <v>0</v>
      </c>
      <c r="R4207" s="19">
        <v>0</v>
      </c>
      <c r="S4207" s="19">
        <v>0</v>
      </c>
      <c r="T4207" s="19">
        <v>0</v>
      </c>
      <c r="U4207" s="17">
        <v>0</v>
      </c>
      <c r="V4207" s="13">
        <v>0</v>
      </c>
      <c r="W4207" s="13">
        <v>0</v>
      </c>
      <c r="X4207" s="19">
        <v>0</v>
      </c>
      <c r="Y4207" s="19">
        <v>0</v>
      </c>
      <c r="Z4207" s="19">
        <v>0</v>
      </c>
      <c r="AA4207" s="14">
        <v>0</v>
      </c>
      <c r="AB4207" s="13">
        <v>0</v>
      </c>
      <c r="AC4207" s="22" t="s">
        <v>782</v>
      </c>
      <c r="AD4207" s="19">
        <v>0</v>
      </c>
      <c r="AE4207" s="19">
        <v>0</v>
      </c>
      <c r="AF4207" s="19">
        <v>0</v>
      </c>
      <c r="AG4207" s="14">
        <v>0</v>
      </c>
      <c r="AH4207" s="22" t="s">
        <v>782</v>
      </c>
      <c r="AI4207" s="23" t="s">
        <v>782</v>
      </c>
      <c r="AJ4207" s="23" t="s">
        <v>782</v>
      </c>
      <c r="AK4207" s="23" t="s">
        <v>782</v>
      </c>
      <c r="AL4207" s="14" t="s">
        <v>782</v>
      </c>
      <c r="AM4207" s="22" t="s">
        <v>782</v>
      </c>
      <c r="AN4207" s="23" t="s">
        <v>782</v>
      </c>
      <c r="AO4207" s="23" t="s">
        <v>782</v>
      </c>
      <c r="AP4207" s="23" t="s">
        <v>782</v>
      </c>
      <c r="AQ4207" s="14" t="s">
        <v>782</v>
      </c>
      <c r="AR4207" s="13">
        <v>57</v>
      </c>
      <c r="AS4207" s="19">
        <v>999.68499999999983</v>
      </c>
      <c r="AT4207" s="19">
        <v>0.99968499999999993</v>
      </c>
      <c r="AU4207" s="19">
        <v>0.88772027999999992</v>
      </c>
      <c r="AV4207" s="14">
        <v>1.7188327358187354</v>
      </c>
      <c r="AW4207" s="13">
        <v>2</v>
      </c>
      <c r="AX4207" s="22" t="s">
        <v>782</v>
      </c>
      <c r="AY4207" s="19">
        <v>1900</v>
      </c>
      <c r="AZ4207" s="19">
        <v>1.9</v>
      </c>
      <c r="BA4207" s="19">
        <v>3.0552000000000001</v>
      </c>
      <c r="BB4207" s="14">
        <v>5.9155771167843563</v>
      </c>
      <c r="BC4207" s="13">
        <v>2</v>
      </c>
      <c r="BD4207" s="19">
        <v>1600</v>
      </c>
      <c r="BE4207" s="19">
        <v>1.6</v>
      </c>
      <c r="BF4207" s="19">
        <v>2.0436583369907186</v>
      </c>
      <c r="BG4207" s="14">
        <v>3.9569974118970501</v>
      </c>
      <c r="BH4207" s="22">
        <v>61</v>
      </c>
      <c r="BI4207" s="23">
        <v>4.4996849999999995</v>
      </c>
      <c r="BJ4207" s="23">
        <v>5.9865786169907187</v>
      </c>
      <c r="BK4207" s="14">
        <v>11.591407264500141</v>
      </c>
      <c r="BL4207" t="s">
        <v>723</v>
      </c>
    </row>
    <row r="4208" spans="1:64">
      <c r="A4208" t="s">
        <v>5376</v>
      </c>
      <c r="B4208" t="s">
        <v>5372</v>
      </c>
      <c r="C4208" t="s">
        <v>723</v>
      </c>
      <c r="D4208" t="s">
        <v>942</v>
      </c>
      <c r="E4208">
        <v>2018</v>
      </c>
      <c r="F4208" s="23">
        <v>29.03</v>
      </c>
      <c r="G4208" s="23">
        <v>3.59</v>
      </c>
      <c r="H4208" s="22">
        <v>6573</v>
      </c>
      <c r="I4208" s="34">
        <v>51.650364495933324</v>
      </c>
      <c r="J4208" s="13">
        <v>0</v>
      </c>
      <c r="K4208" s="13">
        <v>0</v>
      </c>
      <c r="L4208" s="19">
        <v>0</v>
      </c>
      <c r="M4208" s="19">
        <v>0</v>
      </c>
      <c r="N4208" s="19">
        <v>0</v>
      </c>
      <c r="O4208" s="17">
        <v>0</v>
      </c>
      <c r="P4208" s="13">
        <v>0</v>
      </c>
      <c r="Q4208" s="13">
        <v>0</v>
      </c>
      <c r="R4208" s="19">
        <v>0</v>
      </c>
      <c r="S4208" s="19">
        <v>0</v>
      </c>
      <c r="T4208" s="19">
        <v>0</v>
      </c>
      <c r="U4208" s="17">
        <v>0</v>
      </c>
      <c r="V4208" s="13">
        <v>0</v>
      </c>
      <c r="W4208" s="13">
        <v>0</v>
      </c>
      <c r="X4208" s="19">
        <v>0</v>
      </c>
      <c r="Y4208" s="19">
        <v>0</v>
      </c>
      <c r="Z4208" s="19">
        <v>0</v>
      </c>
      <c r="AA4208" s="14">
        <v>0</v>
      </c>
      <c r="AB4208" s="13">
        <v>0</v>
      </c>
      <c r="AC4208" s="22" t="s">
        <v>782</v>
      </c>
      <c r="AD4208" s="19">
        <v>0</v>
      </c>
      <c r="AE4208" s="19">
        <v>0</v>
      </c>
      <c r="AF4208" s="19">
        <v>0</v>
      </c>
      <c r="AG4208" s="14">
        <v>0</v>
      </c>
      <c r="AH4208" s="22" t="s">
        <v>782</v>
      </c>
      <c r="AI4208" s="23" t="s">
        <v>782</v>
      </c>
      <c r="AJ4208" s="23" t="s">
        <v>782</v>
      </c>
      <c r="AK4208" s="23" t="s">
        <v>782</v>
      </c>
      <c r="AL4208" s="14" t="s">
        <v>782</v>
      </c>
      <c r="AM4208" s="22" t="s">
        <v>782</v>
      </c>
      <c r="AN4208" s="23" t="s">
        <v>782</v>
      </c>
      <c r="AO4208" s="23" t="s">
        <v>782</v>
      </c>
      <c r="AP4208" s="23" t="s">
        <v>782</v>
      </c>
      <c r="AQ4208" s="14" t="s">
        <v>782</v>
      </c>
      <c r="AR4208" s="13">
        <v>65</v>
      </c>
      <c r="AS4208" s="19">
        <v>1061.3800000000001</v>
      </c>
      <c r="AT4208" s="19">
        <v>1.0613799999999998</v>
      </c>
      <c r="AU4208" s="19">
        <v>0.94250543999999992</v>
      </c>
      <c r="AV4208" s="14">
        <v>1.8247798426944457</v>
      </c>
      <c r="AW4208" s="13">
        <v>2</v>
      </c>
      <c r="AX4208" s="22" t="s">
        <v>782</v>
      </c>
      <c r="AY4208" s="19">
        <v>2000</v>
      </c>
      <c r="AZ4208" s="19">
        <v>2</v>
      </c>
      <c r="BA4208" s="19">
        <v>4.6322542000000002</v>
      </c>
      <c r="BB4208" s="14">
        <v>8.9684830788846028</v>
      </c>
      <c r="BC4208" s="13">
        <v>2</v>
      </c>
      <c r="BD4208" s="19">
        <v>1600</v>
      </c>
      <c r="BE4208" s="19">
        <v>1.6</v>
      </c>
      <c r="BF4208" s="19">
        <v>1.783876215538347</v>
      </c>
      <c r="BG4208" s="14">
        <v>3.4537533915734513</v>
      </c>
      <c r="BH4208" s="22">
        <v>69</v>
      </c>
      <c r="BI4208" s="23">
        <v>4.6613799999999994</v>
      </c>
      <c r="BJ4208" s="23">
        <v>7.3586358555383473</v>
      </c>
      <c r="BK4208" s="14">
        <v>14.2470163131525</v>
      </c>
      <c r="BL4208" t="s">
        <v>723</v>
      </c>
    </row>
    <row r="4209" spans="1:64">
      <c r="A4209" t="s">
        <v>5377</v>
      </c>
      <c r="B4209" t="s">
        <v>5372</v>
      </c>
      <c r="C4209" t="s">
        <v>723</v>
      </c>
      <c r="D4209" t="s">
        <v>942</v>
      </c>
      <c r="E4209">
        <v>2019</v>
      </c>
      <c r="F4209" s="23">
        <v>29.03</v>
      </c>
      <c r="G4209" s="23">
        <v>3.59</v>
      </c>
      <c r="H4209" s="22">
        <v>6546</v>
      </c>
      <c r="I4209" s="34">
        <v>52.708180179271878</v>
      </c>
      <c r="J4209" s="22">
        <v>0</v>
      </c>
      <c r="K4209" s="22">
        <v>0</v>
      </c>
      <c r="L4209" s="23">
        <v>0</v>
      </c>
      <c r="M4209" s="23">
        <v>0</v>
      </c>
      <c r="N4209" s="23">
        <v>0</v>
      </c>
      <c r="O4209" s="14">
        <v>0</v>
      </c>
      <c r="P4209" s="22">
        <v>0</v>
      </c>
      <c r="Q4209" s="22">
        <v>0</v>
      </c>
      <c r="R4209" s="23">
        <v>0</v>
      </c>
      <c r="S4209" s="23">
        <v>0</v>
      </c>
      <c r="T4209" s="23">
        <v>0</v>
      </c>
      <c r="U4209" s="14">
        <v>0</v>
      </c>
      <c r="V4209" s="22">
        <v>0</v>
      </c>
      <c r="W4209" s="22">
        <v>0</v>
      </c>
      <c r="X4209" s="23">
        <v>0</v>
      </c>
      <c r="Y4209" s="23">
        <v>0</v>
      </c>
      <c r="Z4209" s="23">
        <v>0</v>
      </c>
      <c r="AA4209" s="14">
        <v>0</v>
      </c>
      <c r="AB4209" s="22">
        <v>0</v>
      </c>
      <c r="AC4209" s="22">
        <v>0</v>
      </c>
      <c r="AD4209" s="23">
        <v>0</v>
      </c>
      <c r="AE4209" s="23">
        <v>0</v>
      </c>
      <c r="AF4209" s="23">
        <v>0</v>
      </c>
      <c r="AG4209" s="14">
        <v>0</v>
      </c>
      <c r="AH4209" s="22">
        <v>0</v>
      </c>
      <c r="AI4209" s="23">
        <v>0</v>
      </c>
      <c r="AJ4209" s="23">
        <v>0</v>
      </c>
      <c r="AK4209" s="23">
        <v>0</v>
      </c>
      <c r="AL4209" s="14">
        <v>0</v>
      </c>
      <c r="AM4209" s="22">
        <v>73</v>
      </c>
      <c r="AN4209" s="23">
        <v>1162.6600000000001</v>
      </c>
      <c r="AO4209" s="23">
        <v>1.1626599999999994</v>
      </c>
      <c r="AP4209" s="23">
        <v>1.03244208</v>
      </c>
      <c r="AQ4209" s="14">
        <v>1.9587890845186497</v>
      </c>
      <c r="AR4209" s="22">
        <v>73</v>
      </c>
      <c r="AS4209" s="23">
        <v>1162.6600000000001</v>
      </c>
      <c r="AT4209" s="23">
        <v>1.1626599999999994</v>
      </c>
      <c r="AU4209" s="23">
        <v>1.03244208</v>
      </c>
      <c r="AV4209" s="14">
        <v>1.9587890845186497</v>
      </c>
      <c r="AW4209" s="22">
        <v>2</v>
      </c>
      <c r="AX4209" s="22" t="s">
        <v>782</v>
      </c>
      <c r="AY4209" s="23">
        <v>2000</v>
      </c>
      <c r="AZ4209" s="23">
        <v>2</v>
      </c>
      <c r="BA4209" s="23">
        <v>4.0332249999999998</v>
      </c>
      <c r="BB4209" s="14">
        <v>7.6519906137569773</v>
      </c>
      <c r="BC4209" s="22">
        <v>3</v>
      </c>
      <c r="BD4209" s="23">
        <v>2100</v>
      </c>
      <c r="BE4209" s="23">
        <v>2.1</v>
      </c>
      <c r="BF4209" s="23">
        <v>2.1879651497431793</v>
      </c>
      <c r="BG4209" s="14">
        <v>4.1510921877807929</v>
      </c>
      <c r="BH4209" s="22">
        <v>78</v>
      </c>
      <c r="BI4209" s="23">
        <v>5.2626599999999986</v>
      </c>
      <c r="BJ4209" s="23">
        <v>7.2536322297431797</v>
      </c>
      <c r="BK4209" s="14">
        <v>13.761871886056419</v>
      </c>
      <c r="BL4209" t="s">
        <v>723</v>
      </c>
    </row>
    <row r="4210" spans="1:64">
      <c r="A4210" t="s">
        <v>5378</v>
      </c>
      <c r="B4210" t="s">
        <v>5372</v>
      </c>
      <c r="C4210" t="s">
        <v>723</v>
      </c>
      <c r="D4210" t="s">
        <v>942</v>
      </c>
      <c r="E4210">
        <v>2020</v>
      </c>
      <c r="F4210" s="23">
        <v>29.03</v>
      </c>
      <c r="G4210" s="23">
        <v>3.55</v>
      </c>
      <c r="H4210" s="22">
        <v>6466</v>
      </c>
      <c r="I4210" s="34">
        <v>52.710014166872966</v>
      </c>
      <c r="J4210" s="22">
        <v>0</v>
      </c>
      <c r="K4210" s="22">
        <v>0</v>
      </c>
      <c r="L4210" s="23">
        <v>0</v>
      </c>
      <c r="M4210" s="23">
        <v>0</v>
      </c>
      <c r="N4210" s="23">
        <v>0</v>
      </c>
      <c r="O4210" s="14">
        <v>0</v>
      </c>
      <c r="P4210" s="22">
        <v>0</v>
      </c>
      <c r="Q4210" s="22">
        <v>0</v>
      </c>
      <c r="R4210" s="23">
        <v>0</v>
      </c>
      <c r="S4210" s="23">
        <v>0</v>
      </c>
      <c r="T4210" s="23">
        <v>0</v>
      </c>
      <c r="U4210" s="14">
        <v>0</v>
      </c>
      <c r="V4210" s="22">
        <v>0</v>
      </c>
      <c r="W4210" s="22">
        <v>0</v>
      </c>
      <c r="X4210" s="23">
        <v>0</v>
      </c>
      <c r="Y4210" s="23">
        <v>0</v>
      </c>
      <c r="Z4210" s="23">
        <v>0</v>
      </c>
      <c r="AA4210" s="14">
        <v>0</v>
      </c>
      <c r="AB4210" s="22">
        <v>0</v>
      </c>
      <c r="AC4210" s="22">
        <v>0</v>
      </c>
      <c r="AD4210" s="23">
        <v>0</v>
      </c>
      <c r="AE4210" s="23">
        <v>0</v>
      </c>
      <c r="AF4210" s="23">
        <v>0</v>
      </c>
      <c r="AG4210" s="14">
        <v>0</v>
      </c>
      <c r="AH4210" s="22">
        <v>0</v>
      </c>
      <c r="AI4210" s="23">
        <v>0</v>
      </c>
      <c r="AJ4210" s="23">
        <v>0</v>
      </c>
      <c r="AK4210" s="23">
        <v>0</v>
      </c>
      <c r="AL4210" s="14">
        <v>0</v>
      </c>
      <c r="AM4210" s="22">
        <v>85</v>
      </c>
      <c r="AN4210" s="23">
        <v>1268.2450000000001</v>
      </c>
      <c r="AO4210" s="23">
        <v>1.2682449999999992</v>
      </c>
      <c r="AP4210" s="23">
        <v>1.1262015600000002</v>
      </c>
      <c r="AQ4210" s="14">
        <v>2.1365988565941083</v>
      </c>
      <c r="AR4210" s="22">
        <v>85</v>
      </c>
      <c r="AS4210" s="23">
        <v>1268.2450000000001</v>
      </c>
      <c r="AT4210" s="23">
        <v>1.2682449999999992</v>
      </c>
      <c r="AU4210" s="23">
        <v>1.1262015600000002</v>
      </c>
      <c r="AV4210" s="14">
        <v>2.1365988565941083</v>
      </c>
      <c r="AW4210" s="22">
        <v>2</v>
      </c>
      <c r="AX4210" s="22">
        <v>3</v>
      </c>
      <c r="AY4210" s="23">
        <v>3500</v>
      </c>
      <c r="AZ4210" s="23">
        <v>3.5</v>
      </c>
      <c r="BA4210" s="23">
        <v>7.9422250000000005</v>
      </c>
      <c r="BB4210" s="14">
        <v>15.067772463228641</v>
      </c>
      <c r="BC4210" s="22">
        <v>3</v>
      </c>
      <c r="BD4210" s="23">
        <v>2100</v>
      </c>
      <c r="BE4210" s="23">
        <v>2.1</v>
      </c>
      <c r="BF4210" s="23">
        <v>2.1879651497431793</v>
      </c>
      <c r="BG4210" s="14">
        <v>4.1509477550439842</v>
      </c>
      <c r="BH4210" s="22">
        <v>90</v>
      </c>
      <c r="BI4210" s="23">
        <v>6.868244999999999</v>
      </c>
      <c r="BJ4210" s="23">
        <v>11.25639170974318</v>
      </c>
      <c r="BK4210" s="14">
        <v>21.355319074866735</v>
      </c>
      <c r="BL4210" t="s">
        <v>723</v>
      </c>
    </row>
    <row r="4211" spans="1:64">
      <c r="A4211" t="s">
        <v>5379</v>
      </c>
      <c r="B4211" t="s">
        <v>5372</v>
      </c>
      <c r="C4211" t="s">
        <v>723</v>
      </c>
      <c r="D4211" t="s">
        <v>942</v>
      </c>
      <c r="E4211">
        <v>2021</v>
      </c>
      <c r="F4211" s="23">
        <v>29.03</v>
      </c>
      <c r="G4211" s="23">
        <v>3.56</v>
      </c>
      <c r="H4211" s="22">
        <v>6441</v>
      </c>
      <c r="I4211" s="34">
        <v>48.48</v>
      </c>
      <c r="J4211" s="22">
        <v>0</v>
      </c>
      <c r="K4211" s="22">
        <v>0</v>
      </c>
      <c r="L4211" s="23">
        <v>0</v>
      </c>
      <c r="M4211" s="23">
        <v>0</v>
      </c>
      <c r="N4211" s="23">
        <v>0</v>
      </c>
      <c r="O4211" s="14">
        <v>0</v>
      </c>
      <c r="P4211" s="22">
        <v>0</v>
      </c>
      <c r="Q4211" s="22">
        <v>0</v>
      </c>
      <c r="R4211" s="23">
        <v>0</v>
      </c>
      <c r="S4211" s="23">
        <v>0</v>
      </c>
      <c r="T4211" s="23">
        <v>0</v>
      </c>
      <c r="U4211" s="14">
        <v>0</v>
      </c>
      <c r="V4211" s="22">
        <v>0</v>
      </c>
      <c r="W4211" s="22">
        <v>0</v>
      </c>
      <c r="X4211" s="23">
        <v>0</v>
      </c>
      <c r="Y4211" s="23">
        <v>0</v>
      </c>
      <c r="Z4211" s="23">
        <v>0</v>
      </c>
      <c r="AA4211" s="14">
        <v>0</v>
      </c>
      <c r="AB4211" s="22">
        <v>0</v>
      </c>
      <c r="AC4211" s="22">
        <v>0</v>
      </c>
      <c r="AD4211" s="23">
        <v>0</v>
      </c>
      <c r="AE4211" s="23">
        <v>0</v>
      </c>
      <c r="AF4211" s="23">
        <v>0</v>
      </c>
      <c r="AG4211" s="14">
        <v>0</v>
      </c>
      <c r="AH4211" s="22">
        <v>0</v>
      </c>
      <c r="AI4211" s="23">
        <v>0</v>
      </c>
      <c r="AJ4211" s="23">
        <v>0</v>
      </c>
      <c r="AK4211" s="23">
        <v>0</v>
      </c>
      <c r="AL4211" s="14">
        <v>0</v>
      </c>
      <c r="AM4211" s="22">
        <v>98</v>
      </c>
      <c r="AN4211" s="23">
        <v>1472.22</v>
      </c>
      <c r="AO4211" s="23">
        <v>1.4722200000000001</v>
      </c>
      <c r="AP4211" s="23">
        <v>1.3173761879999999</v>
      </c>
      <c r="AQ4211" s="14">
        <v>2.72</v>
      </c>
      <c r="AR4211" s="22">
        <v>98</v>
      </c>
      <c r="AS4211" s="23">
        <v>1472.22</v>
      </c>
      <c r="AT4211" s="23">
        <v>1.4722200000000001</v>
      </c>
      <c r="AU4211" s="23">
        <v>1.3173761879999999</v>
      </c>
      <c r="AV4211" s="14">
        <v>2.72</v>
      </c>
      <c r="AW4211" s="22">
        <v>2</v>
      </c>
      <c r="AX4211" s="22">
        <v>3</v>
      </c>
      <c r="AY4211" s="23">
        <v>3500</v>
      </c>
      <c r="AZ4211" s="23">
        <v>3.5</v>
      </c>
      <c r="BA4211" s="23">
        <v>7.9422249999999996</v>
      </c>
      <c r="BB4211" s="14">
        <v>16.38</v>
      </c>
      <c r="BC4211" s="22">
        <v>3</v>
      </c>
      <c r="BD4211" s="23">
        <v>2100</v>
      </c>
      <c r="BE4211" s="23">
        <v>2.1</v>
      </c>
      <c r="BF4211" s="23">
        <v>2.030759084</v>
      </c>
      <c r="BG4211" s="14">
        <v>4.1900000000000004</v>
      </c>
      <c r="BH4211" s="22">
        <v>103</v>
      </c>
      <c r="BI4211" s="23">
        <v>7.07</v>
      </c>
      <c r="BJ4211" s="23">
        <v>11.29</v>
      </c>
      <c r="BK4211" s="14">
        <v>23.29</v>
      </c>
      <c r="BL4211" t="s">
        <v>723</v>
      </c>
    </row>
    <row r="4212" spans="1:64">
      <c r="A4212" t="s">
        <v>5380</v>
      </c>
      <c r="B4212" t="s">
        <v>5372</v>
      </c>
      <c r="C4212" t="s">
        <v>723</v>
      </c>
      <c r="D4212" s="111" t="s">
        <v>942</v>
      </c>
      <c r="E4212" s="110">
        <v>2022</v>
      </c>
      <c r="F4212" s="23"/>
      <c r="G4212" s="23"/>
      <c r="H4212" s="22">
        <v>6466</v>
      </c>
      <c r="I4212" s="34">
        <v>46.862581814328763</v>
      </c>
      <c r="J4212" s="22">
        <v>0</v>
      </c>
      <c r="K4212" s="22">
        <v>0</v>
      </c>
      <c r="L4212" s="23">
        <v>0</v>
      </c>
      <c r="M4212" s="23">
        <v>0</v>
      </c>
      <c r="N4212" s="23">
        <v>0</v>
      </c>
      <c r="O4212" s="14">
        <v>0</v>
      </c>
      <c r="P4212" s="22">
        <v>0</v>
      </c>
      <c r="Q4212" s="22">
        <v>0</v>
      </c>
      <c r="R4212" s="23">
        <v>0</v>
      </c>
      <c r="S4212" s="23">
        <v>0</v>
      </c>
      <c r="T4212" s="23">
        <v>0</v>
      </c>
      <c r="U4212" s="14">
        <v>0</v>
      </c>
      <c r="V4212" s="22">
        <v>0</v>
      </c>
      <c r="W4212" s="22">
        <v>0</v>
      </c>
      <c r="X4212" s="23">
        <v>0</v>
      </c>
      <c r="Y4212" s="23">
        <v>0</v>
      </c>
      <c r="Z4212" s="23">
        <v>0</v>
      </c>
      <c r="AA4212" s="14">
        <v>0</v>
      </c>
      <c r="AB4212" s="22">
        <v>0</v>
      </c>
      <c r="AC4212" s="22">
        <v>0</v>
      </c>
      <c r="AD4212" s="23">
        <v>0</v>
      </c>
      <c r="AE4212" s="23">
        <v>0</v>
      </c>
      <c r="AF4212" s="23">
        <v>0</v>
      </c>
      <c r="AG4212" s="14">
        <v>0</v>
      </c>
      <c r="AH4212" s="22">
        <v>0</v>
      </c>
      <c r="AI4212" s="23">
        <v>0</v>
      </c>
      <c r="AJ4212" s="23">
        <v>0</v>
      </c>
      <c r="AK4212" s="23">
        <v>0</v>
      </c>
      <c r="AL4212" s="14">
        <v>0</v>
      </c>
      <c r="AM4212" s="22">
        <v>128</v>
      </c>
      <c r="AN4212" s="23">
        <v>1645.2099999999998</v>
      </c>
      <c r="AO4212" s="23">
        <v>1.6452099999999985</v>
      </c>
      <c r="AP4212" s="23">
        <v>1.6852937619407922</v>
      </c>
      <c r="AQ4212" s="14">
        <v>3.5962460809734873</v>
      </c>
      <c r="AR4212" s="22">
        <v>128</v>
      </c>
      <c r="AS4212" s="23">
        <v>1645.21</v>
      </c>
      <c r="AT4212" s="23">
        <v>1.6452100000000001</v>
      </c>
      <c r="AU4212" s="23">
        <v>1.6852937619407899</v>
      </c>
      <c r="AV4212" s="14">
        <v>3.5962460809734824</v>
      </c>
      <c r="AW4212" s="22">
        <v>2</v>
      </c>
      <c r="AX4212" s="22">
        <v>3</v>
      </c>
      <c r="AY4212" s="23">
        <v>3500</v>
      </c>
      <c r="AZ4212" s="23">
        <v>3.5</v>
      </c>
      <c r="BA4212" s="23">
        <v>7.9422250000000005</v>
      </c>
      <c r="BB4212" s="14">
        <v>16.947903193783436</v>
      </c>
      <c r="BC4212" s="22">
        <v>5</v>
      </c>
      <c r="BD4212" s="23">
        <v>6800</v>
      </c>
      <c r="BE4212" s="23">
        <v>6.8000000000000007</v>
      </c>
      <c r="BF4212" s="23">
        <v>10.807166436635598</v>
      </c>
      <c r="BG4212" s="14">
        <v>23.061397853524117</v>
      </c>
      <c r="BH4212" s="22">
        <v>135</v>
      </c>
      <c r="BI4212" s="23">
        <v>11.945210000000001</v>
      </c>
      <c r="BJ4212" s="23">
        <v>20.434685198576389</v>
      </c>
      <c r="BK4212" s="14">
        <v>43.605547128281032</v>
      </c>
      <c r="BL4212" t="s">
        <v>723</v>
      </c>
    </row>
    <row r="4213" spans="1:64">
      <c r="A4213" t="s">
        <v>5381</v>
      </c>
      <c r="B4213" t="s">
        <v>5372</v>
      </c>
      <c r="C4213" t="s">
        <v>723</v>
      </c>
      <c r="D4213" t="s">
        <v>942</v>
      </c>
      <c r="E4213">
        <v>2023</v>
      </c>
      <c r="F4213">
        <v>29.03</v>
      </c>
      <c r="G4213">
        <v>3.55</v>
      </c>
      <c r="H4213">
        <v>6144</v>
      </c>
      <c r="I4213">
        <v>46.862581814328763</v>
      </c>
      <c r="J4213">
        <v>0</v>
      </c>
      <c r="K4213">
        <v>0</v>
      </c>
      <c r="L4213">
        <v>0</v>
      </c>
      <c r="M4213">
        <v>0</v>
      </c>
      <c r="N4213">
        <v>0</v>
      </c>
      <c r="O4213">
        <v>0</v>
      </c>
      <c r="P4213">
        <v>0</v>
      </c>
      <c r="Q4213">
        <v>0</v>
      </c>
      <c r="R4213">
        <v>0</v>
      </c>
      <c r="S4213">
        <v>0</v>
      </c>
      <c r="T4213">
        <v>0</v>
      </c>
      <c r="U4213">
        <v>0</v>
      </c>
      <c r="V4213">
        <v>0</v>
      </c>
      <c r="W4213">
        <v>0</v>
      </c>
      <c r="X4213">
        <v>0</v>
      </c>
      <c r="Y4213">
        <v>0</v>
      </c>
      <c r="Z4213">
        <v>0</v>
      </c>
      <c r="AA4213">
        <v>0</v>
      </c>
      <c r="AG4213">
        <v>0</v>
      </c>
      <c r="AL4213">
        <v>0</v>
      </c>
      <c r="AM4213">
        <v>176</v>
      </c>
      <c r="AN4213">
        <v>2365.5700000000002</v>
      </c>
      <c r="AO4213">
        <v>2.36557</v>
      </c>
      <c r="AP4213">
        <v>2.218874</v>
      </c>
      <c r="AQ4213">
        <v>4.7348522298478102</v>
      </c>
      <c r="AR4213">
        <v>231</v>
      </c>
      <c r="AS4213">
        <v>2405.5149999999899</v>
      </c>
      <c r="AT4213">
        <v>2.4055149999999998</v>
      </c>
      <c r="AU4213">
        <v>2.25634236508282</v>
      </c>
      <c r="AV4213">
        <v>4.8148059234604901</v>
      </c>
      <c r="AW4213">
        <v>2</v>
      </c>
      <c r="AX4213">
        <v>3</v>
      </c>
      <c r="AY4213">
        <v>3500</v>
      </c>
      <c r="AZ4213">
        <v>3.5</v>
      </c>
      <c r="BA4213">
        <v>7.9422249999999996</v>
      </c>
      <c r="BB4213">
        <v>16.947903193783436</v>
      </c>
      <c r="BC4213">
        <v>4</v>
      </c>
      <c r="BD4213">
        <v>6300</v>
      </c>
      <c r="BE4213">
        <v>6.3</v>
      </c>
      <c r="BF4213">
        <v>12.444235000000001</v>
      </c>
      <c r="BG4213">
        <v>26.554736248430586</v>
      </c>
      <c r="BH4213">
        <v>237</v>
      </c>
      <c r="BI4213">
        <v>12.205515</v>
      </c>
      <c r="BJ4213">
        <v>22.642802365082819</v>
      </c>
      <c r="BK4213">
        <v>48.317445365674509</v>
      </c>
      <c r="BL4213" t="s">
        <v>723</v>
      </c>
    </row>
    <row r="4214" spans="1:64">
      <c r="A4214" t="s">
        <v>5382</v>
      </c>
      <c r="B4214" t="s">
        <v>5372</v>
      </c>
      <c r="C4214" t="s">
        <v>723</v>
      </c>
      <c r="D4214" t="s">
        <v>942</v>
      </c>
      <c r="E4214">
        <v>2024</v>
      </c>
      <c r="F4214">
        <v>29.03</v>
      </c>
      <c r="G4214">
        <v>3.61</v>
      </c>
      <c r="H4214">
        <v>6159</v>
      </c>
      <c r="I4214">
        <v>42.232867494174201</v>
      </c>
      <c r="J4214">
        <v>0</v>
      </c>
      <c r="K4214">
        <v>0</v>
      </c>
      <c r="L4214">
        <v>0</v>
      </c>
      <c r="M4214">
        <v>0</v>
      </c>
      <c r="N4214">
        <v>0</v>
      </c>
      <c r="O4214">
        <v>0</v>
      </c>
      <c r="P4214">
        <v>0</v>
      </c>
      <c r="Q4214">
        <v>0</v>
      </c>
      <c r="R4214">
        <v>0</v>
      </c>
      <c r="S4214">
        <v>0</v>
      </c>
      <c r="T4214">
        <v>0</v>
      </c>
      <c r="U4214">
        <v>0</v>
      </c>
      <c r="V4214">
        <v>0</v>
      </c>
      <c r="W4214">
        <v>0</v>
      </c>
      <c r="X4214">
        <v>0</v>
      </c>
      <c r="Y4214">
        <v>0</v>
      </c>
      <c r="Z4214">
        <v>0</v>
      </c>
      <c r="AA4214">
        <v>0</v>
      </c>
      <c r="AB4214">
        <v>0</v>
      </c>
      <c r="AC4214">
        <v>0</v>
      </c>
      <c r="AD4214">
        <v>0</v>
      </c>
      <c r="AE4214">
        <v>0</v>
      </c>
      <c r="AF4214">
        <v>0</v>
      </c>
      <c r="AG4214">
        <v>0</v>
      </c>
      <c r="AH4214">
        <v>0</v>
      </c>
      <c r="AI4214">
        <v>0</v>
      </c>
      <c r="AJ4214">
        <v>0</v>
      </c>
      <c r="AK4214">
        <v>0</v>
      </c>
      <c r="AL4214">
        <v>0</v>
      </c>
      <c r="AM4214">
        <v>223</v>
      </c>
      <c r="AN4214">
        <v>3082.5850000000019</v>
      </c>
      <c r="AO4214">
        <v>3.0825850000000008</v>
      </c>
      <c r="AP4214">
        <v>2.7803184602640112</v>
      </c>
      <c r="AQ4214">
        <v>6.5833049594549582</v>
      </c>
      <c r="AR4214">
        <v>331</v>
      </c>
      <c r="AS4214">
        <v>3175.575000000003</v>
      </c>
      <c r="AT4214">
        <v>3.1755749999999972</v>
      </c>
      <c r="AU4214">
        <v>2.864190215177485</v>
      </c>
      <c r="AV4214">
        <v>6.7818985191393528</v>
      </c>
      <c r="AW4214">
        <v>2</v>
      </c>
      <c r="AX4214">
        <v>2</v>
      </c>
      <c r="AY4214">
        <v>1900</v>
      </c>
      <c r="AZ4214">
        <v>1.9</v>
      </c>
      <c r="BA4214">
        <v>3.9486969999999997</v>
      </c>
      <c r="BB4214">
        <v>9.34981978324039</v>
      </c>
      <c r="BC4214">
        <v>4</v>
      </c>
      <c r="BD4214">
        <v>6300</v>
      </c>
      <c r="BE4214">
        <v>6.3</v>
      </c>
      <c r="BF4214">
        <v>10.914118334583121</v>
      </c>
      <c r="BG4214">
        <v>25.842712044330558</v>
      </c>
      <c r="BH4214">
        <v>337</v>
      </c>
      <c r="BI4214">
        <v>11.375574999999998</v>
      </c>
      <c r="BJ4214">
        <v>17.727005549760605</v>
      </c>
      <c r="BK4214">
        <v>41.974430346710299</v>
      </c>
      <c r="BL4214" t="s">
        <v>723</v>
      </c>
    </row>
    <row r="4215" spans="1:64">
      <c r="A4215" t="s">
        <v>5383</v>
      </c>
      <c r="B4215" t="s">
        <v>5384</v>
      </c>
      <c r="C4215" t="s">
        <v>724</v>
      </c>
      <c r="D4215" t="s">
        <v>942</v>
      </c>
      <c r="E4215">
        <v>2012</v>
      </c>
      <c r="F4215" s="23">
        <v>54.1</v>
      </c>
      <c r="G4215" s="23">
        <v>6.55</v>
      </c>
      <c r="H4215" s="22">
        <v>12011</v>
      </c>
      <c r="I4215" s="34">
        <v>97.005811999999992</v>
      </c>
      <c r="J4215" s="22">
        <v>0</v>
      </c>
      <c r="K4215" s="22" t="s">
        <v>782</v>
      </c>
      <c r="L4215" s="23">
        <v>0</v>
      </c>
      <c r="M4215" s="23">
        <v>0</v>
      </c>
      <c r="N4215" s="23">
        <v>0</v>
      </c>
      <c r="O4215" s="14">
        <v>0</v>
      </c>
      <c r="P4215" s="22">
        <v>0</v>
      </c>
      <c r="Q4215" s="22" t="s">
        <v>782</v>
      </c>
      <c r="R4215" s="23">
        <v>0</v>
      </c>
      <c r="S4215" s="23">
        <v>0</v>
      </c>
      <c r="T4215" s="23">
        <v>0</v>
      </c>
      <c r="U4215" s="14">
        <v>0</v>
      </c>
      <c r="V4215" s="22">
        <v>0</v>
      </c>
      <c r="W4215" s="22" t="s">
        <v>782</v>
      </c>
      <c r="X4215" s="23">
        <v>0</v>
      </c>
      <c r="Y4215" s="23">
        <v>0</v>
      </c>
      <c r="Z4215" s="23">
        <v>0</v>
      </c>
      <c r="AA4215" s="14">
        <v>0</v>
      </c>
      <c r="AB4215" s="22">
        <v>0</v>
      </c>
      <c r="AC4215" s="22" t="s">
        <v>782</v>
      </c>
      <c r="AD4215" s="23">
        <v>0</v>
      </c>
      <c r="AE4215" s="23">
        <v>0</v>
      </c>
      <c r="AF4215" s="23">
        <v>0</v>
      </c>
      <c r="AG4215" s="14">
        <v>0</v>
      </c>
      <c r="AH4215" s="22" t="s">
        <v>782</v>
      </c>
      <c r="AI4215" s="23" t="s">
        <v>782</v>
      </c>
      <c r="AJ4215" s="23" t="s">
        <v>782</v>
      </c>
      <c r="AK4215" s="23" t="s">
        <v>782</v>
      </c>
      <c r="AL4215" s="14" t="s">
        <v>782</v>
      </c>
      <c r="AM4215" s="22" t="s">
        <v>782</v>
      </c>
      <c r="AN4215" s="23" t="s">
        <v>782</v>
      </c>
      <c r="AO4215" s="23" t="s">
        <v>782</v>
      </c>
      <c r="AP4215" s="23" t="s">
        <v>782</v>
      </c>
      <c r="AQ4215" s="14" t="s">
        <v>782</v>
      </c>
      <c r="AR4215" s="22">
        <v>173</v>
      </c>
      <c r="AS4215" s="23">
        <v>2297.3239999999983</v>
      </c>
      <c r="AT4215" s="23">
        <v>2.2973239999999984</v>
      </c>
      <c r="AU4215" s="23">
        <v>1.9956320000000001</v>
      </c>
      <c r="AV4215" s="14">
        <v>2.057229313229191</v>
      </c>
      <c r="AW4215" s="22">
        <v>0</v>
      </c>
      <c r="AX4215" s="22" t="s">
        <v>782</v>
      </c>
      <c r="AY4215" s="23">
        <v>0</v>
      </c>
      <c r="AZ4215" s="23">
        <v>0</v>
      </c>
      <c r="BA4215" s="23">
        <v>0</v>
      </c>
      <c r="BB4215" s="14">
        <v>0</v>
      </c>
      <c r="BC4215" s="22">
        <v>1</v>
      </c>
      <c r="BD4215" s="23">
        <v>600</v>
      </c>
      <c r="BE4215" s="23">
        <v>0.6</v>
      </c>
      <c r="BF4215" s="23">
        <v>0.95819999999999994</v>
      </c>
      <c r="BG4215" s="14">
        <v>0.98777586646045501</v>
      </c>
      <c r="BH4215" s="22">
        <v>174</v>
      </c>
      <c r="BI4215" s="23">
        <v>2.8973239999999985</v>
      </c>
      <c r="BJ4215" s="23">
        <v>2.9538319999999998</v>
      </c>
      <c r="BK4215" s="14">
        <v>3.045005179689646</v>
      </c>
      <c r="BL4215" t="s">
        <v>724</v>
      </c>
    </row>
    <row r="4216" spans="1:64">
      <c r="A4216" t="s">
        <v>5385</v>
      </c>
      <c r="B4216" t="s">
        <v>5384</v>
      </c>
      <c r="C4216" t="s">
        <v>724</v>
      </c>
      <c r="D4216" t="s">
        <v>942</v>
      </c>
      <c r="E4216">
        <v>2015</v>
      </c>
      <c r="F4216" s="23">
        <v>54.1</v>
      </c>
      <c r="G4216" s="23">
        <v>6.6</v>
      </c>
      <c r="H4216" s="22">
        <v>12024</v>
      </c>
      <c r="I4216" s="34">
        <v>97.724907753659153</v>
      </c>
      <c r="J4216" s="13">
        <v>0</v>
      </c>
      <c r="K4216" s="13">
        <v>0</v>
      </c>
      <c r="L4216" s="19">
        <v>0</v>
      </c>
      <c r="M4216" s="35">
        <v>0</v>
      </c>
      <c r="N4216" s="19">
        <v>0</v>
      </c>
      <c r="O4216" s="17">
        <v>0</v>
      </c>
      <c r="P4216" s="36">
        <v>0</v>
      </c>
      <c r="Q4216" s="37">
        <v>0</v>
      </c>
      <c r="R4216" s="38">
        <v>0</v>
      </c>
      <c r="S4216" s="27">
        <v>0</v>
      </c>
      <c r="T4216" s="23">
        <v>0</v>
      </c>
      <c r="U4216" s="17">
        <v>0</v>
      </c>
      <c r="V4216" s="22">
        <v>0</v>
      </c>
      <c r="W4216" s="22">
        <v>0</v>
      </c>
      <c r="X4216" s="23">
        <v>0</v>
      </c>
      <c r="Y4216" s="27">
        <v>0</v>
      </c>
      <c r="Z4216" s="27">
        <v>0</v>
      </c>
      <c r="AA4216" s="14">
        <v>0</v>
      </c>
      <c r="AB4216" s="39">
        <v>0</v>
      </c>
      <c r="AC4216" s="22" t="s">
        <v>782</v>
      </c>
      <c r="AD4216" s="23">
        <v>0</v>
      </c>
      <c r="AE4216" s="23">
        <v>0</v>
      </c>
      <c r="AF4216" s="23">
        <v>0</v>
      </c>
      <c r="AG4216" s="14">
        <v>0</v>
      </c>
      <c r="AH4216" s="22" t="s">
        <v>782</v>
      </c>
      <c r="AI4216" s="23" t="s">
        <v>782</v>
      </c>
      <c r="AJ4216" s="23" t="s">
        <v>782</v>
      </c>
      <c r="AK4216" s="23" t="s">
        <v>782</v>
      </c>
      <c r="AL4216" s="14" t="s">
        <v>782</v>
      </c>
      <c r="AM4216" s="22" t="s">
        <v>782</v>
      </c>
      <c r="AN4216" s="23" t="s">
        <v>782</v>
      </c>
      <c r="AO4216" s="23" t="s">
        <v>782</v>
      </c>
      <c r="AP4216" s="23" t="s">
        <v>782</v>
      </c>
      <c r="AQ4216" s="14" t="s">
        <v>782</v>
      </c>
      <c r="AR4216" s="40">
        <v>207</v>
      </c>
      <c r="AS4216" s="41">
        <v>3033.9389999999976</v>
      </c>
      <c r="AT4216" s="23">
        <v>3.0339389999999975</v>
      </c>
      <c r="AU4216" s="23">
        <v>2.6946316737114464</v>
      </c>
      <c r="AV4216" s="14">
        <v>2.7573642540589147</v>
      </c>
      <c r="AW4216" s="22">
        <v>0</v>
      </c>
      <c r="AX4216" s="22" t="s">
        <v>782</v>
      </c>
      <c r="AY4216" s="23">
        <v>0</v>
      </c>
      <c r="AZ4216" s="23">
        <v>0</v>
      </c>
      <c r="BA4216" s="23">
        <v>0</v>
      </c>
      <c r="BB4216" s="14">
        <v>0</v>
      </c>
      <c r="BC4216" s="42">
        <v>1</v>
      </c>
      <c r="BD4216" s="43">
        <v>600</v>
      </c>
      <c r="BE4216" s="44">
        <v>0.6</v>
      </c>
      <c r="BF4216" s="23">
        <v>0.60348547547371101</v>
      </c>
      <c r="BG4216" s="14">
        <v>0.61753496559439269</v>
      </c>
      <c r="BH4216" s="22">
        <v>208</v>
      </c>
      <c r="BI4216" s="23">
        <v>3.6339389999999976</v>
      </c>
      <c r="BJ4216" s="23">
        <v>3.2981171491851575</v>
      </c>
      <c r="BK4216" s="14">
        <v>3.3748992196533072</v>
      </c>
      <c r="BL4216" t="s">
        <v>724</v>
      </c>
    </row>
    <row r="4217" spans="1:64">
      <c r="A4217" t="s">
        <v>5386</v>
      </c>
      <c r="B4217" t="s">
        <v>5384</v>
      </c>
      <c r="C4217" t="s">
        <v>724</v>
      </c>
      <c r="D4217" t="s">
        <v>942</v>
      </c>
      <c r="E4217">
        <v>2016</v>
      </c>
      <c r="F4217" s="23">
        <v>54.1</v>
      </c>
      <c r="G4217" s="23">
        <v>6.6</v>
      </c>
      <c r="H4217" s="22">
        <v>12012</v>
      </c>
      <c r="I4217" s="34">
        <v>102.23301694728549</v>
      </c>
      <c r="J4217" s="13">
        <v>0</v>
      </c>
      <c r="K4217" s="13">
        <v>0</v>
      </c>
      <c r="L4217" s="19">
        <v>0</v>
      </c>
      <c r="M4217" s="35">
        <v>0</v>
      </c>
      <c r="N4217" s="19">
        <v>0</v>
      </c>
      <c r="O4217" s="17">
        <v>0</v>
      </c>
      <c r="P4217" s="13">
        <v>0</v>
      </c>
      <c r="Q4217" s="13">
        <v>0</v>
      </c>
      <c r="R4217" s="19">
        <v>0</v>
      </c>
      <c r="S4217" s="27">
        <v>0</v>
      </c>
      <c r="T4217" s="19">
        <v>0</v>
      </c>
      <c r="U4217" s="17">
        <v>0</v>
      </c>
      <c r="V4217" s="13">
        <v>0</v>
      </c>
      <c r="W4217" s="13">
        <v>0</v>
      </c>
      <c r="X4217" s="19">
        <v>0</v>
      </c>
      <c r="Y4217" s="27">
        <v>0</v>
      </c>
      <c r="Z4217" s="19">
        <v>0</v>
      </c>
      <c r="AA4217" s="14">
        <v>0</v>
      </c>
      <c r="AB4217" s="13">
        <v>0</v>
      </c>
      <c r="AC4217" s="22" t="s">
        <v>782</v>
      </c>
      <c r="AD4217" s="19">
        <v>0</v>
      </c>
      <c r="AE4217" s="23">
        <v>0</v>
      </c>
      <c r="AF4217" s="19">
        <v>0</v>
      </c>
      <c r="AG4217" s="14">
        <v>0</v>
      </c>
      <c r="AH4217" s="22" t="s">
        <v>782</v>
      </c>
      <c r="AI4217" s="23" t="s">
        <v>782</v>
      </c>
      <c r="AJ4217" s="23" t="s">
        <v>782</v>
      </c>
      <c r="AK4217" s="23" t="s">
        <v>782</v>
      </c>
      <c r="AL4217" s="14" t="s">
        <v>782</v>
      </c>
      <c r="AM4217" s="22" t="s">
        <v>782</v>
      </c>
      <c r="AN4217" s="23" t="s">
        <v>782</v>
      </c>
      <c r="AO4217" s="23" t="s">
        <v>782</v>
      </c>
      <c r="AP4217" s="23" t="s">
        <v>782</v>
      </c>
      <c r="AQ4217" s="14" t="s">
        <v>782</v>
      </c>
      <c r="AR4217" s="13">
        <v>218</v>
      </c>
      <c r="AS4217" s="19">
        <v>3090.9639999999995</v>
      </c>
      <c r="AT4217" s="23">
        <v>3.0909639999999996</v>
      </c>
      <c r="AU4217" s="19">
        <v>2.7447760320000016</v>
      </c>
      <c r="AV4217" s="14">
        <v>2.6848234689340069</v>
      </c>
      <c r="AW4217" s="13">
        <v>0</v>
      </c>
      <c r="AX4217" s="22" t="s">
        <v>782</v>
      </c>
      <c r="AY4217" s="19">
        <v>0</v>
      </c>
      <c r="AZ4217" s="23">
        <v>0</v>
      </c>
      <c r="BA4217" s="19">
        <v>0</v>
      </c>
      <c r="BB4217" s="14">
        <v>0</v>
      </c>
      <c r="BC4217" s="13">
        <v>1</v>
      </c>
      <c r="BD4217" s="19">
        <v>600</v>
      </c>
      <c r="BE4217" s="44">
        <v>0.6</v>
      </c>
      <c r="BF4217" s="19">
        <v>0.60348547547371101</v>
      </c>
      <c r="BG4217" s="14">
        <v>0.5903038895789281</v>
      </c>
      <c r="BH4217" s="22">
        <v>219</v>
      </c>
      <c r="BI4217" s="23">
        <v>3.6909639999999997</v>
      </c>
      <c r="BJ4217" s="23">
        <v>3.3482615074737128</v>
      </c>
      <c r="BK4217" s="14">
        <v>3.2751273585129352</v>
      </c>
      <c r="BL4217" t="s">
        <v>724</v>
      </c>
    </row>
    <row r="4218" spans="1:64">
      <c r="A4218" t="s">
        <v>5387</v>
      </c>
      <c r="B4218" t="s">
        <v>5384</v>
      </c>
      <c r="C4218" t="s">
        <v>724</v>
      </c>
      <c r="D4218" t="s">
        <v>942</v>
      </c>
      <c r="E4218">
        <v>2017</v>
      </c>
      <c r="F4218" s="23">
        <v>54.1</v>
      </c>
      <c r="G4218" s="23">
        <v>6.64</v>
      </c>
      <c r="H4218" s="22">
        <v>11963</v>
      </c>
      <c r="I4218" s="34">
        <v>93.969490179115468</v>
      </c>
      <c r="J4218" s="13">
        <v>0</v>
      </c>
      <c r="K4218" s="13">
        <v>0</v>
      </c>
      <c r="L4218" s="19">
        <v>0</v>
      </c>
      <c r="M4218" s="19">
        <v>0</v>
      </c>
      <c r="N4218" s="19">
        <v>0</v>
      </c>
      <c r="O4218" s="17">
        <v>0</v>
      </c>
      <c r="P4218" s="13">
        <v>0</v>
      </c>
      <c r="Q4218" s="13">
        <v>0</v>
      </c>
      <c r="R4218" s="19">
        <v>0</v>
      </c>
      <c r="S4218" s="19">
        <v>0</v>
      </c>
      <c r="T4218" s="19">
        <v>0</v>
      </c>
      <c r="U4218" s="17">
        <v>0</v>
      </c>
      <c r="V4218" s="13">
        <v>0</v>
      </c>
      <c r="W4218" s="13">
        <v>0</v>
      </c>
      <c r="X4218" s="19">
        <v>0</v>
      </c>
      <c r="Y4218" s="19">
        <v>0</v>
      </c>
      <c r="Z4218" s="19">
        <v>0</v>
      </c>
      <c r="AA4218" s="14">
        <v>0</v>
      </c>
      <c r="AB4218" s="13">
        <v>0</v>
      </c>
      <c r="AC4218" s="22" t="s">
        <v>782</v>
      </c>
      <c r="AD4218" s="19">
        <v>0</v>
      </c>
      <c r="AE4218" s="19">
        <v>0</v>
      </c>
      <c r="AF4218" s="19">
        <v>0</v>
      </c>
      <c r="AG4218" s="14">
        <v>0</v>
      </c>
      <c r="AH4218" s="22" t="s">
        <v>782</v>
      </c>
      <c r="AI4218" s="23" t="s">
        <v>782</v>
      </c>
      <c r="AJ4218" s="23" t="s">
        <v>782</v>
      </c>
      <c r="AK4218" s="23" t="s">
        <v>782</v>
      </c>
      <c r="AL4218" s="14" t="s">
        <v>782</v>
      </c>
      <c r="AM4218" s="22" t="s">
        <v>782</v>
      </c>
      <c r="AN4218" s="23" t="s">
        <v>782</v>
      </c>
      <c r="AO4218" s="23" t="s">
        <v>782</v>
      </c>
      <c r="AP4218" s="23" t="s">
        <v>782</v>
      </c>
      <c r="AQ4218" s="14" t="s">
        <v>782</v>
      </c>
      <c r="AR4218" s="13">
        <v>227</v>
      </c>
      <c r="AS4218" s="19">
        <v>3235.9939999999992</v>
      </c>
      <c r="AT4218" s="19">
        <v>3.2359939999999994</v>
      </c>
      <c r="AU4218" s="19">
        <v>2.8735626720000016</v>
      </c>
      <c r="AV4218" s="14">
        <v>3.0579741004475998</v>
      </c>
      <c r="AW4218" s="13">
        <v>0</v>
      </c>
      <c r="AX4218" s="22" t="s">
        <v>782</v>
      </c>
      <c r="AY4218" s="19">
        <v>0</v>
      </c>
      <c r="AZ4218" s="19">
        <v>0</v>
      </c>
      <c r="BA4218" s="19">
        <v>0</v>
      </c>
      <c r="BB4218" s="14">
        <v>0</v>
      </c>
      <c r="BC4218" s="13">
        <v>1</v>
      </c>
      <c r="BD4218" s="19">
        <v>600</v>
      </c>
      <c r="BE4218" s="19">
        <v>0.6</v>
      </c>
      <c r="BF4218" s="19">
        <v>0.60348547547371101</v>
      </c>
      <c r="BG4218" s="14">
        <v>0.64221427010341969</v>
      </c>
      <c r="BH4218" s="22">
        <v>228</v>
      </c>
      <c r="BI4218" s="23">
        <v>3.8359939999999995</v>
      </c>
      <c r="BJ4218" s="23">
        <v>3.4770481474737127</v>
      </c>
      <c r="BK4218" s="14">
        <v>3.7001883705510195</v>
      </c>
      <c r="BL4218" t="s">
        <v>724</v>
      </c>
    </row>
    <row r="4219" spans="1:64">
      <c r="A4219" t="s">
        <v>5388</v>
      </c>
      <c r="B4219" t="s">
        <v>5384</v>
      </c>
      <c r="C4219" t="s">
        <v>724</v>
      </c>
      <c r="D4219" t="s">
        <v>942</v>
      </c>
      <c r="E4219">
        <v>2018</v>
      </c>
      <c r="F4219" s="23">
        <v>54.1</v>
      </c>
      <c r="G4219" s="23">
        <v>6.68</v>
      </c>
      <c r="H4219" s="22">
        <v>11982</v>
      </c>
      <c r="I4219" s="34">
        <v>93.976168891992444</v>
      </c>
      <c r="J4219" s="13">
        <v>0</v>
      </c>
      <c r="K4219" s="13">
        <v>0</v>
      </c>
      <c r="L4219" s="19">
        <v>0</v>
      </c>
      <c r="M4219" s="19">
        <v>0</v>
      </c>
      <c r="N4219" s="19">
        <v>0</v>
      </c>
      <c r="O4219" s="17">
        <v>0</v>
      </c>
      <c r="P4219" s="13">
        <v>0</v>
      </c>
      <c r="Q4219" s="13">
        <v>0</v>
      </c>
      <c r="R4219" s="19">
        <v>0</v>
      </c>
      <c r="S4219" s="19">
        <v>0</v>
      </c>
      <c r="T4219" s="19">
        <v>0</v>
      </c>
      <c r="U4219" s="17">
        <v>0</v>
      </c>
      <c r="V4219" s="13">
        <v>0</v>
      </c>
      <c r="W4219" s="13">
        <v>0</v>
      </c>
      <c r="X4219" s="19">
        <v>0</v>
      </c>
      <c r="Y4219" s="19">
        <v>0</v>
      </c>
      <c r="Z4219" s="19">
        <v>0</v>
      </c>
      <c r="AA4219" s="14">
        <v>0</v>
      </c>
      <c r="AB4219" s="13">
        <v>0</v>
      </c>
      <c r="AC4219" s="22" t="s">
        <v>782</v>
      </c>
      <c r="AD4219" s="19">
        <v>0</v>
      </c>
      <c r="AE4219" s="19">
        <v>0</v>
      </c>
      <c r="AF4219" s="19">
        <v>0</v>
      </c>
      <c r="AG4219" s="14">
        <v>0</v>
      </c>
      <c r="AH4219" s="22" t="s">
        <v>782</v>
      </c>
      <c r="AI4219" s="23" t="s">
        <v>782</v>
      </c>
      <c r="AJ4219" s="23" t="s">
        <v>782</v>
      </c>
      <c r="AK4219" s="23" t="s">
        <v>782</v>
      </c>
      <c r="AL4219" s="14" t="s">
        <v>782</v>
      </c>
      <c r="AM4219" s="22" t="s">
        <v>782</v>
      </c>
      <c r="AN4219" s="23" t="s">
        <v>782</v>
      </c>
      <c r="AO4219" s="23" t="s">
        <v>782</v>
      </c>
      <c r="AP4219" s="23" t="s">
        <v>782</v>
      </c>
      <c r="AQ4219" s="14" t="s">
        <v>782</v>
      </c>
      <c r="AR4219" s="13">
        <v>238</v>
      </c>
      <c r="AS4219" s="19">
        <v>3544.9039999999991</v>
      </c>
      <c r="AT4219" s="19">
        <v>3.5449039999999998</v>
      </c>
      <c r="AU4219" s="19">
        <v>3.1478747520000017</v>
      </c>
      <c r="AV4219" s="14">
        <v>3.3496521395949634</v>
      </c>
      <c r="AW4219" s="13">
        <v>0</v>
      </c>
      <c r="AX4219" s="22" t="s">
        <v>782</v>
      </c>
      <c r="AY4219" s="19">
        <v>0</v>
      </c>
      <c r="AZ4219" s="19">
        <v>0</v>
      </c>
      <c r="BA4219" s="19">
        <v>0</v>
      </c>
      <c r="BB4219" s="14">
        <v>0</v>
      </c>
      <c r="BC4219" s="13">
        <v>1</v>
      </c>
      <c r="BD4219" s="19">
        <v>600</v>
      </c>
      <c r="BE4219" s="19">
        <v>0.6</v>
      </c>
      <c r="BF4219" s="19">
        <v>0.41192880555399491</v>
      </c>
      <c r="BG4219" s="14">
        <v>0.43833326087960439</v>
      </c>
      <c r="BH4219" s="22">
        <v>239</v>
      </c>
      <c r="BI4219" s="23">
        <v>4.1449039999999995</v>
      </c>
      <c r="BJ4219" s="23">
        <v>3.5598035575539964</v>
      </c>
      <c r="BK4219" s="14">
        <v>3.7879854004745677</v>
      </c>
      <c r="BL4219" t="s">
        <v>724</v>
      </c>
    </row>
    <row r="4220" spans="1:64">
      <c r="A4220" t="s">
        <v>5389</v>
      </c>
      <c r="B4220" t="s">
        <v>5384</v>
      </c>
      <c r="C4220" t="s">
        <v>724</v>
      </c>
      <c r="D4220" t="s">
        <v>942</v>
      </c>
      <c r="E4220">
        <v>2019</v>
      </c>
      <c r="F4220" s="23">
        <v>54.1</v>
      </c>
      <c r="G4220" s="23">
        <v>6.7</v>
      </c>
      <c r="H4220" s="22">
        <v>11889</v>
      </c>
      <c r="I4220" s="34">
        <v>96.082369528074793</v>
      </c>
      <c r="J4220" s="22">
        <v>0</v>
      </c>
      <c r="K4220" s="22">
        <v>0</v>
      </c>
      <c r="L4220" s="23">
        <v>0</v>
      </c>
      <c r="M4220" s="23">
        <v>0</v>
      </c>
      <c r="N4220" s="23">
        <v>0</v>
      </c>
      <c r="O4220" s="14">
        <v>0</v>
      </c>
      <c r="P4220" s="22">
        <v>0</v>
      </c>
      <c r="Q4220" s="22">
        <v>0</v>
      </c>
      <c r="R4220" s="23">
        <v>0</v>
      </c>
      <c r="S4220" s="23">
        <v>0</v>
      </c>
      <c r="T4220" s="23">
        <v>0</v>
      </c>
      <c r="U4220" s="14">
        <v>0</v>
      </c>
      <c r="V4220" s="22">
        <v>0</v>
      </c>
      <c r="W4220" s="22">
        <v>0</v>
      </c>
      <c r="X4220" s="23">
        <v>0</v>
      </c>
      <c r="Y4220" s="23">
        <v>0</v>
      </c>
      <c r="Z4220" s="23">
        <v>0</v>
      </c>
      <c r="AA4220" s="14">
        <v>0</v>
      </c>
      <c r="AB4220" s="22">
        <v>0</v>
      </c>
      <c r="AC4220" s="22">
        <v>0</v>
      </c>
      <c r="AD4220" s="23">
        <v>0</v>
      </c>
      <c r="AE4220" s="23">
        <v>0</v>
      </c>
      <c r="AF4220" s="23">
        <v>0</v>
      </c>
      <c r="AG4220" s="14">
        <v>0</v>
      </c>
      <c r="AH4220" s="22">
        <v>0</v>
      </c>
      <c r="AI4220" s="23">
        <v>0</v>
      </c>
      <c r="AJ4220" s="23">
        <v>0</v>
      </c>
      <c r="AK4220" s="23">
        <v>0</v>
      </c>
      <c r="AL4220" s="14">
        <v>0</v>
      </c>
      <c r="AM4220" s="22">
        <v>255</v>
      </c>
      <c r="AN4220" s="23">
        <v>4481.5689999999986</v>
      </c>
      <c r="AO4220" s="23">
        <v>4.4815690000000004</v>
      </c>
      <c r="AP4220" s="23">
        <v>3.9796332720000018</v>
      </c>
      <c r="AQ4220" s="14">
        <v>4.1418975110071292</v>
      </c>
      <c r="AR4220" s="22">
        <v>255</v>
      </c>
      <c r="AS4220" s="23">
        <v>4481.5689999999986</v>
      </c>
      <c r="AT4220" s="23">
        <v>4.4815690000000004</v>
      </c>
      <c r="AU4220" s="23">
        <v>3.9796332720000018</v>
      </c>
      <c r="AV4220" s="14">
        <v>4.1418975110071292</v>
      </c>
      <c r="AW4220" s="22">
        <v>0</v>
      </c>
      <c r="AX4220" s="22" t="s">
        <v>782</v>
      </c>
      <c r="AY4220" s="23">
        <v>0</v>
      </c>
      <c r="AZ4220" s="23">
        <v>0</v>
      </c>
      <c r="BA4220" s="23">
        <v>0</v>
      </c>
      <c r="BB4220" s="14">
        <v>0</v>
      </c>
      <c r="BC4220" s="22">
        <v>1</v>
      </c>
      <c r="BD4220" s="23">
        <v>600</v>
      </c>
      <c r="BE4220" s="23">
        <v>0.6</v>
      </c>
      <c r="BF4220" s="23">
        <v>0.41192945383867513</v>
      </c>
      <c r="BG4220" s="14">
        <v>0.42872532792638024</v>
      </c>
      <c r="BH4220" s="22">
        <v>256</v>
      </c>
      <c r="BI4220" s="23">
        <v>5.081569</v>
      </c>
      <c r="BJ4220" s="23">
        <v>4.3915627258386767</v>
      </c>
      <c r="BK4220" s="14">
        <v>4.5706228389335095</v>
      </c>
      <c r="BL4220" t="s">
        <v>724</v>
      </c>
    </row>
    <row r="4221" spans="1:64">
      <c r="A4221" t="s">
        <v>5390</v>
      </c>
      <c r="B4221" t="s">
        <v>5384</v>
      </c>
      <c r="C4221" t="s">
        <v>724</v>
      </c>
      <c r="D4221" t="s">
        <v>942</v>
      </c>
      <c r="E4221">
        <v>2020</v>
      </c>
      <c r="F4221" s="23">
        <v>54.1</v>
      </c>
      <c r="G4221" s="23">
        <v>6.81</v>
      </c>
      <c r="H4221" s="22">
        <v>11772</v>
      </c>
      <c r="I4221" s="34">
        <v>95.733174217835725</v>
      </c>
      <c r="J4221" s="22">
        <v>1</v>
      </c>
      <c r="K4221" s="22">
        <v>1</v>
      </c>
      <c r="L4221" s="23">
        <v>99</v>
      </c>
      <c r="M4221" s="23">
        <v>9.9000000000000005E-2</v>
      </c>
      <c r="N4221" s="23">
        <v>0.59211899999999995</v>
      </c>
      <c r="O4221" s="14">
        <v>0.61850973274182341</v>
      </c>
      <c r="P4221" s="22">
        <v>0</v>
      </c>
      <c r="Q4221" s="22">
        <v>0</v>
      </c>
      <c r="R4221" s="23">
        <v>0</v>
      </c>
      <c r="S4221" s="23">
        <v>0</v>
      </c>
      <c r="T4221" s="23">
        <v>0</v>
      </c>
      <c r="U4221" s="14">
        <v>0</v>
      </c>
      <c r="V4221" s="22">
        <v>0</v>
      </c>
      <c r="W4221" s="22">
        <v>0</v>
      </c>
      <c r="X4221" s="23">
        <v>0</v>
      </c>
      <c r="Y4221" s="23">
        <v>0</v>
      </c>
      <c r="Z4221" s="23">
        <v>0</v>
      </c>
      <c r="AA4221" s="14">
        <v>0</v>
      </c>
      <c r="AB4221" s="22">
        <v>0</v>
      </c>
      <c r="AC4221" s="22">
        <v>0</v>
      </c>
      <c r="AD4221" s="23">
        <v>0</v>
      </c>
      <c r="AE4221" s="23">
        <v>0</v>
      </c>
      <c r="AF4221" s="23">
        <v>0</v>
      </c>
      <c r="AG4221" s="14">
        <v>0</v>
      </c>
      <c r="AH4221" s="22">
        <v>1</v>
      </c>
      <c r="AI4221" s="23">
        <v>94.5</v>
      </c>
      <c r="AJ4221" s="23">
        <v>9.4500000000000001E-2</v>
      </c>
      <c r="AK4221" s="23">
        <v>8.3916000000000004E-2</v>
      </c>
      <c r="AL4221" s="14">
        <v>8.7656134548566855E-2</v>
      </c>
      <c r="AM4221" s="22">
        <v>280</v>
      </c>
      <c r="AN4221" s="23">
        <v>5254.6689999999981</v>
      </c>
      <c r="AO4221" s="23">
        <v>5.2546690000000016</v>
      </c>
      <c r="AP4221" s="23">
        <v>4.6661460720000036</v>
      </c>
      <c r="AQ4221" s="14">
        <v>4.8741161150495618</v>
      </c>
      <c r="AR4221" s="22">
        <v>281</v>
      </c>
      <c r="AS4221" s="23">
        <v>5349.1689999999981</v>
      </c>
      <c r="AT4221" s="23">
        <v>5.3491690000000016</v>
      </c>
      <c r="AU4221" s="23">
        <v>4.750062072000004</v>
      </c>
      <c r="AV4221" s="14">
        <v>4.9617722495981296</v>
      </c>
      <c r="AW4221" s="22">
        <v>0</v>
      </c>
      <c r="AX4221" s="22">
        <v>0</v>
      </c>
      <c r="AY4221" s="23">
        <v>0</v>
      </c>
      <c r="AZ4221" s="23">
        <v>0</v>
      </c>
      <c r="BA4221" s="23">
        <v>0</v>
      </c>
      <c r="BB4221" s="14">
        <v>0</v>
      </c>
      <c r="BC4221" s="22">
        <v>1</v>
      </c>
      <c r="BD4221" s="23">
        <v>600</v>
      </c>
      <c r="BE4221" s="23">
        <v>0.6</v>
      </c>
      <c r="BF4221" s="23">
        <v>0.41192945383867519</v>
      </c>
      <c r="BG4221" s="14">
        <v>0.43028914188236533</v>
      </c>
      <c r="BH4221" s="22">
        <v>283</v>
      </c>
      <c r="BI4221" s="23">
        <v>6.0481690000000015</v>
      </c>
      <c r="BJ4221" s="23">
        <v>5.7541105258386791</v>
      </c>
      <c r="BK4221" s="14">
        <v>6.0105711242223183</v>
      </c>
      <c r="BL4221" t="s">
        <v>724</v>
      </c>
    </row>
    <row r="4222" spans="1:64">
      <c r="A4222" t="s">
        <v>5391</v>
      </c>
      <c r="B4222" t="s">
        <v>5384</v>
      </c>
      <c r="C4222" t="s">
        <v>724</v>
      </c>
      <c r="D4222" t="s">
        <v>942</v>
      </c>
      <c r="E4222">
        <v>2021</v>
      </c>
      <c r="F4222" s="23">
        <v>54.1</v>
      </c>
      <c r="G4222" s="23">
        <v>6.82</v>
      </c>
      <c r="H4222" s="22">
        <v>11663</v>
      </c>
      <c r="I4222" s="34">
        <v>88.26</v>
      </c>
      <c r="J4222" s="22">
        <v>1</v>
      </c>
      <c r="K4222" s="22">
        <v>1</v>
      </c>
      <c r="L4222" s="23">
        <v>99</v>
      </c>
      <c r="M4222" s="23">
        <v>9.9000000000000005E-2</v>
      </c>
      <c r="N4222" s="23">
        <v>0.59211899999999995</v>
      </c>
      <c r="O4222" s="14">
        <v>0.67</v>
      </c>
      <c r="P4222" s="22">
        <v>0</v>
      </c>
      <c r="Q4222" s="22">
        <v>0</v>
      </c>
      <c r="R4222" s="23">
        <v>0</v>
      </c>
      <c r="S4222" s="23">
        <v>0</v>
      </c>
      <c r="T4222" s="23">
        <v>0</v>
      </c>
      <c r="U4222" s="14">
        <v>0</v>
      </c>
      <c r="V4222" s="22">
        <v>0</v>
      </c>
      <c r="W4222" s="22">
        <v>0</v>
      </c>
      <c r="X4222" s="23">
        <v>0</v>
      </c>
      <c r="Y4222" s="23">
        <v>0</v>
      </c>
      <c r="Z4222" s="23">
        <v>0</v>
      </c>
      <c r="AA4222" s="14">
        <v>0</v>
      </c>
      <c r="AB4222" s="22">
        <v>0</v>
      </c>
      <c r="AC4222" s="22">
        <v>0</v>
      </c>
      <c r="AD4222" s="23">
        <v>0</v>
      </c>
      <c r="AE4222" s="23">
        <v>0</v>
      </c>
      <c r="AF4222" s="23">
        <v>0</v>
      </c>
      <c r="AG4222" s="14">
        <v>0</v>
      </c>
      <c r="AH4222" s="22">
        <v>1</v>
      </c>
      <c r="AI4222" s="23">
        <v>94.5</v>
      </c>
      <c r="AJ4222" s="23">
        <v>9.4500000000000001E-2</v>
      </c>
      <c r="AK4222" s="23">
        <v>8.4560764999999996E-2</v>
      </c>
      <c r="AL4222" s="14">
        <v>0.1</v>
      </c>
      <c r="AM4222" s="22">
        <v>319</v>
      </c>
      <c r="AN4222" s="23">
        <v>5765.7439999999997</v>
      </c>
      <c r="AO4222" s="23">
        <v>5.7657439999999998</v>
      </c>
      <c r="AP4222" s="23">
        <v>5.1593198390000001</v>
      </c>
      <c r="AQ4222" s="14">
        <v>5.85</v>
      </c>
      <c r="AR4222" s="22">
        <v>320</v>
      </c>
      <c r="AS4222" s="23">
        <v>5860.2439999999997</v>
      </c>
      <c r="AT4222" s="23">
        <v>5.8602439999999998</v>
      </c>
      <c r="AU4222" s="23">
        <v>5.2438806040000001</v>
      </c>
      <c r="AV4222" s="14">
        <v>5.94</v>
      </c>
      <c r="AW4222" s="22">
        <v>0</v>
      </c>
      <c r="AX4222" s="22">
        <v>0</v>
      </c>
      <c r="AY4222" s="23">
        <v>0</v>
      </c>
      <c r="AZ4222" s="23">
        <v>0</v>
      </c>
      <c r="BA4222" s="23">
        <v>0</v>
      </c>
      <c r="BB4222" s="14">
        <v>0</v>
      </c>
      <c r="BC4222" s="22">
        <v>5</v>
      </c>
      <c r="BD4222" s="23">
        <v>12600</v>
      </c>
      <c r="BE4222" s="23">
        <v>12.6</v>
      </c>
      <c r="BF4222" s="23">
        <v>28.207062730000001</v>
      </c>
      <c r="BG4222" s="14">
        <v>31.96</v>
      </c>
      <c r="BH4222" s="22">
        <v>326</v>
      </c>
      <c r="BI4222" s="23">
        <v>18.559999999999999</v>
      </c>
      <c r="BJ4222" s="23">
        <v>34.04</v>
      </c>
      <c r="BK4222" s="14">
        <v>38.57</v>
      </c>
      <c r="BL4222" t="s">
        <v>724</v>
      </c>
    </row>
    <row r="4223" spans="1:64">
      <c r="A4223" t="s">
        <v>5392</v>
      </c>
      <c r="B4223" t="s">
        <v>5384</v>
      </c>
      <c r="C4223" t="s">
        <v>724</v>
      </c>
      <c r="D4223" s="111" t="s">
        <v>942</v>
      </c>
      <c r="E4223" s="110">
        <v>2022</v>
      </c>
      <c r="F4223" s="23"/>
      <c r="G4223" s="23"/>
      <c r="H4223" s="22">
        <v>11793</v>
      </c>
      <c r="I4223" s="34">
        <v>85.4702176517753</v>
      </c>
      <c r="J4223" s="22">
        <v>1</v>
      </c>
      <c r="K4223" s="22">
        <v>1</v>
      </c>
      <c r="L4223" s="23">
        <v>99</v>
      </c>
      <c r="M4223" s="23">
        <v>9.9000000000000005E-2</v>
      </c>
      <c r="N4223" s="23">
        <v>0.58588200000000001</v>
      </c>
      <c r="O4223" s="14">
        <v>0.68548087988615369</v>
      </c>
      <c r="P4223" s="22">
        <v>0</v>
      </c>
      <c r="Q4223" s="22">
        <v>0</v>
      </c>
      <c r="R4223" s="23">
        <v>0</v>
      </c>
      <c r="S4223" s="23">
        <v>0</v>
      </c>
      <c r="T4223" s="23">
        <v>0</v>
      </c>
      <c r="U4223" s="14">
        <v>0</v>
      </c>
      <c r="V4223" s="22">
        <v>0</v>
      </c>
      <c r="W4223" s="22">
        <v>0</v>
      </c>
      <c r="X4223" s="23">
        <v>0</v>
      </c>
      <c r="Y4223" s="23">
        <v>0</v>
      </c>
      <c r="Z4223" s="23">
        <v>0</v>
      </c>
      <c r="AA4223" s="14">
        <v>0</v>
      </c>
      <c r="AB4223" s="22">
        <v>0</v>
      </c>
      <c r="AC4223" s="22">
        <v>0</v>
      </c>
      <c r="AD4223" s="23">
        <v>0</v>
      </c>
      <c r="AE4223" s="23">
        <v>0</v>
      </c>
      <c r="AF4223" s="23">
        <v>0</v>
      </c>
      <c r="AG4223" s="14">
        <v>0</v>
      </c>
      <c r="AH4223" s="22">
        <v>1</v>
      </c>
      <c r="AI4223" s="23">
        <v>94.5</v>
      </c>
      <c r="AJ4223" s="23">
        <v>9.4500000000000001E-2</v>
      </c>
      <c r="AK4223" s="23">
        <v>9.6802390274436004E-2</v>
      </c>
      <c r="AL4223" s="14">
        <v>0.11325862146371324</v>
      </c>
      <c r="AM4223" s="22">
        <v>380</v>
      </c>
      <c r="AN4223" s="23">
        <v>6729.4690000000001</v>
      </c>
      <c r="AO4223" s="23">
        <v>6.7294690000000053</v>
      </c>
      <c r="AP4223" s="23">
        <v>6.8934252325684486</v>
      </c>
      <c r="AQ4223" s="14">
        <v>8.0652950489184398</v>
      </c>
      <c r="AR4223" s="22">
        <v>381</v>
      </c>
      <c r="AS4223" s="23">
        <v>6823.9690000000001</v>
      </c>
      <c r="AT4223" s="23">
        <v>6.8239690000000097</v>
      </c>
      <c r="AU4223" s="23">
        <v>6.9902276228428866</v>
      </c>
      <c r="AV4223" s="14">
        <v>8.178553670382156</v>
      </c>
      <c r="AW4223" s="22">
        <v>0</v>
      </c>
      <c r="AX4223" s="22">
        <v>0</v>
      </c>
      <c r="AY4223" s="23">
        <v>0</v>
      </c>
      <c r="AZ4223" s="23">
        <v>0</v>
      </c>
      <c r="BA4223" s="23">
        <v>0</v>
      </c>
      <c r="BB4223" s="14">
        <v>0</v>
      </c>
      <c r="BC4223" s="22">
        <v>7</v>
      </c>
      <c r="BD4223" s="23">
        <v>18600</v>
      </c>
      <c r="BE4223" s="23">
        <v>18.600000000000001</v>
      </c>
      <c r="BF4223" s="23">
        <v>47.200611400386805</v>
      </c>
      <c r="BG4223" s="14">
        <v>55.22462993213918</v>
      </c>
      <c r="BH4223" s="22">
        <v>389</v>
      </c>
      <c r="BI4223" s="23">
        <v>25.52296900000001</v>
      </c>
      <c r="BJ4223" s="23">
        <v>54.77672102322969</v>
      </c>
      <c r="BK4223" s="14">
        <v>64.088664482407495</v>
      </c>
      <c r="BL4223" t="s">
        <v>724</v>
      </c>
    </row>
    <row r="4224" spans="1:64">
      <c r="A4224" t="s">
        <v>5393</v>
      </c>
      <c r="B4224" t="s">
        <v>5384</v>
      </c>
      <c r="C4224" t="s">
        <v>724</v>
      </c>
      <c r="D4224" t="s">
        <v>942</v>
      </c>
      <c r="E4224">
        <v>2023</v>
      </c>
      <c r="F4224">
        <v>54.1</v>
      </c>
      <c r="G4224">
        <v>6.88</v>
      </c>
      <c r="H4224">
        <v>11654</v>
      </c>
      <c r="I4224">
        <v>85.4702176517753</v>
      </c>
      <c r="J4224">
        <v>2</v>
      </c>
      <c r="K4224">
        <v>2</v>
      </c>
      <c r="L4224">
        <v>249</v>
      </c>
      <c r="M4224">
        <v>0.249</v>
      </c>
      <c r="N4224">
        <v>1.4735819999999999</v>
      </c>
      <c r="O4224">
        <v>1.7240882736530532</v>
      </c>
      <c r="P4224">
        <v>0</v>
      </c>
      <c r="Q4224">
        <v>0</v>
      </c>
      <c r="R4224">
        <v>0</v>
      </c>
      <c r="S4224">
        <v>0</v>
      </c>
      <c r="T4224">
        <v>0</v>
      </c>
      <c r="U4224">
        <v>0</v>
      </c>
      <c r="V4224">
        <v>0</v>
      </c>
      <c r="W4224">
        <v>0</v>
      </c>
      <c r="X4224">
        <v>0</v>
      </c>
      <c r="Y4224">
        <v>0</v>
      </c>
      <c r="Z4224">
        <v>0</v>
      </c>
      <c r="AA4224">
        <v>0</v>
      </c>
      <c r="AG4224">
        <v>0</v>
      </c>
      <c r="AH4224">
        <v>1</v>
      </c>
      <c r="AI4224">
        <v>94.5</v>
      </c>
      <c r="AJ4224">
        <v>9.4500000000000001E-2</v>
      </c>
      <c r="AK4224">
        <v>8.8639999999999997E-2</v>
      </c>
      <c r="AL4224">
        <v>0.112022</v>
      </c>
      <c r="AM4224">
        <v>483</v>
      </c>
      <c r="AN4224">
        <v>7977.9470000000001</v>
      </c>
      <c r="AO4224">
        <v>7.9779470000000003</v>
      </c>
      <c r="AP4224">
        <v>7.483212</v>
      </c>
      <c r="AQ4224">
        <v>8.7553444996340968</v>
      </c>
      <c r="AR4224">
        <v>578</v>
      </c>
      <c r="AS4224">
        <v>8141.9320000000098</v>
      </c>
      <c r="AT4224">
        <v>8.1419320000000202</v>
      </c>
      <c r="AU4224">
        <v>7.6370282892534602</v>
      </c>
      <c r="AV4224">
        <v>8.9353092797404745</v>
      </c>
      <c r="AW4224">
        <v>0</v>
      </c>
      <c r="AX4224">
        <v>0</v>
      </c>
      <c r="AY4224">
        <v>0</v>
      </c>
      <c r="AZ4224">
        <v>0</v>
      </c>
      <c r="BA4224">
        <v>0</v>
      </c>
      <c r="BB4224">
        <v>0</v>
      </c>
      <c r="BC4224">
        <v>7</v>
      </c>
      <c r="BD4224">
        <v>18600</v>
      </c>
      <c r="BE4224">
        <v>18.600000000000001</v>
      </c>
      <c r="BF4224">
        <v>56.359662</v>
      </c>
      <c r="BG4224">
        <v>65.94070256100413</v>
      </c>
      <c r="BH4224">
        <v>587</v>
      </c>
      <c r="BI4224">
        <v>26.990932000000019</v>
      </c>
      <c r="BJ4224">
        <v>65.470272289253458</v>
      </c>
      <c r="BK4224">
        <v>76.600100114397648</v>
      </c>
      <c r="BL4224" t="s">
        <v>724</v>
      </c>
    </row>
    <row r="4225" spans="1:64">
      <c r="A4225" t="s">
        <v>5394</v>
      </c>
      <c r="B4225" t="s">
        <v>5384</v>
      </c>
      <c r="C4225" t="s">
        <v>724</v>
      </c>
      <c r="D4225" t="s">
        <v>942</v>
      </c>
      <c r="E4225">
        <v>2024</v>
      </c>
      <c r="F4225">
        <v>54.1</v>
      </c>
      <c r="G4225">
        <v>6.88</v>
      </c>
      <c r="H4225">
        <v>11621</v>
      </c>
      <c r="I4225">
        <v>79.686337579119737</v>
      </c>
      <c r="J4225">
        <v>2</v>
      </c>
      <c r="K4225">
        <v>2</v>
      </c>
      <c r="L4225">
        <v>249</v>
      </c>
      <c r="M4225">
        <v>0.249</v>
      </c>
      <c r="N4225">
        <v>1.4735819999999999</v>
      </c>
      <c r="O4225">
        <v>1.8492279163123737</v>
      </c>
      <c r="P4225">
        <v>0</v>
      </c>
      <c r="Q4225">
        <v>0</v>
      </c>
      <c r="R4225">
        <v>0</v>
      </c>
      <c r="S4225">
        <v>0</v>
      </c>
      <c r="T4225">
        <v>0</v>
      </c>
      <c r="U4225">
        <v>0</v>
      </c>
      <c r="V4225">
        <v>0</v>
      </c>
      <c r="W4225">
        <v>0</v>
      </c>
      <c r="X4225">
        <v>0</v>
      </c>
      <c r="Y4225">
        <v>0</v>
      </c>
      <c r="Z4225">
        <v>0</v>
      </c>
      <c r="AA4225">
        <v>0</v>
      </c>
      <c r="AB4225">
        <v>0</v>
      </c>
      <c r="AC4225">
        <v>0</v>
      </c>
      <c r="AD4225">
        <v>0</v>
      </c>
      <c r="AE4225">
        <v>0</v>
      </c>
      <c r="AF4225">
        <v>0</v>
      </c>
      <c r="AG4225">
        <v>0</v>
      </c>
      <c r="AH4225">
        <v>4</v>
      </c>
      <c r="AI4225">
        <v>955.94</v>
      </c>
      <c r="AJ4225">
        <v>0.95594000000000001</v>
      </c>
      <c r="AK4225">
        <v>0.86220416595317806</v>
      </c>
      <c r="AL4225">
        <v>1.0819974818106108</v>
      </c>
      <c r="AM4225">
        <v>599</v>
      </c>
      <c r="AN4225">
        <v>9752.3900000000085</v>
      </c>
      <c r="AO4225">
        <v>9.7523900000000125</v>
      </c>
      <c r="AP4225">
        <v>8.7961077954684423</v>
      </c>
      <c r="AQ4225">
        <v>11.038413939823597</v>
      </c>
      <c r="AR4225">
        <v>762</v>
      </c>
      <c r="AS4225">
        <v>10833.067000000005</v>
      </c>
      <c r="AT4225">
        <v>10.833067000000025</v>
      </c>
      <c r="AU4225">
        <v>9.7708177264785032</v>
      </c>
      <c r="AV4225">
        <v>12.261597186314605</v>
      </c>
      <c r="AW4225">
        <v>0</v>
      </c>
      <c r="AX4225">
        <v>0</v>
      </c>
      <c r="AY4225">
        <v>0</v>
      </c>
      <c r="AZ4225">
        <v>0</v>
      </c>
      <c r="BA4225">
        <v>0</v>
      </c>
      <c r="BB4225">
        <v>0</v>
      </c>
      <c r="BC4225">
        <v>7</v>
      </c>
      <c r="BD4225">
        <v>18600</v>
      </c>
      <c r="BE4225">
        <v>18.600000000000001</v>
      </c>
      <c r="BF4225">
        <v>49.42979838644203</v>
      </c>
      <c r="BG4225">
        <v>62.030455769615081</v>
      </c>
      <c r="BH4225">
        <v>771</v>
      </c>
      <c r="BI4225">
        <v>29.682067000000025</v>
      </c>
      <c r="BJ4225">
        <v>60.674198112920536</v>
      </c>
      <c r="BK4225">
        <v>76.141280872242064</v>
      </c>
      <c r="BL4225" t="s">
        <v>724</v>
      </c>
    </row>
    <row r="4226" spans="1:64">
      <c r="A4226" t="s">
        <v>5395</v>
      </c>
      <c r="B4226" t="s">
        <v>5396</v>
      </c>
      <c r="C4226" t="s">
        <v>725</v>
      </c>
      <c r="D4226" t="s">
        <v>942</v>
      </c>
      <c r="E4226">
        <v>2012</v>
      </c>
      <c r="F4226" s="23">
        <v>96.76</v>
      </c>
      <c r="G4226" s="23">
        <v>12.86</v>
      </c>
      <c r="H4226" s="22">
        <v>25968</v>
      </c>
      <c r="I4226" s="34">
        <v>210.76924</v>
      </c>
      <c r="J4226" s="22">
        <v>2</v>
      </c>
      <c r="K4226" s="22" t="s">
        <v>782</v>
      </c>
      <c r="L4226" s="23">
        <v>500</v>
      </c>
      <c r="M4226" s="23">
        <v>0.5</v>
      </c>
      <c r="N4226" s="23">
        <v>2.927</v>
      </c>
      <c r="O4226" s="14">
        <v>1.3887225669172598</v>
      </c>
      <c r="P4226" s="22">
        <v>0</v>
      </c>
      <c r="Q4226" s="22" t="s">
        <v>782</v>
      </c>
      <c r="R4226" s="23">
        <v>0</v>
      </c>
      <c r="S4226" s="23">
        <v>0</v>
      </c>
      <c r="T4226" s="23">
        <v>0</v>
      </c>
      <c r="U4226" s="14">
        <v>0</v>
      </c>
      <c r="V4226" s="22">
        <v>0</v>
      </c>
      <c r="W4226" s="22" t="s">
        <v>782</v>
      </c>
      <c r="X4226" s="23">
        <v>0</v>
      </c>
      <c r="Y4226" s="23">
        <v>0</v>
      </c>
      <c r="Z4226" s="23">
        <v>0</v>
      </c>
      <c r="AA4226" s="14">
        <v>0</v>
      </c>
      <c r="AB4226" s="22">
        <v>0</v>
      </c>
      <c r="AC4226" s="22" t="s">
        <v>782</v>
      </c>
      <c r="AD4226" s="23">
        <v>0</v>
      </c>
      <c r="AE4226" s="23">
        <v>0</v>
      </c>
      <c r="AF4226" s="23">
        <v>0</v>
      </c>
      <c r="AG4226" s="14">
        <v>0</v>
      </c>
      <c r="AH4226" s="22" t="s">
        <v>782</v>
      </c>
      <c r="AI4226" s="23" t="s">
        <v>782</v>
      </c>
      <c r="AJ4226" s="23" t="s">
        <v>782</v>
      </c>
      <c r="AK4226" s="23" t="s">
        <v>782</v>
      </c>
      <c r="AL4226" s="14" t="s">
        <v>782</v>
      </c>
      <c r="AM4226" s="22" t="s">
        <v>782</v>
      </c>
      <c r="AN4226" s="23" t="s">
        <v>782</v>
      </c>
      <c r="AO4226" s="23" t="s">
        <v>782</v>
      </c>
      <c r="AP4226" s="23" t="s">
        <v>782</v>
      </c>
      <c r="AQ4226" s="14" t="s">
        <v>782</v>
      </c>
      <c r="AR4226" s="22">
        <v>159</v>
      </c>
      <c r="AS4226" s="23">
        <v>2193.6369999999997</v>
      </c>
      <c r="AT4226" s="23">
        <v>2.1936369999999998</v>
      </c>
      <c r="AU4226" s="23">
        <v>1.7806679999999999</v>
      </c>
      <c r="AV4226" s="14">
        <v>0.84484244475142578</v>
      </c>
      <c r="AW4226" s="22">
        <v>2</v>
      </c>
      <c r="AX4226" s="22" t="s">
        <v>782</v>
      </c>
      <c r="AY4226" s="23">
        <v>1750</v>
      </c>
      <c r="AZ4226" s="23">
        <v>1.75</v>
      </c>
      <c r="BA4226" s="23">
        <v>7.907578</v>
      </c>
      <c r="BB4226" s="14">
        <v>3.7517704196304931</v>
      </c>
      <c r="BC4226" s="22">
        <v>3</v>
      </c>
      <c r="BD4226" s="23">
        <v>6000</v>
      </c>
      <c r="BE4226" s="23">
        <v>6</v>
      </c>
      <c r="BF4226" s="23">
        <v>9.5820000000000007</v>
      </c>
      <c r="BG4226" s="14">
        <v>4.5462041804582114</v>
      </c>
      <c r="BH4226" s="22">
        <v>166</v>
      </c>
      <c r="BI4226" s="23">
        <v>10.443636999999999</v>
      </c>
      <c r="BJ4226" s="23">
        <v>22.197246000000003</v>
      </c>
      <c r="BK4226" s="14">
        <v>10.531539611757388</v>
      </c>
      <c r="BL4226" t="s">
        <v>725</v>
      </c>
    </row>
    <row r="4227" spans="1:64">
      <c r="A4227" t="s">
        <v>5397</v>
      </c>
      <c r="B4227" t="s">
        <v>5396</v>
      </c>
      <c r="C4227" t="s">
        <v>725</v>
      </c>
      <c r="D4227" t="s">
        <v>942</v>
      </c>
      <c r="E4227">
        <v>2015</v>
      </c>
      <c r="F4227" s="23">
        <v>96.75</v>
      </c>
      <c r="G4227" s="23">
        <v>12.96</v>
      </c>
      <c r="H4227" s="22">
        <v>25781</v>
      </c>
      <c r="I4227" s="34">
        <v>208.27340907165839</v>
      </c>
      <c r="J4227" s="13">
        <v>1</v>
      </c>
      <c r="K4227" s="13">
        <v>1</v>
      </c>
      <c r="L4227" s="19">
        <v>250</v>
      </c>
      <c r="M4227" s="35">
        <v>0.25</v>
      </c>
      <c r="N4227" s="19">
        <v>1.4953387454624165</v>
      </c>
      <c r="O4227" s="17">
        <v>0.71796911191285651</v>
      </c>
      <c r="P4227" s="36">
        <v>0</v>
      </c>
      <c r="Q4227" s="37">
        <v>0</v>
      </c>
      <c r="R4227" s="38">
        <v>0</v>
      </c>
      <c r="S4227" s="27">
        <v>0</v>
      </c>
      <c r="T4227" s="23">
        <v>0</v>
      </c>
      <c r="U4227" s="17">
        <v>0</v>
      </c>
      <c r="V4227" s="22">
        <v>0</v>
      </c>
      <c r="W4227" s="22">
        <v>0</v>
      </c>
      <c r="X4227" s="23">
        <v>0</v>
      </c>
      <c r="Y4227" s="27">
        <v>0</v>
      </c>
      <c r="Z4227" s="27">
        <v>0</v>
      </c>
      <c r="AA4227" s="14">
        <v>0</v>
      </c>
      <c r="AB4227" s="39">
        <v>1</v>
      </c>
      <c r="AC4227" s="22" t="s">
        <v>782</v>
      </c>
      <c r="AD4227" s="23">
        <v>0</v>
      </c>
      <c r="AE4227" s="23">
        <v>0</v>
      </c>
      <c r="AF4227" s="23">
        <v>0.75938177699999987</v>
      </c>
      <c r="AG4227" s="14">
        <v>0.36460812754965161</v>
      </c>
      <c r="AH4227" s="22" t="s">
        <v>782</v>
      </c>
      <c r="AI4227" s="23" t="s">
        <v>782</v>
      </c>
      <c r="AJ4227" s="23" t="s">
        <v>782</v>
      </c>
      <c r="AK4227" s="23" t="s">
        <v>782</v>
      </c>
      <c r="AL4227" s="14" t="s">
        <v>782</v>
      </c>
      <c r="AM4227" s="22" t="s">
        <v>782</v>
      </c>
      <c r="AN4227" s="23" t="s">
        <v>782</v>
      </c>
      <c r="AO4227" s="23" t="s">
        <v>782</v>
      </c>
      <c r="AP4227" s="23" t="s">
        <v>782</v>
      </c>
      <c r="AQ4227" s="14" t="s">
        <v>782</v>
      </c>
      <c r="AR4227" s="40">
        <v>189</v>
      </c>
      <c r="AS4227" s="41">
        <v>2482.2519999999977</v>
      </c>
      <c r="AT4227" s="23">
        <v>2.4822519999999977</v>
      </c>
      <c r="AU4227" s="23">
        <v>2.2046438182618648</v>
      </c>
      <c r="AV4227" s="14">
        <v>1.058533505591843</v>
      </c>
      <c r="AW4227" s="22">
        <v>2</v>
      </c>
      <c r="AX4227" s="22" t="s">
        <v>782</v>
      </c>
      <c r="AY4227" s="23">
        <v>2350</v>
      </c>
      <c r="AZ4227" s="23">
        <v>2.35</v>
      </c>
      <c r="BA4227" s="23">
        <v>6.1234987618544645</v>
      </c>
      <c r="BB4227" s="14">
        <v>2.9401250928521647</v>
      </c>
      <c r="BC4227" s="42">
        <v>3</v>
      </c>
      <c r="BD4227" s="43">
        <v>6000</v>
      </c>
      <c r="BE4227" s="44">
        <v>6</v>
      </c>
      <c r="BF4227" s="23">
        <v>8.4588133153048908</v>
      </c>
      <c r="BG4227" s="14">
        <v>4.0613985976455389</v>
      </c>
      <c r="BH4227" s="22">
        <v>196</v>
      </c>
      <c r="BI4227" s="23">
        <v>11.082251999999997</v>
      </c>
      <c r="BJ4227" s="23">
        <v>19.041676417883636</v>
      </c>
      <c r="BK4227" s="14">
        <v>9.1426344355520541</v>
      </c>
      <c r="BL4227" t="s">
        <v>725</v>
      </c>
    </row>
    <row r="4228" spans="1:64">
      <c r="A4228" t="s">
        <v>5398</v>
      </c>
      <c r="B4228" t="s">
        <v>5396</v>
      </c>
      <c r="C4228" t="s">
        <v>725</v>
      </c>
      <c r="D4228" t="s">
        <v>942</v>
      </c>
      <c r="E4228">
        <v>2016</v>
      </c>
      <c r="F4228" s="23">
        <v>96.76</v>
      </c>
      <c r="G4228" s="23">
        <v>12.94</v>
      </c>
      <c r="H4228" s="22">
        <v>25528</v>
      </c>
      <c r="I4228" s="34">
        <v>219.20071606104187</v>
      </c>
      <c r="J4228" s="13">
        <v>2</v>
      </c>
      <c r="K4228" s="13">
        <v>2</v>
      </c>
      <c r="L4228" s="19">
        <v>550</v>
      </c>
      <c r="M4228" s="35">
        <v>0.55000000000000004</v>
      </c>
      <c r="N4228" s="19">
        <v>3.2895500000000002</v>
      </c>
      <c r="O4228" s="17">
        <v>1.500702214441646</v>
      </c>
      <c r="P4228" s="13">
        <v>0</v>
      </c>
      <c r="Q4228" s="13">
        <v>0</v>
      </c>
      <c r="R4228" s="19">
        <v>0</v>
      </c>
      <c r="S4228" s="27">
        <v>0</v>
      </c>
      <c r="T4228" s="19">
        <v>0</v>
      </c>
      <c r="U4228" s="17">
        <v>0</v>
      </c>
      <c r="V4228" s="13">
        <v>0</v>
      </c>
      <c r="W4228" s="13">
        <v>0</v>
      </c>
      <c r="X4228" s="19">
        <v>0</v>
      </c>
      <c r="Y4228" s="27">
        <v>0</v>
      </c>
      <c r="Z4228" s="19">
        <v>0</v>
      </c>
      <c r="AA4228" s="14">
        <v>0</v>
      </c>
      <c r="AB4228" s="13">
        <v>1</v>
      </c>
      <c r="AC4228" s="22" t="s">
        <v>782</v>
      </c>
      <c r="AD4228" s="19">
        <v>0</v>
      </c>
      <c r="AE4228" s="23">
        <v>0</v>
      </c>
      <c r="AF4228" s="19">
        <v>0.75510527399999983</v>
      </c>
      <c r="AG4228" s="14">
        <v>0.34448120771180424</v>
      </c>
      <c r="AH4228" s="22" t="s">
        <v>782</v>
      </c>
      <c r="AI4228" s="23" t="s">
        <v>782</v>
      </c>
      <c r="AJ4228" s="23" t="s">
        <v>782</v>
      </c>
      <c r="AK4228" s="23" t="s">
        <v>782</v>
      </c>
      <c r="AL4228" s="14" t="s">
        <v>782</v>
      </c>
      <c r="AM4228" s="22" t="s">
        <v>782</v>
      </c>
      <c r="AN4228" s="23" t="s">
        <v>782</v>
      </c>
      <c r="AO4228" s="23" t="s">
        <v>782</v>
      </c>
      <c r="AP4228" s="23" t="s">
        <v>782</v>
      </c>
      <c r="AQ4228" s="14" t="s">
        <v>782</v>
      </c>
      <c r="AR4228" s="13">
        <v>195</v>
      </c>
      <c r="AS4228" s="19">
        <v>2523.0370000000016</v>
      </c>
      <c r="AT4228" s="23">
        <v>2.5230370000000018</v>
      </c>
      <c r="AU4228" s="19">
        <v>2.2404568560000007</v>
      </c>
      <c r="AV4228" s="14">
        <v>1.0221028910216197</v>
      </c>
      <c r="AW4228" s="13">
        <v>2</v>
      </c>
      <c r="AX4228" s="22" t="s">
        <v>782</v>
      </c>
      <c r="AY4228" s="19">
        <v>2350</v>
      </c>
      <c r="AZ4228" s="23">
        <v>2.35</v>
      </c>
      <c r="BA4228" s="19">
        <v>8.2203169999999997</v>
      </c>
      <c r="BB4228" s="14">
        <v>3.7501323662240447</v>
      </c>
      <c r="BC4228" s="13">
        <v>3</v>
      </c>
      <c r="BD4228" s="19">
        <v>6000</v>
      </c>
      <c r="BE4228" s="44">
        <v>6</v>
      </c>
      <c r="BF4228" s="19">
        <v>8.4588133153048908</v>
      </c>
      <c r="BG4228" s="14">
        <v>3.8589350743495405</v>
      </c>
      <c r="BH4228" s="22">
        <v>203</v>
      </c>
      <c r="BI4228" s="23">
        <v>11.423037000000003</v>
      </c>
      <c r="BJ4228" s="23">
        <v>22.96424244530489</v>
      </c>
      <c r="BK4228" s="14">
        <v>10.476353753748654</v>
      </c>
      <c r="BL4228" t="s">
        <v>725</v>
      </c>
    </row>
    <row r="4229" spans="1:64">
      <c r="A4229" t="s">
        <v>5399</v>
      </c>
      <c r="B4229" t="s">
        <v>5396</v>
      </c>
      <c r="C4229" t="s">
        <v>725</v>
      </c>
      <c r="D4229" t="s">
        <v>942</v>
      </c>
      <c r="E4229">
        <v>2017</v>
      </c>
      <c r="F4229" s="23">
        <v>96.75</v>
      </c>
      <c r="G4229" s="23">
        <v>12.98</v>
      </c>
      <c r="H4229" s="22">
        <v>25414</v>
      </c>
      <c r="I4229" s="34">
        <v>199.62723592844941</v>
      </c>
      <c r="J4229" s="13">
        <v>2</v>
      </c>
      <c r="K4229" s="13">
        <v>2</v>
      </c>
      <c r="L4229" s="19">
        <v>550</v>
      </c>
      <c r="M4229" s="19">
        <v>0.55000000000000004</v>
      </c>
      <c r="N4229" s="19">
        <v>3.2895500000000002</v>
      </c>
      <c r="O4229" s="17">
        <v>1.6478462894607446</v>
      </c>
      <c r="P4229" s="13">
        <v>0</v>
      </c>
      <c r="Q4229" s="13">
        <v>0</v>
      </c>
      <c r="R4229" s="19">
        <v>0</v>
      </c>
      <c r="S4229" s="19">
        <v>0</v>
      </c>
      <c r="T4229" s="19">
        <v>0</v>
      </c>
      <c r="U4229" s="17">
        <v>0</v>
      </c>
      <c r="V4229" s="13">
        <v>0</v>
      </c>
      <c r="W4229" s="13">
        <v>0</v>
      </c>
      <c r="X4229" s="19">
        <v>0</v>
      </c>
      <c r="Y4229" s="19">
        <v>0</v>
      </c>
      <c r="Z4229" s="19">
        <v>0</v>
      </c>
      <c r="AA4229" s="14">
        <v>0</v>
      </c>
      <c r="AB4229" s="13">
        <v>1</v>
      </c>
      <c r="AC4229" s="22" t="s">
        <v>782</v>
      </c>
      <c r="AD4229" s="19">
        <v>0</v>
      </c>
      <c r="AE4229" s="19">
        <v>0</v>
      </c>
      <c r="AF4229" s="19">
        <v>0.69935669999999994</v>
      </c>
      <c r="AG4229" s="14">
        <v>0.35033130461750422</v>
      </c>
      <c r="AH4229" s="22" t="s">
        <v>782</v>
      </c>
      <c r="AI4229" s="23" t="s">
        <v>782</v>
      </c>
      <c r="AJ4229" s="23" t="s">
        <v>782</v>
      </c>
      <c r="AK4229" s="23" t="s">
        <v>782</v>
      </c>
      <c r="AL4229" s="14" t="s">
        <v>782</v>
      </c>
      <c r="AM4229" s="22" t="s">
        <v>782</v>
      </c>
      <c r="AN4229" s="23" t="s">
        <v>782</v>
      </c>
      <c r="AO4229" s="23" t="s">
        <v>782</v>
      </c>
      <c r="AP4229" s="23" t="s">
        <v>782</v>
      </c>
      <c r="AQ4229" s="14" t="s">
        <v>782</v>
      </c>
      <c r="AR4229" s="13">
        <v>207</v>
      </c>
      <c r="AS4229" s="19">
        <v>2611.6170000000011</v>
      </c>
      <c r="AT4229" s="19">
        <v>2.611616999999999</v>
      </c>
      <c r="AU4229" s="19">
        <v>2.3191158960000005</v>
      </c>
      <c r="AV4229" s="14">
        <v>1.1617231913340824</v>
      </c>
      <c r="AW4229" s="13">
        <v>2</v>
      </c>
      <c r="AX4229" s="22" t="s">
        <v>782</v>
      </c>
      <c r="AY4229" s="19">
        <v>2350</v>
      </c>
      <c r="AZ4229" s="19">
        <v>2.35</v>
      </c>
      <c r="BA4229" s="19">
        <v>3.7787999999999999</v>
      </c>
      <c r="BB4229" s="14">
        <v>1.8929280778873285</v>
      </c>
      <c r="BC4229" s="13">
        <v>3</v>
      </c>
      <c r="BD4229" s="19">
        <v>6000</v>
      </c>
      <c r="BE4229" s="19">
        <v>6</v>
      </c>
      <c r="BF4229" s="19">
        <v>8.4588133153048908</v>
      </c>
      <c r="BG4229" s="14">
        <v>4.2373042315411853</v>
      </c>
      <c r="BH4229" s="22">
        <v>215</v>
      </c>
      <c r="BI4229" s="23">
        <v>11.511616999999999</v>
      </c>
      <c r="BJ4229" s="23">
        <v>18.545635911304892</v>
      </c>
      <c r="BK4229" s="14">
        <v>9.2901330948408454</v>
      </c>
      <c r="BL4229" t="s">
        <v>725</v>
      </c>
    </row>
    <row r="4230" spans="1:64">
      <c r="A4230" t="s">
        <v>5400</v>
      </c>
      <c r="B4230" t="s">
        <v>5396</v>
      </c>
      <c r="C4230" t="s">
        <v>725</v>
      </c>
      <c r="D4230" t="s">
        <v>942</v>
      </c>
      <c r="E4230">
        <v>2018</v>
      </c>
      <c r="F4230" s="23">
        <v>96.75</v>
      </c>
      <c r="G4230" s="23">
        <v>12.98</v>
      </c>
      <c r="H4230" s="22">
        <v>25318</v>
      </c>
      <c r="I4230" s="34">
        <v>199.64142407599232</v>
      </c>
      <c r="J4230" s="13">
        <v>2</v>
      </c>
      <c r="K4230" s="13">
        <v>2</v>
      </c>
      <c r="L4230" s="19">
        <v>550</v>
      </c>
      <c r="M4230" s="19">
        <v>0.55000000000000004</v>
      </c>
      <c r="N4230" s="19">
        <v>3.2895500000000002</v>
      </c>
      <c r="O4230" s="17">
        <v>1.6477291800662837</v>
      </c>
      <c r="P4230" s="13">
        <v>0</v>
      </c>
      <c r="Q4230" s="13">
        <v>0</v>
      </c>
      <c r="R4230" s="19">
        <v>0</v>
      </c>
      <c r="S4230" s="19">
        <v>0</v>
      </c>
      <c r="T4230" s="19">
        <v>0</v>
      </c>
      <c r="U4230" s="17">
        <v>0</v>
      </c>
      <c r="V4230" s="13">
        <v>0</v>
      </c>
      <c r="W4230" s="13">
        <v>0</v>
      </c>
      <c r="X4230" s="19">
        <v>0</v>
      </c>
      <c r="Y4230" s="19">
        <v>0</v>
      </c>
      <c r="Z4230" s="19">
        <v>0</v>
      </c>
      <c r="AA4230" s="14">
        <v>0</v>
      </c>
      <c r="AB4230" s="13">
        <v>1</v>
      </c>
      <c r="AC4230" s="22" t="s">
        <v>782</v>
      </c>
      <c r="AD4230" s="19">
        <v>0</v>
      </c>
      <c r="AE4230" s="19">
        <v>0</v>
      </c>
      <c r="AF4230" s="19">
        <v>0.67136693399999992</v>
      </c>
      <c r="AG4230" s="14">
        <v>0.33628638801156219</v>
      </c>
      <c r="AH4230" s="22" t="s">
        <v>782</v>
      </c>
      <c r="AI4230" s="23" t="s">
        <v>782</v>
      </c>
      <c r="AJ4230" s="23" t="s">
        <v>782</v>
      </c>
      <c r="AK4230" s="23" t="s">
        <v>782</v>
      </c>
      <c r="AL4230" s="14" t="s">
        <v>782</v>
      </c>
      <c r="AM4230" s="22" t="s">
        <v>782</v>
      </c>
      <c r="AN4230" s="23" t="s">
        <v>782</v>
      </c>
      <c r="AO4230" s="23" t="s">
        <v>782</v>
      </c>
      <c r="AP4230" s="23" t="s">
        <v>782</v>
      </c>
      <c r="AQ4230" s="14" t="s">
        <v>782</v>
      </c>
      <c r="AR4230" s="13">
        <v>215</v>
      </c>
      <c r="AS4230" s="19">
        <v>2652.6650000000009</v>
      </c>
      <c r="AT4230" s="19">
        <v>2.6526649999999994</v>
      </c>
      <c r="AU4230" s="19">
        <v>2.3555665200000009</v>
      </c>
      <c r="AV4230" s="14">
        <v>1.1798986762904318</v>
      </c>
      <c r="AW4230" s="13">
        <v>2</v>
      </c>
      <c r="AX4230" s="22" t="s">
        <v>782</v>
      </c>
      <c r="AY4230" s="19">
        <v>2350</v>
      </c>
      <c r="AZ4230" s="19">
        <v>2.35</v>
      </c>
      <c r="BA4230" s="19">
        <v>8.2203169999999997</v>
      </c>
      <c r="BB4230" s="14">
        <v>4.1175407549041445</v>
      </c>
      <c r="BC4230" s="13">
        <v>3</v>
      </c>
      <c r="BD4230" s="19">
        <v>6000</v>
      </c>
      <c r="BE4230" s="19">
        <v>6</v>
      </c>
      <c r="BF4230" s="19">
        <v>8.1560356527743032</v>
      </c>
      <c r="BG4230" s="14">
        <v>4.0853423534335018</v>
      </c>
      <c r="BH4230" s="22">
        <v>223</v>
      </c>
      <c r="BI4230" s="23">
        <v>11.552664999999999</v>
      </c>
      <c r="BJ4230" s="23">
        <v>22.692836106774301</v>
      </c>
      <c r="BK4230" s="14">
        <v>11.366797352705923</v>
      </c>
      <c r="BL4230" t="s">
        <v>725</v>
      </c>
    </row>
    <row r="4231" spans="1:64">
      <c r="A4231" t="s">
        <v>5401</v>
      </c>
      <c r="B4231" t="s">
        <v>5396</v>
      </c>
      <c r="C4231" t="s">
        <v>725</v>
      </c>
      <c r="D4231" t="s">
        <v>942</v>
      </c>
      <c r="E4231">
        <v>2019</v>
      </c>
      <c r="F4231" s="23">
        <v>96.75</v>
      </c>
      <c r="G4231" s="23">
        <v>13.12</v>
      </c>
      <c r="H4231" s="22">
        <v>25237</v>
      </c>
      <c r="I4231" s="34">
        <v>203.02231945516587</v>
      </c>
      <c r="J4231" s="22">
        <v>2</v>
      </c>
      <c r="K4231" s="22">
        <v>2</v>
      </c>
      <c r="L4231" s="23">
        <v>830</v>
      </c>
      <c r="M4231" s="23">
        <v>0.83000000000000007</v>
      </c>
      <c r="N4231" s="23">
        <v>4.9642299999999997</v>
      </c>
      <c r="O4231" s="14">
        <v>2.4451646564388052</v>
      </c>
      <c r="P4231" s="22">
        <v>0</v>
      </c>
      <c r="Q4231" s="22">
        <v>0</v>
      </c>
      <c r="R4231" s="23">
        <v>0</v>
      </c>
      <c r="S4231" s="23">
        <v>0</v>
      </c>
      <c r="T4231" s="23">
        <v>0</v>
      </c>
      <c r="U4231" s="14">
        <v>0</v>
      </c>
      <c r="V4231" s="22">
        <v>0</v>
      </c>
      <c r="W4231" s="22">
        <v>0</v>
      </c>
      <c r="X4231" s="23">
        <v>0</v>
      </c>
      <c r="Y4231" s="23">
        <v>0</v>
      </c>
      <c r="Z4231" s="23">
        <v>0</v>
      </c>
      <c r="AA4231" s="14">
        <v>0</v>
      </c>
      <c r="AB4231" s="22">
        <v>1</v>
      </c>
      <c r="AC4231" s="22">
        <v>1</v>
      </c>
      <c r="AD4231" s="23">
        <v>498.7692124463519</v>
      </c>
      <c r="AE4231" s="23">
        <v>0.49876921244635192</v>
      </c>
      <c r="AF4231" s="23">
        <v>0.69727935899999993</v>
      </c>
      <c r="AG4231" s="14">
        <v>0.34344960734919716</v>
      </c>
      <c r="AH4231" s="22">
        <v>0</v>
      </c>
      <c r="AI4231" s="23">
        <v>0</v>
      </c>
      <c r="AJ4231" s="23">
        <v>0</v>
      </c>
      <c r="AK4231" s="23">
        <v>0</v>
      </c>
      <c r="AL4231" s="14">
        <v>0</v>
      </c>
      <c r="AM4231" s="22">
        <v>242</v>
      </c>
      <c r="AN4231" s="23">
        <v>3697.5900000000015</v>
      </c>
      <c r="AO4231" s="23">
        <v>3.6975899999999999</v>
      </c>
      <c r="AP4231" s="23">
        <v>3.2834599200000012</v>
      </c>
      <c r="AQ4231" s="14">
        <v>1.6172901229833003</v>
      </c>
      <c r="AR4231" s="22">
        <v>242</v>
      </c>
      <c r="AS4231" s="23">
        <v>3697.5900000000015</v>
      </c>
      <c r="AT4231" s="23">
        <v>3.6975899999999999</v>
      </c>
      <c r="AU4231" s="23">
        <v>3.2834599200000012</v>
      </c>
      <c r="AV4231" s="14">
        <v>1.6172901229833003</v>
      </c>
      <c r="AW4231" s="22">
        <v>2</v>
      </c>
      <c r="AX4231" s="22" t="s">
        <v>782</v>
      </c>
      <c r="AY4231" s="23">
        <v>2350</v>
      </c>
      <c r="AZ4231" s="23">
        <v>2.35</v>
      </c>
      <c r="BA4231" s="23">
        <v>8.2203169999999997</v>
      </c>
      <c r="BB4231" s="14">
        <v>4.048972064776021</v>
      </c>
      <c r="BC4231" s="22">
        <v>3</v>
      </c>
      <c r="BD4231" s="23">
        <v>6000</v>
      </c>
      <c r="BE4231" s="23">
        <v>6</v>
      </c>
      <c r="BF4231" s="23">
        <v>8.1560365767171525</v>
      </c>
      <c r="BG4231" s="14">
        <v>4.0173103127798111</v>
      </c>
      <c r="BH4231" s="22">
        <v>250</v>
      </c>
      <c r="BI4231" s="23">
        <v>13.376359212446351</v>
      </c>
      <c r="BJ4231" s="23">
        <v>25.321322855717153</v>
      </c>
      <c r="BK4231" s="14">
        <v>12.472186764327136</v>
      </c>
      <c r="BL4231" t="s">
        <v>725</v>
      </c>
    </row>
    <row r="4232" spans="1:64">
      <c r="A4232" t="s">
        <v>5402</v>
      </c>
      <c r="B4232" t="s">
        <v>5396</v>
      </c>
      <c r="C4232" t="s">
        <v>725</v>
      </c>
      <c r="D4232" t="s">
        <v>942</v>
      </c>
      <c r="E4232">
        <v>2020</v>
      </c>
      <c r="F4232" s="23">
        <v>96.75</v>
      </c>
      <c r="G4232" s="23">
        <v>13.67</v>
      </c>
      <c r="H4232" s="22">
        <v>24978</v>
      </c>
      <c r="I4232" s="34">
        <v>203.21457799104385</v>
      </c>
      <c r="J4232" s="22">
        <v>2</v>
      </c>
      <c r="K4232" s="22">
        <v>3</v>
      </c>
      <c r="L4232" s="23">
        <v>960</v>
      </c>
      <c r="M4232" s="23">
        <v>0.96</v>
      </c>
      <c r="N4232" s="23">
        <v>5.7417600000000002</v>
      </c>
      <c r="O4232" s="14">
        <v>2.8254665864833051</v>
      </c>
      <c r="P4232" s="22">
        <v>0</v>
      </c>
      <c r="Q4232" s="22">
        <v>0</v>
      </c>
      <c r="R4232" s="23">
        <v>0</v>
      </c>
      <c r="S4232" s="23">
        <v>0</v>
      </c>
      <c r="T4232" s="23">
        <v>0</v>
      </c>
      <c r="U4232" s="14">
        <v>0</v>
      </c>
      <c r="V4232" s="22">
        <v>0</v>
      </c>
      <c r="W4232" s="22">
        <v>0</v>
      </c>
      <c r="X4232" s="23">
        <v>0</v>
      </c>
      <c r="Y4232" s="23">
        <v>0</v>
      </c>
      <c r="Z4232" s="23">
        <v>0</v>
      </c>
      <c r="AA4232" s="14">
        <v>0</v>
      </c>
      <c r="AB4232" s="22">
        <v>1</v>
      </c>
      <c r="AC4232" s="22">
        <v>1</v>
      </c>
      <c r="AD4232" s="23">
        <v>510.7446652360515</v>
      </c>
      <c r="AE4232" s="23">
        <v>0.51074466523605155</v>
      </c>
      <c r="AF4232" s="23">
        <v>0.71402104200000005</v>
      </c>
      <c r="AG4232" s="14">
        <v>0.35136310055052677</v>
      </c>
      <c r="AH4232" s="22">
        <v>1</v>
      </c>
      <c r="AI4232" s="23">
        <v>9.92</v>
      </c>
      <c r="AJ4232" s="23">
        <v>9.92E-3</v>
      </c>
      <c r="AK4232" s="23">
        <v>8.8089599999999994E-3</v>
      </c>
      <c r="AL4232" s="14">
        <v>4.3348071221486041E-3</v>
      </c>
      <c r="AM4232" s="22">
        <v>268</v>
      </c>
      <c r="AN4232" s="23">
        <v>4006.8050000000012</v>
      </c>
      <c r="AO4232" s="23">
        <v>4.0068049999999991</v>
      </c>
      <c r="AP4232" s="23">
        <v>3.5580428400000028</v>
      </c>
      <c r="AQ4232" s="14">
        <v>1.7508797228891786</v>
      </c>
      <c r="AR4232" s="22">
        <v>269</v>
      </c>
      <c r="AS4232" s="23">
        <v>4016.7250000000013</v>
      </c>
      <c r="AT4232" s="23">
        <v>4.0167249999999992</v>
      </c>
      <c r="AU4232" s="23">
        <v>3.5668518000000029</v>
      </c>
      <c r="AV4232" s="14">
        <v>1.7552145300113275</v>
      </c>
      <c r="AW4232" s="22">
        <v>2</v>
      </c>
      <c r="AX4232" s="22">
        <v>2</v>
      </c>
      <c r="AY4232" s="23">
        <v>2350</v>
      </c>
      <c r="AZ4232" s="23">
        <v>2.35</v>
      </c>
      <c r="BA4232" s="23">
        <v>8.2203169999999997</v>
      </c>
      <c r="BB4232" s="14">
        <v>4.0451413876234259</v>
      </c>
      <c r="BC4232" s="22">
        <v>3</v>
      </c>
      <c r="BD4232" s="23">
        <v>6000</v>
      </c>
      <c r="BE4232" s="23">
        <v>6</v>
      </c>
      <c r="BF4232" s="23">
        <v>8.1560365767171525</v>
      </c>
      <c r="BG4232" s="14">
        <v>4.0135095903782103</v>
      </c>
      <c r="BH4232" s="22">
        <v>277</v>
      </c>
      <c r="BI4232" s="23">
        <v>13.83746966523605</v>
      </c>
      <c r="BJ4232" s="23">
        <v>26.398986418717151</v>
      </c>
      <c r="BK4232" s="14">
        <v>12.990695195046797</v>
      </c>
      <c r="BL4232" t="s">
        <v>725</v>
      </c>
    </row>
    <row r="4233" spans="1:64">
      <c r="A4233" t="s">
        <v>5403</v>
      </c>
      <c r="B4233" t="s">
        <v>5396</v>
      </c>
      <c r="C4233" t="s">
        <v>725</v>
      </c>
      <c r="D4233" t="s">
        <v>942</v>
      </c>
      <c r="E4233">
        <v>2021</v>
      </c>
      <c r="F4233" s="23">
        <v>96.75</v>
      </c>
      <c r="G4233" s="23">
        <v>13.71</v>
      </c>
      <c r="H4233" s="22">
        <v>24716</v>
      </c>
      <c r="I4233" s="34">
        <v>187.28</v>
      </c>
      <c r="J4233" s="22">
        <v>1</v>
      </c>
      <c r="K4233" s="22">
        <v>3</v>
      </c>
      <c r="L4233" s="23">
        <v>960</v>
      </c>
      <c r="M4233" s="23">
        <v>0.96</v>
      </c>
      <c r="N4233" s="23">
        <v>5.7417600000000002</v>
      </c>
      <c r="O4233" s="14">
        <v>3.07</v>
      </c>
      <c r="P4233" s="22">
        <v>0</v>
      </c>
      <c r="Q4233" s="22">
        <v>0</v>
      </c>
      <c r="R4233" s="23">
        <v>0</v>
      </c>
      <c r="S4233" s="23">
        <v>0</v>
      </c>
      <c r="T4233" s="23">
        <v>0</v>
      </c>
      <c r="U4233" s="14">
        <v>0</v>
      </c>
      <c r="V4233" s="22">
        <v>0</v>
      </c>
      <c r="W4233" s="22">
        <v>0</v>
      </c>
      <c r="X4233" s="23">
        <v>0</v>
      </c>
      <c r="Y4233" s="23">
        <v>0</v>
      </c>
      <c r="Z4233" s="23">
        <v>0</v>
      </c>
      <c r="AA4233" s="14">
        <v>0</v>
      </c>
      <c r="AB4233" s="22">
        <v>1</v>
      </c>
      <c r="AC4233" s="22">
        <v>1</v>
      </c>
      <c r="AD4233" s="23">
        <v>125</v>
      </c>
      <c r="AE4233" s="23">
        <v>0.125</v>
      </c>
      <c r="AF4233" s="23">
        <v>0.77569569000000005</v>
      </c>
      <c r="AG4233" s="14">
        <v>0.41</v>
      </c>
      <c r="AH4233" s="22">
        <v>1</v>
      </c>
      <c r="AI4233" s="23">
        <v>9.92</v>
      </c>
      <c r="AJ4233" s="23">
        <v>9.92E-3</v>
      </c>
      <c r="AK4233" s="23">
        <v>8.876643E-3</v>
      </c>
      <c r="AL4233" s="14">
        <v>0</v>
      </c>
      <c r="AM4233" s="22">
        <v>309</v>
      </c>
      <c r="AN4233" s="23">
        <v>4478.49</v>
      </c>
      <c r="AO4233" s="23">
        <v>4.4784899999999999</v>
      </c>
      <c r="AP4233" s="23">
        <v>4.0074554649999996</v>
      </c>
      <c r="AQ4233" s="14">
        <v>2.14</v>
      </c>
      <c r="AR4233" s="22">
        <v>310</v>
      </c>
      <c r="AS4233" s="23">
        <v>4488.41</v>
      </c>
      <c r="AT4233" s="23">
        <v>4.48841</v>
      </c>
      <c r="AU4233" s="23">
        <v>4.0163321090000004</v>
      </c>
      <c r="AV4233" s="14">
        <v>2.14</v>
      </c>
      <c r="AW4233" s="22">
        <v>2</v>
      </c>
      <c r="AX4233" s="22">
        <v>4</v>
      </c>
      <c r="AY4233" s="23">
        <v>2350</v>
      </c>
      <c r="AZ4233" s="23">
        <v>2.35</v>
      </c>
      <c r="BA4233" s="23">
        <v>8.2203166670000005</v>
      </c>
      <c r="BB4233" s="14">
        <v>4.3899999999999997</v>
      </c>
      <c r="BC4233" s="22">
        <v>3</v>
      </c>
      <c r="BD4233" s="23">
        <v>6000</v>
      </c>
      <c r="BE4233" s="23">
        <v>6</v>
      </c>
      <c r="BF4233" s="23">
        <v>6.908627128</v>
      </c>
      <c r="BG4233" s="14">
        <v>3.69</v>
      </c>
      <c r="BH4233" s="22">
        <v>317</v>
      </c>
      <c r="BI4233" s="23">
        <v>13.92</v>
      </c>
      <c r="BJ4233" s="23">
        <v>25.66</v>
      </c>
      <c r="BK4233" s="14">
        <v>13.7</v>
      </c>
      <c r="BL4233" t="s">
        <v>725</v>
      </c>
    </row>
    <row r="4234" spans="1:64">
      <c r="A4234" t="s">
        <v>5404</v>
      </c>
      <c r="B4234" t="s">
        <v>5396</v>
      </c>
      <c r="C4234" t="s">
        <v>725</v>
      </c>
      <c r="D4234" s="111" t="s">
        <v>942</v>
      </c>
      <c r="E4234" s="110">
        <v>2022</v>
      </c>
      <c r="F4234" s="23"/>
      <c r="G4234" s="23"/>
      <c r="H4234" s="22">
        <v>24954</v>
      </c>
      <c r="I4234" s="34">
        <v>180.85506752161459</v>
      </c>
      <c r="J4234" s="22">
        <v>2</v>
      </c>
      <c r="K4234" s="22">
        <v>4</v>
      </c>
      <c r="L4234" s="23">
        <v>1098</v>
      </c>
      <c r="M4234" s="23">
        <v>1.0979999999999999</v>
      </c>
      <c r="N4234" s="23">
        <v>6.4979639999999996</v>
      </c>
      <c r="O4234" s="14">
        <v>3.5929123187125551</v>
      </c>
      <c r="P4234" s="22">
        <v>0</v>
      </c>
      <c r="Q4234" s="22">
        <v>0</v>
      </c>
      <c r="R4234" s="23">
        <v>0</v>
      </c>
      <c r="S4234" s="23">
        <v>0</v>
      </c>
      <c r="T4234" s="23">
        <v>0</v>
      </c>
      <c r="U4234" s="14">
        <v>0</v>
      </c>
      <c r="V4234" s="22">
        <v>0</v>
      </c>
      <c r="W4234" s="22">
        <v>0</v>
      </c>
      <c r="X4234" s="23">
        <v>0</v>
      </c>
      <c r="Y4234" s="23">
        <v>0</v>
      </c>
      <c r="Z4234" s="23">
        <v>0</v>
      </c>
      <c r="AA4234" s="14">
        <v>0</v>
      </c>
      <c r="AB4234" s="22">
        <v>1</v>
      </c>
      <c r="AC4234" s="22">
        <v>1</v>
      </c>
      <c r="AD4234" s="23">
        <v>125</v>
      </c>
      <c r="AE4234" s="23">
        <v>0.125</v>
      </c>
      <c r="AF4234" s="23">
        <v>0.74276432999999997</v>
      </c>
      <c r="AG4234" s="14">
        <v>0.41069589046003913</v>
      </c>
      <c r="AH4234" s="22">
        <v>2</v>
      </c>
      <c r="AI4234" s="23">
        <v>12.120000000000001</v>
      </c>
      <c r="AJ4234" s="23">
        <v>1.2120000000000001E-2</v>
      </c>
      <c r="AK4234" s="23">
        <v>1.24152906891658E-2</v>
      </c>
      <c r="AL4234" s="14">
        <v>6.8647734671200226E-3</v>
      </c>
      <c r="AM4234" s="22">
        <v>406</v>
      </c>
      <c r="AN4234" s="23">
        <v>5684.155000000007</v>
      </c>
      <c r="AO4234" s="23">
        <v>5.6841550000000085</v>
      </c>
      <c r="AP4234" s="23">
        <v>5.8226432877289573</v>
      </c>
      <c r="AQ4234" s="14">
        <v>3.2195079560228934</v>
      </c>
      <c r="AR4234" s="22">
        <v>408</v>
      </c>
      <c r="AS4234" s="23">
        <v>5696.2750000000096</v>
      </c>
      <c r="AT4234" s="23">
        <v>5.6962750000000106</v>
      </c>
      <c r="AU4234" s="23">
        <v>5.8350585784181259</v>
      </c>
      <c r="AV4234" s="14">
        <v>3.2263727294900151</v>
      </c>
      <c r="AW4234" s="22">
        <v>2</v>
      </c>
      <c r="AX4234" s="22">
        <v>4</v>
      </c>
      <c r="AY4234" s="23">
        <v>2350</v>
      </c>
      <c r="AZ4234" s="23">
        <v>2.35</v>
      </c>
      <c r="BA4234" s="23">
        <v>8.2203169999996604</v>
      </c>
      <c r="BB4234" s="14">
        <v>4.5452511298956129</v>
      </c>
      <c r="BC4234" s="22">
        <v>3</v>
      </c>
      <c r="BD4234" s="23">
        <v>6000</v>
      </c>
      <c r="BE4234" s="23">
        <v>6</v>
      </c>
      <c r="BF4234" s="23">
        <v>7.7167463561543599</v>
      </c>
      <c r="BG4234" s="14">
        <v>4.2668123497463544</v>
      </c>
      <c r="BH4234" s="22">
        <v>416</v>
      </c>
      <c r="BI4234" s="23">
        <v>15.269275000000011</v>
      </c>
      <c r="BJ4234" s="23">
        <v>29.012850264572148</v>
      </c>
      <c r="BK4234" s="14">
        <v>16.042044418304577</v>
      </c>
      <c r="BL4234" t="s">
        <v>725</v>
      </c>
    </row>
    <row r="4235" spans="1:64">
      <c r="A4235" t="s">
        <v>5405</v>
      </c>
      <c r="B4235" t="s">
        <v>5396</v>
      </c>
      <c r="C4235" t="s">
        <v>725</v>
      </c>
      <c r="D4235" t="s">
        <v>942</v>
      </c>
      <c r="E4235">
        <v>2023</v>
      </c>
      <c r="F4235">
        <v>96.75</v>
      </c>
      <c r="G4235">
        <v>14.09</v>
      </c>
      <c r="H4235">
        <v>24503</v>
      </c>
      <c r="I4235">
        <v>180.85506752161459</v>
      </c>
      <c r="J4235">
        <v>2</v>
      </c>
      <c r="K4235">
        <v>4</v>
      </c>
      <c r="L4235">
        <v>1098</v>
      </c>
      <c r="M4235">
        <v>1.0980000000000001</v>
      </c>
      <c r="N4235">
        <v>6.4979639999999996</v>
      </c>
      <c r="O4235">
        <v>3.5929123187125551</v>
      </c>
      <c r="P4235">
        <v>0</v>
      </c>
      <c r="Q4235">
        <v>0</v>
      </c>
      <c r="R4235">
        <v>0</v>
      </c>
      <c r="S4235">
        <v>0</v>
      </c>
      <c r="T4235">
        <v>0</v>
      </c>
      <c r="U4235">
        <v>0</v>
      </c>
      <c r="V4235">
        <v>0</v>
      </c>
      <c r="W4235">
        <v>0</v>
      </c>
      <c r="X4235">
        <v>0</v>
      </c>
      <c r="Y4235">
        <v>0</v>
      </c>
      <c r="Z4235">
        <v>0</v>
      </c>
      <c r="AA4235">
        <v>0</v>
      </c>
      <c r="AB4235">
        <v>1</v>
      </c>
      <c r="AC4235">
        <v>1</v>
      </c>
      <c r="AD4235">
        <v>125</v>
      </c>
      <c r="AE4235">
        <v>0.125</v>
      </c>
      <c r="AF4235">
        <v>0.46011117600000001</v>
      </c>
      <c r="AG4235">
        <v>0.25440878284763052</v>
      </c>
      <c r="AH4235">
        <v>4</v>
      </c>
      <c r="AI4235">
        <v>29.72</v>
      </c>
      <c r="AJ4235">
        <v>2.972E-2</v>
      </c>
      <c r="AK4235">
        <v>2.7876999999999999E-2</v>
      </c>
      <c r="AL4235">
        <v>1.6650000000000002E-2</v>
      </c>
      <c r="AM4235">
        <v>587</v>
      </c>
      <c r="AN4235">
        <v>9013.6110000000008</v>
      </c>
      <c r="AO4235">
        <v>9.0136109999999992</v>
      </c>
      <c r="AP4235">
        <v>8.4546519999999994</v>
      </c>
      <c r="AQ4235">
        <v>4.6748217320421812</v>
      </c>
      <c r="AR4235">
        <v>732</v>
      </c>
      <c r="AS4235">
        <v>9132.1860000000197</v>
      </c>
      <c r="AT4235">
        <v>9.1321860000000399</v>
      </c>
      <c r="AU4235">
        <v>8.56587390127115</v>
      </c>
      <c r="AV4235">
        <v>4.7363195395381519</v>
      </c>
      <c r="AW4235">
        <v>2</v>
      </c>
      <c r="AX4235">
        <v>4</v>
      </c>
      <c r="AY4235">
        <v>2350</v>
      </c>
      <c r="AZ4235">
        <v>2.35</v>
      </c>
      <c r="BA4235">
        <v>8.2203169999999997</v>
      </c>
      <c r="BB4235">
        <v>4.5452511298958003</v>
      </c>
      <c r="BC4235">
        <v>3</v>
      </c>
      <c r="BD4235">
        <v>6000</v>
      </c>
      <c r="BE4235">
        <v>6</v>
      </c>
      <c r="BF4235">
        <v>9.2141439999999992</v>
      </c>
      <c r="BG4235">
        <v>5.094766835271999</v>
      </c>
      <c r="BH4235">
        <v>740</v>
      </c>
      <c r="BI4235">
        <v>18.70518600000004</v>
      </c>
      <c r="BJ4235">
        <v>32.958410077271154</v>
      </c>
      <c r="BK4235">
        <v>18.223658606266142</v>
      </c>
      <c r="BL4235" t="s">
        <v>725</v>
      </c>
    </row>
    <row r="4236" spans="1:64">
      <c r="A4236" t="s">
        <v>5406</v>
      </c>
      <c r="B4236" t="s">
        <v>5396</v>
      </c>
      <c r="C4236" t="s">
        <v>725</v>
      </c>
      <c r="D4236" t="s">
        <v>942</v>
      </c>
      <c r="E4236">
        <v>2024</v>
      </c>
      <c r="F4236">
        <v>96.75</v>
      </c>
      <c r="G4236">
        <v>14.25</v>
      </c>
      <c r="H4236">
        <v>24429</v>
      </c>
      <c r="I4236">
        <v>167.51205066003925</v>
      </c>
      <c r="J4236">
        <v>2</v>
      </c>
      <c r="K4236">
        <v>2</v>
      </c>
      <c r="L4236">
        <v>665</v>
      </c>
      <c r="M4236">
        <v>0.66500000000000004</v>
      </c>
      <c r="N4236">
        <v>3.93547</v>
      </c>
      <c r="O4236">
        <v>2.3493653050591088</v>
      </c>
      <c r="P4236">
        <v>0</v>
      </c>
      <c r="Q4236">
        <v>0</v>
      </c>
      <c r="R4236">
        <v>0</v>
      </c>
      <c r="S4236">
        <v>0</v>
      </c>
      <c r="T4236">
        <v>0</v>
      </c>
      <c r="U4236">
        <v>0</v>
      </c>
      <c r="V4236">
        <v>0</v>
      </c>
      <c r="W4236">
        <v>0</v>
      </c>
      <c r="X4236">
        <v>0</v>
      </c>
      <c r="Y4236">
        <v>0</v>
      </c>
      <c r="Z4236">
        <v>0</v>
      </c>
      <c r="AA4236">
        <v>0</v>
      </c>
      <c r="AB4236">
        <v>1</v>
      </c>
      <c r="AC4236">
        <v>1</v>
      </c>
      <c r="AD4236">
        <v>125</v>
      </c>
      <c r="AE4236">
        <v>0.125</v>
      </c>
      <c r="AF4236">
        <v>0.43858037999999999</v>
      </c>
      <c r="AG4236">
        <v>0.26182019638102688</v>
      </c>
      <c r="AH4236">
        <v>5</v>
      </c>
      <c r="AI4236">
        <v>35.319999999999993</v>
      </c>
      <c r="AJ4236">
        <v>3.5320000000000004E-2</v>
      </c>
      <c r="AK4236">
        <v>3.1856655377394238E-2</v>
      </c>
      <c r="AL4236">
        <v>1.9017530531010202E-2</v>
      </c>
      <c r="AM4236">
        <v>743</v>
      </c>
      <c r="AN4236">
        <v>13037.566999999995</v>
      </c>
      <c r="AO4236">
        <v>13.037566999999994</v>
      </c>
      <c r="AP4236">
        <v>11.759152856134971</v>
      </c>
      <c r="AQ4236">
        <v>7.0198847245920373</v>
      </c>
      <c r="AR4236">
        <v>985</v>
      </c>
      <c r="AS4236">
        <v>13252.621000000021</v>
      </c>
      <c r="AT4236">
        <v>13.25262100000003</v>
      </c>
      <c r="AU4236">
        <v>11.953119480300552</v>
      </c>
      <c r="AV4236">
        <v>7.1356773636298287</v>
      </c>
      <c r="AW4236">
        <v>2</v>
      </c>
      <c r="AX4236">
        <v>4</v>
      </c>
      <c r="AY4236">
        <v>2350</v>
      </c>
      <c r="AZ4236">
        <v>2.3499999999999996</v>
      </c>
      <c r="BA4236">
        <v>8.2203169999996657</v>
      </c>
      <c r="BB4236">
        <v>4.9072988884140374</v>
      </c>
      <c r="BC4236">
        <v>3</v>
      </c>
      <c r="BD4236">
        <v>6000</v>
      </c>
      <c r="BE4236">
        <v>6</v>
      </c>
      <c r="BF4236">
        <v>8.0811922826257288</v>
      </c>
      <c r="BG4236">
        <v>4.8242453308784743</v>
      </c>
      <c r="BH4236">
        <v>993</v>
      </c>
      <c r="BI4236">
        <v>22.392621000000027</v>
      </c>
      <c r="BJ4236">
        <v>32.628679142925947</v>
      </c>
      <c r="BK4236">
        <v>19.478407084362477</v>
      </c>
      <c r="BL4236" t="s">
        <v>725</v>
      </c>
    </row>
    <row r="4237" spans="1:64">
      <c r="A4237" t="s">
        <v>5407</v>
      </c>
      <c r="B4237" t="s">
        <v>5408</v>
      </c>
      <c r="C4237" t="s">
        <v>726</v>
      </c>
      <c r="D4237" t="s">
        <v>942</v>
      </c>
      <c r="E4237">
        <v>2012</v>
      </c>
      <c r="F4237" s="23">
        <v>38.090000000000003</v>
      </c>
      <c r="G4237" s="23">
        <v>6.49</v>
      </c>
      <c r="H4237" s="22">
        <v>10665</v>
      </c>
      <c r="I4237" s="34">
        <v>88.643242000000001</v>
      </c>
      <c r="J4237" s="22">
        <v>0</v>
      </c>
      <c r="K4237" s="22" t="s">
        <v>782</v>
      </c>
      <c r="L4237" s="23">
        <v>0</v>
      </c>
      <c r="M4237" s="23">
        <v>0</v>
      </c>
      <c r="N4237" s="23">
        <v>0</v>
      </c>
      <c r="O4237" s="14">
        <v>0</v>
      </c>
      <c r="P4237" s="22">
        <v>0</v>
      </c>
      <c r="Q4237" s="22" t="s">
        <v>782</v>
      </c>
      <c r="R4237" s="23">
        <v>0</v>
      </c>
      <c r="S4237" s="23">
        <v>0</v>
      </c>
      <c r="T4237" s="23">
        <v>0</v>
      </c>
      <c r="U4237" s="14">
        <v>0</v>
      </c>
      <c r="V4237" s="22">
        <v>0</v>
      </c>
      <c r="W4237" s="22" t="s">
        <v>782</v>
      </c>
      <c r="X4237" s="23">
        <v>0</v>
      </c>
      <c r="Y4237" s="23">
        <v>0</v>
      </c>
      <c r="Z4237" s="23">
        <v>0</v>
      </c>
      <c r="AA4237" s="14">
        <v>0</v>
      </c>
      <c r="AB4237" s="22">
        <v>0</v>
      </c>
      <c r="AC4237" s="22" t="s">
        <v>782</v>
      </c>
      <c r="AD4237" s="23">
        <v>0</v>
      </c>
      <c r="AE4237" s="23">
        <v>0</v>
      </c>
      <c r="AF4237" s="23">
        <v>0</v>
      </c>
      <c r="AG4237" s="14">
        <v>0</v>
      </c>
      <c r="AH4237" s="22" t="s">
        <v>782</v>
      </c>
      <c r="AI4237" s="23" t="s">
        <v>782</v>
      </c>
      <c r="AJ4237" s="23" t="s">
        <v>782</v>
      </c>
      <c r="AK4237" s="23" t="s">
        <v>782</v>
      </c>
      <c r="AL4237" s="14" t="s">
        <v>782</v>
      </c>
      <c r="AM4237" s="22" t="s">
        <v>782</v>
      </c>
      <c r="AN4237" s="23" t="s">
        <v>782</v>
      </c>
      <c r="AO4237" s="23" t="s">
        <v>782</v>
      </c>
      <c r="AP4237" s="23" t="s">
        <v>782</v>
      </c>
      <c r="AQ4237" s="14" t="s">
        <v>782</v>
      </c>
      <c r="AR4237" s="22">
        <v>77</v>
      </c>
      <c r="AS4237" s="23">
        <v>977.89499999999975</v>
      </c>
      <c r="AT4237" s="23">
        <v>0.97789499999999974</v>
      </c>
      <c r="AU4237" s="23">
        <v>0.74831199999999998</v>
      </c>
      <c r="AV4237" s="14">
        <v>0.84418392549315824</v>
      </c>
      <c r="AW4237" s="22">
        <v>1</v>
      </c>
      <c r="AX4237" s="22" t="s">
        <v>782</v>
      </c>
      <c r="AY4237" s="23">
        <v>75</v>
      </c>
      <c r="AZ4237" s="23">
        <v>7.4999999999999997E-2</v>
      </c>
      <c r="BA4237" s="23">
        <v>0.16800599999999999</v>
      </c>
      <c r="BB4237" s="14">
        <v>0.18953052281188001</v>
      </c>
      <c r="BC4237" s="22">
        <v>3</v>
      </c>
      <c r="BD4237" s="23">
        <v>3750</v>
      </c>
      <c r="BE4237" s="23">
        <v>3.75</v>
      </c>
      <c r="BF4237" s="23">
        <v>5.9887499999999996</v>
      </c>
      <c r="BG4237" s="14">
        <v>6.7560141809795278</v>
      </c>
      <c r="BH4237" s="22">
        <v>81</v>
      </c>
      <c r="BI4237" s="23">
        <v>4.8028949999999995</v>
      </c>
      <c r="BJ4237" s="23">
        <v>6.905068</v>
      </c>
      <c r="BK4237" s="14">
        <v>7.789728629284566</v>
      </c>
      <c r="BL4237" t="s">
        <v>726</v>
      </c>
    </row>
    <row r="4238" spans="1:64">
      <c r="A4238" t="s">
        <v>5409</v>
      </c>
      <c r="B4238" t="s">
        <v>5408</v>
      </c>
      <c r="C4238" t="s">
        <v>726</v>
      </c>
      <c r="D4238" t="s">
        <v>942</v>
      </c>
      <c r="E4238">
        <v>2015</v>
      </c>
      <c r="F4238" s="23">
        <v>38.090000000000003</v>
      </c>
      <c r="G4238" s="23">
        <v>6.52</v>
      </c>
      <c r="H4238" s="22">
        <v>10528</v>
      </c>
      <c r="I4238" s="34">
        <v>85.235346804400336</v>
      </c>
      <c r="J4238" s="13">
        <v>0</v>
      </c>
      <c r="K4238" s="13">
        <v>0</v>
      </c>
      <c r="L4238" s="19">
        <v>0</v>
      </c>
      <c r="M4238" s="35">
        <v>0</v>
      </c>
      <c r="N4238" s="19">
        <v>0</v>
      </c>
      <c r="O4238" s="17">
        <v>0</v>
      </c>
      <c r="P4238" s="36">
        <v>0</v>
      </c>
      <c r="Q4238" s="37">
        <v>0</v>
      </c>
      <c r="R4238" s="38">
        <v>0</v>
      </c>
      <c r="S4238" s="27">
        <v>0</v>
      </c>
      <c r="T4238" s="23">
        <v>0</v>
      </c>
      <c r="U4238" s="17">
        <v>0</v>
      </c>
      <c r="V4238" s="22">
        <v>0</v>
      </c>
      <c r="W4238" s="22">
        <v>0</v>
      </c>
      <c r="X4238" s="23">
        <v>0</v>
      </c>
      <c r="Y4238" s="27">
        <v>0</v>
      </c>
      <c r="Z4238" s="27">
        <v>0</v>
      </c>
      <c r="AA4238" s="14">
        <v>0</v>
      </c>
      <c r="AB4238" s="39">
        <v>1</v>
      </c>
      <c r="AC4238" s="22" t="s">
        <v>782</v>
      </c>
      <c r="AD4238" s="23">
        <v>0</v>
      </c>
      <c r="AE4238" s="23">
        <v>0</v>
      </c>
      <c r="AF4238" s="23">
        <v>0.45235047899999997</v>
      </c>
      <c r="AG4238" s="14">
        <v>0.5307076183288868</v>
      </c>
      <c r="AH4238" s="22" t="s">
        <v>782</v>
      </c>
      <c r="AI4238" s="23" t="s">
        <v>782</v>
      </c>
      <c r="AJ4238" s="23" t="s">
        <v>782</v>
      </c>
      <c r="AK4238" s="23" t="s">
        <v>782</v>
      </c>
      <c r="AL4238" s="14" t="s">
        <v>782</v>
      </c>
      <c r="AM4238" s="22" t="s">
        <v>782</v>
      </c>
      <c r="AN4238" s="23" t="s">
        <v>782</v>
      </c>
      <c r="AO4238" s="23" t="s">
        <v>782</v>
      </c>
      <c r="AP4238" s="23" t="s">
        <v>782</v>
      </c>
      <c r="AQ4238" s="14" t="s">
        <v>782</v>
      </c>
      <c r="AR4238" s="40">
        <v>99</v>
      </c>
      <c r="AS4238" s="41">
        <v>1144.3550000000005</v>
      </c>
      <c r="AT4238" s="23">
        <v>1.1443550000000005</v>
      </c>
      <c r="AU4238" s="23">
        <v>1.0163735094773052</v>
      </c>
      <c r="AV4238" s="14">
        <v>1.1924319517461435</v>
      </c>
      <c r="AW4238" s="22">
        <v>2</v>
      </c>
      <c r="AX4238" s="22" t="s">
        <v>782</v>
      </c>
      <c r="AY4238" s="23">
        <v>362</v>
      </c>
      <c r="AZ4238" s="23">
        <v>0.36199999999999999</v>
      </c>
      <c r="BA4238" s="23">
        <v>0.94327938374098552</v>
      </c>
      <c r="BB4238" s="14">
        <v>1.1066763016822594</v>
      </c>
      <c r="BC4238" s="42">
        <v>3</v>
      </c>
      <c r="BD4238" s="43">
        <v>3750</v>
      </c>
      <c r="BE4238" s="44">
        <v>3.75</v>
      </c>
      <c r="BF4238" s="23">
        <v>5.699717967334923</v>
      </c>
      <c r="BG4238" s="14">
        <v>6.6870355797516048</v>
      </c>
      <c r="BH4238" s="22">
        <v>105</v>
      </c>
      <c r="BI4238" s="23">
        <v>5.256355000000001</v>
      </c>
      <c r="BJ4238" s="23">
        <v>8.1117213395532133</v>
      </c>
      <c r="BK4238" s="14">
        <v>9.5168514515088951</v>
      </c>
      <c r="BL4238" t="s">
        <v>726</v>
      </c>
    </row>
    <row r="4239" spans="1:64">
      <c r="A4239" t="s">
        <v>5410</v>
      </c>
      <c r="B4239" t="s">
        <v>5408</v>
      </c>
      <c r="C4239" t="s">
        <v>726</v>
      </c>
      <c r="D4239" t="s">
        <v>942</v>
      </c>
      <c r="E4239">
        <v>2016</v>
      </c>
      <c r="F4239" s="23">
        <v>38.090000000000003</v>
      </c>
      <c r="G4239" s="23">
        <v>6.52</v>
      </c>
      <c r="H4239" s="22">
        <v>10393</v>
      </c>
      <c r="I4239" s="34">
        <v>89.513406721641857</v>
      </c>
      <c r="J4239" s="13">
        <v>0</v>
      </c>
      <c r="K4239" s="13">
        <v>0</v>
      </c>
      <c r="L4239" s="19">
        <v>0</v>
      </c>
      <c r="M4239" s="35">
        <v>0</v>
      </c>
      <c r="N4239" s="19">
        <v>0</v>
      </c>
      <c r="O4239" s="17">
        <v>0</v>
      </c>
      <c r="P4239" s="13">
        <v>0</v>
      </c>
      <c r="Q4239" s="13">
        <v>0</v>
      </c>
      <c r="R4239" s="19">
        <v>0</v>
      </c>
      <c r="S4239" s="27">
        <v>0</v>
      </c>
      <c r="T4239" s="19">
        <v>0</v>
      </c>
      <c r="U4239" s="17">
        <v>0</v>
      </c>
      <c r="V4239" s="13">
        <v>0</v>
      </c>
      <c r="W4239" s="13">
        <v>0</v>
      </c>
      <c r="X4239" s="19">
        <v>0</v>
      </c>
      <c r="Y4239" s="27">
        <v>0</v>
      </c>
      <c r="Z4239" s="19">
        <v>0</v>
      </c>
      <c r="AA4239" s="14">
        <v>0</v>
      </c>
      <c r="AB4239" s="13">
        <v>1</v>
      </c>
      <c r="AC4239" s="22" t="s">
        <v>782</v>
      </c>
      <c r="AD4239" s="19">
        <v>0</v>
      </c>
      <c r="AE4239" s="23">
        <v>0</v>
      </c>
      <c r="AF4239" s="19">
        <v>0.46056931199999995</v>
      </c>
      <c r="AG4239" s="14">
        <v>0.51452550949403986</v>
      </c>
      <c r="AH4239" s="22" t="s">
        <v>782</v>
      </c>
      <c r="AI4239" s="23" t="s">
        <v>782</v>
      </c>
      <c r="AJ4239" s="23" t="s">
        <v>782</v>
      </c>
      <c r="AK4239" s="23" t="s">
        <v>782</v>
      </c>
      <c r="AL4239" s="14" t="s">
        <v>782</v>
      </c>
      <c r="AM4239" s="22" t="s">
        <v>782</v>
      </c>
      <c r="AN4239" s="23" t="s">
        <v>782</v>
      </c>
      <c r="AO4239" s="23" t="s">
        <v>782</v>
      </c>
      <c r="AP4239" s="23" t="s">
        <v>782</v>
      </c>
      <c r="AQ4239" s="14" t="s">
        <v>782</v>
      </c>
      <c r="AR4239" s="13">
        <v>111</v>
      </c>
      <c r="AS4239" s="19">
        <v>1249.4299999999998</v>
      </c>
      <c r="AT4239" s="23">
        <v>1.2494299999999998</v>
      </c>
      <c r="AU4239" s="19">
        <v>1.1094938400000003</v>
      </c>
      <c r="AV4239" s="14">
        <v>1.2394722540838741</v>
      </c>
      <c r="AW4239" s="13">
        <v>2</v>
      </c>
      <c r="AX4239" s="22" t="s">
        <v>782</v>
      </c>
      <c r="AY4239" s="19">
        <v>383</v>
      </c>
      <c r="AZ4239" s="23">
        <v>0.38300000000000001</v>
      </c>
      <c r="BA4239" s="19">
        <v>0.87367899999999998</v>
      </c>
      <c r="BB4239" s="14">
        <v>0.9760314482464767</v>
      </c>
      <c r="BC4239" s="13">
        <v>3</v>
      </c>
      <c r="BD4239" s="19">
        <v>3750</v>
      </c>
      <c r="BE4239" s="44">
        <v>3.75</v>
      </c>
      <c r="BF4239" s="19">
        <v>5.7417179673349237</v>
      </c>
      <c r="BG4239" s="14">
        <v>6.414366492820271</v>
      </c>
      <c r="BH4239" s="22">
        <v>117</v>
      </c>
      <c r="BI4239" s="23">
        <v>5.3824299999999994</v>
      </c>
      <c r="BJ4239" s="23">
        <v>8.185460119334925</v>
      </c>
      <c r="BK4239" s="14">
        <v>9.1443957046446638</v>
      </c>
      <c r="BL4239" t="s">
        <v>726</v>
      </c>
    </row>
    <row r="4240" spans="1:64">
      <c r="A4240" t="s">
        <v>5411</v>
      </c>
      <c r="B4240" t="s">
        <v>5408</v>
      </c>
      <c r="C4240" t="s">
        <v>726</v>
      </c>
      <c r="D4240" t="s">
        <v>942</v>
      </c>
      <c r="E4240">
        <v>2017</v>
      </c>
      <c r="F4240" s="23">
        <v>38.090000000000003</v>
      </c>
      <c r="G4240" s="23">
        <v>6.43</v>
      </c>
      <c r="H4240" s="22">
        <v>10388</v>
      </c>
      <c r="I4240" s="34">
        <v>81.597848698541455</v>
      </c>
      <c r="J4240" s="13">
        <v>0</v>
      </c>
      <c r="K4240" s="13">
        <v>0</v>
      </c>
      <c r="L4240" s="19">
        <v>0</v>
      </c>
      <c r="M4240" s="19">
        <v>0</v>
      </c>
      <c r="N4240" s="19">
        <v>0</v>
      </c>
      <c r="O4240" s="17">
        <v>0</v>
      </c>
      <c r="P4240" s="13">
        <v>0</v>
      </c>
      <c r="Q4240" s="13">
        <v>0</v>
      </c>
      <c r="R4240" s="19">
        <v>0</v>
      </c>
      <c r="S4240" s="19">
        <v>0</v>
      </c>
      <c r="T4240" s="19">
        <v>0</v>
      </c>
      <c r="U4240" s="17">
        <v>0</v>
      </c>
      <c r="V4240" s="13">
        <v>0</v>
      </c>
      <c r="W4240" s="13">
        <v>0</v>
      </c>
      <c r="X4240" s="19">
        <v>0</v>
      </c>
      <c r="Y4240" s="19">
        <v>0</v>
      </c>
      <c r="Z4240" s="19">
        <v>0</v>
      </c>
      <c r="AA4240" s="14">
        <v>0</v>
      </c>
      <c r="AB4240" s="13">
        <v>1</v>
      </c>
      <c r="AC4240" s="22" t="s">
        <v>782</v>
      </c>
      <c r="AD4240" s="19">
        <v>0</v>
      </c>
      <c r="AE4240" s="19">
        <v>0</v>
      </c>
      <c r="AF4240" s="19">
        <v>0.47226826500000002</v>
      </c>
      <c r="AG4240" s="14">
        <v>0.57877538750410917</v>
      </c>
      <c r="AH4240" s="22" t="s">
        <v>782</v>
      </c>
      <c r="AI4240" s="23" t="s">
        <v>782</v>
      </c>
      <c r="AJ4240" s="23" t="s">
        <v>782</v>
      </c>
      <c r="AK4240" s="23" t="s">
        <v>782</v>
      </c>
      <c r="AL4240" s="14" t="s">
        <v>782</v>
      </c>
      <c r="AM4240" s="22" t="s">
        <v>782</v>
      </c>
      <c r="AN4240" s="23" t="s">
        <v>782</v>
      </c>
      <c r="AO4240" s="23" t="s">
        <v>782</v>
      </c>
      <c r="AP4240" s="23" t="s">
        <v>782</v>
      </c>
      <c r="AQ4240" s="14" t="s">
        <v>782</v>
      </c>
      <c r="AR4240" s="13">
        <v>118</v>
      </c>
      <c r="AS4240" s="19">
        <v>1299.1100000000001</v>
      </c>
      <c r="AT4240" s="19">
        <v>1.2991100000000009</v>
      </c>
      <c r="AU4240" s="19">
        <v>1.1536096800000004</v>
      </c>
      <c r="AV4240" s="14">
        <v>1.4137746256790971</v>
      </c>
      <c r="AW4240" s="13">
        <v>2</v>
      </c>
      <c r="AX4240" s="22" t="s">
        <v>782</v>
      </c>
      <c r="AY4240" s="19">
        <v>362</v>
      </c>
      <c r="AZ4240" s="19">
        <v>0.36199999999999999</v>
      </c>
      <c r="BA4240" s="19">
        <v>0.58209599999999995</v>
      </c>
      <c r="BB4240" s="14">
        <v>0.71337174850101759</v>
      </c>
      <c r="BC4240" s="13">
        <v>3</v>
      </c>
      <c r="BD4240" s="19">
        <v>3750</v>
      </c>
      <c r="BE4240" s="19">
        <v>3.75</v>
      </c>
      <c r="BF4240" s="19">
        <v>5.7417179673349237</v>
      </c>
      <c r="BG4240" s="14">
        <v>7.0366045905785697</v>
      </c>
      <c r="BH4240" s="22">
        <v>124</v>
      </c>
      <c r="BI4240" s="23">
        <v>5.4111100000000008</v>
      </c>
      <c r="BJ4240" s="23">
        <v>7.9496919123349246</v>
      </c>
      <c r="BK4240" s="14">
        <v>9.742526352262793</v>
      </c>
      <c r="BL4240" t="s">
        <v>726</v>
      </c>
    </row>
    <row r="4241" spans="1:64">
      <c r="A4241" t="s">
        <v>5412</v>
      </c>
      <c r="B4241" t="s">
        <v>5408</v>
      </c>
      <c r="C4241" t="s">
        <v>726</v>
      </c>
      <c r="D4241" t="s">
        <v>942</v>
      </c>
      <c r="E4241">
        <v>2018</v>
      </c>
      <c r="F4241" s="23">
        <v>38.090000000000003</v>
      </c>
      <c r="G4241" s="23">
        <v>6.37</v>
      </c>
      <c r="H4241" s="22">
        <v>10341</v>
      </c>
      <c r="I4241" s="34">
        <v>81.603648119202333</v>
      </c>
      <c r="J4241" s="13">
        <v>0</v>
      </c>
      <c r="K4241" s="13">
        <v>0</v>
      </c>
      <c r="L4241" s="19">
        <v>0</v>
      </c>
      <c r="M4241" s="19">
        <v>0</v>
      </c>
      <c r="N4241" s="19">
        <v>0</v>
      </c>
      <c r="O4241" s="17">
        <v>0</v>
      </c>
      <c r="P4241" s="13">
        <v>0</v>
      </c>
      <c r="Q4241" s="13">
        <v>0</v>
      </c>
      <c r="R4241" s="19">
        <v>0</v>
      </c>
      <c r="S4241" s="19">
        <v>0</v>
      </c>
      <c r="T4241" s="19">
        <v>0</v>
      </c>
      <c r="U4241" s="17">
        <v>0</v>
      </c>
      <c r="V4241" s="13">
        <v>0</v>
      </c>
      <c r="W4241" s="13">
        <v>0</v>
      </c>
      <c r="X4241" s="19">
        <v>0</v>
      </c>
      <c r="Y4241" s="19">
        <v>0</v>
      </c>
      <c r="Z4241" s="19">
        <v>0</v>
      </c>
      <c r="AA4241" s="14">
        <v>0</v>
      </c>
      <c r="AB4241" s="13">
        <v>1</v>
      </c>
      <c r="AC4241" s="22" t="s">
        <v>782</v>
      </c>
      <c r="AD4241" s="19">
        <v>0</v>
      </c>
      <c r="AE4241" s="19">
        <v>0</v>
      </c>
      <c r="AF4241" s="19">
        <v>0.40294012499999998</v>
      </c>
      <c r="AG4241" s="14">
        <v>0.49377709733197972</v>
      </c>
      <c r="AH4241" s="22" t="s">
        <v>782</v>
      </c>
      <c r="AI4241" s="23" t="s">
        <v>782</v>
      </c>
      <c r="AJ4241" s="23" t="s">
        <v>782</v>
      </c>
      <c r="AK4241" s="23" t="s">
        <v>782</v>
      </c>
      <c r="AL4241" s="14" t="s">
        <v>782</v>
      </c>
      <c r="AM4241" s="22" t="s">
        <v>782</v>
      </c>
      <c r="AN4241" s="23" t="s">
        <v>782</v>
      </c>
      <c r="AO4241" s="23" t="s">
        <v>782</v>
      </c>
      <c r="AP4241" s="23" t="s">
        <v>782</v>
      </c>
      <c r="AQ4241" s="14" t="s">
        <v>782</v>
      </c>
      <c r="AR4241" s="13">
        <v>121</v>
      </c>
      <c r="AS4241" s="19">
        <v>1317.645</v>
      </c>
      <c r="AT4241" s="19">
        <v>1.3176450000000008</v>
      </c>
      <c r="AU4241" s="19">
        <v>1.1700687600000004</v>
      </c>
      <c r="AV4241" s="14">
        <v>1.4338436907757177</v>
      </c>
      <c r="AW4241" s="13">
        <v>2</v>
      </c>
      <c r="AX4241" s="22" t="s">
        <v>782</v>
      </c>
      <c r="AY4241" s="19">
        <v>383</v>
      </c>
      <c r="AZ4241" s="19">
        <v>0.38300000000000001</v>
      </c>
      <c r="BA4241" s="19">
        <v>0.87367899999999998</v>
      </c>
      <c r="BB4241" s="14">
        <v>1.0706371836756312</v>
      </c>
      <c r="BC4241" s="13">
        <v>4</v>
      </c>
      <c r="BD4241" s="19">
        <v>7250</v>
      </c>
      <c r="BE4241" s="19">
        <v>7.25</v>
      </c>
      <c r="BF4241" s="19">
        <v>14.317314564755311</v>
      </c>
      <c r="BG4241" s="14">
        <v>17.54494424543536</v>
      </c>
      <c r="BH4241" s="22">
        <v>128</v>
      </c>
      <c r="BI4241" s="23">
        <v>8.9506450000000015</v>
      </c>
      <c r="BJ4241" s="23">
        <v>16.76400244975531</v>
      </c>
      <c r="BK4241" s="14">
        <v>20.543202217218688</v>
      </c>
      <c r="BL4241" t="s">
        <v>726</v>
      </c>
    </row>
    <row r="4242" spans="1:64">
      <c r="A4242" t="s">
        <v>5413</v>
      </c>
      <c r="B4242" t="s">
        <v>5408</v>
      </c>
      <c r="C4242" t="s">
        <v>726</v>
      </c>
      <c r="D4242" t="s">
        <v>942</v>
      </c>
      <c r="E4242">
        <v>2019</v>
      </c>
      <c r="F4242" s="23">
        <v>38.090000000000003</v>
      </c>
      <c r="G4242" s="23">
        <v>6.63</v>
      </c>
      <c r="H4242" s="22">
        <v>10294</v>
      </c>
      <c r="I4242" s="34">
        <v>82.923366991305414</v>
      </c>
      <c r="J4242" s="22">
        <v>0</v>
      </c>
      <c r="K4242" s="22">
        <v>0</v>
      </c>
      <c r="L4242" s="23">
        <v>0</v>
      </c>
      <c r="M4242" s="23">
        <v>0</v>
      </c>
      <c r="N4242" s="23">
        <v>0</v>
      </c>
      <c r="O4242" s="14">
        <v>0</v>
      </c>
      <c r="P4242" s="22">
        <v>0</v>
      </c>
      <c r="Q4242" s="22">
        <v>0</v>
      </c>
      <c r="R4242" s="23">
        <v>0</v>
      </c>
      <c r="S4242" s="23">
        <v>0</v>
      </c>
      <c r="T4242" s="23">
        <v>0</v>
      </c>
      <c r="U4242" s="14">
        <v>0</v>
      </c>
      <c r="V4242" s="22">
        <v>0</v>
      </c>
      <c r="W4242" s="22">
        <v>0</v>
      </c>
      <c r="X4242" s="23">
        <v>0</v>
      </c>
      <c r="Y4242" s="23">
        <v>0</v>
      </c>
      <c r="Z4242" s="23">
        <v>0</v>
      </c>
      <c r="AA4242" s="14">
        <v>0</v>
      </c>
      <c r="AB4242" s="22">
        <v>1</v>
      </c>
      <c r="AC4242" s="22">
        <v>1</v>
      </c>
      <c r="AD4242" s="23">
        <v>266.68900429184544</v>
      </c>
      <c r="AE4242" s="23">
        <v>0.26668900429184544</v>
      </c>
      <c r="AF4242" s="23">
        <v>0.37283122799999996</v>
      </c>
      <c r="AG4242" s="14">
        <v>0.44960937010564417</v>
      </c>
      <c r="AH4242" s="22">
        <v>0</v>
      </c>
      <c r="AI4242" s="23">
        <v>0</v>
      </c>
      <c r="AJ4242" s="23">
        <v>0</v>
      </c>
      <c r="AK4242" s="23">
        <v>0</v>
      </c>
      <c r="AL4242" s="14">
        <v>0</v>
      </c>
      <c r="AM4242" s="22">
        <v>136</v>
      </c>
      <c r="AN4242" s="23">
        <v>1537.5950000000003</v>
      </c>
      <c r="AO4242" s="23">
        <v>1.5375950000000005</v>
      </c>
      <c r="AP4242" s="23">
        <v>1.3653843600000009</v>
      </c>
      <c r="AQ4242" s="14">
        <v>1.6465616502802674</v>
      </c>
      <c r="AR4242" s="22">
        <v>136</v>
      </c>
      <c r="AS4242" s="23">
        <v>1537.5950000000003</v>
      </c>
      <c r="AT4242" s="23">
        <v>1.5375950000000005</v>
      </c>
      <c r="AU4242" s="23">
        <v>1.3653843600000009</v>
      </c>
      <c r="AV4242" s="14">
        <v>1.6465616502802674</v>
      </c>
      <c r="AW4242" s="22">
        <v>2</v>
      </c>
      <c r="AX4242" s="22" t="s">
        <v>782</v>
      </c>
      <c r="AY4242" s="23">
        <v>383</v>
      </c>
      <c r="AZ4242" s="23">
        <v>0.38300000000000001</v>
      </c>
      <c r="BA4242" s="23">
        <v>0.87367899999999998</v>
      </c>
      <c r="BB4242" s="14">
        <v>1.0535980769951201</v>
      </c>
      <c r="BC4242" s="22">
        <v>4</v>
      </c>
      <c r="BD4242" s="23">
        <v>7250</v>
      </c>
      <c r="BE4242" s="23">
        <v>7.25</v>
      </c>
      <c r="BF4242" s="23">
        <v>13.652577843853216</v>
      </c>
      <c r="BG4242" s="14">
        <v>16.464090086072723</v>
      </c>
      <c r="BH4242" s="22">
        <v>143</v>
      </c>
      <c r="BI4242" s="23">
        <v>9.4372840042918451</v>
      </c>
      <c r="BJ4242" s="23">
        <v>16.264472431853214</v>
      </c>
      <c r="BK4242" s="14">
        <v>19.613859183453755</v>
      </c>
      <c r="BL4242" t="s">
        <v>726</v>
      </c>
    </row>
    <row r="4243" spans="1:64">
      <c r="A4243" t="s">
        <v>5414</v>
      </c>
      <c r="B4243" t="s">
        <v>5408</v>
      </c>
      <c r="C4243" t="s">
        <v>726</v>
      </c>
      <c r="D4243" t="s">
        <v>942</v>
      </c>
      <c r="E4243">
        <v>2020</v>
      </c>
      <c r="F4243" s="23">
        <v>38.090000000000003</v>
      </c>
      <c r="G4243" s="23">
        <v>6.6</v>
      </c>
      <c r="H4243" s="22">
        <v>10287</v>
      </c>
      <c r="I4243" s="34">
        <v>82.889838960249051</v>
      </c>
      <c r="J4243" s="22">
        <v>0</v>
      </c>
      <c r="K4243" s="22">
        <v>0</v>
      </c>
      <c r="L4243" s="23">
        <v>0</v>
      </c>
      <c r="M4243" s="23">
        <v>0</v>
      </c>
      <c r="N4243" s="23">
        <v>0</v>
      </c>
      <c r="O4243" s="14">
        <v>0</v>
      </c>
      <c r="P4243" s="22">
        <v>0</v>
      </c>
      <c r="Q4243" s="22">
        <v>0</v>
      </c>
      <c r="R4243" s="23">
        <v>0</v>
      </c>
      <c r="S4243" s="23">
        <v>0</v>
      </c>
      <c r="T4243" s="23">
        <v>0</v>
      </c>
      <c r="U4243" s="14">
        <v>0</v>
      </c>
      <c r="V4243" s="22">
        <v>0</v>
      </c>
      <c r="W4243" s="22">
        <v>0</v>
      </c>
      <c r="X4243" s="23">
        <v>0</v>
      </c>
      <c r="Y4243" s="23">
        <v>0</v>
      </c>
      <c r="Z4243" s="23">
        <v>0</v>
      </c>
      <c r="AA4243" s="14">
        <v>0</v>
      </c>
      <c r="AB4243" s="22">
        <v>1</v>
      </c>
      <c r="AC4243" s="22">
        <v>1</v>
      </c>
      <c r="AD4243" s="23">
        <v>282.18712446351935</v>
      </c>
      <c r="AE4243" s="23">
        <v>0.28218712446351935</v>
      </c>
      <c r="AF4243" s="23">
        <v>0.3944976</v>
      </c>
      <c r="AG4243" s="14">
        <v>0.47592998725596114</v>
      </c>
      <c r="AH4243" s="22">
        <v>0</v>
      </c>
      <c r="AI4243" s="23">
        <v>0</v>
      </c>
      <c r="AJ4243" s="23">
        <v>0</v>
      </c>
      <c r="AK4243" s="23">
        <v>0</v>
      </c>
      <c r="AL4243" s="14">
        <v>0</v>
      </c>
      <c r="AM4243" s="22">
        <v>165</v>
      </c>
      <c r="AN4243" s="23">
        <v>1777.8300000000008</v>
      </c>
      <c r="AO4243" s="23">
        <v>1.77783</v>
      </c>
      <c r="AP4243" s="23">
        <v>1.5787130400000007</v>
      </c>
      <c r="AQ4243" s="14">
        <v>1.9045917567255668</v>
      </c>
      <c r="AR4243" s="22">
        <v>165</v>
      </c>
      <c r="AS4243" s="23">
        <v>1777.8300000000008</v>
      </c>
      <c r="AT4243" s="23">
        <v>1.77783</v>
      </c>
      <c r="AU4243" s="23">
        <v>1.5787130400000007</v>
      </c>
      <c r="AV4243" s="14">
        <v>1.9045917567255668</v>
      </c>
      <c r="AW4243" s="22">
        <v>2</v>
      </c>
      <c r="AX4243" s="22">
        <v>2</v>
      </c>
      <c r="AY4243" s="23">
        <v>383</v>
      </c>
      <c r="AZ4243" s="23">
        <v>0.38300000000000001</v>
      </c>
      <c r="BA4243" s="23">
        <v>0.87367899999999998</v>
      </c>
      <c r="BB4243" s="14">
        <v>1.0540242458656297</v>
      </c>
      <c r="BC4243" s="22">
        <v>4</v>
      </c>
      <c r="BD4243" s="23">
        <v>7250</v>
      </c>
      <c r="BE4243" s="23">
        <v>7.25</v>
      </c>
      <c r="BF4243" s="23">
        <v>13.652577843853216</v>
      </c>
      <c r="BG4243" s="14">
        <v>16.47074963000048</v>
      </c>
      <c r="BH4243" s="22">
        <v>172</v>
      </c>
      <c r="BI4243" s="23">
        <v>9.6930171244635197</v>
      </c>
      <c r="BJ4243" s="23">
        <v>16.499467483853216</v>
      </c>
      <c r="BK4243" s="14">
        <v>19.905295619847635</v>
      </c>
      <c r="BL4243" t="s">
        <v>726</v>
      </c>
    </row>
    <row r="4244" spans="1:64">
      <c r="A4244" t="s">
        <v>5415</v>
      </c>
      <c r="B4244" t="s">
        <v>5408</v>
      </c>
      <c r="C4244" t="s">
        <v>726</v>
      </c>
      <c r="D4244" t="s">
        <v>942</v>
      </c>
      <c r="E4244">
        <v>2021</v>
      </c>
      <c r="F4244" s="23">
        <v>38.090000000000003</v>
      </c>
      <c r="G4244" s="23">
        <v>6.6</v>
      </c>
      <c r="H4244" s="22">
        <v>10227</v>
      </c>
      <c r="I4244" s="34">
        <v>77.13</v>
      </c>
      <c r="J4244" s="22">
        <v>0</v>
      </c>
      <c r="K4244" s="22">
        <v>0</v>
      </c>
      <c r="L4244" s="23">
        <v>0</v>
      </c>
      <c r="M4244" s="23">
        <v>0</v>
      </c>
      <c r="N4244" s="23">
        <v>0</v>
      </c>
      <c r="O4244" s="14">
        <v>0</v>
      </c>
      <c r="P4244" s="22">
        <v>0</v>
      </c>
      <c r="Q4244" s="22">
        <v>0</v>
      </c>
      <c r="R4244" s="23">
        <v>0</v>
      </c>
      <c r="S4244" s="23">
        <v>0</v>
      </c>
      <c r="T4244" s="23">
        <v>0</v>
      </c>
      <c r="U4244" s="14">
        <v>0</v>
      </c>
      <c r="V4244" s="22">
        <v>0</v>
      </c>
      <c r="W4244" s="22">
        <v>0</v>
      </c>
      <c r="X4244" s="23">
        <v>0</v>
      </c>
      <c r="Y4244" s="23">
        <v>0</v>
      </c>
      <c r="Z4244" s="23">
        <v>0</v>
      </c>
      <c r="AA4244" s="14">
        <v>0</v>
      </c>
      <c r="AB4244" s="22">
        <v>1</v>
      </c>
      <c r="AC4244" s="22">
        <v>2</v>
      </c>
      <c r="AD4244" s="23">
        <v>80</v>
      </c>
      <c r="AE4244" s="23">
        <v>0.08</v>
      </c>
      <c r="AF4244" s="23">
        <v>0.35681772</v>
      </c>
      <c r="AG4244" s="14">
        <v>0.46</v>
      </c>
      <c r="AH4244" s="22">
        <v>0</v>
      </c>
      <c r="AI4244" s="23">
        <v>0</v>
      </c>
      <c r="AJ4244" s="23">
        <v>0</v>
      </c>
      <c r="AK4244" s="23">
        <v>0</v>
      </c>
      <c r="AL4244" s="14">
        <v>0</v>
      </c>
      <c r="AM4244" s="22">
        <v>201</v>
      </c>
      <c r="AN4244" s="23">
        <v>2112.2449999999999</v>
      </c>
      <c r="AO4244" s="23">
        <v>2.1122450000000002</v>
      </c>
      <c r="AP4244" s="23">
        <v>1.890085223</v>
      </c>
      <c r="AQ4244" s="14">
        <v>2.4500000000000002</v>
      </c>
      <c r="AR4244" s="22">
        <v>201</v>
      </c>
      <c r="AS4244" s="23">
        <v>2112.2449999999999</v>
      </c>
      <c r="AT4244" s="23">
        <v>2.1122450000000002</v>
      </c>
      <c r="AU4244" s="23">
        <v>1.890085223</v>
      </c>
      <c r="AV4244" s="14">
        <v>2.4500000000000002</v>
      </c>
      <c r="AW4244" s="22">
        <v>3</v>
      </c>
      <c r="AX4244" s="22">
        <v>4</v>
      </c>
      <c r="AY4244" s="23">
        <v>693</v>
      </c>
      <c r="AZ4244" s="23">
        <v>0.69299999999999995</v>
      </c>
      <c r="BA4244" s="23">
        <v>1.6815389999999999</v>
      </c>
      <c r="BB4244" s="14">
        <v>2.1800000000000002</v>
      </c>
      <c r="BC4244" s="22">
        <v>4</v>
      </c>
      <c r="BD4244" s="23">
        <v>6750</v>
      </c>
      <c r="BE4244" s="23">
        <v>6.75</v>
      </c>
      <c r="BF4244" s="23">
        <v>11.157156840000001</v>
      </c>
      <c r="BG4244" s="14">
        <v>14.47</v>
      </c>
      <c r="BH4244" s="22">
        <v>209</v>
      </c>
      <c r="BI4244" s="23">
        <v>9.64</v>
      </c>
      <c r="BJ4244" s="23">
        <v>15.09</v>
      </c>
      <c r="BK4244" s="14">
        <v>19.559999999999999</v>
      </c>
      <c r="BL4244" t="s">
        <v>726</v>
      </c>
    </row>
    <row r="4245" spans="1:64">
      <c r="A4245" t="s">
        <v>5416</v>
      </c>
      <c r="B4245" t="s">
        <v>5408</v>
      </c>
      <c r="C4245" t="s">
        <v>726</v>
      </c>
      <c r="D4245" s="111" t="s">
        <v>942</v>
      </c>
      <c r="E4245" s="110">
        <v>2022</v>
      </c>
      <c r="F4245" s="23"/>
      <c r="G4245" s="23"/>
      <c r="H4245" s="22">
        <v>10284</v>
      </c>
      <c r="I4245" s="34">
        <v>74.533682551586296</v>
      </c>
      <c r="J4245" s="22">
        <v>0</v>
      </c>
      <c r="K4245" s="22">
        <v>0</v>
      </c>
      <c r="L4245" s="23">
        <v>0</v>
      </c>
      <c r="M4245" s="23">
        <v>0</v>
      </c>
      <c r="N4245" s="23">
        <v>0</v>
      </c>
      <c r="O4245" s="14">
        <v>0</v>
      </c>
      <c r="P4245" s="22">
        <v>0</v>
      </c>
      <c r="Q4245" s="22">
        <v>0</v>
      </c>
      <c r="R4245" s="23">
        <v>0</v>
      </c>
      <c r="S4245" s="23">
        <v>0</v>
      </c>
      <c r="T4245" s="23">
        <v>0</v>
      </c>
      <c r="U4245" s="14">
        <v>0</v>
      </c>
      <c r="V4245" s="22">
        <v>0</v>
      </c>
      <c r="W4245" s="22">
        <v>0</v>
      </c>
      <c r="X4245" s="23">
        <v>0</v>
      </c>
      <c r="Y4245" s="23">
        <v>0</v>
      </c>
      <c r="Z4245" s="23">
        <v>0</v>
      </c>
      <c r="AA4245" s="14">
        <v>0</v>
      </c>
      <c r="AB4245" s="22">
        <v>1</v>
      </c>
      <c r="AC4245" s="22">
        <v>2</v>
      </c>
      <c r="AD4245" s="23">
        <v>80</v>
      </c>
      <c r="AE4245" s="23">
        <v>0.08</v>
      </c>
      <c r="AF4245" s="23">
        <v>4.4625000000000003E-3</v>
      </c>
      <c r="AG4245" s="14">
        <v>5.9872259725143899E-3</v>
      </c>
      <c r="AH4245" s="22">
        <v>0</v>
      </c>
      <c r="AI4245" s="23">
        <v>0</v>
      </c>
      <c r="AJ4245" s="23">
        <v>0</v>
      </c>
      <c r="AK4245" s="23">
        <v>0</v>
      </c>
      <c r="AL4245" s="14">
        <v>0</v>
      </c>
      <c r="AM4245" s="22">
        <v>265</v>
      </c>
      <c r="AN4245" s="23">
        <v>2837.724999999999</v>
      </c>
      <c r="AO4245" s="23">
        <v>2.8377249999999967</v>
      </c>
      <c r="AP4245" s="23">
        <v>2.9068630999103027</v>
      </c>
      <c r="AQ4245" s="14">
        <v>3.9000663866278216</v>
      </c>
      <c r="AR4245" s="22">
        <v>265</v>
      </c>
      <c r="AS4245" s="23">
        <v>2837.7249999999999</v>
      </c>
      <c r="AT4245" s="23">
        <v>2.8377249999999998</v>
      </c>
      <c r="AU4245" s="23">
        <v>2.9068630999103</v>
      </c>
      <c r="AV4245" s="14">
        <v>3.900066386627818</v>
      </c>
      <c r="AW4245" s="22">
        <v>3</v>
      </c>
      <c r="AX4245" s="22">
        <v>4</v>
      </c>
      <c r="AY4245" s="23">
        <v>693</v>
      </c>
      <c r="AZ4245" s="23">
        <v>0.69300000000000006</v>
      </c>
      <c r="BA4245" s="23">
        <v>0.87367899999999998</v>
      </c>
      <c r="BB4245" s="14">
        <v>1.1721935239082126</v>
      </c>
      <c r="BC4245" s="22">
        <v>4</v>
      </c>
      <c r="BD4245" s="23">
        <v>6750</v>
      </c>
      <c r="BE4245" s="23">
        <v>6.75</v>
      </c>
      <c r="BF4245" s="23">
        <v>12.477752683619002</v>
      </c>
      <c r="BG4245" s="14">
        <v>16.741092424868302</v>
      </c>
      <c r="BH4245" s="22">
        <v>273</v>
      </c>
      <c r="BI4245" s="23">
        <v>10.360725</v>
      </c>
      <c r="BJ4245" s="23">
        <v>16.2627572835293</v>
      </c>
      <c r="BK4245" s="14">
        <v>21.819339561376847</v>
      </c>
      <c r="BL4245" t="s">
        <v>726</v>
      </c>
    </row>
    <row r="4246" spans="1:64">
      <c r="A4246" t="s">
        <v>5417</v>
      </c>
      <c r="B4246" t="s">
        <v>5408</v>
      </c>
      <c r="C4246" t="s">
        <v>726</v>
      </c>
      <c r="D4246" t="s">
        <v>942</v>
      </c>
      <c r="E4246">
        <v>2023</v>
      </c>
      <c r="F4246">
        <v>38.090000000000003</v>
      </c>
      <c r="G4246">
        <v>6.63</v>
      </c>
      <c r="H4246">
        <v>10447</v>
      </c>
      <c r="I4246">
        <v>74.533682551586296</v>
      </c>
      <c r="J4246">
        <v>0</v>
      </c>
      <c r="K4246">
        <v>0</v>
      </c>
      <c r="L4246">
        <v>0</v>
      </c>
      <c r="M4246">
        <v>0</v>
      </c>
      <c r="N4246">
        <v>0</v>
      </c>
      <c r="O4246">
        <v>0</v>
      </c>
      <c r="P4246">
        <v>0</v>
      </c>
      <c r="Q4246">
        <v>0</v>
      </c>
      <c r="R4246">
        <v>0</v>
      </c>
      <c r="S4246">
        <v>0</v>
      </c>
      <c r="T4246">
        <v>0</v>
      </c>
      <c r="U4246">
        <v>0</v>
      </c>
      <c r="V4246">
        <v>0</v>
      </c>
      <c r="W4246">
        <v>0</v>
      </c>
      <c r="X4246">
        <v>0</v>
      </c>
      <c r="Y4246">
        <v>0</v>
      </c>
      <c r="Z4246">
        <v>0</v>
      </c>
      <c r="AA4246">
        <v>0</v>
      </c>
      <c r="AB4246">
        <v>1</v>
      </c>
      <c r="AC4246">
        <v>2</v>
      </c>
      <c r="AD4246">
        <v>80</v>
      </c>
      <c r="AE4246">
        <v>0.08</v>
      </c>
      <c r="AF4246">
        <v>0.32191729499999999</v>
      </c>
      <c r="AG4246">
        <v>0.43190847946791627</v>
      </c>
      <c r="AL4246">
        <v>0</v>
      </c>
      <c r="AM4246">
        <v>350</v>
      </c>
      <c r="AN4246">
        <v>4033.11</v>
      </c>
      <c r="AO4246">
        <v>4.0331099999999998</v>
      </c>
      <c r="AP4246">
        <v>3.7830059999999999</v>
      </c>
      <c r="AQ4246">
        <v>5.0755656643983791</v>
      </c>
      <c r="AR4246">
        <v>420</v>
      </c>
      <c r="AS4246">
        <v>4088.384</v>
      </c>
      <c r="AT4246">
        <v>4.0883839999999898</v>
      </c>
      <c r="AU4246">
        <v>3.83485200629669</v>
      </c>
      <c r="AV4246">
        <v>5.1451261698259847</v>
      </c>
      <c r="AW4246">
        <v>3</v>
      </c>
      <c r="AX4246">
        <v>4</v>
      </c>
      <c r="AY4246">
        <v>695</v>
      </c>
      <c r="AZ4246">
        <v>0.69499999999999995</v>
      </c>
      <c r="BA4246">
        <v>0.87367899999999998</v>
      </c>
      <c r="BB4246">
        <v>1.1721935239082126</v>
      </c>
      <c r="BC4246">
        <v>4</v>
      </c>
      <c r="BD4246">
        <v>6750</v>
      </c>
      <c r="BE4246">
        <v>6.75</v>
      </c>
      <c r="BF4246">
        <v>14.898999999999999</v>
      </c>
      <c r="BG4246">
        <v>19.989620115292297</v>
      </c>
      <c r="BH4246">
        <v>428</v>
      </c>
      <c r="BI4246">
        <v>11.613383999999991</v>
      </c>
      <c r="BJ4246">
        <v>19.929448301296688</v>
      </c>
      <c r="BK4246">
        <v>26.738848288494406</v>
      </c>
      <c r="BL4246" t="s">
        <v>726</v>
      </c>
    </row>
    <row r="4247" spans="1:64">
      <c r="A4247" t="s">
        <v>5418</v>
      </c>
      <c r="B4247" t="s">
        <v>5408</v>
      </c>
      <c r="C4247" t="s">
        <v>726</v>
      </c>
      <c r="D4247" t="s">
        <v>942</v>
      </c>
      <c r="E4247">
        <v>2024</v>
      </c>
      <c r="F4247">
        <v>38.090000000000003</v>
      </c>
      <c r="G4247">
        <v>6.66</v>
      </c>
      <c r="H4247">
        <v>10463</v>
      </c>
      <c r="I4247">
        <v>71.745817923614979</v>
      </c>
      <c r="J4247">
        <v>0</v>
      </c>
      <c r="K4247">
        <v>0</v>
      </c>
      <c r="L4247">
        <v>0</v>
      </c>
      <c r="M4247">
        <v>0</v>
      </c>
      <c r="N4247">
        <v>0</v>
      </c>
      <c r="O4247">
        <v>0</v>
      </c>
      <c r="P4247">
        <v>0</v>
      </c>
      <c r="Q4247">
        <v>0</v>
      </c>
      <c r="R4247">
        <v>0</v>
      </c>
      <c r="S4247">
        <v>0</v>
      </c>
      <c r="T4247">
        <v>0</v>
      </c>
      <c r="U4247">
        <v>0</v>
      </c>
      <c r="V4247">
        <v>0</v>
      </c>
      <c r="W4247">
        <v>0</v>
      </c>
      <c r="X4247">
        <v>0</v>
      </c>
      <c r="Y4247">
        <v>0</v>
      </c>
      <c r="Z4247">
        <v>0</v>
      </c>
      <c r="AA4247">
        <v>0</v>
      </c>
      <c r="AB4247">
        <v>1</v>
      </c>
      <c r="AC4247">
        <v>1</v>
      </c>
      <c r="AD4247">
        <v>80</v>
      </c>
      <c r="AE4247">
        <v>0.08</v>
      </c>
      <c r="AF4247">
        <v>0.27415441200000001</v>
      </c>
      <c r="AG4247">
        <v>0.38211901394988862</v>
      </c>
      <c r="AH4247">
        <v>1</v>
      </c>
      <c r="AI4247">
        <v>23.32</v>
      </c>
      <c r="AJ4247">
        <v>2.332E-2</v>
      </c>
      <c r="AK4247">
        <v>2.1033329654610241E-2</v>
      </c>
      <c r="AL4247">
        <v>2.9316453924887468E-2</v>
      </c>
      <c r="AM4247">
        <v>448</v>
      </c>
      <c r="AN4247">
        <v>5876.0310000000009</v>
      </c>
      <c r="AO4247">
        <v>5.8760309999999958</v>
      </c>
      <c r="AP4247">
        <v>5.2998497891813479</v>
      </c>
      <c r="AQ4247">
        <v>7.3869807921402391</v>
      </c>
      <c r="AR4247">
        <v>589</v>
      </c>
      <c r="AS4247">
        <v>6015.3840000000273</v>
      </c>
      <c r="AT4247">
        <v>6.0153840000000178</v>
      </c>
      <c r="AU4247">
        <v>5.4255383649685802</v>
      </c>
      <c r="AV4247">
        <v>7.5621667185464982</v>
      </c>
      <c r="AW4247">
        <v>3</v>
      </c>
      <c r="AX4247">
        <v>4</v>
      </c>
      <c r="AY4247">
        <v>695</v>
      </c>
      <c r="AZ4247">
        <v>0.69500000000000006</v>
      </c>
      <c r="BA4247">
        <v>0.87367899999999998</v>
      </c>
      <c r="BB4247">
        <v>1.2177420584014702</v>
      </c>
      <c r="BC4247">
        <v>4</v>
      </c>
      <c r="BD4247">
        <v>6750</v>
      </c>
      <c r="BE4247">
        <v>6.75</v>
      </c>
      <c r="BF4247">
        <v>12.533061826709972</v>
      </c>
      <c r="BG4247">
        <v>17.468700182710919</v>
      </c>
      <c r="BH4247">
        <v>597</v>
      </c>
      <c r="BI4247">
        <v>13.540384000000017</v>
      </c>
      <c r="BJ4247">
        <v>19.106433603678553</v>
      </c>
      <c r="BK4247">
        <v>26.630727973608774</v>
      </c>
      <c r="BL4247" t="s">
        <v>726</v>
      </c>
    </row>
    <row r="4248" spans="1:64">
      <c r="A4248" t="s">
        <v>5419</v>
      </c>
      <c r="B4248" t="s">
        <v>5420</v>
      </c>
      <c r="C4248" t="s">
        <v>727</v>
      </c>
      <c r="D4248" t="s">
        <v>942</v>
      </c>
      <c r="E4248">
        <v>2012</v>
      </c>
      <c r="F4248" s="23">
        <v>33.380000000000003</v>
      </c>
      <c r="G4248" s="23">
        <v>7.02</v>
      </c>
      <c r="H4248" s="22">
        <v>18310</v>
      </c>
      <c r="I4248" s="34">
        <v>149.779312</v>
      </c>
      <c r="J4248" s="22">
        <v>0</v>
      </c>
      <c r="K4248" s="22" t="s">
        <v>782</v>
      </c>
      <c r="L4248" s="23">
        <v>0</v>
      </c>
      <c r="M4248" s="23">
        <v>0</v>
      </c>
      <c r="N4248" s="23">
        <v>0</v>
      </c>
      <c r="O4248" s="14">
        <v>0</v>
      </c>
      <c r="P4248" s="22">
        <v>0</v>
      </c>
      <c r="Q4248" s="22" t="s">
        <v>782</v>
      </c>
      <c r="R4248" s="23">
        <v>0</v>
      </c>
      <c r="S4248" s="23">
        <v>0</v>
      </c>
      <c r="T4248" s="23">
        <v>0</v>
      </c>
      <c r="U4248" s="14">
        <v>0</v>
      </c>
      <c r="V4248" s="22">
        <v>0</v>
      </c>
      <c r="W4248" s="22" t="s">
        <v>782</v>
      </c>
      <c r="X4248" s="23">
        <v>0</v>
      </c>
      <c r="Y4248" s="23">
        <v>0</v>
      </c>
      <c r="Z4248" s="23">
        <v>0</v>
      </c>
      <c r="AA4248" s="14">
        <v>0</v>
      </c>
      <c r="AB4248" s="22">
        <v>0</v>
      </c>
      <c r="AC4248" s="22" t="s">
        <v>782</v>
      </c>
      <c r="AD4248" s="23">
        <v>0</v>
      </c>
      <c r="AE4248" s="23">
        <v>0</v>
      </c>
      <c r="AF4248" s="23">
        <v>0</v>
      </c>
      <c r="AG4248" s="14">
        <v>0</v>
      </c>
      <c r="AH4248" s="22" t="s">
        <v>782</v>
      </c>
      <c r="AI4248" s="23" t="s">
        <v>782</v>
      </c>
      <c r="AJ4248" s="23" t="s">
        <v>782</v>
      </c>
      <c r="AK4248" s="23" t="s">
        <v>782</v>
      </c>
      <c r="AL4248" s="14" t="s">
        <v>782</v>
      </c>
      <c r="AM4248" s="22" t="s">
        <v>782</v>
      </c>
      <c r="AN4248" s="23" t="s">
        <v>782</v>
      </c>
      <c r="AO4248" s="23" t="s">
        <v>782</v>
      </c>
      <c r="AP4248" s="23" t="s">
        <v>782</v>
      </c>
      <c r="AQ4248" s="14" t="s">
        <v>782</v>
      </c>
      <c r="AR4248" s="22">
        <v>65</v>
      </c>
      <c r="AS4248" s="23">
        <v>566.85699999999997</v>
      </c>
      <c r="AT4248" s="23">
        <v>0.56685699999999994</v>
      </c>
      <c r="AU4248" s="23">
        <v>0.42742599999999997</v>
      </c>
      <c r="AV4248" s="14">
        <v>0.28537051899397159</v>
      </c>
      <c r="AW4248" s="22">
        <v>6</v>
      </c>
      <c r="AX4248" s="22" t="s">
        <v>782</v>
      </c>
      <c r="AY4248" s="23">
        <v>3880</v>
      </c>
      <c r="AZ4248" s="23">
        <v>3.88</v>
      </c>
      <c r="BA4248" s="23">
        <v>13.976583</v>
      </c>
      <c r="BB4248" s="14">
        <v>9.3314509282830738</v>
      </c>
      <c r="BC4248" s="22">
        <v>0</v>
      </c>
      <c r="BD4248" s="23">
        <v>0</v>
      </c>
      <c r="BE4248" s="23">
        <v>0</v>
      </c>
      <c r="BF4248" s="23">
        <v>0</v>
      </c>
      <c r="BG4248" s="14">
        <v>0</v>
      </c>
      <c r="BH4248" s="22">
        <v>71</v>
      </c>
      <c r="BI4248" s="23">
        <v>4.4468569999999996</v>
      </c>
      <c r="BJ4248" s="23">
        <v>14.404009</v>
      </c>
      <c r="BK4248" s="14">
        <v>9.6168214472770455</v>
      </c>
      <c r="BL4248" t="s">
        <v>727</v>
      </c>
    </row>
    <row r="4249" spans="1:64">
      <c r="A4249" t="s">
        <v>5421</v>
      </c>
      <c r="B4249" t="s">
        <v>5420</v>
      </c>
      <c r="C4249" t="s">
        <v>727</v>
      </c>
      <c r="D4249" t="s">
        <v>942</v>
      </c>
      <c r="E4249">
        <v>2015</v>
      </c>
      <c r="F4249" s="23">
        <v>33.39</v>
      </c>
      <c r="G4249" s="23">
        <v>7.03</v>
      </c>
      <c r="H4249" s="22">
        <v>18002</v>
      </c>
      <c r="I4249" s="34">
        <v>146.45293387076089</v>
      </c>
      <c r="J4249" s="13">
        <v>0</v>
      </c>
      <c r="K4249" s="13">
        <v>0</v>
      </c>
      <c r="L4249" s="19">
        <v>0</v>
      </c>
      <c r="M4249" s="35">
        <v>0</v>
      </c>
      <c r="N4249" s="19">
        <v>0</v>
      </c>
      <c r="O4249" s="17">
        <v>0</v>
      </c>
      <c r="P4249" s="36">
        <v>0</v>
      </c>
      <c r="Q4249" s="37">
        <v>0</v>
      </c>
      <c r="R4249" s="38">
        <v>0</v>
      </c>
      <c r="S4249" s="27">
        <v>0</v>
      </c>
      <c r="T4249" s="23">
        <v>0</v>
      </c>
      <c r="U4249" s="17">
        <v>0</v>
      </c>
      <c r="V4249" s="22">
        <v>0</v>
      </c>
      <c r="W4249" s="22">
        <v>0</v>
      </c>
      <c r="X4249" s="23">
        <v>0</v>
      </c>
      <c r="Y4249" s="27">
        <v>0</v>
      </c>
      <c r="Z4249" s="27">
        <v>0</v>
      </c>
      <c r="AA4249" s="14">
        <v>0</v>
      </c>
      <c r="AB4249" s="39">
        <v>0</v>
      </c>
      <c r="AC4249" s="22" t="s">
        <v>782</v>
      </c>
      <c r="AD4249" s="23">
        <v>0</v>
      </c>
      <c r="AE4249" s="23">
        <v>0</v>
      </c>
      <c r="AF4249" s="23">
        <v>0</v>
      </c>
      <c r="AG4249" s="14">
        <v>0</v>
      </c>
      <c r="AH4249" s="22" t="s">
        <v>782</v>
      </c>
      <c r="AI4249" s="23" t="s">
        <v>782</v>
      </c>
      <c r="AJ4249" s="23" t="s">
        <v>782</v>
      </c>
      <c r="AK4249" s="23" t="s">
        <v>782</v>
      </c>
      <c r="AL4249" s="14" t="s">
        <v>782</v>
      </c>
      <c r="AM4249" s="22" t="s">
        <v>782</v>
      </c>
      <c r="AN4249" s="23" t="s">
        <v>782</v>
      </c>
      <c r="AO4249" s="23" t="s">
        <v>782</v>
      </c>
      <c r="AP4249" s="23" t="s">
        <v>782</v>
      </c>
      <c r="AQ4249" s="14" t="s">
        <v>782</v>
      </c>
      <c r="AR4249" s="40">
        <v>79</v>
      </c>
      <c r="AS4249" s="41">
        <v>850.37199999999984</v>
      </c>
      <c r="AT4249" s="23">
        <v>0.85037199999999979</v>
      </c>
      <c r="AU4249" s="23">
        <v>0.75526875314149411</v>
      </c>
      <c r="AV4249" s="14">
        <v>0.51570749262557614</v>
      </c>
      <c r="AW4249" s="22">
        <v>7</v>
      </c>
      <c r="AX4249" s="22" t="s">
        <v>782</v>
      </c>
      <c r="AY4249" s="23">
        <v>5051</v>
      </c>
      <c r="AZ4249" s="23">
        <v>5.0510000000000002</v>
      </c>
      <c r="BA4249" s="23">
        <v>13.161613721756128</v>
      </c>
      <c r="BB4249" s="14">
        <v>8.9869239037373934</v>
      </c>
      <c r="BC4249" s="42">
        <v>0</v>
      </c>
      <c r="BD4249" s="46">
        <v>0</v>
      </c>
      <c r="BE4249" s="44">
        <v>0</v>
      </c>
      <c r="BF4249" s="23">
        <v>0</v>
      </c>
      <c r="BG4249" s="14">
        <v>0</v>
      </c>
      <c r="BH4249" s="22">
        <v>86</v>
      </c>
      <c r="BI4249" s="23">
        <v>5.9013720000000003</v>
      </c>
      <c r="BJ4249" s="23">
        <v>13.916882474897623</v>
      </c>
      <c r="BK4249" s="14">
        <v>9.5026313963629701</v>
      </c>
      <c r="BL4249" t="s">
        <v>727</v>
      </c>
    </row>
    <row r="4250" spans="1:64">
      <c r="A4250" t="s">
        <v>5422</v>
      </c>
      <c r="B4250" t="s">
        <v>5420</v>
      </c>
      <c r="C4250" t="s">
        <v>727</v>
      </c>
      <c r="D4250" t="s">
        <v>942</v>
      </c>
      <c r="E4250">
        <v>2016</v>
      </c>
      <c r="F4250" s="23">
        <v>33.39</v>
      </c>
      <c r="G4250" s="23">
        <v>7.03</v>
      </c>
      <c r="H4250" s="22">
        <v>17892</v>
      </c>
      <c r="I4250" s="34">
        <v>153.06044337034544</v>
      </c>
      <c r="J4250" s="13">
        <v>0</v>
      </c>
      <c r="K4250" s="13">
        <v>0</v>
      </c>
      <c r="L4250" s="19">
        <v>0</v>
      </c>
      <c r="M4250" s="35">
        <v>0</v>
      </c>
      <c r="N4250" s="19">
        <v>0</v>
      </c>
      <c r="O4250" s="17">
        <v>0</v>
      </c>
      <c r="P4250" s="13">
        <v>0</v>
      </c>
      <c r="Q4250" s="13">
        <v>0</v>
      </c>
      <c r="R4250" s="19">
        <v>0</v>
      </c>
      <c r="S4250" s="27">
        <v>0</v>
      </c>
      <c r="T4250" s="19">
        <v>0</v>
      </c>
      <c r="U4250" s="17">
        <v>0</v>
      </c>
      <c r="V4250" s="13">
        <v>0</v>
      </c>
      <c r="W4250" s="13">
        <v>0</v>
      </c>
      <c r="X4250" s="19">
        <v>0</v>
      </c>
      <c r="Y4250" s="27">
        <v>0</v>
      </c>
      <c r="Z4250" s="19">
        <v>0</v>
      </c>
      <c r="AA4250" s="14">
        <v>0</v>
      </c>
      <c r="AB4250" s="13">
        <v>0</v>
      </c>
      <c r="AC4250" s="22" t="s">
        <v>782</v>
      </c>
      <c r="AD4250" s="19">
        <v>0</v>
      </c>
      <c r="AE4250" s="23">
        <v>0</v>
      </c>
      <c r="AF4250" s="19">
        <v>0</v>
      </c>
      <c r="AG4250" s="14">
        <v>0</v>
      </c>
      <c r="AH4250" s="22" t="s">
        <v>782</v>
      </c>
      <c r="AI4250" s="23" t="s">
        <v>782</v>
      </c>
      <c r="AJ4250" s="23" t="s">
        <v>782</v>
      </c>
      <c r="AK4250" s="23" t="s">
        <v>782</v>
      </c>
      <c r="AL4250" s="14" t="s">
        <v>782</v>
      </c>
      <c r="AM4250" s="22" t="s">
        <v>782</v>
      </c>
      <c r="AN4250" s="23" t="s">
        <v>782</v>
      </c>
      <c r="AO4250" s="23" t="s">
        <v>782</v>
      </c>
      <c r="AP4250" s="23" t="s">
        <v>782</v>
      </c>
      <c r="AQ4250" s="14" t="s">
        <v>782</v>
      </c>
      <c r="AR4250" s="13">
        <v>86</v>
      </c>
      <c r="AS4250" s="19">
        <v>932.37199999999973</v>
      </c>
      <c r="AT4250" s="23">
        <v>0.93237199999999976</v>
      </c>
      <c r="AU4250" s="19">
        <v>0.82794633599999978</v>
      </c>
      <c r="AV4250" s="14">
        <v>0.54092770004376556</v>
      </c>
      <c r="AW4250" s="13">
        <v>7</v>
      </c>
      <c r="AX4250" s="22" t="s">
        <v>782</v>
      </c>
      <c r="AY4250" s="19">
        <v>5051</v>
      </c>
      <c r="AZ4250" s="23">
        <v>5.0510000000000002</v>
      </c>
      <c r="BA4250" s="19">
        <v>17.961389</v>
      </c>
      <c r="BB4250" s="14">
        <v>11.734834033206463</v>
      </c>
      <c r="BC4250" s="13">
        <v>0</v>
      </c>
      <c r="BD4250" s="19">
        <v>0</v>
      </c>
      <c r="BE4250" s="44">
        <v>0</v>
      </c>
      <c r="BF4250" s="19">
        <v>0</v>
      </c>
      <c r="BG4250" s="14">
        <v>0</v>
      </c>
      <c r="BH4250" s="22">
        <v>93</v>
      </c>
      <c r="BI4250" s="23">
        <v>5.9833720000000001</v>
      </c>
      <c r="BJ4250" s="23">
        <v>18.789335336000001</v>
      </c>
      <c r="BK4250" s="14">
        <v>12.275761733250228</v>
      </c>
      <c r="BL4250" t="s">
        <v>727</v>
      </c>
    </row>
    <row r="4251" spans="1:64">
      <c r="A4251" t="s">
        <v>5423</v>
      </c>
      <c r="B4251" t="s">
        <v>5420</v>
      </c>
      <c r="C4251" t="s">
        <v>727</v>
      </c>
      <c r="D4251" t="s">
        <v>942</v>
      </c>
      <c r="E4251">
        <v>2017</v>
      </c>
      <c r="F4251" s="23">
        <v>33.380000000000003</v>
      </c>
      <c r="G4251" s="23">
        <v>7.09</v>
      </c>
      <c r="H4251" s="22">
        <v>17833</v>
      </c>
      <c r="I4251" s="34">
        <v>140.0784016019532</v>
      </c>
      <c r="J4251" s="13">
        <v>0</v>
      </c>
      <c r="K4251" s="13">
        <v>0</v>
      </c>
      <c r="L4251" s="19">
        <v>0</v>
      </c>
      <c r="M4251" s="19">
        <v>0</v>
      </c>
      <c r="N4251" s="19">
        <v>0</v>
      </c>
      <c r="O4251" s="17">
        <v>0</v>
      </c>
      <c r="P4251" s="13">
        <v>0</v>
      </c>
      <c r="Q4251" s="13">
        <v>0</v>
      </c>
      <c r="R4251" s="19">
        <v>0</v>
      </c>
      <c r="S4251" s="19">
        <v>0</v>
      </c>
      <c r="T4251" s="19">
        <v>0</v>
      </c>
      <c r="U4251" s="17">
        <v>0</v>
      </c>
      <c r="V4251" s="13">
        <v>0</v>
      </c>
      <c r="W4251" s="13">
        <v>0</v>
      </c>
      <c r="X4251" s="19">
        <v>0</v>
      </c>
      <c r="Y4251" s="19">
        <v>0</v>
      </c>
      <c r="Z4251" s="19">
        <v>0</v>
      </c>
      <c r="AA4251" s="14">
        <v>0</v>
      </c>
      <c r="AB4251" s="13">
        <v>0</v>
      </c>
      <c r="AC4251" s="22" t="s">
        <v>782</v>
      </c>
      <c r="AD4251" s="19">
        <v>0</v>
      </c>
      <c r="AE4251" s="19">
        <v>0</v>
      </c>
      <c r="AF4251" s="19">
        <v>0</v>
      </c>
      <c r="AG4251" s="14">
        <v>0</v>
      </c>
      <c r="AH4251" s="22" t="s">
        <v>782</v>
      </c>
      <c r="AI4251" s="23" t="s">
        <v>782</v>
      </c>
      <c r="AJ4251" s="23" t="s">
        <v>782</v>
      </c>
      <c r="AK4251" s="23" t="s">
        <v>782</v>
      </c>
      <c r="AL4251" s="14" t="s">
        <v>782</v>
      </c>
      <c r="AM4251" s="22" t="s">
        <v>782</v>
      </c>
      <c r="AN4251" s="23" t="s">
        <v>782</v>
      </c>
      <c r="AO4251" s="23" t="s">
        <v>782</v>
      </c>
      <c r="AP4251" s="23" t="s">
        <v>782</v>
      </c>
      <c r="AQ4251" s="14" t="s">
        <v>782</v>
      </c>
      <c r="AR4251" s="13">
        <v>91</v>
      </c>
      <c r="AS4251" s="19">
        <v>958.18699999999967</v>
      </c>
      <c r="AT4251" s="19">
        <v>0.9581869999999999</v>
      </c>
      <c r="AU4251" s="19">
        <v>0.85087005599999976</v>
      </c>
      <c r="AV4251" s="14">
        <v>0.60742416123352994</v>
      </c>
      <c r="AW4251" s="13">
        <v>7</v>
      </c>
      <c r="AX4251" s="22" t="s">
        <v>782</v>
      </c>
      <c r="AY4251" s="19">
        <v>4671</v>
      </c>
      <c r="AZ4251" s="19">
        <v>4.6710000000000003</v>
      </c>
      <c r="BA4251" s="19">
        <v>7.5109679999999992</v>
      </c>
      <c r="BB4251" s="14">
        <v>5.3619743758521503</v>
      </c>
      <c r="BC4251" s="13">
        <v>0</v>
      </c>
      <c r="BD4251" s="19">
        <v>0</v>
      </c>
      <c r="BE4251" s="19">
        <v>0</v>
      </c>
      <c r="BF4251" s="19">
        <v>0</v>
      </c>
      <c r="BG4251" s="14">
        <v>0</v>
      </c>
      <c r="BH4251" s="22">
        <v>98</v>
      </c>
      <c r="BI4251" s="23">
        <v>5.6291869999999999</v>
      </c>
      <c r="BJ4251" s="23">
        <v>8.3618380559999999</v>
      </c>
      <c r="BK4251" s="14">
        <v>5.9693985370856799</v>
      </c>
      <c r="BL4251" t="s">
        <v>727</v>
      </c>
    </row>
    <row r="4252" spans="1:64">
      <c r="A4252" t="s">
        <v>5424</v>
      </c>
      <c r="B4252" t="s">
        <v>5420</v>
      </c>
      <c r="C4252" t="s">
        <v>727</v>
      </c>
      <c r="D4252" t="s">
        <v>942</v>
      </c>
      <c r="E4252">
        <v>2018</v>
      </c>
      <c r="F4252" s="23">
        <v>33.380000000000003</v>
      </c>
      <c r="G4252" s="23">
        <v>7.17</v>
      </c>
      <c r="H4252" s="22">
        <v>17737</v>
      </c>
      <c r="I4252" s="34">
        <v>140.08835742296256</v>
      </c>
      <c r="J4252" s="13">
        <v>0</v>
      </c>
      <c r="K4252" s="13">
        <v>0</v>
      </c>
      <c r="L4252" s="19">
        <v>0</v>
      </c>
      <c r="M4252" s="19">
        <v>0</v>
      </c>
      <c r="N4252" s="19">
        <v>0</v>
      </c>
      <c r="O4252" s="17">
        <v>0</v>
      </c>
      <c r="P4252" s="13">
        <v>0</v>
      </c>
      <c r="Q4252" s="13">
        <v>0</v>
      </c>
      <c r="R4252" s="19">
        <v>0</v>
      </c>
      <c r="S4252" s="19">
        <v>0</v>
      </c>
      <c r="T4252" s="19">
        <v>0</v>
      </c>
      <c r="U4252" s="17">
        <v>0</v>
      </c>
      <c r="V4252" s="13">
        <v>0</v>
      </c>
      <c r="W4252" s="13">
        <v>0</v>
      </c>
      <c r="X4252" s="19">
        <v>0</v>
      </c>
      <c r="Y4252" s="19">
        <v>0</v>
      </c>
      <c r="Z4252" s="19">
        <v>0</v>
      </c>
      <c r="AA4252" s="14">
        <v>0</v>
      </c>
      <c r="AB4252" s="13">
        <v>0</v>
      </c>
      <c r="AC4252" s="22" t="s">
        <v>782</v>
      </c>
      <c r="AD4252" s="19">
        <v>0</v>
      </c>
      <c r="AE4252" s="19">
        <v>0</v>
      </c>
      <c r="AF4252" s="19">
        <v>0</v>
      </c>
      <c r="AG4252" s="14">
        <v>0</v>
      </c>
      <c r="AH4252" s="22" t="s">
        <v>782</v>
      </c>
      <c r="AI4252" s="23" t="s">
        <v>782</v>
      </c>
      <c r="AJ4252" s="23" t="s">
        <v>782</v>
      </c>
      <c r="AK4252" s="23" t="s">
        <v>782</v>
      </c>
      <c r="AL4252" s="14" t="s">
        <v>782</v>
      </c>
      <c r="AM4252" s="22" t="s">
        <v>782</v>
      </c>
      <c r="AN4252" s="23" t="s">
        <v>782</v>
      </c>
      <c r="AO4252" s="23" t="s">
        <v>782</v>
      </c>
      <c r="AP4252" s="23" t="s">
        <v>782</v>
      </c>
      <c r="AQ4252" s="14" t="s">
        <v>782</v>
      </c>
      <c r="AR4252" s="13">
        <v>98</v>
      </c>
      <c r="AS4252" s="19">
        <v>1126.6659999999997</v>
      </c>
      <c r="AT4252" s="19">
        <v>1.1266660000000002</v>
      </c>
      <c r="AU4252" s="19">
        <v>1.0004794079999999</v>
      </c>
      <c r="AV4252" s="14">
        <v>0.71417741374416777</v>
      </c>
      <c r="AW4252" s="13">
        <v>7</v>
      </c>
      <c r="AX4252" s="22" t="s">
        <v>782</v>
      </c>
      <c r="AY4252" s="19">
        <v>5051</v>
      </c>
      <c r="AZ4252" s="19">
        <v>5.0510000000000002</v>
      </c>
      <c r="BA4252" s="19">
        <v>18.203087979999999</v>
      </c>
      <c r="BB4252" s="14">
        <v>12.994004865829231</v>
      </c>
      <c r="BC4252" s="13">
        <v>0</v>
      </c>
      <c r="BD4252" s="19">
        <v>0</v>
      </c>
      <c r="BE4252" s="19">
        <v>0</v>
      </c>
      <c r="BF4252" s="19">
        <v>0</v>
      </c>
      <c r="BG4252" s="14">
        <v>0</v>
      </c>
      <c r="BH4252" s="22">
        <v>105</v>
      </c>
      <c r="BI4252" s="23">
        <v>6.1776660000000003</v>
      </c>
      <c r="BJ4252" s="23">
        <v>19.203567388</v>
      </c>
      <c r="BK4252" s="14">
        <v>13.708182279573398</v>
      </c>
      <c r="BL4252" t="s">
        <v>727</v>
      </c>
    </row>
    <row r="4253" spans="1:64">
      <c r="A4253" t="s">
        <v>5425</v>
      </c>
      <c r="B4253" t="s">
        <v>5420</v>
      </c>
      <c r="C4253" t="s">
        <v>727</v>
      </c>
      <c r="D4253" t="s">
        <v>942</v>
      </c>
      <c r="E4253">
        <v>2019</v>
      </c>
      <c r="F4253" s="23">
        <v>33.380000000000003</v>
      </c>
      <c r="G4253" s="23">
        <v>6.99</v>
      </c>
      <c r="H4253" s="22">
        <v>17657</v>
      </c>
      <c r="I4253" s="34">
        <v>142.23109567012708</v>
      </c>
      <c r="J4253" s="22">
        <v>0</v>
      </c>
      <c r="K4253" s="22">
        <v>0</v>
      </c>
      <c r="L4253" s="23">
        <v>0</v>
      </c>
      <c r="M4253" s="23">
        <v>0</v>
      </c>
      <c r="N4253" s="23">
        <v>0</v>
      </c>
      <c r="O4253" s="14">
        <v>0</v>
      </c>
      <c r="P4253" s="22">
        <v>0</v>
      </c>
      <c r="Q4253" s="22">
        <v>0</v>
      </c>
      <c r="R4253" s="23">
        <v>0</v>
      </c>
      <c r="S4253" s="23">
        <v>0</v>
      </c>
      <c r="T4253" s="23">
        <v>0</v>
      </c>
      <c r="U4253" s="14">
        <v>0</v>
      </c>
      <c r="V4253" s="22">
        <v>0</v>
      </c>
      <c r="W4253" s="22">
        <v>0</v>
      </c>
      <c r="X4253" s="23">
        <v>0</v>
      </c>
      <c r="Y4253" s="23">
        <v>0</v>
      </c>
      <c r="Z4253" s="23">
        <v>0</v>
      </c>
      <c r="AA4253" s="14">
        <v>0</v>
      </c>
      <c r="AB4253" s="22">
        <v>0</v>
      </c>
      <c r="AC4253" s="22">
        <v>0</v>
      </c>
      <c r="AD4253" s="23">
        <v>0</v>
      </c>
      <c r="AE4253" s="23">
        <v>0</v>
      </c>
      <c r="AF4253" s="23">
        <v>0</v>
      </c>
      <c r="AG4253" s="14">
        <v>0</v>
      </c>
      <c r="AH4253" s="22">
        <v>0</v>
      </c>
      <c r="AI4253" s="23">
        <v>0</v>
      </c>
      <c r="AJ4253" s="23">
        <v>0</v>
      </c>
      <c r="AK4253" s="23">
        <v>0</v>
      </c>
      <c r="AL4253" s="14">
        <v>0</v>
      </c>
      <c r="AM4253" s="22">
        <v>110</v>
      </c>
      <c r="AN4253" s="23">
        <v>1224.521</v>
      </c>
      <c r="AO4253" s="23">
        <v>1.2245210000000002</v>
      </c>
      <c r="AP4253" s="23">
        <v>1.0873746480000004</v>
      </c>
      <c r="AQ4253" s="14">
        <v>0.76451260034016788</v>
      </c>
      <c r="AR4253" s="22">
        <v>110</v>
      </c>
      <c r="AS4253" s="23">
        <v>1224.521</v>
      </c>
      <c r="AT4253" s="23">
        <v>1.2245210000000002</v>
      </c>
      <c r="AU4253" s="23">
        <v>1.0873746480000004</v>
      </c>
      <c r="AV4253" s="14">
        <v>0.76451260034016788</v>
      </c>
      <c r="AW4253" s="22">
        <v>7</v>
      </c>
      <c r="AX4253" s="22" t="s">
        <v>782</v>
      </c>
      <c r="AY4253" s="23">
        <v>5051</v>
      </c>
      <c r="AZ4253" s="23">
        <v>5.0510000000000002</v>
      </c>
      <c r="BA4253" s="23">
        <v>17.961389</v>
      </c>
      <c r="BB4253" s="14">
        <v>12.628313742064806</v>
      </c>
      <c r="BC4253" s="22">
        <v>0</v>
      </c>
      <c r="BD4253" s="23">
        <v>0</v>
      </c>
      <c r="BE4253" s="23">
        <v>0</v>
      </c>
      <c r="BF4253" s="23">
        <v>0</v>
      </c>
      <c r="BG4253" s="14">
        <v>0</v>
      </c>
      <c r="BH4253" s="22">
        <v>117</v>
      </c>
      <c r="BI4253" s="23">
        <v>6.2755210000000003</v>
      </c>
      <c r="BJ4253" s="23">
        <v>19.048763648000001</v>
      </c>
      <c r="BK4253" s="14">
        <v>13.392826342404975</v>
      </c>
      <c r="BL4253" t="s">
        <v>727</v>
      </c>
    </row>
    <row r="4254" spans="1:64">
      <c r="A4254" t="s">
        <v>5426</v>
      </c>
      <c r="B4254" t="s">
        <v>5420</v>
      </c>
      <c r="C4254" t="s">
        <v>727</v>
      </c>
      <c r="D4254" t="s">
        <v>942</v>
      </c>
      <c r="E4254">
        <v>2020</v>
      </c>
      <c r="F4254" s="23">
        <v>33.380000000000003</v>
      </c>
      <c r="G4254" s="23">
        <v>7</v>
      </c>
      <c r="H4254" s="22">
        <v>17660</v>
      </c>
      <c r="I4254" s="34">
        <v>142.17853958821814</v>
      </c>
      <c r="J4254" s="22">
        <v>0</v>
      </c>
      <c r="K4254" s="22">
        <v>0</v>
      </c>
      <c r="L4254" s="23">
        <v>0</v>
      </c>
      <c r="M4254" s="23">
        <v>0</v>
      </c>
      <c r="N4254" s="23">
        <v>0</v>
      </c>
      <c r="O4254" s="14">
        <v>0</v>
      </c>
      <c r="P4254" s="22">
        <v>0</v>
      </c>
      <c r="Q4254" s="22">
        <v>0</v>
      </c>
      <c r="R4254" s="23">
        <v>0</v>
      </c>
      <c r="S4254" s="23">
        <v>0</v>
      </c>
      <c r="T4254" s="23">
        <v>0</v>
      </c>
      <c r="U4254" s="14">
        <v>0</v>
      </c>
      <c r="V4254" s="22">
        <v>0</v>
      </c>
      <c r="W4254" s="22">
        <v>0</v>
      </c>
      <c r="X4254" s="23">
        <v>0</v>
      </c>
      <c r="Y4254" s="23">
        <v>0</v>
      </c>
      <c r="Z4254" s="23">
        <v>0</v>
      </c>
      <c r="AA4254" s="14">
        <v>0</v>
      </c>
      <c r="AB4254" s="22">
        <v>0</v>
      </c>
      <c r="AC4254" s="22">
        <v>0</v>
      </c>
      <c r="AD4254" s="23">
        <v>0</v>
      </c>
      <c r="AE4254" s="23">
        <v>0</v>
      </c>
      <c r="AF4254" s="23">
        <v>0</v>
      </c>
      <c r="AG4254" s="14">
        <v>0</v>
      </c>
      <c r="AH4254" s="22">
        <v>2</v>
      </c>
      <c r="AI4254" s="23">
        <v>115.24</v>
      </c>
      <c r="AJ4254" s="23">
        <v>0.11524</v>
      </c>
      <c r="AK4254" s="23">
        <v>0.10233312</v>
      </c>
      <c r="AL4254" s="14">
        <v>7.1975081679964026E-2</v>
      </c>
      <c r="AM4254" s="22">
        <v>125</v>
      </c>
      <c r="AN4254" s="23">
        <v>1343.5909999999997</v>
      </c>
      <c r="AO4254" s="23">
        <v>1.343591</v>
      </c>
      <c r="AP4254" s="23">
        <v>1.1931088080000003</v>
      </c>
      <c r="AQ4254" s="14">
        <v>0.83916237391066106</v>
      </c>
      <c r="AR4254" s="22">
        <v>127</v>
      </c>
      <c r="AS4254" s="23">
        <v>1458.8309999999997</v>
      </c>
      <c r="AT4254" s="23">
        <v>1.458831</v>
      </c>
      <c r="AU4254" s="23">
        <v>1.2954419280000002</v>
      </c>
      <c r="AV4254" s="14">
        <v>0.91113745559062498</v>
      </c>
      <c r="AW4254" s="22">
        <v>7</v>
      </c>
      <c r="AX4254" s="22">
        <v>7</v>
      </c>
      <c r="AY4254" s="23">
        <v>5051</v>
      </c>
      <c r="AZ4254" s="23">
        <v>5.0510000000000002</v>
      </c>
      <c r="BA4254" s="23">
        <v>17.961389</v>
      </c>
      <c r="BB4254" s="14">
        <v>12.632981779121048</v>
      </c>
      <c r="BC4254" s="22">
        <v>0</v>
      </c>
      <c r="BD4254" s="23">
        <v>0</v>
      </c>
      <c r="BE4254" s="23">
        <v>0</v>
      </c>
      <c r="BF4254" s="23">
        <v>0</v>
      </c>
      <c r="BG4254" s="14">
        <v>0</v>
      </c>
      <c r="BH4254" s="22">
        <v>134</v>
      </c>
      <c r="BI4254" s="23">
        <v>6.5098310000000001</v>
      </c>
      <c r="BJ4254" s="23">
        <v>19.256830927999999</v>
      </c>
      <c r="BK4254" s="14">
        <v>13.544119234711673</v>
      </c>
      <c r="BL4254" t="s">
        <v>727</v>
      </c>
    </row>
    <row r="4255" spans="1:64">
      <c r="A4255" t="s">
        <v>5427</v>
      </c>
      <c r="B4255" t="s">
        <v>5420</v>
      </c>
      <c r="C4255" t="s">
        <v>727</v>
      </c>
      <c r="D4255" t="s">
        <v>942</v>
      </c>
      <c r="E4255">
        <v>2021</v>
      </c>
      <c r="F4255" s="23">
        <v>33.380000000000003</v>
      </c>
      <c r="G4255" s="23">
        <v>7</v>
      </c>
      <c r="H4255" s="22">
        <v>17727</v>
      </c>
      <c r="I4255" s="34">
        <v>132.41</v>
      </c>
      <c r="J4255" s="22">
        <v>0</v>
      </c>
      <c r="K4255" s="22">
        <v>0</v>
      </c>
      <c r="L4255" s="23">
        <v>0</v>
      </c>
      <c r="M4255" s="23">
        <v>0</v>
      </c>
      <c r="N4255" s="23">
        <v>0</v>
      </c>
      <c r="O4255" s="14">
        <v>0</v>
      </c>
      <c r="P4255" s="22">
        <v>0</v>
      </c>
      <c r="Q4255" s="22">
        <v>0</v>
      </c>
      <c r="R4255" s="23">
        <v>0</v>
      </c>
      <c r="S4255" s="23">
        <v>0</v>
      </c>
      <c r="T4255" s="23">
        <v>0</v>
      </c>
      <c r="U4255" s="14">
        <v>0</v>
      </c>
      <c r="V4255" s="22">
        <v>0</v>
      </c>
      <c r="W4255" s="22">
        <v>0</v>
      </c>
      <c r="X4255" s="23">
        <v>0</v>
      </c>
      <c r="Y4255" s="23">
        <v>0</v>
      </c>
      <c r="Z4255" s="23">
        <v>0</v>
      </c>
      <c r="AA4255" s="14">
        <v>0</v>
      </c>
      <c r="AB4255" s="22">
        <v>1</v>
      </c>
      <c r="AC4255" s="22">
        <v>1</v>
      </c>
      <c r="AD4255" s="23">
        <v>4240</v>
      </c>
      <c r="AE4255" s="23">
        <v>4.24</v>
      </c>
      <c r="AF4255" s="23">
        <v>5.9275200000000003</v>
      </c>
      <c r="AG4255" s="14">
        <v>4.4800000000000004</v>
      </c>
      <c r="AH4255" s="22">
        <v>1</v>
      </c>
      <c r="AI4255" s="23">
        <v>114.24</v>
      </c>
      <c r="AJ4255" s="23">
        <v>0.11423999999999999</v>
      </c>
      <c r="AK4255" s="23">
        <v>0.10222457</v>
      </c>
      <c r="AL4255" s="14">
        <v>0.08</v>
      </c>
      <c r="AM4255" s="22">
        <v>138</v>
      </c>
      <c r="AN4255" s="23">
        <v>1334.701</v>
      </c>
      <c r="AO4255" s="23">
        <v>1.3347009999999999</v>
      </c>
      <c r="AP4255" s="23">
        <v>1.1943210360000001</v>
      </c>
      <c r="AQ4255" s="14">
        <v>0.9</v>
      </c>
      <c r="AR4255" s="22">
        <v>139</v>
      </c>
      <c r="AS4255" s="23">
        <v>1448.941</v>
      </c>
      <c r="AT4255" s="23">
        <v>1.448941</v>
      </c>
      <c r="AU4255" s="23">
        <v>1.296545606</v>
      </c>
      <c r="AV4255" s="14">
        <v>0.98</v>
      </c>
      <c r="AW4255" s="22">
        <v>7</v>
      </c>
      <c r="AX4255" s="22">
        <v>13</v>
      </c>
      <c r="AY4255" s="23">
        <v>5123</v>
      </c>
      <c r="AZ4255" s="23">
        <v>5.1230000000000002</v>
      </c>
      <c r="BA4255" s="23">
        <v>17.36197933</v>
      </c>
      <c r="BB4255" s="14">
        <v>13.11</v>
      </c>
      <c r="BC4255" s="22">
        <v>0</v>
      </c>
      <c r="BD4255" s="23">
        <v>0</v>
      </c>
      <c r="BE4255" s="23">
        <v>0</v>
      </c>
      <c r="BF4255" s="23">
        <v>0</v>
      </c>
      <c r="BG4255" s="14">
        <v>0</v>
      </c>
      <c r="BH4255" s="22">
        <v>147</v>
      </c>
      <c r="BI4255" s="23">
        <v>10.81</v>
      </c>
      <c r="BJ4255" s="23">
        <v>24.59</v>
      </c>
      <c r="BK4255" s="14">
        <v>18.57</v>
      </c>
      <c r="BL4255" t="s">
        <v>727</v>
      </c>
    </row>
    <row r="4256" spans="1:64">
      <c r="A4256" t="s">
        <v>5428</v>
      </c>
      <c r="B4256" t="s">
        <v>5420</v>
      </c>
      <c r="C4256" t="s">
        <v>727</v>
      </c>
      <c r="D4256" s="111" t="s">
        <v>942</v>
      </c>
      <c r="E4256" s="110">
        <v>2022</v>
      </c>
      <c r="F4256" s="23"/>
      <c r="G4256" s="23"/>
      <c r="H4256" s="22">
        <v>17827</v>
      </c>
      <c r="I4256" s="34">
        <v>129.20186297618912</v>
      </c>
      <c r="J4256" s="22">
        <v>0</v>
      </c>
      <c r="K4256" s="22">
        <v>0</v>
      </c>
      <c r="L4256" s="23">
        <v>0</v>
      </c>
      <c r="M4256" s="23">
        <v>0</v>
      </c>
      <c r="N4256" s="23">
        <v>0</v>
      </c>
      <c r="O4256" s="14">
        <v>0</v>
      </c>
      <c r="P4256" s="22">
        <v>0</v>
      </c>
      <c r="Q4256" s="22">
        <v>0</v>
      </c>
      <c r="R4256" s="23">
        <v>0</v>
      </c>
      <c r="S4256" s="23">
        <v>0</v>
      </c>
      <c r="T4256" s="23">
        <v>0</v>
      </c>
      <c r="U4256" s="14">
        <v>0</v>
      </c>
      <c r="V4256" s="22">
        <v>0</v>
      </c>
      <c r="W4256" s="22">
        <v>0</v>
      </c>
      <c r="X4256" s="23">
        <v>0</v>
      </c>
      <c r="Y4256" s="23">
        <v>0</v>
      </c>
      <c r="Z4256" s="23">
        <v>0</v>
      </c>
      <c r="AA4256" s="14">
        <v>0</v>
      </c>
      <c r="AB4256" s="22">
        <v>1</v>
      </c>
      <c r="AC4256" s="22">
        <v>1</v>
      </c>
      <c r="AD4256" s="23">
        <v>4240</v>
      </c>
      <c r="AE4256" s="23">
        <v>4.24</v>
      </c>
      <c r="AF4256" s="23">
        <v>0</v>
      </c>
      <c r="AG4256" s="14">
        <v>0</v>
      </c>
      <c r="AH4256" s="22">
        <v>1</v>
      </c>
      <c r="AI4256" s="23">
        <v>114.24</v>
      </c>
      <c r="AJ4256" s="23">
        <v>0.11423999999999999</v>
      </c>
      <c r="AK4256" s="23">
        <v>0.117023334020652</v>
      </c>
      <c r="AL4256" s="14">
        <v>9.0574029913344567E-2</v>
      </c>
      <c r="AM4256" s="22">
        <v>197</v>
      </c>
      <c r="AN4256" s="23">
        <v>1943.8009999999986</v>
      </c>
      <c r="AO4256" s="23">
        <v>1.9438009999999994</v>
      </c>
      <c r="AP4256" s="23">
        <v>1.9911596086543806</v>
      </c>
      <c r="AQ4256" s="14">
        <v>1.5411229859907944</v>
      </c>
      <c r="AR4256" s="22">
        <v>198</v>
      </c>
      <c r="AS4256" s="23">
        <v>2058.0409999999997</v>
      </c>
      <c r="AT4256" s="23">
        <v>2.0580409999999998</v>
      </c>
      <c r="AU4256" s="23">
        <v>2.108182942675032</v>
      </c>
      <c r="AV4256" s="14">
        <v>1.6316970159041388</v>
      </c>
      <c r="AW4256" s="22">
        <v>7</v>
      </c>
      <c r="AX4256" s="22">
        <v>13</v>
      </c>
      <c r="AY4256" s="23">
        <v>5123</v>
      </c>
      <c r="AZ4256" s="23">
        <v>5.1229999999999993</v>
      </c>
      <c r="BA4256" s="23">
        <v>16.111099000000337</v>
      </c>
      <c r="BB4256" s="14">
        <v>12.469711062114859</v>
      </c>
      <c r="BC4256" s="22">
        <v>0</v>
      </c>
      <c r="BD4256" s="23">
        <v>0</v>
      </c>
      <c r="BE4256" s="23">
        <v>0</v>
      </c>
      <c r="BF4256" s="23">
        <v>0</v>
      </c>
      <c r="BG4256" s="14">
        <v>0</v>
      </c>
      <c r="BH4256" s="22">
        <v>206</v>
      </c>
      <c r="BI4256" s="23">
        <v>11.421040999999999</v>
      </c>
      <c r="BJ4256" s="23">
        <v>18.219281942675369</v>
      </c>
      <c r="BK4256" s="14">
        <v>14.101408078018999</v>
      </c>
      <c r="BL4256" t="s">
        <v>727</v>
      </c>
    </row>
    <row r="4257" spans="1:64">
      <c r="A4257" t="s">
        <v>5429</v>
      </c>
      <c r="B4257" t="s">
        <v>5420</v>
      </c>
      <c r="C4257" t="s">
        <v>727</v>
      </c>
      <c r="D4257" t="s">
        <v>942</v>
      </c>
      <c r="E4257">
        <v>2023</v>
      </c>
      <c r="F4257">
        <v>33.380000000000003</v>
      </c>
      <c r="G4257">
        <v>7.05</v>
      </c>
      <c r="H4257">
        <v>17801</v>
      </c>
      <c r="I4257">
        <v>129.20186297618912</v>
      </c>
      <c r="J4257">
        <v>0</v>
      </c>
      <c r="K4257">
        <v>0</v>
      </c>
      <c r="L4257">
        <v>0</v>
      </c>
      <c r="M4257">
        <v>0</v>
      </c>
      <c r="N4257">
        <v>0</v>
      </c>
      <c r="O4257">
        <v>0</v>
      </c>
      <c r="P4257">
        <v>0</v>
      </c>
      <c r="Q4257">
        <v>0</v>
      </c>
      <c r="R4257">
        <v>0</v>
      </c>
      <c r="S4257">
        <v>0</v>
      </c>
      <c r="T4257">
        <v>0</v>
      </c>
      <c r="U4257">
        <v>0</v>
      </c>
      <c r="V4257">
        <v>0</v>
      </c>
      <c r="W4257">
        <v>0</v>
      </c>
      <c r="X4257">
        <v>0</v>
      </c>
      <c r="Y4257">
        <v>0</v>
      </c>
      <c r="Z4257">
        <v>0</v>
      </c>
      <c r="AA4257">
        <v>0</v>
      </c>
      <c r="AB4257">
        <v>1</v>
      </c>
      <c r="AC4257">
        <v>1</v>
      </c>
      <c r="AD4257">
        <v>4240</v>
      </c>
      <c r="AE4257">
        <v>4.24</v>
      </c>
      <c r="AF4257">
        <v>5.9275200000000003</v>
      </c>
      <c r="AG4257">
        <v>4.5877976241661429</v>
      </c>
      <c r="AH4257">
        <v>1</v>
      </c>
      <c r="AI4257">
        <v>114.24</v>
      </c>
      <c r="AJ4257">
        <v>0.11423999999999999</v>
      </c>
      <c r="AK4257">
        <v>0.107156</v>
      </c>
      <c r="AL4257">
        <v>8.9584999999999998E-2</v>
      </c>
      <c r="AM4257">
        <v>254</v>
      </c>
      <c r="AN4257">
        <v>3381.6460000000002</v>
      </c>
      <c r="AO4257">
        <v>3.3816459999999999</v>
      </c>
      <c r="AP4257">
        <v>3.1719409999999999</v>
      </c>
      <c r="AQ4257">
        <v>2.4550272936734383</v>
      </c>
      <c r="AR4257">
        <v>325</v>
      </c>
      <c r="AS4257">
        <v>3543.80599999999</v>
      </c>
      <c r="AT4257">
        <v>3.543806</v>
      </c>
      <c r="AU4257">
        <v>3.32404479349939</v>
      </c>
      <c r="AV4257">
        <v>2.5727529904982758</v>
      </c>
      <c r="AW4257">
        <v>7</v>
      </c>
      <c r="AX4257">
        <v>13</v>
      </c>
      <c r="AY4257">
        <v>5123</v>
      </c>
      <c r="AZ4257">
        <v>5.1230000000000002</v>
      </c>
      <c r="BA4257">
        <v>16.111098999999999</v>
      </c>
      <c r="BB4257">
        <v>12.469711062114598</v>
      </c>
      <c r="BC4257">
        <v>0</v>
      </c>
      <c r="BD4257">
        <v>0</v>
      </c>
      <c r="BE4257">
        <v>0</v>
      </c>
      <c r="BF4257">
        <v>0</v>
      </c>
      <c r="BG4257">
        <v>0</v>
      </c>
      <c r="BH4257">
        <v>333</v>
      </c>
      <c r="BI4257">
        <v>12.906806000000001</v>
      </c>
      <c r="BJ4257">
        <v>25.36266379349939</v>
      </c>
      <c r="BK4257">
        <v>19.630261676779018</v>
      </c>
      <c r="BL4257" t="s">
        <v>727</v>
      </c>
    </row>
    <row r="4258" spans="1:64">
      <c r="A4258" t="s">
        <v>5430</v>
      </c>
      <c r="B4258" t="s">
        <v>5420</v>
      </c>
      <c r="C4258" t="s">
        <v>727</v>
      </c>
      <c r="D4258" t="s">
        <v>942</v>
      </c>
      <c r="E4258">
        <v>2024</v>
      </c>
      <c r="F4258">
        <v>33.380000000000003</v>
      </c>
      <c r="G4258">
        <v>7.05</v>
      </c>
      <c r="H4258">
        <v>17618</v>
      </c>
      <c r="I4258">
        <v>120.80835517330104</v>
      </c>
      <c r="J4258">
        <v>0</v>
      </c>
      <c r="K4258">
        <v>0</v>
      </c>
      <c r="L4258">
        <v>0</v>
      </c>
      <c r="M4258">
        <v>0</v>
      </c>
      <c r="N4258">
        <v>0</v>
      </c>
      <c r="O4258">
        <v>0</v>
      </c>
      <c r="P4258">
        <v>0</v>
      </c>
      <c r="Q4258">
        <v>0</v>
      </c>
      <c r="R4258">
        <v>0</v>
      </c>
      <c r="S4258">
        <v>0</v>
      </c>
      <c r="T4258">
        <v>0</v>
      </c>
      <c r="U4258">
        <v>0</v>
      </c>
      <c r="V4258">
        <v>0</v>
      </c>
      <c r="W4258">
        <v>0</v>
      </c>
      <c r="X4258">
        <v>0</v>
      </c>
      <c r="Y4258">
        <v>0</v>
      </c>
      <c r="Z4258">
        <v>0</v>
      </c>
      <c r="AA4258">
        <v>0</v>
      </c>
      <c r="AB4258">
        <v>1</v>
      </c>
      <c r="AC4258">
        <v>1</v>
      </c>
      <c r="AD4258">
        <v>4240</v>
      </c>
      <c r="AE4258">
        <v>4.24</v>
      </c>
      <c r="AF4258">
        <v>5.9275200000000003</v>
      </c>
      <c r="AG4258">
        <v>4.9065480541448494</v>
      </c>
      <c r="AH4258">
        <v>1</v>
      </c>
      <c r="AI4258">
        <v>114.24</v>
      </c>
      <c r="AJ4258">
        <v>0.11423999999999999</v>
      </c>
      <c r="AK4258">
        <v>0.10303806088090367</v>
      </c>
      <c r="AL4258">
        <v>8.5290508866786852E-2</v>
      </c>
      <c r="AM4258">
        <v>334</v>
      </c>
      <c r="AN4258">
        <v>4079.648000000001</v>
      </c>
      <c r="AO4258">
        <v>4.0796480000000006</v>
      </c>
      <c r="AP4258">
        <v>3.6796132615253621</v>
      </c>
      <c r="AQ4258">
        <v>3.0458268024979835</v>
      </c>
      <c r="AR4258">
        <v>496</v>
      </c>
      <c r="AS4258">
        <v>4324.6780000000217</v>
      </c>
      <c r="AT4258">
        <v>4.3246780000000244</v>
      </c>
      <c r="AU4258">
        <v>3.9006165533465094</v>
      </c>
      <c r="AV4258">
        <v>3.2287638944765265</v>
      </c>
      <c r="AW4258">
        <v>7</v>
      </c>
      <c r="AX4258">
        <v>13</v>
      </c>
      <c r="AY4258">
        <v>5123</v>
      </c>
      <c r="AZ4258">
        <v>5.1230000000000002</v>
      </c>
      <c r="BA4258">
        <v>16.11109900000033</v>
      </c>
      <c r="BB4258">
        <v>13.336080088905081</v>
      </c>
      <c r="BC4258">
        <v>0</v>
      </c>
      <c r="BD4258">
        <v>0</v>
      </c>
      <c r="BE4258">
        <v>0</v>
      </c>
      <c r="BF4258">
        <v>0</v>
      </c>
      <c r="BG4258">
        <v>0</v>
      </c>
      <c r="BH4258">
        <v>504</v>
      </c>
      <c r="BI4258">
        <v>13.687678000000027</v>
      </c>
      <c r="BJ4258">
        <v>25.93923555334684</v>
      </c>
      <c r="BK4258">
        <v>21.471392037526456</v>
      </c>
      <c r="BL4258" t="s">
        <v>727</v>
      </c>
    </row>
    <row r="4259" spans="1:64">
      <c r="A4259" t="s">
        <v>5431</v>
      </c>
      <c r="B4259" t="s">
        <v>5432</v>
      </c>
      <c r="C4259" t="s">
        <v>728</v>
      </c>
      <c r="D4259" t="s">
        <v>929</v>
      </c>
      <c r="E4259">
        <v>2012</v>
      </c>
      <c r="F4259" s="23">
        <v>712.14</v>
      </c>
      <c r="G4259" s="23">
        <v>105.45</v>
      </c>
      <c r="H4259" s="22">
        <v>135523</v>
      </c>
      <c r="I4259" s="34">
        <v>1118.5871059999999</v>
      </c>
      <c r="J4259" s="22">
        <v>4</v>
      </c>
      <c r="K4259" s="22" t="s">
        <v>782</v>
      </c>
      <c r="L4259" s="23">
        <v>1260</v>
      </c>
      <c r="M4259" s="23">
        <v>1.26</v>
      </c>
      <c r="N4259" s="23">
        <v>3.777549</v>
      </c>
      <c r="O4259" s="14">
        <v>0.33770718254640786</v>
      </c>
      <c r="P4259" s="22">
        <v>1</v>
      </c>
      <c r="Q4259" s="22" t="s">
        <v>782</v>
      </c>
      <c r="R4259" s="23">
        <v>1100</v>
      </c>
      <c r="S4259" s="23">
        <v>1.1000000000000001</v>
      </c>
      <c r="T4259" s="23">
        <v>2.0302199999999999</v>
      </c>
      <c r="U4259" s="14">
        <v>0.18149860561686113</v>
      </c>
      <c r="V4259" s="22">
        <v>0</v>
      </c>
      <c r="W4259" s="22" t="s">
        <v>782</v>
      </c>
      <c r="X4259" s="23">
        <v>0</v>
      </c>
      <c r="Y4259" s="23">
        <v>0</v>
      </c>
      <c r="Z4259" s="23">
        <v>0</v>
      </c>
      <c r="AA4259" s="14">
        <v>0</v>
      </c>
      <c r="AB4259" s="22">
        <v>0</v>
      </c>
      <c r="AC4259" s="22" t="s">
        <v>782</v>
      </c>
      <c r="AD4259" s="23">
        <v>0</v>
      </c>
      <c r="AE4259" s="23">
        <v>0</v>
      </c>
      <c r="AF4259" s="23">
        <v>0</v>
      </c>
      <c r="AG4259" s="14">
        <v>0</v>
      </c>
      <c r="AH4259" s="22" t="s">
        <v>782</v>
      </c>
      <c r="AI4259" s="23" t="s">
        <v>782</v>
      </c>
      <c r="AJ4259" s="23" t="s">
        <v>782</v>
      </c>
      <c r="AK4259" s="23" t="s">
        <v>782</v>
      </c>
      <c r="AL4259" s="14" t="s">
        <v>782</v>
      </c>
      <c r="AM4259" s="22" t="s">
        <v>782</v>
      </c>
      <c r="AN4259" s="23" t="s">
        <v>782</v>
      </c>
      <c r="AO4259" s="23" t="s">
        <v>782</v>
      </c>
      <c r="AP4259" s="23" t="s">
        <v>782</v>
      </c>
      <c r="AQ4259" s="14" t="s">
        <v>782</v>
      </c>
      <c r="AR4259" s="22">
        <v>1693</v>
      </c>
      <c r="AS4259" s="23">
        <v>24587.082999999995</v>
      </c>
      <c r="AT4259" s="23">
        <v>24.587082999999996</v>
      </c>
      <c r="AU4259" s="23">
        <v>20.223669000000001</v>
      </c>
      <c r="AV4259" s="14">
        <v>1.8079655032247441</v>
      </c>
      <c r="AW4259" s="22">
        <v>17</v>
      </c>
      <c r="AX4259" s="22" t="s">
        <v>782</v>
      </c>
      <c r="AY4259" s="23">
        <v>24676</v>
      </c>
      <c r="AZ4259" s="23">
        <v>24.675999999999998</v>
      </c>
      <c r="BA4259" s="23">
        <v>33.618173999999996</v>
      </c>
      <c r="BB4259" s="14">
        <v>3.0054140459580805</v>
      </c>
      <c r="BC4259" s="22">
        <v>20</v>
      </c>
      <c r="BD4259" s="23">
        <v>21400</v>
      </c>
      <c r="BE4259" s="23">
        <v>21.4</v>
      </c>
      <c r="BF4259" s="23">
        <v>34.175799999999995</v>
      </c>
      <c r="BG4259" s="14">
        <v>3.0552649692352167</v>
      </c>
      <c r="BH4259" s="22">
        <v>1735</v>
      </c>
      <c r="BI4259" s="23">
        <v>73.023082999999986</v>
      </c>
      <c r="BJ4259" s="23">
        <v>93.825411999999986</v>
      </c>
      <c r="BK4259" s="14">
        <v>8.3878503065813117</v>
      </c>
      <c r="BL4259" t="s">
        <v>728</v>
      </c>
    </row>
    <row r="4260" spans="1:64">
      <c r="A4260" t="s">
        <v>5433</v>
      </c>
      <c r="B4260" t="s">
        <v>5432</v>
      </c>
      <c r="C4260" t="s">
        <v>728</v>
      </c>
      <c r="D4260" t="s">
        <v>929</v>
      </c>
      <c r="E4260">
        <v>2015</v>
      </c>
      <c r="F4260" s="23">
        <v>712.14</v>
      </c>
      <c r="G4260" s="23">
        <v>105.16</v>
      </c>
      <c r="H4260" s="22">
        <v>136365</v>
      </c>
      <c r="I4260" s="29">
        <v>1097.9000286765613</v>
      </c>
      <c r="J4260" s="28">
        <v>2</v>
      </c>
      <c r="K4260" s="28">
        <v>4</v>
      </c>
      <c r="L4260" s="30">
        <v>1930</v>
      </c>
      <c r="M4260" s="31">
        <v>1.93</v>
      </c>
      <c r="N4260" s="30">
        <v>11.544015114969856</v>
      </c>
      <c r="O4260" s="32">
        <v>1.0514632310270842</v>
      </c>
      <c r="P4260" s="28">
        <v>1</v>
      </c>
      <c r="Q4260" s="28">
        <v>1</v>
      </c>
      <c r="R4260" s="30">
        <v>1100</v>
      </c>
      <c r="S4260" s="31">
        <v>1.1000000000000001</v>
      </c>
      <c r="T4260" s="30">
        <v>4.0319999999999991</v>
      </c>
      <c r="U4260" s="32">
        <v>0.36724655202534989</v>
      </c>
      <c r="V4260" s="28">
        <v>0</v>
      </c>
      <c r="W4260" s="28">
        <v>0</v>
      </c>
      <c r="X4260" s="30">
        <v>0</v>
      </c>
      <c r="Y4260" s="31">
        <v>0</v>
      </c>
      <c r="Z4260" s="30">
        <v>0</v>
      </c>
      <c r="AA4260" s="18">
        <v>0</v>
      </c>
      <c r="AB4260" s="28">
        <v>5</v>
      </c>
      <c r="AC4260" s="22" t="s">
        <v>782</v>
      </c>
      <c r="AD4260" s="30">
        <v>0</v>
      </c>
      <c r="AE4260" s="19">
        <v>0</v>
      </c>
      <c r="AF4260" s="30">
        <v>2.8198884209999999</v>
      </c>
      <c r="AG4260" s="18">
        <v>0.25684382433245501</v>
      </c>
      <c r="AH4260" s="22" t="s">
        <v>782</v>
      </c>
      <c r="AI4260" s="23" t="s">
        <v>782</v>
      </c>
      <c r="AJ4260" s="23" t="s">
        <v>782</v>
      </c>
      <c r="AK4260" s="23" t="s">
        <v>782</v>
      </c>
      <c r="AL4260" s="14" t="s">
        <v>782</v>
      </c>
      <c r="AM4260" s="22" t="s">
        <v>782</v>
      </c>
      <c r="AN4260" s="23" t="s">
        <v>782</v>
      </c>
      <c r="AO4260" s="23" t="s">
        <v>782</v>
      </c>
      <c r="AP4260" s="23" t="s">
        <v>782</v>
      </c>
      <c r="AQ4260" s="14" t="s">
        <v>782</v>
      </c>
      <c r="AR4260" s="28">
        <v>2014</v>
      </c>
      <c r="AS4260" s="30">
        <v>28505.007999999987</v>
      </c>
      <c r="AT4260" s="33">
        <v>28.505007999999986</v>
      </c>
      <c r="AU4260" s="30">
        <v>25.317086934245612</v>
      </c>
      <c r="AV4260" s="18">
        <v>2.3059555763709669</v>
      </c>
      <c r="AW4260" s="28">
        <v>18</v>
      </c>
      <c r="AX4260" s="22" t="s">
        <v>782</v>
      </c>
      <c r="AY4260" s="30">
        <v>22121</v>
      </c>
      <c r="AZ4260" s="19">
        <v>22.120999999999999</v>
      </c>
      <c r="BA4260" s="30">
        <v>57.641666430205362</v>
      </c>
      <c r="BB4260" s="18">
        <v>5.250174417035784</v>
      </c>
      <c r="BC4260" s="28">
        <v>20</v>
      </c>
      <c r="BD4260" s="30">
        <v>21400</v>
      </c>
      <c r="BE4260" s="19">
        <v>21.4</v>
      </c>
      <c r="BF4260" s="30">
        <v>34.885313650641621</v>
      </c>
      <c r="BG4260" s="18">
        <v>3.1774581236411232</v>
      </c>
      <c r="BH4260" s="13">
        <v>2060</v>
      </c>
      <c r="BI4260" s="19">
        <v>75.056007999999991</v>
      </c>
      <c r="BJ4260" s="19">
        <v>136.23997055106247</v>
      </c>
      <c r="BK4260" s="18">
        <v>12.409141724432766</v>
      </c>
      <c r="BL4260" t="s">
        <v>728</v>
      </c>
    </row>
    <row r="4261" spans="1:64">
      <c r="A4261" t="s">
        <v>5434</v>
      </c>
      <c r="B4261" t="s">
        <v>5432</v>
      </c>
      <c r="C4261" t="s">
        <v>728</v>
      </c>
      <c r="D4261" t="s">
        <v>929</v>
      </c>
      <c r="E4261">
        <v>2016</v>
      </c>
      <c r="F4261" s="23">
        <v>712.14</v>
      </c>
      <c r="G4261" s="23">
        <v>105.54</v>
      </c>
      <c r="H4261" s="22">
        <v>134983</v>
      </c>
      <c r="I4261" s="29">
        <v>1159.4315831683787</v>
      </c>
      <c r="J4261" s="28">
        <v>2</v>
      </c>
      <c r="K4261" s="28">
        <v>4</v>
      </c>
      <c r="L4261" s="30">
        <v>1930</v>
      </c>
      <c r="M4261" s="31">
        <v>1.93</v>
      </c>
      <c r="N4261" s="30">
        <v>11.543330000000001</v>
      </c>
      <c r="O4261" s="32">
        <v>0.99560251485090157</v>
      </c>
      <c r="P4261" s="28">
        <v>1</v>
      </c>
      <c r="Q4261" s="28">
        <v>1</v>
      </c>
      <c r="R4261" s="30">
        <v>1100</v>
      </c>
      <c r="S4261" s="31">
        <v>1.1000000000000001</v>
      </c>
      <c r="T4261" s="30">
        <v>5.3575200000000001</v>
      </c>
      <c r="U4261" s="32">
        <v>0.46208159910216567</v>
      </c>
      <c r="V4261" s="28">
        <v>0</v>
      </c>
      <c r="W4261" s="28">
        <v>0</v>
      </c>
      <c r="X4261" s="30">
        <v>0</v>
      </c>
      <c r="Y4261" s="31">
        <v>0</v>
      </c>
      <c r="Z4261" s="30">
        <v>0</v>
      </c>
      <c r="AA4261" s="18">
        <v>0</v>
      </c>
      <c r="AB4261" s="28">
        <v>5</v>
      </c>
      <c r="AC4261" s="22" t="s">
        <v>782</v>
      </c>
      <c r="AD4261" s="30">
        <v>0</v>
      </c>
      <c r="AE4261" s="19">
        <v>0</v>
      </c>
      <c r="AF4261" s="30">
        <v>2.9985773159999995</v>
      </c>
      <c r="AG4261" s="18">
        <v>0.25862477437485248</v>
      </c>
      <c r="AH4261" s="22" t="s">
        <v>782</v>
      </c>
      <c r="AI4261" s="23" t="s">
        <v>782</v>
      </c>
      <c r="AJ4261" s="23" t="s">
        <v>782</v>
      </c>
      <c r="AK4261" s="23" t="s">
        <v>782</v>
      </c>
      <c r="AL4261" s="14" t="s">
        <v>782</v>
      </c>
      <c r="AM4261" s="22" t="s">
        <v>782</v>
      </c>
      <c r="AN4261" s="23" t="s">
        <v>782</v>
      </c>
      <c r="AO4261" s="23" t="s">
        <v>782</v>
      </c>
      <c r="AP4261" s="23" t="s">
        <v>782</v>
      </c>
      <c r="AQ4261" s="14" t="s">
        <v>782</v>
      </c>
      <c r="AR4261" s="28">
        <v>2098</v>
      </c>
      <c r="AS4261" s="30">
        <v>29838.495999999992</v>
      </c>
      <c r="AT4261" s="33">
        <v>29.838495999999992</v>
      </c>
      <c r="AU4261" s="30">
        <v>26.496584448000018</v>
      </c>
      <c r="AV4261" s="18">
        <v>2.2853081486354547</v>
      </c>
      <c r="AW4261" s="28">
        <v>20</v>
      </c>
      <c r="AX4261" s="22" t="s">
        <v>782</v>
      </c>
      <c r="AY4261" s="30">
        <v>23976</v>
      </c>
      <c r="AZ4261" s="19">
        <v>23.975999999999999</v>
      </c>
      <c r="BA4261" s="30">
        <v>36.685144466396494</v>
      </c>
      <c r="BB4261" s="18">
        <v>3.1640628907267647</v>
      </c>
      <c r="BC4261" s="28">
        <v>19</v>
      </c>
      <c r="BD4261" s="30">
        <v>20800</v>
      </c>
      <c r="BE4261" s="19">
        <v>20.8</v>
      </c>
      <c r="BF4261" s="30">
        <v>33.878107132728516</v>
      </c>
      <c r="BG4261" s="18">
        <v>2.9219582789136909</v>
      </c>
      <c r="BH4261" s="13">
        <v>2145</v>
      </c>
      <c r="BI4261" s="19">
        <v>77.64449599999999</v>
      </c>
      <c r="BJ4261" s="19">
        <v>116.95926336312503</v>
      </c>
      <c r="BK4261" s="18">
        <v>10.087638206603829</v>
      </c>
      <c r="BL4261" t="s">
        <v>728</v>
      </c>
    </row>
    <row r="4262" spans="1:64">
      <c r="A4262" t="s">
        <v>5435</v>
      </c>
      <c r="B4262" t="s">
        <v>5432</v>
      </c>
      <c r="C4262" t="s">
        <v>728</v>
      </c>
      <c r="D4262" t="s">
        <v>929</v>
      </c>
      <c r="E4262">
        <v>2017</v>
      </c>
      <c r="F4262" s="23">
        <v>712.14</v>
      </c>
      <c r="G4262" s="23">
        <v>105.86</v>
      </c>
      <c r="H4262" s="22">
        <v>134808</v>
      </c>
      <c r="I4262" s="29">
        <v>1058.9182506115687</v>
      </c>
      <c r="J4262" s="28">
        <v>2</v>
      </c>
      <c r="K4262" s="28">
        <v>4</v>
      </c>
      <c r="L4262" s="30">
        <v>1930</v>
      </c>
      <c r="M4262" s="31">
        <v>1.93</v>
      </c>
      <c r="N4262" s="30">
        <v>11.543330000000001</v>
      </c>
      <c r="O4262" s="32">
        <v>1.0901058692050358</v>
      </c>
      <c r="P4262" s="28">
        <v>1</v>
      </c>
      <c r="Q4262" s="28">
        <v>1</v>
      </c>
      <c r="R4262" s="30">
        <v>1100</v>
      </c>
      <c r="S4262" s="31">
        <v>1.1000000000000001</v>
      </c>
      <c r="T4262" s="30">
        <v>2.5861000000000001</v>
      </c>
      <c r="U4262" s="32">
        <v>0.24422093003935111</v>
      </c>
      <c r="V4262" s="28">
        <v>0</v>
      </c>
      <c r="W4262" s="28">
        <v>0</v>
      </c>
      <c r="X4262" s="30">
        <v>0</v>
      </c>
      <c r="Y4262" s="31">
        <v>0</v>
      </c>
      <c r="Z4262" s="30">
        <v>0</v>
      </c>
      <c r="AA4262" s="18">
        <v>0</v>
      </c>
      <c r="AB4262" s="28">
        <v>5</v>
      </c>
      <c r="AC4262" s="22" t="s">
        <v>782</v>
      </c>
      <c r="AD4262" s="30">
        <v>0</v>
      </c>
      <c r="AE4262" s="19">
        <v>0</v>
      </c>
      <c r="AF4262" s="30">
        <v>3.3408950609999999</v>
      </c>
      <c r="AG4262" s="18">
        <v>0.31550075362951729</v>
      </c>
      <c r="AH4262" s="22" t="s">
        <v>782</v>
      </c>
      <c r="AI4262" s="23" t="s">
        <v>782</v>
      </c>
      <c r="AJ4262" s="23" t="s">
        <v>782</v>
      </c>
      <c r="AK4262" s="23" t="s">
        <v>782</v>
      </c>
      <c r="AL4262" s="14" t="s">
        <v>782</v>
      </c>
      <c r="AM4262" s="22" t="s">
        <v>782</v>
      </c>
      <c r="AN4262" s="23" t="s">
        <v>782</v>
      </c>
      <c r="AO4262" s="23" t="s">
        <v>782</v>
      </c>
      <c r="AP4262" s="23" t="s">
        <v>782</v>
      </c>
      <c r="AQ4262" s="14" t="s">
        <v>782</v>
      </c>
      <c r="AR4262" s="28">
        <v>2192</v>
      </c>
      <c r="AS4262" s="30">
        <v>30792.137999999995</v>
      </c>
      <c r="AT4262" s="33">
        <v>30.792137999999994</v>
      </c>
      <c r="AU4262" s="30">
        <v>27.34341854400002</v>
      </c>
      <c r="AV4262" s="18">
        <v>2.5822029725342888</v>
      </c>
      <c r="AW4262" s="28">
        <v>20</v>
      </c>
      <c r="AX4262" s="22" t="s">
        <v>782</v>
      </c>
      <c r="AY4262" s="30">
        <v>22157.845792000004</v>
      </c>
      <c r="AZ4262" s="19">
        <v>22.157845792000003</v>
      </c>
      <c r="BA4262" s="30">
        <v>35.629816033536002</v>
      </c>
      <c r="BB4262" s="18">
        <v>3.3647371752218191</v>
      </c>
      <c r="BC4262" s="28">
        <v>19</v>
      </c>
      <c r="BD4262" s="30">
        <v>20800</v>
      </c>
      <c r="BE4262" s="19">
        <v>20.8</v>
      </c>
      <c r="BF4262" s="30">
        <v>33.878107132728516</v>
      </c>
      <c r="BG4262" s="18">
        <v>3.1993127999411208</v>
      </c>
      <c r="BH4262" s="13">
        <v>2239</v>
      </c>
      <c r="BI4262" s="19">
        <v>76.779983791999996</v>
      </c>
      <c r="BJ4262" s="19">
        <v>114.32166677126453</v>
      </c>
      <c r="BK4262" s="18">
        <v>10.796080500571133</v>
      </c>
      <c r="BL4262" t="s">
        <v>728</v>
      </c>
    </row>
    <row r="4263" spans="1:64">
      <c r="A4263" t="s">
        <v>5436</v>
      </c>
      <c r="B4263" t="s">
        <v>5432</v>
      </c>
      <c r="C4263" t="s">
        <v>728</v>
      </c>
      <c r="D4263" t="s">
        <v>929</v>
      </c>
      <c r="E4263">
        <v>2018</v>
      </c>
      <c r="F4263" s="23">
        <v>712.14</v>
      </c>
      <c r="G4263" s="23">
        <v>106.27</v>
      </c>
      <c r="H4263" s="22">
        <v>134775</v>
      </c>
      <c r="I4263" s="29">
        <v>1058.993511325898</v>
      </c>
      <c r="J4263" s="28">
        <v>2</v>
      </c>
      <c r="K4263" s="28">
        <v>4</v>
      </c>
      <c r="L4263" s="30">
        <v>1930</v>
      </c>
      <c r="M4263" s="31">
        <v>1.93</v>
      </c>
      <c r="N4263" s="30">
        <v>11.543330000000001</v>
      </c>
      <c r="O4263" s="32">
        <v>1.0900283973928542</v>
      </c>
      <c r="P4263" s="28">
        <v>1</v>
      </c>
      <c r="Q4263" s="28">
        <v>1</v>
      </c>
      <c r="R4263" s="30">
        <v>1100</v>
      </c>
      <c r="S4263" s="31">
        <v>1.1000000000000001</v>
      </c>
      <c r="T4263" s="30">
        <v>4.3285200000000001</v>
      </c>
      <c r="U4263" s="32">
        <v>0.40873904832339691</v>
      </c>
      <c r="V4263" s="28">
        <v>0</v>
      </c>
      <c r="W4263" s="28">
        <v>0</v>
      </c>
      <c r="X4263" s="30">
        <v>0</v>
      </c>
      <c r="Y4263" s="31">
        <v>0</v>
      </c>
      <c r="Z4263" s="30">
        <v>0</v>
      </c>
      <c r="AA4263" s="18">
        <v>0</v>
      </c>
      <c r="AB4263" s="28">
        <v>5</v>
      </c>
      <c r="AC4263" s="22" t="s">
        <v>782</v>
      </c>
      <c r="AD4263" s="30">
        <v>0</v>
      </c>
      <c r="AE4263" s="19">
        <v>0</v>
      </c>
      <c r="AF4263" s="30">
        <v>2.8459045440000001</v>
      </c>
      <c r="AG4263" s="18">
        <v>0.2687367310151717</v>
      </c>
      <c r="AH4263" s="22" t="s">
        <v>782</v>
      </c>
      <c r="AI4263" s="23" t="s">
        <v>782</v>
      </c>
      <c r="AJ4263" s="23" t="s">
        <v>782</v>
      </c>
      <c r="AK4263" s="23" t="s">
        <v>782</v>
      </c>
      <c r="AL4263" s="14" t="s">
        <v>782</v>
      </c>
      <c r="AM4263" s="22" t="s">
        <v>782</v>
      </c>
      <c r="AN4263" s="23" t="s">
        <v>782</v>
      </c>
      <c r="AO4263" s="23" t="s">
        <v>782</v>
      </c>
      <c r="AP4263" s="23" t="s">
        <v>782</v>
      </c>
      <c r="AQ4263" s="14" t="s">
        <v>782</v>
      </c>
      <c r="AR4263" s="28">
        <v>2267</v>
      </c>
      <c r="AS4263" s="30">
        <v>32316.837999999996</v>
      </c>
      <c r="AT4263" s="33">
        <v>32.316837999999997</v>
      </c>
      <c r="AU4263" s="30">
        <v>28.697352144000025</v>
      </c>
      <c r="AV4263" s="18">
        <v>2.7098704417999602</v>
      </c>
      <c r="AW4263" s="28">
        <v>20</v>
      </c>
      <c r="AX4263" s="22" t="s">
        <v>782</v>
      </c>
      <c r="AY4263" s="30">
        <v>23976</v>
      </c>
      <c r="AZ4263" s="19">
        <v>23.975999999999999</v>
      </c>
      <c r="BA4263" s="30">
        <v>36.707143000000002</v>
      </c>
      <c r="BB4263" s="18">
        <v>3.4662292646195101</v>
      </c>
      <c r="BC4263" s="28">
        <v>21</v>
      </c>
      <c r="BD4263" s="30">
        <v>25600</v>
      </c>
      <c r="BE4263" s="19">
        <v>25.6</v>
      </c>
      <c r="BF4263" s="30">
        <v>46.907268668468348</v>
      </c>
      <c r="BG4263" s="18">
        <v>4.4294198374963374</v>
      </c>
      <c r="BH4263" s="13">
        <v>2316</v>
      </c>
      <c r="BI4263" s="19">
        <v>84.922837999999999</v>
      </c>
      <c r="BJ4263" s="19">
        <v>131.02951835646837</v>
      </c>
      <c r="BK4263" s="18">
        <v>12.373023720647231</v>
      </c>
      <c r="BL4263" t="s">
        <v>728</v>
      </c>
    </row>
    <row r="4264" spans="1:64">
      <c r="A4264" t="s">
        <v>5437</v>
      </c>
      <c r="B4264" t="s">
        <v>5432</v>
      </c>
      <c r="C4264" t="s">
        <v>728</v>
      </c>
      <c r="D4264" t="s">
        <v>929</v>
      </c>
      <c r="E4264">
        <v>2019</v>
      </c>
      <c r="F4264" s="23">
        <v>712.14</v>
      </c>
      <c r="G4264" s="23">
        <v>107.91</v>
      </c>
      <c r="H4264" s="22">
        <v>133955</v>
      </c>
      <c r="I4264" s="34">
        <v>1080.7462321103555</v>
      </c>
      <c r="J4264" s="22">
        <v>2</v>
      </c>
      <c r="K4264" s="22">
        <v>4</v>
      </c>
      <c r="L4264" s="23">
        <v>1930</v>
      </c>
      <c r="M4264" s="23">
        <v>1.93</v>
      </c>
      <c r="N4264" s="23">
        <v>11.543330000000001</v>
      </c>
      <c r="O4264" s="14">
        <v>1.0680888498181047</v>
      </c>
      <c r="P4264" s="22">
        <v>1</v>
      </c>
      <c r="Q4264" s="22">
        <v>1</v>
      </c>
      <c r="R4264" s="23">
        <v>1100</v>
      </c>
      <c r="S4264" s="23">
        <v>1.1000000000000001</v>
      </c>
      <c r="T4264" s="23">
        <v>3.423</v>
      </c>
      <c r="U4264" s="14">
        <v>0.31672560109841547</v>
      </c>
      <c r="V4264" s="22">
        <v>0</v>
      </c>
      <c r="W4264" s="22">
        <v>0</v>
      </c>
      <c r="X4264" s="23">
        <v>0</v>
      </c>
      <c r="Y4264" s="23">
        <v>0</v>
      </c>
      <c r="Z4264" s="23">
        <v>0</v>
      </c>
      <c r="AA4264" s="14">
        <v>0</v>
      </c>
      <c r="AB4264" s="22">
        <v>5</v>
      </c>
      <c r="AC4264" s="22">
        <v>5</v>
      </c>
      <c r="AD4264" s="23">
        <v>2204.6294055793987</v>
      </c>
      <c r="AE4264" s="23">
        <v>2.2046294055793987</v>
      </c>
      <c r="AF4264" s="23">
        <v>3.0820719089999997</v>
      </c>
      <c r="AG4264" s="14">
        <v>0.2851799818891515</v>
      </c>
      <c r="AH4264" s="22">
        <v>1</v>
      </c>
      <c r="AI4264" s="23">
        <v>6</v>
      </c>
      <c r="AJ4264" s="23">
        <v>6.0000000000000001E-3</v>
      </c>
      <c r="AK4264" s="23">
        <v>5.3280000000000003E-3</v>
      </c>
      <c r="AL4264" s="14">
        <v>4.9299269723995255E-4</v>
      </c>
      <c r="AM4264" s="22">
        <v>2434</v>
      </c>
      <c r="AN4264" s="23">
        <v>35468.990999999995</v>
      </c>
      <c r="AO4264" s="23">
        <v>35.468990999999995</v>
      </c>
      <c r="AP4264" s="23">
        <v>31.496464008000014</v>
      </c>
      <c r="AQ4264" s="14">
        <v>2.914325590244935</v>
      </c>
      <c r="AR4264" s="22">
        <v>2435</v>
      </c>
      <c r="AS4264" s="23">
        <v>35474.990999999995</v>
      </c>
      <c r="AT4264" s="23">
        <v>35.474990999999996</v>
      </c>
      <c r="AU4264" s="23">
        <v>31.501792008000017</v>
      </c>
      <c r="AV4264" s="14">
        <v>2.9148185829421749</v>
      </c>
      <c r="AW4264" s="22">
        <v>20</v>
      </c>
      <c r="AX4264" s="22" t="s">
        <v>782</v>
      </c>
      <c r="AY4264" s="23">
        <v>23976</v>
      </c>
      <c r="AZ4264" s="23">
        <v>23.975999999999999</v>
      </c>
      <c r="BA4264" s="23">
        <v>36.685142999999997</v>
      </c>
      <c r="BB4264" s="14">
        <v>3.3944271013895202</v>
      </c>
      <c r="BC4264" s="22">
        <v>21</v>
      </c>
      <c r="BD4264" s="23">
        <v>24700</v>
      </c>
      <c r="BE4264" s="23">
        <v>24.7</v>
      </c>
      <c r="BF4264" s="23">
        <v>45.573077415991172</v>
      </c>
      <c r="BG4264" s="14">
        <v>4.2168157576641621</v>
      </c>
      <c r="BH4264" s="22">
        <v>2484</v>
      </c>
      <c r="BI4264" s="23">
        <v>89.385620405579388</v>
      </c>
      <c r="BJ4264" s="23">
        <v>131.80841433299119</v>
      </c>
      <c r="BK4264" s="14">
        <v>12.19605587480153</v>
      </c>
      <c r="BL4264" t="s">
        <v>728</v>
      </c>
    </row>
    <row r="4265" spans="1:64">
      <c r="A4265" t="s">
        <v>5438</v>
      </c>
      <c r="B4265" t="s">
        <v>5432</v>
      </c>
      <c r="C4265" t="s">
        <v>728</v>
      </c>
      <c r="D4265" t="s">
        <v>929</v>
      </c>
      <c r="E4265">
        <v>2020</v>
      </c>
      <c r="F4265" s="23">
        <v>712.11</v>
      </c>
      <c r="G4265" s="23">
        <v>108.21</v>
      </c>
      <c r="H4265" s="22">
        <v>133362</v>
      </c>
      <c r="I4265" s="34">
        <v>1078.6388554420207</v>
      </c>
      <c r="J4265" s="22">
        <v>2</v>
      </c>
      <c r="K4265" s="22">
        <v>4</v>
      </c>
      <c r="L4265" s="23">
        <v>1930</v>
      </c>
      <c r="M4265" s="23">
        <v>1.93</v>
      </c>
      <c r="N4265" s="23">
        <v>11.543330000000001</v>
      </c>
      <c r="O4265" s="14">
        <v>1.0701756145498396</v>
      </c>
      <c r="P4265" s="22">
        <v>1</v>
      </c>
      <c r="Q4265" s="22">
        <v>1</v>
      </c>
      <c r="R4265" s="23">
        <v>1100</v>
      </c>
      <c r="S4265" s="23">
        <v>1.1000000000000001</v>
      </c>
      <c r="T4265" s="23">
        <v>3.33725</v>
      </c>
      <c r="U4265" s="14">
        <v>0.30939456548989341</v>
      </c>
      <c r="V4265" s="22">
        <v>0</v>
      </c>
      <c r="W4265" s="22">
        <v>0</v>
      </c>
      <c r="X4265" s="23">
        <v>0</v>
      </c>
      <c r="Y4265" s="23">
        <v>0</v>
      </c>
      <c r="Z4265" s="23">
        <v>0</v>
      </c>
      <c r="AA4265" s="14">
        <v>0</v>
      </c>
      <c r="AB4265" s="22">
        <v>5</v>
      </c>
      <c r="AC4265" s="22">
        <v>5</v>
      </c>
      <c r="AD4265" s="23">
        <v>1908.1365042918455</v>
      </c>
      <c r="AE4265" s="23">
        <v>1.9081365042918454</v>
      </c>
      <c r="AF4265" s="23">
        <v>2.6675748330000002</v>
      </c>
      <c r="AG4265" s="14">
        <v>0.24730935841420637</v>
      </c>
      <c r="AH4265" s="22">
        <v>3</v>
      </c>
      <c r="AI4265" s="23">
        <v>9.81</v>
      </c>
      <c r="AJ4265" s="23">
        <v>9.810000000000001E-3</v>
      </c>
      <c r="AK4265" s="23">
        <v>8.7112800000000001E-3</v>
      </c>
      <c r="AL4265" s="14">
        <v>8.0761785615725496E-4</v>
      </c>
      <c r="AM4265" s="22">
        <v>2733</v>
      </c>
      <c r="AN4265" s="23">
        <v>38866.938999999977</v>
      </c>
      <c r="AO4265" s="23">
        <v>38.866938999999974</v>
      </c>
      <c r="AP4265" s="23">
        <v>34.513841832000018</v>
      </c>
      <c r="AQ4265" s="14">
        <v>3.1997588124948848</v>
      </c>
      <c r="AR4265" s="22">
        <v>2736</v>
      </c>
      <c r="AS4265" s="23">
        <v>38876.748999999974</v>
      </c>
      <c r="AT4265" s="23">
        <v>38.876748999999975</v>
      </c>
      <c r="AU4265" s="23">
        <v>34.522553112000018</v>
      </c>
      <c r="AV4265" s="14">
        <v>3.2005664303510422</v>
      </c>
      <c r="AW4265" s="22">
        <v>19</v>
      </c>
      <c r="AX4265" s="22">
        <v>22</v>
      </c>
      <c r="AY4265" s="23">
        <v>24350</v>
      </c>
      <c r="AZ4265" s="23">
        <v>24.35</v>
      </c>
      <c r="BA4265" s="23">
        <v>37.816147000000001</v>
      </c>
      <c r="BB4265" s="14">
        <v>3.5059136623168592</v>
      </c>
      <c r="BC4265" s="22">
        <v>22</v>
      </c>
      <c r="BD4265" s="23">
        <v>25300</v>
      </c>
      <c r="BE4265" s="23">
        <v>25.3</v>
      </c>
      <c r="BF4265" s="23">
        <v>46.593912326849335</v>
      </c>
      <c r="BG4265" s="14">
        <v>4.319695335632554</v>
      </c>
      <c r="BH4265" s="22">
        <v>2785</v>
      </c>
      <c r="BI4265" s="23">
        <v>93.464885504291814</v>
      </c>
      <c r="BJ4265" s="23">
        <v>136.48076727184934</v>
      </c>
      <c r="BK4265" s="14">
        <v>12.653054966754393</v>
      </c>
      <c r="BL4265" t="s">
        <v>728</v>
      </c>
    </row>
    <row r="4266" spans="1:64">
      <c r="A4266" t="s">
        <v>5439</v>
      </c>
      <c r="B4266" t="s">
        <v>5432</v>
      </c>
      <c r="C4266" t="s">
        <v>728</v>
      </c>
      <c r="D4266" t="s">
        <v>929</v>
      </c>
      <c r="E4266">
        <v>2021</v>
      </c>
      <c r="F4266" s="23">
        <v>712.11</v>
      </c>
      <c r="G4266" s="23">
        <v>108.68</v>
      </c>
      <c r="H4266" s="22">
        <v>133120</v>
      </c>
      <c r="I4266" s="34">
        <v>999.9</v>
      </c>
      <c r="J4266" s="22">
        <v>2</v>
      </c>
      <c r="K4266" s="22">
        <v>4</v>
      </c>
      <c r="L4266" s="23">
        <v>1575</v>
      </c>
      <c r="M4266" s="23">
        <v>1.58</v>
      </c>
      <c r="N4266" s="23">
        <v>9.42</v>
      </c>
      <c r="O4266" s="14">
        <v>0.94</v>
      </c>
      <c r="P4266" s="22">
        <v>1</v>
      </c>
      <c r="Q4266" s="22">
        <v>2</v>
      </c>
      <c r="R4266" s="23">
        <v>1473</v>
      </c>
      <c r="S4266" s="23">
        <v>1.47</v>
      </c>
      <c r="T4266" s="23">
        <v>2.12</v>
      </c>
      <c r="U4266" s="14">
        <v>0.21</v>
      </c>
      <c r="V4266" s="22">
        <v>0</v>
      </c>
      <c r="W4266" s="22">
        <v>0</v>
      </c>
      <c r="X4266" s="23">
        <v>0</v>
      </c>
      <c r="Y4266" s="23">
        <v>0</v>
      </c>
      <c r="Z4266" s="23">
        <v>0</v>
      </c>
      <c r="AA4266" s="14">
        <v>0</v>
      </c>
      <c r="AB4266" s="22">
        <v>5</v>
      </c>
      <c r="AC4266" s="22">
        <v>0</v>
      </c>
      <c r="AD4266" s="23">
        <v>425</v>
      </c>
      <c r="AE4266" s="23">
        <v>0.43</v>
      </c>
      <c r="AF4266" s="23">
        <v>2.81</v>
      </c>
      <c r="AG4266" s="14">
        <v>0.28000000000000003</v>
      </c>
      <c r="AH4266" s="22">
        <v>4</v>
      </c>
      <c r="AI4266" s="23">
        <v>68.61</v>
      </c>
      <c r="AJ4266" s="23">
        <v>0</v>
      </c>
      <c r="AK4266" s="23">
        <v>0.06</v>
      </c>
      <c r="AL4266" s="14">
        <v>0.01</v>
      </c>
      <c r="AM4266" s="22">
        <v>3228</v>
      </c>
      <c r="AN4266" s="23">
        <v>45171.49</v>
      </c>
      <c r="AO4266" s="23">
        <v>45</v>
      </c>
      <c r="AP4266" s="23">
        <v>40.42</v>
      </c>
      <c r="AQ4266" s="14">
        <v>4.04</v>
      </c>
      <c r="AR4266" s="22">
        <v>3232</v>
      </c>
      <c r="AS4266" s="23">
        <v>45240.1</v>
      </c>
      <c r="AT4266" s="23">
        <v>45</v>
      </c>
      <c r="AU4266" s="23">
        <v>40.479999999999997</v>
      </c>
      <c r="AV4266" s="14">
        <v>4.05</v>
      </c>
      <c r="AW4266" s="22">
        <v>19</v>
      </c>
      <c r="AX4266" s="22">
        <v>30</v>
      </c>
      <c r="AY4266" s="23">
        <v>21965</v>
      </c>
      <c r="AZ4266" s="23">
        <v>21.97</v>
      </c>
      <c r="BA4266" s="23">
        <v>39.93</v>
      </c>
      <c r="BB4266" s="14">
        <v>3.99</v>
      </c>
      <c r="BC4266" s="22">
        <v>22</v>
      </c>
      <c r="BD4266" s="23">
        <v>25300</v>
      </c>
      <c r="BE4266" s="23">
        <v>25.3</v>
      </c>
      <c r="BF4266" s="23">
        <v>42.31</v>
      </c>
      <c r="BG4266" s="14">
        <v>4.2300000000000004</v>
      </c>
      <c r="BH4266" s="22">
        <v>3281</v>
      </c>
      <c r="BI4266" s="23">
        <v>95.98</v>
      </c>
      <c r="BJ4266" s="23">
        <v>137.06</v>
      </c>
      <c r="BK4266" s="14">
        <v>13.71</v>
      </c>
      <c r="BL4266" t="s">
        <v>728</v>
      </c>
    </row>
    <row r="4267" spans="1:64">
      <c r="A4267" t="s">
        <v>5440</v>
      </c>
      <c r="B4267" t="s">
        <v>5432</v>
      </c>
      <c r="C4267" t="s">
        <v>728</v>
      </c>
      <c r="D4267" s="111" t="s">
        <v>929</v>
      </c>
      <c r="E4267" s="110">
        <v>2022</v>
      </c>
      <c r="F4267" s="23"/>
      <c r="G4267" s="23"/>
      <c r="H4267" s="22">
        <v>134439</v>
      </c>
      <c r="I4267" s="34">
        <v>974.3517841844332</v>
      </c>
      <c r="J4267" s="22">
        <v>2</v>
      </c>
      <c r="K4267" s="22">
        <v>4</v>
      </c>
      <c r="L4267" s="23">
        <v>1575</v>
      </c>
      <c r="M4267" s="23">
        <v>1.575</v>
      </c>
      <c r="N4267" s="23">
        <v>9.3208500000000001</v>
      </c>
      <c r="O4267" s="14">
        <v>0.95662061190783154</v>
      </c>
      <c r="P4267" s="22">
        <v>1</v>
      </c>
      <c r="Q4267" s="22">
        <v>2</v>
      </c>
      <c r="R4267" s="23">
        <v>1473</v>
      </c>
      <c r="S4267" s="23">
        <v>1.4730000000000001</v>
      </c>
      <c r="T4267" s="23">
        <v>3.4630230000000002</v>
      </c>
      <c r="U4267" s="14">
        <v>0.35541814119000897</v>
      </c>
      <c r="V4267" s="22">
        <v>0</v>
      </c>
      <c r="W4267" s="22">
        <v>0</v>
      </c>
      <c r="X4267" s="23">
        <v>0</v>
      </c>
      <c r="Y4267" s="23">
        <v>0</v>
      </c>
      <c r="Z4267" s="23">
        <v>0</v>
      </c>
      <c r="AA4267" s="14">
        <v>0</v>
      </c>
      <c r="AB4267" s="22">
        <v>5</v>
      </c>
      <c r="AC4267" s="22">
        <v>0</v>
      </c>
      <c r="AD4267" s="23">
        <v>425</v>
      </c>
      <c r="AE4267" s="23">
        <v>0.42499999999999999</v>
      </c>
      <c r="AF4267" s="23">
        <v>3.1149639359999997</v>
      </c>
      <c r="AG4267" s="14">
        <v>0.31969602627734028</v>
      </c>
      <c r="AH4267" s="22">
        <v>5</v>
      </c>
      <c r="AI4267" s="23">
        <v>74.589999999999989</v>
      </c>
      <c r="AJ4267" s="23">
        <v>7.458999999999999E-2</v>
      </c>
      <c r="AK4267" s="23">
        <v>7.6407304662118328E-2</v>
      </c>
      <c r="AL4267" s="14">
        <v>7.8418601887278259E-3</v>
      </c>
      <c r="AM4267" s="22">
        <v>4274</v>
      </c>
      <c r="AN4267" s="23">
        <v>56655.953999999983</v>
      </c>
      <c r="AO4267" s="23">
        <v>56.65595399999998</v>
      </c>
      <c r="AP4267" s="23">
        <v>58.036315031518498</v>
      </c>
      <c r="AQ4267" s="14">
        <v>5.9564026025874153</v>
      </c>
      <c r="AR4267" s="22">
        <v>4279</v>
      </c>
      <c r="AS4267" s="23">
        <v>56730.544000000009</v>
      </c>
      <c r="AT4267" s="23">
        <v>56.730544000000009</v>
      </c>
      <c r="AU4267" s="23">
        <v>58.112722336180603</v>
      </c>
      <c r="AV4267" s="14">
        <v>5.9642444627761426</v>
      </c>
      <c r="AW4267" s="22">
        <v>20</v>
      </c>
      <c r="AX4267" s="22">
        <v>32</v>
      </c>
      <c r="AY4267" s="23">
        <v>22127</v>
      </c>
      <c r="AZ4267" s="23">
        <v>22.126999999999999</v>
      </c>
      <c r="BA4267" s="23">
        <v>40.347962000000003</v>
      </c>
      <c r="BB4267" s="14">
        <v>4.1410056054623707</v>
      </c>
      <c r="BC4267" s="22">
        <v>22</v>
      </c>
      <c r="BD4267" s="23">
        <v>25700</v>
      </c>
      <c r="BE4267" s="23">
        <v>25.7</v>
      </c>
      <c r="BF4267" s="23">
        <v>47.378593365985907</v>
      </c>
      <c r="BG4267" s="14">
        <v>4.862575728297502</v>
      </c>
      <c r="BH4267" s="22">
        <v>4329</v>
      </c>
      <c r="BI4267" s="23">
        <v>108.03054400000001</v>
      </c>
      <c r="BJ4267" s="23">
        <v>161.73811463816651</v>
      </c>
      <c r="BK4267" s="14">
        <v>16.599560575911195</v>
      </c>
      <c r="BL4267" t="s">
        <v>728</v>
      </c>
    </row>
    <row r="4268" spans="1:64">
      <c r="A4268" t="s">
        <v>5441</v>
      </c>
      <c r="B4268" t="s">
        <v>5432</v>
      </c>
      <c r="C4268" t="s">
        <v>728</v>
      </c>
      <c r="D4268" t="s">
        <v>929</v>
      </c>
      <c r="E4268">
        <v>2023</v>
      </c>
      <c r="F4268">
        <v>712.11</v>
      </c>
      <c r="G4268">
        <v>110.06</v>
      </c>
      <c r="H4268">
        <v>132426</v>
      </c>
      <c r="I4268">
        <v>974.3517841844332</v>
      </c>
      <c r="J4268">
        <v>2</v>
      </c>
      <c r="K4268">
        <v>4</v>
      </c>
      <c r="L4268">
        <v>1575</v>
      </c>
      <c r="M4268">
        <v>1.575</v>
      </c>
      <c r="N4268">
        <v>9.3208500000000001</v>
      </c>
      <c r="O4268">
        <v>0.95662061190783165</v>
      </c>
      <c r="P4268">
        <v>1</v>
      </c>
      <c r="Q4268">
        <v>2</v>
      </c>
      <c r="R4268">
        <v>1473</v>
      </c>
      <c r="S4268">
        <v>1.4730000000000001</v>
      </c>
      <c r="T4268">
        <v>1.2350000000000001</v>
      </c>
      <c r="U4268">
        <v>0.12675093534454177</v>
      </c>
      <c r="V4268">
        <v>0</v>
      </c>
      <c r="W4268">
        <v>0</v>
      </c>
      <c r="X4268">
        <v>0</v>
      </c>
      <c r="Y4268">
        <v>0</v>
      </c>
      <c r="Z4268">
        <v>0</v>
      </c>
      <c r="AA4268">
        <v>0</v>
      </c>
      <c r="AB4268">
        <v>5</v>
      </c>
      <c r="AC4268">
        <v>7</v>
      </c>
      <c r="AD4268">
        <v>425</v>
      </c>
      <c r="AE4268">
        <v>0.42499999999999999</v>
      </c>
      <c r="AF4268">
        <v>3.10079196</v>
      </c>
      <c r="AG4268">
        <v>0.31824152327031169</v>
      </c>
      <c r="AH4268">
        <v>13</v>
      </c>
      <c r="AI4268">
        <v>159.31</v>
      </c>
      <c r="AJ4268">
        <v>0.15931000000000001</v>
      </c>
      <c r="AK4268">
        <v>0.14943100000000001</v>
      </c>
      <c r="AL4268">
        <v>1.5336452647344309E-2</v>
      </c>
      <c r="AM4268">
        <v>6218</v>
      </c>
      <c r="AN4268">
        <v>83376.899999999994</v>
      </c>
      <c r="AO4268">
        <v>83.376900000000006</v>
      </c>
      <c r="AP4268">
        <v>78.206468000000001</v>
      </c>
      <c r="AQ4268">
        <v>8.0265125255003849</v>
      </c>
      <c r="AR4268">
        <v>6989</v>
      </c>
      <c r="AS4268">
        <v>84082.668000000296</v>
      </c>
      <c r="AT4268">
        <v>84.082667999999899</v>
      </c>
      <c r="AU4268">
        <v>78.868469320540001</v>
      </c>
      <c r="AV4268">
        <v>8.0944552676686161</v>
      </c>
      <c r="AW4268">
        <v>20</v>
      </c>
      <c r="AX4268">
        <v>32</v>
      </c>
      <c r="AY4268">
        <v>22739</v>
      </c>
      <c r="AZ4268">
        <v>22.739000000000001</v>
      </c>
      <c r="BA4268">
        <v>40.347962000000003</v>
      </c>
      <c r="BB4268">
        <v>4.1410056054623707</v>
      </c>
      <c r="BC4268">
        <v>23</v>
      </c>
      <c r="BD4268">
        <v>25700.9</v>
      </c>
      <c r="BE4268">
        <v>25.700900000000001</v>
      </c>
      <c r="BF4268">
        <v>56.573864</v>
      </c>
      <c r="BG4268">
        <v>5.8063078364816993</v>
      </c>
      <c r="BH4268">
        <v>7040</v>
      </c>
      <c r="BI4268">
        <v>135.99556799999991</v>
      </c>
      <c r="BJ4268">
        <v>189.44693728054003</v>
      </c>
      <c r="BK4268">
        <v>19.443381780135375</v>
      </c>
      <c r="BL4268" t="s">
        <v>728</v>
      </c>
    </row>
    <row r="4269" spans="1:64">
      <c r="A4269" t="s">
        <v>5442</v>
      </c>
      <c r="B4269" t="s">
        <v>5432</v>
      </c>
      <c r="C4269" t="s">
        <v>728</v>
      </c>
      <c r="D4269" t="s">
        <v>929</v>
      </c>
      <c r="E4269">
        <v>2024</v>
      </c>
      <c r="F4269">
        <v>712.11</v>
      </c>
      <c r="G4269">
        <v>110.22</v>
      </c>
      <c r="H4269">
        <v>132346</v>
      </c>
      <c r="I4269">
        <v>907.50951150900778</v>
      </c>
      <c r="J4269">
        <v>3</v>
      </c>
      <c r="K4269">
        <v>6</v>
      </c>
      <c r="L4269">
        <v>1930</v>
      </c>
      <c r="M4269">
        <v>1.9299999999999997</v>
      </c>
      <c r="N4269">
        <v>11.42174</v>
      </c>
      <c r="O4269">
        <v>1.2585807482070264</v>
      </c>
      <c r="P4269">
        <v>1</v>
      </c>
      <c r="Q4269">
        <v>1</v>
      </c>
      <c r="R4269">
        <v>373</v>
      </c>
      <c r="S4269">
        <v>0.373</v>
      </c>
      <c r="T4269">
        <v>2.8454999999999999</v>
      </c>
      <c r="U4269">
        <v>0.31355043268565852</v>
      </c>
      <c r="V4269">
        <v>0</v>
      </c>
      <c r="W4269">
        <v>0</v>
      </c>
      <c r="X4269">
        <v>0</v>
      </c>
      <c r="Y4269">
        <v>0</v>
      </c>
      <c r="Z4269">
        <v>0</v>
      </c>
      <c r="AA4269">
        <v>0</v>
      </c>
      <c r="AB4269">
        <v>5</v>
      </c>
      <c r="AC4269">
        <v>7</v>
      </c>
      <c r="AD4269">
        <v>697.58797639484976</v>
      </c>
      <c r="AE4269">
        <v>0.69758797639484971</v>
      </c>
      <c r="AF4269">
        <v>3.3084219209999999</v>
      </c>
      <c r="AG4269">
        <v>0.36456057804824021</v>
      </c>
      <c r="AH4269">
        <v>22</v>
      </c>
      <c r="AI4269">
        <v>757.92500000000018</v>
      </c>
      <c r="AJ4269">
        <v>0.75792500000000007</v>
      </c>
      <c r="AK4269">
        <v>0.68360576237008852</v>
      </c>
      <c r="AL4269">
        <v>7.5327669153945079E-2</v>
      </c>
      <c r="AM4269">
        <v>7715</v>
      </c>
      <c r="AN4269">
        <v>107515.94100000066</v>
      </c>
      <c r="AO4269">
        <v>107.51594099999986</v>
      </c>
      <c r="AP4269">
        <v>96.973337486218057</v>
      </c>
      <c r="AQ4269">
        <v>10.68565521974207</v>
      </c>
      <c r="AR4269">
        <v>9374</v>
      </c>
      <c r="AS4269">
        <v>109675.34200000453</v>
      </c>
      <c r="AT4269">
        <v>109.675342000001</v>
      </c>
      <c r="AU4269">
        <v>98.920995851977864</v>
      </c>
      <c r="AV4269">
        <v>10.900270972090631</v>
      </c>
      <c r="AW4269">
        <v>20</v>
      </c>
      <c r="AX4269">
        <v>29</v>
      </c>
      <c r="AY4269">
        <v>22610</v>
      </c>
      <c r="AZ4269">
        <v>22.609999999999996</v>
      </c>
      <c r="BA4269">
        <v>39.047298999999995</v>
      </c>
      <c r="BB4269">
        <v>4.3026875757006779</v>
      </c>
      <c r="BC4269">
        <v>23</v>
      </c>
      <c r="BD4269">
        <v>36400.9</v>
      </c>
      <c r="BE4269">
        <v>36.400899999999993</v>
      </c>
      <c r="BF4269">
        <v>77.248287880177585</v>
      </c>
      <c r="BG4269">
        <v>8.5121188153421166</v>
      </c>
      <c r="BH4269">
        <v>9426</v>
      </c>
      <c r="BI4269">
        <v>171.68682997639581</v>
      </c>
      <c r="BJ4269">
        <v>232.79224465315548</v>
      </c>
      <c r="BK4269">
        <v>25.651769122074359</v>
      </c>
      <c r="BL4269" t="s">
        <v>728</v>
      </c>
    </row>
    <row r="4270" spans="1:64">
      <c r="A4270" t="s">
        <v>5443</v>
      </c>
      <c r="B4270" t="s">
        <v>5444</v>
      </c>
      <c r="C4270" t="s">
        <v>729</v>
      </c>
      <c r="D4270" t="s">
        <v>942</v>
      </c>
      <c r="E4270">
        <v>2012</v>
      </c>
      <c r="F4270" s="23">
        <v>97.95</v>
      </c>
      <c r="G4270" s="23">
        <v>16.190000000000001</v>
      </c>
      <c r="H4270" s="22">
        <v>24399</v>
      </c>
      <c r="I4270" s="34">
        <v>199.824828</v>
      </c>
      <c r="J4270" s="22">
        <v>0</v>
      </c>
      <c r="K4270" s="22" t="s">
        <v>782</v>
      </c>
      <c r="L4270" s="23">
        <v>0</v>
      </c>
      <c r="M4270" s="23">
        <v>0</v>
      </c>
      <c r="N4270" s="23">
        <v>0</v>
      </c>
      <c r="O4270" s="14">
        <v>0</v>
      </c>
      <c r="P4270" s="22">
        <v>0</v>
      </c>
      <c r="Q4270" s="22" t="s">
        <v>782</v>
      </c>
      <c r="R4270" s="23">
        <v>0</v>
      </c>
      <c r="S4270" s="23">
        <v>0</v>
      </c>
      <c r="T4270" s="23">
        <v>0</v>
      </c>
      <c r="U4270" s="14">
        <v>0</v>
      </c>
      <c r="V4270" s="22">
        <v>0</v>
      </c>
      <c r="W4270" s="22" t="s">
        <v>782</v>
      </c>
      <c r="X4270" s="23">
        <v>0</v>
      </c>
      <c r="Y4270" s="23">
        <v>0</v>
      </c>
      <c r="Z4270" s="23">
        <v>0</v>
      </c>
      <c r="AA4270" s="14">
        <v>0</v>
      </c>
      <c r="AB4270" s="22">
        <v>0</v>
      </c>
      <c r="AC4270" s="22" t="s">
        <v>782</v>
      </c>
      <c r="AD4270" s="23">
        <v>0</v>
      </c>
      <c r="AE4270" s="23">
        <v>0</v>
      </c>
      <c r="AF4270" s="23">
        <v>0</v>
      </c>
      <c r="AG4270" s="14">
        <v>0</v>
      </c>
      <c r="AH4270" s="22" t="s">
        <v>782</v>
      </c>
      <c r="AI4270" s="23" t="s">
        <v>782</v>
      </c>
      <c r="AJ4270" s="23" t="s">
        <v>782</v>
      </c>
      <c r="AK4270" s="23" t="s">
        <v>782</v>
      </c>
      <c r="AL4270" s="14" t="s">
        <v>782</v>
      </c>
      <c r="AM4270" s="22" t="s">
        <v>782</v>
      </c>
      <c r="AN4270" s="23" t="s">
        <v>782</v>
      </c>
      <c r="AO4270" s="23" t="s">
        <v>782</v>
      </c>
      <c r="AP4270" s="23" t="s">
        <v>782</v>
      </c>
      <c r="AQ4270" s="14" t="s">
        <v>782</v>
      </c>
      <c r="AR4270" s="22">
        <v>164</v>
      </c>
      <c r="AS4270" s="23">
        <v>1949.8700000000006</v>
      </c>
      <c r="AT4270" s="23">
        <v>1.9498700000000007</v>
      </c>
      <c r="AU4270" s="23">
        <v>1.635653</v>
      </c>
      <c r="AV4270" s="14">
        <v>0.81854342944811631</v>
      </c>
      <c r="AW4270" s="22">
        <v>6</v>
      </c>
      <c r="AX4270" s="22" t="s">
        <v>782</v>
      </c>
      <c r="AY4270" s="23">
        <v>20010</v>
      </c>
      <c r="AZ4270" s="23">
        <v>20.010000000000002</v>
      </c>
      <c r="BA4270" s="23">
        <v>24.874016999999998</v>
      </c>
      <c r="BB4270" s="14">
        <v>12.447911127440079</v>
      </c>
      <c r="BC4270" s="22">
        <v>3</v>
      </c>
      <c r="BD4270" s="23">
        <v>1700</v>
      </c>
      <c r="BE4270" s="23">
        <v>1.7</v>
      </c>
      <c r="BF4270" s="23">
        <v>2.7149000000000001</v>
      </c>
      <c r="BG4270" s="14">
        <v>1.3586399784114915</v>
      </c>
      <c r="BH4270" s="22">
        <v>173</v>
      </c>
      <c r="BI4270" s="23">
        <v>23.659870000000002</v>
      </c>
      <c r="BJ4270" s="23">
        <v>29.22457</v>
      </c>
      <c r="BK4270" s="14">
        <v>14.625094535299688</v>
      </c>
      <c r="BL4270" t="s">
        <v>729</v>
      </c>
    </row>
    <row r="4271" spans="1:64">
      <c r="A4271" t="s">
        <v>5445</v>
      </c>
      <c r="B4271" t="s">
        <v>5444</v>
      </c>
      <c r="C4271" t="s">
        <v>729</v>
      </c>
      <c r="D4271" t="s">
        <v>942</v>
      </c>
      <c r="E4271">
        <v>2015</v>
      </c>
      <c r="F4271" s="23">
        <v>97.95</v>
      </c>
      <c r="G4271" s="23">
        <v>16.190000000000001</v>
      </c>
      <c r="H4271" s="22">
        <v>24676</v>
      </c>
      <c r="I4271" s="34">
        <v>197.78804381288728</v>
      </c>
      <c r="J4271" s="13">
        <v>0</v>
      </c>
      <c r="K4271" s="13">
        <v>0</v>
      </c>
      <c r="L4271" s="19">
        <v>0</v>
      </c>
      <c r="M4271" s="35">
        <v>0</v>
      </c>
      <c r="N4271" s="19">
        <v>0</v>
      </c>
      <c r="O4271" s="17">
        <v>0</v>
      </c>
      <c r="P4271" s="36">
        <v>0</v>
      </c>
      <c r="Q4271" s="37">
        <v>0</v>
      </c>
      <c r="R4271" s="38">
        <v>0</v>
      </c>
      <c r="S4271" s="27">
        <v>0</v>
      </c>
      <c r="T4271" s="23">
        <v>0</v>
      </c>
      <c r="U4271" s="17">
        <v>0</v>
      </c>
      <c r="V4271" s="22">
        <v>0</v>
      </c>
      <c r="W4271" s="22">
        <v>0</v>
      </c>
      <c r="X4271" s="23">
        <v>0</v>
      </c>
      <c r="Y4271" s="27">
        <v>0</v>
      </c>
      <c r="Z4271" s="27">
        <v>0</v>
      </c>
      <c r="AA4271" s="14">
        <v>0</v>
      </c>
      <c r="AB4271" s="39">
        <v>1</v>
      </c>
      <c r="AC4271" s="22" t="s">
        <v>782</v>
      </c>
      <c r="AD4271" s="23">
        <v>0</v>
      </c>
      <c r="AE4271" s="23">
        <v>0</v>
      </c>
      <c r="AF4271" s="23">
        <v>0</v>
      </c>
      <c r="AG4271" s="14">
        <v>0</v>
      </c>
      <c r="AH4271" s="22" t="s">
        <v>782</v>
      </c>
      <c r="AI4271" s="23" t="s">
        <v>782</v>
      </c>
      <c r="AJ4271" s="23" t="s">
        <v>782</v>
      </c>
      <c r="AK4271" s="23" t="s">
        <v>782</v>
      </c>
      <c r="AL4271" s="14" t="s">
        <v>782</v>
      </c>
      <c r="AM4271" s="22" t="s">
        <v>782</v>
      </c>
      <c r="AN4271" s="23" t="s">
        <v>782</v>
      </c>
      <c r="AO4271" s="23" t="s">
        <v>782</v>
      </c>
      <c r="AP4271" s="23" t="s">
        <v>782</v>
      </c>
      <c r="AQ4271" s="14" t="s">
        <v>782</v>
      </c>
      <c r="AR4271" s="40">
        <v>199</v>
      </c>
      <c r="AS4271" s="41">
        <v>2222.0730000000012</v>
      </c>
      <c r="AT4271" s="23">
        <v>2.2220730000000013</v>
      </c>
      <c r="AU4271" s="23">
        <v>1.9735625162862613</v>
      </c>
      <c r="AV4271" s="14">
        <v>0.99781689440909971</v>
      </c>
      <c r="AW4271" s="22">
        <v>3</v>
      </c>
      <c r="AX4271" s="22" t="s">
        <v>782</v>
      </c>
      <c r="AY4271" s="23">
        <v>17642</v>
      </c>
      <c r="AZ4271" s="23">
        <v>17.641999999999999</v>
      </c>
      <c r="BA4271" s="23">
        <v>45.970538364526149</v>
      </c>
      <c r="BB4271" s="14">
        <v>23.242324196307585</v>
      </c>
      <c r="BC4271" s="42">
        <v>3</v>
      </c>
      <c r="BD4271" s="43">
        <v>1700</v>
      </c>
      <c r="BE4271" s="44">
        <v>1.7</v>
      </c>
      <c r="BF4271" s="23">
        <v>3.1722856256414182</v>
      </c>
      <c r="BG4271" s="14">
        <v>1.6038813896367183</v>
      </c>
      <c r="BH4271" s="22">
        <v>206</v>
      </c>
      <c r="BI4271" s="23">
        <v>21.564073</v>
      </c>
      <c r="BJ4271" s="23">
        <v>51.116386506453836</v>
      </c>
      <c r="BK4271" s="14">
        <v>25.844022480353402</v>
      </c>
      <c r="BL4271" t="s">
        <v>729</v>
      </c>
    </row>
    <row r="4272" spans="1:64">
      <c r="A4272" t="s">
        <v>5446</v>
      </c>
      <c r="B4272" t="s">
        <v>5444</v>
      </c>
      <c r="C4272" t="s">
        <v>729</v>
      </c>
      <c r="D4272" t="s">
        <v>942</v>
      </c>
      <c r="E4272">
        <v>2016</v>
      </c>
      <c r="F4272" s="23">
        <v>97.95</v>
      </c>
      <c r="G4272" s="23">
        <v>16.11</v>
      </c>
      <c r="H4272" s="22">
        <v>24279</v>
      </c>
      <c r="I4272" s="34">
        <v>209.80554941710054</v>
      </c>
      <c r="J4272" s="13">
        <v>0</v>
      </c>
      <c r="K4272" s="13">
        <v>0</v>
      </c>
      <c r="L4272" s="19">
        <v>0</v>
      </c>
      <c r="M4272" s="35">
        <v>0</v>
      </c>
      <c r="N4272" s="19">
        <v>0</v>
      </c>
      <c r="O4272" s="17">
        <v>0</v>
      </c>
      <c r="P4272" s="13">
        <v>0</v>
      </c>
      <c r="Q4272" s="13">
        <v>0</v>
      </c>
      <c r="R4272" s="19">
        <v>0</v>
      </c>
      <c r="S4272" s="27">
        <v>0</v>
      </c>
      <c r="T4272" s="19">
        <v>0</v>
      </c>
      <c r="U4272" s="17">
        <v>0</v>
      </c>
      <c r="V4272" s="13">
        <v>0</v>
      </c>
      <c r="W4272" s="13">
        <v>0</v>
      </c>
      <c r="X4272" s="19">
        <v>0</v>
      </c>
      <c r="Y4272" s="27">
        <v>0</v>
      </c>
      <c r="Z4272" s="19">
        <v>0</v>
      </c>
      <c r="AA4272" s="14">
        <v>0</v>
      </c>
      <c r="AB4272" s="13">
        <v>1</v>
      </c>
      <c r="AC4272" s="22" t="s">
        <v>782</v>
      </c>
      <c r="AD4272" s="19">
        <v>0</v>
      </c>
      <c r="AE4272" s="23">
        <v>0</v>
      </c>
      <c r="AF4272" s="19">
        <v>0</v>
      </c>
      <c r="AG4272" s="14">
        <v>0</v>
      </c>
      <c r="AH4272" s="22" t="s">
        <v>782</v>
      </c>
      <c r="AI4272" s="23" t="s">
        <v>782</v>
      </c>
      <c r="AJ4272" s="23" t="s">
        <v>782</v>
      </c>
      <c r="AK4272" s="23" t="s">
        <v>782</v>
      </c>
      <c r="AL4272" s="14" t="s">
        <v>782</v>
      </c>
      <c r="AM4272" s="22" t="s">
        <v>782</v>
      </c>
      <c r="AN4272" s="23" t="s">
        <v>782</v>
      </c>
      <c r="AO4272" s="23" t="s">
        <v>782</v>
      </c>
      <c r="AP4272" s="23" t="s">
        <v>782</v>
      </c>
      <c r="AQ4272" s="14" t="s">
        <v>782</v>
      </c>
      <c r="AR4272" s="13">
        <v>210</v>
      </c>
      <c r="AS4272" s="19">
        <v>2305.9229999999998</v>
      </c>
      <c r="AT4272" s="23">
        <v>2.3059229999999999</v>
      </c>
      <c r="AU4272" s="19">
        <v>2.0476596240000018</v>
      </c>
      <c r="AV4272" s="14">
        <v>0.97597972488763163</v>
      </c>
      <c r="AW4272" s="13">
        <v>3</v>
      </c>
      <c r="AX4272" s="22" t="s">
        <v>782</v>
      </c>
      <c r="AY4272" s="19">
        <v>19402</v>
      </c>
      <c r="AZ4272" s="23">
        <v>19.402000000000001</v>
      </c>
      <c r="BA4272" s="19">
        <v>25.202199999999998</v>
      </c>
      <c r="BB4272" s="14">
        <v>12.012170350126045</v>
      </c>
      <c r="BC4272" s="13">
        <v>2</v>
      </c>
      <c r="BD4272" s="19">
        <v>1100</v>
      </c>
      <c r="BE4272" s="44">
        <v>1.1000000000000001</v>
      </c>
      <c r="BF4272" s="19">
        <v>2.0516791077283179</v>
      </c>
      <c r="BG4272" s="14">
        <v>0.97789553871595181</v>
      </c>
      <c r="BH4272" s="22">
        <v>216</v>
      </c>
      <c r="BI4272" s="23">
        <v>22.807923000000002</v>
      </c>
      <c r="BJ4272" s="23">
        <v>29.301538731728318</v>
      </c>
      <c r="BK4272" s="14">
        <v>13.966045613729628</v>
      </c>
      <c r="BL4272" t="s">
        <v>729</v>
      </c>
    </row>
    <row r="4273" spans="1:64">
      <c r="A4273" t="s">
        <v>5447</v>
      </c>
      <c r="B4273" t="s">
        <v>5444</v>
      </c>
      <c r="C4273" t="s">
        <v>729</v>
      </c>
      <c r="D4273" t="s">
        <v>942</v>
      </c>
      <c r="E4273">
        <v>2017</v>
      </c>
      <c r="F4273" s="23">
        <v>97.95</v>
      </c>
      <c r="G4273" s="23">
        <v>16.149999999999999</v>
      </c>
      <c r="H4273" s="22">
        <v>24335</v>
      </c>
      <c r="I4273" s="34">
        <v>191.15167963794823</v>
      </c>
      <c r="J4273" s="13">
        <v>0</v>
      </c>
      <c r="K4273" s="13">
        <v>0</v>
      </c>
      <c r="L4273" s="19">
        <v>0</v>
      </c>
      <c r="M4273" s="19">
        <v>0</v>
      </c>
      <c r="N4273" s="19">
        <v>0</v>
      </c>
      <c r="O4273" s="17">
        <v>0</v>
      </c>
      <c r="P4273" s="13">
        <v>0</v>
      </c>
      <c r="Q4273" s="13">
        <v>0</v>
      </c>
      <c r="R4273" s="19">
        <v>0</v>
      </c>
      <c r="S4273" s="19">
        <v>0</v>
      </c>
      <c r="T4273" s="19">
        <v>0</v>
      </c>
      <c r="U4273" s="17">
        <v>0</v>
      </c>
      <c r="V4273" s="13">
        <v>0</v>
      </c>
      <c r="W4273" s="13">
        <v>0</v>
      </c>
      <c r="X4273" s="19">
        <v>0</v>
      </c>
      <c r="Y4273" s="19">
        <v>0</v>
      </c>
      <c r="Z4273" s="19">
        <v>0</v>
      </c>
      <c r="AA4273" s="14">
        <v>0</v>
      </c>
      <c r="AB4273" s="13">
        <v>1</v>
      </c>
      <c r="AC4273" s="22" t="s">
        <v>782</v>
      </c>
      <c r="AD4273" s="19">
        <v>0</v>
      </c>
      <c r="AE4273" s="19">
        <v>0</v>
      </c>
      <c r="AF4273" s="19">
        <v>0.19389300000000001</v>
      </c>
      <c r="AG4273" s="14">
        <v>0.10143410738908702</v>
      </c>
      <c r="AH4273" s="22" t="s">
        <v>782</v>
      </c>
      <c r="AI4273" s="23" t="s">
        <v>782</v>
      </c>
      <c r="AJ4273" s="23" t="s">
        <v>782</v>
      </c>
      <c r="AK4273" s="23" t="s">
        <v>782</v>
      </c>
      <c r="AL4273" s="14" t="s">
        <v>782</v>
      </c>
      <c r="AM4273" s="22" t="s">
        <v>782</v>
      </c>
      <c r="AN4273" s="23" t="s">
        <v>782</v>
      </c>
      <c r="AO4273" s="23" t="s">
        <v>782</v>
      </c>
      <c r="AP4273" s="23" t="s">
        <v>782</v>
      </c>
      <c r="AQ4273" s="14" t="s">
        <v>782</v>
      </c>
      <c r="AR4273" s="13">
        <v>222</v>
      </c>
      <c r="AS4273" s="19">
        <v>2408.5330000000004</v>
      </c>
      <c r="AT4273" s="19">
        <v>2.4085329999999985</v>
      </c>
      <c r="AU4273" s="19">
        <v>2.1387773040000018</v>
      </c>
      <c r="AV4273" s="14">
        <v>1.1188901442304684</v>
      </c>
      <c r="AW4273" s="13">
        <v>3</v>
      </c>
      <c r="AX4273" s="22" t="s">
        <v>782</v>
      </c>
      <c r="AY4273" s="19">
        <v>17641.959694000001</v>
      </c>
      <c r="AZ4273" s="19">
        <v>17.641959694000001</v>
      </c>
      <c r="BA4273" s="19">
        <v>28.368271187952001</v>
      </c>
      <c r="BB4273" s="14">
        <v>14.840712486378912</v>
      </c>
      <c r="BC4273" s="13">
        <v>2</v>
      </c>
      <c r="BD4273" s="19">
        <v>1100</v>
      </c>
      <c r="BE4273" s="19">
        <v>1.1000000000000001</v>
      </c>
      <c r="BF4273" s="19">
        <v>2.0516791077283179</v>
      </c>
      <c r="BG4273" s="14">
        <v>1.0733251790485496</v>
      </c>
      <c r="BH4273" s="22">
        <v>228</v>
      </c>
      <c r="BI4273" s="23">
        <v>21.150492694</v>
      </c>
      <c r="BJ4273" s="23">
        <v>32.752620599680327</v>
      </c>
      <c r="BK4273" s="14">
        <v>17.134361917047016</v>
      </c>
      <c r="BL4273" t="s">
        <v>729</v>
      </c>
    </row>
    <row r="4274" spans="1:64">
      <c r="A4274" t="s">
        <v>5448</v>
      </c>
      <c r="B4274" t="s">
        <v>5444</v>
      </c>
      <c r="C4274" t="s">
        <v>729</v>
      </c>
      <c r="D4274" t="s">
        <v>942</v>
      </c>
      <c r="E4274">
        <v>2018</v>
      </c>
      <c r="F4274" s="23">
        <v>97.95</v>
      </c>
      <c r="G4274" s="23">
        <v>16.18</v>
      </c>
      <c r="H4274" s="22">
        <v>24367</v>
      </c>
      <c r="I4274" s="34">
        <v>191.165265400538</v>
      </c>
      <c r="J4274" s="13">
        <v>0</v>
      </c>
      <c r="K4274" s="13">
        <v>0</v>
      </c>
      <c r="L4274" s="19">
        <v>0</v>
      </c>
      <c r="M4274" s="19">
        <v>0</v>
      </c>
      <c r="N4274" s="19">
        <v>0</v>
      </c>
      <c r="O4274" s="17">
        <v>0</v>
      </c>
      <c r="P4274" s="13">
        <v>0</v>
      </c>
      <c r="Q4274" s="13">
        <v>0</v>
      </c>
      <c r="R4274" s="19">
        <v>0</v>
      </c>
      <c r="S4274" s="19">
        <v>0</v>
      </c>
      <c r="T4274" s="19">
        <v>0</v>
      </c>
      <c r="U4274" s="17">
        <v>0</v>
      </c>
      <c r="V4274" s="13">
        <v>0</v>
      </c>
      <c r="W4274" s="13">
        <v>0</v>
      </c>
      <c r="X4274" s="19">
        <v>0</v>
      </c>
      <c r="Y4274" s="19">
        <v>0</v>
      </c>
      <c r="Z4274" s="19">
        <v>0</v>
      </c>
      <c r="AA4274" s="14">
        <v>0</v>
      </c>
      <c r="AB4274" s="13">
        <v>1</v>
      </c>
      <c r="AC4274" s="22" t="s">
        <v>782</v>
      </c>
      <c r="AD4274" s="19">
        <v>0</v>
      </c>
      <c r="AE4274" s="19">
        <v>0</v>
      </c>
      <c r="AF4274" s="19">
        <v>0</v>
      </c>
      <c r="AG4274" s="14">
        <v>0</v>
      </c>
      <c r="AH4274" s="22" t="s">
        <v>782</v>
      </c>
      <c r="AI4274" s="23" t="s">
        <v>782</v>
      </c>
      <c r="AJ4274" s="23" t="s">
        <v>782</v>
      </c>
      <c r="AK4274" s="23" t="s">
        <v>782</v>
      </c>
      <c r="AL4274" s="14" t="s">
        <v>782</v>
      </c>
      <c r="AM4274" s="22" t="s">
        <v>782</v>
      </c>
      <c r="AN4274" s="23" t="s">
        <v>782</v>
      </c>
      <c r="AO4274" s="23" t="s">
        <v>782</v>
      </c>
      <c r="AP4274" s="23" t="s">
        <v>782</v>
      </c>
      <c r="AQ4274" s="14" t="s">
        <v>782</v>
      </c>
      <c r="AR4274" s="13">
        <v>237</v>
      </c>
      <c r="AS4274" s="19">
        <v>2557.5480000000002</v>
      </c>
      <c r="AT4274" s="19">
        <v>2.5575479999999988</v>
      </c>
      <c r="AU4274" s="19">
        <v>2.2711026240000027</v>
      </c>
      <c r="AV4274" s="14">
        <v>1.1880310051313385</v>
      </c>
      <c r="AW4274" s="13">
        <v>3</v>
      </c>
      <c r="AX4274" s="22" t="s">
        <v>782</v>
      </c>
      <c r="AY4274" s="19">
        <v>19402</v>
      </c>
      <c r="AZ4274" s="19">
        <v>19.401999999999997</v>
      </c>
      <c r="BA4274" s="19">
        <v>25.202199999999998</v>
      </c>
      <c r="BB4274" s="14">
        <v>13.183461936557993</v>
      </c>
      <c r="BC4274" s="13">
        <v>2</v>
      </c>
      <c r="BD4274" s="19">
        <v>1100</v>
      </c>
      <c r="BE4274" s="19">
        <v>1.1000000000000001</v>
      </c>
      <c r="BF4274" s="19">
        <v>1.9477874051733857</v>
      </c>
      <c r="BG4274" s="14">
        <v>1.0189023623576672</v>
      </c>
      <c r="BH4274" s="22">
        <v>243</v>
      </c>
      <c r="BI4274" s="23">
        <v>23.059547999999999</v>
      </c>
      <c r="BJ4274" s="23">
        <v>29.421090029173385</v>
      </c>
      <c r="BK4274" s="14">
        <v>15.390395304047001</v>
      </c>
      <c r="BL4274" t="s">
        <v>729</v>
      </c>
    </row>
    <row r="4275" spans="1:64">
      <c r="A4275" t="s">
        <v>5449</v>
      </c>
      <c r="B4275" t="s">
        <v>5444</v>
      </c>
      <c r="C4275" t="s">
        <v>729</v>
      </c>
      <c r="D4275" t="s">
        <v>942</v>
      </c>
      <c r="E4275">
        <v>2019</v>
      </c>
      <c r="F4275" s="23">
        <v>97.95</v>
      </c>
      <c r="G4275" s="23">
        <v>16.23</v>
      </c>
      <c r="H4275" s="22">
        <v>24264</v>
      </c>
      <c r="I4275" s="34">
        <v>195.39635271996315</v>
      </c>
      <c r="J4275" s="22">
        <v>0</v>
      </c>
      <c r="K4275" s="22">
        <v>0</v>
      </c>
      <c r="L4275" s="23">
        <v>0</v>
      </c>
      <c r="M4275" s="23">
        <v>0</v>
      </c>
      <c r="N4275" s="23">
        <v>0</v>
      </c>
      <c r="O4275" s="14">
        <v>0</v>
      </c>
      <c r="P4275" s="22">
        <v>0</v>
      </c>
      <c r="Q4275" s="22">
        <v>0</v>
      </c>
      <c r="R4275" s="23">
        <v>0</v>
      </c>
      <c r="S4275" s="23">
        <v>0</v>
      </c>
      <c r="T4275" s="23">
        <v>0</v>
      </c>
      <c r="U4275" s="14">
        <v>0</v>
      </c>
      <c r="V4275" s="22">
        <v>0</v>
      </c>
      <c r="W4275" s="22">
        <v>0</v>
      </c>
      <c r="X4275" s="23">
        <v>0</v>
      </c>
      <c r="Y4275" s="23">
        <v>0</v>
      </c>
      <c r="Z4275" s="23">
        <v>0</v>
      </c>
      <c r="AA4275" s="14">
        <v>0</v>
      </c>
      <c r="AB4275" s="22">
        <v>1</v>
      </c>
      <c r="AC4275" s="22">
        <v>1</v>
      </c>
      <c r="AD4275" s="23" t="s">
        <v>984</v>
      </c>
      <c r="AE4275" s="23" t="s">
        <v>984</v>
      </c>
      <c r="AF4275" s="23">
        <v>0</v>
      </c>
      <c r="AG4275" s="14">
        <v>0</v>
      </c>
      <c r="AH4275" s="22">
        <v>0</v>
      </c>
      <c r="AI4275" s="23">
        <v>0</v>
      </c>
      <c r="AJ4275" s="23">
        <v>0</v>
      </c>
      <c r="AK4275" s="23">
        <v>0</v>
      </c>
      <c r="AL4275" s="14">
        <v>0</v>
      </c>
      <c r="AM4275" s="22">
        <v>259</v>
      </c>
      <c r="AN4275" s="23">
        <v>2975.8029999999999</v>
      </c>
      <c r="AO4275" s="23">
        <v>2.9758029999999986</v>
      </c>
      <c r="AP4275" s="23">
        <v>2.6425130640000036</v>
      </c>
      <c r="AQ4275" s="14">
        <v>1.3523860743640304</v>
      </c>
      <c r="AR4275" s="22">
        <v>259</v>
      </c>
      <c r="AS4275" s="23">
        <v>2975.8029999999999</v>
      </c>
      <c r="AT4275" s="23">
        <v>2.9758029999999986</v>
      </c>
      <c r="AU4275" s="23">
        <v>2.6425130640000036</v>
      </c>
      <c r="AV4275" s="14">
        <v>1.3523860743640304</v>
      </c>
      <c r="AW4275" s="22">
        <v>3</v>
      </c>
      <c r="AX4275" s="22" t="s">
        <v>782</v>
      </c>
      <c r="AY4275" s="23">
        <v>19402</v>
      </c>
      <c r="AZ4275" s="23">
        <v>19.401999999999997</v>
      </c>
      <c r="BA4275" s="23">
        <v>25.202199999999998</v>
      </c>
      <c r="BB4275" s="14">
        <v>12.897988958943937</v>
      </c>
      <c r="BC4275" s="22">
        <v>2</v>
      </c>
      <c r="BD4275" s="23">
        <v>1100</v>
      </c>
      <c r="BE4275" s="23">
        <v>1.1000000000000001</v>
      </c>
      <c r="BF4275" s="23">
        <v>1.7895376742445195</v>
      </c>
      <c r="BG4275" s="14">
        <v>0.91585009102459414</v>
      </c>
      <c r="BH4275" s="22">
        <v>265</v>
      </c>
      <c r="BI4275" s="23">
        <v>23.477802999999998</v>
      </c>
      <c r="BJ4275" s="23">
        <v>29.634250738244521</v>
      </c>
      <c r="BK4275" s="14">
        <v>15.166225124332563</v>
      </c>
      <c r="BL4275" t="s">
        <v>729</v>
      </c>
    </row>
    <row r="4276" spans="1:64">
      <c r="A4276" t="s">
        <v>5450</v>
      </c>
      <c r="B4276" t="s">
        <v>5444</v>
      </c>
      <c r="C4276" t="s">
        <v>729</v>
      </c>
      <c r="D4276" t="s">
        <v>942</v>
      </c>
      <c r="E4276">
        <v>2020</v>
      </c>
      <c r="F4276" s="23">
        <v>97.92</v>
      </c>
      <c r="G4276" s="23">
        <v>16.350000000000001</v>
      </c>
      <c r="H4276" s="22">
        <v>24330</v>
      </c>
      <c r="I4276" s="34">
        <v>195.37974087152546</v>
      </c>
      <c r="J4276" s="22">
        <v>0</v>
      </c>
      <c r="K4276" s="22">
        <v>0</v>
      </c>
      <c r="L4276" s="23">
        <v>0</v>
      </c>
      <c r="M4276" s="23">
        <v>0</v>
      </c>
      <c r="N4276" s="23">
        <v>0</v>
      </c>
      <c r="O4276" s="14">
        <v>0</v>
      </c>
      <c r="P4276" s="22">
        <v>0</v>
      </c>
      <c r="Q4276" s="22">
        <v>0</v>
      </c>
      <c r="R4276" s="23">
        <v>0</v>
      </c>
      <c r="S4276" s="23">
        <v>0</v>
      </c>
      <c r="T4276" s="23">
        <v>0</v>
      </c>
      <c r="U4276" s="14">
        <v>0</v>
      </c>
      <c r="V4276" s="22">
        <v>0</v>
      </c>
      <c r="W4276" s="22">
        <v>0</v>
      </c>
      <c r="X4276" s="23">
        <v>0</v>
      </c>
      <c r="Y4276" s="23">
        <v>0</v>
      </c>
      <c r="Z4276" s="23">
        <v>0</v>
      </c>
      <c r="AA4276" s="14">
        <v>0</v>
      </c>
      <c r="AB4276" s="22">
        <v>1</v>
      </c>
      <c r="AC4276" s="22">
        <v>1</v>
      </c>
      <c r="AD4276" s="23" t="s">
        <v>984</v>
      </c>
      <c r="AE4276" s="23" t="s">
        <v>984</v>
      </c>
      <c r="AF4276" s="23">
        <v>0</v>
      </c>
      <c r="AG4276" s="14">
        <v>0</v>
      </c>
      <c r="AH4276" s="22">
        <v>1</v>
      </c>
      <c r="AI4276" s="23">
        <v>3.24</v>
      </c>
      <c r="AJ4276" s="23">
        <v>3.2400000000000003E-3</v>
      </c>
      <c r="AK4276" s="23">
        <v>2.8771200000000004E-3</v>
      </c>
      <c r="AL4276" s="14">
        <v>1.4725784706060639E-3</v>
      </c>
      <c r="AM4276" s="22">
        <v>311</v>
      </c>
      <c r="AN4276" s="23">
        <v>3616.4429999999998</v>
      </c>
      <c r="AO4276" s="23">
        <v>3.6164429999999994</v>
      </c>
      <c r="AP4276" s="23">
        <v>3.2114013840000037</v>
      </c>
      <c r="AQ4276" s="14">
        <v>1.6436716364117321</v>
      </c>
      <c r="AR4276" s="22">
        <v>312</v>
      </c>
      <c r="AS4276" s="23">
        <v>3619.6829999999995</v>
      </c>
      <c r="AT4276" s="23">
        <v>3.6196829999999993</v>
      </c>
      <c r="AU4276" s="23">
        <v>3.2142785040000037</v>
      </c>
      <c r="AV4276" s="14">
        <v>1.6451442148823376</v>
      </c>
      <c r="AW4276" s="22">
        <v>3</v>
      </c>
      <c r="AX4276" s="22">
        <v>3</v>
      </c>
      <c r="AY4276" s="23">
        <v>19402</v>
      </c>
      <c r="AZ4276" s="23">
        <v>19.401999999999997</v>
      </c>
      <c r="BA4276" s="23">
        <v>25.202199999999998</v>
      </c>
      <c r="BB4276" s="14">
        <v>12.899085589724493</v>
      </c>
      <c r="BC4276" s="22">
        <v>3</v>
      </c>
      <c r="BD4276" s="23">
        <v>1700</v>
      </c>
      <c r="BE4276" s="23">
        <v>1.7</v>
      </c>
      <c r="BF4276" s="23">
        <v>2.8292475078048396</v>
      </c>
      <c r="BG4276" s="14">
        <v>1.448076190082189</v>
      </c>
      <c r="BH4276" s="22">
        <v>319</v>
      </c>
      <c r="BI4276" s="23">
        <v>24.721682999999995</v>
      </c>
      <c r="BJ4276" s="23">
        <v>31.245726011804841</v>
      </c>
      <c r="BK4276" s="14">
        <v>15.992305994689019</v>
      </c>
      <c r="BL4276" t="s">
        <v>729</v>
      </c>
    </row>
    <row r="4277" spans="1:64">
      <c r="A4277" t="s">
        <v>5451</v>
      </c>
      <c r="B4277" t="s">
        <v>5444</v>
      </c>
      <c r="C4277" t="s">
        <v>729</v>
      </c>
      <c r="D4277" t="s">
        <v>942</v>
      </c>
      <c r="E4277">
        <v>2021</v>
      </c>
      <c r="F4277" s="23">
        <v>97.92</v>
      </c>
      <c r="G4277" s="23">
        <v>16.54</v>
      </c>
      <c r="H4277" s="22">
        <v>24207</v>
      </c>
      <c r="I4277" s="34">
        <v>182.42</v>
      </c>
      <c r="J4277" s="22">
        <v>0</v>
      </c>
      <c r="K4277" s="22">
        <v>0</v>
      </c>
      <c r="L4277" s="23">
        <v>0</v>
      </c>
      <c r="M4277" s="23">
        <v>0</v>
      </c>
      <c r="N4277" s="23">
        <v>0</v>
      </c>
      <c r="O4277" s="14">
        <v>0</v>
      </c>
      <c r="P4277" s="22">
        <v>0</v>
      </c>
      <c r="Q4277" s="22">
        <v>0</v>
      </c>
      <c r="R4277" s="23">
        <v>0</v>
      </c>
      <c r="S4277" s="23">
        <v>0</v>
      </c>
      <c r="T4277" s="23">
        <v>0</v>
      </c>
      <c r="U4277" s="14">
        <v>0</v>
      </c>
      <c r="V4277" s="22">
        <v>0</v>
      </c>
      <c r="W4277" s="22">
        <v>0</v>
      </c>
      <c r="X4277" s="23">
        <v>0</v>
      </c>
      <c r="Y4277" s="23">
        <v>0</v>
      </c>
      <c r="Z4277" s="23">
        <v>0</v>
      </c>
      <c r="AA4277" s="14">
        <v>0</v>
      </c>
      <c r="AB4277" s="22">
        <v>1</v>
      </c>
      <c r="AC4277" s="22">
        <v>1</v>
      </c>
      <c r="AD4277" s="23">
        <v>0</v>
      </c>
      <c r="AE4277" s="23">
        <v>0</v>
      </c>
      <c r="AF4277" s="23">
        <v>0</v>
      </c>
      <c r="AG4277" s="14">
        <v>0</v>
      </c>
      <c r="AH4277" s="22">
        <v>2</v>
      </c>
      <c r="AI4277" s="23">
        <v>62.04</v>
      </c>
      <c r="AJ4277" s="23">
        <v>6.2039999999999998E-2</v>
      </c>
      <c r="AK4277" s="23">
        <v>5.5514813000000003E-2</v>
      </c>
      <c r="AL4277" s="14">
        <v>0.03</v>
      </c>
      <c r="AM4277" s="22">
        <v>370</v>
      </c>
      <c r="AN4277" s="23">
        <v>4265.5879999999997</v>
      </c>
      <c r="AO4277" s="23">
        <v>4.2655880000000002</v>
      </c>
      <c r="AP4277" s="23">
        <v>3.8169458779999998</v>
      </c>
      <c r="AQ4277" s="14">
        <v>2.09</v>
      </c>
      <c r="AR4277" s="22">
        <v>372</v>
      </c>
      <c r="AS4277" s="23">
        <v>4327.6279999999997</v>
      </c>
      <c r="AT4277" s="23">
        <v>4.3276279999999998</v>
      </c>
      <c r="AU4277" s="23">
        <v>3.8724606910000001</v>
      </c>
      <c r="AV4277" s="14">
        <v>2.12</v>
      </c>
      <c r="AW4277" s="22">
        <v>3</v>
      </c>
      <c r="AX4277" s="22">
        <v>6</v>
      </c>
      <c r="AY4277" s="23">
        <v>17042</v>
      </c>
      <c r="AZ4277" s="23">
        <v>17.042000000000002</v>
      </c>
      <c r="BA4277" s="23">
        <v>26.002199999999998</v>
      </c>
      <c r="BB4277" s="14">
        <v>14.25</v>
      </c>
      <c r="BC4277" s="22">
        <v>3</v>
      </c>
      <c r="BD4277" s="23">
        <v>1700</v>
      </c>
      <c r="BE4277" s="23">
        <v>1.7</v>
      </c>
      <c r="BF4277" s="23">
        <v>2.4473541590000001</v>
      </c>
      <c r="BG4277" s="14">
        <v>1.34</v>
      </c>
      <c r="BH4277" s="22">
        <v>379</v>
      </c>
      <c r="BI4277" s="23">
        <v>23.07</v>
      </c>
      <c r="BJ4277" s="23">
        <v>32.32</v>
      </c>
      <c r="BK4277" s="14">
        <v>17.72</v>
      </c>
      <c r="BL4277" t="s">
        <v>729</v>
      </c>
    </row>
    <row r="4278" spans="1:64">
      <c r="A4278" t="s">
        <v>5452</v>
      </c>
      <c r="B4278" t="s">
        <v>5444</v>
      </c>
      <c r="C4278" t="s">
        <v>729</v>
      </c>
      <c r="D4278" s="111" t="s">
        <v>942</v>
      </c>
      <c r="E4278" s="110">
        <v>2022</v>
      </c>
      <c r="F4278" s="23"/>
      <c r="G4278" s="23"/>
      <c r="H4278" s="22">
        <v>24448</v>
      </c>
      <c r="I4278" s="34">
        <v>177.18781320703829</v>
      </c>
      <c r="J4278" s="22">
        <v>0</v>
      </c>
      <c r="K4278" s="22">
        <v>0</v>
      </c>
      <c r="L4278" s="23">
        <v>0</v>
      </c>
      <c r="M4278" s="23">
        <v>0</v>
      </c>
      <c r="N4278" s="23">
        <v>0</v>
      </c>
      <c r="O4278" s="14">
        <v>0</v>
      </c>
      <c r="P4278" s="22">
        <v>0</v>
      </c>
      <c r="Q4278" s="22">
        <v>0</v>
      </c>
      <c r="R4278" s="23">
        <v>0</v>
      </c>
      <c r="S4278" s="23">
        <v>0</v>
      </c>
      <c r="T4278" s="23">
        <v>0</v>
      </c>
      <c r="U4278" s="14">
        <v>0</v>
      </c>
      <c r="V4278" s="22">
        <v>0</v>
      </c>
      <c r="W4278" s="22">
        <v>0</v>
      </c>
      <c r="X4278" s="23">
        <v>0</v>
      </c>
      <c r="Y4278" s="23">
        <v>0</v>
      </c>
      <c r="Z4278" s="23">
        <v>0</v>
      </c>
      <c r="AA4278" s="14">
        <v>0</v>
      </c>
      <c r="AB4278" s="22">
        <v>1</v>
      </c>
      <c r="AC4278" s="22">
        <v>1</v>
      </c>
      <c r="AD4278" s="23">
        <v>0</v>
      </c>
      <c r="AE4278" s="23">
        <v>0</v>
      </c>
      <c r="AF4278" s="23">
        <v>0</v>
      </c>
      <c r="AG4278" s="14">
        <v>0</v>
      </c>
      <c r="AH4278" s="22">
        <v>3</v>
      </c>
      <c r="AI4278" s="23">
        <v>68.02</v>
      </c>
      <c r="AJ4278" s="23">
        <v>6.8019999999999997E-2</v>
      </c>
      <c r="AK4278" s="23">
        <v>6.9677233719228959E-2</v>
      </c>
      <c r="AL4278" s="14">
        <v>3.9323942464267195E-2</v>
      </c>
      <c r="AM4278" s="22">
        <v>550</v>
      </c>
      <c r="AN4278" s="23">
        <v>6517.4629999999988</v>
      </c>
      <c r="AO4278" s="23">
        <v>6.5174630000000064</v>
      </c>
      <c r="AP4278" s="23">
        <v>6.6762539357163737</v>
      </c>
      <c r="AQ4278" s="14">
        <v>3.767896795427677</v>
      </c>
      <c r="AR4278" s="22">
        <v>553</v>
      </c>
      <c r="AS4278" s="23">
        <v>6585.4830000000002</v>
      </c>
      <c r="AT4278" s="23">
        <v>6.5854830000000097</v>
      </c>
      <c r="AU4278" s="23">
        <v>6.7459311694355995</v>
      </c>
      <c r="AV4278" s="14">
        <v>3.8072207378919423</v>
      </c>
      <c r="AW4278" s="22">
        <v>3</v>
      </c>
      <c r="AX4278" s="22">
        <v>6</v>
      </c>
      <c r="AY4278" s="23">
        <v>17042</v>
      </c>
      <c r="AZ4278" s="23">
        <v>17.042000000000002</v>
      </c>
      <c r="BA4278" s="23">
        <v>26.002200000000002</v>
      </c>
      <c r="BB4278" s="14">
        <v>14.674937022681839</v>
      </c>
      <c r="BC4278" s="22">
        <v>3</v>
      </c>
      <c r="BD4278" s="23">
        <v>2100</v>
      </c>
      <c r="BE4278" s="23">
        <v>2.1</v>
      </c>
      <c r="BF4278" s="23">
        <v>2.8478312276039279</v>
      </c>
      <c r="BG4278" s="14">
        <v>1.6072387688854921</v>
      </c>
      <c r="BH4278" s="22">
        <v>560</v>
      </c>
      <c r="BI4278" s="23">
        <v>25.727483000000014</v>
      </c>
      <c r="BJ4278" s="23">
        <v>35.595962397039528</v>
      </c>
      <c r="BK4278" s="14">
        <v>20.089396529459272</v>
      </c>
      <c r="BL4278" t="s">
        <v>729</v>
      </c>
    </row>
    <row r="4279" spans="1:64">
      <c r="A4279" t="s">
        <v>5453</v>
      </c>
      <c r="B4279" t="s">
        <v>5444</v>
      </c>
      <c r="C4279" t="s">
        <v>729</v>
      </c>
      <c r="D4279" t="s">
        <v>942</v>
      </c>
      <c r="E4279">
        <v>2023</v>
      </c>
      <c r="F4279">
        <v>97.92</v>
      </c>
      <c r="G4279">
        <v>16.63</v>
      </c>
      <c r="H4279">
        <v>23610</v>
      </c>
      <c r="I4279">
        <v>177.18781320703829</v>
      </c>
      <c r="J4279">
        <v>0</v>
      </c>
      <c r="K4279">
        <v>0</v>
      </c>
      <c r="L4279">
        <v>0</v>
      </c>
      <c r="M4279">
        <v>0</v>
      </c>
      <c r="N4279">
        <v>0</v>
      </c>
      <c r="O4279">
        <v>0</v>
      </c>
      <c r="P4279">
        <v>0</v>
      </c>
      <c r="Q4279">
        <v>0</v>
      </c>
      <c r="R4279">
        <v>0</v>
      </c>
      <c r="S4279">
        <v>0</v>
      </c>
      <c r="T4279">
        <v>0</v>
      </c>
      <c r="U4279">
        <v>0</v>
      </c>
      <c r="V4279">
        <v>0</v>
      </c>
      <c r="W4279">
        <v>0</v>
      </c>
      <c r="X4279">
        <v>0</v>
      </c>
      <c r="Y4279">
        <v>0</v>
      </c>
      <c r="Z4279">
        <v>0</v>
      </c>
      <c r="AA4279">
        <v>0</v>
      </c>
      <c r="AB4279">
        <v>1</v>
      </c>
      <c r="AC4279">
        <v>1</v>
      </c>
      <c r="AG4279">
        <v>0</v>
      </c>
      <c r="AH4279">
        <v>4</v>
      </c>
      <c r="AI4279">
        <v>71.14</v>
      </c>
      <c r="AJ4279">
        <v>7.1139999999999995E-2</v>
      </c>
      <c r="AK4279">
        <v>6.6727999999999996E-2</v>
      </c>
      <c r="AL4279">
        <v>4.0679E-2</v>
      </c>
      <c r="AM4279">
        <v>862</v>
      </c>
      <c r="AN4279">
        <v>10767.487999999999</v>
      </c>
      <c r="AO4279">
        <v>10.767488</v>
      </c>
      <c r="AP4279">
        <v>10.099766000000001</v>
      </c>
      <c r="AQ4279">
        <v>5.700034227635479</v>
      </c>
      <c r="AR4279">
        <v>1004</v>
      </c>
      <c r="AS4279">
        <v>10939.202999999899</v>
      </c>
      <c r="AT4279">
        <v>10.9392029999999</v>
      </c>
      <c r="AU4279">
        <v>10.260832781812301</v>
      </c>
      <c r="AV4279">
        <v>5.7909359543948131</v>
      </c>
      <c r="AW4279">
        <v>3</v>
      </c>
      <c r="AX4279">
        <v>6</v>
      </c>
      <c r="AY4279">
        <v>17642</v>
      </c>
      <c r="AZ4279">
        <v>17.641999999999999</v>
      </c>
      <c r="BA4279">
        <v>26.002199999999998</v>
      </c>
      <c r="BB4279">
        <v>14.674937022681837</v>
      </c>
      <c r="BC4279">
        <v>3</v>
      </c>
      <c r="BD4279">
        <v>2100</v>
      </c>
      <c r="BE4279">
        <v>2.1</v>
      </c>
      <c r="BF4279">
        <v>3.400439</v>
      </c>
      <c r="BG4279">
        <v>1.9191156200041228</v>
      </c>
      <c r="BH4279">
        <v>1011</v>
      </c>
      <c r="BI4279">
        <v>30.681202999999901</v>
      </c>
      <c r="BJ4279">
        <v>39.663471781812298</v>
      </c>
      <c r="BK4279">
        <v>22.38498859708077</v>
      </c>
      <c r="BL4279" t="s">
        <v>729</v>
      </c>
    </row>
    <row r="4280" spans="1:64">
      <c r="A4280" t="s">
        <v>5454</v>
      </c>
      <c r="B4280" t="s">
        <v>5444</v>
      </c>
      <c r="C4280" t="s">
        <v>729</v>
      </c>
      <c r="D4280" t="s">
        <v>942</v>
      </c>
      <c r="E4280">
        <v>2024</v>
      </c>
      <c r="F4280">
        <v>97.92</v>
      </c>
      <c r="G4280">
        <v>16.66</v>
      </c>
      <c r="H4280">
        <v>23554</v>
      </c>
      <c r="I4280">
        <v>161.51208978044798</v>
      </c>
      <c r="J4280">
        <v>0</v>
      </c>
      <c r="K4280">
        <v>0</v>
      </c>
      <c r="L4280">
        <v>0</v>
      </c>
      <c r="M4280">
        <v>0</v>
      </c>
      <c r="N4280">
        <v>0</v>
      </c>
      <c r="O4280">
        <v>0</v>
      </c>
      <c r="P4280">
        <v>0</v>
      </c>
      <c r="Q4280">
        <v>0</v>
      </c>
      <c r="R4280">
        <v>0</v>
      </c>
      <c r="S4280">
        <v>0</v>
      </c>
      <c r="T4280">
        <v>0</v>
      </c>
      <c r="U4280">
        <v>0</v>
      </c>
      <c r="V4280">
        <v>0</v>
      </c>
      <c r="W4280">
        <v>0</v>
      </c>
      <c r="X4280">
        <v>0</v>
      </c>
      <c r="Y4280">
        <v>0</v>
      </c>
      <c r="Z4280">
        <v>0</v>
      </c>
      <c r="AA4280">
        <v>0</v>
      </c>
      <c r="AB4280">
        <v>1</v>
      </c>
      <c r="AC4280">
        <v>1</v>
      </c>
      <c r="AD4280">
        <v>130.03159442060087</v>
      </c>
      <c r="AE4280">
        <v>0.13003159442060086</v>
      </c>
      <c r="AF4280">
        <v>0.181784169</v>
      </c>
      <c r="AG4280">
        <v>0.11255143144213473</v>
      </c>
      <c r="AH4280">
        <v>6</v>
      </c>
      <c r="AI4280">
        <v>482.36500000000001</v>
      </c>
      <c r="AJ4280">
        <v>0.48236500000000004</v>
      </c>
      <c r="AK4280">
        <v>0.43506612602255867</v>
      </c>
      <c r="AL4280">
        <v>0.26937062520456967</v>
      </c>
      <c r="AM4280">
        <v>1131</v>
      </c>
      <c r="AN4280">
        <v>14375.997999999994</v>
      </c>
      <c r="AO4280">
        <v>14.375997999999974</v>
      </c>
      <c r="AP4280">
        <v>12.966342412007601</v>
      </c>
      <c r="AQ4280">
        <v>8.0280940142830435</v>
      </c>
      <c r="AR4280">
        <v>1420</v>
      </c>
      <c r="AS4280">
        <v>15109.007999999991</v>
      </c>
      <c r="AT4280">
        <v>15.109007999999982</v>
      </c>
      <c r="AU4280">
        <v>13.627476244345731</v>
      </c>
      <c r="AV4280">
        <v>8.4374341653744231</v>
      </c>
      <c r="AW4280">
        <v>3</v>
      </c>
      <c r="AX4280">
        <v>6</v>
      </c>
      <c r="AY4280">
        <v>17642</v>
      </c>
      <c r="AZ4280">
        <v>17.641999999999999</v>
      </c>
      <c r="BA4280">
        <v>26.002200000000002</v>
      </c>
      <c r="BB4280">
        <v>16.099228259225782</v>
      </c>
      <c r="BC4280">
        <v>3</v>
      </c>
      <c r="BD4280">
        <v>2100</v>
      </c>
      <c r="BE4280">
        <v>2.1</v>
      </c>
      <c r="BF4280">
        <v>2.9870371474122992</v>
      </c>
      <c r="BG4280">
        <v>1.8494201588702981</v>
      </c>
      <c r="BH4280">
        <v>1427</v>
      </c>
      <c r="BI4280">
        <v>34.981039594420587</v>
      </c>
      <c r="BJ4280">
        <v>42.798497560758037</v>
      </c>
      <c r="BK4280">
        <v>26.498634014912643</v>
      </c>
      <c r="BL4280" t="s">
        <v>729</v>
      </c>
    </row>
    <row r="4281" spans="1:64">
      <c r="A4281" t="s">
        <v>5455</v>
      </c>
      <c r="B4281" t="s">
        <v>5456</v>
      </c>
      <c r="C4281" t="s">
        <v>730</v>
      </c>
      <c r="D4281" t="s">
        <v>942</v>
      </c>
      <c r="E4281">
        <v>2012</v>
      </c>
      <c r="F4281" s="23">
        <v>67.11</v>
      </c>
      <c r="G4281" s="23">
        <v>10.95</v>
      </c>
      <c r="H4281" s="22">
        <v>11787</v>
      </c>
      <c r="I4281" s="34">
        <v>97.574141999999995</v>
      </c>
      <c r="J4281" s="22">
        <v>0</v>
      </c>
      <c r="K4281" s="22" t="s">
        <v>782</v>
      </c>
      <c r="L4281" s="23">
        <v>0</v>
      </c>
      <c r="M4281" s="23">
        <v>0</v>
      </c>
      <c r="N4281" s="23">
        <v>0</v>
      </c>
      <c r="O4281" s="14">
        <v>0</v>
      </c>
      <c r="P4281" s="22">
        <v>0</v>
      </c>
      <c r="Q4281" s="22" t="s">
        <v>782</v>
      </c>
      <c r="R4281" s="23">
        <v>0</v>
      </c>
      <c r="S4281" s="23">
        <v>0</v>
      </c>
      <c r="T4281" s="23">
        <v>0</v>
      </c>
      <c r="U4281" s="14">
        <v>0</v>
      </c>
      <c r="V4281" s="22">
        <v>0</v>
      </c>
      <c r="W4281" s="22" t="s">
        <v>782</v>
      </c>
      <c r="X4281" s="23">
        <v>0</v>
      </c>
      <c r="Y4281" s="23">
        <v>0</v>
      </c>
      <c r="Z4281" s="23">
        <v>0</v>
      </c>
      <c r="AA4281" s="14">
        <v>0</v>
      </c>
      <c r="AB4281" s="22">
        <v>0</v>
      </c>
      <c r="AC4281" s="22" t="s">
        <v>782</v>
      </c>
      <c r="AD4281" s="23">
        <v>0</v>
      </c>
      <c r="AE4281" s="23">
        <v>0</v>
      </c>
      <c r="AF4281" s="23">
        <v>0</v>
      </c>
      <c r="AG4281" s="14">
        <v>0</v>
      </c>
      <c r="AH4281" s="22" t="s">
        <v>782</v>
      </c>
      <c r="AI4281" s="23" t="s">
        <v>782</v>
      </c>
      <c r="AJ4281" s="23" t="s">
        <v>782</v>
      </c>
      <c r="AK4281" s="23" t="s">
        <v>782</v>
      </c>
      <c r="AL4281" s="14" t="s">
        <v>782</v>
      </c>
      <c r="AM4281" s="22" t="s">
        <v>782</v>
      </c>
      <c r="AN4281" s="23" t="s">
        <v>782</v>
      </c>
      <c r="AO4281" s="23" t="s">
        <v>782</v>
      </c>
      <c r="AP4281" s="23" t="s">
        <v>782</v>
      </c>
      <c r="AQ4281" s="14" t="s">
        <v>782</v>
      </c>
      <c r="AR4281" s="22">
        <v>189</v>
      </c>
      <c r="AS4281" s="23">
        <v>2627.4449999999993</v>
      </c>
      <c r="AT4281" s="23">
        <v>2.6274449999999994</v>
      </c>
      <c r="AU4281" s="23">
        <v>2.2091410000000002</v>
      </c>
      <c r="AV4281" s="14">
        <v>2.264063977113937</v>
      </c>
      <c r="AW4281" s="22">
        <v>0</v>
      </c>
      <c r="AX4281" s="22" t="s">
        <v>782</v>
      </c>
      <c r="AY4281" s="23">
        <v>0</v>
      </c>
      <c r="AZ4281" s="23">
        <v>0</v>
      </c>
      <c r="BA4281" s="23">
        <v>0</v>
      </c>
      <c r="BB4281" s="14">
        <v>0</v>
      </c>
      <c r="BC4281" s="22">
        <v>0</v>
      </c>
      <c r="BD4281" s="23">
        <v>0</v>
      </c>
      <c r="BE4281" s="23">
        <v>0</v>
      </c>
      <c r="BF4281" s="23">
        <v>0</v>
      </c>
      <c r="BG4281" s="14">
        <v>0</v>
      </c>
      <c r="BH4281" s="22">
        <v>189</v>
      </c>
      <c r="BI4281" s="23">
        <v>2.6274449999999994</v>
      </c>
      <c r="BJ4281" s="23">
        <v>2.2091410000000002</v>
      </c>
      <c r="BK4281" s="14">
        <v>2.264063977113937</v>
      </c>
      <c r="BL4281" t="s">
        <v>730</v>
      </c>
    </row>
    <row r="4282" spans="1:64">
      <c r="A4282" t="s">
        <v>5457</v>
      </c>
      <c r="B4282" t="s">
        <v>5456</v>
      </c>
      <c r="C4282" t="s">
        <v>730</v>
      </c>
      <c r="D4282" t="s">
        <v>942</v>
      </c>
      <c r="E4282">
        <v>2015</v>
      </c>
      <c r="F4282" s="23">
        <v>67.11</v>
      </c>
      <c r="G4282" s="23">
        <v>10.9</v>
      </c>
      <c r="H4282" s="22">
        <v>11874</v>
      </c>
      <c r="I4282" s="34">
        <v>96.062891815205916</v>
      </c>
      <c r="J4282" s="13">
        <v>0</v>
      </c>
      <c r="K4282" s="13">
        <v>0</v>
      </c>
      <c r="L4282" s="19">
        <v>0</v>
      </c>
      <c r="M4282" s="35">
        <v>0</v>
      </c>
      <c r="N4282" s="19">
        <v>0</v>
      </c>
      <c r="O4282" s="17">
        <v>0</v>
      </c>
      <c r="P4282" s="36">
        <v>0</v>
      </c>
      <c r="Q4282" s="37">
        <v>0</v>
      </c>
      <c r="R4282" s="38">
        <v>0</v>
      </c>
      <c r="S4282" s="27">
        <v>0</v>
      </c>
      <c r="T4282" s="23">
        <v>0</v>
      </c>
      <c r="U4282" s="17">
        <v>0</v>
      </c>
      <c r="V4282" s="22">
        <v>0</v>
      </c>
      <c r="W4282" s="22">
        <v>0</v>
      </c>
      <c r="X4282" s="23">
        <v>0</v>
      </c>
      <c r="Y4282" s="27">
        <v>0</v>
      </c>
      <c r="Z4282" s="27">
        <v>0</v>
      </c>
      <c r="AA4282" s="14">
        <v>0</v>
      </c>
      <c r="AB4282" s="39">
        <v>0</v>
      </c>
      <c r="AC4282" s="22" t="s">
        <v>782</v>
      </c>
      <c r="AD4282" s="23">
        <v>0</v>
      </c>
      <c r="AE4282" s="23">
        <v>0</v>
      </c>
      <c r="AF4282" s="23">
        <v>0</v>
      </c>
      <c r="AG4282" s="14">
        <v>0</v>
      </c>
      <c r="AH4282" s="22" t="s">
        <v>782</v>
      </c>
      <c r="AI4282" s="23" t="s">
        <v>782</v>
      </c>
      <c r="AJ4282" s="23" t="s">
        <v>782</v>
      </c>
      <c r="AK4282" s="23" t="s">
        <v>782</v>
      </c>
      <c r="AL4282" s="14" t="s">
        <v>782</v>
      </c>
      <c r="AM4282" s="22" t="s">
        <v>782</v>
      </c>
      <c r="AN4282" s="23" t="s">
        <v>782</v>
      </c>
      <c r="AO4282" s="23" t="s">
        <v>782</v>
      </c>
      <c r="AP4282" s="23" t="s">
        <v>782</v>
      </c>
      <c r="AQ4282" s="14" t="s">
        <v>782</v>
      </c>
      <c r="AR4282" s="40">
        <v>234</v>
      </c>
      <c r="AS4282" s="41">
        <v>3007.8249999999989</v>
      </c>
      <c r="AT4282" s="23">
        <v>3.0078249999999991</v>
      </c>
      <c r="AU4282" s="23">
        <v>2.671438191071454</v>
      </c>
      <c r="AV4282" s="14">
        <v>2.7809262667320502</v>
      </c>
      <c r="AW4282" s="22">
        <v>0</v>
      </c>
      <c r="AX4282" s="22" t="s">
        <v>782</v>
      </c>
      <c r="AY4282" s="23">
        <v>0</v>
      </c>
      <c r="AZ4282" s="23">
        <v>0</v>
      </c>
      <c r="BA4282" s="23">
        <v>0</v>
      </c>
      <c r="BB4282" s="14">
        <v>0</v>
      </c>
      <c r="BC4282" s="42">
        <v>0</v>
      </c>
      <c r="BD4282" s="46">
        <v>0</v>
      </c>
      <c r="BE4282" s="44">
        <v>0</v>
      </c>
      <c r="BF4282" s="23">
        <v>0</v>
      </c>
      <c r="BG4282" s="14">
        <v>0</v>
      </c>
      <c r="BH4282" s="22">
        <v>234</v>
      </c>
      <c r="BI4282" s="23">
        <v>3.0078249999999991</v>
      </c>
      <c r="BJ4282" s="23">
        <v>2.671438191071454</v>
      </c>
      <c r="BK4282" s="14">
        <v>2.7809262667320502</v>
      </c>
      <c r="BL4282" t="s">
        <v>730</v>
      </c>
    </row>
    <row r="4283" spans="1:64">
      <c r="A4283" t="s">
        <v>5458</v>
      </c>
      <c r="B4283" t="s">
        <v>5456</v>
      </c>
      <c r="C4283" t="s">
        <v>730</v>
      </c>
      <c r="D4283" t="s">
        <v>942</v>
      </c>
      <c r="E4283">
        <v>2016</v>
      </c>
      <c r="F4283" s="23">
        <v>67.11</v>
      </c>
      <c r="G4283" s="23">
        <v>10.99</v>
      </c>
      <c r="H4283" s="22">
        <v>11837</v>
      </c>
      <c r="I4283" s="34">
        <v>100.95765495942015</v>
      </c>
      <c r="J4283" s="13">
        <v>0</v>
      </c>
      <c r="K4283" s="13">
        <v>0</v>
      </c>
      <c r="L4283" s="19">
        <v>0</v>
      </c>
      <c r="M4283" s="35">
        <v>0</v>
      </c>
      <c r="N4283" s="19">
        <v>0</v>
      </c>
      <c r="O4283" s="17">
        <v>0</v>
      </c>
      <c r="P4283" s="13">
        <v>0</v>
      </c>
      <c r="Q4283" s="13">
        <v>0</v>
      </c>
      <c r="R4283" s="19">
        <v>0</v>
      </c>
      <c r="S4283" s="27">
        <v>0</v>
      </c>
      <c r="T4283" s="19">
        <v>0</v>
      </c>
      <c r="U4283" s="17">
        <v>0</v>
      </c>
      <c r="V4283" s="13">
        <v>0</v>
      </c>
      <c r="W4283" s="13">
        <v>0</v>
      </c>
      <c r="X4283" s="19">
        <v>0</v>
      </c>
      <c r="Y4283" s="27">
        <v>0</v>
      </c>
      <c r="Z4283" s="19">
        <v>0</v>
      </c>
      <c r="AA4283" s="14">
        <v>0</v>
      </c>
      <c r="AB4283" s="13">
        <v>0</v>
      </c>
      <c r="AC4283" s="22" t="s">
        <v>782</v>
      </c>
      <c r="AD4283" s="19">
        <v>0</v>
      </c>
      <c r="AE4283" s="23">
        <v>0</v>
      </c>
      <c r="AF4283" s="19">
        <v>0</v>
      </c>
      <c r="AG4283" s="14">
        <v>0</v>
      </c>
      <c r="AH4283" s="22" t="s">
        <v>782</v>
      </c>
      <c r="AI4283" s="23" t="s">
        <v>782</v>
      </c>
      <c r="AJ4283" s="23" t="s">
        <v>782</v>
      </c>
      <c r="AK4283" s="23" t="s">
        <v>782</v>
      </c>
      <c r="AL4283" s="14" t="s">
        <v>782</v>
      </c>
      <c r="AM4283" s="22" t="s">
        <v>782</v>
      </c>
      <c r="AN4283" s="23" t="s">
        <v>782</v>
      </c>
      <c r="AO4283" s="23" t="s">
        <v>782</v>
      </c>
      <c r="AP4283" s="23" t="s">
        <v>782</v>
      </c>
      <c r="AQ4283" s="14" t="s">
        <v>782</v>
      </c>
      <c r="AR4283" s="13">
        <v>245</v>
      </c>
      <c r="AS4283" s="19">
        <v>3087.9600000000009</v>
      </c>
      <c r="AT4283" s="23">
        <v>3.0879600000000011</v>
      </c>
      <c r="AU4283" s="19">
        <v>2.7421084800000011</v>
      </c>
      <c r="AV4283" s="14">
        <v>2.7160976362834393</v>
      </c>
      <c r="AW4283" s="13">
        <v>0</v>
      </c>
      <c r="AX4283" s="22" t="s">
        <v>782</v>
      </c>
      <c r="AY4283" s="19">
        <v>0</v>
      </c>
      <c r="AZ4283" s="23">
        <v>0</v>
      </c>
      <c r="BA4283" s="19">
        <v>0</v>
      </c>
      <c r="BB4283" s="14">
        <v>0</v>
      </c>
      <c r="BC4283" s="13">
        <v>0</v>
      </c>
      <c r="BD4283" s="19">
        <v>0</v>
      </c>
      <c r="BE4283" s="44">
        <v>0</v>
      </c>
      <c r="BF4283" s="19">
        <v>0</v>
      </c>
      <c r="BG4283" s="14">
        <v>0</v>
      </c>
      <c r="BH4283" s="22">
        <v>245</v>
      </c>
      <c r="BI4283" s="23">
        <v>3.0879600000000011</v>
      </c>
      <c r="BJ4283" s="23">
        <v>2.7421084800000011</v>
      </c>
      <c r="BK4283" s="14">
        <v>2.7160976362834393</v>
      </c>
      <c r="BL4283" t="s">
        <v>730</v>
      </c>
    </row>
    <row r="4284" spans="1:64">
      <c r="A4284" t="s">
        <v>5459</v>
      </c>
      <c r="B4284" t="s">
        <v>5456</v>
      </c>
      <c r="C4284" t="s">
        <v>730</v>
      </c>
      <c r="D4284" t="s">
        <v>942</v>
      </c>
      <c r="E4284">
        <v>2017</v>
      </c>
      <c r="F4284" s="23">
        <v>67.11</v>
      </c>
      <c r="G4284" s="23">
        <v>11.07</v>
      </c>
      <c r="H4284" s="22">
        <v>11824</v>
      </c>
      <c r="I4284" s="34">
        <v>92.877643724639412</v>
      </c>
      <c r="J4284" s="13">
        <v>0</v>
      </c>
      <c r="K4284" s="13">
        <v>0</v>
      </c>
      <c r="L4284" s="19">
        <v>0</v>
      </c>
      <c r="M4284" s="19">
        <v>0</v>
      </c>
      <c r="N4284" s="19">
        <v>0</v>
      </c>
      <c r="O4284" s="17">
        <v>0</v>
      </c>
      <c r="P4284" s="13">
        <v>0</v>
      </c>
      <c r="Q4284" s="13">
        <v>0</v>
      </c>
      <c r="R4284" s="19">
        <v>0</v>
      </c>
      <c r="S4284" s="19">
        <v>0</v>
      </c>
      <c r="T4284" s="19">
        <v>0</v>
      </c>
      <c r="U4284" s="17">
        <v>0</v>
      </c>
      <c r="V4284" s="13">
        <v>0</v>
      </c>
      <c r="W4284" s="13">
        <v>0</v>
      </c>
      <c r="X4284" s="19">
        <v>0</v>
      </c>
      <c r="Y4284" s="19">
        <v>0</v>
      </c>
      <c r="Z4284" s="19">
        <v>0</v>
      </c>
      <c r="AA4284" s="14">
        <v>0</v>
      </c>
      <c r="AB4284" s="13">
        <v>0</v>
      </c>
      <c r="AC4284" s="22" t="s">
        <v>782</v>
      </c>
      <c r="AD4284" s="19">
        <v>0</v>
      </c>
      <c r="AE4284" s="19">
        <v>0</v>
      </c>
      <c r="AF4284" s="19">
        <v>0</v>
      </c>
      <c r="AG4284" s="14">
        <v>0</v>
      </c>
      <c r="AH4284" s="22" t="s">
        <v>782</v>
      </c>
      <c r="AI4284" s="23" t="s">
        <v>782</v>
      </c>
      <c r="AJ4284" s="23" t="s">
        <v>782</v>
      </c>
      <c r="AK4284" s="23" t="s">
        <v>782</v>
      </c>
      <c r="AL4284" s="14" t="s">
        <v>782</v>
      </c>
      <c r="AM4284" s="22" t="s">
        <v>782</v>
      </c>
      <c r="AN4284" s="23" t="s">
        <v>782</v>
      </c>
      <c r="AO4284" s="23" t="s">
        <v>782</v>
      </c>
      <c r="AP4284" s="23" t="s">
        <v>782</v>
      </c>
      <c r="AQ4284" s="14" t="s">
        <v>782</v>
      </c>
      <c r="AR4284" s="13">
        <v>251</v>
      </c>
      <c r="AS4284" s="19">
        <v>3159.1350000000011</v>
      </c>
      <c r="AT4284" s="19">
        <v>3.1591350000000005</v>
      </c>
      <c r="AU4284" s="19">
        <v>2.8053118800000014</v>
      </c>
      <c r="AV4284" s="14">
        <v>3.0204382534909024</v>
      </c>
      <c r="AW4284" s="13">
        <v>0</v>
      </c>
      <c r="AX4284" s="22" t="s">
        <v>782</v>
      </c>
      <c r="AY4284" s="19">
        <v>0</v>
      </c>
      <c r="AZ4284" s="19">
        <v>0</v>
      </c>
      <c r="BA4284" s="19">
        <v>0</v>
      </c>
      <c r="BB4284" s="14">
        <v>0</v>
      </c>
      <c r="BC4284" s="13">
        <v>0</v>
      </c>
      <c r="BD4284" s="19">
        <v>0</v>
      </c>
      <c r="BE4284" s="19">
        <v>0</v>
      </c>
      <c r="BF4284" s="19">
        <v>0</v>
      </c>
      <c r="BG4284" s="14">
        <v>0</v>
      </c>
      <c r="BH4284" s="22">
        <v>251</v>
      </c>
      <c r="BI4284" s="23">
        <v>3.1591350000000005</v>
      </c>
      <c r="BJ4284" s="23">
        <v>2.8053118800000014</v>
      </c>
      <c r="BK4284" s="14">
        <v>3.0204382534909024</v>
      </c>
      <c r="BL4284" t="s">
        <v>730</v>
      </c>
    </row>
    <row r="4285" spans="1:64">
      <c r="A4285" t="s">
        <v>5460</v>
      </c>
      <c r="B4285" t="s">
        <v>5456</v>
      </c>
      <c r="C4285" t="s">
        <v>730</v>
      </c>
      <c r="D4285" t="s">
        <v>942</v>
      </c>
      <c r="E4285">
        <v>2018</v>
      </c>
      <c r="F4285" s="23">
        <v>67.11</v>
      </c>
      <c r="G4285" s="23">
        <v>11.11</v>
      </c>
      <c r="H4285" s="22">
        <v>11779</v>
      </c>
      <c r="I4285" s="34">
        <v>92.88424483648906</v>
      </c>
      <c r="J4285" s="13">
        <v>0</v>
      </c>
      <c r="K4285" s="13">
        <v>0</v>
      </c>
      <c r="L4285" s="19">
        <v>0</v>
      </c>
      <c r="M4285" s="19">
        <v>0</v>
      </c>
      <c r="N4285" s="19">
        <v>0</v>
      </c>
      <c r="O4285" s="17">
        <v>0</v>
      </c>
      <c r="P4285" s="13">
        <v>0</v>
      </c>
      <c r="Q4285" s="13">
        <v>0</v>
      </c>
      <c r="R4285" s="19">
        <v>0</v>
      </c>
      <c r="S4285" s="19">
        <v>0</v>
      </c>
      <c r="T4285" s="19">
        <v>0</v>
      </c>
      <c r="U4285" s="17">
        <v>0</v>
      </c>
      <c r="V4285" s="13">
        <v>0</v>
      </c>
      <c r="W4285" s="13">
        <v>0</v>
      </c>
      <c r="X4285" s="19">
        <v>0</v>
      </c>
      <c r="Y4285" s="19">
        <v>0</v>
      </c>
      <c r="Z4285" s="19">
        <v>0</v>
      </c>
      <c r="AA4285" s="14">
        <v>0</v>
      </c>
      <c r="AB4285" s="13">
        <v>0</v>
      </c>
      <c r="AC4285" s="22" t="s">
        <v>782</v>
      </c>
      <c r="AD4285" s="19">
        <v>0</v>
      </c>
      <c r="AE4285" s="19">
        <v>0</v>
      </c>
      <c r="AF4285" s="19">
        <v>0</v>
      </c>
      <c r="AG4285" s="14">
        <v>0</v>
      </c>
      <c r="AH4285" s="22" t="s">
        <v>782</v>
      </c>
      <c r="AI4285" s="23" t="s">
        <v>782</v>
      </c>
      <c r="AJ4285" s="23" t="s">
        <v>782</v>
      </c>
      <c r="AK4285" s="23" t="s">
        <v>782</v>
      </c>
      <c r="AL4285" s="14" t="s">
        <v>782</v>
      </c>
      <c r="AM4285" s="22" t="s">
        <v>782</v>
      </c>
      <c r="AN4285" s="23" t="s">
        <v>782</v>
      </c>
      <c r="AO4285" s="23" t="s">
        <v>782</v>
      </c>
      <c r="AP4285" s="23" t="s">
        <v>782</v>
      </c>
      <c r="AQ4285" s="14" t="s">
        <v>782</v>
      </c>
      <c r="AR4285" s="13">
        <v>256</v>
      </c>
      <c r="AS4285" s="19">
        <v>3206.5650000000014</v>
      </c>
      <c r="AT4285" s="19">
        <v>3.2065650000000008</v>
      </c>
      <c r="AU4285" s="19">
        <v>2.8474297200000018</v>
      </c>
      <c r="AV4285" s="14">
        <v>3.0655680357982571</v>
      </c>
      <c r="AW4285" s="13">
        <v>0</v>
      </c>
      <c r="AX4285" s="22" t="s">
        <v>782</v>
      </c>
      <c r="AY4285" s="19">
        <v>0</v>
      </c>
      <c r="AZ4285" s="19">
        <v>0</v>
      </c>
      <c r="BA4285" s="19">
        <v>0</v>
      </c>
      <c r="BB4285" s="14">
        <v>0</v>
      </c>
      <c r="BC4285" s="13">
        <v>0</v>
      </c>
      <c r="BD4285" s="19">
        <v>0</v>
      </c>
      <c r="BE4285" s="19">
        <v>0</v>
      </c>
      <c r="BF4285" s="19">
        <v>0</v>
      </c>
      <c r="BG4285" s="14">
        <v>0</v>
      </c>
      <c r="BH4285" s="22">
        <v>256</v>
      </c>
      <c r="BI4285" s="23">
        <v>3.2065650000000008</v>
      </c>
      <c r="BJ4285" s="23">
        <v>2.8474297200000018</v>
      </c>
      <c r="BK4285" s="14">
        <v>3.0655680357982571</v>
      </c>
      <c r="BL4285" t="s">
        <v>730</v>
      </c>
    </row>
    <row r="4286" spans="1:64">
      <c r="A4286" t="s">
        <v>5461</v>
      </c>
      <c r="B4286" t="s">
        <v>5456</v>
      </c>
      <c r="C4286" t="s">
        <v>730</v>
      </c>
      <c r="D4286" t="s">
        <v>942</v>
      </c>
      <c r="E4286">
        <v>2019</v>
      </c>
      <c r="F4286" s="23">
        <v>67.11</v>
      </c>
      <c r="G4286" s="23">
        <v>11.12</v>
      </c>
      <c r="H4286" s="22">
        <v>11783</v>
      </c>
      <c r="I4286" s="34">
        <v>94.454534357468958</v>
      </c>
      <c r="J4286" s="22">
        <v>0</v>
      </c>
      <c r="K4286" s="22">
        <v>0</v>
      </c>
      <c r="L4286" s="23">
        <v>0</v>
      </c>
      <c r="M4286" s="23">
        <v>0</v>
      </c>
      <c r="N4286" s="23">
        <v>0</v>
      </c>
      <c r="O4286" s="14">
        <v>0</v>
      </c>
      <c r="P4286" s="22">
        <v>0</v>
      </c>
      <c r="Q4286" s="22">
        <v>0</v>
      </c>
      <c r="R4286" s="23">
        <v>0</v>
      </c>
      <c r="S4286" s="23">
        <v>0</v>
      </c>
      <c r="T4286" s="23">
        <v>0</v>
      </c>
      <c r="U4286" s="14">
        <v>0</v>
      </c>
      <c r="V4286" s="22">
        <v>0</v>
      </c>
      <c r="W4286" s="22">
        <v>0</v>
      </c>
      <c r="X4286" s="23">
        <v>0</v>
      </c>
      <c r="Y4286" s="23">
        <v>0</v>
      </c>
      <c r="Z4286" s="23">
        <v>0</v>
      </c>
      <c r="AA4286" s="14">
        <v>0</v>
      </c>
      <c r="AB4286" s="22">
        <v>0</v>
      </c>
      <c r="AC4286" s="22">
        <v>0</v>
      </c>
      <c r="AD4286" s="23">
        <v>0</v>
      </c>
      <c r="AE4286" s="23">
        <v>0</v>
      </c>
      <c r="AF4286" s="23">
        <v>0</v>
      </c>
      <c r="AG4286" s="14">
        <v>0</v>
      </c>
      <c r="AH4286" s="22">
        <v>0</v>
      </c>
      <c r="AI4286" s="23">
        <v>0</v>
      </c>
      <c r="AJ4286" s="23">
        <v>0</v>
      </c>
      <c r="AK4286" s="23">
        <v>0</v>
      </c>
      <c r="AL4286" s="14">
        <v>0</v>
      </c>
      <c r="AM4286" s="22">
        <v>276</v>
      </c>
      <c r="AN4286" s="23">
        <v>3487.3950000000018</v>
      </c>
      <c r="AO4286" s="23">
        <v>3.4873950000000002</v>
      </c>
      <c r="AP4286" s="23">
        <v>3.0968067600000029</v>
      </c>
      <c r="AQ4286" s="14">
        <v>3.2786215940464527</v>
      </c>
      <c r="AR4286" s="22">
        <v>276</v>
      </c>
      <c r="AS4286" s="23">
        <v>3487.3950000000018</v>
      </c>
      <c r="AT4286" s="23">
        <v>3.4873950000000002</v>
      </c>
      <c r="AU4286" s="23">
        <v>3.0968067600000029</v>
      </c>
      <c r="AV4286" s="14">
        <v>3.2786215940464527</v>
      </c>
      <c r="AW4286" s="22">
        <v>0</v>
      </c>
      <c r="AX4286" s="22" t="s">
        <v>782</v>
      </c>
      <c r="AY4286" s="23">
        <v>0</v>
      </c>
      <c r="AZ4286" s="23">
        <v>0</v>
      </c>
      <c r="BA4286" s="23">
        <v>0</v>
      </c>
      <c r="BB4286" s="14">
        <v>0</v>
      </c>
      <c r="BC4286" s="22">
        <v>0</v>
      </c>
      <c r="BD4286" s="23">
        <v>0</v>
      </c>
      <c r="BE4286" s="23">
        <v>0</v>
      </c>
      <c r="BF4286" s="23">
        <v>0</v>
      </c>
      <c r="BG4286" s="14">
        <v>0</v>
      </c>
      <c r="BH4286" s="22">
        <v>276</v>
      </c>
      <c r="BI4286" s="23">
        <v>3.4873950000000002</v>
      </c>
      <c r="BJ4286" s="23">
        <v>3.0968067600000029</v>
      </c>
      <c r="BK4286" s="14">
        <v>3.2786215940464527</v>
      </c>
      <c r="BL4286" t="s">
        <v>730</v>
      </c>
    </row>
    <row r="4287" spans="1:64">
      <c r="A4287" t="s">
        <v>5462</v>
      </c>
      <c r="B4287" t="s">
        <v>5456</v>
      </c>
      <c r="C4287" t="s">
        <v>730</v>
      </c>
      <c r="D4287" t="s">
        <v>942</v>
      </c>
      <c r="E4287">
        <v>2020</v>
      </c>
      <c r="F4287" s="23">
        <v>67.11</v>
      </c>
      <c r="G4287" s="23">
        <v>11.15</v>
      </c>
      <c r="H4287" s="22">
        <v>11640</v>
      </c>
      <c r="I4287" s="34">
        <v>94.879635949933416</v>
      </c>
      <c r="J4287" s="22">
        <v>0</v>
      </c>
      <c r="K4287" s="22">
        <v>0</v>
      </c>
      <c r="L4287" s="23">
        <v>0</v>
      </c>
      <c r="M4287" s="23">
        <v>0</v>
      </c>
      <c r="N4287" s="23">
        <v>0</v>
      </c>
      <c r="O4287" s="14">
        <v>0</v>
      </c>
      <c r="P4287" s="22">
        <v>0</v>
      </c>
      <c r="Q4287" s="22">
        <v>0</v>
      </c>
      <c r="R4287" s="23">
        <v>0</v>
      </c>
      <c r="S4287" s="23">
        <v>0</v>
      </c>
      <c r="T4287" s="23">
        <v>0</v>
      </c>
      <c r="U4287" s="14">
        <v>0</v>
      </c>
      <c r="V4287" s="22">
        <v>0</v>
      </c>
      <c r="W4287" s="22">
        <v>0</v>
      </c>
      <c r="X4287" s="23">
        <v>0</v>
      </c>
      <c r="Y4287" s="23">
        <v>0</v>
      </c>
      <c r="Z4287" s="23">
        <v>0</v>
      </c>
      <c r="AA4287" s="14">
        <v>0</v>
      </c>
      <c r="AB4287" s="22">
        <v>0</v>
      </c>
      <c r="AC4287" s="22">
        <v>0</v>
      </c>
      <c r="AD4287" s="23">
        <v>0</v>
      </c>
      <c r="AE4287" s="23">
        <v>0</v>
      </c>
      <c r="AF4287" s="23">
        <v>0</v>
      </c>
      <c r="AG4287" s="14">
        <v>0</v>
      </c>
      <c r="AH4287" s="22">
        <v>0</v>
      </c>
      <c r="AI4287" s="23">
        <v>0</v>
      </c>
      <c r="AJ4287" s="23">
        <v>0</v>
      </c>
      <c r="AK4287" s="23">
        <v>0</v>
      </c>
      <c r="AL4287" s="14">
        <v>0</v>
      </c>
      <c r="AM4287" s="22">
        <v>300</v>
      </c>
      <c r="AN4287" s="23">
        <v>3762.9550000000017</v>
      </c>
      <c r="AO4287" s="23">
        <v>3.7629550000000003</v>
      </c>
      <c r="AP4287" s="23">
        <v>3.3415040400000047</v>
      </c>
      <c r="AQ4287" s="14">
        <v>3.5218348031639444</v>
      </c>
      <c r="AR4287" s="22">
        <v>300</v>
      </c>
      <c r="AS4287" s="23">
        <v>3762.9550000000017</v>
      </c>
      <c r="AT4287" s="23">
        <v>3.7629550000000003</v>
      </c>
      <c r="AU4287" s="23">
        <v>3.3415040400000047</v>
      </c>
      <c r="AV4287" s="14">
        <v>3.5218348031639444</v>
      </c>
      <c r="AW4287" s="22">
        <v>0</v>
      </c>
      <c r="AX4287" s="22">
        <v>0</v>
      </c>
      <c r="AY4287" s="23">
        <v>0</v>
      </c>
      <c r="AZ4287" s="23">
        <v>0</v>
      </c>
      <c r="BA4287" s="23">
        <v>0</v>
      </c>
      <c r="BB4287" s="14">
        <v>0</v>
      </c>
      <c r="BC4287" s="22">
        <v>0</v>
      </c>
      <c r="BD4287" s="23">
        <v>0</v>
      </c>
      <c r="BE4287" s="23">
        <v>0</v>
      </c>
      <c r="BF4287" s="23">
        <v>0</v>
      </c>
      <c r="BG4287" s="14">
        <v>0</v>
      </c>
      <c r="BH4287" s="22">
        <v>300</v>
      </c>
      <c r="BI4287" s="23">
        <v>3.7629550000000003</v>
      </c>
      <c r="BJ4287" s="23">
        <v>3.3415040400000047</v>
      </c>
      <c r="BK4287" s="14">
        <v>3.5218348031639444</v>
      </c>
      <c r="BL4287" t="s">
        <v>730</v>
      </c>
    </row>
    <row r="4288" spans="1:64">
      <c r="A4288" t="s">
        <v>5463</v>
      </c>
      <c r="B4288" t="s">
        <v>5456</v>
      </c>
      <c r="C4288" t="s">
        <v>730</v>
      </c>
      <c r="D4288" t="s">
        <v>942</v>
      </c>
      <c r="E4288">
        <v>2021</v>
      </c>
      <c r="F4288" s="23">
        <v>67.11</v>
      </c>
      <c r="G4288" s="23">
        <v>11.14</v>
      </c>
      <c r="H4288" s="22">
        <v>11618</v>
      </c>
      <c r="I4288" s="34">
        <v>87.27</v>
      </c>
      <c r="J4288" s="22">
        <v>0</v>
      </c>
      <c r="K4288" s="22">
        <v>0</v>
      </c>
      <c r="L4288" s="23">
        <v>0</v>
      </c>
      <c r="M4288" s="23">
        <v>0</v>
      </c>
      <c r="N4288" s="23">
        <v>0</v>
      </c>
      <c r="O4288" s="14">
        <v>0</v>
      </c>
      <c r="P4288" s="22">
        <v>0</v>
      </c>
      <c r="Q4288" s="22">
        <v>0</v>
      </c>
      <c r="R4288" s="23">
        <v>0</v>
      </c>
      <c r="S4288" s="23">
        <v>0</v>
      </c>
      <c r="T4288" s="23">
        <v>0</v>
      </c>
      <c r="U4288" s="14">
        <v>0</v>
      </c>
      <c r="V4288" s="22">
        <v>0</v>
      </c>
      <c r="W4288" s="22">
        <v>0</v>
      </c>
      <c r="X4288" s="23">
        <v>0</v>
      </c>
      <c r="Y4288" s="23">
        <v>0</v>
      </c>
      <c r="Z4288" s="23">
        <v>0</v>
      </c>
      <c r="AA4288" s="14">
        <v>0</v>
      </c>
      <c r="AB4288" s="22">
        <v>0</v>
      </c>
      <c r="AC4288" s="22">
        <v>0</v>
      </c>
      <c r="AD4288" s="23">
        <v>0</v>
      </c>
      <c r="AE4288" s="23">
        <v>0</v>
      </c>
      <c r="AF4288" s="23">
        <v>0</v>
      </c>
      <c r="AG4288" s="14">
        <v>0</v>
      </c>
      <c r="AH4288" s="22">
        <v>0</v>
      </c>
      <c r="AI4288" s="23">
        <v>0</v>
      </c>
      <c r="AJ4288" s="23">
        <v>0</v>
      </c>
      <c r="AK4288" s="23">
        <v>0</v>
      </c>
      <c r="AL4288" s="14">
        <v>0</v>
      </c>
      <c r="AM4288" s="22">
        <v>361</v>
      </c>
      <c r="AN4288" s="23">
        <v>4605.835</v>
      </c>
      <c r="AO4288" s="23">
        <v>4.6058349999999999</v>
      </c>
      <c r="AP4288" s="23">
        <v>4.1214066889999996</v>
      </c>
      <c r="AQ4288" s="14">
        <v>4.72</v>
      </c>
      <c r="AR4288" s="22">
        <v>361</v>
      </c>
      <c r="AS4288" s="23">
        <v>4605.835</v>
      </c>
      <c r="AT4288" s="23">
        <v>4.6058349999999999</v>
      </c>
      <c r="AU4288" s="23">
        <v>4.1214066889999996</v>
      </c>
      <c r="AV4288" s="14">
        <v>4.72</v>
      </c>
      <c r="AW4288" s="22">
        <v>0</v>
      </c>
      <c r="AX4288" s="22">
        <v>0</v>
      </c>
      <c r="AY4288" s="23">
        <v>0</v>
      </c>
      <c r="AZ4288" s="23">
        <v>0</v>
      </c>
      <c r="BA4288" s="23">
        <v>0</v>
      </c>
      <c r="BB4288" s="14">
        <v>0</v>
      </c>
      <c r="BC4288" s="22">
        <v>0</v>
      </c>
      <c r="BD4288" s="23">
        <v>0</v>
      </c>
      <c r="BE4288" s="23">
        <v>0</v>
      </c>
      <c r="BF4288" s="23">
        <v>0</v>
      </c>
      <c r="BG4288" s="14">
        <v>0</v>
      </c>
      <c r="BH4288" s="22">
        <v>361</v>
      </c>
      <c r="BI4288" s="23">
        <v>4.6100000000000003</v>
      </c>
      <c r="BJ4288" s="23">
        <v>4.12</v>
      </c>
      <c r="BK4288" s="14">
        <v>4.72</v>
      </c>
      <c r="BL4288" t="s">
        <v>730</v>
      </c>
    </row>
    <row r="4289" spans="1:64">
      <c r="A4289" t="s">
        <v>5464</v>
      </c>
      <c r="B4289" t="s">
        <v>5456</v>
      </c>
      <c r="C4289" t="s">
        <v>730</v>
      </c>
      <c r="D4289" s="111" t="s">
        <v>942</v>
      </c>
      <c r="E4289" s="110">
        <v>2022</v>
      </c>
      <c r="F4289" s="23"/>
      <c r="G4289" s="23"/>
      <c r="H4289" s="22">
        <v>11763</v>
      </c>
      <c r="I4289" s="34">
        <v>85.252791506642325</v>
      </c>
      <c r="J4289" s="22">
        <v>0</v>
      </c>
      <c r="K4289" s="22">
        <v>0</v>
      </c>
      <c r="L4289" s="23">
        <v>0</v>
      </c>
      <c r="M4289" s="23">
        <v>0</v>
      </c>
      <c r="N4289" s="23">
        <v>0</v>
      </c>
      <c r="O4289" s="14">
        <v>0</v>
      </c>
      <c r="P4289" s="22">
        <v>0</v>
      </c>
      <c r="Q4289" s="22">
        <v>0</v>
      </c>
      <c r="R4289" s="23">
        <v>0</v>
      </c>
      <c r="S4289" s="23">
        <v>0</v>
      </c>
      <c r="T4289" s="23">
        <v>0</v>
      </c>
      <c r="U4289" s="14">
        <v>0</v>
      </c>
      <c r="V4289" s="22">
        <v>0</v>
      </c>
      <c r="W4289" s="22">
        <v>0</v>
      </c>
      <c r="X4289" s="23">
        <v>0</v>
      </c>
      <c r="Y4289" s="23">
        <v>0</v>
      </c>
      <c r="Z4289" s="23">
        <v>0</v>
      </c>
      <c r="AA4289" s="14">
        <v>0</v>
      </c>
      <c r="AB4289" s="22">
        <v>0</v>
      </c>
      <c r="AC4289" s="22">
        <v>0</v>
      </c>
      <c r="AD4289" s="23">
        <v>0</v>
      </c>
      <c r="AE4289" s="23">
        <v>0</v>
      </c>
      <c r="AF4289" s="23">
        <v>0</v>
      </c>
      <c r="AG4289" s="14">
        <v>0</v>
      </c>
      <c r="AH4289" s="22">
        <v>0</v>
      </c>
      <c r="AI4289" s="23">
        <v>0</v>
      </c>
      <c r="AJ4289" s="23">
        <v>0</v>
      </c>
      <c r="AK4289" s="23">
        <v>0</v>
      </c>
      <c r="AL4289" s="14">
        <v>0</v>
      </c>
      <c r="AM4289" s="22">
        <v>455</v>
      </c>
      <c r="AN4289" s="23">
        <v>5397.3300000000045</v>
      </c>
      <c r="AO4289" s="23">
        <v>5.3973300000000011</v>
      </c>
      <c r="AP4289" s="23">
        <v>5.5288301068774723</v>
      </c>
      <c r="AQ4289" s="14">
        <v>6.4852188522726593</v>
      </c>
      <c r="AR4289" s="22">
        <v>455</v>
      </c>
      <c r="AS4289" s="23">
        <v>5397.33</v>
      </c>
      <c r="AT4289" s="23">
        <v>5.3973300000000002</v>
      </c>
      <c r="AU4289" s="23">
        <v>5.5288301068774697</v>
      </c>
      <c r="AV4289" s="14">
        <v>6.4852188522726557</v>
      </c>
      <c r="AW4289" s="22">
        <v>0</v>
      </c>
      <c r="AX4289" s="22">
        <v>0</v>
      </c>
      <c r="AY4289" s="23">
        <v>0</v>
      </c>
      <c r="AZ4289" s="23">
        <v>0</v>
      </c>
      <c r="BA4289" s="23">
        <v>0</v>
      </c>
      <c r="BB4289" s="14">
        <v>0</v>
      </c>
      <c r="BC4289" s="22">
        <v>0</v>
      </c>
      <c r="BD4289" s="23">
        <v>0</v>
      </c>
      <c r="BE4289" s="23">
        <v>0</v>
      </c>
      <c r="BF4289" s="23">
        <v>0</v>
      </c>
      <c r="BG4289" s="14">
        <v>0</v>
      </c>
      <c r="BH4289" s="22">
        <v>455</v>
      </c>
      <c r="BI4289" s="23">
        <v>5.3973300000000002</v>
      </c>
      <c r="BJ4289" s="23">
        <v>5.5288301068774697</v>
      </c>
      <c r="BK4289" s="14">
        <v>6.4852188522726557</v>
      </c>
      <c r="BL4289" t="s">
        <v>730</v>
      </c>
    </row>
    <row r="4290" spans="1:64">
      <c r="A4290" t="s">
        <v>5465</v>
      </c>
      <c r="B4290" t="s">
        <v>5456</v>
      </c>
      <c r="C4290" t="s">
        <v>730</v>
      </c>
      <c r="D4290" t="s">
        <v>942</v>
      </c>
      <c r="E4290">
        <v>2023</v>
      </c>
      <c r="F4290">
        <v>67.11</v>
      </c>
      <c r="G4290">
        <v>11.73</v>
      </c>
      <c r="H4290">
        <v>11901</v>
      </c>
      <c r="I4290">
        <v>85.252791506642325</v>
      </c>
      <c r="J4290">
        <v>0</v>
      </c>
      <c r="K4290">
        <v>0</v>
      </c>
      <c r="L4290">
        <v>0</v>
      </c>
      <c r="M4290">
        <v>0</v>
      </c>
      <c r="N4290">
        <v>0</v>
      </c>
      <c r="O4290">
        <v>0</v>
      </c>
      <c r="P4290">
        <v>0</v>
      </c>
      <c r="Q4290">
        <v>0</v>
      </c>
      <c r="R4290">
        <v>0</v>
      </c>
      <c r="S4290">
        <v>0</v>
      </c>
      <c r="T4290">
        <v>0</v>
      </c>
      <c r="U4290">
        <v>0</v>
      </c>
      <c r="V4290">
        <v>0</v>
      </c>
      <c r="W4290">
        <v>0</v>
      </c>
      <c r="X4290">
        <v>0</v>
      </c>
      <c r="Y4290">
        <v>0</v>
      </c>
      <c r="Z4290">
        <v>0</v>
      </c>
      <c r="AA4290">
        <v>0</v>
      </c>
      <c r="AG4290">
        <v>0</v>
      </c>
      <c r="AL4290">
        <v>0</v>
      </c>
      <c r="AM4290">
        <v>648</v>
      </c>
      <c r="AN4290">
        <v>8390.49</v>
      </c>
      <c r="AO4290">
        <v>8.3904899999999998</v>
      </c>
      <c r="AP4290">
        <v>7.8701730000000003</v>
      </c>
      <c r="AQ4290">
        <v>9.2315721994708042</v>
      </c>
      <c r="AR4290">
        <v>720</v>
      </c>
      <c r="AS4290">
        <v>8442.7300000000105</v>
      </c>
      <c r="AT4290">
        <v>8.4427300000000098</v>
      </c>
      <c r="AU4290">
        <v>7.9191729737522696</v>
      </c>
      <c r="AV4290">
        <v>9.2890482924952202</v>
      </c>
      <c r="AW4290">
        <v>0</v>
      </c>
      <c r="AX4290">
        <v>0</v>
      </c>
      <c r="AY4290">
        <v>0</v>
      </c>
      <c r="AZ4290">
        <v>0</v>
      </c>
      <c r="BA4290">
        <v>0</v>
      </c>
      <c r="BB4290">
        <v>0</v>
      </c>
      <c r="BC4290">
        <v>0</v>
      </c>
      <c r="BD4290">
        <v>0</v>
      </c>
      <c r="BE4290">
        <v>0</v>
      </c>
      <c r="BF4290">
        <v>0</v>
      </c>
      <c r="BG4290">
        <v>0</v>
      </c>
      <c r="BH4290">
        <v>720</v>
      </c>
      <c r="BI4290">
        <v>8.4427300000000098</v>
      </c>
      <c r="BJ4290">
        <v>7.9191729737522696</v>
      </c>
      <c r="BK4290">
        <v>9.289048292495222</v>
      </c>
      <c r="BL4290" t="s">
        <v>730</v>
      </c>
    </row>
    <row r="4291" spans="1:64">
      <c r="A4291" t="s">
        <v>5466</v>
      </c>
      <c r="B4291" t="s">
        <v>5456</v>
      </c>
      <c r="C4291" t="s">
        <v>730</v>
      </c>
      <c r="D4291" t="s">
        <v>942</v>
      </c>
      <c r="E4291">
        <v>2024</v>
      </c>
      <c r="F4291">
        <v>67.11</v>
      </c>
      <c r="G4291">
        <v>11.73</v>
      </c>
      <c r="H4291">
        <v>11913</v>
      </c>
      <c r="I4291">
        <v>81.688610238366167</v>
      </c>
      <c r="J4291">
        <v>0</v>
      </c>
      <c r="K4291">
        <v>0</v>
      </c>
      <c r="L4291">
        <v>0</v>
      </c>
      <c r="M4291">
        <v>0</v>
      </c>
      <c r="N4291">
        <v>0</v>
      </c>
      <c r="O4291">
        <v>0</v>
      </c>
      <c r="P4291">
        <v>0</v>
      </c>
      <c r="Q4291">
        <v>0</v>
      </c>
      <c r="R4291">
        <v>0</v>
      </c>
      <c r="S4291">
        <v>0</v>
      </c>
      <c r="T4291">
        <v>0</v>
      </c>
      <c r="U4291">
        <v>0</v>
      </c>
      <c r="V4291">
        <v>0</v>
      </c>
      <c r="W4291">
        <v>0</v>
      </c>
      <c r="X4291">
        <v>0</v>
      </c>
      <c r="Y4291">
        <v>0</v>
      </c>
      <c r="Z4291">
        <v>0</v>
      </c>
      <c r="AA4291">
        <v>0</v>
      </c>
      <c r="AB4291">
        <v>0</v>
      </c>
      <c r="AC4291">
        <v>0</v>
      </c>
      <c r="AD4291">
        <v>0</v>
      </c>
      <c r="AE4291">
        <v>0</v>
      </c>
      <c r="AF4291">
        <v>0</v>
      </c>
      <c r="AG4291">
        <v>0</v>
      </c>
      <c r="AH4291">
        <v>1</v>
      </c>
      <c r="AI4291">
        <v>99.61</v>
      </c>
      <c r="AJ4291">
        <v>9.9610000000000004E-2</v>
      </c>
      <c r="AK4291">
        <v>8.9842622937209515E-2</v>
      </c>
      <c r="AL4291">
        <v>0.10998182326159064</v>
      </c>
      <c r="AM4291">
        <v>788</v>
      </c>
      <c r="AN4291">
        <v>10823.100000000008</v>
      </c>
      <c r="AO4291">
        <v>10.82309999999999</v>
      </c>
      <c r="AP4291">
        <v>9.7618280525219703</v>
      </c>
      <c r="AQ4291">
        <v>11.950047900236152</v>
      </c>
      <c r="AR4291">
        <v>940</v>
      </c>
      <c r="AS4291">
        <v>11049.554999999997</v>
      </c>
      <c r="AT4291">
        <v>11.049555000000002</v>
      </c>
      <c r="AU4291">
        <v>9.9660777380680301</v>
      </c>
      <c r="AV4291">
        <v>12.200082372545157</v>
      </c>
      <c r="AW4291">
        <v>0</v>
      </c>
      <c r="AX4291">
        <v>0</v>
      </c>
      <c r="AY4291">
        <v>0</v>
      </c>
      <c r="AZ4291">
        <v>0</v>
      </c>
      <c r="BA4291">
        <v>0</v>
      </c>
      <c r="BB4291">
        <v>0</v>
      </c>
      <c r="BC4291">
        <v>0</v>
      </c>
      <c r="BD4291">
        <v>0</v>
      </c>
      <c r="BE4291">
        <v>0</v>
      </c>
      <c r="BF4291">
        <v>0</v>
      </c>
      <c r="BG4291">
        <v>0</v>
      </c>
      <c r="BH4291">
        <v>940</v>
      </c>
      <c r="BI4291">
        <v>11.049555000000002</v>
      </c>
      <c r="BJ4291">
        <v>9.9660777380680301</v>
      </c>
      <c r="BK4291">
        <v>12.200082372545157</v>
      </c>
      <c r="BL4291" t="s">
        <v>730</v>
      </c>
    </row>
    <row r="4292" spans="1:64">
      <c r="A4292" t="s">
        <v>5467</v>
      </c>
      <c r="B4292" t="s">
        <v>5468</v>
      </c>
      <c r="C4292" t="s">
        <v>731</v>
      </c>
      <c r="D4292" t="s">
        <v>942</v>
      </c>
      <c r="E4292">
        <v>2012</v>
      </c>
      <c r="F4292" s="23">
        <v>104.42</v>
      </c>
      <c r="G4292" s="23">
        <v>15.24</v>
      </c>
      <c r="H4292" s="22">
        <v>17025</v>
      </c>
      <c r="I4292" s="34">
        <v>141.02703</v>
      </c>
      <c r="J4292" s="22">
        <v>0</v>
      </c>
      <c r="K4292" s="22" t="s">
        <v>782</v>
      </c>
      <c r="L4292" s="23">
        <v>0</v>
      </c>
      <c r="M4292" s="23">
        <v>0</v>
      </c>
      <c r="N4292" s="23">
        <v>0</v>
      </c>
      <c r="O4292" s="14">
        <v>0</v>
      </c>
      <c r="P4292" s="22">
        <v>0</v>
      </c>
      <c r="Q4292" s="22" t="s">
        <v>782</v>
      </c>
      <c r="R4292" s="23">
        <v>0</v>
      </c>
      <c r="S4292" s="23">
        <v>0</v>
      </c>
      <c r="T4292" s="23">
        <v>0</v>
      </c>
      <c r="U4292" s="14">
        <v>0</v>
      </c>
      <c r="V4292" s="22">
        <v>0</v>
      </c>
      <c r="W4292" s="22" t="s">
        <v>782</v>
      </c>
      <c r="X4292" s="23">
        <v>0</v>
      </c>
      <c r="Y4292" s="23">
        <v>0</v>
      </c>
      <c r="Z4292" s="23">
        <v>0</v>
      </c>
      <c r="AA4292" s="14">
        <v>0</v>
      </c>
      <c r="AB4292" s="22">
        <v>0</v>
      </c>
      <c r="AC4292" s="22" t="s">
        <v>782</v>
      </c>
      <c r="AD4292" s="23">
        <v>0</v>
      </c>
      <c r="AE4292" s="23">
        <v>0</v>
      </c>
      <c r="AF4292" s="23">
        <v>0</v>
      </c>
      <c r="AG4292" s="14">
        <v>0</v>
      </c>
      <c r="AH4292" s="22" t="s">
        <v>782</v>
      </c>
      <c r="AI4292" s="23" t="s">
        <v>782</v>
      </c>
      <c r="AJ4292" s="23" t="s">
        <v>782</v>
      </c>
      <c r="AK4292" s="23" t="s">
        <v>782</v>
      </c>
      <c r="AL4292" s="14" t="s">
        <v>782</v>
      </c>
      <c r="AM4292" s="22" t="s">
        <v>782</v>
      </c>
      <c r="AN4292" s="23" t="s">
        <v>782</v>
      </c>
      <c r="AO4292" s="23" t="s">
        <v>782</v>
      </c>
      <c r="AP4292" s="23" t="s">
        <v>782</v>
      </c>
      <c r="AQ4292" s="14" t="s">
        <v>782</v>
      </c>
      <c r="AR4292" s="22">
        <v>219</v>
      </c>
      <c r="AS4292" s="23">
        <v>2947.0600000000009</v>
      </c>
      <c r="AT4292" s="23">
        <v>2.9470600000000009</v>
      </c>
      <c r="AU4292" s="23">
        <v>2.4107800000000004</v>
      </c>
      <c r="AV4292" s="14">
        <v>1.7094453453355716</v>
      </c>
      <c r="AW4292" s="22">
        <v>4</v>
      </c>
      <c r="AX4292" s="22" t="s">
        <v>782</v>
      </c>
      <c r="AY4292" s="23">
        <v>4015</v>
      </c>
      <c r="AZ4292" s="23">
        <v>4.0149999999999997</v>
      </c>
      <c r="BA4292" s="23">
        <v>6.9419550000000001</v>
      </c>
      <c r="BB4292" s="14">
        <v>4.9224287003704177</v>
      </c>
      <c r="BC4292" s="22">
        <v>3</v>
      </c>
      <c r="BD4292" s="23">
        <v>2200</v>
      </c>
      <c r="BE4292" s="23">
        <v>2.2000000000000002</v>
      </c>
      <c r="BF4292" s="23">
        <v>3.5134000000000003</v>
      </c>
      <c r="BG4292" s="14">
        <v>2.4912954630045037</v>
      </c>
      <c r="BH4292" s="22">
        <v>226</v>
      </c>
      <c r="BI4292" s="23">
        <v>9.1620600000000003</v>
      </c>
      <c r="BJ4292" s="23">
        <v>12.866135</v>
      </c>
      <c r="BK4292" s="14">
        <v>9.1231695087104931</v>
      </c>
      <c r="BL4292" t="s">
        <v>731</v>
      </c>
    </row>
    <row r="4293" spans="1:64">
      <c r="A4293" t="s">
        <v>5469</v>
      </c>
      <c r="B4293" t="s">
        <v>5468</v>
      </c>
      <c r="C4293" t="s">
        <v>731</v>
      </c>
      <c r="D4293" t="s">
        <v>942</v>
      </c>
      <c r="E4293">
        <v>2015</v>
      </c>
      <c r="F4293" s="23">
        <v>104.42</v>
      </c>
      <c r="G4293" s="23">
        <v>15.38</v>
      </c>
      <c r="H4293" s="22">
        <v>17258</v>
      </c>
      <c r="I4293" s="34">
        <v>138.49318106748242</v>
      </c>
      <c r="J4293" s="13">
        <v>0</v>
      </c>
      <c r="K4293" s="13">
        <v>0</v>
      </c>
      <c r="L4293" s="19">
        <v>0</v>
      </c>
      <c r="M4293" s="35">
        <v>0</v>
      </c>
      <c r="N4293" s="19">
        <v>0</v>
      </c>
      <c r="O4293" s="17">
        <v>0</v>
      </c>
      <c r="P4293" s="36">
        <v>0</v>
      </c>
      <c r="Q4293" s="37">
        <v>0</v>
      </c>
      <c r="R4293" s="38">
        <v>0</v>
      </c>
      <c r="S4293" s="27">
        <v>0</v>
      </c>
      <c r="T4293" s="23">
        <v>0</v>
      </c>
      <c r="U4293" s="17">
        <v>0</v>
      </c>
      <c r="V4293" s="22">
        <v>0</v>
      </c>
      <c r="W4293" s="22">
        <v>0</v>
      </c>
      <c r="X4293" s="23">
        <v>0</v>
      </c>
      <c r="Y4293" s="27">
        <v>0</v>
      </c>
      <c r="Z4293" s="27">
        <v>0</v>
      </c>
      <c r="AA4293" s="14">
        <v>0</v>
      </c>
      <c r="AB4293" s="39">
        <v>2</v>
      </c>
      <c r="AC4293" s="22" t="s">
        <v>782</v>
      </c>
      <c r="AD4293" s="23">
        <v>0</v>
      </c>
      <c r="AE4293" s="23">
        <v>0</v>
      </c>
      <c r="AF4293" s="23">
        <v>1.8842005769999999</v>
      </c>
      <c r="AG4293" s="14">
        <v>1.3605006127210706</v>
      </c>
      <c r="AH4293" s="22" t="s">
        <v>782</v>
      </c>
      <c r="AI4293" s="23" t="s">
        <v>782</v>
      </c>
      <c r="AJ4293" s="23" t="s">
        <v>782</v>
      </c>
      <c r="AK4293" s="23" t="s">
        <v>782</v>
      </c>
      <c r="AL4293" s="14" t="s">
        <v>782</v>
      </c>
      <c r="AM4293" s="22" t="s">
        <v>782</v>
      </c>
      <c r="AN4293" s="23" t="s">
        <v>782</v>
      </c>
      <c r="AO4293" s="23" t="s">
        <v>782</v>
      </c>
      <c r="AP4293" s="23" t="s">
        <v>782</v>
      </c>
      <c r="AQ4293" s="14" t="s">
        <v>782</v>
      </c>
      <c r="AR4293" s="40">
        <v>289</v>
      </c>
      <c r="AS4293" s="41">
        <v>3652.9850000000001</v>
      </c>
      <c r="AT4293" s="23">
        <v>3.6529850000000001</v>
      </c>
      <c r="AU4293" s="23">
        <v>3.244445285351095</v>
      </c>
      <c r="AV4293" s="14">
        <v>2.3426751124809542</v>
      </c>
      <c r="AW4293" s="22">
        <v>5</v>
      </c>
      <c r="AX4293" s="22" t="s">
        <v>782</v>
      </c>
      <c r="AY4293" s="23">
        <v>4021</v>
      </c>
      <c r="AZ4293" s="23">
        <v>4.0209999999999999</v>
      </c>
      <c r="BA4293" s="23">
        <v>10.477697243156085</v>
      </c>
      <c r="BB4293" s="14">
        <v>7.5654968442458577</v>
      </c>
      <c r="BC4293" s="42">
        <v>3</v>
      </c>
      <c r="BD4293" s="43">
        <v>2200</v>
      </c>
      <c r="BE4293" s="44">
        <v>2.2000000000000002</v>
      </c>
      <c r="BF4293" s="23">
        <v>3.53880004168755</v>
      </c>
      <c r="BG4293" s="14">
        <v>2.5552160867495912</v>
      </c>
      <c r="BH4293" s="22">
        <v>299</v>
      </c>
      <c r="BI4293" s="23">
        <v>9.8739850000000011</v>
      </c>
      <c r="BJ4293" s="23">
        <v>19.14514314719473</v>
      </c>
      <c r="BK4293" s="14">
        <v>13.823888656197473</v>
      </c>
      <c r="BL4293" t="s">
        <v>731</v>
      </c>
    </row>
    <row r="4294" spans="1:64">
      <c r="A4294" t="s">
        <v>5470</v>
      </c>
      <c r="B4294" t="s">
        <v>5468</v>
      </c>
      <c r="C4294" t="s">
        <v>731</v>
      </c>
      <c r="D4294" t="s">
        <v>942</v>
      </c>
      <c r="E4294">
        <v>2016</v>
      </c>
      <c r="F4294" s="23">
        <v>104.42</v>
      </c>
      <c r="G4294" s="23">
        <v>15.36</v>
      </c>
      <c r="H4294" s="22">
        <v>17179</v>
      </c>
      <c r="I4294" s="34">
        <v>146.73464791053337</v>
      </c>
      <c r="J4294" s="13">
        <v>0</v>
      </c>
      <c r="K4294" s="13">
        <v>0</v>
      </c>
      <c r="L4294" s="19">
        <v>0</v>
      </c>
      <c r="M4294" s="35">
        <v>0</v>
      </c>
      <c r="N4294" s="19">
        <v>0</v>
      </c>
      <c r="O4294" s="17">
        <v>0</v>
      </c>
      <c r="P4294" s="13">
        <v>0</v>
      </c>
      <c r="Q4294" s="13">
        <v>0</v>
      </c>
      <c r="R4294" s="19">
        <v>0</v>
      </c>
      <c r="S4294" s="27">
        <v>0</v>
      </c>
      <c r="T4294" s="19">
        <v>0</v>
      </c>
      <c r="U4294" s="17">
        <v>0</v>
      </c>
      <c r="V4294" s="13">
        <v>0</v>
      </c>
      <c r="W4294" s="13">
        <v>0</v>
      </c>
      <c r="X4294" s="19">
        <v>0</v>
      </c>
      <c r="Y4294" s="27">
        <v>0</v>
      </c>
      <c r="Z4294" s="19">
        <v>0</v>
      </c>
      <c r="AA4294" s="14">
        <v>0</v>
      </c>
      <c r="AB4294" s="13">
        <v>2</v>
      </c>
      <c r="AC4294" s="22" t="s">
        <v>782</v>
      </c>
      <c r="AD4294" s="19">
        <v>0</v>
      </c>
      <c r="AE4294" s="23">
        <v>0</v>
      </c>
      <c r="AF4294" s="19">
        <v>1.6312883999999996</v>
      </c>
      <c r="AG4294" s="14">
        <v>1.1117267961106392</v>
      </c>
      <c r="AH4294" s="22" t="s">
        <v>782</v>
      </c>
      <c r="AI4294" s="23" t="s">
        <v>782</v>
      </c>
      <c r="AJ4294" s="23" t="s">
        <v>782</v>
      </c>
      <c r="AK4294" s="23" t="s">
        <v>782</v>
      </c>
      <c r="AL4294" s="14" t="s">
        <v>782</v>
      </c>
      <c r="AM4294" s="22" t="s">
        <v>782</v>
      </c>
      <c r="AN4294" s="23" t="s">
        <v>782</v>
      </c>
      <c r="AO4294" s="23" t="s">
        <v>782</v>
      </c>
      <c r="AP4294" s="23" t="s">
        <v>782</v>
      </c>
      <c r="AQ4294" s="14" t="s">
        <v>782</v>
      </c>
      <c r="AR4294" s="13">
        <v>301</v>
      </c>
      <c r="AS4294" s="19">
        <v>3759.8450000000012</v>
      </c>
      <c r="AT4294" s="23">
        <v>3.7598450000000012</v>
      </c>
      <c r="AU4294" s="19">
        <v>3.3387423600000017</v>
      </c>
      <c r="AV4294" s="14">
        <v>2.2753605965209323</v>
      </c>
      <c r="AW4294" s="13">
        <v>6</v>
      </c>
      <c r="AX4294" s="22" t="s">
        <v>782</v>
      </c>
      <c r="AY4294" s="19">
        <v>4091</v>
      </c>
      <c r="AZ4294" s="23">
        <v>4.0910000000000002</v>
      </c>
      <c r="BA4294" s="19">
        <v>9.3303162189559998</v>
      </c>
      <c r="BB4294" s="14">
        <v>6.3586319603566661</v>
      </c>
      <c r="BC4294" s="13">
        <v>3</v>
      </c>
      <c r="BD4294" s="19">
        <v>2200</v>
      </c>
      <c r="BE4294" s="44">
        <v>2.2000000000000002</v>
      </c>
      <c r="BF4294" s="19">
        <v>3.5388000416875496</v>
      </c>
      <c r="BG4294" s="14">
        <v>2.411700366668148</v>
      </c>
      <c r="BH4294" s="22">
        <v>312</v>
      </c>
      <c r="BI4294" s="23">
        <v>10.050845000000002</v>
      </c>
      <c r="BJ4294" s="23">
        <v>17.839147020643551</v>
      </c>
      <c r="BK4294" s="14">
        <v>12.157419719656387</v>
      </c>
      <c r="BL4294" t="s">
        <v>731</v>
      </c>
    </row>
    <row r="4295" spans="1:64">
      <c r="A4295" t="s">
        <v>5471</v>
      </c>
      <c r="B4295" t="s">
        <v>5468</v>
      </c>
      <c r="C4295" t="s">
        <v>731</v>
      </c>
      <c r="D4295" t="s">
        <v>942</v>
      </c>
      <c r="E4295">
        <v>2017</v>
      </c>
      <c r="F4295" s="23">
        <v>104.42</v>
      </c>
      <c r="G4295" s="23">
        <v>15.4</v>
      </c>
      <c r="H4295" s="22">
        <v>17141</v>
      </c>
      <c r="I4295" s="34">
        <v>134.64273436096448</v>
      </c>
      <c r="J4295" s="13">
        <v>0</v>
      </c>
      <c r="K4295" s="13">
        <v>0</v>
      </c>
      <c r="L4295" s="19">
        <v>0</v>
      </c>
      <c r="M4295" s="19">
        <v>0</v>
      </c>
      <c r="N4295" s="19">
        <v>0</v>
      </c>
      <c r="O4295" s="17">
        <v>0</v>
      </c>
      <c r="P4295" s="13">
        <v>0</v>
      </c>
      <c r="Q4295" s="13">
        <v>0</v>
      </c>
      <c r="R4295" s="19">
        <v>0</v>
      </c>
      <c r="S4295" s="19">
        <v>0</v>
      </c>
      <c r="T4295" s="19">
        <v>0</v>
      </c>
      <c r="U4295" s="17">
        <v>0</v>
      </c>
      <c r="V4295" s="13">
        <v>0</v>
      </c>
      <c r="W4295" s="13">
        <v>0</v>
      </c>
      <c r="X4295" s="19">
        <v>0</v>
      </c>
      <c r="Y4295" s="19">
        <v>0</v>
      </c>
      <c r="Z4295" s="19">
        <v>0</v>
      </c>
      <c r="AA4295" s="14">
        <v>0</v>
      </c>
      <c r="AB4295" s="13">
        <v>2</v>
      </c>
      <c r="AC4295" s="22" t="s">
        <v>782</v>
      </c>
      <c r="AD4295" s="19">
        <v>0</v>
      </c>
      <c r="AE4295" s="19">
        <v>0</v>
      </c>
      <c r="AF4295" s="19">
        <v>1.8147609900000001</v>
      </c>
      <c r="AG4295" s="14">
        <v>1.3478343251220648</v>
      </c>
      <c r="AH4295" s="22" t="s">
        <v>782</v>
      </c>
      <c r="AI4295" s="23" t="s">
        <v>782</v>
      </c>
      <c r="AJ4295" s="23" t="s">
        <v>782</v>
      </c>
      <c r="AK4295" s="23" t="s">
        <v>782</v>
      </c>
      <c r="AL4295" s="14" t="s">
        <v>782</v>
      </c>
      <c r="AM4295" s="22" t="s">
        <v>782</v>
      </c>
      <c r="AN4295" s="23" t="s">
        <v>782</v>
      </c>
      <c r="AO4295" s="23" t="s">
        <v>782</v>
      </c>
      <c r="AP4295" s="23" t="s">
        <v>782</v>
      </c>
      <c r="AQ4295" s="14" t="s">
        <v>782</v>
      </c>
      <c r="AR4295" s="13">
        <v>314</v>
      </c>
      <c r="AS4295" s="19">
        <v>3852.3270000000007</v>
      </c>
      <c r="AT4295" s="19">
        <v>3.8523269999999998</v>
      </c>
      <c r="AU4295" s="19">
        <v>3.4208663760000007</v>
      </c>
      <c r="AV4295" s="14">
        <v>2.5406988295625226</v>
      </c>
      <c r="AW4295" s="13">
        <v>6</v>
      </c>
      <c r="AX4295" s="22" t="s">
        <v>782</v>
      </c>
      <c r="AY4295" s="19">
        <v>4048.7832750000002</v>
      </c>
      <c r="AZ4295" s="19">
        <v>4.0487832749999999</v>
      </c>
      <c r="BA4295" s="19">
        <v>6.5104435061999997</v>
      </c>
      <c r="BB4295" s="14">
        <v>4.8353470665161291</v>
      </c>
      <c r="BC4295" s="13">
        <v>3</v>
      </c>
      <c r="BD4295" s="19">
        <v>2200</v>
      </c>
      <c r="BE4295" s="19">
        <v>2.2000000000000002</v>
      </c>
      <c r="BF4295" s="19">
        <v>3.5388000416875496</v>
      </c>
      <c r="BG4295" s="14">
        <v>2.628288899867675</v>
      </c>
      <c r="BH4295" s="22">
        <v>325</v>
      </c>
      <c r="BI4295" s="23">
        <v>10.101110275</v>
      </c>
      <c r="BJ4295" s="23">
        <v>15.28487091388755</v>
      </c>
      <c r="BK4295" s="14">
        <v>11.352169121068393</v>
      </c>
      <c r="BL4295" t="s">
        <v>731</v>
      </c>
    </row>
    <row r="4296" spans="1:64">
      <c r="A4296" t="s">
        <v>5472</v>
      </c>
      <c r="B4296" t="s">
        <v>5468</v>
      </c>
      <c r="C4296" t="s">
        <v>731</v>
      </c>
      <c r="D4296" t="s">
        <v>942</v>
      </c>
      <c r="E4296">
        <v>2018</v>
      </c>
      <c r="F4296" s="23">
        <v>104.42</v>
      </c>
      <c r="G4296" s="23">
        <v>15.43</v>
      </c>
      <c r="H4296" s="22">
        <v>17173</v>
      </c>
      <c r="I4296" s="34">
        <v>134.65230385167956</v>
      </c>
      <c r="J4296" s="13">
        <v>0</v>
      </c>
      <c r="K4296" s="13">
        <v>0</v>
      </c>
      <c r="L4296" s="19">
        <v>0</v>
      </c>
      <c r="M4296" s="19">
        <v>0</v>
      </c>
      <c r="N4296" s="19">
        <v>0</v>
      </c>
      <c r="O4296" s="17">
        <v>0</v>
      </c>
      <c r="P4296" s="13">
        <v>0</v>
      </c>
      <c r="Q4296" s="13">
        <v>0</v>
      </c>
      <c r="R4296" s="19">
        <v>0</v>
      </c>
      <c r="S4296" s="19">
        <v>0</v>
      </c>
      <c r="T4296" s="19">
        <v>0</v>
      </c>
      <c r="U4296" s="17">
        <v>0</v>
      </c>
      <c r="V4296" s="13">
        <v>0</v>
      </c>
      <c r="W4296" s="13">
        <v>0</v>
      </c>
      <c r="X4296" s="19">
        <v>0</v>
      </c>
      <c r="Y4296" s="19">
        <v>0</v>
      </c>
      <c r="Z4296" s="19">
        <v>0</v>
      </c>
      <c r="AA4296" s="14">
        <v>0</v>
      </c>
      <c r="AB4296" s="13">
        <v>2</v>
      </c>
      <c r="AC4296" s="22" t="s">
        <v>782</v>
      </c>
      <c r="AD4296" s="19">
        <v>0</v>
      </c>
      <c r="AE4296" s="19">
        <v>0</v>
      </c>
      <c r="AF4296" s="19">
        <v>1.5442766640000001</v>
      </c>
      <c r="AG4296" s="14">
        <v>1.1468624151436959</v>
      </c>
      <c r="AH4296" s="22" t="s">
        <v>782</v>
      </c>
      <c r="AI4296" s="23" t="s">
        <v>782</v>
      </c>
      <c r="AJ4296" s="23" t="s">
        <v>782</v>
      </c>
      <c r="AK4296" s="23" t="s">
        <v>782</v>
      </c>
      <c r="AL4296" s="14" t="s">
        <v>782</v>
      </c>
      <c r="AM4296" s="22" t="s">
        <v>782</v>
      </c>
      <c r="AN4296" s="23" t="s">
        <v>782</v>
      </c>
      <c r="AO4296" s="23" t="s">
        <v>782</v>
      </c>
      <c r="AP4296" s="23" t="s">
        <v>782</v>
      </c>
      <c r="AQ4296" s="14" t="s">
        <v>782</v>
      </c>
      <c r="AR4296" s="13">
        <v>322</v>
      </c>
      <c r="AS4296" s="19">
        <v>4432.1470000000008</v>
      </c>
      <c r="AT4296" s="19">
        <v>4.4321470000000005</v>
      </c>
      <c r="AU4296" s="19">
        <v>3.9357465360000008</v>
      </c>
      <c r="AV4296" s="14">
        <v>2.9228958015714701</v>
      </c>
      <c r="AW4296" s="13">
        <v>6</v>
      </c>
      <c r="AX4296" s="22" t="s">
        <v>782</v>
      </c>
      <c r="AY4296" s="19">
        <v>4091</v>
      </c>
      <c r="AZ4296" s="19">
        <v>4.0910000000000002</v>
      </c>
      <c r="BA4296" s="19">
        <v>9.3523160000000001</v>
      </c>
      <c r="BB4296" s="14">
        <v>6.9455298813911419</v>
      </c>
      <c r="BC4296" s="13">
        <v>3</v>
      </c>
      <c r="BD4296" s="19">
        <v>2200</v>
      </c>
      <c r="BE4296" s="19">
        <v>2.2000000000000002</v>
      </c>
      <c r="BF4296" s="19">
        <v>3.2062920707984146</v>
      </c>
      <c r="BG4296" s="14">
        <v>2.3811639155689215</v>
      </c>
      <c r="BH4296" s="22">
        <v>333</v>
      </c>
      <c r="BI4296" s="23">
        <v>10.723147000000001</v>
      </c>
      <c r="BJ4296" s="23">
        <v>18.038631270798415</v>
      </c>
      <c r="BK4296" s="14">
        <v>13.396452013675228</v>
      </c>
      <c r="BL4296" t="s">
        <v>731</v>
      </c>
    </row>
    <row r="4297" spans="1:64">
      <c r="A4297" t="s">
        <v>5473</v>
      </c>
      <c r="B4297" t="s">
        <v>5468</v>
      </c>
      <c r="C4297" t="s">
        <v>731</v>
      </c>
      <c r="D4297" t="s">
        <v>942</v>
      </c>
      <c r="E4297">
        <v>2019</v>
      </c>
      <c r="F4297" s="23">
        <v>104.42</v>
      </c>
      <c r="G4297" s="23">
        <v>15.45</v>
      </c>
      <c r="H4297" s="22">
        <v>16955</v>
      </c>
      <c r="I4297" s="34">
        <v>137.70844031928129</v>
      </c>
      <c r="J4297" s="22">
        <v>0</v>
      </c>
      <c r="K4297" s="22">
        <v>0</v>
      </c>
      <c r="L4297" s="23">
        <v>0</v>
      </c>
      <c r="M4297" s="23">
        <v>0</v>
      </c>
      <c r="N4297" s="23">
        <v>0</v>
      </c>
      <c r="O4297" s="14">
        <v>0</v>
      </c>
      <c r="P4297" s="22">
        <v>0</v>
      </c>
      <c r="Q4297" s="22">
        <v>0</v>
      </c>
      <c r="R4297" s="23">
        <v>0</v>
      </c>
      <c r="S4297" s="23">
        <v>0</v>
      </c>
      <c r="T4297" s="23">
        <v>0</v>
      </c>
      <c r="U4297" s="14">
        <v>0</v>
      </c>
      <c r="V4297" s="22">
        <v>0</v>
      </c>
      <c r="W4297" s="22">
        <v>0</v>
      </c>
      <c r="X4297" s="23">
        <v>0</v>
      </c>
      <c r="Y4297" s="23">
        <v>0</v>
      </c>
      <c r="Z4297" s="23">
        <v>0</v>
      </c>
      <c r="AA4297" s="14">
        <v>0</v>
      </c>
      <c r="AB4297" s="22">
        <v>2</v>
      </c>
      <c r="AC4297" s="22">
        <v>2</v>
      </c>
      <c r="AD4297" s="23">
        <v>1194.959905579399</v>
      </c>
      <c r="AE4297" s="23">
        <v>1.1949599055793989</v>
      </c>
      <c r="AF4297" s="23">
        <v>1.6705539479999998</v>
      </c>
      <c r="AG4297" s="14">
        <v>1.2131093374718125</v>
      </c>
      <c r="AH4297" s="22">
        <v>1</v>
      </c>
      <c r="AI4297" s="23">
        <v>6</v>
      </c>
      <c r="AJ4297" s="23">
        <v>6.0000000000000001E-3</v>
      </c>
      <c r="AK4297" s="23">
        <v>5.3280000000000003E-3</v>
      </c>
      <c r="AL4297" s="14">
        <v>3.8690438927685674E-3</v>
      </c>
      <c r="AM4297" s="22">
        <v>351</v>
      </c>
      <c r="AN4297" s="23">
        <v>4710.9019999999991</v>
      </c>
      <c r="AO4297" s="23">
        <v>4.7109020000000008</v>
      </c>
      <c r="AP4297" s="23">
        <v>4.1832809760000007</v>
      </c>
      <c r="AQ4297" s="14">
        <v>3.0377811020885384</v>
      </c>
      <c r="AR4297" s="22">
        <v>352</v>
      </c>
      <c r="AS4297" s="23">
        <v>4716.9019999999991</v>
      </c>
      <c r="AT4297" s="23">
        <v>4.716902000000001</v>
      </c>
      <c r="AU4297" s="23">
        <v>4.1886089760000011</v>
      </c>
      <c r="AV4297" s="14">
        <v>3.0416501459813077</v>
      </c>
      <c r="AW4297" s="22">
        <v>6</v>
      </c>
      <c r="AX4297" s="22" t="s">
        <v>782</v>
      </c>
      <c r="AY4297" s="23">
        <v>4091</v>
      </c>
      <c r="AZ4297" s="23">
        <v>4.0910000000000002</v>
      </c>
      <c r="BA4297" s="23">
        <v>9.3303159999999998</v>
      </c>
      <c r="BB4297" s="14">
        <v>6.7754133140767347</v>
      </c>
      <c r="BC4297" s="22">
        <v>3</v>
      </c>
      <c r="BD4297" s="23">
        <v>2200</v>
      </c>
      <c r="BE4297" s="23">
        <v>2.2000000000000002</v>
      </c>
      <c r="BF4297" s="23">
        <v>3.2062918722299592</v>
      </c>
      <c r="BG4297" s="14">
        <v>2.3283190665699736</v>
      </c>
      <c r="BH4297" s="22">
        <v>363</v>
      </c>
      <c r="BI4297" s="23">
        <v>12.2028619055794</v>
      </c>
      <c r="BJ4297" s="23">
        <v>18.395770796229961</v>
      </c>
      <c r="BK4297" s="14">
        <v>13.358491864099829</v>
      </c>
      <c r="BL4297" t="s">
        <v>731</v>
      </c>
    </row>
    <row r="4298" spans="1:64">
      <c r="A4298" t="s">
        <v>5474</v>
      </c>
      <c r="B4298" t="s">
        <v>5468</v>
      </c>
      <c r="C4298" t="s">
        <v>731</v>
      </c>
      <c r="D4298" t="s">
        <v>942</v>
      </c>
      <c r="E4298">
        <v>2020</v>
      </c>
      <c r="F4298" s="23">
        <v>104.42</v>
      </c>
      <c r="G4298" s="23">
        <v>15.46</v>
      </c>
      <c r="H4298" s="22">
        <v>16854</v>
      </c>
      <c r="I4298" s="34">
        <v>136.52586162531793</v>
      </c>
      <c r="J4298" s="22">
        <v>0</v>
      </c>
      <c r="K4298" s="22">
        <v>0</v>
      </c>
      <c r="L4298" s="23">
        <v>0</v>
      </c>
      <c r="M4298" s="23">
        <v>0</v>
      </c>
      <c r="N4298" s="23">
        <v>0</v>
      </c>
      <c r="O4298" s="14">
        <v>0</v>
      </c>
      <c r="P4298" s="22">
        <v>0</v>
      </c>
      <c r="Q4298" s="22">
        <v>0</v>
      </c>
      <c r="R4298" s="23">
        <v>0</v>
      </c>
      <c r="S4298" s="23">
        <v>0</v>
      </c>
      <c r="T4298" s="23">
        <v>0</v>
      </c>
      <c r="U4298" s="14">
        <v>0</v>
      </c>
      <c r="V4298" s="22">
        <v>0</v>
      </c>
      <c r="W4298" s="22">
        <v>0</v>
      </c>
      <c r="X4298" s="23">
        <v>0</v>
      </c>
      <c r="Y4298" s="23">
        <v>0</v>
      </c>
      <c r="Z4298" s="23">
        <v>0</v>
      </c>
      <c r="AA4298" s="14">
        <v>0</v>
      </c>
      <c r="AB4298" s="22">
        <v>2</v>
      </c>
      <c r="AC4298" s="22">
        <v>2</v>
      </c>
      <c r="AD4298" s="23">
        <v>1010.7969656652361</v>
      </c>
      <c r="AE4298" s="23">
        <v>1.0107969656652362</v>
      </c>
      <c r="AF4298" s="23">
        <v>1.413094158</v>
      </c>
      <c r="AG4298" s="14">
        <v>1.0350377145965948</v>
      </c>
      <c r="AH4298" s="22">
        <v>1</v>
      </c>
      <c r="AI4298" s="23">
        <v>6</v>
      </c>
      <c r="AJ4298" s="23">
        <v>6.0000000000000001E-3</v>
      </c>
      <c r="AK4298" s="23">
        <v>5.3280000000000003E-3</v>
      </c>
      <c r="AL4298" s="14">
        <v>3.9025573152009713E-3</v>
      </c>
      <c r="AM4298" s="22">
        <v>392</v>
      </c>
      <c r="AN4298" s="23">
        <v>5132.5569999999971</v>
      </c>
      <c r="AO4298" s="23">
        <v>5.1325570000000011</v>
      </c>
      <c r="AP4298" s="23">
        <v>4.5577106160000032</v>
      </c>
      <c r="AQ4298" s="14">
        <v>3.3383496443393272</v>
      </c>
      <c r="AR4298" s="22">
        <v>393</v>
      </c>
      <c r="AS4298" s="23">
        <v>5138.5569999999971</v>
      </c>
      <c r="AT4298" s="23">
        <v>5.1385570000000014</v>
      </c>
      <c r="AU4298" s="23">
        <v>4.5630386160000036</v>
      </c>
      <c r="AV4298" s="14">
        <v>3.3422522016545284</v>
      </c>
      <c r="AW4298" s="22">
        <v>5</v>
      </c>
      <c r="AX4298" s="22">
        <v>5</v>
      </c>
      <c r="AY4298" s="23">
        <v>4091</v>
      </c>
      <c r="AZ4298" s="23">
        <v>4.0910000000000002</v>
      </c>
      <c r="BA4298" s="23">
        <v>9.3303159999999998</v>
      </c>
      <c r="BB4298" s="14">
        <v>6.8341015313319557</v>
      </c>
      <c r="BC4298" s="22">
        <v>3</v>
      </c>
      <c r="BD4298" s="23">
        <v>2200</v>
      </c>
      <c r="BE4298" s="23">
        <v>2.2000000000000002</v>
      </c>
      <c r="BF4298" s="23">
        <v>3.1874169495277935</v>
      </c>
      <c r="BG4298" s="14">
        <v>2.3346616615944544</v>
      </c>
      <c r="BH4298" s="22">
        <v>403</v>
      </c>
      <c r="BI4298" s="23">
        <v>12.440353965665238</v>
      </c>
      <c r="BJ4298" s="23">
        <v>18.493865723527797</v>
      </c>
      <c r="BK4298" s="14">
        <v>13.546053109177532</v>
      </c>
      <c r="BL4298" t="s">
        <v>731</v>
      </c>
    </row>
    <row r="4299" spans="1:64">
      <c r="A4299" t="s">
        <v>5475</v>
      </c>
      <c r="B4299" t="s">
        <v>5468</v>
      </c>
      <c r="C4299" t="s">
        <v>731</v>
      </c>
      <c r="D4299" t="s">
        <v>942</v>
      </c>
      <c r="E4299">
        <v>2021</v>
      </c>
      <c r="F4299" s="23">
        <v>104.42</v>
      </c>
      <c r="G4299" s="23">
        <v>15.53</v>
      </c>
      <c r="H4299" s="22">
        <v>16780</v>
      </c>
      <c r="I4299" s="34">
        <v>126.37</v>
      </c>
      <c r="J4299" s="22">
        <v>0</v>
      </c>
      <c r="K4299" s="22">
        <v>0</v>
      </c>
      <c r="L4299" s="23">
        <v>0</v>
      </c>
      <c r="M4299" s="23">
        <v>0</v>
      </c>
      <c r="N4299" s="23">
        <v>0</v>
      </c>
      <c r="O4299" s="14">
        <v>0</v>
      </c>
      <c r="P4299" s="22">
        <v>0</v>
      </c>
      <c r="Q4299" s="22">
        <v>0</v>
      </c>
      <c r="R4299" s="23">
        <v>0</v>
      </c>
      <c r="S4299" s="23">
        <v>0</v>
      </c>
      <c r="T4299" s="23">
        <v>0</v>
      </c>
      <c r="U4299" s="14">
        <v>0</v>
      </c>
      <c r="V4299" s="22">
        <v>0</v>
      </c>
      <c r="W4299" s="22">
        <v>0</v>
      </c>
      <c r="X4299" s="23">
        <v>0</v>
      </c>
      <c r="Y4299" s="23">
        <v>0</v>
      </c>
      <c r="Z4299" s="23">
        <v>0</v>
      </c>
      <c r="AA4299" s="14">
        <v>0</v>
      </c>
      <c r="AB4299" s="22">
        <v>2</v>
      </c>
      <c r="AC4299" s="22">
        <v>4</v>
      </c>
      <c r="AD4299" s="23">
        <v>240</v>
      </c>
      <c r="AE4299" s="23">
        <v>0.24</v>
      </c>
      <c r="AF4299" s="23">
        <v>1.453877334</v>
      </c>
      <c r="AG4299" s="14">
        <v>1.1499999999999999</v>
      </c>
      <c r="AH4299" s="22">
        <v>1</v>
      </c>
      <c r="AI4299" s="23">
        <v>6</v>
      </c>
      <c r="AJ4299" s="23">
        <v>6.0000000000000001E-3</v>
      </c>
      <c r="AK4299" s="23">
        <v>5.3689369999999998E-3</v>
      </c>
      <c r="AL4299" s="14">
        <v>0</v>
      </c>
      <c r="AM4299" s="22">
        <v>464</v>
      </c>
      <c r="AN4299" s="23">
        <v>6569.7870000000003</v>
      </c>
      <c r="AO4299" s="23">
        <v>6.5697869999999998</v>
      </c>
      <c r="AP4299" s="23">
        <v>5.8787959379999997</v>
      </c>
      <c r="AQ4299" s="14">
        <v>4.6500000000000004</v>
      </c>
      <c r="AR4299" s="22">
        <v>465</v>
      </c>
      <c r="AS4299" s="23">
        <v>6575.7870000000003</v>
      </c>
      <c r="AT4299" s="23">
        <v>6.575787</v>
      </c>
      <c r="AU4299" s="23">
        <v>5.8841648749999997</v>
      </c>
      <c r="AV4299" s="14">
        <v>4.66</v>
      </c>
      <c r="AW4299" s="22">
        <v>4</v>
      </c>
      <c r="AX4299" s="22">
        <v>6</v>
      </c>
      <c r="AY4299" s="23">
        <v>3321</v>
      </c>
      <c r="AZ4299" s="23">
        <v>3.3210000000000002</v>
      </c>
      <c r="BA4299" s="23">
        <v>8.6984890000000004</v>
      </c>
      <c r="BB4299" s="14">
        <v>6.88</v>
      </c>
      <c r="BC4299" s="22">
        <v>3</v>
      </c>
      <c r="BD4299" s="23">
        <v>2200</v>
      </c>
      <c r="BE4299" s="23">
        <v>2.2000000000000002</v>
      </c>
      <c r="BF4299" s="23">
        <v>2.7794275800000001</v>
      </c>
      <c r="BG4299" s="14">
        <v>2.2000000000000002</v>
      </c>
      <c r="BH4299" s="22">
        <v>474</v>
      </c>
      <c r="BI4299" s="23">
        <v>12.34</v>
      </c>
      <c r="BJ4299" s="23">
        <v>18.82</v>
      </c>
      <c r="BK4299" s="14">
        <v>14.89</v>
      </c>
      <c r="BL4299" t="s">
        <v>731</v>
      </c>
    </row>
    <row r="4300" spans="1:64">
      <c r="A4300" t="s">
        <v>5476</v>
      </c>
      <c r="B4300" t="s">
        <v>5468</v>
      </c>
      <c r="C4300" t="s">
        <v>731</v>
      </c>
      <c r="D4300" s="111" t="s">
        <v>942</v>
      </c>
      <c r="E4300" s="110">
        <v>2022</v>
      </c>
      <c r="F4300" s="23"/>
      <c r="G4300" s="23"/>
      <c r="H4300" s="22">
        <v>16851</v>
      </c>
      <c r="I4300" s="34">
        <v>122.1282657211961</v>
      </c>
      <c r="J4300" s="22">
        <v>0</v>
      </c>
      <c r="K4300" s="22">
        <v>0</v>
      </c>
      <c r="L4300" s="23">
        <v>0</v>
      </c>
      <c r="M4300" s="23">
        <v>0</v>
      </c>
      <c r="N4300" s="23">
        <v>0</v>
      </c>
      <c r="O4300" s="14">
        <v>0</v>
      </c>
      <c r="P4300" s="22">
        <v>0</v>
      </c>
      <c r="Q4300" s="22">
        <v>0</v>
      </c>
      <c r="R4300" s="23">
        <v>0</v>
      </c>
      <c r="S4300" s="23">
        <v>0</v>
      </c>
      <c r="T4300" s="23">
        <v>0</v>
      </c>
      <c r="U4300" s="14">
        <v>0</v>
      </c>
      <c r="V4300" s="22">
        <v>0</v>
      </c>
      <c r="W4300" s="22">
        <v>0</v>
      </c>
      <c r="X4300" s="23">
        <v>0</v>
      </c>
      <c r="Y4300" s="23">
        <v>0</v>
      </c>
      <c r="Z4300" s="23">
        <v>0</v>
      </c>
      <c r="AA4300" s="14">
        <v>0</v>
      </c>
      <c r="AB4300" s="22">
        <v>2</v>
      </c>
      <c r="AC4300" s="22">
        <v>4</v>
      </c>
      <c r="AD4300" s="23">
        <v>240</v>
      </c>
      <c r="AE4300" s="23">
        <v>0.24</v>
      </c>
      <c r="AF4300" s="23">
        <v>1.7063828459999999</v>
      </c>
      <c r="AG4300" s="14">
        <v>1.3972055002365</v>
      </c>
      <c r="AH4300" s="22">
        <v>1</v>
      </c>
      <c r="AI4300" s="23">
        <v>6</v>
      </c>
      <c r="AJ4300" s="23">
        <v>6.0000000000000001E-3</v>
      </c>
      <c r="AK4300" s="23">
        <v>6.1461835094879999E-3</v>
      </c>
      <c r="AL4300" s="14">
        <v>5.0325643070368202E-3</v>
      </c>
      <c r="AM4300" s="22">
        <v>558</v>
      </c>
      <c r="AN4300" s="23">
        <v>7903.5070000000005</v>
      </c>
      <c r="AO4300" s="23">
        <v>7.9035070000000056</v>
      </c>
      <c r="AP4300" s="23">
        <v>8.0960673984204963</v>
      </c>
      <c r="AQ4300" s="14">
        <v>6.6291512047692773</v>
      </c>
      <c r="AR4300" s="22">
        <v>559</v>
      </c>
      <c r="AS4300" s="23">
        <v>7909.5069999999996</v>
      </c>
      <c r="AT4300" s="23">
        <v>7.9095070000000103</v>
      </c>
      <c r="AU4300" s="23">
        <v>8.1022135819299876</v>
      </c>
      <c r="AV4300" s="14">
        <v>6.6341837690763166</v>
      </c>
      <c r="AW4300" s="22">
        <v>4</v>
      </c>
      <c r="AX4300" s="22">
        <v>7</v>
      </c>
      <c r="AY4300" s="23">
        <v>3446</v>
      </c>
      <c r="AZ4300" s="23">
        <v>3.4459999999999997</v>
      </c>
      <c r="BA4300" s="23">
        <v>9.0242389999999997</v>
      </c>
      <c r="BB4300" s="14">
        <v>7.3891485699152017</v>
      </c>
      <c r="BC4300" s="22">
        <v>3</v>
      </c>
      <c r="BD4300" s="23">
        <v>2200</v>
      </c>
      <c r="BE4300" s="23">
        <v>2.2000000000000002</v>
      </c>
      <c r="BF4300" s="23">
        <v>3.107692349767134</v>
      </c>
      <c r="BG4300" s="14">
        <v>2.5446135105706125</v>
      </c>
      <c r="BH4300" s="22">
        <v>568</v>
      </c>
      <c r="BI4300" s="23">
        <v>13.79550700000001</v>
      </c>
      <c r="BJ4300" s="23">
        <v>21.940527777697124</v>
      </c>
      <c r="BK4300" s="14">
        <v>17.965151349798628</v>
      </c>
      <c r="BL4300" t="s">
        <v>731</v>
      </c>
    </row>
    <row r="4301" spans="1:64">
      <c r="A4301" t="s">
        <v>5477</v>
      </c>
      <c r="B4301" t="s">
        <v>5468</v>
      </c>
      <c r="C4301" t="s">
        <v>731</v>
      </c>
      <c r="D4301" t="s">
        <v>942</v>
      </c>
      <c r="E4301">
        <v>2023</v>
      </c>
      <c r="F4301">
        <v>104.42</v>
      </c>
      <c r="G4301">
        <v>15.56</v>
      </c>
      <c r="H4301">
        <v>17075</v>
      </c>
      <c r="I4301">
        <v>122.1282657211961</v>
      </c>
      <c r="J4301">
        <v>0</v>
      </c>
      <c r="K4301">
        <v>0</v>
      </c>
      <c r="L4301">
        <v>0</v>
      </c>
      <c r="M4301">
        <v>0</v>
      </c>
      <c r="N4301">
        <v>0</v>
      </c>
      <c r="O4301">
        <v>0</v>
      </c>
      <c r="P4301">
        <v>0</v>
      </c>
      <c r="Q4301">
        <v>0</v>
      </c>
      <c r="R4301">
        <v>0</v>
      </c>
      <c r="S4301">
        <v>0</v>
      </c>
      <c r="T4301">
        <v>0</v>
      </c>
      <c r="U4301">
        <v>0</v>
      </c>
      <c r="V4301">
        <v>0</v>
      </c>
      <c r="W4301">
        <v>0</v>
      </c>
      <c r="X4301">
        <v>0</v>
      </c>
      <c r="Y4301">
        <v>0</v>
      </c>
      <c r="Z4301">
        <v>0</v>
      </c>
      <c r="AA4301">
        <v>0</v>
      </c>
      <c r="AB4301">
        <v>2</v>
      </c>
      <c r="AC4301">
        <v>4</v>
      </c>
      <c r="AD4301">
        <v>240</v>
      </c>
      <c r="AE4301">
        <v>0.24</v>
      </c>
      <c r="AF4301">
        <v>1.631897736</v>
      </c>
      <c r="AG4301">
        <v>1.3362162529396946</v>
      </c>
      <c r="AH4301">
        <v>5</v>
      </c>
      <c r="AI4301">
        <v>48.8</v>
      </c>
      <c r="AJ4301">
        <v>4.8800000000000003E-2</v>
      </c>
      <c r="AK4301">
        <v>4.5774000000000002E-2</v>
      </c>
      <c r="AL4301">
        <v>4.0485E-2</v>
      </c>
      <c r="AM4301">
        <v>817</v>
      </c>
      <c r="AN4301">
        <v>12322.628000000001</v>
      </c>
      <c r="AO4301">
        <v>12.322628</v>
      </c>
      <c r="AP4301">
        <v>11.558468</v>
      </c>
      <c r="AQ4301">
        <v>9.4642038284458803</v>
      </c>
      <c r="AR4301">
        <v>890</v>
      </c>
      <c r="AS4301">
        <v>12421.813</v>
      </c>
      <c r="AT4301">
        <v>12.421813</v>
      </c>
      <c r="AU4301">
        <v>11.6515020372088</v>
      </c>
      <c r="AV4301">
        <v>9.5403811463332779</v>
      </c>
      <c r="AW4301">
        <v>4</v>
      </c>
      <c r="AX4301">
        <v>7</v>
      </c>
      <c r="AY4301">
        <v>3458</v>
      </c>
      <c r="AZ4301">
        <v>3.4580000000000002</v>
      </c>
      <c r="BA4301">
        <v>9.0242389999999997</v>
      </c>
      <c r="BB4301">
        <v>7.3891485699152017</v>
      </c>
      <c r="BC4301">
        <v>3</v>
      </c>
      <c r="BD4301">
        <v>2200</v>
      </c>
      <c r="BE4301">
        <v>2.2000000000000002</v>
      </c>
      <c r="BF4301">
        <v>3.7107250000000001</v>
      </c>
      <c r="BG4301">
        <v>3.0383834389912088</v>
      </c>
      <c r="BH4301">
        <v>899</v>
      </c>
      <c r="BI4301">
        <v>18.319813</v>
      </c>
      <c r="BJ4301">
        <v>26.018363773208797</v>
      </c>
      <c r="BK4301">
        <v>21.304129408179381</v>
      </c>
      <c r="BL4301" t="s">
        <v>731</v>
      </c>
    </row>
    <row r="4302" spans="1:64">
      <c r="A4302" t="s">
        <v>5478</v>
      </c>
      <c r="B4302" t="s">
        <v>5468</v>
      </c>
      <c r="C4302" t="s">
        <v>731</v>
      </c>
      <c r="D4302" t="s">
        <v>942</v>
      </c>
      <c r="E4302">
        <v>2024</v>
      </c>
      <c r="F4302">
        <v>104.42</v>
      </c>
      <c r="G4302">
        <v>15.55</v>
      </c>
      <c r="H4302">
        <v>17022</v>
      </c>
      <c r="I4302">
        <v>116.7215246770309</v>
      </c>
      <c r="J4302">
        <v>0</v>
      </c>
      <c r="K4302">
        <v>0</v>
      </c>
      <c r="L4302">
        <v>0</v>
      </c>
      <c r="M4302">
        <v>0</v>
      </c>
      <c r="N4302">
        <v>0</v>
      </c>
      <c r="O4302">
        <v>0</v>
      </c>
      <c r="P4302">
        <v>0</v>
      </c>
      <c r="Q4302">
        <v>0</v>
      </c>
      <c r="R4302">
        <v>0</v>
      </c>
      <c r="S4302">
        <v>0</v>
      </c>
      <c r="T4302">
        <v>0</v>
      </c>
      <c r="U4302">
        <v>0</v>
      </c>
      <c r="V4302">
        <v>0</v>
      </c>
      <c r="W4302">
        <v>0</v>
      </c>
      <c r="X4302">
        <v>0</v>
      </c>
      <c r="Y4302">
        <v>0</v>
      </c>
      <c r="Z4302">
        <v>0</v>
      </c>
      <c r="AA4302">
        <v>0</v>
      </c>
      <c r="AB4302">
        <v>2</v>
      </c>
      <c r="AC4302">
        <v>4</v>
      </c>
      <c r="AD4302">
        <v>382.55638197424889</v>
      </c>
      <c r="AE4302">
        <v>0.3825563819742489</v>
      </c>
      <c r="AF4302">
        <v>1.8522392910000001</v>
      </c>
      <c r="AG4302">
        <v>1.5868875052182159</v>
      </c>
      <c r="AH4302">
        <v>6</v>
      </c>
      <c r="AI4302">
        <v>53</v>
      </c>
      <c r="AJ4302">
        <v>5.3000000000000005E-2</v>
      </c>
      <c r="AK4302">
        <v>4.7803021942295992E-2</v>
      </c>
      <c r="AL4302">
        <v>4.0954761407175938E-2</v>
      </c>
      <c r="AM4302">
        <v>1008</v>
      </c>
      <c r="AN4302">
        <v>15541.892</v>
      </c>
      <c r="AO4302">
        <v>15.541892000000015</v>
      </c>
      <c r="AP4302">
        <v>14.017913288694206</v>
      </c>
      <c r="AQ4302">
        <v>12.009707144831983</v>
      </c>
      <c r="AR4302">
        <v>1203</v>
      </c>
      <c r="AS4302">
        <v>15762.811999999987</v>
      </c>
      <c r="AT4302">
        <v>15.762812000000016</v>
      </c>
      <c r="AU4302">
        <v>14.217170715250647</v>
      </c>
      <c r="AV4302">
        <v>12.18041895407864</v>
      </c>
      <c r="AW4302">
        <v>4</v>
      </c>
      <c r="AX4302">
        <v>7</v>
      </c>
      <c r="AY4302">
        <v>3458</v>
      </c>
      <c r="AZ4302">
        <v>3.4579999999999997</v>
      </c>
      <c r="BA4302">
        <v>9.0242389999999997</v>
      </c>
      <c r="BB4302">
        <v>7.7314265941694282</v>
      </c>
      <c r="BC4302">
        <v>3</v>
      </c>
      <c r="BD4302">
        <v>2200</v>
      </c>
      <c r="BE4302">
        <v>2.2000000000000002</v>
      </c>
      <c r="BF4302">
        <v>3.254462214335196</v>
      </c>
      <c r="BG4302">
        <v>2.7882279839475288</v>
      </c>
      <c r="BH4302">
        <v>1212</v>
      </c>
      <c r="BI4302">
        <v>21.803368381974263</v>
      </c>
      <c r="BJ4302">
        <v>28.348111220585846</v>
      </c>
      <c r="BK4302">
        <v>24.286961037413814</v>
      </c>
      <c r="BL4302" t="s">
        <v>731</v>
      </c>
    </row>
    <row r="4303" spans="1:64">
      <c r="A4303" t="s">
        <v>5479</v>
      </c>
      <c r="B4303" t="s">
        <v>5480</v>
      </c>
      <c r="C4303" t="s">
        <v>732</v>
      </c>
      <c r="D4303" t="s">
        <v>942</v>
      </c>
      <c r="E4303">
        <v>2012</v>
      </c>
      <c r="F4303" s="23">
        <v>148.63</v>
      </c>
      <c r="G4303" s="23">
        <v>13.51</v>
      </c>
      <c r="H4303" s="22">
        <v>11938</v>
      </c>
      <c r="I4303" s="34">
        <v>98.304851999999997</v>
      </c>
      <c r="J4303" s="22">
        <v>0</v>
      </c>
      <c r="K4303" s="22" t="s">
        <v>782</v>
      </c>
      <c r="L4303" s="23">
        <v>0</v>
      </c>
      <c r="M4303" s="23">
        <v>0</v>
      </c>
      <c r="N4303" s="23">
        <v>0</v>
      </c>
      <c r="O4303" s="14">
        <v>0</v>
      </c>
      <c r="P4303" s="22">
        <v>0</v>
      </c>
      <c r="Q4303" s="22" t="s">
        <v>782</v>
      </c>
      <c r="R4303" s="23">
        <v>0</v>
      </c>
      <c r="S4303" s="23">
        <v>0</v>
      </c>
      <c r="T4303" s="23">
        <v>0</v>
      </c>
      <c r="U4303" s="14">
        <v>0</v>
      </c>
      <c r="V4303" s="22">
        <v>0</v>
      </c>
      <c r="W4303" s="22" t="s">
        <v>782</v>
      </c>
      <c r="X4303" s="23">
        <v>0</v>
      </c>
      <c r="Y4303" s="23">
        <v>0</v>
      </c>
      <c r="Z4303" s="23">
        <v>0</v>
      </c>
      <c r="AA4303" s="14">
        <v>0</v>
      </c>
      <c r="AB4303" s="22">
        <v>0</v>
      </c>
      <c r="AC4303" s="22" t="s">
        <v>782</v>
      </c>
      <c r="AD4303" s="23">
        <v>0</v>
      </c>
      <c r="AE4303" s="23">
        <v>0</v>
      </c>
      <c r="AF4303" s="23">
        <v>0</v>
      </c>
      <c r="AG4303" s="14">
        <v>0</v>
      </c>
      <c r="AH4303" s="22" t="s">
        <v>782</v>
      </c>
      <c r="AI4303" s="23" t="s">
        <v>782</v>
      </c>
      <c r="AJ4303" s="23" t="s">
        <v>782</v>
      </c>
      <c r="AK4303" s="23" t="s">
        <v>782</v>
      </c>
      <c r="AL4303" s="14" t="s">
        <v>782</v>
      </c>
      <c r="AM4303" s="22" t="s">
        <v>782</v>
      </c>
      <c r="AN4303" s="23" t="s">
        <v>782</v>
      </c>
      <c r="AO4303" s="23" t="s">
        <v>782</v>
      </c>
      <c r="AP4303" s="23" t="s">
        <v>782</v>
      </c>
      <c r="AQ4303" s="14" t="s">
        <v>782</v>
      </c>
      <c r="AR4303" s="22">
        <v>135</v>
      </c>
      <c r="AS4303" s="23">
        <v>2150.2760000000012</v>
      </c>
      <c r="AT4303" s="23">
        <v>2.1502760000000012</v>
      </c>
      <c r="AU4303" s="23">
        <v>1.7870200000000001</v>
      </c>
      <c r="AV4303" s="14">
        <v>1.8178349935362295</v>
      </c>
      <c r="AW4303" s="22">
        <v>1</v>
      </c>
      <c r="AX4303" s="22" t="s">
        <v>782</v>
      </c>
      <c r="AY4303" s="23">
        <v>16</v>
      </c>
      <c r="AZ4303" s="23">
        <v>1.6E-2</v>
      </c>
      <c r="BA4303" s="23">
        <v>3.4510000000000001E-3</v>
      </c>
      <c r="BB4303" s="14">
        <v>3.5105083114310574E-3</v>
      </c>
      <c r="BC4303" s="22">
        <v>1</v>
      </c>
      <c r="BD4303" s="23">
        <v>500</v>
      </c>
      <c r="BE4303" s="23">
        <v>0.5</v>
      </c>
      <c r="BF4303" s="23">
        <v>0.79849999999999999</v>
      </c>
      <c r="BG4303" s="14">
        <v>0.81226916449658049</v>
      </c>
      <c r="BH4303" s="22">
        <v>137</v>
      </c>
      <c r="BI4303" s="23">
        <v>2.6662760000000012</v>
      </c>
      <c r="BJ4303" s="23">
        <v>2.5889709999999999</v>
      </c>
      <c r="BK4303" s="14">
        <v>2.6336146663442408</v>
      </c>
      <c r="BL4303" t="s">
        <v>732</v>
      </c>
    </row>
    <row r="4304" spans="1:64">
      <c r="A4304" t="s">
        <v>5481</v>
      </c>
      <c r="B4304" t="s">
        <v>5480</v>
      </c>
      <c r="C4304" t="s">
        <v>732</v>
      </c>
      <c r="D4304" t="s">
        <v>942</v>
      </c>
      <c r="E4304">
        <v>2015</v>
      </c>
      <c r="F4304" s="23">
        <v>148.63</v>
      </c>
      <c r="G4304" s="23">
        <v>13.5</v>
      </c>
      <c r="H4304" s="22">
        <v>11854</v>
      </c>
      <c r="I4304" s="34">
        <v>95.207442435119702</v>
      </c>
      <c r="J4304" s="13">
        <v>0</v>
      </c>
      <c r="K4304" s="13">
        <v>0</v>
      </c>
      <c r="L4304" s="19">
        <v>0</v>
      </c>
      <c r="M4304" s="35">
        <v>0</v>
      </c>
      <c r="N4304" s="19">
        <v>0</v>
      </c>
      <c r="O4304" s="17">
        <v>0</v>
      </c>
      <c r="P4304" s="36">
        <v>0</v>
      </c>
      <c r="Q4304" s="37">
        <v>0</v>
      </c>
      <c r="R4304" s="38">
        <v>0</v>
      </c>
      <c r="S4304" s="27">
        <v>0</v>
      </c>
      <c r="T4304" s="23">
        <v>0</v>
      </c>
      <c r="U4304" s="17">
        <v>0</v>
      </c>
      <c r="V4304" s="22">
        <v>0</v>
      </c>
      <c r="W4304" s="22">
        <v>0</v>
      </c>
      <c r="X4304" s="23">
        <v>0</v>
      </c>
      <c r="Y4304" s="27">
        <v>0</v>
      </c>
      <c r="Z4304" s="27">
        <v>0</v>
      </c>
      <c r="AA4304" s="14">
        <v>0</v>
      </c>
      <c r="AB4304" s="39">
        <v>0</v>
      </c>
      <c r="AC4304" s="22" t="s">
        <v>782</v>
      </c>
      <c r="AD4304" s="23">
        <v>0</v>
      </c>
      <c r="AE4304" s="23">
        <v>0</v>
      </c>
      <c r="AF4304" s="23">
        <v>0</v>
      </c>
      <c r="AG4304" s="14">
        <v>0</v>
      </c>
      <c r="AH4304" s="22" t="s">
        <v>782</v>
      </c>
      <c r="AI4304" s="23" t="s">
        <v>782</v>
      </c>
      <c r="AJ4304" s="23" t="s">
        <v>782</v>
      </c>
      <c r="AK4304" s="23" t="s">
        <v>782</v>
      </c>
      <c r="AL4304" s="14" t="s">
        <v>782</v>
      </c>
      <c r="AM4304" s="22" t="s">
        <v>782</v>
      </c>
      <c r="AN4304" s="23" t="s">
        <v>782</v>
      </c>
      <c r="AO4304" s="23" t="s">
        <v>782</v>
      </c>
      <c r="AP4304" s="23" t="s">
        <v>782</v>
      </c>
      <c r="AQ4304" s="14" t="s">
        <v>782</v>
      </c>
      <c r="AR4304" s="40">
        <v>165</v>
      </c>
      <c r="AS4304" s="41">
        <v>2433.6110000000003</v>
      </c>
      <c r="AT4304" s="23">
        <v>2.4336110000000004</v>
      </c>
      <c r="AU4304" s="23">
        <v>2.1614426928466899</v>
      </c>
      <c r="AV4304" s="14">
        <v>2.270245516068381</v>
      </c>
      <c r="AW4304" s="22">
        <v>3</v>
      </c>
      <c r="AX4304" s="22" t="s">
        <v>782</v>
      </c>
      <c r="AY4304" s="23">
        <v>41</v>
      </c>
      <c r="AZ4304" s="23">
        <v>4.1000000000000002E-2</v>
      </c>
      <c r="BA4304" s="23">
        <v>0.10683551031320555</v>
      </c>
      <c r="BB4304" s="14">
        <v>0.11221340220961187</v>
      </c>
      <c r="BC4304" s="42">
        <v>1</v>
      </c>
      <c r="BD4304" s="43">
        <v>500</v>
      </c>
      <c r="BE4304" s="44">
        <v>0.5</v>
      </c>
      <c r="BF4304" s="23">
        <v>0.49298155560442691</v>
      </c>
      <c r="BG4304" s="14">
        <v>0.51779728873651376</v>
      </c>
      <c r="BH4304" s="22">
        <v>169</v>
      </c>
      <c r="BI4304" s="23">
        <v>2.9746110000000003</v>
      </c>
      <c r="BJ4304" s="23">
        <v>2.7612597587643224</v>
      </c>
      <c r="BK4304" s="14">
        <v>2.9002562070145066</v>
      </c>
      <c r="BL4304" t="s">
        <v>732</v>
      </c>
    </row>
    <row r="4305" spans="1:64">
      <c r="A4305" t="s">
        <v>5482</v>
      </c>
      <c r="B4305" t="s">
        <v>5480</v>
      </c>
      <c r="C4305" t="s">
        <v>732</v>
      </c>
      <c r="D4305" t="s">
        <v>942</v>
      </c>
      <c r="E4305">
        <v>2016</v>
      </c>
      <c r="F4305" s="23">
        <v>148.63</v>
      </c>
      <c r="G4305" s="23">
        <v>13.57</v>
      </c>
      <c r="H4305" s="22">
        <v>11694</v>
      </c>
      <c r="I4305" s="34">
        <v>100.78760669437145</v>
      </c>
      <c r="J4305" s="13">
        <v>0</v>
      </c>
      <c r="K4305" s="13">
        <v>0</v>
      </c>
      <c r="L4305" s="19">
        <v>0</v>
      </c>
      <c r="M4305" s="35">
        <v>0</v>
      </c>
      <c r="N4305" s="19">
        <v>0</v>
      </c>
      <c r="O4305" s="17">
        <v>0</v>
      </c>
      <c r="P4305" s="13">
        <v>0</v>
      </c>
      <c r="Q4305" s="13">
        <v>0</v>
      </c>
      <c r="R4305" s="19">
        <v>0</v>
      </c>
      <c r="S4305" s="27">
        <v>0</v>
      </c>
      <c r="T4305" s="19">
        <v>0</v>
      </c>
      <c r="U4305" s="17">
        <v>0</v>
      </c>
      <c r="V4305" s="13">
        <v>0</v>
      </c>
      <c r="W4305" s="13">
        <v>0</v>
      </c>
      <c r="X4305" s="19">
        <v>0</v>
      </c>
      <c r="Y4305" s="27">
        <v>0</v>
      </c>
      <c r="Z4305" s="19">
        <v>0</v>
      </c>
      <c r="AA4305" s="14">
        <v>0</v>
      </c>
      <c r="AB4305" s="13">
        <v>0</v>
      </c>
      <c r="AC4305" s="22" t="s">
        <v>782</v>
      </c>
      <c r="AD4305" s="19">
        <v>0</v>
      </c>
      <c r="AE4305" s="23">
        <v>0</v>
      </c>
      <c r="AF4305" s="19">
        <v>0</v>
      </c>
      <c r="AG4305" s="14">
        <v>0</v>
      </c>
      <c r="AH4305" s="22" t="s">
        <v>782</v>
      </c>
      <c r="AI4305" s="23" t="s">
        <v>782</v>
      </c>
      <c r="AJ4305" s="23" t="s">
        <v>782</v>
      </c>
      <c r="AK4305" s="23" t="s">
        <v>782</v>
      </c>
      <c r="AL4305" s="14" t="s">
        <v>782</v>
      </c>
      <c r="AM4305" s="22" t="s">
        <v>782</v>
      </c>
      <c r="AN4305" s="23" t="s">
        <v>782</v>
      </c>
      <c r="AO4305" s="23" t="s">
        <v>782</v>
      </c>
      <c r="AP4305" s="23" t="s">
        <v>782</v>
      </c>
      <c r="AQ4305" s="14" t="s">
        <v>782</v>
      </c>
      <c r="AR4305" s="13">
        <v>175</v>
      </c>
      <c r="AS4305" s="19">
        <v>2591.4359999999997</v>
      </c>
      <c r="AT4305" s="23">
        <v>2.5914359999999999</v>
      </c>
      <c r="AU4305" s="19">
        <v>2.3011951680000009</v>
      </c>
      <c r="AV4305" s="14">
        <v>2.2832124340229152</v>
      </c>
      <c r="AW4305" s="13">
        <v>3</v>
      </c>
      <c r="AX4305" s="22" t="s">
        <v>782</v>
      </c>
      <c r="AY4305" s="19">
        <v>41</v>
      </c>
      <c r="AZ4305" s="23">
        <v>4.1000000000000002E-2</v>
      </c>
      <c r="BA4305" s="19">
        <v>6.8858540356000003E-2</v>
      </c>
      <c r="BB4305" s="14">
        <v>6.8320443965701846E-2</v>
      </c>
      <c r="BC4305" s="13">
        <v>1</v>
      </c>
      <c r="BD4305" s="19">
        <v>500</v>
      </c>
      <c r="BE4305" s="44">
        <v>0.5</v>
      </c>
      <c r="BF4305" s="19">
        <v>0.49298155560442691</v>
      </c>
      <c r="BG4305" s="14">
        <v>0.48912914173996136</v>
      </c>
      <c r="BH4305" s="22">
        <v>179</v>
      </c>
      <c r="BI4305" s="23">
        <v>3.1324359999999998</v>
      </c>
      <c r="BJ4305" s="23">
        <v>2.8630352639604277</v>
      </c>
      <c r="BK4305" s="14">
        <v>2.8406620197285783</v>
      </c>
      <c r="BL4305" t="s">
        <v>732</v>
      </c>
    </row>
    <row r="4306" spans="1:64">
      <c r="A4306" t="s">
        <v>5483</v>
      </c>
      <c r="B4306" t="s">
        <v>5480</v>
      </c>
      <c r="C4306" t="s">
        <v>732</v>
      </c>
      <c r="D4306" t="s">
        <v>942</v>
      </c>
      <c r="E4306">
        <v>2017</v>
      </c>
      <c r="F4306" s="23">
        <v>148.63</v>
      </c>
      <c r="G4306" s="23">
        <v>13.58</v>
      </c>
      <c r="H4306" s="22">
        <v>11617</v>
      </c>
      <c r="I4306" s="34">
        <v>91.251656558621107</v>
      </c>
      <c r="J4306" s="13">
        <v>0</v>
      </c>
      <c r="K4306" s="13">
        <v>0</v>
      </c>
      <c r="L4306" s="19">
        <v>0</v>
      </c>
      <c r="M4306" s="19">
        <v>0</v>
      </c>
      <c r="N4306" s="19">
        <v>0</v>
      </c>
      <c r="O4306" s="17">
        <v>0</v>
      </c>
      <c r="P4306" s="13">
        <v>0</v>
      </c>
      <c r="Q4306" s="13">
        <v>0</v>
      </c>
      <c r="R4306" s="19">
        <v>0</v>
      </c>
      <c r="S4306" s="19">
        <v>0</v>
      </c>
      <c r="T4306" s="19">
        <v>0</v>
      </c>
      <c r="U4306" s="17">
        <v>0</v>
      </c>
      <c r="V4306" s="13">
        <v>0</v>
      </c>
      <c r="W4306" s="13">
        <v>0</v>
      </c>
      <c r="X4306" s="19">
        <v>0</v>
      </c>
      <c r="Y4306" s="19">
        <v>0</v>
      </c>
      <c r="Z4306" s="19">
        <v>0</v>
      </c>
      <c r="AA4306" s="14">
        <v>0</v>
      </c>
      <c r="AB4306" s="13">
        <v>0</v>
      </c>
      <c r="AC4306" s="22" t="s">
        <v>782</v>
      </c>
      <c r="AD4306" s="19">
        <v>0</v>
      </c>
      <c r="AE4306" s="19">
        <v>0</v>
      </c>
      <c r="AF4306" s="19">
        <v>0</v>
      </c>
      <c r="AG4306" s="14">
        <v>0</v>
      </c>
      <c r="AH4306" s="22" t="s">
        <v>782</v>
      </c>
      <c r="AI4306" s="23" t="s">
        <v>782</v>
      </c>
      <c r="AJ4306" s="23" t="s">
        <v>782</v>
      </c>
      <c r="AK4306" s="23" t="s">
        <v>782</v>
      </c>
      <c r="AL4306" s="14" t="s">
        <v>782</v>
      </c>
      <c r="AM4306" s="22" t="s">
        <v>782</v>
      </c>
      <c r="AN4306" s="23" t="s">
        <v>782</v>
      </c>
      <c r="AO4306" s="23" t="s">
        <v>782</v>
      </c>
      <c r="AP4306" s="23" t="s">
        <v>782</v>
      </c>
      <c r="AQ4306" s="14" t="s">
        <v>782</v>
      </c>
      <c r="AR4306" s="13">
        <v>185</v>
      </c>
      <c r="AS4306" s="19">
        <v>2675.3810000000003</v>
      </c>
      <c r="AT4306" s="19">
        <v>2.6753810000000002</v>
      </c>
      <c r="AU4306" s="19">
        <v>2.3757383280000015</v>
      </c>
      <c r="AV4306" s="14">
        <v>2.6035015884602601</v>
      </c>
      <c r="AW4306" s="13">
        <v>3</v>
      </c>
      <c r="AX4306" s="22" t="s">
        <v>782</v>
      </c>
      <c r="AY4306" s="19">
        <v>25.137445999999997</v>
      </c>
      <c r="AZ4306" s="19">
        <v>2.5137446000000001E-2</v>
      </c>
      <c r="BA4306" s="19">
        <v>4.0421013167999995E-2</v>
      </c>
      <c r="BB4306" s="14">
        <v>4.4296196575930737E-2</v>
      </c>
      <c r="BC4306" s="13">
        <v>1</v>
      </c>
      <c r="BD4306" s="19">
        <v>500</v>
      </c>
      <c r="BE4306" s="19">
        <v>0.5</v>
      </c>
      <c r="BF4306" s="19">
        <v>0.49298155560442691</v>
      </c>
      <c r="BG4306" s="14">
        <v>0.54024395194155173</v>
      </c>
      <c r="BH4306" s="22">
        <v>189</v>
      </c>
      <c r="BI4306" s="23">
        <v>3.2005184460000002</v>
      </c>
      <c r="BJ4306" s="23">
        <v>2.9091408967724286</v>
      </c>
      <c r="BK4306" s="14">
        <v>3.1880417369777425</v>
      </c>
      <c r="BL4306" t="s">
        <v>732</v>
      </c>
    </row>
    <row r="4307" spans="1:64">
      <c r="A4307" t="s">
        <v>5484</v>
      </c>
      <c r="B4307" t="s">
        <v>5480</v>
      </c>
      <c r="C4307" t="s">
        <v>732</v>
      </c>
      <c r="D4307" t="s">
        <v>942</v>
      </c>
      <c r="E4307">
        <v>2018</v>
      </c>
      <c r="F4307" s="23">
        <v>148.63</v>
      </c>
      <c r="G4307" s="23">
        <v>13.75</v>
      </c>
      <c r="H4307" s="22">
        <v>11564</v>
      </c>
      <c r="I4307" s="34">
        <v>91.258142106350931</v>
      </c>
      <c r="J4307" s="13">
        <v>0</v>
      </c>
      <c r="K4307" s="13">
        <v>0</v>
      </c>
      <c r="L4307" s="19">
        <v>0</v>
      </c>
      <c r="M4307" s="19">
        <v>0</v>
      </c>
      <c r="N4307" s="19">
        <v>0</v>
      </c>
      <c r="O4307" s="17">
        <v>0</v>
      </c>
      <c r="P4307" s="13">
        <v>0</v>
      </c>
      <c r="Q4307" s="13">
        <v>0</v>
      </c>
      <c r="R4307" s="19">
        <v>0</v>
      </c>
      <c r="S4307" s="19">
        <v>0</v>
      </c>
      <c r="T4307" s="19">
        <v>0</v>
      </c>
      <c r="U4307" s="17">
        <v>0</v>
      </c>
      <c r="V4307" s="13">
        <v>0</v>
      </c>
      <c r="W4307" s="13">
        <v>0</v>
      </c>
      <c r="X4307" s="19">
        <v>0</v>
      </c>
      <c r="Y4307" s="19">
        <v>0</v>
      </c>
      <c r="Z4307" s="19">
        <v>0</v>
      </c>
      <c r="AA4307" s="14">
        <v>0</v>
      </c>
      <c r="AB4307" s="13">
        <v>0</v>
      </c>
      <c r="AC4307" s="22" t="s">
        <v>782</v>
      </c>
      <c r="AD4307" s="19">
        <v>0</v>
      </c>
      <c r="AE4307" s="19">
        <v>0</v>
      </c>
      <c r="AF4307" s="19">
        <v>0</v>
      </c>
      <c r="AG4307" s="14">
        <v>0</v>
      </c>
      <c r="AH4307" s="22" t="s">
        <v>782</v>
      </c>
      <c r="AI4307" s="23" t="s">
        <v>782</v>
      </c>
      <c r="AJ4307" s="23" t="s">
        <v>782</v>
      </c>
      <c r="AK4307" s="23" t="s">
        <v>782</v>
      </c>
      <c r="AL4307" s="14" t="s">
        <v>782</v>
      </c>
      <c r="AM4307" s="22" t="s">
        <v>782</v>
      </c>
      <c r="AN4307" s="23" t="s">
        <v>782</v>
      </c>
      <c r="AO4307" s="23" t="s">
        <v>782</v>
      </c>
      <c r="AP4307" s="23" t="s">
        <v>782</v>
      </c>
      <c r="AQ4307" s="14" t="s">
        <v>782</v>
      </c>
      <c r="AR4307" s="13">
        <v>194</v>
      </c>
      <c r="AS4307" s="19">
        <v>2834.5510000000004</v>
      </c>
      <c r="AT4307" s="19">
        <v>2.8345510000000003</v>
      </c>
      <c r="AU4307" s="19">
        <v>2.5170812880000022</v>
      </c>
      <c r="AV4307" s="14">
        <v>2.758199136978519</v>
      </c>
      <c r="AW4307" s="13">
        <v>3</v>
      </c>
      <c r="AX4307" s="22" t="s">
        <v>782</v>
      </c>
      <c r="AY4307" s="19">
        <v>41</v>
      </c>
      <c r="AZ4307" s="19">
        <v>4.1000000000000002E-2</v>
      </c>
      <c r="BA4307" s="19">
        <v>6.8858000000000003E-2</v>
      </c>
      <c r="BB4307" s="14">
        <v>7.545408925787013E-2</v>
      </c>
      <c r="BC4307" s="13">
        <v>3</v>
      </c>
      <c r="BD4307" s="19">
        <v>5300</v>
      </c>
      <c r="BE4307" s="19">
        <v>5.3</v>
      </c>
      <c r="BF4307" s="19">
        <v>14.21059532787427</v>
      </c>
      <c r="BG4307" s="14">
        <v>15.571865698639192</v>
      </c>
      <c r="BH4307" s="22">
        <v>200</v>
      </c>
      <c r="BI4307" s="23">
        <v>8.1755510000000005</v>
      </c>
      <c r="BJ4307" s="23">
        <v>16.796534615874272</v>
      </c>
      <c r="BK4307" s="14">
        <v>18.405518924875583</v>
      </c>
      <c r="BL4307" t="s">
        <v>732</v>
      </c>
    </row>
    <row r="4308" spans="1:64">
      <c r="A4308" t="s">
        <v>5485</v>
      </c>
      <c r="B4308" t="s">
        <v>5480</v>
      </c>
      <c r="C4308" t="s">
        <v>732</v>
      </c>
      <c r="D4308" t="s">
        <v>942</v>
      </c>
      <c r="E4308">
        <v>2019</v>
      </c>
      <c r="F4308" s="23">
        <v>148.63</v>
      </c>
      <c r="G4308" s="23">
        <v>13.82</v>
      </c>
      <c r="H4308" s="22">
        <v>11485</v>
      </c>
      <c r="I4308" s="34">
        <v>92.730472477270652</v>
      </c>
      <c r="J4308" s="22">
        <v>0</v>
      </c>
      <c r="K4308" s="22">
        <v>0</v>
      </c>
      <c r="L4308" s="23">
        <v>0</v>
      </c>
      <c r="M4308" s="23">
        <v>0</v>
      </c>
      <c r="N4308" s="23">
        <v>0</v>
      </c>
      <c r="O4308" s="14">
        <v>0</v>
      </c>
      <c r="P4308" s="22">
        <v>0</v>
      </c>
      <c r="Q4308" s="22">
        <v>0</v>
      </c>
      <c r="R4308" s="23">
        <v>0</v>
      </c>
      <c r="S4308" s="23">
        <v>0</v>
      </c>
      <c r="T4308" s="23">
        <v>0</v>
      </c>
      <c r="U4308" s="14">
        <v>0</v>
      </c>
      <c r="V4308" s="22">
        <v>0</v>
      </c>
      <c r="W4308" s="22">
        <v>0</v>
      </c>
      <c r="X4308" s="23">
        <v>0</v>
      </c>
      <c r="Y4308" s="23">
        <v>0</v>
      </c>
      <c r="Z4308" s="23">
        <v>0</v>
      </c>
      <c r="AA4308" s="14">
        <v>0</v>
      </c>
      <c r="AB4308" s="22">
        <v>0</v>
      </c>
      <c r="AC4308" s="22">
        <v>0</v>
      </c>
      <c r="AD4308" s="23">
        <v>0</v>
      </c>
      <c r="AE4308" s="23">
        <v>0</v>
      </c>
      <c r="AF4308" s="23">
        <v>0</v>
      </c>
      <c r="AG4308" s="14">
        <v>0</v>
      </c>
      <c r="AH4308" s="22">
        <v>0</v>
      </c>
      <c r="AI4308" s="23">
        <v>0</v>
      </c>
      <c r="AJ4308" s="23">
        <v>0</v>
      </c>
      <c r="AK4308" s="23">
        <v>0</v>
      </c>
      <c r="AL4308" s="14">
        <v>0</v>
      </c>
      <c r="AM4308" s="22">
        <v>201</v>
      </c>
      <c r="AN4308" s="23">
        <v>2892.3510000000001</v>
      </c>
      <c r="AO4308" s="23">
        <v>2.8923510000000006</v>
      </c>
      <c r="AP4308" s="23">
        <v>2.568407688000002</v>
      </c>
      <c r="AQ4308" s="14">
        <v>2.7697558519714751</v>
      </c>
      <c r="AR4308" s="22">
        <v>201</v>
      </c>
      <c r="AS4308" s="23">
        <v>2892.3510000000001</v>
      </c>
      <c r="AT4308" s="23">
        <v>2.8923510000000006</v>
      </c>
      <c r="AU4308" s="23">
        <v>2.568407688000002</v>
      </c>
      <c r="AV4308" s="14">
        <v>2.7697558519714751</v>
      </c>
      <c r="AW4308" s="22">
        <v>3</v>
      </c>
      <c r="AX4308" s="22" t="s">
        <v>782</v>
      </c>
      <c r="AY4308" s="23">
        <v>41</v>
      </c>
      <c r="AZ4308" s="23">
        <v>4.1000000000000002E-2</v>
      </c>
      <c r="BA4308" s="23">
        <v>6.8858000000000003E-2</v>
      </c>
      <c r="BB4308" s="14">
        <v>7.4256065088936021E-2</v>
      </c>
      <c r="BC4308" s="22">
        <v>3</v>
      </c>
      <c r="BD4308" s="23">
        <v>5300</v>
      </c>
      <c r="BE4308" s="23">
        <v>5.3</v>
      </c>
      <c r="BF4308" s="23">
        <v>14.218021247574175</v>
      </c>
      <c r="BG4308" s="14">
        <v>15.332631084198542</v>
      </c>
      <c r="BH4308" s="22">
        <v>207</v>
      </c>
      <c r="BI4308" s="23">
        <v>8.2333510000000008</v>
      </c>
      <c r="BJ4308" s="23">
        <v>16.855286935574178</v>
      </c>
      <c r="BK4308" s="14">
        <v>18.176643001258952</v>
      </c>
      <c r="BL4308" t="s">
        <v>732</v>
      </c>
    </row>
    <row r="4309" spans="1:64">
      <c r="A4309" t="s">
        <v>5486</v>
      </c>
      <c r="B4309" t="s">
        <v>5480</v>
      </c>
      <c r="C4309" t="s">
        <v>732</v>
      </c>
      <c r="D4309" t="s">
        <v>942</v>
      </c>
      <c r="E4309">
        <v>2020</v>
      </c>
      <c r="F4309" s="23">
        <v>148.63</v>
      </c>
      <c r="G4309" s="23">
        <v>13.88</v>
      </c>
      <c r="H4309" s="22">
        <v>11353</v>
      </c>
      <c r="I4309" s="34">
        <v>92.480066102434463</v>
      </c>
      <c r="J4309" s="22">
        <v>0</v>
      </c>
      <c r="K4309" s="22">
        <v>0</v>
      </c>
      <c r="L4309" s="23">
        <v>0</v>
      </c>
      <c r="M4309" s="23">
        <v>0</v>
      </c>
      <c r="N4309" s="23">
        <v>0</v>
      </c>
      <c r="O4309" s="14">
        <v>0</v>
      </c>
      <c r="P4309" s="22">
        <v>0</v>
      </c>
      <c r="Q4309" s="22">
        <v>0</v>
      </c>
      <c r="R4309" s="23">
        <v>0</v>
      </c>
      <c r="S4309" s="23">
        <v>0</v>
      </c>
      <c r="T4309" s="23">
        <v>0</v>
      </c>
      <c r="U4309" s="14">
        <v>0</v>
      </c>
      <c r="V4309" s="22">
        <v>0</v>
      </c>
      <c r="W4309" s="22">
        <v>0</v>
      </c>
      <c r="X4309" s="23">
        <v>0</v>
      </c>
      <c r="Y4309" s="23">
        <v>0</v>
      </c>
      <c r="Z4309" s="23">
        <v>0</v>
      </c>
      <c r="AA4309" s="14">
        <v>0</v>
      </c>
      <c r="AB4309" s="22">
        <v>0</v>
      </c>
      <c r="AC4309" s="22">
        <v>0</v>
      </c>
      <c r="AD4309" s="23">
        <v>0</v>
      </c>
      <c r="AE4309" s="23">
        <v>0</v>
      </c>
      <c r="AF4309" s="23">
        <v>0</v>
      </c>
      <c r="AG4309" s="14">
        <v>0</v>
      </c>
      <c r="AH4309" s="22">
        <v>0</v>
      </c>
      <c r="AI4309" s="23">
        <v>0</v>
      </c>
      <c r="AJ4309" s="23">
        <v>0</v>
      </c>
      <c r="AK4309" s="23">
        <v>0</v>
      </c>
      <c r="AL4309" s="14">
        <v>0</v>
      </c>
      <c r="AM4309" s="22">
        <v>228</v>
      </c>
      <c r="AN4309" s="23">
        <v>3166.8310000000001</v>
      </c>
      <c r="AO4309" s="23">
        <v>3.1668309999999997</v>
      </c>
      <c r="AP4309" s="23">
        <v>2.8121459280000027</v>
      </c>
      <c r="AQ4309" s="14">
        <v>3.0408130600654655</v>
      </c>
      <c r="AR4309" s="22">
        <v>228</v>
      </c>
      <c r="AS4309" s="23">
        <v>3166.8310000000001</v>
      </c>
      <c r="AT4309" s="23">
        <v>3.1668309999999997</v>
      </c>
      <c r="AU4309" s="23">
        <v>2.8121459280000027</v>
      </c>
      <c r="AV4309" s="14">
        <v>3.0408130600654655</v>
      </c>
      <c r="AW4309" s="22">
        <v>3</v>
      </c>
      <c r="AX4309" s="22">
        <v>3</v>
      </c>
      <c r="AY4309" s="23">
        <v>41</v>
      </c>
      <c r="AZ4309" s="23">
        <v>4.1000000000000002E-2</v>
      </c>
      <c r="BA4309" s="23">
        <v>6.8858000000000003E-2</v>
      </c>
      <c r="BB4309" s="14">
        <v>7.4457126710668911E-2</v>
      </c>
      <c r="BC4309" s="22">
        <v>3</v>
      </c>
      <c r="BD4309" s="23">
        <v>5300</v>
      </c>
      <c r="BE4309" s="23">
        <v>5.3</v>
      </c>
      <c r="BF4309" s="23">
        <v>14.218021247574175</v>
      </c>
      <c r="BG4309" s="14">
        <v>15.374146934352048</v>
      </c>
      <c r="BH4309" s="22">
        <v>234</v>
      </c>
      <c r="BI4309" s="23">
        <v>8.5078309999999995</v>
      </c>
      <c r="BJ4309" s="23">
        <v>17.099025175574177</v>
      </c>
      <c r="BK4309" s="14">
        <v>18.489417121128184</v>
      </c>
      <c r="BL4309" t="s">
        <v>732</v>
      </c>
    </row>
    <row r="4310" spans="1:64">
      <c r="A4310" t="s">
        <v>5487</v>
      </c>
      <c r="B4310" t="s">
        <v>5480</v>
      </c>
      <c r="C4310" t="s">
        <v>732</v>
      </c>
      <c r="D4310" t="s">
        <v>942</v>
      </c>
      <c r="E4310">
        <v>2021</v>
      </c>
      <c r="F4310" s="23">
        <v>148.63</v>
      </c>
      <c r="G4310" s="23">
        <v>13.93</v>
      </c>
      <c r="H4310" s="22">
        <v>11220</v>
      </c>
      <c r="I4310" s="34">
        <v>85.12</v>
      </c>
      <c r="J4310" s="22">
        <v>0</v>
      </c>
      <c r="K4310" s="22">
        <v>0</v>
      </c>
      <c r="L4310" s="23">
        <v>0</v>
      </c>
      <c r="M4310" s="23">
        <v>0</v>
      </c>
      <c r="N4310" s="23">
        <v>0</v>
      </c>
      <c r="O4310" s="14">
        <v>0</v>
      </c>
      <c r="P4310" s="22">
        <v>0</v>
      </c>
      <c r="Q4310" s="22">
        <v>0</v>
      </c>
      <c r="R4310" s="23">
        <v>0</v>
      </c>
      <c r="S4310" s="23">
        <v>0</v>
      </c>
      <c r="T4310" s="23">
        <v>0</v>
      </c>
      <c r="U4310" s="14">
        <v>0</v>
      </c>
      <c r="V4310" s="22">
        <v>0</v>
      </c>
      <c r="W4310" s="22">
        <v>0</v>
      </c>
      <c r="X4310" s="23">
        <v>0</v>
      </c>
      <c r="Y4310" s="23">
        <v>0</v>
      </c>
      <c r="Z4310" s="23">
        <v>0</v>
      </c>
      <c r="AA4310" s="14">
        <v>0</v>
      </c>
      <c r="AB4310" s="22">
        <v>0</v>
      </c>
      <c r="AC4310" s="22">
        <v>0</v>
      </c>
      <c r="AD4310" s="23">
        <v>0</v>
      </c>
      <c r="AE4310" s="23">
        <v>0</v>
      </c>
      <c r="AF4310" s="23">
        <v>0</v>
      </c>
      <c r="AG4310" s="14">
        <v>0</v>
      </c>
      <c r="AH4310" s="22">
        <v>0</v>
      </c>
      <c r="AI4310" s="23">
        <v>0</v>
      </c>
      <c r="AJ4310" s="23">
        <v>0</v>
      </c>
      <c r="AK4310" s="23">
        <v>0</v>
      </c>
      <c r="AL4310" s="14">
        <v>0</v>
      </c>
      <c r="AM4310" s="22">
        <v>268</v>
      </c>
      <c r="AN4310" s="23">
        <v>3586.7060000000001</v>
      </c>
      <c r="AO4310" s="23">
        <v>3.5867059999999999</v>
      </c>
      <c r="AP4310" s="23">
        <v>3.209466709</v>
      </c>
      <c r="AQ4310" s="14">
        <v>3.77</v>
      </c>
      <c r="AR4310" s="22">
        <v>268</v>
      </c>
      <c r="AS4310" s="23">
        <v>3586.7060000000001</v>
      </c>
      <c r="AT4310" s="23">
        <v>3.5867059999999999</v>
      </c>
      <c r="AU4310" s="23">
        <v>3.209466709</v>
      </c>
      <c r="AV4310" s="14">
        <v>3.77</v>
      </c>
      <c r="AW4310" s="22">
        <v>4</v>
      </c>
      <c r="AX4310" s="22">
        <v>4</v>
      </c>
      <c r="AY4310" s="23">
        <v>56</v>
      </c>
      <c r="AZ4310" s="23">
        <v>5.6000000000000001E-2</v>
      </c>
      <c r="BA4310" s="23">
        <v>0.107948</v>
      </c>
      <c r="BB4310" s="14">
        <v>0.13</v>
      </c>
      <c r="BC4310" s="22">
        <v>3</v>
      </c>
      <c r="BD4310" s="23">
        <v>5300</v>
      </c>
      <c r="BE4310" s="23">
        <v>5.3</v>
      </c>
      <c r="BF4310" s="23">
        <v>12.398114530000001</v>
      </c>
      <c r="BG4310" s="14">
        <v>14.57</v>
      </c>
      <c r="BH4310" s="22">
        <v>275</v>
      </c>
      <c r="BI4310" s="23">
        <v>8.94</v>
      </c>
      <c r="BJ4310" s="23">
        <v>15.72</v>
      </c>
      <c r="BK4310" s="14">
        <v>18.46</v>
      </c>
      <c r="BL4310" t="s">
        <v>732</v>
      </c>
    </row>
    <row r="4311" spans="1:64">
      <c r="A4311" t="s">
        <v>5488</v>
      </c>
      <c r="B4311" t="s">
        <v>5480</v>
      </c>
      <c r="C4311" t="s">
        <v>732</v>
      </c>
      <c r="D4311" s="111" t="s">
        <v>942</v>
      </c>
      <c r="E4311" s="110">
        <v>2022</v>
      </c>
      <c r="F4311" s="23"/>
      <c r="G4311" s="23"/>
      <c r="H4311" s="22">
        <v>11445</v>
      </c>
      <c r="I4311" s="34">
        <v>82.94807436823271</v>
      </c>
      <c r="J4311" s="22">
        <v>0</v>
      </c>
      <c r="K4311" s="22">
        <v>0</v>
      </c>
      <c r="L4311" s="23">
        <v>0</v>
      </c>
      <c r="M4311" s="23">
        <v>0</v>
      </c>
      <c r="N4311" s="23">
        <v>0</v>
      </c>
      <c r="O4311" s="14">
        <v>0</v>
      </c>
      <c r="P4311" s="22">
        <v>0</v>
      </c>
      <c r="Q4311" s="22">
        <v>0</v>
      </c>
      <c r="R4311" s="23">
        <v>0</v>
      </c>
      <c r="S4311" s="23">
        <v>0</v>
      </c>
      <c r="T4311" s="23">
        <v>0</v>
      </c>
      <c r="U4311" s="14">
        <v>0</v>
      </c>
      <c r="V4311" s="22">
        <v>0</v>
      </c>
      <c r="W4311" s="22">
        <v>0</v>
      </c>
      <c r="X4311" s="23">
        <v>0</v>
      </c>
      <c r="Y4311" s="23">
        <v>0</v>
      </c>
      <c r="Z4311" s="23">
        <v>0</v>
      </c>
      <c r="AA4311" s="14">
        <v>0</v>
      </c>
      <c r="AB4311" s="22">
        <v>0</v>
      </c>
      <c r="AC4311" s="22">
        <v>0</v>
      </c>
      <c r="AD4311" s="23">
        <v>0</v>
      </c>
      <c r="AE4311" s="23">
        <v>0</v>
      </c>
      <c r="AF4311" s="23">
        <v>0</v>
      </c>
      <c r="AG4311" s="14">
        <v>0</v>
      </c>
      <c r="AH4311" s="22">
        <v>0</v>
      </c>
      <c r="AI4311" s="23">
        <v>0</v>
      </c>
      <c r="AJ4311" s="23">
        <v>0</v>
      </c>
      <c r="AK4311" s="23">
        <v>0</v>
      </c>
      <c r="AL4311" s="14">
        <v>0</v>
      </c>
      <c r="AM4311" s="22">
        <v>365</v>
      </c>
      <c r="AN4311" s="23">
        <v>4610.1310000000012</v>
      </c>
      <c r="AO4311" s="23">
        <v>4.6101310000000018</v>
      </c>
      <c r="AP4311" s="23">
        <v>4.7224518547965664</v>
      </c>
      <c r="AQ4311" s="14">
        <v>5.6932627921319918</v>
      </c>
      <c r="AR4311" s="22">
        <v>365</v>
      </c>
      <c r="AS4311" s="23">
        <v>4610.1310000000003</v>
      </c>
      <c r="AT4311" s="23">
        <v>4.610131</v>
      </c>
      <c r="AU4311" s="23">
        <v>4.7224518547965699</v>
      </c>
      <c r="AV4311" s="14">
        <v>5.6932627921319954</v>
      </c>
      <c r="AW4311" s="22">
        <v>4</v>
      </c>
      <c r="AX4311" s="22">
        <v>4</v>
      </c>
      <c r="AY4311" s="23">
        <v>56</v>
      </c>
      <c r="AZ4311" s="23">
        <v>5.6000000000000001E-2</v>
      </c>
      <c r="BA4311" s="23">
        <v>0.10794800000000002</v>
      </c>
      <c r="BB4311" s="14">
        <v>0.13013924774285263</v>
      </c>
      <c r="BC4311" s="22">
        <v>3</v>
      </c>
      <c r="BD4311" s="23">
        <v>5300</v>
      </c>
      <c r="BE4311" s="23">
        <v>5.3</v>
      </c>
      <c r="BF4311" s="23">
        <v>13.848352695137244</v>
      </c>
      <c r="BG4311" s="14">
        <v>16.695206972087178</v>
      </c>
      <c r="BH4311" s="22">
        <v>372</v>
      </c>
      <c r="BI4311" s="23">
        <v>9.9661310000000007</v>
      </c>
      <c r="BJ4311" s="23">
        <v>18.678752549933815</v>
      </c>
      <c r="BK4311" s="14">
        <v>22.518609011962027</v>
      </c>
      <c r="BL4311" t="s">
        <v>732</v>
      </c>
    </row>
    <row r="4312" spans="1:64">
      <c r="A4312" t="s">
        <v>5489</v>
      </c>
      <c r="B4312" t="s">
        <v>5480</v>
      </c>
      <c r="C4312" t="s">
        <v>732</v>
      </c>
      <c r="D4312" t="s">
        <v>942</v>
      </c>
      <c r="E4312">
        <v>2023</v>
      </c>
      <c r="F4312">
        <v>148.63</v>
      </c>
      <c r="G4312">
        <v>14.02</v>
      </c>
      <c r="H4312">
        <v>11483</v>
      </c>
      <c r="I4312">
        <v>82.94807436823271</v>
      </c>
      <c r="J4312">
        <v>0</v>
      </c>
      <c r="K4312">
        <v>0</v>
      </c>
      <c r="L4312">
        <v>0</v>
      </c>
      <c r="M4312">
        <v>0</v>
      </c>
      <c r="N4312">
        <v>0</v>
      </c>
      <c r="O4312">
        <v>0</v>
      </c>
      <c r="P4312">
        <v>0</v>
      </c>
      <c r="Q4312">
        <v>0</v>
      </c>
      <c r="R4312">
        <v>0</v>
      </c>
      <c r="S4312">
        <v>0</v>
      </c>
      <c r="T4312">
        <v>0</v>
      </c>
      <c r="U4312">
        <v>0</v>
      </c>
      <c r="V4312">
        <v>0</v>
      </c>
      <c r="W4312">
        <v>0</v>
      </c>
      <c r="X4312">
        <v>0</v>
      </c>
      <c r="Y4312">
        <v>0</v>
      </c>
      <c r="Z4312">
        <v>0</v>
      </c>
      <c r="AA4312">
        <v>0</v>
      </c>
      <c r="AG4312">
        <v>0</v>
      </c>
      <c r="AL4312">
        <v>0</v>
      </c>
      <c r="AM4312">
        <v>565</v>
      </c>
      <c r="AN4312">
        <v>7073.951</v>
      </c>
      <c r="AO4312">
        <v>7.0739510000000001</v>
      </c>
      <c r="AP4312">
        <v>6.6352760000000002</v>
      </c>
      <c r="AQ4312">
        <v>7.99931288403865</v>
      </c>
      <c r="AR4312">
        <v>629</v>
      </c>
      <c r="AS4312">
        <v>7122.1809999999996</v>
      </c>
      <c r="AT4312">
        <v>7.1221810000000003</v>
      </c>
      <c r="AU4312">
        <v>6.6805148677468003</v>
      </c>
      <c r="AV4312">
        <v>8.0538516639818347</v>
      </c>
      <c r="AW4312">
        <v>4</v>
      </c>
      <c r="AX4312">
        <v>4</v>
      </c>
      <c r="AY4312">
        <v>56</v>
      </c>
      <c r="AZ4312">
        <v>5.6000000000000001E-2</v>
      </c>
      <c r="BA4312">
        <v>0.107948</v>
      </c>
      <c r="BB4312">
        <v>0.13013924774285263</v>
      </c>
      <c r="BC4312">
        <v>3</v>
      </c>
      <c r="BD4312">
        <v>5300</v>
      </c>
      <c r="BE4312">
        <v>5.3</v>
      </c>
      <c r="BF4312">
        <v>16.535558999999999</v>
      </c>
      <c r="BG4312">
        <v>19.934831671430285</v>
      </c>
      <c r="BH4312">
        <v>636</v>
      </c>
      <c r="BI4312">
        <v>12.478180999999999</v>
      </c>
      <c r="BJ4312">
        <v>23.324021867746801</v>
      </c>
      <c r="BK4312">
        <v>28.118822583154973</v>
      </c>
      <c r="BL4312" t="s">
        <v>732</v>
      </c>
    </row>
    <row r="4313" spans="1:64">
      <c r="A4313" t="s">
        <v>5490</v>
      </c>
      <c r="B4313" t="s">
        <v>5480</v>
      </c>
      <c r="C4313" t="s">
        <v>732</v>
      </c>
      <c r="D4313" t="s">
        <v>942</v>
      </c>
      <c r="E4313">
        <v>2024</v>
      </c>
      <c r="F4313">
        <v>148.63</v>
      </c>
      <c r="G4313">
        <v>14.06</v>
      </c>
      <c r="H4313">
        <v>11509</v>
      </c>
      <c r="I4313">
        <v>78.918342586532049</v>
      </c>
      <c r="J4313">
        <v>0</v>
      </c>
      <c r="K4313">
        <v>0</v>
      </c>
      <c r="L4313">
        <v>0</v>
      </c>
      <c r="M4313">
        <v>0</v>
      </c>
      <c r="N4313">
        <v>0</v>
      </c>
      <c r="O4313">
        <v>0</v>
      </c>
      <c r="P4313">
        <v>0</v>
      </c>
      <c r="Q4313">
        <v>0</v>
      </c>
      <c r="R4313">
        <v>0</v>
      </c>
      <c r="S4313">
        <v>0</v>
      </c>
      <c r="T4313">
        <v>0</v>
      </c>
      <c r="U4313">
        <v>0</v>
      </c>
      <c r="V4313">
        <v>0</v>
      </c>
      <c r="W4313">
        <v>0</v>
      </c>
      <c r="X4313">
        <v>0</v>
      </c>
      <c r="Y4313">
        <v>0</v>
      </c>
      <c r="Z4313">
        <v>0</v>
      </c>
      <c r="AA4313">
        <v>0</v>
      </c>
      <c r="AB4313">
        <v>0</v>
      </c>
      <c r="AC4313">
        <v>0</v>
      </c>
      <c r="AD4313">
        <v>0</v>
      </c>
      <c r="AE4313">
        <v>0</v>
      </c>
      <c r="AF4313">
        <v>0</v>
      </c>
      <c r="AG4313">
        <v>0</v>
      </c>
      <c r="AH4313">
        <v>2</v>
      </c>
      <c r="AI4313">
        <v>65.2</v>
      </c>
      <c r="AJ4313">
        <v>6.5199999999999994E-2</v>
      </c>
      <c r="AK4313">
        <v>5.8806736427126395E-2</v>
      </c>
      <c r="AL4313">
        <v>7.4515929376806456E-2</v>
      </c>
      <c r="AM4313">
        <v>724</v>
      </c>
      <c r="AN4313">
        <v>9782.6859999999979</v>
      </c>
      <c r="AO4313">
        <v>9.7826860000000018</v>
      </c>
      <c r="AP4313">
        <v>8.8234330851432432</v>
      </c>
      <c r="AQ4313">
        <v>11.180459188519528</v>
      </c>
      <c r="AR4313">
        <v>874</v>
      </c>
      <c r="AS4313">
        <v>9977.5009999999766</v>
      </c>
      <c r="AT4313">
        <v>9.9775009999999966</v>
      </c>
      <c r="AU4313">
        <v>8.9991452685335762</v>
      </c>
      <c r="AV4313">
        <v>11.403109814003292</v>
      </c>
      <c r="AW4313">
        <v>4</v>
      </c>
      <c r="AX4313">
        <v>4</v>
      </c>
      <c r="AY4313">
        <v>56</v>
      </c>
      <c r="AZ4313">
        <v>5.6000000000000001E-2</v>
      </c>
      <c r="BA4313">
        <v>0.10794800000000002</v>
      </c>
      <c r="BB4313">
        <v>0.13678442357255241</v>
      </c>
      <c r="BC4313">
        <v>3</v>
      </c>
      <c r="BD4313">
        <v>5300</v>
      </c>
      <c r="BE4313">
        <v>5.3</v>
      </c>
      <c r="BF4313">
        <v>13.937791417926984</v>
      </c>
      <c r="BG4313">
        <v>17.661029060062347</v>
      </c>
      <c r="BH4313">
        <v>881</v>
      </c>
      <c r="BI4313">
        <v>15.333500999999995</v>
      </c>
      <c r="BJ4313">
        <v>23.044884686460563</v>
      </c>
      <c r="BK4313">
        <v>29.200923297638198</v>
      </c>
      <c r="BL4313" t="s">
        <v>732</v>
      </c>
    </row>
    <row r="4314" spans="1:64">
      <c r="A4314" t="s">
        <v>5491</v>
      </c>
      <c r="B4314" t="s">
        <v>5492</v>
      </c>
      <c r="C4314" t="s">
        <v>733</v>
      </c>
      <c r="D4314" t="s">
        <v>942</v>
      </c>
      <c r="E4314">
        <v>2012</v>
      </c>
      <c r="F4314" s="23">
        <v>135.59</v>
      </c>
      <c r="G4314" s="23">
        <v>17.690000000000001</v>
      </c>
      <c r="H4314" s="22">
        <v>26139</v>
      </c>
      <c r="I4314" s="34">
        <v>216.517492</v>
      </c>
      <c r="J4314" s="22">
        <v>4</v>
      </c>
      <c r="K4314" s="22" t="s">
        <v>782</v>
      </c>
      <c r="L4314" s="23">
        <v>1260</v>
      </c>
      <c r="M4314" s="23">
        <v>1.26</v>
      </c>
      <c r="N4314" s="23">
        <v>3.777549</v>
      </c>
      <c r="O4314" s="14">
        <v>1.7446853670372278</v>
      </c>
      <c r="P4314" s="22">
        <v>0</v>
      </c>
      <c r="Q4314" s="22" t="s">
        <v>782</v>
      </c>
      <c r="R4314" s="23">
        <v>0</v>
      </c>
      <c r="S4314" s="23">
        <v>0</v>
      </c>
      <c r="T4314" s="23">
        <v>0</v>
      </c>
      <c r="U4314" s="14">
        <v>0</v>
      </c>
      <c r="V4314" s="22">
        <v>0</v>
      </c>
      <c r="W4314" s="22" t="s">
        <v>782</v>
      </c>
      <c r="X4314" s="23">
        <v>0</v>
      </c>
      <c r="Y4314" s="23">
        <v>0</v>
      </c>
      <c r="Z4314" s="23">
        <v>0</v>
      </c>
      <c r="AA4314" s="14">
        <v>0</v>
      </c>
      <c r="AB4314" s="22">
        <v>0</v>
      </c>
      <c r="AC4314" s="22" t="s">
        <v>782</v>
      </c>
      <c r="AD4314" s="23">
        <v>0</v>
      </c>
      <c r="AE4314" s="23">
        <v>0</v>
      </c>
      <c r="AF4314" s="23">
        <v>0</v>
      </c>
      <c r="AG4314" s="14">
        <v>0</v>
      </c>
      <c r="AH4314" s="22" t="s">
        <v>782</v>
      </c>
      <c r="AI4314" s="23" t="s">
        <v>782</v>
      </c>
      <c r="AJ4314" s="23" t="s">
        <v>782</v>
      </c>
      <c r="AK4314" s="23" t="s">
        <v>782</v>
      </c>
      <c r="AL4314" s="14" t="s">
        <v>782</v>
      </c>
      <c r="AM4314" s="22" t="s">
        <v>782</v>
      </c>
      <c r="AN4314" s="23" t="s">
        <v>782</v>
      </c>
      <c r="AO4314" s="23" t="s">
        <v>782</v>
      </c>
      <c r="AP4314" s="23" t="s">
        <v>782</v>
      </c>
      <c r="AQ4314" s="14" t="s">
        <v>782</v>
      </c>
      <c r="AR4314" s="22">
        <v>378</v>
      </c>
      <c r="AS4314" s="23">
        <v>5057.1599999999989</v>
      </c>
      <c r="AT4314" s="23">
        <v>5.0571599999999988</v>
      </c>
      <c r="AU4314" s="23">
        <v>4.1341329999999994</v>
      </c>
      <c r="AV4314" s="14">
        <v>1.9093759870449634</v>
      </c>
      <c r="AW4314" s="22">
        <v>6</v>
      </c>
      <c r="AX4314" s="22" t="s">
        <v>782</v>
      </c>
      <c r="AY4314" s="23">
        <v>635</v>
      </c>
      <c r="AZ4314" s="23">
        <v>0.63500000000000001</v>
      </c>
      <c r="BA4314" s="23">
        <v>1.798751</v>
      </c>
      <c r="BB4314" s="14">
        <v>0.83076474948268841</v>
      </c>
      <c r="BC4314" s="22">
        <v>5</v>
      </c>
      <c r="BD4314" s="23">
        <v>6200</v>
      </c>
      <c r="BE4314" s="23">
        <v>6.2</v>
      </c>
      <c r="BF4314" s="23">
        <v>9.9013999999999989</v>
      </c>
      <c r="BG4314" s="14">
        <v>4.5730254440597342</v>
      </c>
      <c r="BH4314" s="22">
        <v>393</v>
      </c>
      <c r="BI4314" s="23">
        <v>13.152159999999999</v>
      </c>
      <c r="BJ4314" s="23">
        <v>19.611832999999997</v>
      </c>
      <c r="BK4314" s="14">
        <v>9.0578515476246135</v>
      </c>
      <c r="BL4314" t="s">
        <v>733</v>
      </c>
    </row>
    <row r="4315" spans="1:64">
      <c r="A4315" t="s">
        <v>5493</v>
      </c>
      <c r="B4315" t="s">
        <v>5492</v>
      </c>
      <c r="C4315" t="s">
        <v>733</v>
      </c>
      <c r="D4315" t="s">
        <v>942</v>
      </c>
      <c r="E4315">
        <v>2015</v>
      </c>
      <c r="F4315" s="23">
        <v>135.59</v>
      </c>
      <c r="G4315" s="23">
        <v>17.68</v>
      </c>
      <c r="H4315" s="22">
        <v>26073</v>
      </c>
      <c r="I4315" s="34">
        <v>210.19613339261409</v>
      </c>
      <c r="J4315" s="13">
        <v>2</v>
      </c>
      <c r="K4315" s="13">
        <v>4</v>
      </c>
      <c r="L4315" s="19">
        <v>1930</v>
      </c>
      <c r="M4315" s="35">
        <v>1.93</v>
      </c>
      <c r="N4315" s="19">
        <v>11.544015114969856</v>
      </c>
      <c r="O4315" s="17">
        <v>5.4920206802317377</v>
      </c>
      <c r="P4315" s="36">
        <v>0</v>
      </c>
      <c r="Q4315" s="37">
        <v>0</v>
      </c>
      <c r="R4315" s="38">
        <v>0</v>
      </c>
      <c r="S4315" s="27">
        <v>0</v>
      </c>
      <c r="T4315" s="23">
        <v>0</v>
      </c>
      <c r="U4315" s="17">
        <v>0</v>
      </c>
      <c r="V4315" s="22">
        <v>0</v>
      </c>
      <c r="W4315" s="22">
        <v>0</v>
      </c>
      <c r="X4315" s="23">
        <v>0</v>
      </c>
      <c r="Y4315" s="27">
        <v>0</v>
      </c>
      <c r="Z4315" s="27">
        <v>0</v>
      </c>
      <c r="AA4315" s="14">
        <v>0</v>
      </c>
      <c r="AB4315" s="39">
        <v>1</v>
      </c>
      <c r="AC4315" s="22" t="s">
        <v>782</v>
      </c>
      <c r="AD4315" s="23">
        <v>0</v>
      </c>
      <c r="AE4315" s="23">
        <v>0</v>
      </c>
      <c r="AF4315" s="23">
        <v>0.93568784399999994</v>
      </c>
      <c r="AG4315" s="14">
        <v>0.4451498840144118</v>
      </c>
      <c r="AH4315" s="22" t="s">
        <v>782</v>
      </c>
      <c r="AI4315" s="23" t="s">
        <v>782</v>
      </c>
      <c r="AJ4315" s="23" t="s">
        <v>782</v>
      </c>
      <c r="AK4315" s="23" t="s">
        <v>782</v>
      </c>
      <c r="AL4315" s="14" t="s">
        <v>782</v>
      </c>
      <c r="AM4315" s="22" t="s">
        <v>782</v>
      </c>
      <c r="AN4315" s="23" t="s">
        <v>782</v>
      </c>
      <c r="AO4315" s="23" t="s">
        <v>782</v>
      </c>
      <c r="AP4315" s="23" t="s">
        <v>782</v>
      </c>
      <c r="AQ4315" s="14" t="s">
        <v>782</v>
      </c>
      <c r="AR4315" s="40">
        <v>426</v>
      </c>
      <c r="AS4315" s="41">
        <v>5651.5149999999949</v>
      </c>
      <c r="AT4315" s="23">
        <v>5.6515149999999945</v>
      </c>
      <c r="AU4315" s="23">
        <v>5.0194652309935508</v>
      </c>
      <c r="AV4315" s="14">
        <v>2.387991229894777</v>
      </c>
      <c r="AW4315" s="22">
        <v>7</v>
      </c>
      <c r="AX4315" s="22" t="s">
        <v>782</v>
      </c>
      <c r="AY4315" s="23">
        <v>417</v>
      </c>
      <c r="AZ4315" s="23">
        <v>0.41699999999999998</v>
      </c>
      <c r="BA4315" s="23">
        <v>1.0865953122099197</v>
      </c>
      <c r="BB4315" s="14">
        <v>0.51694353015539374</v>
      </c>
      <c r="BC4315" s="42">
        <v>5</v>
      </c>
      <c r="BD4315" s="43">
        <v>6200</v>
      </c>
      <c r="BE4315" s="44">
        <v>6.2</v>
      </c>
      <c r="BF4315" s="23">
        <v>11.31868869932709</v>
      </c>
      <c r="BG4315" s="14">
        <v>5.3848225067896553</v>
      </c>
      <c r="BH4315" s="22">
        <v>441</v>
      </c>
      <c r="BI4315" s="23">
        <v>14.198514999999993</v>
      </c>
      <c r="BJ4315" s="23">
        <v>29.904452201500415</v>
      </c>
      <c r="BK4315" s="14">
        <v>14.226927831085977</v>
      </c>
      <c r="BL4315" t="s">
        <v>733</v>
      </c>
    </row>
    <row r="4316" spans="1:64">
      <c r="A4316" t="s">
        <v>5494</v>
      </c>
      <c r="B4316" t="s">
        <v>5492</v>
      </c>
      <c r="C4316" t="s">
        <v>733</v>
      </c>
      <c r="D4316" t="s">
        <v>942</v>
      </c>
      <c r="E4316">
        <v>2016</v>
      </c>
      <c r="F4316" s="23">
        <v>135.59</v>
      </c>
      <c r="G4316" s="23">
        <v>17.670000000000002</v>
      </c>
      <c r="H4316" s="22">
        <v>25755</v>
      </c>
      <c r="I4316" s="34">
        <v>221.68342073075306</v>
      </c>
      <c r="J4316" s="13">
        <v>2</v>
      </c>
      <c r="K4316" s="13">
        <v>4</v>
      </c>
      <c r="L4316" s="19">
        <v>1930</v>
      </c>
      <c r="M4316" s="35">
        <v>1.93</v>
      </c>
      <c r="N4316" s="19">
        <v>11.543330000000001</v>
      </c>
      <c r="O4316" s="17">
        <v>5.2071237271370068</v>
      </c>
      <c r="P4316" s="13">
        <v>0</v>
      </c>
      <c r="Q4316" s="13">
        <v>0</v>
      </c>
      <c r="R4316" s="19">
        <v>0</v>
      </c>
      <c r="S4316" s="27">
        <v>0</v>
      </c>
      <c r="T4316" s="19">
        <v>0</v>
      </c>
      <c r="U4316" s="17">
        <v>0</v>
      </c>
      <c r="V4316" s="13">
        <v>0</v>
      </c>
      <c r="W4316" s="13">
        <v>0</v>
      </c>
      <c r="X4316" s="19">
        <v>0</v>
      </c>
      <c r="Y4316" s="27">
        <v>0</v>
      </c>
      <c r="Z4316" s="19">
        <v>0</v>
      </c>
      <c r="AA4316" s="14">
        <v>0</v>
      </c>
      <c r="AB4316" s="13">
        <v>1</v>
      </c>
      <c r="AC4316" s="22" t="s">
        <v>782</v>
      </c>
      <c r="AD4316" s="19">
        <v>0</v>
      </c>
      <c r="AE4316" s="23">
        <v>0</v>
      </c>
      <c r="AF4316" s="19">
        <v>0.88848698399999992</v>
      </c>
      <c r="AG4316" s="14">
        <v>0.40079090311364202</v>
      </c>
      <c r="AH4316" s="22" t="s">
        <v>782</v>
      </c>
      <c r="AI4316" s="23" t="s">
        <v>782</v>
      </c>
      <c r="AJ4316" s="23" t="s">
        <v>782</v>
      </c>
      <c r="AK4316" s="23" t="s">
        <v>782</v>
      </c>
      <c r="AL4316" s="14" t="s">
        <v>782</v>
      </c>
      <c r="AM4316" s="22" t="s">
        <v>782</v>
      </c>
      <c r="AN4316" s="23" t="s">
        <v>782</v>
      </c>
      <c r="AO4316" s="23" t="s">
        <v>782</v>
      </c>
      <c r="AP4316" s="23" t="s">
        <v>782</v>
      </c>
      <c r="AQ4316" s="14" t="s">
        <v>782</v>
      </c>
      <c r="AR4316" s="13">
        <v>438</v>
      </c>
      <c r="AS4316" s="19">
        <v>5762.6149999999971</v>
      </c>
      <c r="AT4316" s="23">
        <v>5.7626149999999967</v>
      </c>
      <c r="AU4316" s="19">
        <v>5.1172021200000053</v>
      </c>
      <c r="AV4316" s="14">
        <v>2.3083377652382646</v>
      </c>
      <c r="AW4316" s="13">
        <v>8</v>
      </c>
      <c r="AX4316" s="22" t="s">
        <v>782</v>
      </c>
      <c r="AY4316" s="19">
        <v>442</v>
      </c>
      <c r="AZ4316" s="23">
        <v>0.442</v>
      </c>
      <c r="BA4316" s="19">
        <v>2.0837697070845</v>
      </c>
      <c r="BB4316" s="14">
        <v>0.9399754389460433</v>
      </c>
      <c r="BC4316" s="13">
        <v>5</v>
      </c>
      <c r="BD4316" s="19">
        <v>6200</v>
      </c>
      <c r="BE4316" s="44">
        <v>6.2</v>
      </c>
      <c r="BF4316" s="19">
        <v>11.31868869932709</v>
      </c>
      <c r="BG4316" s="14">
        <v>5.1057894460561721</v>
      </c>
      <c r="BH4316" s="22">
        <v>454</v>
      </c>
      <c r="BI4316" s="23">
        <v>14.334614999999996</v>
      </c>
      <c r="BJ4316" s="23">
        <v>30.951477510411596</v>
      </c>
      <c r="BK4316" s="14">
        <v>13.962017280491128</v>
      </c>
      <c r="BL4316" t="s">
        <v>733</v>
      </c>
    </row>
    <row r="4317" spans="1:64">
      <c r="A4317" t="s">
        <v>5495</v>
      </c>
      <c r="B4317" t="s">
        <v>5492</v>
      </c>
      <c r="C4317" t="s">
        <v>733</v>
      </c>
      <c r="D4317" t="s">
        <v>942</v>
      </c>
      <c r="E4317">
        <v>2017</v>
      </c>
      <c r="F4317" s="23">
        <v>135.59</v>
      </c>
      <c r="G4317" s="23">
        <v>17.760000000000002</v>
      </c>
      <c r="H4317" s="22">
        <v>25638</v>
      </c>
      <c r="I4317" s="34">
        <v>201.38675827235329</v>
      </c>
      <c r="J4317" s="13">
        <v>2</v>
      </c>
      <c r="K4317" s="13">
        <v>4</v>
      </c>
      <c r="L4317" s="19">
        <v>1930</v>
      </c>
      <c r="M4317" s="19">
        <v>1.93</v>
      </c>
      <c r="N4317" s="19">
        <v>11.543330000000001</v>
      </c>
      <c r="O4317" s="17">
        <v>5.7319210553004307</v>
      </c>
      <c r="P4317" s="13">
        <v>0</v>
      </c>
      <c r="Q4317" s="13">
        <v>0</v>
      </c>
      <c r="R4317" s="19">
        <v>0</v>
      </c>
      <c r="S4317" s="19">
        <v>0</v>
      </c>
      <c r="T4317" s="19">
        <v>0</v>
      </c>
      <c r="U4317" s="17">
        <v>0</v>
      </c>
      <c r="V4317" s="13">
        <v>0</v>
      </c>
      <c r="W4317" s="13">
        <v>0</v>
      </c>
      <c r="X4317" s="19">
        <v>0</v>
      </c>
      <c r="Y4317" s="19">
        <v>0</v>
      </c>
      <c r="Z4317" s="19">
        <v>0</v>
      </c>
      <c r="AA4317" s="14">
        <v>0</v>
      </c>
      <c r="AB4317" s="13">
        <v>1</v>
      </c>
      <c r="AC4317" s="22" t="s">
        <v>782</v>
      </c>
      <c r="AD4317" s="19">
        <v>0</v>
      </c>
      <c r="AE4317" s="19">
        <v>0</v>
      </c>
      <c r="AF4317" s="19">
        <v>0.92342764499999996</v>
      </c>
      <c r="AG4317" s="14">
        <v>0.45853444035837071</v>
      </c>
      <c r="AH4317" s="22" t="s">
        <v>782</v>
      </c>
      <c r="AI4317" s="23" t="s">
        <v>782</v>
      </c>
      <c r="AJ4317" s="23" t="s">
        <v>782</v>
      </c>
      <c r="AK4317" s="23" t="s">
        <v>782</v>
      </c>
      <c r="AL4317" s="14" t="s">
        <v>782</v>
      </c>
      <c r="AM4317" s="22" t="s">
        <v>782</v>
      </c>
      <c r="AN4317" s="23" t="s">
        <v>782</v>
      </c>
      <c r="AO4317" s="23" t="s">
        <v>782</v>
      </c>
      <c r="AP4317" s="23" t="s">
        <v>782</v>
      </c>
      <c r="AQ4317" s="14" t="s">
        <v>782</v>
      </c>
      <c r="AR4317" s="13">
        <v>464</v>
      </c>
      <c r="AS4317" s="19">
        <v>6046.6199999999981</v>
      </c>
      <c r="AT4317" s="19">
        <v>6.046619999999999</v>
      </c>
      <c r="AU4317" s="19">
        <v>5.3693985600000067</v>
      </c>
      <c r="AV4317" s="14">
        <v>2.666212320046629</v>
      </c>
      <c r="AW4317" s="13">
        <v>8</v>
      </c>
      <c r="AX4317" s="22" t="s">
        <v>782</v>
      </c>
      <c r="AY4317" s="19">
        <v>441.96537699999999</v>
      </c>
      <c r="AZ4317" s="19">
        <v>0.44196537700000005</v>
      </c>
      <c r="BA4317" s="19">
        <v>0.71068032621599997</v>
      </c>
      <c r="BB4317" s="14">
        <v>0.35289327476778959</v>
      </c>
      <c r="BC4317" s="13">
        <v>5</v>
      </c>
      <c r="BD4317" s="19">
        <v>6200</v>
      </c>
      <c r="BE4317" s="19">
        <v>6.2</v>
      </c>
      <c r="BF4317" s="19">
        <v>11.31868869932709</v>
      </c>
      <c r="BG4317" s="14">
        <v>5.6203738500124309</v>
      </c>
      <c r="BH4317" s="22">
        <v>480</v>
      </c>
      <c r="BI4317" s="23">
        <v>14.618585376999999</v>
      </c>
      <c r="BJ4317" s="23">
        <v>29.865525230543099</v>
      </c>
      <c r="BK4317" s="14">
        <v>14.829934940485652</v>
      </c>
      <c r="BL4317" t="s">
        <v>733</v>
      </c>
    </row>
    <row r="4318" spans="1:64">
      <c r="A4318" t="s">
        <v>5496</v>
      </c>
      <c r="B4318" t="s">
        <v>5492</v>
      </c>
      <c r="C4318" t="s">
        <v>733</v>
      </c>
      <c r="D4318" t="s">
        <v>942</v>
      </c>
      <c r="E4318">
        <v>2018</v>
      </c>
      <c r="F4318" s="23">
        <v>135.59</v>
      </c>
      <c r="G4318" s="23">
        <v>17.850000000000001</v>
      </c>
      <c r="H4318" s="22">
        <v>25503</v>
      </c>
      <c r="I4318" s="34">
        <v>201.40107147478912</v>
      </c>
      <c r="J4318" s="13">
        <v>2</v>
      </c>
      <c r="K4318" s="13">
        <v>4</v>
      </c>
      <c r="L4318" s="19">
        <v>1930</v>
      </c>
      <c r="M4318" s="19">
        <v>1.93</v>
      </c>
      <c r="N4318" s="19">
        <v>11.543330000000001</v>
      </c>
      <c r="O4318" s="17">
        <v>5.7315136982500938</v>
      </c>
      <c r="P4318" s="13">
        <v>0</v>
      </c>
      <c r="Q4318" s="13">
        <v>0</v>
      </c>
      <c r="R4318" s="19">
        <v>0</v>
      </c>
      <c r="S4318" s="19">
        <v>0</v>
      </c>
      <c r="T4318" s="19">
        <v>0</v>
      </c>
      <c r="U4318" s="17">
        <v>0</v>
      </c>
      <c r="V4318" s="13">
        <v>0</v>
      </c>
      <c r="W4318" s="13">
        <v>0</v>
      </c>
      <c r="X4318" s="19">
        <v>0</v>
      </c>
      <c r="Y4318" s="19">
        <v>0</v>
      </c>
      <c r="Z4318" s="19">
        <v>0</v>
      </c>
      <c r="AA4318" s="14">
        <v>0</v>
      </c>
      <c r="AB4318" s="13">
        <v>1</v>
      </c>
      <c r="AC4318" s="22" t="s">
        <v>782</v>
      </c>
      <c r="AD4318" s="19">
        <v>0</v>
      </c>
      <c r="AE4318" s="19">
        <v>0</v>
      </c>
      <c r="AF4318" s="19">
        <v>0.85038659999999988</v>
      </c>
      <c r="AG4318" s="14">
        <v>0.4222353901957514</v>
      </c>
      <c r="AH4318" s="22" t="s">
        <v>782</v>
      </c>
      <c r="AI4318" s="23" t="s">
        <v>782</v>
      </c>
      <c r="AJ4318" s="23" t="s">
        <v>782</v>
      </c>
      <c r="AK4318" s="23" t="s">
        <v>782</v>
      </c>
      <c r="AL4318" s="14" t="s">
        <v>782</v>
      </c>
      <c r="AM4318" s="22" t="s">
        <v>782</v>
      </c>
      <c r="AN4318" s="23" t="s">
        <v>782</v>
      </c>
      <c r="AO4318" s="23" t="s">
        <v>782</v>
      </c>
      <c r="AP4318" s="23" t="s">
        <v>782</v>
      </c>
      <c r="AQ4318" s="14" t="s">
        <v>782</v>
      </c>
      <c r="AR4318" s="13">
        <v>478</v>
      </c>
      <c r="AS4318" s="19">
        <v>6302.7499999999991</v>
      </c>
      <c r="AT4318" s="19">
        <v>6.3027499999999987</v>
      </c>
      <c r="AU4318" s="19">
        <v>5.5968420000000076</v>
      </c>
      <c r="AV4318" s="14">
        <v>2.7789534380409719</v>
      </c>
      <c r="AW4318" s="13">
        <v>8</v>
      </c>
      <c r="AX4318" s="22" t="s">
        <v>782</v>
      </c>
      <c r="AY4318" s="19">
        <v>442</v>
      </c>
      <c r="AZ4318" s="19">
        <v>0.44200000000000006</v>
      </c>
      <c r="BA4318" s="19">
        <v>2.0837690000000002</v>
      </c>
      <c r="BB4318" s="14">
        <v>1.0346365015544823</v>
      </c>
      <c r="BC4318" s="13">
        <v>5</v>
      </c>
      <c r="BD4318" s="19">
        <v>6200</v>
      </c>
      <c r="BE4318" s="19">
        <v>6.2</v>
      </c>
      <c r="BF4318" s="19">
        <v>11.237348156523865</v>
      </c>
      <c r="BG4318" s="14">
        <v>5.57958707678997</v>
      </c>
      <c r="BH4318" s="22">
        <v>494</v>
      </c>
      <c r="BI4318" s="23">
        <v>14.874749999999999</v>
      </c>
      <c r="BJ4318" s="23">
        <v>31.311675756523872</v>
      </c>
      <c r="BK4318" s="14">
        <v>15.54692610483127</v>
      </c>
      <c r="BL4318" t="s">
        <v>733</v>
      </c>
    </row>
    <row r="4319" spans="1:64">
      <c r="A4319" t="s">
        <v>5497</v>
      </c>
      <c r="B4319" t="s">
        <v>5492</v>
      </c>
      <c r="C4319" t="s">
        <v>733</v>
      </c>
      <c r="D4319" t="s">
        <v>942</v>
      </c>
      <c r="E4319">
        <v>2019</v>
      </c>
      <c r="F4319" s="23">
        <v>135.59</v>
      </c>
      <c r="G4319" s="23">
        <v>19.22</v>
      </c>
      <c r="H4319" s="22">
        <v>25308</v>
      </c>
      <c r="I4319" s="34">
        <v>204.50581456138303</v>
      </c>
      <c r="J4319" s="22">
        <v>2</v>
      </c>
      <c r="K4319" s="22">
        <v>4</v>
      </c>
      <c r="L4319" s="23">
        <v>1930</v>
      </c>
      <c r="M4319" s="23">
        <v>1.93</v>
      </c>
      <c r="N4319" s="23">
        <v>11.543330000000001</v>
      </c>
      <c r="O4319" s="14">
        <v>5.6444996562849497</v>
      </c>
      <c r="P4319" s="22">
        <v>0</v>
      </c>
      <c r="Q4319" s="22">
        <v>0</v>
      </c>
      <c r="R4319" s="23">
        <v>0</v>
      </c>
      <c r="S4319" s="23">
        <v>0</v>
      </c>
      <c r="T4319" s="23">
        <v>0</v>
      </c>
      <c r="U4319" s="14">
        <v>0</v>
      </c>
      <c r="V4319" s="22">
        <v>0</v>
      </c>
      <c r="W4319" s="22">
        <v>0</v>
      </c>
      <c r="X4319" s="23">
        <v>0</v>
      </c>
      <c r="Y4319" s="23">
        <v>0</v>
      </c>
      <c r="Z4319" s="23">
        <v>0</v>
      </c>
      <c r="AA4319" s="14">
        <v>0</v>
      </c>
      <c r="AB4319" s="22">
        <v>1</v>
      </c>
      <c r="AC4319" s="22">
        <v>1</v>
      </c>
      <c r="AD4319" s="23">
        <v>654.48195922746777</v>
      </c>
      <c r="AE4319" s="23">
        <v>0.65448195922746777</v>
      </c>
      <c r="AF4319" s="23">
        <v>0.91496577899999998</v>
      </c>
      <c r="AG4319" s="14">
        <v>0.44740330780441956</v>
      </c>
      <c r="AH4319" s="22">
        <v>0</v>
      </c>
      <c r="AI4319" s="23">
        <v>0</v>
      </c>
      <c r="AJ4319" s="23">
        <v>0</v>
      </c>
      <c r="AK4319" s="23">
        <v>0</v>
      </c>
      <c r="AL4319" s="14">
        <v>0</v>
      </c>
      <c r="AM4319" s="22">
        <v>498</v>
      </c>
      <c r="AN4319" s="23">
        <v>7267.7449999999981</v>
      </c>
      <c r="AO4319" s="23">
        <v>7.2677450000000006</v>
      </c>
      <c r="AP4319" s="23">
        <v>6.453757560000005</v>
      </c>
      <c r="AQ4319" s="14">
        <v>3.1557819389349882</v>
      </c>
      <c r="AR4319" s="22">
        <v>498</v>
      </c>
      <c r="AS4319" s="23">
        <v>7267.7449999999981</v>
      </c>
      <c r="AT4319" s="23">
        <v>7.2677450000000006</v>
      </c>
      <c r="AU4319" s="23">
        <v>6.453757560000005</v>
      </c>
      <c r="AV4319" s="14">
        <v>3.1557819389349882</v>
      </c>
      <c r="AW4319" s="22">
        <v>8</v>
      </c>
      <c r="AX4319" s="22" t="s">
        <v>782</v>
      </c>
      <c r="AY4319" s="23">
        <v>442</v>
      </c>
      <c r="AZ4319" s="23">
        <v>0.44200000000000006</v>
      </c>
      <c r="BA4319" s="23">
        <v>2.0837690000000002</v>
      </c>
      <c r="BB4319" s="14">
        <v>1.0189289749385344</v>
      </c>
      <c r="BC4319" s="22">
        <v>5</v>
      </c>
      <c r="BD4319" s="23">
        <v>6200</v>
      </c>
      <c r="BE4319" s="23">
        <v>6.2</v>
      </c>
      <c r="BF4319" s="23">
        <v>11.234718670220028</v>
      </c>
      <c r="BG4319" s="14">
        <v>5.4935937612902901</v>
      </c>
      <c r="BH4319" s="22">
        <v>514</v>
      </c>
      <c r="BI4319" s="23">
        <v>16.494226959227468</v>
      </c>
      <c r="BJ4319" s="23">
        <v>32.230541009220033</v>
      </c>
      <c r="BK4319" s="14">
        <v>15.760207639253181</v>
      </c>
      <c r="BL4319" t="s">
        <v>733</v>
      </c>
    </row>
    <row r="4320" spans="1:64">
      <c r="A4320" t="s">
        <v>5498</v>
      </c>
      <c r="B4320" t="s">
        <v>5492</v>
      </c>
      <c r="C4320" t="s">
        <v>733</v>
      </c>
      <c r="D4320" t="s">
        <v>942</v>
      </c>
      <c r="E4320">
        <v>2020</v>
      </c>
      <c r="F4320" s="23">
        <v>135.59</v>
      </c>
      <c r="G4320" s="23">
        <v>19.260000000000002</v>
      </c>
      <c r="H4320" s="22">
        <v>25140</v>
      </c>
      <c r="I4320" s="34">
        <v>203.78628758558219</v>
      </c>
      <c r="J4320" s="22">
        <v>2</v>
      </c>
      <c r="K4320" s="22">
        <v>4</v>
      </c>
      <c r="L4320" s="23">
        <v>1930</v>
      </c>
      <c r="M4320" s="23">
        <v>1.93</v>
      </c>
      <c r="N4320" s="23">
        <v>11.543330000000001</v>
      </c>
      <c r="O4320" s="14">
        <v>5.6644292100135827</v>
      </c>
      <c r="P4320" s="22">
        <v>0</v>
      </c>
      <c r="Q4320" s="22">
        <v>0</v>
      </c>
      <c r="R4320" s="23">
        <v>0</v>
      </c>
      <c r="S4320" s="23">
        <v>0</v>
      </c>
      <c r="T4320" s="23">
        <v>0</v>
      </c>
      <c r="U4320" s="14">
        <v>0</v>
      </c>
      <c r="V4320" s="22">
        <v>0</v>
      </c>
      <c r="W4320" s="22">
        <v>0</v>
      </c>
      <c r="X4320" s="23">
        <v>0</v>
      </c>
      <c r="Y4320" s="23">
        <v>0</v>
      </c>
      <c r="Z4320" s="23">
        <v>0</v>
      </c>
      <c r="AA4320" s="14">
        <v>0</v>
      </c>
      <c r="AB4320" s="22">
        <v>1</v>
      </c>
      <c r="AC4320" s="22">
        <v>1</v>
      </c>
      <c r="AD4320" s="23">
        <v>563.09855150214582</v>
      </c>
      <c r="AE4320" s="23">
        <v>0.56309855150214583</v>
      </c>
      <c r="AF4320" s="23">
        <v>0.78721177499999995</v>
      </c>
      <c r="AG4320" s="14">
        <v>0.38629280916136327</v>
      </c>
      <c r="AH4320" s="22">
        <v>0</v>
      </c>
      <c r="AI4320" s="23">
        <v>0</v>
      </c>
      <c r="AJ4320" s="23">
        <v>0</v>
      </c>
      <c r="AK4320" s="23">
        <v>0</v>
      </c>
      <c r="AL4320" s="14">
        <v>0</v>
      </c>
      <c r="AM4320" s="22">
        <v>552</v>
      </c>
      <c r="AN4320" s="23">
        <v>7929.3249999999935</v>
      </c>
      <c r="AO4320" s="23">
        <v>7.9293250000000013</v>
      </c>
      <c r="AP4320" s="23">
        <v>7.0412406000000045</v>
      </c>
      <c r="AQ4320" s="14">
        <v>3.4552082396824475</v>
      </c>
      <c r="AR4320" s="22">
        <v>552</v>
      </c>
      <c r="AS4320" s="23">
        <v>7929.3249999999935</v>
      </c>
      <c r="AT4320" s="23">
        <v>7.9293250000000013</v>
      </c>
      <c r="AU4320" s="23">
        <v>7.0412406000000045</v>
      </c>
      <c r="AV4320" s="14">
        <v>3.4552082396824475</v>
      </c>
      <c r="AW4320" s="22">
        <v>8</v>
      </c>
      <c r="AX4320" s="22">
        <v>11</v>
      </c>
      <c r="AY4320" s="23">
        <v>816</v>
      </c>
      <c r="AZ4320" s="23">
        <v>0.81600000000000006</v>
      </c>
      <c r="BA4320" s="23">
        <v>3.2147729999999997</v>
      </c>
      <c r="BB4320" s="14">
        <v>1.5775217450045171</v>
      </c>
      <c r="BC4320" s="22">
        <v>5</v>
      </c>
      <c r="BD4320" s="23">
        <v>6200</v>
      </c>
      <c r="BE4320" s="23">
        <v>6.2</v>
      </c>
      <c r="BF4320" s="23">
        <v>11.234718670220028</v>
      </c>
      <c r="BG4320" s="14">
        <v>5.5129904977055393</v>
      </c>
      <c r="BH4320" s="22">
        <v>568</v>
      </c>
      <c r="BI4320" s="23">
        <v>17.438423551502147</v>
      </c>
      <c r="BJ4320" s="23">
        <v>33.821274045220036</v>
      </c>
      <c r="BK4320" s="14">
        <v>16.596442501567449</v>
      </c>
      <c r="BL4320" t="s">
        <v>733</v>
      </c>
    </row>
    <row r="4321" spans="1:64">
      <c r="A4321" t="s">
        <v>5499</v>
      </c>
      <c r="B4321" t="s">
        <v>5492</v>
      </c>
      <c r="C4321" t="s">
        <v>733</v>
      </c>
      <c r="D4321" t="s">
        <v>942</v>
      </c>
      <c r="E4321">
        <v>2021</v>
      </c>
      <c r="F4321" s="23">
        <v>135.59</v>
      </c>
      <c r="G4321" s="23">
        <v>19.28</v>
      </c>
      <c r="H4321" s="22">
        <v>25176</v>
      </c>
      <c r="I4321" s="34">
        <v>188.49</v>
      </c>
      <c r="J4321" s="22">
        <v>2</v>
      </c>
      <c r="K4321" s="22">
        <v>4</v>
      </c>
      <c r="L4321" s="23">
        <v>1575</v>
      </c>
      <c r="M4321" s="23">
        <v>1.575</v>
      </c>
      <c r="N4321" s="23">
        <v>9.4200750000000006</v>
      </c>
      <c r="O4321" s="14">
        <v>5</v>
      </c>
      <c r="P4321" s="22">
        <v>0</v>
      </c>
      <c r="Q4321" s="22">
        <v>0</v>
      </c>
      <c r="R4321" s="23">
        <v>0</v>
      </c>
      <c r="S4321" s="23">
        <v>0</v>
      </c>
      <c r="T4321" s="23">
        <v>0</v>
      </c>
      <c r="U4321" s="14">
        <v>0</v>
      </c>
      <c r="V4321" s="22">
        <v>0</v>
      </c>
      <c r="W4321" s="22">
        <v>0</v>
      </c>
      <c r="X4321" s="23">
        <v>0</v>
      </c>
      <c r="Y4321" s="23">
        <v>0</v>
      </c>
      <c r="Z4321" s="23">
        <v>0</v>
      </c>
      <c r="AA4321" s="14">
        <v>0</v>
      </c>
      <c r="AB4321" s="22">
        <v>1</v>
      </c>
      <c r="AC4321" s="22">
        <v>1</v>
      </c>
      <c r="AD4321" s="23">
        <v>105</v>
      </c>
      <c r="AE4321" s="23">
        <v>0.105</v>
      </c>
      <c r="AF4321" s="23">
        <v>0.88378546199999997</v>
      </c>
      <c r="AG4321" s="14">
        <v>0.47</v>
      </c>
      <c r="AH4321" s="22">
        <v>0</v>
      </c>
      <c r="AI4321" s="23">
        <v>0</v>
      </c>
      <c r="AJ4321" s="23">
        <v>0</v>
      </c>
      <c r="AK4321" s="23">
        <v>0</v>
      </c>
      <c r="AL4321" s="14">
        <v>0</v>
      </c>
      <c r="AM4321" s="22">
        <v>619</v>
      </c>
      <c r="AN4321" s="23">
        <v>8766.7549999999992</v>
      </c>
      <c r="AO4321" s="23">
        <v>8.7667549999999999</v>
      </c>
      <c r="AP4321" s="23">
        <v>7.844693242</v>
      </c>
      <c r="AQ4321" s="14">
        <v>4.16</v>
      </c>
      <c r="AR4321" s="22">
        <v>619</v>
      </c>
      <c r="AS4321" s="23">
        <v>8766.7549999999992</v>
      </c>
      <c r="AT4321" s="23">
        <v>8.7667549999999999</v>
      </c>
      <c r="AU4321" s="23">
        <v>7.844693242</v>
      </c>
      <c r="AV4321" s="14">
        <v>4.16</v>
      </c>
      <c r="AW4321" s="22">
        <v>8</v>
      </c>
      <c r="AX4321" s="22">
        <v>14</v>
      </c>
      <c r="AY4321" s="23">
        <v>1546</v>
      </c>
      <c r="AZ4321" s="23">
        <v>1.546</v>
      </c>
      <c r="BA4321" s="23">
        <v>5.1171530000000001</v>
      </c>
      <c r="BB4321" s="14">
        <v>2.71</v>
      </c>
      <c r="BC4321" s="22">
        <v>5</v>
      </c>
      <c r="BD4321" s="23">
        <v>6200</v>
      </c>
      <c r="BE4321" s="23">
        <v>6.2</v>
      </c>
      <c r="BF4321" s="23">
        <v>9.7966746800000006</v>
      </c>
      <c r="BG4321" s="14">
        <v>5.2</v>
      </c>
      <c r="BH4321" s="22">
        <v>635</v>
      </c>
      <c r="BI4321" s="23">
        <v>18.190000000000001</v>
      </c>
      <c r="BJ4321" s="23">
        <v>33.06</v>
      </c>
      <c r="BK4321" s="14">
        <v>17.54</v>
      </c>
      <c r="BL4321" t="s">
        <v>733</v>
      </c>
    </row>
    <row r="4322" spans="1:64">
      <c r="A4322" t="s">
        <v>5500</v>
      </c>
      <c r="B4322" t="s">
        <v>5492</v>
      </c>
      <c r="C4322" t="s">
        <v>733</v>
      </c>
      <c r="D4322" s="111" t="s">
        <v>942</v>
      </c>
      <c r="E4322" s="110">
        <v>2022</v>
      </c>
      <c r="F4322" s="23"/>
      <c r="G4322" s="23"/>
      <c r="H4322" s="22">
        <v>25352</v>
      </c>
      <c r="I4322" s="34">
        <v>183.73958771371215</v>
      </c>
      <c r="J4322" s="22">
        <v>2</v>
      </c>
      <c r="K4322" s="22">
        <v>4</v>
      </c>
      <c r="L4322" s="23">
        <v>1575</v>
      </c>
      <c r="M4322" s="23">
        <v>1.575</v>
      </c>
      <c r="N4322" s="23">
        <v>9.3208500000000001</v>
      </c>
      <c r="O4322" s="14">
        <v>5.0728588846748579</v>
      </c>
      <c r="P4322" s="22">
        <v>0</v>
      </c>
      <c r="Q4322" s="22">
        <v>0</v>
      </c>
      <c r="R4322" s="23">
        <v>0</v>
      </c>
      <c r="S4322" s="23">
        <v>0</v>
      </c>
      <c r="T4322" s="23">
        <v>0</v>
      </c>
      <c r="U4322" s="14">
        <v>0</v>
      </c>
      <c r="V4322" s="22">
        <v>0</v>
      </c>
      <c r="W4322" s="22">
        <v>0</v>
      </c>
      <c r="X4322" s="23">
        <v>0</v>
      </c>
      <c r="Y4322" s="23">
        <v>0</v>
      </c>
      <c r="Z4322" s="23">
        <v>0</v>
      </c>
      <c r="AA4322" s="14">
        <v>0</v>
      </c>
      <c r="AB4322" s="22">
        <v>1</v>
      </c>
      <c r="AC4322" s="22">
        <v>1</v>
      </c>
      <c r="AD4322" s="23">
        <v>105</v>
      </c>
      <c r="AE4322" s="23">
        <v>0.105</v>
      </c>
      <c r="AF4322" s="23">
        <v>0.95590151999999995</v>
      </c>
      <c r="AG4322" s="14">
        <v>0.52024799440031766</v>
      </c>
      <c r="AH4322" s="22">
        <v>0</v>
      </c>
      <c r="AI4322" s="23">
        <v>0</v>
      </c>
      <c r="AJ4322" s="23">
        <v>0</v>
      </c>
      <c r="AK4322" s="23">
        <v>0</v>
      </c>
      <c r="AL4322" s="14">
        <v>0</v>
      </c>
      <c r="AM4322" s="22">
        <v>766</v>
      </c>
      <c r="AN4322" s="23">
        <v>10279.999999999982</v>
      </c>
      <c r="AO4322" s="23">
        <v>10.280000000000005</v>
      </c>
      <c r="AP4322" s="23">
        <v>10.530461079589431</v>
      </c>
      <c r="AQ4322" s="14">
        <v>5.731187933216181</v>
      </c>
      <c r="AR4322" s="22">
        <v>766</v>
      </c>
      <c r="AS4322" s="23">
        <v>10280</v>
      </c>
      <c r="AT4322" s="23">
        <v>10.28</v>
      </c>
      <c r="AU4322" s="23">
        <v>10.530461079589401</v>
      </c>
      <c r="AV4322" s="14">
        <v>5.7311879332161642</v>
      </c>
      <c r="AW4322" s="22">
        <v>9</v>
      </c>
      <c r="AX4322" s="22">
        <v>15</v>
      </c>
      <c r="AY4322" s="23">
        <v>1583</v>
      </c>
      <c r="AZ4322" s="23">
        <v>1.5830000000000002</v>
      </c>
      <c r="BA4322" s="23">
        <v>5.2135750000000014</v>
      </c>
      <c r="BB4322" s="14">
        <v>2.8374805151535241</v>
      </c>
      <c r="BC4322" s="22">
        <v>5</v>
      </c>
      <c r="BD4322" s="23">
        <v>6200</v>
      </c>
      <c r="BE4322" s="23">
        <v>6.2</v>
      </c>
      <c r="BF4322" s="23">
        <v>10.942615984794315</v>
      </c>
      <c r="BG4322" s="14">
        <v>5.9555026333487779</v>
      </c>
      <c r="BH4322" s="22">
        <v>783</v>
      </c>
      <c r="BI4322" s="23">
        <v>19.742999999999999</v>
      </c>
      <c r="BJ4322" s="23">
        <v>36.96340358438372</v>
      </c>
      <c r="BK4322" s="14">
        <v>20.117277960793643</v>
      </c>
      <c r="BL4322" t="s">
        <v>733</v>
      </c>
    </row>
    <row r="4323" spans="1:64">
      <c r="A4323" t="s">
        <v>5501</v>
      </c>
      <c r="B4323" t="s">
        <v>5492</v>
      </c>
      <c r="C4323" t="s">
        <v>733</v>
      </c>
      <c r="D4323" t="s">
        <v>942</v>
      </c>
      <c r="E4323">
        <v>2023</v>
      </c>
      <c r="F4323">
        <v>135.59</v>
      </c>
      <c r="G4323">
        <v>19.7</v>
      </c>
      <c r="H4323">
        <v>24320</v>
      </c>
      <c r="I4323">
        <v>183.73958771371215</v>
      </c>
      <c r="J4323">
        <v>2</v>
      </c>
      <c r="K4323">
        <v>4</v>
      </c>
      <c r="L4323">
        <v>1575</v>
      </c>
      <c r="M4323">
        <v>1.575</v>
      </c>
      <c r="N4323">
        <v>9.3208500000000001</v>
      </c>
      <c r="O4323">
        <v>5.0728588846748579</v>
      </c>
      <c r="P4323">
        <v>0</v>
      </c>
      <c r="Q4323">
        <v>0</v>
      </c>
      <c r="R4323">
        <v>0</v>
      </c>
      <c r="S4323">
        <v>0</v>
      </c>
      <c r="T4323">
        <v>0</v>
      </c>
      <c r="U4323">
        <v>0</v>
      </c>
      <c r="V4323">
        <v>0</v>
      </c>
      <c r="W4323">
        <v>0</v>
      </c>
      <c r="X4323">
        <v>0</v>
      </c>
      <c r="Y4323">
        <v>0</v>
      </c>
      <c r="Z4323">
        <v>0</v>
      </c>
      <c r="AA4323">
        <v>0</v>
      </c>
      <c r="AB4323">
        <v>1</v>
      </c>
      <c r="AC4323">
        <v>1</v>
      </c>
      <c r="AD4323">
        <v>105</v>
      </c>
      <c r="AE4323">
        <v>0.105</v>
      </c>
      <c r="AF4323">
        <v>0.82005671999999996</v>
      </c>
      <c r="AG4323">
        <v>0.44631466207366516</v>
      </c>
      <c r="AH4323">
        <v>1</v>
      </c>
      <c r="AI4323">
        <v>7.2</v>
      </c>
      <c r="AJ4323">
        <v>7.1999999999999998E-3</v>
      </c>
      <c r="AK4323">
        <v>6.7539999999999996E-3</v>
      </c>
      <c r="AL4323">
        <v>3.9699999999999996E-3</v>
      </c>
      <c r="AM4323">
        <v>1074</v>
      </c>
      <c r="AN4323">
        <v>13926.098</v>
      </c>
      <c r="AO4323">
        <v>13.926098</v>
      </c>
      <c r="AP4323">
        <v>13.062502</v>
      </c>
      <c r="AQ4323">
        <v>7.1092474749387771</v>
      </c>
      <c r="AR4323">
        <v>1223</v>
      </c>
      <c r="AS4323">
        <v>14042.281000000001</v>
      </c>
      <c r="AT4323">
        <v>14.0422809999999</v>
      </c>
      <c r="AU4323">
        <v>13.171480336933</v>
      </c>
      <c r="AV4323">
        <v>7.1685587743103643</v>
      </c>
      <c r="AW4323">
        <v>9</v>
      </c>
      <c r="AX4323">
        <v>15</v>
      </c>
      <c r="AY4323">
        <v>1583</v>
      </c>
      <c r="AZ4323">
        <v>1.583</v>
      </c>
      <c r="BA4323">
        <v>5.2135749999999996</v>
      </c>
      <c r="BB4323">
        <v>2.8374805151535236</v>
      </c>
      <c r="BC4323">
        <v>5</v>
      </c>
      <c r="BD4323">
        <v>6200</v>
      </c>
      <c r="BE4323">
        <v>6.2</v>
      </c>
      <c r="BF4323">
        <v>13.065977999999999</v>
      </c>
      <c r="BG4323">
        <v>7.1111392828192947</v>
      </c>
      <c r="BH4323">
        <v>1240</v>
      </c>
      <c r="BI4323">
        <v>23.505280999999901</v>
      </c>
      <c r="BJ4323">
        <v>41.591940056932998</v>
      </c>
      <c r="BK4323">
        <v>22.636352119031706</v>
      </c>
      <c r="BL4323" t="s">
        <v>733</v>
      </c>
    </row>
    <row r="4324" spans="1:64">
      <c r="A4324" t="s">
        <v>5502</v>
      </c>
      <c r="B4324" t="s">
        <v>5492</v>
      </c>
      <c r="C4324" t="s">
        <v>733</v>
      </c>
      <c r="D4324" t="s">
        <v>942</v>
      </c>
      <c r="E4324">
        <v>2024</v>
      </c>
      <c r="F4324">
        <v>135.58000000000001</v>
      </c>
      <c r="G4324">
        <v>19.78</v>
      </c>
      <c r="H4324">
        <v>24238</v>
      </c>
      <c r="I4324">
        <v>166.20234491375132</v>
      </c>
      <c r="J4324">
        <v>3</v>
      </c>
      <c r="K4324">
        <v>6</v>
      </c>
      <c r="L4324">
        <v>1930</v>
      </c>
      <c r="M4324">
        <v>1.9299999999999997</v>
      </c>
      <c r="N4324">
        <v>11.42174</v>
      </c>
      <c r="O4324">
        <v>6.87218944228926</v>
      </c>
      <c r="P4324">
        <v>0</v>
      </c>
      <c r="Q4324">
        <v>0</v>
      </c>
      <c r="R4324">
        <v>0</v>
      </c>
      <c r="S4324">
        <v>0</v>
      </c>
      <c r="T4324">
        <v>0</v>
      </c>
      <c r="U4324">
        <v>0</v>
      </c>
      <c r="V4324">
        <v>0</v>
      </c>
      <c r="W4324">
        <v>0</v>
      </c>
      <c r="X4324">
        <v>0</v>
      </c>
      <c r="Y4324">
        <v>0</v>
      </c>
      <c r="Z4324">
        <v>0</v>
      </c>
      <c r="AA4324">
        <v>0</v>
      </c>
      <c r="AB4324">
        <v>1</v>
      </c>
      <c r="AC4324">
        <v>1</v>
      </c>
      <c r="AD4324">
        <v>105</v>
      </c>
      <c r="AE4324">
        <v>0.105</v>
      </c>
      <c r="AF4324">
        <v>0.86945669999999997</v>
      </c>
      <c r="AG4324">
        <v>0.52313142780939337</v>
      </c>
      <c r="AH4324">
        <v>3</v>
      </c>
      <c r="AI4324">
        <v>12.98</v>
      </c>
      <c r="AJ4324">
        <v>1.298E-2</v>
      </c>
      <c r="AK4324">
        <v>1.170723065681136E-2</v>
      </c>
      <c r="AL4324">
        <v>7.0439623838560667E-3</v>
      </c>
      <c r="AM4324">
        <v>1329</v>
      </c>
      <c r="AN4324">
        <v>17765.803999999978</v>
      </c>
      <c r="AO4324">
        <v>17.765803999999992</v>
      </c>
      <c r="AP4324">
        <v>16.02375695159488</v>
      </c>
      <c r="AQ4324">
        <v>9.6411136436794642</v>
      </c>
      <c r="AR4324">
        <v>1648</v>
      </c>
      <c r="AS4324">
        <v>18049.270999999906</v>
      </c>
      <c r="AT4324">
        <v>18.049271000000054</v>
      </c>
      <c r="AU4324">
        <v>16.279428257649862</v>
      </c>
      <c r="AV4324">
        <v>9.7949449907568216</v>
      </c>
      <c r="AW4324">
        <v>9</v>
      </c>
      <c r="AX4324">
        <v>12</v>
      </c>
      <c r="AY4324">
        <v>1454</v>
      </c>
      <c r="AZ4324">
        <v>1.4540000000000002</v>
      </c>
      <c r="BA4324">
        <v>3.9129119999999999</v>
      </c>
      <c r="BB4324">
        <v>2.3543061333042914</v>
      </c>
      <c r="BC4324">
        <v>5</v>
      </c>
      <c r="BD4324">
        <v>16900</v>
      </c>
      <c r="BE4324">
        <v>16.899999999999999</v>
      </c>
      <c r="BF4324">
        <v>39.649920206136642</v>
      </c>
      <c r="BG4324">
        <v>23.856414436699126</v>
      </c>
      <c r="BH4324">
        <v>1666</v>
      </c>
      <c r="BI4324">
        <v>38.438271000000057</v>
      </c>
      <c r="BJ4324">
        <v>72.133457163786503</v>
      </c>
      <c r="BK4324">
        <v>43.400986430858893</v>
      </c>
      <c r="BL4324" t="s">
        <v>733</v>
      </c>
    </row>
    <row r="4325" spans="1:64">
      <c r="A4325" t="s">
        <v>5503</v>
      </c>
      <c r="B4325" t="s">
        <v>5504</v>
      </c>
      <c r="C4325" t="s">
        <v>734</v>
      </c>
      <c r="D4325" t="s">
        <v>942</v>
      </c>
      <c r="E4325">
        <v>2012</v>
      </c>
      <c r="F4325" s="23">
        <v>85.88</v>
      </c>
      <c r="G4325" s="23">
        <v>17.23</v>
      </c>
      <c r="H4325" s="22">
        <v>24663</v>
      </c>
      <c r="I4325" s="34">
        <v>204.78553699999998</v>
      </c>
      <c r="J4325" s="22">
        <v>0</v>
      </c>
      <c r="K4325" s="22" t="s">
        <v>782</v>
      </c>
      <c r="L4325" s="23">
        <v>0</v>
      </c>
      <c r="M4325" s="23">
        <v>0</v>
      </c>
      <c r="N4325" s="23">
        <v>0</v>
      </c>
      <c r="O4325" s="14">
        <v>0</v>
      </c>
      <c r="P4325" s="22">
        <v>1</v>
      </c>
      <c r="Q4325" s="22" t="s">
        <v>782</v>
      </c>
      <c r="R4325" s="23">
        <v>1100</v>
      </c>
      <c r="S4325" s="23">
        <v>1.1000000000000001</v>
      </c>
      <c r="T4325" s="23">
        <v>2.0302199999999999</v>
      </c>
      <c r="U4325" s="14">
        <v>0.99138837133796232</v>
      </c>
      <c r="V4325" s="22">
        <v>0</v>
      </c>
      <c r="W4325" s="22" t="s">
        <v>782</v>
      </c>
      <c r="X4325" s="23">
        <v>0</v>
      </c>
      <c r="Y4325" s="23">
        <v>0</v>
      </c>
      <c r="Z4325" s="23">
        <v>0</v>
      </c>
      <c r="AA4325" s="14">
        <v>0</v>
      </c>
      <c r="AB4325" s="22">
        <v>0</v>
      </c>
      <c r="AC4325" s="22" t="s">
        <v>782</v>
      </c>
      <c r="AD4325" s="23">
        <v>0</v>
      </c>
      <c r="AE4325" s="23">
        <v>0</v>
      </c>
      <c r="AF4325" s="23">
        <v>0</v>
      </c>
      <c r="AG4325" s="14">
        <v>0</v>
      </c>
      <c r="AH4325" s="22" t="s">
        <v>782</v>
      </c>
      <c r="AI4325" s="23" t="s">
        <v>782</v>
      </c>
      <c r="AJ4325" s="23" t="s">
        <v>782</v>
      </c>
      <c r="AK4325" s="23" t="s">
        <v>782</v>
      </c>
      <c r="AL4325" s="14" t="s">
        <v>782</v>
      </c>
      <c r="AM4325" s="22" t="s">
        <v>782</v>
      </c>
      <c r="AN4325" s="23" t="s">
        <v>782</v>
      </c>
      <c r="AO4325" s="23" t="s">
        <v>782</v>
      </c>
      <c r="AP4325" s="23" t="s">
        <v>782</v>
      </c>
      <c r="AQ4325" s="14" t="s">
        <v>782</v>
      </c>
      <c r="AR4325" s="22">
        <v>231</v>
      </c>
      <c r="AS4325" s="23">
        <v>2949.9779999999992</v>
      </c>
      <c r="AT4325" s="23">
        <v>2.9499779999999993</v>
      </c>
      <c r="AU4325" s="23">
        <v>2.519746</v>
      </c>
      <c r="AV4325" s="14">
        <v>1.2304316197876808</v>
      </c>
      <c r="AW4325" s="22">
        <v>0</v>
      </c>
      <c r="AX4325" s="22" t="s">
        <v>782</v>
      </c>
      <c r="AY4325" s="23">
        <v>0</v>
      </c>
      <c r="AZ4325" s="23">
        <v>0</v>
      </c>
      <c r="BA4325" s="23">
        <v>0</v>
      </c>
      <c r="BB4325" s="14">
        <v>0</v>
      </c>
      <c r="BC4325" s="22">
        <v>6</v>
      </c>
      <c r="BD4325" s="23">
        <v>9600</v>
      </c>
      <c r="BE4325" s="23">
        <v>9.6</v>
      </c>
      <c r="BF4325" s="23">
        <v>15.331199999999999</v>
      </c>
      <c r="BG4325" s="14">
        <v>7.4864661951200198</v>
      </c>
      <c r="BH4325" s="22">
        <v>238</v>
      </c>
      <c r="BI4325" s="23">
        <v>13.649977999999999</v>
      </c>
      <c r="BJ4325" s="23">
        <v>19.881166</v>
      </c>
      <c r="BK4325" s="14">
        <v>9.7082861862456618</v>
      </c>
      <c r="BL4325" t="s">
        <v>734</v>
      </c>
    </row>
    <row r="4326" spans="1:64">
      <c r="A4326" t="s">
        <v>5505</v>
      </c>
      <c r="B4326" t="s">
        <v>5504</v>
      </c>
      <c r="C4326" t="s">
        <v>734</v>
      </c>
      <c r="D4326" t="s">
        <v>942</v>
      </c>
      <c r="E4326">
        <v>2015</v>
      </c>
      <c r="F4326" s="23">
        <v>85.88</v>
      </c>
      <c r="G4326" s="23">
        <v>16.86</v>
      </c>
      <c r="H4326" s="22">
        <v>24757</v>
      </c>
      <c r="I4326" s="34">
        <v>200.79433734861885</v>
      </c>
      <c r="J4326" s="13">
        <v>0</v>
      </c>
      <c r="K4326" s="13">
        <v>0</v>
      </c>
      <c r="L4326" s="19">
        <v>0</v>
      </c>
      <c r="M4326" s="35">
        <v>0</v>
      </c>
      <c r="N4326" s="19">
        <v>0</v>
      </c>
      <c r="O4326" s="17">
        <v>0</v>
      </c>
      <c r="P4326" s="36">
        <v>1</v>
      </c>
      <c r="Q4326" s="36">
        <v>1</v>
      </c>
      <c r="R4326" s="45">
        <v>1100</v>
      </c>
      <c r="S4326" s="27">
        <v>1.1000000000000001</v>
      </c>
      <c r="T4326" s="23">
        <v>4.0319999999999991</v>
      </c>
      <c r="U4326" s="17">
        <v>2.0080247547019447</v>
      </c>
      <c r="V4326" s="22">
        <v>0</v>
      </c>
      <c r="W4326" s="22">
        <v>0</v>
      </c>
      <c r="X4326" s="23">
        <v>0</v>
      </c>
      <c r="Y4326" s="27">
        <v>0</v>
      </c>
      <c r="Z4326" s="27">
        <v>0</v>
      </c>
      <c r="AA4326" s="14">
        <v>0</v>
      </c>
      <c r="AB4326" s="39">
        <v>0</v>
      </c>
      <c r="AC4326" s="22" t="s">
        <v>782</v>
      </c>
      <c r="AD4326" s="23">
        <v>0</v>
      </c>
      <c r="AE4326" s="23">
        <v>0</v>
      </c>
      <c r="AF4326" s="23">
        <v>0</v>
      </c>
      <c r="AG4326" s="14">
        <v>0</v>
      </c>
      <c r="AH4326" s="22" t="s">
        <v>782</v>
      </c>
      <c r="AI4326" s="23" t="s">
        <v>782</v>
      </c>
      <c r="AJ4326" s="23" t="s">
        <v>782</v>
      </c>
      <c r="AK4326" s="23" t="s">
        <v>782</v>
      </c>
      <c r="AL4326" s="14" t="s">
        <v>782</v>
      </c>
      <c r="AM4326" s="22" t="s">
        <v>782</v>
      </c>
      <c r="AN4326" s="23" t="s">
        <v>782</v>
      </c>
      <c r="AO4326" s="23" t="s">
        <v>782</v>
      </c>
      <c r="AP4326" s="23" t="s">
        <v>782</v>
      </c>
      <c r="AQ4326" s="14" t="s">
        <v>782</v>
      </c>
      <c r="AR4326" s="40">
        <v>262</v>
      </c>
      <c r="AS4326" s="41">
        <v>3830.3599999999983</v>
      </c>
      <c r="AT4326" s="23">
        <v>3.8303599999999984</v>
      </c>
      <c r="AU4326" s="23">
        <v>3.4019831571160064</v>
      </c>
      <c r="AV4326" s="14">
        <v>1.6942624986527821</v>
      </c>
      <c r="AW4326" s="22">
        <v>0</v>
      </c>
      <c r="AX4326" s="22" t="s">
        <v>782</v>
      </c>
      <c r="AY4326" s="23">
        <v>0</v>
      </c>
      <c r="AZ4326" s="23">
        <v>0</v>
      </c>
      <c r="BA4326" s="23">
        <v>0</v>
      </c>
      <c r="BB4326" s="14">
        <v>0</v>
      </c>
      <c r="BC4326" s="42">
        <v>6</v>
      </c>
      <c r="BD4326" s="43">
        <v>9600</v>
      </c>
      <c r="BE4326" s="44">
        <v>9.6</v>
      </c>
      <c r="BF4326" s="23">
        <v>14.675622555686415</v>
      </c>
      <c r="BG4326" s="14">
        <v>7.3087830809723568</v>
      </c>
      <c r="BH4326" s="22">
        <v>269</v>
      </c>
      <c r="BI4326" s="23">
        <v>14.530359999999998</v>
      </c>
      <c r="BJ4326" s="23">
        <v>22.10960571280242</v>
      </c>
      <c r="BK4326" s="14">
        <v>11.011070334327083</v>
      </c>
      <c r="BL4326" t="s">
        <v>734</v>
      </c>
    </row>
    <row r="4327" spans="1:64">
      <c r="A4327" t="s">
        <v>5506</v>
      </c>
      <c r="B4327" t="s">
        <v>5504</v>
      </c>
      <c r="C4327" t="s">
        <v>734</v>
      </c>
      <c r="D4327" t="s">
        <v>942</v>
      </c>
      <c r="E4327">
        <v>2016</v>
      </c>
      <c r="F4327" s="23">
        <v>85.88</v>
      </c>
      <c r="G4327" s="23">
        <v>17.05</v>
      </c>
      <c r="H4327" s="22">
        <v>24511</v>
      </c>
      <c r="I4327" s="34">
        <v>210.49424489054783</v>
      </c>
      <c r="J4327" s="13">
        <v>0</v>
      </c>
      <c r="K4327" s="13">
        <v>0</v>
      </c>
      <c r="L4327" s="19">
        <v>0</v>
      </c>
      <c r="M4327" s="35">
        <v>0</v>
      </c>
      <c r="N4327" s="19">
        <v>0</v>
      </c>
      <c r="O4327" s="17">
        <v>0</v>
      </c>
      <c r="P4327" s="13">
        <v>1</v>
      </c>
      <c r="Q4327" s="13">
        <v>1</v>
      </c>
      <c r="R4327" s="19">
        <v>1100</v>
      </c>
      <c r="S4327" s="27">
        <v>1.1000000000000001</v>
      </c>
      <c r="T4327" s="19">
        <v>5.3575200000000001</v>
      </c>
      <c r="U4327" s="17">
        <v>2.5452097290288327</v>
      </c>
      <c r="V4327" s="13">
        <v>0</v>
      </c>
      <c r="W4327" s="13">
        <v>0</v>
      </c>
      <c r="X4327" s="19">
        <v>0</v>
      </c>
      <c r="Y4327" s="27">
        <v>0</v>
      </c>
      <c r="Z4327" s="19">
        <v>0</v>
      </c>
      <c r="AA4327" s="14">
        <v>0</v>
      </c>
      <c r="AB4327" s="13">
        <v>0</v>
      </c>
      <c r="AC4327" s="22" t="s">
        <v>782</v>
      </c>
      <c r="AD4327" s="19">
        <v>0</v>
      </c>
      <c r="AE4327" s="23">
        <v>0</v>
      </c>
      <c r="AF4327" s="19">
        <v>0</v>
      </c>
      <c r="AG4327" s="14">
        <v>0</v>
      </c>
      <c r="AH4327" s="22" t="s">
        <v>782</v>
      </c>
      <c r="AI4327" s="23" t="s">
        <v>782</v>
      </c>
      <c r="AJ4327" s="23" t="s">
        <v>782</v>
      </c>
      <c r="AK4327" s="23" t="s">
        <v>782</v>
      </c>
      <c r="AL4327" s="14" t="s">
        <v>782</v>
      </c>
      <c r="AM4327" s="22" t="s">
        <v>782</v>
      </c>
      <c r="AN4327" s="23" t="s">
        <v>782</v>
      </c>
      <c r="AO4327" s="23" t="s">
        <v>782</v>
      </c>
      <c r="AP4327" s="23" t="s">
        <v>782</v>
      </c>
      <c r="AQ4327" s="14" t="s">
        <v>782</v>
      </c>
      <c r="AR4327" s="13">
        <v>275</v>
      </c>
      <c r="AS4327" s="19">
        <v>3974.5099999999998</v>
      </c>
      <c r="AT4327" s="23">
        <v>3.9745099999999995</v>
      </c>
      <c r="AU4327" s="19">
        <v>3.5293648800000028</v>
      </c>
      <c r="AV4327" s="14">
        <v>1.6767037416320771</v>
      </c>
      <c r="AW4327" s="13">
        <v>0</v>
      </c>
      <c r="AX4327" s="22" t="s">
        <v>782</v>
      </c>
      <c r="AY4327" s="19">
        <v>0</v>
      </c>
      <c r="AZ4327" s="23">
        <v>0</v>
      </c>
      <c r="BA4327" s="19">
        <v>0</v>
      </c>
      <c r="BB4327" s="14">
        <v>0</v>
      </c>
      <c r="BC4327" s="13">
        <v>6</v>
      </c>
      <c r="BD4327" s="19">
        <v>9600</v>
      </c>
      <c r="BE4327" s="44">
        <v>9.6</v>
      </c>
      <c r="BF4327" s="19">
        <v>14.789022555686415</v>
      </c>
      <c r="BG4327" s="14">
        <v>7.0258560101614016</v>
      </c>
      <c r="BH4327" s="22">
        <v>282</v>
      </c>
      <c r="BI4327" s="23">
        <v>14.67451</v>
      </c>
      <c r="BJ4327" s="23">
        <v>23.675907435686419</v>
      </c>
      <c r="BK4327" s="14">
        <v>11.24776948082231</v>
      </c>
      <c r="BL4327" t="s">
        <v>734</v>
      </c>
    </row>
    <row r="4328" spans="1:64">
      <c r="A4328" t="s">
        <v>5507</v>
      </c>
      <c r="B4328" t="s">
        <v>5504</v>
      </c>
      <c r="C4328" t="s">
        <v>734</v>
      </c>
      <c r="D4328" t="s">
        <v>942</v>
      </c>
      <c r="E4328">
        <v>2017</v>
      </c>
      <c r="F4328" s="23">
        <v>85.88</v>
      </c>
      <c r="G4328" s="23">
        <v>17.079999999999998</v>
      </c>
      <c r="H4328" s="22">
        <v>24459</v>
      </c>
      <c r="I4328" s="34">
        <v>192.12570093546645</v>
      </c>
      <c r="J4328" s="13">
        <v>0</v>
      </c>
      <c r="K4328" s="13">
        <v>0</v>
      </c>
      <c r="L4328" s="19">
        <v>0</v>
      </c>
      <c r="M4328" s="19">
        <v>0</v>
      </c>
      <c r="N4328" s="19">
        <v>0</v>
      </c>
      <c r="O4328" s="17">
        <v>0</v>
      </c>
      <c r="P4328" s="13">
        <v>1</v>
      </c>
      <c r="Q4328" s="13">
        <v>1</v>
      </c>
      <c r="R4328" s="19">
        <v>1100</v>
      </c>
      <c r="S4328" s="19">
        <v>1.1000000000000001</v>
      </c>
      <c r="T4328" s="19">
        <v>2.5861000000000001</v>
      </c>
      <c r="U4328" s="17">
        <v>1.3460458373909336</v>
      </c>
      <c r="V4328" s="13">
        <v>0</v>
      </c>
      <c r="W4328" s="13">
        <v>0</v>
      </c>
      <c r="X4328" s="19">
        <v>0</v>
      </c>
      <c r="Y4328" s="19">
        <v>0</v>
      </c>
      <c r="Z4328" s="19">
        <v>0</v>
      </c>
      <c r="AA4328" s="14">
        <v>0</v>
      </c>
      <c r="AB4328" s="13">
        <v>0</v>
      </c>
      <c r="AC4328" s="22" t="s">
        <v>782</v>
      </c>
      <c r="AD4328" s="19">
        <v>0</v>
      </c>
      <c r="AE4328" s="19">
        <v>0</v>
      </c>
      <c r="AF4328" s="19">
        <v>0</v>
      </c>
      <c r="AG4328" s="14">
        <v>0</v>
      </c>
      <c r="AH4328" s="22" t="s">
        <v>782</v>
      </c>
      <c r="AI4328" s="23" t="s">
        <v>782</v>
      </c>
      <c r="AJ4328" s="23" t="s">
        <v>782</v>
      </c>
      <c r="AK4328" s="23" t="s">
        <v>782</v>
      </c>
      <c r="AL4328" s="14" t="s">
        <v>782</v>
      </c>
      <c r="AM4328" s="22" t="s">
        <v>782</v>
      </c>
      <c r="AN4328" s="23" t="s">
        <v>782</v>
      </c>
      <c r="AO4328" s="23" t="s">
        <v>782</v>
      </c>
      <c r="AP4328" s="23" t="s">
        <v>782</v>
      </c>
      <c r="AQ4328" s="14" t="s">
        <v>782</v>
      </c>
      <c r="AR4328" s="13">
        <v>289</v>
      </c>
      <c r="AS4328" s="19">
        <v>4187.3649999999989</v>
      </c>
      <c r="AT4328" s="19">
        <v>4.187364999999998</v>
      </c>
      <c r="AU4328" s="19">
        <v>3.7183801200000022</v>
      </c>
      <c r="AV4328" s="14">
        <v>1.9353892279351932</v>
      </c>
      <c r="AW4328" s="13">
        <v>0</v>
      </c>
      <c r="AX4328" s="22" t="s">
        <v>782</v>
      </c>
      <c r="AY4328" s="19">
        <v>0</v>
      </c>
      <c r="AZ4328" s="19">
        <v>0</v>
      </c>
      <c r="BA4328" s="19">
        <v>0</v>
      </c>
      <c r="BB4328" s="14">
        <v>0</v>
      </c>
      <c r="BC4328" s="13">
        <v>6</v>
      </c>
      <c r="BD4328" s="19">
        <v>9600</v>
      </c>
      <c r="BE4328" s="19">
        <v>9.6</v>
      </c>
      <c r="BF4328" s="19">
        <v>14.789022555686415</v>
      </c>
      <c r="BG4328" s="14">
        <v>7.697576369886054</v>
      </c>
      <c r="BH4328" s="22">
        <v>296</v>
      </c>
      <c r="BI4328" s="23">
        <v>14.887364999999997</v>
      </c>
      <c r="BJ4328" s="23">
        <v>21.093502675686416</v>
      </c>
      <c r="BK4328" s="14">
        <v>10.979011435212181</v>
      </c>
      <c r="BL4328" t="s">
        <v>734</v>
      </c>
    </row>
    <row r="4329" spans="1:64">
      <c r="A4329" t="s">
        <v>5508</v>
      </c>
      <c r="B4329" t="s">
        <v>5504</v>
      </c>
      <c r="C4329" t="s">
        <v>734</v>
      </c>
      <c r="D4329" t="s">
        <v>942</v>
      </c>
      <c r="E4329">
        <v>2018</v>
      </c>
      <c r="F4329" s="23">
        <v>85.88</v>
      </c>
      <c r="G4329" s="23">
        <v>17.12</v>
      </c>
      <c r="H4329" s="22">
        <v>24688</v>
      </c>
      <c r="I4329" s="34">
        <v>192.13935592487195</v>
      </c>
      <c r="J4329" s="13">
        <v>0</v>
      </c>
      <c r="K4329" s="13">
        <v>0</v>
      </c>
      <c r="L4329" s="19">
        <v>0</v>
      </c>
      <c r="M4329" s="19">
        <v>0</v>
      </c>
      <c r="N4329" s="19">
        <v>0</v>
      </c>
      <c r="O4329" s="17">
        <v>0</v>
      </c>
      <c r="P4329" s="13">
        <v>1</v>
      </c>
      <c r="Q4329" s="13">
        <v>1</v>
      </c>
      <c r="R4329" s="19">
        <v>1100</v>
      </c>
      <c r="S4329" s="19">
        <v>1.1000000000000001</v>
      </c>
      <c r="T4329" s="19">
        <v>4.3285200000000001</v>
      </c>
      <c r="U4329" s="17">
        <v>2.2528023887477202</v>
      </c>
      <c r="V4329" s="13">
        <v>0</v>
      </c>
      <c r="W4329" s="13">
        <v>0</v>
      </c>
      <c r="X4329" s="19">
        <v>0</v>
      </c>
      <c r="Y4329" s="19">
        <v>0</v>
      </c>
      <c r="Z4329" s="19">
        <v>0</v>
      </c>
      <c r="AA4329" s="14">
        <v>0</v>
      </c>
      <c r="AB4329" s="13">
        <v>0</v>
      </c>
      <c r="AC4329" s="22" t="s">
        <v>782</v>
      </c>
      <c r="AD4329" s="19">
        <v>0</v>
      </c>
      <c r="AE4329" s="19">
        <v>0</v>
      </c>
      <c r="AF4329" s="19">
        <v>0</v>
      </c>
      <c r="AG4329" s="14">
        <v>0</v>
      </c>
      <c r="AH4329" s="22" t="s">
        <v>782</v>
      </c>
      <c r="AI4329" s="23" t="s">
        <v>782</v>
      </c>
      <c r="AJ4329" s="23" t="s">
        <v>782</v>
      </c>
      <c r="AK4329" s="23" t="s">
        <v>782</v>
      </c>
      <c r="AL4329" s="14" t="s">
        <v>782</v>
      </c>
      <c r="AM4329" s="22" t="s">
        <v>782</v>
      </c>
      <c r="AN4329" s="23" t="s">
        <v>782</v>
      </c>
      <c r="AO4329" s="23" t="s">
        <v>782</v>
      </c>
      <c r="AP4329" s="23" t="s">
        <v>782</v>
      </c>
      <c r="AQ4329" s="14" t="s">
        <v>782</v>
      </c>
      <c r="AR4329" s="13">
        <v>297</v>
      </c>
      <c r="AS4329" s="19">
        <v>4332.7149999999983</v>
      </c>
      <c r="AT4329" s="19">
        <v>4.3327149999999985</v>
      </c>
      <c r="AU4329" s="19">
        <v>3.8474509200000022</v>
      </c>
      <c r="AV4329" s="14">
        <v>2.0024273015177521</v>
      </c>
      <c r="AW4329" s="13">
        <v>0</v>
      </c>
      <c r="AX4329" s="22" t="s">
        <v>782</v>
      </c>
      <c r="AY4329" s="19">
        <v>0</v>
      </c>
      <c r="AZ4329" s="19">
        <v>0</v>
      </c>
      <c r="BA4329" s="19">
        <v>0</v>
      </c>
      <c r="BB4329" s="14">
        <v>0</v>
      </c>
      <c r="BC4329" s="13">
        <v>6</v>
      </c>
      <c r="BD4329" s="19">
        <v>9600</v>
      </c>
      <c r="BE4329" s="19">
        <v>9.6</v>
      </c>
      <c r="BF4329" s="19">
        <v>14.742037453491058</v>
      </c>
      <c r="BG4329" s="14">
        <v>7.6725756587085234</v>
      </c>
      <c r="BH4329" s="22">
        <v>304</v>
      </c>
      <c r="BI4329" s="23">
        <v>15.032714999999998</v>
      </c>
      <c r="BJ4329" s="23">
        <v>22.918008373491062</v>
      </c>
      <c r="BK4329" s="14">
        <v>11.927805348973997</v>
      </c>
      <c r="BL4329" t="s">
        <v>734</v>
      </c>
    </row>
    <row r="4330" spans="1:64">
      <c r="A4330" t="s">
        <v>5509</v>
      </c>
      <c r="B4330" t="s">
        <v>5504</v>
      </c>
      <c r="C4330" t="s">
        <v>734</v>
      </c>
      <c r="D4330" t="s">
        <v>942</v>
      </c>
      <c r="E4330">
        <v>2019</v>
      </c>
      <c r="F4330" s="23">
        <v>85.88</v>
      </c>
      <c r="G4330" s="23">
        <v>17.170000000000002</v>
      </c>
      <c r="H4330" s="22">
        <v>24551</v>
      </c>
      <c r="I4330" s="34">
        <v>197.97041720156156</v>
      </c>
      <c r="J4330" s="22">
        <v>0</v>
      </c>
      <c r="K4330" s="22">
        <v>0</v>
      </c>
      <c r="L4330" s="23">
        <v>0</v>
      </c>
      <c r="M4330" s="23">
        <v>0</v>
      </c>
      <c r="N4330" s="23">
        <v>0</v>
      </c>
      <c r="O4330" s="14">
        <v>0</v>
      </c>
      <c r="P4330" s="22">
        <v>1</v>
      </c>
      <c r="Q4330" s="22">
        <v>1</v>
      </c>
      <c r="R4330" s="23">
        <v>1100</v>
      </c>
      <c r="S4330" s="23">
        <v>1.1000000000000001</v>
      </c>
      <c r="T4330" s="23">
        <v>3.423</v>
      </c>
      <c r="U4330" s="14">
        <v>1.7290462122504433</v>
      </c>
      <c r="V4330" s="22">
        <v>0</v>
      </c>
      <c r="W4330" s="22">
        <v>0</v>
      </c>
      <c r="X4330" s="23">
        <v>0</v>
      </c>
      <c r="Y4330" s="23">
        <v>0</v>
      </c>
      <c r="Z4330" s="23">
        <v>0</v>
      </c>
      <c r="AA4330" s="14">
        <v>0</v>
      </c>
      <c r="AB4330" s="22">
        <v>0</v>
      </c>
      <c r="AC4330" s="22">
        <v>0</v>
      </c>
      <c r="AD4330" s="23">
        <v>0</v>
      </c>
      <c r="AE4330" s="23">
        <v>0</v>
      </c>
      <c r="AF4330" s="23">
        <v>0</v>
      </c>
      <c r="AG4330" s="14">
        <v>0</v>
      </c>
      <c r="AH4330" s="22">
        <v>0</v>
      </c>
      <c r="AI4330" s="23">
        <v>0</v>
      </c>
      <c r="AJ4330" s="23">
        <v>0</v>
      </c>
      <c r="AK4330" s="23">
        <v>0</v>
      </c>
      <c r="AL4330" s="14">
        <v>0</v>
      </c>
      <c r="AM4330" s="22">
        <v>325</v>
      </c>
      <c r="AN4330" s="23">
        <v>4920.9099999999989</v>
      </c>
      <c r="AO4330" s="23">
        <v>4.9209100000000001</v>
      </c>
      <c r="AP4330" s="23">
        <v>4.3697680800000027</v>
      </c>
      <c r="AQ4330" s="14">
        <v>2.2072833617110419</v>
      </c>
      <c r="AR4330" s="22">
        <v>325</v>
      </c>
      <c r="AS4330" s="23">
        <v>4920.9099999999989</v>
      </c>
      <c r="AT4330" s="23">
        <v>4.9209100000000001</v>
      </c>
      <c r="AU4330" s="23">
        <v>4.3697680800000027</v>
      </c>
      <c r="AV4330" s="14">
        <v>2.2072833617110419</v>
      </c>
      <c r="AW4330" s="22">
        <v>0</v>
      </c>
      <c r="AX4330" s="22" t="s">
        <v>782</v>
      </c>
      <c r="AY4330" s="23">
        <v>0</v>
      </c>
      <c r="AZ4330" s="23">
        <v>0</v>
      </c>
      <c r="BA4330" s="23">
        <v>0</v>
      </c>
      <c r="BB4330" s="14">
        <v>0</v>
      </c>
      <c r="BC4330" s="22">
        <v>6</v>
      </c>
      <c r="BD4330" s="23">
        <v>8700</v>
      </c>
      <c r="BE4330" s="23">
        <v>8.6999999999999993</v>
      </c>
      <c r="BF4330" s="23">
        <v>13.561300205066654</v>
      </c>
      <c r="BG4330" s="14">
        <v>6.8501649876604311</v>
      </c>
      <c r="BH4330" s="22">
        <v>332</v>
      </c>
      <c r="BI4330" s="23">
        <v>14.720909999999998</v>
      </c>
      <c r="BJ4330" s="23">
        <v>21.35406828506666</v>
      </c>
      <c r="BK4330" s="14">
        <v>10.786494561621916</v>
      </c>
      <c r="BL4330" t="s">
        <v>734</v>
      </c>
    </row>
    <row r="4331" spans="1:64">
      <c r="A4331" t="s">
        <v>5510</v>
      </c>
      <c r="B4331" t="s">
        <v>5504</v>
      </c>
      <c r="C4331" t="s">
        <v>734</v>
      </c>
      <c r="D4331" t="s">
        <v>942</v>
      </c>
      <c r="E4331">
        <v>2020</v>
      </c>
      <c r="F4331" s="23">
        <v>85.88</v>
      </c>
      <c r="G4331" s="23">
        <v>17.2</v>
      </c>
      <c r="H4331" s="22">
        <v>24593</v>
      </c>
      <c r="I4331" s="34">
        <v>197.69073599311002</v>
      </c>
      <c r="J4331" s="22">
        <v>0</v>
      </c>
      <c r="K4331" s="22">
        <v>0</v>
      </c>
      <c r="L4331" s="23">
        <v>0</v>
      </c>
      <c r="M4331" s="23">
        <v>0</v>
      </c>
      <c r="N4331" s="23">
        <v>0</v>
      </c>
      <c r="O4331" s="14">
        <v>0</v>
      </c>
      <c r="P4331" s="22">
        <v>1</v>
      </c>
      <c r="Q4331" s="22">
        <v>1</v>
      </c>
      <c r="R4331" s="23">
        <v>1100</v>
      </c>
      <c r="S4331" s="23">
        <v>1.1000000000000001</v>
      </c>
      <c r="T4331" s="23">
        <v>3.33725</v>
      </c>
      <c r="U4331" s="14">
        <v>1.6881165337541719</v>
      </c>
      <c r="V4331" s="22">
        <v>0</v>
      </c>
      <c r="W4331" s="22">
        <v>0</v>
      </c>
      <c r="X4331" s="23">
        <v>0</v>
      </c>
      <c r="Y4331" s="23">
        <v>0</v>
      </c>
      <c r="Z4331" s="23">
        <v>0</v>
      </c>
      <c r="AA4331" s="14">
        <v>0</v>
      </c>
      <c r="AB4331" s="22">
        <v>0</v>
      </c>
      <c r="AC4331" s="22">
        <v>0</v>
      </c>
      <c r="AD4331" s="23">
        <v>0</v>
      </c>
      <c r="AE4331" s="23">
        <v>0</v>
      </c>
      <c r="AF4331" s="23">
        <v>0</v>
      </c>
      <c r="AG4331" s="14">
        <v>0</v>
      </c>
      <c r="AH4331" s="22">
        <v>0</v>
      </c>
      <c r="AI4331" s="23">
        <v>0</v>
      </c>
      <c r="AJ4331" s="23">
        <v>0</v>
      </c>
      <c r="AK4331" s="23">
        <v>0</v>
      </c>
      <c r="AL4331" s="14">
        <v>0</v>
      </c>
      <c r="AM4331" s="22">
        <v>379</v>
      </c>
      <c r="AN4331" s="23">
        <v>5420.4329999999982</v>
      </c>
      <c r="AO4331" s="23">
        <v>5.4204330000000081</v>
      </c>
      <c r="AP4331" s="23">
        <v>4.8133445039999971</v>
      </c>
      <c r="AQ4331" s="14">
        <v>2.4347850595122238</v>
      </c>
      <c r="AR4331" s="22">
        <v>379</v>
      </c>
      <c r="AS4331" s="23">
        <v>5420.4329999999982</v>
      </c>
      <c r="AT4331" s="23">
        <v>5.4204330000000081</v>
      </c>
      <c r="AU4331" s="23">
        <v>4.8133445039999971</v>
      </c>
      <c r="AV4331" s="14">
        <v>2.4347850595122238</v>
      </c>
      <c r="AW4331" s="22">
        <v>0</v>
      </c>
      <c r="AX4331" s="22">
        <v>0</v>
      </c>
      <c r="AY4331" s="23">
        <v>0</v>
      </c>
      <c r="AZ4331" s="23">
        <v>0</v>
      </c>
      <c r="BA4331" s="23">
        <v>0</v>
      </c>
      <c r="BB4331" s="14">
        <v>0</v>
      </c>
      <c r="BC4331" s="22">
        <v>6</v>
      </c>
      <c r="BD4331" s="23">
        <v>8700</v>
      </c>
      <c r="BE4331" s="23">
        <v>8.6999999999999993</v>
      </c>
      <c r="BF4331" s="23">
        <v>13.561300205066656</v>
      </c>
      <c r="BG4331" s="14">
        <v>6.8598561975809016</v>
      </c>
      <c r="BH4331" s="22">
        <v>386</v>
      </c>
      <c r="BI4331" s="23">
        <v>15.220433000000007</v>
      </c>
      <c r="BJ4331" s="23">
        <v>21.711894709066655</v>
      </c>
      <c r="BK4331" s="14">
        <v>10.982757790847298</v>
      </c>
      <c r="BL4331" t="s">
        <v>734</v>
      </c>
    </row>
    <row r="4332" spans="1:64">
      <c r="A4332" t="s">
        <v>5511</v>
      </c>
      <c r="B4332" t="s">
        <v>5504</v>
      </c>
      <c r="C4332" t="s">
        <v>734</v>
      </c>
      <c r="D4332" t="s">
        <v>942</v>
      </c>
      <c r="E4332">
        <v>2021</v>
      </c>
      <c r="F4332" s="23">
        <v>85.88</v>
      </c>
      <c r="G4332" s="23">
        <v>17.3</v>
      </c>
      <c r="H4332" s="22">
        <v>24677</v>
      </c>
      <c r="I4332" s="34">
        <v>184.39</v>
      </c>
      <c r="J4332" s="22">
        <v>0</v>
      </c>
      <c r="K4332" s="22">
        <v>0</v>
      </c>
      <c r="L4332" s="23">
        <v>0</v>
      </c>
      <c r="M4332" s="23">
        <v>0</v>
      </c>
      <c r="N4332" s="23">
        <v>0</v>
      </c>
      <c r="O4332" s="14">
        <v>0</v>
      </c>
      <c r="P4332" s="22">
        <v>1</v>
      </c>
      <c r="Q4332" s="22">
        <v>2</v>
      </c>
      <c r="R4332" s="23">
        <v>1473</v>
      </c>
      <c r="S4332" s="23">
        <v>1.4730000000000001</v>
      </c>
      <c r="T4332" s="23">
        <v>2.1153</v>
      </c>
      <c r="U4332" s="14">
        <v>1.1499999999999999</v>
      </c>
      <c r="V4332" s="22">
        <v>0</v>
      </c>
      <c r="W4332" s="22">
        <v>0</v>
      </c>
      <c r="X4332" s="23">
        <v>0</v>
      </c>
      <c r="Y4332" s="23">
        <v>0</v>
      </c>
      <c r="Z4332" s="23">
        <v>0</v>
      </c>
      <c r="AA4332" s="14">
        <v>0</v>
      </c>
      <c r="AB4332" s="22">
        <v>0</v>
      </c>
      <c r="AC4332" s="22">
        <v>0</v>
      </c>
      <c r="AD4332" s="23">
        <v>0</v>
      </c>
      <c r="AE4332" s="23">
        <v>0</v>
      </c>
      <c r="AF4332" s="23">
        <v>0</v>
      </c>
      <c r="AG4332" s="14">
        <v>0</v>
      </c>
      <c r="AH4332" s="22">
        <v>0</v>
      </c>
      <c r="AI4332" s="23">
        <v>0</v>
      </c>
      <c r="AJ4332" s="23">
        <v>0</v>
      </c>
      <c r="AK4332" s="23">
        <v>0</v>
      </c>
      <c r="AL4332" s="14">
        <v>0</v>
      </c>
      <c r="AM4332" s="22">
        <v>461</v>
      </c>
      <c r="AN4332" s="23">
        <v>6239.973</v>
      </c>
      <c r="AO4332" s="23">
        <v>6.239973</v>
      </c>
      <c r="AP4332" s="23">
        <v>5.5836708140000004</v>
      </c>
      <c r="AQ4332" s="14">
        <v>3.03</v>
      </c>
      <c r="AR4332" s="22">
        <v>461</v>
      </c>
      <c r="AS4332" s="23">
        <v>6239.973</v>
      </c>
      <c r="AT4332" s="23">
        <v>6.239973</v>
      </c>
      <c r="AU4332" s="23">
        <v>5.5836708140000004</v>
      </c>
      <c r="AV4332" s="14">
        <v>3.03</v>
      </c>
      <c r="AW4332" s="22">
        <v>0</v>
      </c>
      <c r="AX4332" s="22">
        <v>0</v>
      </c>
      <c r="AY4332" s="23">
        <v>0</v>
      </c>
      <c r="AZ4332" s="23">
        <v>0</v>
      </c>
      <c r="BA4332" s="23">
        <v>0</v>
      </c>
      <c r="BB4332" s="14">
        <v>0</v>
      </c>
      <c r="BC4332" s="22">
        <v>6</v>
      </c>
      <c r="BD4332" s="23">
        <v>8700</v>
      </c>
      <c r="BE4332" s="23">
        <v>8.6999999999999993</v>
      </c>
      <c r="BF4332" s="23">
        <v>13.52069185</v>
      </c>
      <c r="BG4332" s="14">
        <v>7.33</v>
      </c>
      <c r="BH4332" s="22">
        <v>468</v>
      </c>
      <c r="BI4332" s="23">
        <v>16.41</v>
      </c>
      <c r="BJ4332" s="23">
        <v>21.22</v>
      </c>
      <c r="BK4332" s="14">
        <v>11.51</v>
      </c>
      <c r="BL4332" t="s">
        <v>734</v>
      </c>
    </row>
    <row r="4333" spans="1:64">
      <c r="A4333" t="s">
        <v>5512</v>
      </c>
      <c r="B4333" t="s">
        <v>5504</v>
      </c>
      <c r="C4333" t="s">
        <v>734</v>
      </c>
      <c r="D4333" s="111" t="s">
        <v>942</v>
      </c>
      <c r="E4333" s="110">
        <v>2022</v>
      </c>
      <c r="F4333" s="23"/>
      <c r="G4333" s="23"/>
      <c r="H4333" s="22">
        <v>25015</v>
      </c>
      <c r="I4333" s="34">
        <v>181.29716735005167</v>
      </c>
      <c r="J4333" s="22">
        <v>0</v>
      </c>
      <c r="K4333" s="22">
        <v>0</v>
      </c>
      <c r="L4333" s="23">
        <v>0</v>
      </c>
      <c r="M4333" s="23">
        <v>0</v>
      </c>
      <c r="N4333" s="23">
        <v>0</v>
      </c>
      <c r="O4333" s="14">
        <v>0</v>
      </c>
      <c r="P4333" s="22">
        <v>1</v>
      </c>
      <c r="Q4333" s="22">
        <v>2</v>
      </c>
      <c r="R4333" s="23">
        <v>1473</v>
      </c>
      <c r="S4333" s="23">
        <v>1.4730000000000001</v>
      </c>
      <c r="T4333" s="23">
        <v>3.4630230000000002</v>
      </c>
      <c r="U4333" s="14">
        <v>1.9101362975592089</v>
      </c>
      <c r="V4333" s="22">
        <v>0</v>
      </c>
      <c r="W4333" s="22">
        <v>0</v>
      </c>
      <c r="X4333" s="23">
        <v>0</v>
      </c>
      <c r="Y4333" s="23">
        <v>0</v>
      </c>
      <c r="Z4333" s="23">
        <v>0</v>
      </c>
      <c r="AA4333" s="14">
        <v>0</v>
      </c>
      <c r="AB4333" s="22">
        <v>0</v>
      </c>
      <c r="AC4333" s="22">
        <v>0</v>
      </c>
      <c r="AD4333" s="23">
        <v>0</v>
      </c>
      <c r="AE4333" s="23">
        <v>0</v>
      </c>
      <c r="AF4333" s="23">
        <v>0</v>
      </c>
      <c r="AG4333" s="14">
        <v>0</v>
      </c>
      <c r="AH4333" s="22">
        <v>0</v>
      </c>
      <c r="AI4333" s="23">
        <v>0</v>
      </c>
      <c r="AJ4333" s="23">
        <v>0</v>
      </c>
      <c r="AK4333" s="23">
        <v>0</v>
      </c>
      <c r="AL4333" s="14">
        <v>0</v>
      </c>
      <c r="AM4333" s="22">
        <v>666</v>
      </c>
      <c r="AN4333" s="23">
        <v>8436.7680000000055</v>
      </c>
      <c r="AO4333" s="23">
        <v>8.4367680000000327</v>
      </c>
      <c r="AP4333" s="23">
        <v>8.6423207258293644</v>
      </c>
      <c r="AQ4333" s="14">
        <v>4.7669364348879339</v>
      </c>
      <c r="AR4333" s="22">
        <v>666</v>
      </c>
      <c r="AS4333" s="23">
        <v>8436.7680000000091</v>
      </c>
      <c r="AT4333" s="23">
        <v>8.4367680000000291</v>
      </c>
      <c r="AU4333" s="23">
        <v>8.6423207258293697</v>
      </c>
      <c r="AV4333" s="14">
        <v>4.7669364348879366</v>
      </c>
      <c r="AW4333" s="22">
        <v>0</v>
      </c>
      <c r="AX4333" s="22">
        <v>0</v>
      </c>
      <c r="AY4333" s="23">
        <v>0</v>
      </c>
      <c r="AZ4333" s="23">
        <v>0</v>
      </c>
      <c r="BA4333" s="23">
        <v>0</v>
      </c>
      <c r="BB4333" s="14">
        <v>0</v>
      </c>
      <c r="BC4333" s="22">
        <v>6</v>
      </c>
      <c r="BD4333" s="23">
        <v>8700</v>
      </c>
      <c r="BE4333" s="23">
        <v>8.6999999999999993</v>
      </c>
      <c r="BF4333" s="23">
        <v>15.105447626035151</v>
      </c>
      <c r="BG4333" s="14">
        <v>8.3318718360719295</v>
      </c>
      <c r="BH4333" s="22">
        <v>673</v>
      </c>
      <c r="BI4333" s="23">
        <v>18.609768000000027</v>
      </c>
      <c r="BJ4333" s="23">
        <v>27.210791351864522</v>
      </c>
      <c r="BK4333" s="14">
        <v>15.008944568519075</v>
      </c>
      <c r="BL4333" t="s">
        <v>734</v>
      </c>
    </row>
    <row r="4334" spans="1:64">
      <c r="A4334" t="s">
        <v>5513</v>
      </c>
      <c r="B4334" t="s">
        <v>5504</v>
      </c>
      <c r="C4334" t="s">
        <v>734</v>
      </c>
      <c r="D4334" t="s">
        <v>942</v>
      </c>
      <c r="E4334">
        <v>2023</v>
      </c>
      <c r="F4334">
        <v>85.88</v>
      </c>
      <c r="G4334">
        <v>17.38</v>
      </c>
      <c r="H4334">
        <v>24672</v>
      </c>
      <c r="I4334">
        <v>181.29716735005167</v>
      </c>
      <c r="J4334">
        <v>0</v>
      </c>
      <c r="K4334">
        <v>0</v>
      </c>
      <c r="L4334">
        <v>0</v>
      </c>
      <c r="M4334">
        <v>0</v>
      </c>
      <c r="N4334">
        <v>0</v>
      </c>
      <c r="O4334">
        <v>0</v>
      </c>
      <c r="P4334">
        <v>1</v>
      </c>
      <c r="Q4334">
        <v>2</v>
      </c>
      <c r="R4334">
        <v>1473</v>
      </c>
      <c r="S4334">
        <v>1.4730000000000001</v>
      </c>
      <c r="T4334">
        <v>1.2350000000000001</v>
      </c>
      <c r="U4334">
        <v>0.68120203864820517</v>
      </c>
      <c r="V4334">
        <v>0</v>
      </c>
      <c r="W4334">
        <v>0</v>
      </c>
      <c r="X4334">
        <v>0</v>
      </c>
      <c r="Y4334">
        <v>0</v>
      </c>
      <c r="Z4334">
        <v>0</v>
      </c>
      <c r="AA4334">
        <v>0</v>
      </c>
      <c r="AG4334">
        <v>0</v>
      </c>
      <c r="AL4334">
        <v>0</v>
      </c>
      <c r="AM4334">
        <v>987</v>
      </c>
      <c r="AN4334">
        <v>13009.215</v>
      </c>
      <c r="AO4334">
        <v>13.009214999999999</v>
      </c>
      <c r="AP4334">
        <v>12.202477999999999</v>
      </c>
      <c r="AQ4334">
        <v>6.7306501134897747</v>
      </c>
      <c r="AR4334">
        <v>1119</v>
      </c>
      <c r="AS4334">
        <v>13100.45</v>
      </c>
      <c r="AT4334">
        <v>13.1004500000001</v>
      </c>
      <c r="AU4334">
        <v>12.2880548808256</v>
      </c>
      <c r="AV4334">
        <v>6.7778526605987253</v>
      </c>
      <c r="AW4334">
        <v>0</v>
      </c>
      <c r="AX4334">
        <v>0</v>
      </c>
      <c r="AY4334">
        <v>0</v>
      </c>
      <c r="AZ4334">
        <v>0</v>
      </c>
      <c r="BA4334">
        <v>0</v>
      </c>
      <c r="BB4334">
        <v>0</v>
      </c>
      <c r="BC4334">
        <v>6</v>
      </c>
      <c r="BD4334">
        <v>8700</v>
      </c>
      <c r="BE4334">
        <v>8.6999999999999993</v>
      </c>
      <c r="BF4334">
        <v>18.036587000000001</v>
      </c>
      <c r="BG4334">
        <v>9.9486314450653559</v>
      </c>
      <c r="BH4334">
        <v>1126</v>
      </c>
      <c r="BI4334">
        <v>23.273450000000096</v>
      </c>
      <c r="BJ4334">
        <v>31.559641880825602</v>
      </c>
      <c r="BK4334">
        <v>17.407686144312287</v>
      </c>
      <c r="BL4334" t="s">
        <v>734</v>
      </c>
    </row>
    <row r="4335" spans="1:64">
      <c r="A4335" t="s">
        <v>5514</v>
      </c>
      <c r="B4335" t="s">
        <v>5504</v>
      </c>
      <c r="C4335" t="s">
        <v>734</v>
      </c>
      <c r="D4335" t="s">
        <v>942</v>
      </c>
      <c r="E4335">
        <v>2024</v>
      </c>
      <c r="F4335">
        <v>85.88</v>
      </c>
      <c r="G4335">
        <v>17.39</v>
      </c>
      <c r="H4335">
        <v>24695</v>
      </c>
      <c r="I4335">
        <v>169.33603876743496</v>
      </c>
      <c r="J4335">
        <v>0</v>
      </c>
      <c r="K4335">
        <v>0</v>
      </c>
      <c r="L4335">
        <v>0</v>
      </c>
      <c r="M4335">
        <v>0</v>
      </c>
      <c r="N4335">
        <v>0</v>
      </c>
      <c r="O4335">
        <v>0</v>
      </c>
      <c r="P4335">
        <v>1</v>
      </c>
      <c r="Q4335">
        <v>1</v>
      </c>
      <c r="R4335">
        <v>373</v>
      </c>
      <c r="S4335">
        <v>0.373</v>
      </c>
      <c r="T4335">
        <v>2.8454999999999999</v>
      </c>
      <c r="U4335">
        <v>1.6803865383363499</v>
      </c>
      <c r="V4335">
        <v>0</v>
      </c>
      <c r="W4335">
        <v>0</v>
      </c>
      <c r="X4335">
        <v>0</v>
      </c>
      <c r="Y4335">
        <v>0</v>
      </c>
      <c r="Z4335">
        <v>0</v>
      </c>
      <c r="AA4335">
        <v>0</v>
      </c>
      <c r="AB4335">
        <v>0</v>
      </c>
      <c r="AC4335">
        <v>0</v>
      </c>
      <c r="AD4335">
        <v>0</v>
      </c>
      <c r="AE4335">
        <v>0</v>
      </c>
      <c r="AF4335">
        <v>0</v>
      </c>
      <c r="AG4335">
        <v>0</v>
      </c>
      <c r="AH4335">
        <v>0</v>
      </c>
      <c r="AI4335">
        <v>0</v>
      </c>
      <c r="AJ4335">
        <v>0</v>
      </c>
      <c r="AK4335">
        <v>0</v>
      </c>
      <c r="AL4335">
        <v>0</v>
      </c>
      <c r="AM4335">
        <v>1229</v>
      </c>
      <c r="AN4335">
        <v>18258.638000000003</v>
      </c>
      <c r="AO4335">
        <v>18.258638000000005</v>
      </c>
      <c r="AP4335">
        <v>16.468265527366778</v>
      </c>
      <c r="AQ4335">
        <v>9.7251982786630506</v>
      </c>
      <c r="AR4335">
        <v>1531</v>
      </c>
      <c r="AS4335">
        <v>18512.512999999843</v>
      </c>
      <c r="AT4335">
        <v>18.512512999999991</v>
      </c>
      <c r="AU4335">
        <v>16.697246512189405</v>
      </c>
      <c r="AV4335">
        <v>9.8604211092485148</v>
      </c>
      <c r="AW4335">
        <v>0</v>
      </c>
      <c r="AX4335">
        <v>0</v>
      </c>
      <c r="AY4335">
        <v>0</v>
      </c>
      <c r="AZ4335">
        <v>0</v>
      </c>
      <c r="BA4335">
        <v>0</v>
      </c>
      <c r="BB4335">
        <v>0</v>
      </c>
      <c r="BC4335">
        <v>6</v>
      </c>
      <c r="BD4335">
        <v>8700</v>
      </c>
      <c r="BE4335">
        <v>8.6999999999999993</v>
      </c>
      <c r="BF4335">
        <v>15.818846589893079</v>
      </c>
      <c r="BG4335">
        <v>9.3416892854205607</v>
      </c>
      <c r="BH4335">
        <v>1538</v>
      </c>
      <c r="BI4335">
        <v>27.585512999999992</v>
      </c>
      <c r="BJ4335">
        <v>35.361593102082487</v>
      </c>
      <c r="BK4335">
        <v>20.882496933005427</v>
      </c>
      <c r="BL4335" t="s">
        <v>734</v>
      </c>
    </row>
    <row r="4336" spans="1:64">
      <c r="A4336" t="s">
        <v>5515</v>
      </c>
      <c r="B4336" t="s">
        <v>5516</v>
      </c>
      <c r="C4336" t="s">
        <v>735</v>
      </c>
      <c r="D4336" t="s">
        <v>942</v>
      </c>
      <c r="E4336">
        <v>2012</v>
      </c>
      <c r="F4336" s="23">
        <v>72.56</v>
      </c>
      <c r="G4336" s="23">
        <v>14.65</v>
      </c>
      <c r="H4336" s="22">
        <v>19572</v>
      </c>
      <c r="I4336" s="34">
        <v>160.553225</v>
      </c>
      <c r="J4336" s="22">
        <v>0</v>
      </c>
      <c r="K4336" s="22" t="s">
        <v>782</v>
      </c>
      <c r="L4336" s="23">
        <v>0</v>
      </c>
      <c r="M4336" s="23">
        <v>0</v>
      </c>
      <c r="N4336" s="23">
        <v>0</v>
      </c>
      <c r="O4336" s="14">
        <v>0</v>
      </c>
      <c r="P4336" s="22">
        <v>0</v>
      </c>
      <c r="Q4336" s="22" t="s">
        <v>782</v>
      </c>
      <c r="R4336" s="23">
        <v>0</v>
      </c>
      <c r="S4336" s="23">
        <v>0</v>
      </c>
      <c r="T4336" s="23">
        <v>0</v>
      </c>
      <c r="U4336" s="14">
        <v>0</v>
      </c>
      <c r="V4336" s="22">
        <v>0</v>
      </c>
      <c r="W4336" s="22" t="s">
        <v>782</v>
      </c>
      <c r="X4336" s="23">
        <v>0</v>
      </c>
      <c r="Y4336" s="23">
        <v>0</v>
      </c>
      <c r="Z4336" s="23">
        <v>0</v>
      </c>
      <c r="AA4336" s="14">
        <v>0</v>
      </c>
      <c r="AB4336" s="22">
        <v>0</v>
      </c>
      <c r="AC4336" s="22" t="s">
        <v>782</v>
      </c>
      <c r="AD4336" s="23">
        <v>0</v>
      </c>
      <c r="AE4336" s="23">
        <v>0</v>
      </c>
      <c r="AF4336" s="23">
        <v>0</v>
      </c>
      <c r="AG4336" s="14">
        <v>0</v>
      </c>
      <c r="AH4336" s="22" t="s">
        <v>782</v>
      </c>
      <c r="AI4336" s="23" t="s">
        <v>782</v>
      </c>
      <c r="AJ4336" s="23" t="s">
        <v>782</v>
      </c>
      <c r="AK4336" s="23" t="s">
        <v>782</v>
      </c>
      <c r="AL4336" s="14" t="s">
        <v>782</v>
      </c>
      <c r="AM4336" s="22" t="s">
        <v>782</v>
      </c>
      <c r="AN4336" s="23" t="s">
        <v>782</v>
      </c>
      <c r="AO4336" s="23" t="s">
        <v>782</v>
      </c>
      <c r="AP4336" s="23" t="s">
        <v>782</v>
      </c>
      <c r="AQ4336" s="14" t="s">
        <v>782</v>
      </c>
      <c r="AR4336" s="22">
        <v>377</v>
      </c>
      <c r="AS4336" s="23">
        <v>6905.2939999999953</v>
      </c>
      <c r="AT4336" s="23">
        <v>6.9052939999999952</v>
      </c>
      <c r="AU4336" s="23">
        <v>5.527196</v>
      </c>
      <c r="AV4336" s="14">
        <v>3.4425941926734884</v>
      </c>
      <c r="AW4336" s="22">
        <v>0</v>
      </c>
      <c r="AX4336" s="22" t="s">
        <v>782</v>
      </c>
      <c r="AY4336" s="23">
        <v>0</v>
      </c>
      <c r="AZ4336" s="23">
        <v>0</v>
      </c>
      <c r="BA4336" s="23">
        <v>0</v>
      </c>
      <c r="BB4336" s="14">
        <v>0</v>
      </c>
      <c r="BC4336" s="22">
        <v>2</v>
      </c>
      <c r="BD4336" s="23">
        <v>1200</v>
      </c>
      <c r="BE4336" s="23">
        <v>1.2</v>
      </c>
      <c r="BF4336" s="23">
        <v>1.9163999999999999</v>
      </c>
      <c r="BG4336" s="14">
        <v>1.1936228624495084</v>
      </c>
      <c r="BH4336" s="22">
        <v>379</v>
      </c>
      <c r="BI4336" s="23">
        <v>8.1052939999999953</v>
      </c>
      <c r="BJ4336" s="23">
        <v>7.4435959999999994</v>
      </c>
      <c r="BK4336" s="14">
        <v>4.6362170551229971</v>
      </c>
      <c r="BL4336" t="s">
        <v>735</v>
      </c>
    </row>
    <row r="4337" spans="1:64">
      <c r="A4337" t="s">
        <v>5517</v>
      </c>
      <c r="B4337" t="s">
        <v>5516</v>
      </c>
      <c r="C4337" t="s">
        <v>735</v>
      </c>
      <c r="D4337" t="s">
        <v>942</v>
      </c>
      <c r="E4337">
        <v>2015</v>
      </c>
      <c r="F4337" s="23">
        <v>72.56</v>
      </c>
      <c r="G4337" s="23">
        <v>14.66</v>
      </c>
      <c r="H4337" s="22">
        <v>19873</v>
      </c>
      <c r="I4337" s="34">
        <v>159.35799880463301</v>
      </c>
      <c r="J4337" s="13">
        <v>0</v>
      </c>
      <c r="K4337" s="13">
        <v>0</v>
      </c>
      <c r="L4337" s="19">
        <v>0</v>
      </c>
      <c r="M4337" s="35">
        <v>0</v>
      </c>
      <c r="N4337" s="19">
        <v>0</v>
      </c>
      <c r="O4337" s="17">
        <v>0</v>
      </c>
      <c r="P4337" s="36">
        <v>0</v>
      </c>
      <c r="Q4337" s="37">
        <v>0</v>
      </c>
      <c r="R4337" s="38">
        <v>0</v>
      </c>
      <c r="S4337" s="27">
        <v>0</v>
      </c>
      <c r="T4337" s="23">
        <v>0</v>
      </c>
      <c r="U4337" s="17">
        <v>0</v>
      </c>
      <c r="V4337" s="22">
        <v>0</v>
      </c>
      <c r="W4337" s="22">
        <v>0</v>
      </c>
      <c r="X4337" s="23">
        <v>0</v>
      </c>
      <c r="Y4337" s="27">
        <v>0</v>
      </c>
      <c r="Z4337" s="27">
        <v>0</v>
      </c>
      <c r="AA4337" s="14">
        <v>0</v>
      </c>
      <c r="AB4337" s="39">
        <v>1</v>
      </c>
      <c r="AC4337" s="22" t="s">
        <v>782</v>
      </c>
      <c r="AD4337" s="23">
        <v>0</v>
      </c>
      <c r="AE4337" s="23">
        <v>0</v>
      </c>
      <c r="AF4337" s="23">
        <v>0</v>
      </c>
      <c r="AG4337" s="14">
        <v>0</v>
      </c>
      <c r="AH4337" s="22" t="s">
        <v>782</v>
      </c>
      <c r="AI4337" s="23" t="s">
        <v>782</v>
      </c>
      <c r="AJ4337" s="23" t="s">
        <v>782</v>
      </c>
      <c r="AK4337" s="23" t="s">
        <v>782</v>
      </c>
      <c r="AL4337" s="14" t="s">
        <v>782</v>
      </c>
      <c r="AM4337" s="22" t="s">
        <v>782</v>
      </c>
      <c r="AN4337" s="23" t="s">
        <v>782</v>
      </c>
      <c r="AO4337" s="23" t="s">
        <v>782</v>
      </c>
      <c r="AP4337" s="23" t="s">
        <v>782</v>
      </c>
      <c r="AQ4337" s="14" t="s">
        <v>782</v>
      </c>
      <c r="AR4337" s="40">
        <v>439</v>
      </c>
      <c r="AS4337" s="41">
        <v>7706.6389999999956</v>
      </c>
      <c r="AT4337" s="23">
        <v>7.7066389999999956</v>
      </c>
      <c r="AU4337" s="23">
        <v>6.8447498605805563</v>
      </c>
      <c r="AV4337" s="14">
        <v>4.2952031977836054</v>
      </c>
      <c r="AW4337" s="22">
        <v>0</v>
      </c>
      <c r="AX4337" s="22" t="s">
        <v>782</v>
      </c>
      <c r="AY4337" s="23">
        <v>0</v>
      </c>
      <c r="AZ4337" s="23">
        <v>0</v>
      </c>
      <c r="BA4337" s="23">
        <v>0</v>
      </c>
      <c r="BB4337" s="14">
        <v>0</v>
      </c>
      <c r="BC4337" s="42">
        <v>2</v>
      </c>
      <c r="BD4337" s="43">
        <v>1200</v>
      </c>
      <c r="BE4337" s="44">
        <v>1.2</v>
      </c>
      <c r="BF4337" s="23">
        <v>1.6869351726947193</v>
      </c>
      <c r="BG4337" s="14">
        <v>1.0585820513238493</v>
      </c>
      <c r="BH4337" s="22">
        <v>442</v>
      </c>
      <c r="BI4337" s="23">
        <v>8.9066389999999949</v>
      </c>
      <c r="BJ4337" s="23">
        <v>8.5316850332752754</v>
      </c>
      <c r="BK4337" s="14">
        <v>5.3537852491074549</v>
      </c>
      <c r="BL4337" t="s">
        <v>735</v>
      </c>
    </row>
    <row r="4338" spans="1:64">
      <c r="A4338" t="s">
        <v>5518</v>
      </c>
      <c r="B4338" t="s">
        <v>5516</v>
      </c>
      <c r="C4338" t="s">
        <v>735</v>
      </c>
      <c r="D4338" t="s">
        <v>942</v>
      </c>
      <c r="E4338">
        <v>2016</v>
      </c>
      <c r="F4338" s="23">
        <v>72.56</v>
      </c>
      <c r="G4338" s="23">
        <v>14.8</v>
      </c>
      <c r="H4338" s="22">
        <v>19728</v>
      </c>
      <c r="I4338" s="34">
        <v>168.96845856565241</v>
      </c>
      <c r="J4338" s="13">
        <v>0</v>
      </c>
      <c r="K4338" s="13">
        <v>0</v>
      </c>
      <c r="L4338" s="19">
        <v>0</v>
      </c>
      <c r="M4338" s="35">
        <v>0</v>
      </c>
      <c r="N4338" s="19">
        <v>0</v>
      </c>
      <c r="O4338" s="17">
        <v>0</v>
      </c>
      <c r="P4338" s="13">
        <v>0</v>
      </c>
      <c r="Q4338" s="13">
        <v>0</v>
      </c>
      <c r="R4338" s="19">
        <v>0</v>
      </c>
      <c r="S4338" s="27">
        <v>0</v>
      </c>
      <c r="T4338" s="19">
        <v>0</v>
      </c>
      <c r="U4338" s="17">
        <v>0</v>
      </c>
      <c r="V4338" s="13">
        <v>0</v>
      </c>
      <c r="W4338" s="13">
        <v>0</v>
      </c>
      <c r="X4338" s="19">
        <v>0</v>
      </c>
      <c r="Y4338" s="27">
        <v>0</v>
      </c>
      <c r="Z4338" s="19">
        <v>0</v>
      </c>
      <c r="AA4338" s="14">
        <v>0</v>
      </c>
      <c r="AB4338" s="13">
        <v>1</v>
      </c>
      <c r="AC4338" s="22" t="s">
        <v>782</v>
      </c>
      <c r="AD4338" s="19">
        <v>0</v>
      </c>
      <c r="AE4338" s="23">
        <v>0</v>
      </c>
      <c r="AF4338" s="19">
        <v>0.47880193199999999</v>
      </c>
      <c r="AG4338" s="14">
        <v>0.2833676391821745</v>
      </c>
      <c r="AH4338" s="22" t="s">
        <v>782</v>
      </c>
      <c r="AI4338" s="23" t="s">
        <v>782</v>
      </c>
      <c r="AJ4338" s="23" t="s">
        <v>782</v>
      </c>
      <c r="AK4338" s="23" t="s">
        <v>782</v>
      </c>
      <c r="AL4338" s="14" t="s">
        <v>782</v>
      </c>
      <c r="AM4338" s="22" t="s">
        <v>782</v>
      </c>
      <c r="AN4338" s="23" t="s">
        <v>782</v>
      </c>
      <c r="AO4338" s="23" t="s">
        <v>782</v>
      </c>
      <c r="AP4338" s="23" t="s">
        <v>782</v>
      </c>
      <c r="AQ4338" s="14" t="s">
        <v>782</v>
      </c>
      <c r="AR4338" s="13">
        <v>454</v>
      </c>
      <c r="AS4338" s="19">
        <v>8356.2069999999931</v>
      </c>
      <c r="AT4338" s="23">
        <v>8.3562069999999924</v>
      </c>
      <c r="AU4338" s="19">
        <v>7.4203118160000043</v>
      </c>
      <c r="AV4338" s="14">
        <v>4.3915366684349877</v>
      </c>
      <c r="AW4338" s="13">
        <v>0</v>
      </c>
      <c r="AX4338" s="22" t="s">
        <v>782</v>
      </c>
      <c r="AY4338" s="19">
        <v>0</v>
      </c>
      <c r="AZ4338" s="23">
        <v>0</v>
      </c>
      <c r="BA4338" s="19">
        <v>0</v>
      </c>
      <c r="BB4338" s="14">
        <v>0</v>
      </c>
      <c r="BC4338" s="13">
        <v>2</v>
      </c>
      <c r="BD4338" s="19">
        <v>1200</v>
      </c>
      <c r="BE4338" s="44">
        <v>1.2</v>
      </c>
      <c r="BF4338" s="19">
        <v>1.686935172694719</v>
      </c>
      <c r="BG4338" s="14">
        <v>0.99837282473596278</v>
      </c>
      <c r="BH4338" s="22">
        <v>457</v>
      </c>
      <c r="BI4338" s="23">
        <v>9.5562069999999917</v>
      </c>
      <c r="BJ4338" s="23">
        <v>9.5860489206947221</v>
      </c>
      <c r="BK4338" s="14">
        <v>5.6732771323531255</v>
      </c>
      <c r="BL4338" t="s">
        <v>735</v>
      </c>
    </row>
    <row r="4339" spans="1:64">
      <c r="A4339" t="s">
        <v>5519</v>
      </c>
      <c r="B4339" t="s">
        <v>5516</v>
      </c>
      <c r="C4339" t="s">
        <v>735</v>
      </c>
      <c r="D4339" t="s">
        <v>942</v>
      </c>
      <c r="E4339">
        <v>2017</v>
      </c>
      <c r="F4339" s="23">
        <v>72.56</v>
      </c>
      <c r="G4339" s="23">
        <v>14.82</v>
      </c>
      <c r="H4339" s="22">
        <v>19794</v>
      </c>
      <c r="I4339" s="34">
        <v>155.48207712157583</v>
      </c>
      <c r="J4339" s="13">
        <v>0</v>
      </c>
      <c r="K4339" s="13">
        <v>0</v>
      </c>
      <c r="L4339" s="19">
        <v>0</v>
      </c>
      <c r="M4339" s="19">
        <v>0</v>
      </c>
      <c r="N4339" s="19">
        <v>0</v>
      </c>
      <c r="O4339" s="17">
        <v>0</v>
      </c>
      <c r="P4339" s="13">
        <v>0</v>
      </c>
      <c r="Q4339" s="13">
        <v>0</v>
      </c>
      <c r="R4339" s="19">
        <v>0</v>
      </c>
      <c r="S4339" s="19">
        <v>0</v>
      </c>
      <c r="T4339" s="19">
        <v>0</v>
      </c>
      <c r="U4339" s="17">
        <v>0</v>
      </c>
      <c r="V4339" s="13">
        <v>0</v>
      </c>
      <c r="W4339" s="13">
        <v>0</v>
      </c>
      <c r="X4339" s="19">
        <v>0</v>
      </c>
      <c r="Y4339" s="19">
        <v>0</v>
      </c>
      <c r="Z4339" s="19">
        <v>0</v>
      </c>
      <c r="AA4339" s="14">
        <v>0</v>
      </c>
      <c r="AB4339" s="13">
        <v>1</v>
      </c>
      <c r="AC4339" s="22" t="s">
        <v>782</v>
      </c>
      <c r="AD4339" s="19">
        <v>0</v>
      </c>
      <c r="AE4339" s="19">
        <v>0</v>
      </c>
      <c r="AF4339" s="19">
        <v>0.40881342599999998</v>
      </c>
      <c r="AG4339" s="14">
        <v>0.26293283030965509</v>
      </c>
      <c r="AH4339" s="22" t="s">
        <v>782</v>
      </c>
      <c r="AI4339" s="23" t="s">
        <v>782</v>
      </c>
      <c r="AJ4339" s="23" t="s">
        <v>782</v>
      </c>
      <c r="AK4339" s="23" t="s">
        <v>782</v>
      </c>
      <c r="AL4339" s="14" t="s">
        <v>782</v>
      </c>
      <c r="AM4339" s="22" t="s">
        <v>782</v>
      </c>
      <c r="AN4339" s="23" t="s">
        <v>782</v>
      </c>
      <c r="AO4339" s="23" t="s">
        <v>782</v>
      </c>
      <c r="AP4339" s="23" t="s">
        <v>782</v>
      </c>
      <c r="AQ4339" s="14" t="s">
        <v>782</v>
      </c>
      <c r="AR4339" s="13">
        <v>467</v>
      </c>
      <c r="AS4339" s="19">
        <v>8462.7769999999946</v>
      </c>
      <c r="AT4339" s="19">
        <v>8.4627769999999973</v>
      </c>
      <c r="AU4339" s="19">
        <v>7.5149459760000044</v>
      </c>
      <c r="AV4339" s="14">
        <v>4.8333197723644101</v>
      </c>
      <c r="AW4339" s="13">
        <v>0</v>
      </c>
      <c r="AX4339" s="22" t="s">
        <v>782</v>
      </c>
      <c r="AY4339" s="19">
        <v>0</v>
      </c>
      <c r="AZ4339" s="19">
        <v>0</v>
      </c>
      <c r="BA4339" s="19">
        <v>0</v>
      </c>
      <c r="BB4339" s="14">
        <v>0</v>
      </c>
      <c r="BC4339" s="13">
        <v>2</v>
      </c>
      <c r="BD4339" s="19">
        <v>1200</v>
      </c>
      <c r="BE4339" s="19">
        <v>1.2</v>
      </c>
      <c r="BF4339" s="19">
        <v>1.686935172694719</v>
      </c>
      <c r="BG4339" s="14">
        <v>1.0849708235989521</v>
      </c>
      <c r="BH4339" s="22">
        <v>470</v>
      </c>
      <c r="BI4339" s="23">
        <v>9.6627769999999966</v>
      </c>
      <c r="BJ4339" s="23">
        <v>9.6106945746947243</v>
      </c>
      <c r="BK4339" s="14">
        <v>6.181223426273017</v>
      </c>
      <c r="BL4339" t="s">
        <v>735</v>
      </c>
    </row>
    <row r="4340" spans="1:64">
      <c r="A4340" t="s">
        <v>5520</v>
      </c>
      <c r="B4340" t="s">
        <v>5516</v>
      </c>
      <c r="C4340" t="s">
        <v>735</v>
      </c>
      <c r="D4340" t="s">
        <v>942</v>
      </c>
      <c r="E4340">
        <v>2018</v>
      </c>
      <c r="F4340" s="23">
        <v>72.56</v>
      </c>
      <c r="G4340" s="23">
        <v>14.84</v>
      </c>
      <c r="H4340" s="22">
        <v>19701</v>
      </c>
      <c r="I4340" s="34">
        <v>155.49312773117933</v>
      </c>
      <c r="J4340" s="13">
        <v>0</v>
      </c>
      <c r="K4340" s="13">
        <v>0</v>
      </c>
      <c r="L4340" s="19">
        <v>0</v>
      </c>
      <c r="M4340" s="19">
        <v>0</v>
      </c>
      <c r="N4340" s="19">
        <v>0</v>
      </c>
      <c r="O4340" s="17">
        <v>0</v>
      </c>
      <c r="P4340" s="13">
        <v>0</v>
      </c>
      <c r="Q4340" s="13">
        <v>0</v>
      </c>
      <c r="R4340" s="19">
        <v>0</v>
      </c>
      <c r="S4340" s="19">
        <v>0</v>
      </c>
      <c r="T4340" s="19">
        <v>0</v>
      </c>
      <c r="U4340" s="17">
        <v>0</v>
      </c>
      <c r="V4340" s="13">
        <v>0</v>
      </c>
      <c r="W4340" s="13">
        <v>0</v>
      </c>
      <c r="X4340" s="19">
        <v>0</v>
      </c>
      <c r="Y4340" s="19">
        <v>0</v>
      </c>
      <c r="Z4340" s="19">
        <v>0</v>
      </c>
      <c r="AA4340" s="14">
        <v>0</v>
      </c>
      <c r="AB4340" s="13">
        <v>1</v>
      </c>
      <c r="AC4340" s="22" t="s">
        <v>782</v>
      </c>
      <c r="AD4340" s="19">
        <v>0</v>
      </c>
      <c r="AE4340" s="19">
        <v>0</v>
      </c>
      <c r="AF4340" s="19">
        <v>0.45124127999999991</v>
      </c>
      <c r="AG4340" s="14">
        <v>0.29020014362314323</v>
      </c>
      <c r="AH4340" s="22" t="s">
        <v>782</v>
      </c>
      <c r="AI4340" s="23" t="s">
        <v>782</v>
      </c>
      <c r="AJ4340" s="23" t="s">
        <v>782</v>
      </c>
      <c r="AK4340" s="23" t="s">
        <v>782</v>
      </c>
      <c r="AL4340" s="14" t="s">
        <v>782</v>
      </c>
      <c r="AM4340" s="22" t="s">
        <v>782</v>
      </c>
      <c r="AN4340" s="23" t="s">
        <v>782</v>
      </c>
      <c r="AO4340" s="23" t="s">
        <v>782</v>
      </c>
      <c r="AP4340" s="23" t="s">
        <v>782</v>
      </c>
      <c r="AQ4340" s="14" t="s">
        <v>782</v>
      </c>
      <c r="AR4340" s="13">
        <v>483</v>
      </c>
      <c r="AS4340" s="19">
        <v>8650.5619999999963</v>
      </c>
      <c r="AT4340" s="19">
        <v>8.6505619999999972</v>
      </c>
      <c r="AU4340" s="19">
        <v>7.6816990560000056</v>
      </c>
      <c r="AV4340" s="14">
        <v>4.9402177241429808</v>
      </c>
      <c r="AW4340" s="13">
        <v>0</v>
      </c>
      <c r="AX4340" s="22" t="s">
        <v>782</v>
      </c>
      <c r="AY4340" s="19">
        <v>0</v>
      </c>
      <c r="AZ4340" s="19">
        <v>0</v>
      </c>
      <c r="BA4340" s="19">
        <v>0</v>
      </c>
      <c r="BB4340" s="14">
        <v>0</v>
      </c>
      <c r="BC4340" s="13">
        <v>2</v>
      </c>
      <c r="BD4340" s="19">
        <v>1200</v>
      </c>
      <c r="BE4340" s="19">
        <v>1.2</v>
      </c>
      <c r="BF4340" s="19">
        <v>1.5632082546073525</v>
      </c>
      <c r="BG4340" s="14">
        <v>1.0053230502314345</v>
      </c>
      <c r="BH4340" s="22">
        <v>486</v>
      </c>
      <c r="BI4340" s="23">
        <v>9.8505619999999965</v>
      </c>
      <c r="BJ4340" s="23">
        <v>9.6961485906073577</v>
      </c>
      <c r="BK4340" s="14">
        <v>6.2357409179975587</v>
      </c>
      <c r="BL4340" t="s">
        <v>735</v>
      </c>
    </row>
    <row r="4341" spans="1:64">
      <c r="A4341" t="s">
        <v>5521</v>
      </c>
      <c r="B4341" t="s">
        <v>5516</v>
      </c>
      <c r="C4341" t="s">
        <v>735</v>
      </c>
      <c r="D4341" t="s">
        <v>942</v>
      </c>
      <c r="E4341">
        <v>2019</v>
      </c>
      <c r="F4341" s="23">
        <v>72.56</v>
      </c>
      <c r="G4341" s="23">
        <v>14.9</v>
      </c>
      <c r="H4341" s="22">
        <v>19609</v>
      </c>
      <c r="I4341" s="34">
        <v>157.98020047342692</v>
      </c>
      <c r="J4341" s="22">
        <v>0</v>
      </c>
      <c r="K4341" s="22">
        <v>0</v>
      </c>
      <c r="L4341" s="23">
        <v>0</v>
      </c>
      <c r="M4341" s="23">
        <v>0</v>
      </c>
      <c r="N4341" s="23">
        <v>0</v>
      </c>
      <c r="O4341" s="14">
        <v>0</v>
      </c>
      <c r="P4341" s="22">
        <v>0</v>
      </c>
      <c r="Q4341" s="22">
        <v>0</v>
      </c>
      <c r="R4341" s="23">
        <v>0</v>
      </c>
      <c r="S4341" s="23">
        <v>0</v>
      </c>
      <c r="T4341" s="23">
        <v>0</v>
      </c>
      <c r="U4341" s="14">
        <v>0</v>
      </c>
      <c r="V4341" s="22">
        <v>0</v>
      </c>
      <c r="W4341" s="22">
        <v>0</v>
      </c>
      <c r="X4341" s="23">
        <v>0</v>
      </c>
      <c r="Y4341" s="23">
        <v>0</v>
      </c>
      <c r="Z4341" s="23">
        <v>0</v>
      </c>
      <c r="AA4341" s="14">
        <v>0</v>
      </c>
      <c r="AB4341" s="22">
        <v>1</v>
      </c>
      <c r="AC4341" s="22">
        <v>1</v>
      </c>
      <c r="AD4341" s="23">
        <v>355.18754077253215</v>
      </c>
      <c r="AE4341" s="23">
        <v>0.35518754077253212</v>
      </c>
      <c r="AF4341" s="23">
        <v>0.49655218199999995</v>
      </c>
      <c r="AG4341" s="14">
        <v>0.31431292055077659</v>
      </c>
      <c r="AH4341" s="22">
        <v>0</v>
      </c>
      <c r="AI4341" s="23">
        <v>0</v>
      </c>
      <c r="AJ4341" s="23">
        <v>0</v>
      </c>
      <c r="AK4341" s="23">
        <v>0</v>
      </c>
      <c r="AL4341" s="14">
        <v>0</v>
      </c>
      <c r="AM4341" s="22">
        <v>524</v>
      </c>
      <c r="AN4341" s="23">
        <v>9213.8849999999948</v>
      </c>
      <c r="AO4341" s="23">
        <v>9.2138849999999923</v>
      </c>
      <c r="AP4341" s="23">
        <v>8.1819298799999984</v>
      </c>
      <c r="AQ4341" s="14">
        <v>5.1790856420493281</v>
      </c>
      <c r="AR4341" s="22">
        <v>524</v>
      </c>
      <c r="AS4341" s="23">
        <v>9213.8849999999948</v>
      </c>
      <c r="AT4341" s="23">
        <v>9.2138849999999923</v>
      </c>
      <c r="AU4341" s="23">
        <v>8.1819298799999984</v>
      </c>
      <c r="AV4341" s="14">
        <v>5.1790856420493281</v>
      </c>
      <c r="AW4341" s="22">
        <v>0</v>
      </c>
      <c r="AX4341" s="22" t="s">
        <v>782</v>
      </c>
      <c r="AY4341" s="23">
        <v>0</v>
      </c>
      <c r="AZ4341" s="23">
        <v>0</v>
      </c>
      <c r="BA4341" s="23">
        <v>0</v>
      </c>
      <c r="BB4341" s="14">
        <v>0</v>
      </c>
      <c r="BC4341" s="22">
        <v>2</v>
      </c>
      <c r="BD4341" s="23">
        <v>1200</v>
      </c>
      <c r="BE4341" s="23">
        <v>1.2</v>
      </c>
      <c r="BF4341" s="23">
        <v>1.5632077466558447</v>
      </c>
      <c r="BG4341" s="14">
        <v>0.98949598871966515</v>
      </c>
      <c r="BH4341" s="22">
        <v>527</v>
      </c>
      <c r="BI4341" s="23">
        <v>10.769072540772523</v>
      </c>
      <c r="BJ4341" s="23">
        <v>10.241689808655844</v>
      </c>
      <c r="BK4341" s="14">
        <v>6.4828945513197693</v>
      </c>
      <c r="BL4341" t="s">
        <v>735</v>
      </c>
    </row>
    <row r="4342" spans="1:64">
      <c r="A4342" t="s">
        <v>5522</v>
      </c>
      <c r="B4342" t="s">
        <v>5516</v>
      </c>
      <c r="C4342" t="s">
        <v>735</v>
      </c>
      <c r="D4342" t="s">
        <v>942</v>
      </c>
      <c r="E4342">
        <v>2020</v>
      </c>
      <c r="F4342" s="23">
        <v>72.56</v>
      </c>
      <c r="G4342" s="23">
        <v>14.93</v>
      </c>
      <c r="H4342" s="22">
        <v>19452</v>
      </c>
      <c r="I4342" s="34">
        <v>157.89652731411732</v>
      </c>
      <c r="J4342" s="22">
        <v>0</v>
      </c>
      <c r="K4342" s="22">
        <v>0</v>
      </c>
      <c r="L4342" s="23">
        <v>0</v>
      </c>
      <c r="M4342" s="23">
        <v>0</v>
      </c>
      <c r="N4342" s="23">
        <v>0</v>
      </c>
      <c r="O4342" s="14">
        <v>0</v>
      </c>
      <c r="P4342" s="22">
        <v>0</v>
      </c>
      <c r="Q4342" s="22">
        <v>0</v>
      </c>
      <c r="R4342" s="23">
        <v>0</v>
      </c>
      <c r="S4342" s="23">
        <v>0</v>
      </c>
      <c r="T4342" s="23">
        <v>0</v>
      </c>
      <c r="U4342" s="14">
        <v>0</v>
      </c>
      <c r="V4342" s="22">
        <v>0</v>
      </c>
      <c r="W4342" s="22">
        <v>0</v>
      </c>
      <c r="X4342" s="23">
        <v>0</v>
      </c>
      <c r="Y4342" s="23">
        <v>0</v>
      </c>
      <c r="Z4342" s="23">
        <v>0</v>
      </c>
      <c r="AA4342" s="14">
        <v>0</v>
      </c>
      <c r="AB4342" s="22">
        <v>1</v>
      </c>
      <c r="AC4342" s="22">
        <v>1</v>
      </c>
      <c r="AD4342" s="23">
        <v>334.24098712446352</v>
      </c>
      <c r="AE4342" s="23">
        <v>0.33424098712446354</v>
      </c>
      <c r="AF4342" s="23">
        <v>0.46726889999999999</v>
      </c>
      <c r="AG4342" s="14">
        <v>0.29593361421459341</v>
      </c>
      <c r="AH4342" s="22">
        <v>1</v>
      </c>
      <c r="AI4342" s="23">
        <v>0.56999999999999995</v>
      </c>
      <c r="AJ4342" s="23">
        <v>5.6999999999999998E-4</v>
      </c>
      <c r="AK4342" s="23">
        <v>5.0615999999999996E-4</v>
      </c>
      <c r="AL4342" s="14">
        <v>3.2056436491035157E-4</v>
      </c>
      <c r="AM4342" s="22">
        <v>571</v>
      </c>
      <c r="AN4342" s="23">
        <v>9838.3949999999877</v>
      </c>
      <c r="AO4342" s="23">
        <v>9.8383949999999931</v>
      </c>
      <c r="AP4342" s="23">
        <v>8.7364947600000047</v>
      </c>
      <c r="AQ4342" s="14">
        <v>5.5330506051090875</v>
      </c>
      <c r="AR4342" s="22">
        <v>572</v>
      </c>
      <c r="AS4342" s="23">
        <v>9838.9649999999874</v>
      </c>
      <c r="AT4342" s="23">
        <v>9.8389649999999929</v>
      </c>
      <c r="AU4342" s="23">
        <v>8.7370009200000052</v>
      </c>
      <c r="AV4342" s="14">
        <v>5.5333711694739991</v>
      </c>
      <c r="AW4342" s="22">
        <v>0</v>
      </c>
      <c r="AX4342" s="22">
        <v>0</v>
      </c>
      <c r="AY4342" s="23">
        <v>0</v>
      </c>
      <c r="AZ4342" s="23">
        <v>0</v>
      </c>
      <c r="BA4342" s="23">
        <v>0</v>
      </c>
      <c r="BB4342" s="14">
        <v>0</v>
      </c>
      <c r="BC4342" s="22">
        <v>2</v>
      </c>
      <c r="BD4342" s="23">
        <v>1200</v>
      </c>
      <c r="BE4342" s="23">
        <v>1.2</v>
      </c>
      <c r="BF4342" s="23">
        <v>1.5632077466558447</v>
      </c>
      <c r="BG4342" s="14">
        <v>0.99002034639179837</v>
      </c>
      <c r="BH4342" s="22">
        <v>575</v>
      </c>
      <c r="BI4342" s="23">
        <v>11.373205987124456</v>
      </c>
      <c r="BJ4342" s="23">
        <v>10.767477566655851</v>
      </c>
      <c r="BK4342" s="14">
        <v>6.819325130080391</v>
      </c>
      <c r="BL4342" t="s">
        <v>735</v>
      </c>
    </row>
    <row r="4343" spans="1:64">
      <c r="A4343" t="s">
        <v>5523</v>
      </c>
      <c r="B4343" t="s">
        <v>5516</v>
      </c>
      <c r="C4343" t="s">
        <v>735</v>
      </c>
      <c r="D4343" t="s">
        <v>942</v>
      </c>
      <c r="E4343">
        <v>2021</v>
      </c>
      <c r="F4343" s="23">
        <v>72.56</v>
      </c>
      <c r="G4343" s="23">
        <v>14.96</v>
      </c>
      <c r="H4343" s="22">
        <v>19442</v>
      </c>
      <c r="I4343" s="34">
        <v>145.84</v>
      </c>
      <c r="J4343" s="22">
        <v>0</v>
      </c>
      <c r="K4343" s="22">
        <v>0</v>
      </c>
      <c r="L4343" s="23">
        <v>0</v>
      </c>
      <c r="M4343" s="23">
        <v>0</v>
      </c>
      <c r="N4343" s="23">
        <v>0</v>
      </c>
      <c r="O4343" s="14">
        <v>0</v>
      </c>
      <c r="P4343" s="22">
        <v>0</v>
      </c>
      <c r="Q4343" s="22">
        <v>0</v>
      </c>
      <c r="R4343" s="23">
        <v>0</v>
      </c>
      <c r="S4343" s="23">
        <v>0</v>
      </c>
      <c r="T4343" s="23">
        <v>0</v>
      </c>
      <c r="U4343" s="14">
        <v>0</v>
      </c>
      <c r="V4343" s="22">
        <v>0</v>
      </c>
      <c r="W4343" s="22">
        <v>0</v>
      </c>
      <c r="X4343" s="23">
        <v>0</v>
      </c>
      <c r="Y4343" s="23">
        <v>0</v>
      </c>
      <c r="Z4343" s="23">
        <v>0</v>
      </c>
      <c r="AA4343" s="14">
        <v>0</v>
      </c>
      <c r="AB4343" s="22">
        <v>1</v>
      </c>
      <c r="AC4343" s="22">
        <v>1</v>
      </c>
      <c r="AD4343" s="23">
        <v>80</v>
      </c>
      <c r="AE4343" s="23">
        <v>0.08</v>
      </c>
      <c r="AF4343" s="23">
        <v>0.47664374100000001</v>
      </c>
      <c r="AG4343" s="14">
        <v>0.33</v>
      </c>
      <c r="AH4343" s="22">
        <v>1</v>
      </c>
      <c r="AI4343" s="23">
        <v>0.56999999999999995</v>
      </c>
      <c r="AJ4343" s="23">
        <v>5.6999999999999998E-4</v>
      </c>
      <c r="AK4343" s="23">
        <v>5.1004900000000005E-4</v>
      </c>
      <c r="AL4343" s="14">
        <v>0</v>
      </c>
      <c r="AM4343" s="22">
        <v>685</v>
      </c>
      <c r="AN4343" s="23">
        <v>11136.844999999999</v>
      </c>
      <c r="AO4343" s="23">
        <v>11.136844999999999</v>
      </c>
      <c r="AP4343" s="23">
        <v>9.9655040790000005</v>
      </c>
      <c r="AQ4343" s="14">
        <v>6.83</v>
      </c>
      <c r="AR4343" s="22">
        <v>686</v>
      </c>
      <c r="AS4343" s="23">
        <v>11137.415000000001</v>
      </c>
      <c r="AT4343" s="23">
        <v>11.137415000000001</v>
      </c>
      <c r="AU4343" s="23">
        <v>9.9660141279999994</v>
      </c>
      <c r="AV4343" s="14">
        <v>6.83</v>
      </c>
      <c r="AW4343" s="22">
        <v>0</v>
      </c>
      <c r="AX4343" s="22">
        <v>0</v>
      </c>
      <c r="AY4343" s="23">
        <v>0</v>
      </c>
      <c r="AZ4343" s="23">
        <v>0</v>
      </c>
      <c r="BA4343" s="23">
        <v>0</v>
      </c>
      <c r="BB4343" s="14">
        <v>0</v>
      </c>
      <c r="BC4343" s="22">
        <v>2</v>
      </c>
      <c r="BD4343" s="23">
        <v>1200</v>
      </c>
      <c r="BE4343" s="23">
        <v>1.2</v>
      </c>
      <c r="BF4343" s="23">
        <v>1.3649473569999999</v>
      </c>
      <c r="BG4343" s="14">
        <v>0.94</v>
      </c>
      <c r="BH4343" s="22">
        <v>689</v>
      </c>
      <c r="BI4343" s="23">
        <v>12.42</v>
      </c>
      <c r="BJ4343" s="23">
        <v>11.81</v>
      </c>
      <c r="BK4343" s="14">
        <v>8.1</v>
      </c>
      <c r="BL4343" t="s">
        <v>735</v>
      </c>
    </row>
    <row r="4344" spans="1:64">
      <c r="A4344" t="s">
        <v>5524</v>
      </c>
      <c r="B4344" t="s">
        <v>5516</v>
      </c>
      <c r="C4344" t="s">
        <v>735</v>
      </c>
      <c r="D4344" s="111" t="s">
        <v>942</v>
      </c>
      <c r="E4344" s="110">
        <v>2022</v>
      </c>
      <c r="F4344" s="23"/>
      <c r="G4344" s="23"/>
      <c r="H4344" s="22">
        <v>19565</v>
      </c>
      <c r="I4344" s="34">
        <v>141.7980843175599</v>
      </c>
      <c r="J4344" s="22">
        <v>0</v>
      </c>
      <c r="K4344" s="22">
        <v>0</v>
      </c>
      <c r="L4344" s="23">
        <v>0</v>
      </c>
      <c r="M4344" s="23">
        <v>0</v>
      </c>
      <c r="N4344" s="23">
        <v>0</v>
      </c>
      <c r="O4344" s="14">
        <v>0</v>
      </c>
      <c r="P4344" s="22">
        <v>0</v>
      </c>
      <c r="Q4344" s="22">
        <v>0</v>
      </c>
      <c r="R4344" s="23">
        <v>0</v>
      </c>
      <c r="S4344" s="23">
        <v>0</v>
      </c>
      <c r="T4344" s="23">
        <v>0</v>
      </c>
      <c r="U4344" s="14">
        <v>0</v>
      </c>
      <c r="V4344" s="22">
        <v>0</v>
      </c>
      <c r="W4344" s="22">
        <v>0</v>
      </c>
      <c r="X4344" s="23">
        <v>0</v>
      </c>
      <c r="Y4344" s="23">
        <v>0</v>
      </c>
      <c r="Z4344" s="23">
        <v>0</v>
      </c>
      <c r="AA4344" s="14">
        <v>0</v>
      </c>
      <c r="AB4344" s="22">
        <v>1</v>
      </c>
      <c r="AC4344" s="22">
        <v>1</v>
      </c>
      <c r="AD4344" s="23">
        <v>80</v>
      </c>
      <c r="AE4344" s="23">
        <v>0.08</v>
      </c>
      <c r="AF4344" s="23">
        <v>0.45267956999999998</v>
      </c>
      <c r="AG4344" s="14">
        <v>0.31924237353320956</v>
      </c>
      <c r="AH4344" s="22">
        <v>1</v>
      </c>
      <c r="AI4344" s="23">
        <v>0.56999999999999995</v>
      </c>
      <c r="AJ4344" s="23">
        <v>5.6999999999999998E-4</v>
      </c>
      <c r="AK4344" s="23">
        <v>5.8388743340136E-4</v>
      </c>
      <c r="AL4344" s="14">
        <v>4.1177385167893483E-4</v>
      </c>
      <c r="AM4344" s="22">
        <v>914</v>
      </c>
      <c r="AN4344" s="23">
        <v>13510.754999999997</v>
      </c>
      <c r="AO4344" s="23">
        <v>13.510755000000009</v>
      </c>
      <c r="AP4344" s="23">
        <v>13.839929930288795</v>
      </c>
      <c r="AQ4344" s="14">
        <v>9.7603081148077937</v>
      </c>
      <c r="AR4344" s="22">
        <v>915</v>
      </c>
      <c r="AS4344" s="23">
        <v>13511.324999999999</v>
      </c>
      <c r="AT4344" s="23">
        <v>13.511324999999999</v>
      </c>
      <c r="AU4344" s="23">
        <v>13.840513817722202</v>
      </c>
      <c r="AV4344" s="14">
        <v>9.7607198886594766</v>
      </c>
      <c r="AW4344" s="22">
        <v>0</v>
      </c>
      <c r="AX4344" s="22">
        <v>0</v>
      </c>
      <c r="AY4344" s="23">
        <v>0</v>
      </c>
      <c r="AZ4344" s="23">
        <v>0</v>
      </c>
      <c r="BA4344" s="23">
        <v>0</v>
      </c>
      <c r="BB4344" s="14">
        <v>0</v>
      </c>
      <c r="BC4344" s="22">
        <v>2</v>
      </c>
      <c r="BD4344" s="23">
        <v>1200</v>
      </c>
      <c r="BE4344" s="23">
        <v>1.2</v>
      </c>
      <c r="BF4344" s="23">
        <v>1.5266534826481331</v>
      </c>
      <c r="BG4344" s="14">
        <v>1.0766390039721265</v>
      </c>
      <c r="BH4344" s="22">
        <v>918</v>
      </c>
      <c r="BI4344" s="23">
        <v>14.791324999999999</v>
      </c>
      <c r="BJ4344" s="23">
        <v>15.819846870370336</v>
      </c>
      <c r="BK4344" s="14">
        <v>11.156601266164811</v>
      </c>
      <c r="BL4344" t="s">
        <v>735</v>
      </c>
    </row>
    <row r="4345" spans="1:64">
      <c r="A4345" t="s">
        <v>5525</v>
      </c>
      <c r="B4345" t="s">
        <v>5516</v>
      </c>
      <c r="C4345" t="s">
        <v>735</v>
      </c>
      <c r="D4345" t="s">
        <v>942</v>
      </c>
      <c r="E4345">
        <v>2023</v>
      </c>
      <c r="F4345">
        <v>72.56</v>
      </c>
      <c r="G4345">
        <v>15.03</v>
      </c>
      <c r="H4345">
        <v>19365</v>
      </c>
      <c r="I4345">
        <v>141.7980843175599</v>
      </c>
      <c r="J4345">
        <v>0</v>
      </c>
      <c r="K4345">
        <v>0</v>
      </c>
      <c r="L4345">
        <v>0</v>
      </c>
      <c r="M4345">
        <v>0</v>
      </c>
      <c r="N4345">
        <v>0</v>
      </c>
      <c r="O4345">
        <v>0</v>
      </c>
      <c r="P4345">
        <v>0</v>
      </c>
      <c r="Q4345">
        <v>0</v>
      </c>
      <c r="R4345">
        <v>0</v>
      </c>
      <c r="S4345">
        <v>0</v>
      </c>
      <c r="T4345">
        <v>0</v>
      </c>
      <c r="U4345">
        <v>0</v>
      </c>
      <c r="V4345">
        <v>0</v>
      </c>
      <c r="W4345">
        <v>0</v>
      </c>
      <c r="X4345">
        <v>0</v>
      </c>
      <c r="Y4345">
        <v>0</v>
      </c>
      <c r="Z4345">
        <v>0</v>
      </c>
      <c r="AA4345">
        <v>0</v>
      </c>
      <c r="AB4345">
        <v>1</v>
      </c>
      <c r="AC4345">
        <v>1</v>
      </c>
      <c r="AD4345">
        <v>80</v>
      </c>
      <c r="AE4345">
        <v>0.08</v>
      </c>
      <c r="AF4345">
        <v>0.64883750399999995</v>
      </c>
      <c r="AG4345">
        <v>0.45757846949956971</v>
      </c>
      <c r="AH4345">
        <v>3</v>
      </c>
      <c r="AI4345">
        <v>32.17</v>
      </c>
      <c r="AJ4345">
        <v>3.2169999999999997E-2</v>
      </c>
      <c r="AK4345">
        <v>3.0175E-2</v>
      </c>
      <c r="AL4345">
        <v>2.2985999999999999E-2</v>
      </c>
      <c r="AM4345">
        <v>1265</v>
      </c>
      <c r="AN4345">
        <v>17887.03</v>
      </c>
      <c r="AO4345">
        <v>17.887029999999999</v>
      </c>
      <c r="AP4345">
        <v>16.777806000000002</v>
      </c>
      <c r="AQ4345">
        <v>11.832181006356715</v>
      </c>
      <c r="AR4345">
        <v>1404</v>
      </c>
      <c r="AS4345">
        <v>18014.0099999999</v>
      </c>
      <c r="AT4345">
        <v>18.014009999999899</v>
      </c>
      <c r="AU4345">
        <v>16.896911442258801</v>
      </c>
      <c r="AV4345">
        <v>11.916177516487316</v>
      </c>
      <c r="AW4345">
        <v>0</v>
      </c>
      <c r="AX4345">
        <v>0</v>
      </c>
      <c r="AY4345">
        <v>0</v>
      </c>
      <c r="AZ4345">
        <v>0</v>
      </c>
      <c r="BA4345">
        <v>0</v>
      </c>
      <c r="BB4345">
        <v>0</v>
      </c>
      <c r="BC4345">
        <v>3</v>
      </c>
      <c r="BD4345">
        <v>1200.9000000000001</v>
      </c>
      <c r="BE4345">
        <v>1.2009000000000001</v>
      </c>
      <c r="BF4345">
        <v>1.824576</v>
      </c>
      <c r="BG4345">
        <v>1.2867423483055118</v>
      </c>
      <c r="BH4345">
        <v>1408</v>
      </c>
      <c r="BI4345">
        <v>19.294909999999899</v>
      </c>
      <c r="BJ4345">
        <v>19.370324946258801</v>
      </c>
      <c r="BK4345">
        <v>13.660498334292399</v>
      </c>
      <c r="BL4345" t="s">
        <v>735</v>
      </c>
    </row>
    <row r="4346" spans="1:64">
      <c r="A4346" t="s">
        <v>5526</v>
      </c>
      <c r="B4346" t="s">
        <v>5516</v>
      </c>
      <c r="C4346" t="s">
        <v>735</v>
      </c>
      <c r="D4346" t="s">
        <v>942</v>
      </c>
      <c r="E4346">
        <v>2024</v>
      </c>
      <c r="F4346">
        <v>72.56</v>
      </c>
      <c r="G4346">
        <v>15.04</v>
      </c>
      <c r="H4346">
        <v>19415</v>
      </c>
      <c r="I4346">
        <v>133.13056054544444</v>
      </c>
      <c r="J4346">
        <v>0</v>
      </c>
      <c r="K4346">
        <v>0</v>
      </c>
      <c r="L4346">
        <v>0</v>
      </c>
      <c r="M4346">
        <v>0</v>
      </c>
      <c r="N4346">
        <v>0</v>
      </c>
      <c r="O4346">
        <v>0</v>
      </c>
      <c r="P4346">
        <v>0</v>
      </c>
      <c r="Q4346">
        <v>0</v>
      </c>
      <c r="R4346">
        <v>0</v>
      </c>
      <c r="S4346">
        <v>0</v>
      </c>
      <c r="T4346">
        <v>0</v>
      </c>
      <c r="U4346">
        <v>0</v>
      </c>
      <c r="V4346">
        <v>0</v>
      </c>
      <c r="W4346">
        <v>0</v>
      </c>
      <c r="X4346">
        <v>0</v>
      </c>
      <c r="Y4346">
        <v>0</v>
      </c>
      <c r="Z4346">
        <v>0</v>
      </c>
      <c r="AA4346">
        <v>0</v>
      </c>
      <c r="AB4346">
        <v>1</v>
      </c>
      <c r="AC4346">
        <v>1</v>
      </c>
      <c r="AD4346">
        <v>80</v>
      </c>
      <c r="AE4346">
        <v>0.08</v>
      </c>
      <c r="AF4346">
        <v>0.40494176100000001</v>
      </c>
      <c r="AG4346">
        <v>0.30416889956815901</v>
      </c>
      <c r="AH4346">
        <v>4</v>
      </c>
      <c r="AI4346">
        <v>44.769999999999996</v>
      </c>
      <c r="AJ4346">
        <v>4.4770000000000004E-2</v>
      </c>
      <c r="AK4346">
        <v>4.0380024384086638E-2</v>
      </c>
      <c r="AL4346">
        <v>3.033114577047305E-2</v>
      </c>
      <c r="AM4346">
        <v>1506</v>
      </c>
      <c r="AN4346">
        <v>20967.822999999986</v>
      </c>
      <c r="AO4346">
        <v>20.967823000000021</v>
      </c>
      <c r="AP4346">
        <v>18.91179816889014</v>
      </c>
      <c r="AQ4346">
        <v>14.20545222029209</v>
      </c>
      <c r="AR4346">
        <v>1758</v>
      </c>
      <c r="AS4346">
        <v>21214.681999999899</v>
      </c>
      <c r="AT4346">
        <v>21.214682000000018</v>
      </c>
      <c r="AU4346">
        <v>19.134451115940223</v>
      </c>
      <c r="AV4346">
        <v>14.372696274653357</v>
      </c>
      <c r="AW4346">
        <v>0</v>
      </c>
      <c r="AX4346">
        <v>0</v>
      </c>
      <c r="AY4346">
        <v>0</v>
      </c>
      <c r="AZ4346">
        <v>0</v>
      </c>
      <c r="BA4346">
        <v>0</v>
      </c>
      <c r="BB4346">
        <v>0</v>
      </c>
      <c r="BC4346">
        <v>3</v>
      </c>
      <c r="BD4346">
        <v>1200.9000000000001</v>
      </c>
      <c r="BE4346">
        <v>1.2008999999999999</v>
      </c>
      <c r="BF4346">
        <v>1.6002303044734045</v>
      </c>
      <c r="BG4346">
        <v>1.2020007261421859</v>
      </c>
      <c r="BH4346">
        <v>1762</v>
      </c>
      <c r="BI4346">
        <v>22.495582000000017</v>
      </c>
      <c r="BJ4346">
        <v>21.139623181413626</v>
      </c>
      <c r="BK4346">
        <v>15.878865900363698</v>
      </c>
      <c r="BL4346" t="s">
        <v>735</v>
      </c>
    </row>
    <row r="4347" spans="1:64">
      <c r="A4347" t="s">
        <v>5527</v>
      </c>
      <c r="B4347" t="s">
        <v>5528</v>
      </c>
      <c r="C4347" t="s">
        <v>736</v>
      </c>
      <c r="D4347" t="s">
        <v>929</v>
      </c>
      <c r="E4347">
        <v>2012</v>
      </c>
      <c r="F4347" s="23">
        <v>1132.8900000000001</v>
      </c>
      <c r="G4347" s="23">
        <v>179.39</v>
      </c>
      <c r="H4347" s="22">
        <v>275594</v>
      </c>
      <c r="I4347" s="34">
        <v>2280.797599</v>
      </c>
      <c r="J4347" s="22">
        <v>7</v>
      </c>
      <c r="K4347" s="22" t="s">
        <v>782</v>
      </c>
      <c r="L4347" s="23">
        <v>6040</v>
      </c>
      <c r="M4347" s="23">
        <v>6.04</v>
      </c>
      <c r="N4347" s="23">
        <v>39.761733</v>
      </c>
      <c r="O4347" s="14">
        <v>1.7433258004758188</v>
      </c>
      <c r="P4347" s="22">
        <v>2</v>
      </c>
      <c r="Q4347" s="22" t="s">
        <v>782</v>
      </c>
      <c r="R4347" s="23">
        <v>980</v>
      </c>
      <c r="S4347" s="23">
        <v>0.98</v>
      </c>
      <c r="T4347" s="23">
        <v>3.7243689999999998</v>
      </c>
      <c r="U4347" s="14">
        <v>0.16329239392539363</v>
      </c>
      <c r="V4347" s="22">
        <v>0</v>
      </c>
      <c r="W4347" s="22" t="s">
        <v>782</v>
      </c>
      <c r="X4347" s="23">
        <v>0</v>
      </c>
      <c r="Y4347" s="23">
        <v>0</v>
      </c>
      <c r="Z4347" s="23">
        <v>0</v>
      </c>
      <c r="AA4347" s="14">
        <v>0</v>
      </c>
      <c r="AB4347" s="22">
        <v>0</v>
      </c>
      <c r="AC4347" s="22" t="s">
        <v>782</v>
      </c>
      <c r="AD4347" s="23">
        <v>0</v>
      </c>
      <c r="AE4347" s="23">
        <v>0</v>
      </c>
      <c r="AF4347" s="23">
        <v>0</v>
      </c>
      <c r="AG4347" s="14">
        <v>0</v>
      </c>
      <c r="AH4347" s="22" t="s">
        <v>782</v>
      </c>
      <c r="AI4347" s="23" t="s">
        <v>782</v>
      </c>
      <c r="AJ4347" s="23" t="s">
        <v>782</v>
      </c>
      <c r="AK4347" s="23" t="s">
        <v>782</v>
      </c>
      <c r="AL4347" s="14" t="s">
        <v>782</v>
      </c>
      <c r="AM4347" s="22" t="s">
        <v>782</v>
      </c>
      <c r="AN4347" s="23" t="s">
        <v>782</v>
      </c>
      <c r="AO4347" s="23" t="s">
        <v>782</v>
      </c>
      <c r="AP4347" s="23" t="s">
        <v>782</v>
      </c>
      <c r="AQ4347" s="14" t="s">
        <v>782</v>
      </c>
      <c r="AR4347" s="22">
        <v>2290</v>
      </c>
      <c r="AS4347" s="23">
        <v>27122.998000000003</v>
      </c>
      <c r="AT4347" s="23">
        <v>27.122998000000003</v>
      </c>
      <c r="AU4347" s="23">
        <v>22.261076999999997</v>
      </c>
      <c r="AV4347" s="14">
        <v>0.97602159041908032</v>
      </c>
      <c r="AW4347" s="22">
        <v>7</v>
      </c>
      <c r="AX4347" s="22" t="s">
        <v>782</v>
      </c>
      <c r="AY4347" s="23">
        <v>57</v>
      </c>
      <c r="AZ4347" s="23">
        <v>5.7000000000000002E-2</v>
      </c>
      <c r="BA4347" s="23">
        <v>0.11676099999999999</v>
      </c>
      <c r="BB4347" s="14">
        <v>5.1193056346250567E-3</v>
      </c>
      <c r="BC4347" s="22">
        <v>22</v>
      </c>
      <c r="BD4347" s="23">
        <v>33400</v>
      </c>
      <c r="BE4347" s="23">
        <v>33.4</v>
      </c>
      <c r="BF4347" s="23">
        <v>53.339799999999997</v>
      </c>
      <c r="BG4347" s="14">
        <v>2.3386467972163101</v>
      </c>
      <c r="BH4347" s="22">
        <v>2328</v>
      </c>
      <c r="BI4347" s="23">
        <v>67.599997999999999</v>
      </c>
      <c r="BJ4347" s="23">
        <v>119.20374</v>
      </c>
      <c r="BK4347" s="14">
        <v>5.2264058876712278</v>
      </c>
      <c r="BL4347" t="s">
        <v>736</v>
      </c>
    </row>
    <row r="4348" spans="1:64">
      <c r="A4348" t="s">
        <v>5529</v>
      </c>
      <c r="B4348" t="s">
        <v>5528</v>
      </c>
      <c r="C4348" t="s">
        <v>736</v>
      </c>
      <c r="D4348" t="s">
        <v>929</v>
      </c>
      <c r="E4348">
        <v>2015</v>
      </c>
      <c r="F4348" s="23">
        <v>1132.8900000000001</v>
      </c>
      <c r="G4348" s="23">
        <v>181.77</v>
      </c>
      <c r="H4348" s="22">
        <v>280800</v>
      </c>
      <c r="I4348" s="29">
        <v>2247.8684096210372</v>
      </c>
      <c r="J4348" s="28">
        <v>7</v>
      </c>
      <c r="K4348" s="28">
        <v>7</v>
      </c>
      <c r="L4348" s="30">
        <v>5820</v>
      </c>
      <c r="M4348" s="31">
        <v>5.82</v>
      </c>
      <c r="N4348" s="30">
        <v>34.811485994365057</v>
      </c>
      <c r="O4348" s="32">
        <v>1.5486442998784722</v>
      </c>
      <c r="P4348" s="28">
        <v>2</v>
      </c>
      <c r="Q4348" s="28">
        <v>2</v>
      </c>
      <c r="R4348" s="30">
        <v>980</v>
      </c>
      <c r="S4348" s="31">
        <v>0.98</v>
      </c>
      <c r="T4348" s="30">
        <v>5.127459749999999</v>
      </c>
      <c r="U4348" s="32">
        <v>0.22810319892632974</v>
      </c>
      <c r="V4348" s="28">
        <v>0</v>
      </c>
      <c r="W4348" s="28">
        <v>0</v>
      </c>
      <c r="X4348" s="30">
        <v>0</v>
      </c>
      <c r="Y4348" s="31">
        <v>0</v>
      </c>
      <c r="Z4348" s="30">
        <v>0</v>
      </c>
      <c r="AA4348" s="18">
        <v>0</v>
      </c>
      <c r="AB4348" s="28">
        <v>6</v>
      </c>
      <c r="AC4348" s="22" t="s">
        <v>782</v>
      </c>
      <c r="AD4348" s="30">
        <v>0</v>
      </c>
      <c r="AE4348" s="19">
        <v>0</v>
      </c>
      <c r="AF4348" s="30">
        <v>3.7976557289999997</v>
      </c>
      <c r="AG4348" s="18">
        <v>0.16894475284877719</v>
      </c>
      <c r="AH4348" s="22" t="s">
        <v>782</v>
      </c>
      <c r="AI4348" s="23" t="s">
        <v>782</v>
      </c>
      <c r="AJ4348" s="23" t="s">
        <v>782</v>
      </c>
      <c r="AK4348" s="23" t="s">
        <v>782</v>
      </c>
      <c r="AL4348" s="14" t="s">
        <v>782</v>
      </c>
      <c r="AM4348" s="22" t="s">
        <v>782</v>
      </c>
      <c r="AN4348" s="23" t="s">
        <v>782</v>
      </c>
      <c r="AO4348" s="23" t="s">
        <v>782</v>
      </c>
      <c r="AP4348" s="23" t="s">
        <v>782</v>
      </c>
      <c r="AQ4348" s="14" t="s">
        <v>782</v>
      </c>
      <c r="AR4348" s="28">
        <v>2889</v>
      </c>
      <c r="AS4348" s="30">
        <v>34563.912000000004</v>
      </c>
      <c r="AT4348" s="33">
        <v>34.563912000000002</v>
      </c>
      <c r="AU4348" s="30">
        <v>30.698379908948482</v>
      </c>
      <c r="AV4348" s="18">
        <v>1.3656662364023278</v>
      </c>
      <c r="AW4348" s="28">
        <v>12</v>
      </c>
      <c r="AX4348" s="22" t="s">
        <v>782</v>
      </c>
      <c r="AY4348" s="30">
        <v>112.5</v>
      </c>
      <c r="AZ4348" s="19">
        <v>0.1125</v>
      </c>
      <c r="BA4348" s="30">
        <v>0.29314621732282009</v>
      </c>
      <c r="BB4348" s="18">
        <v>1.3041075539303518E-2</v>
      </c>
      <c r="BC4348" s="28">
        <v>31</v>
      </c>
      <c r="BD4348" s="30">
        <v>57482.6</v>
      </c>
      <c r="BE4348" s="19">
        <v>57.482599999999998</v>
      </c>
      <c r="BF4348" s="30">
        <v>108.79182052773037</v>
      </c>
      <c r="BG4348" s="18">
        <v>4.8397771000336851</v>
      </c>
      <c r="BH4348" s="13">
        <v>2947</v>
      </c>
      <c r="BI4348" s="19">
        <v>98.959012000000001</v>
      </c>
      <c r="BJ4348" s="19">
        <v>183.51994812736672</v>
      </c>
      <c r="BK4348" s="18">
        <v>8.1641766636288953</v>
      </c>
      <c r="BL4348" t="s">
        <v>736</v>
      </c>
    </row>
    <row r="4349" spans="1:64">
      <c r="A4349" t="s">
        <v>5530</v>
      </c>
      <c r="B4349" t="s">
        <v>5528</v>
      </c>
      <c r="C4349" t="s">
        <v>736</v>
      </c>
      <c r="D4349" t="s">
        <v>929</v>
      </c>
      <c r="E4349">
        <v>2016</v>
      </c>
      <c r="F4349" s="23">
        <v>1132.8900000000001</v>
      </c>
      <c r="G4349" s="23">
        <v>183.56</v>
      </c>
      <c r="H4349" s="22">
        <v>277933</v>
      </c>
      <c r="I4349" s="29">
        <v>2387.4776412839128</v>
      </c>
      <c r="J4349" s="28">
        <v>7</v>
      </c>
      <c r="K4349" s="28">
        <v>7</v>
      </c>
      <c r="L4349" s="30">
        <v>5820</v>
      </c>
      <c r="M4349" s="31">
        <v>5.82</v>
      </c>
      <c r="N4349" s="30">
        <v>34.809420000000003</v>
      </c>
      <c r="O4349" s="32">
        <v>1.457999832043686</v>
      </c>
      <c r="P4349" s="28">
        <v>2</v>
      </c>
      <c r="Q4349" s="28">
        <v>2</v>
      </c>
      <c r="R4349" s="30">
        <v>980</v>
      </c>
      <c r="S4349" s="31">
        <v>0.98</v>
      </c>
      <c r="T4349" s="30">
        <v>5.1848194999999997</v>
      </c>
      <c r="U4349" s="32">
        <v>0.21716724841082746</v>
      </c>
      <c r="V4349" s="28">
        <v>0</v>
      </c>
      <c r="W4349" s="28">
        <v>0</v>
      </c>
      <c r="X4349" s="30">
        <v>0</v>
      </c>
      <c r="Y4349" s="31">
        <v>0</v>
      </c>
      <c r="Z4349" s="30">
        <v>0</v>
      </c>
      <c r="AA4349" s="18">
        <v>0</v>
      </c>
      <c r="AB4349" s="28">
        <v>6</v>
      </c>
      <c r="AC4349" s="22" t="s">
        <v>782</v>
      </c>
      <c r="AD4349" s="30">
        <v>0</v>
      </c>
      <c r="AE4349" s="19">
        <v>0</v>
      </c>
      <c r="AF4349" s="30">
        <v>3.9665550540000001</v>
      </c>
      <c r="AG4349" s="18">
        <v>0.16613998746672692</v>
      </c>
      <c r="AH4349" s="22" t="s">
        <v>782</v>
      </c>
      <c r="AI4349" s="23" t="s">
        <v>782</v>
      </c>
      <c r="AJ4349" s="23" t="s">
        <v>782</v>
      </c>
      <c r="AK4349" s="23" t="s">
        <v>782</v>
      </c>
      <c r="AL4349" s="14" t="s">
        <v>782</v>
      </c>
      <c r="AM4349" s="22" t="s">
        <v>782</v>
      </c>
      <c r="AN4349" s="23" t="s">
        <v>782</v>
      </c>
      <c r="AO4349" s="23" t="s">
        <v>782</v>
      </c>
      <c r="AP4349" s="23" t="s">
        <v>782</v>
      </c>
      <c r="AQ4349" s="14" t="s">
        <v>782</v>
      </c>
      <c r="AR4349" s="28">
        <v>2980</v>
      </c>
      <c r="AS4349" s="30">
        <v>36784.007000000005</v>
      </c>
      <c r="AT4349" s="33">
        <v>36.784007000000003</v>
      </c>
      <c r="AU4349" s="30">
        <v>32.664198216000017</v>
      </c>
      <c r="AV4349" s="18">
        <v>1.3681467692587146</v>
      </c>
      <c r="AW4349" s="28">
        <v>14</v>
      </c>
      <c r="AX4349" s="22" t="s">
        <v>782</v>
      </c>
      <c r="AY4349" s="30">
        <v>199.5</v>
      </c>
      <c r="AZ4349" s="19">
        <v>0.19950000000000001</v>
      </c>
      <c r="BA4349" s="30">
        <v>0.83553171582205987</v>
      </c>
      <c r="BB4349" s="18">
        <v>3.4996420547533852E-2</v>
      </c>
      <c r="BC4349" s="28">
        <v>31</v>
      </c>
      <c r="BD4349" s="30">
        <v>57482.6</v>
      </c>
      <c r="BE4349" s="19">
        <v>57.482599999999998</v>
      </c>
      <c r="BF4349" s="30">
        <v>109.39888012773037</v>
      </c>
      <c r="BG4349" s="18">
        <v>4.5821949590656263</v>
      </c>
      <c r="BH4349" s="13">
        <v>3040</v>
      </c>
      <c r="BI4349" s="19">
        <v>101.26610700000001</v>
      </c>
      <c r="BJ4349" s="19">
        <v>186.85940461355244</v>
      </c>
      <c r="BK4349" s="18">
        <v>7.8266452167931142</v>
      </c>
      <c r="BL4349" t="s">
        <v>736</v>
      </c>
    </row>
    <row r="4350" spans="1:64">
      <c r="A4350" t="s">
        <v>5531</v>
      </c>
      <c r="B4350" t="s">
        <v>5528</v>
      </c>
      <c r="C4350" t="s">
        <v>736</v>
      </c>
      <c r="D4350" t="s">
        <v>929</v>
      </c>
      <c r="E4350">
        <v>2017</v>
      </c>
      <c r="F4350" s="23">
        <v>1132.8900000000001</v>
      </c>
      <c r="G4350" s="23">
        <v>185.6</v>
      </c>
      <c r="H4350" s="22">
        <v>277977</v>
      </c>
      <c r="I4350" s="29">
        <v>2183.5122437114419</v>
      </c>
      <c r="J4350" s="28">
        <v>7</v>
      </c>
      <c r="K4350" s="28">
        <v>7</v>
      </c>
      <c r="L4350" s="30">
        <v>5820</v>
      </c>
      <c r="M4350" s="31">
        <v>5.82</v>
      </c>
      <c r="N4350" s="30">
        <v>34.809420000000003</v>
      </c>
      <c r="O4350" s="32">
        <v>1.5941939460267198</v>
      </c>
      <c r="P4350" s="28">
        <v>2</v>
      </c>
      <c r="Q4350" s="28">
        <v>2</v>
      </c>
      <c r="R4350" s="30">
        <v>980</v>
      </c>
      <c r="S4350" s="31">
        <v>0.98</v>
      </c>
      <c r="T4350" s="30">
        <v>2.3039800000000001</v>
      </c>
      <c r="U4350" s="32">
        <v>0.10551715506224012</v>
      </c>
      <c r="V4350" s="28">
        <v>0</v>
      </c>
      <c r="W4350" s="28">
        <v>0</v>
      </c>
      <c r="X4350" s="30">
        <v>0</v>
      </c>
      <c r="Y4350" s="31">
        <v>0</v>
      </c>
      <c r="Z4350" s="30">
        <v>0</v>
      </c>
      <c r="AA4350" s="18">
        <v>0</v>
      </c>
      <c r="AB4350" s="28">
        <v>6</v>
      </c>
      <c r="AC4350" s="22" t="s">
        <v>782</v>
      </c>
      <c r="AD4350" s="30">
        <v>0</v>
      </c>
      <c r="AE4350" s="19">
        <v>0</v>
      </c>
      <c r="AF4350" s="30">
        <v>4.2176079120000001</v>
      </c>
      <c r="AG4350" s="18">
        <v>0.19315705346497569</v>
      </c>
      <c r="AH4350" s="22" t="s">
        <v>782</v>
      </c>
      <c r="AI4350" s="23" t="s">
        <v>782</v>
      </c>
      <c r="AJ4350" s="23" t="s">
        <v>782</v>
      </c>
      <c r="AK4350" s="23" t="s">
        <v>782</v>
      </c>
      <c r="AL4350" s="14" t="s">
        <v>782</v>
      </c>
      <c r="AM4350" s="22" t="s">
        <v>782</v>
      </c>
      <c r="AN4350" s="23" t="s">
        <v>782</v>
      </c>
      <c r="AO4350" s="23" t="s">
        <v>782</v>
      </c>
      <c r="AP4350" s="23" t="s">
        <v>782</v>
      </c>
      <c r="AQ4350" s="14" t="s">
        <v>782</v>
      </c>
      <c r="AR4350" s="28">
        <v>3139</v>
      </c>
      <c r="AS4350" s="30">
        <v>40052.842000000004</v>
      </c>
      <c r="AT4350" s="33">
        <v>40.052842000000005</v>
      </c>
      <c r="AU4350" s="30">
        <v>35.566923696000025</v>
      </c>
      <c r="AV4350" s="18">
        <v>1.6288859290088005</v>
      </c>
      <c r="AW4350" s="28">
        <v>14</v>
      </c>
      <c r="AX4350" s="22" t="s">
        <v>782</v>
      </c>
      <c r="AY4350" s="30">
        <v>319.74485900000002</v>
      </c>
      <c r="AZ4350" s="19">
        <v>0.31974485899999999</v>
      </c>
      <c r="BA4350" s="30">
        <v>0.51414973327199998</v>
      </c>
      <c r="BB4350" s="18">
        <v>2.3546913224451172E-2</v>
      </c>
      <c r="BC4350" s="28">
        <v>32</v>
      </c>
      <c r="BD4350" s="30">
        <v>63362.6</v>
      </c>
      <c r="BE4350" s="19">
        <v>63.3626</v>
      </c>
      <c r="BF4350" s="30">
        <v>121.97779945818364</v>
      </c>
      <c r="BG4350" s="18">
        <v>5.5863116778704622</v>
      </c>
      <c r="BH4350" s="13">
        <v>3200</v>
      </c>
      <c r="BI4350" s="19">
        <v>110.53518685900001</v>
      </c>
      <c r="BJ4350" s="19">
        <v>199.38988079945568</v>
      </c>
      <c r="BK4350" s="18">
        <v>9.1316126746576511</v>
      </c>
      <c r="BL4350" t="s">
        <v>736</v>
      </c>
    </row>
    <row r="4351" spans="1:64">
      <c r="A4351" t="s">
        <v>5532</v>
      </c>
      <c r="B4351" t="s">
        <v>5528</v>
      </c>
      <c r="C4351" t="s">
        <v>736</v>
      </c>
      <c r="D4351" t="s">
        <v>929</v>
      </c>
      <c r="E4351">
        <v>2018</v>
      </c>
      <c r="F4351" s="23">
        <v>1132.8900000000001</v>
      </c>
      <c r="G4351" s="23">
        <v>187.36</v>
      </c>
      <c r="H4351" s="22">
        <v>278210</v>
      </c>
      <c r="I4351" s="29">
        <v>2183.6674329256361</v>
      </c>
      <c r="J4351" s="28">
        <v>7</v>
      </c>
      <c r="K4351" s="28">
        <v>7</v>
      </c>
      <c r="L4351" s="30">
        <v>5820</v>
      </c>
      <c r="M4351" s="31">
        <v>5.82</v>
      </c>
      <c r="N4351" s="30">
        <v>34.809420000000003</v>
      </c>
      <c r="O4351" s="32">
        <v>1.5940806496052835</v>
      </c>
      <c r="P4351" s="28">
        <v>2</v>
      </c>
      <c r="Q4351" s="28">
        <v>2</v>
      </c>
      <c r="R4351" s="30">
        <v>980</v>
      </c>
      <c r="S4351" s="31">
        <v>0.98</v>
      </c>
      <c r="T4351" s="30">
        <v>4.9992932499999991</v>
      </c>
      <c r="U4351" s="32">
        <v>0.22894023030338648</v>
      </c>
      <c r="V4351" s="28">
        <v>0</v>
      </c>
      <c r="W4351" s="28">
        <v>0</v>
      </c>
      <c r="X4351" s="30">
        <v>0</v>
      </c>
      <c r="Y4351" s="31">
        <v>0</v>
      </c>
      <c r="Z4351" s="30">
        <v>0</v>
      </c>
      <c r="AA4351" s="18">
        <v>0</v>
      </c>
      <c r="AB4351" s="28">
        <v>6</v>
      </c>
      <c r="AC4351" s="22" t="s">
        <v>782</v>
      </c>
      <c r="AD4351" s="30">
        <v>0</v>
      </c>
      <c r="AE4351" s="19">
        <v>0</v>
      </c>
      <c r="AF4351" s="30">
        <v>4.2325843559999994</v>
      </c>
      <c r="AG4351" s="18">
        <v>0.19382916520073129</v>
      </c>
      <c r="AH4351" s="22" t="s">
        <v>782</v>
      </c>
      <c r="AI4351" s="23" t="s">
        <v>782</v>
      </c>
      <c r="AJ4351" s="23" t="s">
        <v>782</v>
      </c>
      <c r="AK4351" s="23" t="s">
        <v>782</v>
      </c>
      <c r="AL4351" s="14" t="s">
        <v>782</v>
      </c>
      <c r="AM4351" s="22" t="s">
        <v>782</v>
      </c>
      <c r="AN4351" s="23" t="s">
        <v>782</v>
      </c>
      <c r="AO4351" s="23" t="s">
        <v>782</v>
      </c>
      <c r="AP4351" s="23" t="s">
        <v>782</v>
      </c>
      <c r="AQ4351" s="14" t="s">
        <v>782</v>
      </c>
      <c r="AR4351" s="28">
        <v>3296</v>
      </c>
      <c r="AS4351" s="30">
        <v>43732.362000000001</v>
      </c>
      <c r="AT4351" s="33">
        <v>43.732362000000002</v>
      </c>
      <c r="AU4351" s="30">
        <v>38.834337456000014</v>
      </c>
      <c r="AV4351" s="18">
        <v>1.7783998089842146</v>
      </c>
      <c r="AW4351" s="28">
        <v>15</v>
      </c>
      <c r="AX4351" s="22" t="s">
        <v>782</v>
      </c>
      <c r="AY4351" s="30">
        <v>201.5</v>
      </c>
      <c r="AZ4351" s="19">
        <v>0.20150000000000001</v>
      </c>
      <c r="BA4351" s="30">
        <v>0.87893999999999994</v>
      </c>
      <c r="BB4351" s="18">
        <v>4.0250634631776916E-2</v>
      </c>
      <c r="BC4351" s="28">
        <v>35</v>
      </c>
      <c r="BD4351" s="30">
        <v>70787.600000000006</v>
      </c>
      <c r="BE4351" s="19">
        <v>70.787600000000012</v>
      </c>
      <c r="BF4351" s="30">
        <v>143.28357761128044</v>
      </c>
      <c r="BG4351" s="18">
        <v>6.5616025339221107</v>
      </c>
      <c r="BH4351" s="13">
        <v>3361</v>
      </c>
      <c r="BI4351" s="19">
        <v>121.52146200000001</v>
      </c>
      <c r="BJ4351" s="19">
        <v>227.03815267328045</v>
      </c>
      <c r="BK4351" s="18">
        <v>10.397103022647503</v>
      </c>
      <c r="BL4351" t="s">
        <v>736</v>
      </c>
    </row>
    <row r="4352" spans="1:64">
      <c r="A4352" t="s">
        <v>5533</v>
      </c>
      <c r="B4352" t="s">
        <v>5528</v>
      </c>
      <c r="C4352" t="s">
        <v>736</v>
      </c>
      <c r="D4352" t="s">
        <v>929</v>
      </c>
      <c r="E4352">
        <v>2019</v>
      </c>
      <c r="F4352" s="23">
        <v>1132.8900000000001</v>
      </c>
      <c r="G4352" s="23">
        <v>190.96</v>
      </c>
      <c r="H4352" s="22">
        <v>276944</v>
      </c>
      <c r="I4352" s="34">
        <v>2230.9360729766054</v>
      </c>
      <c r="J4352" s="22">
        <v>7</v>
      </c>
      <c r="K4352" s="22">
        <v>7</v>
      </c>
      <c r="L4352" s="23">
        <v>5820</v>
      </c>
      <c r="M4352" s="23">
        <v>5.82</v>
      </c>
      <c r="N4352" s="23">
        <v>34.809420000000003</v>
      </c>
      <c r="O4352" s="14">
        <v>1.5603055785258726</v>
      </c>
      <c r="P4352" s="22">
        <v>2</v>
      </c>
      <c r="Q4352" s="22">
        <v>2</v>
      </c>
      <c r="R4352" s="23">
        <v>980</v>
      </c>
      <c r="S4352" s="23">
        <v>0.98</v>
      </c>
      <c r="T4352" s="23">
        <v>3.1895567499999999</v>
      </c>
      <c r="U4352" s="14">
        <v>0.14296943729742842</v>
      </c>
      <c r="V4352" s="22">
        <v>0</v>
      </c>
      <c r="W4352" s="22">
        <v>0</v>
      </c>
      <c r="X4352" s="23">
        <v>0</v>
      </c>
      <c r="Y4352" s="23">
        <v>0</v>
      </c>
      <c r="Z4352" s="23">
        <v>0</v>
      </c>
      <c r="AA4352" s="14">
        <v>0</v>
      </c>
      <c r="AB4352" s="22">
        <v>6</v>
      </c>
      <c r="AC4352" s="22">
        <v>6</v>
      </c>
      <c r="AD4352" s="23">
        <v>3165.8586351931331</v>
      </c>
      <c r="AE4352" s="23">
        <v>3.1658586351931333</v>
      </c>
      <c r="AF4352" s="23">
        <v>4.4258703720000003</v>
      </c>
      <c r="AG4352" s="14">
        <v>0.19838624806917146</v>
      </c>
      <c r="AH4352" s="22">
        <v>3</v>
      </c>
      <c r="AI4352" s="23">
        <v>192.48000000000002</v>
      </c>
      <c r="AJ4352" s="23">
        <v>0.19248000000000001</v>
      </c>
      <c r="AK4352" s="23">
        <v>0.17092224</v>
      </c>
      <c r="AL4352" s="14">
        <v>7.6614584375763227E-3</v>
      </c>
      <c r="AM4352" s="22">
        <v>3554</v>
      </c>
      <c r="AN4352" s="23">
        <v>50919.042000000009</v>
      </c>
      <c r="AO4352" s="23">
        <v>50.919042000000012</v>
      </c>
      <c r="AP4352" s="23">
        <v>45.216109296000013</v>
      </c>
      <c r="AQ4352" s="14">
        <v>2.0267774520168498</v>
      </c>
      <c r="AR4352" s="22">
        <v>3557</v>
      </c>
      <c r="AS4352" s="23">
        <v>51111.522000000004</v>
      </c>
      <c r="AT4352" s="23">
        <v>51.111522000000008</v>
      </c>
      <c r="AU4352" s="23">
        <v>45.387031536000016</v>
      </c>
      <c r="AV4352" s="14">
        <v>2.0344389104544263</v>
      </c>
      <c r="AW4352" s="22">
        <v>16</v>
      </c>
      <c r="AX4352" s="22" t="s">
        <v>782</v>
      </c>
      <c r="AY4352" s="23">
        <v>203.5</v>
      </c>
      <c r="AZ4352" s="23">
        <v>0.20349999999999999</v>
      </c>
      <c r="BA4352" s="23">
        <v>0.87462200000000001</v>
      </c>
      <c r="BB4352" s="14">
        <v>3.9204260964458913E-2</v>
      </c>
      <c r="BC4352" s="22">
        <v>36</v>
      </c>
      <c r="BD4352" s="23">
        <v>74612.600000000006</v>
      </c>
      <c r="BE4352" s="23">
        <v>74.6126</v>
      </c>
      <c r="BF4352" s="23">
        <v>168.54884501856117</v>
      </c>
      <c r="BG4352" s="14">
        <v>7.5550728261646896</v>
      </c>
      <c r="BH4352" s="22">
        <v>3624</v>
      </c>
      <c r="BI4352" s="23">
        <v>135.89348063519316</v>
      </c>
      <c r="BJ4352" s="23">
        <v>257.23534567656117</v>
      </c>
      <c r="BK4352" s="14">
        <v>11.530377261476046</v>
      </c>
      <c r="BL4352" t="s">
        <v>736</v>
      </c>
    </row>
    <row r="4353" spans="1:64">
      <c r="A4353" t="s">
        <v>5534</v>
      </c>
      <c r="B4353" t="s">
        <v>5528</v>
      </c>
      <c r="C4353" t="s">
        <v>736</v>
      </c>
      <c r="D4353" t="s">
        <v>929</v>
      </c>
      <c r="E4353">
        <v>2020</v>
      </c>
      <c r="F4353" s="23">
        <v>1132.8900000000001</v>
      </c>
      <c r="G4353" s="23">
        <v>191.83</v>
      </c>
      <c r="H4353" s="22">
        <v>275491</v>
      </c>
      <c r="I4353" s="34">
        <v>2230.0217176031879</v>
      </c>
      <c r="J4353" s="22">
        <v>8</v>
      </c>
      <c r="K4353" s="22">
        <v>8</v>
      </c>
      <c r="L4353" s="23">
        <v>6070</v>
      </c>
      <c r="M4353" s="23">
        <v>6.07</v>
      </c>
      <c r="N4353" s="23">
        <v>36.304670000000002</v>
      </c>
      <c r="O4353" s="14">
        <v>1.6279962528356007</v>
      </c>
      <c r="P4353" s="22">
        <v>2</v>
      </c>
      <c r="Q4353" s="22">
        <v>2</v>
      </c>
      <c r="R4353" s="23">
        <v>980</v>
      </c>
      <c r="S4353" s="23">
        <v>0.98</v>
      </c>
      <c r="T4353" s="23">
        <v>2.3760000000000003</v>
      </c>
      <c r="U4353" s="14">
        <v>0.1065460475673622</v>
      </c>
      <c r="V4353" s="22">
        <v>0</v>
      </c>
      <c r="W4353" s="22">
        <v>0</v>
      </c>
      <c r="X4353" s="23">
        <v>0</v>
      </c>
      <c r="Y4353" s="23">
        <v>0</v>
      </c>
      <c r="Z4353" s="23">
        <v>0</v>
      </c>
      <c r="AA4353" s="14">
        <v>0</v>
      </c>
      <c r="AB4353" s="22">
        <v>6</v>
      </c>
      <c r="AC4353" s="22">
        <v>6</v>
      </c>
      <c r="AD4353" s="23">
        <v>3304.8698776824035</v>
      </c>
      <c r="AE4353" s="23">
        <v>3.3048698776824037</v>
      </c>
      <c r="AF4353" s="23">
        <v>4.6202080890000001</v>
      </c>
      <c r="AG4353" s="14">
        <v>0.20718220152428687</v>
      </c>
      <c r="AH4353" s="22">
        <v>6</v>
      </c>
      <c r="AI4353" s="23">
        <v>548.38</v>
      </c>
      <c r="AJ4353" s="23">
        <v>0.54837999999999998</v>
      </c>
      <c r="AK4353" s="23">
        <v>0.48696144000000002</v>
      </c>
      <c r="AL4353" s="14">
        <v>2.183662321115791E-2</v>
      </c>
      <c r="AM4353" s="22">
        <v>4054</v>
      </c>
      <c r="AN4353" s="23">
        <v>57750.01999999999</v>
      </c>
      <c r="AO4353" s="23">
        <v>57.750019999999992</v>
      </c>
      <c r="AP4353" s="23">
        <v>51.282017760000002</v>
      </c>
      <c r="AQ4353" s="14">
        <v>2.2996196564003673</v>
      </c>
      <c r="AR4353" s="22">
        <v>4060</v>
      </c>
      <c r="AS4353" s="23">
        <v>58298.399999999994</v>
      </c>
      <c r="AT4353" s="23">
        <v>58.298399999999994</v>
      </c>
      <c r="AU4353" s="23">
        <v>51.768979199999997</v>
      </c>
      <c r="AV4353" s="14">
        <v>2.321456279611525</v>
      </c>
      <c r="AW4353" s="22">
        <v>17</v>
      </c>
      <c r="AX4353" s="22">
        <v>17</v>
      </c>
      <c r="AY4353" s="23">
        <v>208.56</v>
      </c>
      <c r="AZ4353" s="23">
        <v>0.20856</v>
      </c>
      <c r="BA4353" s="23">
        <v>0.88895499999999994</v>
      </c>
      <c r="BB4353" s="14">
        <v>3.9863064694968205E-2</v>
      </c>
      <c r="BC4353" s="22">
        <v>36</v>
      </c>
      <c r="BD4353" s="23">
        <v>74922.600000000006</v>
      </c>
      <c r="BE4353" s="23">
        <v>74.922600000000003</v>
      </c>
      <c r="BF4353" s="23">
        <v>169.29826497655083</v>
      </c>
      <c r="BG4353" s="14">
        <v>7.5917765123162768</v>
      </c>
      <c r="BH4353" s="22">
        <v>4129</v>
      </c>
      <c r="BI4353" s="23">
        <v>143.78442987768238</v>
      </c>
      <c r="BJ4353" s="23">
        <v>265.25707726555083</v>
      </c>
      <c r="BK4353" s="14">
        <v>11.894820358550021</v>
      </c>
      <c r="BL4353" t="s">
        <v>736</v>
      </c>
    </row>
    <row r="4354" spans="1:64">
      <c r="A4354" t="s">
        <v>5535</v>
      </c>
      <c r="B4354" t="s">
        <v>5528</v>
      </c>
      <c r="C4354" t="s">
        <v>736</v>
      </c>
      <c r="D4354" t="s">
        <v>929</v>
      </c>
      <c r="E4354">
        <v>2021</v>
      </c>
      <c r="F4354" s="23">
        <v>1132.8900000000001</v>
      </c>
      <c r="G4354" s="23">
        <v>191.48</v>
      </c>
      <c r="H4354" s="22">
        <v>274342</v>
      </c>
      <c r="I4354" s="34">
        <v>2065.54</v>
      </c>
      <c r="J4354" s="22">
        <v>9</v>
      </c>
      <c r="K4354" s="22">
        <v>9</v>
      </c>
      <c r="L4354" s="23">
        <v>6075</v>
      </c>
      <c r="M4354" s="23">
        <v>6.08</v>
      </c>
      <c r="N4354" s="23">
        <v>36.33</v>
      </c>
      <c r="O4354" s="14">
        <v>1.76</v>
      </c>
      <c r="P4354" s="22">
        <v>2</v>
      </c>
      <c r="Q4354" s="22">
        <v>3</v>
      </c>
      <c r="R4354" s="23">
        <v>606</v>
      </c>
      <c r="S4354" s="23">
        <v>0.61</v>
      </c>
      <c r="T4354" s="23">
        <v>3.45</v>
      </c>
      <c r="U4354" s="14">
        <v>0.17</v>
      </c>
      <c r="V4354" s="22">
        <v>0</v>
      </c>
      <c r="W4354" s="22">
        <v>0</v>
      </c>
      <c r="X4354" s="23">
        <v>0</v>
      </c>
      <c r="Y4354" s="23">
        <v>0</v>
      </c>
      <c r="Z4354" s="23">
        <v>0</v>
      </c>
      <c r="AA4354" s="14">
        <v>0</v>
      </c>
      <c r="AB4354" s="22">
        <v>6</v>
      </c>
      <c r="AC4354" s="22">
        <v>0</v>
      </c>
      <c r="AD4354" s="23">
        <v>1860.97</v>
      </c>
      <c r="AE4354" s="23">
        <v>1.86</v>
      </c>
      <c r="AF4354" s="23">
        <v>4.41</v>
      </c>
      <c r="AG4354" s="14">
        <v>0.21</v>
      </c>
      <c r="AH4354" s="22">
        <v>10</v>
      </c>
      <c r="AI4354" s="23">
        <v>578.66999999999996</v>
      </c>
      <c r="AJ4354" s="23">
        <v>1</v>
      </c>
      <c r="AK4354" s="23">
        <v>0.52</v>
      </c>
      <c r="AL4354" s="14">
        <v>0.03</v>
      </c>
      <c r="AM4354" s="22">
        <v>4838</v>
      </c>
      <c r="AN4354" s="23">
        <v>67912.98</v>
      </c>
      <c r="AO4354" s="23">
        <v>68</v>
      </c>
      <c r="AP4354" s="23">
        <v>60.77</v>
      </c>
      <c r="AQ4354" s="14">
        <v>2.94</v>
      </c>
      <c r="AR4354" s="22">
        <v>4848</v>
      </c>
      <c r="AS4354" s="23">
        <v>68491.64</v>
      </c>
      <c r="AT4354" s="23">
        <v>68</v>
      </c>
      <c r="AU4354" s="23">
        <v>61.29</v>
      </c>
      <c r="AV4354" s="14">
        <v>2.97</v>
      </c>
      <c r="AW4354" s="22">
        <v>17</v>
      </c>
      <c r="AX4354" s="22">
        <v>19</v>
      </c>
      <c r="AY4354" s="23">
        <v>222.06</v>
      </c>
      <c r="AZ4354" s="23">
        <v>0.22</v>
      </c>
      <c r="BA4354" s="23">
        <v>0.93</v>
      </c>
      <c r="BB4354" s="14">
        <v>0.04</v>
      </c>
      <c r="BC4354" s="22">
        <v>37</v>
      </c>
      <c r="BD4354" s="23">
        <v>78257.600000000006</v>
      </c>
      <c r="BE4354" s="23">
        <v>78.260000000000005</v>
      </c>
      <c r="BF4354" s="23">
        <v>157.58000000000001</v>
      </c>
      <c r="BG4354" s="14">
        <v>7.63</v>
      </c>
      <c r="BH4354" s="22">
        <v>4919</v>
      </c>
      <c r="BI4354" s="23">
        <v>155.51</v>
      </c>
      <c r="BJ4354" s="23">
        <v>263.99</v>
      </c>
      <c r="BK4354" s="14">
        <v>12.78</v>
      </c>
      <c r="BL4354" t="s">
        <v>736</v>
      </c>
    </row>
    <row r="4355" spans="1:64">
      <c r="A4355" t="s">
        <v>5536</v>
      </c>
      <c r="B4355" t="s">
        <v>5528</v>
      </c>
      <c r="C4355" t="s">
        <v>736</v>
      </c>
      <c r="D4355" s="111" t="s">
        <v>929</v>
      </c>
      <c r="E4355" s="110">
        <v>2022</v>
      </c>
      <c r="F4355" s="23"/>
      <c r="G4355" s="23"/>
      <c r="H4355" s="22">
        <v>277136</v>
      </c>
      <c r="I4355" s="34">
        <v>2008.5537385858051</v>
      </c>
      <c r="J4355" s="22">
        <v>8</v>
      </c>
      <c r="K4355" s="22">
        <v>8</v>
      </c>
      <c r="L4355" s="23">
        <v>6070</v>
      </c>
      <c r="M4355" s="23">
        <v>6.07</v>
      </c>
      <c r="N4355" s="23">
        <v>35.922259999999994</v>
      </c>
      <c r="O4355" s="14">
        <v>1.7884639733509127</v>
      </c>
      <c r="P4355" s="22">
        <v>2</v>
      </c>
      <c r="Q4355" s="22">
        <v>2</v>
      </c>
      <c r="R4355" s="23">
        <v>356</v>
      </c>
      <c r="S4355" s="23">
        <v>0.35599999999999998</v>
      </c>
      <c r="T4355" s="23">
        <v>0.83695600000000003</v>
      </c>
      <c r="U4355" s="14">
        <v>4.1669584633034967E-2</v>
      </c>
      <c r="V4355" s="22">
        <v>0</v>
      </c>
      <c r="W4355" s="22">
        <v>0</v>
      </c>
      <c r="X4355" s="23">
        <v>0</v>
      </c>
      <c r="Y4355" s="23">
        <v>0</v>
      </c>
      <c r="Z4355" s="23">
        <v>0</v>
      </c>
      <c r="AA4355" s="14">
        <v>0</v>
      </c>
      <c r="AB4355" s="22">
        <v>6</v>
      </c>
      <c r="AC4355" s="22">
        <v>0</v>
      </c>
      <c r="AD4355" s="23">
        <v>1702.3246587982831</v>
      </c>
      <c r="AE4355" s="23">
        <v>1.702324658798283</v>
      </c>
      <c r="AF4355" s="23">
        <v>4.526318496</v>
      </c>
      <c r="AG4355" s="14">
        <v>0.22535212322409248</v>
      </c>
      <c r="AH4355" s="22">
        <v>11</v>
      </c>
      <c r="AI4355" s="23">
        <v>614.78499999999997</v>
      </c>
      <c r="AJ4355" s="23">
        <v>0.61478499999999991</v>
      </c>
      <c r="AK4355" s="23">
        <v>0.62976357148009598</v>
      </c>
      <c r="AL4355" s="14">
        <v>3.1354081266628385E-2</v>
      </c>
      <c r="AM4355" s="22">
        <v>6436</v>
      </c>
      <c r="AN4355" s="23">
        <v>84257.464999999967</v>
      </c>
      <c r="AO4355" s="23">
        <v>84.257464999999968</v>
      </c>
      <c r="AP4355" s="23">
        <v>86.310306989043738</v>
      </c>
      <c r="AQ4355" s="14">
        <v>4.2971370559302846</v>
      </c>
      <c r="AR4355" s="22">
        <v>6447</v>
      </c>
      <c r="AS4355" s="23">
        <v>84872.250000000015</v>
      </c>
      <c r="AT4355" s="23">
        <v>84.872250000000008</v>
      </c>
      <c r="AU4355" s="23">
        <v>86.940070560523836</v>
      </c>
      <c r="AV4355" s="14">
        <v>4.328491137196913</v>
      </c>
      <c r="AW4355" s="22">
        <v>17</v>
      </c>
      <c r="AX4355" s="22">
        <v>19</v>
      </c>
      <c r="AY4355" s="23">
        <v>222.06</v>
      </c>
      <c r="AZ4355" s="23">
        <v>0.22206000000000001</v>
      </c>
      <c r="BA4355" s="23">
        <v>0.92622079999999996</v>
      </c>
      <c r="BB4355" s="14">
        <v>4.6113817231105761E-2</v>
      </c>
      <c r="BC4355" s="22">
        <v>42</v>
      </c>
      <c r="BD4355" s="23">
        <v>92658.6</v>
      </c>
      <c r="BE4355" s="23">
        <v>92.658600000000007</v>
      </c>
      <c r="BF4355" s="23">
        <v>212.40641283980506</v>
      </c>
      <c r="BG4355" s="14">
        <v>10.575092354230835</v>
      </c>
      <c r="BH4355" s="22">
        <v>6522</v>
      </c>
      <c r="BI4355" s="23">
        <v>185.88123465879829</v>
      </c>
      <c r="BJ4355" s="23">
        <v>341.55823869632889</v>
      </c>
      <c r="BK4355" s="14">
        <v>17.005182989866892</v>
      </c>
      <c r="BL4355" t="s">
        <v>736</v>
      </c>
    </row>
    <row r="4356" spans="1:64">
      <c r="A4356" t="s">
        <v>5537</v>
      </c>
      <c r="B4356" t="s">
        <v>5528</v>
      </c>
      <c r="C4356" t="s">
        <v>736</v>
      </c>
      <c r="D4356" t="s">
        <v>929</v>
      </c>
      <c r="E4356">
        <v>2023</v>
      </c>
      <c r="F4356">
        <v>1132.8900000000001</v>
      </c>
      <c r="G4356">
        <v>192.56</v>
      </c>
      <c r="H4356">
        <v>274379</v>
      </c>
      <c r="I4356">
        <v>2008.5537385858051</v>
      </c>
      <c r="J4356">
        <v>9</v>
      </c>
      <c r="K4356">
        <v>10</v>
      </c>
      <c r="L4356">
        <v>6220</v>
      </c>
      <c r="M4356">
        <v>6.22</v>
      </c>
      <c r="N4356">
        <v>36.809959999999997</v>
      </c>
      <c r="O4356">
        <v>1.8326599529230112</v>
      </c>
      <c r="P4356">
        <v>2</v>
      </c>
      <c r="Q4356">
        <v>2</v>
      </c>
      <c r="R4356">
        <v>312</v>
      </c>
      <c r="S4356">
        <v>0.312</v>
      </c>
      <c r="T4356">
        <v>1.7504</v>
      </c>
      <c r="U4356">
        <v>8.7147282463671219E-2</v>
      </c>
      <c r="V4356">
        <v>0</v>
      </c>
      <c r="W4356">
        <v>0</v>
      </c>
      <c r="X4356">
        <v>0</v>
      </c>
      <c r="Y4356">
        <v>0</v>
      </c>
      <c r="Z4356">
        <v>0</v>
      </c>
      <c r="AA4356">
        <v>0</v>
      </c>
      <c r="AB4356">
        <v>6</v>
      </c>
      <c r="AC4356">
        <v>10</v>
      </c>
      <c r="AD4356">
        <v>1390.8100858369098</v>
      </c>
      <c r="AE4356">
        <v>1.3908100858369101</v>
      </c>
      <c r="AF4356">
        <v>4.4675607900000003</v>
      </c>
      <c r="AG4356">
        <v>0.22242674936571766</v>
      </c>
      <c r="AH4356">
        <v>18</v>
      </c>
      <c r="AI4356">
        <v>675.18</v>
      </c>
      <c r="AJ4356">
        <v>0.67518</v>
      </c>
      <c r="AK4356">
        <v>0.63331000000000004</v>
      </c>
      <c r="AL4356">
        <v>3.1530647541743388E-2</v>
      </c>
      <c r="AM4356">
        <v>8625</v>
      </c>
      <c r="AN4356">
        <v>121598.14599999999</v>
      </c>
      <c r="AO4356">
        <v>121.598146</v>
      </c>
      <c r="AP4356">
        <v>114.057509</v>
      </c>
      <c r="AQ4356">
        <v>5.678588867644951</v>
      </c>
      <c r="AR4356">
        <v>10334</v>
      </c>
      <c r="AS4356">
        <v>123507.223000003</v>
      </c>
      <c r="AT4356">
        <v>123.507223</v>
      </c>
      <c r="AU4356">
        <v>115.848198680381</v>
      </c>
      <c r="AV4356">
        <v>5.7677420551340646</v>
      </c>
      <c r="AW4356">
        <v>17</v>
      </c>
      <c r="AX4356">
        <v>19</v>
      </c>
      <c r="AY4356">
        <v>222.06</v>
      </c>
      <c r="AZ4356">
        <v>0.222</v>
      </c>
      <c r="BA4356">
        <v>0.92622099999999996</v>
      </c>
      <c r="BB4356">
        <v>4.611382718851921E-2</v>
      </c>
      <c r="BC4356">
        <v>46</v>
      </c>
      <c r="BD4356">
        <v>106458.6</v>
      </c>
      <c r="BE4356">
        <v>106.4586</v>
      </c>
      <c r="BF4356">
        <v>284.91704800000002</v>
      </c>
      <c r="BG4356">
        <v>14.185184221190228</v>
      </c>
      <c r="BH4356">
        <v>10414</v>
      </c>
      <c r="BI4356">
        <v>238.11063308583692</v>
      </c>
      <c r="BJ4356">
        <v>444.71938847038103</v>
      </c>
      <c r="BK4356">
        <v>22.141274088265213</v>
      </c>
      <c r="BL4356" t="s">
        <v>736</v>
      </c>
    </row>
    <row r="4357" spans="1:64">
      <c r="A4357" t="s">
        <v>5538</v>
      </c>
      <c r="B4357" t="s">
        <v>5528</v>
      </c>
      <c r="C4357" t="s">
        <v>736</v>
      </c>
      <c r="D4357" t="s">
        <v>929</v>
      </c>
      <c r="E4357">
        <v>2024</v>
      </c>
      <c r="F4357">
        <v>1132.8900000000001</v>
      </c>
      <c r="G4357">
        <v>192.67</v>
      </c>
      <c r="H4357">
        <v>274074</v>
      </c>
      <c r="I4357">
        <v>1879.3523178435298</v>
      </c>
      <c r="J4357">
        <v>9</v>
      </c>
      <c r="K4357">
        <v>10</v>
      </c>
      <c r="L4357">
        <v>6220</v>
      </c>
      <c r="M4357">
        <v>6.22</v>
      </c>
      <c r="N4357">
        <v>36.809960000000004</v>
      </c>
      <c r="O4357">
        <v>1.9586513742265068</v>
      </c>
      <c r="P4357">
        <v>2</v>
      </c>
      <c r="Q4357">
        <v>2</v>
      </c>
      <c r="R4357">
        <v>312</v>
      </c>
      <c r="S4357">
        <v>0.312</v>
      </c>
      <c r="T4357">
        <v>2</v>
      </c>
      <c r="U4357">
        <v>0.10641964154410961</v>
      </c>
      <c r="V4357">
        <v>0</v>
      </c>
      <c r="W4357">
        <v>0</v>
      </c>
      <c r="X4357">
        <v>0</v>
      </c>
      <c r="Y4357">
        <v>0</v>
      </c>
      <c r="Z4357">
        <v>0</v>
      </c>
      <c r="AA4357">
        <v>0</v>
      </c>
      <c r="AB4357">
        <v>6</v>
      </c>
      <c r="AC4357">
        <v>10</v>
      </c>
      <c r="AD4357">
        <v>1383.7575107296138</v>
      </c>
      <c r="AE4357">
        <v>1.3837575107296138</v>
      </c>
      <c r="AF4357">
        <v>4.7675011859999996</v>
      </c>
      <c r="AG4357">
        <v>0.25367788363761867</v>
      </c>
      <c r="AH4357">
        <v>33</v>
      </c>
      <c r="AI4357">
        <v>2442.3499999999995</v>
      </c>
      <c r="AJ4357">
        <v>2.4423499999999989</v>
      </c>
      <c r="AK4357">
        <v>2.2028624649201247</v>
      </c>
      <c r="AL4357">
        <v>0.11721391694388671</v>
      </c>
      <c r="AM4357">
        <v>10628</v>
      </c>
      <c r="AN4357">
        <v>155341.50699999987</v>
      </c>
      <c r="AO4357">
        <v>155.3415069999993</v>
      </c>
      <c r="AP4357">
        <v>140.10931071076124</v>
      </c>
      <c r="AQ4357">
        <v>7.4551913114157449</v>
      </c>
      <c r="AR4357">
        <v>13994</v>
      </c>
      <c r="AS4357">
        <v>160630.8229999982</v>
      </c>
      <c r="AT4357">
        <v>160.6308229999986</v>
      </c>
      <c r="AU4357">
        <v>144.87997653731674</v>
      </c>
      <c r="AV4357">
        <v>7.7090375850101296</v>
      </c>
      <c r="AW4357">
        <v>17</v>
      </c>
      <c r="AX4357">
        <v>17</v>
      </c>
      <c r="AY4357">
        <v>133</v>
      </c>
      <c r="AZ4357">
        <v>0.13300000000000006</v>
      </c>
      <c r="BA4357">
        <v>0.31193480000000001</v>
      </c>
      <c r="BB4357">
        <v>1.659799480056676E-2</v>
      </c>
      <c r="BC4357">
        <v>46</v>
      </c>
      <c r="BD4357">
        <v>106458.6</v>
      </c>
      <c r="BE4357">
        <v>106.45860000000002</v>
      </c>
      <c r="BF4357">
        <v>237.18858168857187</v>
      </c>
      <c r="BG4357">
        <v>12.620761920826789</v>
      </c>
      <c r="BH4357">
        <v>14074</v>
      </c>
      <c r="BI4357">
        <v>275.13818051072826</v>
      </c>
      <c r="BJ4357">
        <v>425.95795421188859</v>
      </c>
      <c r="BK4357">
        <v>22.665146400045717</v>
      </c>
      <c r="BL4357" t="s">
        <v>736</v>
      </c>
    </row>
    <row r="4358" spans="1:64">
      <c r="A4358" t="s">
        <v>5539</v>
      </c>
      <c r="B4358" t="s">
        <v>5540</v>
      </c>
      <c r="C4358" t="s">
        <v>737</v>
      </c>
      <c r="D4358" t="s">
        <v>942</v>
      </c>
      <c r="E4358">
        <v>2012</v>
      </c>
      <c r="F4358" s="23">
        <v>275.52</v>
      </c>
      <c r="G4358" s="23">
        <v>27.17</v>
      </c>
      <c r="H4358" s="22">
        <v>19472</v>
      </c>
      <c r="I4358" s="34">
        <v>158.011978</v>
      </c>
      <c r="J4358" s="22">
        <v>0</v>
      </c>
      <c r="K4358" s="22" t="s">
        <v>782</v>
      </c>
      <c r="L4358" s="23">
        <v>0</v>
      </c>
      <c r="M4358" s="23">
        <v>0</v>
      </c>
      <c r="N4358" s="23">
        <v>0</v>
      </c>
      <c r="O4358" s="14">
        <v>0</v>
      </c>
      <c r="P4358" s="22">
        <v>0</v>
      </c>
      <c r="Q4358" s="22" t="s">
        <v>782</v>
      </c>
      <c r="R4358" s="23">
        <v>0</v>
      </c>
      <c r="S4358" s="23">
        <v>0</v>
      </c>
      <c r="T4358" s="23">
        <v>0</v>
      </c>
      <c r="U4358" s="14">
        <v>0</v>
      </c>
      <c r="V4358" s="22">
        <v>0</v>
      </c>
      <c r="W4358" s="22" t="s">
        <v>782</v>
      </c>
      <c r="X4358" s="23">
        <v>0</v>
      </c>
      <c r="Y4358" s="23">
        <v>0</v>
      </c>
      <c r="Z4358" s="23">
        <v>0</v>
      </c>
      <c r="AA4358" s="14">
        <v>0</v>
      </c>
      <c r="AB4358" s="22">
        <v>0</v>
      </c>
      <c r="AC4358" s="22" t="s">
        <v>782</v>
      </c>
      <c r="AD4358" s="23">
        <v>0</v>
      </c>
      <c r="AE4358" s="23">
        <v>0</v>
      </c>
      <c r="AF4358" s="23">
        <v>0</v>
      </c>
      <c r="AG4358" s="14">
        <v>0</v>
      </c>
      <c r="AH4358" s="22" t="s">
        <v>782</v>
      </c>
      <c r="AI4358" s="23" t="s">
        <v>782</v>
      </c>
      <c r="AJ4358" s="23" t="s">
        <v>782</v>
      </c>
      <c r="AK4358" s="23" t="s">
        <v>782</v>
      </c>
      <c r="AL4358" s="14" t="s">
        <v>782</v>
      </c>
      <c r="AM4358" s="22" t="s">
        <v>782</v>
      </c>
      <c r="AN4358" s="23" t="s">
        <v>782</v>
      </c>
      <c r="AO4358" s="23" t="s">
        <v>782</v>
      </c>
      <c r="AP4358" s="23" t="s">
        <v>782</v>
      </c>
      <c r="AQ4358" s="14" t="s">
        <v>782</v>
      </c>
      <c r="AR4358" s="22">
        <v>324</v>
      </c>
      <c r="AS4358" s="23">
        <v>3823.7149999999997</v>
      </c>
      <c r="AT4358" s="23">
        <v>3.8237149999999995</v>
      </c>
      <c r="AU4358" s="23">
        <v>3.2014960000000001</v>
      </c>
      <c r="AV4358" s="14">
        <v>2.0261096915070578</v>
      </c>
      <c r="AW4358" s="22">
        <v>1</v>
      </c>
      <c r="AX4358" s="22" t="s">
        <v>782</v>
      </c>
      <c r="AY4358" s="23">
        <v>6.3</v>
      </c>
      <c r="AZ4358" s="23">
        <v>6.3E-3</v>
      </c>
      <c r="BA4358" s="23">
        <v>1.6544E-2</v>
      </c>
      <c r="BB4358" s="14">
        <v>1.0470092336923977E-2</v>
      </c>
      <c r="BC4358" s="22">
        <v>4</v>
      </c>
      <c r="BD4358" s="23">
        <v>5400</v>
      </c>
      <c r="BE4358" s="23">
        <v>5.4</v>
      </c>
      <c r="BF4358" s="23">
        <v>8.623800000000001</v>
      </c>
      <c r="BG4358" s="14">
        <v>5.4576875178412116</v>
      </c>
      <c r="BH4358" s="22">
        <v>329</v>
      </c>
      <c r="BI4358" s="23">
        <v>9.2300149999999999</v>
      </c>
      <c r="BJ4358" s="23">
        <v>11.841839999999999</v>
      </c>
      <c r="BK4358" s="14">
        <v>7.4942673016851931</v>
      </c>
      <c r="BL4358" t="s">
        <v>737</v>
      </c>
    </row>
    <row r="4359" spans="1:64">
      <c r="A4359" t="s">
        <v>5541</v>
      </c>
      <c r="B4359" t="s">
        <v>5540</v>
      </c>
      <c r="C4359" t="s">
        <v>737</v>
      </c>
      <c r="D4359" t="s">
        <v>942</v>
      </c>
      <c r="E4359">
        <v>2015</v>
      </c>
      <c r="F4359" s="23">
        <v>275.52</v>
      </c>
      <c r="G4359" s="23">
        <v>27.91</v>
      </c>
      <c r="H4359" s="22">
        <v>19774</v>
      </c>
      <c r="I4359" s="34">
        <v>158.99137764173892</v>
      </c>
      <c r="J4359" s="13">
        <v>0</v>
      </c>
      <c r="K4359" s="13">
        <v>0</v>
      </c>
      <c r="L4359" s="19">
        <v>0</v>
      </c>
      <c r="M4359" s="35">
        <v>0</v>
      </c>
      <c r="N4359" s="19">
        <v>0</v>
      </c>
      <c r="O4359" s="17">
        <v>0</v>
      </c>
      <c r="P4359" s="36">
        <v>0</v>
      </c>
      <c r="Q4359" s="37">
        <v>0</v>
      </c>
      <c r="R4359" s="38">
        <v>0</v>
      </c>
      <c r="S4359" s="27">
        <v>0</v>
      </c>
      <c r="T4359" s="23">
        <v>0</v>
      </c>
      <c r="U4359" s="17">
        <v>0</v>
      </c>
      <c r="V4359" s="22">
        <v>0</v>
      </c>
      <c r="W4359" s="22">
        <v>0</v>
      </c>
      <c r="X4359" s="23">
        <v>0</v>
      </c>
      <c r="Y4359" s="27">
        <v>0</v>
      </c>
      <c r="Z4359" s="27">
        <v>0</v>
      </c>
      <c r="AA4359" s="14">
        <v>0</v>
      </c>
      <c r="AB4359" s="39">
        <v>1</v>
      </c>
      <c r="AC4359" s="22" t="s">
        <v>782</v>
      </c>
      <c r="AD4359" s="23">
        <v>0</v>
      </c>
      <c r="AE4359" s="23">
        <v>0</v>
      </c>
      <c r="AF4359" s="23">
        <v>0.29399999999999998</v>
      </c>
      <c r="AG4359" s="14">
        <v>0.18491568810887399</v>
      </c>
      <c r="AH4359" s="22" t="s">
        <v>782</v>
      </c>
      <c r="AI4359" s="23" t="s">
        <v>782</v>
      </c>
      <c r="AJ4359" s="23" t="s">
        <v>782</v>
      </c>
      <c r="AK4359" s="23" t="s">
        <v>782</v>
      </c>
      <c r="AL4359" s="14" t="s">
        <v>782</v>
      </c>
      <c r="AM4359" s="22" t="s">
        <v>782</v>
      </c>
      <c r="AN4359" s="23" t="s">
        <v>782</v>
      </c>
      <c r="AO4359" s="23" t="s">
        <v>782</v>
      </c>
      <c r="AP4359" s="23" t="s">
        <v>782</v>
      </c>
      <c r="AQ4359" s="14" t="s">
        <v>782</v>
      </c>
      <c r="AR4359" s="40">
        <v>388</v>
      </c>
      <c r="AS4359" s="41">
        <v>4386.1149999999989</v>
      </c>
      <c r="AT4359" s="23">
        <v>4.3861149999999984</v>
      </c>
      <c r="AU4359" s="23">
        <v>3.8955840587239514</v>
      </c>
      <c r="AV4359" s="14">
        <v>2.450185737431632</v>
      </c>
      <c r="AW4359" s="22">
        <v>1</v>
      </c>
      <c r="AX4359" s="22" t="s">
        <v>782</v>
      </c>
      <c r="AY4359" s="23">
        <v>4</v>
      </c>
      <c r="AZ4359" s="23">
        <v>4.0000000000000001E-3</v>
      </c>
      <c r="BA4359" s="23">
        <v>1.0422976615922492E-2</v>
      </c>
      <c r="BB4359" s="14">
        <v>6.5556867111428935E-3</v>
      </c>
      <c r="BC4359" s="42">
        <v>5</v>
      </c>
      <c r="BD4359" s="43">
        <v>5407.6</v>
      </c>
      <c r="BE4359" s="44">
        <v>5.4076000000000004</v>
      </c>
      <c r="BF4359" s="23">
        <v>8.5818611999999987</v>
      </c>
      <c r="BG4359" s="14">
        <v>5.397689690655942</v>
      </c>
      <c r="BH4359" s="22">
        <v>395</v>
      </c>
      <c r="BI4359" s="23">
        <v>9.7977149999999984</v>
      </c>
      <c r="BJ4359" s="23">
        <v>12.781868235339873</v>
      </c>
      <c r="BK4359" s="14">
        <v>8.0393468029075894</v>
      </c>
      <c r="BL4359" t="s">
        <v>737</v>
      </c>
    </row>
    <row r="4360" spans="1:64">
      <c r="A4360" t="s">
        <v>5542</v>
      </c>
      <c r="B4360" t="s">
        <v>5540</v>
      </c>
      <c r="C4360" t="s">
        <v>737</v>
      </c>
      <c r="D4360" t="s">
        <v>942</v>
      </c>
      <c r="E4360">
        <v>2016</v>
      </c>
      <c r="F4360" s="23">
        <v>275.52</v>
      </c>
      <c r="G4360" s="23">
        <v>28.21</v>
      </c>
      <c r="H4360" s="22">
        <v>19261</v>
      </c>
      <c r="I4360" s="34">
        <v>168.1267196536613</v>
      </c>
      <c r="J4360" s="13">
        <v>0</v>
      </c>
      <c r="K4360" s="13">
        <v>0</v>
      </c>
      <c r="L4360" s="19">
        <v>0</v>
      </c>
      <c r="M4360" s="35">
        <v>0</v>
      </c>
      <c r="N4360" s="19">
        <v>0</v>
      </c>
      <c r="O4360" s="17">
        <v>0</v>
      </c>
      <c r="P4360" s="13">
        <v>0</v>
      </c>
      <c r="Q4360" s="13">
        <v>0</v>
      </c>
      <c r="R4360" s="19">
        <v>0</v>
      </c>
      <c r="S4360" s="27">
        <v>0</v>
      </c>
      <c r="T4360" s="19">
        <v>0</v>
      </c>
      <c r="U4360" s="17">
        <v>0</v>
      </c>
      <c r="V4360" s="13">
        <v>0</v>
      </c>
      <c r="W4360" s="13">
        <v>0</v>
      </c>
      <c r="X4360" s="19">
        <v>0</v>
      </c>
      <c r="Y4360" s="27">
        <v>0</v>
      </c>
      <c r="Z4360" s="19">
        <v>0</v>
      </c>
      <c r="AA4360" s="14">
        <v>0</v>
      </c>
      <c r="AB4360" s="13">
        <v>1</v>
      </c>
      <c r="AC4360" s="22" t="s">
        <v>782</v>
      </c>
      <c r="AD4360" s="19">
        <v>0</v>
      </c>
      <c r="AE4360" s="23">
        <v>0</v>
      </c>
      <c r="AF4360" s="19">
        <v>0.26669999999999999</v>
      </c>
      <c r="AG4360" s="14">
        <v>0.158630347721884</v>
      </c>
      <c r="AH4360" s="22" t="s">
        <v>782</v>
      </c>
      <c r="AI4360" s="23" t="s">
        <v>782</v>
      </c>
      <c r="AJ4360" s="23" t="s">
        <v>782</v>
      </c>
      <c r="AK4360" s="23" t="s">
        <v>782</v>
      </c>
      <c r="AL4360" s="14" t="s">
        <v>782</v>
      </c>
      <c r="AM4360" s="22" t="s">
        <v>782</v>
      </c>
      <c r="AN4360" s="23" t="s">
        <v>782</v>
      </c>
      <c r="AO4360" s="23" t="s">
        <v>782</v>
      </c>
      <c r="AP4360" s="23" t="s">
        <v>782</v>
      </c>
      <c r="AQ4360" s="14" t="s">
        <v>782</v>
      </c>
      <c r="AR4360" s="13">
        <v>395</v>
      </c>
      <c r="AS4360" s="19">
        <v>4449.4550000000008</v>
      </c>
      <c r="AT4360" s="23">
        <v>4.4494550000000013</v>
      </c>
      <c r="AU4360" s="19">
        <v>3.9511160400000063</v>
      </c>
      <c r="AV4360" s="14">
        <v>2.3500821571605339</v>
      </c>
      <c r="AW4360" s="13">
        <v>1</v>
      </c>
      <c r="AX4360" s="22" t="s">
        <v>782</v>
      </c>
      <c r="AY4360" s="19">
        <v>4</v>
      </c>
      <c r="AZ4360" s="23">
        <v>4.0000000000000001E-3</v>
      </c>
      <c r="BA4360" s="19">
        <v>1.4286270879E-2</v>
      </c>
      <c r="BB4360" s="14">
        <v>8.4973232740337291E-3</v>
      </c>
      <c r="BC4360" s="13">
        <v>5</v>
      </c>
      <c r="BD4360" s="19">
        <v>5407.6</v>
      </c>
      <c r="BE4360" s="44">
        <v>5.4076000000000004</v>
      </c>
      <c r="BF4360" s="19">
        <v>8.6954207999999991</v>
      </c>
      <c r="BG4360" s="14">
        <v>5.1719446010202574</v>
      </c>
      <c r="BH4360" s="22">
        <v>402</v>
      </c>
      <c r="BI4360" s="23">
        <v>9.8610550000000003</v>
      </c>
      <c r="BJ4360" s="23">
        <v>12.927523110879005</v>
      </c>
      <c r="BK4360" s="14">
        <v>7.6891544291767087</v>
      </c>
      <c r="BL4360" t="s">
        <v>737</v>
      </c>
    </row>
    <row r="4361" spans="1:64">
      <c r="A4361" t="s">
        <v>5543</v>
      </c>
      <c r="B4361" t="s">
        <v>5540</v>
      </c>
      <c r="C4361" t="s">
        <v>737</v>
      </c>
      <c r="D4361" t="s">
        <v>942</v>
      </c>
      <c r="E4361">
        <v>2017</v>
      </c>
      <c r="F4361" s="23">
        <v>275.52</v>
      </c>
      <c r="G4361" s="23">
        <v>28.24</v>
      </c>
      <c r="H4361" s="22">
        <v>19497</v>
      </c>
      <c r="I4361" s="34">
        <v>153.14913901381044</v>
      </c>
      <c r="J4361" s="13">
        <v>0</v>
      </c>
      <c r="K4361" s="13">
        <v>0</v>
      </c>
      <c r="L4361" s="19">
        <v>0</v>
      </c>
      <c r="M4361" s="19">
        <v>0</v>
      </c>
      <c r="N4361" s="19">
        <v>0</v>
      </c>
      <c r="O4361" s="17">
        <v>0</v>
      </c>
      <c r="P4361" s="13">
        <v>0</v>
      </c>
      <c r="Q4361" s="13">
        <v>0</v>
      </c>
      <c r="R4361" s="19">
        <v>0</v>
      </c>
      <c r="S4361" s="19">
        <v>0</v>
      </c>
      <c r="T4361" s="19">
        <v>0</v>
      </c>
      <c r="U4361" s="17">
        <v>0</v>
      </c>
      <c r="V4361" s="13">
        <v>0</v>
      </c>
      <c r="W4361" s="13">
        <v>0</v>
      </c>
      <c r="X4361" s="19">
        <v>0</v>
      </c>
      <c r="Y4361" s="19">
        <v>0</v>
      </c>
      <c r="Z4361" s="19">
        <v>0</v>
      </c>
      <c r="AA4361" s="14">
        <v>0</v>
      </c>
      <c r="AB4361" s="13">
        <v>1</v>
      </c>
      <c r="AC4361" s="22" t="s">
        <v>782</v>
      </c>
      <c r="AD4361" s="19">
        <v>0</v>
      </c>
      <c r="AE4361" s="19">
        <v>0</v>
      </c>
      <c r="AF4361" s="19">
        <v>0.35831879999999999</v>
      </c>
      <c r="AG4361" s="14">
        <v>0.23396723109732148</v>
      </c>
      <c r="AH4361" s="22" t="s">
        <v>782</v>
      </c>
      <c r="AI4361" s="23" t="s">
        <v>782</v>
      </c>
      <c r="AJ4361" s="23" t="s">
        <v>782</v>
      </c>
      <c r="AK4361" s="23" t="s">
        <v>782</v>
      </c>
      <c r="AL4361" s="14" t="s">
        <v>782</v>
      </c>
      <c r="AM4361" s="22" t="s">
        <v>782</v>
      </c>
      <c r="AN4361" s="23" t="s">
        <v>782</v>
      </c>
      <c r="AO4361" s="23" t="s">
        <v>782</v>
      </c>
      <c r="AP4361" s="23" t="s">
        <v>782</v>
      </c>
      <c r="AQ4361" s="14" t="s">
        <v>782</v>
      </c>
      <c r="AR4361" s="13">
        <v>415</v>
      </c>
      <c r="AS4361" s="19">
        <v>4651.545000000001</v>
      </c>
      <c r="AT4361" s="19">
        <v>4.6515449999999996</v>
      </c>
      <c r="AU4361" s="19">
        <v>4.130571960000009</v>
      </c>
      <c r="AV4361" s="14">
        <v>2.6970912057347767</v>
      </c>
      <c r="AW4361" s="13">
        <v>1</v>
      </c>
      <c r="AX4361" s="22" t="s">
        <v>782</v>
      </c>
      <c r="AY4361" s="19">
        <v>4</v>
      </c>
      <c r="AZ4361" s="19">
        <v>4.0000000000000001E-3</v>
      </c>
      <c r="BA4361" s="19">
        <v>6.4320000000000002E-3</v>
      </c>
      <c r="BB4361" s="14">
        <v>4.1998277244118141E-3</v>
      </c>
      <c r="BC4361" s="13">
        <v>5</v>
      </c>
      <c r="BD4361" s="19">
        <v>5407.6</v>
      </c>
      <c r="BE4361" s="19">
        <v>5.4076000000000004</v>
      </c>
      <c r="BF4361" s="19">
        <v>8.6954207999999991</v>
      </c>
      <c r="BG4361" s="14">
        <v>5.6777471006323301</v>
      </c>
      <c r="BH4361" s="22">
        <v>422</v>
      </c>
      <c r="BI4361" s="23">
        <v>10.063144999999999</v>
      </c>
      <c r="BJ4361" s="23">
        <v>13.190743560000008</v>
      </c>
      <c r="BK4361" s="14">
        <v>8.6130053651888385</v>
      </c>
      <c r="BL4361" t="s">
        <v>737</v>
      </c>
    </row>
    <row r="4362" spans="1:64">
      <c r="A4362" t="s">
        <v>5544</v>
      </c>
      <c r="B4362" t="s">
        <v>5540</v>
      </c>
      <c r="C4362" t="s">
        <v>737</v>
      </c>
      <c r="D4362" t="s">
        <v>942</v>
      </c>
      <c r="E4362">
        <v>2018</v>
      </c>
      <c r="F4362" s="23">
        <v>275.52</v>
      </c>
      <c r="G4362" s="23">
        <v>28.25</v>
      </c>
      <c r="H4362" s="22">
        <v>19446</v>
      </c>
      <c r="I4362" s="34">
        <v>153.16002381402464</v>
      </c>
      <c r="J4362" s="13">
        <v>0</v>
      </c>
      <c r="K4362" s="13">
        <v>0</v>
      </c>
      <c r="L4362" s="19">
        <v>0</v>
      </c>
      <c r="M4362" s="19">
        <v>0</v>
      </c>
      <c r="N4362" s="19">
        <v>0</v>
      </c>
      <c r="O4362" s="17">
        <v>0</v>
      </c>
      <c r="P4362" s="13">
        <v>0</v>
      </c>
      <c r="Q4362" s="13">
        <v>0</v>
      </c>
      <c r="R4362" s="19">
        <v>0</v>
      </c>
      <c r="S4362" s="19">
        <v>0</v>
      </c>
      <c r="T4362" s="19">
        <v>0</v>
      </c>
      <c r="U4362" s="17">
        <v>0</v>
      </c>
      <c r="V4362" s="13">
        <v>0</v>
      </c>
      <c r="W4362" s="13">
        <v>0</v>
      </c>
      <c r="X4362" s="19">
        <v>0</v>
      </c>
      <c r="Y4362" s="19">
        <v>0</v>
      </c>
      <c r="Z4362" s="19">
        <v>0</v>
      </c>
      <c r="AA4362" s="14">
        <v>0</v>
      </c>
      <c r="AB4362" s="13">
        <v>1</v>
      </c>
      <c r="AC4362" s="22" t="s">
        <v>782</v>
      </c>
      <c r="AD4362" s="19">
        <v>0</v>
      </c>
      <c r="AE4362" s="19">
        <v>0</v>
      </c>
      <c r="AF4362" s="19">
        <v>0.355215</v>
      </c>
      <c r="AG4362" s="14">
        <v>0.23192409556642646</v>
      </c>
      <c r="AH4362" s="22" t="s">
        <v>782</v>
      </c>
      <c r="AI4362" s="23" t="s">
        <v>782</v>
      </c>
      <c r="AJ4362" s="23" t="s">
        <v>782</v>
      </c>
      <c r="AK4362" s="23" t="s">
        <v>782</v>
      </c>
      <c r="AL4362" s="14" t="s">
        <v>782</v>
      </c>
      <c r="AM4362" s="22" t="s">
        <v>782</v>
      </c>
      <c r="AN4362" s="23" t="s">
        <v>782</v>
      </c>
      <c r="AO4362" s="23" t="s">
        <v>782</v>
      </c>
      <c r="AP4362" s="23" t="s">
        <v>782</v>
      </c>
      <c r="AQ4362" s="14" t="s">
        <v>782</v>
      </c>
      <c r="AR4362" s="13">
        <v>435</v>
      </c>
      <c r="AS4362" s="19">
        <v>5248.6800000000012</v>
      </c>
      <c r="AT4362" s="19">
        <v>5.2486799999999993</v>
      </c>
      <c r="AU4362" s="19">
        <v>4.6608278400000076</v>
      </c>
      <c r="AV4362" s="14">
        <v>3.0431098950855757</v>
      </c>
      <c r="AW4362" s="13">
        <v>1</v>
      </c>
      <c r="AX4362" s="22" t="s">
        <v>782</v>
      </c>
      <c r="AY4362" s="19">
        <v>4</v>
      </c>
      <c r="AZ4362" s="19">
        <v>4.0000000000000001E-3</v>
      </c>
      <c r="BA4362" s="19">
        <v>1.4286E-2</v>
      </c>
      <c r="BB4362" s="14">
        <v>9.3274992026293035E-3</v>
      </c>
      <c r="BC4362" s="13">
        <v>5</v>
      </c>
      <c r="BD4362" s="19">
        <v>5407.6</v>
      </c>
      <c r="BE4362" s="19">
        <v>5.4076000000000004</v>
      </c>
      <c r="BF4362" s="19">
        <v>8.6954207999999991</v>
      </c>
      <c r="BG4362" s="14">
        <v>5.6773435936249648</v>
      </c>
      <c r="BH4362" s="22">
        <v>442</v>
      </c>
      <c r="BI4362" s="23">
        <v>10.66028</v>
      </c>
      <c r="BJ4362" s="23">
        <v>13.725749640000005</v>
      </c>
      <c r="BK4362" s="14">
        <v>8.9617050834795968</v>
      </c>
      <c r="BL4362" t="s">
        <v>737</v>
      </c>
    </row>
    <row r="4363" spans="1:64">
      <c r="A4363" t="s">
        <v>5545</v>
      </c>
      <c r="B4363" t="s">
        <v>5540</v>
      </c>
      <c r="C4363" t="s">
        <v>737</v>
      </c>
      <c r="D4363" t="s">
        <v>942</v>
      </c>
      <c r="E4363">
        <v>2019</v>
      </c>
      <c r="F4363" s="23">
        <v>275.52</v>
      </c>
      <c r="G4363" s="23">
        <v>28.27</v>
      </c>
      <c r="H4363" s="22">
        <v>18914</v>
      </c>
      <c r="I4363" s="34">
        <v>155.93538289458709</v>
      </c>
      <c r="J4363" s="22">
        <v>0</v>
      </c>
      <c r="K4363" s="22">
        <v>0</v>
      </c>
      <c r="L4363" s="23">
        <v>0</v>
      </c>
      <c r="M4363" s="23">
        <v>0</v>
      </c>
      <c r="N4363" s="23">
        <v>0</v>
      </c>
      <c r="O4363" s="14">
        <v>0</v>
      </c>
      <c r="P4363" s="22">
        <v>0</v>
      </c>
      <c r="Q4363" s="22">
        <v>0</v>
      </c>
      <c r="R4363" s="23">
        <v>0</v>
      </c>
      <c r="S4363" s="23">
        <v>0</v>
      </c>
      <c r="T4363" s="23">
        <v>0</v>
      </c>
      <c r="U4363" s="14">
        <v>0</v>
      </c>
      <c r="V4363" s="22">
        <v>0</v>
      </c>
      <c r="W4363" s="22">
        <v>0</v>
      </c>
      <c r="X4363" s="23">
        <v>0</v>
      </c>
      <c r="Y4363" s="23">
        <v>0</v>
      </c>
      <c r="Z4363" s="23">
        <v>0</v>
      </c>
      <c r="AA4363" s="14">
        <v>0</v>
      </c>
      <c r="AB4363" s="22">
        <v>1</v>
      </c>
      <c r="AC4363" s="22">
        <v>1</v>
      </c>
      <c r="AD4363" s="23">
        <v>211.850643776824</v>
      </c>
      <c r="AE4363" s="23">
        <v>0.211850643776824</v>
      </c>
      <c r="AF4363" s="23">
        <v>0.29616719999999996</v>
      </c>
      <c r="AG4363" s="14">
        <v>0.18992944032478509</v>
      </c>
      <c r="AH4363" s="22">
        <v>0</v>
      </c>
      <c r="AI4363" s="23">
        <v>0</v>
      </c>
      <c r="AJ4363" s="23">
        <v>0</v>
      </c>
      <c r="AK4363" s="23">
        <v>0</v>
      </c>
      <c r="AL4363" s="14">
        <v>0</v>
      </c>
      <c r="AM4363" s="22">
        <v>462</v>
      </c>
      <c r="AN4363" s="23">
        <v>5620.2750000000024</v>
      </c>
      <c r="AO4363" s="23">
        <v>5.6202750000000004</v>
      </c>
      <c r="AP4363" s="23">
        <v>4.9908042000000075</v>
      </c>
      <c r="AQ4363" s="14">
        <v>3.2005591722398306</v>
      </c>
      <c r="AR4363" s="22">
        <v>462</v>
      </c>
      <c r="AS4363" s="23">
        <v>5620.2750000000024</v>
      </c>
      <c r="AT4363" s="23">
        <v>5.6202750000000004</v>
      </c>
      <c r="AU4363" s="23">
        <v>4.9908042000000075</v>
      </c>
      <c r="AV4363" s="14">
        <v>3.2005591722398306</v>
      </c>
      <c r="AW4363" s="22">
        <v>1</v>
      </c>
      <c r="AX4363" s="22" t="s">
        <v>782</v>
      </c>
      <c r="AY4363" s="23">
        <v>4</v>
      </c>
      <c r="AZ4363" s="23">
        <v>4.0000000000000001E-3</v>
      </c>
      <c r="BA4363" s="23">
        <v>1.4286E-2</v>
      </c>
      <c r="BB4363" s="14">
        <v>9.1614871075523571E-3</v>
      </c>
      <c r="BC4363" s="22">
        <v>5</v>
      </c>
      <c r="BD4363" s="23">
        <v>5407.6</v>
      </c>
      <c r="BE4363" s="23">
        <v>5.4076000000000004</v>
      </c>
      <c r="BF4363" s="23">
        <v>9.0260396188097403</v>
      </c>
      <c r="BG4363" s="14">
        <v>5.7883204255902436</v>
      </c>
      <c r="BH4363" s="22">
        <v>469</v>
      </c>
      <c r="BI4363" s="23">
        <v>11.243725643776823</v>
      </c>
      <c r="BJ4363" s="23">
        <v>14.327297018809748</v>
      </c>
      <c r="BK4363" s="14">
        <v>9.1879705252624113</v>
      </c>
      <c r="BL4363" t="s">
        <v>737</v>
      </c>
    </row>
    <row r="4364" spans="1:64">
      <c r="A4364" t="s">
        <v>5546</v>
      </c>
      <c r="B4364" t="s">
        <v>5540</v>
      </c>
      <c r="C4364" t="s">
        <v>737</v>
      </c>
      <c r="D4364" t="s">
        <v>942</v>
      </c>
      <c r="E4364">
        <v>2020</v>
      </c>
      <c r="F4364" s="23">
        <v>275.52</v>
      </c>
      <c r="G4364" s="23">
        <v>28.24</v>
      </c>
      <c r="H4364" s="22">
        <v>18847</v>
      </c>
      <c r="I4364" s="34">
        <v>152.3002150858899</v>
      </c>
      <c r="J4364" s="22">
        <v>0</v>
      </c>
      <c r="K4364" s="22">
        <v>0</v>
      </c>
      <c r="L4364" s="23">
        <v>0</v>
      </c>
      <c r="M4364" s="23">
        <v>0</v>
      </c>
      <c r="N4364" s="23">
        <v>0</v>
      </c>
      <c r="O4364" s="14">
        <v>0</v>
      </c>
      <c r="P4364" s="22">
        <v>0</v>
      </c>
      <c r="Q4364" s="22">
        <v>0</v>
      </c>
      <c r="R4364" s="23">
        <v>0</v>
      </c>
      <c r="S4364" s="23">
        <v>0</v>
      </c>
      <c r="T4364" s="23">
        <v>0</v>
      </c>
      <c r="U4364" s="14">
        <v>0</v>
      </c>
      <c r="V4364" s="22">
        <v>0</v>
      </c>
      <c r="W4364" s="22">
        <v>0</v>
      </c>
      <c r="X4364" s="23">
        <v>0</v>
      </c>
      <c r="Y4364" s="23">
        <v>0</v>
      </c>
      <c r="Z4364" s="23">
        <v>0</v>
      </c>
      <c r="AA4364" s="14">
        <v>0</v>
      </c>
      <c r="AB4364" s="22">
        <v>1</v>
      </c>
      <c r="AC4364" s="22">
        <v>1</v>
      </c>
      <c r="AD4364" s="23">
        <v>248.280686695279</v>
      </c>
      <c r="AE4364" s="23">
        <v>0.248280686695279</v>
      </c>
      <c r="AF4364" s="23">
        <v>0.34709640000000003</v>
      </c>
      <c r="AG4364" s="14">
        <v>0.2279027641584449</v>
      </c>
      <c r="AH4364" s="22">
        <v>0</v>
      </c>
      <c r="AI4364" s="23">
        <v>0</v>
      </c>
      <c r="AJ4364" s="23">
        <v>0</v>
      </c>
      <c r="AK4364" s="23">
        <v>0</v>
      </c>
      <c r="AL4364" s="14">
        <v>0</v>
      </c>
      <c r="AM4364" s="22">
        <v>517</v>
      </c>
      <c r="AN4364" s="23">
        <v>6316.5310000000018</v>
      </c>
      <c r="AO4364" s="23">
        <v>6.3165310000000012</v>
      </c>
      <c r="AP4364" s="23">
        <v>5.6090795280000059</v>
      </c>
      <c r="AQ4364" s="14">
        <v>3.682909787643279</v>
      </c>
      <c r="AR4364" s="22">
        <v>517</v>
      </c>
      <c r="AS4364" s="23">
        <v>6316.5310000000018</v>
      </c>
      <c r="AT4364" s="23">
        <v>6.3165310000000012</v>
      </c>
      <c r="AU4364" s="23">
        <v>5.6090795280000059</v>
      </c>
      <c r="AV4364" s="14">
        <v>3.682909787643279</v>
      </c>
      <c r="AW4364" s="22">
        <v>1</v>
      </c>
      <c r="AX4364" s="22">
        <v>1</v>
      </c>
      <c r="AY4364" s="23">
        <v>4</v>
      </c>
      <c r="AZ4364" s="23">
        <v>4.0000000000000001E-3</v>
      </c>
      <c r="BA4364" s="23">
        <v>1.4286E-2</v>
      </c>
      <c r="BB4364" s="14">
        <v>9.3801574685520913E-3</v>
      </c>
      <c r="BC4364" s="22">
        <v>5</v>
      </c>
      <c r="BD4364" s="23">
        <v>5407.6</v>
      </c>
      <c r="BE4364" s="23">
        <v>5.4075999999999995</v>
      </c>
      <c r="BF4364" s="23">
        <v>9.026039618809742</v>
      </c>
      <c r="BG4364" s="14">
        <v>5.9264785763562413</v>
      </c>
      <c r="BH4364" s="22">
        <v>524</v>
      </c>
      <c r="BI4364" s="23">
        <v>11.976411686695281</v>
      </c>
      <c r="BJ4364" s="23">
        <v>14.996501546809748</v>
      </c>
      <c r="BK4364" s="14">
        <v>9.8466712856265186</v>
      </c>
      <c r="BL4364" t="s">
        <v>737</v>
      </c>
    </row>
    <row r="4365" spans="1:64">
      <c r="A4365" t="s">
        <v>5547</v>
      </c>
      <c r="B4365" t="s">
        <v>5540</v>
      </c>
      <c r="C4365" t="s">
        <v>737</v>
      </c>
      <c r="D4365" t="s">
        <v>942</v>
      </c>
      <c r="E4365">
        <v>2021</v>
      </c>
      <c r="F4365" s="23">
        <v>275.52</v>
      </c>
      <c r="G4365" s="23">
        <v>28.25</v>
      </c>
      <c r="H4365" s="22">
        <v>18709</v>
      </c>
      <c r="I4365" s="34">
        <v>141.31</v>
      </c>
      <c r="J4365" s="22">
        <v>0</v>
      </c>
      <c r="K4365" s="22">
        <v>0</v>
      </c>
      <c r="L4365" s="23">
        <v>0</v>
      </c>
      <c r="M4365" s="23">
        <v>0</v>
      </c>
      <c r="N4365" s="23">
        <v>0</v>
      </c>
      <c r="O4365" s="14">
        <v>0</v>
      </c>
      <c r="P4365" s="22">
        <v>0</v>
      </c>
      <c r="Q4365" s="22">
        <v>0</v>
      </c>
      <c r="R4365" s="23">
        <v>0</v>
      </c>
      <c r="S4365" s="23">
        <v>0</v>
      </c>
      <c r="T4365" s="23">
        <v>0</v>
      </c>
      <c r="U4365" s="14">
        <v>0</v>
      </c>
      <c r="V4365" s="22">
        <v>0</v>
      </c>
      <c r="W4365" s="22">
        <v>0</v>
      </c>
      <c r="X4365" s="23">
        <v>0</v>
      </c>
      <c r="Y4365" s="23">
        <v>0</v>
      </c>
      <c r="Z4365" s="23">
        <v>0</v>
      </c>
      <c r="AA4365" s="14">
        <v>0</v>
      </c>
      <c r="AB4365" s="22">
        <v>1</v>
      </c>
      <c r="AC4365" s="22">
        <v>1</v>
      </c>
      <c r="AD4365" s="23">
        <v>243.84484979999999</v>
      </c>
      <c r="AE4365" s="23">
        <v>0.24384485</v>
      </c>
      <c r="AF4365" s="23">
        <v>0.34089510000000001</v>
      </c>
      <c r="AG4365" s="14">
        <v>0.24</v>
      </c>
      <c r="AH4365" s="22">
        <v>0</v>
      </c>
      <c r="AI4365" s="23">
        <v>0</v>
      </c>
      <c r="AJ4365" s="23">
        <v>0</v>
      </c>
      <c r="AK4365" s="23">
        <v>0</v>
      </c>
      <c r="AL4365" s="14">
        <v>0</v>
      </c>
      <c r="AM4365" s="22">
        <v>603</v>
      </c>
      <c r="AN4365" s="23">
        <v>7364.3860000000004</v>
      </c>
      <c r="AO4365" s="23">
        <v>7.3643859999999997</v>
      </c>
      <c r="AP4365" s="23">
        <v>6.5898213290000003</v>
      </c>
      <c r="AQ4365" s="14">
        <v>4.66</v>
      </c>
      <c r="AR4365" s="22">
        <v>603</v>
      </c>
      <c r="AS4365" s="23">
        <v>7364.3860000000004</v>
      </c>
      <c r="AT4365" s="23">
        <v>7.3643859999999997</v>
      </c>
      <c r="AU4365" s="23">
        <v>6.5898213290000003</v>
      </c>
      <c r="AV4365" s="14">
        <v>4.66</v>
      </c>
      <c r="AW4365" s="22">
        <v>1</v>
      </c>
      <c r="AX4365" s="22">
        <v>2</v>
      </c>
      <c r="AY4365" s="23">
        <v>10.3</v>
      </c>
      <c r="AZ4365" s="23">
        <v>1.03E-2</v>
      </c>
      <c r="BA4365" s="23">
        <v>3.07038E-2</v>
      </c>
      <c r="BB4365" s="14">
        <v>0.02</v>
      </c>
      <c r="BC4365" s="22">
        <v>5</v>
      </c>
      <c r="BD4365" s="23">
        <v>5407.6</v>
      </c>
      <c r="BE4365" s="23">
        <v>5.4076000000000004</v>
      </c>
      <c r="BF4365" s="23">
        <v>8.2828097679999999</v>
      </c>
      <c r="BG4365" s="14">
        <v>5.86</v>
      </c>
      <c r="BH4365" s="22">
        <v>610</v>
      </c>
      <c r="BI4365" s="23">
        <v>13.03</v>
      </c>
      <c r="BJ4365" s="23">
        <v>15.24</v>
      </c>
      <c r="BK4365" s="14">
        <v>10.79</v>
      </c>
      <c r="BL4365" t="s">
        <v>737</v>
      </c>
    </row>
    <row r="4366" spans="1:64">
      <c r="A4366" t="s">
        <v>5548</v>
      </c>
      <c r="B4366" t="s">
        <v>5540</v>
      </c>
      <c r="C4366" t="s">
        <v>737</v>
      </c>
      <c r="D4366" s="111" t="s">
        <v>942</v>
      </c>
      <c r="E4366" s="110">
        <v>2022</v>
      </c>
      <c r="F4366" s="23"/>
      <c r="G4366" s="23"/>
      <c r="H4366" s="22">
        <v>18923</v>
      </c>
      <c r="I4366" s="34">
        <v>137.14516481171407</v>
      </c>
      <c r="J4366" s="22">
        <v>0</v>
      </c>
      <c r="K4366" s="22">
        <v>0</v>
      </c>
      <c r="L4366" s="23">
        <v>0</v>
      </c>
      <c r="M4366" s="23">
        <v>0</v>
      </c>
      <c r="N4366" s="23">
        <v>0</v>
      </c>
      <c r="O4366" s="14">
        <v>0</v>
      </c>
      <c r="P4366" s="22">
        <v>0</v>
      </c>
      <c r="Q4366" s="22">
        <v>0</v>
      </c>
      <c r="R4366" s="23">
        <v>0</v>
      </c>
      <c r="S4366" s="23">
        <v>0</v>
      </c>
      <c r="T4366" s="23">
        <v>0</v>
      </c>
      <c r="U4366" s="14">
        <v>0</v>
      </c>
      <c r="V4366" s="22">
        <v>0</v>
      </c>
      <c r="W4366" s="22">
        <v>0</v>
      </c>
      <c r="X4366" s="23">
        <v>0</v>
      </c>
      <c r="Y4366" s="23">
        <v>0</v>
      </c>
      <c r="Z4366" s="23">
        <v>0</v>
      </c>
      <c r="AA4366" s="14">
        <v>0</v>
      </c>
      <c r="AB4366" s="22">
        <v>1</v>
      </c>
      <c r="AC4366" s="22">
        <v>1</v>
      </c>
      <c r="AD4366" s="23">
        <v>251.35708154506401</v>
      </c>
      <c r="AE4366" s="23">
        <v>0.25135708154506398</v>
      </c>
      <c r="AF4366" s="23">
        <v>0.35139720000000002</v>
      </c>
      <c r="AG4366" s="14">
        <v>0.25622281360223786</v>
      </c>
      <c r="AH4366" s="22">
        <v>0</v>
      </c>
      <c r="AI4366" s="23">
        <v>0</v>
      </c>
      <c r="AJ4366" s="23">
        <v>0</v>
      </c>
      <c r="AK4366" s="23">
        <v>0</v>
      </c>
      <c r="AL4366" s="14">
        <v>0</v>
      </c>
      <c r="AM4366" s="22">
        <v>748</v>
      </c>
      <c r="AN4366" s="23">
        <v>8634.3210000000017</v>
      </c>
      <c r="AO4366" s="23">
        <v>8.6343210000000212</v>
      </c>
      <c r="AP4366" s="23">
        <v>8.8446868909709853</v>
      </c>
      <c r="AQ4366" s="14">
        <v>6.4491423398803844</v>
      </c>
      <c r="AR4366" s="22">
        <v>748</v>
      </c>
      <c r="AS4366" s="23">
        <v>8634.3209999999999</v>
      </c>
      <c r="AT4366" s="23">
        <v>8.6343210000000195</v>
      </c>
      <c r="AU4366" s="23">
        <v>8.8446868909709906</v>
      </c>
      <c r="AV4366" s="14">
        <v>6.4491423398803871</v>
      </c>
      <c r="AW4366" s="22">
        <v>1</v>
      </c>
      <c r="AX4366" s="22">
        <v>2</v>
      </c>
      <c r="AY4366" s="23">
        <v>10.3</v>
      </c>
      <c r="AZ4366" s="23">
        <v>1.03E-2</v>
      </c>
      <c r="BA4366" s="23">
        <v>3.07038E-2</v>
      </c>
      <c r="BB4366" s="14">
        <v>2.2387810785858251E-2</v>
      </c>
      <c r="BC4366" s="22">
        <v>9</v>
      </c>
      <c r="BD4366" s="23">
        <v>19807.599999999999</v>
      </c>
      <c r="BE4366" s="23">
        <v>19.807600000000001</v>
      </c>
      <c r="BF4366" s="23">
        <v>44.990390634784461</v>
      </c>
      <c r="BG4366" s="14">
        <v>32.804941170584868</v>
      </c>
      <c r="BH4366" s="22">
        <v>759</v>
      </c>
      <c r="BI4366" s="23">
        <v>28.703578081545086</v>
      </c>
      <c r="BJ4366" s="23">
        <v>54.21717852575545</v>
      </c>
      <c r="BK4366" s="14">
        <v>39.532694134853351</v>
      </c>
      <c r="BL4366" t="s">
        <v>737</v>
      </c>
    </row>
    <row r="4367" spans="1:64">
      <c r="A4367" t="s">
        <v>5549</v>
      </c>
      <c r="B4367" t="s">
        <v>5540</v>
      </c>
      <c r="C4367" t="s">
        <v>737</v>
      </c>
      <c r="D4367" t="s">
        <v>942</v>
      </c>
      <c r="E4367">
        <v>2023</v>
      </c>
      <c r="F4367">
        <v>275.52</v>
      </c>
      <c r="G4367">
        <v>28.98</v>
      </c>
      <c r="H4367">
        <v>18292</v>
      </c>
      <c r="I4367">
        <v>137.14516481171407</v>
      </c>
      <c r="J4367">
        <v>1</v>
      </c>
      <c r="K4367">
        <v>2</v>
      </c>
      <c r="L4367">
        <v>150</v>
      </c>
      <c r="M4367">
        <v>0.15</v>
      </c>
      <c r="N4367">
        <v>0.88770000000000004</v>
      </c>
      <c r="O4367">
        <v>0.64727035854214698</v>
      </c>
      <c r="P4367">
        <v>0</v>
      </c>
      <c r="Q4367">
        <v>0</v>
      </c>
      <c r="R4367">
        <v>0</v>
      </c>
      <c r="S4367">
        <v>0</v>
      </c>
      <c r="T4367">
        <v>0</v>
      </c>
      <c r="U4367">
        <v>0</v>
      </c>
      <c r="V4367">
        <v>0</v>
      </c>
      <c r="W4367">
        <v>0</v>
      </c>
      <c r="X4367">
        <v>0</v>
      </c>
      <c r="Y4367">
        <v>0</v>
      </c>
      <c r="Z4367">
        <v>0</v>
      </c>
      <c r="AA4367">
        <v>0</v>
      </c>
      <c r="AB4367">
        <v>1</v>
      </c>
      <c r="AC4367">
        <v>1</v>
      </c>
      <c r="AD4367">
        <v>100</v>
      </c>
      <c r="AE4367">
        <v>0.1</v>
      </c>
      <c r="AF4367">
        <v>0.30475829999999998</v>
      </c>
      <c r="AG4367">
        <v>0.22221585457890636</v>
      </c>
      <c r="AH4367">
        <v>1</v>
      </c>
      <c r="AI4367">
        <v>1.64</v>
      </c>
      <c r="AJ4367">
        <v>1.64E-3</v>
      </c>
      <c r="AK4367">
        <v>1.5380000000000001E-3</v>
      </c>
      <c r="AL4367">
        <v>1.212E-3</v>
      </c>
      <c r="AM4367">
        <v>968</v>
      </c>
      <c r="AN4367">
        <v>11925.341</v>
      </c>
      <c r="AO4367">
        <v>11.925341</v>
      </c>
      <c r="AP4367">
        <v>11.185817999999999</v>
      </c>
      <c r="AQ4367">
        <v>8.1561883828401491</v>
      </c>
      <c r="AR4367">
        <v>1059</v>
      </c>
      <c r="AS4367">
        <v>11989.796</v>
      </c>
      <c r="AT4367">
        <v>11.989796</v>
      </c>
      <c r="AU4367">
        <v>11.2462756056398</v>
      </c>
      <c r="AV4367">
        <v>8.2002713118466541</v>
      </c>
      <c r="AW4367">
        <v>1</v>
      </c>
      <c r="AX4367">
        <v>2</v>
      </c>
      <c r="AY4367">
        <v>10.3</v>
      </c>
      <c r="AZ4367">
        <v>1.03E-2</v>
      </c>
      <c r="BA4367">
        <v>3.0703999999999999E-2</v>
      </c>
      <c r="BB4367">
        <v>2.2387956616737727E-2</v>
      </c>
      <c r="BC4367">
        <v>9</v>
      </c>
      <c r="BD4367">
        <v>19807.599999999999</v>
      </c>
      <c r="BE4367">
        <v>19.807600000000001</v>
      </c>
      <c r="BF4367">
        <v>53.720559000000002</v>
      </c>
      <c r="BG4367">
        <v>39.170581823830759</v>
      </c>
      <c r="BH4367">
        <v>1071</v>
      </c>
      <c r="BI4367">
        <v>32.057696</v>
      </c>
      <c r="BJ4367">
        <v>66.189996905639802</v>
      </c>
      <c r="BK4367">
        <v>48.262727305415204</v>
      </c>
      <c r="BL4367" t="s">
        <v>737</v>
      </c>
    </row>
    <row r="4368" spans="1:64">
      <c r="A4368" t="s">
        <v>5550</v>
      </c>
      <c r="B4368" t="s">
        <v>5540</v>
      </c>
      <c r="C4368" t="s">
        <v>737</v>
      </c>
      <c r="D4368" t="s">
        <v>942</v>
      </c>
      <c r="E4368">
        <v>2024</v>
      </c>
      <c r="F4368">
        <v>275.52</v>
      </c>
      <c r="G4368">
        <v>29.02</v>
      </c>
      <c r="H4368">
        <v>18400</v>
      </c>
      <c r="I4368">
        <v>126.17060592511859</v>
      </c>
      <c r="J4368">
        <v>1</v>
      </c>
      <c r="K4368">
        <v>2</v>
      </c>
      <c r="L4368">
        <v>150</v>
      </c>
      <c r="M4368">
        <v>0.15</v>
      </c>
      <c r="N4368">
        <v>0.88770000000000004</v>
      </c>
      <c r="O4368">
        <v>0.70357116341887438</v>
      </c>
      <c r="P4368">
        <v>0</v>
      </c>
      <c r="Q4368">
        <v>0</v>
      </c>
      <c r="R4368">
        <v>0</v>
      </c>
      <c r="S4368">
        <v>0</v>
      </c>
      <c r="T4368">
        <v>0</v>
      </c>
      <c r="U4368">
        <v>0</v>
      </c>
      <c r="V4368">
        <v>0</v>
      </c>
      <c r="W4368">
        <v>0</v>
      </c>
      <c r="X4368">
        <v>0</v>
      </c>
      <c r="Y4368">
        <v>0</v>
      </c>
      <c r="Z4368">
        <v>0</v>
      </c>
      <c r="AA4368">
        <v>0</v>
      </c>
      <c r="AB4368">
        <v>1</v>
      </c>
      <c r="AC4368">
        <v>1</v>
      </c>
      <c r="AD4368">
        <v>100</v>
      </c>
      <c r="AE4368">
        <v>0.1</v>
      </c>
      <c r="AF4368">
        <v>0.31581900000000002</v>
      </c>
      <c r="AG4368">
        <v>0.25031107498004446</v>
      </c>
      <c r="AH4368">
        <v>1</v>
      </c>
      <c r="AI4368">
        <v>1.64</v>
      </c>
      <c r="AJ4368">
        <v>1.64E-3</v>
      </c>
      <c r="AK4368">
        <v>1.4791878487804798E-3</v>
      </c>
      <c r="AL4368">
        <v>1.1723712016239092E-3</v>
      </c>
      <c r="AM4368">
        <v>1174</v>
      </c>
      <c r="AN4368">
        <v>14489.030999999986</v>
      </c>
      <c r="AO4368">
        <v>14.48903100000001</v>
      </c>
      <c r="AP4368">
        <v>13.068291826709553</v>
      </c>
      <c r="AQ4368">
        <v>10.357635782826863</v>
      </c>
      <c r="AR4368">
        <v>1371</v>
      </c>
      <c r="AS4368">
        <v>14656.031999999965</v>
      </c>
      <c r="AT4368">
        <v>14.656032000000023</v>
      </c>
      <c r="AU4368">
        <v>13.218917344962074</v>
      </c>
      <c r="AV4368">
        <v>10.477018199316102</v>
      </c>
      <c r="AW4368">
        <v>1</v>
      </c>
      <c r="AX4368">
        <v>1</v>
      </c>
      <c r="AY4368">
        <v>6.3</v>
      </c>
      <c r="AZ4368">
        <v>6.3E-3</v>
      </c>
      <c r="BA4368">
        <v>1.64178E-2</v>
      </c>
      <c r="BB4368">
        <v>1.3012381037263033E-2</v>
      </c>
      <c r="BC4368">
        <v>9</v>
      </c>
      <c r="BD4368">
        <v>19807.599999999999</v>
      </c>
      <c r="BE4368">
        <v>19.807600000000004</v>
      </c>
      <c r="BF4368">
        <v>44.845839375573014</v>
      </c>
      <c r="BG4368">
        <v>35.543809151704252</v>
      </c>
      <c r="BH4368">
        <v>1383</v>
      </c>
      <c r="BI4368">
        <v>34.719932000000028</v>
      </c>
      <c r="BJ4368">
        <v>59.284693520535086</v>
      </c>
      <c r="BK4368">
        <v>46.987721970456533</v>
      </c>
      <c r="BL4368" t="s">
        <v>737</v>
      </c>
    </row>
    <row r="4369" spans="1:64">
      <c r="A4369" t="s">
        <v>5551</v>
      </c>
      <c r="B4369" t="s">
        <v>5552</v>
      </c>
      <c r="C4369" t="s">
        <v>738</v>
      </c>
      <c r="D4369" t="s">
        <v>942</v>
      </c>
      <c r="E4369">
        <v>2012</v>
      </c>
      <c r="F4369" s="23">
        <v>79.72</v>
      </c>
      <c r="G4369" s="23">
        <v>13.48</v>
      </c>
      <c r="H4369" s="22">
        <v>14453</v>
      </c>
      <c r="I4369" s="34">
        <v>116.320913</v>
      </c>
      <c r="J4369" s="22">
        <v>1</v>
      </c>
      <c r="K4369" s="22" t="s">
        <v>782</v>
      </c>
      <c r="L4369" s="23">
        <v>340</v>
      </c>
      <c r="M4369" s="23">
        <v>0.34</v>
      </c>
      <c r="N4369" s="23">
        <v>0.992927</v>
      </c>
      <c r="O4369" s="14">
        <v>0.85361004688812925</v>
      </c>
      <c r="P4369" s="22">
        <v>0</v>
      </c>
      <c r="Q4369" s="22" t="s">
        <v>782</v>
      </c>
      <c r="R4369" s="23">
        <v>0</v>
      </c>
      <c r="S4369" s="23">
        <v>0</v>
      </c>
      <c r="T4369" s="23">
        <v>0</v>
      </c>
      <c r="U4369" s="14">
        <v>0</v>
      </c>
      <c r="V4369" s="22">
        <v>0</v>
      </c>
      <c r="W4369" s="22" t="s">
        <v>782</v>
      </c>
      <c r="X4369" s="23">
        <v>0</v>
      </c>
      <c r="Y4369" s="23">
        <v>0</v>
      </c>
      <c r="Z4369" s="23">
        <v>0</v>
      </c>
      <c r="AA4369" s="14">
        <v>0</v>
      </c>
      <c r="AB4369" s="22">
        <v>0</v>
      </c>
      <c r="AC4369" s="22" t="s">
        <v>782</v>
      </c>
      <c r="AD4369" s="23">
        <v>0</v>
      </c>
      <c r="AE4369" s="23">
        <v>0</v>
      </c>
      <c r="AF4369" s="23">
        <v>0</v>
      </c>
      <c r="AG4369" s="14">
        <v>0</v>
      </c>
      <c r="AH4369" s="22" t="s">
        <v>782</v>
      </c>
      <c r="AI4369" s="23" t="s">
        <v>782</v>
      </c>
      <c r="AJ4369" s="23" t="s">
        <v>782</v>
      </c>
      <c r="AK4369" s="23" t="s">
        <v>782</v>
      </c>
      <c r="AL4369" s="14" t="s">
        <v>782</v>
      </c>
      <c r="AM4369" s="22" t="s">
        <v>782</v>
      </c>
      <c r="AN4369" s="23" t="s">
        <v>782</v>
      </c>
      <c r="AO4369" s="23" t="s">
        <v>782</v>
      </c>
      <c r="AP4369" s="23" t="s">
        <v>782</v>
      </c>
      <c r="AQ4369" s="14" t="s">
        <v>782</v>
      </c>
      <c r="AR4369" s="22">
        <v>168</v>
      </c>
      <c r="AS4369" s="23">
        <v>2007.7849999999999</v>
      </c>
      <c r="AT4369" s="23">
        <v>2.0077849999999997</v>
      </c>
      <c r="AU4369" s="23">
        <v>1.777183</v>
      </c>
      <c r="AV4369" s="14">
        <v>1.5278275884921915</v>
      </c>
      <c r="AW4369" s="22">
        <v>1</v>
      </c>
      <c r="AX4369" s="22" t="s">
        <v>782</v>
      </c>
      <c r="AY4369" s="23">
        <v>7.5</v>
      </c>
      <c r="AZ4369" s="23">
        <v>7.4999999999999997E-3</v>
      </c>
      <c r="BA4369" s="23">
        <v>6.3170000000000006E-3</v>
      </c>
      <c r="BB4369" s="14">
        <v>5.4306657651492125E-3</v>
      </c>
      <c r="BC4369" s="22">
        <v>2</v>
      </c>
      <c r="BD4369" s="23">
        <v>5000</v>
      </c>
      <c r="BE4369" s="23">
        <v>5</v>
      </c>
      <c r="BF4369" s="23">
        <v>7.9850000000000003</v>
      </c>
      <c r="BG4369" s="14">
        <v>6.8646297506279028</v>
      </c>
      <c r="BH4369" s="22">
        <v>172</v>
      </c>
      <c r="BI4369" s="23">
        <v>7.3552850000000003</v>
      </c>
      <c r="BJ4369" s="23">
        <v>10.761426999999999</v>
      </c>
      <c r="BK4369" s="14">
        <v>9.2514980517733729</v>
      </c>
      <c r="BL4369" t="s">
        <v>738</v>
      </c>
    </row>
    <row r="4370" spans="1:64">
      <c r="A4370" t="s">
        <v>5553</v>
      </c>
      <c r="B4370" t="s">
        <v>5552</v>
      </c>
      <c r="C4370" t="s">
        <v>738</v>
      </c>
      <c r="D4370" t="s">
        <v>942</v>
      </c>
      <c r="E4370">
        <v>2015</v>
      </c>
      <c r="F4370" s="23">
        <v>79.72</v>
      </c>
      <c r="G4370" s="23">
        <v>13.49</v>
      </c>
      <c r="H4370" s="22">
        <v>14969</v>
      </c>
      <c r="I4370" s="34">
        <v>117.57133337165945</v>
      </c>
      <c r="J4370" s="13">
        <v>1</v>
      </c>
      <c r="K4370" s="13">
        <v>1</v>
      </c>
      <c r="L4370" s="19">
        <v>340</v>
      </c>
      <c r="M4370" s="35">
        <v>0.34</v>
      </c>
      <c r="N4370" s="19">
        <v>2.0336606938288866</v>
      </c>
      <c r="O4370" s="17">
        <v>1.7297249554874063</v>
      </c>
      <c r="P4370" s="36">
        <v>0</v>
      </c>
      <c r="Q4370" s="37">
        <v>0</v>
      </c>
      <c r="R4370" s="38">
        <v>0</v>
      </c>
      <c r="S4370" s="27">
        <v>0</v>
      </c>
      <c r="T4370" s="23">
        <v>0</v>
      </c>
      <c r="U4370" s="17">
        <v>0</v>
      </c>
      <c r="V4370" s="22">
        <v>0</v>
      </c>
      <c r="W4370" s="22">
        <v>0</v>
      </c>
      <c r="X4370" s="23">
        <v>0</v>
      </c>
      <c r="Y4370" s="27">
        <v>0</v>
      </c>
      <c r="Z4370" s="27">
        <v>0</v>
      </c>
      <c r="AA4370" s="14">
        <v>0</v>
      </c>
      <c r="AB4370" s="39">
        <v>0</v>
      </c>
      <c r="AC4370" s="22" t="s">
        <v>782</v>
      </c>
      <c r="AD4370" s="23">
        <v>0</v>
      </c>
      <c r="AE4370" s="23">
        <v>0</v>
      </c>
      <c r="AF4370" s="23">
        <v>0</v>
      </c>
      <c r="AG4370" s="14">
        <v>0</v>
      </c>
      <c r="AH4370" s="22" t="s">
        <v>782</v>
      </c>
      <c r="AI4370" s="23" t="s">
        <v>782</v>
      </c>
      <c r="AJ4370" s="23" t="s">
        <v>782</v>
      </c>
      <c r="AK4370" s="23" t="s">
        <v>782</v>
      </c>
      <c r="AL4370" s="14" t="s">
        <v>782</v>
      </c>
      <c r="AM4370" s="22" t="s">
        <v>782</v>
      </c>
      <c r="AN4370" s="23" t="s">
        <v>782</v>
      </c>
      <c r="AO4370" s="23" t="s">
        <v>782</v>
      </c>
      <c r="AP4370" s="23" t="s">
        <v>782</v>
      </c>
      <c r="AQ4370" s="14" t="s">
        <v>782</v>
      </c>
      <c r="AR4370" s="40">
        <v>204</v>
      </c>
      <c r="AS4370" s="41">
        <v>2332.2700000000009</v>
      </c>
      <c r="AT4370" s="23">
        <v>2.3322700000000007</v>
      </c>
      <c r="AU4370" s="23">
        <v>2.0714353893229238</v>
      </c>
      <c r="AV4370" s="14">
        <v>1.7618541271236812</v>
      </c>
      <c r="AW4370" s="22">
        <v>2</v>
      </c>
      <c r="AX4370" s="22" t="s">
        <v>782</v>
      </c>
      <c r="AY4370" s="23">
        <v>12.5</v>
      </c>
      <c r="AZ4370" s="23">
        <v>1.2500000000000001E-2</v>
      </c>
      <c r="BA4370" s="23">
        <v>3.2571801924757789E-2</v>
      </c>
      <c r="BB4370" s="14">
        <v>2.7703863680608065E-2</v>
      </c>
      <c r="BC4370" s="42">
        <v>2</v>
      </c>
      <c r="BD4370" s="43">
        <v>5000</v>
      </c>
      <c r="BE4370" s="44">
        <v>5</v>
      </c>
      <c r="BF4370" s="23">
        <v>10.6710286265973</v>
      </c>
      <c r="BG4370" s="14">
        <v>9.0762163875990787</v>
      </c>
      <c r="BH4370" s="22">
        <v>209</v>
      </c>
      <c r="BI4370" s="23">
        <v>7.6847700000000003</v>
      </c>
      <c r="BJ4370" s="23">
        <v>14.808696511673869</v>
      </c>
      <c r="BK4370" s="14">
        <v>12.595499333890775</v>
      </c>
      <c r="BL4370" t="s">
        <v>738</v>
      </c>
    </row>
    <row r="4371" spans="1:64">
      <c r="A4371" t="s">
        <v>5554</v>
      </c>
      <c r="B4371" t="s">
        <v>5552</v>
      </c>
      <c r="C4371" t="s">
        <v>738</v>
      </c>
      <c r="D4371" t="s">
        <v>942</v>
      </c>
      <c r="E4371">
        <v>2016</v>
      </c>
      <c r="F4371" s="23">
        <v>79.72</v>
      </c>
      <c r="G4371" s="23">
        <v>13.61</v>
      </c>
      <c r="H4371" s="22">
        <v>14815</v>
      </c>
      <c r="I4371" s="34">
        <v>127.2726239757083</v>
      </c>
      <c r="J4371" s="13">
        <v>1</v>
      </c>
      <c r="K4371" s="13">
        <v>1</v>
      </c>
      <c r="L4371" s="19">
        <v>340</v>
      </c>
      <c r="M4371" s="35">
        <v>0.34</v>
      </c>
      <c r="N4371" s="19">
        <v>2.0335399999999999</v>
      </c>
      <c r="O4371" s="17">
        <v>1.5977827253629409</v>
      </c>
      <c r="P4371" s="13">
        <v>0</v>
      </c>
      <c r="Q4371" s="13">
        <v>0</v>
      </c>
      <c r="R4371" s="19">
        <v>0</v>
      </c>
      <c r="S4371" s="27">
        <v>0</v>
      </c>
      <c r="T4371" s="19">
        <v>0</v>
      </c>
      <c r="U4371" s="17">
        <v>0</v>
      </c>
      <c r="V4371" s="13">
        <v>0</v>
      </c>
      <c r="W4371" s="13">
        <v>0</v>
      </c>
      <c r="X4371" s="19">
        <v>0</v>
      </c>
      <c r="Y4371" s="27">
        <v>0</v>
      </c>
      <c r="Z4371" s="19">
        <v>0</v>
      </c>
      <c r="AA4371" s="14">
        <v>0</v>
      </c>
      <c r="AB4371" s="13">
        <v>0</v>
      </c>
      <c r="AC4371" s="22" t="s">
        <v>782</v>
      </c>
      <c r="AD4371" s="19">
        <v>0</v>
      </c>
      <c r="AE4371" s="23">
        <v>0</v>
      </c>
      <c r="AF4371" s="19">
        <v>0</v>
      </c>
      <c r="AG4371" s="14">
        <v>0</v>
      </c>
      <c r="AH4371" s="22" t="s">
        <v>782</v>
      </c>
      <c r="AI4371" s="23" t="s">
        <v>782</v>
      </c>
      <c r="AJ4371" s="23" t="s">
        <v>782</v>
      </c>
      <c r="AK4371" s="23" t="s">
        <v>782</v>
      </c>
      <c r="AL4371" s="14" t="s">
        <v>782</v>
      </c>
      <c r="AM4371" s="22" t="s">
        <v>782</v>
      </c>
      <c r="AN4371" s="23" t="s">
        <v>782</v>
      </c>
      <c r="AO4371" s="23" t="s">
        <v>782</v>
      </c>
      <c r="AP4371" s="23" t="s">
        <v>782</v>
      </c>
      <c r="AQ4371" s="14" t="s">
        <v>782</v>
      </c>
      <c r="AR4371" s="13">
        <v>209</v>
      </c>
      <c r="AS4371" s="19">
        <v>2486.550000000002</v>
      </c>
      <c r="AT4371" s="23">
        <v>2.486550000000002</v>
      </c>
      <c r="AU4371" s="19">
        <v>2.2080564000000003</v>
      </c>
      <c r="AV4371" s="14">
        <v>1.7349028652237402</v>
      </c>
      <c r="AW4371" s="13">
        <v>2</v>
      </c>
      <c r="AX4371" s="22" t="s">
        <v>782</v>
      </c>
      <c r="AY4371" s="19">
        <v>12.5</v>
      </c>
      <c r="AZ4371" s="23">
        <v>1.2500000000000001E-2</v>
      </c>
      <c r="BA4371" s="19">
        <v>4.4644596496999998E-2</v>
      </c>
      <c r="BB4371" s="14">
        <v>3.5077925717569104E-2</v>
      </c>
      <c r="BC4371" s="13">
        <v>2</v>
      </c>
      <c r="BD4371" s="19">
        <v>5000</v>
      </c>
      <c r="BE4371" s="44">
        <v>5</v>
      </c>
      <c r="BF4371" s="19">
        <v>10.671028626597302</v>
      </c>
      <c r="BG4371" s="14">
        <v>8.3843864401145769</v>
      </c>
      <c r="BH4371" s="22">
        <v>214</v>
      </c>
      <c r="BI4371" s="23">
        <v>7.8390500000000021</v>
      </c>
      <c r="BJ4371" s="23">
        <v>14.957269623094302</v>
      </c>
      <c r="BK4371" s="14">
        <v>11.752149956418826</v>
      </c>
      <c r="BL4371" t="s">
        <v>738</v>
      </c>
    </row>
    <row r="4372" spans="1:64">
      <c r="A4372" t="s">
        <v>5555</v>
      </c>
      <c r="B4372" t="s">
        <v>5552</v>
      </c>
      <c r="C4372" t="s">
        <v>738</v>
      </c>
      <c r="D4372" t="s">
        <v>942</v>
      </c>
      <c r="E4372">
        <v>2017</v>
      </c>
      <c r="F4372" s="23">
        <v>79.72</v>
      </c>
      <c r="G4372" s="23">
        <v>13.65</v>
      </c>
      <c r="H4372" s="22">
        <v>14793</v>
      </c>
      <c r="I4372" s="34">
        <v>116.19916979182939</v>
      </c>
      <c r="J4372" s="13">
        <v>1</v>
      </c>
      <c r="K4372" s="13">
        <v>1</v>
      </c>
      <c r="L4372" s="19">
        <v>340</v>
      </c>
      <c r="M4372" s="19">
        <v>0.34</v>
      </c>
      <c r="N4372" s="19">
        <v>2.0335399999999999</v>
      </c>
      <c r="O4372" s="17">
        <v>1.7500469268782928</v>
      </c>
      <c r="P4372" s="13">
        <v>0</v>
      </c>
      <c r="Q4372" s="13">
        <v>0</v>
      </c>
      <c r="R4372" s="19">
        <v>0</v>
      </c>
      <c r="S4372" s="19">
        <v>0</v>
      </c>
      <c r="T4372" s="19">
        <v>0</v>
      </c>
      <c r="U4372" s="17">
        <v>0</v>
      </c>
      <c r="V4372" s="13">
        <v>0</v>
      </c>
      <c r="W4372" s="13">
        <v>0</v>
      </c>
      <c r="X4372" s="19">
        <v>0</v>
      </c>
      <c r="Y4372" s="19">
        <v>0</v>
      </c>
      <c r="Z4372" s="19">
        <v>0</v>
      </c>
      <c r="AA4372" s="14">
        <v>0</v>
      </c>
      <c r="AB4372" s="13">
        <v>0</v>
      </c>
      <c r="AC4372" s="22" t="s">
        <v>782</v>
      </c>
      <c r="AD4372" s="19">
        <v>0</v>
      </c>
      <c r="AE4372" s="19">
        <v>0</v>
      </c>
      <c r="AF4372" s="19">
        <v>0</v>
      </c>
      <c r="AG4372" s="14">
        <v>0</v>
      </c>
      <c r="AH4372" s="22" t="s">
        <v>782</v>
      </c>
      <c r="AI4372" s="23" t="s">
        <v>782</v>
      </c>
      <c r="AJ4372" s="23" t="s">
        <v>782</v>
      </c>
      <c r="AK4372" s="23" t="s">
        <v>782</v>
      </c>
      <c r="AL4372" s="14" t="s">
        <v>782</v>
      </c>
      <c r="AM4372" s="22" t="s">
        <v>782</v>
      </c>
      <c r="AN4372" s="23" t="s">
        <v>782</v>
      </c>
      <c r="AO4372" s="23" t="s">
        <v>782</v>
      </c>
      <c r="AP4372" s="23" t="s">
        <v>782</v>
      </c>
      <c r="AQ4372" s="14" t="s">
        <v>782</v>
      </c>
      <c r="AR4372" s="13">
        <v>217</v>
      </c>
      <c r="AS4372" s="19">
        <v>2655.0100000000016</v>
      </c>
      <c r="AT4372" s="19">
        <v>2.6550100000000003</v>
      </c>
      <c r="AU4372" s="19">
        <v>2.3576488800000002</v>
      </c>
      <c r="AV4372" s="14">
        <v>2.0289722243486974</v>
      </c>
      <c r="AW4372" s="13">
        <v>2</v>
      </c>
      <c r="AX4372" s="22" t="s">
        <v>782</v>
      </c>
      <c r="AY4372" s="19">
        <v>12.5</v>
      </c>
      <c r="AZ4372" s="19">
        <v>1.2500000000000001E-2</v>
      </c>
      <c r="BA4372" s="19">
        <v>2.01E-2</v>
      </c>
      <c r="BB4372" s="14">
        <v>1.7297886065803323E-2</v>
      </c>
      <c r="BC4372" s="13">
        <v>2</v>
      </c>
      <c r="BD4372" s="19">
        <v>5000</v>
      </c>
      <c r="BE4372" s="19">
        <v>5</v>
      </c>
      <c r="BF4372" s="19">
        <v>10.671028626597302</v>
      </c>
      <c r="BG4372" s="14">
        <v>9.1833948949157129</v>
      </c>
      <c r="BH4372" s="22">
        <v>222</v>
      </c>
      <c r="BI4372" s="23">
        <v>8.0075099999999999</v>
      </c>
      <c r="BJ4372" s="23">
        <v>15.082317506597301</v>
      </c>
      <c r="BK4372" s="14">
        <v>12.979711932208506</v>
      </c>
      <c r="BL4372" t="s">
        <v>738</v>
      </c>
    </row>
    <row r="4373" spans="1:64">
      <c r="A4373" t="s">
        <v>5556</v>
      </c>
      <c r="B4373" t="s">
        <v>5552</v>
      </c>
      <c r="C4373" t="s">
        <v>738</v>
      </c>
      <c r="D4373" t="s">
        <v>942</v>
      </c>
      <c r="E4373">
        <v>2018</v>
      </c>
      <c r="F4373" s="23">
        <v>79.72</v>
      </c>
      <c r="G4373" s="23">
        <v>13.66</v>
      </c>
      <c r="H4373" s="22">
        <v>14909</v>
      </c>
      <c r="I4373" s="34">
        <v>116.2074284392915</v>
      </c>
      <c r="J4373" s="13">
        <v>1</v>
      </c>
      <c r="K4373" s="13">
        <v>1</v>
      </c>
      <c r="L4373" s="19">
        <v>340</v>
      </c>
      <c r="M4373" s="19">
        <v>0.34</v>
      </c>
      <c r="N4373" s="19">
        <v>2.0335399999999999</v>
      </c>
      <c r="O4373" s="17">
        <v>1.749922554273156</v>
      </c>
      <c r="P4373" s="13">
        <v>0</v>
      </c>
      <c r="Q4373" s="13">
        <v>0</v>
      </c>
      <c r="R4373" s="19">
        <v>0</v>
      </c>
      <c r="S4373" s="19">
        <v>0</v>
      </c>
      <c r="T4373" s="19">
        <v>0</v>
      </c>
      <c r="U4373" s="17">
        <v>0</v>
      </c>
      <c r="V4373" s="13">
        <v>0</v>
      </c>
      <c r="W4373" s="13">
        <v>0</v>
      </c>
      <c r="X4373" s="19">
        <v>0</v>
      </c>
      <c r="Y4373" s="19">
        <v>0</v>
      </c>
      <c r="Z4373" s="19">
        <v>0</v>
      </c>
      <c r="AA4373" s="14">
        <v>0</v>
      </c>
      <c r="AB4373" s="13">
        <v>0</v>
      </c>
      <c r="AC4373" s="22" t="s">
        <v>782</v>
      </c>
      <c r="AD4373" s="19">
        <v>0</v>
      </c>
      <c r="AE4373" s="19">
        <v>0</v>
      </c>
      <c r="AF4373" s="19">
        <v>0</v>
      </c>
      <c r="AG4373" s="14">
        <v>0</v>
      </c>
      <c r="AH4373" s="22" t="s">
        <v>782</v>
      </c>
      <c r="AI4373" s="23" t="s">
        <v>782</v>
      </c>
      <c r="AJ4373" s="23" t="s">
        <v>782</v>
      </c>
      <c r="AK4373" s="23" t="s">
        <v>782</v>
      </c>
      <c r="AL4373" s="14" t="s">
        <v>782</v>
      </c>
      <c r="AM4373" s="22" t="s">
        <v>782</v>
      </c>
      <c r="AN4373" s="23" t="s">
        <v>782</v>
      </c>
      <c r="AO4373" s="23" t="s">
        <v>782</v>
      </c>
      <c r="AP4373" s="23" t="s">
        <v>782</v>
      </c>
      <c r="AQ4373" s="14" t="s">
        <v>782</v>
      </c>
      <c r="AR4373" s="13">
        <v>221</v>
      </c>
      <c r="AS4373" s="19">
        <v>2678.6900000000019</v>
      </c>
      <c r="AT4373" s="19">
        <v>2.67869</v>
      </c>
      <c r="AU4373" s="19">
        <v>2.3786767199999996</v>
      </c>
      <c r="AV4373" s="14">
        <v>2.0469231201021336</v>
      </c>
      <c r="AW4373" s="13">
        <v>2</v>
      </c>
      <c r="AX4373" s="22" t="s">
        <v>782</v>
      </c>
      <c r="AY4373" s="19">
        <v>12.5</v>
      </c>
      <c r="AZ4373" s="19">
        <v>1.2500000000000001E-2</v>
      </c>
      <c r="BA4373" s="19">
        <v>4.4644999999999997E-2</v>
      </c>
      <c r="BB4373" s="14">
        <v>3.8418370150341302E-2</v>
      </c>
      <c r="BC4373" s="13">
        <v>2</v>
      </c>
      <c r="BD4373" s="19">
        <v>5000</v>
      </c>
      <c r="BE4373" s="19">
        <v>5</v>
      </c>
      <c r="BF4373" s="19">
        <v>10.726920033998169</v>
      </c>
      <c r="BG4373" s="14">
        <v>9.2308384911916992</v>
      </c>
      <c r="BH4373" s="22">
        <v>226</v>
      </c>
      <c r="BI4373" s="23">
        <v>8.0311900000000005</v>
      </c>
      <c r="BJ4373" s="23">
        <v>15.183781753998169</v>
      </c>
      <c r="BK4373" s="14">
        <v>13.066102535717331</v>
      </c>
      <c r="BL4373" t="s">
        <v>738</v>
      </c>
    </row>
    <row r="4374" spans="1:64">
      <c r="A4374" t="s">
        <v>5557</v>
      </c>
      <c r="B4374" t="s">
        <v>5552</v>
      </c>
      <c r="C4374" t="s">
        <v>738</v>
      </c>
      <c r="D4374" t="s">
        <v>942</v>
      </c>
      <c r="E4374">
        <v>2019</v>
      </c>
      <c r="F4374" s="23">
        <v>79.72</v>
      </c>
      <c r="G4374" s="23">
        <v>13.68</v>
      </c>
      <c r="H4374" s="22">
        <v>14856</v>
      </c>
      <c r="I4374" s="34">
        <v>119.55366777616985</v>
      </c>
      <c r="J4374" s="22">
        <v>1</v>
      </c>
      <c r="K4374" s="22">
        <v>1</v>
      </c>
      <c r="L4374" s="23">
        <v>340</v>
      </c>
      <c r="M4374" s="23">
        <v>0.34</v>
      </c>
      <c r="N4374" s="23">
        <v>2.0335399999999999</v>
      </c>
      <c r="O4374" s="14">
        <v>1.7009432147303283</v>
      </c>
      <c r="P4374" s="22">
        <v>0</v>
      </c>
      <c r="Q4374" s="22">
        <v>0</v>
      </c>
      <c r="R4374" s="23">
        <v>0</v>
      </c>
      <c r="S4374" s="23">
        <v>0</v>
      </c>
      <c r="T4374" s="23">
        <v>0</v>
      </c>
      <c r="U4374" s="14">
        <v>0</v>
      </c>
      <c r="V4374" s="22">
        <v>0</v>
      </c>
      <c r="W4374" s="22">
        <v>0</v>
      </c>
      <c r="X4374" s="23">
        <v>0</v>
      </c>
      <c r="Y4374" s="23">
        <v>0</v>
      </c>
      <c r="Z4374" s="23">
        <v>0</v>
      </c>
      <c r="AA4374" s="14">
        <v>0</v>
      </c>
      <c r="AB4374" s="22">
        <v>0</v>
      </c>
      <c r="AC4374" s="22">
        <v>0</v>
      </c>
      <c r="AD4374" s="23">
        <v>0</v>
      </c>
      <c r="AE4374" s="23">
        <v>0</v>
      </c>
      <c r="AF4374" s="23">
        <v>0</v>
      </c>
      <c r="AG4374" s="14">
        <v>0</v>
      </c>
      <c r="AH4374" s="22">
        <v>0</v>
      </c>
      <c r="AI4374" s="23">
        <v>0</v>
      </c>
      <c r="AJ4374" s="23">
        <v>0</v>
      </c>
      <c r="AK4374" s="23">
        <v>0</v>
      </c>
      <c r="AL4374" s="14">
        <v>0</v>
      </c>
      <c r="AM4374" s="22">
        <v>230</v>
      </c>
      <c r="AN4374" s="23">
        <v>2860.4550000000017</v>
      </c>
      <c r="AO4374" s="23">
        <v>2.8604549999999991</v>
      </c>
      <c r="AP4374" s="23">
        <v>2.54008404</v>
      </c>
      <c r="AQ4374" s="14">
        <v>2.1246391576673189</v>
      </c>
      <c r="AR4374" s="22">
        <v>230</v>
      </c>
      <c r="AS4374" s="23">
        <v>2860.4550000000017</v>
      </c>
      <c r="AT4374" s="23">
        <v>2.8604549999999991</v>
      </c>
      <c r="AU4374" s="23">
        <v>2.54008404</v>
      </c>
      <c r="AV4374" s="14">
        <v>2.1246391576673189</v>
      </c>
      <c r="AW4374" s="22">
        <v>2</v>
      </c>
      <c r="AX4374" s="22" t="s">
        <v>782</v>
      </c>
      <c r="AY4374" s="23">
        <v>12.5</v>
      </c>
      <c r="AZ4374" s="23">
        <v>1.2500000000000001E-2</v>
      </c>
      <c r="BA4374" s="23">
        <v>4.4644999999999997E-2</v>
      </c>
      <c r="BB4374" s="14">
        <v>3.7343061765018393E-2</v>
      </c>
      <c r="BC4374" s="22">
        <v>2</v>
      </c>
      <c r="BD4374" s="23">
        <v>5000</v>
      </c>
      <c r="BE4374" s="23">
        <v>5</v>
      </c>
      <c r="BF4374" s="23">
        <v>10.726918729433656</v>
      </c>
      <c r="BG4374" s="14">
        <v>8.9724714673888144</v>
      </c>
      <c r="BH4374" s="22">
        <v>235</v>
      </c>
      <c r="BI4374" s="23">
        <v>8.2129549999999991</v>
      </c>
      <c r="BJ4374" s="23">
        <v>15.345187769433656</v>
      </c>
      <c r="BK4374" s="14">
        <v>12.83539690155148</v>
      </c>
      <c r="BL4374" t="s">
        <v>738</v>
      </c>
    </row>
    <row r="4375" spans="1:64">
      <c r="A4375" t="s">
        <v>5558</v>
      </c>
      <c r="B4375" t="s">
        <v>5552</v>
      </c>
      <c r="C4375" t="s">
        <v>738</v>
      </c>
      <c r="D4375" t="s">
        <v>942</v>
      </c>
      <c r="E4375">
        <v>2020</v>
      </c>
      <c r="F4375" s="23">
        <v>79.72</v>
      </c>
      <c r="G4375" s="23">
        <v>13.69</v>
      </c>
      <c r="H4375" s="22">
        <v>14913</v>
      </c>
      <c r="I4375" s="34">
        <v>119.62419347129007</v>
      </c>
      <c r="J4375" s="22">
        <v>1</v>
      </c>
      <c r="K4375" s="22">
        <v>1</v>
      </c>
      <c r="L4375" s="23">
        <v>340</v>
      </c>
      <c r="M4375" s="23">
        <v>0.34</v>
      </c>
      <c r="N4375" s="23">
        <v>2.0335399999999999</v>
      </c>
      <c r="O4375" s="14">
        <v>1.6999404058578262</v>
      </c>
      <c r="P4375" s="22">
        <v>0</v>
      </c>
      <c r="Q4375" s="22">
        <v>0</v>
      </c>
      <c r="R4375" s="23">
        <v>0</v>
      </c>
      <c r="S4375" s="23">
        <v>0</v>
      </c>
      <c r="T4375" s="23">
        <v>0</v>
      </c>
      <c r="U4375" s="14">
        <v>0</v>
      </c>
      <c r="V4375" s="22">
        <v>0</v>
      </c>
      <c r="W4375" s="22">
        <v>0</v>
      </c>
      <c r="X4375" s="23">
        <v>0</v>
      </c>
      <c r="Y4375" s="23">
        <v>0</v>
      </c>
      <c r="Z4375" s="23">
        <v>0</v>
      </c>
      <c r="AA4375" s="14">
        <v>0</v>
      </c>
      <c r="AB4375" s="22">
        <v>0</v>
      </c>
      <c r="AC4375" s="22">
        <v>0</v>
      </c>
      <c r="AD4375" s="23">
        <v>0</v>
      </c>
      <c r="AE4375" s="23">
        <v>0</v>
      </c>
      <c r="AF4375" s="23">
        <v>0</v>
      </c>
      <c r="AG4375" s="14">
        <v>0</v>
      </c>
      <c r="AH4375" s="22">
        <v>0</v>
      </c>
      <c r="AI4375" s="23">
        <v>0</v>
      </c>
      <c r="AJ4375" s="23">
        <v>0</v>
      </c>
      <c r="AK4375" s="23">
        <v>0</v>
      </c>
      <c r="AL4375" s="14">
        <v>0</v>
      </c>
      <c r="AM4375" s="22">
        <v>264</v>
      </c>
      <c r="AN4375" s="23">
        <v>3668.9780000000014</v>
      </c>
      <c r="AO4375" s="23">
        <v>3.6689779999999992</v>
      </c>
      <c r="AP4375" s="23">
        <v>3.2580524640000013</v>
      </c>
      <c r="AQ4375" s="14">
        <v>2.7235731915567207</v>
      </c>
      <c r="AR4375" s="22">
        <v>264</v>
      </c>
      <c r="AS4375" s="23">
        <v>3668.9780000000014</v>
      </c>
      <c r="AT4375" s="23">
        <v>3.6689779999999992</v>
      </c>
      <c r="AU4375" s="23">
        <v>3.2580524640000013</v>
      </c>
      <c r="AV4375" s="14">
        <v>2.7235731915567207</v>
      </c>
      <c r="AW4375" s="22">
        <v>2</v>
      </c>
      <c r="AX4375" s="22">
        <v>2</v>
      </c>
      <c r="AY4375" s="23">
        <v>12.5</v>
      </c>
      <c r="AZ4375" s="23">
        <v>1.2500000000000001E-2</v>
      </c>
      <c r="BA4375" s="23">
        <v>4.4644999999999997E-2</v>
      </c>
      <c r="BB4375" s="14">
        <v>3.7321045772162172E-2</v>
      </c>
      <c r="BC4375" s="22">
        <v>2</v>
      </c>
      <c r="BD4375" s="23">
        <v>5000</v>
      </c>
      <c r="BE4375" s="23">
        <v>5</v>
      </c>
      <c r="BF4375" s="23">
        <v>10.726918729433656</v>
      </c>
      <c r="BG4375" s="14">
        <v>8.9671816529388995</v>
      </c>
      <c r="BH4375" s="22">
        <v>269</v>
      </c>
      <c r="BI4375" s="23">
        <v>9.0214779999999983</v>
      </c>
      <c r="BJ4375" s="23">
        <v>16.063156193433656</v>
      </c>
      <c r="BK4375" s="14">
        <v>13.428016296125609</v>
      </c>
      <c r="BL4375" t="s">
        <v>738</v>
      </c>
    </row>
    <row r="4376" spans="1:64">
      <c r="A4376" t="s">
        <v>5559</v>
      </c>
      <c r="B4376" t="s">
        <v>5552</v>
      </c>
      <c r="C4376" t="s">
        <v>738</v>
      </c>
      <c r="D4376" t="s">
        <v>942</v>
      </c>
      <c r="E4376">
        <v>2021</v>
      </c>
      <c r="F4376" s="23">
        <v>79.72</v>
      </c>
      <c r="G4376" s="23">
        <v>13.69</v>
      </c>
      <c r="H4376" s="22">
        <v>14924</v>
      </c>
      <c r="I4376" s="34">
        <v>111.81</v>
      </c>
      <c r="J4376" s="22">
        <v>1</v>
      </c>
      <c r="K4376" s="22">
        <v>1</v>
      </c>
      <c r="L4376" s="23">
        <v>340</v>
      </c>
      <c r="M4376" s="23">
        <v>0.34</v>
      </c>
      <c r="N4376" s="23">
        <v>2.0335399999999999</v>
      </c>
      <c r="O4376" s="14">
        <v>1.82</v>
      </c>
      <c r="P4376" s="22">
        <v>0</v>
      </c>
      <c r="Q4376" s="22">
        <v>0</v>
      </c>
      <c r="R4376" s="23">
        <v>0</v>
      </c>
      <c r="S4376" s="23">
        <v>0</v>
      </c>
      <c r="T4376" s="23">
        <v>0</v>
      </c>
      <c r="U4376" s="14">
        <v>0</v>
      </c>
      <c r="V4376" s="22">
        <v>0</v>
      </c>
      <c r="W4376" s="22">
        <v>0</v>
      </c>
      <c r="X4376" s="23">
        <v>0</v>
      </c>
      <c r="Y4376" s="23">
        <v>0</v>
      </c>
      <c r="Z4376" s="23">
        <v>0</v>
      </c>
      <c r="AA4376" s="14">
        <v>0</v>
      </c>
      <c r="AB4376" s="22">
        <v>0</v>
      </c>
      <c r="AC4376" s="22">
        <v>0</v>
      </c>
      <c r="AD4376" s="23">
        <v>0</v>
      </c>
      <c r="AE4376" s="23">
        <v>0</v>
      </c>
      <c r="AF4376" s="23">
        <v>0</v>
      </c>
      <c r="AG4376" s="14">
        <v>0</v>
      </c>
      <c r="AH4376" s="22">
        <v>2</v>
      </c>
      <c r="AI4376" s="23">
        <v>18.21</v>
      </c>
      <c r="AJ4376" s="23">
        <v>1.821E-2</v>
      </c>
      <c r="AK4376" s="23">
        <v>1.6294724999999999E-2</v>
      </c>
      <c r="AL4376" s="14">
        <v>0.01</v>
      </c>
      <c r="AM4376" s="22">
        <v>325</v>
      </c>
      <c r="AN4376" s="23">
        <v>4357.1329999999998</v>
      </c>
      <c r="AO4376" s="23">
        <v>4.3571330000000001</v>
      </c>
      <c r="AP4376" s="23">
        <v>3.8988624409999999</v>
      </c>
      <c r="AQ4376" s="14">
        <v>3.49</v>
      </c>
      <c r="AR4376" s="22">
        <v>327</v>
      </c>
      <c r="AS4376" s="23">
        <v>4375.3429999999998</v>
      </c>
      <c r="AT4376" s="23">
        <v>4.375343</v>
      </c>
      <c r="AU4376" s="23">
        <v>3.9151571660000002</v>
      </c>
      <c r="AV4376" s="14">
        <v>3.5</v>
      </c>
      <c r="AW4376" s="22">
        <v>2</v>
      </c>
      <c r="AX4376" s="22">
        <v>2</v>
      </c>
      <c r="AY4376" s="23">
        <v>12.5</v>
      </c>
      <c r="AZ4376" s="23">
        <v>1.2500000000000001E-2</v>
      </c>
      <c r="BA4376" s="23">
        <v>4.4644999999999997E-2</v>
      </c>
      <c r="BB4376" s="14">
        <v>0.04</v>
      </c>
      <c r="BC4376" s="22">
        <v>2</v>
      </c>
      <c r="BD4376" s="23">
        <v>5000</v>
      </c>
      <c r="BE4376" s="23">
        <v>5</v>
      </c>
      <c r="BF4376" s="23">
        <v>9.3538731320000004</v>
      </c>
      <c r="BG4376" s="14">
        <v>8.3699999999999992</v>
      </c>
      <c r="BH4376" s="22">
        <v>332</v>
      </c>
      <c r="BI4376" s="23">
        <v>9.73</v>
      </c>
      <c r="BJ4376" s="23">
        <v>15.35</v>
      </c>
      <c r="BK4376" s="14">
        <v>13.73</v>
      </c>
      <c r="BL4376" t="s">
        <v>738</v>
      </c>
    </row>
    <row r="4377" spans="1:64">
      <c r="A4377" t="s">
        <v>5560</v>
      </c>
      <c r="B4377" t="s">
        <v>5552</v>
      </c>
      <c r="C4377" t="s">
        <v>738</v>
      </c>
      <c r="D4377" s="111" t="s">
        <v>942</v>
      </c>
      <c r="E4377" s="110">
        <v>2022</v>
      </c>
      <c r="F4377" s="23"/>
      <c r="G4377" s="23"/>
      <c r="H4377" s="22">
        <v>15315</v>
      </c>
      <c r="I4377" s="34">
        <v>110.99604709038742</v>
      </c>
      <c r="J4377" s="22">
        <v>1</v>
      </c>
      <c r="K4377" s="22">
        <v>1</v>
      </c>
      <c r="L4377" s="23">
        <v>340</v>
      </c>
      <c r="M4377" s="23">
        <v>0.34</v>
      </c>
      <c r="N4377" s="23">
        <v>2.0121199999999999</v>
      </c>
      <c r="O4377" s="14">
        <v>1.8127852772643966</v>
      </c>
      <c r="P4377" s="22">
        <v>0</v>
      </c>
      <c r="Q4377" s="22">
        <v>0</v>
      </c>
      <c r="R4377" s="23">
        <v>0</v>
      </c>
      <c r="S4377" s="23">
        <v>0</v>
      </c>
      <c r="T4377" s="23">
        <v>0</v>
      </c>
      <c r="U4377" s="14">
        <v>0</v>
      </c>
      <c r="V4377" s="22">
        <v>0</v>
      </c>
      <c r="W4377" s="22">
        <v>0</v>
      </c>
      <c r="X4377" s="23">
        <v>0</v>
      </c>
      <c r="Y4377" s="23">
        <v>0</v>
      </c>
      <c r="Z4377" s="23">
        <v>0</v>
      </c>
      <c r="AA4377" s="14">
        <v>0</v>
      </c>
      <c r="AB4377" s="22">
        <v>0</v>
      </c>
      <c r="AC4377" s="22">
        <v>0</v>
      </c>
      <c r="AD4377" s="23">
        <v>0</v>
      </c>
      <c r="AE4377" s="23">
        <v>0</v>
      </c>
      <c r="AF4377" s="23">
        <v>0</v>
      </c>
      <c r="AG4377" s="14">
        <v>0</v>
      </c>
      <c r="AH4377" s="22">
        <v>1</v>
      </c>
      <c r="AI4377" s="23">
        <v>17.920000000000002</v>
      </c>
      <c r="AJ4377" s="23">
        <v>1.7919999999999998E-2</v>
      </c>
      <c r="AK4377" s="23">
        <v>1.8356601415004201E-2</v>
      </c>
      <c r="AL4377" s="14">
        <v>1.6538067702587523E-2</v>
      </c>
      <c r="AM4377" s="22">
        <v>413</v>
      </c>
      <c r="AN4377" s="23">
        <v>5368.3280000000059</v>
      </c>
      <c r="AO4377" s="23">
        <v>5.3683280000000089</v>
      </c>
      <c r="AP4377" s="23">
        <v>5.4991215045204518</v>
      </c>
      <c r="AQ4377" s="14">
        <v>4.9543399505410779</v>
      </c>
      <c r="AR4377" s="22">
        <v>414</v>
      </c>
      <c r="AS4377" s="23">
        <v>5386.2480000000105</v>
      </c>
      <c r="AT4377" s="23">
        <v>5.3862480000000099</v>
      </c>
      <c r="AU4377" s="23">
        <v>5.5174781059354538</v>
      </c>
      <c r="AV4377" s="14">
        <v>4.9708780182436634</v>
      </c>
      <c r="AW4377" s="22">
        <v>2</v>
      </c>
      <c r="AX4377" s="22">
        <v>2</v>
      </c>
      <c r="AY4377" s="23">
        <v>12.5</v>
      </c>
      <c r="AZ4377" s="23">
        <v>1.2500000000000001E-2</v>
      </c>
      <c r="BA4377" s="23">
        <v>4.4644999999999997E-2</v>
      </c>
      <c r="BB4377" s="14">
        <v>4.0222153103924713E-2</v>
      </c>
      <c r="BC4377" s="22">
        <v>2</v>
      </c>
      <c r="BD4377" s="23">
        <v>5000</v>
      </c>
      <c r="BE4377" s="23">
        <v>5</v>
      </c>
      <c r="BF4377" s="23">
        <v>10.44801884246837</v>
      </c>
      <c r="BG4377" s="14">
        <v>9.4129648004133291</v>
      </c>
      <c r="BH4377" s="22">
        <v>419</v>
      </c>
      <c r="BI4377" s="23">
        <v>10.73874800000001</v>
      </c>
      <c r="BJ4377" s="23">
        <v>18.022261948403823</v>
      </c>
      <c r="BK4377" s="14">
        <v>16.236850249025313</v>
      </c>
      <c r="BL4377" t="s">
        <v>738</v>
      </c>
    </row>
    <row r="4378" spans="1:64">
      <c r="A4378" t="s">
        <v>5561</v>
      </c>
      <c r="B4378" t="s">
        <v>5552</v>
      </c>
      <c r="C4378" t="s">
        <v>738</v>
      </c>
      <c r="D4378" t="s">
        <v>942</v>
      </c>
      <c r="E4378">
        <v>2023</v>
      </c>
      <c r="F4378">
        <v>79.72</v>
      </c>
      <c r="G4378">
        <v>13.87</v>
      </c>
      <c r="H4378">
        <v>14631</v>
      </c>
      <c r="I4378">
        <v>110.99604709038742</v>
      </c>
      <c r="J4378">
        <v>1</v>
      </c>
      <c r="K4378">
        <v>1</v>
      </c>
      <c r="L4378">
        <v>340</v>
      </c>
      <c r="M4378">
        <v>0.34</v>
      </c>
      <c r="N4378">
        <v>2.0121199999999999</v>
      </c>
      <c r="O4378">
        <v>1.8127852772643966</v>
      </c>
      <c r="P4378">
        <v>0</v>
      </c>
      <c r="Q4378">
        <v>0</v>
      </c>
      <c r="R4378">
        <v>0</v>
      </c>
      <c r="S4378">
        <v>0</v>
      </c>
      <c r="T4378">
        <v>0</v>
      </c>
      <c r="U4378">
        <v>0</v>
      </c>
      <c r="V4378">
        <v>0</v>
      </c>
      <c r="W4378">
        <v>0</v>
      </c>
      <c r="X4378">
        <v>0</v>
      </c>
      <c r="Y4378">
        <v>0</v>
      </c>
      <c r="Z4378">
        <v>0</v>
      </c>
      <c r="AA4378">
        <v>0</v>
      </c>
      <c r="AG4378">
        <v>0</v>
      </c>
      <c r="AH4378">
        <v>1</v>
      </c>
      <c r="AI4378">
        <v>17.920000000000002</v>
      </c>
      <c r="AJ4378">
        <v>1.7919999999999998E-2</v>
      </c>
      <c r="AK4378">
        <v>1.6809000000000001E-2</v>
      </c>
      <c r="AL4378">
        <v>1.6358000000000001E-2</v>
      </c>
      <c r="AM4378">
        <v>555</v>
      </c>
      <c r="AN4378">
        <v>8939.2720000000008</v>
      </c>
      <c r="AO4378">
        <v>8.9392720000000008</v>
      </c>
      <c r="AP4378">
        <v>8.3849230000000006</v>
      </c>
      <c r="AQ4378">
        <v>7.5542537052440304</v>
      </c>
      <c r="AR4378">
        <v>637</v>
      </c>
      <c r="AS4378">
        <v>9020.2470000000103</v>
      </c>
      <c r="AT4378">
        <v>9.0202469999999906</v>
      </c>
      <c r="AU4378">
        <v>8.4608765481035295</v>
      </c>
      <c r="AV4378">
        <v>7.6226827620388891</v>
      </c>
      <c r="AW4378">
        <v>2</v>
      </c>
      <c r="AX4378">
        <v>2</v>
      </c>
      <c r="AY4378">
        <v>12.5</v>
      </c>
      <c r="AZ4378">
        <v>1.2500000000000001E-2</v>
      </c>
      <c r="BA4378">
        <v>4.4644999999999997E-2</v>
      </c>
      <c r="BB4378">
        <v>4.0222153103924713E-2</v>
      </c>
      <c r="BC4378">
        <v>2</v>
      </c>
      <c r="BD4378">
        <v>5000</v>
      </c>
      <c r="BE4378">
        <v>5</v>
      </c>
      <c r="BF4378">
        <v>12.475406</v>
      </c>
      <c r="BG4378">
        <v>11.239504763481262</v>
      </c>
      <c r="BH4378">
        <v>642</v>
      </c>
      <c r="BI4378">
        <v>14.37274699999999</v>
      </c>
      <c r="BJ4378">
        <v>22.993047548103529</v>
      </c>
      <c r="BK4378">
        <v>20.715194955888474</v>
      </c>
      <c r="BL4378" t="s">
        <v>738</v>
      </c>
    </row>
    <row r="4379" spans="1:64">
      <c r="A4379" t="s">
        <v>5562</v>
      </c>
      <c r="B4379" t="s">
        <v>5552</v>
      </c>
      <c r="C4379" t="s">
        <v>738</v>
      </c>
      <c r="D4379" t="s">
        <v>942</v>
      </c>
      <c r="E4379">
        <v>2024</v>
      </c>
      <c r="F4379">
        <v>79.72</v>
      </c>
      <c r="G4379">
        <v>13.88</v>
      </c>
      <c r="H4379">
        <v>14553</v>
      </c>
      <c r="I4379">
        <v>99.791349349361454</v>
      </c>
      <c r="J4379">
        <v>1</v>
      </c>
      <c r="K4379">
        <v>1</v>
      </c>
      <c r="L4379">
        <v>340</v>
      </c>
      <c r="M4379">
        <v>0.34</v>
      </c>
      <c r="N4379">
        <v>2.0121199999999999</v>
      </c>
      <c r="O4379">
        <v>2.0163270795705248</v>
      </c>
      <c r="P4379">
        <v>0</v>
      </c>
      <c r="Q4379">
        <v>0</v>
      </c>
      <c r="R4379">
        <v>0</v>
      </c>
      <c r="S4379">
        <v>0</v>
      </c>
      <c r="T4379">
        <v>0</v>
      </c>
      <c r="U4379">
        <v>0</v>
      </c>
      <c r="V4379">
        <v>0</v>
      </c>
      <c r="W4379">
        <v>0</v>
      </c>
      <c r="X4379">
        <v>0</v>
      </c>
      <c r="Y4379">
        <v>0</v>
      </c>
      <c r="Z4379">
        <v>0</v>
      </c>
      <c r="AA4379">
        <v>0</v>
      </c>
      <c r="AB4379">
        <v>0</v>
      </c>
      <c r="AC4379">
        <v>0</v>
      </c>
      <c r="AD4379">
        <v>0</v>
      </c>
      <c r="AE4379">
        <v>0</v>
      </c>
      <c r="AF4379">
        <v>0</v>
      </c>
      <c r="AG4379">
        <v>0</v>
      </c>
      <c r="AH4379">
        <v>1</v>
      </c>
      <c r="AI4379">
        <v>17.920000000000002</v>
      </c>
      <c r="AJ4379">
        <v>1.7920000000000002E-2</v>
      </c>
      <c r="AK4379">
        <v>1.6162833079357442E-2</v>
      </c>
      <c r="AL4379">
        <v>1.6196627447909007E-2</v>
      </c>
      <c r="AM4379">
        <v>657</v>
      </c>
      <c r="AN4379">
        <v>11023.820999999993</v>
      </c>
      <c r="AO4379">
        <v>11.023821000000003</v>
      </c>
      <c r="AP4379">
        <v>9.9428671160555417</v>
      </c>
      <c r="AQ4379">
        <v>9.9636563498569064</v>
      </c>
      <c r="AR4379">
        <v>823</v>
      </c>
      <c r="AS4379">
        <v>11194.810999999991</v>
      </c>
      <c r="AT4379">
        <v>11.194811000000003</v>
      </c>
      <c r="AU4379">
        <v>10.097090488167094</v>
      </c>
      <c r="AV4379">
        <v>10.118202182854544</v>
      </c>
      <c r="AW4379">
        <v>2</v>
      </c>
      <c r="AX4379">
        <v>2</v>
      </c>
      <c r="AY4379">
        <v>12.5</v>
      </c>
      <c r="AZ4379">
        <v>1.2500000000000001E-2</v>
      </c>
      <c r="BA4379">
        <v>4.4644999999999997E-2</v>
      </c>
      <c r="BB4379">
        <v>4.4738346851791191E-2</v>
      </c>
      <c r="BC4379">
        <v>2</v>
      </c>
      <c r="BD4379">
        <v>5000</v>
      </c>
      <c r="BE4379">
        <v>5</v>
      </c>
      <c r="BF4379">
        <v>10.94145710402233</v>
      </c>
      <c r="BG4379">
        <v>10.964334258791483</v>
      </c>
      <c r="BH4379">
        <v>828</v>
      </c>
      <c r="BI4379">
        <v>16.547311000000001</v>
      </c>
      <c r="BJ4379">
        <v>23.095312592189423</v>
      </c>
      <c r="BK4379">
        <v>23.143601868068341</v>
      </c>
      <c r="BL4379" t="s">
        <v>738</v>
      </c>
    </row>
    <row r="4380" spans="1:64">
      <c r="A4380" t="s">
        <v>5563</v>
      </c>
      <c r="B4380" t="s">
        <v>5564</v>
      </c>
      <c r="C4380" t="s">
        <v>739</v>
      </c>
      <c r="D4380" t="s">
        <v>942</v>
      </c>
      <c r="E4380">
        <v>2012</v>
      </c>
      <c r="F4380" s="23">
        <v>70.98</v>
      </c>
      <c r="G4380" s="23">
        <v>7.15</v>
      </c>
      <c r="H4380" s="22">
        <v>7242</v>
      </c>
      <c r="I4380" s="34">
        <v>57.953421999999996</v>
      </c>
      <c r="J4380" s="22">
        <v>1</v>
      </c>
      <c r="K4380" s="22" t="s">
        <v>782</v>
      </c>
      <c r="L4380" s="23">
        <v>5000</v>
      </c>
      <c r="M4380" s="23">
        <v>5</v>
      </c>
      <c r="N4380" s="23">
        <v>36.427968999999997</v>
      </c>
      <c r="O4380" s="14">
        <v>62.857321867895912</v>
      </c>
      <c r="P4380" s="22">
        <v>0</v>
      </c>
      <c r="Q4380" s="22" t="s">
        <v>782</v>
      </c>
      <c r="R4380" s="23">
        <v>0</v>
      </c>
      <c r="S4380" s="23">
        <v>0</v>
      </c>
      <c r="T4380" s="23">
        <v>0</v>
      </c>
      <c r="U4380" s="14">
        <v>0</v>
      </c>
      <c r="V4380" s="22">
        <v>0</v>
      </c>
      <c r="W4380" s="22" t="s">
        <v>782</v>
      </c>
      <c r="X4380" s="23">
        <v>0</v>
      </c>
      <c r="Y4380" s="23">
        <v>0</v>
      </c>
      <c r="Z4380" s="23">
        <v>0</v>
      </c>
      <c r="AA4380" s="14">
        <v>0</v>
      </c>
      <c r="AB4380" s="22">
        <v>0</v>
      </c>
      <c r="AC4380" s="22" t="s">
        <v>782</v>
      </c>
      <c r="AD4380" s="23">
        <v>0</v>
      </c>
      <c r="AE4380" s="23">
        <v>0</v>
      </c>
      <c r="AF4380" s="23">
        <v>0</v>
      </c>
      <c r="AG4380" s="14">
        <v>0</v>
      </c>
      <c r="AH4380" s="22" t="s">
        <v>782</v>
      </c>
      <c r="AI4380" s="23" t="s">
        <v>782</v>
      </c>
      <c r="AJ4380" s="23" t="s">
        <v>782</v>
      </c>
      <c r="AK4380" s="23" t="s">
        <v>782</v>
      </c>
      <c r="AL4380" s="14" t="s">
        <v>782</v>
      </c>
      <c r="AM4380" s="22" t="s">
        <v>782</v>
      </c>
      <c r="AN4380" s="23" t="s">
        <v>782</v>
      </c>
      <c r="AO4380" s="23" t="s">
        <v>782</v>
      </c>
      <c r="AP4380" s="23" t="s">
        <v>782</v>
      </c>
      <c r="AQ4380" s="14" t="s">
        <v>782</v>
      </c>
      <c r="AR4380" s="22">
        <v>116</v>
      </c>
      <c r="AS4380" s="23">
        <v>1559.5209999999997</v>
      </c>
      <c r="AT4380" s="23">
        <v>1.5595209999999997</v>
      </c>
      <c r="AU4380" s="23">
        <v>1.3642719999999999</v>
      </c>
      <c r="AV4380" s="14">
        <v>2.3540835949255938</v>
      </c>
      <c r="AW4380" s="22">
        <v>1</v>
      </c>
      <c r="AX4380" s="22" t="s">
        <v>782</v>
      </c>
      <c r="AY4380" s="23">
        <v>15</v>
      </c>
      <c r="AZ4380" s="23">
        <v>1.4999999999999999E-2</v>
      </c>
      <c r="BA4380" s="23">
        <v>3.9390000000000001E-2</v>
      </c>
      <c r="BB4380" s="14">
        <v>6.7968376397169447E-2</v>
      </c>
      <c r="BC4380" s="22">
        <v>0</v>
      </c>
      <c r="BD4380" s="23">
        <v>0</v>
      </c>
      <c r="BE4380" s="23">
        <v>0</v>
      </c>
      <c r="BF4380" s="23">
        <v>0</v>
      </c>
      <c r="BG4380" s="14">
        <v>0</v>
      </c>
      <c r="BH4380" s="22">
        <v>118</v>
      </c>
      <c r="BI4380" s="23">
        <v>6.5745209999999998</v>
      </c>
      <c r="BJ4380" s="23">
        <v>37.831630999999994</v>
      </c>
      <c r="BK4380" s="14">
        <v>65.279373839218678</v>
      </c>
      <c r="BL4380" t="s">
        <v>739</v>
      </c>
    </row>
    <row r="4381" spans="1:64">
      <c r="A4381" t="s">
        <v>5565</v>
      </c>
      <c r="B4381" t="s">
        <v>5564</v>
      </c>
      <c r="C4381" t="s">
        <v>739</v>
      </c>
      <c r="D4381" t="s">
        <v>942</v>
      </c>
      <c r="E4381">
        <v>2015</v>
      </c>
      <c r="F4381" s="23">
        <v>70.98</v>
      </c>
      <c r="G4381" s="23">
        <v>7.26</v>
      </c>
      <c r="H4381" s="22">
        <v>7206</v>
      </c>
      <c r="I4381" s="34">
        <v>58.414971954459034</v>
      </c>
      <c r="J4381" s="13">
        <v>1</v>
      </c>
      <c r="K4381" s="13">
        <v>1</v>
      </c>
      <c r="L4381" s="19">
        <v>5000</v>
      </c>
      <c r="M4381" s="35">
        <v>5</v>
      </c>
      <c r="N4381" s="19">
        <v>29.90677490924833</v>
      </c>
      <c r="O4381" s="17">
        <v>51.197105653947737</v>
      </c>
      <c r="P4381" s="36">
        <v>0</v>
      </c>
      <c r="Q4381" s="37">
        <v>0</v>
      </c>
      <c r="R4381" s="38">
        <v>0</v>
      </c>
      <c r="S4381" s="27">
        <v>0</v>
      </c>
      <c r="T4381" s="23">
        <v>0</v>
      </c>
      <c r="U4381" s="17">
        <v>0</v>
      </c>
      <c r="V4381" s="22">
        <v>0</v>
      </c>
      <c r="W4381" s="22">
        <v>0</v>
      </c>
      <c r="X4381" s="23">
        <v>0</v>
      </c>
      <c r="Y4381" s="27">
        <v>0</v>
      </c>
      <c r="Z4381" s="27">
        <v>0</v>
      </c>
      <c r="AA4381" s="14">
        <v>0</v>
      </c>
      <c r="AB4381" s="39">
        <v>1</v>
      </c>
      <c r="AC4381" s="22" t="s">
        <v>782</v>
      </c>
      <c r="AD4381" s="23">
        <v>0</v>
      </c>
      <c r="AE4381" s="23">
        <v>0</v>
      </c>
      <c r="AF4381" s="23">
        <v>0.19351499999999999</v>
      </c>
      <c r="AG4381" s="14">
        <v>0.33127637234999696</v>
      </c>
      <c r="AH4381" s="22" t="s">
        <v>782</v>
      </c>
      <c r="AI4381" s="23" t="s">
        <v>782</v>
      </c>
      <c r="AJ4381" s="23" t="s">
        <v>782</v>
      </c>
      <c r="AK4381" s="23" t="s">
        <v>782</v>
      </c>
      <c r="AL4381" s="14" t="s">
        <v>782</v>
      </c>
      <c r="AM4381" s="22" t="s">
        <v>782</v>
      </c>
      <c r="AN4381" s="23" t="s">
        <v>782</v>
      </c>
      <c r="AO4381" s="23" t="s">
        <v>782</v>
      </c>
      <c r="AP4381" s="23" t="s">
        <v>782</v>
      </c>
      <c r="AQ4381" s="14" t="s">
        <v>782</v>
      </c>
      <c r="AR4381" s="40">
        <v>139</v>
      </c>
      <c r="AS4381" s="41">
        <v>1938.1409999999998</v>
      </c>
      <c r="AT4381" s="23">
        <v>1.9381409999999999</v>
      </c>
      <c r="AU4381" s="23">
        <v>1.7213846839764346</v>
      </c>
      <c r="AV4381" s="14">
        <v>2.9468210398499299</v>
      </c>
      <c r="AW4381" s="22">
        <v>1</v>
      </c>
      <c r="AX4381" s="22" t="s">
        <v>782</v>
      </c>
      <c r="AY4381" s="23">
        <v>34</v>
      </c>
      <c r="AZ4381" s="23">
        <v>3.4000000000000002E-2</v>
      </c>
      <c r="BA4381" s="23">
        <v>8.8595301235341192E-2</v>
      </c>
      <c r="BB4381" s="14">
        <v>0.15166540061751821</v>
      </c>
      <c r="BC4381" s="42">
        <v>0</v>
      </c>
      <c r="BD4381" s="46">
        <v>0</v>
      </c>
      <c r="BE4381" s="44">
        <v>0</v>
      </c>
      <c r="BF4381" s="23">
        <v>0</v>
      </c>
      <c r="BG4381" s="14">
        <v>0</v>
      </c>
      <c r="BH4381" s="22">
        <v>142</v>
      </c>
      <c r="BI4381" s="23">
        <v>6.9721409999999997</v>
      </c>
      <c r="BJ4381" s="23">
        <v>31.910269894460107</v>
      </c>
      <c r="BK4381" s="14">
        <v>54.626868466765181</v>
      </c>
      <c r="BL4381" t="s">
        <v>739</v>
      </c>
    </row>
    <row r="4382" spans="1:64">
      <c r="A4382" t="s">
        <v>5566</v>
      </c>
      <c r="B4382" t="s">
        <v>5564</v>
      </c>
      <c r="C4382" t="s">
        <v>739</v>
      </c>
      <c r="D4382" t="s">
        <v>942</v>
      </c>
      <c r="E4382">
        <v>2016</v>
      </c>
      <c r="F4382" s="23">
        <v>70.98</v>
      </c>
      <c r="G4382" s="23">
        <v>7.27</v>
      </c>
      <c r="H4382" s="22">
        <v>7106</v>
      </c>
      <c r="I4382" s="34">
        <v>61.268389897050838</v>
      </c>
      <c r="J4382" s="13">
        <v>1</v>
      </c>
      <c r="K4382" s="13">
        <v>1</v>
      </c>
      <c r="L4382" s="19">
        <v>5000</v>
      </c>
      <c r="M4382" s="35">
        <v>5</v>
      </c>
      <c r="N4382" s="19">
        <v>29.905000000000001</v>
      </c>
      <c r="O4382" s="17">
        <v>48.809834974036889</v>
      </c>
      <c r="P4382" s="13">
        <v>0</v>
      </c>
      <c r="Q4382" s="13">
        <v>0</v>
      </c>
      <c r="R4382" s="19">
        <v>0</v>
      </c>
      <c r="S4382" s="27">
        <v>0</v>
      </c>
      <c r="T4382" s="19">
        <v>0</v>
      </c>
      <c r="U4382" s="17">
        <v>0</v>
      </c>
      <c r="V4382" s="13">
        <v>0</v>
      </c>
      <c r="W4382" s="13">
        <v>0</v>
      </c>
      <c r="X4382" s="19">
        <v>0</v>
      </c>
      <c r="Y4382" s="27">
        <v>0</v>
      </c>
      <c r="Z4382" s="19">
        <v>0</v>
      </c>
      <c r="AA4382" s="14">
        <v>0</v>
      </c>
      <c r="AB4382" s="13">
        <v>1</v>
      </c>
      <c r="AC4382" s="22" t="s">
        <v>782</v>
      </c>
      <c r="AD4382" s="19">
        <v>0</v>
      </c>
      <c r="AE4382" s="23">
        <v>0</v>
      </c>
      <c r="AF4382" s="19">
        <v>0.199626</v>
      </c>
      <c r="AG4382" s="14">
        <v>0.32582217410222658</v>
      </c>
      <c r="AH4382" s="22" t="s">
        <v>782</v>
      </c>
      <c r="AI4382" s="23" t="s">
        <v>782</v>
      </c>
      <c r="AJ4382" s="23" t="s">
        <v>782</v>
      </c>
      <c r="AK4382" s="23" t="s">
        <v>782</v>
      </c>
      <c r="AL4382" s="14" t="s">
        <v>782</v>
      </c>
      <c r="AM4382" s="22" t="s">
        <v>782</v>
      </c>
      <c r="AN4382" s="23" t="s">
        <v>782</v>
      </c>
      <c r="AO4382" s="23" t="s">
        <v>782</v>
      </c>
      <c r="AP4382" s="23" t="s">
        <v>782</v>
      </c>
      <c r="AQ4382" s="14" t="s">
        <v>782</v>
      </c>
      <c r="AR4382" s="13">
        <v>140</v>
      </c>
      <c r="AS4382" s="19">
        <v>1940.1810000000003</v>
      </c>
      <c r="AT4382" s="23">
        <v>1.9401810000000004</v>
      </c>
      <c r="AU4382" s="19">
        <v>1.7228807280000009</v>
      </c>
      <c r="AV4382" s="14">
        <v>2.8120222041006042</v>
      </c>
      <c r="AW4382" s="13">
        <v>1</v>
      </c>
      <c r="AX4382" s="22" t="s">
        <v>782</v>
      </c>
      <c r="AY4382" s="19">
        <v>34</v>
      </c>
      <c r="AZ4382" s="23">
        <v>3.4000000000000002E-2</v>
      </c>
      <c r="BA4382" s="19">
        <v>9.5300000000000003E-3</v>
      </c>
      <c r="BB4382" s="14">
        <v>1.555451353628395E-2</v>
      </c>
      <c r="BC4382" s="13">
        <v>0</v>
      </c>
      <c r="BD4382" s="19">
        <v>0</v>
      </c>
      <c r="BE4382" s="44">
        <v>0</v>
      </c>
      <c r="BF4382" s="19">
        <v>0</v>
      </c>
      <c r="BG4382" s="14">
        <v>0</v>
      </c>
      <c r="BH4382" s="22">
        <v>143</v>
      </c>
      <c r="BI4382" s="23">
        <v>6.9741810000000006</v>
      </c>
      <c r="BJ4382" s="23">
        <v>31.837036728000001</v>
      </c>
      <c r="BK4382" s="14">
        <v>51.963233865776004</v>
      </c>
      <c r="BL4382" t="s">
        <v>739</v>
      </c>
    </row>
    <row r="4383" spans="1:64">
      <c r="A4383" t="s">
        <v>5567</v>
      </c>
      <c r="B4383" t="s">
        <v>5564</v>
      </c>
      <c r="C4383" t="s">
        <v>739</v>
      </c>
      <c r="D4383" t="s">
        <v>942</v>
      </c>
      <c r="E4383">
        <v>2017</v>
      </c>
      <c r="F4383" s="23">
        <v>70.98</v>
      </c>
      <c r="G4383" s="23">
        <v>7.29</v>
      </c>
      <c r="H4383" s="22">
        <v>7021</v>
      </c>
      <c r="I4383" s="34">
        <v>55.150028466736579</v>
      </c>
      <c r="J4383" s="13">
        <v>1</v>
      </c>
      <c r="K4383" s="13">
        <v>1</v>
      </c>
      <c r="L4383" s="19">
        <v>5000</v>
      </c>
      <c r="M4383" s="19">
        <v>5</v>
      </c>
      <c r="N4383" s="19">
        <v>29.905000000000001</v>
      </c>
      <c r="O4383" s="17">
        <v>54.22481335261147</v>
      </c>
      <c r="P4383" s="13">
        <v>0</v>
      </c>
      <c r="Q4383" s="13">
        <v>0</v>
      </c>
      <c r="R4383" s="19">
        <v>0</v>
      </c>
      <c r="S4383" s="19">
        <v>0</v>
      </c>
      <c r="T4383" s="19">
        <v>0</v>
      </c>
      <c r="U4383" s="17">
        <v>0</v>
      </c>
      <c r="V4383" s="13">
        <v>0</v>
      </c>
      <c r="W4383" s="13">
        <v>0</v>
      </c>
      <c r="X4383" s="19">
        <v>0</v>
      </c>
      <c r="Y4383" s="19">
        <v>0</v>
      </c>
      <c r="Z4383" s="19">
        <v>0</v>
      </c>
      <c r="AA4383" s="14">
        <v>0</v>
      </c>
      <c r="AB4383" s="13">
        <v>1</v>
      </c>
      <c r="AC4383" s="22" t="s">
        <v>782</v>
      </c>
      <c r="AD4383" s="19">
        <v>0</v>
      </c>
      <c r="AE4383" s="19">
        <v>0</v>
      </c>
      <c r="AF4383" s="19">
        <v>0.19869989999999998</v>
      </c>
      <c r="AG4383" s="14">
        <v>0.36028975056621176</v>
      </c>
      <c r="AH4383" s="22" t="s">
        <v>782</v>
      </c>
      <c r="AI4383" s="23" t="s">
        <v>782</v>
      </c>
      <c r="AJ4383" s="23" t="s">
        <v>782</v>
      </c>
      <c r="AK4383" s="23" t="s">
        <v>782</v>
      </c>
      <c r="AL4383" s="14" t="s">
        <v>782</v>
      </c>
      <c r="AM4383" s="22" t="s">
        <v>782</v>
      </c>
      <c r="AN4383" s="23" t="s">
        <v>782</v>
      </c>
      <c r="AO4383" s="23" t="s">
        <v>782</v>
      </c>
      <c r="AP4383" s="23" t="s">
        <v>782</v>
      </c>
      <c r="AQ4383" s="14" t="s">
        <v>782</v>
      </c>
      <c r="AR4383" s="13">
        <v>147</v>
      </c>
      <c r="AS4383" s="19">
        <v>2126.971</v>
      </c>
      <c r="AT4383" s="19">
        <v>2.1269709999999997</v>
      </c>
      <c r="AU4383" s="19">
        <v>1.8887502480000009</v>
      </c>
      <c r="AV4383" s="14">
        <v>3.4247493618959597</v>
      </c>
      <c r="AW4383" s="13">
        <v>1</v>
      </c>
      <c r="AX4383" s="22" t="s">
        <v>782</v>
      </c>
      <c r="AY4383" s="19">
        <v>12.5</v>
      </c>
      <c r="AZ4383" s="19">
        <v>1.2500000000000001E-2</v>
      </c>
      <c r="BA4383" s="19">
        <v>2.01E-2</v>
      </c>
      <c r="BB4383" s="14">
        <v>3.6446037398010049E-2</v>
      </c>
      <c r="BC4383" s="13">
        <v>0</v>
      </c>
      <c r="BD4383" s="19">
        <v>0</v>
      </c>
      <c r="BE4383" s="19">
        <v>0</v>
      </c>
      <c r="BF4383" s="19">
        <v>0</v>
      </c>
      <c r="BG4383" s="14">
        <v>0</v>
      </c>
      <c r="BH4383" s="22">
        <v>150</v>
      </c>
      <c r="BI4383" s="23">
        <v>7.1394710000000003</v>
      </c>
      <c r="BJ4383" s="23">
        <v>32.012550148000003</v>
      </c>
      <c r="BK4383" s="14">
        <v>58.04629850247165</v>
      </c>
      <c r="BL4383" t="s">
        <v>739</v>
      </c>
    </row>
    <row r="4384" spans="1:64">
      <c r="A4384" t="s">
        <v>5568</v>
      </c>
      <c r="B4384" t="s">
        <v>5564</v>
      </c>
      <c r="C4384" t="s">
        <v>739</v>
      </c>
      <c r="D4384" t="s">
        <v>942</v>
      </c>
      <c r="E4384">
        <v>2018</v>
      </c>
      <c r="F4384" s="23">
        <v>70.98</v>
      </c>
      <c r="G4384" s="23">
        <v>7.46</v>
      </c>
      <c r="H4384" s="22">
        <v>6998</v>
      </c>
      <c r="I4384" s="34">
        <v>55.153948156037693</v>
      </c>
      <c r="J4384" s="13">
        <v>1</v>
      </c>
      <c r="K4384" s="13">
        <v>1</v>
      </c>
      <c r="L4384" s="19">
        <v>5000</v>
      </c>
      <c r="M4384" s="19">
        <v>5</v>
      </c>
      <c r="N4384" s="19">
        <v>29.905000000000001</v>
      </c>
      <c r="O4384" s="17">
        <v>54.220959695205984</v>
      </c>
      <c r="P4384" s="13">
        <v>0</v>
      </c>
      <c r="Q4384" s="13">
        <v>0</v>
      </c>
      <c r="R4384" s="19">
        <v>0</v>
      </c>
      <c r="S4384" s="19">
        <v>0</v>
      </c>
      <c r="T4384" s="19">
        <v>0</v>
      </c>
      <c r="U4384" s="17">
        <v>0</v>
      </c>
      <c r="V4384" s="13">
        <v>0</v>
      </c>
      <c r="W4384" s="13">
        <v>0</v>
      </c>
      <c r="X4384" s="19">
        <v>0</v>
      </c>
      <c r="Y4384" s="19">
        <v>0</v>
      </c>
      <c r="Z4384" s="19">
        <v>0</v>
      </c>
      <c r="AA4384" s="14">
        <v>0</v>
      </c>
      <c r="AB4384" s="13">
        <v>1</v>
      </c>
      <c r="AC4384" s="22" t="s">
        <v>782</v>
      </c>
      <c r="AD4384" s="19">
        <v>0</v>
      </c>
      <c r="AE4384" s="19">
        <v>0</v>
      </c>
      <c r="AF4384" s="19">
        <v>0.201684</v>
      </c>
      <c r="AG4384" s="14">
        <v>0.36567463752442475</v>
      </c>
      <c r="AH4384" s="22" t="s">
        <v>782</v>
      </c>
      <c r="AI4384" s="23" t="s">
        <v>782</v>
      </c>
      <c r="AJ4384" s="23" t="s">
        <v>782</v>
      </c>
      <c r="AK4384" s="23" t="s">
        <v>782</v>
      </c>
      <c r="AL4384" s="14" t="s">
        <v>782</v>
      </c>
      <c r="AM4384" s="22" t="s">
        <v>782</v>
      </c>
      <c r="AN4384" s="23" t="s">
        <v>782</v>
      </c>
      <c r="AO4384" s="23" t="s">
        <v>782</v>
      </c>
      <c r="AP4384" s="23" t="s">
        <v>782</v>
      </c>
      <c r="AQ4384" s="14" t="s">
        <v>782</v>
      </c>
      <c r="AR4384" s="13">
        <v>161</v>
      </c>
      <c r="AS4384" s="19">
        <v>2452.911000000001</v>
      </c>
      <c r="AT4384" s="19">
        <v>2.4529109999999994</v>
      </c>
      <c r="AU4384" s="19">
        <v>2.1781849680000009</v>
      </c>
      <c r="AV4384" s="14">
        <v>3.9492820384093492</v>
      </c>
      <c r="AW4384" s="13">
        <v>1</v>
      </c>
      <c r="AX4384" s="22" t="s">
        <v>782</v>
      </c>
      <c r="AY4384" s="19">
        <v>34</v>
      </c>
      <c r="AZ4384" s="19">
        <v>3.4000000000000002E-2</v>
      </c>
      <c r="BA4384" s="19">
        <v>1.9060000000000001E-2</v>
      </c>
      <c r="BB4384" s="14">
        <v>3.4557816144143987E-2</v>
      </c>
      <c r="BC4384" s="13">
        <v>0</v>
      </c>
      <c r="BD4384" s="19">
        <v>0</v>
      </c>
      <c r="BE4384" s="19">
        <v>0</v>
      </c>
      <c r="BF4384" s="19">
        <v>0</v>
      </c>
      <c r="BG4384" s="14">
        <v>0</v>
      </c>
      <c r="BH4384" s="22">
        <v>164</v>
      </c>
      <c r="BI4384" s="23">
        <v>7.4869109999999992</v>
      </c>
      <c r="BJ4384" s="23">
        <v>32.303928968000001</v>
      </c>
      <c r="BK4384" s="14">
        <v>58.570474187283899</v>
      </c>
      <c r="BL4384" t="s">
        <v>739</v>
      </c>
    </row>
    <row r="4385" spans="1:64">
      <c r="A4385" t="s">
        <v>5569</v>
      </c>
      <c r="B4385" t="s">
        <v>5564</v>
      </c>
      <c r="C4385" t="s">
        <v>739</v>
      </c>
      <c r="D4385" t="s">
        <v>942</v>
      </c>
      <c r="E4385">
        <v>2019</v>
      </c>
      <c r="F4385" s="23">
        <v>70.98</v>
      </c>
      <c r="G4385" s="23">
        <v>8.48</v>
      </c>
      <c r="H4385" s="22">
        <v>6934</v>
      </c>
      <c r="I4385" s="34">
        <v>56.116209477338288</v>
      </c>
      <c r="J4385" s="22">
        <v>1</v>
      </c>
      <c r="K4385" s="22">
        <v>1</v>
      </c>
      <c r="L4385" s="23">
        <v>5000</v>
      </c>
      <c r="M4385" s="23">
        <v>5</v>
      </c>
      <c r="N4385" s="23">
        <v>29.905000000000001</v>
      </c>
      <c r="O4385" s="14">
        <v>53.2911974606494</v>
      </c>
      <c r="P4385" s="22">
        <v>0</v>
      </c>
      <c r="Q4385" s="22">
        <v>0</v>
      </c>
      <c r="R4385" s="23">
        <v>0</v>
      </c>
      <c r="S4385" s="23">
        <v>0</v>
      </c>
      <c r="T4385" s="23">
        <v>0</v>
      </c>
      <c r="U4385" s="14">
        <v>0</v>
      </c>
      <c r="V4385" s="22">
        <v>0</v>
      </c>
      <c r="W4385" s="22">
        <v>0</v>
      </c>
      <c r="X4385" s="23">
        <v>0</v>
      </c>
      <c r="Y4385" s="23">
        <v>0</v>
      </c>
      <c r="Z4385" s="23">
        <v>0</v>
      </c>
      <c r="AA4385" s="14">
        <v>0</v>
      </c>
      <c r="AB4385" s="22">
        <v>1</v>
      </c>
      <c r="AC4385" s="22">
        <v>1</v>
      </c>
      <c r="AD4385" s="23">
        <v>141.27682403433477</v>
      </c>
      <c r="AE4385" s="23">
        <v>0.14127682403433475</v>
      </c>
      <c r="AF4385" s="23">
        <v>0.19750499999999999</v>
      </c>
      <c r="AG4385" s="14">
        <v>0.35195712939192642</v>
      </c>
      <c r="AH4385" s="22">
        <v>1</v>
      </c>
      <c r="AI4385" s="23">
        <v>181.05</v>
      </c>
      <c r="AJ4385" s="23">
        <v>0.18105000000000002</v>
      </c>
      <c r="AK4385" s="23">
        <v>0.16077240000000001</v>
      </c>
      <c r="AL4385" s="14">
        <v>0.28649903743930816</v>
      </c>
      <c r="AM4385" s="22">
        <v>180</v>
      </c>
      <c r="AN4385" s="23">
        <v>3079.4860000000008</v>
      </c>
      <c r="AO4385" s="23">
        <v>3.0794859999999984</v>
      </c>
      <c r="AP4385" s="23">
        <v>2.7345835680000024</v>
      </c>
      <c r="AQ4385" s="14">
        <v>4.8730724927248055</v>
      </c>
      <c r="AR4385" s="22">
        <v>181</v>
      </c>
      <c r="AS4385" s="23">
        <v>3260.536000000001</v>
      </c>
      <c r="AT4385" s="23">
        <v>3.2605359999999983</v>
      </c>
      <c r="AU4385" s="23">
        <v>2.8953559680000023</v>
      </c>
      <c r="AV4385" s="14">
        <v>5.1595715301641132</v>
      </c>
      <c r="AW4385" s="22">
        <v>1</v>
      </c>
      <c r="AX4385" s="22" t="s">
        <v>782</v>
      </c>
      <c r="AY4385" s="23">
        <v>34</v>
      </c>
      <c r="AZ4385" s="23">
        <v>3.4000000000000002E-2</v>
      </c>
      <c r="BA4385" s="23">
        <v>9.5300000000000003E-3</v>
      </c>
      <c r="BB4385" s="14">
        <v>1.6982615341915693E-2</v>
      </c>
      <c r="BC4385" s="22">
        <v>0</v>
      </c>
      <c r="BD4385" s="23">
        <v>0</v>
      </c>
      <c r="BE4385" s="23">
        <v>0</v>
      </c>
      <c r="BF4385" s="23">
        <v>0</v>
      </c>
      <c r="BG4385" s="14">
        <v>0</v>
      </c>
      <c r="BH4385" s="22">
        <v>184</v>
      </c>
      <c r="BI4385" s="23">
        <v>8.4358128240343326</v>
      </c>
      <c r="BJ4385" s="23">
        <v>33.007390968000003</v>
      </c>
      <c r="BK4385" s="14">
        <v>58.819708735547351</v>
      </c>
      <c r="BL4385" t="s">
        <v>739</v>
      </c>
    </row>
    <row r="4386" spans="1:64">
      <c r="A4386" t="s">
        <v>5570</v>
      </c>
      <c r="B4386" t="s">
        <v>5564</v>
      </c>
      <c r="C4386" t="s">
        <v>739</v>
      </c>
      <c r="D4386" t="s">
        <v>942</v>
      </c>
      <c r="E4386">
        <v>2020</v>
      </c>
      <c r="F4386" s="23">
        <v>70.98</v>
      </c>
      <c r="G4386" s="23">
        <v>8.5</v>
      </c>
      <c r="H4386" s="22">
        <v>6953</v>
      </c>
      <c r="I4386" s="34">
        <v>55.834286317307843</v>
      </c>
      <c r="J4386" s="22">
        <v>1</v>
      </c>
      <c r="K4386" s="22">
        <v>1</v>
      </c>
      <c r="L4386" s="23">
        <v>5000</v>
      </c>
      <c r="M4386" s="23">
        <v>5</v>
      </c>
      <c r="N4386" s="23">
        <v>29.905000000000001</v>
      </c>
      <c r="O4386" s="14">
        <v>53.560279843193534</v>
      </c>
      <c r="P4386" s="22">
        <v>0</v>
      </c>
      <c r="Q4386" s="22">
        <v>0</v>
      </c>
      <c r="R4386" s="23">
        <v>0</v>
      </c>
      <c r="S4386" s="23">
        <v>0</v>
      </c>
      <c r="T4386" s="23">
        <v>0</v>
      </c>
      <c r="U4386" s="14">
        <v>0</v>
      </c>
      <c r="V4386" s="22">
        <v>0</v>
      </c>
      <c r="W4386" s="22">
        <v>0</v>
      </c>
      <c r="X4386" s="23">
        <v>0</v>
      </c>
      <c r="Y4386" s="23">
        <v>0</v>
      </c>
      <c r="Z4386" s="23">
        <v>0</v>
      </c>
      <c r="AA4386" s="14">
        <v>0</v>
      </c>
      <c r="AB4386" s="22">
        <v>1</v>
      </c>
      <c r="AC4386" s="22">
        <v>1</v>
      </c>
      <c r="AD4386" s="23">
        <v>92.757510729613742</v>
      </c>
      <c r="AE4386" s="23">
        <v>9.2757510729613746E-2</v>
      </c>
      <c r="AF4386" s="23">
        <v>0.12967500000000001</v>
      </c>
      <c r="AG4386" s="14">
        <v>0.23224976721839566</v>
      </c>
      <c r="AH4386" s="22">
        <v>1</v>
      </c>
      <c r="AI4386" s="23">
        <v>181.05</v>
      </c>
      <c r="AJ4386" s="23">
        <v>0.18105000000000002</v>
      </c>
      <c r="AK4386" s="23">
        <v>0.16077240000000001</v>
      </c>
      <c r="AL4386" s="14">
        <v>0.28794565240133252</v>
      </c>
      <c r="AM4386" s="22">
        <v>199</v>
      </c>
      <c r="AN4386" s="23">
        <v>3301.3910000000005</v>
      </c>
      <c r="AO4386" s="23">
        <v>3.3013909999999989</v>
      </c>
      <c r="AP4386" s="23">
        <v>2.931635208000003</v>
      </c>
      <c r="AQ4386" s="14">
        <v>5.2506003055890007</v>
      </c>
      <c r="AR4386" s="22">
        <v>200</v>
      </c>
      <c r="AS4386" s="23">
        <v>3482.4410000000007</v>
      </c>
      <c r="AT4386" s="23">
        <v>3.4824409999999988</v>
      </c>
      <c r="AU4386" s="23">
        <v>3.0924076080000029</v>
      </c>
      <c r="AV4386" s="14">
        <v>5.5385459579903324</v>
      </c>
      <c r="AW4386" s="22">
        <v>1</v>
      </c>
      <c r="AX4386" s="22">
        <v>1</v>
      </c>
      <c r="AY4386" s="23">
        <v>34</v>
      </c>
      <c r="AZ4386" s="23">
        <v>3.4000000000000002E-2</v>
      </c>
      <c r="BA4386" s="23">
        <v>9.5300000000000003E-3</v>
      </c>
      <c r="BB4386" s="14">
        <v>1.7068365387247431E-2</v>
      </c>
      <c r="BC4386" s="22">
        <v>0</v>
      </c>
      <c r="BD4386" s="23">
        <v>0</v>
      </c>
      <c r="BE4386" s="23">
        <v>0</v>
      </c>
      <c r="BF4386" s="23">
        <v>0</v>
      </c>
      <c r="BG4386" s="14">
        <v>0</v>
      </c>
      <c r="BH4386" s="22">
        <v>203</v>
      </c>
      <c r="BI4386" s="23">
        <v>8.6091985107296125</v>
      </c>
      <c r="BJ4386" s="23">
        <v>33.136612608000007</v>
      </c>
      <c r="BK4386" s="14">
        <v>59.348143933789508</v>
      </c>
      <c r="BL4386" t="s">
        <v>739</v>
      </c>
    </row>
    <row r="4387" spans="1:64">
      <c r="A4387" t="s">
        <v>5571</v>
      </c>
      <c r="B4387" t="s">
        <v>5564</v>
      </c>
      <c r="C4387" t="s">
        <v>739</v>
      </c>
      <c r="D4387" t="s">
        <v>942</v>
      </c>
      <c r="E4387">
        <v>2021</v>
      </c>
      <c r="F4387" s="23">
        <v>70.98</v>
      </c>
      <c r="G4387" s="23">
        <v>8.52</v>
      </c>
      <c r="H4387" s="22">
        <v>6937</v>
      </c>
      <c r="I4387" s="34">
        <v>52.13</v>
      </c>
      <c r="J4387" s="22">
        <v>1</v>
      </c>
      <c r="K4387" s="22">
        <v>1</v>
      </c>
      <c r="L4387" s="23">
        <v>5000</v>
      </c>
      <c r="M4387" s="23">
        <v>5</v>
      </c>
      <c r="N4387" s="23">
        <v>29.905000000000001</v>
      </c>
      <c r="O4387" s="14">
        <v>57.36</v>
      </c>
      <c r="P4387" s="22">
        <v>0</v>
      </c>
      <c r="Q4387" s="22">
        <v>0</v>
      </c>
      <c r="R4387" s="23">
        <v>0</v>
      </c>
      <c r="S4387" s="23">
        <v>0</v>
      </c>
      <c r="T4387" s="23">
        <v>0</v>
      </c>
      <c r="U4387" s="14">
        <v>0</v>
      </c>
      <c r="V4387" s="22">
        <v>0</v>
      </c>
      <c r="W4387" s="22">
        <v>0</v>
      </c>
      <c r="X4387" s="23">
        <v>0</v>
      </c>
      <c r="Y4387" s="23">
        <v>0</v>
      </c>
      <c r="Z4387" s="23">
        <v>0</v>
      </c>
      <c r="AA4387" s="14">
        <v>0</v>
      </c>
      <c r="AB4387" s="22">
        <v>1</v>
      </c>
      <c r="AC4387" s="22">
        <v>1</v>
      </c>
      <c r="AD4387" s="23">
        <v>99.892703859999997</v>
      </c>
      <c r="AE4387" s="23">
        <v>9.9892703999999999E-2</v>
      </c>
      <c r="AF4387" s="23">
        <v>0.13965</v>
      </c>
      <c r="AG4387" s="14">
        <v>0.27</v>
      </c>
      <c r="AH4387" s="22">
        <v>1</v>
      </c>
      <c r="AI4387" s="23">
        <v>181.05</v>
      </c>
      <c r="AJ4387" s="23">
        <v>0.18104999999999999</v>
      </c>
      <c r="AK4387" s="23">
        <v>0.16200768800000001</v>
      </c>
      <c r="AL4387" s="14">
        <v>0.31</v>
      </c>
      <c r="AM4387" s="22">
        <v>234</v>
      </c>
      <c r="AN4387" s="23">
        <v>3711.0410000000002</v>
      </c>
      <c r="AO4387" s="23">
        <v>3.7110409999999998</v>
      </c>
      <c r="AP4387" s="23">
        <v>3.3207245159999998</v>
      </c>
      <c r="AQ4387" s="14">
        <v>6.37</v>
      </c>
      <c r="AR4387" s="22">
        <v>235</v>
      </c>
      <c r="AS4387" s="23">
        <v>3892.0909999999999</v>
      </c>
      <c r="AT4387" s="23">
        <v>3.8920910000000002</v>
      </c>
      <c r="AU4387" s="23">
        <v>3.4827322039999999</v>
      </c>
      <c r="AV4387" s="14">
        <v>6.68</v>
      </c>
      <c r="AW4387" s="22">
        <v>1</v>
      </c>
      <c r="AX4387" s="22">
        <v>1</v>
      </c>
      <c r="AY4387" s="23">
        <v>34</v>
      </c>
      <c r="AZ4387" s="23">
        <v>3.4000000000000002E-2</v>
      </c>
      <c r="BA4387" s="23">
        <v>9.5300000000000003E-3</v>
      </c>
      <c r="BB4387" s="14">
        <v>0.02</v>
      </c>
      <c r="BC4387" s="22">
        <v>0</v>
      </c>
      <c r="BD4387" s="23">
        <v>0</v>
      </c>
      <c r="BE4387" s="23">
        <v>0</v>
      </c>
      <c r="BF4387" s="23">
        <v>0</v>
      </c>
      <c r="BG4387" s="14">
        <v>0</v>
      </c>
      <c r="BH4387" s="22">
        <v>238</v>
      </c>
      <c r="BI4387" s="23">
        <v>9.0299999999999994</v>
      </c>
      <c r="BJ4387" s="23">
        <v>33.54</v>
      </c>
      <c r="BK4387" s="14">
        <v>64.33</v>
      </c>
      <c r="BL4387" t="s">
        <v>739</v>
      </c>
    </row>
    <row r="4388" spans="1:64">
      <c r="A4388" t="s">
        <v>5572</v>
      </c>
      <c r="B4388" t="s">
        <v>5564</v>
      </c>
      <c r="C4388" t="s">
        <v>739</v>
      </c>
      <c r="D4388" s="111" t="s">
        <v>942</v>
      </c>
      <c r="E4388" s="110">
        <v>2022</v>
      </c>
      <c r="F4388" s="23"/>
      <c r="G4388" s="23"/>
      <c r="H4388" s="22">
        <v>6970</v>
      </c>
      <c r="I4388" s="34">
        <v>50.515341052562867</v>
      </c>
      <c r="J4388" s="22">
        <v>1</v>
      </c>
      <c r="K4388" s="22">
        <v>1</v>
      </c>
      <c r="L4388" s="23">
        <v>5000</v>
      </c>
      <c r="M4388" s="23">
        <v>5</v>
      </c>
      <c r="N4388" s="23">
        <v>29.59</v>
      </c>
      <c r="O4388" s="14">
        <v>58.57626491962241</v>
      </c>
      <c r="P4388" s="22">
        <v>0</v>
      </c>
      <c r="Q4388" s="22">
        <v>0</v>
      </c>
      <c r="R4388" s="23">
        <v>0</v>
      </c>
      <c r="S4388" s="23">
        <v>0</v>
      </c>
      <c r="T4388" s="23">
        <v>0</v>
      </c>
      <c r="U4388" s="14">
        <v>0</v>
      </c>
      <c r="V4388" s="22">
        <v>0</v>
      </c>
      <c r="W4388" s="22">
        <v>0</v>
      </c>
      <c r="X4388" s="23">
        <v>0</v>
      </c>
      <c r="Y4388" s="23">
        <v>0</v>
      </c>
      <c r="Z4388" s="23">
        <v>0</v>
      </c>
      <c r="AA4388" s="14">
        <v>0</v>
      </c>
      <c r="AB4388" s="22">
        <v>1</v>
      </c>
      <c r="AC4388" s="22">
        <v>1</v>
      </c>
      <c r="AD4388" s="23">
        <v>102.611587982833</v>
      </c>
      <c r="AE4388" s="23">
        <v>0.102611587982833</v>
      </c>
      <c r="AF4388" s="23">
        <v>0.143451</v>
      </c>
      <c r="AG4388" s="14">
        <v>0.28397511926274938</v>
      </c>
      <c r="AH4388" s="22">
        <v>1</v>
      </c>
      <c r="AI4388" s="23">
        <v>181.05</v>
      </c>
      <c r="AJ4388" s="23">
        <v>0.18104999999999999</v>
      </c>
      <c r="AK4388" s="23">
        <v>0.18546108739879999</v>
      </c>
      <c r="AL4388" s="14">
        <v>0.36713814760910285</v>
      </c>
      <c r="AM4388" s="22">
        <v>294</v>
      </c>
      <c r="AN4388" s="23">
        <v>4819.4309999999987</v>
      </c>
      <c r="AO4388" s="23">
        <v>4.8194310000000034</v>
      </c>
      <c r="AP4388" s="23">
        <v>4.9368512228858776</v>
      </c>
      <c r="AQ4388" s="14">
        <v>9.7729741500684355</v>
      </c>
      <c r="AR4388" s="22">
        <v>295</v>
      </c>
      <c r="AS4388" s="23">
        <v>5000.4809999999998</v>
      </c>
      <c r="AT4388" s="23">
        <v>5.0004809999999997</v>
      </c>
      <c r="AU4388" s="23">
        <v>5.1223123102846806</v>
      </c>
      <c r="AV4388" s="14">
        <v>10.140112297677545</v>
      </c>
      <c r="AW4388" s="22">
        <v>1</v>
      </c>
      <c r="AX4388" s="22">
        <v>1</v>
      </c>
      <c r="AY4388" s="23">
        <v>34</v>
      </c>
      <c r="AZ4388" s="23">
        <v>3.4000000000000002E-2</v>
      </c>
      <c r="BA4388" s="23">
        <v>9.5300000000000003E-3</v>
      </c>
      <c r="BB4388" s="14">
        <v>1.8865556089354564E-2</v>
      </c>
      <c r="BC4388" s="22">
        <v>0</v>
      </c>
      <c r="BD4388" s="23">
        <v>0</v>
      </c>
      <c r="BE4388" s="23">
        <v>0</v>
      </c>
      <c r="BF4388" s="23">
        <v>0</v>
      </c>
      <c r="BG4388" s="14">
        <v>0</v>
      </c>
      <c r="BH4388" s="22">
        <v>298</v>
      </c>
      <c r="BI4388" s="23">
        <v>10.137092587982831</v>
      </c>
      <c r="BJ4388" s="23">
        <v>34.865293310284677</v>
      </c>
      <c r="BK4388" s="14">
        <v>69.019217892652051</v>
      </c>
      <c r="BL4388" t="s">
        <v>739</v>
      </c>
    </row>
    <row r="4389" spans="1:64">
      <c r="A4389" t="s">
        <v>5573</v>
      </c>
      <c r="B4389" t="s">
        <v>5564</v>
      </c>
      <c r="C4389" t="s">
        <v>739</v>
      </c>
      <c r="D4389" t="s">
        <v>942</v>
      </c>
      <c r="E4389">
        <v>2023</v>
      </c>
      <c r="F4389">
        <v>70.98</v>
      </c>
      <c r="G4389">
        <v>8.52</v>
      </c>
      <c r="H4389">
        <v>6836</v>
      </c>
      <c r="I4389">
        <v>50.515341052562867</v>
      </c>
      <c r="J4389">
        <v>1</v>
      </c>
      <c r="K4389">
        <v>1</v>
      </c>
      <c r="L4389">
        <v>5000</v>
      </c>
      <c r="M4389">
        <v>5</v>
      </c>
      <c r="N4389">
        <v>29.59</v>
      </c>
      <c r="O4389">
        <v>58.57626491962241</v>
      </c>
      <c r="P4389">
        <v>0</v>
      </c>
      <c r="Q4389">
        <v>0</v>
      </c>
      <c r="R4389">
        <v>0</v>
      </c>
      <c r="S4389">
        <v>0</v>
      </c>
      <c r="T4389">
        <v>0</v>
      </c>
      <c r="U4389">
        <v>0</v>
      </c>
      <c r="V4389">
        <v>0</v>
      </c>
      <c r="W4389">
        <v>0</v>
      </c>
      <c r="X4389">
        <v>0</v>
      </c>
      <c r="Y4389">
        <v>0</v>
      </c>
      <c r="Z4389">
        <v>0</v>
      </c>
      <c r="AA4389">
        <v>0</v>
      </c>
      <c r="AB4389">
        <v>1</v>
      </c>
      <c r="AC4389">
        <v>1</v>
      </c>
      <c r="AD4389">
        <v>99.810085836909906</v>
      </c>
      <c r="AE4389">
        <v>9.9810085836909895E-2</v>
      </c>
      <c r="AF4389">
        <v>0.13953450000000001</v>
      </c>
      <c r="AG4389">
        <v>0.27622202897691966</v>
      </c>
      <c r="AH4389">
        <v>3</v>
      </c>
      <c r="AI4389">
        <v>204.15</v>
      </c>
      <c r="AJ4389">
        <v>0.20415</v>
      </c>
      <c r="AK4389">
        <v>0.19148999999999999</v>
      </c>
      <c r="AL4389">
        <v>0.40946199999999999</v>
      </c>
      <c r="AM4389">
        <v>402</v>
      </c>
      <c r="AN4389">
        <v>7340.8190000000004</v>
      </c>
      <c r="AO4389">
        <v>7.3408189999999998</v>
      </c>
      <c r="AP4389">
        <v>6.8855950000000004</v>
      </c>
      <c r="AQ4389">
        <v>13.630700805989438</v>
      </c>
      <c r="AR4389">
        <v>439</v>
      </c>
      <c r="AS4389">
        <v>7574.3139999999903</v>
      </c>
      <c r="AT4389">
        <v>7.5743140000000002</v>
      </c>
      <c r="AU4389">
        <v>7.1046098505475701</v>
      </c>
      <c r="AV4389">
        <v>14.064261870775042</v>
      </c>
      <c r="AW4389">
        <v>1</v>
      </c>
      <c r="AX4389">
        <v>1</v>
      </c>
      <c r="AY4389">
        <v>34</v>
      </c>
      <c r="AZ4389">
        <v>3.4000000000000002E-2</v>
      </c>
      <c r="BA4389">
        <v>9.5300000000000003E-3</v>
      </c>
      <c r="BB4389">
        <v>1.8865556089354564E-2</v>
      </c>
      <c r="BC4389">
        <v>0</v>
      </c>
      <c r="BD4389">
        <v>0</v>
      </c>
      <c r="BE4389">
        <v>0</v>
      </c>
      <c r="BF4389">
        <v>0</v>
      </c>
      <c r="BG4389">
        <v>0</v>
      </c>
      <c r="BH4389">
        <v>442</v>
      </c>
      <c r="BI4389">
        <v>12.708124085836911</v>
      </c>
      <c r="BJ4389">
        <v>36.843674350547573</v>
      </c>
      <c r="BK4389">
        <v>72.935614375463729</v>
      </c>
      <c r="BL4389" t="s">
        <v>739</v>
      </c>
    </row>
    <row r="4390" spans="1:64">
      <c r="A4390" t="s">
        <v>5574</v>
      </c>
      <c r="B4390" t="s">
        <v>5564</v>
      </c>
      <c r="C4390" t="s">
        <v>739</v>
      </c>
      <c r="D4390" t="s">
        <v>942</v>
      </c>
      <c r="E4390">
        <v>2024</v>
      </c>
      <c r="F4390">
        <v>70.98</v>
      </c>
      <c r="G4390">
        <v>8.5500000000000007</v>
      </c>
      <c r="H4390">
        <v>6792</v>
      </c>
      <c r="I4390">
        <v>46.573410621924211</v>
      </c>
      <c r="J4390">
        <v>1</v>
      </c>
      <c r="K4390">
        <v>1</v>
      </c>
      <c r="L4390">
        <v>5000</v>
      </c>
      <c r="M4390">
        <v>5</v>
      </c>
      <c r="N4390">
        <v>29.59</v>
      </c>
      <c r="O4390">
        <v>63.534105844656885</v>
      </c>
      <c r="P4390">
        <v>0</v>
      </c>
      <c r="Q4390">
        <v>0</v>
      </c>
      <c r="R4390">
        <v>0</v>
      </c>
      <c r="S4390">
        <v>0</v>
      </c>
      <c r="T4390">
        <v>0</v>
      </c>
      <c r="U4390">
        <v>0</v>
      </c>
      <c r="V4390">
        <v>0</v>
      </c>
      <c r="W4390">
        <v>0</v>
      </c>
      <c r="X4390">
        <v>0</v>
      </c>
      <c r="Y4390">
        <v>0</v>
      </c>
      <c r="Z4390">
        <v>0</v>
      </c>
      <c r="AA4390">
        <v>0</v>
      </c>
      <c r="AB4390">
        <v>1</v>
      </c>
      <c r="AC4390">
        <v>1</v>
      </c>
      <c r="AD4390">
        <v>92.757510729613742</v>
      </c>
      <c r="AE4390">
        <v>9.2757510729613746E-2</v>
      </c>
      <c r="AF4390">
        <v>0.12967500000000001</v>
      </c>
      <c r="AG4390">
        <v>0.27843140166968172</v>
      </c>
      <c r="AH4390">
        <v>3</v>
      </c>
      <c r="AI4390">
        <v>204.15</v>
      </c>
      <c r="AJ4390">
        <v>0.20415000000000003</v>
      </c>
      <c r="AK4390">
        <v>0.18413182885886281</v>
      </c>
      <c r="AL4390">
        <v>0.39535826644438116</v>
      </c>
      <c r="AM4390">
        <v>478</v>
      </c>
      <c r="AN4390">
        <v>8625.4500000000062</v>
      </c>
      <c r="AO4390">
        <v>8.6254500000000078</v>
      </c>
      <c r="AP4390">
        <v>7.7796712379655997</v>
      </c>
      <c r="AQ4390">
        <v>16.704104625533599</v>
      </c>
      <c r="AR4390">
        <v>561</v>
      </c>
      <c r="AS4390">
        <v>8895.5590000000011</v>
      </c>
      <c r="AT4390">
        <v>8.8955590000000164</v>
      </c>
      <c r="AU4390">
        <v>8.0232943786035467</v>
      </c>
      <c r="AV4390">
        <v>17.22719953609457</v>
      </c>
      <c r="AW4390">
        <v>1</v>
      </c>
      <c r="AX4390">
        <v>1</v>
      </c>
      <c r="AY4390">
        <v>34</v>
      </c>
      <c r="AZ4390">
        <v>3.4000000000000002E-2</v>
      </c>
      <c r="BA4390">
        <v>9.5300000000000003E-3</v>
      </c>
      <c r="BB4390">
        <v>2.046231932070227E-2</v>
      </c>
      <c r="BC4390">
        <v>0</v>
      </c>
      <c r="BD4390">
        <v>0</v>
      </c>
      <c r="BE4390">
        <v>0</v>
      </c>
      <c r="BF4390">
        <v>0</v>
      </c>
      <c r="BG4390">
        <v>0</v>
      </c>
      <c r="BH4390">
        <v>564</v>
      </c>
      <c r="BI4390">
        <v>14.022316510729631</v>
      </c>
      <c r="BJ4390">
        <v>37.752499378603545</v>
      </c>
      <c r="BK4390">
        <v>81.06019910174183</v>
      </c>
      <c r="BL4390" t="s">
        <v>739</v>
      </c>
    </row>
    <row r="4391" spans="1:64">
      <c r="A4391" t="s">
        <v>5575</v>
      </c>
      <c r="B4391" t="s">
        <v>5576</v>
      </c>
      <c r="C4391" t="s">
        <v>740</v>
      </c>
      <c r="D4391" t="s">
        <v>942</v>
      </c>
      <c r="E4391">
        <v>2012</v>
      </c>
      <c r="F4391" s="23">
        <v>54.6</v>
      </c>
      <c r="G4391" s="23">
        <v>12.05</v>
      </c>
      <c r="H4391" s="22">
        <v>17953</v>
      </c>
      <c r="I4391" s="34">
        <v>148.48839100000001</v>
      </c>
      <c r="J4391" s="22">
        <v>0</v>
      </c>
      <c r="K4391" s="22" t="s">
        <v>782</v>
      </c>
      <c r="L4391" s="23">
        <v>0</v>
      </c>
      <c r="M4391" s="23">
        <v>0</v>
      </c>
      <c r="N4391" s="23">
        <v>0</v>
      </c>
      <c r="O4391" s="14">
        <v>0</v>
      </c>
      <c r="P4391" s="22">
        <v>0</v>
      </c>
      <c r="Q4391" s="22" t="s">
        <v>782</v>
      </c>
      <c r="R4391" s="23">
        <v>0</v>
      </c>
      <c r="S4391" s="23">
        <v>0</v>
      </c>
      <c r="T4391" s="23">
        <v>0</v>
      </c>
      <c r="U4391" s="14">
        <v>0</v>
      </c>
      <c r="V4391" s="22">
        <v>0</v>
      </c>
      <c r="W4391" s="22" t="s">
        <v>782</v>
      </c>
      <c r="X4391" s="23">
        <v>0</v>
      </c>
      <c r="Y4391" s="23">
        <v>0</v>
      </c>
      <c r="Z4391" s="23">
        <v>0</v>
      </c>
      <c r="AA4391" s="14">
        <v>0</v>
      </c>
      <c r="AB4391" s="22">
        <v>0</v>
      </c>
      <c r="AC4391" s="22" t="s">
        <v>782</v>
      </c>
      <c r="AD4391" s="23">
        <v>0</v>
      </c>
      <c r="AE4391" s="23">
        <v>0</v>
      </c>
      <c r="AF4391" s="23">
        <v>0</v>
      </c>
      <c r="AG4391" s="14">
        <v>0</v>
      </c>
      <c r="AH4391" s="22" t="s">
        <v>782</v>
      </c>
      <c r="AI4391" s="23" t="s">
        <v>782</v>
      </c>
      <c r="AJ4391" s="23" t="s">
        <v>782</v>
      </c>
      <c r="AK4391" s="23" t="s">
        <v>782</v>
      </c>
      <c r="AL4391" s="14" t="s">
        <v>782</v>
      </c>
      <c r="AM4391" s="22" t="s">
        <v>782</v>
      </c>
      <c r="AN4391" s="23" t="s">
        <v>782</v>
      </c>
      <c r="AO4391" s="23" t="s">
        <v>782</v>
      </c>
      <c r="AP4391" s="23" t="s">
        <v>782</v>
      </c>
      <c r="AQ4391" s="14" t="s">
        <v>782</v>
      </c>
      <c r="AR4391" s="22">
        <v>152</v>
      </c>
      <c r="AS4391" s="23">
        <v>2482.2490000000003</v>
      </c>
      <c r="AT4391" s="23">
        <v>2.4822490000000004</v>
      </c>
      <c r="AU4391" s="23">
        <v>2.0784479999999999</v>
      </c>
      <c r="AV4391" s="14">
        <v>1.399737707441385</v>
      </c>
      <c r="AW4391" s="22">
        <v>0</v>
      </c>
      <c r="AX4391" s="22" t="s">
        <v>782</v>
      </c>
      <c r="AY4391" s="23">
        <v>0</v>
      </c>
      <c r="AZ4391" s="23">
        <v>0</v>
      </c>
      <c r="BA4391" s="23">
        <v>0</v>
      </c>
      <c r="BB4391" s="14">
        <v>0</v>
      </c>
      <c r="BC4391" s="22">
        <v>1</v>
      </c>
      <c r="BD4391" s="23">
        <v>1500</v>
      </c>
      <c r="BE4391" s="23">
        <v>1.5</v>
      </c>
      <c r="BF4391" s="23">
        <v>2.3955000000000002</v>
      </c>
      <c r="BG4391" s="14">
        <v>1.6132574296666733</v>
      </c>
      <c r="BH4391" s="22">
        <v>153</v>
      </c>
      <c r="BI4391" s="23">
        <v>3.9822490000000004</v>
      </c>
      <c r="BJ4391" s="23">
        <v>4.473948</v>
      </c>
      <c r="BK4391" s="14">
        <v>3.0129951371080583</v>
      </c>
      <c r="BL4391" t="s">
        <v>740</v>
      </c>
    </row>
    <row r="4392" spans="1:64">
      <c r="A4392" t="s">
        <v>5577</v>
      </c>
      <c r="B4392" t="s">
        <v>5576</v>
      </c>
      <c r="C4392" t="s">
        <v>740</v>
      </c>
      <c r="D4392" t="s">
        <v>942</v>
      </c>
      <c r="E4392">
        <v>2015</v>
      </c>
      <c r="F4392" s="23">
        <v>54.6</v>
      </c>
      <c r="G4392" s="23">
        <v>12.29</v>
      </c>
      <c r="H4392" s="22">
        <v>17929</v>
      </c>
      <c r="I4392" s="34">
        <v>144.98644921918449</v>
      </c>
      <c r="J4392" s="13">
        <v>0</v>
      </c>
      <c r="K4392" s="13">
        <v>0</v>
      </c>
      <c r="L4392" s="19">
        <v>0</v>
      </c>
      <c r="M4392" s="35">
        <v>0</v>
      </c>
      <c r="N4392" s="19">
        <v>0</v>
      </c>
      <c r="O4392" s="17">
        <v>0</v>
      </c>
      <c r="P4392" s="36">
        <v>0</v>
      </c>
      <c r="Q4392" s="37">
        <v>0</v>
      </c>
      <c r="R4392" s="38">
        <v>0</v>
      </c>
      <c r="S4392" s="27">
        <v>0</v>
      </c>
      <c r="T4392" s="23">
        <v>0</v>
      </c>
      <c r="U4392" s="17">
        <v>0</v>
      </c>
      <c r="V4392" s="22">
        <v>0</v>
      </c>
      <c r="W4392" s="22">
        <v>0</v>
      </c>
      <c r="X4392" s="23">
        <v>0</v>
      </c>
      <c r="Y4392" s="27">
        <v>0</v>
      </c>
      <c r="Z4392" s="27">
        <v>0</v>
      </c>
      <c r="AA4392" s="14">
        <v>0</v>
      </c>
      <c r="AB4392" s="39">
        <v>0</v>
      </c>
      <c r="AC4392" s="22" t="s">
        <v>782</v>
      </c>
      <c r="AD4392" s="23">
        <v>0</v>
      </c>
      <c r="AE4392" s="23">
        <v>0</v>
      </c>
      <c r="AF4392" s="23">
        <v>0</v>
      </c>
      <c r="AG4392" s="14">
        <v>0</v>
      </c>
      <c r="AH4392" s="22" t="s">
        <v>782</v>
      </c>
      <c r="AI4392" s="23" t="s">
        <v>782</v>
      </c>
      <c r="AJ4392" s="23" t="s">
        <v>782</v>
      </c>
      <c r="AK4392" s="23" t="s">
        <v>782</v>
      </c>
      <c r="AL4392" s="14" t="s">
        <v>782</v>
      </c>
      <c r="AM4392" s="22" t="s">
        <v>782</v>
      </c>
      <c r="AN4392" s="23" t="s">
        <v>782</v>
      </c>
      <c r="AO4392" s="23" t="s">
        <v>782</v>
      </c>
      <c r="AP4392" s="23" t="s">
        <v>782</v>
      </c>
      <c r="AQ4392" s="14" t="s">
        <v>782</v>
      </c>
      <c r="AR4392" s="40">
        <v>193</v>
      </c>
      <c r="AS4392" s="41">
        <v>2720.9740000000002</v>
      </c>
      <c r="AT4392" s="23">
        <v>2.720974</v>
      </c>
      <c r="AU4392" s="23">
        <v>2.4166678116288214</v>
      </c>
      <c r="AV4392" s="14">
        <v>1.6668232270282055</v>
      </c>
      <c r="AW4392" s="22">
        <v>0</v>
      </c>
      <c r="AX4392" s="22" t="s">
        <v>782</v>
      </c>
      <c r="AY4392" s="23">
        <v>0</v>
      </c>
      <c r="AZ4392" s="23">
        <v>0</v>
      </c>
      <c r="BA4392" s="23">
        <v>0</v>
      </c>
      <c r="BB4392" s="14">
        <v>0</v>
      </c>
      <c r="BC4392" s="42">
        <v>1</v>
      </c>
      <c r="BD4392" s="43">
        <v>1500</v>
      </c>
      <c r="BE4392" s="44">
        <v>1.5</v>
      </c>
      <c r="BF4392" s="23">
        <v>2.3805000000000001</v>
      </c>
      <c r="BG4392" s="14">
        <v>1.6418775774012226</v>
      </c>
      <c r="BH4392" s="22">
        <v>194</v>
      </c>
      <c r="BI4392" s="23">
        <v>4.220974</v>
      </c>
      <c r="BJ4392" s="23">
        <v>4.797167811628821</v>
      </c>
      <c r="BK4392" s="14">
        <v>3.3087008044294279</v>
      </c>
      <c r="BL4392" t="s">
        <v>740</v>
      </c>
    </row>
    <row r="4393" spans="1:64">
      <c r="A4393" t="s">
        <v>5578</v>
      </c>
      <c r="B4393" t="s">
        <v>5576</v>
      </c>
      <c r="C4393" t="s">
        <v>740</v>
      </c>
      <c r="D4393" t="s">
        <v>942</v>
      </c>
      <c r="E4393">
        <v>2016</v>
      </c>
      <c r="F4393" s="23">
        <v>54.6</v>
      </c>
      <c r="G4393" s="23">
        <v>12.49</v>
      </c>
      <c r="H4393" s="22">
        <v>17734</v>
      </c>
      <c r="I4393" s="34">
        <v>152.43976720291764</v>
      </c>
      <c r="J4393" s="13">
        <v>0</v>
      </c>
      <c r="K4393" s="13">
        <v>0</v>
      </c>
      <c r="L4393" s="19">
        <v>0</v>
      </c>
      <c r="M4393" s="35">
        <v>0</v>
      </c>
      <c r="N4393" s="19">
        <v>0</v>
      </c>
      <c r="O4393" s="17">
        <v>0</v>
      </c>
      <c r="P4393" s="13">
        <v>0</v>
      </c>
      <c r="Q4393" s="13">
        <v>0</v>
      </c>
      <c r="R4393" s="19">
        <v>0</v>
      </c>
      <c r="S4393" s="27">
        <v>0</v>
      </c>
      <c r="T4393" s="19">
        <v>0</v>
      </c>
      <c r="U4393" s="17">
        <v>0</v>
      </c>
      <c r="V4393" s="13">
        <v>0</v>
      </c>
      <c r="W4393" s="13">
        <v>0</v>
      </c>
      <c r="X4393" s="19">
        <v>0</v>
      </c>
      <c r="Y4393" s="27">
        <v>0</v>
      </c>
      <c r="Z4393" s="19">
        <v>0</v>
      </c>
      <c r="AA4393" s="14">
        <v>0</v>
      </c>
      <c r="AB4393" s="13">
        <v>0</v>
      </c>
      <c r="AC4393" s="22" t="s">
        <v>782</v>
      </c>
      <c r="AD4393" s="19">
        <v>0</v>
      </c>
      <c r="AE4393" s="23">
        <v>0</v>
      </c>
      <c r="AF4393" s="19">
        <v>0</v>
      </c>
      <c r="AG4393" s="14">
        <v>0</v>
      </c>
      <c r="AH4393" s="22" t="s">
        <v>782</v>
      </c>
      <c r="AI4393" s="23" t="s">
        <v>782</v>
      </c>
      <c r="AJ4393" s="23" t="s">
        <v>782</v>
      </c>
      <c r="AK4393" s="23" t="s">
        <v>782</v>
      </c>
      <c r="AL4393" s="14" t="s">
        <v>782</v>
      </c>
      <c r="AM4393" s="22" t="s">
        <v>782</v>
      </c>
      <c r="AN4393" s="23" t="s">
        <v>782</v>
      </c>
      <c r="AO4393" s="23" t="s">
        <v>782</v>
      </c>
      <c r="AP4393" s="23" t="s">
        <v>782</v>
      </c>
      <c r="AQ4393" s="14" t="s">
        <v>782</v>
      </c>
      <c r="AR4393" s="13">
        <v>198</v>
      </c>
      <c r="AS4393" s="19">
        <v>2862.5289999999991</v>
      </c>
      <c r="AT4393" s="23">
        <v>2.862528999999999</v>
      </c>
      <c r="AU4393" s="19">
        <v>2.5419257520000018</v>
      </c>
      <c r="AV4393" s="14">
        <v>1.6674951678562719</v>
      </c>
      <c r="AW4393" s="13">
        <v>0</v>
      </c>
      <c r="AX4393" s="22" t="s">
        <v>782</v>
      </c>
      <c r="AY4393" s="19">
        <v>0</v>
      </c>
      <c r="AZ4393" s="23">
        <v>0</v>
      </c>
      <c r="BA4393" s="19">
        <v>0</v>
      </c>
      <c r="BB4393" s="14">
        <v>0</v>
      </c>
      <c r="BC4393" s="13">
        <v>1</v>
      </c>
      <c r="BD4393" s="19">
        <v>1500</v>
      </c>
      <c r="BE4393" s="44">
        <v>1.5</v>
      </c>
      <c r="BF4393" s="19">
        <v>2.4119999999999999</v>
      </c>
      <c r="BG4393" s="14">
        <v>1.5822642898616519</v>
      </c>
      <c r="BH4393" s="22">
        <v>199</v>
      </c>
      <c r="BI4393" s="23">
        <v>4.3625289999999985</v>
      </c>
      <c r="BJ4393" s="23">
        <v>4.9539257520000017</v>
      </c>
      <c r="BK4393" s="14">
        <v>3.2497594577179241</v>
      </c>
      <c r="BL4393" t="s">
        <v>740</v>
      </c>
    </row>
    <row r="4394" spans="1:64">
      <c r="A4394" t="s">
        <v>5579</v>
      </c>
      <c r="B4394" t="s">
        <v>5576</v>
      </c>
      <c r="C4394" t="s">
        <v>740</v>
      </c>
      <c r="D4394" t="s">
        <v>942</v>
      </c>
      <c r="E4394">
        <v>2017</v>
      </c>
      <c r="F4394" s="23">
        <v>54.6</v>
      </c>
      <c r="G4394" s="23">
        <v>12.56</v>
      </c>
      <c r="H4394" s="22">
        <v>17759</v>
      </c>
      <c r="I4394" s="34">
        <v>139.49713082762781</v>
      </c>
      <c r="J4394" s="13">
        <v>0</v>
      </c>
      <c r="K4394" s="13">
        <v>0</v>
      </c>
      <c r="L4394" s="19">
        <v>0</v>
      </c>
      <c r="M4394" s="19">
        <v>0</v>
      </c>
      <c r="N4394" s="19">
        <v>0</v>
      </c>
      <c r="O4394" s="17">
        <v>0</v>
      </c>
      <c r="P4394" s="13">
        <v>0</v>
      </c>
      <c r="Q4394" s="13">
        <v>0</v>
      </c>
      <c r="R4394" s="19">
        <v>0</v>
      </c>
      <c r="S4394" s="19">
        <v>0</v>
      </c>
      <c r="T4394" s="19">
        <v>0</v>
      </c>
      <c r="U4394" s="17">
        <v>0</v>
      </c>
      <c r="V4394" s="13">
        <v>0</v>
      </c>
      <c r="W4394" s="13">
        <v>0</v>
      </c>
      <c r="X4394" s="19">
        <v>0</v>
      </c>
      <c r="Y4394" s="19">
        <v>0</v>
      </c>
      <c r="Z4394" s="19">
        <v>0</v>
      </c>
      <c r="AA4394" s="14">
        <v>0</v>
      </c>
      <c r="AB4394" s="13">
        <v>0</v>
      </c>
      <c r="AC4394" s="22" t="s">
        <v>782</v>
      </c>
      <c r="AD4394" s="19">
        <v>0</v>
      </c>
      <c r="AE4394" s="19">
        <v>0</v>
      </c>
      <c r="AF4394" s="19">
        <v>0</v>
      </c>
      <c r="AG4394" s="14">
        <v>0</v>
      </c>
      <c r="AH4394" s="22" t="s">
        <v>782</v>
      </c>
      <c r="AI4394" s="23" t="s">
        <v>782</v>
      </c>
      <c r="AJ4394" s="23" t="s">
        <v>782</v>
      </c>
      <c r="AK4394" s="23" t="s">
        <v>782</v>
      </c>
      <c r="AL4394" s="14" t="s">
        <v>782</v>
      </c>
      <c r="AM4394" s="22" t="s">
        <v>782</v>
      </c>
      <c r="AN4394" s="23" t="s">
        <v>782</v>
      </c>
      <c r="AO4394" s="23" t="s">
        <v>782</v>
      </c>
      <c r="AP4394" s="23" t="s">
        <v>782</v>
      </c>
      <c r="AQ4394" s="14" t="s">
        <v>782</v>
      </c>
      <c r="AR4394" s="13">
        <v>210</v>
      </c>
      <c r="AS4394" s="19">
        <v>3020.8639999999987</v>
      </c>
      <c r="AT4394" s="19">
        <v>3.0208639999999995</v>
      </c>
      <c r="AU4394" s="19">
        <v>2.6825272320000022</v>
      </c>
      <c r="AV4394" s="14">
        <v>1.9229981405959642</v>
      </c>
      <c r="AW4394" s="13">
        <v>0</v>
      </c>
      <c r="AX4394" s="22" t="s">
        <v>782</v>
      </c>
      <c r="AY4394" s="19">
        <v>0</v>
      </c>
      <c r="AZ4394" s="19">
        <v>0</v>
      </c>
      <c r="BA4394" s="19">
        <v>0</v>
      </c>
      <c r="BB4394" s="14">
        <v>0</v>
      </c>
      <c r="BC4394" s="13">
        <v>1</v>
      </c>
      <c r="BD4394" s="19">
        <v>1500</v>
      </c>
      <c r="BE4394" s="19">
        <v>1.5</v>
      </c>
      <c r="BF4394" s="19">
        <v>2.4119999999999999</v>
      </c>
      <c r="BG4394" s="14">
        <v>1.7290678207428023</v>
      </c>
      <c r="BH4394" s="22">
        <v>211</v>
      </c>
      <c r="BI4394" s="23">
        <v>4.5208639999999995</v>
      </c>
      <c r="BJ4394" s="23">
        <v>5.0945272320000026</v>
      </c>
      <c r="BK4394" s="14">
        <v>3.6520659613387663</v>
      </c>
      <c r="BL4394" t="s">
        <v>740</v>
      </c>
    </row>
    <row r="4395" spans="1:64">
      <c r="A4395" t="s">
        <v>5580</v>
      </c>
      <c r="B4395" t="s">
        <v>5576</v>
      </c>
      <c r="C4395" t="s">
        <v>740</v>
      </c>
      <c r="D4395" t="s">
        <v>942</v>
      </c>
      <c r="E4395">
        <v>2018</v>
      </c>
      <c r="F4395" s="23">
        <v>54.6</v>
      </c>
      <c r="G4395" s="23">
        <v>12.56</v>
      </c>
      <c r="H4395" s="22">
        <v>17739</v>
      </c>
      <c r="I4395" s="34">
        <v>139.50704533586006</v>
      </c>
      <c r="J4395" s="13">
        <v>0</v>
      </c>
      <c r="K4395" s="13">
        <v>0</v>
      </c>
      <c r="L4395" s="19">
        <v>0</v>
      </c>
      <c r="M4395" s="19">
        <v>0</v>
      </c>
      <c r="N4395" s="19">
        <v>0</v>
      </c>
      <c r="O4395" s="17">
        <v>0</v>
      </c>
      <c r="P4395" s="13">
        <v>0</v>
      </c>
      <c r="Q4395" s="13">
        <v>0</v>
      </c>
      <c r="R4395" s="19">
        <v>0</v>
      </c>
      <c r="S4395" s="19">
        <v>0</v>
      </c>
      <c r="T4395" s="19">
        <v>0</v>
      </c>
      <c r="U4395" s="17">
        <v>0</v>
      </c>
      <c r="V4395" s="13">
        <v>0</v>
      </c>
      <c r="W4395" s="13">
        <v>0</v>
      </c>
      <c r="X4395" s="19">
        <v>0</v>
      </c>
      <c r="Y4395" s="19">
        <v>0</v>
      </c>
      <c r="Z4395" s="19">
        <v>0</v>
      </c>
      <c r="AA4395" s="14">
        <v>0</v>
      </c>
      <c r="AB4395" s="13">
        <v>0</v>
      </c>
      <c r="AC4395" s="22" t="s">
        <v>782</v>
      </c>
      <c r="AD4395" s="19">
        <v>0</v>
      </c>
      <c r="AE4395" s="19">
        <v>0</v>
      </c>
      <c r="AF4395" s="19">
        <v>0</v>
      </c>
      <c r="AG4395" s="14">
        <v>0</v>
      </c>
      <c r="AH4395" s="22" t="s">
        <v>782</v>
      </c>
      <c r="AI4395" s="23" t="s">
        <v>782</v>
      </c>
      <c r="AJ4395" s="23" t="s">
        <v>782</v>
      </c>
      <c r="AK4395" s="23" t="s">
        <v>782</v>
      </c>
      <c r="AL4395" s="14" t="s">
        <v>782</v>
      </c>
      <c r="AM4395" s="22" t="s">
        <v>782</v>
      </c>
      <c r="AN4395" s="23" t="s">
        <v>782</v>
      </c>
      <c r="AO4395" s="23" t="s">
        <v>782</v>
      </c>
      <c r="AP4395" s="23" t="s">
        <v>782</v>
      </c>
      <c r="AQ4395" s="14" t="s">
        <v>782</v>
      </c>
      <c r="AR4395" s="13">
        <v>223</v>
      </c>
      <c r="AS4395" s="19">
        <v>3238.1689999999981</v>
      </c>
      <c r="AT4395" s="19">
        <v>3.2381690000000005</v>
      </c>
      <c r="AU4395" s="19">
        <v>2.8754940720000022</v>
      </c>
      <c r="AV4395" s="14">
        <v>2.0611819747721811</v>
      </c>
      <c r="AW4395" s="13">
        <v>0</v>
      </c>
      <c r="AX4395" s="22" t="s">
        <v>782</v>
      </c>
      <c r="AY4395" s="19">
        <v>0</v>
      </c>
      <c r="AZ4395" s="19">
        <v>0</v>
      </c>
      <c r="BA4395" s="19">
        <v>0</v>
      </c>
      <c r="BB4395" s="14">
        <v>0</v>
      </c>
      <c r="BC4395" s="13">
        <v>4</v>
      </c>
      <c r="BD4395" s="19">
        <v>8925</v>
      </c>
      <c r="BE4395" s="19">
        <v>8.9250000000000007</v>
      </c>
      <c r="BF4395" s="19">
        <v>24.445213204671433</v>
      </c>
      <c r="BG4395" s="14">
        <v>17.522565362788765</v>
      </c>
      <c r="BH4395" s="22">
        <v>227</v>
      </c>
      <c r="BI4395" s="23">
        <v>12.163169000000002</v>
      </c>
      <c r="BJ4395" s="23">
        <v>27.320707276671435</v>
      </c>
      <c r="BK4395" s="14">
        <v>19.583747337560947</v>
      </c>
      <c r="BL4395" t="s">
        <v>740</v>
      </c>
    </row>
    <row r="4396" spans="1:64">
      <c r="A4396" t="s">
        <v>5581</v>
      </c>
      <c r="B4396" t="s">
        <v>5576</v>
      </c>
      <c r="C4396" t="s">
        <v>740</v>
      </c>
      <c r="D4396" t="s">
        <v>942</v>
      </c>
      <c r="E4396">
        <v>2019</v>
      </c>
      <c r="F4396" s="23">
        <v>54.6</v>
      </c>
      <c r="G4396" s="23">
        <v>12.58</v>
      </c>
      <c r="H4396" s="22">
        <v>17711</v>
      </c>
      <c r="I4396" s="34">
        <v>142.24713345505916</v>
      </c>
      <c r="J4396" s="22">
        <v>0</v>
      </c>
      <c r="K4396" s="22">
        <v>0</v>
      </c>
      <c r="L4396" s="23">
        <v>0</v>
      </c>
      <c r="M4396" s="23">
        <v>0</v>
      </c>
      <c r="N4396" s="23">
        <v>0</v>
      </c>
      <c r="O4396" s="14">
        <v>0</v>
      </c>
      <c r="P4396" s="22">
        <v>0</v>
      </c>
      <c r="Q4396" s="22">
        <v>0</v>
      </c>
      <c r="R4396" s="23">
        <v>0</v>
      </c>
      <c r="S4396" s="23">
        <v>0</v>
      </c>
      <c r="T4396" s="23">
        <v>0</v>
      </c>
      <c r="U4396" s="14">
        <v>0</v>
      </c>
      <c r="V4396" s="22">
        <v>0</v>
      </c>
      <c r="W4396" s="22">
        <v>0</v>
      </c>
      <c r="X4396" s="23">
        <v>0</v>
      </c>
      <c r="Y4396" s="23">
        <v>0</v>
      </c>
      <c r="Z4396" s="23">
        <v>0</v>
      </c>
      <c r="AA4396" s="14">
        <v>0</v>
      </c>
      <c r="AB4396" s="22">
        <v>0</v>
      </c>
      <c r="AC4396" s="22">
        <v>0</v>
      </c>
      <c r="AD4396" s="23">
        <v>0</v>
      </c>
      <c r="AE4396" s="23">
        <v>0</v>
      </c>
      <c r="AF4396" s="23">
        <v>0</v>
      </c>
      <c r="AG4396" s="14">
        <v>0</v>
      </c>
      <c r="AH4396" s="22">
        <v>0</v>
      </c>
      <c r="AI4396" s="23">
        <v>0</v>
      </c>
      <c r="AJ4396" s="23">
        <v>0</v>
      </c>
      <c r="AK4396" s="23">
        <v>0</v>
      </c>
      <c r="AL4396" s="14">
        <v>0</v>
      </c>
      <c r="AM4396" s="22">
        <v>253</v>
      </c>
      <c r="AN4396" s="23">
        <v>6042.8689999999979</v>
      </c>
      <c r="AO4396" s="23">
        <v>6.0428690000000014</v>
      </c>
      <c r="AP4396" s="23">
        <v>5.3660676720000016</v>
      </c>
      <c r="AQ4396" s="14">
        <v>3.7723555769897681</v>
      </c>
      <c r="AR4396" s="22">
        <v>253</v>
      </c>
      <c r="AS4396" s="23">
        <v>6042.8689999999979</v>
      </c>
      <c r="AT4396" s="23">
        <v>6.0428690000000014</v>
      </c>
      <c r="AU4396" s="23">
        <v>5.3660676720000016</v>
      </c>
      <c r="AV4396" s="14">
        <v>3.7723555769897681</v>
      </c>
      <c r="AW4396" s="22">
        <v>0</v>
      </c>
      <c r="AX4396" s="22" t="s">
        <v>782</v>
      </c>
      <c r="AY4396" s="23">
        <v>0</v>
      </c>
      <c r="AZ4396" s="23">
        <v>0</v>
      </c>
      <c r="BA4396" s="23">
        <v>0</v>
      </c>
      <c r="BB4396" s="14">
        <v>0</v>
      </c>
      <c r="BC4396" s="22">
        <v>4</v>
      </c>
      <c r="BD4396" s="23">
        <v>8925</v>
      </c>
      <c r="BE4396" s="23">
        <v>8.9250000000000007</v>
      </c>
      <c r="BF4396" s="23">
        <v>24.205428032851952</v>
      </c>
      <c r="BG4396" s="14">
        <v>17.016461031532344</v>
      </c>
      <c r="BH4396" s="22">
        <v>257</v>
      </c>
      <c r="BI4396" s="23">
        <v>14.967869000000002</v>
      </c>
      <c r="BJ4396" s="23">
        <v>29.571495704851955</v>
      </c>
      <c r="BK4396" s="14">
        <v>20.788816608522112</v>
      </c>
      <c r="BL4396" t="s">
        <v>740</v>
      </c>
    </row>
    <row r="4397" spans="1:64">
      <c r="A4397" t="s">
        <v>5582</v>
      </c>
      <c r="B4397" t="s">
        <v>5576</v>
      </c>
      <c r="C4397" t="s">
        <v>740</v>
      </c>
      <c r="D4397" t="s">
        <v>942</v>
      </c>
      <c r="E4397">
        <v>2020</v>
      </c>
      <c r="F4397" s="23">
        <v>54.6</v>
      </c>
      <c r="G4397" s="23">
        <v>12.59</v>
      </c>
      <c r="H4397" s="22">
        <v>17729</v>
      </c>
      <c r="I4397" s="34">
        <v>142.61336096997971</v>
      </c>
      <c r="J4397" s="22">
        <v>0</v>
      </c>
      <c r="K4397" s="22">
        <v>0</v>
      </c>
      <c r="L4397" s="23">
        <v>0</v>
      </c>
      <c r="M4397" s="23">
        <v>0</v>
      </c>
      <c r="N4397" s="23">
        <v>0</v>
      </c>
      <c r="O4397" s="14">
        <v>0</v>
      </c>
      <c r="P4397" s="22">
        <v>0</v>
      </c>
      <c r="Q4397" s="22">
        <v>0</v>
      </c>
      <c r="R4397" s="23">
        <v>0</v>
      </c>
      <c r="S4397" s="23">
        <v>0</v>
      </c>
      <c r="T4397" s="23">
        <v>0</v>
      </c>
      <c r="U4397" s="14">
        <v>0</v>
      </c>
      <c r="V4397" s="22">
        <v>0</v>
      </c>
      <c r="W4397" s="22">
        <v>0</v>
      </c>
      <c r="X4397" s="23">
        <v>0</v>
      </c>
      <c r="Y4397" s="23">
        <v>0</v>
      </c>
      <c r="Z4397" s="23">
        <v>0</v>
      </c>
      <c r="AA4397" s="14">
        <v>0</v>
      </c>
      <c r="AB4397" s="22">
        <v>0</v>
      </c>
      <c r="AC4397" s="22">
        <v>0</v>
      </c>
      <c r="AD4397" s="23">
        <v>0</v>
      </c>
      <c r="AE4397" s="23">
        <v>0</v>
      </c>
      <c r="AF4397" s="23">
        <v>0</v>
      </c>
      <c r="AG4397" s="14">
        <v>0</v>
      </c>
      <c r="AH4397" s="22">
        <v>0</v>
      </c>
      <c r="AI4397" s="23">
        <v>0</v>
      </c>
      <c r="AJ4397" s="23">
        <v>0</v>
      </c>
      <c r="AK4397" s="23">
        <v>0</v>
      </c>
      <c r="AL4397" s="14">
        <v>0</v>
      </c>
      <c r="AM4397" s="22">
        <v>309</v>
      </c>
      <c r="AN4397" s="23">
        <v>6989.5989999999956</v>
      </c>
      <c r="AO4397" s="23">
        <v>6.9895990000000046</v>
      </c>
      <c r="AP4397" s="23">
        <v>6.2067639120000004</v>
      </c>
      <c r="AQ4397" s="14">
        <v>4.3521615855519533</v>
      </c>
      <c r="AR4397" s="22">
        <v>309</v>
      </c>
      <c r="AS4397" s="23">
        <v>6989.5989999999956</v>
      </c>
      <c r="AT4397" s="23">
        <v>6.9895990000000046</v>
      </c>
      <c r="AU4397" s="23">
        <v>6.2067639120000004</v>
      </c>
      <c r="AV4397" s="14">
        <v>4.3521615855519533</v>
      </c>
      <c r="AW4397" s="22">
        <v>0</v>
      </c>
      <c r="AX4397" s="22">
        <v>0</v>
      </c>
      <c r="AY4397" s="23">
        <v>0</v>
      </c>
      <c r="AZ4397" s="23">
        <v>0</v>
      </c>
      <c r="BA4397" s="23">
        <v>0</v>
      </c>
      <c r="BB4397" s="14">
        <v>0</v>
      </c>
      <c r="BC4397" s="22">
        <v>4</v>
      </c>
      <c r="BD4397" s="23">
        <v>8700</v>
      </c>
      <c r="BE4397" s="23">
        <v>8.6999999999999993</v>
      </c>
      <c r="BF4397" s="23">
        <v>24.177590544024149</v>
      </c>
      <c r="BG4397" s="14">
        <v>16.953243636908301</v>
      </c>
      <c r="BH4397" s="22">
        <v>313</v>
      </c>
      <c r="BI4397" s="23">
        <v>15.689599000000005</v>
      </c>
      <c r="BJ4397" s="23">
        <v>30.384354456024148</v>
      </c>
      <c r="BK4397" s="14">
        <v>21.305405222460255</v>
      </c>
      <c r="BL4397" t="s">
        <v>740</v>
      </c>
    </row>
    <row r="4398" spans="1:64">
      <c r="A4398" t="s">
        <v>5583</v>
      </c>
      <c r="B4398" t="s">
        <v>5576</v>
      </c>
      <c r="C4398" t="s">
        <v>740</v>
      </c>
      <c r="D4398" t="s">
        <v>942</v>
      </c>
      <c r="E4398">
        <v>2021</v>
      </c>
      <c r="F4398" s="23">
        <v>54.6</v>
      </c>
      <c r="G4398" s="23">
        <v>12.62</v>
      </c>
      <c r="H4398" s="22">
        <v>17677</v>
      </c>
      <c r="I4398" s="34">
        <v>132.93</v>
      </c>
      <c r="J4398" s="22">
        <v>0</v>
      </c>
      <c r="K4398" s="22">
        <v>0</v>
      </c>
      <c r="L4398" s="23">
        <v>0</v>
      </c>
      <c r="M4398" s="23">
        <v>0</v>
      </c>
      <c r="N4398" s="23">
        <v>0</v>
      </c>
      <c r="O4398" s="14">
        <v>0</v>
      </c>
      <c r="P4398" s="22">
        <v>0</v>
      </c>
      <c r="Q4398" s="22">
        <v>0</v>
      </c>
      <c r="R4398" s="23">
        <v>0</v>
      </c>
      <c r="S4398" s="23">
        <v>0</v>
      </c>
      <c r="T4398" s="23">
        <v>0</v>
      </c>
      <c r="U4398" s="14">
        <v>0</v>
      </c>
      <c r="V4398" s="22">
        <v>0</v>
      </c>
      <c r="W4398" s="22">
        <v>0</v>
      </c>
      <c r="X4398" s="23">
        <v>0</v>
      </c>
      <c r="Y4398" s="23">
        <v>0</v>
      </c>
      <c r="Z4398" s="23">
        <v>0</v>
      </c>
      <c r="AA4398" s="14">
        <v>0</v>
      </c>
      <c r="AB4398" s="22">
        <v>0</v>
      </c>
      <c r="AC4398" s="22">
        <v>0</v>
      </c>
      <c r="AD4398" s="23">
        <v>0</v>
      </c>
      <c r="AE4398" s="23">
        <v>0</v>
      </c>
      <c r="AF4398" s="23">
        <v>0</v>
      </c>
      <c r="AG4398" s="14">
        <v>0</v>
      </c>
      <c r="AH4398" s="22">
        <v>0</v>
      </c>
      <c r="AI4398" s="23">
        <v>0</v>
      </c>
      <c r="AJ4398" s="23">
        <v>0</v>
      </c>
      <c r="AK4398" s="23">
        <v>0</v>
      </c>
      <c r="AL4398" s="14">
        <v>0</v>
      </c>
      <c r="AM4398" s="22">
        <v>388</v>
      </c>
      <c r="AN4398" s="23">
        <v>8767.6730000000007</v>
      </c>
      <c r="AO4398" s="23">
        <v>8.7676730000000003</v>
      </c>
      <c r="AP4398" s="23">
        <v>7.8455146899999999</v>
      </c>
      <c r="AQ4398" s="14">
        <v>5.9</v>
      </c>
      <c r="AR4398" s="22">
        <v>388</v>
      </c>
      <c r="AS4398" s="23">
        <v>8767.6730000000007</v>
      </c>
      <c r="AT4398" s="23">
        <v>8.7676730000000003</v>
      </c>
      <c r="AU4398" s="23">
        <v>7.8455146899999999</v>
      </c>
      <c r="AV4398" s="14">
        <v>5.9</v>
      </c>
      <c r="AW4398" s="22">
        <v>0</v>
      </c>
      <c r="AX4398" s="22">
        <v>0</v>
      </c>
      <c r="AY4398" s="23">
        <v>0</v>
      </c>
      <c r="AZ4398" s="23">
        <v>0</v>
      </c>
      <c r="BA4398" s="23">
        <v>0</v>
      </c>
      <c r="BB4398" s="14">
        <v>0</v>
      </c>
      <c r="BC4398" s="22">
        <v>4</v>
      </c>
      <c r="BD4398" s="23">
        <v>8700</v>
      </c>
      <c r="BE4398" s="23">
        <v>8.6999999999999993</v>
      </c>
      <c r="BF4398" s="23">
        <v>21.082858949999999</v>
      </c>
      <c r="BG4398" s="14">
        <v>15.86</v>
      </c>
      <c r="BH4398" s="22">
        <v>392</v>
      </c>
      <c r="BI4398" s="23">
        <v>17.47</v>
      </c>
      <c r="BJ4398" s="23">
        <v>28.93</v>
      </c>
      <c r="BK4398" s="14">
        <v>21.76</v>
      </c>
      <c r="BL4398" t="s">
        <v>740</v>
      </c>
    </row>
    <row r="4399" spans="1:64">
      <c r="A4399" t="s">
        <v>5584</v>
      </c>
      <c r="B4399" t="s">
        <v>5576</v>
      </c>
      <c r="C4399" t="s">
        <v>740</v>
      </c>
      <c r="D4399" s="111" t="s">
        <v>942</v>
      </c>
      <c r="E4399" s="110">
        <v>2022</v>
      </c>
      <c r="F4399" s="23"/>
      <c r="G4399" s="23"/>
      <c r="H4399" s="22">
        <v>17773</v>
      </c>
      <c r="I4399" s="34">
        <v>128.81049591494977</v>
      </c>
      <c r="J4399" s="22">
        <v>0</v>
      </c>
      <c r="K4399" s="22">
        <v>0</v>
      </c>
      <c r="L4399" s="23">
        <v>0</v>
      </c>
      <c r="M4399" s="23">
        <v>0</v>
      </c>
      <c r="N4399" s="23">
        <v>0</v>
      </c>
      <c r="O4399" s="14">
        <v>0</v>
      </c>
      <c r="P4399" s="22">
        <v>0</v>
      </c>
      <c r="Q4399" s="22">
        <v>0</v>
      </c>
      <c r="R4399" s="23">
        <v>0</v>
      </c>
      <c r="S4399" s="23">
        <v>0</v>
      </c>
      <c r="T4399" s="23">
        <v>0</v>
      </c>
      <c r="U4399" s="14">
        <v>0</v>
      </c>
      <c r="V4399" s="22">
        <v>0</v>
      </c>
      <c r="W4399" s="22">
        <v>0</v>
      </c>
      <c r="X4399" s="23">
        <v>0</v>
      </c>
      <c r="Y4399" s="23">
        <v>0</v>
      </c>
      <c r="Z4399" s="23">
        <v>0</v>
      </c>
      <c r="AA4399" s="14">
        <v>0</v>
      </c>
      <c r="AB4399" s="22">
        <v>0</v>
      </c>
      <c r="AC4399" s="22">
        <v>0</v>
      </c>
      <c r="AD4399" s="23">
        <v>0</v>
      </c>
      <c r="AE4399" s="23">
        <v>0</v>
      </c>
      <c r="AF4399" s="23">
        <v>0</v>
      </c>
      <c r="AG4399" s="14">
        <v>0</v>
      </c>
      <c r="AH4399" s="22">
        <v>0</v>
      </c>
      <c r="AI4399" s="23">
        <v>0</v>
      </c>
      <c r="AJ4399" s="23">
        <v>0</v>
      </c>
      <c r="AK4399" s="23">
        <v>0</v>
      </c>
      <c r="AL4399" s="14">
        <v>0</v>
      </c>
      <c r="AM4399" s="22">
        <v>538</v>
      </c>
      <c r="AN4399" s="23">
        <v>10243.693999999989</v>
      </c>
      <c r="AO4399" s="23">
        <v>10.243694000000017</v>
      </c>
      <c r="AP4399" s="23">
        <v>10.493270523173528</v>
      </c>
      <c r="AQ4399" s="14">
        <v>8.146285322977068</v>
      </c>
      <c r="AR4399" s="22">
        <v>538</v>
      </c>
      <c r="AS4399" s="23">
        <v>10243.694</v>
      </c>
      <c r="AT4399" s="23">
        <v>10.243694</v>
      </c>
      <c r="AU4399" s="23">
        <v>10.4932705231735</v>
      </c>
      <c r="AV4399" s="14">
        <v>8.1462853229770449</v>
      </c>
      <c r="AW4399" s="22">
        <v>0</v>
      </c>
      <c r="AX4399" s="22">
        <v>0</v>
      </c>
      <c r="AY4399" s="23">
        <v>0</v>
      </c>
      <c r="AZ4399" s="23">
        <v>0</v>
      </c>
      <c r="BA4399" s="23">
        <v>0</v>
      </c>
      <c r="BB4399" s="14">
        <v>0</v>
      </c>
      <c r="BC4399" s="22">
        <v>4</v>
      </c>
      <c r="BD4399" s="23">
        <v>8700</v>
      </c>
      <c r="BE4399" s="23">
        <v>8.6999999999999993</v>
      </c>
      <c r="BF4399" s="23">
        <v>24.203342973504551</v>
      </c>
      <c r="BG4399" s="14">
        <v>18.789884164008956</v>
      </c>
      <c r="BH4399" s="22">
        <v>542</v>
      </c>
      <c r="BI4399" s="23">
        <v>18.943694000000001</v>
      </c>
      <c r="BJ4399" s="23">
        <v>34.696613496678054</v>
      </c>
      <c r="BK4399" s="14">
        <v>26.936169486986003</v>
      </c>
      <c r="BL4399" t="s">
        <v>740</v>
      </c>
    </row>
    <row r="4400" spans="1:64">
      <c r="A4400" t="s">
        <v>5585</v>
      </c>
      <c r="B4400" t="s">
        <v>5576</v>
      </c>
      <c r="C4400" t="s">
        <v>740</v>
      </c>
      <c r="D4400" t="s">
        <v>942</v>
      </c>
      <c r="E4400">
        <v>2023</v>
      </c>
      <c r="F4400">
        <v>54.6</v>
      </c>
      <c r="G4400">
        <v>12.62</v>
      </c>
      <c r="H4400">
        <v>17444</v>
      </c>
      <c r="I4400">
        <v>128.81049591494977</v>
      </c>
      <c r="J4400">
        <v>0</v>
      </c>
      <c r="K4400">
        <v>0</v>
      </c>
      <c r="L4400">
        <v>0</v>
      </c>
      <c r="M4400">
        <v>0</v>
      </c>
      <c r="N4400">
        <v>0</v>
      </c>
      <c r="O4400">
        <v>0</v>
      </c>
      <c r="P4400">
        <v>0</v>
      </c>
      <c r="Q4400">
        <v>0</v>
      </c>
      <c r="R4400">
        <v>0</v>
      </c>
      <c r="S4400">
        <v>0</v>
      </c>
      <c r="T4400">
        <v>0</v>
      </c>
      <c r="U4400">
        <v>0</v>
      </c>
      <c r="V4400">
        <v>0</v>
      </c>
      <c r="W4400">
        <v>0</v>
      </c>
      <c r="X4400">
        <v>0</v>
      </c>
      <c r="Y4400">
        <v>0</v>
      </c>
      <c r="Z4400">
        <v>0</v>
      </c>
      <c r="AA4400">
        <v>0</v>
      </c>
      <c r="AG4400">
        <v>0</v>
      </c>
      <c r="AL4400">
        <v>0</v>
      </c>
      <c r="AM4400">
        <v>737</v>
      </c>
      <c r="AN4400">
        <v>13567.348</v>
      </c>
      <c r="AO4400">
        <v>13.567348000000001</v>
      </c>
      <c r="AP4400">
        <v>12.725999</v>
      </c>
      <c r="AQ4400">
        <v>9.8796289150246324</v>
      </c>
      <c r="AR4400">
        <v>896</v>
      </c>
      <c r="AS4400">
        <v>13683.049000000001</v>
      </c>
      <c r="AT4400">
        <v>13.683049</v>
      </c>
      <c r="AU4400">
        <v>12.834525306308301</v>
      </c>
      <c r="AV4400">
        <v>9.9638816038582796</v>
      </c>
      <c r="AW4400">
        <v>0</v>
      </c>
      <c r="AX4400">
        <v>0</v>
      </c>
      <c r="AY4400">
        <v>0</v>
      </c>
      <c r="AZ4400">
        <v>0</v>
      </c>
      <c r="BA4400">
        <v>0</v>
      </c>
      <c r="BB4400">
        <v>0</v>
      </c>
      <c r="BC4400">
        <v>4</v>
      </c>
      <c r="BD4400">
        <v>8700</v>
      </c>
      <c r="BE4400">
        <v>8.6999999999999993</v>
      </c>
      <c r="BF4400">
        <v>28.899885000000001</v>
      </c>
      <c r="BG4400">
        <v>22.435970605285025</v>
      </c>
      <c r="BH4400">
        <v>900</v>
      </c>
      <c r="BI4400">
        <v>22.383049</v>
      </c>
      <c r="BJ4400">
        <v>41.734410306308305</v>
      </c>
      <c r="BK4400">
        <v>32.399852209143312</v>
      </c>
      <c r="BL4400" t="s">
        <v>740</v>
      </c>
    </row>
    <row r="4401" spans="1:64">
      <c r="A4401" t="s">
        <v>5586</v>
      </c>
      <c r="B4401" t="s">
        <v>5576</v>
      </c>
      <c r="C4401" t="s">
        <v>740</v>
      </c>
      <c r="D4401" t="s">
        <v>942</v>
      </c>
      <c r="E4401">
        <v>2024</v>
      </c>
      <c r="F4401">
        <v>54.6</v>
      </c>
      <c r="G4401">
        <v>12.65</v>
      </c>
      <c r="H4401">
        <v>17355</v>
      </c>
      <c r="I4401">
        <v>119.00493836034961</v>
      </c>
      <c r="J4401">
        <v>0</v>
      </c>
      <c r="K4401">
        <v>0</v>
      </c>
      <c r="L4401">
        <v>0</v>
      </c>
      <c r="M4401">
        <v>0</v>
      </c>
      <c r="N4401">
        <v>0</v>
      </c>
      <c r="O4401">
        <v>0</v>
      </c>
      <c r="P4401">
        <v>0</v>
      </c>
      <c r="Q4401">
        <v>0</v>
      </c>
      <c r="R4401">
        <v>0</v>
      </c>
      <c r="S4401">
        <v>0</v>
      </c>
      <c r="T4401">
        <v>0</v>
      </c>
      <c r="U4401">
        <v>0</v>
      </c>
      <c r="V4401">
        <v>0</v>
      </c>
      <c r="W4401">
        <v>0</v>
      </c>
      <c r="X4401">
        <v>0</v>
      </c>
      <c r="Y4401">
        <v>0</v>
      </c>
      <c r="Z4401">
        <v>0</v>
      </c>
      <c r="AA4401">
        <v>0</v>
      </c>
      <c r="AB4401">
        <v>0</v>
      </c>
      <c r="AC4401">
        <v>0</v>
      </c>
      <c r="AD4401">
        <v>0</v>
      </c>
      <c r="AE4401">
        <v>0</v>
      </c>
      <c r="AF4401">
        <v>0</v>
      </c>
      <c r="AG4401">
        <v>0</v>
      </c>
      <c r="AH4401">
        <v>0</v>
      </c>
      <c r="AI4401">
        <v>0</v>
      </c>
      <c r="AJ4401">
        <v>0</v>
      </c>
      <c r="AK4401">
        <v>0</v>
      </c>
      <c r="AL4401">
        <v>0</v>
      </c>
      <c r="AM4401">
        <v>916</v>
      </c>
      <c r="AN4401">
        <v>15615.282999999987</v>
      </c>
      <c r="AO4401">
        <v>15.615283</v>
      </c>
      <c r="AP4401">
        <v>14.084107846870966</v>
      </c>
      <c r="AQ4401">
        <v>11.834893611073493</v>
      </c>
      <c r="AR4401">
        <v>1197</v>
      </c>
      <c r="AS4401">
        <v>15847.330999999987</v>
      </c>
      <c r="AT4401">
        <v>15.847331000000025</v>
      </c>
      <c r="AU4401">
        <v>14.293402104147646</v>
      </c>
      <c r="AV4401">
        <v>12.010763839788652</v>
      </c>
      <c r="AW4401">
        <v>0</v>
      </c>
      <c r="AX4401">
        <v>0</v>
      </c>
      <c r="AY4401">
        <v>0</v>
      </c>
      <c r="AZ4401">
        <v>0</v>
      </c>
      <c r="BA4401">
        <v>0</v>
      </c>
      <c r="BB4401">
        <v>0</v>
      </c>
      <c r="BC4401">
        <v>4</v>
      </c>
      <c r="BD4401">
        <v>8700</v>
      </c>
      <c r="BE4401">
        <v>8.6999999999999993</v>
      </c>
      <c r="BF4401">
        <v>24.090818601272172</v>
      </c>
      <c r="BG4401">
        <v>20.243545295846996</v>
      </c>
      <c r="BH4401">
        <v>1201</v>
      </c>
      <c r="BI4401">
        <v>24.547331000000025</v>
      </c>
      <c r="BJ4401">
        <v>38.384220705419821</v>
      </c>
      <c r="BK4401">
        <v>32.254309135635651</v>
      </c>
      <c r="BL4401" t="s">
        <v>740</v>
      </c>
    </row>
    <row r="4402" spans="1:64">
      <c r="A4402" t="s">
        <v>5587</v>
      </c>
      <c r="B4402" t="s">
        <v>5588</v>
      </c>
      <c r="C4402" t="s">
        <v>741</v>
      </c>
      <c r="D4402" t="s">
        <v>942</v>
      </c>
      <c r="E4402">
        <v>2012</v>
      </c>
      <c r="F4402" s="23">
        <v>81.12</v>
      </c>
      <c r="G4402" s="23">
        <v>9.99</v>
      </c>
      <c r="H4402" s="22">
        <v>15189</v>
      </c>
      <c r="I4402" s="34">
        <v>123.93653500000001</v>
      </c>
      <c r="J4402" s="22">
        <v>0</v>
      </c>
      <c r="K4402" s="22" t="s">
        <v>782</v>
      </c>
      <c r="L4402" s="23">
        <v>0</v>
      </c>
      <c r="M4402" s="23">
        <v>0</v>
      </c>
      <c r="N4402" s="23">
        <v>0</v>
      </c>
      <c r="O4402" s="14">
        <v>0</v>
      </c>
      <c r="P4402" s="22">
        <v>0</v>
      </c>
      <c r="Q4402" s="22" t="s">
        <v>782</v>
      </c>
      <c r="R4402" s="23">
        <v>0</v>
      </c>
      <c r="S4402" s="23">
        <v>0</v>
      </c>
      <c r="T4402" s="23">
        <v>0</v>
      </c>
      <c r="U4402" s="14">
        <v>0</v>
      </c>
      <c r="V4402" s="22">
        <v>0</v>
      </c>
      <c r="W4402" s="22" t="s">
        <v>782</v>
      </c>
      <c r="X4402" s="23">
        <v>0</v>
      </c>
      <c r="Y4402" s="23">
        <v>0</v>
      </c>
      <c r="Z4402" s="23">
        <v>0</v>
      </c>
      <c r="AA4402" s="14">
        <v>0</v>
      </c>
      <c r="AB4402" s="22">
        <v>0</v>
      </c>
      <c r="AC4402" s="22" t="s">
        <v>782</v>
      </c>
      <c r="AD4402" s="23">
        <v>0</v>
      </c>
      <c r="AE4402" s="23">
        <v>0</v>
      </c>
      <c r="AF4402" s="23">
        <v>0</v>
      </c>
      <c r="AG4402" s="14">
        <v>0</v>
      </c>
      <c r="AH4402" s="22" t="s">
        <v>782</v>
      </c>
      <c r="AI4402" s="23" t="s">
        <v>782</v>
      </c>
      <c r="AJ4402" s="23" t="s">
        <v>782</v>
      </c>
      <c r="AK4402" s="23" t="s">
        <v>782</v>
      </c>
      <c r="AL4402" s="14" t="s">
        <v>782</v>
      </c>
      <c r="AM4402" s="22" t="s">
        <v>782</v>
      </c>
      <c r="AN4402" s="23" t="s">
        <v>782</v>
      </c>
      <c r="AO4402" s="23" t="s">
        <v>782</v>
      </c>
      <c r="AP4402" s="23" t="s">
        <v>782</v>
      </c>
      <c r="AQ4402" s="14" t="s">
        <v>782</v>
      </c>
      <c r="AR4402" s="22">
        <v>132</v>
      </c>
      <c r="AS4402" s="23">
        <v>1417.1519999999998</v>
      </c>
      <c r="AT4402" s="23">
        <v>1.4171519999999997</v>
      </c>
      <c r="AU4402" s="23">
        <v>1.117059</v>
      </c>
      <c r="AV4402" s="14">
        <v>0.90131533853193491</v>
      </c>
      <c r="AW4402" s="22">
        <v>0</v>
      </c>
      <c r="AX4402" s="22" t="s">
        <v>782</v>
      </c>
      <c r="AY4402" s="23">
        <v>0</v>
      </c>
      <c r="AZ4402" s="23">
        <v>0</v>
      </c>
      <c r="BA4402" s="23">
        <v>0</v>
      </c>
      <c r="BB4402" s="14">
        <v>0</v>
      </c>
      <c r="BC4402" s="22">
        <v>5</v>
      </c>
      <c r="BD4402" s="23">
        <v>10000</v>
      </c>
      <c r="BE4402" s="23">
        <v>10</v>
      </c>
      <c r="BF4402" s="23">
        <v>15.97</v>
      </c>
      <c r="BG4402" s="14">
        <v>12.885627309170777</v>
      </c>
      <c r="BH4402" s="22">
        <v>137</v>
      </c>
      <c r="BI4402" s="23">
        <v>11.417152</v>
      </c>
      <c r="BJ4402" s="23">
        <v>17.087059</v>
      </c>
      <c r="BK4402" s="14">
        <v>13.786942647702713</v>
      </c>
      <c r="BL4402" t="s">
        <v>741</v>
      </c>
    </row>
    <row r="4403" spans="1:64">
      <c r="A4403" t="s">
        <v>5589</v>
      </c>
      <c r="B4403" t="s">
        <v>5588</v>
      </c>
      <c r="C4403" t="s">
        <v>741</v>
      </c>
      <c r="D4403" t="s">
        <v>942</v>
      </c>
      <c r="E4403">
        <v>2015</v>
      </c>
      <c r="F4403" s="23">
        <v>81.12</v>
      </c>
      <c r="G4403" s="23">
        <v>10.51</v>
      </c>
      <c r="H4403" s="22">
        <v>15169</v>
      </c>
      <c r="I4403" s="34">
        <v>121.77525603951173</v>
      </c>
      <c r="J4403" s="13">
        <v>0</v>
      </c>
      <c r="K4403" s="13">
        <v>0</v>
      </c>
      <c r="L4403" s="19">
        <v>0</v>
      </c>
      <c r="M4403" s="35">
        <v>0</v>
      </c>
      <c r="N4403" s="19">
        <v>0</v>
      </c>
      <c r="O4403" s="17">
        <v>0</v>
      </c>
      <c r="P4403" s="36">
        <v>0</v>
      </c>
      <c r="Q4403" s="37">
        <v>0</v>
      </c>
      <c r="R4403" s="38">
        <v>0</v>
      </c>
      <c r="S4403" s="27">
        <v>0</v>
      </c>
      <c r="T4403" s="23">
        <v>0</v>
      </c>
      <c r="U4403" s="17">
        <v>0</v>
      </c>
      <c r="V4403" s="22">
        <v>0</v>
      </c>
      <c r="W4403" s="22">
        <v>0</v>
      </c>
      <c r="X4403" s="23">
        <v>0</v>
      </c>
      <c r="Y4403" s="27">
        <v>0</v>
      </c>
      <c r="Z4403" s="27">
        <v>0</v>
      </c>
      <c r="AA4403" s="14">
        <v>0</v>
      </c>
      <c r="AB4403" s="39">
        <v>0</v>
      </c>
      <c r="AC4403" s="22" t="s">
        <v>782</v>
      </c>
      <c r="AD4403" s="23">
        <v>0</v>
      </c>
      <c r="AE4403" s="23">
        <v>0</v>
      </c>
      <c r="AF4403" s="23">
        <v>0</v>
      </c>
      <c r="AG4403" s="14">
        <v>0</v>
      </c>
      <c r="AH4403" s="22" t="s">
        <v>782</v>
      </c>
      <c r="AI4403" s="23" t="s">
        <v>782</v>
      </c>
      <c r="AJ4403" s="23" t="s">
        <v>782</v>
      </c>
      <c r="AK4403" s="23" t="s">
        <v>782</v>
      </c>
      <c r="AL4403" s="14" t="s">
        <v>782</v>
      </c>
      <c r="AM4403" s="22" t="s">
        <v>782</v>
      </c>
      <c r="AN4403" s="23" t="s">
        <v>782</v>
      </c>
      <c r="AO4403" s="23" t="s">
        <v>782</v>
      </c>
      <c r="AP4403" s="23" t="s">
        <v>782</v>
      </c>
      <c r="AQ4403" s="14" t="s">
        <v>782</v>
      </c>
      <c r="AR4403" s="40">
        <v>148</v>
      </c>
      <c r="AS4403" s="41">
        <v>1548.752</v>
      </c>
      <c r="AT4403" s="23">
        <v>1.5487519999999999</v>
      </c>
      <c r="AU4403" s="23">
        <v>1.375543870171402</v>
      </c>
      <c r="AV4403" s="14">
        <v>1.1295758390564066</v>
      </c>
      <c r="AW4403" s="22">
        <v>0</v>
      </c>
      <c r="AX4403" s="22" t="s">
        <v>782</v>
      </c>
      <c r="AY4403" s="23">
        <v>0</v>
      </c>
      <c r="AZ4403" s="23">
        <v>0</v>
      </c>
      <c r="BA4403" s="23">
        <v>0</v>
      </c>
      <c r="BB4403" s="14">
        <v>0</v>
      </c>
      <c r="BC4403" s="42">
        <v>5</v>
      </c>
      <c r="BD4403" s="43">
        <v>10000</v>
      </c>
      <c r="BE4403" s="44">
        <v>10</v>
      </c>
      <c r="BF4403" s="23">
        <v>23.855358100497664</v>
      </c>
      <c r="BG4403" s="14">
        <v>19.589659571528596</v>
      </c>
      <c r="BH4403" s="22">
        <v>153</v>
      </c>
      <c r="BI4403" s="23">
        <v>11.548752</v>
      </c>
      <c r="BJ4403" s="23">
        <v>25.230901970669066</v>
      </c>
      <c r="BK4403" s="14">
        <v>20.719235410585004</v>
      </c>
      <c r="BL4403" t="s">
        <v>741</v>
      </c>
    </row>
    <row r="4404" spans="1:64">
      <c r="A4404" t="s">
        <v>5590</v>
      </c>
      <c r="B4404" t="s">
        <v>5588</v>
      </c>
      <c r="C4404" t="s">
        <v>741</v>
      </c>
      <c r="D4404" t="s">
        <v>942</v>
      </c>
      <c r="E4404">
        <v>2016</v>
      </c>
      <c r="F4404" s="23">
        <v>81.12</v>
      </c>
      <c r="G4404" s="23">
        <v>10.92</v>
      </c>
      <c r="H4404" s="22">
        <v>15039</v>
      </c>
      <c r="I4404" s="34">
        <v>128.9731066261954</v>
      </c>
      <c r="J4404" s="13">
        <v>0</v>
      </c>
      <c r="K4404" s="13">
        <v>0</v>
      </c>
      <c r="L4404" s="19">
        <v>0</v>
      </c>
      <c r="M4404" s="35">
        <v>0</v>
      </c>
      <c r="N4404" s="19">
        <v>0</v>
      </c>
      <c r="O4404" s="17">
        <v>0</v>
      </c>
      <c r="P4404" s="13">
        <v>0</v>
      </c>
      <c r="Q4404" s="13">
        <v>0</v>
      </c>
      <c r="R4404" s="19">
        <v>0</v>
      </c>
      <c r="S4404" s="27">
        <v>0</v>
      </c>
      <c r="T4404" s="19">
        <v>0</v>
      </c>
      <c r="U4404" s="17">
        <v>0</v>
      </c>
      <c r="V4404" s="13">
        <v>0</v>
      </c>
      <c r="W4404" s="13">
        <v>0</v>
      </c>
      <c r="X4404" s="19">
        <v>0</v>
      </c>
      <c r="Y4404" s="27">
        <v>0</v>
      </c>
      <c r="Z4404" s="19">
        <v>0</v>
      </c>
      <c r="AA4404" s="14">
        <v>0</v>
      </c>
      <c r="AB4404" s="13">
        <v>0</v>
      </c>
      <c r="AC4404" s="22" t="s">
        <v>782</v>
      </c>
      <c r="AD4404" s="19">
        <v>0</v>
      </c>
      <c r="AE4404" s="23">
        <v>0</v>
      </c>
      <c r="AF4404" s="19">
        <v>0</v>
      </c>
      <c r="AG4404" s="14">
        <v>0</v>
      </c>
      <c r="AH4404" s="22" t="s">
        <v>782</v>
      </c>
      <c r="AI4404" s="23" t="s">
        <v>782</v>
      </c>
      <c r="AJ4404" s="23" t="s">
        <v>782</v>
      </c>
      <c r="AK4404" s="23" t="s">
        <v>782</v>
      </c>
      <c r="AL4404" s="14" t="s">
        <v>782</v>
      </c>
      <c r="AM4404" s="22" t="s">
        <v>782</v>
      </c>
      <c r="AN4404" s="23" t="s">
        <v>782</v>
      </c>
      <c r="AO4404" s="23" t="s">
        <v>782</v>
      </c>
      <c r="AP4404" s="23" t="s">
        <v>782</v>
      </c>
      <c r="AQ4404" s="14" t="s">
        <v>782</v>
      </c>
      <c r="AR4404" s="13">
        <v>155</v>
      </c>
      <c r="AS4404" s="19">
        <v>1609.9270000000001</v>
      </c>
      <c r="AT4404" s="23">
        <v>1.6099270000000001</v>
      </c>
      <c r="AU4404" s="19">
        <v>1.4296151760000002</v>
      </c>
      <c r="AV4404" s="14">
        <v>1.1084599056324775</v>
      </c>
      <c r="AW4404" s="13">
        <v>0</v>
      </c>
      <c r="AX4404" s="22" t="s">
        <v>782</v>
      </c>
      <c r="AY4404" s="19">
        <v>0</v>
      </c>
      <c r="AZ4404" s="23">
        <v>0</v>
      </c>
      <c r="BA4404" s="19">
        <v>0</v>
      </c>
      <c r="BB4404" s="14">
        <v>0</v>
      </c>
      <c r="BC4404" s="13">
        <v>5</v>
      </c>
      <c r="BD4404" s="19">
        <v>10000</v>
      </c>
      <c r="BE4404" s="44">
        <v>10</v>
      </c>
      <c r="BF4404" s="19">
        <v>23.855358100497661</v>
      </c>
      <c r="BG4404" s="14">
        <v>18.496381706643685</v>
      </c>
      <c r="BH4404" s="22">
        <v>160</v>
      </c>
      <c r="BI4404" s="23">
        <v>11.609927000000001</v>
      </c>
      <c r="BJ4404" s="23">
        <v>25.284973276497659</v>
      </c>
      <c r="BK4404" s="14">
        <v>19.604841612276164</v>
      </c>
      <c r="BL4404" t="s">
        <v>741</v>
      </c>
    </row>
    <row r="4405" spans="1:64">
      <c r="A4405" t="s">
        <v>5591</v>
      </c>
      <c r="B4405" t="s">
        <v>5588</v>
      </c>
      <c r="C4405" t="s">
        <v>741</v>
      </c>
      <c r="D4405" t="s">
        <v>942</v>
      </c>
      <c r="E4405">
        <v>2017</v>
      </c>
      <c r="F4405" s="23">
        <v>81.12</v>
      </c>
      <c r="G4405" s="23">
        <v>11.08</v>
      </c>
      <c r="H4405" s="22">
        <v>14949</v>
      </c>
      <c r="I4405" s="34">
        <v>117.42455142419101</v>
      </c>
      <c r="J4405" s="13">
        <v>0</v>
      </c>
      <c r="K4405" s="13">
        <v>0</v>
      </c>
      <c r="L4405" s="19">
        <v>0</v>
      </c>
      <c r="M4405" s="19">
        <v>0</v>
      </c>
      <c r="N4405" s="19">
        <v>0</v>
      </c>
      <c r="O4405" s="17">
        <v>0</v>
      </c>
      <c r="P4405" s="13">
        <v>0</v>
      </c>
      <c r="Q4405" s="13">
        <v>0</v>
      </c>
      <c r="R4405" s="19">
        <v>0</v>
      </c>
      <c r="S4405" s="19">
        <v>0</v>
      </c>
      <c r="T4405" s="19">
        <v>0</v>
      </c>
      <c r="U4405" s="17">
        <v>0</v>
      </c>
      <c r="V4405" s="13">
        <v>0</v>
      </c>
      <c r="W4405" s="13">
        <v>0</v>
      </c>
      <c r="X4405" s="19">
        <v>0</v>
      </c>
      <c r="Y4405" s="19">
        <v>0</v>
      </c>
      <c r="Z4405" s="19">
        <v>0</v>
      </c>
      <c r="AA4405" s="14">
        <v>0</v>
      </c>
      <c r="AB4405" s="13">
        <v>0</v>
      </c>
      <c r="AC4405" s="22" t="s">
        <v>782</v>
      </c>
      <c r="AD4405" s="19">
        <v>0</v>
      </c>
      <c r="AE4405" s="19">
        <v>0</v>
      </c>
      <c r="AF4405" s="19">
        <v>0</v>
      </c>
      <c r="AG4405" s="14">
        <v>0</v>
      </c>
      <c r="AH4405" s="22" t="s">
        <v>782</v>
      </c>
      <c r="AI4405" s="23" t="s">
        <v>782</v>
      </c>
      <c r="AJ4405" s="23" t="s">
        <v>782</v>
      </c>
      <c r="AK4405" s="23" t="s">
        <v>782</v>
      </c>
      <c r="AL4405" s="14" t="s">
        <v>782</v>
      </c>
      <c r="AM4405" s="22" t="s">
        <v>782</v>
      </c>
      <c r="AN4405" s="23" t="s">
        <v>782</v>
      </c>
      <c r="AO4405" s="23" t="s">
        <v>782</v>
      </c>
      <c r="AP4405" s="23" t="s">
        <v>782</v>
      </c>
      <c r="AQ4405" s="14" t="s">
        <v>782</v>
      </c>
      <c r="AR4405" s="13">
        <v>160</v>
      </c>
      <c r="AS4405" s="19">
        <v>1643.182</v>
      </c>
      <c r="AT4405" s="19">
        <v>1.6431820000000001</v>
      </c>
      <c r="AU4405" s="19">
        <v>1.4591456160000003</v>
      </c>
      <c r="AV4405" s="14">
        <v>1.2426239643265922</v>
      </c>
      <c r="AW4405" s="13">
        <v>0</v>
      </c>
      <c r="AX4405" s="22" t="s">
        <v>782</v>
      </c>
      <c r="AY4405" s="19">
        <v>0</v>
      </c>
      <c r="AZ4405" s="19">
        <v>0</v>
      </c>
      <c r="BA4405" s="19">
        <v>0</v>
      </c>
      <c r="BB4405" s="14">
        <v>0</v>
      </c>
      <c r="BC4405" s="13">
        <v>5</v>
      </c>
      <c r="BD4405" s="19">
        <v>10000</v>
      </c>
      <c r="BE4405" s="19">
        <v>10</v>
      </c>
      <c r="BF4405" s="19">
        <v>23.855358100497661</v>
      </c>
      <c r="BG4405" s="14">
        <v>20.315477309614096</v>
      </c>
      <c r="BH4405" s="22">
        <v>165</v>
      </c>
      <c r="BI4405" s="23">
        <v>11.643181999999999</v>
      </c>
      <c r="BJ4405" s="23">
        <v>25.314503716497661</v>
      </c>
      <c r="BK4405" s="14">
        <v>21.558101273940689</v>
      </c>
      <c r="BL4405" t="s">
        <v>741</v>
      </c>
    </row>
    <row r="4406" spans="1:64">
      <c r="A4406" t="s">
        <v>5592</v>
      </c>
      <c r="B4406" t="s">
        <v>5588</v>
      </c>
      <c r="C4406" t="s">
        <v>741</v>
      </c>
      <c r="D4406" t="s">
        <v>942</v>
      </c>
      <c r="E4406">
        <v>2018</v>
      </c>
      <c r="F4406" s="23">
        <v>81.12</v>
      </c>
      <c r="G4406" s="23">
        <v>11.15</v>
      </c>
      <c r="H4406" s="22">
        <v>14906</v>
      </c>
      <c r="I4406" s="34">
        <v>117.43289716345357</v>
      </c>
      <c r="J4406" s="13">
        <v>0</v>
      </c>
      <c r="K4406" s="13">
        <v>0</v>
      </c>
      <c r="L4406" s="19">
        <v>0</v>
      </c>
      <c r="M4406" s="19">
        <v>0</v>
      </c>
      <c r="N4406" s="19">
        <v>0</v>
      </c>
      <c r="O4406" s="17">
        <v>0</v>
      </c>
      <c r="P4406" s="13">
        <v>0</v>
      </c>
      <c r="Q4406" s="13">
        <v>0</v>
      </c>
      <c r="R4406" s="19">
        <v>0</v>
      </c>
      <c r="S4406" s="19">
        <v>0</v>
      </c>
      <c r="T4406" s="19">
        <v>0</v>
      </c>
      <c r="U4406" s="17">
        <v>0</v>
      </c>
      <c r="V4406" s="13">
        <v>0</v>
      </c>
      <c r="W4406" s="13">
        <v>0</v>
      </c>
      <c r="X4406" s="19">
        <v>0</v>
      </c>
      <c r="Y4406" s="19">
        <v>0</v>
      </c>
      <c r="Z4406" s="19">
        <v>0</v>
      </c>
      <c r="AA4406" s="14">
        <v>0</v>
      </c>
      <c r="AB4406" s="13">
        <v>0</v>
      </c>
      <c r="AC4406" s="22" t="s">
        <v>782</v>
      </c>
      <c r="AD4406" s="19">
        <v>0</v>
      </c>
      <c r="AE4406" s="19">
        <v>0</v>
      </c>
      <c r="AF4406" s="19">
        <v>0</v>
      </c>
      <c r="AG4406" s="14">
        <v>0</v>
      </c>
      <c r="AH4406" s="22" t="s">
        <v>782</v>
      </c>
      <c r="AI4406" s="23" t="s">
        <v>782</v>
      </c>
      <c r="AJ4406" s="23" t="s">
        <v>782</v>
      </c>
      <c r="AK4406" s="23" t="s">
        <v>782</v>
      </c>
      <c r="AL4406" s="14" t="s">
        <v>782</v>
      </c>
      <c r="AM4406" s="22" t="s">
        <v>782</v>
      </c>
      <c r="AN4406" s="23" t="s">
        <v>782</v>
      </c>
      <c r="AO4406" s="23" t="s">
        <v>782</v>
      </c>
      <c r="AP4406" s="23" t="s">
        <v>782</v>
      </c>
      <c r="AQ4406" s="14" t="s">
        <v>782</v>
      </c>
      <c r="AR4406" s="13">
        <v>168</v>
      </c>
      <c r="AS4406" s="19">
        <v>1715.712</v>
      </c>
      <c r="AT4406" s="19">
        <v>1.7157120000000001</v>
      </c>
      <c r="AU4406" s="19">
        <v>1.5235522560000005</v>
      </c>
      <c r="AV4406" s="14">
        <v>1.2973811366327654</v>
      </c>
      <c r="AW4406" s="13">
        <v>0</v>
      </c>
      <c r="AX4406" s="22" t="s">
        <v>782</v>
      </c>
      <c r="AY4406" s="19">
        <v>0</v>
      </c>
      <c r="AZ4406" s="19">
        <v>0</v>
      </c>
      <c r="BA4406" s="19">
        <v>0</v>
      </c>
      <c r="BB4406" s="14">
        <v>0</v>
      </c>
      <c r="BC4406" s="13">
        <v>5</v>
      </c>
      <c r="BD4406" s="19">
        <v>10000</v>
      </c>
      <c r="BE4406" s="19">
        <v>10</v>
      </c>
      <c r="BF4406" s="19">
        <v>23.714640759626739</v>
      </c>
      <c r="BG4406" s="14">
        <v>20.194205654841834</v>
      </c>
      <c r="BH4406" s="22">
        <v>173</v>
      </c>
      <c r="BI4406" s="23">
        <v>11.715712</v>
      </c>
      <c r="BJ4406" s="23">
        <v>25.238193015626742</v>
      </c>
      <c r="BK4406" s="14">
        <v>21.491586791474599</v>
      </c>
      <c r="BL4406" t="s">
        <v>741</v>
      </c>
    </row>
    <row r="4407" spans="1:64">
      <c r="A4407" t="s">
        <v>5593</v>
      </c>
      <c r="B4407" t="s">
        <v>5588</v>
      </c>
      <c r="C4407" t="s">
        <v>741</v>
      </c>
      <c r="D4407" t="s">
        <v>942</v>
      </c>
      <c r="E4407">
        <v>2019</v>
      </c>
      <c r="F4407" s="23">
        <v>81.12</v>
      </c>
      <c r="G4407" s="23">
        <v>11.74</v>
      </c>
      <c r="H4407" s="22">
        <v>14801</v>
      </c>
      <c r="I4407" s="34">
        <v>119.52961109877172</v>
      </c>
      <c r="J4407" s="22">
        <v>0</v>
      </c>
      <c r="K4407" s="22">
        <v>0</v>
      </c>
      <c r="L4407" s="23">
        <v>0</v>
      </c>
      <c r="M4407" s="23">
        <v>0</v>
      </c>
      <c r="N4407" s="23">
        <v>0</v>
      </c>
      <c r="O4407" s="14">
        <v>0</v>
      </c>
      <c r="P4407" s="22">
        <v>0</v>
      </c>
      <c r="Q4407" s="22">
        <v>0</v>
      </c>
      <c r="R4407" s="23">
        <v>0</v>
      </c>
      <c r="S4407" s="23">
        <v>0</v>
      </c>
      <c r="T4407" s="23">
        <v>0</v>
      </c>
      <c r="U4407" s="14">
        <v>0</v>
      </c>
      <c r="V4407" s="22">
        <v>0</v>
      </c>
      <c r="W4407" s="22">
        <v>0</v>
      </c>
      <c r="X4407" s="23">
        <v>0</v>
      </c>
      <c r="Y4407" s="23">
        <v>0</v>
      </c>
      <c r="Z4407" s="23">
        <v>0</v>
      </c>
      <c r="AA4407" s="14">
        <v>0</v>
      </c>
      <c r="AB4407" s="22">
        <v>0</v>
      </c>
      <c r="AC4407" s="22">
        <v>0</v>
      </c>
      <c r="AD4407" s="23">
        <v>0</v>
      </c>
      <c r="AE4407" s="23">
        <v>0</v>
      </c>
      <c r="AF4407" s="23">
        <v>0</v>
      </c>
      <c r="AG4407" s="14">
        <v>0</v>
      </c>
      <c r="AH4407" s="22">
        <v>0</v>
      </c>
      <c r="AI4407" s="23">
        <v>0</v>
      </c>
      <c r="AJ4407" s="23">
        <v>0</v>
      </c>
      <c r="AK4407" s="23">
        <v>0</v>
      </c>
      <c r="AL4407" s="14">
        <v>0</v>
      </c>
      <c r="AM4407" s="22">
        <v>176</v>
      </c>
      <c r="AN4407" s="23">
        <v>1776.952</v>
      </c>
      <c r="AO4407" s="23">
        <v>1.7769519999999999</v>
      </c>
      <c r="AP4407" s="23">
        <v>1.5779333760000009</v>
      </c>
      <c r="AQ4407" s="14">
        <v>1.3201192252655254</v>
      </c>
      <c r="AR4407" s="22">
        <v>176</v>
      </c>
      <c r="AS4407" s="23">
        <v>1776.952</v>
      </c>
      <c r="AT4407" s="23">
        <v>1.7769519999999999</v>
      </c>
      <c r="AU4407" s="23">
        <v>1.5779333760000009</v>
      </c>
      <c r="AV4407" s="14">
        <v>1.3201192252655254</v>
      </c>
      <c r="AW4407" s="22">
        <v>0</v>
      </c>
      <c r="AX4407" s="22" t="s">
        <v>782</v>
      </c>
      <c r="AY4407" s="23">
        <v>0</v>
      </c>
      <c r="AZ4407" s="23">
        <v>0</v>
      </c>
      <c r="BA4407" s="23">
        <v>0</v>
      </c>
      <c r="BB4407" s="14">
        <v>0</v>
      </c>
      <c r="BC4407" s="22">
        <v>5</v>
      </c>
      <c r="BD4407" s="23">
        <v>10000</v>
      </c>
      <c r="BE4407" s="23">
        <v>10</v>
      </c>
      <c r="BF4407" s="23">
        <v>23.737256888510299</v>
      </c>
      <c r="BG4407" s="14">
        <v>19.858892428668014</v>
      </c>
      <c r="BH4407" s="22">
        <v>181</v>
      </c>
      <c r="BI4407" s="23">
        <v>11.776952</v>
      </c>
      <c r="BJ4407" s="23">
        <v>25.315190264510299</v>
      </c>
      <c r="BK4407" s="14">
        <v>21.179011653933539</v>
      </c>
      <c r="BL4407" t="s">
        <v>741</v>
      </c>
    </row>
    <row r="4408" spans="1:64">
      <c r="A4408" t="s">
        <v>5594</v>
      </c>
      <c r="B4408" t="s">
        <v>5588</v>
      </c>
      <c r="C4408" t="s">
        <v>741</v>
      </c>
      <c r="D4408" t="s">
        <v>942</v>
      </c>
      <c r="E4408">
        <v>2020</v>
      </c>
      <c r="F4408" s="23">
        <v>81.12</v>
      </c>
      <c r="G4408" s="23">
        <v>11.9</v>
      </c>
      <c r="H4408" s="22">
        <v>14646</v>
      </c>
      <c r="I4408" s="34">
        <v>119.18131984171811</v>
      </c>
      <c r="J4408" s="22">
        <v>0</v>
      </c>
      <c r="K4408" s="22">
        <v>0</v>
      </c>
      <c r="L4408" s="23">
        <v>0</v>
      </c>
      <c r="M4408" s="23">
        <v>0</v>
      </c>
      <c r="N4408" s="23">
        <v>0</v>
      </c>
      <c r="O4408" s="14">
        <v>0</v>
      </c>
      <c r="P4408" s="22">
        <v>0</v>
      </c>
      <c r="Q4408" s="22">
        <v>0</v>
      </c>
      <c r="R4408" s="23">
        <v>0</v>
      </c>
      <c r="S4408" s="23">
        <v>0</v>
      </c>
      <c r="T4408" s="23">
        <v>0</v>
      </c>
      <c r="U4408" s="14">
        <v>0</v>
      </c>
      <c r="V4408" s="22">
        <v>0</v>
      </c>
      <c r="W4408" s="22">
        <v>0</v>
      </c>
      <c r="X4408" s="23">
        <v>0</v>
      </c>
      <c r="Y4408" s="23">
        <v>0</v>
      </c>
      <c r="Z4408" s="23">
        <v>0</v>
      </c>
      <c r="AA4408" s="14">
        <v>0</v>
      </c>
      <c r="AB4408" s="22">
        <v>0</v>
      </c>
      <c r="AC4408" s="22">
        <v>0</v>
      </c>
      <c r="AD4408" s="23">
        <v>0</v>
      </c>
      <c r="AE4408" s="23">
        <v>0</v>
      </c>
      <c r="AF4408" s="23">
        <v>0</v>
      </c>
      <c r="AG4408" s="14">
        <v>0</v>
      </c>
      <c r="AH4408" s="22">
        <v>0</v>
      </c>
      <c r="AI4408" s="23">
        <v>0</v>
      </c>
      <c r="AJ4408" s="23">
        <v>0</v>
      </c>
      <c r="AK4408" s="23">
        <v>0</v>
      </c>
      <c r="AL4408" s="14">
        <v>0</v>
      </c>
      <c r="AM4408" s="22">
        <v>201</v>
      </c>
      <c r="AN4408" s="23">
        <v>2021.9900000000002</v>
      </c>
      <c r="AO4408" s="23">
        <v>2.0219900000000002</v>
      </c>
      <c r="AP4408" s="23">
        <v>1.7955271200000011</v>
      </c>
      <c r="AQ4408" s="14">
        <v>1.506550793685284</v>
      </c>
      <c r="AR4408" s="22">
        <v>201</v>
      </c>
      <c r="AS4408" s="23">
        <v>2021.9900000000002</v>
      </c>
      <c r="AT4408" s="23">
        <v>2.0219900000000002</v>
      </c>
      <c r="AU4408" s="23">
        <v>1.7955271200000011</v>
      </c>
      <c r="AV4408" s="14">
        <v>1.506550793685284</v>
      </c>
      <c r="AW4408" s="22">
        <v>0</v>
      </c>
      <c r="AX4408" s="22">
        <v>0</v>
      </c>
      <c r="AY4408" s="23">
        <v>0</v>
      </c>
      <c r="AZ4408" s="23">
        <v>0</v>
      </c>
      <c r="BA4408" s="23">
        <v>0</v>
      </c>
      <c r="BB4408" s="14">
        <v>0</v>
      </c>
      <c r="BC4408" s="22">
        <v>5</v>
      </c>
      <c r="BD4408" s="23">
        <v>10000</v>
      </c>
      <c r="BE4408" s="23">
        <v>10</v>
      </c>
      <c r="BF4408" s="23">
        <v>23.737256888510302</v>
      </c>
      <c r="BG4408" s="14">
        <v>19.916927350725089</v>
      </c>
      <c r="BH4408" s="22">
        <v>206</v>
      </c>
      <c r="BI4408" s="23">
        <v>12.021990000000001</v>
      </c>
      <c r="BJ4408" s="23">
        <v>25.532784008510305</v>
      </c>
      <c r="BK4408" s="14">
        <v>21.423478144410375</v>
      </c>
      <c r="BL4408" t="s">
        <v>741</v>
      </c>
    </row>
    <row r="4409" spans="1:64">
      <c r="A4409" t="s">
        <v>5595</v>
      </c>
      <c r="B4409" t="s">
        <v>5588</v>
      </c>
      <c r="C4409" t="s">
        <v>741</v>
      </c>
      <c r="D4409" t="s">
        <v>942</v>
      </c>
      <c r="E4409">
        <v>2021</v>
      </c>
      <c r="F4409" s="23">
        <v>81.12</v>
      </c>
      <c r="G4409" s="23">
        <v>11.9</v>
      </c>
      <c r="H4409" s="22">
        <v>14583</v>
      </c>
      <c r="I4409" s="34">
        <v>109.81</v>
      </c>
      <c r="J4409" s="22">
        <v>0</v>
      </c>
      <c r="K4409" s="22">
        <v>0</v>
      </c>
      <c r="L4409" s="23">
        <v>0</v>
      </c>
      <c r="M4409" s="23">
        <v>0</v>
      </c>
      <c r="N4409" s="23">
        <v>0</v>
      </c>
      <c r="O4409" s="14">
        <v>0</v>
      </c>
      <c r="P4409" s="22">
        <v>0</v>
      </c>
      <c r="Q4409" s="22">
        <v>0</v>
      </c>
      <c r="R4409" s="23">
        <v>0</v>
      </c>
      <c r="S4409" s="23">
        <v>0</v>
      </c>
      <c r="T4409" s="23">
        <v>0</v>
      </c>
      <c r="U4409" s="14">
        <v>0</v>
      </c>
      <c r="V4409" s="22">
        <v>0</v>
      </c>
      <c r="W4409" s="22">
        <v>0</v>
      </c>
      <c r="X4409" s="23">
        <v>0</v>
      </c>
      <c r="Y4409" s="23">
        <v>0</v>
      </c>
      <c r="Z4409" s="23">
        <v>0</v>
      </c>
      <c r="AA4409" s="14">
        <v>0</v>
      </c>
      <c r="AB4409" s="22">
        <v>0</v>
      </c>
      <c r="AC4409" s="22">
        <v>0</v>
      </c>
      <c r="AD4409" s="23">
        <v>0</v>
      </c>
      <c r="AE4409" s="23">
        <v>0</v>
      </c>
      <c r="AF4409" s="23">
        <v>0</v>
      </c>
      <c r="AG4409" s="14">
        <v>0</v>
      </c>
      <c r="AH4409" s="22">
        <v>0</v>
      </c>
      <c r="AI4409" s="23">
        <v>0</v>
      </c>
      <c r="AJ4409" s="23">
        <v>0</v>
      </c>
      <c r="AK4409" s="23">
        <v>0</v>
      </c>
      <c r="AL4409" s="14">
        <v>0</v>
      </c>
      <c r="AM4409" s="22">
        <v>240</v>
      </c>
      <c r="AN4409" s="23">
        <v>2364.0149999999999</v>
      </c>
      <c r="AO4409" s="23">
        <v>2.3640150000000002</v>
      </c>
      <c r="AP4409" s="23">
        <v>2.1153747869999999</v>
      </c>
      <c r="AQ4409" s="14">
        <v>1.93</v>
      </c>
      <c r="AR4409" s="22">
        <v>240</v>
      </c>
      <c r="AS4409" s="23">
        <v>2364.0149999999999</v>
      </c>
      <c r="AT4409" s="23">
        <v>2.3640150000000002</v>
      </c>
      <c r="AU4409" s="23">
        <v>2.1153747869999999</v>
      </c>
      <c r="AV4409" s="14">
        <v>1.93</v>
      </c>
      <c r="AW4409" s="22">
        <v>0</v>
      </c>
      <c r="AX4409" s="22">
        <v>0</v>
      </c>
      <c r="AY4409" s="23">
        <v>0</v>
      </c>
      <c r="AZ4409" s="23">
        <v>0</v>
      </c>
      <c r="BA4409" s="23">
        <v>0</v>
      </c>
      <c r="BB4409" s="14">
        <v>0</v>
      </c>
      <c r="BC4409" s="22">
        <v>5</v>
      </c>
      <c r="BD4409" s="23">
        <v>10000</v>
      </c>
      <c r="BE4409" s="23">
        <v>10</v>
      </c>
      <c r="BF4409" s="23">
        <v>20.698888010000001</v>
      </c>
      <c r="BG4409" s="14">
        <v>18.850000000000001</v>
      </c>
      <c r="BH4409" s="22">
        <v>245</v>
      </c>
      <c r="BI4409" s="23">
        <v>12.36</v>
      </c>
      <c r="BJ4409" s="23">
        <v>22.81</v>
      </c>
      <c r="BK4409" s="14">
        <v>20.78</v>
      </c>
      <c r="BL4409" t="s">
        <v>741</v>
      </c>
    </row>
    <row r="4410" spans="1:64">
      <c r="A4410" t="s">
        <v>5596</v>
      </c>
      <c r="B4410" t="s">
        <v>5588</v>
      </c>
      <c r="C4410" t="s">
        <v>741</v>
      </c>
      <c r="D4410" s="111" t="s">
        <v>942</v>
      </c>
      <c r="E4410" s="110">
        <v>2022</v>
      </c>
      <c r="F4410" s="23"/>
      <c r="G4410" s="23"/>
      <c r="H4410" s="22">
        <v>14775</v>
      </c>
      <c r="I4410" s="34">
        <v>107.08237647799373</v>
      </c>
      <c r="J4410" s="22">
        <v>0</v>
      </c>
      <c r="K4410" s="22">
        <v>0</v>
      </c>
      <c r="L4410" s="23">
        <v>0</v>
      </c>
      <c r="M4410" s="23">
        <v>0</v>
      </c>
      <c r="N4410" s="23">
        <v>0</v>
      </c>
      <c r="O4410" s="14">
        <v>0</v>
      </c>
      <c r="P4410" s="22">
        <v>0</v>
      </c>
      <c r="Q4410" s="22">
        <v>0</v>
      </c>
      <c r="R4410" s="23">
        <v>0</v>
      </c>
      <c r="S4410" s="23">
        <v>0</v>
      </c>
      <c r="T4410" s="23">
        <v>0</v>
      </c>
      <c r="U4410" s="14">
        <v>0</v>
      </c>
      <c r="V4410" s="22">
        <v>0</v>
      </c>
      <c r="W4410" s="22">
        <v>0</v>
      </c>
      <c r="X4410" s="23">
        <v>0</v>
      </c>
      <c r="Y4410" s="23">
        <v>0</v>
      </c>
      <c r="Z4410" s="23">
        <v>0</v>
      </c>
      <c r="AA4410" s="14">
        <v>0</v>
      </c>
      <c r="AB4410" s="22">
        <v>0</v>
      </c>
      <c r="AC4410" s="22">
        <v>0</v>
      </c>
      <c r="AD4410" s="23">
        <v>0</v>
      </c>
      <c r="AE4410" s="23">
        <v>0</v>
      </c>
      <c r="AF4410" s="23">
        <v>0</v>
      </c>
      <c r="AG4410" s="14">
        <v>0</v>
      </c>
      <c r="AH4410" s="22">
        <v>0</v>
      </c>
      <c r="AI4410" s="23">
        <v>0</v>
      </c>
      <c r="AJ4410" s="23">
        <v>0</v>
      </c>
      <c r="AK4410" s="23">
        <v>0</v>
      </c>
      <c r="AL4410" s="14">
        <v>0</v>
      </c>
      <c r="AM4410" s="22">
        <v>350</v>
      </c>
      <c r="AN4410" s="23">
        <v>3295.1399999999994</v>
      </c>
      <c r="AO4410" s="23">
        <v>3.2951399999999977</v>
      </c>
      <c r="AP4410" s="23">
        <v>3.3754225215757159</v>
      </c>
      <c r="AQ4410" s="14">
        <v>3.1521737120481181</v>
      </c>
      <c r="AR4410" s="22">
        <v>350</v>
      </c>
      <c r="AS4410" s="23">
        <v>3295.14</v>
      </c>
      <c r="AT4410" s="23">
        <v>3.29514</v>
      </c>
      <c r="AU4410" s="23">
        <v>3.3754225215757199</v>
      </c>
      <c r="AV4410" s="14">
        <v>3.1521737120481217</v>
      </c>
      <c r="AW4410" s="22">
        <v>0</v>
      </c>
      <c r="AX4410" s="22">
        <v>0</v>
      </c>
      <c r="AY4410" s="23">
        <v>0</v>
      </c>
      <c r="AZ4410" s="23">
        <v>0</v>
      </c>
      <c r="BA4410" s="23">
        <v>0</v>
      </c>
      <c r="BB4410" s="14">
        <v>0</v>
      </c>
      <c r="BC4410" s="22">
        <v>5</v>
      </c>
      <c r="BD4410" s="23">
        <v>10000</v>
      </c>
      <c r="BE4410" s="23">
        <v>10</v>
      </c>
      <c r="BF4410" s="23">
        <v>23.120088209409051</v>
      </c>
      <c r="BG4410" s="14">
        <v>21.590936781423046</v>
      </c>
      <c r="BH4410" s="22">
        <v>355</v>
      </c>
      <c r="BI4410" s="23">
        <v>13.29514</v>
      </c>
      <c r="BJ4410" s="23">
        <v>26.495510730984769</v>
      </c>
      <c r="BK4410" s="14">
        <v>24.743110493471168</v>
      </c>
      <c r="BL4410" t="s">
        <v>741</v>
      </c>
    </row>
    <row r="4411" spans="1:64">
      <c r="A4411" t="s">
        <v>5597</v>
      </c>
      <c r="B4411" t="s">
        <v>5588</v>
      </c>
      <c r="C4411" t="s">
        <v>741</v>
      </c>
      <c r="D4411" t="s">
        <v>942</v>
      </c>
      <c r="E4411">
        <v>2023</v>
      </c>
      <c r="F4411">
        <v>81.12</v>
      </c>
      <c r="G4411">
        <v>11.94</v>
      </c>
      <c r="H4411">
        <v>14539</v>
      </c>
      <c r="I4411">
        <v>107.08237647799373</v>
      </c>
      <c r="J4411">
        <v>0</v>
      </c>
      <c r="K4411">
        <v>0</v>
      </c>
      <c r="L4411">
        <v>0</v>
      </c>
      <c r="M4411">
        <v>0</v>
      </c>
      <c r="N4411">
        <v>0</v>
      </c>
      <c r="O4411">
        <v>0</v>
      </c>
      <c r="P4411">
        <v>0</v>
      </c>
      <c r="Q4411">
        <v>0</v>
      </c>
      <c r="R4411">
        <v>0</v>
      </c>
      <c r="S4411">
        <v>0</v>
      </c>
      <c r="T4411">
        <v>0</v>
      </c>
      <c r="U4411">
        <v>0</v>
      </c>
      <c r="V4411">
        <v>0</v>
      </c>
      <c r="W4411">
        <v>0</v>
      </c>
      <c r="X4411">
        <v>0</v>
      </c>
      <c r="Y4411">
        <v>0</v>
      </c>
      <c r="Z4411">
        <v>0</v>
      </c>
      <c r="AA4411">
        <v>0</v>
      </c>
      <c r="AG4411">
        <v>0</v>
      </c>
      <c r="AL4411">
        <v>0</v>
      </c>
      <c r="AM4411">
        <v>485</v>
      </c>
      <c r="AN4411">
        <v>5088.3950000000004</v>
      </c>
      <c r="AO4411">
        <v>5.0883950000000002</v>
      </c>
      <c r="AP4411">
        <v>4.77285</v>
      </c>
      <c r="AQ4411">
        <v>4.4571760143751185</v>
      </c>
      <c r="AR4411">
        <v>586</v>
      </c>
      <c r="AS4411">
        <v>5169.308</v>
      </c>
      <c r="AT4411">
        <v>5.169308</v>
      </c>
      <c r="AU4411">
        <v>4.8487449209676798</v>
      </c>
      <c r="AV4411">
        <v>4.5280512820558618</v>
      </c>
      <c r="AW4411">
        <v>0</v>
      </c>
      <c r="AX4411">
        <v>0</v>
      </c>
      <c r="AY4411">
        <v>0</v>
      </c>
      <c r="AZ4411">
        <v>0</v>
      </c>
      <c r="BA4411">
        <v>0</v>
      </c>
      <c r="BB4411">
        <v>0</v>
      </c>
      <c r="BC4411">
        <v>5</v>
      </c>
      <c r="BD4411">
        <v>10000</v>
      </c>
      <c r="BE4411">
        <v>10</v>
      </c>
      <c r="BF4411">
        <v>27.60643</v>
      </c>
      <c r="BG4411">
        <v>25.78055410049042</v>
      </c>
      <c r="BH4411">
        <v>591</v>
      </c>
      <c r="BI4411">
        <v>15.169308000000001</v>
      </c>
      <c r="BJ4411">
        <v>32.455174920967679</v>
      </c>
      <c r="BK4411">
        <v>30.308605382546283</v>
      </c>
      <c r="BL4411" t="s">
        <v>741</v>
      </c>
    </row>
    <row r="4412" spans="1:64">
      <c r="A4412" t="s">
        <v>5598</v>
      </c>
      <c r="B4412" t="s">
        <v>5588</v>
      </c>
      <c r="C4412" t="s">
        <v>741</v>
      </c>
      <c r="D4412" t="s">
        <v>942</v>
      </c>
      <c r="E4412">
        <v>2024</v>
      </c>
      <c r="F4412">
        <v>81.12</v>
      </c>
      <c r="G4412">
        <v>11.95</v>
      </c>
      <c r="H4412">
        <v>14412</v>
      </c>
      <c r="I4412">
        <v>98.824498510478747</v>
      </c>
      <c r="J4412">
        <v>0</v>
      </c>
      <c r="K4412">
        <v>0</v>
      </c>
      <c r="L4412">
        <v>0</v>
      </c>
      <c r="M4412">
        <v>0</v>
      </c>
      <c r="N4412">
        <v>0</v>
      </c>
      <c r="O4412">
        <v>0</v>
      </c>
      <c r="P4412">
        <v>0</v>
      </c>
      <c r="Q4412">
        <v>0</v>
      </c>
      <c r="R4412">
        <v>0</v>
      </c>
      <c r="S4412">
        <v>0</v>
      </c>
      <c r="T4412">
        <v>0</v>
      </c>
      <c r="U4412">
        <v>0</v>
      </c>
      <c r="V4412">
        <v>0</v>
      </c>
      <c r="W4412">
        <v>0</v>
      </c>
      <c r="X4412">
        <v>0</v>
      </c>
      <c r="Y4412">
        <v>0</v>
      </c>
      <c r="Z4412">
        <v>0</v>
      </c>
      <c r="AA4412">
        <v>0</v>
      </c>
      <c r="AB4412">
        <v>0</v>
      </c>
      <c r="AC4412">
        <v>0</v>
      </c>
      <c r="AD4412">
        <v>0</v>
      </c>
      <c r="AE4412">
        <v>0</v>
      </c>
      <c r="AF4412">
        <v>0</v>
      </c>
      <c r="AG4412">
        <v>0</v>
      </c>
      <c r="AH4412">
        <v>0</v>
      </c>
      <c r="AI4412">
        <v>0</v>
      </c>
      <c r="AJ4412">
        <v>0</v>
      </c>
      <c r="AK4412">
        <v>0</v>
      </c>
      <c r="AL4412">
        <v>0</v>
      </c>
      <c r="AM4412">
        <v>617</v>
      </c>
      <c r="AN4412">
        <v>6416.09</v>
      </c>
      <c r="AO4412">
        <v>6.4160900000000023</v>
      </c>
      <c r="AP4412">
        <v>5.7869526613914326</v>
      </c>
      <c r="AQ4412">
        <v>5.855787531042032</v>
      </c>
      <c r="AR4412">
        <v>806</v>
      </c>
      <c r="AS4412">
        <v>6588.1630000000187</v>
      </c>
      <c r="AT4412">
        <v>6.5881630000000104</v>
      </c>
      <c r="AU4412">
        <v>5.9421528386494682</v>
      </c>
      <c r="AV4412">
        <v>6.0128337894063772</v>
      </c>
      <c r="AW4412">
        <v>0</v>
      </c>
      <c r="AX4412">
        <v>0</v>
      </c>
      <c r="AY4412">
        <v>0</v>
      </c>
      <c r="AZ4412">
        <v>0</v>
      </c>
      <c r="BA4412">
        <v>0</v>
      </c>
      <c r="BB4412">
        <v>0</v>
      </c>
      <c r="BC4412">
        <v>5</v>
      </c>
      <c r="BD4412">
        <v>10000</v>
      </c>
      <c r="BE4412">
        <v>10</v>
      </c>
      <c r="BF4412">
        <v>22.394815042733931</v>
      </c>
      <c r="BG4412">
        <v>22.661197759945448</v>
      </c>
      <c r="BH4412">
        <v>811</v>
      </c>
      <c r="BI4412">
        <v>16.588163000000009</v>
      </c>
      <c r="BJ4412">
        <v>28.336967881383401</v>
      </c>
      <c r="BK4412">
        <v>28.674031549351824</v>
      </c>
      <c r="BL4412" t="s">
        <v>741</v>
      </c>
    </row>
    <row r="4413" spans="1:64">
      <c r="A4413" t="s">
        <v>5599</v>
      </c>
      <c r="B4413" t="s">
        <v>5600</v>
      </c>
      <c r="C4413" t="s">
        <v>742</v>
      </c>
      <c r="D4413" t="s">
        <v>942</v>
      </c>
      <c r="E4413">
        <v>2012</v>
      </c>
      <c r="F4413" s="23">
        <v>71.069999999999993</v>
      </c>
      <c r="G4413" s="23">
        <v>17.53</v>
      </c>
      <c r="H4413" s="22">
        <v>30827</v>
      </c>
      <c r="I4413" s="34">
        <v>252.216735</v>
      </c>
      <c r="J4413" s="22">
        <v>0</v>
      </c>
      <c r="K4413" s="22" t="s">
        <v>782</v>
      </c>
      <c r="L4413" s="23">
        <v>0</v>
      </c>
      <c r="M4413" s="23">
        <v>0</v>
      </c>
      <c r="N4413" s="23">
        <v>0</v>
      </c>
      <c r="O4413" s="14">
        <v>0</v>
      </c>
      <c r="P4413" s="22">
        <v>0</v>
      </c>
      <c r="Q4413" s="22" t="s">
        <v>782</v>
      </c>
      <c r="R4413" s="23">
        <v>0</v>
      </c>
      <c r="S4413" s="23">
        <v>0</v>
      </c>
      <c r="T4413" s="23">
        <v>0</v>
      </c>
      <c r="U4413" s="14">
        <v>0</v>
      </c>
      <c r="V4413" s="22">
        <v>0</v>
      </c>
      <c r="W4413" s="22" t="s">
        <v>782</v>
      </c>
      <c r="X4413" s="23">
        <v>0</v>
      </c>
      <c r="Y4413" s="23">
        <v>0</v>
      </c>
      <c r="Z4413" s="23">
        <v>0</v>
      </c>
      <c r="AA4413" s="14">
        <v>0</v>
      </c>
      <c r="AB4413" s="22">
        <v>0</v>
      </c>
      <c r="AC4413" s="22" t="s">
        <v>782</v>
      </c>
      <c r="AD4413" s="23">
        <v>0</v>
      </c>
      <c r="AE4413" s="23">
        <v>0</v>
      </c>
      <c r="AF4413" s="23">
        <v>0</v>
      </c>
      <c r="AG4413" s="14">
        <v>0</v>
      </c>
      <c r="AH4413" s="22" t="s">
        <v>782</v>
      </c>
      <c r="AI4413" s="23" t="s">
        <v>782</v>
      </c>
      <c r="AJ4413" s="23" t="s">
        <v>782</v>
      </c>
      <c r="AK4413" s="23" t="s">
        <v>782</v>
      </c>
      <c r="AL4413" s="14" t="s">
        <v>782</v>
      </c>
      <c r="AM4413" s="22" t="s">
        <v>782</v>
      </c>
      <c r="AN4413" s="23" t="s">
        <v>782</v>
      </c>
      <c r="AO4413" s="23" t="s">
        <v>782</v>
      </c>
      <c r="AP4413" s="23" t="s">
        <v>782</v>
      </c>
      <c r="AQ4413" s="14" t="s">
        <v>782</v>
      </c>
      <c r="AR4413" s="22">
        <v>208</v>
      </c>
      <c r="AS4413" s="23">
        <v>2468.1640000000002</v>
      </c>
      <c r="AT4413" s="23">
        <v>2.4681640000000002</v>
      </c>
      <c r="AU4413" s="23">
        <v>2.0121799999999999</v>
      </c>
      <c r="AV4413" s="14">
        <v>0.79779797323916679</v>
      </c>
      <c r="AW4413" s="22">
        <v>0</v>
      </c>
      <c r="AX4413" s="22" t="s">
        <v>782</v>
      </c>
      <c r="AY4413" s="23">
        <v>0</v>
      </c>
      <c r="AZ4413" s="23">
        <v>0</v>
      </c>
      <c r="BA4413" s="23">
        <v>0</v>
      </c>
      <c r="BB4413" s="14">
        <v>0</v>
      </c>
      <c r="BC4413" s="22">
        <v>2</v>
      </c>
      <c r="BD4413" s="23">
        <v>0</v>
      </c>
      <c r="BE4413" s="23">
        <v>0</v>
      </c>
      <c r="BF4413" s="23">
        <v>0</v>
      </c>
      <c r="BG4413" s="14">
        <v>0</v>
      </c>
      <c r="BH4413" s="22">
        <v>210</v>
      </c>
      <c r="BI4413" s="23">
        <v>2.4681640000000002</v>
      </c>
      <c r="BJ4413" s="23">
        <v>2.0121799999999999</v>
      </c>
      <c r="BK4413" s="14">
        <v>0.79779797323916679</v>
      </c>
      <c r="BL4413" t="s">
        <v>742</v>
      </c>
    </row>
    <row r="4414" spans="1:64">
      <c r="A4414" t="s">
        <v>5601</v>
      </c>
      <c r="B4414" t="s">
        <v>5600</v>
      </c>
      <c r="C4414" t="s">
        <v>742</v>
      </c>
      <c r="D4414" t="s">
        <v>942</v>
      </c>
      <c r="E4414">
        <v>2015</v>
      </c>
      <c r="F4414" s="23">
        <v>71.069999999999993</v>
      </c>
      <c r="G4414" s="23">
        <v>17.63</v>
      </c>
      <c r="H4414" s="22">
        <v>31500</v>
      </c>
      <c r="I4414" s="34">
        <v>253.10710372512952</v>
      </c>
      <c r="J4414" s="13">
        <v>1</v>
      </c>
      <c r="K4414" s="13">
        <v>1</v>
      </c>
      <c r="L4414" s="19">
        <v>20</v>
      </c>
      <c r="M4414" s="35">
        <v>0.02</v>
      </c>
      <c r="N4414" s="19">
        <v>0.11962709963699332</v>
      </c>
      <c r="O4414" s="17">
        <v>4.7263430332997111E-2</v>
      </c>
      <c r="P4414" s="36">
        <v>0</v>
      </c>
      <c r="Q4414" s="37">
        <v>0</v>
      </c>
      <c r="R4414" s="38">
        <v>0</v>
      </c>
      <c r="S4414" s="27">
        <v>0</v>
      </c>
      <c r="T4414" s="23">
        <v>0</v>
      </c>
      <c r="U4414" s="17">
        <v>0</v>
      </c>
      <c r="V4414" s="22">
        <v>0</v>
      </c>
      <c r="W4414" s="22">
        <v>0</v>
      </c>
      <c r="X4414" s="23">
        <v>0</v>
      </c>
      <c r="Y4414" s="27">
        <v>0</v>
      </c>
      <c r="Z4414" s="27">
        <v>0</v>
      </c>
      <c r="AA4414" s="14">
        <v>0</v>
      </c>
      <c r="AB4414" s="39">
        <v>1</v>
      </c>
      <c r="AC4414" s="22" t="s">
        <v>782</v>
      </c>
      <c r="AD4414" s="23">
        <v>0</v>
      </c>
      <c r="AE4414" s="23">
        <v>0</v>
      </c>
      <c r="AF4414" s="23">
        <v>1.2765711</v>
      </c>
      <c r="AG4414" s="14">
        <v>0.50436004411252588</v>
      </c>
      <c r="AH4414" s="22" t="s">
        <v>782</v>
      </c>
      <c r="AI4414" s="23" t="s">
        <v>782</v>
      </c>
      <c r="AJ4414" s="23" t="s">
        <v>782</v>
      </c>
      <c r="AK4414" s="23" t="s">
        <v>782</v>
      </c>
      <c r="AL4414" s="14" t="s">
        <v>782</v>
      </c>
      <c r="AM4414" s="22" t="s">
        <v>782</v>
      </c>
      <c r="AN4414" s="23" t="s">
        <v>782</v>
      </c>
      <c r="AO4414" s="23" t="s">
        <v>782</v>
      </c>
      <c r="AP4414" s="23" t="s">
        <v>782</v>
      </c>
      <c r="AQ4414" s="14" t="s">
        <v>782</v>
      </c>
      <c r="AR4414" s="40">
        <v>283</v>
      </c>
      <c r="AS4414" s="41">
        <v>3702.7340000000036</v>
      </c>
      <c r="AT4414" s="23">
        <v>3.7027340000000035</v>
      </c>
      <c r="AU4414" s="23">
        <v>3.2886304951181602</v>
      </c>
      <c r="AV4414" s="14">
        <v>1.2993039099722634</v>
      </c>
      <c r="AW4414" s="22">
        <v>0</v>
      </c>
      <c r="AX4414" s="22" t="s">
        <v>782</v>
      </c>
      <c r="AY4414" s="23">
        <v>0</v>
      </c>
      <c r="AZ4414" s="23">
        <v>0</v>
      </c>
      <c r="BA4414" s="23">
        <v>0</v>
      </c>
      <c r="BB4414" s="14">
        <v>0</v>
      </c>
      <c r="BC4414" s="42">
        <v>2</v>
      </c>
      <c r="BD4414" s="43">
        <v>0</v>
      </c>
      <c r="BE4414" s="44">
        <v>0</v>
      </c>
      <c r="BF4414" s="23">
        <v>0</v>
      </c>
      <c r="BG4414" s="14">
        <v>0</v>
      </c>
      <c r="BH4414" s="22">
        <v>287</v>
      </c>
      <c r="BI4414" s="23">
        <v>3.7227340000000035</v>
      </c>
      <c r="BJ4414" s="23">
        <v>4.6848286947551534</v>
      </c>
      <c r="BK4414" s="14">
        <v>1.8509273844177863</v>
      </c>
      <c r="BL4414" t="s">
        <v>742</v>
      </c>
    </row>
    <row r="4415" spans="1:64">
      <c r="A4415" t="s">
        <v>5602</v>
      </c>
      <c r="B4415" t="s">
        <v>5600</v>
      </c>
      <c r="C4415" t="s">
        <v>742</v>
      </c>
      <c r="D4415" t="s">
        <v>942</v>
      </c>
      <c r="E4415">
        <v>2016</v>
      </c>
      <c r="F4415" s="23">
        <v>71.069999999999993</v>
      </c>
      <c r="G4415" s="23">
        <v>17.78</v>
      </c>
      <c r="H4415" s="22">
        <v>31082</v>
      </c>
      <c r="I4415" s="34">
        <v>267.82601745172099</v>
      </c>
      <c r="J4415" s="13">
        <v>1</v>
      </c>
      <c r="K4415" s="13">
        <v>1</v>
      </c>
      <c r="L4415" s="19">
        <v>20</v>
      </c>
      <c r="M4415" s="35">
        <v>0.02</v>
      </c>
      <c r="N4415" s="19">
        <v>0.11962</v>
      </c>
      <c r="O4415" s="17">
        <v>4.4663323279099651E-2</v>
      </c>
      <c r="P4415" s="13">
        <v>0</v>
      </c>
      <c r="Q4415" s="13">
        <v>0</v>
      </c>
      <c r="R4415" s="19">
        <v>0</v>
      </c>
      <c r="S4415" s="27">
        <v>0</v>
      </c>
      <c r="T4415" s="19">
        <v>0</v>
      </c>
      <c r="U4415" s="17">
        <v>0</v>
      </c>
      <c r="V4415" s="13">
        <v>0</v>
      </c>
      <c r="W4415" s="13">
        <v>0</v>
      </c>
      <c r="X4415" s="19">
        <v>0</v>
      </c>
      <c r="Y4415" s="27">
        <v>0</v>
      </c>
      <c r="Z4415" s="19">
        <v>0</v>
      </c>
      <c r="AA4415" s="14">
        <v>0</v>
      </c>
      <c r="AB4415" s="13">
        <v>1</v>
      </c>
      <c r="AC4415" s="22" t="s">
        <v>782</v>
      </c>
      <c r="AD4415" s="19">
        <v>0</v>
      </c>
      <c r="AE4415" s="23">
        <v>0</v>
      </c>
      <c r="AF4415" s="19">
        <v>1.4278005</v>
      </c>
      <c r="AG4415" s="14">
        <v>0.53310746789466745</v>
      </c>
      <c r="AH4415" s="22" t="s">
        <v>782</v>
      </c>
      <c r="AI4415" s="23" t="s">
        <v>782</v>
      </c>
      <c r="AJ4415" s="23" t="s">
        <v>782</v>
      </c>
      <c r="AK4415" s="23" t="s">
        <v>782</v>
      </c>
      <c r="AL4415" s="14" t="s">
        <v>782</v>
      </c>
      <c r="AM4415" s="22" t="s">
        <v>782</v>
      </c>
      <c r="AN4415" s="23" t="s">
        <v>782</v>
      </c>
      <c r="AO4415" s="23" t="s">
        <v>782</v>
      </c>
      <c r="AP4415" s="23" t="s">
        <v>782</v>
      </c>
      <c r="AQ4415" s="14" t="s">
        <v>782</v>
      </c>
      <c r="AR4415" s="13">
        <v>298</v>
      </c>
      <c r="AS4415" s="19">
        <v>3811.564000000003</v>
      </c>
      <c r="AT4415" s="23">
        <v>3.8115640000000028</v>
      </c>
      <c r="AU4415" s="19">
        <v>3.3846688320000018</v>
      </c>
      <c r="AV4415" s="14">
        <v>1.2637565477036341</v>
      </c>
      <c r="AW4415" s="13">
        <v>0</v>
      </c>
      <c r="AX4415" s="22" t="s">
        <v>782</v>
      </c>
      <c r="AY4415" s="19">
        <v>0</v>
      </c>
      <c r="AZ4415" s="23">
        <v>0</v>
      </c>
      <c r="BA4415" s="19">
        <v>0</v>
      </c>
      <c r="BB4415" s="14">
        <v>0</v>
      </c>
      <c r="BC4415" s="13">
        <v>2</v>
      </c>
      <c r="BD4415" s="19">
        <v>0</v>
      </c>
      <c r="BE4415" s="44">
        <v>0</v>
      </c>
      <c r="BF4415" s="19">
        <v>0</v>
      </c>
      <c r="BG4415" s="14">
        <v>0</v>
      </c>
      <c r="BH4415" s="22">
        <v>302</v>
      </c>
      <c r="BI4415" s="23">
        <v>3.8315640000000029</v>
      </c>
      <c r="BJ4415" s="23">
        <v>4.9320893320000021</v>
      </c>
      <c r="BK4415" s="14">
        <v>1.8415273388774012</v>
      </c>
      <c r="BL4415" t="s">
        <v>742</v>
      </c>
    </row>
    <row r="4416" spans="1:64">
      <c r="A4416" t="s">
        <v>5603</v>
      </c>
      <c r="B4416" t="s">
        <v>5600</v>
      </c>
      <c r="C4416" t="s">
        <v>742</v>
      </c>
      <c r="D4416" t="s">
        <v>942</v>
      </c>
      <c r="E4416">
        <v>2017</v>
      </c>
      <c r="F4416" s="23">
        <v>71.069999999999993</v>
      </c>
      <c r="G4416" s="23">
        <v>17.920000000000002</v>
      </c>
      <c r="H4416" s="22">
        <v>31017</v>
      </c>
      <c r="I4416" s="34">
        <v>243.63885955743746</v>
      </c>
      <c r="J4416" s="13">
        <v>1</v>
      </c>
      <c r="K4416" s="13">
        <v>1</v>
      </c>
      <c r="L4416" s="19">
        <v>20</v>
      </c>
      <c r="M4416" s="19">
        <v>0.02</v>
      </c>
      <c r="N4416" s="19">
        <v>0.11962</v>
      </c>
      <c r="O4416" s="17">
        <v>4.9097258219516417E-2</v>
      </c>
      <c r="P4416" s="13">
        <v>0</v>
      </c>
      <c r="Q4416" s="13">
        <v>0</v>
      </c>
      <c r="R4416" s="19">
        <v>0</v>
      </c>
      <c r="S4416" s="19">
        <v>0</v>
      </c>
      <c r="T4416" s="19">
        <v>0</v>
      </c>
      <c r="U4416" s="17">
        <v>0</v>
      </c>
      <c r="V4416" s="13">
        <v>0</v>
      </c>
      <c r="W4416" s="13">
        <v>0</v>
      </c>
      <c r="X4416" s="19">
        <v>0</v>
      </c>
      <c r="Y4416" s="19">
        <v>0</v>
      </c>
      <c r="Z4416" s="19">
        <v>0</v>
      </c>
      <c r="AA4416" s="14">
        <v>0</v>
      </c>
      <c r="AB4416" s="13">
        <v>1</v>
      </c>
      <c r="AC4416" s="22" t="s">
        <v>782</v>
      </c>
      <c r="AD4416" s="19">
        <v>0</v>
      </c>
      <c r="AE4416" s="19">
        <v>0</v>
      </c>
      <c r="AF4416" s="19">
        <v>1.3356903</v>
      </c>
      <c r="AG4416" s="14">
        <v>0.54822547701390523</v>
      </c>
      <c r="AH4416" s="22" t="s">
        <v>782</v>
      </c>
      <c r="AI4416" s="23" t="s">
        <v>782</v>
      </c>
      <c r="AJ4416" s="23" t="s">
        <v>782</v>
      </c>
      <c r="AK4416" s="23" t="s">
        <v>782</v>
      </c>
      <c r="AL4416" s="14" t="s">
        <v>782</v>
      </c>
      <c r="AM4416" s="22" t="s">
        <v>782</v>
      </c>
      <c r="AN4416" s="23" t="s">
        <v>782</v>
      </c>
      <c r="AO4416" s="23" t="s">
        <v>782</v>
      </c>
      <c r="AP4416" s="23" t="s">
        <v>782</v>
      </c>
      <c r="AQ4416" s="14" t="s">
        <v>782</v>
      </c>
      <c r="AR4416" s="13">
        <v>313</v>
      </c>
      <c r="AS4416" s="19">
        <v>3943.7490000000025</v>
      </c>
      <c r="AT4416" s="19">
        <v>3.9437489999999995</v>
      </c>
      <c r="AU4416" s="19">
        <v>3.5020491120000012</v>
      </c>
      <c r="AV4416" s="14">
        <v>1.4373934923030613</v>
      </c>
      <c r="AW4416" s="13">
        <v>0</v>
      </c>
      <c r="AX4416" s="22" t="s">
        <v>782</v>
      </c>
      <c r="AY4416" s="19">
        <v>0</v>
      </c>
      <c r="AZ4416" s="19">
        <v>0</v>
      </c>
      <c r="BA4416" s="19">
        <v>0</v>
      </c>
      <c r="BB4416" s="14">
        <v>0</v>
      </c>
      <c r="BC4416" s="13">
        <v>2</v>
      </c>
      <c r="BD4416" s="19">
        <v>2230</v>
      </c>
      <c r="BE4416" s="19">
        <v>2.23</v>
      </c>
      <c r="BF4416" s="19">
        <v>3.5858400000000001</v>
      </c>
      <c r="BG4416" s="14">
        <v>1.4717849223697601</v>
      </c>
      <c r="BH4416" s="22">
        <v>317</v>
      </c>
      <c r="BI4416" s="23">
        <v>6.1937489999999986</v>
      </c>
      <c r="BJ4416" s="23">
        <v>8.5431994119999999</v>
      </c>
      <c r="BK4416" s="14">
        <v>3.5065011499062431</v>
      </c>
      <c r="BL4416" t="s">
        <v>742</v>
      </c>
    </row>
    <row r="4417" spans="1:64">
      <c r="A4417" t="s">
        <v>5604</v>
      </c>
      <c r="B4417" t="s">
        <v>5600</v>
      </c>
      <c r="C4417" t="s">
        <v>742</v>
      </c>
      <c r="D4417" t="s">
        <v>942</v>
      </c>
      <c r="E4417">
        <v>2018</v>
      </c>
      <c r="F4417" s="23">
        <v>71.069999999999993</v>
      </c>
      <c r="G4417" s="23">
        <v>17.940000000000001</v>
      </c>
      <c r="H4417" s="22">
        <v>31187</v>
      </c>
      <c r="I4417" s="34">
        <v>243.65617575214659</v>
      </c>
      <c r="J4417" s="13">
        <v>1</v>
      </c>
      <c r="K4417" s="13">
        <v>1</v>
      </c>
      <c r="L4417" s="19">
        <v>20</v>
      </c>
      <c r="M4417" s="19">
        <v>0.02</v>
      </c>
      <c r="N4417" s="19">
        <v>0.11962</v>
      </c>
      <c r="O4417" s="17">
        <v>4.9093768967990607E-2</v>
      </c>
      <c r="P4417" s="13">
        <v>0</v>
      </c>
      <c r="Q4417" s="13">
        <v>0</v>
      </c>
      <c r="R4417" s="19">
        <v>0</v>
      </c>
      <c r="S4417" s="19">
        <v>0</v>
      </c>
      <c r="T4417" s="19">
        <v>0</v>
      </c>
      <c r="U4417" s="17">
        <v>0</v>
      </c>
      <c r="V4417" s="13">
        <v>0</v>
      </c>
      <c r="W4417" s="13">
        <v>0</v>
      </c>
      <c r="X4417" s="19">
        <v>0</v>
      </c>
      <c r="Y4417" s="19">
        <v>0</v>
      </c>
      <c r="Z4417" s="19">
        <v>0</v>
      </c>
      <c r="AA4417" s="14">
        <v>0</v>
      </c>
      <c r="AB4417" s="13">
        <v>1</v>
      </c>
      <c r="AC4417" s="22" t="s">
        <v>782</v>
      </c>
      <c r="AD4417" s="19">
        <v>0</v>
      </c>
      <c r="AE4417" s="19">
        <v>0</v>
      </c>
      <c r="AF4417" s="19">
        <v>1.6444322999999998</v>
      </c>
      <c r="AG4417" s="14">
        <v>0.67489867429946004</v>
      </c>
      <c r="AH4417" s="22" t="s">
        <v>782</v>
      </c>
      <c r="AI4417" s="23" t="s">
        <v>782</v>
      </c>
      <c r="AJ4417" s="23" t="s">
        <v>782</v>
      </c>
      <c r="AK4417" s="23" t="s">
        <v>782</v>
      </c>
      <c r="AL4417" s="14" t="s">
        <v>782</v>
      </c>
      <c r="AM4417" s="22" t="s">
        <v>782</v>
      </c>
      <c r="AN4417" s="23" t="s">
        <v>782</v>
      </c>
      <c r="AO4417" s="23" t="s">
        <v>782</v>
      </c>
      <c r="AP4417" s="23" t="s">
        <v>782</v>
      </c>
      <c r="AQ4417" s="14" t="s">
        <v>782</v>
      </c>
      <c r="AR4417" s="13">
        <v>324</v>
      </c>
      <c r="AS4417" s="19">
        <v>4103.8240000000033</v>
      </c>
      <c r="AT4417" s="19">
        <v>4.1038239999999986</v>
      </c>
      <c r="AU4417" s="19">
        <v>3.6441957120000015</v>
      </c>
      <c r="AV4417" s="14">
        <v>1.495630349097727</v>
      </c>
      <c r="AW4417" s="13">
        <v>0</v>
      </c>
      <c r="AX4417" s="22" t="s">
        <v>782</v>
      </c>
      <c r="AY4417" s="19">
        <v>0</v>
      </c>
      <c r="AZ4417" s="19">
        <v>0</v>
      </c>
      <c r="BA4417" s="19">
        <v>0</v>
      </c>
      <c r="BB4417" s="14">
        <v>0</v>
      </c>
      <c r="BC4417" s="13">
        <v>2</v>
      </c>
      <c r="BD4417" s="19">
        <v>2230</v>
      </c>
      <c r="BE4417" s="19">
        <v>2.23</v>
      </c>
      <c r="BF4417" s="19">
        <v>3.5858400000000001</v>
      </c>
      <c r="BG4417" s="14">
        <v>1.4716803253317126</v>
      </c>
      <c r="BH4417" s="22">
        <v>328</v>
      </c>
      <c r="BI4417" s="23">
        <v>6.3538239999999977</v>
      </c>
      <c r="BJ4417" s="23">
        <v>8.9940880120000006</v>
      </c>
      <c r="BK4417" s="14">
        <v>3.6913031176968905</v>
      </c>
      <c r="BL4417" t="s">
        <v>742</v>
      </c>
    </row>
    <row r="4418" spans="1:64">
      <c r="A4418" t="s">
        <v>5605</v>
      </c>
      <c r="B4418" t="s">
        <v>5600</v>
      </c>
      <c r="C4418" t="s">
        <v>742</v>
      </c>
      <c r="D4418" t="s">
        <v>942</v>
      </c>
      <c r="E4418">
        <v>2019</v>
      </c>
      <c r="F4418" s="23">
        <v>71.069999999999993</v>
      </c>
      <c r="G4418" s="23">
        <v>18.21</v>
      </c>
      <c r="H4418" s="22">
        <v>31122</v>
      </c>
      <c r="I4418" s="34">
        <v>250.08519933834657</v>
      </c>
      <c r="J4418" s="22">
        <v>1</v>
      </c>
      <c r="K4418" s="22">
        <v>1</v>
      </c>
      <c r="L4418" s="23">
        <v>20</v>
      </c>
      <c r="M4418" s="23">
        <v>0.02</v>
      </c>
      <c r="N4418" s="23">
        <v>0.11962</v>
      </c>
      <c r="O4418" s="14">
        <v>4.7831699083544357E-2</v>
      </c>
      <c r="P4418" s="22">
        <v>0</v>
      </c>
      <c r="Q4418" s="22">
        <v>0</v>
      </c>
      <c r="R4418" s="23">
        <v>0</v>
      </c>
      <c r="S4418" s="23">
        <v>0</v>
      </c>
      <c r="T4418" s="23">
        <v>0</v>
      </c>
      <c r="U4418" s="14">
        <v>0</v>
      </c>
      <c r="V4418" s="22">
        <v>0</v>
      </c>
      <c r="W4418" s="22">
        <v>0</v>
      </c>
      <c r="X4418" s="23">
        <v>0</v>
      </c>
      <c r="Y4418" s="23">
        <v>0</v>
      </c>
      <c r="Z4418" s="23">
        <v>0</v>
      </c>
      <c r="AA4418" s="14">
        <v>0</v>
      </c>
      <c r="AB4418" s="22">
        <v>1</v>
      </c>
      <c r="AC4418" s="22">
        <v>1</v>
      </c>
      <c r="AD4418" s="23">
        <v>1259.5118025751074</v>
      </c>
      <c r="AE4418" s="23">
        <v>1.2595118025751073</v>
      </c>
      <c r="AF4418" s="23">
        <v>1.7607975</v>
      </c>
      <c r="AG4418" s="14">
        <v>0.70407905172259821</v>
      </c>
      <c r="AH4418" s="22">
        <v>0</v>
      </c>
      <c r="AI4418" s="23">
        <v>0</v>
      </c>
      <c r="AJ4418" s="23">
        <v>0</v>
      </c>
      <c r="AK4418" s="23">
        <v>0</v>
      </c>
      <c r="AL4418" s="14">
        <v>0</v>
      </c>
      <c r="AM4418" s="22">
        <v>342</v>
      </c>
      <c r="AN4418" s="23">
        <v>4362.6640000000043</v>
      </c>
      <c r="AO4418" s="23">
        <v>4.362663999999997</v>
      </c>
      <c r="AP4418" s="23">
        <v>3.8740456320000018</v>
      </c>
      <c r="AQ4418" s="14">
        <v>1.5490903269164313</v>
      </c>
      <c r="AR4418" s="22">
        <v>342</v>
      </c>
      <c r="AS4418" s="23">
        <v>4362.6640000000043</v>
      </c>
      <c r="AT4418" s="23">
        <v>4.362663999999997</v>
      </c>
      <c r="AU4418" s="23">
        <v>3.8740456320000018</v>
      </c>
      <c r="AV4418" s="14">
        <v>1.5490903269164313</v>
      </c>
      <c r="AW4418" s="22">
        <v>0</v>
      </c>
      <c r="AX4418" s="22" t="s">
        <v>782</v>
      </c>
      <c r="AY4418" s="23">
        <v>0</v>
      </c>
      <c r="AZ4418" s="23">
        <v>0</v>
      </c>
      <c r="BA4418" s="23">
        <v>0</v>
      </c>
      <c r="BB4418" s="14">
        <v>0</v>
      </c>
      <c r="BC4418" s="22">
        <v>2</v>
      </c>
      <c r="BD4418" s="23">
        <v>2230</v>
      </c>
      <c r="BE4418" s="23">
        <v>2.23</v>
      </c>
      <c r="BF4418" s="23">
        <v>3.5858399999999997</v>
      </c>
      <c r="BG4418" s="14">
        <v>1.4338473486184307</v>
      </c>
      <c r="BH4418" s="22">
        <v>346</v>
      </c>
      <c r="BI4418" s="23">
        <v>7.8721758025751045</v>
      </c>
      <c r="BJ4418" s="23">
        <v>9.3403031320000007</v>
      </c>
      <c r="BK4418" s="14">
        <v>3.7348484263410047</v>
      </c>
      <c r="BL4418" t="s">
        <v>742</v>
      </c>
    </row>
    <row r="4419" spans="1:64">
      <c r="A4419" t="s">
        <v>5606</v>
      </c>
      <c r="B4419" t="s">
        <v>5600</v>
      </c>
      <c r="C4419" t="s">
        <v>742</v>
      </c>
      <c r="D4419" t="s">
        <v>942</v>
      </c>
      <c r="E4419">
        <v>2020</v>
      </c>
      <c r="F4419" s="23">
        <v>71.069999999999993</v>
      </c>
      <c r="G4419" s="23">
        <v>18.46</v>
      </c>
      <c r="H4419" s="22">
        <v>30965</v>
      </c>
      <c r="I4419" s="34">
        <v>250.60205635524295</v>
      </c>
      <c r="J4419" s="22">
        <v>1</v>
      </c>
      <c r="K4419" s="22">
        <v>1</v>
      </c>
      <c r="L4419" s="23">
        <v>20</v>
      </c>
      <c r="M4419" s="23">
        <v>0.02</v>
      </c>
      <c r="N4419" s="23">
        <v>0.11962</v>
      </c>
      <c r="O4419" s="14">
        <v>4.7733048060240861E-2</v>
      </c>
      <c r="P4419" s="22">
        <v>0</v>
      </c>
      <c r="Q4419" s="22">
        <v>0</v>
      </c>
      <c r="R4419" s="23">
        <v>0</v>
      </c>
      <c r="S4419" s="23">
        <v>0</v>
      </c>
      <c r="T4419" s="23">
        <v>0</v>
      </c>
      <c r="U4419" s="14">
        <v>0</v>
      </c>
      <c r="V4419" s="22">
        <v>0</v>
      </c>
      <c r="W4419" s="22">
        <v>0</v>
      </c>
      <c r="X4419" s="23">
        <v>0</v>
      </c>
      <c r="Y4419" s="23">
        <v>0</v>
      </c>
      <c r="Z4419" s="23">
        <v>0</v>
      </c>
      <c r="AA4419" s="14">
        <v>0</v>
      </c>
      <c r="AB4419" s="22">
        <v>1</v>
      </c>
      <c r="AC4419" s="22">
        <v>1</v>
      </c>
      <c r="AD4419" s="23">
        <v>1185.2276824034336</v>
      </c>
      <c r="AE4419" s="23">
        <v>1.1852276824034336</v>
      </c>
      <c r="AF4419" s="23">
        <v>1.6569483</v>
      </c>
      <c r="AG4419" s="14">
        <v>0.66118703258012368</v>
      </c>
      <c r="AH4419" s="22">
        <v>1</v>
      </c>
      <c r="AI4419" s="23">
        <v>254</v>
      </c>
      <c r="AJ4419" s="23">
        <v>0.254</v>
      </c>
      <c r="AK4419" s="23">
        <v>0.225552</v>
      </c>
      <c r="AL4419" s="14">
        <v>9.0004049958898574E-2</v>
      </c>
      <c r="AM4419" s="22">
        <v>390</v>
      </c>
      <c r="AN4419" s="23">
        <v>5275.199000000006</v>
      </c>
      <c r="AO4419" s="23">
        <v>5.2751989999999989</v>
      </c>
      <c r="AP4419" s="23">
        <v>4.6843767119999988</v>
      </c>
      <c r="AQ4419" s="14">
        <v>1.8692491115713843</v>
      </c>
      <c r="AR4419" s="22">
        <v>391</v>
      </c>
      <c r="AS4419" s="23">
        <v>5529.199000000006</v>
      </c>
      <c r="AT4419" s="23">
        <v>5.5291989999999984</v>
      </c>
      <c r="AU4419" s="23">
        <v>4.9099287119999993</v>
      </c>
      <c r="AV4419" s="14">
        <v>1.9592531615302828</v>
      </c>
      <c r="AW4419" s="22">
        <v>0</v>
      </c>
      <c r="AX4419" s="22">
        <v>0</v>
      </c>
      <c r="AY4419" s="23">
        <v>0</v>
      </c>
      <c r="AZ4419" s="23">
        <v>0</v>
      </c>
      <c r="BA4419" s="23">
        <v>0</v>
      </c>
      <c r="BB4419" s="14">
        <v>0</v>
      </c>
      <c r="BC4419" s="22">
        <v>2</v>
      </c>
      <c r="BD4419" s="23">
        <v>2765</v>
      </c>
      <c r="BE4419" s="23">
        <v>2.7649999999999997</v>
      </c>
      <c r="BF4419" s="23">
        <v>4.1425984165405669</v>
      </c>
      <c r="BG4419" s="14">
        <v>1.6530584292844721</v>
      </c>
      <c r="BH4419" s="22">
        <v>395</v>
      </c>
      <c r="BI4419" s="23">
        <v>9.4994266824034312</v>
      </c>
      <c r="BJ4419" s="23">
        <v>10.829095428540565</v>
      </c>
      <c r="BK4419" s="14">
        <v>4.32123167145512</v>
      </c>
      <c r="BL4419" t="s">
        <v>742</v>
      </c>
    </row>
    <row r="4420" spans="1:64">
      <c r="A4420" t="s">
        <v>5607</v>
      </c>
      <c r="B4420" t="s">
        <v>5600</v>
      </c>
      <c r="C4420" t="s">
        <v>742</v>
      </c>
      <c r="D4420" t="s">
        <v>942</v>
      </c>
      <c r="E4420">
        <v>2021</v>
      </c>
      <c r="F4420" s="23">
        <v>71.069999999999993</v>
      </c>
      <c r="G4420" s="23">
        <v>18.399999999999999</v>
      </c>
      <c r="H4420" s="22">
        <v>30787</v>
      </c>
      <c r="I4420" s="34">
        <v>232.17</v>
      </c>
      <c r="J4420" s="22">
        <v>1</v>
      </c>
      <c r="K4420" s="22">
        <v>1</v>
      </c>
      <c r="L4420" s="23">
        <v>20</v>
      </c>
      <c r="M4420" s="23">
        <v>0.02</v>
      </c>
      <c r="N4420" s="23">
        <v>0.11962</v>
      </c>
      <c r="O4420" s="14">
        <v>0.05</v>
      </c>
      <c r="P4420" s="22">
        <v>0</v>
      </c>
      <c r="Q4420" s="22">
        <v>0</v>
      </c>
      <c r="R4420" s="23">
        <v>0</v>
      </c>
      <c r="S4420" s="23">
        <v>0</v>
      </c>
      <c r="T4420" s="23">
        <v>0</v>
      </c>
      <c r="U4420" s="14">
        <v>0</v>
      </c>
      <c r="V4420" s="22">
        <v>0</v>
      </c>
      <c r="W4420" s="22">
        <v>0</v>
      </c>
      <c r="X4420" s="23">
        <v>0</v>
      </c>
      <c r="Y4420" s="23">
        <v>0</v>
      </c>
      <c r="Z4420" s="23">
        <v>0</v>
      </c>
      <c r="AA4420" s="14">
        <v>0</v>
      </c>
      <c r="AB4420" s="22">
        <v>1</v>
      </c>
      <c r="AC4420" s="22">
        <v>2</v>
      </c>
      <c r="AD4420" s="23">
        <v>380</v>
      </c>
      <c r="AE4420" s="23">
        <v>0.38</v>
      </c>
      <c r="AF4420" s="23">
        <v>1.4473662</v>
      </c>
      <c r="AG4420" s="14">
        <v>0.62</v>
      </c>
      <c r="AH4420" s="22">
        <v>1</v>
      </c>
      <c r="AI4420" s="23">
        <v>254</v>
      </c>
      <c r="AJ4420" s="23">
        <v>0.254</v>
      </c>
      <c r="AK4420" s="23">
        <v>0.22728502</v>
      </c>
      <c r="AL4420" s="14">
        <v>0.1</v>
      </c>
      <c r="AM4420" s="22">
        <v>457</v>
      </c>
      <c r="AN4420" s="23">
        <v>6122.6639999999998</v>
      </c>
      <c r="AO4420" s="23">
        <v>6.1226640000000003</v>
      </c>
      <c r="AP4420" s="23">
        <v>5.478700033</v>
      </c>
      <c r="AQ4420" s="14">
        <v>2.36</v>
      </c>
      <c r="AR4420" s="22">
        <v>458</v>
      </c>
      <c r="AS4420" s="23">
        <v>6376.6639999999998</v>
      </c>
      <c r="AT4420" s="23">
        <v>6.3766639999999999</v>
      </c>
      <c r="AU4420" s="23">
        <v>5.7059850519999999</v>
      </c>
      <c r="AV4420" s="14">
        <v>2.46</v>
      </c>
      <c r="AW4420" s="22">
        <v>0</v>
      </c>
      <c r="AX4420" s="22">
        <v>0</v>
      </c>
      <c r="AY4420" s="23">
        <v>0</v>
      </c>
      <c r="AZ4420" s="23">
        <v>0</v>
      </c>
      <c r="BA4420" s="23">
        <v>0</v>
      </c>
      <c r="BB4420" s="14">
        <v>0</v>
      </c>
      <c r="BC4420" s="22">
        <v>2</v>
      </c>
      <c r="BD4420" s="23">
        <v>3150</v>
      </c>
      <c r="BE4420" s="23">
        <v>3.15</v>
      </c>
      <c r="BF4420" s="23">
        <v>4.8707518800000003</v>
      </c>
      <c r="BG4420" s="14">
        <v>2.1</v>
      </c>
      <c r="BH4420" s="22">
        <v>462</v>
      </c>
      <c r="BI4420" s="23">
        <v>9.93</v>
      </c>
      <c r="BJ4420" s="23">
        <v>12.14</v>
      </c>
      <c r="BK4420" s="14">
        <v>5.23</v>
      </c>
      <c r="BL4420" t="s">
        <v>742</v>
      </c>
    </row>
    <row r="4421" spans="1:64">
      <c r="A4421" t="s">
        <v>5608</v>
      </c>
      <c r="B4421" t="s">
        <v>5600</v>
      </c>
      <c r="C4421" t="s">
        <v>742</v>
      </c>
      <c r="D4421" s="111" t="s">
        <v>942</v>
      </c>
      <c r="E4421" s="110">
        <v>2022</v>
      </c>
      <c r="F4421" s="23"/>
      <c r="G4421" s="23"/>
      <c r="H4421" s="22">
        <v>31197</v>
      </c>
      <c r="I4421" s="34">
        <v>226.10144832378819</v>
      </c>
      <c r="J4421" s="22">
        <v>1</v>
      </c>
      <c r="K4421" s="22">
        <v>1</v>
      </c>
      <c r="L4421" s="23">
        <v>20</v>
      </c>
      <c r="M4421" s="23">
        <v>0.02</v>
      </c>
      <c r="N4421" s="23">
        <v>0.11836000000000001</v>
      </c>
      <c r="O4421" s="14">
        <v>5.2348183029107702E-2</v>
      </c>
      <c r="P4421" s="22">
        <v>0</v>
      </c>
      <c r="Q4421" s="22">
        <v>0</v>
      </c>
      <c r="R4421" s="23">
        <v>0</v>
      </c>
      <c r="S4421" s="23">
        <v>0</v>
      </c>
      <c r="T4421" s="23">
        <v>0</v>
      </c>
      <c r="U4421" s="14">
        <v>0</v>
      </c>
      <c r="V4421" s="22">
        <v>0</v>
      </c>
      <c r="W4421" s="22">
        <v>0</v>
      </c>
      <c r="X4421" s="23">
        <v>0</v>
      </c>
      <c r="Y4421" s="23">
        <v>0</v>
      </c>
      <c r="Z4421" s="23">
        <v>0</v>
      </c>
      <c r="AA4421" s="14">
        <v>0</v>
      </c>
      <c r="AB4421" s="22">
        <v>1</v>
      </c>
      <c r="AC4421" s="22">
        <v>2</v>
      </c>
      <c r="AD4421" s="23">
        <v>380</v>
      </c>
      <c r="AE4421" s="23">
        <v>0.38</v>
      </c>
      <c r="AF4421" s="23">
        <v>1.716561</v>
      </c>
      <c r="AG4421" s="14">
        <v>0.75919947117800046</v>
      </c>
      <c r="AH4421" s="22">
        <v>2</v>
      </c>
      <c r="AI4421" s="23">
        <v>262.7</v>
      </c>
      <c r="AJ4421" s="23">
        <v>0.26269999999999999</v>
      </c>
      <c r="AK4421" s="23">
        <v>0.26910040132374963</v>
      </c>
      <c r="AL4421" s="14">
        <v>0.11901754867946926</v>
      </c>
      <c r="AM4421" s="22">
        <v>632</v>
      </c>
      <c r="AN4421" s="23">
        <v>7614.2740000000122</v>
      </c>
      <c r="AO4421" s="23">
        <v>7.6142740000000151</v>
      </c>
      <c r="AP4421" s="23">
        <v>7.799787549253872</v>
      </c>
      <c r="AQ4421" s="14">
        <v>3.4496849122718576</v>
      </c>
      <c r="AR4421" s="22">
        <v>634</v>
      </c>
      <c r="AS4421" s="23">
        <v>7876.9740000000102</v>
      </c>
      <c r="AT4421" s="23">
        <v>7.8769740000000201</v>
      </c>
      <c r="AU4421" s="23">
        <v>8.0688879505776203</v>
      </c>
      <c r="AV4421" s="14">
        <v>3.5687024609513265</v>
      </c>
      <c r="AW4421" s="22">
        <v>0</v>
      </c>
      <c r="AX4421" s="22">
        <v>0</v>
      </c>
      <c r="AY4421" s="23">
        <v>0</v>
      </c>
      <c r="AZ4421" s="23">
        <v>0</v>
      </c>
      <c r="BA4421" s="23">
        <v>0</v>
      </c>
      <c r="BB4421" s="14">
        <v>0</v>
      </c>
      <c r="BC4421" s="22">
        <v>2</v>
      </c>
      <c r="BD4421" s="23">
        <v>3150</v>
      </c>
      <c r="BE4421" s="23">
        <v>3.15</v>
      </c>
      <c r="BF4421" s="23">
        <v>5.4404957924828299</v>
      </c>
      <c r="BG4421" s="14">
        <v>2.4062189043087319</v>
      </c>
      <c r="BH4421" s="22">
        <v>638</v>
      </c>
      <c r="BI4421" s="23">
        <v>11.426974000000021</v>
      </c>
      <c r="BJ4421" s="23">
        <v>15.34430474306045</v>
      </c>
      <c r="BK4421" s="14">
        <v>6.7864690194671669</v>
      </c>
      <c r="BL4421" t="s">
        <v>742</v>
      </c>
    </row>
    <row r="4422" spans="1:64">
      <c r="A4422" t="s">
        <v>5609</v>
      </c>
      <c r="B4422" t="s">
        <v>5600</v>
      </c>
      <c r="C4422" t="s">
        <v>742</v>
      </c>
      <c r="D4422" t="s">
        <v>942</v>
      </c>
      <c r="E4422">
        <v>2023</v>
      </c>
      <c r="F4422">
        <v>71.069999999999993</v>
      </c>
      <c r="G4422">
        <v>18.37</v>
      </c>
      <c r="H4422">
        <v>30925</v>
      </c>
      <c r="I4422">
        <v>226.10144832378819</v>
      </c>
      <c r="J4422">
        <v>1</v>
      </c>
      <c r="K4422">
        <v>1</v>
      </c>
      <c r="L4422">
        <v>20</v>
      </c>
      <c r="M4422">
        <v>0.02</v>
      </c>
      <c r="N4422">
        <v>0.11836000000000001</v>
      </c>
      <c r="O4422">
        <v>5.2348183029107695E-2</v>
      </c>
      <c r="P4422">
        <v>0</v>
      </c>
      <c r="Q4422">
        <v>0</v>
      </c>
      <c r="R4422">
        <v>0</v>
      </c>
      <c r="S4422">
        <v>0</v>
      </c>
      <c r="T4422">
        <v>0</v>
      </c>
      <c r="U4422">
        <v>0</v>
      </c>
      <c r="V4422">
        <v>0</v>
      </c>
      <c r="W4422">
        <v>0</v>
      </c>
      <c r="X4422">
        <v>0</v>
      </c>
      <c r="Y4422">
        <v>0</v>
      </c>
      <c r="Z4422">
        <v>0</v>
      </c>
      <c r="AA4422">
        <v>0</v>
      </c>
      <c r="AB4422">
        <v>1</v>
      </c>
      <c r="AC4422">
        <v>2</v>
      </c>
      <c r="AD4422">
        <v>380</v>
      </c>
      <c r="AE4422">
        <v>0.38</v>
      </c>
      <c r="AF4422">
        <v>1.9684329</v>
      </c>
      <c r="AG4422">
        <v>0.87059720961234577</v>
      </c>
      <c r="AH4422">
        <v>3</v>
      </c>
      <c r="AI4422">
        <v>265.39999999999998</v>
      </c>
      <c r="AJ4422">
        <v>0.26540000000000002</v>
      </c>
      <c r="AK4422">
        <v>0.248942</v>
      </c>
      <c r="AL4422">
        <v>0.11892800000000001</v>
      </c>
      <c r="AM4422">
        <v>861</v>
      </c>
      <c r="AN4422">
        <v>11210.933999999999</v>
      </c>
      <c r="AO4422">
        <v>11.210934</v>
      </c>
      <c r="AP4422">
        <v>10.515713</v>
      </c>
      <c r="AQ4422">
        <v>4.65088263607272</v>
      </c>
      <c r="AR4422">
        <v>1107</v>
      </c>
      <c r="AS4422">
        <v>11659.581</v>
      </c>
      <c r="AT4422">
        <v>11.6595809999999</v>
      </c>
      <c r="AU4422">
        <v>10.936538150630801</v>
      </c>
      <c r="AV4422">
        <v>4.8370049071818197</v>
      </c>
      <c r="AW4422">
        <v>0</v>
      </c>
      <c r="AX4422">
        <v>0</v>
      </c>
      <c r="AY4422">
        <v>0</v>
      </c>
      <c r="AZ4422">
        <v>0</v>
      </c>
      <c r="BA4422">
        <v>0</v>
      </c>
      <c r="BB4422">
        <v>0</v>
      </c>
      <c r="BC4422">
        <v>2</v>
      </c>
      <c r="BD4422">
        <v>3150</v>
      </c>
      <c r="BE4422">
        <v>3.15</v>
      </c>
      <c r="BF4422">
        <v>6.4961979999999997</v>
      </c>
      <c r="BG4422">
        <v>2.8731341829783994</v>
      </c>
      <c r="BH4422">
        <v>1111</v>
      </c>
      <c r="BI4422">
        <v>15.209580999999901</v>
      </c>
      <c r="BJ4422">
        <v>19.519529050630801</v>
      </c>
      <c r="BK4422">
        <v>8.6330844828016726</v>
      </c>
      <c r="BL4422" t="s">
        <v>742</v>
      </c>
    </row>
    <row r="4423" spans="1:64">
      <c r="A4423" t="s">
        <v>5610</v>
      </c>
      <c r="B4423" t="s">
        <v>5600</v>
      </c>
      <c r="C4423" t="s">
        <v>742</v>
      </c>
      <c r="D4423" t="s">
        <v>942</v>
      </c>
      <c r="E4423">
        <v>2024</v>
      </c>
      <c r="F4423">
        <v>71.069999999999993</v>
      </c>
      <c r="G4423">
        <v>18.37</v>
      </c>
      <c r="H4423">
        <v>30905</v>
      </c>
      <c r="I4423">
        <v>211.91861826716249</v>
      </c>
      <c r="J4423">
        <v>1</v>
      </c>
      <c r="K4423">
        <v>1</v>
      </c>
      <c r="L4423">
        <v>20</v>
      </c>
      <c r="M4423">
        <v>0.02</v>
      </c>
      <c r="N4423">
        <v>0.11836000000000001</v>
      </c>
      <c r="O4423">
        <v>5.5851628784586257E-2</v>
      </c>
      <c r="P4423">
        <v>0</v>
      </c>
      <c r="Q4423">
        <v>0</v>
      </c>
      <c r="R4423">
        <v>0</v>
      </c>
      <c r="S4423">
        <v>0</v>
      </c>
      <c r="T4423">
        <v>0</v>
      </c>
      <c r="U4423">
        <v>0</v>
      </c>
      <c r="V4423">
        <v>0</v>
      </c>
      <c r="W4423">
        <v>0</v>
      </c>
      <c r="X4423">
        <v>0</v>
      </c>
      <c r="Y4423">
        <v>0</v>
      </c>
      <c r="Z4423">
        <v>0</v>
      </c>
      <c r="AA4423">
        <v>0</v>
      </c>
      <c r="AB4423">
        <v>1</v>
      </c>
      <c r="AC4423">
        <v>2</v>
      </c>
      <c r="AD4423">
        <v>380</v>
      </c>
      <c r="AE4423">
        <v>0.38</v>
      </c>
      <c r="AF4423">
        <v>2.1841092</v>
      </c>
      <c r="AG4423">
        <v>1.0306358251385574</v>
      </c>
      <c r="AH4423">
        <v>5</v>
      </c>
      <c r="AI4423">
        <v>1152.29</v>
      </c>
      <c r="AJ4423">
        <v>1.15229</v>
      </c>
      <c r="AK4423">
        <v>1.0393008330922313</v>
      </c>
      <c r="AL4423">
        <v>0.49042450426984247</v>
      </c>
      <c r="AM4423">
        <v>1097</v>
      </c>
      <c r="AN4423">
        <v>16990.488999999998</v>
      </c>
      <c r="AO4423">
        <v>16.990488999999993</v>
      </c>
      <c r="AP4423">
        <v>15.324466386364868</v>
      </c>
      <c r="AQ4423">
        <v>7.2312978027468793</v>
      </c>
      <c r="AR4423">
        <v>1559</v>
      </c>
      <c r="AS4423">
        <v>18537.332999999871</v>
      </c>
      <c r="AT4423">
        <v>18.537332999999965</v>
      </c>
      <c r="AU4423">
        <v>16.719632757559328</v>
      </c>
      <c r="AV4423">
        <v>7.8896478725060142</v>
      </c>
      <c r="AW4423">
        <v>0</v>
      </c>
      <c r="AX4423">
        <v>0</v>
      </c>
      <c r="AY4423">
        <v>0</v>
      </c>
      <c r="AZ4423">
        <v>0</v>
      </c>
      <c r="BA4423">
        <v>0</v>
      </c>
      <c r="BB4423">
        <v>0</v>
      </c>
      <c r="BC4423">
        <v>2</v>
      </c>
      <c r="BD4423">
        <v>3150</v>
      </c>
      <c r="BE4423">
        <v>3.15</v>
      </c>
      <c r="BF4423">
        <v>5.6974391255980308</v>
      </c>
      <c r="BG4423">
        <v>2.688503337831015</v>
      </c>
      <c r="BH4423">
        <v>1563</v>
      </c>
      <c r="BI4423">
        <v>22.087332999999962</v>
      </c>
      <c r="BJ4423">
        <v>24.71954108315736</v>
      </c>
      <c r="BK4423">
        <v>11.664638664260174</v>
      </c>
      <c r="BL4423" t="s">
        <v>742</v>
      </c>
    </row>
    <row r="4424" spans="1:64">
      <c r="A4424" t="s">
        <v>5611</v>
      </c>
      <c r="B4424" t="s">
        <v>5612</v>
      </c>
      <c r="C4424" t="s">
        <v>743</v>
      </c>
      <c r="D4424" t="s">
        <v>942</v>
      </c>
      <c r="E4424">
        <v>2012</v>
      </c>
      <c r="F4424" s="23">
        <v>135.94999999999999</v>
      </c>
      <c r="G4424" s="23">
        <v>12.84</v>
      </c>
      <c r="H4424" s="22">
        <v>14039</v>
      </c>
      <c r="I4424" s="34">
        <v>114.98127799999999</v>
      </c>
      <c r="J4424" s="22">
        <v>0</v>
      </c>
      <c r="K4424" s="22" t="s">
        <v>782</v>
      </c>
      <c r="L4424" s="23">
        <v>0</v>
      </c>
      <c r="M4424" s="23">
        <v>0</v>
      </c>
      <c r="N4424" s="23">
        <v>0</v>
      </c>
      <c r="O4424" s="14">
        <v>0</v>
      </c>
      <c r="P4424" s="22">
        <v>0</v>
      </c>
      <c r="Q4424" s="22" t="s">
        <v>782</v>
      </c>
      <c r="R4424" s="23">
        <v>0</v>
      </c>
      <c r="S4424" s="23">
        <v>0</v>
      </c>
      <c r="T4424" s="23">
        <v>0</v>
      </c>
      <c r="U4424" s="14">
        <v>0</v>
      </c>
      <c r="V4424" s="22">
        <v>0</v>
      </c>
      <c r="W4424" s="22" t="s">
        <v>782</v>
      </c>
      <c r="X4424" s="23">
        <v>0</v>
      </c>
      <c r="Y4424" s="23">
        <v>0</v>
      </c>
      <c r="Z4424" s="23">
        <v>0</v>
      </c>
      <c r="AA4424" s="14">
        <v>0</v>
      </c>
      <c r="AB4424" s="22">
        <v>0</v>
      </c>
      <c r="AC4424" s="22" t="s">
        <v>782</v>
      </c>
      <c r="AD4424" s="23">
        <v>0</v>
      </c>
      <c r="AE4424" s="23">
        <v>0</v>
      </c>
      <c r="AF4424" s="23">
        <v>0</v>
      </c>
      <c r="AG4424" s="14">
        <v>0</v>
      </c>
      <c r="AH4424" s="22" t="s">
        <v>782</v>
      </c>
      <c r="AI4424" s="23" t="s">
        <v>782</v>
      </c>
      <c r="AJ4424" s="23" t="s">
        <v>782</v>
      </c>
      <c r="AK4424" s="23" t="s">
        <v>782</v>
      </c>
      <c r="AL4424" s="14" t="s">
        <v>782</v>
      </c>
      <c r="AM4424" s="22" t="s">
        <v>782</v>
      </c>
      <c r="AN4424" s="23" t="s">
        <v>782</v>
      </c>
      <c r="AO4424" s="23" t="s">
        <v>782</v>
      </c>
      <c r="AP4424" s="23" t="s">
        <v>782</v>
      </c>
      <c r="AQ4424" s="14" t="s">
        <v>782</v>
      </c>
      <c r="AR4424" s="22">
        <v>155</v>
      </c>
      <c r="AS4424" s="23">
        <v>1845.5980000000004</v>
      </c>
      <c r="AT4424" s="23">
        <v>1.8455980000000005</v>
      </c>
      <c r="AU4424" s="23">
        <v>1.468566</v>
      </c>
      <c r="AV4424" s="14">
        <v>1.2772218447598052</v>
      </c>
      <c r="AW4424" s="22">
        <v>2</v>
      </c>
      <c r="AX4424" s="22" t="s">
        <v>782</v>
      </c>
      <c r="AY4424" s="23">
        <v>12.7</v>
      </c>
      <c r="AZ4424" s="23">
        <v>1.2699999999999999E-2</v>
      </c>
      <c r="BA4424" s="23">
        <v>1.9529000000000001E-2</v>
      </c>
      <c r="BB4424" s="14">
        <v>1.6984504207719801E-2</v>
      </c>
      <c r="BC4424" s="22">
        <v>0</v>
      </c>
      <c r="BD4424" s="23">
        <v>0</v>
      </c>
      <c r="BE4424" s="23">
        <v>0</v>
      </c>
      <c r="BF4424" s="23">
        <v>0</v>
      </c>
      <c r="BG4424" s="14">
        <v>0</v>
      </c>
      <c r="BH4424" s="22">
        <v>157</v>
      </c>
      <c r="BI4424" s="23">
        <v>1.8582980000000004</v>
      </c>
      <c r="BJ4424" s="23">
        <v>1.4880949999999999</v>
      </c>
      <c r="BK4424" s="14">
        <v>1.2942063489675251</v>
      </c>
      <c r="BL4424" t="s">
        <v>743</v>
      </c>
    </row>
    <row r="4425" spans="1:64">
      <c r="A4425" t="s">
        <v>5613</v>
      </c>
      <c r="B4425" t="s">
        <v>5612</v>
      </c>
      <c r="C4425" t="s">
        <v>743</v>
      </c>
      <c r="D4425" t="s">
        <v>942</v>
      </c>
      <c r="E4425">
        <v>2015</v>
      </c>
      <c r="F4425" s="23">
        <v>135.94999999999999</v>
      </c>
      <c r="G4425" s="23">
        <v>12.96</v>
      </c>
      <c r="H4425" s="22">
        <v>14276</v>
      </c>
      <c r="I4425" s="34">
        <v>112.76452256927021</v>
      </c>
      <c r="J4425" s="13">
        <v>0</v>
      </c>
      <c r="K4425" s="13">
        <v>0</v>
      </c>
      <c r="L4425" s="19">
        <v>0</v>
      </c>
      <c r="M4425" s="35">
        <v>0</v>
      </c>
      <c r="N4425" s="19">
        <v>0</v>
      </c>
      <c r="O4425" s="17">
        <v>0</v>
      </c>
      <c r="P4425" s="36">
        <v>0</v>
      </c>
      <c r="Q4425" s="37">
        <v>0</v>
      </c>
      <c r="R4425" s="38">
        <v>0</v>
      </c>
      <c r="S4425" s="27">
        <v>0</v>
      </c>
      <c r="T4425" s="23">
        <v>0</v>
      </c>
      <c r="U4425" s="17">
        <v>0</v>
      </c>
      <c r="V4425" s="22">
        <v>0</v>
      </c>
      <c r="W4425" s="22">
        <v>0</v>
      </c>
      <c r="X4425" s="23">
        <v>0</v>
      </c>
      <c r="Y4425" s="27">
        <v>0</v>
      </c>
      <c r="Z4425" s="27">
        <v>0</v>
      </c>
      <c r="AA4425" s="14">
        <v>0</v>
      </c>
      <c r="AB4425" s="39">
        <v>0</v>
      </c>
      <c r="AC4425" s="22" t="s">
        <v>782</v>
      </c>
      <c r="AD4425" s="23">
        <v>0</v>
      </c>
      <c r="AE4425" s="23">
        <v>0</v>
      </c>
      <c r="AF4425" s="23">
        <v>0</v>
      </c>
      <c r="AG4425" s="14">
        <v>0</v>
      </c>
      <c r="AH4425" s="22" t="s">
        <v>782</v>
      </c>
      <c r="AI4425" s="23" t="s">
        <v>782</v>
      </c>
      <c r="AJ4425" s="23" t="s">
        <v>782</v>
      </c>
      <c r="AK4425" s="23" t="s">
        <v>782</v>
      </c>
      <c r="AL4425" s="14" t="s">
        <v>782</v>
      </c>
      <c r="AM4425" s="22" t="s">
        <v>782</v>
      </c>
      <c r="AN4425" s="23" t="s">
        <v>782</v>
      </c>
      <c r="AO4425" s="23" t="s">
        <v>782</v>
      </c>
      <c r="AP4425" s="23" t="s">
        <v>782</v>
      </c>
      <c r="AQ4425" s="14" t="s">
        <v>782</v>
      </c>
      <c r="AR4425" s="40">
        <v>226</v>
      </c>
      <c r="AS4425" s="41">
        <v>2937.5930000000012</v>
      </c>
      <c r="AT4425" s="23">
        <v>2.937593000000001</v>
      </c>
      <c r="AU4425" s="23">
        <v>2.6090607432361157</v>
      </c>
      <c r="AV4425" s="14">
        <v>2.3137248168043221</v>
      </c>
      <c r="AW4425" s="22">
        <v>3</v>
      </c>
      <c r="AX4425" s="22" t="s">
        <v>782</v>
      </c>
      <c r="AY4425" s="23">
        <v>18</v>
      </c>
      <c r="AZ4425" s="23">
        <v>1.7999999999999999E-2</v>
      </c>
      <c r="BA4425" s="23">
        <v>4.6903394771651209E-2</v>
      </c>
      <c r="BB4425" s="14">
        <v>4.1594105755060409E-2</v>
      </c>
      <c r="BC4425" s="42">
        <v>8</v>
      </c>
      <c r="BD4425" s="43">
        <v>24075</v>
      </c>
      <c r="BE4425" s="44">
        <v>24.074999999999999</v>
      </c>
      <c r="BF4425" s="23">
        <v>43.455890548086941</v>
      </c>
      <c r="BG4425" s="14">
        <v>38.536846126752664</v>
      </c>
      <c r="BH4425" s="22">
        <v>237</v>
      </c>
      <c r="BI4425" s="23">
        <v>27.030593</v>
      </c>
      <c r="BJ4425" s="23">
        <v>46.111854686094709</v>
      </c>
      <c r="BK4425" s="14">
        <v>40.892165049312048</v>
      </c>
      <c r="BL4425" t="s">
        <v>743</v>
      </c>
    </row>
    <row r="4426" spans="1:64">
      <c r="A4426" t="s">
        <v>5614</v>
      </c>
      <c r="B4426" t="s">
        <v>5612</v>
      </c>
      <c r="C4426" t="s">
        <v>743</v>
      </c>
      <c r="D4426" t="s">
        <v>942</v>
      </c>
      <c r="E4426">
        <v>2016</v>
      </c>
      <c r="F4426" s="23">
        <v>135.94999999999999</v>
      </c>
      <c r="G4426" s="23">
        <v>13.36</v>
      </c>
      <c r="H4426" s="22">
        <v>13802</v>
      </c>
      <c r="I4426" s="34">
        <v>121.38045159177044</v>
      </c>
      <c r="J4426" s="13">
        <v>0</v>
      </c>
      <c r="K4426" s="13">
        <v>0</v>
      </c>
      <c r="L4426" s="19">
        <v>0</v>
      </c>
      <c r="M4426" s="35">
        <v>0</v>
      </c>
      <c r="N4426" s="19">
        <v>0</v>
      </c>
      <c r="O4426" s="17">
        <v>0</v>
      </c>
      <c r="P4426" s="13">
        <v>0</v>
      </c>
      <c r="Q4426" s="13">
        <v>0</v>
      </c>
      <c r="R4426" s="19">
        <v>0</v>
      </c>
      <c r="S4426" s="27">
        <v>0</v>
      </c>
      <c r="T4426" s="19">
        <v>0</v>
      </c>
      <c r="U4426" s="17">
        <v>0</v>
      </c>
      <c r="V4426" s="13">
        <v>0</v>
      </c>
      <c r="W4426" s="13">
        <v>0</v>
      </c>
      <c r="X4426" s="19">
        <v>0</v>
      </c>
      <c r="Y4426" s="27">
        <v>0</v>
      </c>
      <c r="Z4426" s="19">
        <v>0</v>
      </c>
      <c r="AA4426" s="14">
        <v>0</v>
      </c>
      <c r="AB4426" s="13">
        <v>0</v>
      </c>
      <c r="AC4426" s="22" t="s">
        <v>782</v>
      </c>
      <c r="AD4426" s="19">
        <v>0</v>
      </c>
      <c r="AE4426" s="23">
        <v>0</v>
      </c>
      <c r="AF4426" s="19">
        <v>0</v>
      </c>
      <c r="AG4426" s="14">
        <v>0</v>
      </c>
      <c r="AH4426" s="22" t="s">
        <v>782</v>
      </c>
      <c r="AI4426" s="23" t="s">
        <v>782</v>
      </c>
      <c r="AJ4426" s="23" t="s">
        <v>782</v>
      </c>
      <c r="AK4426" s="23" t="s">
        <v>782</v>
      </c>
      <c r="AL4426" s="14" t="s">
        <v>782</v>
      </c>
      <c r="AM4426" s="22" t="s">
        <v>782</v>
      </c>
      <c r="AN4426" s="23" t="s">
        <v>782</v>
      </c>
      <c r="AO4426" s="23" t="s">
        <v>782</v>
      </c>
      <c r="AP4426" s="23" t="s">
        <v>782</v>
      </c>
      <c r="AQ4426" s="14" t="s">
        <v>782</v>
      </c>
      <c r="AR4426" s="13">
        <v>236</v>
      </c>
      <c r="AS4426" s="19">
        <v>3506.2429999999995</v>
      </c>
      <c r="AT4426" s="23">
        <v>3.5062429999999996</v>
      </c>
      <c r="AU4426" s="19">
        <v>3.1135437840000022</v>
      </c>
      <c r="AV4426" s="14">
        <v>2.5651113858692383</v>
      </c>
      <c r="AW4426" s="13">
        <v>3</v>
      </c>
      <c r="AX4426" s="22" t="s">
        <v>782</v>
      </c>
      <c r="AY4426" s="19">
        <v>18</v>
      </c>
      <c r="AZ4426" s="23">
        <v>1.7999999999999999E-2</v>
      </c>
      <c r="BA4426" s="19">
        <v>3.7915999999999998E-2</v>
      </c>
      <c r="BB4426" s="14">
        <v>3.1237319933130558E-2</v>
      </c>
      <c r="BC4426" s="13">
        <v>8</v>
      </c>
      <c r="BD4426" s="19">
        <v>24075</v>
      </c>
      <c r="BE4426" s="44">
        <v>24.074999999999999</v>
      </c>
      <c r="BF4426" s="19">
        <v>43.833890548086941</v>
      </c>
      <c r="BG4426" s="14">
        <v>36.112808918778867</v>
      </c>
      <c r="BH4426" s="22">
        <v>247</v>
      </c>
      <c r="BI4426" s="23">
        <v>27.599243000000001</v>
      </c>
      <c r="BJ4426" s="23">
        <v>46.985350332086945</v>
      </c>
      <c r="BK4426" s="14">
        <v>38.709157624581238</v>
      </c>
      <c r="BL4426" t="s">
        <v>743</v>
      </c>
    </row>
    <row r="4427" spans="1:64">
      <c r="A4427" t="s">
        <v>5615</v>
      </c>
      <c r="B4427" t="s">
        <v>5612</v>
      </c>
      <c r="C4427" t="s">
        <v>743</v>
      </c>
      <c r="D4427" t="s">
        <v>942</v>
      </c>
      <c r="E4427">
        <v>2017</v>
      </c>
      <c r="F4427" s="23">
        <v>135.94999999999999</v>
      </c>
      <c r="G4427" s="23">
        <v>14.78</v>
      </c>
      <c r="H4427" s="22">
        <v>13639</v>
      </c>
      <c r="I4427" s="34">
        <v>107.13448771653898</v>
      </c>
      <c r="J4427" s="13">
        <v>0</v>
      </c>
      <c r="K4427" s="13">
        <v>0</v>
      </c>
      <c r="L4427" s="19">
        <v>0</v>
      </c>
      <c r="M4427" s="19">
        <v>0</v>
      </c>
      <c r="N4427" s="19">
        <v>0</v>
      </c>
      <c r="O4427" s="17">
        <v>0</v>
      </c>
      <c r="P4427" s="13">
        <v>0</v>
      </c>
      <c r="Q4427" s="13">
        <v>0</v>
      </c>
      <c r="R4427" s="19">
        <v>0</v>
      </c>
      <c r="S4427" s="19">
        <v>0</v>
      </c>
      <c r="T4427" s="19">
        <v>0</v>
      </c>
      <c r="U4427" s="17">
        <v>0</v>
      </c>
      <c r="V4427" s="13">
        <v>0</v>
      </c>
      <c r="W4427" s="13">
        <v>0</v>
      </c>
      <c r="X4427" s="19">
        <v>0</v>
      </c>
      <c r="Y4427" s="19">
        <v>0</v>
      </c>
      <c r="Z4427" s="19">
        <v>0</v>
      </c>
      <c r="AA4427" s="14">
        <v>0</v>
      </c>
      <c r="AB4427" s="13">
        <v>0</v>
      </c>
      <c r="AC4427" s="22" t="s">
        <v>782</v>
      </c>
      <c r="AD4427" s="19">
        <v>0</v>
      </c>
      <c r="AE4427" s="19">
        <v>0</v>
      </c>
      <c r="AF4427" s="19">
        <v>0</v>
      </c>
      <c r="AG4427" s="14">
        <v>0</v>
      </c>
      <c r="AH4427" s="22" t="s">
        <v>782</v>
      </c>
      <c r="AI4427" s="23" t="s">
        <v>782</v>
      </c>
      <c r="AJ4427" s="23" t="s">
        <v>782</v>
      </c>
      <c r="AK4427" s="23" t="s">
        <v>782</v>
      </c>
      <c r="AL4427" s="14" t="s">
        <v>782</v>
      </c>
      <c r="AM4427" s="22" t="s">
        <v>782</v>
      </c>
      <c r="AN4427" s="23" t="s">
        <v>782</v>
      </c>
      <c r="AO4427" s="23" t="s">
        <v>782</v>
      </c>
      <c r="AP4427" s="23" t="s">
        <v>782</v>
      </c>
      <c r="AQ4427" s="14" t="s">
        <v>782</v>
      </c>
      <c r="AR4427" s="13">
        <v>250</v>
      </c>
      <c r="AS4427" s="19">
        <v>4762.1529999999993</v>
      </c>
      <c r="AT4427" s="19">
        <v>4.7621529999999979</v>
      </c>
      <c r="AU4427" s="19">
        <v>4.2287918640000024</v>
      </c>
      <c r="AV4427" s="14">
        <v>3.9471807390246929</v>
      </c>
      <c r="AW4427" s="13">
        <v>3</v>
      </c>
      <c r="AX4427" s="22" t="s">
        <v>782</v>
      </c>
      <c r="AY4427" s="19">
        <v>18</v>
      </c>
      <c r="AZ4427" s="19">
        <v>1.8000000000000002E-2</v>
      </c>
      <c r="BA4427" s="19">
        <v>2.8944000000000001E-2</v>
      </c>
      <c r="BB4427" s="14">
        <v>2.701651038513506E-2</v>
      </c>
      <c r="BC4427" s="13">
        <v>9</v>
      </c>
      <c r="BD4427" s="19">
        <v>27725</v>
      </c>
      <c r="BE4427" s="19">
        <v>27.724999999999998</v>
      </c>
      <c r="BF4427" s="19">
        <v>52.826969878540218</v>
      </c>
      <c r="BG4427" s="14">
        <v>49.309023643546119</v>
      </c>
      <c r="BH4427" s="22">
        <v>262</v>
      </c>
      <c r="BI4427" s="23">
        <v>32.505152999999993</v>
      </c>
      <c r="BJ4427" s="23">
        <v>57.084705742540223</v>
      </c>
      <c r="BK4427" s="14">
        <v>53.283220892955953</v>
      </c>
      <c r="BL4427" t="s">
        <v>743</v>
      </c>
    </row>
    <row r="4428" spans="1:64">
      <c r="A4428" t="s">
        <v>5616</v>
      </c>
      <c r="B4428" t="s">
        <v>5612</v>
      </c>
      <c r="C4428" t="s">
        <v>743</v>
      </c>
      <c r="D4428" t="s">
        <v>942</v>
      </c>
      <c r="E4428">
        <v>2018</v>
      </c>
      <c r="F4428" s="23">
        <v>135.94999999999999</v>
      </c>
      <c r="G4428" s="23">
        <v>15.95</v>
      </c>
      <c r="H4428" s="22">
        <v>13565</v>
      </c>
      <c r="I4428" s="34">
        <v>107.14210210799004</v>
      </c>
      <c r="J4428" s="13">
        <v>0</v>
      </c>
      <c r="K4428" s="13">
        <v>0</v>
      </c>
      <c r="L4428" s="19">
        <v>0</v>
      </c>
      <c r="M4428" s="19">
        <v>0</v>
      </c>
      <c r="N4428" s="19">
        <v>0</v>
      </c>
      <c r="O4428" s="17">
        <v>0</v>
      </c>
      <c r="P4428" s="13">
        <v>0</v>
      </c>
      <c r="Q4428" s="13">
        <v>0</v>
      </c>
      <c r="R4428" s="19">
        <v>0</v>
      </c>
      <c r="S4428" s="19">
        <v>0</v>
      </c>
      <c r="T4428" s="19">
        <v>0</v>
      </c>
      <c r="U4428" s="17">
        <v>0</v>
      </c>
      <c r="V4428" s="13">
        <v>0</v>
      </c>
      <c r="W4428" s="13">
        <v>0</v>
      </c>
      <c r="X4428" s="19">
        <v>0</v>
      </c>
      <c r="Y4428" s="19">
        <v>0</v>
      </c>
      <c r="Z4428" s="19">
        <v>0</v>
      </c>
      <c r="AA4428" s="14">
        <v>0</v>
      </c>
      <c r="AB4428" s="13">
        <v>0</v>
      </c>
      <c r="AC4428" s="22" t="s">
        <v>782</v>
      </c>
      <c r="AD4428" s="19">
        <v>0</v>
      </c>
      <c r="AE4428" s="19">
        <v>0</v>
      </c>
      <c r="AF4428" s="19">
        <v>0</v>
      </c>
      <c r="AG4428" s="14">
        <v>0</v>
      </c>
      <c r="AH4428" s="22" t="s">
        <v>782</v>
      </c>
      <c r="AI4428" s="23" t="s">
        <v>782</v>
      </c>
      <c r="AJ4428" s="23" t="s">
        <v>782</v>
      </c>
      <c r="AK4428" s="23" t="s">
        <v>782</v>
      </c>
      <c r="AL4428" s="14" t="s">
        <v>782</v>
      </c>
      <c r="AM4428" s="22" t="s">
        <v>782</v>
      </c>
      <c r="AN4428" s="23" t="s">
        <v>782</v>
      </c>
      <c r="AO4428" s="23" t="s">
        <v>782</v>
      </c>
      <c r="AP4428" s="23" t="s">
        <v>782</v>
      </c>
      <c r="AQ4428" s="14" t="s">
        <v>782</v>
      </c>
      <c r="AR4428" s="13">
        <v>267</v>
      </c>
      <c r="AS4428" s="19">
        <v>5830.0529999999962</v>
      </c>
      <c r="AT4428" s="19">
        <v>5.8300529999999977</v>
      </c>
      <c r="AU4428" s="19">
        <v>5.1770870640000037</v>
      </c>
      <c r="AV4428" s="14">
        <v>4.8319819773387911</v>
      </c>
      <c r="AW4428" s="13">
        <v>3</v>
      </c>
      <c r="AX4428" s="22" t="s">
        <v>782</v>
      </c>
      <c r="AY4428" s="19">
        <v>18</v>
      </c>
      <c r="AZ4428" s="19">
        <v>1.8000000000000002E-2</v>
      </c>
      <c r="BA4428" s="19">
        <v>3.7915999999999998E-2</v>
      </c>
      <c r="BB4428" s="14">
        <v>3.5388516049259446E-2</v>
      </c>
      <c r="BC4428" s="13">
        <v>9</v>
      </c>
      <c r="BD4428" s="19">
        <v>27725</v>
      </c>
      <c r="BE4428" s="19">
        <v>27.724999999999998</v>
      </c>
      <c r="BF4428" s="19">
        <v>52.643667111523307</v>
      </c>
      <c r="BG4428" s="14">
        <v>49.134435554067259</v>
      </c>
      <c r="BH4428" s="22">
        <v>279</v>
      </c>
      <c r="BI4428" s="23">
        <v>33.573052999999994</v>
      </c>
      <c r="BJ4428" s="23">
        <v>57.858670175523315</v>
      </c>
      <c r="BK4428" s="14">
        <v>54.001806047455311</v>
      </c>
      <c r="BL4428" t="s">
        <v>743</v>
      </c>
    </row>
    <row r="4429" spans="1:64">
      <c r="A4429" t="s">
        <v>5617</v>
      </c>
      <c r="B4429" t="s">
        <v>5612</v>
      </c>
      <c r="C4429" t="s">
        <v>743</v>
      </c>
      <c r="D4429" t="s">
        <v>942</v>
      </c>
      <c r="E4429">
        <v>2019</v>
      </c>
      <c r="F4429" s="23">
        <v>135.94999999999999</v>
      </c>
      <c r="G4429" s="23">
        <v>16.12</v>
      </c>
      <c r="H4429" s="22">
        <v>13504</v>
      </c>
      <c r="I4429" s="34">
        <v>108.77627630181394</v>
      </c>
      <c r="J4429" s="22">
        <v>0</v>
      </c>
      <c r="K4429" s="22">
        <v>0</v>
      </c>
      <c r="L4429" s="23">
        <v>0</v>
      </c>
      <c r="M4429" s="23">
        <v>0</v>
      </c>
      <c r="N4429" s="23">
        <v>0</v>
      </c>
      <c r="O4429" s="14">
        <v>0</v>
      </c>
      <c r="P4429" s="22">
        <v>0</v>
      </c>
      <c r="Q4429" s="22">
        <v>0</v>
      </c>
      <c r="R4429" s="23">
        <v>0</v>
      </c>
      <c r="S4429" s="23">
        <v>0</v>
      </c>
      <c r="T4429" s="23">
        <v>0</v>
      </c>
      <c r="U4429" s="14">
        <v>0</v>
      </c>
      <c r="V4429" s="22">
        <v>0</v>
      </c>
      <c r="W4429" s="22">
        <v>0</v>
      </c>
      <c r="X4429" s="23">
        <v>0</v>
      </c>
      <c r="Y4429" s="23">
        <v>0</v>
      </c>
      <c r="Z4429" s="23">
        <v>0</v>
      </c>
      <c r="AA4429" s="14">
        <v>0</v>
      </c>
      <c r="AB4429" s="22">
        <v>0</v>
      </c>
      <c r="AC4429" s="22">
        <v>0</v>
      </c>
      <c r="AD4429" s="23">
        <v>0</v>
      </c>
      <c r="AE4429" s="23">
        <v>0</v>
      </c>
      <c r="AF4429" s="23">
        <v>0</v>
      </c>
      <c r="AG4429" s="14">
        <v>0</v>
      </c>
      <c r="AH4429" s="22">
        <v>0</v>
      </c>
      <c r="AI4429" s="23">
        <v>0</v>
      </c>
      <c r="AJ4429" s="23">
        <v>0</v>
      </c>
      <c r="AK4429" s="23">
        <v>0</v>
      </c>
      <c r="AL4429" s="14">
        <v>0</v>
      </c>
      <c r="AM4429" s="22">
        <v>299</v>
      </c>
      <c r="AN4429" s="23">
        <v>7140.1779999999935</v>
      </c>
      <c r="AO4429" s="23">
        <v>7.1401779999999997</v>
      </c>
      <c r="AP4429" s="23">
        <v>6.3404780640000045</v>
      </c>
      <c r="AQ4429" s="14">
        <v>5.8289162670061652</v>
      </c>
      <c r="AR4429" s="22">
        <v>299</v>
      </c>
      <c r="AS4429" s="23">
        <v>7140.1779999999935</v>
      </c>
      <c r="AT4429" s="23">
        <v>7.1401779999999997</v>
      </c>
      <c r="AU4429" s="23">
        <v>6.3404780640000045</v>
      </c>
      <c r="AV4429" s="14">
        <v>5.8289162670061652</v>
      </c>
      <c r="AW4429" s="22">
        <v>3</v>
      </c>
      <c r="AX4429" s="22" t="s">
        <v>782</v>
      </c>
      <c r="AY4429" s="23">
        <v>18</v>
      </c>
      <c r="AZ4429" s="23">
        <v>1.8000000000000002E-2</v>
      </c>
      <c r="BA4429" s="23">
        <v>3.7915999999999998E-2</v>
      </c>
      <c r="BB4429" s="14">
        <v>3.4856865199905468E-2</v>
      </c>
      <c r="BC4429" s="22">
        <v>10</v>
      </c>
      <c r="BD4429" s="23">
        <v>31550</v>
      </c>
      <c r="BE4429" s="23">
        <v>31.55</v>
      </c>
      <c r="BF4429" s="23">
        <v>79.711494938014525</v>
      </c>
      <c r="BG4429" s="14">
        <v>73.280220327495499</v>
      </c>
      <c r="BH4429" s="22">
        <v>312</v>
      </c>
      <c r="BI4429" s="23">
        <v>38.708178000000004</v>
      </c>
      <c r="BJ4429" s="23">
        <v>86.08988900201453</v>
      </c>
      <c r="BK4429" s="14">
        <v>79.143993459701562</v>
      </c>
      <c r="BL4429" t="s">
        <v>743</v>
      </c>
    </row>
    <row r="4430" spans="1:64">
      <c r="A4430" t="s">
        <v>5618</v>
      </c>
      <c r="B4430" t="s">
        <v>5612</v>
      </c>
      <c r="C4430" t="s">
        <v>743</v>
      </c>
      <c r="D4430" t="s">
        <v>942</v>
      </c>
      <c r="E4430">
        <v>2020</v>
      </c>
      <c r="F4430" s="23">
        <v>135.94999999999999</v>
      </c>
      <c r="G4430" s="23">
        <v>16.12</v>
      </c>
      <c r="H4430" s="22">
        <v>13412</v>
      </c>
      <c r="I4430" s="34">
        <v>108.73755443163039</v>
      </c>
      <c r="J4430" s="22">
        <v>1</v>
      </c>
      <c r="K4430" s="22">
        <v>1</v>
      </c>
      <c r="L4430" s="23">
        <v>250</v>
      </c>
      <c r="M4430" s="23">
        <v>0.25</v>
      </c>
      <c r="N4430" s="23">
        <v>1.49525</v>
      </c>
      <c r="O4430" s="14">
        <v>1.3750998979291469</v>
      </c>
      <c r="P4430" s="22">
        <v>0</v>
      </c>
      <c r="Q4430" s="22">
        <v>0</v>
      </c>
      <c r="R4430" s="23">
        <v>0</v>
      </c>
      <c r="S4430" s="23">
        <v>0</v>
      </c>
      <c r="T4430" s="23">
        <v>0</v>
      </c>
      <c r="U4430" s="14">
        <v>0</v>
      </c>
      <c r="V4430" s="22">
        <v>0</v>
      </c>
      <c r="W4430" s="22">
        <v>0</v>
      </c>
      <c r="X4430" s="23">
        <v>0</v>
      </c>
      <c r="Y4430" s="23">
        <v>0</v>
      </c>
      <c r="Z4430" s="23">
        <v>0</v>
      </c>
      <c r="AA4430" s="14">
        <v>0</v>
      </c>
      <c r="AB4430" s="22">
        <v>0</v>
      </c>
      <c r="AC4430" s="22">
        <v>0</v>
      </c>
      <c r="AD4430" s="23">
        <v>0</v>
      </c>
      <c r="AE4430" s="23">
        <v>0</v>
      </c>
      <c r="AF4430" s="23">
        <v>0</v>
      </c>
      <c r="AG4430" s="14">
        <v>0</v>
      </c>
      <c r="AH4430" s="22">
        <v>0</v>
      </c>
      <c r="AI4430" s="23">
        <v>0</v>
      </c>
      <c r="AJ4430" s="23">
        <v>0</v>
      </c>
      <c r="AK4430" s="23">
        <v>0</v>
      </c>
      <c r="AL4430" s="14">
        <v>0</v>
      </c>
      <c r="AM4430" s="22">
        <v>333</v>
      </c>
      <c r="AN4430" s="23">
        <v>7539.1929999999948</v>
      </c>
      <c r="AO4430" s="23">
        <v>7.5391930000000009</v>
      </c>
      <c r="AP4430" s="23">
        <v>6.6948033840000045</v>
      </c>
      <c r="AQ4430" s="14">
        <v>6.1568456445371105</v>
      </c>
      <c r="AR4430" s="22">
        <v>333</v>
      </c>
      <c r="AS4430" s="23">
        <v>7539.1929999999948</v>
      </c>
      <c r="AT4430" s="23">
        <v>7.5391930000000009</v>
      </c>
      <c r="AU4430" s="23">
        <v>6.6948033840000045</v>
      </c>
      <c r="AV4430" s="14">
        <v>6.1568456445371105</v>
      </c>
      <c r="AW4430" s="22">
        <v>4</v>
      </c>
      <c r="AX4430" s="22">
        <v>4</v>
      </c>
      <c r="AY4430" s="23">
        <v>23.06</v>
      </c>
      <c r="AZ4430" s="23">
        <v>2.3E-2</v>
      </c>
      <c r="BA4430" s="23">
        <v>5.2248999999999997E-2</v>
      </c>
      <c r="BB4430" s="14">
        <v>4.8050556473432531E-2</v>
      </c>
      <c r="BC4430" s="22">
        <v>10</v>
      </c>
      <c r="BD4430" s="23">
        <v>31550</v>
      </c>
      <c r="BE4430" s="23">
        <v>31.549999999999997</v>
      </c>
      <c r="BF4430" s="23">
        <v>79.711494938014525</v>
      </c>
      <c r="BG4430" s="14">
        <v>73.306315701751203</v>
      </c>
      <c r="BH4430" s="22">
        <v>348</v>
      </c>
      <c r="BI4430" s="23">
        <v>39.362192999999998</v>
      </c>
      <c r="BJ4430" s="23">
        <v>87.953797322014537</v>
      </c>
      <c r="BK4430" s="14">
        <v>80.886311800690891</v>
      </c>
      <c r="BL4430" t="s">
        <v>743</v>
      </c>
    </row>
    <row r="4431" spans="1:64">
      <c r="A4431" t="s">
        <v>5619</v>
      </c>
      <c r="B4431" t="s">
        <v>5612</v>
      </c>
      <c r="C4431" t="s">
        <v>743</v>
      </c>
      <c r="D4431" t="s">
        <v>942</v>
      </c>
      <c r="E4431">
        <v>2021</v>
      </c>
      <c r="F4431" s="23">
        <v>135.94999999999999</v>
      </c>
      <c r="G4431" s="23">
        <v>16.09</v>
      </c>
      <c r="H4431" s="22">
        <v>13337</v>
      </c>
      <c r="I4431" s="34">
        <v>100.56</v>
      </c>
      <c r="J4431" s="22">
        <v>1</v>
      </c>
      <c r="K4431" s="22">
        <v>1</v>
      </c>
      <c r="L4431" s="23">
        <v>250</v>
      </c>
      <c r="M4431" s="23">
        <v>0.25</v>
      </c>
      <c r="N4431" s="23">
        <v>1.49525</v>
      </c>
      <c r="O4431" s="14">
        <v>1.49</v>
      </c>
      <c r="P4431" s="22">
        <v>0</v>
      </c>
      <c r="Q4431" s="22">
        <v>0</v>
      </c>
      <c r="R4431" s="23">
        <v>0</v>
      </c>
      <c r="S4431" s="23">
        <v>0</v>
      </c>
      <c r="T4431" s="23">
        <v>0</v>
      </c>
      <c r="U4431" s="14">
        <v>0</v>
      </c>
      <c r="V4431" s="22">
        <v>0</v>
      </c>
      <c r="W4431" s="22">
        <v>0</v>
      </c>
      <c r="X4431" s="23">
        <v>0</v>
      </c>
      <c r="Y4431" s="23">
        <v>0</v>
      </c>
      <c r="Z4431" s="23">
        <v>0</v>
      </c>
      <c r="AA4431" s="14">
        <v>0</v>
      </c>
      <c r="AB4431" s="22">
        <v>0</v>
      </c>
      <c r="AC4431" s="22">
        <v>0</v>
      </c>
      <c r="AD4431" s="23">
        <v>0</v>
      </c>
      <c r="AE4431" s="23">
        <v>0</v>
      </c>
      <c r="AF4431" s="23">
        <v>0</v>
      </c>
      <c r="AG4431" s="14">
        <v>0</v>
      </c>
      <c r="AH4431" s="22">
        <v>0</v>
      </c>
      <c r="AI4431" s="23">
        <v>0</v>
      </c>
      <c r="AJ4431" s="23">
        <v>0</v>
      </c>
      <c r="AK4431" s="23">
        <v>0</v>
      </c>
      <c r="AL4431" s="14">
        <v>0</v>
      </c>
      <c r="AM4431" s="22">
        <v>393</v>
      </c>
      <c r="AN4431" s="23">
        <v>8355.3230000000003</v>
      </c>
      <c r="AO4431" s="23">
        <v>8.3553230000000003</v>
      </c>
      <c r="AP4431" s="23">
        <v>7.476534462</v>
      </c>
      <c r="AQ4431" s="14">
        <v>7.43</v>
      </c>
      <c r="AR4431" s="22">
        <v>393</v>
      </c>
      <c r="AS4431" s="23">
        <v>8355.3230000000003</v>
      </c>
      <c r="AT4431" s="23">
        <v>8.3553230000000003</v>
      </c>
      <c r="AU4431" s="23">
        <v>7.476534462</v>
      </c>
      <c r="AV4431" s="14">
        <v>7.43</v>
      </c>
      <c r="AW4431" s="22">
        <v>4</v>
      </c>
      <c r="AX4431" s="22">
        <v>4</v>
      </c>
      <c r="AY4431" s="23">
        <v>22.26</v>
      </c>
      <c r="AZ4431" s="23">
        <v>2.2200000000000001E-2</v>
      </c>
      <c r="BA4431" s="23">
        <v>5.2248999999999997E-2</v>
      </c>
      <c r="BB4431" s="14">
        <v>0.05</v>
      </c>
      <c r="BC4431" s="22">
        <v>11</v>
      </c>
      <c r="BD4431" s="23">
        <v>34500</v>
      </c>
      <c r="BE4431" s="23">
        <v>34.5</v>
      </c>
      <c r="BF4431" s="23">
        <v>77.789141319999999</v>
      </c>
      <c r="BG4431" s="14">
        <v>77.36</v>
      </c>
      <c r="BH4431" s="22">
        <v>409</v>
      </c>
      <c r="BI4431" s="23">
        <v>43.13</v>
      </c>
      <c r="BJ4431" s="23">
        <v>86.81</v>
      </c>
      <c r="BK4431" s="14">
        <v>86.33</v>
      </c>
      <c r="BL4431" t="s">
        <v>743</v>
      </c>
    </row>
    <row r="4432" spans="1:64">
      <c r="A4432" t="s">
        <v>5620</v>
      </c>
      <c r="B4432" t="s">
        <v>5612</v>
      </c>
      <c r="C4432" t="s">
        <v>743</v>
      </c>
      <c r="D4432" s="111" t="s">
        <v>942</v>
      </c>
      <c r="E4432" s="110">
        <v>2022</v>
      </c>
      <c r="F4432" s="23"/>
      <c r="G4432" s="23"/>
      <c r="H4432" s="22">
        <v>13467</v>
      </c>
      <c r="I4432" s="34">
        <v>97.602596550195713</v>
      </c>
      <c r="J4432" s="22">
        <v>1</v>
      </c>
      <c r="K4432" s="22">
        <v>1</v>
      </c>
      <c r="L4432" s="23">
        <v>250</v>
      </c>
      <c r="M4432" s="23">
        <v>0.25</v>
      </c>
      <c r="N4432" s="23">
        <v>1.4795</v>
      </c>
      <c r="O4432" s="14">
        <v>1.515840820114978</v>
      </c>
      <c r="P4432" s="22">
        <v>0</v>
      </c>
      <c r="Q4432" s="22">
        <v>0</v>
      </c>
      <c r="R4432" s="23">
        <v>0</v>
      </c>
      <c r="S4432" s="23">
        <v>0</v>
      </c>
      <c r="T4432" s="23">
        <v>0</v>
      </c>
      <c r="U4432" s="14">
        <v>0</v>
      </c>
      <c r="V4432" s="22">
        <v>0</v>
      </c>
      <c r="W4432" s="22">
        <v>0</v>
      </c>
      <c r="X4432" s="23">
        <v>0</v>
      </c>
      <c r="Y4432" s="23">
        <v>0</v>
      </c>
      <c r="Z4432" s="23">
        <v>0</v>
      </c>
      <c r="AA4432" s="14">
        <v>0</v>
      </c>
      <c r="AB4432" s="22">
        <v>0</v>
      </c>
      <c r="AC4432" s="22">
        <v>0</v>
      </c>
      <c r="AD4432" s="23">
        <v>0</v>
      </c>
      <c r="AE4432" s="23">
        <v>0</v>
      </c>
      <c r="AF4432" s="23">
        <v>0</v>
      </c>
      <c r="AG4432" s="14">
        <v>0</v>
      </c>
      <c r="AH4432" s="22">
        <v>1</v>
      </c>
      <c r="AI4432" s="23">
        <v>5.46</v>
      </c>
      <c r="AJ4432" s="23">
        <v>5.4599999999999996E-3</v>
      </c>
      <c r="AK4432" s="23">
        <v>5.5930269936340796E-3</v>
      </c>
      <c r="AL4432" s="14">
        <v>5.7304079925349733E-3</v>
      </c>
      <c r="AM4432" s="22">
        <v>466</v>
      </c>
      <c r="AN4432" s="23">
        <v>9244.872999999996</v>
      </c>
      <c r="AO4432" s="23">
        <v>9.2448730000000054</v>
      </c>
      <c r="AP4432" s="23">
        <v>9.470114329985142</v>
      </c>
      <c r="AQ4432" s="14">
        <v>9.7027278624854905</v>
      </c>
      <c r="AR4432" s="22">
        <v>467</v>
      </c>
      <c r="AS4432" s="23">
        <v>9250.3329999999987</v>
      </c>
      <c r="AT4432" s="23">
        <v>9.2503330000000101</v>
      </c>
      <c r="AU4432" s="23">
        <v>9.4757073569787735</v>
      </c>
      <c r="AV4432" s="14">
        <v>9.7084582704780242</v>
      </c>
      <c r="AW4432" s="22">
        <v>4</v>
      </c>
      <c r="AX4432" s="22">
        <v>4</v>
      </c>
      <c r="AY4432" s="23">
        <v>22.259999999999998</v>
      </c>
      <c r="AZ4432" s="23">
        <v>2.2199999999999998E-2</v>
      </c>
      <c r="BA4432" s="23">
        <v>5.2248999999999997E-2</v>
      </c>
      <c r="BB4432" s="14">
        <v>5.3532387299890155E-2</v>
      </c>
      <c r="BC4432" s="22">
        <v>11</v>
      </c>
      <c r="BD4432" s="23">
        <v>34500</v>
      </c>
      <c r="BE4432" s="23">
        <v>34.5</v>
      </c>
      <c r="BF4432" s="23">
        <v>86.888329865809567</v>
      </c>
      <c r="BG4432" s="14">
        <v>89.022559785204137</v>
      </c>
      <c r="BH4432" s="22">
        <v>483</v>
      </c>
      <c r="BI4432" s="23">
        <v>44.02253300000001</v>
      </c>
      <c r="BJ4432" s="23">
        <v>97.895786222788345</v>
      </c>
      <c r="BK4432" s="14">
        <v>100.30039126309703</v>
      </c>
      <c r="BL4432" t="s">
        <v>743</v>
      </c>
    </row>
    <row r="4433" spans="1:64">
      <c r="A4433" t="s">
        <v>5621</v>
      </c>
      <c r="B4433" t="s">
        <v>5612</v>
      </c>
      <c r="C4433" t="s">
        <v>743</v>
      </c>
      <c r="D4433" t="s">
        <v>942</v>
      </c>
      <c r="E4433">
        <v>2023</v>
      </c>
      <c r="F4433">
        <v>135.94999999999999</v>
      </c>
      <c r="G4433">
        <v>16.12</v>
      </c>
      <c r="H4433">
        <v>13159</v>
      </c>
      <c r="I4433">
        <v>97.602596550195713</v>
      </c>
      <c r="J4433">
        <v>1</v>
      </c>
      <c r="K4433">
        <v>1</v>
      </c>
      <c r="L4433">
        <v>250</v>
      </c>
      <c r="M4433">
        <v>0.25</v>
      </c>
      <c r="N4433">
        <v>1.4795</v>
      </c>
      <c r="O4433">
        <v>1.5158408201149782</v>
      </c>
      <c r="P4433">
        <v>0</v>
      </c>
      <c r="Q4433">
        <v>0</v>
      </c>
      <c r="R4433">
        <v>0</v>
      </c>
      <c r="S4433">
        <v>0</v>
      </c>
      <c r="T4433">
        <v>0</v>
      </c>
      <c r="U4433">
        <v>0</v>
      </c>
      <c r="V4433">
        <v>0</v>
      </c>
      <c r="W4433">
        <v>0</v>
      </c>
      <c r="X4433">
        <v>0</v>
      </c>
      <c r="Y4433">
        <v>0</v>
      </c>
      <c r="Z4433">
        <v>0</v>
      </c>
      <c r="AA4433">
        <v>0</v>
      </c>
      <c r="AG4433">
        <v>0</v>
      </c>
      <c r="AH4433">
        <v>1</v>
      </c>
      <c r="AI4433">
        <v>5.46</v>
      </c>
      <c r="AJ4433">
        <v>5.4599999999999996E-3</v>
      </c>
      <c r="AK4433">
        <v>5.1209999999999997E-3</v>
      </c>
      <c r="AL4433">
        <v>5.6680000000000003E-3</v>
      </c>
      <c r="AM4433">
        <v>638</v>
      </c>
      <c r="AN4433">
        <v>12352.103999999999</v>
      </c>
      <c r="AO4433">
        <v>12.352104000000001</v>
      </c>
      <c r="AP4433">
        <v>11.586116000000001</v>
      </c>
      <c r="AQ4433">
        <v>11.870704683600724</v>
      </c>
      <c r="AR4433">
        <v>692</v>
      </c>
      <c r="AS4433">
        <v>12400.773999999899</v>
      </c>
      <c r="AT4433">
        <v>12.400774</v>
      </c>
      <c r="AU4433">
        <v>11.631767723758699</v>
      </c>
      <c r="AV4433">
        <v>11.917477746380072</v>
      </c>
      <c r="AW4433">
        <v>4</v>
      </c>
      <c r="AX4433">
        <v>4</v>
      </c>
      <c r="AY4433">
        <v>22.26</v>
      </c>
      <c r="AZ4433">
        <v>2.2200000000000001E-2</v>
      </c>
      <c r="BA4433">
        <v>5.2248999999999997E-2</v>
      </c>
      <c r="BB4433">
        <v>5.3532387299890155E-2</v>
      </c>
      <c r="BC4433">
        <v>15</v>
      </c>
      <c r="BD4433">
        <v>48300</v>
      </c>
      <c r="BE4433">
        <v>48.3</v>
      </c>
      <c r="BF4433">
        <v>135.042787</v>
      </c>
      <c r="BG4433">
        <v>138.3598303458549</v>
      </c>
      <c r="BH4433">
        <v>712</v>
      </c>
      <c r="BI4433">
        <v>60.972973999999994</v>
      </c>
      <c r="BJ4433">
        <v>148.20630372375868</v>
      </c>
      <c r="BK4433">
        <v>151.84668129964982</v>
      </c>
      <c r="BL4433" t="s">
        <v>743</v>
      </c>
    </row>
    <row r="4434" spans="1:64">
      <c r="A4434" t="s">
        <v>5622</v>
      </c>
      <c r="B4434" t="s">
        <v>5612</v>
      </c>
      <c r="C4434" t="s">
        <v>743</v>
      </c>
      <c r="D4434" t="s">
        <v>942</v>
      </c>
      <c r="E4434">
        <v>2024</v>
      </c>
      <c r="F4434">
        <v>135.94999999999999</v>
      </c>
      <c r="G4434">
        <v>16.09</v>
      </c>
      <c r="H4434">
        <v>13148</v>
      </c>
      <c r="I4434">
        <v>90.157126451274948</v>
      </c>
      <c r="J4434">
        <v>1</v>
      </c>
      <c r="K4434">
        <v>1</v>
      </c>
      <c r="L4434">
        <v>250</v>
      </c>
      <c r="M4434">
        <v>0.25</v>
      </c>
      <c r="N4434">
        <v>1.4795</v>
      </c>
      <c r="O4434">
        <v>1.6410239081872133</v>
      </c>
      <c r="P4434">
        <v>0</v>
      </c>
      <c r="Q4434">
        <v>0</v>
      </c>
      <c r="R4434">
        <v>0</v>
      </c>
      <c r="S4434">
        <v>0</v>
      </c>
      <c r="T4434">
        <v>0</v>
      </c>
      <c r="U4434">
        <v>0</v>
      </c>
      <c r="V4434">
        <v>0</v>
      </c>
      <c r="W4434">
        <v>0</v>
      </c>
      <c r="X4434">
        <v>0</v>
      </c>
      <c r="Y4434">
        <v>0</v>
      </c>
      <c r="Z4434">
        <v>0</v>
      </c>
      <c r="AA4434">
        <v>0</v>
      </c>
      <c r="AB4434">
        <v>0</v>
      </c>
      <c r="AC4434">
        <v>0</v>
      </c>
      <c r="AD4434">
        <v>0</v>
      </c>
      <c r="AE4434">
        <v>0</v>
      </c>
      <c r="AF4434">
        <v>0</v>
      </c>
      <c r="AG4434">
        <v>0</v>
      </c>
      <c r="AH4434">
        <v>1</v>
      </c>
      <c r="AI4434">
        <v>5.46</v>
      </c>
      <c r="AJ4434">
        <v>5.4599999999999996E-3</v>
      </c>
      <c r="AK4434">
        <v>4.9246132038667191E-3</v>
      </c>
      <c r="AL4434">
        <v>5.4622561717605385E-3</v>
      </c>
      <c r="AM4434">
        <v>751</v>
      </c>
      <c r="AN4434">
        <v>14009.624000000007</v>
      </c>
      <c r="AO4434">
        <v>14.009623999999999</v>
      </c>
      <c r="AP4434">
        <v>12.635893650477685</v>
      </c>
      <c r="AQ4434">
        <v>14.015413032608912</v>
      </c>
      <c r="AR4434">
        <v>893</v>
      </c>
      <c r="AS4434">
        <v>14148.275999999989</v>
      </c>
      <c r="AT4434">
        <v>14.148276000000008</v>
      </c>
      <c r="AU4434">
        <v>12.76094996365396</v>
      </c>
      <c r="AV4434">
        <v>14.154122326148629</v>
      </c>
      <c r="AW4434">
        <v>4</v>
      </c>
      <c r="AX4434">
        <v>4</v>
      </c>
      <c r="AY4434">
        <v>22.2</v>
      </c>
      <c r="AZ4434">
        <v>2.2199999999999998E-2</v>
      </c>
      <c r="BA4434">
        <v>5.2248999999999997E-2</v>
      </c>
      <c r="BB4434">
        <v>5.7953266765037988E-2</v>
      </c>
      <c r="BC4434">
        <v>15</v>
      </c>
      <c r="BD4434">
        <v>48300</v>
      </c>
      <c r="BE4434">
        <v>48.300000000000004</v>
      </c>
      <c r="BF4434">
        <v>111.0846791213302</v>
      </c>
      <c r="BG4434">
        <v>123.21231109929558</v>
      </c>
      <c r="BH4434">
        <v>913</v>
      </c>
      <c r="BI4434">
        <v>62.720476000000012</v>
      </c>
      <c r="BJ4434">
        <v>125.37737808498416</v>
      </c>
      <c r="BK4434">
        <v>139.06541060039649</v>
      </c>
      <c r="BL4434" t="s">
        <v>743</v>
      </c>
    </row>
    <row r="4435" spans="1:64">
      <c r="A4435" t="s">
        <v>5623</v>
      </c>
      <c r="B4435" t="s">
        <v>5624</v>
      </c>
      <c r="C4435" t="s">
        <v>744</v>
      </c>
      <c r="D4435" t="s">
        <v>942</v>
      </c>
      <c r="E4435">
        <v>2012</v>
      </c>
      <c r="F4435" s="23">
        <v>137.38999999999999</v>
      </c>
      <c r="G4435" s="23">
        <v>17.809999999999999</v>
      </c>
      <c r="H4435" s="22">
        <v>23185</v>
      </c>
      <c r="I4435" s="34">
        <v>193.58943599999998</v>
      </c>
      <c r="J4435" s="22">
        <v>2</v>
      </c>
      <c r="K4435" s="22" t="s">
        <v>782</v>
      </c>
      <c r="L4435" s="23">
        <v>195</v>
      </c>
      <c r="M4435" s="23">
        <v>0.19500000000000001</v>
      </c>
      <c r="N4435" s="23">
        <v>1.1415299999999999</v>
      </c>
      <c r="O4435" s="14">
        <v>0.58966544021544642</v>
      </c>
      <c r="P4435" s="22">
        <v>1</v>
      </c>
      <c r="Q4435" s="22" t="s">
        <v>782</v>
      </c>
      <c r="R4435" s="23">
        <v>250</v>
      </c>
      <c r="S4435" s="23">
        <v>0.25</v>
      </c>
      <c r="T4435" s="23">
        <v>0.51899000000000006</v>
      </c>
      <c r="U4435" s="14">
        <v>0.26808797562693454</v>
      </c>
      <c r="V4435" s="22">
        <v>0</v>
      </c>
      <c r="W4435" s="22" t="s">
        <v>782</v>
      </c>
      <c r="X4435" s="23">
        <v>0</v>
      </c>
      <c r="Y4435" s="23">
        <v>0</v>
      </c>
      <c r="Z4435" s="23">
        <v>0</v>
      </c>
      <c r="AA4435" s="14">
        <v>0</v>
      </c>
      <c r="AB4435" s="22">
        <v>0</v>
      </c>
      <c r="AC4435" s="22" t="s">
        <v>782</v>
      </c>
      <c r="AD4435" s="23">
        <v>0</v>
      </c>
      <c r="AE4435" s="23">
        <v>0</v>
      </c>
      <c r="AF4435" s="23">
        <v>0</v>
      </c>
      <c r="AG4435" s="14">
        <v>0</v>
      </c>
      <c r="AH4435" s="22" t="s">
        <v>782</v>
      </c>
      <c r="AI4435" s="23" t="s">
        <v>782</v>
      </c>
      <c r="AJ4435" s="23" t="s">
        <v>782</v>
      </c>
      <c r="AK4435" s="23" t="s">
        <v>782</v>
      </c>
      <c r="AL4435" s="14" t="s">
        <v>782</v>
      </c>
      <c r="AM4435" s="22" t="s">
        <v>782</v>
      </c>
      <c r="AN4435" s="23" t="s">
        <v>782</v>
      </c>
      <c r="AO4435" s="23" t="s">
        <v>782</v>
      </c>
      <c r="AP4435" s="23" t="s">
        <v>782</v>
      </c>
      <c r="AQ4435" s="14" t="s">
        <v>782</v>
      </c>
      <c r="AR4435" s="22">
        <v>293</v>
      </c>
      <c r="AS4435" s="23">
        <v>3582.5470000000023</v>
      </c>
      <c r="AT4435" s="23">
        <v>3.5825470000000021</v>
      </c>
      <c r="AU4435" s="23">
        <v>2.8279969999999999</v>
      </c>
      <c r="AV4435" s="14">
        <v>1.4608219634463939</v>
      </c>
      <c r="AW4435" s="22">
        <v>1</v>
      </c>
      <c r="AX4435" s="22" t="s">
        <v>782</v>
      </c>
      <c r="AY4435" s="23">
        <v>8</v>
      </c>
      <c r="AZ4435" s="23">
        <v>8.0000000000000002E-3</v>
      </c>
      <c r="BA4435" s="23">
        <v>1.5285999999999999E-2</v>
      </c>
      <c r="BB4435" s="14">
        <v>7.8960920160953425E-3</v>
      </c>
      <c r="BC4435" s="22">
        <v>3</v>
      </c>
      <c r="BD4435" s="23">
        <v>2400</v>
      </c>
      <c r="BE4435" s="23">
        <v>2.4</v>
      </c>
      <c r="BF4435" s="23">
        <v>3.8327999999999998</v>
      </c>
      <c r="BG4435" s="14">
        <v>1.9798600993909607</v>
      </c>
      <c r="BH4435" s="22">
        <v>300</v>
      </c>
      <c r="BI4435" s="23">
        <v>6.4355470000000023</v>
      </c>
      <c r="BJ4435" s="23">
        <v>8.3366029999999984</v>
      </c>
      <c r="BK4435" s="14">
        <v>4.3063315706958312</v>
      </c>
      <c r="BL4435" t="s">
        <v>744</v>
      </c>
    </row>
    <row r="4436" spans="1:64">
      <c r="A4436" t="s">
        <v>5625</v>
      </c>
      <c r="B4436" t="s">
        <v>5624</v>
      </c>
      <c r="C4436" t="s">
        <v>744</v>
      </c>
      <c r="D4436" t="s">
        <v>942</v>
      </c>
      <c r="E4436">
        <v>2015</v>
      </c>
      <c r="F4436" s="23">
        <v>137.38999999999999</v>
      </c>
      <c r="G4436" s="23">
        <v>18</v>
      </c>
      <c r="H4436" s="22">
        <v>23393</v>
      </c>
      <c r="I4436" s="34">
        <v>188.00333233209159</v>
      </c>
      <c r="J4436" s="13">
        <v>1</v>
      </c>
      <c r="K4436" s="13">
        <v>1</v>
      </c>
      <c r="L4436" s="19">
        <v>45</v>
      </c>
      <c r="M4436" s="35">
        <v>4.4999999999999998E-2</v>
      </c>
      <c r="N4436" s="19">
        <v>0.26916097418323498</v>
      </c>
      <c r="O4436" s="17">
        <v>0.14316819326786476</v>
      </c>
      <c r="P4436" s="36">
        <v>1</v>
      </c>
      <c r="Q4436" s="36">
        <v>1</v>
      </c>
      <c r="R4436" s="45">
        <v>250</v>
      </c>
      <c r="S4436" s="27">
        <v>0.25</v>
      </c>
      <c r="T4436" s="23">
        <v>0.93944724999999984</v>
      </c>
      <c r="U4436" s="17">
        <v>0.4996971268256819</v>
      </c>
      <c r="V4436" s="22">
        <v>0</v>
      </c>
      <c r="W4436" s="22">
        <v>0</v>
      </c>
      <c r="X4436" s="23">
        <v>0</v>
      </c>
      <c r="Y4436" s="27">
        <v>0</v>
      </c>
      <c r="Z4436" s="27">
        <v>0</v>
      </c>
      <c r="AA4436" s="14">
        <v>0</v>
      </c>
      <c r="AB4436" s="39">
        <v>0</v>
      </c>
      <c r="AC4436" s="22" t="s">
        <v>782</v>
      </c>
      <c r="AD4436" s="23">
        <v>0</v>
      </c>
      <c r="AE4436" s="23">
        <v>0</v>
      </c>
      <c r="AF4436" s="23">
        <v>0</v>
      </c>
      <c r="AG4436" s="14">
        <v>0</v>
      </c>
      <c r="AH4436" s="22" t="s">
        <v>782</v>
      </c>
      <c r="AI4436" s="23" t="s">
        <v>782</v>
      </c>
      <c r="AJ4436" s="23" t="s">
        <v>782</v>
      </c>
      <c r="AK4436" s="23" t="s">
        <v>782</v>
      </c>
      <c r="AL4436" s="14" t="s">
        <v>782</v>
      </c>
      <c r="AM4436" s="22" t="s">
        <v>782</v>
      </c>
      <c r="AN4436" s="23" t="s">
        <v>782</v>
      </c>
      <c r="AO4436" s="23" t="s">
        <v>782</v>
      </c>
      <c r="AP4436" s="23" t="s">
        <v>782</v>
      </c>
      <c r="AQ4436" s="14" t="s">
        <v>782</v>
      </c>
      <c r="AR4436" s="40">
        <v>353</v>
      </c>
      <c r="AS4436" s="41">
        <v>4235.3070000000007</v>
      </c>
      <c r="AT4436" s="23">
        <v>4.2353070000000006</v>
      </c>
      <c r="AU4436" s="23">
        <v>3.7616420073349581</v>
      </c>
      <c r="AV4436" s="14">
        <v>2.0008379429628107</v>
      </c>
      <c r="AW4436" s="22">
        <v>2</v>
      </c>
      <c r="AX4436" s="22" t="s">
        <v>782</v>
      </c>
      <c r="AY4436" s="23">
        <v>11</v>
      </c>
      <c r="AZ4436" s="23">
        <v>1.0999999999999999E-2</v>
      </c>
      <c r="BA4436" s="23">
        <v>2.8663185693786852E-2</v>
      </c>
      <c r="BB4436" s="14">
        <v>1.5246105129219634E-2</v>
      </c>
      <c r="BC4436" s="42">
        <v>3</v>
      </c>
      <c r="BD4436" s="43">
        <v>2400</v>
      </c>
      <c r="BE4436" s="44">
        <v>2.4</v>
      </c>
      <c r="BF4436" s="23">
        <v>3.8088000000000002</v>
      </c>
      <c r="BG4436" s="14">
        <v>2.0259215370034429</v>
      </c>
      <c r="BH4436" s="22">
        <v>360</v>
      </c>
      <c r="BI4436" s="23">
        <v>6.9413070000000001</v>
      </c>
      <c r="BJ4436" s="23">
        <v>8.8077134172119802</v>
      </c>
      <c r="BK4436" s="14">
        <v>4.6848709051890198</v>
      </c>
      <c r="BL4436" t="s">
        <v>744</v>
      </c>
    </row>
    <row r="4437" spans="1:64">
      <c r="A4437" t="s">
        <v>5626</v>
      </c>
      <c r="B4437" t="s">
        <v>5624</v>
      </c>
      <c r="C4437" t="s">
        <v>744</v>
      </c>
      <c r="D4437" t="s">
        <v>942</v>
      </c>
      <c r="E4437">
        <v>2016</v>
      </c>
      <c r="F4437" s="23">
        <v>137.38999999999999</v>
      </c>
      <c r="G4437" s="23">
        <v>18.07</v>
      </c>
      <c r="H4437" s="22">
        <v>23356</v>
      </c>
      <c r="I4437" s="34">
        <v>198.89695321422568</v>
      </c>
      <c r="J4437" s="13">
        <v>1</v>
      </c>
      <c r="K4437" s="13">
        <v>1</v>
      </c>
      <c r="L4437" s="19">
        <v>45</v>
      </c>
      <c r="M4437" s="35">
        <v>4.4999999999999998E-2</v>
      </c>
      <c r="N4437" s="19">
        <v>0.26914500000000002</v>
      </c>
      <c r="O4437" s="17">
        <v>0.1353188149192574</v>
      </c>
      <c r="P4437" s="13">
        <v>1</v>
      </c>
      <c r="Q4437" s="13">
        <v>1</v>
      </c>
      <c r="R4437" s="19">
        <v>250</v>
      </c>
      <c r="S4437" s="27">
        <v>0.25</v>
      </c>
      <c r="T4437" s="19">
        <v>1.1607749999999999</v>
      </c>
      <c r="U4437" s="17">
        <v>0.58360622485240665</v>
      </c>
      <c r="V4437" s="13">
        <v>0</v>
      </c>
      <c r="W4437" s="13">
        <v>0</v>
      </c>
      <c r="X4437" s="19">
        <v>0</v>
      </c>
      <c r="Y4437" s="27">
        <v>0</v>
      </c>
      <c r="Z4437" s="19">
        <v>0</v>
      </c>
      <c r="AA4437" s="14">
        <v>0</v>
      </c>
      <c r="AB4437" s="13">
        <v>0</v>
      </c>
      <c r="AC4437" s="22" t="s">
        <v>782</v>
      </c>
      <c r="AD4437" s="19">
        <v>0</v>
      </c>
      <c r="AE4437" s="23">
        <v>0</v>
      </c>
      <c r="AF4437" s="19">
        <v>0</v>
      </c>
      <c r="AG4437" s="14">
        <v>0</v>
      </c>
      <c r="AH4437" s="22" t="s">
        <v>782</v>
      </c>
      <c r="AI4437" s="23" t="s">
        <v>782</v>
      </c>
      <c r="AJ4437" s="23" t="s">
        <v>782</v>
      </c>
      <c r="AK4437" s="23" t="s">
        <v>782</v>
      </c>
      <c r="AL4437" s="14" t="s">
        <v>782</v>
      </c>
      <c r="AM4437" s="22" t="s">
        <v>782</v>
      </c>
      <c r="AN4437" s="23" t="s">
        <v>782</v>
      </c>
      <c r="AO4437" s="23" t="s">
        <v>782</v>
      </c>
      <c r="AP4437" s="23" t="s">
        <v>782</v>
      </c>
      <c r="AQ4437" s="14" t="s">
        <v>782</v>
      </c>
      <c r="AR4437" s="13">
        <v>360</v>
      </c>
      <c r="AS4437" s="19">
        <v>4270.5719999999992</v>
      </c>
      <c r="AT4437" s="23">
        <v>4.2705719999999996</v>
      </c>
      <c r="AU4437" s="19">
        <v>3.7922679360000022</v>
      </c>
      <c r="AV4437" s="14">
        <v>1.9066495864898791</v>
      </c>
      <c r="AW4437" s="13">
        <v>2</v>
      </c>
      <c r="AX4437" s="22" t="s">
        <v>782</v>
      </c>
      <c r="AY4437" s="19">
        <v>87</v>
      </c>
      <c r="AZ4437" s="23">
        <v>8.6999999999999994E-2</v>
      </c>
      <c r="BA4437" s="19">
        <v>0.60072295434105993</v>
      </c>
      <c r="BB4437" s="14">
        <v>0.30202722798576009</v>
      </c>
      <c r="BC4437" s="13">
        <v>3</v>
      </c>
      <c r="BD4437" s="19">
        <v>2400.0000000000005</v>
      </c>
      <c r="BE4437" s="44">
        <v>2.4000000000000004</v>
      </c>
      <c r="BF4437" s="19">
        <v>3.8592</v>
      </c>
      <c r="BG4437" s="14">
        <v>1.9403012150937156</v>
      </c>
      <c r="BH4437" s="22">
        <v>367</v>
      </c>
      <c r="BI4437" s="23">
        <v>7.0525719999999996</v>
      </c>
      <c r="BJ4437" s="23">
        <v>9.6821108903410611</v>
      </c>
      <c r="BK4437" s="14">
        <v>4.8679030693410184</v>
      </c>
      <c r="BL4437" t="s">
        <v>744</v>
      </c>
    </row>
    <row r="4438" spans="1:64">
      <c r="A4438" t="s">
        <v>5627</v>
      </c>
      <c r="B4438" t="s">
        <v>5624</v>
      </c>
      <c r="C4438" t="s">
        <v>744</v>
      </c>
      <c r="D4438" t="s">
        <v>942</v>
      </c>
      <c r="E4438">
        <v>2017</v>
      </c>
      <c r="F4438" s="23">
        <v>137.38999999999999</v>
      </c>
      <c r="G4438" s="23">
        <v>17.93</v>
      </c>
      <c r="H4438" s="22">
        <v>23297</v>
      </c>
      <c r="I4438" s="34">
        <v>182.99817877646518</v>
      </c>
      <c r="J4438" s="13">
        <v>1</v>
      </c>
      <c r="K4438" s="13">
        <v>1</v>
      </c>
      <c r="L4438" s="19">
        <v>45</v>
      </c>
      <c r="M4438" s="19">
        <v>4.4999999999999998E-2</v>
      </c>
      <c r="N4438" s="19">
        <v>0.26914500000000002</v>
      </c>
      <c r="O4438" s="17">
        <v>0.1470752341905896</v>
      </c>
      <c r="P4438" s="13">
        <v>1</v>
      </c>
      <c r="Q4438" s="13">
        <v>1</v>
      </c>
      <c r="R4438" s="19">
        <v>250</v>
      </c>
      <c r="S4438" s="19">
        <v>0.25</v>
      </c>
      <c r="T4438" s="19">
        <v>0.58774999999999999</v>
      </c>
      <c r="U4438" s="17">
        <v>0.3211780597652531</v>
      </c>
      <c r="V4438" s="13">
        <v>0</v>
      </c>
      <c r="W4438" s="13">
        <v>0</v>
      </c>
      <c r="X4438" s="19">
        <v>0</v>
      </c>
      <c r="Y4438" s="19">
        <v>0</v>
      </c>
      <c r="Z4438" s="19">
        <v>0</v>
      </c>
      <c r="AA4438" s="14">
        <v>0</v>
      </c>
      <c r="AB4438" s="13">
        <v>0</v>
      </c>
      <c r="AC4438" s="22" t="s">
        <v>782</v>
      </c>
      <c r="AD4438" s="19">
        <v>0</v>
      </c>
      <c r="AE4438" s="19">
        <v>0</v>
      </c>
      <c r="AF4438" s="19">
        <v>0</v>
      </c>
      <c r="AG4438" s="14">
        <v>0</v>
      </c>
      <c r="AH4438" s="22" t="s">
        <v>782</v>
      </c>
      <c r="AI4438" s="23" t="s">
        <v>782</v>
      </c>
      <c r="AJ4438" s="23" t="s">
        <v>782</v>
      </c>
      <c r="AK4438" s="23" t="s">
        <v>782</v>
      </c>
      <c r="AL4438" s="14" t="s">
        <v>782</v>
      </c>
      <c r="AM4438" s="22" t="s">
        <v>782</v>
      </c>
      <c r="AN4438" s="23" t="s">
        <v>782</v>
      </c>
      <c r="AO4438" s="23" t="s">
        <v>782</v>
      </c>
      <c r="AP4438" s="23" t="s">
        <v>782</v>
      </c>
      <c r="AQ4438" s="14" t="s">
        <v>782</v>
      </c>
      <c r="AR4438" s="13">
        <v>383</v>
      </c>
      <c r="AS4438" s="19">
        <v>4622.3169999999991</v>
      </c>
      <c r="AT4438" s="19">
        <v>4.6223169999999962</v>
      </c>
      <c r="AU4438" s="19">
        <v>4.1046174960000021</v>
      </c>
      <c r="AV4438" s="14">
        <v>2.2429827025840785</v>
      </c>
      <c r="AW4438" s="13">
        <v>2</v>
      </c>
      <c r="AX4438" s="22" t="s">
        <v>782</v>
      </c>
      <c r="AY4438" s="19">
        <v>10.944858999999999</v>
      </c>
      <c r="AZ4438" s="19">
        <v>1.0944858999999999E-2</v>
      </c>
      <c r="BA4438" s="19">
        <v>1.7599333272000001E-2</v>
      </c>
      <c r="BB4438" s="14">
        <v>9.6172177175040813E-3</v>
      </c>
      <c r="BC4438" s="13">
        <v>3</v>
      </c>
      <c r="BD4438" s="19">
        <v>2400</v>
      </c>
      <c r="BE4438" s="19">
        <v>2.4000000000000004</v>
      </c>
      <c r="BF4438" s="19">
        <v>3.8592</v>
      </c>
      <c r="BG4438" s="14">
        <v>2.1088734466117645</v>
      </c>
      <c r="BH4438" s="22">
        <v>390</v>
      </c>
      <c r="BI4438" s="23">
        <v>7.3282618589999959</v>
      </c>
      <c r="BJ4438" s="23">
        <v>8.8383118292720013</v>
      </c>
      <c r="BK4438" s="14">
        <v>4.8297266608691896</v>
      </c>
      <c r="BL4438" t="s">
        <v>744</v>
      </c>
    </row>
    <row r="4439" spans="1:64">
      <c r="A4439" t="s">
        <v>5628</v>
      </c>
      <c r="B4439" t="s">
        <v>5624</v>
      </c>
      <c r="C4439" t="s">
        <v>744</v>
      </c>
      <c r="D4439" t="s">
        <v>942</v>
      </c>
      <c r="E4439">
        <v>2018</v>
      </c>
      <c r="F4439" s="23">
        <v>137.38999999999999</v>
      </c>
      <c r="G4439" s="23">
        <v>18.12</v>
      </c>
      <c r="H4439" s="22">
        <v>23130</v>
      </c>
      <c r="I4439" s="34">
        <v>183.01118504361347</v>
      </c>
      <c r="J4439" s="13">
        <v>1</v>
      </c>
      <c r="K4439" s="13">
        <v>1</v>
      </c>
      <c r="L4439" s="19">
        <v>45</v>
      </c>
      <c r="M4439" s="19">
        <v>4.4999999999999998E-2</v>
      </c>
      <c r="N4439" s="19">
        <v>0.26914500000000002</v>
      </c>
      <c r="O4439" s="17">
        <v>0.14706478182514363</v>
      </c>
      <c r="P4439" s="13">
        <v>1</v>
      </c>
      <c r="Q4439" s="13">
        <v>1</v>
      </c>
      <c r="R4439" s="19">
        <v>250</v>
      </c>
      <c r="S4439" s="19">
        <v>0.25</v>
      </c>
      <c r="T4439" s="19">
        <v>1.2018895000000001</v>
      </c>
      <c r="U4439" s="17">
        <v>0.65673007893674762</v>
      </c>
      <c r="V4439" s="13">
        <v>0</v>
      </c>
      <c r="W4439" s="13">
        <v>0</v>
      </c>
      <c r="X4439" s="19">
        <v>0</v>
      </c>
      <c r="Y4439" s="19">
        <v>0</v>
      </c>
      <c r="Z4439" s="19">
        <v>0</v>
      </c>
      <c r="AA4439" s="14">
        <v>0</v>
      </c>
      <c r="AB4439" s="13">
        <v>0</v>
      </c>
      <c r="AC4439" s="22" t="s">
        <v>782</v>
      </c>
      <c r="AD4439" s="19">
        <v>0</v>
      </c>
      <c r="AE4439" s="19">
        <v>0</v>
      </c>
      <c r="AF4439" s="19">
        <v>0</v>
      </c>
      <c r="AG4439" s="14">
        <v>0</v>
      </c>
      <c r="AH4439" s="22" t="s">
        <v>782</v>
      </c>
      <c r="AI4439" s="23" t="s">
        <v>782</v>
      </c>
      <c r="AJ4439" s="23" t="s">
        <v>782</v>
      </c>
      <c r="AK4439" s="23" t="s">
        <v>782</v>
      </c>
      <c r="AL4439" s="14" t="s">
        <v>782</v>
      </c>
      <c r="AM4439" s="22" t="s">
        <v>782</v>
      </c>
      <c r="AN4439" s="23" t="s">
        <v>782</v>
      </c>
      <c r="AO4439" s="23" t="s">
        <v>782</v>
      </c>
      <c r="AP4439" s="23" t="s">
        <v>782</v>
      </c>
      <c r="AQ4439" s="14" t="s">
        <v>782</v>
      </c>
      <c r="AR4439" s="13">
        <v>399</v>
      </c>
      <c r="AS4439" s="19">
        <v>4854.4519999999975</v>
      </c>
      <c r="AT4439" s="19">
        <v>4.8544519999999958</v>
      </c>
      <c r="AU4439" s="19">
        <v>4.3107533760000027</v>
      </c>
      <c r="AV4439" s="14">
        <v>2.3554589709763945</v>
      </c>
      <c r="AW4439" s="13">
        <v>2</v>
      </c>
      <c r="AX4439" s="22" t="s">
        <v>782</v>
      </c>
      <c r="AY4439" s="19">
        <v>87</v>
      </c>
      <c r="AZ4439" s="19">
        <v>8.7000000000000008E-2</v>
      </c>
      <c r="BA4439" s="19">
        <v>0.60072300000000001</v>
      </c>
      <c r="BB4439" s="14">
        <v>0.32824387201079624</v>
      </c>
      <c r="BC4439" s="13">
        <v>3</v>
      </c>
      <c r="BD4439" s="19">
        <v>2400</v>
      </c>
      <c r="BE4439" s="19">
        <v>2.4000000000000004</v>
      </c>
      <c r="BF4439" s="19">
        <v>3.8592</v>
      </c>
      <c r="BG4439" s="14">
        <v>2.1087235728681351</v>
      </c>
      <c r="BH4439" s="22">
        <v>406</v>
      </c>
      <c r="BI4439" s="23">
        <v>7.6364519999999967</v>
      </c>
      <c r="BJ4439" s="23">
        <v>10.241710876000003</v>
      </c>
      <c r="BK4439" s="14">
        <v>5.596221276617217</v>
      </c>
      <c r="BL4439" t="s">
        <v>744</v>
      </c>
    </row>
    <row r="4440" spans="1:64">
      <c r="A4440" t="s">
        <v>5629</v>
      </c>
      <c r="B4440" t="s">
        <v>5624</v>
      </c>
      <c r="C4440" t="s">
        <v>744</v>
      </c>
      <c r="D4440" t="s">
        <v>942</v>
      </c>
      <c r="E4440">
        <v>2019</v>
      </c>
      <c r="F4440" s="23">
        <v>137.38999999999999</v>
      </c>
      <c r="G4440" s="23">
        <v>18.73</v>
      </c>
      <c r="H4440" s="22">
        <v>23081</v>
      </c>
      <c r="I4440" s="34">
        <v>185.47698273947339</v>
      </c>
      <c r="J4440" s="22">
        <v>1</v>
      </c>
      <c r="K4440" s="22">
        <v>1</v>
      </c>
      <c r="L4440" s="23">
        <v>45</v>
      </c>
      <c r="M4440" s="23">
        <v>4.4999999999999998E-2</v>
      </c>
      <c r="N4440" s="23">
        <v>0.26914500000000002</v>
      </c>
      <c r="O4440" s="14">
        <v>0.14510964973915352</v>
      </c>
      <c r="P4440" s="22">
        <v>1</v>
      </c>
      <c r="Q4440" s="22">
        <v>1</v>
      </c>
      <c r="R4440" s="23">
        <v>250</v>
      </c>
      <c r="S4440" s="23">
        <v>0.25</v>
      </c>
      <c r="T4440" s="23">
        <v>1.21495675</v>
      </c>
      <c r="U4440" s="14">
        <v>0.65504448695209005</v>
      </c>
      <c r="V4440" s="22">
        <v>0</v>
      </c>
      <c r="W4440" s="22">
        <v>0</v>
      </c>
      <c r="X4440" s="23">
        <v>0</v>
      </c>
      <c r="Y4440" s="23">
        <v>0</v>
      </c>
      <c r="Z4440" s="23">
        <v>0</v>
      </c>
      <c r="AA4440" s="14">
        <v>0</v>
      </c>
      <c r="AB4440" s="22">
        <v>0</v>
      </c>
      <c r="AC4440" s="22">
        <v>0</v>
      </c>
      <c r="AD4440" s="23">
        <v>0</v>
      </c>
      <c r="AE4440" s="23">
        <v>0</v>
      </c>
      <c r="AF4440" s="23">
        <v>0</v>
      </c>
      <c r="AG4440" s="14">
        <v>0</v>
      </c>
      <c r="AH4440" s="22">
        <v>1</v>
      </c>
      <c r="AI4440" s="23">
        <v>0.63</v>
      </c>
      <c r="AJ4440" s="23">
        <v>6.3000000000000003E-4</v>
      </c>
      <c r="AK4440" s="23">
        <v>5.5944000000000002E-4</v>
      </c>
      <c r="AL4440" s="14">
        <v>3.0162233164306238E-4</v>
      </c>
      <c r="AM4440" s="22">
        <v>419</v>
      </c>
      <c r="AN4440" s="23">
        <v>5189.5769999999966</v>
      </c>
      <c r="AO4440" s="23">
        <v>5.1895769999999963</v>
      </c>
      <c r="AP4440" s="23">
        <v>4.6083443760000007</v>
      </c>
      <c r="AQ4440" s="14">
        <v>2.4845909761606491</v>
      </c>
      <c r="AR4440" s="22">
        <v>420</v>
      </c>
      <c r="AS4440" s="23">
        <v>5190.2069999999967</v>
      </c>
      <c r="AT4440" s="23">
        <v>5.1902069999999965</v>
      </c>
      <c r="AU4440" s="23">
        <v>4.6089038160000007</v>
      </c>
      <c r="AV4440" s="14">
        <v>2.484892598492292</v>
      </c>
      <c r="AW4440" s="22">
        <v>2</v>
      </c>
      <c r="AX4440" s="22" t="s">
        <v>782</v>
      </c>
      <c r="AY4440" s="23">
        <v>87</v>
      </c>
      <c r="AZ4440" s="23">
        <v>8.7000000000000008E-2</v>
      </c>
      <c r="BA4440" s="23">
        <v>0.60072300000000001</v>
      </c>
      <c r="BB4440" s="14">
        <v>0.3238800799578424</v>
      </c>
      <c r="BC4440" s="22">
        <v>3</v>
      </c>
      <c r="BD4440" s="23">
        <v>2400</v>
      </c>
      <c r="BE4440" s="23">
        <v>2.4</v>
      </c>
      <c r="BF4440" s="23">
        <v>2.9520402441281153</v>
      </c>
      <c r="BG4440" s="14">
        <v>1.5915938465931596</v>
      </c>
      <c r="BH4440" s="22">
        <v>427</v>
      </c>
      <c r="BI4440" s="23">
        <v>7.9722069999999965</v>
      </c>
      <c r="BJ4440" s="23">
        <v>9.645768810128116</v>
      </c>
      <c r="BK4440" s="14">
        <v>5.2005206617345383</v>
      </c>
      <c r="BL4440" t="s">
        <v>744</v>
      </c>
    </row>
    <row r="4441" spans="1:64">
      <c r="A4441" t="s">
        <v>5630</v>
      </c>
      <c r="B4441" t="s">
        <v>5624</v>
      </c>
      <c r="C4441" t="s">
        <v>744</v>
      </c>
      <c r="D4441" t="s">
        <v>942</v>
      </c>
      <c r="E4441">
        <v>2020</v>
      </c>
      <c r="F4441" s="23">
        <v>137.38999999999999</v>
      </c>
      <c r="G4441" s="23">
        <v>18.82</v>
      </c>
      <c r="H4441" s="22">
        <v>23033</v>
      </c>
      <c r="I4441" s="34">
        <v>185.85393171182324</v>
      </c>
      <c r="J4441" s="22">
        <v>1</v>
      </c>
      <c r="K4441" s="22">
        <v>1</v>
      </c>
      <c r="L4441" s="23">
        <v>45</v>
      </c>
      <c r="M4441" s="23">
        <v>4.4999999999999998E-2</v>
      </c>
      <c r="N4441" s="23">
        <v>0.26914500000000002</v>
      </c>
      <c r="O4441" s="14">
        <v>0.14481533832565038</v>
      </c>
      <c r="P4441" s="22">
        <v>1</v>
      </c>
      <c r="Q4441" s="22">
        <v>1</v>
      </c>
      <c r="R4441" s="23">
        <v>250</v>
      </c>
      <c r="S4441" s="23">
        <v>0.25</v>
      </c>
      <c r="T4441" s="23">
        <v>0.68300000000000005</v>
      </c>
      <c r="U4441" s="14">
        <v>0.36749289816425795</v>
      </c>
      <c r="V4441" s="22">
        <v>0</v>
      </c>
      <c r="W4441" s="22">
        <v>0</v>
      </c>
      <c r="X4441" s="23">
        <v>0</v>
      </c>
      <c r="Y4441" s="23">
        <v>0</v>
      </c>
      <c r="Z4441" s="23">
        <v>0</v>
      </c>
      <c r="AA4441" s="14">
        <v>0</v>
      </c>
      <c r="AB4441" s="22">
        <v>0</v>
      </c>
      <c r="AC4441" s="22">
        <v>0</v>
      </c>
      <c r="AD4441" s="23">
        <v>0</v>
      </c>
      <c r="AE4441" s="23">
        <v>0</v>
      </c>
      <c r="AF4441" s="23">
        <v>0</v>
      </c>
      <c r="AG4441" s="14">
        <v>0</v>
      </c>
      <c r="AH4441" s="22">
        <v>3</v>
      </c>
      <c r="AI4441" s="23">
        <v>102.53</v>
      </c>
      <c r="AJ4441" s="23">
        <v>0.10253000000000001</v>
      </c>
      <c r="AK4441" s="23">
        <v>9.1046639999999998E-2</v>
      </c>
      <c r="AL4441" s="14">
        <v>4.8988277601343846E-2</v>
      </c>
      <c r="AM4441" s="22">
        <v>470</v>
      </c>
      <c r="AN4441" s="23">
        <v>5597.4319999999925</v>
      </c>
      <c r="AO4441" s="23">
        <v>5.5974320000000031</v>
      </c>
      <c r="AP4441" s="23">
        <v>4.9705196160000007</v>
      </c>
      <c r="AQ4441" s="14">
        <v>2.6744226340646189</v>
      </c>
      <c r="AR4441" s="22">
        <v>473</v>
      </c>
      <c r="AS4441" s="23">
        <v>5699.9619999999923</v>
      </c>
      <c r="AT4441" s="23">
        <v>5.6999620000000029</v>
      </c>
      <c r="AU4441" s="23">
        <v>5.0615662560000008</v>
      </c>
      <c r="AV4441" s="14">
        <v>2.7234109116659626</v>
      </c>
      <c r="AW4441" s="22">
        <v>2</v>
      </c>
      <c r="AX4441" s="22">
        <v>2</v>
      </c>
      <c r="AY4441" s="23">
        <v>87</v>
      </c>
      <c r="AZ4441" s="23">
        <v>8.7000000000000008E-2</v>
      </c>
      <c r="BA4441" s="23">
        <v>0.60072300000000001</v>
      </c>
      <c r="BB4441" s="14">
        <v>0.323223186330787</v>
      </c>
      <c r="BC4441" s="22">
        <v>3</v>
      </c>
      <c r="BD4441" s="23">
        <v>2400</v>
      </c>
      <c r="BE4441" s="23">
        <v>2.4000000000000004</v>
      </c>
      <c r="BF4441" s="23">
        <v>2.9257454210371039</v>
      </c>
      <c r="BG4441" s="14">
        <v>1.5742176633495351</v>
      </c>
      <c r="BH4441" s="22">
        <v>480</v>
      </c>
      <c r="BI4441" s="23">
        <v>8.4819620000000029</v>
      </c>
      <c r="BJ4441" s="23">
        <v>9.5401796770371039</v>
      </c>
      <c r="BK4441" s="14">
        <v>5.1331599978361933</v>
      </c>
      <c r="BL4441" t="s">
        <v>744</v>
      </c>
    </row>
    <row r="4442" spans="1:64">
      <c r="A4442" t="s">
        <v>5631</v>
      </c>
      <c r="B4442" t="s">
        <v>5624</v>
      </c>
      <c r="C4442" t="s">
        <v>744</v>
      </c>
      <c r="D4442" t="s">
        <v>942</v>
      </c>
      <c r="E4442">
        <v>2021</v>
      </c>
      <c r="F4442" s="23">
        <v>137.38999999999999</v>
      </c>
      <c r="G4442" s="23">
        <v>18.760000000000002</v>
      </c>
      <c r="H4442" s="22">
        <v>23116</v>
      </c>
      <c r="I4442" s="34">
        <v>172.69</v>
      </c>
      <c r="J4442" s="22">
        <v>1</v>
      </c>
      <c r="K4442" s="22">
        <v>1</v>
      </c>
      <c r="L4442" s="23">
        <v>45</v>
      </c>
      <c r="M4442" s="23">
        <v>4.4999999999999998E-2</v>
      </c>
      <c r="N4442" s="23">
        <v>0.26914500000000002</v>
      </c>
      <c r="O4442" s="14">
        <v>0.16</v>
      </c>
      <c r="P4442" s="22">
        <v>1</v>
      </c>
      <c r="Q4442" s="22">
        <v>2</v>
      </c>
      <c r="R4442" s="23">
        <v>374</v>
      </c>
      <c r="S4442" s="23">
        <v>0.374</v>
      </c>
      <c r="T4442" s="23">
        <v>1.2246447499999999</v>
      </c>
      <c r="U4442" s="14">
        <v>0.71</v>
      </c>
      <c r="V4442" s="22">
        <v>0</v>
      </c>
      <c r="W4442" s="22">
        <v>0</v>
      </c>
      <c r="X4442" s="23">
        <v>0</v>
      </c>
      <c r="Y4442" s="23">
        <v>0</v>
      </c>
      <c r="Z4442" s="23">
        <v>0</v>
      </c>
      <c r="AA4442" s="14">
        <v>0</v>
      </c>
      <c r="AB4442" s="22">
        <v>0</v>
      </c>
      <c r="AC4442" s="22">
        <v>0</v>
      </c>
      <c r="AD4442" s="23">
        <v>0</v>
      </c>
      <c r="AE4442" s="23">
        <v>0</v>
      </c>
      <c r="AF4442" s="23">
        <v>0</v>
      </c>
      <c r="AG4442" s="14">
        <v>0</v>
      </c>
      <c r="AH4442" s="22">
        <v>4</v>
      </c>
      <c r="AI4442" s="23">
        <v>108.30500000000001</v>
      </c>
      <c r="AJ4442" s="23">
        <v>0.108305</v>
      </c>
      <c r="AK4442" s="23">
        <v>9.6913795999999996E-2</v>
      </c>
      <c r="AL4442" s="14">
        <v>0.06</v>
      </c>
      <c r="AM4442" s="22">
        <v>563</v>
      </c>
      <c r="AN4442" s="23">
        <v>7088.0219999999999</v>
      </c>
      <c r="AO4442" s="23">
        <v>7.0880219999999996</v>
      </c>
      <c r="AP4442" s="23">
        <v>6.3425244899999997</v>
      </c>
      <c r="AQ4442" s="14">
        <v>3.67</v>
      </c>
      <c r="AR4442" s="22">
        <v>567</v>
      </c>
      <c r="AS4442" s="23">
        <v>7196.3270000000002</v>
      </c>
      <c r="AT4442" s="23">
        <v>7.1963270000000001</v>
      </c>
      <c r="AU4442" s="23">
        <v>6.4394382849999996</v>
      </c>
      <c r="AV4442" s="14">
        <v>3.73</v>
      </c>
      <c r="AW4442" s="22">
        <v>2</v>
      </c>
      <c r="AX4442" s="22">
        <v>3</v>
      </c>
      <c r="AY4442" s="23">
        <v>95</v>
      </c>
      <c r="AZ4442" s="23">
        <v>9.5000000000000001E-2</v>
      </c>
      <c r="BA4442" s="23">
        <v>0.62157099999999998</v>
      </c>
      <c r="BB4442" s="14">
        <v>0.36</v>
      </c>
      <c r="BC4442" s="22">
        <v>3</v>
      </c>
      <c r="BD4442" s="23">
        <v>2400</v>
      </c>
      <c r="BE4442" s="23">
        <v>2.4</v>
      </c>
      <c r="BF4442" s="23">
        <v>2.5512500070000002</v>
      </c>
      <c r="BG4442" s="14">
        <v>1.48</v>
      </c>
      <c r="BH4442" s="22">
        <v>574</v>
      </c>
      <c r="BI4442" s="23">
        <v>10.11</v>
      </c>
      <c r="BJ4442" s="23">
        <v>11.11</v>
      </c>
      <c r="BK4442" s="14">
        <v>6.43</v>
      </c>
      <c r="BL4442" t="s">
        <v>744</v>
      </c>
    </row>
    <row r="4443" spans="1:64">
      <c r="A4443" t="s">
        <v>5632</v>
      </c>
      <c r="B4443" t="s">
        <v>5624</v>
      </c>
      <c r="C4443" t="s">
        <v>744</v>
      </c>
      <c r="D4443" s="111" t="s">
        <v>942</v>
      </c>
      <c r="E4443" s="110">
        <v>2022</v>
      </c>
      <c r="F4443" s="23"/>
      <c r="G4443" s="23"/>
      <c r="H4443" s="22">
        <v>23363</v>
      </c>
      <c r="I4443" s="34">
        <v>169.32423429139544</v>
      </c>
      <c r="J4443" s="22">
        <v>1</v>
      </c>
      <c r="K4443" s="22">
        <v>1</v>
      </c>
      <c r="L4443" s="23">
        <v>45</v>
      </c>
      <c r="M4443" s="23">
        <v>4.4999999999999998E-2</v>
      </c>
      <c r="N4443" s="23">
        <v>0.26630999999999999</v>
      </c>
      <c r="O4443" s="14">
        <v>0.15727813630132748</v>
      </c>
      <c r="P4443" s="22">
        <v>1</v>
      </c>
      <c r="Q4443" s="22">
        <v>1</v>
      </c>
      <c r="R4443" s="23">
        <v>124</v>
      </c>
      <c r="S4443" s="23">
        <v>0.124</v>
      </c>
      <c r="T4443" s="23">
        <v>0.29152400000000001</v>
      </c>
      <c r="U4443" s="14">
        <v>0.17216909393980021</v>
      </c>
      <c r="V4443" s="22">
        <v>0</v>
      </c>
      <c r="W4443" s="22">
        <v>0</v>
      </c>
      <c r="X4443" s="23">
        <v>0</v>
      </c>
      <c r="Y4443" s="23">
        <v>0</v>
      </c>
      <c r="Z4443" s="23">
        <v>0</v>
      </c>
      <c r="AA4443" s="14">
        <v>0</v>
      </c>
      <c r="AB4443" s="22">
        <v>0</v>
      </c>
      <c r="AC4443" s="22">
        <v>0</v>
      </c>
      <c r="AD4443" s="23">
        <v>0</v>
      </c>
      <c r="AE4443" s="23">
        <v>0</v>
      </c>
      <c r="AF4443" s="23">
        <v>0</v>
      </c>
      <c r="AG4443" s="14">
        <v>0</v>
      </c>
      <c r="AH4443" s="22">
        <v>3</v>
      </c>
      <c r="AI4443" s="23">
        <v>108.51500000000001</v>
      </c>
      <c r="AJ4443" s="23">
        <v>0.108515</v>
      </c>
      <c r="AK4443" s="23">
        <v>0.1111588505886814</v>
      </c>
      <c r="AL4443" s="14">
        <v>6.5648518095398331E-2</v>
      </c>
      <c r="AM4443" s="22">
        <v>732</v>
      </c>
      <c r="AN4443" s="23">
        <v>8795.9369999999872</v>
      </c>
      <c r="AO4443" s="23">
        <v>8.7959370000000074</v>
      </c>
      <c r="AP4443" s="23">
        <v>9.0102404899825714</v>
      </c>
      <c r="AQ4443" s="14">
        <v>5.3212941004514231</v>
      </c>
      <c r="AR4443" s="22">
        <v>735</v>
      </c>
      <c r="AS4443" s="23">
        <v>8904.4519999999902</v>
      </c>
      <c r="AT4443" s="23">
        <v>8.9044520000000098</v>
      </c>
      <c r="AU4443" s="23">
        <v>9.1213993405712515</v>
      </c>
      <c r="AV4443" s="14">
        <v>5.3869426185468212</v>
      </c>
      <c r="AW4443" s="22">
        <v>2</v>
      </c>
      <c r="AX4443" s="22">
        <v>3</v>
      </c>
      <c r="AY4443" s="23">
        <v>95</v>
      </c>
      <c r="AZ4443" s="23">
        <v>9.5000000000000001E-2</v>
      </c>
      <c r="BA4443" s="23">
        <v>0.62157099999999998</v>
      </c>
      <c r="BB4443" s="14">
        <v>0.36708921354418694</v>
      </c>
      <c r="BC4443" s="22">
        <v>4</v>
      </c>
      <c r="BD4443" s="23">
        <v>2401</v>
      </c>
      <c r="BE4443" s="23">
        <v>2.4010000000000002</v>
      </c>
      <c r="BF4443" s="23">
        <v>2.8512422320901467</v>
      </c>
      <c r="BG4443" s="14">
        <v>1.6838949510223997</v>
      </c>
      <c r="BH4443" s="22">
        <v>743</v>
      </c>
      <c r="BI4443" s="23">
        <v>11.569452000000011</v>
      </c>
      <c r="BJ4443" s="23">
        <v>13.1520465726614</v>
      </c>
      <c r="BK4443" s="14">
        <v>7.7673740133545355</v>
      </c>
      <c r="BL4443" t="s">
        <v>744</v>
      </c>
    </row>
    <row r="4444" spans="1:64">
      <c r="A4444" t="s">
        <v>5633</v>
      </c>
      <c r="B4444" t="s">
        <v>5624</v>
      </c>
      <c r="C4444" t="s">
        <v>744</v>
      </c>
      <c r="D4444" t="s">
        <v>942</v>
      </c>
      <c r="E4444">
        <v>2023</v>
      </c>
      <c r="F4444">
        <v>137.38999999999999</v>
      </c>
      <c r="G4444">
        <v>18.78</v>
      </c>
      <c r="H4444">
        <v>23167</v>
      </c>
      <c r="I4444">
        <v>169.32423429139544</v>
      </c>
      <c r="J4444">
        <v>1</v>
      </c>
      <c r="K4444">
        <v>1</v>
      </c>
      <c r="L4444">
        <v>45</v>
      </c>
      <c r="M4444">
        <v>4.4999999999999998E-2</v>
      </c>
      <c r="N4444">
        <v>0.26630999999999999</v>
      </c>
      <c r="O4444">
        <v>0.15727813630132748</v>
      </c>
      <c r="P4444">
        <v>1</v>
      </c>
      <c r="Q4444">
        <v>1</v>
      </c>
      <c r="R4444">
        <v>80</v>
      </c>
      <c r="S4444">
        <v>0.08</v>
      </c>
      <c r="T4444">
        <v>0.44429999999999997</v>
      </c>
      <c r="U4444">
        <v>0.26239598948098003</v>
      </c>
      <c r="V4444">
        <v>0</v>
      </c>
      <c r="W4444">
        <v>0</v>
      </c>
      <c r="X4444">
        <v>0</v>
      </c>
      <c r="Y4444">
        <v>0</v>
      </c>
      <c r="Z4444">
        <v>0</v>
      </c>
      <c r="AA4444">
        <v>0</v>
      </c>
      <c r="AG4444">
        <v>0</v>
      </c>
      <c r="AH4444">
        <v>4</v>
      </c>
      <c r="AI4444">
        <v>109.67</v>
      </c>
      <c r="AJ4444">
        <v>0.10967</v>
      </c>
      <c r="AK4444">
        <v>0.102869</v>
      </c>
      <c r="AL4444">
        <v>6.5623000000000001E-2</v>
      </c>
      <c r="AM4444">
        <v>932</v>
      </c>
      <c r="AN4444">
        <v>11982.323</v>
      </c>
      <c r="AO4444">
        <v>11.982322999999999</v>
      </c>
      <c r="AP4444">
        <v>11.239266000000001</v>
      </c>
      <c r="AQ4444">
        <v>6.6377184855051468</v>
      </c>
      <c r="AR4444">
        <v>1107</v>
      </c>
      <c r="AS4444">
        <v>12217.987999999899</v>
      </c>
      <c r="AT4444">
        <v>12.217988</v>
      </c>
      <c r="AU4444">
        <v>11.4603167889095</v>
      </c>
      <c r="AV4444">
        <v>6.7682673049547519</v>
      </c>
      <c r="AW4444">
        <v>2</v>
      </c>
      <c r="AX4444">
        <v>3</v>
      </c>
      <c r="AY4444">
        <v>95</v>
      </c>
      <c r="AZ4444">
        <v>9.5000000000000001E-2</v>
      </c>
      <c r="BA4444">
        <v>0.62157099999999998</v>
      </c>
      <c r="BB4444">
        <v>0.36708921354418689</v>
      </c>
      <c r="BC4444">
        <v>4</v>
      </c>
      <c r="BD4444">
        <v>2401</v>
      </c>
      <c r="BE4444">
        <v>2.4009999999999998</v>
      </c>
      <c r="BF4444">
        <v>3.404512</v>
      </c>
      <c r="BG4444">
        <v>2.0106466237674328</v>
      </c>
      <c r="BH4444">
        <v>1115</v>
      </c>
      <c r="BI4444">
        <v>14.838988000000001</v>
      </c>
      <c r="BJ4444">
        <v>16.197009788909501</v>
      </c>
      <c r="BK4444">
        <v>9.5656772680486792</v>
      </c>
      <c r="BL4444" t="s">
        <v>744</v>
      </c>
    </row>
    <row r="4445" spans="1:64">
      <c r="A4445" t="s">
        <v>5634</v>
      </c>
      <c r="B4445" t="s">
        <v>5624</v>
      </c>
      <c r="C4445" t="s">
        <v>744</v>
      </c>
      <c r="D4445" t="s">
        <v>942</v>
      </c>
      <c r="E4445">
        <v>2024</v>
      </c>
      <c r="F4445">
        <v>137.38999999999999</v>
      </c>
      <c r="G4445">
        <v>18.809999999999999</v>
      </c>
      <c r="H4445">
        <v>23080</v>
      </c>
      <c r="I4445">
        <v>158.26182525824657</v>
      </c>
      <c r="J4445">
        <v>1</v>
      </c>
      <c r="K4445">
        <v>1</v>
      </c>
      <c r="L4445">
        <v>45</v>
      </c>
      <c r="M4445">
        <v>4.4999999999999998E-2</v>
      </c>
      <c r="N4445">
        <v>0.26630999999999999</v>
      </c>
      <c r="O4445">
        <v>0.16827178605165449</v>
      </c>
      <c r="P4445">
        <v>1</v>
      </c>
      <c r="Q4445">
        <v>1</v>
      </c>
      <c r="R4445">
        <v>80</v>
      </c>
      <c r="S4445">
        <v>0.08</v>
      </c>
      <c r="T4445">
        <v>0.70299999999999996</v>
      </c>
      <c r="U4445">
        <v>0.44420061430030089</v>
      </c>
      <c r="V4445">
        <v>0</v>
      </c>
      <c r="W4445">
        <v>0</v>
      </c>
      <c r="X4445">
        <v>0</v>
      </c>
      <c r="Y4445">
        <v>0</v>
      </c>
      <c r="Z4445">
        <v>0</v>
      </c>
      <c r="AA4445">
        <v>0</v>
      </c>
      <c r="AB4445">
        <v>0</v>
      </c>
      <c r="AC4445">
        <v>0</v>
      </c>
      <c r="AD4445">
        <v>0</v>
      </c>
      <c r="AE4445">
        <v>0</v>
      </c>
      <c r="AF4445">
        <v>0</v>
      </c>
      <c r="AG4445">
        <v>0</v>
      </c>
      <c r="AH4445">
        <v>10</v>
      </c>
      <c r="AI4445">
        <v>157.38999999999999</v>
      </c>
      <c r="AJ4445">
        <v>0.15739000000000003</v>
      </c>
      <c r="AK4445">
        <v>0.14195693629241449</v>
      </c>
      <c r="AL4445">
        <v>8.9697522482616199E-2</v>
      </c>
      <c r="AM4445">
        <v>1127</v>
      </c>
      <c r="AN4445">
        <v>15042.148999999976</v>
      </c>
      <c r="AO4445">
        <v>15.04214899999999</v>
      </c>
      <c r="AP4445">
        <v>13.567173183137477</v>
      </c>
      <c r="AQ4445">
        <v>8.5726126063559551</v>
      </c>
      <c r="AR4445">
        <v>1473</v>
      </c>
      <c r="AS4445">
        <v>15479.812999999947</v>
      </c>
      <c r="AT4445">
        <v>15.479813000000018</v>
      </c>
      <c r="AU4445">
        <v>13.961921518898803</v>
      </c>
      <c r="AV4445">
        <v>8.8220399936094438</v>
      </c>
      <c r="AW4445">
        <v>2</v>
      </c>
      <c r="AX4445">
        <v>2</v>
      </c>
      <c r="AY4445">
        <v>10</v>
      </c>
      <c r="AZ4445">
        <v>0.01</v>
      </c>
      <c r="BA4445">
        <v>2.1571E-2</v>
      </c>
      <c r="BB4445">
        <v>1.3629945165109233E-2</v>
      </c>
      <c r="BC4445">
        <v>4</v>
      </c>
      <c r="BD4445">
        <v>2401</v>
      </c>
      <c r="BE4445">
        <v>2.4009999999999998</v>
      </c>
      <c r="BF4445">
        <v>2.9859004894578458</v>
      </c>
      <c r="BG4445">
        <v>1.8866839710622247</v>
      </c>
      <c r="BH4445">
        <v>1481</v>
      </c>
      <c r="BI4445">
        <v>18.015813000000016</v>
      </c>
      <c r="BJ4445">
        <v>17.938703008356647</v>
      </c>
      <c r="BK4445">
        <v>11.334826310188731</v>
      </c>
      <c r="BL4445" t="s">
        <v>744</v>
      </c>
    </row>
    <row r="4446" spans="1:64">
      <c r="A4446" t="s">
        <v>5635</v>
      </c>
      <c r="B4446" t="s">
        <v>5636</v>
      </c>
      <c r="C4446" t="s">
        <v>745</v>
      </c>
      <c r="D4446" t="s">
        <v>942</v>
      </c>
      <c r="E4446">
        <v>2012</v>
      </c>
      <c r="F4446" s="23">
        <v>39.81</v>
      </c>
      <c r="G4446" s="23">
        <v>7.68</v>
      </c>
      <c r="H4446" s="22">
        <v>13724</v>
      </c>
      <c r="I4446" s="34">
        <v>109.500953</v>
      </c>
      <c r="J4446" s="22">
        <v>0</v>
      </c>
      <c r="K4446" s="22" t="s">
        <v>782</v>
      </c>
      <c r="L4446" s="23">
        <v>0</v>
      </c>
      <c r="M4446" s="23">
        <v>0</v>
      </c>
      <c r="N4446" s="23">
        <v>0</v>
      </c>
      <c r="O4446" s="14">
        <v>0</v>
      </c>
      <c r="P4446" s="22">
        <v>0</v>
      </c>
      <c r="Q4446" s="22" t="s">
        <v>782</v>
      </c>
      <c r="R4446" s="23">
        <v>0</v>
      </c>
      <c r="S4446" s="23">
        <v>0</v>
      </c>
      <c r="T4446" s="23">
        <v>0</v>
      </c>
      <c r="U4446" s="14">
        <v>0</v>
      </c>
      <c r="V4446" s="22">
        <v>0</v>
      </c>
      <c r="W4446" s="22" t="s">
        <v>782</v>
      </c>
      <c r="X4446" s="23">
        <v>0</v>
      </c>
      <c r="Y4446" s="23">
        <v>0</v>
      </c>
      <c r="Z4446" s="23">
        <v>0</v>
      </c>
      <c r="AA4446" s="14">
        <v>0</v>
      </c>
      <c r="AB4446" s="22">
        <v>0</v>
      </c>
      <c r="AC4446" s="22" t="s">
        <v>782</v>
      </c>
      <c r="AD4446" s="23">
        <v>0</v>
      </c>
      <c r="AE4446" s="23">
        <v>0</v>
      </c>
      <c r="AF4446" s="23">
        <v>0</v>
      </c>
      <c r="AG4446" s="14">
        <v>0</v>
      </c>
      <c r="AH4446" s="22" t="s">
        <v>782</v>
      </c>
      <c r="AI4446" s="23" t="s">
        <v>782</v>
      </c>
      <c r="AJ4446" s="23" t="s">
        <v>782</v>
      </c>
      <c r="AK4446" s="23" t="s">
        <v>782</v>
      </c>
      <c r="AL4446" s="14" t="s">
        <v>782</v>
      </c>
      <c r="AM4446" s="22" t="s">
        <v>782</v>
      </c>
      <c r="AN4446" s="23" t="s">
        <v>782</v>
      </c>
      <c r="AO4446" s="23" t="s">
        <v>782</v>
      </c>
      <c r="AP4446" s="23" t="s">
        <v>782</v>
      </c>
      <c r="AQ4446" s="14" t="s">
        <v>782</v>
      </c>
      <c r="AR4446" s="22">
        <v>73</v>
      </c>
      <c r="AS4446" s="23">
        <v>602.30100000000016</v>
      </c>
      <c r="AT4446" s="23">
        <v>0.6023010000000002</v>
      </c>
      <c r="AU4446" s="23">
        <v>0.51686300000000007</v>
      </c>
      <c r="AV4446" s="14">
        <v>0.47201689651048073</v>
      </c>
      <c r="AW4446" s="22">
        <v>0</v>
      </c>
      <c r="AX4446" s="22" t="s">
        <v>782</v>
      </c>
      <c r="AY4446" s="23">
        <v>0</v>
      </c>
      <c r="AZ4446" s="23">
        <v>0</v>
      </c>
      <c r="BA4446" s="23">
        <v>0</v>
      </c>
      <c r="BB4446" s="14">
        <v>0</v>
      </c>
      <c r="BC4446" s="22">
        <v>0</v>
      </c>
      <c r="BD4446" s="23">
        <v>0</v>
      </c>
      <c r="BE4446" s="23">
        <v>0</v>
      </c>
      <c r="BF4446" s="23">
        <v>0</v>
      </c>
      <c r="BG4446" s="14">
        <v>0</v>
      </c>
      <c r="BH4446" s="22">
        <v>73</v>
      </c>
      <c r="BI4446" s="23">
        <v>0.6023010000000002</v>
      </c>
      <c r="BJ4446" s="23">
        <v>0.51686300000000007</v>
      </c>
      <c r="BK4446" s="14">
        <v>0.47201689651048073</v>
      </c>
      <c r="BL4446" t="s">
        <v>745</v>
      </c>
    </row>
    <row r="4447" spans="1:64">
      <c r="A4447" t="s">
        <v>5637</v>
      </c>
      <c r="B4447" t="s">
        <v>5636</v>
      </c>
      <c r="C4447" t="s">
        <v>745</v>
      </c>
      <c r="D4447" t="s">
        <v>942</v>
      </c>
      <c r="E4447">
        <v>2015</v>
      </c>
      <c r="F4447" s="23">
        <v>39.81</v>
      </c>
      <c r="G4447" s="23">
        <v>7.77</v>
      </c>
      <c r="H4447" s="22">
        <v>13717</v>
      </c>
      <c r="I4447" s="34">
        <v>110.87438679612733</v>
      </c>
      <c r="J4447" s="13">
        <v>0</v>
      </c>
      <c r="K4447" s="13">
        <v>0</v>
      </c>
      <c r="L4447" s="19">
        <v>0</v>
      </c>
      <c r="M4447" s="35">
        <v>0</v>
      </c>
      <c r="N4447" s="19">
        <v>0</v>
      </c>
      <c r="O4447" s="17">
        <v>0</v>
      </c>
      <c r="P4447" s="36">
        <v>0</v>
      </c>
      <c r="Q4447" s="37">
        <v>0</v>
      </c>
      <c r="R4447" s="38">
        <v>0</v>
      </c>
      <c r="S4447" s="27">
        <v>0</v>
      </c>
      <c r="T4447" s="23">
        <v>0</v>
      </c>
      <c r="U4447" s="17">
        <v>0</v>
      </c>
      <c r="V4447" s="22">
        <v>0</v>
      </c>
      <c r="W4447" s="22">
        <v>0</v>
      </c>
      <c r="X4447" s="23">
        <v>0</v>
      </c>
      <c r="Y4447" s="27">
        <v>0</v>
      </c>
      <c r="Z4447" s="27">
        <v>0</v>
      </c>
      <c r="AA4447" s="14">
        <v>0</v>
      </c>
      <c r="AB4447" s="39">
        <v>0</v>
      </c>
      <c r="AC4447" s="22" t="s">
        <v>782</v>
      </c>
      <c r="AD4447" s="23">
        <v>0</v>
      </c>
      <c r="AE4447" s="23">
        <v>0</v>
      </c>
      <c r="AF4447" s="23">
        <v>0</v>
      </c>
      <c r="AG4447" s="14">
        <v>0</v>
      </c>
      <c r="AH4447" s="22" t="s">
        <v>782</v>
      </c>
      <c r="AI4447" s="23" t="s">
        <v>782</v>
      </c>
      <c r="AJ4447" s="23" t="s">
        <v>782</v>
      </c>
      <c r="AK4447" s="23" t="s">
        <v>782</v>
      </c>
      <c r="AL4447" s="14" t="s">
        <v>782</v>
      </c>
      <c r="AM4447" s="22" t="s">
        <v>782</v>
      </c>
      <c r="AN4447" s="23" t="s">
        <v>782</v>
      </c>
      <c r="AO4447" s="23" t="s">
        <v>782</v>
      </c>
      <c r="AP4447" s="23" t="s">
        <v>782</v>
      </c>
      <c r="AQ4447" s="14" t="s">
        <v>782</v>
      </c>
      <c r="AR4447" s="40">
        <v>99</v>
      </c>
      <c r="AS4447" s="41">
        <v>802.60599999999988</v>
      </c>
      <c r="AT4447" s="23">
        <v>0.80260599999999993</v>
      </c>
      <c r="AU4447" s="23">
        <v>0.71284477015221814</v>
      </c>
      <c r="AV4447" s="14">
        <v>0.64293006775584416</v>
      </c>
      <c r="AW4447" s="22">
        <v>1</v>
      </c>
      <c r="AX4447" s="22" t="s">
        <v>782</v>
      </c>
      <c r="AY4447" s="23">
        <v>20</v>
      </c>
      <c r="AZ4447" s="23">
        <v>0.02</v>
      </c>
      <c r="BA4447" s="23">
        <v>5.2114883079612463E-2</v>
      </c>
      <c r="BB4447" s="14">
        <v>4.7003536691878019E-2</v>
      </c>
      <c r="BC4447" s="42">
        <v>0</v>
      </c>
      <c r="BD4447" s="46">
        <v>0</v>
      </c>
      <c r="BE4447" s="44">
        <v>0</v>
      </c>
      <c r="BF4447" s="23">
        <v>0</v>
      </c>
      <c r="BG4447" s="14">
        <v>0</v>
      </c>
      <c r="BH4447" s="22">
        <v>100</v>
      </c>
      <c r="BI4447" s="23">
        <v>0.82260599999999995</v>
      </c>
      <c r="BJ4447" s="23">
        <v>0.76495965323183057</v>
      </c>
      <c r="BK4447" s="14">
        <v>0.68993360444772223</v>
      </c>
      <c r="BL4447" t="s">
        <v>745</v>
      </c>
    </row>
    <row r="4448" spans="1:64">
      <c r="A4448" t="s">
        <v>5638</v>
      </c>
      <c r="B4448" t="s">
        <v>5636</v>
      </c>
      <c r="C4448" t="s">
        <v>745</v>
      </c>
      <c r="D4448" t="s">
        <v>942</v>
      </c>
      <c r="E4448">
        <v>2016</v>
      </c>
      <c r="F4448" s="23">
        <v>39.81</v>
      </c>
      <c r="G4448" s="23">
        <v>7.76</v>
      </c>
      <c r="H4448" s="22">
        <v>13486</v>
      </c>
      <c r="I4448" s="34">
        <v>116.62760258365894</v>
      </c>
      <c r="J4448" s="13">
        <v>0</v>
      </c>
      <c r="K4448" s="13">
        <v>0</v>
      </c>
      <c r="L4448" s="19">
        <v>0</v>
      </c>
      <c r="M4448" s="35">
        <v>0</v>
      </c>
      <c r="N4448" s="19">
        <v>0</v>
      </c>
      <c r="O4448" s="17">
        <v>0</v>
      </c>
      <c r="P4448" s="13">
        <v>0</v>
      </c>
      <c r="Q4448" s="13">
        <v>0</v>
      </c>
      <c r="R4448" s="19">
        <v>0</v>
      </c>
      <c r="S4448" s="27">
        <v>0</v>
      </c>
      <c r="T4448" s="19">
        <v>0</v>
      </c>
      <c r="U4448" s="17">
        <v>0</v>
      </c>
      <c r="V4448" s="13">
        <v>0</v>
      </c>
      <c r="W4448" s="13">
        <v>0</v>
      </c>
      <c r="X4448" s="19">
        <v>0</v>
      </c>
      <c r="Y4448" s="27">
        <v>0</v>
      </c>
      <c r="Z4448" s="19">
        <v>0</v>
      </c>
      <c r="AA4448" s="14">
        <v>0</v>
      </c>
      <c r="AB4448" s="13">
        <v>0</v>
      </c>
      <c r="AC4448" s="22" t="s">
        <v>782</v>
      </c>
      <c r="AD4448" s="19">
        <v>0</v>
      </c>
      <c r="AE4448" s="23">
        <v>0</v>
      </c>
      <c r="AF4448" s="19">
        <v>0</v>
      </c>
      <c r="AG4448" s="14">
        <v>0</v>
      </c>
      <c r="AH4448" s="22" t="s">
        <v>782</v>
      </c>
      <c r="AI4448" s="23" t="s">
        <v>782</v>
      </c>
      <c r="AJ4448" s="23" t="s">
        <v>782</v>
      </c>
      <c r="AK4448" s="23" t="s">
        <v>782</v>
      </c>
      <c r="AL4448" s="14" t="s">
        <v>782</v>
      </c>
      <c r="AM4448" s="22" t="s">
        <v>782</v>
      </c>
      <c r="AN4448" s="23" t="s">
        <v>782</v>
      </c>
      <c r="AO4448" s="23" t="s">
        <v>782</v>
      </c>
      <c r="AP4448" s="23" t="s">
        <v>782</v>
      </c>
      <c r="AQ4448" s="14" t="s">
        <v>782</v>
      </c>
      <c r="AR4448" s="13">
        <v>104</v>
      </c>
      <c r="AS4448" s="19">
        <v>922.31600000000003</v>
      </c>
      <c r="AT4448" s="23">
        <v>0.92231600000000002</v>
      </c>
      <c r="AU4448" s="19">
        <v>0.81901660799999976</v>
      </c>
      <c r="AV4448" s="14">
        <v>0.70224937309545166</v>
      </c>
      <c r="AW4448" s="13">
        <v>1</v>
      </c>
      <c r="AX4448" s="22" t="s">
        <v>782</v>
      </c>
      <c r="AY4448" s="19">
        <v>20</v>
      </c>
      <c r="AZ4448" s="23">
        <v>0.02</v>
      </c>
      <c r="BA4448" s="19">
        <v>6.9881894104999995E-2</v>
      </c>
      <c r="BB4448" s="14">
        <v>5.9918829296754635E-2</v>
      </c>
      <c r="BC4448" s="13">
        <v>0</v>
      </c>
      <c r="BD4448" s="19">
        <v>0</v>
      </c>
      <c r="BE4448" s="44">
        <v>0</v>
      </c>
      <c r="BF4448" s="19">
        <v>0</v>
      </c>
      <c r="BG4448" s="14">
        <v>0</v>
      </c>
      <c r="BH4448" s="22">
        <v>105</v>
      </c>
      <c r="BI4448" s="23">
        <v>0.94231600000000004</v>
      </c>
      <c r="BJ4448" s="23">
        <v>0.88889850210499977</v>
      </c>
      <c r="BK4448" s="14">
        <v>0.76216820239220628</v>
      </c>
      <c r="BL4448" t="s">
        <v>745</v>
      </c>
    </row>
    <row r="4449" spans="1:64">
      <c r="A4449" t="s">
        <v>5639</v>
      </c>
      <c r="B4449" t="s">
        <v>5636</v>
      </c>
      <c r="C4449" t="s">
        <v>745</v>
      </c>
      <c r="D4449" t="s">
        <v>942</v>
      </c>
      <c r="E4449">
        <v>2017</v>
      </c>
      <c r="F4449" s="23">
        <v>39.81</v>
      </c>
      <c r="G4449" s="23">
        <v>7.79</v>
      </c>
      <c r="H4449" s="22">
        <v>13424</v>
      </c>
      <c r="I4449" s="34">
        <v>105.44566046680983</v>
      </c>
      <c r="J4449" s="13">
        <v>0</v>
      </c>
      <c r="K4449" s="13">
        <v>0</v>
      </c>
      <c r="L4449" s="19">
        <v>0</v>
      </c>
      <c r="M4449" s="19">
        <v>0</v>
      </c>
      <c r="N4449" s="19">
        <v>0</v>
      </c>
      <c r="O4449" s="17">
        <v>0</v>
      </c>
      <c r="P4449" s="13">
        <v>0</v>
      </c>
      <c r="Q4449" s="13">
        <v>0</v>
      </c>
      <c r="R4449" s="19">
        <v>0</v>
      </c>
      <c r="S4449" s="19">
        <v>0</v>
      </c>
      <c r="T4449" s="19">
        <v>0</v>
      </c>
      <c r="U4449" s="17">
        <v>0</v>
      </c>
      <c r="V4449" s="13">
        <v>0</v>
      </c>
      <c r="W4449" s="13">
        <v>0</v>
      </c>
      <c r="X4449" s="19">
        <v>0</v>
      </c>
      <c r="Y4449" s="19">
        <v>0</v>
      </c>
      <c r="Z4449" s="19">
        <v>0</v>
      </c>
      <c r="AA4449" s="14">
        <v>0</v>
      </c>
      <c r="AB4449" s="13">
        <v>0</v>
      </c>
      <c r="AC4449" s="22" t="s">
        <v>782</v>
      </c>
      <c r="AD4449" s="19">
        <v>0</v>
      </c>
      <c r="AE4449" s="19">
        <v>0</v>
      </c>
      <c r="AF4449" s="19">
        <v>0</v>
      </c>
      <c r="AG4449" s="14">
        <v>0</v>
      </c>
      <c r="AH4449" s="22" t="s">
        <v>782</v>
      </c>
      <c r="AI4449" s="23" t="s">
        <v>782</v>
      </c>
      <c r="AJ4449" s="23" t="s">
        <v>782</v>
      </c>
      <c r="AK4449" s="23" t="s">
        <v>782</v>
      </c>
      <c r="AL4449" s="14" t="s">
        <v>782</v>
      </c>
      <c r="AM4449" s="22" t="s">
        <v>782</v>
      </c>
      <c r="AN4449" s="23" t="s">
        <v>782</v>
      </c>
      <c r="AO4449" s="23" t="s">
        <v>782</v>
      </c>
      <c r="AP4449" s="23" t="s">
        <v>782</v>
      </c>
      <c r="AQ4449" s="14" t="s">
        <v>782</v>
      </c>
      <c r="AR4449" s="13">
        <v>110</v>
      </c>
      <c r="AS4449" s="19">
        <v>955.00099999999998</v>
      </c>
      <c r="AT4449" s="19">
        <v>0.95500099999999966</v>
      </c>
      <c r="AU4449" s="19">
        <v>0.84804088799999966</v>
      </c>
      <c r="AV4449" s="14">
        <v>0.80424446510715331</v>
      </c>
      <c r="AW4449" s="13">
        <v>1</v>
      </c>
      <c r="AX4449" s="22" t="s">
        <v>782</v>
      </c>
      <c r="AY4449" s="19">
        <v>20</v>
      </c>
      <c r="AZ4449" s="19">
        <v>0.02</v>
      </c>
      <c r="BA4449" s="19">
        <v>3.2160000000000001E-2</v>
      </c>
      <c r="BB4449" s="14">
        <v>3.0499121403030818E-2</v>
      </c>
      <c r="BC4449" s="13">
        <v>0</v>
      </c>
      <c r="BD4449" s="19">
        <v>0</v>
      </c>
      <c r="BE4449" s="19">
        <v>0</v>
      </c>
      <c r="BF4449" s="19">
        <v>0</v>
      </c>
      <c r="BG4449" s="14">
        <v>0</v>
      </c>
      <c r="BH4449" s="22">
        <v>111</v>
      </c>
      <c r="BI4449" s="23">
        <v>0.97500099999999967</v>
      </c>
      <c r="BJ4449" s="23">
        <v>0.88020088799999963</v>
      </c>
      <c r="BK4449" s="14">
        <v>0.8347435865101841</v>
      </c>
      <c r="BL4449" t="s">
        <v>745</v>
      </c>
    </row>
    <row r="4450" spans="1:64">
      <c r="A4450" t="s">
        <v>5640</v>
      </c>
      <c r="B4450" t="s">
        <v>5636</v>
      </c>
      <c r="C4450" t="s">
        <v>745</v>
      </c>
      <c r="D4450" t="s">
        <v>942</v>
      </c>
      <c r="E4450">
        <v>2018</v>
      </c>
      <c r="F4450" s="23">
        <v>39.81</v>
      </c>
      <c r="G4450" s="23">
        <v>7.79</v>
      </c>
      <c r="H4450" s="22">
        <v>13406</v>
      </c>
      <c r="I4450" s="34">
        <v>105.45315482789489</v>
      </c>
      <c r="J4450" s="13">
        <v>0</v>
      </c>
      <c r="K4450" s="13">
        <v>0</v>
      </c>
      <c r="L4450" s="19">
        <v>0</v>
      </c>
      <c r="M4450" s="19">
        <v>0</v>
      </c>
      <c r="N4450" s="19">
        <v>0</v>
      </c>
      <c r="O4450" s="17">
        <v>0</v>
      </c>
      <c r="P4450" s="13">
        <v>0</v>
      </c>
      <c r="Q4450" s="13">
        <v>0</v>
      </c>
      <c r="R4450" s="19">
        <v>0</v>
      </c>
      <c r="S4450" s="19">
        <v>0</v>
      </c>
      <c r="T4450" s="19">
        <v>0</v>
      </c>
      <c r="U4450" s="17">
        <v>0</v>
      </c>
      <c r="V4450" s="13">
        <v>0</v>
      </c>
      <c r="W4450" s="13">
        <v>0</v>
      </c>
      <c r="X4450" s="19">
        <v>0</v>
      </c>
      <c r="Y4450" s="19">
        <v>0</v>
      </c>
      <c r="Z4450" s="19">
        <v>0</v>
      </c>
      <c r="AA4450" s="14">
        <v>0</v>
      </c>
      <c r="AB4450" s="13">
        <v>0</v>
      </c>
      <c r="AC4450" s="22" t="s">
        <v>782</v>
      </c>
      <c r="AD4450" s="19">
        <v>0</v>
      </c>
      <c r="AE4450" s="19">
        <v>0</v>
      </c>
      <c r="AF4450" s="19">
        <v>0</v>
      </c>
      <c r="AG4450" s="14">
        <v>0</v>
      </c>
      <c r="AH4450" s="22" t="s">
        <v>782</v>
      </c>
      <c r="AI4450" s="23" t="s">
        <v>782</v>
      </c>
      <c r="AJ4450" s="23" t="s">
        <v>782</v>
      </c>
      <c r="AK4450" s="23" t="s">
        <v>782</v>
      </c>
      <c r="AL4450" s="14" t="s">
        <v>782</v>
      </c>
      <c r="AM4450" s="22" t="s">
        <v>782</v>
      </c>
      <c r="AN4450" s="23" t="s">
        <v>782</v>
      </c>
      <c r="AO4450" s="23" t="s">
        <v>782</v>
      </c>
      <c r="AP4450" s="23" t="s">
        <v>782</v>
      </c>
      <c r="AQ4450" s="14" t="s">
        <v>782</v>
      </c>
      <c r="AR4450" s="13">
        <v>116</v>
      </c>
      <c r="AS4450" s="19">
        <v>989.56100000000004</v>
      </c>
      <c r="AT4450" s="19">
        <v>0.98956099999999969</v>
      </c>
      <c r="AU4450" s="19">
        <v>0.87873016799999959</v>
      </c>
      <c r="AV4450" s="14">
        <v>0.83328959615682763</v>
      </c>
      <c r="AW4450" s="13">
        <v>1</v>
      </c>
      <c r="AX4450" s="22" t="s">
        <v>782</v>
      </c>
      <c r="AY4450" s="19">
        <v>20</v>
      </c>
      <c r="AZ4450" s="19">
        <v>0.02</v>
      </c>
      <c r="BA4450" s="19">
        <v>6.9882E-2</v>
      </c>
      <c r="BB4450" s="14">
        <v>6.6268287671479451E-2</v>
      </c>
      <c r="BC4450" s="13">
        <v>0</v>
      </c>
      <c r="BD4450" s="19">
        <v>0</v>
      </c>
      <c r="BE4450" s="19">
        <v>0</v>
      </c>
      <c r="BF4450" s="19">
        <v>0</v>
      </c>
      <c r="BG4450" s="14">
        <v>0</v>
      </c>
      <c r="BH4450" s="22">
        <v>117</v>
      </c>
      <c r="BI4450" s="23">
        <v>1.0095609999999997</v>
      </c>
      <c r="BJ4450" s="23">
        <v>0.94861216799999959</v>
      </c>
      <c r="BK4450" s="14">
        <v>0.89955788382830704</v>
      </c>
      <c r="BL4450" t="s">
        <v>745</v>
      </c>
    </row>
    <row r="4451" spans="1:64">
      <c r="A4451" t="s">
        <v>5641</v>
      </c>
      <c r="B4451" t="s">
        <v>5636</v>
      </c>
      <c r="C4451" t="s">
        <v>745</v>
      </c>
      <c r="D4451" t="s">
        <v>942</v>
      </c>
      <c r="E4451">
        <v>2019</v>
      </c>
      <c r="F4451" s="23">
        <v>39.81</v>
      </c>
      <c r="G4451" s="23">
        <v>8.0500000000000007</v>
      </c>
      <c r="H4451" s="22">
        <v>13165</v>
      </c>
      <c r="I4451" s="34">
        <v>107.5012723997138</v>
      </c>
      <c r="J4451" s="22">
        <v>0</v>
      </c>
      <c r="K4451" s="22">
        <v>0</v>
      </c>
      <c r="L4451" s="23">
        <v>0</v>
      </c>
      <c r="M4451" s="23">
        <v>0</v>
      </c>
      <c r="N4451" s="23">
        <v>0</v>
      </c>
      <c r="O4451" s="14">
        <v>0</v>
      </c>
      <c r="P4451" s="22">
        <v>0</v>
      </c>
      <c r="Q4451" s="22">
        <v>0</v>
      </c>
      <c r="R4451" s="23">
        <v>0</v>
      </c>
      <c r="S4451" s="23">
        <v>0</v>
      </c>
      <c r="T4451" s="23">
        <v>0</v>
      </c>
      <c r="U4451" s="14">
        <v>0</v>
      </c>
      <c r="V4451" s="22">
        <v>0</v>
      </c>
      <c r="W4451" s="22">
        <v>0</v>
      </c>
      <c r="X4451" s="23">
        <v>0</v>
      </c>
      <c r="Y4451" s="23">
        <v>0</v>
      </c>
      <c r="Z4451" s="23">
        <v>0</v>
      </c>
      <c r="AA4451" s="14">
        <v>0</v>
      </c>
      <c r="AB4451" s="22">
        <v>0</v>
      </c>
      <c r="AC4451" s="22">
        <v>0</v>
      </c>
      <c r="AD4451" s="23">
        <v>0</v>
      </c>
      <c r="AE4451" s="23">
        <v>0</v>
      </c>
      <c r="AF4451" s="23">
        <v>0</v>
      </c>
      <c r="AG4451" s="14">
        <v>0</v>
      </c>
      <c r="AH4451" s="22">
        <v>0</v>
      </c>
      <c r="AI4451" s="23">
        <v>0</v>
      </c>
      <c r="AJ4451" s="23">
        <v>0</v>
      </c>
      <c r="AK4451" s="23">
        <v>0</v>
      </c>
      <c r="AL4451" s="14">
        <v>0</v>
      </c>
      <c r="AM4451" s="22">
        <v>129</v>
      </c>
      <c r="AN4451" s="23">
        <v>1126.671</v>
      </c>
      <c r="AO4451" s="23">
        <v>1.1266709999999998</v>
      </c>
      <c r="AP4451" s="23">
        <v>1.0004838479999996</v>
      </c>
      <c r="AQ4451" s="14">
        <v>0.93067163361562522</v>
      </c>
      <c r="AR4451" s="22">
        <v>129</v>
      </c>
      <c r="AS4451" s="23">
        <v>1126.671</v>
      </c>
      <c r="AT4451" s="23">
        <v>1.1266709999999998</v>
      </c>
      <c r="AU4451" s="23">
        <v>1.0004838479999996</v>
      </c>
      <c r="AV4451" s="14">
        <v>0.93067163361562522</v>
      </c>
      <c r="AW4451" s="22">
        <v>1</v>
      </c>
      <c r="AX4451" s="22" t="s">
        <v>782</v>
      </c>
      <c r="AY4451" s="23">
        <v>20</v>
      </c>
      <c r="AZ4451" s="23">
        <v>0.02</v>
      </c>
      <c r="BA4451" s="23">
        <v>6.9882E-2</v>
      </c>
      <c r="BB4451" s="14">
        <v>6.5005742201974206E-2</v>
      </c>
      <c r="BC4451" s="22">
        <v>0</v>
      </c>
      <c r="BD4451" s="23">
        <v>0</v>
      </c>
      <c r="BE4451" s="23">
        <v>0</v>
      </c>
      <c r="BF4451" s="23">
        <v>0</v>
      </c>
      <c r="BG4451" s="14">
        <v>0</v>
      </c>
      <c r="BH4451" s="22">
        <v>130</v>
      </c>
      <c r="BI4451" s="23">
        <v>1.1466709999999998</v>
      </c>
      <c r="BJ4451" s="23">
        <v>1.0703658479999996</v>
      </c>
      <c r="BK4451" s="14">
        <v>0.99567737581759941</v>
      </c>
      <c r="BL4451" t="s">
        <v>745</v>
      </c>
    </row>
    <row r="4452" spans="1:64">
      <c r="A4452" t="s">
        <v>5642</v>
      </c>
      <c r="B4452" t="s">
        <v>5636</v>
      </c>
      <c r="C4452" t="s">
        <v>745</v>
      </c>
      <c r="D4452" t="s">
        <v>942</v>
      </c>
      <c r="E4452">
        <v>2020</v>
      </c>
      <c r="F4452" s="23">
        <v>39.81</v>
      </c>
      <c r="G4452" s="23">
        <v>7.91</v>
      </c>
      <c r="H4452" s="22">
        <v>13075</v>
      </c>
      <c r="I4452" s="34">
        <v>106.00784242390507</v>
      </c>
      <c r="J4452" s="22">
        <v>0</v>
      </c>
      <c r="K4452" s="22">
        <v>0</v>
      </c>
      <c r="L4452" s="23">
        <v>0</v>
      </c>
      <c r="M4452" s="23">
        <v>0</v>
      </c>
      <c r="N4452" s="23">
        <v>0</v>
      </c>
      <c r="O4452" s="14">
        <v>0</v>
      </c>
      <c r="P4452" s="22">
        <v>0</v>
      </c>
      <c r="Q4452" s="22">
        <v>0</v>
      </c>
      <c r="R4452" s="23">
        <v>0</v>
      </c>
      <c r="S4452" s="23">
        <v>0</v>
      </c>
      <c r="T4452" s="23">
        <v>0</v>
      </c>
      <c r="U4452" s="14">
        <v>0</v>
      </c>
      <c r="V4452" s="22">
        <v>0</v>
      </c>
      <c r="W4452" s="22">
        <v>0</v>
      </c>
      <c r="X4452" s="23">
        <v>0</v>
      </c>
      <c r="Y4452" s="23">
        <v>0</v>
      </c>
      <c r="Z4452" s="23">
        <v>0</v>
      </c>
      <c r="AA4452" s="14">
        <v>0</v>
      </c>
      <c r="AB4452" s="22">
        <v>0</v>
      </c>
      <c r="AC4452" s="22">
        <v>0</v>
      </c>
      <c r="AD4452" s="23">
        <v>0</v>
      </c>
      <c r="AE4452" s="23">
        <v>0</v>
      </c>
      <c r="AF4452" s="23">
        <v>0</v>
      </c>
      <c r="AG4452" s="14">
        <v>0</v>
      </c>
      <c r="AH4452" s="22">
        <v>0</v>
      </c>
      <c r="AI4452" s="23">
        <v>0</v>
      </c>
      <c r="AJ4452" s="23">
        <v>0</v>
      </c>
      <c r="AK4452" s="23">
        <v>0</v>
      </c>
      <c r="AL4452" s="14">
        <v>0</v>
      </c>
      <c r="AM4452" s="22">
        <v>143</v>
      </c>
      <c r="AN4452" s="23">
        <v>1272.6310000000003</v>
      </c>
      <c r="AO4452" s="23">
        <v>1.2726309999999998</v>
      </c>
      <c r="AP4452" s="23">
        <v>1.130096328</v>
      </c>
      <c r="AQ4452" s="14">
        <v>1.0660497394909341</v>
      </c>
      <c r="AR4452" s="22">
        <v>143</v>
      </c>
      <c r="AS4452" s="23">
        <v>1272.6310000000003</v>
      </c>
      <c r="AT4452" s="23">
        <v>1.2726309999999998</v>
      </c>
      <c r="AU4452" s="23">
        <v>1.130096328</v>
      </c>
      <c r="AV4452" s="14">
        <v>1.0660497394909341</v>
      </c>
      <c r="AW4452" s="22">
        <v>1</v>
      </c>
      <c r="AX4452" s="22">
        <v>1</v>
      </c>
      <c r="AY4452" s="23">
        <v>20</v>
      </c>
      <c r="AZ4452" s="23">
        <v>0.02</v>
      </c>
      <c r="BA4452" s="23">
        <v>6.9882E-2</v>
      </c>
      <c r="BB4452" s="14">
        <v>6.5921537880711936E-2</v>
      </c>
      <c r="BC4452" s="22">
        <v>0</v>
      </c>
      <c r="BD4452" s="23">
        <v>0</v>
      </c>
      <c r="BE4452" s="23">
        <v>0</v>
      </c>
      <c r="BF4452" s="23">
        <v>0</v>
      </c>
      <c r="BG4452" s="14">
        <v>0</v>
      </c>
      <c r="BH4452" s="22">
        <v>144</v>
      </c>
      <c r="BI4452" s="23">
        <v>1.2926309999999999</v>
      </c>
      <c r="BJ4452" s="23">
        <v>1.199978328</v>
      </c>
      <c r="BK4452" s="14">
        <v>1.1319712773716459</v>
      </c>
      <c r="BL4452" t="s">
        <v>745</v>
      </c>
    </row>
    <row r="4453" spans="1:64">
      <c r="A4453" t="s">
        <v>5643</v>
      </c>
      <c r="B4453" t="s">
        <v>5636</v>
      </c>
      <c r="C4453" t="s">
        <v>745</v>
      </c>
      <c r="D4453" t="s">
        <v>942</v>
      </c>
      <c r="E4453">
        <v>2021</v>
      </c>
      <c r="F4453" s="23">
        <v>39.81</v>
      </c>
      <c r="G4453" s="23">
        <v>7.89</v>
      </c>
      <c r="H4453" s="22">
        <v>12994</v>
      </c>
      <c r="I4453" s="34">
        <v>98.03</v>
      </c>
      <c r="J4453" s="22">
        <v>0</v>
      </c>
      <c r="K4453" s="22">
        <v>0</v>
      </c>
      <c r="L4453" s="23">
        <v>0</v>
      </c>
      <c r="M4453" s="23">
        <v>0</v>
      </c>
      <c r="N4453" s="23">
        <v>0</v>
      </c>
      <c r="O4453" s="14">
        <v>0</v>
      </c>
      <c r="P4453" s="22">
        <v>0</v>
      </c>
      <c r="Q4453" s="22">
        <v>0</v>
      </c>
      <c r="R4453" s="23">
        <v>0</v>
      </c>
      <c r="S4453" s="23">
        <v>0</v>
      </c>
      <c r="T4453" s="23">
        <v>0</v>
      </c>
      <c r="U4453" s="14">
        <v>0</v>
      </c>
      <c r="V4453" s="22">
        <v>0</v>
      </c>
      <c r="W4453" s="22">
        <v>0</v>
      </c>
      <c r="X4453" s="23">
        <v>0</v>
      </c>
      <c r="Y4453" s="23">
        <v>0</v>
      </c>
      <c r="Z4453" s="23">
        <v>0</v>
      </c>
      <c r="AA4453" s="14">
        <v>0</v>
      </c>
      <c r="AB4453" s="22">
        <v>0</v>
      </c>
      <c r="AC4453" s="22">
        <v>0</v>
      </c>
      <c r="AD4453" s="23">
        <v>0</v>
      </c>
      <c r="AE4453" s="23">
        <v>0</v>
      </c>
      <c r="AF4453" s="23">
        <v>0</v>
      </c>
      <c r="AG4453" s="14">
        <v>0</v>
      </c>
      <c r="AH4453" s="22">
        <v>1</v>
      </c>
      <c r="AI4453" s="23">
        <v>6.3</v>
      </c>
      <c r="AJ4453" s="23">
        <v>6.3E-3</v>
      </c>
      <c r="AK4453" s="23">
        <v>5.6373839999999996E-3</v>
      </c>
      <c r="AL4453" s="14">
        <v>0.01</v>
      </c>
      <c r="AM4453" s="22">
        <v>172</v>
      </c>
      <c r="AN4453" s="23">
        <v>1579.7809999999999</v>
      </c>
      <c r="AO4453" s="23">
        <v>1.5797810000000001</v>
      </c>
      <c r="AP4453" s="23">
        <v>1.413624236</v>
      </c>
      <c r="AQ4453" s="14">
        <v>1.44</v>
      </c>
      <c r="AR4453" s="22">
        <v>173</v>
      </c>
      <c r="AS4453" s="23">
        <v>1586.0809999999999</v>
      </c>
      <c r="AT4453" s="23">
        <v>1.5860810000000001</v>
      </c>
      <c r="AU4453" s="23">
        <v>1.4192616199999999</v>
      </c>
      <c r="AV4453" s="14">
        <v>1.45</v>
      </c>
      <c r="AW4453" s="22">
        <v>1</v>
      </c>
      <c r="AX4453" s="22">
        <v>1</v>
      </c>
      <c r="AY4453" s="23">
        <v>20</v>
      </c>
      <c r="AZ4453" s="23">
        <v>0.02</v>
      </c>
      <c r="BA4453" s="23">
        <v>6.9882E-2</v>
      </c>
      <c r="BB4453" s="14">
        <v>7.0000000000000007E-2</v>
      </c>
      <c r="BC4453" s="22">
        <v>0</v>
      </c>
      <c r="BD4453" s="23">
        <v>0</v>
      </c>
      <c r="BE4453" s="23">
        <v>0</v>
      </c>
      <c r="BF4453" s="23">
        <v>0</v>
      </c>
      <c r="BG4453" s="14">
        <v>0</v>
      </c>
      <c r="BH4453" s="22">
        <v>174</v>
      </c>
      <c r="BI4453" s="23">
        <v>1.61</v>
      </c>
      <c r="BJ4453" s="23">
        <v>1.49</v>
      </c>
      <c r="BK4453" s="14">
        <v>1.52</v>
      </c>
      <c r="BL4453" t="s">
        <v>745</v>
      </c>
    </row>
    <row r="4454" spans="1:64">
      <c r="A4454" t="s">
        <v>5644</v>
      </c>
      <c r="B4454" t="s">
        <v>5636</v>
      </c>
      <c r="C4454" t="s">
        <v>745</v>
      </c>
      <c r="D4454" s="111" t="s">
        <v>942</v>
      </c>
      <c r="E4454" s="110">
        <v>2022</v>
      </c>
      <c r="F4454" s="23"/>
      <c r="G4454" s="23"/>
      <c r="H4454" s="22">
        <v>13000</v>
      </c>
      <c r="I4454" s="34">
        <v>94.217996224292293</v>
      </c>
      <c r="J4454" s="22">
        <v>0</v>
      </c>
      <c r="K4454" s="22">
        <v>0</v>
      </c>
      <c r="L4454" s="23">
        <v>0</v>
      </c>
      <c r="M4454" s="23">
        <v>0</v>
      </c>
      <c r="N4454" s="23">
        <v>0</v>
      </c>
      <c r="O4454" s="14">
        <v>0</v>
      </c>
      <c r="P4454" s="22">
        <v>0</v>
      </c>
      <c r="Q4454" s="22">
        <v>0</v>
      </c>
      <c r="R4454" s="23">
        <v>0</v>
      </c>
      <c r="S4454" s="23">
        <v>0</v>
      </c>
      <c r="T4454" s="23">
        <v>0</v>
      </c>
      <c r="U4454" s="14">
        <v>0</v>
      </c>
      <c r="V4454" s="22">
        <v>0</v>
      </c>
      <c r="W4454" s="22">
        <v>0</v>
      </c>
      <c r="X4454" s="23">
        <v>0</v>
      </c>
      <c r="Y4454" s="23">
        <v>0</v>
      </c>
      <c r="Z4454" s="23">
        <v>0</v>
      </c>
      <c r="AA4454" s="14">
        <v>0</v>
      </c>
      <c r="AB4454" s="22">
        <v>0</v>
      </c>
      <c r="AC4454" s="22">
        <v>0</v>
      </c>
      <c r="AD4454" s="23">
        <v>0</v>
      </c>
      <c r="AE4454" s="23">
        <v>0</v>
      </c>
      <c r="AF4454" s="23">
        <v>0</v>
      </c>
      <c r="AG4454" s="14">
        <v>0</v>
      </c>
      <c r="AH4454" s="22">
        <v>1</v>
      </c>
      <c r="AI4454" s="23">
        <v>6.3</v>
      </c>
      <c r="AJ4454" s="23">
        <v>6.3E-3</v>
      </c>
      <c r="AK4454" s="23">
        <v>6.4534926849624001E-3</v>
      </c>
      <c r="AL4454" s="14">
        <v>6.8495329380593344E-3</v>
      </c>
      <c r="AM4454" s="22">
        <v>259</v>
      </c>
      <c r="AN4454" s="23">
        <v>2610.9559999999988</v>
      </c>
      <c r="AO4454" s="23">
        <v>2.6109559999999989</v>
      </c>
      <c r="AP4454" s="23">
        <v>2.6745691185331237</v>
      </c>
      <c r="AQ4454" s="14">
        <v>2.8387030352101013</v>
      </c>
      <c r="AR4454" s="22">
        <v>260</v>
      </c>
      <c r="AS4454" s="23">
        <v>2617.2560000000003</v>
      </c>
      <c r="AT4454" s="23">
        <v>2.6172559999999998</v>
      </c>
      <c r="AU4454" s="23">
        <v>2.6810226112180824</v>
      </c>
      <c r="AV4454" s="14">
        <v>2.8455525681481566</v>
      </c>
      <c r="AW4454" s="22">
        <v>1</v>
      </c>
      <c r="AX4454" s="22">
        <v>1</v>
      </c>
      <c r="AY4454" s="23">
        <v>20</v>
      </c>
      <c r="AZ4454" s="23">
        <v>0.02</v>
      </c>
      <c r="BA4454" s="23">
        <v>6.9882E-2</v>
      </c>
      <c r="BB4454" s="14">
        <v>7.4170543633342814E-2</v>
      </c>
      <c r="BC4454" s="22">
        <v>0</v>
      </c>
      <c r="BD4454" s="23">
        <v>0</v>
      </c>
      <c r="BE4454" s="23">
        <v>0</v>
      </c>
      <c r="BF4454" s="23">
        <v>0</v>
      </c>
      <c r="BG4454" s="14">
        <v>0</v>
      </c>
      <c r="BH4454" s="22">
        <v>261</v>
      </c>
      <c r="BI4454" s="23">
        <v>2.6372559999999998</v>
      </c>
      <c r="BJ4454" s="23">
        <v>2.7509046112180826</v>
      </c>
      <c r="BK4454" s="14">
        <v>2.9197231117814995</v>
      </c>
      <c r="BL4454" t="s">
        <v>745</v>
      </c>
    </row>
    <row r="4455" spans="1:64">
      <c r="A4455" t="s">
        <v>5645</v>
      </c>
      <c r="B4455" t="s">
        <v>5636</v>
      </c>
      <c r="C4455" t="s">
        <v>745</v>
      </c>
      <c r="D4455" t="s">
        <v>942</v>
      </c>
      <c r="E4455">
        <v>2023</v>
      </c>
      <c r="F4455">
        <v>39.81</v>
      </c>
      <c r="G4455">
        <v>7.95</v>
      </c>
      <c r="H4455">
        <v>12764</v>
      </c>
      <c r="I4455">
        <v>94.217996224292293</v>
      </c>
      <c r="J4455">
        <v>0</v>
      </c>
      <c r="K4455">
        <v>0</v>
      </c>
      <c r="L4455">
        <v>0</v>
      </c>
      <c r="M4455">
        <v>0</v>
      </c>
      <c r="N4455">
        <v>0</v>
      </c>
      <c r="O4455">
        <v>0</v>
      </c>
      <c r="P4455">
        <v>0</v>
      </c>
      <c r="Q4455">
        <v>0</v>
      </c>
      <c r="R4455">
        <v>0</v>
      </c>
      <c r="S4455">
        <v>0</v>
      </c>
      <c r="T4455">
        <v>0</v>
      </c>
      <c r="U4455">
        <v>0</v>
      </c>
      <c r="V4455">
        <v>0</v>
      </c>
      <c r="W4455">
        <v>0</v>
      </c>
      <c r="X4455">
        <v>0</v>
      </c>
      <c r="Y4455">
        <v>0</v>
      </c>
      <c r="Z4455">
        <v>0</v>
      </c>
      <c r="AA4455">
        <v>0</v>
      </c>
      <c r="AG4455">
        <v>0</v>
      </c>
      <c r="AH4455">
        <v>2</v>
      </c>
      <c r="AI4455">
        <v>23.1</v>
      </c>
      <c r="AJ4455">
        <v>2.3099999999999999E-2</v>
      </c>
      <c r="AK4455">
        <v>2.1668E-2</v>
      </c>
      <c r="AL4455">
        <v>2.4840999999999998E-2</v>
      </c>
      <c r="AM4455">
        <v>337</v>
      </c>
      <c r="AN4455">
        <v>4135.9740000000002</v>
      </c>
      <c r="AO4455">
        <v>4.135974</v>
      </c>
      <c r="AP4455">
        <v>3.8794909999999998</v>
      </c>
      <c r="AQ4455">
        <v>4.1175689947434355</v>
      </c>
      <c r="AR4455">
        <v>437</v>
      </c>
      <c r="AS4455">
        <v>4224.9639999999899</v>
      </c>
      <c r="AT4455">
        <v>4.2249639999999999</v>
      </c>
      <c r="AU4455">
        <v>3.9629623029371199</v>
      </c>
      <c r="AV4455">
        <v>4.2061627945292122</v>
      </c>
      <c r="AW4455">
        <v>1</v>
      </c>
      <c r="AX4455">
        <v>1</v>
      </c>
      <c r="AY4455">
        <v>20</v>
      </c>
      <c r="AZ4455">
        <v>0.02</v>
      </c>
      <c r="BA4455">
        <v>6.9882E-2</v>
      </c>
      <c r="BB4455">
        <v>7.4170543633342814E-2</v>
      </c>
      <c r="BC4455">
        <v>0</v>
      </c>
      <c r="BD4455">
        <v>0</v>
      </c>
      <c r="BE4455">
        <v>0</v>
      </c>
      <c r="BF4455">
        <v>0</v>
      </c>
      <c r="BG4455">
        <v>0</v>
      </c>
      <c r="BH4455">
        <v>438</v>
      </c>
      <c r="BI4455">
        <v>4.2449639999999995</v>
      </c>
      <c r="BJ4455">
        <v>4.0328443029371197</v>
      </c>
      <c r="BK4455">
        <v>4.2803333381625546</v>
      </c>
      <c r="BL4455" t="s">
        <v>745</v>
      </c>
    </row>
    <row r="4456" spans="1:64">
      <c r="A4456" t="s">
        <v>5646</v>
      </c>
      <c r="B4456" t="s">
        <v>5636</v>
      </c>
      <c r="C4456" t="s">
        <v>745</v>
      </c>
      <c r="D4456" t="s">
        <v>942</v>
      </c>
      <c r="E4456">
        <v>2024</v>
      </c>
      <c r="F4456">
        <v>39.81</v>
      </c>
      <c r="G4456">
        <v>7.96</v>
      </c>
      <c r="H4456">
        <v>12705</v>
      </c>
      <c r="I4456">
        <v>87.119431971664781</v>
      </c>
      <c r="J4456">
        <v>0</v>
      </c>
      <c r="K4456">
        <v>0</v>
      </c>
      <c r="L4456">
        <v>0</v>
      </c>
      <c r="M4456">
        <v>0</v>
      </c>
      <c r="N4456">
        <v>0</v>
      </c>
      <c r="O4456">
        <v>0</v>
      </c>
      <c r="P4456">
        <v>0</v>
      </c>
      <c r="Q4456">
        <v>0</v>
      </c>
      <c r="R4456">
        <v>0</v>
      </c>
      <c r="S4456">
        <v>0</v>
      </c>
      <c r="T4456">
        <v>0</v>
      </c>
      <c r="U4456">
        <v>0</v>
      </c>
      <c r="V4456">
        <v>0</v>
      </c>
      <c r="W4456">
        <v>0</v>
      </c>
      <c r="X4456">
        <v>0</v>
      </c>
      <c r="Y4456">
        <v>0</v>
      </c>
      <c r="Z4456">
        <v>0</v>
      </c>
      <c r="AA4456">
        <v>0</v>
      </c>
      <c r="AB4456">
        <v>0</v>
      </c>
      <c r="AC4456">
        <v>0</v>
      </c>
      <c r="AD4456">
        <v>0</v>
      </c>
      <c r="AE4456">
        <v>0</v>
      </c>
      <c r="AF4456">
        <v>0</v>
      </c>
      <c r="AG4456">
        <v>0</v>
      </c>
      <c r="AH4456">
        <v>2</v>
      </c>
      <c r="AI4456">
        <v>23.1</v>
      </c>
      <c r="AJ4456">
        <v>2.3100000000000002E-2</v>
      </c>
      <c r="AK4456">
        <v>2.0834902016359198E-2</v>
      </c>
      <c r="AL4456">
        <v>2.3915332716053131E-2</v>
      </c>
      <c r="AM4456">
        <v>409</v>
      </c>
      <c r="AN4456">
        <v>5627.3489999999956</v>
      </c>
      <c r="AO4456">
        <v>5.6273490000000033</v>
      </c>
      <c r="AP4456">
        <v>5.0755525985652357</v>
      </c>
      <c r="AQ4456">
        <v>5.8259707205345848</v>
      </c>
      <c r="AR4456">
        <v>613</v>
      </c>
      <c r="AS4456">
        <v>5820.934000000022</v>
      </c>
      <c r="AT4456">
        <v>5.8209340000000243</v>
      </c>
      <c r="AU4456">
        <v>5.2501553910689696</v>
      </c>
      <c r="AV4456">
        <v>6.0263884557655976</v>
      </c>
      <c r="AW4456">
        <v>1</v>
      </c>
      <c r="AX4456">
        <v>1</v>
      </c>
      <c r="AY4456">
        <v>20</v>
      </c>
      <c r="AZ4456">
        <v>0.02</v>
      </c>
      <c r="BA4456">
        <v>6.9882E-2</v>
      </c>
      <c r="BB4456">
        <v>8.0214021623475254E-2</v>
      </c>
      <c r="BC4456">
        <v>0</v>
      </c>
      <c r="BD4456">
        <v>0</v>
      </c>
      <c r="BE4456">
        <v>0</v>
      </c>
      <c r="BF4456">
        <v>0</v>
      </c>
      <c r="BG4456">
        <v>0</v>
      </c>
      <c r="BH4456">
        <v>614</v>
      </c>
      <c r="BI4456">
        <v>5.8409340000000238</v>
      </c>
      <c r="BJ4456">
        <v>5.3200373910689693</v>
      </c>
      <c r="BK4456">
        <v>6.1066024773890728</v>
      </c>
      <c r="BL4456" t="s">
        <v>745</v>
      </c>
    </row>
    <row r="4457" spans="1:64">
      <c r="A4457" t="s">
        <v>5647</v>
      </c>
      <c r="B4457" t="s">
        <v>5648</v>
      </c>
      <c r="C4457" t="s">
        <v>746</v>
      </c>
      <c r="D4457" t="s">
        <v>942</v>
      </c>
      <c r="E4457">
        <v>2012</v>
      </c>
      <c r="F4457" s="23">
        <v>114.69</v>
      </c>
      <c r="G4457" s="23">
        <v>39.270000000000003</v>
      </c>
      <c r="H4457" s="22">
        <v>99261</v>
      </c>
      <c r="I4457" s="34">
        <v>839.29350599999998</v>
      </c>
      <c r="J4457" s="22">
        <v>3</v>
      </c>
      <c r="K4457" s="22" t="s">
        <v>782</v>
      </c>
      <c r="L4457" s="23">
        <v>505</v>
      </c>
      <c r="M4457" s="23">
        <v>0.505</v>
      </c>
      <c r="N4457" s="23">
        <v>1.1993070000000001</v>
      </c>
      <c r="O4457" s="14">
        <v>0.14289482659240307</v>
      </c>
      <c r="P4457" s="22">
        <v>1</v>
      </c>
      <c r="Q4457" s="22" t="s">
        <v>782</v>
      </c>
      <c r="R4457" s="23">
        <v>730</v>
      </c>
      <c r="S4457" s="23">
        <v>0.73</v>
      </c>
      <c r="T4457" s="23">
        <v>3.2053789999999998</v>
      </c>
      <c r="U4457" s="14">
        <v>0.38191395228071745</v>
      </c>
      <c r="V4457" s="22">
        <v>0</v>
      </c>
      <c r="W4457" s="22" t="s">
        <v>782</v>
      </c>
      <c r="X4457" s="23">
        <v>0</v>
      </c>
      <c r="Y4457" s="23">
        <v>0</v>
      </c>
      <c r="Z4457" s="23">
        <v>0</v>
      </c>
      <c r="AA4457" s="14">
        <v>0</v>
      </c>
      <c r="AB4457" s="22">
        <v>0</v>
      </c>
      <c r="AC4457" s="22" t="s">
        <v>782</v>
      </c>
      <c r="AD4457" s="23">
        <v>0</v>
      </c>
      <c r="AE4457" s="23">
        <v>0</v>
      </c>
      <c r="AF4457" s="23">
        <v>0</v>
      </c>
      <c r="AG4457" s="14">
        <v>0</v>
      </c>
      <c r="AH4457" s="22" t="s">
        <v>782</v>
      </c>
      <c r="AI4457" s="23" t="s">
        <v>782</v>
      </c>
      <c r="AJ4457" s="23" t="s">
        <v>782</v>
      </c>
      <c r="AK4457" s="23" t="s">
        <v>782</v>
      </c>
      <c r="AL4457" s="14" t="s">
        <v>782</v>
      </c>
      <c r="AM4457" s="22" t="s">
        <v>782</v>
      </c>
      <c r="AN4457" s="23" t="s">
        <v>782</v>
      </c>
      <c r="AO4457" s="23" t="s">
        <v>782</v>
      </c>
      <c r="AP4457" s="23" t="s">
        <v>782</v>
      </c>
      <c r="AQ4457" s="14" t="s">
        <v>782</v>
      </c>
      <c r="AR4457" s="22">
        <v>437</v>
      </c>
      <c r="AS4457" s="23">
        <v>4860.2349999999997</v>
      </c>
      <c r="AT4457" s="23">
        <v>4.8602349999999994</v>
      </c>
      <c r="AU4457" s="23">
        <v>3.8271250000000001</v>
      </c>
      <c r="AV4457" s="14">
        <v>0.45599363901190487</v>
      </c>
      <c r="AW4457" s="22">
        <v>1</v>
      </c>
      <c r="AX4457" s="22" t="s">
        <v>782</v>
      </c>
      <c r="AY4457" s="23">
        <v>7.5</v>
      </c>
      <c r="AZ4457" s="23">
        <v>7.4999999999999997E-3</v>
      </c>
      <c r="BA4457" s="23">
        <v>1.9695000000000001E-2</v>
      </c>
      <c r="BB4457" s="14">
        <v>2.3466165124837748E-3</v>
      </c>
      <c r="BC4457" s="22">
        <v>2</v>
      </c>
      <c r="BD4457" s="23">
        <v>1600</v>
      </c>
      <c r="BE4457" s="23">
        <v>1.6</v>
      </c>
      <c r="BF4457" s="23">
        <v>2.5552000000000001</v>
      </c>
      <c r="BG4457" s="14">
        <v>0.30444653529822502</v>
      </c>
      <c r="BH4457" s="22">
        <v>444</v>
      </c>
      <c r="BI4457" s="23">
        <v>7.7027349999999997</v>
      </c>
      <c r="BJ4457" s="23">
        <v>10.806706000000002</v>
      </c>
      <c r="BK4457" s="14">
        <v>1.2875955696957342</v>
      </c>
      <c r="BL4457" t="s">
        <v>746</v>
      </c>
    </row>
    <row r="4458" spans="1:64">
      <c r="A4458" t="s">
        <v>5649</v>
      </c>
      <c r="B4458" t="s">
        <v>5648</v>
      </c>
      <c r="C4458" t="s">
        <v>746</v>
      </c>
      <c r="D4458" t="s">
        <v>942</v>
      </c>
      <c r="E4458">
        <v>2015</v>
      </c>
      <c r="F4458" s="23">
        <v>114.69</v>
      </c>
      <c r="G4458" s="23">
        <v>39.409999999999997</v>
      </c>
      <c r="H4458" s="22">
        <v>102355</v>
      </c>
      <c r="I4458" s="34">
        <v>817.36151483000037</v>
      </c>
      <c r="J4458" s="13">
        <v>3</v>
      </c>
      <c r="K4458" s="13">
        <v>3</v>
      </c>
      <c r="L4458" s="19">
        <v>415</v>
      </c>
      <c r="M4458" s="35">
        <v>0.41499999999999998</v>
      </c>
      <c r="N4458" s="19">
        <v>2.4822623174676113</v>
      </c>
      <c r="O4458" s="17">
        <v>0.30369209614473797</v>
      </c>
      <c r="P4458" s="36">
        <v>1</v>
      </c>
      <c r="Q4458" s="36">
        <v>1</v>
      </c>
      <c r="R4458" s="45">
        <v>730</v>
      </c>
      <c r="S4458" s="27">
        <v>0.73</v>
      </c>
      <c r="T4458" s="23">
        <v>4.1880124999999992</v>
      </c>
      <c r="U4458" s="17">
        <v>0.51238190494827085</v>
      </c>
      <c r="V4458" s="22">
        <v>0</v>
      </c>
      <c r="W4458" s="22">
        <v>0</v>
      </c>
      <c r="X4458" s="23">
        <v>0</v>
      </c>
      <c r="Y4458" s="27">
        <v>0</v>
      </c>
      <c r="Z4458" s="27">
        <v>0</v>
      </c>
      <c r="AA4458" s="14">
        <v>0</v>
      </c>
      <c r="AB4458" s="39">
        <v>2</v>
      </c>
      <c r="AC4458" s="22" t="s">
        <v>782</v>
      </c>
      <c r="AD4458" s="23">
        <v>0</v>
      </c>
      <c r="AE4458" s="23">
        <v>0</v>
      </c>
      <c r="AF4458" s="23">
        <v>2.0335696289999996</v>
      </c>
      <c r="AG4458" s="14">
        <v>0.24879684106768268</v>
      </c>
      <c r="AH4458" s="22" t="s">
        <v>782</v>
      </c>
      <c r="AI4458" s="23" t="s">
        <v>782</v>
      </c>
      <c r="AJ4458" s="23" t="s">
        <v>782</v>
      </c>
      <c r="AK4458" s="23" t="s">
        <v>782</v>
      </c>
      <c r="AL4458" s="14" t="s">
        <v>782</v>
      </c>
      <c r="AM4458" s="22" t="s">
        <v>782</v>
      </c>
      <c r="AN4458" s="23" t="s">
        <v>782</v>
      </c>
      <c r="AO4458" s="23" t="s">
        <v>782</v>
      </c>
      <c r="AP4458" s="23" t="s">
        <v>782</v>
      </c>
      <c r="AQ4458" s="14" t="s">
        <v>782</v>
      </c>
      <c r="AR4458" s="40">
        <v>553</v>
      </c>
      <c r="AS4458" s="41">
        <v>6706.4100000000026</v>
      </c>
      <c r="AT4458" s="23">
        <v>6.7064100000000026</v>
      </c>
      <c r="AU4458" s="23">
        <v>5.9563836988466816</v>
      </c>
      <c r="AV4458" s="14">
        <v>0.72873307475034788</v>
      </c>
      <c r="AW4458" s="22">
        <v>2</v>
      </c>
      <c r="AX4458" s="22" t="s">
        <v>782</v>
      </c>
      <c r="AY4458" s="23">
        <v>13</v>
      </c>
      <c r="AZ4458" s="23">
        <v>1.2999999999999999E-2</v>
      </c>
      <c r="BA4458" s="23">
        <v>3.3874674001748095E-2</v>
      </c>
      <c r="BB4458" s="14">
        <v>4.1443930729713335E-3</v>
      </c>
      <c r="BC4458" s="42">
        <v>2</v>
      </c>
      <c r="BD4458" s="43">
        <v>1600</v>
      </c>
      <c r="BE4458" s="44">
        <v>1.6</v>
      </c>
      <c r="BF4458" s="23">
        <v>2.5392000000000001</v>
      </c>
      <c r="BG4458" s="14">
        <v>0.31065813032904027</v>
      </c>
      <c r="BH4458" s="22">
        <v>563</v>
      </c>
      <c r="BI4458" s="23">
        <v>9.4644100000000027</v>
      </c>
      <c r="BJ4458" s="23">
        <v>17.233302819316041</v>
      </c>
      <c r="BK4458" s="14">
        <v>2.1084064403130509</v>
      </c>
      <c r="BL4458" t="s">
        <v>746</v>
      </c>
    </row>
    <row r="4459" spans="1:64">
      <c r="A4459" t="s">
        <v>5650</v>
      </c>
      <c r="B4459" t="s">
        <v>5648</v>
      </c>
      <c r="C4459" t="s">
        <v>746</v>
      </c>
      <c r="D4459" t="s">
        <v>942</v>
      </c>
      <c r="E4459">
        <v>2016</v>
      </c>
      <c r="F4459" s="23">
        <v>114.69</v>
      </c>
      <c r="G4459" s="23">
        <v>39.450000000000003</v>
      </c>
      <c r="H4459" s="22">
        <v>101863</v>
      </c>
      <c r="I4459" s="34">
        <v>870.26450845304453</v>
      </c>
      <c r="J4459" s="13">
        <v>3</v>
      </c>
      <c r="K4459" s="13">
        <v>3</v>
      </c>
      <c r="L4459" s="19">
        <v>415</v>
      </c>
      <c r="M4459" s="35">
        <v>0.41499999999999998</v>
      </c>
      <c r="N4459" s="19">
        <v>2.4821149999999998</v>
      </c>
      <c r="O4459" s="17">
        <v>0.28521386037127161</v>
      </c>
      <c r="P4459" s="13">
        <v>1</v>
      </c>
      <c r="Q4459" s="13">
        <v>1</v>
      </c>
      <c r="R4459" s="19">
        <v>730</v>
      </c>
      <c r="S4459" s="27">
        <v>0.73</v>
      </c>
      <c r="T4459" s="19">
        <v>4.0240444999999996</v>
      </c>
      <c r="U4459" s="17">
        <v>0.46239326789886187</v>
      </c>
      <c r="V4459" s="13">
        <v>0</v>
      </c>
      <c r="W4459" s="13">
        <v>0</v>
      </c>
      <c r="X4459" s="19">
        <v>0</v>
      </c>
      <c r="Y4459" s="27">
        <v>0</v>
      </c>
      <c r="Z4459" s="19">
        <v>0</v>
      </c>
      <c r="AA4459" s="14">
        <v>0</v>
      </c>
      <c r="AB4459" s="13">
        <v>2</v>
      </c>
      <c r="AC4459" s="22" t="s">
        <v>782</v>
      </c>
      <c r="AD4459" s="19">
        <v>0</v>
      </c>
      <c r="AE4459" s="23">
        <v>0</v>
      </c>
      <c r="AF4459" s="19">
        <v>2.072428554</v>
      </c>
      <c r="AG4459" s="14">
        <v>0.238137776948285</v>
      </c>
      <c r="AH4459" s="22" t="s">
        <v>782</v>
      </c>
      <c r="AI4459" s="23" t="s">
        <v>782</v>
      </c>
      <c r="AJ4459" s="23" t="s">
        <v>782</v>
      </c>
      <c r="AK4459" s="23" t="s">
        <v>782</v>
      </c>
      <c r="AL4459" s="14" t="s">
        <v>782</v>
      </c>
      <c r="AM4459" s="22" t="s">
        <v>782</v>
      </c>
      <c r="AN4459" s="23" t="s">
        <v>782</v>
      </c>
      <c r="AO4459" s="23" t="s">
        <v>782</v>
      </c>
      <c r="AP4459" s="23" t="s">
        <v>782</v>
      </c>
      <c r="AQ4459" s="14" t="s">
        <v>782</v>
      </c>
      <c r="AR4459" s="13">
        <v>575</v>
      </c>
      <c r="AS4459" s="19">
        <v>7585.840000000002</v>
      </c>
      <c r="AT4459" s="23">
        <v>7.5858400000000019</v>
      </c>
      <c r="AU4459" s="19">
        <v>6.7362259200000008</v>
      </c>
      <c r="AV4459" s="14">
        <v>0.77404350683841039</v>
      </c>
      <c r="AW4459" s="13">
        <v>4</v>
      </c>
      <c r="AX4459" s="22" t="s">
        <v>782</v>
      </c>
      <c r="AY4459" s="19">
        <v>24</v>
      </c>
      <c r="AZ4459" s="23">
        <v>2.4E-2</v>
      </c>
      <c r="BA4459" s="19">
        <v>5.8549999999999998E-2</v>
      </c>
      <c r="BB4459" s="14">
        <v>6.7278395742090737E-3</v>
      </c>
      <c r="BC4459" s="13">
        <v>2</v>
      </c>
      <c r="BD4459" s="19">
        <v>1600</v>
      </c>
      <c r="BE4459" s="44">
        <v>1.6</v>
      </c>
      <c r="BF4459" s="19">
        <v>2.5728</v>
      </c>
      <c r="BG4459" s="14">
        <v>0.29563425544876354</v>
      </c>
      <c r="BH4459" s="22">
        <v>587</v>
      </c>
      <c r="BI4459" s="23">
        <v>10.354840000000001</v>
      </c>
      <c r="BJ4459" s="23">
        <v>17.946163974000001</v>
      </c>
      <c r="BK4459" s="14">
        <v>2.0621505070798016</v>
      </c>
      <c r="BL4459" t="s">
        <v>746</v>
      </c>
    </row>
    <row r="4460" spans="1:64">
      <c r="A4460" t="s">
        <v>5651</v>
      </c>
      <c r="B4460" t="s">
        <v>5648</v>
      </c>
      <c r="C4460" t="s">
        <v>746</v>
      </c>
      <c r="D4460" t="s">
        <v>942</v>
      </c>
      <c r="E4460">
        <v>2017</v>
      </c>
      <c r="F4460" s="23">
        <v>114.69</v>
      </c>
      <c r="G4460" s="23">
        <v>39.79</v>
      </c>
      <c r="H4460" s="22">
        <v>102337</v>
      </c>
      <c r="I4460" s="34">
        <v>803.85820583968393</v>
      </c>
      <c r="J4460" s="13">
        <v>3</v>
      </c>
      <c r="K4460" s="13">
        <v>3</v>
      </c>
      <c r="L4460" s="19">
        <v>415</v>
      </c>
      <c r="M4460" s="19">
        <v>0.41500000000000004</v>
      </c>
      <c r="N4460" s="19">
        <v>2.4821149999999998</v>
      </c>
      <c r="O4460" s="17">
        <v>0.30877522701995236</v>
      </c>
      <c r="P4460" s="13">
        <v>1</v>
      </c>
      <c r="Q4460" s="13">
        <v>1</v>
      </c>
      <c r="R4460" s="19">
        <v>730</v>
      </c>
      <c r="S4460" s="19">
        <v>0.73</v>
      </c>
      <c r="T4460" s="19">
        <v>1.7162299999999999</v>
      </c>
      <c r="U4460" s="17">
        <v>0.21349909567786055</v>
      </c>
      <c r="V4460" s="13">
        <v>0</v>
      </c>
      <c r="W4460" s="13">
        <v>0</v>
      </c>
      <c r="X4460" s="19">
        <v>0</v>
      </c>
      <c r="Y4460" s="19">
        <v>0</v>
      </c>
      <c r="Z4460" s="19">
        <v>0</v>
      </c>
      <c r="AA4460" s="14">
        <v>0</v>
      </c>
      <c r="AB4460" s="13">
        <v>2</v>
      </c>
      <c r="AC4460" s="22" t="s">
        <v>782</v>
      </c>
      <c r="AD4460" s="19">
        <v>0</v>
      </c>
      <c r="AE4460" s="19">
        <v>0</v>
      </c>
      <c r="AF4460" s="19">
        <v>2.2005839519999997</v>
      </c>
      <c r="AG4460" s="14">
        <v>0.27375275092220297</v>
      </c>
      <c r="AH4460" s="22" t="s">
        <v>782</v>
      </c>
      <c r="AI4460" s="23" t="s">
        <v>782</v>
      </c>
      <c r="AJ4460" s="23" t="s">
        <v>782</v>
      </c>
      <c r="AK4460" s="23" t="s">
        <v>782</v>
      </c>
      <c r="AL4460" s="14" t="s">
        <v>782</v>
      </c>
      <c r="AM4460" s="22" t="s">
        <v>782</v>
      </c>
      <c r="AN4460" s="23" t="s">
        <v>782</v>
      </c>
      <c r="AO4460" s="23" t="s">
        <v>782</v>
      </c>
      <c r="AP4460" s="23" t="s">
        <v>782</v>
      </c>
      <c r="AQ4460" s="14" t="s">
        <v>782</v>
      </c>
      <c r="AR4460" s="13">
        <v>610</v>
      </c>
      <c r="AS4460" s="19">
        <v>8143.5300000000016</v>
      </c>
      <c r="AT4460" s="19">
        <v>8.1435299999999966</v>
      </c>
      <c r="AU4460" s="19">
        <v>7.2314546399999999</v>
      </c>
      <c r="AV4460" s="14">
        <v>0.8995933097984935</v>
      </c>
      <c r="AW4460" s="13">
        <v>4</v>
      </c>
      <c r="AX4460" s="22" t="s">
        <v>782</v>
      </c>
      <c r="AY4460" s="19">
        <v>241.8</v>
      </c>
      <c r="AZ4460" s="19">
        <v>0.24180000000000001</v>
      </c>
      <c r="BA4460" s="19">
        <v>0.3888144</v>
      </c>
      <c r="BB4460" s="14">
        <v>4.8368530317340883E-2</v>
      </c>
      <c r="BC4460" s="13">
        <v>2</v>
      </c>
      <c r="BD4460" s="19">
        <v>1600</v>
      </c>
      <c r="BE4460" s="19">
        <v>1.6</v>
      </c>
      <c r="BF4460" s="19">
        <v>2.5728</v>
      </c>
      <c r="BG4460" s="14">
        <v>0.32005644544146156</v>
      </c>
      <c r="BH4460" s="22">
        <v>622</v>
      </c>
      <c r="BI4460" s="23">
        <v>11.130329999999997</v>
      </c>
      <c r="BJ4460" s="23">
        <v>16.591997992</v>
      </c>
      <c r="BK4460" s="14">
        <v>2.0640453591773116</v>
      </c>
      <c r="BL4460" t="s">
        <v>746</v>
      </c>
    </row>
    <row r="4461" spans="1:64">
      <c r="A4461" t="s">
        <v>5652</v>
      </c>
      <c r="B4461" t="s">
        <v>5648</v>
      </c>
      <c r="C4461" t="s">
        <v>746</v>
      </c>
      <c r="D4461" t="s">
        <v>942</v>
      </c>
      <c r="E4461">
        <v>2018</v>
      </c>
      <c r="F4461" s="23">
        <v>114.69</v>
      </c>
      <c r="G4461" s="23">
        <v>39.92</v>
      </c>
      <c r="H4461" s="22">
        <v>102836</v>
      </c>
      <c r="I4461" s="34">
        <v>803.91533861906134</v>
      </c>
      <c r="J4461" s="13">
        <v>3</v>
      </c>
      <c r="K4461" s="13">
        <v>3</v>
      </c>
      <c r="L4461" s="19">
        <v>415</v>
      </c>
      <c r="M4461" s="19">
        <v>0.41500000000000004</v>
      </c>
      <c r="N4461" s="19">
        <v>2.4821149999999998</v>
      </c>
      <c r="O4461" s="17">
        <v>0.30875328293445592</v>
      </c>
      <c r="P4461" s="13">
        <v>1</v>
      </c>
      <c r="Q4461" s="13">
        <v>1</v>
      </c>
      <c r="R4461" s="19">
        <v>730</v>
      </c>
      <c r="S4461" s="19">
        <v>0.73</v>
      </c>
      <c r="T4461" s="19">
        <v>3.7974037499999995</v>
      </c>
      <c r="U4461" s="17">
        <v>0.47236363925124891</v>
      </c>
      <c r="V4461" s="13">
        <v>0</v>
      </c>
      <c r="W4461" s="13">
        <v>0</v>
      </c>
      <c r="X4461" s="19">
        <v>0</v>
      </c>
      <c r="Y4461" s="19">
        <v>0</v>
      </c>
      <c r="Z4461" s="19">
        <v>0</v>
      </c>
      <c r="AA4461" s="14">
        <v>0</v>
      </c>
      <c r="AB4461" s="13">
        <v>2</v>
      </c>
      <c r="AC4461" s="22" t="s">
        <v>782</v>
      </c>
      <c r="AD4461" s="19">
        <v>0</v>
      </c>
      <c r="AE4461" s="19">
        <v>0</v>
      </c>
      <c r="AF4461" s="19">
        <v>2.0312530559999997</v>
      </c>
      <c r="AG4461" s="14">
        <v>0.25267002113546161</v>
      </c>
      <c r="AH4461" s="22" t="s">
        <v>782</v>
      </c>
      <c r="AI4461" s="23" t="s">
        <v>782</v>
      </c>
      <c r="AJ4461" s="23" t="s">
        <v>782</v>
      </c>
      <c r="AK4461" s="23" t="s">
        <v>782</v>
      </c>
      <c r="AL4461" s="14" t="s">
        <v>782</v>
      </c>
      <c r="AM4461" s="22" t="s">
        <v>782</v>
      </c>
      <c r="AN4461" s="23" t="s">
        <v>782</v>
      </c>
      <c r="AO4461" s="23" t="s">
        <v>782</v>
      </c>
      <c r="AP4461" s="23" t="s">
        <v>782</v>
      </c>
      <c r="AQ4461" s="14" t="s">
        <v>782</v>
      </c>
      <c r="AR4461" s="13">
        <v>644</v>
      </c>
      <c r="AS4461" s="19">
        <v>8963.005000000001</v>
      </c>
      <c r="AT4461" s="19">
        <v>8.9630049999999972</v>
      </c>
      <c r="AU4461" s="19">
        <v>7.9591484399999999</v>
      </c>
      <c r="AV4461" s="14">
        <v>0.99004808810738165</v>
      </c>
      <c r="AW4461" s="13">
        <v>5</v>
      </c>
      <c r="AX4461" s="22" t="s">
        <v>782</v>
      </c>
      <c r="AY4461" s="19">
        <v>26</v>
      </c>
      <c r="AZ4461" s="19">
        <v>2.5999999999999995E-2</v>
      </c>
      <c r="BA4461" s="19">
        <v>9.2427999999999996E-2</v>
      </c>
      <c r="BB4461" s="14">
        <v>1.1497230561463062E-2</v>
      </c>
      <c r="BC4461" s="13">
        <v>2</v>
      </c>
      <c r="BD4461" s="19">
        <v>1600</v>
      </c>
      <c r="BE4461" s="19">
        <v>1.6</v>
      </c>
      <c r="BF4461" s="19">
        <v>2.5728</v>
      </c>
      <c r="BG4461" s="14">
        <v>0.32003369962059303</v>
      </c>
      <c r="BH4461" s="22">
        <v>657</v>
      </c>
      <c r="BI4461" s="23">
        <v>11.734004999999996</v>
      </c>
      <c r="BJ4461" s="23">
        <v>18.935148246000001</v>
      </c>
      <c r="BK4461" s="14">
        <v>2.3553659616106044</v>
      </c>
      <c r="BL4461" t="s">
        <v>746</v>
      </c>
    </row>
    <row r="4462" spans="1:64">
      <c r="A4462" t="s">
        <v>5653</v>
      </c>
      <c r="B4462" t="s">
        <v>5648</v>
      </c>
      <c r="C4462" t="s">
        <v>746</v>
      </c>
      <c r="D4462" t="s">
        <v>942</v>
      </c>
      <c r="E4462">
        <v>2019</v>
      </c>
      <c r="F4462" s="23">
        <v>114.69</v>
      </c>
      <c r="G4462" s="23">
        <v>40.21</v>
      </c>
      <c r="H4462" s="22">
        <v>102770</v>
      </c>
      <c r="I4462" s="34">
        <v>824.6308256375479</v>
      </c>
      <c r="J4462" s="22">
        <v>3</v>
      </c>
      <c r="K4462" s="22">
        <v>3</v>
      </c>
      <c r="L4462" s="23">
        <v>415</v>
      </c>
      <c r="M4462" s="23">
        <v>0.41500000000000004</v>
      </c>
      <c r="N4462" s="23">
        <v>2.4821149999999998</v>
      </c>
      <c r="O4462" s="14">
        <v>0.30099711565851289</v>
      </c>
      <c r="P4462" s="22">
        <v>1</v>
      </c>
      <c r="Q4462" s="22">
        <v>1</v>
      </c>
      <c r="R4462" s="23">
        <v>730</v>
      </c>
      <c r="S4462" s="23">
        <v>0.73</v>
      </c>
      <c r="T4462" s="23">
        <v>1.9745999999999999</v>
      </c>
      <c r="U4462" s="14">
        <v>0.23945260577342289</v>
      </c>
      <c r="V4462" s="22">
        <v>0</v>
      </c>
      <c r="W4462" s="22">
        <v>0</v>
      </c>
      <c r="X4462" s="23">
        <v>0</v>
      </c>
      <c r="Y4462" s="23">
        <v>0</v>
      </c>
      <c r="Z4462" s="23">
        <v>0</v>
      </c>
      <c r="AA4462" s="14">
        <v>0</v>
      </c>
      <c r="AB4462" s="22">
        <v>2</v>
      </c>
      <c r="AC4462" s="22">
        <v>2</v>
      </c>
      <c r="AD4462" s="23">
        <v>1553.2193648068669</v>
      </c>
      <c r="AE4462" s="23">
        <v>1.5532193648068668</v>
      </c>
      <c r="AF4462" s="23">
        <v>2.1714006719999999</v>
      </c>
      <c r="AG4462" s="14">
        <v>0.26331791202702398</v>
      </c>
      <c r="AH4462" s="22">
        <v>1</v>
      </c>
      <c r="AI4462" s="23">
        <v>10.8</v>
      </c>
      <c r="AJ4462" s="23">
        <v>1.0800000000000001E-2</v>
      </c>
      <c r="AK4462" s="23">
        <v>9.5904000000000007E-3</v>
      </c>
      <c r="AL4462" s="14">
        <v>1.1629931481866886E-3</v>
      </c>
      <c r="AM4462" s="22">
        <v>703</v>
      </c>
      <c r="AN4462" s="23">
        <v>9805.2000000000007</v>
      </c>
      <c r="AO4462" s="23">
        <v>9.8051999999999957</v>
      </c>
      <c r="AP4462" s="23">
        <v>8.7070175999999915</v>
      </c>
      <c r="AQ4462" s="14">
        <v>1.0558685570926025</v>
      </c>
      <c r="AR4462" s="22">
        <v>704</v>
      </c>
      <c r="AS4462" s="23">
        <v>9816</v>
      </c>
      <c r="AT4462" s="23">
        <v>9.8159999999999954</v>
      </c>
      <c r="AU4462" s="23">
        <v>8.7166079999999919</v>
      </c>
      <c r="AV4462" s="14">
        <v>1.0570315502407892</v>
      </c>
      <c r="AW4462" s="22">
        <v>6</v>
      </c>
      <c r="AX4462" s="22" t="s">
        <v>782</v>
      </c>
      <c r="AY4462" s="23">
        <v>28</v>
      </c>
      <c r="AZ4462" s="23">
        <v>2.7999999999999997E-2</v>
      </c>
      <c r="BA4462" s="23">
        <v>9.7639999999999991E-2</v>
      </c>
      <c r="BB4462" s="14">
        <v>1.1840449927943386E-2</v>
      </c>
      <c r="BC4462" s="22">
        <v>2</v>
      </c>
      <c r="BD4462" s="23">
        <v>1600</v>
      </c>
      <c r="BE4462" s="23">
        <v>1.6</v>
      </c>
      <c r="BF4462" s="23">
        <v>1.5639510981291596</v>
      </c>
      <c r="BG4462" s="14">
        <v>0.18965469753328953</v>
      </c>
      <c r="BH4462" s="22">
        <v>718</v>
      </c>
      <c r="BI4462" s="23">
        <v>14.142219364806863</v>
      </c>
      <c r="BJ4462" s="23">
        <v>17.006314770129151</v>
      </c>
      <c r="BK4462" s="14">
        <v>2.0622943311609818</v>
      </c>
      <c r="BL4462" t="s">
        <v>746</v>
      </c>
    </row>
    <row r="4463" spans="1:64">
      <c r="A4463" t="s">
        <v>5654</v>
      </c>
      <c r="B4463" t="s">
        <v>5648</v>
      </c>
      <c r="C4463" t="s">
        <v>746</v>
      </c>
      <c r="D4463" t="s">
        <v>942</v>
      </c>
      <c r="E4463">
        <v>2020</v>
      </c>
      <c r="F4463" s="23">
        <v>114.69</v>
      </c>
      <c r="G4463" s="23">
        <v>40.75</v>
      </c>
      <c r="H4463" s="22">
        <v>101943</v>
      </c>
      <c r="I4463" s="34">
        <v>827.52950747472266</v>
      </c>
      <c r="J4463" s="22">
        <v>3</v>
      </c>
      <c r="K4463" s="22">
        <v>3</v>
      </c>
      <c r="L4463" s="23">
        <v>415</v>
      </c>
      <c r="M4463" s="23">
        <v>0.41500000000000004</v>
      </c>
      <c r="N4463" s="23">
        <v>2.4821149999999998</v>
      </c>
      <c r="O4463" s="14">
        <v>0.2999427787867513</v>
      </c>
      <c r="P4463" s="22">
        <v>1</v>
      </c>
      <c r="Q4463" s="22">
        <v>1</v>
      </c>
      <c r="R4463" s="23">
        <v>730</v>
      </c>
      <c r="S4463" s="23">
        <v>0.73</v>
      </c>
      <c r="T4463" s="23">
        <v>1.6930000000000001</v>
      </c>
      <c r="U4463" s="14">
        <v>0.20458484980992822</v>
      </c>
      <c r="V4463" s="22">
        <v>0</v>
      </c>
      <c r="W4463" s="22">
        <v>0</v>
      </c>
      <c r="X4463" s="23">
        <v>0</v>
      </c>
      <c r="Y4463" s="23">
        <v>0</v>
      </c>
      <c r="Z4463" s="23">
        <v>0</v>
      </c>
      <c r="AA4463" s="14">
        <v>0</v>
      </c>
      <c r="AB4463" s="22">
        <v>2</v>
      </c>
      <c r="AC4463" s="22">
        <v>2</v>
      </c>
      <c r="AD4463" s="23">
        <v>1601.5199957081545</v>
      </c>
      <c r="AE4463" s="23">
        <v>1.6015199957081545</v>
      </c>
      <c r="AF4463" s="23">
        <v>2.2389249539999998</v>
      </c>
      <c r="AG4463" s="14">
        <v>0.27055530150607821</v>
      </c>
      <c r="AH4463" s="22">
        <v>1</v>
      </c>
      <c r="AI4463" s="23">
        <v>10.8</v>
      </c>
      <c r="AJ4463" s="23">
        <v>1.0800000000000001E-2</v>
      </c>
      <c r="AK4463" s="23">
        <v>9.5904000000000007E-3</v>
      </c>
      <c r="AL4463" s="14">
        <v>1.1589193996557211E-3</v>
      </c>
      <c r="AM4463" s="22">
        <v>817</v>
      </c>
      <c r="AN4463" s="23">
        <v>11321.265999999998</v>
      </c>
      <c r="AO4463" s="23">
        <v>11.321265999999994</v>
      </c>
      <c r="AP4463" s="23">
        <v>10.053284207999981</v>
      </c>
      <c r="AQ4463" s="14">
        <v>1.2148550737095092</v>
      </c>
      <c r="AR4463" s="22">
        <v>818</v>
      </c>
      <c r="AS4463" s="23">
        <v>11332.065999999997</v>
      </c>
      <c r="AT4463" s="23">
        <v>11.332065999999994</v>
      </c>
      <c r="AU4463" s="23">
        <v>10.062874607999982</v>
      </c>
      <c r="AV4463" s="14">
        <v>1.2160139931091651</v>
      </c>
      <c r="AW4463" s="22">
        <v>6</v>
      </c>
      <c r="AX4463" s="22">
        <v>6</v>
      </c>
      <c r="AY4463" s="23">
        <v>28</v>
      </c>
      <c r="AZ4463" s="23">
        <v>2.7999999999999997E-2</v>
      </c>
      <c r="BA4463" s="23">
        <v>9.7639999999999991E-2</v>
      </c>
      <c r="BB4463" s="14">
        <v>1.179897503570076E-2</v>
      </c>
      <c r="BC4463" s="22">
        <v>2</v>
      </c>
      <c r="BD4463" s="23">
        <v>1600</v>
      </c>
      <c r="BE4463" s="23">
        <v>1.6</v>
      </c>
      <c r="BF4463" s="23">
        <v>1.8107449514970666</v>
      </c>
      <c r="BG4463" s="14">
        <v>0.21881333960195698</v>
      </c>
      <c r="BH4463" s="22">
        <v>832</v>
      </c>
      <c r="BI4463" s="23">
        <v>15.706585995708149</v>
      </c>
      <c r="BJ4463" s="23">
        <v>18.385299513497046</v>
      </c>
      <c r="BK4463" s="14">
        <v>2.2217092378495806</v>
      </c>
      <c r="BL4463" t="s">
        <v>746</v>
      </c>
    </row>
    <row r="4464" spans="1:64">
      <c r="A4464" t="s">
        <v>5655</v>
      </c>
      <c r="B4464" t="s">
        <v>5648</v>
      </c>
      <c r="C4464" t="s">
        <v>746</v>
      </c>
      <c r="D4464" t="s">
        <v>942</v>
      </c>
      <c r="E4464">
        <v>2021</v>
      </c>
      <c r="F4464" s="23">
        <v>114.69</v>
      </c>
      <c r="G4464" s="23">
        <v>40.729999999999997</v>
      </c>
      <c r="H4464" s="22">
        <v>101516</v>
      </c>
      <c r="I4464" s="34">
        <v>764.33</v>
      </c>
      <c r="J4464" s="22">
        <v>4</v>
      </c>
      <c r="K4464" s="22">
        <v>4</v>
      </c>
      <c r="L4464" s="23">
        <v>420</v>
      </c>
      <c r="M4464" s="23">
        <v>0.42</v>
      </c>
      <c r="N4464" s="23">
        <v>2.5120200000000001</v>
      </c>
      <c r="O4464" s="14">
        <v>0.33</v>
      </c>
      <c r="P4464" s="22">
        <v>1</v>
      </c>
      <c r="Q4464" s="22">
        <v>1</v>
      </c>
      <c r="R4464" s="23">
        <v>232</v>
      </c>
      <c r="S4464" s="23">
        <v>0.23200000000000001</v>
      </c>
      <c r="T4464" s="23">
        <v>2.2281840000000002</v>
      </c>
      <c r="U4464" s="14">
        <v>0.28999999999999998</v>
      </c>
      <c r="V4464" s="22">
        <v>0</v>
      </c>
      <c r="W4464" s="22">
        <v>0</v>
      </c>
      <c r="X4464" s="23">
        <v>0</v>
      </c>
      <c r="Y4464" s="23">
        <v>0</v>
      </c>
      <c r="Z4464" s="23">
        <v>0</v>
      </c>
      <c r="AA4464" s="14">
        <v>0</v>
      </c>
      <c r="AB4464" s="22">
        <v>3</v>
      </c>
      <c r="AC4464" s="22">
        <v>5</v>
      </c>
      <c r="AD4464" s="23">
        <v>1137.2325840000001</v>
      </c>
      <c r="AE4464" s="23">
        <v>1.1372325839999999</v>
      </c>
      <c r="AF4464" s="23">
        <v>2.4808051170000001</v>
      </c>
      <c r="AG4464" s="14">
        <v>0.32</v>
      </c>
      <c r="AH4464" s="22">
        <v>1</v>
      </c>
      <c r="AI4464" s="23">
        <v>10.8</v>
      </c>
      <c r="AJ4464" s="23">
        <v>1.0800000000000001E-2</v>
      </c>
      <c r="AK4464" s="23">
        <v>9.664087E-3</v>
      </c>
      <c r="AL4464" s="14">
        <v>0</v>
      </c>
      <c r="AM4464" s="22">
        <v>968</v>
      </c>
      <c r="AN4464" s="23">
        <v>12870.421</v>
      </c>
      <c r="AO4464" s="23">
        <v>12.870421</v>
      </c>
      <c r="AP4464" s="23">
        <v>11.5167476</v>
      </c>
      <c r="AQ4464" s="14">
        <v>1.51</v>
      </c>
      <c r="AR4464" s="22">
        <v>969</v>
      </c>
      <c r="AS4464" s="23">
        <v>12881.221</v>
      </c>
      <c r="AT4464" s="23">
        <v>12.881221</v>
      </c>
      <c r="AU4464" s="23">
        <v>11.52641169</v>
      </c>
      <c r="AV4464" s="14">
        <v>1.51</v>
      </c>
      <c r="AW4464" s="22">
        <v>6</v>
      </c>
      <c r="AX4464" s="22">
        <v>6</v>
      </c>
      <c r="AY4464" s="23">
        <v>28</v>
      </c>
      <c r="AZ4464" s="23">
        <v>2.8000000000000001E-2</v>
      </c>
      <c r="BA4464" s="23">
        <v>9.7640000000000005E-2</v>
      </c>
      <c r="BB4464" s="14">
        <v>0.01</v>
      </c>
      <c r="BC4464" s="22">
        <v>2</v>
      </c>
      <c r="BD4464" s="23">
        <v>1600</v>
      </c>
      <c r="BE4464" s="23">
        <v>1.6</v>
      </c>
      <c r="BF4464" s="23">
        <v>1.578969598</v>
      </c>
      <c r="BG4464" s="14">
        <v>0.21</v>
      </c>
      <c r="BH4464" s="22">
        <v>985</v>
      </c>
      <c r="BI4464" s="23">
        <v>16.3</v>
      </c>
      <c r="BJ4464" s="23">
        <v>20.420000000000002</v>
      </c>
      <c r="BK4464" s="14">
        <v>2.67</v>
      </c>
      <c r="BL4464" t="s">
        <v>746</v>
      </c>
    </row>
    <row r="4465" spans="1:64">
      <c r="A4465" t="s">
        <v>5656</v>
      </c>
      <c r="B4465" t="s">
        <v>5648</v>
      </c>
      <c r="C4465" t="s">
        <v>746</v>
      </c>
      <c r="D4465" s="111" t="s">
        <v>942</v>
      </c>
      <c r="E4465" s="110">
        <v>2022</v>
      </c>
      <c r="F4465" s="23"/>
      <c r="G4465" s="23"/>
      <c r="H4465" s="22">
        <v>102560</v>
      </c>
      <c r="I4465" s="34">
        <v>743.30751482795517</v>
      </c>
      <c r="J4465" s="22">
        <v>3</v>
      </c>
      <c r="K4465" s="22">
        <v>3</v>
      </c>
      <c r="L4465" s="23">
        <v>415</v>
      </c>
      <c r="M4465" s="23">
        <v>0.41499999999999998</v>
      </c>
      <c r="N4465" s="23">
        <v>2.4559700000000002</v>
      </c>
      <c r="O4465" s="14">
        <v>0.33041102787295989</v>
      </c>
      <c r="P4465" s="22">
        <v>1</v>
      </c>
      <c r="Q4465" s="22">
        <v>1</v>
      </c>
      <c r="R4465" s="23">
        <v>232</v>
      </c>
      <c r="S4465" s="23">
        <v>0.23200000000000001</v>
      </c>
      <c r="T4465" s="23">
        <v>0.54543200000000003</v>
      </c>
      <c r="U4465" s="14">
        <v>7.3379050947203844E-2</v>
      </c>
      <c r="V4465" s="22">
        <v>0</v>
      </c>
      <c r="W4465" s="22">
        <v>0</v>
      </c>
      <c r="X4465" s="23">
        <v>0</v>
      </c>
      <c r="Y4465" s="23">
        <v>0</v>
      </c>
      <c r="Z4465" s="23">
        <v>0</v>
      </c>
      <c r="AA4465" s="14">
        <v>0</v>
      </c>
      <c r="AB4465" s="22">
        <v>3</v>
      </c>
      <c r="AC4465" s="22">
        <v>4</v>
      </c>
      <c r="AD4465" s="23">
        <v>968.35598927038598</v>
      </c>
      <c r="AE4465" s="23">
        <v>0.96835598927038602</v>
      </c>
      <c r="AF4465" s="23">
        <v>2.3149092960000002</v>
      </c>
      <c r="AG4465" s="14">
        <v>0.31143359239894214</v>
      </c>
      <c r="AH4465" s="22">
        <v>2</v>
      </c>
      <c r="AI4465" s="23">
        <v>32.840000000000003</v>
      </c>
      <c r="AJ4465" s="23">
        <v>3.2840000000000001E-2</v>
      </c>
      <c r="AK4465" s="23">
        <v>3.3640111075264295E-2</v>
      </c>
      <c r="AL4465" s="14">
        <v>4.5257326751298333E-3</v>
      </c>
      <c r="AM4465" s="22">
        <v>1343</v>
      </c>
      <c r="AN4465" s="23">
        <v>16210.935999999978</v>
      </c>
      <c r="AO4465" s="23">
        <v>16.210936000000011</v>
      </c>
      <c r="AP4465" s="23">
        <v>16.605897919427566</v>
      </c>
      <c r="AQ4465" s="14">
        <v>2.2340548949341836</v>
      </c>
      <c r="AR4465" s="22">
        <v>1345</v>
      </c>
      <c r="AS4465" s="23">
        <v>16243.776</v>
      </c>
      <c r="AT4465" s="23">
        <v>16.243776</v>
      </c>
      <c r="AU4465" s="23">
        <v>16.639538030502866</v>
      </c>
      <c r="AV4465" s="14">
        <v>2.2385806276093185</v>
      </c>
      <c r="AW4465" s="22">
        <v>6</v>
      </c>
      <c r="AX4465" s="22">
        <v>6</v>
      </c>
      <c r="AY4465" s="23">
        <v>28</v>
      </c>
      <c r="AZ4465" s="23">
        <v>2.7999999999999997E-2</v>
      </c>
      <c r="BA4465" s="23">
        <v>9.7639999999999991E-2</v>
      </c>
      <c r="BB4465" s="14">
        <v>1.3135882263022673E-2</v>
      </c>
      <c r="BC4465" s="22">
        <v>2</v>
      </c>
      <c r="BD4465" s="23">
        <v>1600</v>
      </c>
      <c r="BE4465" s="23">
        <v>1.6</v>
      </c>
      <c r="BF4465" s="23">
        <v>1.763665582758142</v>
      </c>
      <c r="BG4465" s="14">
        <v>0.23727266946391057</v>
      </c>
      <c r="BH4465" s="22">
        <v>1360</v>
      </c>
      <c r="BI4465" s="23">
        <v>19.487131989270384</v>
      </c>
      <c r="BJ4465" s="23">
        <v>23.81715490926101</v>
      </c>
      <c r="BK4465" s="14">
        <v>3.2042128505553573</v>
      </c>
      <c r="BL4465" t="s">
        <v>746</v>
      </c>
    </row>
    <row r="4466" spans="1:64">
      <c r="A4466" t="s">
        <v>5657</v>
      </c>
      <c r="B4466" t="s">
        <v>5648</v>
      </c>
      <c r="C4466" t="s">
        <v>746</v>
      </c>
      <c r="D4466" t="s">
        <v>942</v>
      </c>
      <c r="E4466">
        <v>2023</v>
      </c>
      <c r="F4466">
        <v>114.69</v>
      </c>
      <c r="G4466">
        <v>40.76</v>
      </c>
      <c r="H4466">
        <v>102440</v>
      </c>
      <c r="I4466">
        <v>743.30751482795517</v>
      </c>
      <c r="J4466">
        <v>3</v>
      </c>
      <c r="K4466">
        <v>3</v>
      </c>
      <c r="L4466">
        <v>415</v>
      </c>
      <c r="M4466">
        <v>0.41499999999999998</v>
      </c>
      <c r="N4466">
        <v>2.4559700000000002</v>
      </c>
      <c r="O4466">
        <v>0.33041102787295984</v>
      </c>
      <c r="P4466">
        <v>1</v>
      </c>
      <c r="Q4466">
        <v>1</v>
      </c>
      <c r="R4466">
        <v>232</v>
      </c>
      <c r="S4466">
        <v>0.23200000000000001</v>
      </c>
      <c r="T4466">
        <v>1.3061</v>
      </c>
      <c r="U4466">
        <v>0.17571462334836047</v>
      </c>
      <c r="V4466">
        <v>0</v>
      </c>
      <c r="W4466">
        <v>0</v>
      </c>
      <c r="X4466">
        <v>0</v>
      </c>
      <c r="Y4466">
        <v>0</v>
      </c>
      <c r="Z4466">
        <v>0</v>
      </c>
      <c r="AA4466">
        <v>0</v>
      </c>
      <c r="AB4466">
        <v>3</v>
      </c>
      <c r="AC4466">
        <v>6</v>
      </c>
      <c r="AD4466">
        <v>811</v>
      </c>
      <c r="AE4466">
        <v>0.81100000000000005</v>
      </c>
      <c r="AF4466">
        <v>2.0548350900000001</v>
      </c>
      <c r="AG4466">
        <v>0.27644481577394103</v>
      </c>
      <c r="AH4466">
        <v>2</v>
      </c>
      <c r="AI4466">
        <v>32.840000000000003</v>
      </c>
      <c r="AJ4466">
        <v>3.2840000000000001E-2</v>
      </c>
      <c r="AK4466">
        <v>3.0804000000000002E-2</v>
      </c>
      <c r="AL4466">
        <v>4.4759999999999999E-3</v>
      </c>
      <c r="AM4466">
        <v>1786</v>
      </c>
      <c r="AN4466">
        <v>23718.116000000002</v>
      </c>
      <c r="AO4466">
        <v>23.718115999999998</v>
      </c>
      <c r="AP4466">
        <v>22.24729</v>
      </c>
      <c r="AQ4466">
        <v>2.9930129261708491</v>
      </c>
      <c r="AR4466">
        <v>2317</v>
      </c>
      <c r="AS4466">
        <v>24118.416999999801</v>
      </c>
      <c r="AT4466">
        <v>24.118417000000001</v>
      </c>
      <c r="AU4466">
        <v>22.622767289263901</v>
      </c>
      <c r="AV4466">
        <v>3.0435273205195741</v>
      </c>
      <c r="AW4466">
        <v>6</v>
      </c>
      <c r="AX4466">
        <v>6</v>
      </c>
      <c r="AY4466">
        <v>28</v>
      </c>
      <c r="AZ4466">
        <v>2.8000000000000001E-2</v>
      </c>
      <c r="BA4466">
        <v>9.7640000000000005E-2</v>
      </c>
      <c r="BB4466">
        <v>1.3135882263022675E-2</v>
      </c>
      <c r="BC4466">
        <v>2</v>
      </c>
      <c r="BD4466">
        <v>1600</v>
      </c>
      <c r="BE4466">
        <v>1.6</v>
      </c>
      <c r="BF4466">
        <v>2.105896</v>
      </c>
      <c r="BG4466">
        <v>0.28331423508982384</v>
      </c>
      <c r="BH4466">
        <v>2332</v>
      </c>
      <c r="BI4466">
        <v>27.204416999999999</v>
      </c>
      <c r="BJ4466">
        <v>30.643208379263903</v>
      </c>
      <c r="BK4466">
        <v>4.1225479048676821</v>
      </c>
      <c r="BL4466" t="s">
        <v>746</v>
      </c>
    </row>
    <row r="4467" spans="1:64">
      <c r="A4467" t="s">
        <v>5658</v>
      </c>
      <c r="B4467" t="s">
        <v>5648</v>
      </c>
      <c r="C4467" t="s">
        <v>746</v>
      </c>
      <c r="D4467" t="s">
        <v>942</v>
      </c>
      <c r="E4467">
        <v>2024</v>
      </c>
      <c r="F4467">
        <v>114.69</v>
      </c>
      <c r="G4467">
        <v>40.74</v>
      </c>
      <c r="H4467">
        <v>102685</v>
      </c>
      <c r="I4467">
        <v>704.12112333808693</v>
      </c>
      <c r="J4467">
        <v>3</v>
      </c>
      <c r="K4467">
        <v>3</v>
      </c>
      <c r="L4467">
        <v>415</v>
      </c>
      <c r="M4467">
        <v>0.41499999999999998</v>
      </c>
      <c r="N4467">
        <v>2.4559700000000002</v>
      </c>
      <c r="O4467">
        <v>0.34879936400100797</v>
      </c>
      <c r="P4467">
        <v>1</v>
      </c>
      <c r="Q4467">
        <v>1</v>
      </c>
      <c r="R4467">
        <v>232</v>
      </c>
      <c r="S4467">
        <v>0.23200000000000001</v>
      </c>
      <c r="T4467">
        <v>1.2969999999999999</v>
      </c>
      <c r="U4467">
        <v>0.1842012626820797</v>
      </c>
      <c r="V4467">
        <v>0</v>
      </c>
      <c r="W4467">
        <v>0</v>
      </c>
      <c r="X4467">
        <v>0</v>
      </c>
      <c r="Y4467">
        <v>0</v>
      </c>
      <c r="Z4467">
        <v>0</v>
      </c>
      <c r="AA4467">
        <v>0</v>
      </c>
      <c r="AB4467">
        <v>3</v>
      </c>
      <c r="AC4467">
        <v>6</v>
      </c>
      <c r="AD4467">
        <v>811</v>
      </c>
      <c r="AE4467">
        <v>0.81100000000000005</v>
      </c>
      <c r="AF4467">
        <v>2.137897986</v>
      </c>
      <c r="AG4467">
        <v>0.30362645220252521</v>
      </c>
      <c r="AH4467">
        <v>7</v>
      </c>
      <c r="AI4467">
        <v>854.3599999999999</v>
      </c>
      <c r="AJ4467">
        <v>0.8543599999999999</v>
      </c>
      <c r="AK4467">
        <v>0.77058471370981141</v>
      </c>
      <c r="AL4467">
        <v>0.10943922688423759</v>
      </c>
      <c r="AM4467">
        <v>2271</v>
      </c>
      <c r="AN4467">
        <v>31181.856000000018</v>
      </c>
      <c r="AO4467">
        <v>31.181855999999996</v>
      </c>
      <c r="AP4467">
        <v>28.124282010745542</v>
      </c>
      <c r="AQ4467">
        <v>3.9942392123409629</v>
      </c>
      <c r="AR4467">
        <v>3282</v>
      </c>
      <c r="AS4467">
        <v>32876.00499999967</v>
      </c>
      <c r="AT4467">
        <v>32.876005000000021</v>
      </c>
      <c r="AU4467">
        <v>29.652309214906293</v>
      </c>
      <c r="AV4467">
        <v>4.2112511941597583</v>
      </c>
      <c r="AW4467">
        <v>6</v>
      </c>
      <c r="AX4467">
        <v>6</v>
      </c>
      <c r="AY4467">
        <v>28</v>
      </c>
      <c r="AZ4467">
        <v>2.7999999999999997E-2</v>
      </c>
      <c r="BA4467">
        <v>9.7639999999999991E-2</v>
      </c>
      <c r="BB4467">
        <v>1.3866932373383394E-2</v>
      </c>
      <c r="BC4467">
        <v>2</v>
      </c>
      <c r="BD4467">
        <v>1600</v>
      </c>
      <c r="BE4467">
        <v>1.6</v>
      </c>
      <c r="BF4467">
        <v>1.846959850527008</v>
      </c>
      <c r="BG4467">
        <v>0.26230712150360835</v>
      </c>
      <c r="BH4467">
        <v>3297</v>
      </c>
      <c r="BI4467">
        <v>35.962005000000019</v>
      </c>
      <c r="BJ4467">
        <v>37.487777051433298</v>
      </c>
      <c r="BK4467">
        <v>5.324052326922363</v>
      </c>
      <c r="BL4467" t="s">
        <v>746</v>
      </c>
    </row>
    <row r="4468" spans="1:64">
      <c r="A4468" t="s">
        <v>5659</v>
      </c>
      <c r="B4468" t="s">
        <v>5660</v>
      </c>
      <c r="C4468" t="s">
        <v>747</v>
      </c>
      <c r="D4468" t="s">
        <v>942</v>
      </c>
      <c r="E4468">
        <v>2012</v>
      </c>
      <c r="F4468" s="23">
        <v>72.040000000000006</v>
      </c>
      <c r="G4468" s="23">
        <v>14.43</v>
      </c>
      <c r="H4468" s="22">
        <v>20249</v>
      </c>
      <c r="I4468" s="34">
        <v>166.50445199999999</v>
      </c>
      <c r="J4468" s="22">
        <v>0</v>
      </c>
      <c r="K4468" s="22" t="s">
        <v>782</v>
      </c>
      <c r="L4468" s="23">
        <v>0</v>
      </c>
      <c r="M4468" s="23">
        <v>0</v>
      </c>
      <c r="N4468" s="23">
        <v>0</v>
      </c>
      <c r="O4468" s="14">
        <v>0</v>
      </c>
      <c r="P4468" s="22">
        <v>0</v>
      </c>
      <c r="Q4468" s="22" t="s">
        <v>782</v>
      </c>
      <c r="R4468" s="23">
        <v>0</v>
      </c>
      <c r="S4468" s="23">
        <v>0</v>
      </c>
      <c r="T4468" s="23">
        <v>0</v>
      </c>
      <c r="U4468" s="14">
        <v>0</v>
      </c>
      <c r="V4468" s="22">
        <v>0</v>
      </c>
      <c r="W4468" s="22" t="s">
        <v>782</v>
      </c>
      <c r="X4468" s="23">
        <v>0</v>
      </c>
      <c r="Y4468" s="23">
        <v>0</v>
      </c>
      <c r="Z4468" s="23">
        <v>0</v>
      </c>
      <c r="AA4468" s="14">
        <v>0</v>
      </c>
      <c r="AB4468" s="22">
        <v>0</v>
      </c>
      <c r="AC4468" s="22" t="s">
        <v>782</v>
      </c>
      <c r="AD4468" s="23">
        <v>0</v>
      </c>
      <c r="AE4468" s="23">
        <v>0</v>
      </c>
      <c r="AF4468" s="23">
        <v>0</v>
      </c>
      <c r="AG4468" s="14">
        <v>0</v>
      </c>
      <c r="AH4468" s="22" t="s">
        <v>782</v>
      </c>
      <c r="AI4468" s="23" t="s">
        <v>782</v>
      </c>
      <c r="AJ4468" s="23" t="s">
        <v>782</v>
      </c>
      <c r="AK4468" s="23" t="s">
        <v>782</v>
      </c>
      <c r="AL4468" s="14" t="s">
        <v>782</v>
      </c>
      <c r="AM4468" s="22" t="s">
        <v>782</v>
      </c>
      <c r="AN4468" s="23" t="s">
        <v>782</v>
      </c>
      <c r="AO4468" s="23" t="s">
        <v>782</v>
      </c>
      <c r="AP4468" s="23" t="s">
        <v>782</v>
      </c>
      <c r="AQ4468" s="14" t="s">
        <v>782</v>
      </c>
      <c r="AR4468" s="22">
        <v>232</v>
      </c>
      <c r="AS4468" s="23">
        <v>2473.7310000000002</v>
      </c>
      <c r="AT4468" s="23">
        <v>2.4737310000000003</v>
      </c>
      <c r="AU4468" s="23">
        <v>2.0698879999999997</v>
      </c>
      <c r="AV4468" s="14">
        <v>1.2431427359071456</v>
      </c>
      <c r="AW4468" s="22">
        <v>0</v>
      </c>
      <c r="AX4468" s="22" t="s">
        <v>782</v>
      </c>
      <c r="AY4468" s="23">
        <v>0</v>
      </c>
      <c r="AZ4468" s="23">
        <v>0</v>
      </c>
      <c r="BA4468" s="23">
        <v>0</v>
      </c>
      <c r="BB4468" s="14">
        <v>0</v>
      </c>
      <c r="BC4468" s="22">
        <v>3</v>
      </c>
      <c r="BD4468" s="23">
        <v>7500</v>
      </c>
      <c r="BE4468" s="23">
        <v>7.5</v>
      </c>
      <c r="BF4468" s="23">
        <v>11.977499999999999</v>
      </c>
      <c r="BG4468" s="14">
        <v>7.1935013485405177</v>
      </c>
      <c r="BH4468" s="22">
        <v>235</v>
      </c>
      <c r="BI4468" s="23">
        <v>9.9737310000000008</v>
      </c>
      <c r="BJ4468" s="23">
        <v>14.047388</v>
      </c>
      <c r="BK4468" s="14">
        <v>8.4366440844476642</v>
      </c>
      <c r="BL4468" t="s">
        <v>747</v>
      </c>
    </row>
    <row r="4469" spans="1:64">
      <c r="A4469" t="s">
        <v>5661</v>
      </c>
      <c r="B4469" t="s">
        <v>5660</v>
      </c>
      <c r="C4469" t="s">
        <v>747</v>
      </c>
      <c r="D4469" t="s">
        <v>942</v>
      </c>
      <c r="E4469">
        <v>2015</v>
      </c>
      <c r="F4469" s="23">
        <v>72.040000000000006</v>
      </c>
      <c r="G4469" s="23">
        <v>14.53</v>
      </c>
      <c r="H4469" s="22">
        <v>20512</v>
      </c>
      <c r="I4469" s="34">
        <v>164.0181611418646</v>
      </c>
      <c r="J4469" s="13">
        <v>0</v>
      </c>
      <c r="K4469" s="13">
        <v>0</v>
      </c>
      <c r="L4469" s="19">
        <v>0</v>
      </c>
      <c r="M4469" s="35">
        <v>0</v>
      </c>
      <c r="N4469" s="19">
        <v>0</v>
      </c>
      <c r="O4469" s="17">
        <v>0</v>
      </c>
      <c r="P4469" s="36">
        <v>0</v>
      </c>
      <c r="Q4469" s="37">
        <v>0</v>
      </c>
      <c r="R4469" s="38">
        <v>0</v>
      </c>
      <c r="S4469" s="27">
        <v>0</v>
      </c>
      <c r="T4469" s="23">
        <v>0</v>
      </c>
      <c r="U4469" s="17">
        <v>0</v>
      </c>
      <c r="V4469" s="22">
        <v>0</v>
      </c>
      <c r="W4469" s="22">
        <v>0</v>
      </c>
      <c r="X4469" s="23">
        <v>0</v>
      </c>
      <c r="Y4469" s="27">
        <v>0</v>
      </c>
      <c r="Z4469" s="27">
        <v>0</v>
      </c>
      <c r="AA4469" s="14">
        <v>0</v>
      </c>
      <c r="AB4469" s="39">
        <v>1</v>
      </c>
      <c r="AC4469" s="22" t="s">
        <v>782</v>
      </c>
      <c r="AD4469" s="23">
        <v>0</v>
      </c>
      <c r="AE4469" s="23">
        <v>0</v>
      </c>
      <c r="AF4469" s="23">
        <v>0</v>
      </c>
      <c r="AG4469" s="14">
        <v>0</v>
      </c>
      <c r="AH4469" s="22" t="s">
        <v>782</v>
      </c>
      <c r="AI4469" s="23" t="s">
        <v>782</v>
      </c>
      <c r="AJ4469" s="23" t="s">
        <v>782</v>
      </c>
      <c r="AK4469" s="23" t="s">
        <v>782</v>
      </c>
      <c r="AL4469" s="14" t="s">
        <v>782</v>
      </c>
      <c r="AM4469" s="22" t="s">
        <v>782</v>
      </c>
      <c r="AN4469" s="23" t="s">
        <v>782</v>
      </c>
      <c r="AO4469" s="23" t="s">
        <v>782</v>
      </c>
      <c r="AP4469" s="23" t="s">
        <v>782</v>
      </c>
      <c r="AQ4469" s="14" t="s">
        <v>782</v>
      </c>
      <c r="AR4469" s="40">
        <v>303</v>
      </c>
      <c r="AS4469" s="41">
        <v>3253.0099999999975</v>
      </c>
      <c r="AT4469" s="23">
        <v>3.2530099999999975</v>
      </c>
      <c r="AU4469" s="23">
        <v>2.8892023804368092</v>
      </c>
      <c r="AV4469" s="14">
        <v>1.7615137008747739</v>
      </c>
      <c r="AW4469" s="22">
        <v>0</v>
      </c>
      <c r="AX4469" s="22" t="s">
        <v>782</v>
      </c>
      <c r="AY4469" s="23">
        <v>0</v>
      </c>
      <c r="AZ4469" s="23">
        <v>0</v>
      </c>
      <c r="BA4469" s="23">
        <v>0</v>
      </c>
      <c r="BB4469" s="14">
        <v>0</v>
      </c>
      <c r="BC4469" s="42">
        <v>3</v>
      </c>
      <c r="BD4469" s="43">
        <v>7500</v>
      </c>
      <c r="BE4469" s="44">
        <v>7.5</v>
      </c>
      <c r="BF4469" s="23">
        <v>13.499182052548461</v>
      </c>
      <c r="BG4469" s="14">
        <v>8.2302971564670724</v>
      </c>
      <c r="BH4469" s="22">
        <v>307</v>
      </c>
      <c r="BI4469" s="23">
        <v>10.753009999999998</v>
      </c>
      <c r="BJ4469" s="23">
        <v>16.388384432985269</v>
      </c>
      <c r="BK4469" s="14">
        <v>9.9918108573418465</v>
      </c>
      <c r="BL4469" t="s">
        <v>747</v>
      </c>
    </row>
    <row r="4470" spans="1:64">
      <c r="A4470" t="s">
        <v>5662</v>
      </c>
      <c r="B4470" t="s">
        <v>5660</v>
      </c>
      <c r="C4470" t="s">
        <v>747</v>
      </c>
      <c r="D4470" t="s">
        <v>942</v>
      </c>
      <c r="E4470">
        <v>2016</v>
      </c>
      <c r="F4470" s="23">
        <v>72.040000000000006</v>
      </c>
      <c r="G4470" s="23">
        <v>14.63</v>
      </c>
      <c r="H4470" s="22">
        <v>20389</v>
      </c>
      <c r="I4470" s="34">
        <v>174.40150063395876</v>
      </c>
      <c r="J4470" s="13">
        <v>0</v>
      </c>
      <c r="K4470" s="13">
        <v>0</v>
      </c>
      <c r="L4470" s="19">
        <v>0</v>
      </c>
      <c r="M4470" s="35">
        <v>0</v>
      </c>
      <c r="N4470" s="19">
        <v>0</v>
      </c>
      <c r="O4470" s="17">
        <v>0</v>
      </c>
      <c r="P4470" s="13">
        <v>0</v>
      </c>
      <c r="Q4470" s="13">
        <v>0</v>
      </c>
      <c r="R4470" s="19">
        <v>0</v>
      </c>
      <c r="S4470" s="27">
        <v>0</v>
      </c>
      <c r="T4470" s="19">
        <v>0</v>
      </c>
      <c r="U4470" s="17">
        <v>0</v>
      </c>
      <c r="V4470" s="13">
        <v>0</v>
      </c>
      <c r="W4470" s="13">
        <v>0</v>
      </c>
      <c r="X4470" s="19">
        <v>0</v>
      </c>
      <c r="Y4470" s="27">
        <v>0</v>
      </c>
      <c r="Z4470" s="19">
        <v>0</v>
      </c>
      <c r="AA4470" s="14">
        <v>0</v>
      </c>
      <c r="AB4470" s="13">
        <v>1</v>
      </c>
      <c r="AC4470" s="22" t="s">
        <v>782</v>
      </c>
      <c r="AD4470" s="19">
        <v>0</v>
      </c>
      <c r="AE4470" s="23">
        <v>0</v>
      </c>
      <c r="AF4470" s="19">
        <v>0</v>
      </c>
      <c r="AG4470" s="14">
        <v>0</v>
      </c>
      <c r="AH4470" s="22" t="s">
        <v>782</v>
      </c>
      <c r="AI4470" s="23" t="s">
        <v>782</v>
      </c>
      <c r="AJ4470" s="23" t="s">
        <v>782</v>
      </c>
      <c r="AK4470" s="23" t="s">
        <v>782</v>
      </c>
      <c r="AL4470" s="14" t="s">
        <v>782</v>
      </c>
      <c r="AM4470" s="22" t="s">
        <v>782</v>
      </c>
      <c r="AN4470" s="23" t="s">
        <v>782</v>
      </c>
      <c r="AO4470" s="23" t="s">
        <v>782</v>
      </c>
      <c r="AP4470" s="23" t="s">
        <v>782</v>
      </c>
      <c r="AQ4470" s="14" t="s">
        <v>782</v>
      </c>
      <c r="AR4470" s="13">
        <v>310</v>
      </c>
      <c r="AS4470" s="19">
        <v>3338.8300000000017</v>
      </c>
      <c r="AT4470" s="23">
        <v>3.338830000000002</v>
      </c>
      <c r="AU4470" s="19">
        <v>2.9648810400000021</v>
      </c>
      <c r="AV4470" s="14">
        <v>1.7000318398766645</v>
      </c>
      <c r="AW4470" s="13">
        <v>0</v>
      </c>
      <c r="AX4470" s="22" t="s">
        <v>782</v>
      </c>
      <c r="AY4470" s="19">
        <v>0</v>
      </c>
      <c r="AZ4470" s="23">
        <v>0</v>
      </c>
      <c r="BA4470" s="19">
        <v>0</v>
      </c>
      <c r="BB4470" s="14">
        <v>0</v>
      </c>
      <c r="BC4470" s="13">
        <v>3</v>
      </c>
      <c r="BD4470" s="19">
        <v>7500</v>
      </c>
      <c r="BE4470" s="44">
        <v>7.5</v>
      </c>
      <c r="BF4470" s="19">
        <v>13.499182052548461</v>
      </c>
      <c r="BG4470" s="14">
        <v>7.7402900797746659</v>
      </c>
      <c r="BH4470" s="22">
        <v>314</v>
      </c>
      <c r="BI4470" s="23">
        <v>10.838830000000002</v>
      </c>
      <c r="BJ4470" s="23">
        <v>16.464063092548464</v>
      </c>
      <c r="BK4470" s="14">
        <v>9.4403219196513302</v>
      </c>
      <c r="BL4470" t="s">
        <v>747</v>
      </c>
    </row>
    <row r="4471" spans="1:64">
      <c r="A4471" t="s">
        <v>5663</v>
      </c>
      <c r="B4471" t="s">
        <v>5660</v>
      </c>
      <c r="C4471" t="s">
        <v>747</v>
      </c>
      <c r="D4471" t="s">
        <v>942</v>
      </c>
      <c r="E4471">
        <v>2017</v>
      </c>
      <c r="F4471" s="23">
        <v>72.040000000000006</v>
      </c>
      <c r="G4471" s="23">
        <v>14.59</v>
      </c>
      <c r="H4471" s="22">
        <v>20244</v>
      </c>
      <c r="I4471" s="34">
        <v>159.01683183031125</v>
      </c>
      <c r="J4471" s="13">
        <v>0</v>
      </c>
      <c r="K4471" s="13">
        <v>0</v>
      </c>
      <c r="L4471" s="19">
        <v>0</v>
      </c>
      <c r="M4471" s="19">
        <v>0</v>
      </c>
      <c r="N4471" s="19">
        <v>0</v>
      </c>
      <c r="O4471" s="17">
        <v>0</v>
      </c>
      <c r="P4471" s="13">
        <v>0</v>
      </c>
      <c r="Q4471" s="13">
        <v>0</v>
      </c>
      <c r="R4471" s="19">
        <v>0</v>
      </c>
      <c r="S4471" s="19">
        <v>0</v>
      </c>
      <c r="T4471" s="19">
        <v>0</v>
      </c>
      <c r="U4471" s="17">
        <v>0</v>
      </c>
      <c r="V4471" s="13">
        <v>0</v>
      </c>
      <c r="W4471" s="13">
        <v>0</v>
      </c>
      <c r="X4471" s="19">
        <v>0</v>
      </c>
      <c r="Y4471" s="19">
        <v>0</v>
      </c>
      <c r="Z4471" s="19">
        <v>0</v>
      </c>
      <c r="AA4471" s="14">
        <v>0</v>
      </c>
      <c r="AB4471" s="13">
        <v>1</v>
      </c>
      <c r="AC4471" s="22" t="s">
        <v>782</v>
      </c>
      <c r="AD4471" s="19">
        <v>0</v>
      </c>
      <c r="AE4471" s="19">
        <v>0</v>
      </c>
      <c r="AF4471" s="19">
        <v>0.12431496</v>
      </c>
      <c r="AG4471" s="14">
        <v>7.8177233547614619E-2</v>
      </c>
      <c r="AH4471" s="22" t="s">
        <v>782</v>
      </c>
      <c r="AI4471" s="23" t="s">
        <v>782</v>
      </c>
      <c r="AJ4471" s="23" t="s">
        <v>782</v>
      </c>
      <c r="AK4471" s="23" t="s">
        <v>782</v>
      </c>
      <c r="AL4471" s="14" t="s">
        <v>782</v>
      </c>
      <c r="AM4471" s="22" t="s">
        <v>782</v>
      </c>
      <c r="AN4471" s="23" t="s">
        <v>782</v>
      </c>
      <c r="AO4471" s="23" t="s">
        <v>782</v>
      </c>
      <c r="AP4471" s="23" t="s">
        <v>782</v>
      </c>
      <c r="AQ4471" s="14" t="s">
        <v>782</v>
      </c>
      <c r="AR4471" s="13">
        <v>324</v>
      </c>
      <c r="AS4471" s="19">
        <v>3528.5200000000018</v>
      </c>
      <c r="AT4471" s="19">
        <v>3.5285199999999963</v>
      </c>
      <c r="AU4471" s="19">
        <v>3.1333257600000031</v>
      </c>
      <c r="AV4471" s="14">
        <v>1.9704365405440929</v>
      </c>
      <c r="AW4471" s="13">
        <v>0</v>
      </c>
      <c r="AX4471" s="22" t="s">
        <v>782</v>
      </c>
      <c r="AY4471" s="19">
        <v>0</v>
      </c>
      <c r="AZ4471" s="19">
        <v>0</v>
      </c>
      <c r="BA4471" s="19">
        <v>0</v>
      </c>
      <c r="BB4471" s="14">
        <v>0</v>
      </c>
      <c r="BC4471" s="13">
        <v>3</v>
      </c>
      <c r="BD4471" s="19">
        <v>7500</v>
      </c>
      <c r="BE4471" s="19">
        <v>7.5</v>
      </c>
      <c r="BF4471" s="19">
        <v>13.499182052548461</v>
      </c>
      <c r="BG4471" s="14">
        <v>8.4891529388244873</v>
      </c>
      <c r="BH4471" s="22">
        <v>328</v>
      </c>
      <c r="BI4471" s="23">
        <v>11.028519999999997</v>
      </c>
      <c r="BJ4471" s="23">
        <v>16.756822772548464</v>
      </c>
      <c r="BK4471" s="14">
        <v>10.537766712916195</v>
      </c>
      <c r="BL4471" t="s">
        <v>747</v>
      </c>
    </row>
    <row r="4472" spans="1:64">
      <c r="A4472" t="s">
        <v>5664</v>
      </c>
      <c r="B4472" t="s">
        <v>5660</v>
      </c>
      <c r="C4472" t="s">
        <v>747</v>
      </c>
      <c r="D4472" t="s">
        <v>942</v>
      </c>
      <c r="E4472">
        <v>2018</v>
      </c>
      <c r="F4472" s="23">
        <v>72.040000000000006</v>
      </c>
      <c r="G4472" s="23">
        <v>14.57</v>
      </c>
      <c r="H4472" s="22">
        <v>20088</v>
      </c>
      <c r="I4472" s="34">
        <v>159.02813366626222</v>
      </c>
      <c r="J4472" s="13">
        <v>0</v>
      </c>
      <c r="K4472" s="13">
        <v>0</v>
      </c>
      <c r="L4472" s="19">
        <v>0</v>
      </c>
      <c r="M4472" s="19">
        <v>0</v>
      </c>
      <c r="N4472" s="19">
        <v>0</v>
      </c>
      <c r="O4472" s="17">
        <v>0</v>
      </c>
      <c r="P4472" s="13">
        <v>0</v>
      </c>
      <c r="Q4472" s="13">
        <v>0</v>
      </c>
      <c r="R4472" s="19">
        <v>0</v>
      </c>
      <c r="S4472" s="19">
        <v>0</v>
      </c>
      <c r="T4472" s="19">
        <v>0</v>
      </c>
      <c r="U4472" s="17">
        <v>0</v>
      </c>
      <c r="V4472" s="13">
        <v>0</v>
      </c>
      <c r="W4472" s="13">
        <v>0</v>
      </c>
      <c r="X4472" s="19">
        <v>0</v>
      </c>
      <c r="Y4472" s="19">
        <v>0</v>
      </c>
      <c r="Z4472" s="19">
        <v>0</v>
      </c>
      <c r="AA4472" s="14">
        <v>0</v>
      </c>
      <c r="AB4472" s="13">
        <v>1</v>
      </c>
      <c r="AC4472" s="22" t="s">
        <v>782</v>
      </c>
      <c r="AD4472" s="19">
        <v>0</v>
      </c>
      <c r="AE4472" s="19">
        <v>0</v>
      </c>
      <c r="AF4472" s="19">
        <v>0</v>
      </c>
      <c r="AG4472" s="14">
        <v>0</v>
      </c>
      <c r="AH4472" s="22" t="s">
        <v>782</v>
      </c>
      <c r="AI4472" s="23" t="s">
        <v>782</v>
      </c>
      <c r="AJ4472" s="23" t="s">
        <v>782</v>
      </c>
      <c r="AK4472" s="23" t="s">
        <v>782</v>
      </c>
      <c r="AL4472" s="14" t="s">
        <v>782</v>
      </c>
      <c r="AM4472" s="22" t="s">
        <v>782</v>
      </c>
      <c r="AN4472" s="23" t="s">
        <v>782</v>
      </c>
      <c r="AO4472" s="23" t="s">
        <v>782</v>
      </c>
      <c r="AP4472" s="23" t="s">
        <v>782</v>
      </c>
      <c r="AQ4472" s="14" t="s">
        <v>782</v>
      </c>
      <c r="AR4472" s="13">
        <v>338</v>
      </c>
      <c r="AS4472" s="19">
        <v>3657.3050000000021</v>
      </c>
      <c r="AT4472" s="19">
        <v>3.6573049999999956</v>
      </c>
      <c r="AU4472" s="19">
        <v>3.2476868400000036</v>
      </c>
      <c r="AV4472" s="14">
        <v>2.0422089885149668</v>
      </c>
      <c r="AW4472" s="13">
        <v>0</v>
      </c>
      <c r="AX4472" s="22" t="s">
        <v>782</v>
      </c>
      <c r="AY4472" s="19">
        <v>0</v>
      </c>
      <c r="AZ4472" s="19">
        <v>0</v>
      </c>
      <c r="BA4472" s="19">
        <v>0</v>
      </c>
      <c r="BB4472" s="14">
        <v>0</v>
      </c>
      <c r="BC4472" s="13">
        <v>3</v>
      </c>
      <c r="BD4472" s="19">
        <v>7500</v>
      </c>
      <c r="BE4472" s="19">
        <v>7.5</v>
      </c>
      <c r="BF4472" s="19">
        <v>13.039875701460796</v>
      </c>
      <c r="BG4472" s="14">
        <v>8.1997288157995918</v>
      </c>
      <c r="BH4472" s="22">
        <v>342</v>
      </c>
      <c r="BI4472" s="23">
        <v>11.157304999999996</v>
      </c>
      <c r="BJ4472" s="23">
        <v>16.287562541460801</v>
      </c>
      <c r="BK4472" s="14">
        <v>10.241937804314558</v>
      </c>
      <c r="BL4472" t="s">
        <v>747</v>
      </c>
    </row>
    <row r="4473" spans="1:64">
      <c r="A4473" t="s">
        <v>5665</v>
      </c>
      <c r="B4473" t="s">
        <v>5660</v>
      </c>
      <c r="C4473" t="s">
        <v>747</v>
      </c>
      <c r="D4473" t="s">
        <v>942</v>
      </c>
      <c r="E4473">
        <v>2019</v>
      </c>
      <c r="F4473" s="23">
        <v>72.040000000000006</v>
      </c>
      <c r="G4473" s="23">
        <v>14.89</v>
      </c>
      <c r="H4473" s="22">
        <v>20086</v>
      </c>
      <c r="I4473" s="34">
        <v>161.08351185778389</v>
      </c>
      <c r="J4473" s="22">
        <v>0</v>
      </c>
      <c r="K4473" s="22">
        <v>0</v>
      </c>
      <c r="L4473" s="23">
        <v>0</v>
      </c>
      <c r="M4473" s="23">
        <v>0</v>
      </c>
      <c r="N4473" s="23">
        <v>0</v>
      </c>
      <c r="O4473" s="14">
        <v>0</v>
      </c>
      <c r="P4473" s="22">
        <v>0</v>
      </c>
      <c r="Q4473" s="22">
        <v>0</v>
      </c>
      <c r="R4473" s="23">
        <v>0</v>
      </c>
      <c r="S4473" s="23">
        <v>0</v>
      </c>
      <c r="T4473" s="23">
        <v>0</v>
      </c>
      <c r="U4473" s="14">
        <v>0</v>
      </c>
      <c r="V4473" s="22">
        <v>0</v>
      </c>
      <c r="W4473" s="22">
        <v>0</v>
      </c>
      <c r="X4473" s="23">
        <v>0</v>
      </c>
      <c r="Y4473" s="23">
        <v>0</v>
      </c>
      <c r="Z4473" s="23">
        <v>0</v>
      </c>
      <c r="AA4473" s="14">
        <v>0</v>
      </c>
      <c r="AB4473" s="22">
        <v>1</v>
      </c>
      <c r="AC4473" s="22">
        <v>1</v>
      </c>
      <c r="AD4473" s="23" t="s">
        <v>984</v>
      </c>
      <c r="AE4473" s="23" t="s">
        <v>984</v>
      </c>
      <c r="AF4473" s="23">
        <v>0</v>
      </c>
      <c r="AG4473" s="14">
        <v>0</v>
      </c>
      <c r="AH4473" s="22">
        <v>0</v>
      </c>
      <c r="AI4473" s="23">
        <v>0</v>
      </c>
      <c r="AJ4473" s="23">
        <v>0</v>
      </c>
      <c r="AK4473" s="23">
        <v>0</v>
      </c>
      <c r="AL4473" s="14">
        <v>0</v>
      </c>
      <c r="AM4473" s="22">
        <v>361</v>
      </c>
      <c r="AN4473" s="23">
        <v>3914.715000000002</v>
      </c>
      <c r="AO4473" s="23">
        <v>3.9147149999999962</v>
      </c>
      <c r="AP4473" s="23">
        <v>3.4762669200000036</v>
      </c>
      <c r="AQ4473" s="14">
        <v>2.1580526025960385</v>
      </c>
      <c r="AR4473" s="22">
        <v>361</v>
      </c>
      <c r="AS4473" s="23">
        <v>3914.715000000002</v>
      </c>
      <c r="AT4473" s="23">
        <v>3.9147149999999962</v>
      </c>
      <c r="AU4473" s="23">
        <v>3.4762669200000036</v>
      </c>
      <c r="AV4473" s="14">
        <v>2.1580526025960385</v>
      </c>
      <c r="AW4473" s="22">
        <v>0</v>
      </c>
      <c r="AX4473" s="22" t="s">
        <v>782</v>
      </c>
      <c r="AY4473" s="23">
        <v>0</v>
      </c>
      <c r="AZ4473" s="23">
        <v>0</v>
      </c>
      <c r="BA4473" s="23">
        <v>0</v>
      </c>
      <c r="BB4473" s="14">
        <v>0</v>
      </c>
      <c r="BC4473" s="22">
        <v>3</v>
      </c>
      <c r="BD4473" s="23">
        <v>7500</v>
      </c>
      <c r="BE4473" s="23">
        <v>7.5</v>
      </c>
      <c r="BF4473" s="23">
        <v>13.0398754686837</v>
      </c>
      <c r="BG4473" s="14">
        <v>8.0951025454400565</v>
      </c>
      <c r="BH4473" s="22">
        <v>365</v>
      </c>
      <c r="BI4473" s="23">
        <v>11.414714999999996</v>
      </c>
      <c r="BJ4473" s="23">
        <v>16.516142388683704</v>
      </c>
      <c r="BK4473" s="14">
        <v>10.253155148036095</v>
      </c>
      <c r="BL4473" t="s">
        <v>747</v>
      </c>
    </row>
    <row r="4474" spans="1:64">
      <c r="A4474" t="s">
        <v>5666</v>
      </c>
      <c r="B4474" t="s">
        <v>5660</v>
      </c>
      <c r="C4474" t="s">
        <v>747</v>
      </c>
      <c r="D4474" t="s">
        <v>942</v>
      </c>
      <c r="E4474">
        <v>2020</v>
      </c>
      <c r="F4474" s="23">
        <v>72.040000000000006</v>
      </c>
      <c r="G4474" s="23">
        <v>14.84</v>
      </c>
      <c r="H4474" s="22">
        <v>19975</v>
      </c>
      <c r="I4474" s="34">
        <v>161.73744951967774</v>
      </c>
      <c r="J4474" s="22">
        <v>0</v>
      </c>
      <c r="K4474" s="22">
        <v>0</v>
      </c>
      <c r="L4474" s="23">
        <v>0</v>
      </c>
      <c r="M4474" s="23">
        <v>0</v>
      </c>
      <c r="N4474" s="23">
        <v>0</v>
      </c>
      <c r="O4474" s="14">
        <v>0</v>
      </c>
      <c r="P4474" s="22">
        <v>0</v>
      </c>
      <c r="Q4474" s="22">
        <v>0</v>
      </c>
      <c r="R4474" s="23">
        <v>0</v>
      </c>
      <c r="S4474" s="23">
        <v>0</v>
      </c>
      <c r="T4474" s="23">
        <v>0</v>
      </c>
      <c r="U4474" s="14">
        <v>0</v>
      </c>
      <c r="V4474" s="22">
        <v>0</v>
      </c>
      <c r="W4474" s="22">
        <v>0</v>
      </c>
      <c r="X4474" s="23">
        <v>0</v>
      </c>
      <c r="Y4474" s="23">
        <v>0</v>
      </c>
      <c r="Z4474" s="23">
        <v>0</v>
      </c>
      <c r="AA4474" s="14">
        <v>0</v>
      </c>
      <c r="AB4474" s="22">
        <v>1</v>
      </c>
      <c r="AC4474" s="22">
        <v>1</v>
      </c>
      <c r="AD4474" s="23">
        <v>177.08400214592274</v>
      </c>
      <c r="AE4474" s="23">
        <v>0.17708400214592274</v>
      </c>
      <c r="AF4474" s="23">
        <v>0.247563435</v>
      </c>
      <c r="AG4474" s="14">
        <v>0.15306500487994912</v>
      </c>
      <c r="AH4474" s="22">
        <v>0</v>
      </c>
      <c r="AI4474" s="23">
        <v>0</v>
      </c>
      <c r="AJ4474" s="23">
        <v>0</v>
      </c>
      <c r="AK4474" s="23">
        <v>0</v>
      </c>
      <c r="AL4474" s="14">
        <v>0</v>
      </c>
      <c r="AM4474" s="22">
        <v>411</v>
      </c>
      <c r="AN4474" s="23">
        <v>4445.8100000000013</v>
      </c>
      <c r="AO4474" s="23">
        <v>4.4458099999999989</v>
      </c>
      <c r="AP4474" s="23">
        <v>3.947879280000004</v>
      </c>
      <c r="AQ4474" s="14">
        <v>2.4409184710926746</v>
      </c>
      <c r="AR4474" s="22">
        <v>411</v>
      </c>
      <c r="AS4474" s="23">
        <v>4445.8100000000013</v>
      </c>
      <c r="AT4474" s="23">
        <v>4.4458099999999989</v>
      </c>
      <c r="AU4474" s="23">
        <v>3.947879280000004</v>
      </c>
      <c r="AV4474" s="14">
        <v>2.4409184710926746</v>
      </c>
      <c r="AW4474" s="22">
        <v>0</v>
      </c>
      <c r="AX4474" s="22">
        <v>0</v>
      </c>
      <c r="AY4474" s="23">
        <v>0</v>
      </c>
      <c r="AZ4474" s="23">
        <v>0</v>
      </c>
      <c r="BA4474" s="23">
        <v>0</v>
      </c>
      <c r="BB4474" s="14">
        <v>0</v>
      </c>
      <c r="BC4474" s="22">
        <v>3</v>
      </c>
      <c r="BD4474" s="23">
        <v>7500</v>
      </c>
      <c r="BE4474" s="23">
        <v>7.5</v>
      </c>
      <c r="BF4474" s="23">
        <v>13.0398754686837</v>
      </c>
      <c r="BG4474" s="14">
        <v>8.0623723864875263</v>
      </c>
      <c r="BH4474" s="22">
        <v>415</v>
      </c>
      <c r="BI4474" s="23">
        <v>12.122894002145921</v>
      </c>
      <c r="BJ4474" s="23">
        <v>17.235318183683706</v>
      </c>
      <c r="BK4474" s="14">
        <v>10.656355862460149</v>
      </c>
      <c r="BL4474" t="s">
        <v>747</v>
      </c>
    </row>
    <row r="4475" spans="1:64">
      <c r="A4475" t="s">
        <v>5667</v>
      </c>
      <c r="B4475" t="s">
        <v>5660</v>
      </c>
      <c r="C4475" t="s">
        <v>747</v>
      </c>
      <c r="D4475" t="s">
        <v>942</v>
      </c>
      <c r="E4475">
        <v>2021</v>
      </c>
      <c r="F4475" s="23">
        <v>72.040000000000006</v>
      </c>
      <c r="G4475" s="23">
        <v>14.61</v>
      </c>
      <c r="H4475" s="22">
        <v>19762</v>
      </c>
      <c r="I4475" s="34">
        <v>149.77000000000001</v>
      </c>
      <c r="J4475" s="22">
        <v>0</v>
      </c>
      <c r="K4475" s="22">
        <v>0</v>
      </c>
      <c r="L4475" s="23">
        <v>0</v>
      </c>
      <c r="M4475" s="23">
        <v>0</v>
      </c>
      <c r="N4475" s="23">
        <v>0</v>
      </c>
      <c r="O4475" s="14">
        <v>0</v>
      </c>
      <c r="P4475" s="22">
        <v>0</v>
      </c>
      <c r="Q4475" s="22">
        <v>0</v>
      </c>
      <c r="R4475" s="23">
        <v>0</v>
      </c>
      <c r="S4475" s="23">
        <v>0</v>
      </c>
      <c r="T4475" s="23">
        <v>0</v>
      </c>
      <c r="U4475" s="14">
        <v>0</v>
      </c>
      <c r="V4475" s="22">
        <v>0</v>
      </c>
      <c r="W4475" s="22">
        <v>0</v>
      </c>
      <c r="X4475" s="23">
        <v>0</v>
      </c>
      <c r="Y4475" s="23">
        <v>0</v>
      </c>
      <c r="Z4475" s="23">
        <v>0</v>
      </c>
      <c r="AA4475" s="14">
        <v>0</v>
      </c>
      <c r="AB4475" s="22">
        <v>0</v>
      </c>
      <c r="AC4475" s="22">
        <v>0</v>
      </c>
      <c r="AD4475" s="23">
        <v>0</v>
      </c>
      <c r="AE4475" s="23">
        <v>0</v>
      </c>
      <c r="AF4475" s="23">
        <v>0</v>
      </c>
      <c r="AG4475" s="14">
        <v>0</v>
      </c>
      <c r="AH4475" s="22">
        <v>0</v>
      </c>
      <c r="AI4475" s="23">
        <v>0</v>
      </c>
      <c r="AJ4475" s="23">
        <v>0</v>
      </c>
      <c r="AK4475" s="23">
        <v>0</v>
      </c>
      <c r="AL4475" s="14">
        <v>0</v>
      </c>
      <c r="AM4475" s="22">
        <v>495</v>
      </c>
      <c r="AN4475" s="23">
        <v>5332.52</v>
      </c>
      <c r="AO4475" s="23">
        <v>5.3325199999999997</v>
      </c>
      <c r="AP4475" s="23">
        <v>4.7716610770000001</v>
      </c>
      <c r="AQ4475" s="14">
        <v>3.19</v>
      </c>
      <c r="AR4475" s="22">
        <v>495</v>
      </c>
      <c r="AS4475" s="23">
        <v>5332.52</v>
      </c>
      <c r="AT4475" s="23">
        <v>5.3325199999999997</v>
      </c>
      <c r="AU4475" s="23">
        <v>4.7716610770000001</v>
      </c>
      <c r="AV4475" s="14">
        <v>3.19</v>
      </c>
      <c r="AW4475" s="22">
        <v>0</v>
      </c>
      <c r="AX4475" s="22">
        <v>0</v>
      </c>
      <c r="AY4475" s="23">
        <v>0</v>
      </c>
      <c r="AZ4475" s="23">
        <v>0</v>
      </c>
      <c r="BA4475" s="23">
        <v>0</v>
      </c>
      <c r="BB4475" s="14">
        <v>0</v>
      </c>
      <c r="BC4475" s="22">
        <v>3</v>
      </c>
      <c r="BD4475" s="23">
        <v>7500</v>
      </c>
      <c r="BE4475" s="23">
        <v>7.5</v>
      </c>
      <c r="BF4475" s="23">
        <v>11.37077141</v>
      </c>
      <c r="BG4475" s="14">
        <v>7.59</v>
      </c>
      <c r="BH4475" s="22">
        <v>498</v>
      </c>
      <c r="BI4475" s="23">
        <v>12.83</v>
      </c>
      <c r="BJ4475" s="23">
        <v>16.14</v>
      </c>
      <c r="BK4475" s="14">
        <v>10.78</v>
      </c>
      <c r="BL4475" t="s">
        <v>747</v>
      </c>
    </row>
    <row r="4476" spans="1:64">
      <c r="A4476" t="s">
        <v>5668</v>
      </c>
      <c r="B4476" t="s">
        <v>5660</v>
      </c>
      <c r="C4476" t="s">
        <v>747</v>
      </c>
      <c r="D4476" s="111" t="s">
        <v>942</v>
      </c>
      <c r="E4476" s="110">
        <v>2022</v>
      </c>
      <c r="F4476" s="23"/>
      <c r="G4476" s="23"/>
      <c r="H4476" s="22">
        <v>19793</v>
      </c>
      <c r="I4476" s="34">
        <v>143.45052302057056</v>
      </c>
      <c r="J4476" s="22">
        <v>0</v>
      </c>
      <c r="K4476" s="22">
        <v>0</v>
      </c>
      <c r="L4476" s="23">
        <v>0</v>
      </c>
      <c r="M4476" s="23">
        <v>0</v>
      </c>
      <c r="N4476" s="23">
        <v>0</v>
      </c>
      <c r="O4476" s="14">
        <v>0</v>
      </c>
      <c r="P4476" s="22">
        <v>0</v>
      </c>
      <c r="Q4476" s="22">
        <v>0</v>
      </c>
      <c r="R4476" s="23">
        <v>0</v>
      </c>
      <c r="S4476" s="23">
        <v>0</v>
      </c>
      <c r="T4476" s="23">
        <v>0</v>
      </c>
      <c r="U4476" s="14">
        <v>0</v>
      </c>
      <c r="V4476" s="22">
        <v>0</v>
      </c>
      <c r="W4476" s="22">
        <v>0</v>
      </c>
      <c r="X4476" s="23">
        <v>0</v>
      </c>
      <c r="Y4476" s="23">
        <v>0</v>
      </c>
      <c r="Z4476" s="23">
        <v>0</v>
      </c>
      <c r="AA4476" s="14">
        <v>0</v>
      </c>
      <c r="AB4476" s="22">
        <v>0</v>
      </c>
      <c r="AC4476" s="22">
        <v>0</v>
      </c>
      <c r="AD4476" s="23">
        <v>0</v>
      </c>
      <c r="AE4476" s="23">
        <v>0</v>
      </c>
      <c r="AF4476" s="23">
        <v>0</v>
      </c>
      <c r="AG4476" s="14">
        <v>0</v>
      </c>
      <c r="AH4476" s="22">
        <v>0</v>
      </c>
      <c r="AI4476" s="23">
        <v>0</v>
      </c>
      <c r="AJ4476" s="23">
        <v>0</v>
      </c>
      <c r="AK4476" s="23">
        <v>0</v>
      </c>
      <c r="AL4476" s="14">
        <v>0</v>
      </c>
      <c r="AM4476" s="22">
        <v>661</v>
      </c>
      <c r="AN4476" s="23">
        <v>7419.5750000000025</v>
      </c>
      <c r="AO4476" s="23">
        <v>7.4195750000000134</v>
      </c>
      <c r="AP4476" s="23">
        <v>7.6003449187349084</v>
      </c>
      <c r="AQ4476" s="14">
        <v>5.2982343728680812</v>
      </c>
      <c r="AR4476" s="22">
        <v>661</v>
      </c>
      <c r="AS4476" s="23">
        <v>7419.5749999999998</v>
      </c>
      <c r="AT4476" s="23">
        <v>7.4195750000000098</v>
      </c>
      <c r="AU4476" s="23">
        <v>7.6003449187349101</v>
      </c>
      <c r="AV4476" s="14">
        <v>5.2982343728680821</v>
      </c>
      <c r="AW4476" s="22">
        <v>0</v>
      </c>
      <c r="AX4476" s="22">
        <v>0</v>
      </c>
      <c r="AY4476" s="23">
        <v>0</v>
      </c>
      <c r="AZ4476" s="23">
        <v>0</v>
      </c>
      <c r="BA4476" s="23">
        <v>0</v>
      </c>
      <c r="BB4476" s="14">
        <v>0</v>
      </c>
      <c r="BC4476" s="22">
        <v>3</v>
      </c>
      <c r="BD4476" s="23">
        <v>7500</v>
      </c>
      <c r="BE4476" s="23">
        <v>7.5</v>
      </c>
      <c r="BF4476" s="23">
        <v>12.700838706497919</v>
      </c>
      <c r="BG4476" s="14">
        <v>8.8538113623166375</v>
      </c>
      <c r="BH4476" s="22">
        <v>664</v>
      </c>
      <c r="BI4476" s="23">
        <v>14.919575000000009</v>
      </c>
      <c r="BJ4476" s="23">
        <v>20.301183625232831</v>
      </c>
      <c r="BK4476" s="14">
        <v>14.15204573518472</v>
      </c>
      <c r="BL4476" t="s">
        <v>747</v>
      </c>
    </row>
    <row r="4477" spans="1:64">
      <c r="A4477" t="s">
        <v>5669</v>
      </c>
      <c r="B4477" t="s">
        <v>5660</v>
      </c>
      <c r="C4477" t="s">
        <v>747</v>
      </c>
      <c r="D4477" t="s">
        <v>942</v>
      </c>
      <c r="E4477">
        <v>2023</v>
      </c>
      <c r="F4477">
        <v>72.040000000000006</v>
      </c>
      <c r="G4477">
        <v>14.67</v>
      </c>
      <c r="H4477">
        <v>20182</v>
      </c>
      <c r="I4477">
        <v>143.45052302057056</v>
      </c>
      <c r="J4477">
        <v>0</v>
      </c>
      <c r="K4477">
        <v>0</v>
      </c>
      <c r="L4477">
        <v>0</v>
      </c>
      <c r="M4477">
        <v>0</v>
      </c>
      <c r="N4477">
        <v>0</v>
      </c>
      <c r="O4477">
        <v>0</v>
      </c>
      <c r="P4477">
        <v>0</v>
      </c>
      <c r="Q4477">
        <v>0</v>
      </c>
      <c r="R4477">
        <v>0</v>
      </c>
      <c r="S4477">
        <v>0</v>
      </c>
      <c r="T4477">
        <v>0</v>
      </c>
      <c r="U4477">
        <v>0</v>
      </c>
      <c r="V4477">
        <v>0</v>
      </c>
      <c r="W4477">
        <v>0</v>
      </c>
      <c r="X4477">
        <v>0</v>
      </c>
      <c r="Y4477">
        <v>0</v>
      </c>
      <c r="Z4477">
        <v>0</v>
      </c>
      <c r="AA4477">
        <v>0</v>
      </c>
      <c r="AG4477">
        <v>0</v>
      </c>
      <c r="AH4477">
        <v>1</v>
      </c>
      <c r="AI4477">
        <v>15</v>
      </c>
      <c r="AJ4477">
        <v>1.4999999999999999E-2</v>
      </c>
      <c r="AK4477">
        <v>1.4069999999999999E-2</v>
      </c>
      <c r="AL4477">
        <v>1.0593999999999999E-2</v>
      </c>
      <c r="AM4477">
        <v>924</v>
      </c>
      <c r="AN4477">
        <v>11337.52</v>
      </c>
      <c r="AO4477">
        <v>11.33752</v>
      </c>
      <c r="AP4477">
        <v>10.634449</v>
      </c>
      <c r="AQ4477">
        <v>7.4133218729882486</v>
      </c>
      <c r="AR4477">
        <v>1056</v>
      </c>
      <c r="AS4477">
        <v>11448.045</v>
      </c>
      <c r="AT4477">
        <v>11.448045</v>
      </c>
      <c r="AU4477">
        <v>10.738120082757501</v>
      </c>
      <c r="AV4477">
        <v>7.4855914475945635</v>
      </c>
      <c r="AW4477">
        <v>0</v>
      </c>
      <c r="AX4477">
        <v>0</v>
      </c>
      <c r="AY4477">
        <v>0</v>
      </c>
      <c r="AZ4477">
        <v>0</v>
      </c>
      <c r="BA4477">
        <v>0</v>
      </c>
      <c r="BB4477">
        <v>0</v>
      </c>
      <c r="BC4477">
        <v>3</v>
      </c>
      <c r="BD4477">
        <v>7500</v>
      </c>
      <c r="BE4477">
        <v>7.5</v>
      </c>
      <c r="BF4477">
        <v>15.165374999999999</v>
      </c>
      <c r="BG4477">
        <v>10.57185061488086</v>
      </c>
      <c r="BH4477">
        <v>1059</v>
      </c>
      <c r="BI4477">
        <v>18.948045</v>
      </c>
      <c r="BJ4477">
        <v>25.903495082757502</v>
      </c>
      <c r="BK4477">
        <v>18.057442062475427</v>
      </c>
      <c r="BL4477" t="s">
        <v>747</v>
      </c>
    </row>
    <row r="4478" spans="1:64">
      <c r="A4478" t="s">
        <v>5670</v>
      </c>
      <c r="B4478" t="s">
        <v>5660</v>
      </c>
      <c r="C4478" t="s">
        <v>747</v>
      </c>
      <c r="D4478" t="s">
        <v>942</v>
      </c>
      <c r="E4478">
        <v>2024</v>
      </c>
      <c r="F4478">
        <v>72.040000000000006</v>
      </c>
      <c r="G4478">
        <v>14.65</v>
      </c>
      <c r="H4478">
        <v>20039</v>
      </c>
      <c r="I4478">
        <v>137.40938978986151</v>
      </c>
      <c r="J4478">
        <v>0</v>
      </c>
      <c r="K4478">
        <v>0</v>
      </c>
      <c r="L4478">
        <v>0</v>
      </c>
      <c r="M4478">
        <v>0</v>
      </c>
      <c r="N4478">
        <v>0</v>
      </c>
      <c r="O4478">
        <v>0</v>
      </c>
      <c r="P4478">
        <v>0</v>
      </c>
      <c r="Q4478">
        <v>0</v>
      </c>
      <c r="R4478">
        <v>0</v>
      </c>
      <c r="S4478">
        <v>0</v>
      </c>
      <c r="T4478">
        <v>0</v>
      </c>
      <c r="U4478">
        <v>0</v>
      </c>
      <c r="V4478">
        <v>0</v>
      </c>
      <c r="W4478">
        <v>0</v>
      </c>
      <c r="X4478">
        <v>0</v>
      </c>
      <c r="Y4478">
        <v>0</v>
      </c>
      <c r="Z4478">
        <v>0</v>
      </c>
      <c r="AA4478">
        <v>0</v>
      </c>
      <c r="AB4478">
        <v>0</v>
      </c>
      <c r="AC4478">
        <v>0</v>
      </c>
      <c r="AD4478">
        <v>0</v>
      </c>
      <c r="AE4478">
        <v>0</v>
      </c>
      <c r="AF4478">
        <v>0</v>
      </c>
      <c r="AG4478">
        <v>0</v>
      </c>
      <c r="AH4478">
        <v>3</v>
      </c>
      <c r="AI4478">
        <v>26.04</v>
      </c>
      <c r="AJ4478">
        <v>2.6039999999999997E-2</v>
      </c>
      <c r="AK4478">
        <v>2.3486616818441282E-2</v>
      </c>
      <c r="AL4478">
        <v>1.7092439500938819E-2</v>
      </c>
      <c r="AM4478">
        <v>1131</v>
      </c>
      <c r="AN4478">
        <v>16320.364999999996</v>
      </c>
      <c r="AO4478">
        <v>16.320364999999988</v>
      </c>
      <c r="AP4478">
        <v>14.720052192476988</v>
      </c>
      <c r="AQ4478">
        <v>10.712551896917804</v>
      </c>
      <c r="AR4478">
        <v>1416</v>
      </c>
      <c r="AS4478">
        <v>16586.565999999944</v>
      </c>
      <c r="AT4478">
        <v>16.586566000000019</v>
      </c>
      <c r="AU4478">
        <v>14.960150536704528</v>
      </c>
      <c r="AV4478">
        <v>10.8872840200971</v>
      </c>
      <c r="AW4478">
        <v>0</v>
      </c>
      <c r="AX4478">
        <v>0</v>
      </c>
      <c r="AY4478">
        <v>0</v>
      </c>
      <c r="AZ4478">
        <v>0</v>
      </c>
      <c r="BA4478">
        <v>0</v>
      </c>
      <c r="BB4478">
        <v>0</v>
      </c>
      <c r="BC4478">
        <v>3</v>
      </c>
      <c r="BD4478">
        <v>7500</v>
      </c>
      <c r="BE4478">
        <v>7.5</v>
      </c>
      <c r="BF4478">
        <v>13.300672978057374</v>
      </c>
      <c r="BG4478">
        <v>9.6795954034858376</v>
      </c>
      <c r="BH4478">
        <v>1419</v>
      </c>
      <c r="BI4478">
        <v>24.086566000000019</v>
      </c>
      <c r="BJ4478">
        <v>28.260823514761903</v>
      </c>
      <c r="BK4478">
        <v>20.56687942358294</v>
      </c>
      <c r="BL4478" t="s">
        <v>747</v>
      </c>
    </row>
    <row r="4479" spans="1:64">
      <c r="A4479" t="s">
        <v>5671</v>
      </c>
      <c r="B4479" t="s">
        <v>5672</v>
      </c>
      <c r="C4479" t="s">
        <v>748</v>
      </c>
      <c r="D4479" t="s">
        <v>929</v>
      </c>
      <c r="E4479">
        <v>2012</v>
      </c>
      <c r="F4479" s="23">
        <v>1328.63</v>
      </c>
      <c r="G4479" s="23">
        <v>202.06</v>
      </c>
      <c r="H4479" s="22">
        <v>296029</v>
      </c>
      <c r="I4479" s="34">
        <v>2461.1693029999997</v>
      </c>
      <c r="J4479" s="22">
        <v>66</v>
      </c>
      <c r="K4479" s="22" t="s">
        <v>782</v>
      </c>
      <c r="L4479" s="23">
        <v>22189</v>
      </c>
      <c r="M4479" s="23">
        <v>22.189</v>
      </c>
      <c r="N4479" s="23">
        <v>147.00067799999997</v>
      </c>
      <c r="O4479" s="14">
        <v>5.9727982882289332</v>
      </c>
      <c r="P4479" s="22">
        <v>0</v>
      </c>
      <c r="Q4479" s="22" t="s">
        <v>782</v>
      </c>
      <c r="R4479" s="23">
        <v>0</v>
      </c>
      <c r="S4479" s="23">
        <v>0</v>
      </c>
      <c r="T4479" s="23">
        <v>0</v>
      </c>
      <c r="U4479" s="14">
        <v>0</v>
      </c>
      <c r="V4479" s="22">
        <v>0</v>
      </c>
      <c r="W4479" s="22" t="s">
        <v>782</v>
      </c>
      <c r="X4479" s="23">
        <v>0</v>
      </c>
      <c r="Y4479" s="23">
        <v>0</v>
      </c>
      <c r="Z4479" s="23">
        <v>0</v>
      </c>
      <c r="AA4479" s="14">
        <v>0</v>
      </c>
      <c r="AB4479" s="22">
        <v>2</v>
      </c>
      <c r="AC4479" s="22" t="s">
        <v>782</v>
      </c>
      <c r="AD4479" s="23">
        <v>426</v>
      </c>
      <c r="AE4479" s="23">
        <v>0.42599999999999999</v>
      </c>
      <c r="AF4479" s="23">
        <v>3.8990999999999998E-2</v>
      </c>
      <c r="AG4479" s="14">
        <v>1.5842469655570869E-3</v>
      </c>
      <c r="AH4479" s="22" t="s">
        <v>782</v>
      </c>
      <c r="AI4479" s="23" t="s">
        <v>782</v>
      </c>
      <c r="AJ4479" s="23" t="s">
        <v>782</v>
      </c>
      <c r="AK4479" s="23" t="s">
        <v>782</v>
      </c>
      <c r="AL4479" s="14" t="s">
        <v>782</v>
      </c>
      <c r="AM4479" s="22" t="s">
        <v>782</v>
      </c>
      <c r="AN4479" s="23" t="s">
        <v>782</v>
      </c>
      <c r="AO4479" s="23" t="s">
        <v>782</v>
      </c>
      <c r="AP4479" s="23" t="s">
        <v>782</v>
      </c>
      <c r="AQ4479" s="14" t="s">
        <v>782</v>
      </c>
      <c r="AR4479" s="22">
        <v>8145</v>
      </c>
      <c r="AS4479" s="23">
        <v>149203.78600000002</v>
      </c>
      <c r="AT4479" s="23">
        <v>149.20378600000001</v>
      </c>
      <c r="AU4479" s="23">
        <v>126.41260199999998</v>
      </c>
      <c r="AV4479" s="14">
        <v>5.1362822478693975</v>
      </c>
      <c r="AW4479" s="22">
        <v>33</v>
      </c>
      <c r="AX4479" s="22" t="s">
        <v>782</v>
      </c>
      <c r="AY4479" s="23">
        <v>13598.1</v>
      </c>
      <c r="AZ4479" s="23">
        <v>13.598100000000001</v>
      </c>
      <c r="BA4479" s="23">
        <v>26.988493000000002</v>
      </c>
      <c r="BB4479" s="14">
        <v>1.0965719817447277</v>
      </c>
      <c r="BC4479" s="22">
        <v>278</v>
      </c>
      <c r="BD4479" s="23">
        <v>227405</v>
      </c>
      <c r="BE4479" s="23">
        <v>227.405</v>
      </c>
      <c r="BF4479" s="23">
        <v>363.16578499999997</v>
      </c>
      <c r="BG4479" s="14">
        <v>14.75582295607723</v>
      </c>
      <c r="BH4479" s="22">
        <v>8524</v>
      </c>
      <c r="BI4479" s="23">
        <v>412.82188600000001</v>
      </c>
      <c r="BJ4479" s="23">
        <v>663.60654899999986</v>
      </c>
      <c r="BK4479" s="14">
        <v>26.963059720885845</v>
      </c>
      <c r="BL4479" t="s">
        <v>748</v>
      </c>
    </row>
    <row r="4480" spans="1:64">
      <c r="A4480" t="s">
        <v>5673</v>
      </c>
      <c r="B4480" t="s">
        <v>5672</v>
      </c>
      <c r="C4480" t="s">
        <v>748</v>
      </c>
      <c r="D4480" t="s">
        <v>929</v>
      </c>
      <c r="E4480">
        <v>2015</v>
      </c>
      <c r="F4480" s="23">
        <v>1328.63</v>
      </c>
      <c r="G4480" s="23">
        <v>204.73</v>
      </c>
      <c r="H4480" s="22">
        <v>302995</v>
      </c>
      <c r="I4480" s="29">
        <v>2417.5977137670966</v>
      </c>
      <c r="J4480" s="28">
        <v>47</v>
      </c>
      <c r="K4480" s="28">
        <v>63</v>
      </c>
      <c r="L4480" s="30">
        <v>26107</v>
      </c>
      <c r="M4480" s="31">
        <v>26.106999999999999</v>
      </c>
      <c r="N4480" s="30">
        <v>156.15523451114925</v>
      </c>
      <c r="O4480" s="32">
        <v>6.4591074694486048</v>
      </c>
      <c r="P4480" s="28">
        <v>1</v>
      </c>
      <c r="Q4480" s="28">
        <v>1</v>
      </c>
      <c r="R4480" s="30">
        <v>0</v>
      </c>
      <c r="S4480" s="31">
        <v>0</v>
      </c>
      <c r="T4480" s="30">
        <v>0</v>
      </c>
      <c r="U4480" s="32">
        <v>0</v>
      </c>
      <c r="V4480" s="28">
        <v>0</v>
      </c>
      <c r="W4480" s="28">
        <v>0</v>
      </c>
      <c r="X4480" s="30">
        <v>0</v>
      </c>
      <c r="Y4480" s="31">
        <v>0</v>
      </c>
      <c r="Z4480" s="30">
        <v>0</v>
      </c>
      <c r="AA4480" s="18">
        <v>0</v>
      </c>
      <c r="AB4480" s="28">
        <v>9</v>
      </c>
      <c r="AC4480" s="22" t="s">
        <v>782</v>
      </c>
      <c r="AD4480" s="30">
        <v>786</v>
      </c>
      <c r="AE4480" s="19">
        <v>0.78600000000000003</v>
      </c>
      <c r="AF4480" s="30">
        <v>5.3156923979999995</v>
      </c>
      <c r="AG4480" s="18">
        <v>0.21987497621004515</v>
      </c>
      <c r="AH4480" s="22" t="s">
        <v>782</v>
      </c>
      <c r="AI4480" s="23" t="s">
        <v>782</v>
      </c>
      <c r="AJ4480" s="23" t="s">
        <v>782</v>
      </c>
      <c r="AK4480" s="23" t="s">
        <v>782</v>
      </c>
      <c r="AL4480" s="14" t="s">
        <v>782</v>
      </c>
      <c r="AM4480" s="22" t="s">
        <v>782</v>
      </c>
      <c r="AN4480" s="23" t="s">
        <v>782</v>
      </c>
      <c r="AO4480" s="23" t="s">
        <v>782</v>
      </c>
      <c r="AP4480" s="23" t="s">
        <v>782</v>
      </c>
      <c r="AQ4480" s="14" t="s">
        <v>782</v>
      </c>
      <c r="AR4480" s="28">
        <v>9784</v>
      </c>
      <c r="AS4480" s="30">
        <v>174748.90300000005</v>
      </c>
      <c r="AT4480" s="33">
        <v>174.74890300000004</v>
      </c>
      <c r="AU4480" s="30">
        <v>155.20547017264673</v>
      </c>
      <c r="AV4480" s="18">
        <v>6.4198220112810178</v>
      </c>
      <c r="AW4480" s="28">
        <v>28</v>
      </c>
      <c r="AX4480" s="22" t="s">
        <v>782</v>
      </c>
      <c r="AY4480" s="30">
        <v>12609.1</v>
      </c>
      <c r="AZ4480" s="19">
        <v>12.6091</v>
      </c>
      <c r="BA4480" s="30">
        <v>32.856088611957077</v>
      </c>
      <c r="BB4480" s="18">
        <v>1.3590387029594257</v>
      </c>
      <c r="BC4480" s="28">
        <v>279</v>
      </c>
      <c r="BD4480" s="30">
        <v>250755</v>
      </c>
      <c r="BE4480" s="19">
        <v>250.755</v>
      </c>
      <c r="BF4480" s="30">
        <v>365.62931471883587</v>
      </c>
      <c r="BG4480" s="18">
        <v>15.123662329623604</v>
      </c>
      <c r="BH4480" s="13">
        <v>10148</v>
      </c>
      <c r="BI4480" s="19">
        <v>465.00600300000008</v>
      </c>
      <c r="BJ4480" s="19">
        <v>715.16180041258895</v>
      </c>
      <c r="BK4480" s="18">
        <v>29.581505489522698</v>
      </c>
      <c r="BL4480" t="s">
        <v>748</v>
      </c>
    </row>
    <row r="4481" spans="1:64">
      <c r="A4481" t="s">
        <v>5674</v>
      </c>
      <c r="B4481" t="s">
        <v>5672</v>
      </c>
      <c r="C4481" t="s">
        <v>748</v>
      </c>
      <c r="D4481" t="s">
        <v>929</v>
      </c>
      <c r="E4481">
        <v>2016</v>
      </c>
      <c r="F4481" s="23">
        <v>1328.63</v>
      </c>
      <c r="G4481" s="23">
        <v>204.6</v>
      </c>
      <c r="H4481" s="22">
        <v>301655</v>
      </c>
      <c r="I4481" s="29">
        <v>2576.1887034217207</v>
      </c>
      <c r="J4481" s="28">
        <v>48</v>
      </c>
      <c r="K4481" s="28">
        <v>64</v>
      </c>
      <c r="L4481" s="30">
        <v>26607</v>
      </c>
      <c r="M4481" s="31">
        <v>26.606999999999999</v>
      </c>
      <c r="N4481" s="30">
        <v>159.13646700000001</v>
      </c>
      <c r="O4481" s="32">
        <v>6.1772053727521312</v>
      </c>
      <c r="P4481" s="28">
        <v>1</v>
      </c>
      <c r="Q4481" s="28">
        <v>1</v>
      </c>
      <c r="R4481" s="30">
        <v>0</v>
      </c>
      <c r="S4481" s="31">
        <v>0</v>
      </c>
      <c r="T4481" s="30">
        <v>0</v>
      </c>
      <c r="U4481" s="32">
        <v>0</v>
      </c>
      <c r="V4481" s="28">
        <v>0</v>
      </c>
      <c r="W4481" s="28">
        <v>0</v>
      </c>
      <c r="X4481" s="30">
        <v>0</v>
      </c>
      <c r="Y4481" s="31">
        <v>0</v>
      </c>
      <c r="Z4481" s="30">
        <v>0</v>
      </c>
      <c r="AA4481" s="18">
        <v>0</v>
      </c>
      <c r="AB4481" s="28">
        <v>8</v>
      </c>
      <c r="AC4481" s="22" t="s">
        <v>782</v>
      </c>
      <c r="AD4481" s="30">
        <v>836</v>
      </c>
      <c r="AE4481" s="19">
        <v>0.83599999999999997</v>
      </c>
      <c r="AF4481" s="30">
        <v>3.9533544749999994</v>
      </c>
      <c r="AG4481" s="18">
        <v>0.15345748817814131</v>
      </c>
      <c r="AH4481" s="22" t="s">
        <v>782</v>
      </c>
      <c r="AI4481" s="23" t="s">
        <v>782</v>
      </c>
      <c r="AJ4481" s="23" t="s">
        <v>782</v>
      </c>
      <c r="AK4481" s="23" t="s">
        <v>782</v>
      </c>
      <c r="AL4481" s="14" t="s">
        <v>782</v>
      </c>
      <c r="AM4481" s="22" t="s">
        <v>782</v>
      </c>
      <c r="AN4481" s="23" t="s">
        <v>782</v>
      </c>
      <c r="AO4481" s="23" t="s">
        <v>782</v>
      </c>
      <c r="AP4481" s="23" t="s">
        <v>782</v>
      </c>
      <c r="AQ4481" s="14" t="s">
        <v>782</v>
      </c>
      <c r="AR4481" s="28">
        <v>10071</v>
      </c>
      <c r="AS4481" s="30">
        <v>181021.41899999999</v>
      </c>
      <c r="AT4481" s="33">
        <v>181.02141899999998</v>
      </c>
      <c r="AU4481" s="30">
        <v>160.74702007200011</v>
      </c>
      <c r="AV4481" s="18">
        <v>6.2397222632990443</v>
      </c>
      <c r="AW4481" s="28">
        <v>28</v>
      </c>
      <c r="AX4481" s="22" t="s">
        <v>782</v>
      </c>
      <c r="AY4481" s="30">
        <v>12604.1</v>
      </c>
      <c r="AZ4481" s="19">
        <v>12.604100000000001</v>
      </c>
      <c r="BA4481" s="30">
        <v>33.655560599099999</v>
      </c>
      <c r="BB4481" s="18">
        <v>1.3064089813917099</v>
      </c>
      <c r="BC4481" s="28">
        <v>290</v>
      </c>
      <c r="BD4481" s="30">
        <v>272195</v>
      </c>
      <c r="BE4481" s="19">
        <v>272.19499999999999</v>
      </c>
      <c r="BF4481" s="30">
        <v>420.87749056691348</v>
      </c>
      <c r="BG4481" s="18">
        <v>16.337215127443873</v>
      </c>
      <c r="BH4481" s="13">
        <v>10446</v>
      </c>
      <c r="BI4481" s="19">
        <v>493.26351899999997</v>
      </c>
      <c r="BJ4481" s="19">
        <v>778.36989271301354</v>
      </c>
      <c r="BK4481" s="18">
        <v>30.2140092330649</v>
      </c>
      <c r="BL4481" t="s">
        <v>748</v>
      </c>
    </row>
    <row r="4482" spans="1:64">
      <c r="A4482" t="s">
        <v>5675</v>
      </c>
      <c r="B4482" t="s">
        <v>5672</v>
      </c>
      <c r="C4482" t="s">
        <v>748</v>
      </c>
      <c r="D4482" t="s">
        <v>929</v>
      </c>
      <c r="E4482">
        <v>2017</v>
      </c>
      <c r="F4482" s="23">
        <v>1328.63</v>
      </c>
      <c r="G4482" s="23">
        <v>205.3</v>
      </c>
      <c r="H4482" s="22">
        <v>301693</v>
      </c>
      <c r="I4482" s="29">
        <v>2369.8016718722629</v>
      </c>
      <c r="J4482" s="28">
        <v>51</v>
      </c>
      <c r="K4482" s="28">
        <v>69</v>
      </c>
      <c r="L4482" s="30">
        <v>32280</v>
      </c>
      <c r="M4482" s="31">
        <v>32.28</v>
      </c>
      <c r="N4482" s="30">
        <v>198.62900999999997</v>
      </c>
      <c r="O4482" s="32">
        <v>8.3816722874987697</v>
      </c>
      <c r="P4482" s="28">
        <v>1</v>
      </c>
      <c r="Q4482" s="28">
        <v>1</v>
      </c>
      <c r="R4482" s="30">
        <v>0</v>
      </c>
      <c r="S4482" s="31">
        <v>0</v>
      </c>
      <c r="T4482" s="30">
        <v>0</v>
      </c>
      <c r="U4482" s="32">
        <v>0</v>
      </c>
      <c r="V4482" s="28">
        <v>0</v>
      </c>
      <c r="W4482" s="28">
        <v>0</v>
      </c>
      <c r="X4482" s="30">
        <v>0</v>
      </c>
      <c r="Y4482" s="31">
        <v>0</v>
      </c>
      <c r="Z4482" s="30">
        <v>0</v>
      </c>
      <c r="AA4482" s="18">
        <v>0</v>
      </c>
      <c r="AB4482" s="28">
        <v>9</v>
      </c>
      <c r="AC4482" s="22" t="s">
        <v>782</v>
      </c>
      <c r="AD4482" s="30">
        <v>1196</v>
      </c>
      <c r="AE4482" s="19">
        <v>1.196</v>
      </c>
      <c r="AF4482" s="30">
        <v>3.3566473702800002</v>
      </c>
      <c r="AG4482" s="18">
        <v>0.1416425437673052</v>
      </c>
      <c r="AH4482" s="22" t="s">
        <v>782</v>
      </c>
      <c r="AI4482" s="23" t="s">
        <v>782</v>
      </c>
      <c r="AJ4482" s="23" t="s">
        <v>782</v>
      </c>
      <c r="AK4482" s="23" t="s">
        <v>782</v>
      </c>
      <c r="AL4482" s="14" t="s">
        <v>782</v>
      </c>
      <c r="AM4482" s="22" t="s">
        <v>782</v>
      </c>
      <c r="AN4482" s="23" t="s">
        <v>782</v>
      </c>
      <c r="AO4482" s="23" t="s">
        <v>782</v>
      </c>
      <c r="AP4482" s="23" t="s">
        <v>782</v>
      </c>
      <c r="AQ4482" s="14" t="s">
        <v>782</v>
      </c>
      <c r="AR4482" s="28">
        <v>10328</v>
      </c>
      <c r="AS4482" s="30">
        <v>185318.894</v>
      </c>
      <c r="AT4482" s="33">
        <v>185.318894</v>
      </c>
      <c r="AU4482" s="30">
        <v>164.56317787200013</v>
      </c>
      <c r="AV4482" s="18">
        <v>6.9441751107377225</v>
      </c>
      <c r="AW4482" s="28">
        <v>28</v>
      </c>
      <c r="AX4482" s="22" t="s">
        <v>782</v>
      </c>
      <c r="AY4482" s="30">
        <v>12984.425276</v>
      </c>
      <c r="AZ4482" s="19">
        <v>12.984425276</v>
      </c>
      <c r="BA4482" s="30">
        <v>20.878955843808001</v>
      </c>
      <c r="BB4482" s="18">
        <v>0.88104232905332425</v>
      </c>
      <c r="BC4482" s="28">
        <v>290</v>
      </c>
      <c r="BD4482" s="30">
        <v>283931</v>
      </c>
      <c r="BE4482" s="19">
        <v>283.93099999999998</v>
      </c>
      <c r="BF4482" s="30">
        <v>448.46843369860653</v>
      </c>
      <c r="BG4482" s="18">
        <v>18.924302359205182</v>
      </c>
      <c r="BH4482" s="13">
        <v>10707</v>
      </c>
      <c r="BI4482" s="19">
        <v>515.71031927599995</v>
      </c>
      <c r="BJ4482" s="19">
        <v>835.8962247846946</v>
      </c>
      <c r="BK4482" s="18">
        <v>35.272834630262309</v>
      </c>
      <c r="BL4482" t="s">
        <v>748</v>
      </c>
    </row>
    <row r="4483" spans="1:64">
      <c r="A4483" t="s">
        <v>5676</v>
      </c>
      <c r="B4483" t="s">
        <v>5672</v>
      </c>
      <c r="C4483" t="s">
        <v>748</v>
      </c>
      <c r="D4483" t="s">
        <v>929</v>
      </c>
      <c r="E4483">
        <v>2018</v>
      </c>
      <c r="F4483" s="23">
        <v>1328.64</v>
      </c>
      <c r="G4483" s="23">
        <v>205.58</v>
      </c>
      <c r="H4483" s="22">
        <v>301902</v>
      </c>
      <c r="I4483" s="29">
        <v>2369.9701012732489</v>
      </c>
      <c r="J4483" s="28">
        <v>53</v>
      </c>
      <c r="K4483" s="28">
        <v>69</v>
      </c>
      <c r="L4483" s="30">
        <v>33766</v>
      </c>
      <c r="M4483" s="31">
        <v>33.765999999999998</v>
      </c>
      <c r="N4483" s="30">
        <v>201.95444599999999</v>
      </c>
      <c r="O4483" s="32">
        <v>8.5213921429431316</v>
      </c>
      <c r="P4483" s="28">
        <v>0</v>
      </c>
      <c r="Q4483" s="28">
        <v>0</v>
      </c>
      <c r="R4483" s="30">
        <v>0</v>
      </c>
      <c r="S4483" s="31">
        <v>0</v>
      </c>
      <c r="T4483" s="30">
        <v>0</v>
      </c>
      <c r="U4483" s="32">
        <v>0</v>
      </c>
      <c r="V4483" s="28">
        <v>0</v>
      </c>
      <c r="W4483" s="28">
        <v>0</v>
      </c>
      <c r="X4483" s="30">
        <v>0</v>
      </c>
      <c r="Y4483" s="31">
        <v>0</v>
      </c>
      <c r="Z4483" s="30">
        <v>0</v>
      </c>
      <c r="AA4483" s="18">
        <v>0</v>
      </c>
      <c r="AB4483" s="28">
        <v>9</v>
      </c>
      <c r="AC4483" s="22" t="s">
        <v>782</v>
      </c>
      <c r="AD4483" s="30">
        <v>1196</v>
      </c>
      <c r="AE4483" s="19">
        <v>1.196</v>
      </c>
      <c r="AF4483" s="30">
        <v>6.6400998719999986</v>
      </c>
      <c r="AG4483" s="18">
        <v>0.28017652494572204</v>
      </c>
      <c r="AH4483" s="22" t="s">
        <v>782</v>
      </c>
      <c r="AI4483" s="23" t="s">
        <v>782</v>
      </c>
      <c r="AJ4483" s="23" t="s">
        <v>782</v>
      </c>
      <c r="AK4483" s="23" t="s">
        <v>782</v>
      </c>
      <c r="AL4483" s="14" t="s">
        <v>782</v>
      </c>
      <c r="AM4483" s="22" t="s">
        <v>782</v>
      </c>
      <c r="AN4483" s="23" t="s">
        <v>782</v>
      </c>
      <c r="AO4483" s="23" t="s">
        <v>782</v>
      </c>
      <c r="AP4483" s="23" t="s">
        <v>782</v>
      </c>
      <c r="AQ4483" s="14" t="s">
        <v>782</v>
      </c>
      <c r="AR4483" s="28">
        <v>10689</v>
      </c>
      <c r="AS4483" s="30">
        <v>198360.58899999998</v>
      </c>
      <c r="AT4483" s="33">
        <v>198.36058899999998</v>
      </c>
      <c r="AU4483" s="30">
        <v>176.14420303200012</v>
      </c>
      <c r="AV4483" s="18">
        <v>7.432338616312836</v>
      </c>
      <c r="AW4483" s="28">
        <v>28</v>
      </c>
      <c r="AX4483" s="22" t="s">
        <v>782</v>
      </c>
      <c r="AY4483" s="30">
        <v>12594.1</v>
      </c>
      <c r="AZ4483" s="19">
        <v>12.594100000000001</v>
      </c>
      <c r="BA4483" s="30">
        <v>33.737245989999998</v>
      </c>
      <c r="BB4483" s="18">
        <v>1.4235304475729424</v>
      </c>
      <c r="BC4483" s="28">
        <v>290</v>
      </c>
      <c r="BD4483" s="30">
        <v>283931</v>
      </c>
      <c r="BE4483" s="19">
        <v>283.93099999999998</v>
      </c>
      <c r="BF4483" s="30">
        <v>412.7618854220587</v>
      </c>
      <c r="BG4483" s="18">
        <v>17.416333024636277</v>
      </c>
      <c r="BH4483" s="13">
        <v>11069</v>
      </c>
      <c r="BI4483" s="19">
        <v>529.84768899999995</v>
      </c>
      <c r="BJ4483" s="19">
        <v>831.23788031605886</v>
      </c>
      <c r="BK4483" s="18">
        <v>35.073770756410909</v>
      </c>
      <c r="BL4483" t="s">
        <v>748</v>
      </c>
    </row>
    <row r="4484" spans="1:64">
      <c r="A4484" t="s">
        <v>5677</v>
      </c>
      <c r="B4484" t="s">
        <v>5672</v>
      </c>
      <c r="C4484" t="s">
        <v>748</v>
      </c>
      <c r="D4484" t="s">
        <v>929</v>
      </c>
      <c r="E4484">
        <v>2019</v>
      </c>
      <c r="F4484" s="23">
        <v>1328.64</v>
      </c>
      <c r="G4484" s="23">
        <v>205.91</v>
      </c>
      <c r="H4484" s="22">
        <v>301785</v>
      </c>
      <c r="I4484" s="34">
        <v>2420.9196732819928</v>
      </c>
      <c r="J4484" s="22">
        <v>53</v>
      </c>
      <c r="K4484" s="22">
        <v>76</v>
      </c>
      <c r="L4484" s="23">
        <v>35548</v>
      </c>
      <c r="M4484" s="23">
        <v>35.548000000000002</v>
      </c>
      <c r="N4484" s="23">
        <v>212.61258799999999</v>
      </c>
      <c r="O4484" s="14">
        <v>8.7823065897831007</v>
      </c>
      <c r="P4484" s="22">
        <v>0</v>
      </c>
      <c r="Q4484" s="22">
        <v>0</v>
      </c>
      <c r="R4484" s="23">
        <v>0</v>
      </c>
      <c r="S4484" s="23">
        <v>0</v>
      </c>
      <c r="T4484" s="23">
        <v>0</v>
      </c>
      <c r="U4484" s="14">
        <v>0</v>
      </c>
      <c r="V4484" s="22">
        <v>0</v>
      </c>
      <c r="W4484" s="22">
        <v>0</v>
      </c>
      <c r="X4484" s="23">
        <v>0</v>
      </c>
      <c r="Y4484" s="23">
        <v>0</v>
      </c>
      <c r="Z4484" s="23">
        <v>0</v>
      </c>
      <c r="AA4484" s="14">
        <v>0</v>
      </c>
      <c r="AB4484" s="22">
        <v>8</v>
      </c>
      <c r="AC4484" s="22">
        <v>8</v>
      </c>
      <c r="AD4484" s="23">
        <v>1595.0782768240342</v>
      </c>
      <c r="AE4484" s="23">
        <v>1.5950782768240341</v>
      </c>
      <c r="AF4484" s="23">
        <v>6.4714929510000001</v>
      </c>
      <c r="AG4484" s="14">
        <v>0.26731547611518747</v>
      </c>
      <c r="AH4484" s="22">
        <v>31</v>
      </c>
      <c r="AI4484" s="23">
        <v>13830.764999999999</v>
      </c>
      <c r="AJ4484" s="23">
        <v>13.830765</v>
      </c>
      <c r="AK4484" s="23">
        <v>12.281719320000001</v>
      </c>
      <c r="AL4484" s="14">
        <v>0.50731626726589885</v>
      </c>
      <c r="AM4484" s="22">
        <v>11274</v>
      </c>
      <c r="AN4484" s="23">
        <v>208073.39999999994</v>
      </c>
      <c r="AO4484" s="23">
        <v>208.07339999999994</v>
      </c>
      <c r="AP4484" s="23">
        <v>184.76917920000011</v>
      </c>
      <c r="AQ4484" s="14">
        <v>7.6321895864273852</v>
      </c>
      <c r="AR4484" s="22">
        <v>11305</v>
      </c>
      <c r="AS4484" s="23">
        <v>221904.16499999992</v>
      </c>
      <c r="AT4484" s="23">
        <v>221.90416499999992</v>
      </c>
      <c r="AU4484" s="23">
        <v>197.05089852000012</v>
      </c>
      <c r="AV4484" s="14">
        <v>8.1395058536932829</v>
      </c>
      <c r="AW4484" s="22">
        <v>28</v>
      </c>
      <c r="AX4484" s="22" t="s">
        <v>782</v>
      </c>
      <c r="AY4484" s="23">
        <v>12726.8</v>
      </c>
      <c r="AZ4484" s="23">
        <v>12.726799999999999</v>
      </c>
      <c r="BA4484" s="23">
        <v>33.655560999999999</v>
      </c>
      <c r="BB4484" s="14">
        <v>1.3901973440685798</v>
      </c>
      <c r="BC4484" s="22">
        <v>290</v>
      </c>
      <c r="BD4484" s="23">
        <v>286016</v>
      </c>
      <c r="BE4484" s="23">
        <v>286.01600000000002</v>
      </c>
      <c r="BF4484" s="23">
        <v>416.26387512505681</v>
      </c>
      <c r="BG4484" s="14">
        <v>17.194452162914438</v>
      </c>
      <c r="BH4484" s="22">
        <v>11684</v>
      </c>
      <c r="BI4484" s="23">
        <v>557.79004327682401</v>
      </c>
      <c r="BJ4484" s="23">
        <v>866.05441559605686</v>
      </c>
      <c r="BK4484" s="14">
        <v>35.77377742657459</v>
      </c>
      <c r="BL4484" t="s">
        <v>748</v>
      </c>
    </row>
    <row r="4485" spans="1:64">
      <c r="A4485" t="s">
        <v>5678</v>
      </c>
      <c r="B4485" t="s">
        <v>5672</v>
      </c>
      <c r="C4485" t="s">
        <v>748</v>
      </c>
      <c r="D4485" t="s">
        <v>929</v>
      </c>
      <c r="E4485">
        <v>2020</v>
      </c>
      <c r="F4485" s="23">
        <v>1328.64</v>
      </c>
      <c r="G4485" s="23">
        <v>207.2</v>
      </c>
      <c r="H4485" s="22">
        <v>301016</v>
      </c>
      <c r="I4485" s="34">
        <v>2430.0476054613137</v>
      </c>
      <c r="J4485" s="22">
        <v>54</v>
      </c>
      <c r="K4485" s="22">
        <v>94</v>
      </c>
      <c r="L4485" s="23">
        <v>44240</v>
      </c>
      <c r="M4485" s="23">
        <v>44.24</v>
      </c>
      <c r="N4485" s="23">
        <v>264.59944000000002</v>
      </c>
      <c r="O4485" s="14">
        <v>10.888652527026077</v>
      </c>
      <c r="P4485" s="22">
        <v>0</v>
      </c>
      <c r="Q4485" s="22">
        <v>0</v>
      </c>
      <c r="R4485" s="23">
        <v>0</v>
      </c>
      <c r="S4485" s="23">
        <v>0</v>
      </c>
      <c r="T4485" s="23">
        <v>0</v>
      </c>
      <c r="U4485" s="14">
        <v>0</v>
      </c>
      <c r="V4485" s="22">
        <v>0</v>
      </c>
      <c r="W4485" s="22">
        <v>0</v>
      </c>
      <c r="X4485" s="23">
        <v>0</v>
      </c>
      <c r="Y4485" s="23">
        <v>0</v>
      </c>
      <c r="Z4485" s="23">
        <v>0</v>
      </c>
      <c r="AA4485" s="14">
        <v>0</v>
      </c>
      <c r="AB4485" s="22">
        <v>8</v>
      </c>
      <c r="AC4485" s="22">
        <v>8</v>
      </c>
      <c r="AD4485" s="23">
        <v>1599.6895343347639</v>
      </c>
      <c r="AE4485" s="23">
        <v>1.5996895343347639</v>
      </c>
      <c r="AF4485" s="23">
        <v>6.2157899160000003</v>
      </c>
      <c r="AG4485" s="14">
        <v>0.2557888126154636</v>
      </c>
      <c r="AH4485" s="22">
        <v>39</v>
      </c>
      <c r="AI4485" s="23">
        <v>18328.080000000002</v>
      </c>
      <c r="AJ4485" s="23">
        <v>18.328080000000003</v>
      </c>
      <c r="AK4485" s="23">
        <v>16.275335040000002</v>
      </c>
      <c r="AL4485" s="14">
        <v>0.66975375311259944</v>
      </c>
      <c r="AM4485" s="22">
        <v>12252</v>
      </c>
      <c r="AN4485" s="23">
        <v>228943.10799999983</v>
      </c>
      <c r="AO4485" s="23">
        <v>228.94310799999982</v>
      </c>
      <c r="AP4485" s="23">
        <v>203.30147990400008</v>
      </c>
      <c r="AQ4485" s="14">
        <v>8.366152146447595</v>
      </c>
      <c r="AR4485" s="22">
        <v>12291</v>
      </c>
      <c r="AS4485" s="23">
        <v>247271.18799999982</v>
      </c>
      <c r="AT4485" s="23">
        <v>247.27118799999982</v>
      </c>
      <c r="AU4485" s="23">
        <v>219.57681494400012</v>
      </c>
      <c r="AV4485" s="14">
        <v>9.0359058995601966</v>
      </c>
      <c r="AW4485" s="22">
        <v>27</v>
      </c>
      <c r="AX4485" s="22">
        <v>34</v>
      </c>
      <c r="AY4485" s="23">
        <v>14768.6</v>
      </c>
      <c r="AZ4485" s="23">
        <v>14.768600000000001</v>
      </c>
      <c r="BA4485" s="23">
        <v>39.151615</v>
      </c>
      <c r="BB4485" s="14">
        <v>1.6111460084983629</v>
      </c>
      <c r="BC4485" s="22">
        <v>290</v>
      </c>
      <c r="BD4485" s="23">
        <v>284402.09999999998</v>
      </c>
      <c r="BE4485" s="23">
        <v>284.40209999999996</v>
      </c>
      <c r="BF4485" s="23">
        <v>412.46813309597627</v>
      </c>
      <c r="BG4485" s="14">
        <v>16.973664720353263</v>
      </c>
      <c r="BH4485" s="22">
        <v>12670</v>
      </c>
      <c r="BI4485" s="23">
        <v>592.28157753433447</v>
      </c>
      <c r="BJ4485" s="23">
        <v>942.01179295597649</v>
      </c>
      <c r="BK4485" s="14">
        <v>38.765157968053366</v>
      </c>
      <c r="BL4485" t="s">
        <v>748</v>
      </c>
    </row>
    <row r="4486" spans="1:64">
      <c r="A4486" t="s">
        <v>5679</v>
      </c>
      <c r="B4486" t="s">
        <v>5672</v>
      </c>
      <c r="C4486" t="s">
        <v>748</v>
      </c>
      <c r="D4486" t="s">
        <v>929</v>
      </c>
      <c r="E4486">
        <v>2021</v>
      </c>
      <c r="F4486" s="23">
        <v>1328.63</v>
      </c>
      <c r="G4486" s="23">
        <v>207.93</v>
      </c>
      <c r="H4486" s="22">
        <v>302298</v>
      </c>
      <c r="I4486" s="34">
        <v>2256.92</v>
      </c>
      <c r="J4486" s="22">
        <v>58</v>
      </c>
      <c r="K4486" s="22">
        <v>114</v>
      </c>
      <c r="L4486" s="23">
        <v>48968.5</v>
      </c>
      <c r="M4486" s="23">
        <v>48.97</v>
      </c>
      <c r="N4486" s="23">
        <v>292.87</v>
      </c>
      <c r="O4486" s="14">
        <v>12.98</v>
      </c>
      <c r="P4486" s="22">
        <v>0</v>
      </c>
      <c r="Q4486" s="22">
        <v>0</v>
      </c>
      <c r="R4486" s="23">
        <v>0</v>
      </c>
      <c r="S4486" s="23">
        <v>0</v>
      </c>
      <c r="T4486" s="23">
        <v>0</v>
      </c>
      <c r="U4486" s="14">
        <v>0</v>
      </c>
      <c r="V4486" s="22">
        <v>0</v>
      </c>
      <c r="W4486" s="22">
        <v>0</v>
      </c>
      <c r="X4486" s="23">
        <v>0</v>
      </c>
      <c r="Y4486" s="23">
        <v>0</v>
      </c>
      <c r="Z4486" s="23">
        <v>0</v>
      </c>
      <c r="AA4486" s="14">
        <v>0</v>
      </c>
      <c r="AB4486" s="22">
        <v>8</v>
      </c>
      <c r="AC4486" s="22">
        <v>0</v>
      </c>
      <c r="AD4486" s="23">
        <v>1677.585826</v>
      </c>
      <c r="AE4486" s="23">
        <v>1.68</v>
      </c>
      <c r="AF4486" s="23">
        <v>6.19</v>
      </c>
      <c r="AG4486" s="14">
        <v>0.27</v>
      </c>
      <c r="AH4486" s="22">
        <v>45</v>
      </c>
      <c r="AI4486" s="23">
        <v>21752.86</v>
      </c>
      <c r="AJ4486" s="23">
        <v>22</v>
      </c>
      <c r="AK4486" s="23">
        <v>19.46</v>
      </c>
      <c r="AL4486" s="14">
        <v>0.86</v>
      </c>
      <c r="AM4486" s="22">
        <v>13558</v>
      </c>
      <c r="AN4486" s="23">
        <v>248054.66699999999</v>
      </c>
      <c r="AO4486" s="23">
        <v>248</v>
      </c>
      <c r="AP4486" s="23">
        <v>221.96</v>
      </c>
      <c r="AQ4486" s="14">
        <v>9.83</v>
      </c>
      <c r="AR4486" s="22">
        <v>13603</v>
      </c>
      <c r="AS4486" s="23">
        <v>269807.527</v>
      </c>
      <c r="AT4486" s="23">
        <v>270</v>
      </c>
      <c r="AU4486" s="23">
        <v>241.43</v>
      </c>
      <c r="AV4486" s="14">
        <v>10.7</v>
      </c>
      <c r="AW4486" s="22">
        <v>26</v>
      </c>
      <c r="AX4486" s="22">
        <v>47</v>
      </c>
      <c r="AY4486" s="23">
        <v>13940.1</v>
      </c>
      <c r="AZ4486" s="23">
        <v>13.94</v>
      </c>
      <c r="BA4486" s="23">
        <v>42.82</v>
      </c>
      <c r="BB4486" s="14">
        <v>1.9</v>
      </c>
      <c r="BC4486" s="22">
        <v>293</v>
      </c>
      <c r="BD4486" s="23">
        <v>288846.09999999998</v>
      </c>
      <c r="BE4486" s="23">
        <v>288.85000000000002</v>
      </c>
      <c r="BF4486" s="23">
        <v>358.6</v>
      </c>
      <c r="BG4486" s="14">
        <v>15.89</v>
      </c>
      <c r="BH4486" s="22">
        <v>13988</v>
      </c>
      <c r="BI4486" s="23">
        <v>623.24</v>
      </c>
      <c r="BJ4486" s="23">
        <v>941.91</v>
      </c>
      <c r="BK4486" s="14">
        <v>41.73</v>
      </c>
      <c r="BL4486" t="s">
        <v>748</v>
      </c>
    </row>
    <row r="4487" spans="1:64">
      <c r="A4487" t="s">
        <v>5680</v>
      </c>
      <c r="B4487" t="s">
        <v>5672</v>
      </c>
      <c r="C4487" t="s">
        <v>748</v>
      </c>
      <c r="D4487" s="111" t="s">
        <v>929</v>
      </c>
      <c r="E4487" s="110">
        <v>2022</v>
      </c>
      <c r="F4487" s="23"/>
      <c r="G4487" s="23"/>
      <c r="H4487" s="22">
        <v>306068</v>
      </c>
      <c r="I4487" s="34">
        <v>2218.2395129520532</v>
      </c>
      <c r="J4487" s="22">
        <v>59</v>
      </c>
      <c r="K4487" s="22">
        <v>108</v>
      </c>
      <c r="L4487" s="23">
        <v>46770.5</v>
      </c>
      <c r="M4487" s="23">
        <v>46.770499999999998</v>
      </c>
      <c r="N4487" s="23">
        <v>276.78781899999996</v>
      </c>
      <c r="O4487" s="14">
        <v>12.477814833964805</v>
      </c>
      <c r="P4487" s="22">
        <v>0</v>
      </c>
      <c r="Q4487" s="22">
        <v>0</v>
      </c>
      <c r="R4487" s="23">
        <v>0</v>
      </c>
      <c r="S4487" s="23">
        <v>0</v>
      </c>
      <c r="T4487" s="23">
        <v>0</v>
      </c>
      <c r="U4487" s="14">
        <v>0</v>
      </c>
      <c r="V4487" s="22">
        <v>0</v>
      </c>
      <c r="W4487" s="22">
        <v>0</v>
      </c>
      <c r="X4487" s="23">
        <v>0</v>
      </c>
      <c r="Y4487" s="23">
        <v>0</v>
      </c>
      <c r="Z4487" s="23">
        <v>0</v>
      </c>
      <c r="AA4487" s="14">
        <v>0</v>
      </c>
      <c r="AB4487" s="22">
        <v>8</v>
      </c>
      <c r="AC4487" s="22">
        <v>0</v>
      </c>
      <c r="AD4487" s="23">
        <v>1666.73171030043</v>
      </c>
      <c r="AE4487" s="23">
        <v>1.66673171030043</v>
      </c>
      <c r="AF4487" s="23">
        <v>6.2074884899999994</v>
      </c>
      <c r="AG4487" s="14">
        <v>0.27983851399973564</v>
      </c>
      <c r="AH4487" s="22">
        <v>62</v>
      </c>
      <c r="AI4487" s="23">
        <v>26486.76</v>
      </c>
      <c r="AJ4487" s="23">
        <v>26.486759999999997</v>
      </c>
      <c r="AK4487" s="23">
        <v>27.132081255294395</v>
      </c>
      <c r="AL4487" s="14">
        <v>1.2231357838895753</v>
      </c>
      <c r="AM4487" s="22">
        <v>15832</v>
      </c>
      <c r="AN4487" s="23">
        <v>271215.13296000002</v>
      </c>
      <c r="AO4487" s="23">
        <v>271.21513296000001</v>
      </c>
      <c r="AP4487" s="23">
        <v>277.82299628705789</v>
      </c>
      <c r="AQ4487" s="14">
        <v>12.524481448683986</v>
      </c>
      <c r="AR4487" s="22">
        <v>15894</v>
      </c>
      <c r="AS4487" s="23">
        <v>297701.89295999997</v>
      </c>
      <c r="AT4487" s="23">
        <v>297.70189295999995</v>
      </c>
      <c r="AU4487" s="23">
        <v>304.9550775423524</v>
      </c>
      <c r="AV4487" s="14">
        <v>13.747617232573564</v>
      </c>
      <c r="AW4487" s="22">
        <v>26</v>
      </c>
      <c r="AX4487" s="22">
        <v>47</v>
      </c>
      <c r="AY4487" s="23">
        <v>13960.1</v>
      </c>
      <c r="AZ4487" s="23">
        <v>13.960100000000001</v>
      </c>
      <c r="BA4487" s="23">
        <v>42.124382799999999</v>
      </c>
      <c r="BB4487" s="14">
        <v>1.8990006513742281</v>
      </c>
      <c r="BC4487" s="22">
        <v>287</v>
      </c>
      <c r="BD4487" s="23">
        <v>305876.09999999998</v>
      </c>
      <c r="BE4487" s="23">
        <v>305.87609999999995</v>
      </c>
      <c r="BF4487" s="23">
        <v>453.49593385608597</v>
      </c>
      <c r="BG4487" s="14">
        <v>20.443957075337167</v>
      </c>
      <c r="BH4487" s="22">
        <v>16274</v>
      </c>
      <c r="BI4487" s="23">
        <v>665.97532467030032</v>
      </c>
      <c r="BJ4487" s="23">
        <v>1083.5707016884385</v>
      </c>
      <c r="BK4487" s="14">
        <v>48.848228307249506</v>
      </c>
      <c r="BL4487" t="s">
        <v>748</v>
      </c>
    </row>
    <row r="4488" spans="1:64">
      <c r="A4488" t="s">
        <v>5681</v>
      </c>
      <c r="B4488" t="s">
        <v>5672</v>
      </c>
      <c r="C4488" t="s">
        <v>748</v>
      </c>
      <c r="D4488" t="s">
        <v>929</v>
      </c>
      <c r="E4488">
        <v>2023</v>
      </c>
      <c r="F4488">
        <v>1328.64</v>
      </c>
      <c r="G4488">
        <v>220.06</v>
      </c>
      <c r="H4488">
        <v>300347</v>
      </c>
      <c r="I4488">
        <v>2218.2395129520532</v>
      </c>
      <c r="J4488">
        <v>59</v>
      </c>
      <c r="K4488">
        <v>119</v>
      </c>
      <c r="L4488">
        <v>58488.5</v>
      </c>
      <c r="M4488">
        <v>58.488500000000002</v>
      </c>
      <c r="N4488">
        <v>346.13494300000002</v>
      </c>
      <c r="O4488">
        <v>15.604038291580178</v>
      </c>
      <c r="P4488">
        <v>0</v>
      </c>
      <c r="Q4488">
        <v>0</v>
      </c>
      <c r="R4488">
        <v>0</v>
      </c>
      <c r="S4488">
        <v>0</v>
      </c>
      <c r="T4488">
        <v>0</v>
      </c>
      <c r="U4488">
        <v>0</v>
      </c>
      <c r="V4488">
        <v>0</v>
      </c>
      <c r="W4488">
        <v>0</v>
      </c>
      <c r="X4488">
        <v>0</v>
      </c>
      <c r="Y4488">
        <v>0</v>
      </c>
      <c r="Z4488">
        <v>0</v>
      </c>
      <c r="AA4488">
        <v>0</v>
      </c>
      <c r="AB4488">
        <v>8</v>
      </c>
      <c r="AC4488">
        <v>9</v>
      </c>
      <c r="AD4488">
        <v>1677.8542596566519</v>
      </c>
      <c r="AE4488">
        <v>1.6778542596566519</v>
      </c>
      <c r="AF4488">
        <v>5.6884949099999993</v>
      </c>
      <c r="AG4488">
        <v>0.25644187098757876</v>
      </c>
      <c r="AH4488">
        <v>67</v>
      </c>
      <c r="AI4488">
        <v>27656.07</v>
      </c>
      <c r="AJ4488">
        <v>27.65607</v>
      </c>
      <c r="AK4488">
        <v>25.941040999999998</v>
      </c>
      <c r="AL4488">
        <v>1.1694427427035337</v>
      </c>
      <c r="AM4488">
        <v>20036</v>
      </c>
      <c r="AN4488">
        <v>338078.66795999999</v>
      </c>
      <c r="AO4488">
        <v>338.07866799999999</v>
      </c>
      <c r="AP4488">
        <v>317.11347499999999</v>
      </c>
      <c r="AQ4488">
        <v>14.295727451810761</v>
      </c>
      <c r="AR4488">
        <v>22029</v>
      </c>
      <c r="AS4488">
        <v>367169.055959991</v>
      </c>
      <c r="AT4488">
        <v>367.16905596000601</v>
      </c>
      <c r="AU4488">
        <v>344.399887803654</v>
      </c>
      <c r="AV4488">
        <v>15.525820624542185</v>
      </c>
      <c r="AW4488">
        <v>26</v>
      </c>
      <c r="AX4488">
        <v>46</v>
      </c>
      <c r="AY4488">
        <v>13810.1</v>
      </c>
      <c r="AZ4488">
        <v>13.8101</v>
      </c>
      <c r="BA4488">
        <v>41.595267</v>
      </c>
      <c r="BB4488">
        <v>1.8751476906407027</v>
      </c>
      <c r="BC4488">
        <v>284</v>
      </c>
      <c r="BD4488">
        <v>320256.09999999998</v>
      </c>
      <c r="BE4488">
        <v>320.2561</v>
      </c>
      <c r="BF4488">
        <v>582.58105499999999</v>
      </c>
      <c r="BG4488">
        <v>26.263216915863872</v>
      </c>
      <c r="BH4488">
        <v>22406</v>
      </c>
      <c r="BI4488">
        <v>761.40161021966264</v>
      </c>
      <c r="BJ4488">
        <v>1320.3996477136541</v>
      </c>
      <c r="BK4488">
        <v>59.524665393614519</v>
      </c>
      <c r="BL4488" t="s">
        <v>748</v>
      </c>
    </row>
    <row r="4489" spans="1:64">
      <c r="A4489" t="s">
        <v>5682</v>
      </c>
      <c r="B4489" t="s">
        <v>5672</v>
      </c>
      <c r="C4489" t="s">
        <v>748</v>
      </c>
      <c r="D4489" t="s">
        <v>929</v>
      </c>
      <c r="E4489">
        <v>2024</v>
      </c>
      <c r="F4489">
        <v>1328.64</v>
      </c>
      <c r="G4489">
        <v>220.53</v>
      </c>
      <c r="H4489">
        <v>300297</v>
      </c>
      <c r="I4489">
        <v>2059.166002581268</v>
      </c>
      <c r="J4489">
        <v>59</v>
      </c>
      <c r="K4489">
        <v>118</v>
      </c>
      <c r="L4489">
        <v>57393</v>
      </c>
      <c r="M4489">
        <v>57.392999999999986</v>
      </c>
      <c r="N4489">
        <v>339.65177399999988</v>
      </c>
      <c r="O4489">
        <v>16.494628095754756</v>
      </c>
      <c r="P4489">
        <v>0</v>
      </c>
      <c r="Q4489">
        <v>0</v>
      </c>
      <c r="R4489">
        <v>0</v>
      </c>
      <c r="S4489">
        <v>0</v>
      </c>
      <c r="T4489">
        <v>0</v>
      </c>
      <c r="U4489">
        <v>0</v>
      </c>
      <c r="V4489">
        <v>0</v>
      </c>
      <c r="W4489">
        <v>0</v>
      </c>
      <c r="X4489">
        <v>0</v>
      </c>
      <c r="Y4489">
        <v>0</v>
      </c>
      <c r="Z4489">
        <v>0</v>
      </c>
      <c r="AA4489">
        <v>0</v>
      </c>
      <c r="AB4489">
        <v>8</v>
      </c>
      <c r="AC4489">
        <v>9</v>
      </c>
      <c r="AD4489">
        <v>1600.615686695279</v>
      </c>
      <c r="AE4489">
        <v>1.600615686695279</v>
      </c>
      <c r="AF4489">
        <v>5.6266561680000002</v>
      </c>
      <c r="AG4489">
        <v>0.27324927475233685</v>
      </c>
      <c r="AH4489">
        <v>85</v>
      </c>
      <c r="AI4489">
        <v>77567.829999999944</v>
      </c>
      <c r="AJ4489">
        <v>77.567830000000015</v>
      </c>
      <c r="AK4489">
        <v>69.961824141628028</v>
      </c>
      <c r="AL4489">
        <v>3.397580576501718</v>
      </c>
      <c r="AM4489">
        <v>23693</v>
      </c>
      <c r="AN4489">
        <v>401384.40099999885</v>
      </c>
      <c r="AO4489">
        <v>401.38440100000065</v>
      </c>
      <c r="AP4489">
        <v>362.02617600563309</v>
      </c>
      <c r="AQ4489">
        <v>17.581204019093899</v>
      </c>
      <c r="AR4489">
        <v>27661</v>
      </c>
      <c r="AS4489">
        <v>482263.02299997531</v>
      </c>
      <c r="AT4489">
        <v>482.26302300002988</v>
      </c>
      <c r="AU4489">
        <v>434.97414849863077</v>
      </c>
      <c r="AV4489">
        <v>21.12380196416262</v>
      </c>
      <c r="AW4489">
        <v>25</v>
      </c>
      <c r="AX4489">
        <v>41</v>
      </c>
      <c r="AY4489">
        <v>12000.099999999999</v>
      </c>
      <c r="AZ4489">
        <v>12.000099999999996</v>
      </c>
      <c r="BA4489">
        <v>32.862434800000003</v>
      </c>
      <c r="BB4489">
        <v>1.5959099343523198</v>
      </c>
      <c r="BC4489">
        <v>255</v>
      </c>
      <c r="BD4489">
        <v>316786.09999999998</v>
      </c>
      <c r="BE4489">
        <v>316.78610000000054</v>
      </c>
      <c r="BF4489">
        <v>525.82449763045565</v>
      </c>
      <c r="BG4489">
        <v>25.535799297934613</v>
      </c>
      <c r="BH4489">
        <v>28008</v>
      </c>
      <c r="BI4489">
        <v>870.04283868672564</v>
      </c>
      <c r="BJ4489">
        <v>1338.9395110970863</v>
      </c>
      <c r="BK4489">
        <v>65.02338856695664</v>
      </c>
      <c r="BL4489" t="s">
        <v>748</v>
      </c>
    </row>
    <row r="4490" spans="1:64">
      <c r="A4490" t="s">
        <v>5683</v>
      </c>
      <c r="B4490" t="s">
        <v>5684</v>
      </c>
      <c r="C4490" t="s">
        <v>749</v>
      </c>
      <c r="D4490" t="s">
        <v>942</v>
      </c>
      <c r="E4490">
        <v>2012</v>
      </c>
      <c r="F4490" s="23">
        <v>73.790000000000006</v>
      </c>
      <c r="G4490" s="23">
        <v>9.8699999999999992</v>
      </c>
      <c r="H4490" s="22">
        <v>10408</v>
      </c>
      <c r="I4490" s="34">
        <v>84.965334999999996</v>
      </c>
      <c r="J4490" s="22">
        <v>10</v>
      </c>
      <c r="K4490" s="22" t="s">
        <v>782</v>
      </c>
      <c r="L4490" s="23">
        <v>4149</v>
      </c>
      <c r="M4490" s="23">
        <v>4.149</v>
      </c>
      <c r="N4490" s="23">
        <v>20.219682000000002</v>
      </c>
      <c r="O4490" s="14">
        <v>23.797566383984719</v>
      </c>
      <c r="P4490" s="22">
        <v>0</v>
      </c>
      <c r="Q4490" s="22" t="s">
        <v>782</v>
      </c>
      <c r="R4490" s="23">
        <v>0</v>
      </c>
      <c r="S4490" s="23">
        <v>0</v>
      </c>
      <c r="T4490" s="23">
        <v>0</v>
      </c>
      <c r="U4490" s="14">
        <v>0</v>
      </c>
      <c r="V4490" s="22">
        <v>0</v>
      </c>
      <c r="W4490" s="22" t="s">
        <v>782</v>
      </c>
      <c r="X4490" s="23">
        <v>0</v>
      </c>
      <c r="Y4490" s="23">
        <v>0</v>
      </c>
      <c r="Z4490" s="23">
        <v>0</v>
      </c>
      <c r="AA4490" s="14">
        <v>0</v>
      </c>
      <c r="AB4490" s="22">
        <v>0</v>
      </c>
      <c r="AC4490" s="22" t="s">
        <v>782</v>
      </c>
      <c r="AD4490" s="23">
        <v>0</v>
      </c>
      <c r="AE4490" s="23">
        <v>0</v>
      </c>
      <c r="AF4490" s="23">
        <v>0</v>
      </c>
      <c r="AG4490" s="14">
        <v>0</v>
      </c>
      <c r="AH4490" s="22" t="s">
        <v>782</v>
      </c>
      <c r="AI4490" s="23" t="s">
        <v>782</v>
      </c>
      <c r="AJ4490" s="23" t="s">
        <v>782</v>
      </c>
      <c r="AK4490" s="23" t="s">
        <v>782</v>
      </c>
      <c r="AL4490" s="14" t="s">
        <v>782</v>
      </c>
      <c r="AM4490" s="22" t="s">
        <v>782</v>
      </c>
      <c r="AN4490" s="23" t="s">
        <v>782</v>
      </c>
      <c r="AO4490" s="23" t="s">
        <v>782</v>
      </c>
      <c r="AP4490" s="23" t="s">
        <v>782</v>
      </c>
      <c r="AQ4490" s="14" t="s">
        <v>782</v>
      </c>
      <c r="AR4490" s="22">
        <v>510</v>
      </c>
      <c r="AS4490" s="23">
        <v>11365.360999999994</v>
      </c>
      <c r="AT4490" s="23">
        <v>11.365360999999993</v>
      </c>
      <c r="AU4490" s="23">
        <v>10.243109</v>
      </c>
      <c r="AV4490" s="14">
        <v>12.055633041404477</v>
      </c>
      <c r="AW4490" s="22">
        <v>1</v>
      </c>
      <c r="AX4490" s="22" t="s">
        <v>782</v>
      </c>
      <c r="AY4490" s="23">
        <v>55</v>
      </c>
      <c r="AZ4490" s="23">
        <v>5.5E-2</v>
      </c>
      <c r="BA4490" s="23">
        <v>0.20227300000000001</v>
      </c>
      <c r="BB4490" s="14">
        <v>0.2380653239347553</v>
      </c>
      <c r="BC4490" s="22">
        <v>52</v>
      </c>
      <c r="BD4490" s="23">
        <v>48300</v>
      </c>
      <c r="BE4490" s="23">
        <v>48.3</v>
      </c>
      <c r="BF4490" s="23">
        <v>77.135099999999994</v>
      </c>
      <c r="BG4490" s="14">
        <v>90.784200403611663</v>
      </c>
      <c r="BH4490" s="22">
        <v>573</v>
      </c>
      <c r="BI4490" s="23">
        <v>63.869360999999991</v>
      </c>
      <c r="BJ4490" s="23">
        <v>107.800164</v>
      </c>
      <c r="BK4490" s="14">
        <v>126.87546515293562</v>
      </c>
      <c r="BL4490" t="s">
        <v>749</v>
      </c>
    </row>
    <row r="4491" spans="1:64">
      <c r="A4491" t="s">
        <v>5685</v>
      </c>
      <c r="B4491" t="s">
        <v>5684</v>
      </c>
      <c r="C4491" t="s">
        <v>749</v>
      </c>
      <c r="D4491" t="s">
        <v>942</v>
      </c>
      <c r="E4491">
        <v>2015</v>
      </c>
      <c r="F4491" s="23">
        <v>73.790000000000006</v>
      </c>
      <c r="G4491" s="23">
        <v>9.9499999999999993</v>
      </c>
      <c r="H4491" s="22">
        <v>10557</v>
      </c>
      <c r="I4491" s="34">
        <v>84.119189041811651</v>
      </c>
      <c r="J4491" s="13">
        <v>4</v>
      </c>
      <c r="K4491" s="13">
        <v>9</v>
      </c>
      <c r="L4491" s="19">
        <v>5002</v>
      </c>
      <c r="M4491" s="35">
        <v>5.0019999999999998</v>
      </c>
      <c r="N4491" s="19">
        <v>29.918737619212028</v>
      </c>
      <c r="O4491" s="17">
        <v>35.567078047246561</v>
      </c>
      <c r="P4491" s="36">
        <v>0</v>
      </c>
      <c r="Q4491" s="37">
        <v>0</v>
      </c>
      <c r="R4491" s="38">
        <v>0</v>
      </c>
      <c r="S4491" s="27">
        <v>0</v>
      </c>
      <c r="T4491" s="23">
        <v>0</v>
      </c>
      <c r="U4491" s="17">
        <v>0</v>
      </c>
      <c r="V4491" s="22">
        <v>0</v>
      </c>
      <c r="W4491" s="22">
        <v>0</v>
      </c>
      <c r="X4491" s="23">
        <v>0</v>
      </c>
      <c r="Y4491" s="27">
        <v>0</v>
      </c>
      <c r="Z4491" s="27">
        <v>0</v>
      </c>
      <c r="AA4491" s="14">
        <v>0</v>
      </c>
      <c r="AB4491" s="39">
        <v>0</v>
      </c>
      <c r="AC4491" s="22" t="s">
        <v>782</v>
      </c>
      <c r="AD4491" s="23">
        <v>0</v>
      </c>
      <c r="AE4491" s="23">
        <v>0</v>
      </c>
      <c r="AF4491" s="23">
        <v>0</v>
      </c>
      <c r="AG4491" s="14">
        <v>0</v>
      </c>
      <c r="AH4491" s="22" t="s">
        <v>782</v>
      </c>
      <c r="AI4491" s="23" t="s">
        <v>782</v>
      </c>
      <c r="AJ4491" s="23" t="s">
        <v>782</v>
      </c>
      <c r="AK4491" s="23" t="s">
        <v>782</v>
      </c>
      <c r="AL4491" s="14" t="s">
        <v>782</v>
      </c>
      <c r="AM4491" s="22" t="s">
        <v>782</v>
      </c>
      <c r="AN4491" s="23" t="s">
        <v>782</v>
      </c>
      <c r="AO4491" s="23" t="s">
        <v>782</v>
      </c>
      <c r="AP4491" s="23" t="s">
        <v>782</v>
      </c>
      <c r="AQ4491" s="14" t="s">
        <v>782</v>
      </c>
      <c r="AR4491" s="40">
        <v>608</v>
      </c>
      <c r="AS4491" s="41">
        <v>12890.119000000008</v>
      </c>
      <c r="AT4491" s="23">
        <v>12.890119000000007</v>
      </c>
      <c r="AU4491" s="23">
        <v>11.44852382836628</v>
      </c>
      <c r="AV4491" s="14">
        <v>13.609883736130366</v>
      </c>
      <c r="AW4491" s="22">
        <v>1</v>
      </c>
      <c r="AX4491" s="22" t="s">
        <v>782</v>
      </c>
      <c r="AY4491" s="23">
        <v>55</v>
      </c>
      <c r="AZ4491" s="23">
        <v>5.5E-2</v>
      </c>
      <c r="BA4491" s="23">
        <v>0.14331592846893426</v>
      </c>
      <c r="BB4491" s="14">
        <v>0.17037245615587035</v>
      </c>
      <c r="BC4491" s="42">
        <v>53</v>
      </c>
      <c r="BD4491" s="43">
        <v>47900</v>
      </c>
      <c r="BE4491" s="44">
        <v>47.9</v>
      </c>
      <c r="BF4491" s="23">
        <v>71.785576767874502</v>
      </c>
      <c r="BG4491" s="14">
        <v>85.337932504548164</v>
      </c>
      <c r="BH4491" s="22">
        <v>666</v>
      </c>
      <c r="BI4491" s="23">
        <v>65.847119000000006</v>
      </c>
      <c r="BJ4491" s="23">
        <v>113.29615414392174</v>
      </c>
      <c r="BK4491" s="14">
        <v>134.68526674408096</v>
      </c>
      <c r="BL4491" t="s">
        <v>749</v>
      </c>
    </row>
    <row r="4492" spans="1:64">
      <c r="A4492" t="s">
        <v>5686</v>
      </c>
      <c r="B4492" t="s">
        <v>5684</v>
      </c>
      <c r="C4492" t="s">
        <v>749</v>
      </c>
      <c r="D4492" t="s">
        <v>942</v>
      </c>
      <c r="E4492">
        <v>2016</v>
      </c>
      <c r="F4492" s="23">
        <v>73.790000000000006</v>
      </c>
      <c r="G4492" s="23">
        <v>10</v>
      </c>
      <c r="H4492" s="22">
        <v>10402</v>
      </c>
      <c r="I4492" s="34">
        <v>89.759976705962487</v>
      </c>
      <c r="J4492" s="13">
        <v>4</v>
      </c>
      <c r="K4492" s="13">
        <v>9</v>
      </c>
      <c r="L4492" s="19">
        <v>5002</v>
      </c>
      <c r="M4492" s="35">
        <v>5.0019999999999998</v>
      </c>
      <c r="N4492" s="19">
        <v>29.916961999999998</v>
      </c>
      <c r="O4492" s="17">
        <v>33.329957401841334</v>
      </c>
      <c r="P4492" s="13">
        <v>0</v>
      </c>
      <c r="Q4492" s="13">
        <v>0</v>
      </c>
      <c r="R4492" s="19">
        <v>0</v>
      </c>
      <c r="S4492" s="27">
        <v>0</v>
      </c>
      <c r="T4492" s="19">
        <v>0</v>
      </c>
      <c r="U4492" s="17">
        <v>0</v>
      </c>
      <c r="V4492" s="13">
        <v>0</v>
      </c>
      <c r="W4492" s="13">
        <v>0</v>
      </c>
      <c r="X4492" s="19">
        <v>0</v>
      </c>
      <c r="Y4492" s="27">
        <v>0</v>
      </c>
      <c r="Z4492" s="19">
        <v>0</v>
      </c>
      <c r="AA4492" s="14">
        <v>0</v>
      </c>
      <c r="AB4492" s="13">
        <v>0</v>
      </c>
      <c r="AC4492" s="22" t="s">
        <v>782</v>
      </c>
      <c r="AD4492" s="19">
        <v>0</v>
      </c>
      <c r="AE4492" s="23">
        <v>0</v>
      </c>
      <c r="AF4492" s="19">
        <v>0</v>
      </c>
      <c r="AG4492" s="14">
        <v>0</v>
      </c>
      <c r="AH4492" s="22" t="s">
        <v>782</v>
      </c>
      <c r="AI4492" s="23" t="s">
        <v>782</v>
      </c>
      <c r="AJ4492" s="23" t="s">
        <v>782</v>
      </c>
      <c r="AK4492" s="23" t="s">
        <v>782</v>
      </c>
      <c r="AL4492" s="14" t="s">
        <v>782</v>
      </c>
      <c r="AM4492" s="22" t="s">
        <v>782</v>
      </c>
      <c r="AN4492" s="23" t="s">
        <v>782</v>
      </c>
      <c r="AO4492" s="23" t="s">
        <v>782</v>
      </c>
      <c r="AP4492" s="23" t="s">
        <v>782</v>
      </c>
      <c r="AQ4492" s="14" t="s">
        <v>782</v>
      </c>
      <c r="AR4492" s="13">
        <v>619</v>
      </c>
      <c r="AS4492" s="19">
        <v>13126.53899999999</v>
      </c>
      <c r="AT4492" s="23">
        <v>13.12653899999999</v>
      </c>
      <c r="AU4492" s="19">
        <v>11.656366632000005</v>
      </c>
      <c r="AV4492" s="14">
        <v>12.986151578653102</v>
      </c>
      <c r="AW4492" s="13">
        <v>1</v>
      </c>
      <c r="AX4492" s="22" t="s">
        <v>782</v>
      </c>
      <c r="AY4492" s="19">
        <v>55</v>
      </c>
      <c r="AZ4492" s="23">
        <v>5.5E-2</v>
      </c>
      <c r="BA4492" s="19">
        <v>0.170097</v>
      </c>
      <c r="BB4492" s="14">
        <v>0.18950205452615826</v>
      </c>
      <c r="BC4492" s="13">
        <v>52</v>
      </c>
      <c r="BD4492" s="19">
        <v>46700</v>
      </c>
      <c r="BE4492" s="44">
        <v>46.7</v>
      </c>
      <c r="BF4492" s="19">
        <v>70.711736461783048</v>
      </c>
      <c r="BG4492" s="14">
        <v>78.778692972951575</v>
      </c>
      <c r="BH4492" s="22">
        <v>676</v>
      </c>
      <c r="BI4492" s="23">
        <v>64.883538999999985</v>
      </c>
      <c r="BJ4492" s="23">
        <v>112.45516209378304</v>
      </c>
      <c r="BK4492" s="14">
        <v>125.28430400797217</v>
      </c>
      <c r="BL4492" t="s">
        <v>749</v>
      </c>
    </row>
    <row r="4493" spans="1:64">
      <c r="A4493" t="s">
        <v>5687</v>
      </c>
      <c r="B4493" t="s">
        <v>5684</v>
      </c>
      <c r="C4493" t="s">
        <v>749</v>
      </c>
      <c r="D4493" t="s">
        <v>942</v>
      </c>
      <c r="E4493">
        <v>2017</v>
      </c>
      <c r="F4493" s="23">
        <v>73.790000000000006</v>
      </c>
      <c r="G4493" s="23">
        <v>10.08</v>
      </c>
      <c r="H4493" s="22">
        <v>10317</v>
      </c>
      <c r="I4493" s="34">
        <v>81.040142955607649</v>
      </c>
      <c r="J4493" s="13">
        <v>5</v>
      </c>
      <c r="K4493" s="13">
        <v>10</v>
      </c>
      <c r="L4493" s="19">
        <v>5997</v>
      </c>
      <c r="M4493" s="19">
        <v>5.9970000000000008</v>
      </c>
      <c r="N4493" s="19">
        <v>35.868057</v>
      </c>
      <c r="O4493" s="17">
        <v>44.259617137704069</v>
      </c>
      <c r="P4493" s="13">
        <v>0</v>
      </c>
      <c r="Q4493" s="13">
        <v>0</v>
      </c>
      <c r="R4493" s="19">
        <v>0</v>
      </c>
      <c r="S4493" s="19">
        <v>0</v>
      </c>
      <c r="T4493" s="19">
        <v>0</v>
      </c>
      <c r="U4493" s="17">
        <v>0</v>
      </c>
      <c r="V4493" s="13">
        <v>0</v>
      </c>
      <c r="W4493" s="13">
        <v>0</v>
      </c>
      <c r="X4493" s="19">
        <v>0</v>
      </c>
      <c r="Y4493" s="19">
        <v>0</v>
      </c>
      <c r="Z4493" s="19">
        <v>0</v>
      </c>
      <c r="AA4493" s="14">
        <v>0</v>
      </c>
      <c r="AB4493" s="13">
        <v>0</v>
      </c>
      <c r="AC4493" s="22" t="s">
        <v>782</v>
      </c>
      <c r="AD4493" s="19">
        <v>0</v>
      </c>
      <c r="AE4493" s="19">
        <v>0</v>
      </c>
      <c r="AF4493" s="19">
        <v>0</v>
      </c>
      <c r="AG4493" s="14">
        <v>0</v>
      </c>
      <c r="AH4493" s="22" t="s">
        <v>782</v>
      </c>
      <c r="AI4493" s="23" t="s">
        <v>782</v>
      </c>
      <c r="AJ4493" s="23" t="s">
        <v>782</v>
      </c>
      <c r="AK4493" s="23" t="s">
        <v>782</v>
      </c>
      <c r="AL4493" s="14" t="s">
        <v>782</v>
      </c>
      <c r="AM4493" s="22" t="s">
        <v>782</v>
      </c>
      <c r="AN4493" s="23" t="s">
        <v>782</v>
      </c>
      <c r="AO4493" s="23" t="s">
        <v>782</v>
      </c>
      <c r="AP4493" s="23" t="s">
        <v>782</v>
      </c>
      <c r="AQ4493" s="14" t="s">
        <v>782</v>
      </c>
      <c r="AR4493" s="13">
        <v>630</v>
      </c>
      <c r="AS4493" s="19">
        <v>13507.708999999997</v>
      </c>
      <c r="AT4493" s="19">
        <v>13.507709000000006</v>
      </c>
      <c r="AU4493" s="19">
        <v>11.994845592000006</v>
      </c>
      <c r="AV4493" s="14">
        <v>14.801116032792008</v>
      </c>
      <c r="AW4493" s="13">
        <v>1</v>
      </c>
      <c r="AX4493" s="22" t="s">
        <v>782</v>
      </c>
      <c r="AY4493" s="19">
        <v>55</v>
      </c>
      <c r="AZ4493" s="19">
        <v>5.5E-2</v>
      </c>
      <c r="BA4493" s="19">
        <v>8.8440000000000005E-2</v>
      </c>
      <c r="BB4493" s="14">
        <v>0.10913110067987647</v>
      </c>
      <c r="BC4493" s="13">
        <v>52</v>
      </c>
      <c r="BD4493" s="19">
        <v>46700</v>
      </c>
      <c r="BE4493" s="19">
        <v>46.7</v>
      </c>
      <c r="BF4493" s="19">
        <v>70.711736461783048</v>
      </c>
      <c r="BG4493" s="14">
        <v>87.255197094750542</v>
      </c>
      <c r="BH4493" s="22">
        <v>688</v>
      </c>
      <c r="BI4493" s="23">
        <v>66.259709000000015</v>
      </c>
      <c r="BJ4493" s="23">
        <v>118.66307905378306</v>
      </c>
      <c r="BK4493" s="14">
        <v>146.4250613659265</v>
      </c>
      <c r="BL4493" t="s">
        <v>749</v>
      </c>
    </row>
    <row r="4494" spans="1:64">
      <c r="A4494" t="s">
        <v>5688</v>
      </c>
      <c r="B4494" t="s">
        <v>5684</v>
      </c>
      <c r="C4494" t="s">
        <v>749</v>
      </c>
      <c r="D4494" t="s">
        <v>942</v>
      </c>
      <c r="E4494">
        <v>2018</v>
      </c>
      <c r="F4494" s="23">
        <v>73.790000000000006</v>
      </c>
      <c r="G4494" s="23">
        <v>10.24</v>
      </c>
      <c r="H4494" s="22">
        <v>10275</v>
      </c>
      <c r="I4494" s="34">
        <v>81.045902738333695</v>
      </c>
      <c r="J4494" s="13">
        <v>6</v>
      </c>
      <c r="K4494" s="13">
        <v>11</v>
      </c>
      <c r="L4494" s="19">
        <v>6954</v>
      </c>
      <c r="M4494" s="19">
        <v>6.9540000000000006</v>
      </c>
      <c r="N4494" s="19">
        <v>41.591873999999997</v>
      </c>
      <c r="O4494" s="17">
        <v>51.3189101419282</v>
      </c>
      <c r="P4494" s="13">
        <v>0</v>
      </c>
      <c r="Q4494" s="13">
        <v>0</v>
      </c>
      <c r="R4494" s="19">
        <v>0</v>
      </c>
      <c r="S4494" s="19">
        <v>0</v>
      </c>
      <c r="T4494" s="19">
        <v>0</v>
      </c>
      <c r="U4494" s="17">
        <v>0</v>
      </c>
      <c r="V4494" s="13">
        <v>0</v>
      </c>
      <c r="W4494" s="13">
        <v>0</v>
      </c>
      <c r="X4494" s="19">
        <v>0</v>
      </c>
      <c r="Y4494" s="19">
        <v>0</v>
      </c>
      <c r="Z4494" s="19">
        <v>0</v>
      </c>
      <c r="AA4494" s="14">
        <v>0</v>
      </c>
      <c r="AB4494" s="13">
        <v>0</v>
      </c>
      <c r="AC4494" s="22" t="s">
        <v>782</v>
      </c>
      <c r="AD4494" s="19">
        <v>0</v>
      </c>
      <c r="AE4494" s="19">
        <v>0</v>
      </c>
      <c r="AF4494" s="19">
        <v>0</v>
      </c>
      <c r="AG4494" s="14">
        <v>0</v>
      </c>
      <c r="AH4494" s="22" t="s">
        <v>782</v>
      </c>
      <c r="AI4494" s="23" t="s">
        <v>782</v>
      </c>
      <c r="AJ4494" s="23" t="s">
        <v>782</v>
      </c>
      <c r="AK4494" s="23" t="s">
        <v>782</v>
      </c>
      <c r="AL4494" s="14" t="s">
        <v>782</v>
      </c>
      <c r="AM4494" s="22" t="s">
        <v>782</v>
      </c>
      <c r="AN4494" s="23" t="s">
        <v>782</v>
      </c>
      <c r="AO4494" s="23" t="s">
        <v>782</v>
      </c>
      <c r="AP4494" s="23" t="s">
        <v>782</v>
      </c>
      <c r="AQ4494" s="14" t="s">
        <v>782</v>
      </c>
      <c r="AR4494" s="13">
        <v>645</v>
      </c>
      <c r="AS4494" s="19">
        <v>14568.583999999999</v>
      </c>
      <c r="AT4494" s="19">
        <v>14.568584000000007</v>
      </c>
      <c r="AU4494" s="19">
        <v>12.936902592000008</v>
      </c>
      <c r="AV4494" s="14">
        <v>15.962438759881955</v>
      </c>
      <c r="AW4494" s="13">
        <v>1</v>
      </c>
      <c r="AX4494" s="22" t="s">
        <v>782</v>
      </c>
      <c r="AY4494" s="19">
        <v>55</v>
      </c>
      <c r="AZ4494" s="19">
        <v>5.5E-2</v>
      </c>
      <c r="BA4494" s="19">
        <v>0.170097</v>
      </c>
      <c r="BB4494" s="14">
        <v>0.20987735869779667</v>
      </c>
      <c r="BC4494" s="13">
        <v>52</v>
      </c>
      <c r="BD4494" s="19">
        <v>46700</v>
      </c>
      <c r="BE4494" s="19">
        <v>46.7</v>
      </c>
      <c r="BF4494" s="19">
        <v>61.372046039058546</v>
      </c>
      <c r="BG4494" s="14">
        <v>75.725044654268913</v>
      </c>
      <c r="BH4494" s="22">
        <v>704</v>
      </c>
      <c r="BI4494" s="23">
        <v>68.277584000000019</v>
      </c>
      <c r="BJ4494" s="23">
        <v>116.07091963105856</v>
      </c>
      <c r="BK4494" s="14">
        <v>143.21627091477686</v>
      </c>
      <c r="BL4494" t="s">
        <v>749</v>
      </c>
    </row>
    <row r="4495" spans="1:64">
      <c r="A4495" t="s">
        <v>5689</v>
      </c>
      <c r="B4495" t="s">
        <v>5684</v>
      </c>
      <c r="C4495" t="s">
        <v>749</v>
      </c>
      <c r="D4495" t="s">
        <v>942</v>
      </c>
      <c r="E4495">
        <v>2019</v>
      </c>
      <c r="F4495" s="23">
        <v>73.790000000000006</v>
      </c>
      <c r="G4495" s="23">
        <v>10.39</v>
      </c>
      <c r="H4495" s="22">
        <v>10238</v>
      </c>
      <c r="I4495" s="34">
        <v>82.394120088546856</v>
      </c>
      <c r="J4495" s="22">
        <v>6</v>
      </c>
      <c r="K4495" s="22">
        <v>12</v>
      </c>
      <c r="L4495" s="23">
        <v>7024</v>
      </c>
      <c r="M4495" s="23">
        <v>7.0240000000000009</v>
      </c>
      <c r="N4495" s="23">
        <v>42.010544000000003</v>
      </c>
      <c r="O4495" s="14">
        <v>50.987308262837615</v>
      </c>
      <c r="P4495" s="22">
        <v>0</v>
      </c>
      <c r="Q4495" s="22">
        <v>0</v>
      </c>
      <c r="R4495" s="23">
        <v>0</v>
      </c>
      <c r="S4495" s="23">
        <v>0</v>
      </c>
      <c r="T4495" s="23">
        <v>0</v>
      </c>
      <c r="U4495" s="14">
        <v>0</v>
      </c>
      <c r="V4495" s="22">
        <v>0</v>
      </c>
      <c r="W4495" s="22">
        <v>0</v>
      </c>
      <c r="X4495" s="23">
        <v>0</v>
      </c>
      <c r="Y4495" s="23">
        <v>0</v>
      </c>
      <c r="Z4495" s="23">
        <v>0</v>
      </c>
      <c r="AA4495" s="14">
        <v>0</v>
      </c>
      <c r="AB4495" s="22">
        <v>0</v>
      </c>
      <c r="AC4495" s="22">
        <v>0</v>
      </c>
      <c r="AD4495" s="23">
        <v>0</v>
      </c>
      <c r="AE4495" s="23">
        <v>0</v>
      </c>
      <c r="AF4495" s="23">
        <v>0</v>
      </c>
      <c r="AG4495" s="14">
        <v>0</v>
      </c>
      <c r="AH4495" s="22">
        <v>2</v>
      </c>
      <c r="AI4495" s="23">
        <v>1825.44</v>
      </c>
      <c r="AJ4495" s="23">
        <v>1.82544</v>
      </c>
      <c r="AK4495" s="23">
        <v>1.62099072</v>
      </c>
      <c r="AL4495" s="14">
        <v>1.96736213489259</v>
      </c>
      <c r="AM4495" s="22">
        <v>693</v>
      </c>
      <c r="AN4495" s="23">
        <v>15562.678999999996</v>
      </c>
      <c r="AO4495" s="23">
        <v>15.562679000000003</v>
      </c>
      <c r="AP4495" s="23">
        <v>13.81965895200001</v>
      </c>
      <c r="AQ4495" s="14">
        <v>16.772627630646912</v>
      </c>
      <c r="AR4495" s="22">
        <v>695</v>
      </c>
      <c r="AS4495" s="23">
        <v>17388.118999999995</v>
      </c>
      <c r="AT4495" s="23">
        <v>17.388119000000003</v>
      </c>
      <c r="AU4495" s="23">
        <v>15.44064967200001</v>
      </c>
      <c r="AV4495" s="14">
        <v>18.739989765539505</v>
      </c>
      <c r="AW4495" s="22">
        <v>1</v>
      </c>
      <c r="AX4495" s="22" t="s">
        <v>782</v>
      </c>
      <c r="AY4495" s="23">
        <v>55</v>
      </c>
      <c r="AZ4495" s="23">
        <v>5.5E-2</v>
      </c>
      <c r="BA4495" s="23">
        <v>0.170097</v>
      </c>
      <c r="BB4495" s="14">
        <v>0.20644312945778304</v>
      </c>
      <c r="BC4495" s="22">
        <v>52</v>
      </c>
      <c r="BD4495" s="23">
        <v>46700</v>
      </c>
      <c r="BE4495" s="23">
        <v>46.7</v>
      </c>
      <c r="BF4495" s="23">
        <v>60.556161017109943</v>
      </c>
      <c r="BG4495" s="14">
        <v>73.49573119056528</v>
      </c>
      <c r="BH4495" s="22">
        <v>754</v>
      </c>
      <c r="BI4495" s="23">
        <v>71.167119000000014</v>
      </c>
      <c r="BJ4495" s="23">
        <v>118.17745168910994</v>
      </c>
      <c r="BK4495" s="14">
        <v>143.42947234840017</v>
      </c>
      <c r="BL4495" t="s">
        <v>749</v>
      </c>
    </row>
    <row r="4496" spans="1:64">
      <c r="A4496" t="s">
        <v>5690</v>
      </c>
      <c r="B4496" t="s">
        <v>5684</v>
      </c>
      <c r="C4496" t="s">
        <v>749</v>
      </c>
      <c r="D4496" t="s">
        <v>942</v>
      </c>
      <c r="E4496">
        <v>2020</v>
      </c>
      <c r="F4496" s="23">
        <v>73.790000000000006</v>
      </c>
      <c r="G4496" s="23">
        <v>10.45</v>
      </c>
      <c r="H4496" s="22">
        <v>10225</v>
      </c>
      <c r="I4496" s="34">
        <v>82.438913082866705</v>
      </c>
      <c r="J4496" s="22">
        <v>8</v>
      </c>
      <c r="K4496" s="22">
        <v>19</v>
      </c>
      <c r="L4496" s="23">
        <v>11917</v>
      </c>
      <c r="M4496" s="23">
        <v>11.917</v>
      </c>
      <c r="N4496" s="23">
        <v>71.275576999999998</v>
      </c>
      <c r="O4496" s="14">
        <v>86.458656882526526</v>
      </c>
      <c r="P4496" s="22">
        <v>0</v>
      </c>
      <c r="Q4496" s="22">
        <v>0</v>
      </c>
      <c r="R4496" s="23">
        <v>0</v>
      </c>
      <c r="S4496" s="23">
        <v>0</v>
      </c>
      <c r="T4496" s="23">
        <v>0</v>
      </c>
      <c r="U4496" s="14">
        <v>0</v>
      </c>
      <c r="V4496" s="22">
        <v>0</v>
      </c>
      <c r="W4496" s="22">
        <v>0</v>
      </c>
      <c r="X4496" s="23">
        <v>0</v>
      </c>
      <c r="Y4496" s="23">
        <v>0</v>
      </c>
      <c r="Z4496" s="23">
        <v>0</v>
      </c>
      <c r="AA4496" s="14">
        <v>0</v>
      </c>
      <c r="AB4496" s="22">
        <v>0</v>
      </c>
      <c r="AC4496" s="22">
        <v>0</v>
      </c>
      <c r="AD4496" s="23">
        <v>0</v>
      </c>
      <c r="AE4496" s="23">
        <v>0</v>
      </c>
      <c r="AF4496" s="23">
        <v>0</v>
      </c>
      <c r="AG4496" s="14">
        <v>0</v>
      </c>
      <c r="AH4496" s="22">
        <v>2</v>
      </c>
      <c r="AI4496" s="23">
        <v>1825.44</v>
      </c>
      <c r="AJ4496" s="23">
        <v>1.82544</v>
      </c>
      <c r="AK4496" s="23">
        <v>1.62099072</v>
      </c>
      <c r="AL4496" s="14">
        <v>1.9662931731894591</v>
      </c>
      <c r="AM4496" s="22">
        <v>743</v>
      </c>
      <c r="AN4496" s="23">
        <v>17645.328999999991</v>
      </c>
      <c r="AO4496" s="23">
        <v>17.645329000000004</v>
      </c>
      <c r="AP4496" s="23">
        <v>15.669052152000004</v>
      </c>
      <c r="AQ4496" s="14">
        <v>19.006864071885133</v>
      </c>
      <c r="AR4496" s="22">
        <v>745</v>
      </c>
      <c r="AS4496" s="23">
        <v>19470.768999999989</v>
      </c>
      <c r="AT4496" s="23">
        <v>19.470769000000004</v>
      </c>
      <c r="AU4496" s="23">
        <v>17.290042872000004</v>
      </c>
      <c r="AV4496" s="14">
        <v>20.973157245074592</v>
      </c>
      <c r="AW4496" s="22">
        <v>1</v>
      </c>
      <c r="AX4496" s="22">
        <v>1</v>
      </c>
      <c r="AY4496" s="23">
        <v>55</v>
      </c>
      <c r="AZ4496" s="23">
        <v>5.5E-2</v>
      </c>
      <c r="BA4496" s="23">
        <v>0.170097</v>
      </c>
      <c r="BB4496" s="14">
        <v>0.20633095905694476</v>
      </c>
      <c r="BC4496" s="22">
        <v>52</v>
      </c>
      <c r="BD4496" s="23">
        <v>46200</v>
      </c>
      <c r="BE4496" s="23">
        <v>46.200000000000017</v>
      </c>
      <c r="BF4496" s="23">
        <v>60.184490370131861</v>
      </c>
      <c r="BG4496" s="14">
        <v>73.004953752404603</v>
      </c>
      <c r="BH4496" s="22">
        <v>806</v>
      </c>
      <c r="BI4496" s="23">
        <v>77.642769000000015</v>
      </c>
      <c r="BJ4496" s="23">
        <v>148.92020724213188</v>
      </c>
      <c r="BK4496" s="14">
        <v>180.64309883906265</v>
      </c>
      <c r="BL4496" t="s">
        <v>749</v>
      </c>
    </row>
    <row r="4497" spans="1:64">
      <c r="A4497" t="s">
        <v>5691</v>
      </c>
      <c r="B4497" t="s">
        <v>5684</v>
      </c>
      <c r="C4497" t="s">
        <v>749</v>
      </c>
      <c r="D4497" t="s">
        <v>942</v>
      </c>
      <c r="E4497">
        <v>2021</v>
      </c>
      <c r="F4497" s="23">
        <v>73.790000000000006</v>
      </c>
      <c r="G4497" s="23">
        <v>10.47</v>
      </c>
      <c r="H4497" s="22">
        <v>10203</v>
      </c>
      <c r="I4497" s="34">
        <v>76.66</v>
      </c>
      <c r="J4497" s="22">
        <v>8</v>
      </c>
      <c r="K4497" s="22">
        <v>26</v>
      </c>
      <c r="L4497" s="23">
        <v>14597</v>
      </c>
      <c r="M4497" s="23">
        <v>14.597</v>
      </c>
      <c r="N4497" s="23">
        <v>87.304657000000006</v>
      </c>
      <c r="O4497" s="14">
        <v>113.88</v>
      </c>
      <c r="P4497" s="22">
        <v>0</v>
      </c>
      <c r="Q4497" s="22">
        <v>0</v>
      </c>
      <c r="R4497" s="23">
        <v>0</v>
      </c>
      <c r="S4497" s="23">
        <v>0</v>
      </c>
      <c r="T4497" s="23">
        <v>0</v>
      </c>
      <c r="U4497" s="14">
        <v>0</v>
      </c>
      <c r="V4497" s="22">
        <v>0</v>
      </c>
      <c r="W4497" s="22">
        <v>0</v>
      </c>
      <c r="X4497" s="23">
        <v>0</v>
      </c>
      <c r="Y4497" s="23">
        <v>0</v>
      </c>
      <c r="Z4497" s="23">
        <v>0</v>
      </c>
      <c r="AA4497" s="14">
        <v>0</v>
      </c>
      <c r="AB4497" s="22">
        <v>0</v>
      </c>
      <c r="AC4497" s="22">
        <v>0</v>
      </c>
      <c r="AD4497" s="23">
        <v>0</v>
      </c>
      <c r="AE4497" s="23">
        <v>0</v>
      </c>
      <c r="AF4497" s="23">
        <v>0</v>
      </c>
      <c r="AG4497" s="14">
        <v>0</v>
      </c>
      <c r="AH4497" s="22">
        <v>3</v>
      </c>
      <c r="AI4497" s="23">
        <v>2575.44</v>
      </c>
      <c r="AJ4497" s="23">
        <v>2.57544</v>
      </c>
      <c r="AK4497" s="23">
        <v>2.304562722</v>
      </c>
      <c r="AL4497" s="14">
        <v>3.01</v>
      </c>
      <c r="AM4497" s="22">
        <v>823</v>
      </c>
      <c r="AN4497" s="23">
        <v>19080.508999999998</v>
      </c>
      <c r="AO4497" s="23">
        <v>19.080508999999999</v>
      </c>
      <c r="AP4497" s="23">
        <v>17.073676630000001</v>
      </c>
      <c r="AQ4497" s="14">
        <v>22.27</v>
      </c>
      <c r="AR4497" s="22">
        <v>826</v>
      </c>
      <c r="AS4497" s="23">
        <v>21655.949000000001</v>
      </c>
      <c r="AT4497" s="23">
        <v>21.655949</v>
      </c>
      <c r="AU4497" s="23">
        <v>19.378239359999998</v>
      </c>
      <c r="AV4497" s="14">
        <v>25.28</v>
      </c>
      <c r="AW4497" s="22">
        <v>1</v>
      </c>
      <c r="AX4497" s="22">
        <v>1</v>
      </c>
      <c r="AY4497" s="23">
        <v>55</v>
      </c>
      <c r="AZ4497" s="23">
        <v>5.5E-2</v>
      </c>
      <c r="BA4497" s="23">
        <v>0.170097</v>
      </c>
      <c r="BB4497" s="14">
        <v>0.22</v>
      </c>
      <c r="BC4497" s="22">
        <v>52</v>
      </c>
      <c r="BD4497" s="23">
        <v>45900</v>
      </c>
      <c r="BE4497" s="23">
        <v>45.9</v>
      </c>
      <c r="BF4497" s="23">
        <v>53.340161010000003</v>
      </c>
      <c r="BG4497" s="14">
        <v>69.58</v>
      </c>
      <c r="BH4497" s="22">
        <v>887</v>
      </c>
      <c r="BI4497" s="23">
        <v>82.21</v>
      </c>
      <c r="BJ4497" s="23">
        <v>160.19</v>
      </c>
      <c r="BK4497" s="14">
        <v>208.96</v>
      </c>
      <c r="BL4497" t="s">
        <v>749</v>
      </c>
    </row>
    <row r="4498" spans="1:64">
      <c r="A4498" t="s">
        <v>5692</v>
      </c>
      <c r="B4498" t="s">
        <v>5684</v>
      </c>
      <c r="C4498" t="s">
        <v>749</v>
      </c>
      <c r="D4498" s="111" t="s">
        <v>942</v>
      </c>
      <c r="E4498" s="110">
        <v>2022</v>
      </c>
      <c r="F4498" s="23"/>
      <c r="G4498" s="23"/>
      <c r="H4498" s="22">
        <v>10359</v>
      </c>
      <c r="I4498" s="34">
        <v>75.077247914418749</v>
      </c>
      <c r="J4498" s="22">
        <v>8</v>
      </c>
      <c r="K4498" s="22">
        <v>25</v>
      </c>
      <c r="L4498" s="23">
        <v>14528</v>
      </c>
      <c r="M4498" s="23">
        <v>14.528</v>
      </c>
      <c r="N4498" s="23">
        <v>85.976704000000012</v>
      </c>
      <c r="O4498" s="14">
        <v>114.51765533281888</v>
      </c>
      <c r="P4498" s="22">
        <v>0</v>
      </c>
      <c r="Q4498" s="22">
        <v>0</v>
      </c>
      <c r="R4498" s="23">
        <v>0</v>
      </c>
      <c r="S4498" s="23">
        <v>0</v>
      </c>
      <c r="T4498" s="23">
        <v>0</v>
      </c>
      <c r="U4498" s="14">
        <v>0</v>
      </c>
      <c r="V4498" s="22">
        <v>0</v>
      </c>
      <c r="W4498" s="22">
        <v>0</v>
      </c>
      <c r="X4498" s="23">
        <v>0</v>
      </c>
      <c r="Y4498" s="23">
        <v>0</v>
      </c>
      <c r="Z4498" s="23">
        <v>0</v>
      </c>
      <c r="AA4498" s="14">
        <v>0</v>
      </c>
      <c r="AB4498" s="22">
        <v>0</v>
      </c>
      <c r="AC4498" s="22">
        <v>0</v>
      </c>
      <c r="AD4498" s="23">
        <v>0</v>
      </c>
      <c r="AE4498" s="23">
        <v>0</v>
      </c>
      <c r="AF4498" s="23">
        <v>0</v>
      </c>
      <c r="AG4498" s="14">
        <v>0</v>
      </c>
      <c r="AH4498" s="22">
        <v>3</v>
      </c>
      <c r="AI4498" s="23">
        <v>2575.44</v>
      </c>
      <c r="AJ4498" s="23">
        <v>2.57544</v>
      </c>
      <c r="AK4498" s="23">
        <v>2.6381878096126261</v>
      </c>
      <c r="AL4498" s="14">
        <v>3.5139644604713278</v>
      </c>
      <c r="AM4498" s="22">
        <v>926</v>
      </c>
      <c r="AN4498" s="23">
        <v>20252.429000000029</v>
      </c>
      <c r="AO4498" s="23">
        <v>20.252429000000003</v>
      </c>
      <c r="AP4498" s="23">
        <v>20.745857524479447</v>
      </c>
      <c r="AQ4498" s="14">
        <v>27.632682471429749</v>
      </c>
      <c r="AR4498" s="22">
        <v>929</v>
      </c>
      <c r="AS4498" s="23">
        <v>22827.868999999999</v>
      </c>
      <c r="AT4498" s="23">
        <v>22.827869</v>
      </c>
      <c r="AU4498" s="23">
        <v>23.384045334092033</v>
      </c>
      <c r="AV4498" s="14">
        <v>31.146646931901024</v>
      </c>
      <c r="AW4498" s="22">
        <v>1</v>
      </c>
      <c r="AX4498" s="22">
        <v>1</v>
      </c>
      <c r="AY4498" s="23">
        <v>55</v>
      </c>
      <c r="AZ4498" s="23">
        <v>5.5E-2</v>
      </c>
      <c r="BA4498" s="23">
        <v>0.170097</v>
      </c>
      <c r="BB4498" s="14">
        <v>0.22656264677402022</v>
      </c>
      <c r="BC4498" s="22">
        <v>52</v>
      </c>
      <c r="BD4498" s="23">
        <v>45900</v>
      </c>
      <c r="BE4498" s="23">
        <v>45.90000000000002</v>
      </c>
      <c r="BF4498" s="23">
        <v>58.987208004147455</v>
      </c>
      <c r="BG4498" s="14">
        <v>78.568687109292441</v>
      </c>
      <c r="BH4498" s="22">
        <v>990</v>
      </c>
      <c r="BI4498" s="23">
        <v>83.310869000000025</v>
      </c>
      <c r="BJ4498" s="23">
        <v>168.51805433823949</v>
      </c>
      <c r="BK4498" s="14">
        <v>224.45955202078636</v>
      </c>
      <c r="BL4498" t="s">
        <v>749</v>
      </c>
    </row>
    <row r="4499" spans="1:64">
      <c r="A4499" t="s">
        <v>5693</v>
      </c>
      <c r="B4499" t="s">
        <v>5684</v>
      </c>
      <c r="C4499" t="s">
        <v>749</v>
      </c>
      <c r="D4499" t="s">
        <v>942</v>
      </c>
      <c r="E4499">
        <v>2023</v>
      </c>
      <c r="F4499">
        <v>73.790000000000006</v>
      </c>
      <c r="G4499">
        <v>12.02</v>
      </c>
      <c r="H4499">
        <v>10331</v>
      </c>
      <c r="I4499">
        <v>75.077247914418749</v>
      </c>
      <c r="J4499">
        <v>8</v>
      </c>
      <c r="K4499">
        <v>27</v>
      </c>
      <c r="L4499">
        <v>23542</v>
      </c>
      <c r="M4499">
        <v>23.542000000000002</v>
      </c>
      <c r="N4499">
        <v>139.32155599999999</v>
      </c>
      <c r="O4499">
        <v>185.57094175696736</v>
      </c>
      <c r="P4499">
        <v>0</v>
      </c>
      <c r="Q4499">
        <v>0</v>
      </c>
      <c r="R4499">
        <v>0</v>
      </c>
      <c r="S4499">
        <v>0</v>
      </c>
      <c r="T4499">
        <v>0</v>
      </c>
      <c r="U4499">
        <v>0</v>
      </c>
      <c r="V4499">
        <v>0</v>
      </c>
      <c r="W4499">
        <v>0</v>
      </c>
      <c r="X4499">
        <v>0</v>
      </c>
      <c r="Y4499">
        <v>0</v>
      </c>
      <c r="Z4499">
        <v>0</v>
      </c>
      <c r="AA4499">
        <v>0</v>
      </c>
      <c r="AG4499">
        <v>0</v>
      </c>
      <c r="AH4499">
        <v>3</v>
      </c>
      <c r="AI4499">
        <v>2575.44</v>
      </c>
      <c r="AJ4499">
        <v>2.57544</v>
      </c>
      <c r="AK4499">
        <v>2.4157299999999999</v>
      </c>
      <c r="AL4499">
        <v>3.475606</v>
      </c>
      <c r="AM4499">
        <v>1127</v>
      </c>
      <c r="AN4499">
        <v>24054.120999999999</v>
      </c>
      <c r="AO4499">
        <v>24.054120999999999</v>
      </c>
      <c r="AP4499">
        <v>22.562457999999999</v>
      </c>
      <c r="AQ4499">
        <v>30.052324275017586</v>
      </c>
      <c r="AR4499">
        <v>1178</v>
      </c>
      <c r="AS4499">
        <v>26665.4909999999</v>
      </c>
      <c r="AT4499">
        <v>26.6654909999999</v>
      </c>
      <c r="AU4499">
        <v>25.011890189433199</v>
      </c>
      <c r="AV4499">
        <v>33.314873525924241</v>
      </c>
      <c r="AW4499">
        <v>1</v>
      </c>
      <c r="AX4499">
        <v>1</v>
      </c>
      <c r="AY4499">
        <v>55</v>
      </c>
      <c r="AZ4499">
        <v>5.5E-2</v>
      </c>
      <c r="BA4499">
        <v>0.170097</v>
      </c>
      <c r="BB4499">
        <v>0.22656264677402022</v>
      </c>
      <c r="BC4499">
        <v>52</v>
      </c>
      <c r="BD4499">
        <v>45900</v>
      </c>
      <c r="BE4499">
        <v>45.9</v>
      </c>
      <c r="BF4499">
        <v>70.433391</v>
      </c>
      <c r="BG4499">
        <v>93.814561610313262</v>
      </c>
      <c r="BH4499">
        <v>1239</v>
      </c>
      <c r="BI4499">
        <v>96.162490999999903</v>
      </c>
      <c r="BJ4499">
        <v>234.9369341894332</v>
      </c>
      <c r="BK4499">
        <v>312.92693953997889</v>
      </c>
      <c r="BL4499" t="s">
        <v>749</v>
      </c>
    </row>
    <row r="4500" spans="1:64">
      <c r="A4500" t="s">
        <v>5694</v>
      </c>
      <c r="B4500" t="s">
        <v>5684</v>
      </c>
      <c r="C4500" t="s">
        <v>749</v>
      </c>
      <c r="D4500" t="s">
        <v>942</v>
      </c>
      <c r="E4500">
        <v>2024</v>
      </c>
      <c r="F4500">
        <v>73.790000000000006</v>
      </c>
      <c r="G4500">
        <v>12.02</v>
      </c>
      <c r="H4500">
        <v>10304</v>
      </c>
      <c r="I4500">
        <v>70.655539318066403</v>
      </c>
      <c r="J4500">
        <v>8</v>
      </c>
      <c r="K4500">
        <v>27</v>
      </c>
      <c r="L4500">
        <v>23542</v>
      </c>
      <c r="M4500">
        <v>23.542000000000002</v>
      </c>
      <c r="N4500">
        <v>139.32155599999999</v>
      </c>
      <c r="O4500">
        <v>197.18419439532309</v>
      </c>
      <c r="P4500">
        <v>0</v>
      </c>
      <c r="Q4500">
        <v>0</v>
      </c>
      <c r="R4500">
        <v>0</v>
      </c>
      <c r="S4500">
        <v>0</v>
      </c>
      <c r="T4500">
        <v>0</v>
      </c>
      <c r="U4500">
        <v>0</v>
      </c>
      <c r="V4500">
        <v>0</v>
      </c>
      <c r="W4500">
        <v>0</v>
      </c>
      <c r="X4500">
        <v>0</v>
      </c>
      <c r="Y4500">
        <v>0</v>
      </c>
      <c r="Z4500">
        <v>0</v>
      </c>
      <c r="AA4500">
        <v>0</v>
      </c>
      <c r="AB4500">
        <v>0</v>
      </c>
      <c r="AC4500">
        <v>0</v>
      </c>
      <c r="AD4500">
        <v>0</v>
      </c>
      <c r="AE4500">
        <v>0</v>
      </c>
      <c r="AF4500">
        <v>0</v>
      </c>
      <c r="AG4500">
        <v>0</v>
      </c>
      <c r="AH4500">
        <v>3</v>
      </c>
      <c r="AI4500">
        <v>2575.44</v>
      </c>
      <c r="AJ4500">
        <v>2.57544</v>
      </c>
      <c r="AK4500">
        <v>2.3229021666239018</v>
      </c>
      <c r="AL4500">
        <v>3.2876433879685112</v>
      </c>
      <c r="AM4500">
        <v>1274</v>
      </c>
      <c r="AN4500">
        <v>26972.787</v>
      </c>
      <c r="AO4500">
        <v>26.972786999999983</v>
      </c>
      <c r="AP4500">
        <v>24.327938279356189</v>
      </c>
      <c r="AQ4500">
        <v>34.431749462473654</v>
      </c>
      <c r="AR4500">
        <v>1394</v>
      </c>
      <c r="AS4500">
        <v>29650.746999999981</v>
      </c>
      <c r="AT4500">
        <v>29.650747000000027</v>
      </c>
      <c r="AU4500">
        <v>26.74330772540505</v>
      </c>
      <c r="AV4500">
        <v>37.850263381355106</v>
      </c>
      <c r="AW4500">
        <v>1</v>
      </c>
      <c r="AX4500">
        <v>1</v>
      </c>
      <c r="AY4500">
        <v>55</v>
      </c>
      <c r="AZ4500">
        <v>5.5E-2</v>
      </c>
      <c r="BA4500">
        <v>0.170097</v>
      </c>
      <c r="BB4500">
        <v>0.24074120959473974</v>
      </c>
      <c r="BC4500">
        <v>52</v>
      </c>
      <c r="BD4500">
        <v>45900</v>
      </c>
      <c r="BE4500">
        <v>45.900000000000027</v>
      </c>
      <c r="BF4500">
        <v>61.336371580249178</v>
      </c>
      <c r="BG4500">
        <v>86.810421620496584</v>
      </c>
      <c r="BH4500">
        <v>1455</v>
      </c>
      <c r="BI4500">
        <v>99.147747000000052</v>
      </c>
      <c r="BJ4500">
        <v>227.57133230565421</v>
      </c>
      <c r="BK4500">
        <v>322.08562060676951</v>
      </c>
      <c r="BL4500" t="s">
        <v>749</v>
      </c>
    </row>
    <row r="4501" spans="1:64">
      <c r="A4501" t="s">
        <v>5695</v>
      </c>
      <c r="B4501" t="s">
        <v>5696</v>
      </c>
      <c r="C4501" t="s">
        <v>750</v>
      </c>
      <c r="D4501" t="s">
        <v>942</v>
      </c>
      <c r="E4501">
        <v>2012</v>
      </c>
      <c r="F4501" s="23">
        <v>63.47</v>
      </c>
      <c r="G4501" s="23">
        <v>9.2899999999999991</v>
      </c>
      <c r="H4501" s="22">
        <v>11523</v>
      </c>
      <c r="I4501" s="34">
        <v>95.455083000000002</v>
      </c>
      <c r="J4501" s="22">
        <v>14</v>
      </c>
      <c r="K4501" s="22" t="s">
        <v>782</v>
      </c>
      <c r="L4501" s="23">
        <v>3856</v>
      </c>
      <c r="M4501" s="23">
        <v>3.8559999999999999</v>
      </c>
      <c r="N4501" s="23">
        <v>29.191839000000002</v>
      </c>
      <c r="O4501" s="14">
        <v>30.581754352463346</v>
      </c>
      <c r="P4501" s="22">
        <v>0</v>
      </c>
      <c r="Q4501" s="22" t="s">
        <v>782</v>
      </c>
      <c r="R4501" s="23">
        <v>0</v>
      </c>
      <c r="S4501" s="23">
        <v>0</v>
      </c>
      <c r="T4501" s="23">
        <v>0</v>
      </c>
      <c r="U4501" s="14">
        <v>0</v>
      </c>
      <c r="V4501" s="22">
        <v>0</v>
      </c>
      <c r="W4501" s="22" t="s">
        <v>782</v>
      </c>
      <c r="X4501" s="23">
        <v>0</v>
      </c>
      <c r="Y4501" s="23">
        <v>0</v>
      </c>
      <c r="Z4501" s="23">
        <v>0</v>
      </c>
      <c r="AA4501" s="14">
        <v>0</v>
      </c>
      <c r="AB4501" s="22">
        <v>0</v>
      </c>
      <c r="AC4501" s="22" t="s">
        <v>782</v>
      </c>
      <c r="AD4501" s="23">
        <v>0</v>
      </c>
      <c r="AE4501" s="23">
        <v>0</v>
      </c>
      <c r="AF4501" s="23">
        <v>0</v>
      </c>
      <c r="AG4501" s="14">
        <v>0</v>
      </c>
      <c r="AH4501" s="22" t="s">
        <v>782</v>
      </c>
      <c r="AI4501" s="23" t="s">
        <v>782</v>
      </c>
      <c r="AJ4501" s="23" t="s">
        <v>782</v>
      </c>
      <c r="AK4501" s="23" t="s">
        <v>782</v>
      </c>
      <c r="AL4501" s="14" t="s">
        <v>782</v>
      </c>
      <c r="AM4501" s="22" t="s">
        <v>782</v>
      </c>
      <c r="AN4501" s="23" t="s">
        <v>782</v>
      </c>
      <c r="AO4501" s="23" t="s">
        <v>782</v>
      </c>
      <c r="AP4501" s="23" t="s">
        <v>782</v>
      </c>
      <c r="AQ4501" s="14" t="s">
        <v>782</v>
      </c>
      <c r="AR4501" s="22">
        <v>395</v>
      </c>
      <c r="AS4501" s="23">
        <v>7701.4260000000004</v>
      </c>
      <c r="AT4501" s="23">
        <v>7.7014260000000005</v>
      </c>
      <c r="AU4501" s="23">
        <v>6.6297639999999998</v>
      </c>
      <c r="AV4501" s="14">
        <v>6.9454279349377339</v>
      </c>
      <c r="AW4501" s="22">
        <v>2</v>
      </c>
      <c r="AX4501" s="22" t="s">
        <v>782</v>
      </c>
      <c r="AY4501" s="23">
        <v>30</v>
      </c>
      <c r="AZ4501" s="23">
        <v>0.03</v>
      </c>
      <c r="BA4501" s="23">
        <v>9.6579999999999999E-3</v>
      </c>
      <c r="BB4501" s="14">
        <v>1.011784778396767E-2</v>
      </c>
      <c r="BC4501" s="22">
        <v>6</v>
      </c>
      <c r="BD4501" s="23">
        <v>3600</v>
      </c>
      <c r="BE4501" s="23">
        <v>3.6</v>
      </c>
      <c r="BF4501" s="23">
        <v>5.7492000000000001</v>
      </c>
      <c r="BG4501" s="14">
        <v>6.0229375108290464</v>
      </c>
      <c r="BH4501" s="22">
        <v>417</v>
      </c>
      <c r="BI4501" s="23">
        <v>15.187426</v>
      </c>
      <c r="BJ4501" s="23">
        <v>41.580460999999993</v>
      </c>
      <c r="BK4501" s="14">
        <v>43.560237646014095</v>
      </c>
      <c r="BL4501" t="s">
        <v>750</v>
      </c>
    </row>
    <row r="4502" spans="1:64">
      <c r="A4502" t="s">
        <v>5697</v>
      </c>
      <c r="B4502" t="s">
        <v>5696</v>
      </c>
      <c r="C4502" t="s">
        <v>750</v>
      </c>
      <c r="D4502" t="s">
        <v>942</v>
      </c>
      <c r="E4502">
        <v>2015</v>
      </c>
      <c r="F4502" s="23">
        <v>63.46</v>
      </c>
      <c r="G4502" s="23">
        <v>9.41</v>
      </c>
      <c r="H4502" s="22">
        <v>11931</v>
      </c>
      <c r="I4502" s="34">
        <v>94.914145504804424</v>
      </c>
      <c r="J4502" s="13">
        <v>11</v>
      </c>
      <c r="K4502" s="13">
        <v>14</v>
      </c>
      <c r="L4502" s="19">
        <v>4501</v>
      </c>
      <c r="M4502" s="35">
        <v>4.5010000000000003</v>
      </c>
      <c r="N4502" s="19">
        <v>26.922078773305348</v>
      </c>
      <c r="O4502" s="17">
        <v>28.364664329135842</v>
      </c>
      <c r="P4502" s="36">
        <v>0</v>
      </c>
      <c r="Q4502" s="37">
        <v>0</v>
      </c>
      <c r="R4502" s="38">
        <v>0</v>
      </c>
      <c r="S4502" s="27">
        <v>0</v>
      </c>
      <c r="T4502" s="23">
        <v>0</v>
      </c>
      <c r="U4502" s="17">
        <v>0</v>
      </c>
      <c r="V4502" s="22">
        <v>0</v>
      </c>
      <c r="W4502" s="22">
        <v>0</v>
      </c>
      <c r="X4502" s="23">
        <v>0</v>
      </c>
      <c r="Y4502" s="27">
        <v>0</v>
      </c>
      <c r="Z4502" s="27">
        <v>0</v>
      </c>
      <c r="AA4502" s="14">
        <v>0</v>
      </c>
      <c r="AB4502" s="39">
        <v>0</v>
      </c>
      <c r="AC4502" s="22" t="s">
        <v>782</v>
      </c>
      <c r="AD4502" s="23">
        <v>0</v>
      </c>
      <c r="AE4502" s="23">
        <v>0</v>
      </c>
      <c r="AF4502" s="23">
        <v>0</v>
      </c>
      <c r="AG4502" s="14">
        <v>0</v>
      </c>
      <c r="AH4502" s="22" t="s">
        <v>782</v>
      </c>
      <c r="AI4502" s="23" t="s">
        <v>782</v>
      </c>
      <c r="AJ4502" s="23" t="s">
        <v>782</v>
      </c>
      <c r="AK4502" s="23" t="s">
        <v>782</v>
      </c>
      <c r="AL4502" s="14" t="s">
        <v>782</v>
      </c>
      <c r="AM4502" s="22" t="s">
        <v>782</v>
      </c>
      <c r="AN4502" s="23" t="s">
        <v>782</v>
      </c>
      <c r="AO4502" s="23" t="s">
        <v>782</v>
      </c>
      <c r="AP4502" s="23" t="s">
        <v>782</v>
      </c>
      <c r="AQ4502" s="14" t="s">
        <v>782</v>
      </c>
      <c r="AR4502" s="40">
        <v>468</v>
      </c>
      <c r="AS4502" s="41">
        <v>8595.3549999999977</v>
      </c>
      <c r="AT4502" s="23">
        <v>8.5953549999999979</v>
      </c>
      <c r="AU4502" s="23">
        <v>7.6340743270692197</v>
      </c>
      <c r="AV4502" s="14">
        <v>8.0431365487906046</v>
      </c>
      <c r="AW4502" s="22">
        <v>2</v>
      </c>
      <c r="AX4502" s="22" t="s">
        <v>782</v>
      </c>
      <c r="AY4502" s="23">
        <v>30</v>
      </c>
      <c r="AZ4502" s="23">
        <v>0.03</v>
      </c>
      <c r="BA4502" s="23">
        <v>7.8172324619418684E-2</v>
      </c>
      <c r="BB4502" s="14">
        <v>8.2361089807695423E-2</v>
      </c>
      <c r="BC4502" s="42">
        <v>6</v>
      </c>
      <c r="BD4502" s="43">
        <v>3600</v>
      </c>
      <c r="BE4502" s="44">
        <v>3.6</v>
      </c>
      <c r="BF4502" s="23">
        <v>4.2561685924254489</v>
      </c>
      <c r="BG4502" s="14">
        <v>4.4842300057476763</v>
      </c>
      <c r="BH4502" s="22">
        <v>487</v>
      </c>
      <c r="BI4502" s="23">
        <v>16.726354999999998</v>
      </c>
      <c r="BJ4502" s="23">
        <v>38.890494017419435</v>
      </c>
      <c r="BK4502" s="14">
        <v>40.974391973481815</v>
      </c>
      <c r="BL4502" t="s">
        <v>750</v>
      </c>
    </row>
    <row r="4503" spans="1:64">
      <c r="A4503" t="s">
        <v>5698</v>
      </c>
      <c r="B4503" t="s">
        <v>5696</v>
      </c>
      <c r="C4503" t="s">
        <v>750</v>
      </c>
      <c r="D4503" t="s">
        <v>942</v>
      </c>
      <c r="E4503">
        <v>2016</v>
      </c>
      <c r="F4503" s="23">
        <v>63.46</v>
      </c>
      <c r="G4503" s="23">
        <v>9.4600000000000009</v>
      </c>
      <c r="H4503" s="22">
        <v>11880</v>
      </c>
      <c r="I4503" s="34">
        <v>101.44229251480898</v>
      </c>
      <c r="J4503" s="13">
        <v>11</v>
      </c>
      <c r="K4503" s="13">
        <v>14</v>
      </c>
      <c r="L4503" s="19">
        <v>4501</v>
      </c>
      <c r="M4503" s="35">
        <v>4.5010000000000003</v>
      </c>
      <c r="N4503" s="19">
        <v>26.920480999999999</v>
      </c>
      <c r="O4503" s="17">
        <v>26.537729316468305</v>
      </c>
      <c r="P4503" s="13">
        <v>0</v>
      </c>
      <c r="Q4503" s="13">
        <v>0</v>
      </c>
      <c r="R4503" s="19">
        <v>0</v>
      </c>
      <c r="S4503" s="27">
        <v>0</v>
      </c>
      <c r="T4503" s="19">
        <v>0</v>
      </c>
      <c r="U4503" s="17">
        <v>0</v>
      </c>
      <c r="V4503" s="13">
        <v>0</v>
      </c>
      <c r="W4503" s="13">
        <v>0</v>
      </c>
      <c r="X4503" s="19">
        <v>0</v>
      </c>
      <c r="Y4503" s="27">
        <v>0</v>
      </c>
      <c r="Z4503" s="19">
        <v>0</v>
      </c>
      <c r="AA4503" s="14">
        <v>0</v>
      </c>
      <c r="AB4503" s="13">
        <v>0</v>
      </c>
      <c r="AC4503" s="22" t="s">
        <v>782</v>
      </c>
      <c r="AD4503" s="19">
        <v>0</v>
      </c>
      <c r="AE4503" s="23">
        <v>0</v>
      </c>
      <c r="AF4503" s="19">
        <v>0</v>
      </c>
      <c r="AG4503" s="14">
        <v>0</v>
      </c>
      <c r="AH4503" s="22" t="s">
        <v>782</v>
      </c>
      <c r="AI4503" s="23" t="s">
        <v>782</v>
      </c>
      <c r="AJ4503" s="23" t="s">
        <v>782</v>
      </c>
      <c r="AK4503" s="23" t="s">
        <v>782</v>
      </c>
      <c r="AL4503" s="14" t="s">
        <v>782</v>
      </c>
      <c r="AM4503" s="22" t="s">
        <v>782</v>
      </c>
      <c r="AN4503" s="23" t="s">
        <v>782</v>
      </c>
      <c r="AO4503" s="23" t="s">
        <v>782</v>
      </c>
      <c r="AP4503" s="23" t="s">
        <v>782</v>
      </c>
      <c r="AQ4503" s="14" t="s">
        <v>782</v>
      </c>
      <c r="AR4503" s="13">
        <v>484</v>
      </c>
      <c r="AS4503" s="19">
        <v>8719.7749999999905</v>
      </c>
      <c r="AT4503" s="23">
        <v>8.7197749999999914</v>
      </c>
      <c r="AU4503" s="19">
        <v>7.743160200000009</v>
      </c>
      <c r="AV4503" s="14">
        <v>7.6330690169187854</v>
      </c>
      <c r="AW4503" s="13">
        <v>2</v>
      </c>
      <c r="AX4503" s="22" t="s">
        <v>782</v>
      </c>
      <c r="AY4503" s="19">
        <v>30</v>
      </c>
      <c r="AZ4503" s="23">
        <v>0.03</v>
      </c>
      <c r="BA4503" s="19">
        <v>1.0836999999999999E-2</v>
      </c>
      <c r="BB4503" s="14">
        <v>1.0682921029626738E-2</v>
      </c>
      <c r="BC4503" s="13">
        <v>7</v>
      </c>
      <c r="BD4503" s="19">
        <v>4400</v>
      </c>
      <c r="BE4503" s="44">
        <v>4.4000000000000004</v>
      </c>
      <c r="BF4503" s="19">
        <v>5.5134694964963717</v>
      </c>
      <c r="BG4503" s="14">
        <v>5.4350797481154043</v>
      </c>
      <c r="BH4503" s="22">
        <v>504</v>
      </c>
      <c r="BI4503" s="23">
        <v>17.650774999999992</v>
      </c>
      <c r="BJ4503" s="23">
        <v>40.18794769649638</v>
      </c>
      <c r="BK4503" s="14">
        <v>39.616561002532123</v>
      </c>
      <c r="BL4503" t="s">
        <v>750</v>
      </c>
    </row>
    <row r="4504" spans="1:64">
      <c r="A4504" t="s">
        <v>5699</v>
      </c>
      <c r="B4504" t="s">
        <v>5696</v>
      </c>
      <c r="C4504" t="s">
        <v>750</v>
      </c>
      <c r="D4504" t="s">
        <v>942</v>
      </c>
      <c r="E4504">
        <v>2017</v>
      </c>
      <c r="F4504" s="23">
        <v>63.46</v>
      </c>
      <c r="G4504" s="23">
        <v>9.52</v>
      </c>
      <c r="H4504" s="22">
        <v>12038</v>
      </c>
      <c r="I4504" s="34">
        <v>94.5586159639047</v>
      </c>
      <c r="J4504" s="13">
        <v>11</v>
      </c>
      <c r="K4504" s="13">
        <v>14</v>
      </c>
      <c r="L4504" s="19">
        <v>4501</v>
      </c>
      <c r="M4504" s="19">
        <v>4.5010000000000003</v>
      </c>
      <c r="N4504" s="19">
        <v>26.920480999999999</v>
      </c>
      <c r="O4504" s="17">
        <v>28.469622493497781</v>
      </c>
      <c r="P4504" s="13">
        <v>0</v>
      </c>
      <c r="Q4504" s="13">
        <v>0</v>
      </c>
      <c r="R4504" s="19">
        <v>0</v>
      </c>
      <c r="S4504" s="19">
        <v>0</v>
      </c>
      <c r="T4504" s="19">
        <v>0</v>
      </c>
      <c r="U4504" s="17">
        <v>0</v>
      </c>
      <c r="V4504" s="13">
        <v>0</v>
      </c>
      <c r="W4504" s="13">
        <v>0</v>
      </c>
      <c r="X4504" s="19">
        <v>0</v>
      </c>
      <c r="Y4504" s="19">
        <v>0</v>
      </c>
      <c r="Z4504" s="19">
        <v>0</v>
      </c>
      <c r="AA4504" s="14">
        <v>0</v>
      </c>
      <c r="AB4504" s="13">
        <v>0</v>
      </c>
      <c r="AC4504" s="22" t="s">
        <v>782</v>
      </c>
      <c r="AD4504" s="19">
        <v>0</v>
      </c>
      <c r="AE4504" s="19">
        <v>0</v>
      </c>
      <c r="AF4504" s="19">
        <v>0</v>
      </c>
      <c r="AG4504" s="14">
        <v>0</v>
      </c>
      <c r="AH4504" s="22" t="s">
        <v>782</v>
      </c>
      <c r="AI4504" s="23" t="s">
        <v>782</v>
      </c>
      <c r="AJ4504" s="23" t="s">
        <v>782</v>
      </c>
      <c r="AK4504" s="23" t="s">
        <v>782</v>
      </c>
      <c r="AL4504" s="14" t="s">
        <v>782</v>
      </c>
      <c r="AM4504" s="22" t="s">
        <v>782</v>
      </c>
      <c r="AN4504" s="23" t="s">
        <v>782</v>
      </c>
      <c r="AO4504" s="23" t="s">
        <v>782</v>
      </c>
      <c r="AP4504" s="23" t="s">
        <v>782</v>
      </c>
      <c r="AQ4504" s="14" t="s">
        <v>782</v>
      </c>
      <c r="AR4504" s="13">
        <v>496</v>
      </c>
      <c r="AS4504" s="19">
        <v>9034.6599999999889</v>
      </c>
      <c r="AT4504" s="19">
        <v>9.0346600000000112</v>
      </c>
      <c r="AU4504" s="19">
        <v>8.022778080000009</v>
      </c>
      <c r="AV4504" s="14">
        <v>8.4844495641333157</v>
      </c>
      <c r="AW4504" s="13">
        <v>2</v>
      </c>
      <c r="AX4504" s="22" t="s">
        <v>782</v>
      </c>
      <c r="AY4504" s="19">
        <v>15</v>
      </c>
      <c r="AZ4504" s="19">
        <v>1.4999999999999999E-2</v>
      </c>
      <c r="BA4504" s="19">
        <v>2.4119999999999999E-2</v>
      </c>
      <c r="BB4504" s="14">
        <v>2.5507987563192745E-2</v>
      </c>
      <c r="BC4504" s="13">
        <v>7</v>
      </c>
      <c r="BD4504" s="19">
        <v>4400</v>
      </c>
      <c r="BE4504" s="19">
        <v>4.4000000000000004</v>
      </c>
      <c r="BF4504" s="19">
        <v>5.5134694964963717</v>
      </c>
      <c r="BG4504" s="14">
        <v>5.8307425931456063</v>
      </c>
      <c r="BH4504" s="22">
        <v>516</v>
      </c>
      <c r="BI4504" s="23">
        <v>17.950660000000013</v>
      </c>
      <c r="BJ4504" s="23">
        <v>40.480848576496378</v>
      </c>
      <c r="BK4504" s="14">
        <v>42.810322638339898</v>
      </c>
      <c r="BL4504" t="s">
        <v>750</v>
      </c>
    </row>
    <row r="4505" spans="1:64">
      <c r="A4505" t="s">
        <v>5700</v>
      </c>
      <c r="B4505" t="s">
        <v>5696</v>
      </c>
      <c r="C4505" t="s">
        <v>750</v>
      </c>
      <c r="D4505" t="s">
        <v>942</v>
      </c>
      <c r="E4505">
        <v>2018</v>
      </c>
      <c r="F4505" s="23">
        <v>63.46</v>
      </c>
      <c r="G4505" s="23">
        <v>9.5299999999999994</v>
      </c>
      <c r="H4505" s="22">
        <v>12068</v>
      </c>
      <c r="I4505" s="34">
        <v>94.565336547839593</v>
      </c>
      <c r="J4505" s="13">
        <v>11</v>
      </c>
      <c r="K4505" s="13">
        <v>14</v>
      </c>
      <c r="L4505" s="19">
        <v>5221</v>
      </c>
      <c r="M4505" s="19">
        <v>5.2210000000000001</v>
      </c>
      <c r="N4505" s="19">
        <v>31.226800999999998</v>
      </c>
      <c r="O4505" s="17">
        <v>33.021403127141305</v>
      </c>
      <c r="P4505" s="13">
        <v>0</v>
      </c>
      <c r="Q4505" s="13">
        <v>0</v>
      </c>
      <c r="R4505" s="19">
        <v>0</v>
      </c>
      <c r="S4505" s="19">
        <v>0</v>
      </c>
      <c r="T4505" s="19">
        <v>0</v>
      </c>
      <c r="U4505" s="17">
        <v>0</v>
      </c>
      <c r="V4505" s="13">
        <v>0</v>
      </c>
      <c r="W4505" s="13">
        <v>0</v>
      </c>
      <c r="X4505" s="19">
        <v>0</v>
      </c>
      <c r="Y4505" s="19">
        <v>0</v>
      </c>
      <c r="Z4505" s="19">
        <v>0</v>
      </c>
      <c r="AA4505" s="14">
        <v>0</v>
      </c>
      <c r="AB4505" s="13">
        <v>0</v>
      </c>
      <c r="AC4505" s="22" t="s">
        <v>782</v>
      </c>
      <c r="AD4505" s="19">
        <v>0</v>
      </c>
      <c r="AE4505" s="19">
        <v>0</v>
      </c>
      <c r="AF4505" s="19">
        <v>0</v>
      </c>
      <c r="AG4505" s="14">
        <v>0</v>
      </c>
      <c r="AH4505" s="22" t="s">
        <v>782</v>
      </c>
      <c r="AI4505" s="23" t="s">
        <v>782</v>
      </c>
      <c r="AJ4505" s="23" t="s">
        <v>782</v>
      </c>
      <c r="AK4505" s="23" t="s">
        <v>782</v>
      </c>
      <c r="AL4505" s="14" t="s">
        <v>782</v>
      </c>
      <c r="AM4505" s="22" t="s">
        <v>782</v>
      </c>
      <c r="AN4505" s="23" t="s">
        <v>782</v>
      </c>
      <c r="AO4505" s="23" t="s">
        <v>782</v>
      </c>
      <c r="AP4505" s="23" t="s">
        <v>782</v>
      </c>
      <c r="AQ4505" s="14" t="s">
        <v>782</v>
      </c>
      <c r="AR4505" s="13">
        <v>519</v>
      </c>
      <c r="AS4505" s="19">
        <v>9281.5049999999883</v>
      </c>
      <c r="AT4505" s="19">
        <v>9.2815050000000117</v>
      </c>
      <c r="AU4505" s="19">
        <v>8.2419764400000073</v>
      </c>
      <c r="AV4505" s="14">
        <v>8.7156422647853429</v>
      </c>
      <c r="AW4505" s="13">
        <v>2</v>
      </c>
      <c r="AX4505" s="22" t="s">
        <v>782</v>
      </c>
      <c r="AY4505" s="19">
        <v>30</v>
      </c>
      <c r="AZ4505" s="19">
        <v>0.03</v>
      </c>
      <c r="BA4505" s="19">
        <v>1.0836999999999999E-2</v>
      </c>
      <c r="BB4505" s="14">
        <v>1.1459801652075417E-2</v>
      </c>
      <c r="BC4505" s="13">
        <v>7</v>
      </c>
      <c r="BD4505" s="19">
        <v>4400</v>
      </c>
      <c r="BE4505" s="19">
        <v>4.4000000000000004</v>
      </c>
      <c r="BF4505" s="19">
        <v>4.7636224988313174</v>
      </c>
      <c r="BG4505" s="14">
        <v>5.0373875594694804</v>
      </c>
      <c r="BH4505" s="22">
        <v>539</v>
      </c>
      <c r="BI4505" s="23">
        <v>18.932505000000013</v>
      </c>
      <c r="BJ4505" s="23">
        <v>44.243236938831323</v>
      </c>
      <c r="BK4505" s="14">
        <v>46.785892753048202</v>
      </c>
      <c r="BL4505" t="s">
        <v>750</v>
      </c>
    </row>
    <row r="4506" spans="1:64">
      <c r="A4506" t="s">
        <v>5701</v>
      </c>
      <c r="B4506" t="s">
        <v>5696</v>
      </c>
      <c r="C4506" t="s">
        <v>750</v>
      </c>
      <c r="D4506" t="s">
        <v>942</v>
      </c>
      <c r="E4506">
        <v>2019</v>
      </c>
      <c r="F4506" s="23">
        <v>63.46</v>
      </c>
      <c r="G4506" s="23">
        <v>9.69</v>
      </c>
      <c r="H4506" s="22">
        <v>12065</v>
      </c>
      <c r="I4506" s="34">
        <v>96.771994280154118</v>
      </c>
      <c r="J4506" s="22">
        <v>11</v>
      </c>
      <c r="K4506" s="22">
        <v>14</v>
      </c>
      <c r="L4506" s="23">
        <v>5221</v>
      </c>
      <c r="M4506" s="23">
        <v>5.2210000000000001</v>
      </c>
      <c r="N4506" s="23">
        <v>31.226800999999998</v>
      </c>
      <c r="O4506" s="14">
        <v>32.268427691588819</v>
      </c>
      <c r="P4506" s="22">
        <v>0</v>
      </c>
      <c r="Q4506" s="22">
        <v>0</v>
      </c>
      <c r="R4506" s="23">
        <v>0</v>
      </c>
      <c r="S4506" s="23">
        <v>0</v>
      </c>
      <c r="T4506" s="23">
        <v>0</v>
      </c>
      <c r="U4506" s="14">
        <v>0</v>
      </c>
      <c r="V4506" s="22">
        <v>0</v>
      </c>
      <c r="W4506" s="22">
        <v>0</v>
      </c>
      <c r="X4506" s="23">
        <v>0</v>
      </c>
      <c r="Y4506" s="23">
        <v>0</v>
      </c>
      <c r="Z4506" s="23">
        <v>0</v>
      </c>
      <c r="AA4506" s="14">
        <v>0</v>
      </c>
      <c r="AB4506" s="22">
        <v>0</v>
      </c>
      <c r="AC4506" s="22">
        <v>0</v>
      </c>
      <c r="AD4506" s="23">
        <v>0</v>
      </c>
      <c r="AE4506" s="23">
        <v>0</v>
      </c>
      <c r="AF4506" s="23">
        <v>0</v>
      </c>
      <c r="AG4506" s="14">
        <v>0</v>
      </c>
      <c r="AH4506" s="22">
        <v>0</v>
      </c>
      <c r="AI4506" s="23">
        <v>0</v>
      </c>
      <c r="AJ4506" s="23">
        <v>0</v>
      </c>
      <c r="AK4506" s="23">
        <v>0</v>
      </c>
      <c r="AL4506" s="14">
        <v>0</v>
      </c>
      <c r="AM4506" s="22">
        <v>546</v>
      </c>
      <c r="AN4506" s="23">
        <v>10212.97599999999</v>
      </c>
      <c r="AO4506" s="23">
        <v>10.212976000000012</v>
      </c>
      <c r="AP4506" s="23">
        <v>9.0691226880000055</v>
      </c>
      <c r="AQ4506" s="14">
        <v>9.3716397553459228</v>
      </c>
      <c r="AR4506" s="22">
        <v>546</v>
      </c>
      <c r="AS4506" s="23">
        <v>10212.97599999999</v>
      </c>
      <c r="AT4506" s="23">
        <v>10.212976000000012</v>
      </c>
      <c r="AU4506" s="23">
        <v>9.0691226880000055</v>
      </c>
      <c r="AV4506" s="14">
        <v>9.3716397553459228</v>
      </c>
      <c r="AW4506" s="22">
        <v>2</v>
      </c>
      <c r="AX4506" s="22" t="s">
        <v>782</v>
      </c>
      <c r="AY4506" s="23">
        <v>30</v>
      </c>
      <c r="AZ4506" s="23">
        <v>0.03</v>
      </c>
      <c r="BA4506" s="23">
        <v>1.0836999999999999E-2</v>
      </c>
      <c r="BB4506" s="14">
        <v>1.1198487827611545E-2</v>
      </c>
      <c r="BC4506" s="22">
        <v>7</v>
      </c>
      <c r="BD4506" s="23">
        <v>4400</v>
      </c>
      <c r="BE4506" s="23">
        <v>4.4000000000000004</v>
      </c>
      <c r="BF4506" s="23">
        <v>4.763623538951391</v>
      </c>
      <c r="BG4506" s="14">
        <v>4.9225228583806384</v>
      </c>
      <c r="BH4506" s="22">
        <v>566</v>
      </c>
      <c r="BI4506" s="23">
        <v>19.863976000000012</v>
      </c>
      <c r="BJ4506" s="23">
        <v>45.070384226951397</v>
      </c>
      <c r="BK4506" s="14">
        <v>46.573788793142995</v>
      </c>
      <c r="BL4506" t="s">
        <v>750</v>
      </c>
    </row>
    <row r="4507" spans="1:64">
      <c r="A4507" t="s">
        <v>5702</v>
      </c>
      <c r="B4507" t="s">
        <v>5696</v>
      </c>
      <c r="C4507" t="s">
        <v>750</v>
      </c>
      <c r="D4507" t="s">
        <v>942</v>
      </c>
      <c r="E4507">
        <v>2020</v>
      </c>
      <c r="F4507" s="23">
        <v>63.46</v>
      </c>
      <c r="G4507" s="23">
        <v>9.69</v>
      </c>
      <c r="H4507" s="22">
        <v>12052</v>
      </c>
      <c r="I4507" s="34">
        <v>97.150369832465984</v>
      </c>
      <c r="J4507" s="22">
        <v>11</v>
      </c>
      <c r="K4507" s="22">
        <v>19</v>
      </c>
      <c r="L4507" s="23">
        <v>6658</v>
      </c>
      <c r="M4507" s="23">
        <v>6.6580000000000013</v>
      </c>
      <c r="N4507" s="23">
        <v>39.821497999999991</v>
      </c>
      <c r="O4507" s="14">
        <v>40.989548540753297</v>
      </c>
      <c r="P4507" s="22">
        <v>0</v>
      </c>
      <c r="Q4507" s="22">
        <v>0</v>
      </c>
      <c r="R4507" s="23">
        <v>0</v>
      </c>
      <c r="S4507" s="23">
        <v>0</v>
      </c>
      <c r="T4507" s="23">
        <v>0</v>
      </c>
      <c r="U4507" s="14">
        <v>0</v>
      </c>
      <c r="V4507" s="22">
        <v>0</v>
      </c>
      <c r="W4507" s="22">
        <v>0</v>
      </c>
      <c r="X4507" s="23">
        <v>0</v>
      </c>
      <c r="Y4507" s="23">
        <v>0</v>
      </c>
      <c r="Z4507" s="23">
        <v>0</v>
      </c>
      <c r="AA4507" s="14">
        <v>0</v>
      </c>
      <c r="AB4507" s="22">
        <v>0</v>
      </c>
      <c r="AC4507" s="22">
        <v>0</v>
      </c>
      <c r="AD4507" s="23">
        <v>0</v>
      </c>
      <c r="AE4507" s="23">
        <v>0</v>
      </c>
      <c r="AF4507" s="23">
        <v>0</v>
      </c>
      <c r="AG4507" s="14">
        <v>0</v>
      </c>
      <c r="AH4507" s="22">
        <v>0</v>
      </c>
      <c r="AI4507" s="23">
        <v>0</v>
      </c>
      <c r="AJ4507" s="23">
        <v>0</v>
      </c>
      <c r="AK4507" s="23">
        <v>0</v>
      </c>
      <c r="AL4507" s="14">
        <v>0</v>
      </c>
      <c r="AM4507" s="22">
        <v>593</v>
      </c>
      <c r="AN4507" s="23">
        <v>11633.775999999996</v>
      </c>
      <c r="AO4507" s="23">
        <v>11.63377600000001</v>
      </c>
      <c r="AP4507" s="23">
        <v>10.330793088000007</v>
      </c>
      <c r="AQ4507" s="14">
        <v>10.633817561184038</v>
      </c>
      <c r="AR4507" s="22">
        <v>593</v>
      </c>
      <c r="AS4507" s="23">
        <v>11633.775999999996</v>
      </c>
      <c r="AT4507" s="23">
        <v>11.63377600000001</v>
      </c>
      <c r="AU4507" s="23">
        <v>10.330793088000007</v>
      </c>
      <c r="AV4507" s="14">
        <v>10.633817561184038</v>
      </c>
      <c r="AW4507" s="22">
        <v>2</v>
      </c>
      <c r="AX4507" s="22">
        <v>2</v>
      </c>
      <c r="AY4507" s="23">
        <v>30</v>
      </c>
      <c r="AZ4507" s="23">
        <v>0.03</v>
      </c>
      <c r="BA4507" s="23">
        <v>1.0836999999999999E-2</v>
      </c>
      <c r="BB4507" s="14">
        <v>1.1154872615192515E-2</v>
      </c>
      <c r="BC4507" s="22">
        <v>7</v>
      </c>
      <c r="BD4507" s="23">
        <v>4400</v>
      </c>
      <c r="BE4507" s="23">
        <v>4.4000000000000004</v>
      </c>
      <c r="BF4507" s="23">
        <v>4.7636235389513919</v>
      </c>
      <c r="BG4507" s="14">
        <v>4.9033509055767599</v>
      </c>
      <c r="BH4507" s="22">
        <v>613</v>
      </c>
      <c r="BI4507" s="23">
        <v>22.721776000000013</v>
      </c>
      <c r="BJ4507" s="23">
        <v>54.926751626951386</v>
      </c>
      <c r="BK4507" s="14">
        <v>56.537871880129288</v>
      </c>
      <c r="BL4507" t="s">
        <v>750</v>
      </c>
    </row>
    <row r="4508" spans="1:64">
      <c r="A4508" t="s">
        <v>5703</v>
      </c>
      <c r="B4508" t="s">
        <v>5696</v>
      </c>
      <c r="C4508" t="s">
        <v>750</v>
      </c>
      <c r="D4508" t="s">
        <v>942</v>
      </c>
      <c r="E4508">
        <v>2021</v>
      </c>
      <c r="F4508" s="23">
        <v>63.46</v>
      </c>
      <c r="G4508" s="23">
        <v>9.7100000000000009</v>
      </c>
      <c r="H4508" s="22">
        <v>12294</v>
      </c>
      <c r="I4508" s="34">
        <v>90.36</v>
      </c>
      <c r="J4508" s="22">
        <v>12</v>
      </c>
      <c r="K4508" s="22">
        <v>21</v>
      </c>
      <c r="L4508" s="23">
        <v>6097</v>
      </c>
      <c r="M4508" s="23">
        <v>6.0970000000000004</v>
      </c>
      <c r="N4508" s="23">
        <v>36.466157000000003</v>
      </c>
      <c r="O4508" s="14">
        <v>40.36</v>
      </c>
      <c r="P4508" s="22">
        <v>0</v>
      </c>
      <c r="Q4508" s="22">
        <v>0</v>
      </c>
      <c r="R4508" s="23">
        <v>0</v>
      </c>
      <c r="S4508" s="23">
        <v>0</v>
      </c>
      <c r="T4508" s="23">
        <v>0</v>
      </c>
      <c r="U4508" s="14">
        <v>0</v>
      </c>
      <c r="V4508" s="22">
        <v>0</v>
      </c>
      <c r="W4508" s="22">
        <v>0</v>
      </c>
      <c r="X4508" s="23">
        <v>0</v>
      </c>
      <c r="Y4508" s="23">
        <v>0</v>
      </c>
      <c r="Z4508" s="23">
        <v>0</v>
      </c>
      <c r="AA4508" s="14">
        <v>0</v>
      </c>
      <c r="AB4508" s="22">
        <v>0</v>
      </c>
      <c r="AC4508" s="22">
        <v>0</v>
      </c>
      <c r="AD4508" s="23">
        <v>0</v>
      </c>
      <c r="AE4508" s="23">
        <v>0</v>
      </c>
      <c r="AF4508" s="23">
        <v>0</v>
      </c>
      <c r="AG4508" s="14">
        <v>0</v>
      </c>
      <c r="AH4508" s="22">
        <v>0</v>
      </c>
      <c r="AI4508" s="23">
        <v>0</v>
      </c>
      <c r="AJ4508" s="23">
        <v>0</v>
      </c>
      <c r="AK4508" s="23">
        <v>0</v>
      </c>
      <c r="AL4508" s="14">
        <v>0</v>
      </c>
      <c r="AM4508" s="22">
        <v>643</v>
      </c>
      <c r="AN4508" s="23">
        <v>12213.351000000001</v>
      </c>
      <c r="AO4508" s="23">
        <v>12.213350999999999</v>
      </c>
      <c r="AP4508" s="23">
        <v>10.92878631</v>
      </c>
      <c r="AQ4508" s="14">
        <v>12.09</v>
      </c>
      <c r="AR4508" s="22">
        <v>643</v>
      </c>
      <c r="AS4508" s="23">
        <v>12213.351000000001</v>
      </c>
      <c r="AT4508" s="23">
        <v>12.213350999999999</v>
      </c>
      <c r="AU4508" s="23">
        <v>10.92878631</v>
      </c>
      <c r="AV4508" s="14">
        <v>12.09</v>
      </c>
      <c r="AW4508" s="22">
        <v>2</v>
      </c>
      <c r="AX4508" s="22">
        <v>2</v>
      </c>
      <c r="AY4508" s="23">
        <v>30</v>
      </c>
      <c r="AZ4508" s="23">
        <v>0.03</v>
      </c>
      <c r="BA4508" s="23">
        <v>1.0836999999999999E-2</v>
      </c>
      <c r="BB4508" s="14">
        <v>0.01</v>
      </c>
      <c r="BC4508" s="22">
        <v>8</v>
      </c>
      <c r="BD4508" s="23">
        <v>5200</v>
      </c>
      <c r="BE4508" s="23">
        <v>5.2</v>
      </c>
      <c r="BF4508" s="23">
        <v>5.122618836</v>
      </c>
      <c r="BG4508" s="14">
        <v>5.67</v>
      </c>
      <c r="BH4508" s="22">
        <v>665</v>
      </c>
      <c r="BI4508" s="23">
        <v>23.54</v>
      </c>
      <c r="BJ4508" s="23">
        <v>52.53</v>
      </c>
      <c r="BK4508" s="14">
        <v>58.13</v>
      </c>
      <c r="BL4508" t="s">
        <v>750</v>
      </c>
    </row>
    <row r="4509" spans="1:64">
      <c r="A4509" t="s">
        <v>5704</v>
      </c>
      <c r="B4509" t="s">
        <v>5696</v>
      </c>
      <c r="C4509" t="s">
        <v>750</v>
      </c>
      <c r="D4509" s="111" t="s">
        <v>942</v>
      </c>
      <c r="E4509" s="110">
        <v>2022</v>
      </c>
      <c r="F4509" s="23"/>
      <c r="G4509" s="23"/>
      <c r="H4509" s="22">
        <v>12451</v>
      </c>
      <c r="I4509" s="34">
        <v>90.239097768358718</v>
      </c>
      <c r="J4509" s="22">
        <v>12</v>
      </c>
      <c r="K4509" s="22">
        <v>20</v>
      </c>
      <c r="L4509" s="23">
        <v>5877</v>
      </c>
      <c r="M4509" s="23">
        <v>5.8770000000000007</v>
      </c>
      <c r="N4509" s="23">
        <v>34.780085999999997</v>
      </c>
      <c r="O4509" s="14">
        <v>38.542147317651072</v>
      </c>
      <c r="P4509" s="22">
        <v>0</v>
      </c>
      <c r="Q4509" s="22">
        <v>0</v>
      </c>
      <c r="R4509" s="23">
        <v>0</v>
      </c>
      <c r="S4509" s="23">
        <v>0</v>
      </c>
      <c r="T4509" s="23">
        <v>0</v>
      </c>
      <c r="U4509" s="14">
        <v>0</v>
      </c>
      <c r="V4509" s="22">
        <v>0</v>
      </c>
      <c r="W4509" s="22">
        <v>0</v>
      </c>
      <c r="X4509" s="23">
        <v>0</v>
      </c>
      <c r="Y4509" s="23">
        <v>0</v>
      </c>
      <c r="Z4509" s="23">
        <v>0</v>
      </c>
      <c r="AA4509" s="14">
        <v>0</v>
      </c>
      <c r="AB4509" s="22">
        <v>0</v>
      </c>
      <c r="AC4509" s="22">
        <v>0</v>
      </c>
      <c r="AD4509" s="23">
        <v>0</v>
      </c>
      <c r="AE4509" s="23">
        <v>0</v>
      </c>
      <c r="AF4509" s="23">
        <v>0</v>
      </c>
      <c r="AG4509" s="14">
        <v>0</v>
      </c>
      <c r="AH4509" s="22">
        <v>0</v>
      </c>
      <c r="AI4509" s="23">
        <v>0</v>
      </c>
      <c r="AJ4509" s="23">
        <v>0</v>
      </c>
      <c r="AK4509" s="23">
        <v>0</v>
      </c>
      <c r="AL4509" s="14">
        <v>0</v>
      </c>
      <c r="AM4509" s="22">
        <v>737</v>
      </c>
      <c r="AN4509" s="23">
        <v>13259.845999999998</v>
      </c>
      <c r="AO4509" s="23">
        <v>13.259846000000021</v>
      </c>
      <c r="AP4509" s="23">
        <v>13.582907803925064</v>
      </c>
      <c r="AQ4509" s="14">
        <v>15.05213165893127</v>
      </c>
      <c r="AR4509" s="22">
        <v>737</v>
      </c>
      <c r="AS4509" s="23">
        <v>13259.846</v>
      </c>
      <c r="AT4509" s="23">
        <v>13.259846</v>
      </c>
      <c r="AU4509" s="23">
        <v>13.582907803925099</v>
      </c>
      <c r="AV4509" s="14">
        <v>15.052131658931309</v>
      </c>
      <c r="AW4509" s="22">
        <v>2</v>
      </c>
      <c r="AX4509" s="22">
        <v>2</v>
      </c>
      <c r="AY4509" s="23">
        <v>30</v>
      </c>
      <c r="AZ4509" s="23">
        <v>0.03</v>
      </c>
      <c r="BA4509" s="23">
        <v>1.0836999999999999E-2</v>
      </c>
      <c r="BB4509" s="14">
        <v>1.200920694909681E-2</v>
      </c>
      <c r="BC4509" s="22">
        <v>7</v>
      </c>
      <c r="BD4509" s="23">
        <v>4400</v>
      </c>
      <c r="BE4509" s="23">
        <v>4.4000000000000004</v>
      </c>
      <c r="BF4509" s="23">
        <v>4.6067911784674882</v>
      </c>
      <c r="BG4509" s="14">
        <v>5.105094457275043</v>
      </c>
      <c r="BH4509" s="22">
        <v>758</v>
      </c>
      <c r="BI4509" s="23">
        <v>23.566845999999998</v>
      </c>
      <c r="BJ4509" s="23">
        <v>52.980621982392584</v>
      </c>
      <c r="BK4509" s="14">
        <v>58.711382640806519</v>
      </c>
      <c r="BL4509" t="s">
        <v>750</v>
      </c>
    </row>
    <row r="4510" spans="1:64">
      <c r="A4510" t="s">
        <v>5705</v>
      </c>
      <c r="B4510" t="s">
        <v>5696</v>
      </c>
      <c r="C4510" t="s">
        <v>750</v>
      </c>
      <c r="D4510" t="s">
        <v>942</v>
      </c>
      <c r="E4510">
        <v>2023</v>
      </c>
      <c r="F4510">
        <v>63.46</v>
      </c>
      <c r="G4510">
        <v>9.73</v>
      </c>
      <c r="H4510">
        <v>12162</v>
      </c>
      <c r="I4510">
        <v>90.239097768358718</v>
      </c>
      <c r="J4510">
        <v>12</v>
      </c>
      <c r="K4510">
        <v>21</v>
      </c>
      <c r="L4510">
        <v>6256</v>
      </c>
      <c r="M4510">
        <v>6.2560000000000002</v>
      </c>
      <c r="N4510">
        <v>37.023007999999997</v>
      </c>
      <c r="O4510">
        <v>41.027679703798725</v>
      </c>
      <c r="P4510">
        <v>0</v>
      </c>
      <c r="Q4510">
        <v>0</v>
      </c>
      <c r="R4510">
        <v>0</v>
      </c>
      <c r="S4510">
        <v>0</v>
      </c>
      <c r="T4510">
        <v>0</v>
      </c>
      <c r="U4510">
        <v>0</v>
      </c>
      <c r="V4510">
        <v>0</v>
      </c>
      <c r="W4510">
        <v>0</v>
      </c>
      <c r="X4510">
        <v>0</v>
      </c>
      <c r="Y4510">
        <v>0</v>
      </c>
      <c r="Z4510">
        <v>0</v>
      </c>
      <c r="AA4510">
        <v>0</v>
      </c>
      <c r="AG4510">
        <v>0</v>
      </c>
      <c r="AL4510">
        <v>0</v>
      </c>
      <c r="AM4510">
        <v>901</v>
      </c>
      <c r="AN4510">
        <v>15510.656999999999</v>
      </c>
      <c r="AO4510">
        <v>15.510657</v>
      </c>
      <c r="AP4510">
        <v>14.548798</v>
      </c>
      <c r="AQ4510">
        <v>16.122499404134519</v>
      </c>
      <c r="AR4510">
        <v>948</v>
      </c>
      <c r="AS4510">
        <v>15546.5069999999</v>
      </c>
      <c r="AT4510">
        <v>15.546507</v>
      </c>
      <c r="AU4510">
        <v>14.582425124414801</v>
      </c>
      <c r="AV4510">
        <v>16.159763877346698</v>
      </c>
      <c r="AW4510">
        <v>2</v>
      </c>
      <c r="AX4510">
        <v>2</v>
      </c>
      <c r="AY4510">
        <v>30</v>
      </c>
      <c r="AZ4510">
        <v>0.03</v>
      </c>
      <c r="BA4510">
        <v>1.0836999999999999E-2</v>
      </c>
      <c r="BB4510">
        <v>1.200920694909681E-2</v>
      </c>
      <c r="BC4510">
        <v>7</v>
      </c>
      <c r="BD4510">
        <v>4400</v>
      </c>
      <c r="BE4510">
        <v>4.4000000000000004</v>
      </c>
      <c r="BF4510">
        <v>5.5007169999999999</v>
      </c>
      <c r="BG4510">
        <v>6.095713649664571</v>
      </c>
      <c r="BH4510">
        <v>969</v>
      </c>
      <c r="BI4510">
        <v>26.232507000000002</v>
      </c>
      <c r="BJ4510">
        <v>57.116987124414798</v>
      </c>
      <c r="BK4510">
        <v>63.295166437759086</v>
      </c>
      <c r="BL4510" t="s">
        <v>750</v>
      </c>
    </row>
    <row r="4511" spans="1:64">
      <c r="A4511" t="s">
        <v>5706</v>
      </c>
      <c r="B4511" t="s">
        <v>5696</v>
      </c>
      <c r="C4511" t="s">
        <v>750</v>
      </c>
      <c r="D4511" t="s">
        <v>942</v>
      </c>
      <c r="E4511">
        <v>2024</v>
      </c>
      <c r="F4511">
        <v>63.46</v>
      </c>
      <c r="G4511">
        <v>9.7200000000000006</v>
      </c>
      <c r="H4511">
        <v>12194</v>
      </c>
      <c r="I4511">
        <v>83.615454817983476</v>
      </c>
      <c r="J4511">
        <v>12</v>
      </c>
      <c r="K4511">
        <v>21</v>
      </c>
      <c r="L4511">
        <v>6256</v>
      </c>
      <c r="M4511">
        <v>6.2560000000000002</v>
      </c>
      <c r="N4511">
        <v>37.023008000000004</v>
      </c>
      <c r="O4511">
        <v>44.277709283041929</v>
      </c>
      <c r="P4511">
        <v>0</v>
      </c>
      <c r="Q4511">
        <v>0</v>
      </c>
      <c r="R4511">
        <v>0</v>
      </c>
      <c r="S4511">
        <v>0</v>
      </c>
      <c r="T4511">
        <v>0</v>
      </c>
      <c r="U4511">
        <v>0</v>
      </c>
      <c r="V4511">
        <v>0</v>
      </c>
      <c r="W4511">
        <v>0</v>
      </c>
      <c r="X4511">
        <v>0</v>
      </c>
      <c r="Y4511">
        <v>0</v>
      </c>
      <c r="Z4511">
        <v>0</v>
      </c>
      <c r="AA4511">
        <v>0</v>
      </c>
      <c r="AB4511">
        <v>0</v>
      </c>
      <c r="AC4511">
        <v>0</v>
      </c>
      <c r="AD4511">
        <v>0</v>
      </c>
      <c r="AE4511">
        <v>0</v>
      </c>
      <c r="AF4511">
        <v>0</v>
      </c>
      <c r="AG4511">
        <v>0</v>
      </c>
      <c r="AH4511">
        <v>0</v>
      </c>
      <c r="AI4511">
        <v>0</v>
      </c>
      <c r="AJ4511">
        <v>0</v>
      </c>
      <c r="AK4511">
        <v>0</v>
      </c>
      <c r="AL4511">
        <v>0</v>
      </c>
      <c r="AM4511">
        <v>1044</v>
      </c>
      <c r="AN4511">
        <v>17739.354000000021</v>
      </c>
      <c r="AO4511">
        <v>17.739354000000016</v>
      </c>
      <c r="AP4511">
        <v>15.999900537814259</v>
      </c>
      <c r="AQ4511">
        <v>19.135099572971651</v>
      </c>
      <c r="AR4511">
        <v>1150</v>
      </c>
      <c r="AS4511">
        <v>17834.364999999987</v>
      </c>
      <c r="AT4511">
        <v>17.834365000000027</v>
      </c>
      <c r="AU4511">
        <v>16.085595121168186</v>
      </c>
      <c r="AV4511">
        <v>19.23758610915144</v>
      </c>
      <c r="AW4511">
        <v>2</v>
      </c>
      <c r="AX4511">
        <v>2</v>
      </c>
      <c r="AY4511">
        <v>30</v>
      </c>
      <c r="AZ4511">
        <v>0.03</v>
      </c>
      <c r="BA4511">
        <v>1.0836999999999999E-2</v>
      </c>
      <c r="BB4511">
        <v>1.2960522697138098E-2</v>
      </c>
      <c r="BC4511">
        <v>2</v>
      </c>
      <c r="BD4511">
        <v>1400</v>
      </c>
      <c r="BE4511">
        <v>1.4</v>
      </c>
      <c r="BF4511">
        <v>1.8750567942651886</v>
      </c>
      <c r="BG4511">
        <v>2.2424763440525033</v>
      </c>
      <c r="BH4511">
        <v>1166</v>
      </c>
      <c r="BI4511">
        <v>25.520365000000027</v>
      </c>
      <c r="BJ4511">
        <v>54.99449691543338</v>
      </c>
      <c r="BK4511">
        <v>65.770732258943028</v>
      </c>
      <c r="BL4511" t="s">
        <v>750</v>
      </c>
    </row>
    <row r="4512" spans="1:64">
      <c r="A4512" t="s">
        <v>5707</v>
      </c>
      <c r="B4512" t="s">
        <v>5708</v>
      </c>
      <c r="C4512" t="s">
        <v>751</v>
      </c>
      <c r="D4512" t="s">
        <v>942</v>
      </c>
      <c r="E4512">
        <v>2012</v>
      </c>
      <c r="F4512" s="23">
        <v>51.08</v>
      </c>
      <c r="G4512" s="23">
        <v>8.4</v>
      </c>
      <c r="H4512" s="22">
        <v>12255</v>
      </c>
      <c r="I4512" s="34">
        <v>102.12078199999999</v>
      </c>
      <c r="J4512" s="22">
        <v>6</v>
      </c>
      <c r="K4512" s="22" t="s">
        <v>782</v>
      </c>
      <c r="L4512" s="23">
        <v>4231</v>
      </c>
      <c r="M4512" s="23">
        <v>4.2309999999999999</v>
      </c>
      <c r="N4512" s="23">
        <v>24.109943999999999</v>
      </c>
      <c r="O4512" s="14">
        <v>23.60924341531188</v>
      </c>
      <c r="P4512" s="22">
        <v>0</v>
      </c>
      <c r="Q4512" s="22" t="s">
        <v>782</v>
      </c>
      <c r="R4512" s="23">
        <v>0</v>
      </c>
      <c r="S4512" s="23">
        <v>0</v>
      </c>
      <c r="T4512" s="23">
        <v>0</v>
      </c>
      <c r="U4512" s="14">
        <v>0</v>
      </c>
      <c r="V4512" s="22">
        <v>0</v>
      </c>
      <c r="W4512" s="22" t="s">
        <v>782</v>
      </c>
      <c r="X4512" s="23">
        <v>0</v>
      </c>
      <c r="Y4512" s="23">
        <v>0</v>
      </c>
      <c r="Z4512" s="23">
        <v>0</v>
      </c>
      <c r="AA4512" s="14">
        <v>0</v>
      </c>
      <c r="AB4512" s="22">
        <v>0</v>
      </c>
      <c r="AC4512" s="22" t="s">
        <v>782</v>
      </c>
      <c r="AD4512" s="23">
        <v>0</v>
      </c>
      <c r="AE4512" s="23">
        <v>0</v>
      </c>
      <c r="AF4512" s="23">
        <v>0</v>
      </c>
      <c r="AG4512" s="14">
        <v>0</v>
      </c>
      <c r="AH4512" s="22" t="s">
        <v>782</v>
      </c>
      <c r="AI4512" s="23" t="s">
        <v>782</v>
      </c>
      <c r="AJ4512" s="23" t="s">
        <v>782</v>
      </c>
      <c r="AK4512" s="23" t="s">
        <v>782</v>
      </c>
      <c r="AL4512" s="14" t="s">
        <v>782</v>
      </c>
      <c r="AM4512" s="22" t="s">
        <v>782</v>
      </c>
      <c r="AN4512" s="23" t="s">
        <v>782</v>
      </c>
      <c r="AO4512" s="23" t="s">
        <v>782</v>
      </c>
      <c r="AP4512" s="23" t="s">
        <v>782</v>
      </c>
      <c r="AQ4512" s="14" t="s">
        <v>782</v>
      </c>
      <c r="AR4512" s="22">
        <v>577</v>
      </c>
      <c r="AS4512" s="23">
        <v>8724.9640000000127</v>
      </c>
      <c r="AT4512" s="23">
        <v>8.7249640000000124</v>
      </c>
      <c r="AU4512" s="23">
        <v>8.1359740000000009</v>
      </c>
      <c r="AV4512" s="14">
        <v>7.9670110634287941</v>
      </c>
      <c r="AW4512" s="22">
        <v>5</v>
      </c>
      <c r="AX4512" s="22" t="s">
        <v>782</v>
      </c>
      <c r="AY4512" s="23">
        <v>1150</v>
      </c>
      <c r="AZ4512" s="23">
        <v>1.1499999999999999</v>
      </c>
      <c r="BA4512" s="23">
        <v>2.5150830000000002</v>
      </c>
      <c r="BB4512" s="14">
        <v>2.4628512930893933</v>
      </c>
      <c r="BC4512" s="22">
        <v>42</v>
      </c>
      <c r="BD4512" s="23">
        <v>24000</v>
      </c>
      <c r="BE4512" s="23">
        <v>24</v>
      </c>
      <c r="BF4512" s="23">
        <v>38.328000000000003</v>
      </c>
      <c r="BG4512" s="14">
        <v>37.532027516201353</v>
      </c>
      <c r="BH4512" s="22">
        <v>630</v>
      </c>
      <c r="BI4512" s="23">
        <v>38.105964000000014</v>
      </c>
      <c r="BJ4512" s="23">
        <v>73.08900100000001</v>
      </c>
      <c r="BK4512" s="14">
        <v>71.571133288031419</v>
      </c>
      <c r="BL4512" t="s">
        <v>751</v>
      </c>
    </row>
    <row r="4513" spans="1:64">
      <c r="A4513" t="s">
        <v>5709</v>
      </c>
      <c r="B4513" t="s">
        <v>5708</v>
      </c>
      <c r="C4513" t="s">
        <v>751</v>
      </c>
      <c r="D4513" t="s">
        <v>942</v>
      </c>
      <c r="E4513">
        <v>2015</v>
      </c>
      <c r="F4513" s="23">
        <v>51.08</v>
      </c>
      <c r="G4513" s="23">
        <v>8.4700000000000006</v>
      </c>
      <c r="H4513" s="22">
        <v>12442</v>
      </c>
      <c r="I4513" s="34">
        <v>100.03869464836855</v>
      </c>
      <c r="J4513" s="13">
        <v>3</v>
      </c>
      <c r="K4513" s="13">
        <v>6</v>
      </c>
      <c r="L4513" s="19">
        <v>4783</v>
      </c>
      <c r="M4513" s="35">
        <v>4.7830000000000004</v>
      </c>
      <c r="N4513" s="19">
        <v>28.608820878186954</v>
      </c>
      <c r="O4513" s="17">
        <v>28.597755077418448</v>
      </c>
      <c r="P4513" s="36">
        <v>0</v>
      </c>
      <c r="Q4513" s="37">
        <v>0</v>
      </c>
      <c r="R4513" s="38">
        <v>0</v>
      </c>
      <c r="S4513" s="27">
        <v>0</v>
      </c>
      <c r="T4513" s="23">
        <v>0</v>
      </c>
      <c r="U4513" s="17">
        <v>0</v>
      </c>
      <c r="V4513" s="22">
        <v>0</v>
      </c>
      <c r="W4513" s="22">
        <v>0</v>
      </c>
      <c r="X4513" s="23">
        <v>0</v>
      </c>
      <c r="Y4513" s="27">
        <v>0</v>
      </c>
      <c r="Z4513" s="27">
        <v>0</v>
      </c>
      <c r="AA4513" s="14">
        <v>0</v>
      </c>
      <c r="AB4513" s="39">
        <v>0</v>
      </c>
      <c r="AC4513" s="22" t="s">
        <v>782</v>
      </c>
      <c r="AD4513" s="23">
        <v>0</v>
      </c>
      <c r="AE4513" s="23">
        <v>0</v>
      </c>
      <c r="AF4513" s="23">
        <v>0</v>
      </c>
      <c r="AG4513" s="14">
        <v>0</v>
      </c>
      <c r="AH4513" s="22" t="s">
        <v>782</v>
      </c>
      <c r="AI4513" s="23" t="s">
        <v>782</v>
      </c>
      <c r="AJ4513" s="23" t="s">
        <v>782</v>
      </c>
      <c r="AK4513" s="23" t="s">
        <v>782</v>
      </c>
      <c r="AL4513" s="14" t="s">
        <v>782</v>
      </c>
      <c r="AM4513" s="22" t="s">
        <v>782</v>
      </c>
      <c r="AN4513" s="23" t="s">
        <v>782</v>
      </c>
      <c r="AO4513" s="23" t="s">
        <v>782</v>
      </c>
      <c r="AP4513" s="23" t="s">
        <v>782</v>
      </c>
      <c r="AQ4513" s="14" t="s">
        <v>782</v>
      </c>
      <c r="AR4513" s="40">
        <v>663</v>
      </c>
      <c r="AS4513" s="41">
        <v>9835.3390000000054</v>
      </c>
      <c r="AT4513" s="23">
        <v>9.8353390000000047</v>
      </c>
      <c r="AU4513" s="23">
        <v>8.7353819543140112</v>
      </c>
      <c r="AV4513" s="14">
        <v>8.7320031364048489</v>
      </c>
      <c r="AW4513" s="22">
        <v>2</v>
      </c>
      <c r="AX4513" s="22" t="s">
        <v>782</v>
      </c>
      <c r="AY4513" s="23">
        <v>998</v>
      </c>
      <c r="AZ4513" s="23">
        <v>0.998</v>
      </c>
      <c r="BA4513" s="23">
        <v>2.6005326656726617</v>
      </c>
      <c r="BB4513" s="14">
        <v>2.5995267879228288</v>
      </c>
      <c r="BC4513" s="42">
        <v>39</v>
      </c>
      <c r="BD4513" s="43">
        <v>36500</v>
      </c>
      <c r="BE4513" s="44">
        <v>36.5</v>
      </c>
      <c r="BF4513" s="23">
        <v>60.75707878263561</v>
      </c>
      <c r="BG4513" s="14">
        <v>60.733578138133424</v>
      </c>
      <c r="BH4513" s="22">
        <v>707</v>
      </c>
      <c r="BI4513" s="23">
        <v>52.116339000000004</v>
      </c>
      <c r="BJ4513" s="23">
        <v>100.70181428080923</v>
      </c>
      <c r="BK4513" s="14">
        <v>100.66286313987953</v>
      </c>
      <c r="BL4513" t="s">
        <v>751</v>
      </c>
    </row>
    <row r="4514" spans="1:64">
      <c r="A4514" t="s">
        <v>5710</v>
      </c>
      <c r="B4514" t="s">
        <v>5708</v>
      </c>
      <c r="C4514" t="s">
        <v>751</v>
      </c>
      <c r="D4514" t="s">
        <v>942</v>
      </c>
      <c r="E4514">
        <v>2016</v>
      </c>
      <c r="F4514" s="23">
        <v>51.08</v>
      </c>
      <c r="G4514" s="23">
        <v>8.5399999999999991</v>
      </c>
      <c r="H4514" s="22">
        <v>12321</v>
      </c>
      <c r="I4514" s="34">
        <v>105.78702568680357</v>
      </c>
      <c r="J4514" s="13">
        <v>3</v>
      </c>
      <c r="K4514" s="13">
        <v>6</v>
      </c>
      <c r="L4514" s="19">
        <v>4783</v>
      </c>
      <c r="M4514" s="35">
        <v>4.7830000000000004</v>
      </c>
      <c r="N4514" s="19">
        <v>28.607122999999998</v>
      </c>
      <c r="O4514" s="17">
        <v>27.042184818292515</v>
      </c>
      <c r="P4514" s="13">
        <v>0</v>
      </c>
      <c r="Q4514" s="13">
        <v>0</v>
      </c>
      <c r="R4514" s="19">
        <v>0</v>
      </c>
      <c r="S4514" s="27">
        <v>0</v>
      </c>
      <c r="T4514" s="19">
        <v>0</v>
      </c>
      <c r="U4514" s="17">
        <v>0</v>
      </c>
      <c r="V4514" s="13">
        <v>0</v>
      </c>
      <c r="W4514" s="13">
        <v>0</v>
      </c>
      <c r="X4514" s="19">
        <v>0</v>
      </c>
      <c r="Y4514" s="27">
        <v>0</v>
      </c>
      <c r="Z4514" s="19">
        <v>0</v>
      </c>
      <c r="AA4514" s="14">
        <v>0</v>
      </c>
      <c r="AB4514" s="13">
        <v>0</v>
      </c>
      <c r="AC4514" s="22" t="s">
        <v>782</v>
      </c>
      <c r="AD4514" s="19">
        <v>0</v>
      </c>
      <c r="AE4514" s="23">
        <v>0</v>
      </c>
      <c r="AF4514" s="19">
        <v>0</v>
      </c>
      <c r="AG4514" s="14">
        <v>0</v>
      </c>
      <c r="AH4514" s="22" t="s">
        <v>782</v>
      </c>
      <c r="AI4514" s="23" t="s">
        <v>782</v>
      </c>
      <c r="AJ4514" s="23" t="s">
        <v>782</v>
      </c>
      <c r="AK4514" s="23" t="s">
        <v>782</v>
      </c>
      <c r="AL4514" s="14" t="s">
        <v>782</v>
      </c>
      <c r="AM4514" s="22" t="s">
        <v>782</v>
      </c>
      <c r="AN4514" s="23" t="s">
        <v>782</v>
      </c>
      <c r="AO4514" s="23" t="s">
        <v>782</v>
      </c>
      <c r="AP4514" s="23" t="s">
        <v>782</v>
      </c>
      <c r="AQ4514" s="14" t="s">
        <v>782</v>
      </c>
      <c r="AR4514" s="13">
        <v>681</v>
      </c>
      <c r="AS4514" s="19">
        <v>10018.024000000001</v>
      </c>
      <c r="AT4514" s="23">
        <v>10.018024</v>
      </c>
      <c r="AU4514" s="19">
        <v>8.8960053120000158</v>
      </c>
      <c r="AV4514" s="14">
        <v>8.4093538449013696</v>
      </c>
      <c r="AW4514" s="13">
        <v>2</v>
      </c>
      <c r="AX4514" s="22" t="s">
        <v>782</v>
      </c>
      <c r="AY4514" s="19">
        <v>998</v>
      </c>
      <c r="AZ4514" s="23">
        <v>0.998</v>
      </c>
      <c r="BA4514" s="19">
        <v>3.0201539999999998</v>
      </c>
      <c r="BB4514" s="14">
        <v>2.8549380043461694</v>
      </c>
      <c r="BC4514" s="13">
        <v>39</v>
      </c>
      <c r="BD4514" s="19">
        <v>36500.000000000007</v>
      </c>
      <c r="BE4514" s="44">
        <v>36.500000000000007</v>
      </c>
      <c r="BF4514" s="19">
        <v>60.922558782635591</v>
      </c>
      <c r="BG4514" s="14">
        <v>57.589821045734709</v>
      </c>
      <c r="BH4514" s="22">
        <v>725</v>
      </c>
      <c r="BI4514" s="23">
        <v>52.299024000000003</v>
      </c>
      <c r="BJ4514" s="23">
        <v>101.44584109463561</v>
      </c>
      <c r="BK4514" s="14">
        <v>95.896297713274762</v>
      </c>
      <c r="BL4514" t="s">
        <v>751</v>
      </c>
    </row>
    <row r="4515" spans="1:64">
      <c r="A4515" t="s">
        <v>5711</v>
      </c>
      <c r="B4515" t="s">
        <v>5708</v>
      </c>
      <c r="C4515" t="s">
        <v>751</v>
      </c>
      <c r="D4515" t="s">
        <v>942</v>
      </c>
      <c r="E4515">
        <v>2017</v>
      </c>
      <c r="F4515" s="23">
        <v>51.08</v>
      </c>
      <c r="G4515" s="23">
        <v>8.58</v>
      </c>
      <c r="H4515" s="22">
        <v>12239</v>
      </c>
      <c r="I4515" s="34">
        <v>96.137473067139865</v>
      </c>
      <c r="J4515" s="13">
        <v>3</v>
      </c>
      <c r="K4515" s="13">
        <v>6</v>
      </c>
      <c r="L4515" s="19">
        <v>4783</v>
      </c>
      <c r="M4515" s="19">
        <v>4.7830000000000004</v>
      </c>
      <c r="N4515" s="19">
        <v>28.607123000000005</v>
      </c>
      <c r="O4515" s="17">
        <v>29.756474855565994</v>
      </c>
      <c r="P4515" s="13">
        <v>0</v>
      </c>
      <c r="Q4515" s="13">
        <v>0</v>
      </c>
      <c r="R4515" s="19">
        <v>0</v>
      </c>
      <c r="S4515" s="19">
        <v>0</v>
      </c>
      <c r="T4515" s="19">
        <v>0</v>
      </c>
      <c r="U4515" s="17">
        <v>0</v>
      </c>
      <c r="V4515" s="13">
        <v>0</v>
      </c>
      <c r="W4515" s="13">
        <v>0</v>
      </c>
      <c r="X4515" s="19">
        <v>0</v>
      </c>
      <c r="Y4515" s="19">
        <v>0</v>
      </c>
      <c r="Z4515" s="19">
        <v>0</v>
      </c>
      <c r="AA4515" s="14">
        <v>0</v>
      </c>
      <c r="AB4515" s="13">
        <v>0</v>
      </c>
      <c r="AC4515" s="22" t="s">
        <v>782</v>
      </c>
      <c r="AD4515" s="19">
        <v>0</v>
      </c>
      <c r="AE4515" s="19">
        <v>0</v>
      </c>
      <c r="AF4515" s="19">
        <v>0</v>
      </c>
      <c r="AG4515" s="14">
        <v>0</v>
      </c>
      <c r="AH4515" s="22" t="s">
        <v>782</v>
      </c>
      <c r="AI4515" s="23" t="s">
        <v>782</v>
      </c>
      <c r="AJ4515" s="23" t="s">
        <v>782</v>
      </c>
      <c r="AK4515" s="23" t="s">
        <v>782</v>
      </c>
      <c r="AL4515" s="14" t="s">
        <v>782</v>
      </c>
      <c r="AM4515" s="22" t="s">
        <v>782</v>
      </c>
      <c r="AN4515" s="23" t="s">
        <v>782</v>
      </c>
      <c r="AO4515" s="23" t="s">
        <v>782</v>
      </c>
      <c r="AP4515" s="23" t="s">
        <v>782</v>
      </c>
      <c r="AQ4515" s="14" t="s">
        <v>782</v>
      </c>
      <c r="AR4515" s="13">
        <v>703</v>
      </c>
      <c r="AS4515" s="19">
        <v>10792.699000000006</v>
      </c>
      <c r="AT4515" s="19">
        <v>10.792699000000013</v>
      </c>
      <c r="AU4515" s="19">
        <v>9.5839167120000166</v>
      </c>
      <c r="AV4515" s="14">
        <v>9.9689708978588012</v>
      </c>
      <c r="AW4515" s="13">
        <v>2</v>
      </c>
      <c r="AX4515" s="22" t="s">
        <v>782</v>
      </c>
      <c r="AY4515" s="19">
        <v>998</v>
      </c>
      <c r="AZ4515" s="19">
        <v>0.998</v>
      </c>
      <c r="BA4515" s="19">
        <v>1.604784</v>
      </c>
      <c r="BB4515" s="14">
        <v>1.6692596016948162</v>
      </c>
      <c r="BC4515" s="13">
        <v>37</v>
      </c>
      <c r="BD4515" s="19">
        <v>35500</v>
      </c>
      <c r="BE4515" s="19">
        <v>35.500000000000007</v>
      </c>
      <c r="BF4515" s="19">
        <v>59.431908682477662</v>
      </c>
      <c r="BG4515" s="14">
        <v>61.819711696574331</v>
      </c>
      <c r="BH4515" s="22">
        <v>745</v>
      </c>
      <c r="BI4515" s="23">
        <v>52.073699000000019</v>
      </c>
      <c r="BJ4515" s="23">
        <v>99.227732394477684</v>
      </c>
      <c r="BK4515" s="14">
        <v>103.21441705169394</v>
      </c>
      <c r="BL4515" t="s">
        <v>751</v>
      </c>
    </row>
    <row r="4516" spans="1:64">
      <c r="A4516" t="s">
        <v>5712</v>
      </c>
      <c r="B4516" t="s">
        <v>5708</v>
      </c>
      <c r="C4516" t="s">
        <v>751</v>
      </c>
      <c r="D4516" t="s">
        <v>942</v>
      </c>
      <c r="E4516">
        <v>2018</v>
      </c>
      <c r="F4516" s="23">
        <v>51.08</v>
      </c>
      <c r="G4516" s="23">
        <v>8.61</v>
      </c>
      <c r="H4516" s="22">
        <v>12213</v>
      </c>
      <c r="I4516" s="34">
        <v>96.144305865509949</v>
      </c>
      <c r="J4516" s="13">
        <v>3</v>
      </c>
      <c r="K4516" s="13">
        <v>6</v>
      </c>
      <c r="L4516" s="19">
        <v>4783</v>
      </c>
      <c r="M4516" s="19">
        <v>4.7830000000000004</v>
      </c>
      <c r="N4516" s="19">
        <v>28.607123000000005</v>
      </c>
      <c r="O4516" s="17">
        <v>29.75436011781775</v>
      </c>
      <c r="P4516" s="13">
        <v>0</v>
      </c>
      <c r="Q4516" s="13">
        <v>0</v>
      </c>
      <c r="R4516" s="19">
        <v>0</v>
      </c>
      <c r="S4516" s="19">
        <v>0</v>
      </c>
      <c r="T4516" s="19">
        <v>0</v>
      </c>
      <c r="U4516" s="17">
        <v>0</v>
      </c>
      <c r="V4516" s="13">
        <v>0</v>
      </c>
      <c r="W4516" s="13">
        <v>0</v>
      </c>
      <c r="X4516" s="19">
        <v>0</v>
      </c>
      <c r="Y4516" s="19">
        <v>0</v>
      </c>
      <c r="Z4516" s="19">
        <v>0</v>
      </c>
      <c r="AA4516" s="14">
        <v>0</v>
      </c>
      <c r="AB4516" s="13">
        <v>0</v>
      </c>
      <c r="AC4516" s="22" t="s">
        <v>782</v>
      </c>
      <c r="AD4516" s="19">
        <v>0</v>
      </c>
      <c r="AE4516" s="19">
        <v>0</v>
      </c>
      <c r="AF4516" s="19">
        <v>0</v>
      </c>
      <c r="AG4516" s="14">
        <v>0</v>
      </c>
      <c r="AH4516" s="22" t="s">
        <v>782</v>
      </c>
      <c r="AI4516" s="23" t="s">
        <v>782</v>
      </c>
      <c r="AJ4516" s="23" t="s">
        <v>782</v>
      </c>
      <c r="AK4516" s="23" t="s">
        <v>782</v>
      </c>
      <c r="AL4516" s="14" t="s">
        <v>782</v>
      </c>
      <c r="AM4516" s="22" t="s">
        <v>782</v>
      </c>
      <c r="AN4516" s="23" t="s">
        <v>782</v>
      </c>
      <c r="AO4516" s="23" t="s">
        <v>782</v>
      </c>
      <c r="AP4516" s="23" t="s">
        <v>782</v>
      </c>
      <c r="AQ4516" s="14" t="s">
        <v>782</v>
      </c>
      <c r="AR4516" s="13">
        <v>724</v>
      </c>
      <c r="AS4516" s="19">
        <v>11213.229000000005</v>
      </c>
      <c r="AT4516" s="19">
        <v>11.213229000000011</v>
      </c>
      <c r="AU4516" s="19">
        <v>9.9573473520000153</v>
      </c>
      <c r="AV4516" s="14">
        <v>10.356668824390605</v>
      </c>
      <c r="AW4516" s="13">
        <v>2</v>
      </c>
      <c r="AX4516" s="22" t="s">
        <v>782</v>
      </c>
      <c r="AY4516" s="19">
        <v>998</v>
      </c>
      <c r="AZ4516" s="19">
        <v>0.998</v>
      </c>
      <c r="BA4516" s="19">
        <v>3.0201539999999998</v>
      </c>
      <c r="BB4516" s="14">
        <v>3.1412718338459875</v>
      </c>
      <c r="BC4516" s="13">
        <v>37</v>
      </c>
      <c r="BD4516" s="19">
        <v>35500</v>
      </c>
      <c r="BE4516" s="19">
        <v>35.500000000000007</v>
      </c>
      <c r="BF4516" s="19">
        <v>57.473611126248159</v>
      </c>
      <c r="BG4516" s="14">
        <v>59.778486732895317</v>
      </c>
      <c r="BH4516" s="22">
        <v>766</v>
      </c>
      <c r="BI4516" s="23">
        <v>52.494229000000018</v>
      </c>
      <c r="BJ4516" s="23">
        <v>99.058235478248179</v>
      </c>
      <c r="BK4516" s="14">
        <v>103.03078750894967</v>
      </c>
      <c r="BL4516" t="s">
        <v>751</v>
      </c>
    </row>
    <row r="4517" spans="1:64">
      <c r="A4517" t="s">
        <v>5713</v>
      </c>
      <c r="B4517" t="s">
        <v>5708</v>
      </c>
      <c r="C4517" t="s">
        <v>751</v>
      </c>
      <c r="D4517" t="s">
        <v>942</v>
      </c>
      <c r="E4517">
        <v>2019</v>
      </c>
      <c r="F4517" s="23">
        <v>51.08</v>
      </c>
      <c r="G4517" s="23">
        <v>8.64</v>
      </c>
      <c r="H4517" s="22">
        <v>12162</v>
      </c>
      <c r="I4517" s="34">
        <v>97.934733687729718</v>
      </c>
      <c r="J4517" s="22">
        <v>3</v>
      </c>
      <c r="K4517" s="22">
        <v>6</v>
      </c>
      <c r="L4517" s="23">
        <v>4783</v>
      </c>
      <c r="M4517" s="23">
        <v>4.7830000000000004</v>
      </c>
      <c r="N4517" s="23">
        <v>28.607123000000005</v>
      </c>
      <c r="O4517" s="14">
        <v>29.210395457055498</v>
      </c>
      <c r="P4517" s="22">
        <v>0</v>
      </c>
      <c r="Q4517" s="22">
        <v>0</v>
      </c>
      <c r="R4517" s="23">
        <v>0</v>
      </c>
      <c r="S4517" s="23">
        <v>0</v>
      </c>
      <c r="T4517" s="23">
        <v>0</v>
      </c>
      <c r="U4517" s="14">
        <v>0</v>
      </c>
      <c r="V4517" s="22">
        <v>0</v>
      </c>
      <c r="W4517" s="22">
        <v>0</v>
      </c>
      <c r="X4517" s="23">
        <v>0</v>
      </c>
      <c r="Y4517" s="23">
        <v>0</v>
      </c>
      <c r="Z4517" s="23">
        <v>0</v>
      </c>
      <c r="AA4517" s="14">
        <v>0</v>
      </c>
      <c r="AB4517" s="22">
        <v>0</v>
      </c>
      <c r="AC4517" s="22">
        <v>0</v>
      </c>
      <c r="AD4517" s="23">
        <v>0</v>
      </c>
      <c r="AE4517" s="23">
        <v>0</v>
      </c>
      <c r="AF4517" s="23">
        <v>0</v>
      </c>
      <c r="AG4517" s="14">
        <v>0</v>
      </c>
      <c r="AH4517" s="22">
        <v>5</v>
      </c>
      <c r="AI4517" s="23">
        <v>576.44000000000005</v>
      </c>
      <c r="AJ4517" s="23">
        <v>0.57644000000000006</v>
      </c>
      <c r="AK4517" s="23">
        <v>0.51187872000000001</v>
      </c>
      <c r="AL4517" s="14">
        <v>0.52267331591685684</v>
      </c>
      <c r="AM4517" s="22">
        <v>763</v>
      </c>
      <c r="AN4517" s="23">
        <v>12285.114000000005</v>
      </c>
      <c r="AO4517" s="23">
        <v>12.285114000000007</v>
      </c>
      <c r="AP4517" s="23">
        <v>10.909181232000009</v>
      </c>
      <c r="AQ4517" s="14">
        <v>11.139236123094522</v>
      </c>
      <c r="AR4517" s="22">
        <v>768</v>
      </c>
      <c r="AS4517" s="23">
        <v>12861.554000000006</v>
      </c>
      <c r="AT4517" s="23">
        <v>12.861554000000007</v>
      </c>
      <c r="AU4517" s="23">
        <v>11.421059952000009</v>
      </c>
      <c r="AV4517" s="14">
        <v>11.66190943901138</v>
      </c>
      <c r="AW4517" s="22">
        <v>2</v>
      </c>
      <c r="AX4517" s="22" t="s">
        <v>782</v>
      </c>
      <c r="AY4517" s="23">
        <v>998</v>
      </c>
      <c r="AZ4517" s="23">
        <v>0.998</v>
      </c>
      <c r="BA4517" s="23">
        <v>3.0201539999999998</v>
      </c>
      <c r="BB4517" s="14">
        <v>3.083843582635275</v>
      </c>
      <c r="BC4517" s="22">
        <v>37</v>
      </c>
      <c r="BD4517" s="23">
        <v>35500</v>
      </c>
      <c r="BE4517" s="23">
        <v>35.5</v>
      </c>
      <c r="BF4517" s="23">
        <v>56.918970242052133</v>
      </c>
      <c r="BG4517" s="14">
        <v>58.119288324754528</v>
      </c>
      <c r="BH4517" s="22">
        <v>810</v>
      </c>
      <c r="BI4517" s="23">
        <v>54.142554000000004</v>
      </c>
      <c r="BJ4517" s="23">
        <v>99.96730719405214</v>
      </c>
      <c r="BK4517" s="14">
        <v>102.07543680345668</v>
      </c>
      <c r="BL4517" t="s">
        <v>751</v>
      </c>
    </row>
    <row r="4518" spans="1:64">
      <c r="A4518" t="s">
        <v>5714</v>
      </c>
      <c r="B4518" t="s">
        <v>5708</v>
      </c>
      <c r="C4518" t="s">
        <v>751</v>
      </c>
      <c r="D4518" t="s">
        <v>942</v>
      </c>
      <c r="E4518">
        <v>2020</v>
      </c>
      <c r="F4518" s="23">
        <v>51.08</v>
      </c>
      <c r="G4518" s="23">
        <v>8.6999999999999993</v>
      </c>
      <c r="H4518" s="22">
        <v>12256</v>
      </c>
      <c r="I4518" s="34">
        <v>97.931437870074703</v>
      </c>
      <c r="J4518" s="22">
        <v>3</v>
      </c>
      <c r="K4518" s="22">
        <v>6</v>
      </c>
      <c r="L4518" s="23">
        <v>4783</v>
      </c>
      <c r="M4518" s="23">
        <v>4.7830000000000004</v>
      </c>
      <c r="N4518" s="23">
        <v>28.607123000000005</v>
      </c>
      <c r="O4518" s="14">
        <v>29.211378513560653</v>
      </c>
      <c r="P4518" s="22">
        <v>0</v>
      </c>
      <c r="Q4518" s="22">
        <v>0</v>
      </c>
      <c r="R4518" s="23">
        <v>0</v>
      </c>
      <c r="S4518" s="23">
        <v>0</v>
      </c>
      <c r="T4518" s="23">
        <v>0</v>
      </c>
      <c r="U4518" s="14">
        <v>0</v>
      </c>
      <c r="V4518" s="22">
        <v>0</v>
      </c>
      <c r="W4518" s="22">
        <v>0</v>
      </c>
      <c r="X4518" s="23">
        <v>0</v>
      </c>
      <c r="Y4518" s="23">
        <v>0</v>
      </c>
      <c r="Z4518" s="23">
        <v>0</v>
      </c>
      <c r="AA4518" s="14">
        <v>0</v>
      </c>
      <c r="AB4518" s="22">
        <v>0</v>
      </c>
      <c r="AC4518" s="22">
        <v>0</v>
      </c>
      <c r="AD4518" s="23">
        <v>0</v>
      </c>
      <c r="AE4518" s="23">
        <v>0</v>
      </c>
      <c r="AF4518" s="23">
        <v>0</v>
      </c>
      <c r="AG4518" s="14">
        <v>0</v>
      </c>
      <c r="AH4518" s="22">
        <v>6</v>
      </c>
      <c r="AI4518" s="23">
        <v>1326.2850000000001</v>
      </c>
      <c r="AJ4518" s="23">
        <v>1.3262849999999999</v>
      </c>
      <c r="AK4518" s="23">
        <v>1.1777410800000001</v>
      </c>
      <c r="AL4518" s="14">
        <v>1.2026179801041061</v>
      </c>
      <c r="AM4518" s="22">
        <v>823</v>
      </c>
      <c r="AN4518" s="23">
        <v>14067.959000000006</v>
      </c>
      <c r="AO4518" s="23">
        <v>14.067959000000007</v>
      </c>
      <c r="AP4518" s="23">
        <v>12.492347592000007</v>
      </c>
      <c r="AQ4518" s="14">
        <v>12.756217884366777</v>
      </c>
      <c r="AR4518" s="22">
        <v>829</v>
      </c>
      <c r="AS4518" s="23">
        <v>15394.244000000006</v>
      </c>
      <c r="AT4518" s="23">
        <v>15.394244000000008</v>
      </c>
      <c r="AU4518" s="23">
        <v>13.670088672000007</v>
      </c>
      <c r="AV4518" s="14">
        <v>13.958835864470883</v>
      </c>
      <c r="AW4518" s="22">
        <v>2</v>
      </c>
      <c r="AX4518" s="22">
        <v>3</v>
      </c>
      <c r="AY4518" s="23">
        <v>1138</v>
      </c>
      <c r="AZ4518" s="23">
        <v>1.1380000000000001</v>
      </c>
      <c r="BA4518" s="23">
        <v>3.3849939999999998</v>
      </c>
      <c r="BB4518" s="14">
        <v>3.4564937201175985</v>
      </c>
      <c r="BC4518" s="22">
        <v>37</v>
      </c>
      <c r="BD4518" s="23">
        <v>34100</v>
      </c>
      <c r="BE4518" s="23">
        <v>34.1</v>
      </c>
      <c r="BF4518" s="23">
        <v>54.094168116439377</v>
      </c>
      <c r="BG4518" s="14">
        <v>55.236775128540359</v>
      </c>
      <c r="BH4518" s="22">
        <v>871</v>
      </c>
      <c r="BI4518" s="23">
        <v>55.415244000000008</v>
      </c>
      <c r="BJ4518" s="23">
        <v>99.75637378843939</v>
      </c>
      <c r="BK4518" s="14">
        <v>101.86348322668948</v>
      </c>
      <c r="BL4518" t="s">
        <v>751</v>
      </c>
    </row>
    <row r="4519" spans="1:64">
      <c r="A4519" t="s">
        <v>5715</v>
      </c>
      <c r="B4519" t="s">
        <v>5708</v>
      </c>
      <c r="C4519" t="s">
        <v>751</v>
      </c>
      <c r="D4519" t="s">
        <v>942</v>
      </c>
      <c r="E4519">
        <v>2021</v>
      </c>
      <c r="F4519" s="23">
        <v>51.08</v>
      </c>
      <c r="G4519" s="23">
        <v>8.75</v>
      </c>
      <c r="H4519" s="22">
        <v>12197</v>
      </c>
      <c r="I4519" s="34">
        <v>91.89</v>
      </c>
      <c r="J4519" s="22">
        <v>5</v>
      </c>
      <c r="K4519" s="22">
        <v>13</v>
      </c>
      <c r="L4519" s="23">
        <v>7969.5</v>
      </c>
      <c r="M4519" s="23">
        <v>7.9695</v>
      </c>
      <c r="N4519" s="23">
        <v>47.656372500000003</v>
      </c>
      <c r="O4519" s="14">
        <v>51.86</v>
      </c>
      <c r="P4519" s="22">
        <v>0</v>
      </c>
      <c r="Q4519" s="22">
        <v>0</v>
      </c>
      <c r="R4519" s="23">
        <v>0</v>
      </c>
      <c r="S4519" s="23">
        <v>0</v>
      </c>
      <c r="T4519" s="23">
        <v>0</v>
      </c>
      <c r="U4519" s="14">
        <v>0</v>
      </c>
      <c r="V4519" s="22">
        <v>0</v>
      </c>
      <c r="W4519" s="22">
        <v>0</v>
      </c>
      <c r="X4519" s="23">
        <v>0</v>
      </c>
      <c r="Y4519" s="23">
        <v>0</v>
      </c>
      <c r="Z4519" s="23">
        <v>0</v>
      </c>
      <c r="AA4519" s="14">
        <v>0</v>
      </c>
      <c r="AB4519" s="22">
        <v>0</v>
      </c>
      <c r="AC4519" s="22">
        <v>0</v>
      </c>
      <c r="AD4519" s="23">
        <v>0</v>
      </c>
      <c r="AE4519" s="23">
        <v>0</v>
      </c>
      <c r="AF4519" s="23">
        <v>0</v>
      </c>
      <c r="AG4519" s="14">
        <v>0</v>
      </c>
      <c r="AH4519" s="22">
        <v>7</v>
      </c>
      <c r="AI4519" s="23">
        <v>1742.7850000000001</v>
      </c>
      <c r="AJ4519" s="23">
        <v>1.742785</v>
      </c>
      <c r="AK4519" s="23">
        <v>1.55948395</v>
      </c>
      <c r="AL4519" s="14">
        <v>1.7</v>
      </c>
      <c r="AM4519" s="22">
        <v>876</v>
      </c>
      <c r="AN4519" s="23">
        <v>15235.314</v>
      </c>
      <c r="AO4519" s="23">
        <v>15.235314000000001</v>
      </c>
      <c r="AP4519" s="23">
        <v>13.632908049999999</v>
      </c>
      <c r="AQ4519" s="14">
        <v>14.84</v>
      </c>
      <c r="AR4519" s="22">
        <v>883</v>
      </c>
      <c r="AS4519" s="23">
        <v>16978.098999999998</v>
      </c>
      <c r="AT4519" s="23">
        <v>16.978099</v>
      </c>
      <c r="AU4519" s="23">
        <v>15.192392</v>
      </c>
      <c r="AV4519" s="14">
        <v>16.53</v>
      </c>
      <c r="AW4519" s="22">
        <v>3</v>
      </c>
      <c r="AX4519" s="22">
        <v>6</v>
      </c>
      <c r="AY4519" s="23">
        <v>1810</v>
      </c>
      <c r="AZ4519" s="23">
        <v>1.81</v>
      </c>
      <c r="BA4519" s="23">
        <v>4.9376249999999997</v>
      </c>
      <c r="BB4519" s="14">
        <v>5.37</v>
      </c>
      <c r="BC4519" s="22">
        <v>37</v>
      </c>
      <c r="BD4519" s="23">
        <v>34000</v>
      </c>
      <c r="BE4519" s="23">
        <v>34</v>
      </c>
      <c r="BF4519" s="23">
        <v>46.79561193</v>
      </c>
      <c r="BG4519" s="14">
        <v>50.92</v>
      </c>
      <c r="BH4519" s="22">
        <v>928</v>
      </c>
      <c r="BI4519" s="23">
        <v>60.76</v>
      </c>
      <c r="BJ4519" s="23">
        <v>114.58</v>
      </c>
      <c r="BK4519" s="14">
        <v>124.69</v>
      </c>
      <c r="BL4519" t="s">
        <v>751</v>
      </c>
    </row>
    <row r="4520" spans="1:64">
      <c r="A4520" t="s">
        <v>5716</v>
      </c>
      <c r="B4520" t="s">
        <v>5708</v>
      </c>
      <c r="C4520" t="s">
        <v>751</v>
      </c>
      <c r="D4520" s="111" t="s">
        <v>942</v>
      </c>
      <c r="E4520" s="110">
        <v>2022</v>
      </c>
      <c r="F4520" s="23"/>
      <c r="G4520" s="23"/>
      <c r="H4520" s="22">
        <v>12326</v>
      </c>
      <c r="I4520" s="34">
        <v>89.333155496971287</v>
      </c>
      <c r="J4520" s="22">
        <v>7</v>
      </c>
      <c r="K4520" s="22">
        <v>11</v>
      </c>
      <c r="L4520" s="23">
        <v>6680.5</v>
      </c>
      <c r="M4520" s="23">
        <v>6.6805000000000003</v>
      </c>
      <c r="N4520" s="23">
        <v>39.535199000000006</v>
      </c>
      <c r="O4520" s="14">
        <v>44.255907876600631</v>
      </c>
      <c r="P4520" s="22">
        <v>0</v>
      </c>
      <c r="Q4520" s="22">
        <v>0</v>
      </c>
      <c r="R4520" s="23">
        <v>0</v>
      </c>
      <c r="S4520" s="23">
        <v>0</v>
      </c>
      <c r="T4520" s="23">
        <v>0</v>
      </c>
      <c r="U4520" s="14">
        <v>0</v>
      </c>
      <c r="V4520" s="22">
        <v>0</v>
      </c>
      <c r="W4520" s="22">
        <v>0</v>
      </c>
      <c r="X4520" s="23">
        <v>0</v>
      </c>
      <c r="Y4520" s="23">
        <v>0</v>
      </c>
      <c r="Z4520" s="23">
        <v>0</v>
      </c>
      <c r="AA4520" s="14">
        <v>0</v>
      </c>
      <c r="AB4520" s="22">
        <v>0</v>
      </c>
      <c r="AC4520" s="22">
        <v>0</v>
      </c>
      <c r="AD4520" s="23">
        <v>0</v>
      </c>
      <c r="AE4520" s="23">
        <v>0</v>
      </c>
      <c r="AF4520" s="23">
        <v>0</v>
      </c>
      <c r="AG4520" s="14">
        <v>0</v>
      </c>
      <c r="AH4520" s="22">
        <v>7</v>
      </c>
      <c r="AI4520" s="23">
        <v>1744.585</v>
      </c>
      <c r="AJ4520" s="23">
        <v>1.7445849999999998</v>
      </c>
      <c r="AK4520" s="23">
        <v>1.7870899263166873</v>
      </c>
      <c r="AL4520" s="14">
        <v>2.0004777804779059</v>
      </c>
      <c r="AM4520" s="22">
        <v>1008</v>
      </c>
      <c r="AN4520" s="23">
        <v>17892.13900000001</v>
      </c>
      <c r="AO4520" s="23">
        <v>17.892139000000022</v>
      </c>
      <c r="AP4520" s="23">
        <v>18.328061611877864</v>
      </c>
      <c r="AQ4520" s="14">
        <v>20.516527721333265</v>
      </c>
      <c r="AR4520" s="22">
        <v>1015</v>
      </c>
      <c r="AS4520" s="23">
        <v>19636.723999999998</v>
      </c>
      <c r="AT4520" s="23">
        <v>19.636724000000001</v>
      </c>
      <c r="AU4520" s="23">
        <v>20.115151538194588</v>
      </c>
      <c r="AV4520" s="14">
        <v>22.517005501811209</v>
      </c>
      <c r="AW4520" s="22">
        <v>3</v>
      </c>
      <c r="AX4520" s="22">
        <v>6</v>
      </c>
      <c r="AY4520" s="23">
        <v>1830</v>
      </c>
      <c r="AZ4520" s="23">
        <v>1.83</v>
      </c>
      <c r="BA4520" s="23">
        <v>4.9897450000000001</v>
      </c>
      <c r="BB4520" s="14">
        <v>5.5855465669397182</v>
      </c>
      <c r="BC4520" s="22">
        <v>33</v>
      </c>
      <c r="BD4520" s="23">
        <v>33130</v>
      </c>
      <c r="BE4520" s="23">
        <v>33.129999999999995</v>
      </c>
      <c r="BF4520" s="23">
        <v>51.532156665573893</v>
      </c>
      <c r="BG4520" s="14">
        <v>57.685364833352402</v>
      </c>
      <c r="BH4520" s="22">
        <v>1058</v>
      </c>
      <c r="BI4520" s="23">
        <v>61.277223999999997</v>
      </c>
      <c r="BJ4520" s="23">
        <v>116.17225220376849</v>
      </c>
      <c r="BK4520" s="14">
        <v>130.04382477870396</v>
      </c>
      <c r="BL4520" t="s">
        <v>751</v>
      </c>
    </row>
    <row r="4521" spans="1:64">
      <c r="A4521" t="s">
        <v>5717</v>
      </c>
      <c r="B4521" t="s">
        <v>5708</v>
      </c>
      <c r="C4521" t="s">
        <v>751</v>
      </c>
      <c r="D4521" t="s">
        <v>942</v>
      </c>
      <c r="E4521">
        <v>2023</v>
      </c>
      <c r="F4521">
        <v>51.08</v>
      </c>
      <c r="G4521">
        <v>8.83</v>
      </c>
      <c r="H4521">
        <v>12355</v>
      </c>
      <c r="I4521">
        <v>89.333155496971287</v>
      </c>
      <c r="J4521">
        <v>7</v>
      </c>
      <c r="K4521">
        <v>13</v>
      </c>
      <c r="L4521">
        <v>7895.5</v>
      </c>
      <c r="M4521">
        <v>7.8955000000000002</v>
      </c>
      <c r="N4521">
        <v>46.725569</v>
      </c>
      <c r="O4521">
        <v>52.304845541456515</v>
      </c>
      <c r="P4521">
        <v>0</v>
      </c>
      <c r="Q4521">
        <v>0</v>
      </c>
      <c r="R4521">
        <v>0</v>
      </c>
      <c r="S4521">
        <v>0</v>
      </c>
      <c r="T4521">
        <v>0</v>
      </c>
      <c r="U4521">
        <v>0</v>
      </c>
      <c r="V4521">
        <v>0</v>
      </c>
      <c r="W4521">
        <v>0</v>
      </c>
      <c r="X4521">
        <v>0</v>
      </c>
      <c r="Y4521">
        <v>0</v>
      </c>
      <c r="Z4521">
        <v>0</v>
      </c>
      <c r="AA4521">
        <v>0</v>
      </c>
      <c r="AG4521">
        <v>0</v>
      </c>
      <c r="AH4521">
        <v>7</v>
      </c>
      <c r="AI4521">
        <v>1744.585</v>
      </c>
      <c r="AJ4521">
        <v>1.7445849999999998</v>
      </c>
      <c r="AK4521">
        <v>1.636398</v>
      </c>
      <c r="AL4521">
        <v>1.9786410000000001</v>
      </c>
      <c r="AM4521">
        <v>1259</v>
      </c>
      <c r="AN4521">
        <v>21268.945</v>
      </c>
      <c r="AO4521">
        <v>21.268944999999999</v>
      </c>
      <c r="AP4521">
        <v>19.949998999999998</v>
      </c>
      <c r="AQ4521">
        <v>22.332132889536602</v>
      </c>
      <c r="AR4521">
        <v>1320</v>
      </c>
      <c r="AS4521">
        <v>23055.4039999999</v>
      </c>
      <c r="AT4521">
        <v>23.0554039999999</v>
      </c>
      <c r="AU4521">
        <v>21.625674663969999</v>
      </c>
      <c r="AV4521">
        <v>24.20789296388751</v>
      </c>
      <c r="AW4521">
        <v>3</v>
      </c>
      <c r="AX4521">
        <v>5</v>
      </c>
      <c r="AY4521">
        <v>1680</v>
      </c>
      <c r="AZ4521">
        <v>1.68</v>
      </c>
      <c r="BA4521">
        <v>4.5988449999999998</v>
      </c>
      <c r="BB4521">
        <v>5.1479710689900768</v>
      </c>
      <c r="BC4521">
        <v>30</v>
      </c>
      <c r="BD4521">
        <v>35330</v>
      </c>
      <c r="BE4521">
        <v>35.33</v>
      </c>
      <c r="BF4521">
        <v>67.525430999999998</v>
      </c>
      <c r="BG4521">
        <v>75.588319503937541</v>
      </c>
      <c r="BH4521">
        <v>1360</v>
      </c>
      <c r="BI4521">
        <v>67.9609039999999</v>
      </c>
      <c r="BJ4521">
        <v>140.47551966397</v>
      </c>
      <c r="BK4521">
        <v>157.24902907827166</v>
      </c>
      <c r="BL4521" t="s">
        <v>751</v>
      </c>
    </row>
    <row r="4522" spans="1:64">
      <c r="A4522" t="s">
        <v>5718</v>
      </c>
      <c r="B4522" t="s">
        <v>5708</v>
      </c>
      <c r="C4522" t="s">
        <v>751</v>
      </c>
      <c r="D4522" t="s">
        <v>942</v>
      </c>
      <c r="E4522">
        <v>2024</v>
      </c>
      <c r="F4522">
        <v>51.08</v>
      </c>
      <c r="G4522">
        <v>8.77</v>
      </c>
      <c r="H4522">
        <v>12383</v>
      </c>
      <c r="I4522">
        <v>84.911446367975188</v>
      </c>
      <c r="J4522">
        <v>6</v>
      </c>
      <c r="K4522">
        <v>10</v>
      </c>
      <c r="L4522">
        <v>6675</v>
      </c>
      <c r="M4522">
        <v>6.6750000000000007</v>
      </c>
      <c r="N4522">
        <v>39.502650000000003</v>
      </c>
      <c r="O4522">
        <v>46.522173028133274</v>
      </c>
      <c r="P4522">
        <v>0</v>
      </c>
      <c r="Q4522">
        <v>0</v>
      </c>
      <c r="R4522">
        <v>0</v>
      </c>
      <c r="S4522">
        <v>0</v>
      </c>
      <c r="T4522">
        <v>0</v>
      </c>
      <c r="U4522">
        <v>0</v>
      </c>
      <c r="V4522">
        <v>0</v>
      </c>
      <c r="W4522">
        <v>0</v>
      </c>
      <c r="X4522">
        <v>0</v>
      </c>
      <c r="Y4522">
        <v>0</v>
      </c>
      <c r="Z4522">
        <v>0</v>
      </c>
      <c r="AA4522">
        <v>0</v>
      </c>
      <c r="AB4522">
        <v>0</v>
      </c>
      <c r="AC4522">
        <v>0</v>
      </c>
      <c r="AD4522">
        <v>0</v>
      </c>
      <c r="AE4522">
        <v>0</v>
      </c>
      <c r="AF4522">
        <v>0</v>
      </c>
      <c r="AG4522">
        <v>0</v>
      </c>
      <c r="AH4522">
        <v>7</v>
      </c>
      <c r="AI4522">
        <v>1750.0849999999998</v>
      </c>
      <c r="AJ4522">
        <v>1.7500850000000003</v>
      </c>
      <c r="AK4522">
        <v>1.5784783331298697</v>
      </c>
      <c r="AL4522">
        <v>1.858970021885296</v>
      </c>
      <c r="AM4522">
        <v>1439</v>
      </c>
      <c r="AN4522">
        <v>24130.666000000001</v>
      </c>
      <c r="AO4522">
        <v>24.13066599999993</v>
      </c>
      <c r="AP4522">
        <v>21.764504835475758</v>
      </c>
      <c r="AQ4522">
        <v>25.632003418192106</v>
      </c>
      <c r="AR4522">
        <v>1594</v>
      </c>
      <c r="AS4522">
        <v>26013.044999999966</v>
      </c>
      <c r="AT4522">
        <v>26.013044999999977</v>
      </c>
      <c r="AU4522">
        <v>23.462304923036427</v>
      </c>
      <c r="AV4522">
        <v>27.631498374623568</v>
      </c>
      <c r="AW4522">
        <v>3</v>
      </c>
      <c r="AX4522">
        <v>5</v>
      </c>
      <c r="AY4522">
        <v>1680</v>
      </c>
      <c r="AZ4522">
        <v>1.6800000000000002</v>
      </c>
      <c r="BA4522">
        <v>4.5988449999999998</v>
      </c>
      <c r="BB4522">
        <v>5.4160483618077659</v>
      </c>
      <c r="BC4522">
        <v>30</v>
      </c>
      <c r="BD4522">
        <v>40530</v>
      </c>
      <c r="BE4522">
        <v>40.529999999999994</v>
      </c>
      <c r="BF4522">
        <v>70.451088402609955</v>
      </c>
      <c r="BG4522">
        <v>82.970072253039561</v>
      </c>
      <c r="BH4522">
        <v>1633</v>
      </c>
      <c r="BI4522">
        <v>74.898044999999968</v>
      </c>
      <c r="BJ4522">
        <v>138.01488832564638</v>
      </c>
      <c r="BK4522">
        <v>162.53979201760419</v>
      </c>
      <c r="BL4522" t="s">
        <v>751</v>
      </c>
    </row>
    <row r="4523" spans="1:64">
      <c r="A4523" t="s">
        <v>5719</v>
      </c>
      <c r="B4523" t="s">
        <v>5720</v>
      </c>
      <c r="C4523" t="s">
        <v>752</v>
      </c>
      <c r="D4523" t="s">
        <v>942</v>
      </c>
      <c r="E4523">
        <v>2012</v>
      </c>
      <c r="F4523" s="23">
        <v>89.41</v>
      </c>
      <c r="G4523" s="23">
        <v>13.53</v>
      </c>
      <c r="H4523" s="22">
        <v>15679</v>
      </c>
      <c r="I4523" s="34">
        <v>127.80117899999999</v>
      </c>
      <c r="J4523" s="22">
        <v>3</v>
      </c>
      <c r="K4523" s="22" t="s">
        <v>782</v>
      </c>
      <c r="L4523" s="23">
        <v>960</v>
      </c>
      <c r="M4523" s="23">
        <v>0.96</v>
      </c>
      <c r="N4523" s="23">
        <v>7.9912070000000002</v>
      </c>
      <c r="O4523" s="14">
        <v>6.2528429413002531</v>
      </c>
      <c r="P4523" s="22">
        <v>0</v>
      </c>
      <c r="Q4523" s="22" t="s">
        <v>782</v>
      </c>
      <c r="R4523" s="23">
        <v>0</v>
      </c>
      <c r="S4523" s="23">
        <v>0</v>
      </c>
      <c r="T4523" s="23">
        <v>0</v>
      </c>
      <c r="U4523" s="14">
        <v>0</v>
      </c>
      <c r="V4523" s="22">
        <v>0</v>
      </c>
      <c r="W4523" s="22" t="s">
        <v>782</v>
      </c>
      <c r="X4523" s="23">
        <v>0</v>
      </c>
      <c r="Y4523" s="23">
        <v>0</v>
      </c>
      <c r="Z4523" s="23">
        <v>0</v>
      </c>
      <c r="AA4523" s="14">
        <v>0</v>
      </c>
      <c r="AB4523" s="22">
        <v>0</v>
      </c>
      <c r="AC4523" s="22" t="s">
        <v>782</v>
      </c>
      <c r="AD4523" s="23">
        <v>0</v>
      </c>
      <c r="AE4523" s="23">
        <v>0</v>
      </c>
      <c r="AF4523" s="23">
        <v>0</v>
      </c>
      <c r="AG4523" s="14">
        <v>0</v>
      </c>
      <c r="AH4523" s="22" t="s">
        <v>782</v>
      </c>
      <c r="AI4523" s="23" t="s">
        <v>782</v>
      </c>
      <c r="AJ4523" s="23" t="s">
        <v>782</v>
      </c>
      <c r="AK4523" s="23" t="s">
        <v>782</v>
      </c>
      <c r="AL4523" s="14" t="s">
        <v>782</v>
      </c>
      <c r="AM4523" s="22" t="s">
        <v>782</v>
      </c>
      <c r="AN4523" s="23" t="s">
        <v>782</v>
      </c>
      <c r="AO4523" s="23" t="s">
        <v>782</v>
      </c>
      <c r="AP4523" s="23" t="s">
        <v>782</v>
      </c>
      <c r="AQ4523" s="14" t="s">
        <v>782</v>
      </c>
      <c r="AR4523" s="22">
        <v>615</v>
      </c>
      <c r="AS4523" s="23">
        <v>10546.22500000002</v>
      </c>
      <c r="AT4523" s="23">
        <v>10.546225000000021</v>
      </c>
      <c r="AU4523" s="23">
        <v>9.1793359999999993</v>
      </c>
      <c r="AV4523" s="14">
        <v>7.1825127685246155</v>
      </c>
      <c r="AW4523" s="22">
        <v>0</v>
      </c>
      <c r="AX4523" s="22" t="s">
        <v>782</v>
      </c>
      <c r="AY4523" s="23">
        <v>0</v>
      </c>
      <c r="AZ4523" s="23">
        <v>0</v>
      </c>
      <c r="BA4523" s="23">
        <v>0</v>
      </c>
      <c r="BB4523" s="14">
        <v>0</v>
      </c>
      <c r="BC4523" s="22">
        <v>5</v>
      </c>
      <c r="BD4523" s="23">
        <v>2070</v>
      </c>
      <c r="BE4523" s="23">
        <v>2.0699999999999998</v>
      </c>
      <c r="BF4523" s="23">
        <v>3.30579</v>
      </c>
      <c r="BG4523" s="14">
        <v>2.5866662779378586</v>
      </c>
      <c r="BH4523" s="22">
        <v>623</v>
      </c>
      <c r="BI4523" s="23">
        <v>13.576225000000022</v>
      </c>
      <c r="BJ4523" s="23">
        <v>20.476333</v>
      </c>
      <c r="BK4523" s="14">
        <v>16.022021987762727</v>
      </c>
      <c r="BL4523" t="s">
        <v>752</v>
      </c>
    </row>
    <row r="4524" spans="1:64">
      <c r="A4524" t="s">
        <v>5721</v>
      </c>
      <c r="B4524" t="s">
        <v>5720</v>
      </c>
      <c r="C4524" t="s">
        <v>752</v>
      </c>
      <c r="D4524" t="s">
        <v>942</v>
      </c>
      <c r="E4524">
        <v>2015</v>
      </c>
      <c r="F4524" s="23">
        <v>89.41</v>
      </c>
      <c r="G4524" s="23">
        <v>13.67</v>
      </c>
      <c r="H4524" s="22">
        <v>16128</v>
      </c>
      <c r="I4524" s="34">
        <v>128.90400087356358</v>
      </c>
      <c r="J4524" s="13">
        <v>2</v>
      </c>
      <c r="K4524" s="13">
        <v>3</v>
      </c>
      <c r="L4524" s="19">
        <v>960</v>
      </c>
      <c r="M4524" s="35">
        <v>0.96</v>
      </c>
      <c r="N4524" s="19">
        <v>5.7421007825756796</v>
      </c>
      <c r="O4524" s="17">
        <v>4.4545559049077621</v>
      </c>
      <c r="P4524" s="36">
        <v>0</v>
      </c>
      <c r="Q4524" s="37">
        <v>0</v>
      </c>
      <c r="R4524" s="38">
        <v>0</v>
      </c>
      <c r="S4524" s="27">
        <v>0</v>
      </c>
      <c r="T4524" s="23">
        <v>0</v>
      </c>
      <c r="U4524" s="17">
        <v>0</v>
      </c>
      <c r="V4524" s="22">
        <v>0</v>
      </c>
      <c r="W4524" s="22">
        <v>0</v>
      </c>
      <c r="X4524" s="23">
        <v>0</v>
      </c>
      <c r="Y4524" s="27">
        <v>0</v>
      </c>
      <c r="Z4524" s="27">
        <v>0</v>
      </c>
      <c r="AA4524" s="14">
        <v>0</v>
      </c>
      <c r="AB4524" s="39">
        <v>0</v>
      </c>
      <c r="AC4524" s="22" t="s">
        <v>782</v>
      </c>
      <c r="AD4524" s="23">
        <v>0</v>
      </c>
      <c r="AE4524" s="23">
        <v>0</v>
      </c>
      <c r="AF4524" s="23">
        <v>0</v>
      </c>
      <c r="AG4524" s="14">
        <v>0</v>
      </c>
      <c r="AH4524" s="22" t="s">
        <v>782</v>
      </c>
      <c r="AI4524" s="23" t="s">
        <v>782</v>
      </c>
      <c r="AJ4524" s="23" t="s">
        <v>782</v>
      </c>
      <c r="AK4524" s="23" t="s">
        <v>782</v>
      </c>
      <c r="AL4524" s="14" t="s">
        <v>782</v>
      </c>
      <c r="AM4524" s="22" t="s">
        <v>782</v>
      </c>
      <c r="AN4524" s="23" t="s">
        <v>782</v>
      </c>
      <c r="AO4524" s="23" t="s">
        <v>782</v>
      </c>
      <c r="AP4524" s="23" t="s">
        <v>782</v>
      </c>
      <c r="AQ4524" s="14" t="s">
        <v>782</v>
      </c>
      <c r="AR4524" s="40">
        <v>749</v>
      </c>
      <c r="AS4524" s="41">
        <v>13299.435000000012</v>
      </c>
      <c r="AT4524" s="23">
        <v>13.299435000000011</v>
      </c>
      <c r="AU4524" s="23">
        <v>11.812063061738106</v>
      </c>
      <c r="AV4524" s="14">
        <v>9.163457287352978</v>
      </c>
      <c r="AW4524" s="22">
        <v>1</v>
      </c>
      <c r="AX4524" s="22" t="s">
        <v>782</v>
      </c>
      <c r="AY4524" s="23">
        <v>1</v>
      </c>
      <c r="AZ4524" s="23">
        <v>1E-3</v>
      </c>
      <c r="BA4524" s="23">
        <v>2.6057441539806231E-3</v>
      </c>
      <c r="BB4524" s="14">
        <v>2.0214610379211471E-3</v>
      </c>
      <c r="BC4524" s="42">
        <v>6</v>
      </c>
      <c r="BD4524" s="43">
        <v>2920</v>
      </c>
      <c r="BE4524" s="44">
        <v>2.92</v>
      </c>
      <c r="BF4524" s="23">
        <v>3.730626285572094</v>
      </c>
      <c r="BG4524" s="14">
        <v>2.8941120991514495</v>
      </c>
      <c r="BH4524" s="22">
        <v>758</v>
      </c>
      <c r="BI4524" s="23">
        <v>17.180435000000013</v>
      </c>
      <c r="BJ4524" s="23">
        <v>21.287395874039859</v>
      </c>
      <c r="BK4524" s="14">
        <v>16.51414675245011</v>
      </c>
      <c r="BL4524" t="s">
        <v>752</v>
      </c>
    </row>
    <row r="4525" spans="1:64">
      <c r="A4525" t="s">
        <v>5722</v>
      </c>
      <c r="B4525" t="s">
        <v>5720</v>
      </c>
      <c r="C4525" t="s">
        <v>752</v>
      </c>
      <c r="D4525" t="s">
        <v>942</v>
      </c>
      <c r="E4525">
        <v>2016</v>
      </c>
      <c r="F4525" s="23">
        <v>89.41</v>
      </c>
      <c r="G4525" s="23">
        <v>13.73</v>
      </c>
      <c r="H4525" s="22">
        <v>16018</v>
      </c>
      <c r="I4525" s="34">
        <v>137.12692093528113</v>
      </c>
      <c r="J4525" s="13">
        <v>2</v>
      </c>
      <c r="K4525" s="13">
        <v>3</v>
      </c>
      <c r="L4525" s="19">
        <v>960</v>
      </c>
      <c r="M4525" s="35">
        <v>0.96</v>
      </c>
      <c r="N4525" s="19">
        <v>5.7417599999999993</v>
      </c>
      <c r="O4525" s="17">
        <v>4.1871865574155924</v>
      </c>
      <c r="P4525" s="13">
        <v>0</v>
      </c>
      <c r="Q4525" s="13">
        <v>0</v>
      </c>
      <c r="R4525" s="19">
        <v>0</v>
      </c>
      <c r="S4525" s="27">
        <v>0</v>
      </c>
      <c r="T4525" s="19">
        <v>0</v>
      </c>
      <c r="U4525" s="17">
        <v>0</v>
      </c>
      <c r="V4525" s="13">
        <v>0</v>
      </c>
      <c r="W4525" s="13">
        <v>0</v>
      </c>
      <c r="X4525" s="19">
        <v>0</v>
      </c>
      <c r="Y4525" s="27">
        <v>0</v>
      </c>
      <c r="Z4525" s="19">
        <v>0</v>
      </c>
      <c r="AA4525" s="14">
        <v>0</v>
      </c>
      <c r="AB4525" s="13">
        <v>0</v>
      </c>
      <c r="AC4525" s="22" t="s">
        <v>782</v>
      </c>
      <c r="AD4525" s="19">
        <v>0</v>
      </c>
      <c r="AE4525" s="23">
        <v>0</v>
      </c>
      <c r="AF4525" s="19">
        <v>0</v>
      </c>
      <c r="AG4525" s="14">
        <v>0</v>
      </c>
      <c r="AH4525" s="22" t="s">
        <v>782</v>
      </c>
      <c r="AI4525" s="23" t="s">
        <v>782</v>
      </c>
      <c r="AJ4525" s="23" t="s">
        <v>782</v>
      </c>
      <c r="AK4525" s="23" t="s">
        <v>782</v>
      </c>
      <c r="AL4525" s="14" t="s">
        <v>782</v>
      </c>
      <c r="AM4525" s="22" t="s">
        <v>782</v>
      </c>
      <c r="AN4525" s="23" t="s">
        <v>782</v>
      </c>
      <c r="AO4525" s="23" t="s">
        <v>782</v>
      </c>
      <c r="AP4525" s="23" t="s">
        <v>782</v>
      </c>
      <c r="AQ4525" s="14" t="s">
        <v>782</v>
      </c>
      <c r="AR4525" s="13">
        <v>759</v>
      </c>
      <c r="AS4525" s="19">
        <v>13367.255000000001</v>
      </c>
      <c r="AT4525" s="23">
        <v>13.367255000000002</v>
      </c>
      <c r="AU4525" s="19">
        <v>11.870122439999998</v>
      </c>
      <c r="AV4525" s="14">
        <v>8.6563034880672767</v>
      </c>
      <c r="AW4525" s="13">
        <v>1</v>
      </c>
      <c r="AX4525" s="22" t="s">
        <v>782</v>
      </c>
      <c r="AY4525" s="19">
        <v>1</v>
      </c>
      <c r="AZ4525" s="23">
        <v>1E-3</v>
      </c>
      <c r="BA4525" s="19">
        <v>1.103625E-3</v>
      </c>
      <c r="BB4525" s="14">
        <v>8.0482008381189453E-4</v>
      </c>
      <c r="BC4525" s="13">
        <v>6</v>
      </c>
      <c r="BD4525" s="19">
        <v>2920</v>
      </c>
      <c r="BE4525" s="44">
        <v>2.92</v>
      </c>
      <c r="BF4525" s="19">
        <v>3.7488962855720938</v>
      </c>
      <c r="BG4525" s="14">
        <v>2.7338878901404304</v>
      </c>
      <c r="BH4525" s="22">
        <v>768</v>
      </c>
      <c r="BI4525" s="23">
        <v>17.248255000000004</v>
      </c>
      <c r="BJ4525" s="23">
        <v>21.361882350572088</v>
      </c>
      <c r="BK4525" s="14">
        <v>15.578182755707111</v>
      </c>
      <c r="BL4525" t="s">
        <v>752</v>
      </c>
    </row>
    <row r="4526" spans="1:64">
      <c r="A4526" t="s">
        <v>5723</v>
      </c>
      <c r="B4526" t="s">
        <v>5720</v>
      </c>
      <c r="C4526" t="s">
        <v>752</v>
      </c>
      <c r="D4526" t="s">
        <v>942</v>
      </c>
      <c r="E4526">
        <v>2017</v>
      </c>
      <c r="F4526" s="23">
        <v>89.41</v>
      </c>
      <c r="G4526" s="23">
        <v>13.9</v>
      </c>
      <c r="H4526" s="22">
        <v>16023</v>
      </c>
      <c r="I4526" s="34">
        <v>125.86083266237291</v>
      </c>
      <c r="J4526" s="13">
        <v>2</v>
      </c>
      <c r="K4526" s="13">
        <v>4</v>
      </c>
      <c r="L4526" s="19">
        <v>2590</v>
      </c>
      <c r="M4526" s="19">
        <v>2.59</v>
      </c>
      <c r="N4526" s="19">
        <v>21.053119999999996</v>
      </c>
      <c r="O4526" s="17">
        <v>16.727300745320743</v>
      </c>
      <c r="P4526" s="13">
        <v>0</v>
      </c>
      <c r="Q4526" s="13">
        <v>0</v>
      </c>
      <c r="R4526" s="19">
        <v>0</v>
      </c>
      <c r="S4526" s="19">
        <v>0</v>
      </c>
      <c r="T4526" s="19">
        <v>0</v>
      </c>
      <c r="U4526" s="17">
        <v>0</v>
      </c>
      <c r="V4526" s="13">
        <v>0</v>
      </c>
      <c r="W4526" s="13">
        <v>0</v>
      </c>
      <c r="X4526" s="19">
        <v>0</v>
      </c>
      <c r="Y4526" s="19">
        <v>0</v>
      </c>
      <c r="Z4526" s="19">
        <v>0</v>
      </c>
      <c r="AA4526" s="14">
        <v>0</v>
      </c>
      <c r="AB4526" s="13">
        <v>0</v>
      </c>
      <c r="AC4526" s="22" t="s">
        <v>782</v>
      </c>
      <c r="AD4526" s="19">
        <v>0</v>
      </c>
      <c r="AE4526" s="19">
        <v>0</v>
      </c>
      <c r="AF4526" s="19">
        <v>0</v>
      </c>
      <c r="AG4526" s="14">
        <v>0</v>
      </c>
      <c r="AH4526" s="22" t="s">
        <v>782</v>
      </c>
      <c r="AI4526" s="23" t="s">
        <v>782</v>
      </c>
      <c r="AJ4526" s="23" t="s">
        <v>782</v>
      </c>
      <c r="AK4526" s="23" t="s">
        <v>782</v>
      </c>
      <c r="AL4526" s="14" t="s">
        <v>782</v>
      </c>
      <c r="AM4526" s="22" t="s">
        <v>782</v>
      </c>
      <c r="AN4526" s="23" t="s">
        <v>782</v>
      </c>
      <c r="AO4526" s="23" t="s">
        <v>782</v>
      </c>
      <c r="AP4526" s="23" t="s">
        <v>782</v>
      </c>
      <c r="AQ4526" s="14" t="s">
        <v>782</v>
      </c>
      <c r="AR4526" s="13">
        <v>770</v>
      </c>
      <c r="AS4526" s="19">
        <v>13567.435000000003</v>
      </c>
      <c r="AT4526" s="19">
        <v>13.567434999999993</v>
      </c>
      <c r="AU4526" s="19">
        <v>12.047882279999993</v>
      </c>
      <c r="AV4526" s="14">
        <v>9.5723840571744461</v>
      </c>
      <c r="AW4526" s="13">
        <v>1</v>
      </c>
      <c r="AX4526" s="22" t="s">
        <v>782</v>
      </c>
      <c r="AY4526" s="19">
        <v>1.1036250000000001</v>
      </c>
      <c r="AZ4526" s="19">
        <v>1.103625E-3</v>
      </c>
      <c r="BA4526" s="19">
        <v>1.7746290000000002E-3</v>
      </c>
      <c r="BB4526" s="14">
        <v>1.409993055393586E-3</v>
      </c>
      <c r="BC4526" s="13">
        <v>6</v>
      </c>
      <c r="BD4526" s="19">
        <v>2920</v>
      </c>
      <c r="BE4526" s="19">
        <v>2.92</v>
      </c>
      <c r="BF4526" s="19">
        <v>3.7488962855720938</v>
      </c>
      <c r="BG4526" s="14">
        <v>2.97860438888774</v>
      </c>
      <c r="BH4526" s="22">
        <v>779</v>
      </c>
      <c r="BI4526" s="23">
        <v>19.078538624999993</v>
      </c>
      <c r="BJ4526" s="23">
        <v>36.851673194572086</v>
      </c>
      <c r="BK4526" s="14">
        <v>29.279699184438321</v>
      </c>
      <c r="BL4526" t="s">
        <v>752</v>
      </c>
    </row>
    <row r="4527" spans="1:64">
      <c r="A4527" t="s">
        <v>5724</v>
      </c>
      <c r="B4527" t="s">
        <v>5720</v>
      </c>
      <c r="C4527" t="s">
        <v>752</v>
      </c>
      <c r="D4527" t="s">
        <v>942</v>
      </c>
      <c r="E4527">
        <v>2018</v>
      </c>
      <c r="F4527" s="23">
        <v>89.41</v>
      </c>
      <c r="G4527" s="23">
        <v>13.99</v>
      </c>
      <c r="H4527" s="22">
        <v>16045</v>
      </c>
      <c r="I4527" s="34">
        <v>125.86977799518473</v>
      </c>
      <c r="J4527" s="13">
        <v>2</v>
      </c>
      <c r="K4527" s="13">
        <v>3</v>
      </c>
      <c r="L4527" s="19">
        <v>2220</v>
      </c>
      <c r="M4527" s="19">
        <v>2.2199999999999998</v>
      </c>
      <c r="N4527" s="19">
        <v>13.27782</v>
      </c>
      <c r="O4527" s="17">
        <v>10.548854706415669</v>
      </c>
      <c r="P4527" s="13">
        <v>0</v>
      </c>
      <c r="Q4527" s="13">
        <v>0</v>
      </c>
      <c r="R4527" s="19">
        <v>0</v>
      </c>
      <c r="S4527" s="19">
        <v>0</v>
      </c>
      <c r="T4527" s="19">
        <v>0</v>
      </c>
      <c r="U4527" s="17">
        <v>0</v>
      </c>
      <c r="V4527" s="13">
        <v>0</v>
      </c>
      <c r="W4527" s="13">
        <v>0</v>
      </c>
      <c r="X4527" s="19">
        <v>0</v>
      </c>
      <c r="Y4527" s="19">
        <v>0</v>
      </c>
      <c r="Z4527" s="19">
        <v>0</v>
      </c>
      <c r="AA4527" s="14">
        <v>0</v>
      </c>
      <c r="AB4527" s="13">
        <v>0</v>
      </c>
      <c r="AC4527" s="22" t="s">
        <v>782</v>
      </c>
      <c r="AD4527" s="19">
        <v>0</v>
      </c>
      <c r="AE4527" s="19">
        <v>0</v>
      </c>
      <c r="AF4527" s="19">
        <v>0</v>
      </c>
      <c r="AG4527" s="14">
        <v>0</v>
      </c>
      <c r="AH4527" s="22" t="s">
        <v>782</v>
      </c>
      <c r="AI4527" s="23" t="s">
        <v>782</v>
      </c>
      <c r="AJ4527" s="23" t="s">
        <v>782</v>
      </c>
      <c r="AK4527" s="23" t="s">
        <v>782</v>
      </c>
      <c r="AL4527" s="14" t="s">
        <v>782</v>
      </c>
      <c r="AM4527" s="22" t="s">
        <v>782</v>
      </c>
      <c r="AN4527" s="23" t="s">
        <v>782</v>
      </c>
      <c r="AO4527" s="23" t="s">
        <v>782</v>
      </c>
      <c r="AP4527" s="23" t="s">
        <v>782</v>
      </c>
      <c r="AQ4527" s="14" t="s">
        <v>782</v>
      </c>
      <c r="AR4527" s="13">
        <v>792</v>
      </c>
      <c r="AS4527" s="19">
        <v>14104.090000000007</v>
      </c>
      <c r="AT4527" s="19">
        <v>14.104089999999994</v>
      </c>
      <c r="AU4527" s="19">
        <v>12.524431919999993</v>
      </c>
      <c r="AV4527" s="14">
        <v>9.9503090570948061</v>
      </c>
      <c r="AW4527" s="13">
        <v>1</v>
      </c>
      <c r="AX4527" s="22" t="s">
        <v>782</v>
      </c>
      <c r="AY4527" s="19">
        <v>1</v>
      </c>
      <c r="AZ4527" s="19">
        <v>1E-3</v>
      </c>
      <c r="BA4527" s="19">
        <v>1.1039999999999999E-3</v>
      </c>
      <c r="BB4527" s="14">
        <v>8.77096962896236E-4</v>
      </c>
      <c r="BC4527" s="13">
        <v>6</v>
      </c>
      <c r="BD4527" s="19">
        <v>2920</v>
      </c>
      <c r="BE4527" s="19">
        <v>2.92</v>
      </c>
      <c r="BF4527" s="19">
        <v>3.3326223478137145</v>
      </c>
      <c r="BG4527" s="14">
        <v>2.6476747642640688</v>
      </c>
      <c r="BH4527" s="22">
        <v>801</v>
      </c>
      <c r="BI4527" s="23">
        <v>19.245089999999994</v>
      </c>
      <c r="BJ4527" s="23">
        <v>29.135978267813705</v>
      </c>
      <c r="BK4527" s="14">
        <v>23.14771562473744</v>
      </c>
      <c r="BL4527" t="s">
        <v>752</v>
      </c>
    </row>
    <row r="4528" spans="1:64">
      <c r="A4528" t="s">
        <v>5725</v>
      </c>
      <c r="B4528" t="s">
        <v>5720</v>
      </c>
      <c r="C4528" t="s">
        <v>752</v>
      </c>
      <c r="D4528" t="s">
        <v>942</v>
      </c>
      <c r="E4528">
        <v>2019</v>
      </c>
      <c r="F4528" s="23">
        <v>89.41</v>
      </c>
      <c r="G4528" s="23">
        <v>13.82</v>
      </c>
      <c r="H4528" s="22">
        <v>16065</v>
      </c>
      <c r="I4528" s="34">
        <v>128.66312961758973</v>
      </c>
      <c r="J4528" s="22">
        <v>2</v>
      </c>
      <c r="K4528" s="22">
        <v>4</v>
      </c>
      <c r="L4528" s="23">
        <v>3760</v>
      </c>
      <c r="M4528" s="23">
        <v>3.76</v>
      </c>
      <c r="N4528" s="23">
        <v>22.48856</v>
      </c>
      <c r="O4528" s="14">
        <v>17.478635928443602</v>
      </c>
      <c r="P4528" s="22">
        <v>0</v>
      </c>
      <c r="Q4528" s="22">
        <v>0</v>
      </c>
      <c r="R4528" s="23">
        <v>0</v>
      </c>
      <c r="S4528" s="23">
        <v>0</v>
      </c>
      <c r="T4528" s="23">
        <v>0</v>
      </c>
      <c r="U4528" s="14">
        <v>0</v>
      </c>
      <c r="V4528" s="22">
        <v>0</v>
      </c>
      <c r="W4528" s="22">
        <v>0</v>
      </c>
      <c r="X4528" s="23">
        <v>0</v>
      </c>
      <c r="Y4528" s="23">
        <v>0</v>
      </c>
      <c r="Z4528" s="23">
        <v>0</v>
      </c>
      <c r="AA4528" s="14">
        <v>0</v>
      </c>
      <c r="AB4528" s="22">
        <v>0</v>
      </c>
      <c r="AC4528" s="22">
        <v>0</v>
      </c>
      <c r="AD4528" s="23">
        <v>0</v>
      </c>
      <c r="AE4528" s="23">
        <v>0</v>
      </c>
      <c r="AF4528" s="23">
        <v>0</v>
      </c>
      <c r="AG4528" s="14">
        <v>0</v>
      </c>
      <c r="AH4528" s="22">
        <v>3</v>
      </c>
      <c r="AI4528" s="23">
        <v>786.83</v>
      </c>
      <c r="AJ4528" s="23">
        <v>0.78683000000000003</v>
      </c>
      <c r="AK4528" s="23">
        <v>0.69870503999999989</v>
      </c>
      <c r="AL4528" s="14">
        <v>0.5430499336341954</v>
      </c>
      <c r="AM4528" s="22">
        <v>829</v>
      </c>
      <c r="AN4528" s="23">
        <v>16301.150000000007</v>
      </c>
      <c r="AO4528" s="23">
        <v>16.301149999999989</v>
      </c>
      <c r="AP4528" s="23">
        <v>14.475421199999994</v>
      </c>
      <c r="AQ4528" s="14">
        <v>11.250636637724874</v>
      </c>
      <c r="AR4528" s="22">
        <v>832</v>
      </c>
      <c r="AS4528" s="23">
        <v>17087.980000000007</v>
      </c>
      <c r="AT4528" s="23">
        <v>17.087979999999988</v>
      </c>
      <c r="AU4528" s="23">
        <v>15.174126239999994</v>
      </c>
      <c r="AV4528" s="14">
        <v>11.79368657135907</v>
      </c>
      <c r="AW4528" s="22">
        <v>1</v>
      </c>
      <c r="AX4528" s="22" t="s">
        <v>782</v>
      </c>
      <c r="AY4528" s="23">
        <v>1</v>
      </c>
      <c r="AZ4528" s="23">
        <v>1E-3</v>
      </c>
      <c r="BA4528" s="23">
        <v>1.1039999999999999E-3</v>
      </c>
      <c r="BB4528" s="14">
        <v>8.5805467602201888E-4</v>
      </c>
      <c r="BC4528" s="22">
        <v>6</v>
      </c>
      <c r="BD4528" s="23">
        <v>2920</v>
      </c>
      <c r="BE4528" s="23">
        <v>2.92</v>
      </c>
      <c r="BF4528" s="23">
        <v>2.4982921715487181</v>
      </c>
      <c r="BG4528" s="14">
        <v>1.9417312317632081</v>
      </c>
      <c r="BH4528" s="22">
        <v>841</v>
      </c>
      <c r="BI4528" s="23">
        <v>23.768979999999985</v>
      </c>
      <c r="BJ4528" s="23">
        <v>40.16208241154871</v>
      </c>
      <c r="BK4528" s="14">
        <v>31.214911786241899</v>
      </c>
      <c r="BL4528" t="s">
        <v>752</v>
      </c>
    </row>
    <row r="4529" spans="1:64">
      <c r="A4529" t="s">
        <v>5726</v>
      </c>
      <c r="B4529" t="s">
        <v>5720</v>
      </c>
      <c r="C4529" t="s">
        <v>752</v>
      </c>
      <c r="D4529" t="s">
        <v>942</v>
      </c>
      <c r="E4529">
        <v>2020</v>
      </c>
      <c r="F4529" s="23">
        <v>89.41</v>
      </c>
      <c r="G4529" s="23">
        <v>13.77</v>
      </c>
      <c r="H4529" s="22">
        <v>16117</v>
      </c>
      <c r="I4529" s="34">
        <v>129.35936107406266</v>
      </c>
      <c r="J4529" s="22">
        <v>2</v>
      </c>
      <c r="K4529" s="22">
        <v>4</v>
      </c>
      <c r="L4529" s="23">
        <v>3760</v>
      </c>
      <c r="M4529" s="23">
        <v>3.76</v>
      </c>
      <c r="N4529" s="23">
        <v>22.48856</v>
      </c>
      <c r="O4529" s="14">
        <v>17.384563291963488</v>
      </c>
      <c r="P4529" s="22">
        <v>0</v>
      </c>
      <c r="Q4529" s="22">
        <v>0</v>
      </c>
      <c r="R4529" s="23">
        <v>0</v>
      </c>
      <c r="S4529" s="23">
        <v>0</v>
      </c>
      <c r="T4529" s="23">
        <v>0</v>
      </c>
      <c r="U4529" s="14">
        <v>0</v>
      </c>
      <c r="V4529" s="22">
        <v>0</v>
      </c>
      <c r="W4529" s="22">
        <v>0</v>
      </c>
      <c r="X4529" s="23">
        <v>0</v>
      </c>
      <c r="Y4529" s="23">
        <v>0</v>
      </c>
      <c r="Z4529" s="23">
        <v>0</v>
      </c>
      <c r="AA4529" s="14">
        <v>0</v>
      </c>
      <c r="AB4529" s="22">
        <v>0</v>
      </c>
      <c r="AC4529" s="22">
        <v>0</v>
      </c>
      <c r="AD4529" s="23">
        <v>0</v>
      </c>
      <c r="AE4529" s="23">
        <v>0</v>
      </c>
      <c r="AF4529" s="23">
        <v>0</v>
      </c>
      <c r="AG4529" s="14">
        <v>0</v>
      </c>
      <c r="AH4529" s="22">
        <v>3</v>
      </c>
      <c r="AI4529" s="23">
        <v>786.83</v>
      </c>
      <c r="AJ4529" s="23">
        <v>0.78683000000000003</v>
      </c>
      <c r="AK4529" s="23">
        <v>0.69870503999999989</v>
      </c>
      <c r="AL4529" s="14">
        <v>0.54012715755450225</v>
      </c>
      <c r="AM4529" s="22">
        <v>880</v>
      </c>
      <c r="AN4529" s="23">
        <v>16889.03999999999</v>
      </c>
      <c r="AO4529" s="23">
        <v>16.88903999999998</v>
      </c>
      <c r="AP4529" s="23">
        <v>14.997467519999997</v>
      </c>
      <c r="AQ4529" s="14">
        <v>11.593646872925905</v>
      </c>
      <c r="AR4529" s="22">
        <v>883</v>
      </c>
      <c r="AS4529" s="23">
        <v>17675.869999999992</v>
      </c>
      <c r="AT4529" s="23">
        <v>17.675869999999978</v>
      </c>
      <c r="AU4529" s="23">
        <v>15.696172559999997</v>
      </c>
      <c r="AV4529" s="14">
        <v>12.133774030480408</v>
      </c>
      <c r="AW4529" s="22">
        <v>1</v>
      </c>
      <c r="AX4529" s="22">
        <v>1</v>
      </c>
      <c r="AY4529" s="23">
        <v>1</v>
      </c>
      <c r="AZ4529" s="23">
        <v>1E-3</v>
      </c>
      <c r="BA4529" s="23">
        <v>1.1039999999999999E-3</v>
      </c>
      <c r="BB4529" s="14">
        <v>8.5343649723804854E-4</v>
      </c>
      <c r="BC4529" s="22">
        <v>6</v>
      </c>
      <c r="BD4529" s="23">
        <v>2321.1</v>
      </c>
      <c r="BE4529" s="23">
        <v>2.3210999999999999</v>
      </c>
      <c r="BF4529" s="23">
        <v>1.916467910617847</v>
      </c>
      <c r="BG4529" s="14">
        <v>1.4815069390460298</v>
      </c>
      <c r="BH4529" s="22">
        <v>892</v>
      </c>
      <c r="BI4529" s="23">
        <v>23.757969999999979</v>
      </c>
      <c r="BJ4529" s="23">
        <v>40.102304470617845</v>
      </c>
      <c r="BK4529" s="14">
        <v>31.000697697987164</v>
      </c>
      <c r="BL4529" t="s">
        <v>752</v>
      </c>
    </row>
    <row r="4530" spans="1:64">
      <c r="A4530" t="s">
        <v>5727</v>
      </c>
      <c r="B4530" t="s">
        <v>5720</v>
      </c>
      <c r="C4530" t="s">
        <v>752</v>
      </c>
      <c r="D4530" t="s">
        <v>942</v>
      </c>
      <c r="E4530">
        <v>2021</v>
      </c>
      <c r="F4530" s="23">
        <v>89.41</v>
      </c>
      <c r="G4530" s="23">
        <v>13.77</v>
      </c>
      <c r="H4530" s="22">
        <v>16043</v>
      </c>
      <c r="I4530" s="34">
        <v>120.84</v>
      </c>
      <c r="J4530" s="22">
        <v>2</v>
      </c>
      <c r="K4530" s="22">
        <v>5</v>
      </c>
      <c r="L4530" s="23">
        <v>4461</v>
      </c>
      <c r="M4530" s="23">
        <v>4.4610000000000003</v>
      </c>
      <c r="N4530" s="23">
        <v>26.681241</v>
      </c>
      <c r="O4530" s="14">
        <v>22.08</v>
      </c>
      <c r="P4530" s="22">
        <v>0</v>
      </c>
      <c r="Q4530" s="22">
        <v>0</v>
      </c>
      <c r="R4530" s="23">
        <v>0</v>
      </c>
      <c r="S4530" s="23">
        <v>0</v>
      </c>
      <c r="T4530" s="23">
        <v>0</v>
      </c>
      <c r="U4530" s="14">
        <v>0</v>
      </c>
      <c r="V4530" s="22">
        <v>0</v>
      </c>
      <c r="W4530" s="22">
        <v>0</v>
      </c>
      <c r="X4530" s="23">
        <v>0</v>
      </c>
      <c r="Y4530" s="23">
        <v>0</v>
      </c>
      <c r="Z4530" s="23">
        <v>0</v>
      </c>
      <c r="AA4530" s="14">
        <v>0</v>
      </c>
      <c r="AB4530" s="22">
        <v>0</v>
      </c>
      <c r="AC4530" s="22">
        <v>0</v>
      </c>
      <c r="AD4530" s="23">
        <v>0</v>
      </c>
      <c r="AE4530" s="23">
        <v>0</v>
      </c>
      <c r="AF4530" s="23">
        <v>0</v>
      </c>
      <c r="AG4530" s="14">
        <v>0</v>
      </c>
      <c r="AH4530" s="22">
        <v>3</v>
      </c>
      <c r="AI4530" s="23">
        <v>786.83</v>
      </c>
      <c r="AJ4530" s="23">
        <v>0.78683000000000003</v>
      </c>
      <c r="AK4530" s="23">
        <v>0.70407351200000001</v>
      </c>
      <c r="AL4530" s="14">
        <v>0.57999999999999996</v>
      </c>
      <c r="AM4530" s="22">
        <v>955</v>
      </c>
      <c r="AN4530" s="23">
        <v>17726.080000000002</v>
      </c>
      <c r="AO4530" s="23">
        <v>17.72608</v>
      </c>
      <c r="AP4530" s="23">
        <v>15.861702530000001</v>
      </c>
      <c r="AQ4530" s="14">
        <v>13.13</v>
      </c>
      <c r="AR4530" s="22">
        <v>958</v>
      </c>
      <c r="AS4530" s="23">
        <v>18512.91</v>
      </c>
      <c r="AT4530" s="23">
        <v>18.512910000000002</v>
      </c>
      <c r="AU4530" s="23">
        <v>16.565776039999999</v>
      </c>
      <c r="AV4530" s="14">
        <v>13.71</v>
      </c>
      <c r="AW4530" s="22">
        <v>1</v>
      </c>
      <c r="AX4530" s="22">
        <v>1</v>
      </c>
      <c r="AY4530" s="23">
        <v>1</v>
      </c>
      <c r="AZ4530" s="23">
        <v>1E-3</v>
      </c>
      <c r="BA4530" s="23">
        <v>1.1039999999999999E-3</v>
      </c>
      <c r="BB4530" s="14">
        <v>0</v>
      </c>
      <c r="BC4530" s="22">
        <v>6</v>
      </c>
      <c r="BD4530" s="23">
        <v>2321.1</v>
      </c>
      <c r="BE4530" s="23">
        <v>2.3210999999999999</v>
      </c>
      <c r="BF4530" s="23">
        <v>1.964793998</v>
      </c>
      <c r="BG4530" s="14">
        <v>1.63</v>
      </c>
      <c r="BH4530" s="22">
        <v>967</v>
      </c>
      <c r="BI4530" s="23">
        <v>25.3</v>
      </c>
      <c r="BJ4530" s="23">
        <v>45.21</v>
      </c>
      <c r="BK4530" s="14">
        <v>37.42</v>
      </c>
      <c r="BL4530" t="s">
        <v>752</v>
      </c>
    </row>
    <row r="4531" spans="1:64">
      <c r="A4531" t="s">
        <v>5728</v>
      </c>
      <c r="B4531" t="s">
        <v>5720</v>
      </c>
      <c r="C4531" t="s">
        <v>752</v>
      </c>
      <c r="D4531" s="111" t="s">
        <v>942</v>
      </c>
      <c r="E4531" s="110">
        <v>2022</v>
      </c>
      <c r="F4531" s="23"/>
      <c r="G4531" s="23"/>
      <c r="H4531" s="22">
        <v>16333</v>
      </c>
      <c r="I4531" s="34">
        <v>118.37404094856662</v>
      </c>
      <c r="J4531" s="22">
        <v>2</v>
      </c>
      <c r="K4531" s="22">
        <v>5</v>
      </c>
      <c r="L4531" s="23">
        <v>4461</v>
      </c>
      <c r="M4531" s="23">
        <v>4.4610000000000003</v>
      </c>
      <c r="N4531" s="23">
        <v>26.400198000000003</v>
      </c>
      <c r="O4531" s="14">
        <v>22.302354290220489</v>
      </c>
      <c r="P4531" s="22">
        <v>0</v>
      </c>
      <c r="Q4531" s="22">
        <v>0</v>
      </c>
      <c r="R4531" s="23">
        <v>0</v>
      </c>
      <c r="S4531" s="23">
        <v>0</v>
      </c>
      <c r="T4531" s="23">
        <v>0</v>
      </c>
      <c r="U4531" s="14">
        <v>0</v>
      </c>
      <c r="V4531" s="22">
        <v>0</v>
      </c>
      <c r="W4531" s="22">
        <v>0</v>
      </c>
      <c r="X4531" s="23">
        <v>0</v>
      </c>
      <c r="Y4531" s="23">
        <v>0</v>
      </c>
      <c r="Z4531" s="23">
        <v>0</v>
      </c>
      <c r="AA4531" s="14">
        <v>0</v>
      </c>
      <c r="AB4531" s="22">
        <v>0</v>
      </c>
      <c r="AC4531" s="22">
        <v>0</v>
      </c>
      <c r="AD4531" s="23">
        <v>0</v>
      </c>
      <c r="AE4531" s="23">
        <v>0</v>
      </c>
      <c r="AF4531" s="23">
        <v>0</v>
      </c>
      <c r="AG4531" s="14">
        <v>0</v>
      </c>
      <c r="AH4531" s="22">
        <v>3</v>
      </c>
      <c r="AI4531" s="23">
        <v>786.83</v>
      </c>
      <c r="AJ4531" s="23">
        <v>0.78683000000000003</v>
      </c>
      <c r="AK4531" s="23">
        <v>0.80600026179507356</v>
      </c>
      <c r="AL4531" s="14">
        <v>0.68089274923484266</v>
      </c>
      <c r="AM4531" s="22">
        <v>1069</v>
      </c>
      <c r="AN4531" s="23">
        <v>18690.370000000024</v>
      </c>
      <c r="AO4531" s="23">
        <v>18.690369999999955</v>
      </c>
      <c r="AP4531" s="23">
        <v>19.14574064670488</v>
      </c>
      <c r="AQ4531" s="14">
        <v>16.173935174709193</v>
      </c>
      <c r="AR4531" s="22">
        <v>1072</v>
      </c>
      <c r="AS4531" s="23">
        <v>19477.2</v>
      </c>
      <c r="AT4531" s="23">
        <v>19.4772</v>
      </c>
      <c r="AU4531" s="23">
        <v>19.951740908499975</v>
      </c>
      <c r="AV4531" s="14">
        <v>16.854827923944054</v>
      </c>
      <c r="AW4531" s="22">
        <v>1</v>
      </c>
      <c r="AX4531" s="22">
        <v>1</v>
      </c>
      <c r="AY4531" s="23">
        <v>1</v>
      </c>
      <c r="AZ4531" s="23">
        <v>1E-3</v>
      </c>
      <c r="BA4531" s="23">
        <v>1.1039999999999999E-3</v>
      </c>
      <c r="BB4531" s="14">
        <v>9.3263691190510821E-4</v>
      </c>
      <c r="BC4531" s="22">
        <v>9</v>
      </c>
      <c r="BD4531" s="23">
        <v>25101.1</v>
      </c>
      <c r="BE4531" s="23">
        <v>25.101099999999999</v>
      </c>
      <c r="BF4531" s="23">
        <v>59.011465835785053</v>
      </c>
      <c r="BG4531" s="14">
        <v>49.851694985580046</v>
      </c>
      <c r="BH4531" s="22">
        <v>1084</v>
      </c>
      <c r="BI4531" s="23">
        <v>49.040300000000002</v>
      </c>
      <c r="BJ4531" s="23">
        <v>105.36450874428503</v>
      </c>
      <c r="BK4531" s="14">
        <v>89.009809836656501</v>
      </c>
      <c r="BL4531" t="s">
        <v>752</v>
      </c>
    </row>
    <row r="4532" spans="1:64">
      <c r="A4532" t="s">
        <v>5729</v>
      </c>
      <c r="B4532" t="s">
        <v>5720</v>
      </c>
      <c r="C4532" t="s">
        <v>752</v>
      </c>
      <c r="D4532" t="s">
        <v>942</v>
      </c>
      <c r="E4532">
        <v>2023</v>
      </c>
      <c r="F4532">
        <v>89.41</v>
      </c>
      <c r="G4532">
        <v>16.920000000000002</v>
      </c>
      <c r="H4532">
        <v>16317</v>
      </c>
      <c r="I4532">
        <v>118.37404094856662</v>
      </c>
      <c r="J4532">
        <v>2</v>
      </c>
      <c r="K4532">
        <v>5</v>
      </c>
      <c r="L4532">
        <v>4461</v>
      </c>
      <c r="M4532">
        <v>4.4610000000000003</v>
      </c>
      <c r="N4532">
        <v>26.400198</v>
      </c>
      <c r="O4532">
        <v>22.302354290220485</v>
      </c>
      <c r="P4532">
        <v>0</v>
      </c>
      <c r="Q4532">
        <v>0</v>
      </c>
      <c r="R4532">
        <v>0</v>
      </c>
      <c r="S4532">
        <v>0</v>
      </c>
      <c r="T4532">
        <v>0</v>
      </c>
      <c r="U4532">
        <v>0</v>
      </c>
      <c r="V4532">
        <v>0</v>
      </c>
      <c r="W4532">
        <v>0</v>
      </c>
      <c r="X4532">
        <v>0</v>
      </c>
      <c r="Y4532">
        <v>0</v>
      </c>
      <c r="Z4532">
        <v>0</v>
      </c>
      <c r="AA4532">
        <v>0</v>
      </c>
      <c r="AG4532">
        <v>0</v>
      </c>
      <c r="AH4532">
        <v>4</v>
      </c>
      <c r="AI4532">
        <v>2052.3200000000002</v>
      </c>
      <c r="AJ4532">
        <v>2.0523199999999999</v>
      </c>
      <c r="AK4532">
        <v>1.9250499999999999</v>
      </c>
      <c r="AL4532">
        <v>1.756613</v>
      </c>
      <c r="AM4532">
        <v>1298</v>
      </c>
      <c r="AN4532">
        <v>23527.712</v>
      </c>
      <c r="AO4532">
        <v>23.527712000000001</v>
      </c>
      <c r="AP4532">
        <v>22.068694000000001</v>
      </c>
      <c r="AQ4532">
        <v>18.643187157553253</v>
      </c>
      <c r="AR4532">
        <v>1370</v>
      </c>
      <c r="AS4532">
        <v>25626.717000000001</v>
      </c>
      <c r="AT4532">
        <v>25.6267169999999</v>
      </c>
      <c r="AU4532">
        <v>24.037533436743502</v>
      </c>
      <c r="AV4532">
        <v>20.306422965815436</v>
      </c>
      <c r="AW4532">
        <v>1</v>
      </c>
      <c r="AX4532">
        <v>1</v>
      </c>
      <c r="AY4532">
        <v>1</v>
      </c>
      <c r="AZ4532">
        <v>1E-3</v>
      </c>
      <c r="BA4532">
        <v>1.1039999999999999E-3</v>
      </c>
      <c r="BB4532">
        <v>9.3263691190510832E-4</v>
      </c>
      <c r="BC4532">
        <v>10</v>
      </c>
      <c r="BD4532">
        <v>25111.1</v>
      </c>
      <c r="BE4532">
        <v>25.1111</v>
      </c>
      <c r="BF4532">
        <v>70.481057000000007</v>
      </c>
      <c r="BG4532">
        <v>59.540974047362255</v>
      </c>
      <c r="BH4532">
        <v>1383</v>
      </c>
      <c r="BI4532">
        <v>55.199816999999896</v>
      </c>
      <c r="BJ4532">
        <v>120.91989243674351</v>
      </c>
      <c r="BK4532">
        <v>102.15068394031009</v>
      </c>
      <c r="BL4532" t="s">
        <v>752</v>
      </c>
    </row>
    <row r="4533" spans="1:64">
      <c r="A4533" t="s">
        <v>5730</v>
      </c>
      <c r="B4533" t="s">
        <v>5720</v>
      </c>
      <c r="C4533" t="s">
        <v>752</v>
      </c>
      <c r="D4533" t="s">
        <v>942</v>
      </c>
      <c r="E4533">
        <v>2024</v>
      </c>
      <c r="F4533">
        <v>89.41</v>
      </c>
      <c r="G4533">
        <v>16.920000000000002</v>
      </c>
      <c r="H4533">
        <v>16300</v>
      </c>
      <c r="I4533">
        <v>111.77069981409961</v>
      </c>
      <c r="J4533">
        <v>2</v>
      </c>
      <c r="K4533">
        <v>5</v>
      </c>
      <c r="L4533">
        <v>4461</v>
      </c>
      <c r="M4533">
        <v>4.4610000000000003</v>
      </c>
      <c r="N4533">
        <v>26.400198000000003</v>
      </c>
      <c r="O4533">
        <v>23.619963052848021</v>
      </c>
      <c r="P4533">
        <v>0</v>
      </c>
      <c r="Q4533">
        <v>0</v>
      </c>
      <c r="R4533">
        <v>0</v>
      </c>
      <c r="S4533">
        <v>0</v>
      </c>
      <c r="T4533">
        <v>0</v>
      </c>
      <c r="U4533">
        <v>0</v>
      </c>
      <c r="V4533">
        <v>0</v>
      </c>
      <c r="W4533">
        <v>0</v>
      </c>
      <c r="X4533">
        <v>0</v>
      </c>
      <c r="Y4533">
        <v>0</v>
      </c>
      <c r="Z4533">
        <v>0</v>
      </c>
      <c r="AA4533">
        <v>0</v>
      </c>
      <c r="AB4533">
        <v>0</v>
      </c>
      <c r="AC4533">
        <v>0</v>
      </c>
      <c r="AD4533">
        <v>0</v>
      </c>
      <c r="AE4533">
        <v>0</v>
      </c>
      <c r="AF4533">
        <v>0</v>
      </c>
      <c r="AG4533">
        <v>0</v>
      </c>
      <c r="AH4533">
        <v>5</v>
      </c>
      <c r="AI4533">
        <v>14752.32</v>
      </c>
      <c r="AJ4533">
        <v>14.752319999999999</v>
      </c>
      <c r="AK4533">
        <v>13.305763710561736</v>
      </c>
      <c r="AL4533">
        <v>11.904518565860537</v>
      </c>
      <c r="AM4533">
        <v>1484</v>
      </c>
      <c r="AN4533">
        <v>26906.410000000025</v>
      </c>
      <c r="AO4533">
        <v>26.906409999999973</v>
      </c>
      <c r="AP4533">
        <v>24.268069955064423</v>
      </c>
      <c r="AQ4533">
        <v>21.712371842913935</v>
      </c>
      <c r="AR4533">
        <v>1679</v>
      </c>
      <c r="AS4533">
        <v>41830.479999999996</v>
      </c>
      <c r="AT4533">
        <v>41.830479999999994</v>
      </c>
      <c r="AU4533">
        <v>37.728742515033517</v>
      </c>
      <c r="AV4533">
        <v>33.755485630657311</v>
      </c>
      <c r="AW4533">
        <v>1</v>
      </c>
      <c r="AX4533">
        <v>1</v>
      </c>
      <c r="AY4533">
        <v>1</v>
      </c>
      <c r="AZ4533">
        <v>1E-3</v>
      </c>
      <c r="BA4533">
        <v>1.1039999999999999E-3</v>
      </c>
      <c r="BB4533">
        <v>9.877365014589743E-4</v>
      </c>
      <c r="BC4533">
        <v>8</v>
      </c>
      <c r="BD4533">
        <v>23911.1</v>
      </c>
      <c r="BE4533">
        <v>23.911100000000005</v>
      </c>
      <c r="BF4533">
        <v>57.153097792769657</v>
      </c>
      <c r="BG4533">
        <v>51.134239910663894</v>
      </c>
      <c r="BH4533">
        <v>1690</v>
      </c>
      <c r="BI4533">
        <v>70.203579999999988</v>
      </c>
      <c r="BJ4533">
        <v>121.28314230780317</v>
      </c>
      <c r="BK4533">
        <v>108.51067633067069</v>
      </c>
      <c r="BL4533" t="s">
        <v>752</v>
      </c>
    </row>
    <row r="4534" spans="1:64">
      <c r="A4534" t="s">
        <v>5731</v>
      </c>
      <c r="B4534" t="s">
        <v>5732</v>
      </c>
      <c r="C4534" t="s">
        <v>753</v>
      </c>
      <c r="D4534" t="s">
        <v>942</v>
      </c>
      <c r="E4534">
        <v>2012</v>
      </c>
      <c r="F4534" s="23">
        <v>97.88</v>
      </c>
      <c r="G4534" s="23">
        <v>13.77</v>
      </c>
      <c r="H4534" s="22">
        <v>20588</v>
      </c>
      <c r="I4534" s="34">
        <v>167.54368400000001</v>
      </c>
      <c r="J4534" s="22">
        <v>5</v>
      </c>
      <c r="K4534" s="22" t="s">
        <v>782</v>
      </c>
      <c r="L4534" s="23">
        <v>1421</v>
      </c>
      <c r="M4534" s="23">
        <v>1.421</v>
      </c>
      <c r="N4534" s="23">
        <v>10.650155</v>
      </c>
      <c r="O4534" s="14">
        <v>6.3566436798656047</v>
      </c>
      <c r="P4534" s="22">
        <v>0</v>
      </c>
      <c r="Q4534" s="22" t="s">
        <v>782</v>
      </c>
      <c r="R4534" s="23">
        <v>0</v>
      </c>
      <c r="S4534" s="23">
        <v>0</v>
      </c>
      <c r="T4534" s="23">
        <v>0</v>
      </c>
      <c r="U4534" s="14">
        <v>0</v>
      </c>
      <c r="V4534" s="22">
        <v>0</v>
      </c>
      <c r="W4534" s="22" t="s">
        <v>782</v>
      </c>
      <c r="X4534" s="23">
        <v>0</v>
      </c>
      <c r="Y4534" s="23">
        <v>0</v>
      </c>
      <c r="Z4534" s="23">
        <v>0</v>
      </c>
      <c r="AA4534" s="14">
        <v>0</v>
      </c>
      <c r="AB4534" s="22">
        <v>0</v>
      </c>
      <c r="AC4534" s="22" t="s">
        <v>782</v>
      </c>
      <c r="AD4534" s="23">
        <v>0</v>
      </c>
      <c r="AE4534" s="23">
        <v>0</v>
      </c>
      <c r="AF4534" s="23">
        <v>0</v>
      </c>
      <c r="AG4534" s="14">
        <v>0</v>
      </c>
      <c r="AH4534" s="22" t="s">
        <v>782</v>
      </c>
      <c r="AI4534" s="23" t="s">
        <v>782</v>
      </c>
      <c r="AJ4534" s="23" t="s">
        <v>782</v>
      </c>
      <c r="AK4534" s="23" t="s">
        <v>782</v>
      </c>
      <c r="AL4534" s="14" t="s">
        <v>782</v>
      </c>
      <c r="AM4534" s="22" t="s">
        <v>782</v>
      </c>
      <c r="AN4534" s="23" t="s">
        <v>782</v>
      </c>
      <c r="AO4534" s="23" t="s">
        <v>782</v>
      </c>
      <c r="AP4534" s="23" t="s">
        <v>782</v>
      </c>
      <c r="AQ4534" s="14" t="s">
        <v>782</v>
      </c>
      <c r="AR4534" s="22">
        <v>712</v>
      </c>
      <c r="AS4534" s="23">
        <v>11418.410000000002</v>
      </c>
      <c r="AT4534" s="23">
        <v>11.418410000000002</v>
      </c>
      <c r="AU4534" s="23">
        <v>9.8797450000000016</v>
      </c>
      <c r="AV4534" s="14">
        <v>5.8968173339199108</v>
      </c>
      <c r="AW4534" s="22">
        <v>4</v>
      </c>
      <c r="AX4534" s="22" t="s">
        <v>782</v>
      </c>
      <c r="AY4534" s="23">
        <v>49.599999999999994</v>
      </c>
      <c r="AZ4534" s="23">
        <v>4.9599999999999991E-2</v>
      </c>
      <c r="BA4534" s="23">
        <v>0.13695199999999999</v>
      </c>
      <c r="BB4534" s="14">
        <v>8.174106998864844E-2</v>
      </c>
      <c r="BC4534" s="22">
        <v>22</v>
      </c>
      <c r="BD4534" s="23">
        <v>13520</v>
      </c>
      <c r="BE4534" s="23">
        <v>13.52</v>
      </c>
      <c r="BF4534" s="23">
        <v>21.591439999999999</v>
      </c>
      <c r="BG4534" s="14">
        <v>12.887050997398383</v>
      </c>
      <c r="BH4534" s="22">
        <v>743</v>
      </c>
      <c r="BI4534" s="23">
        <v>26.409010000000002</v>
      </c>
      <c r="BJ4534" s="23">
        <v>42.258292000000004</v>
      </c>
      <c r="BK4534" s="14">
        <v>25.222253081172546</v>
      </c>
      <c r="BL4534" t="s">
        <v>753</v>
      </c>
    </row>
    <row r="4535" spans="1:64">
      <c r="A4535" t="s">
        <v>5733</v>
      </c>
      <c r="B4535" t="s">
        <v>5732</v>
      </c>
      <c r="C4535" t="s">
        <v>753</v>
      </c>
      <c r="D4535" t="s">
        <v>942</v>
      </c>
      <c r="E4535">
        <v>2015</v>
      </c>
      <c r="F4535" s="23">
        <v>97.88</v>
      </c>
      <c r="G4535" s="23">
        <v>13.72</v>
      </c>
      <c r="H4535" s="22">
        <v>21070</v>
      </c>
      <c r="I4535" s="34">
        <v>167.9287868794016</v>
      </c>
      <c r="J4535" s="13">
        <v>4</v>
      </c>
      <c r="K4535" s="13">
        <v>5</v>
      </c>
      <c r="L4535" s="19">
        <v>1481</v>
      </c>
      <c r="M4535" s="35">
        <v>1.4810000000000001</v>
      </c>
      <c r="N4535" s="19">
        <v>8.8583867281193562</v>
      </c>
      <c r="O4535" s="17">
        <v>5.2750852862892561</v>
      </c>
      <c r="P4535" s="36">
        <v>0</v>
      </c>
      <c r="Q4535" s="37">
        <v>0</v>
      </c>
      <c r="R4535" s="38">
        <v>0</v>
      </c>
      <c r="S4535" s="27">
        <v>0</v>
      </c>
      <c r="T4535" s="23">
        <v>0</v>
      </c>
      <c r="U4535" s="17">
        <v>0</v>
      </c>
      <c r="V4535" s="22">
        <v>0</v>
      </c>
      <c r="W4535" s="22">
        <v>0</v>
      </c>
      <c r="X4535" s="23">
        <v>0</v>
      </c>
      <c r="Y4535" s="27">
        <v>0</v>
      </c>
      <c r="Z4535" s="27">
        <v>0</v>
      </c>
      <c r="AA4535" s="14">
        <v>0</v>
      </c>
      <c r="AB4535" s="39">
        <v>1</v>
      </c>
      <c r="AC4535" s="22" t="s">
        <v>782</v>
      </c>
      <c r="AD4535" s="23">
        <v>0</v>
      </c>
      <c r="AE4535" s="23">
        <v>0</v>
      </c>
      <c r="AF4535" s="23">
        <v>0</v>
      </c>
      <c r="AG4535" s="14">
        <v>0</v>
      </c>
      <c r="AH4535" s="22" t="s">
        <v>782</v>
      </c>
      <c r="AI4535" s="23" t="s">
        <v>782</v>
      </c>
      <c r="AJ4535" s="23" t="s">
        <v>782</v>
      </c>
      <c r="AK4535" s="23" t="s">
        <v>782</v>
      </c>
      <c r="AL4535" s="14" t="s">
        <v>782</v>
      </c>
      <c r="AM4535" s="22" t="s">
        <v>782</v>
      </c>
      <c r="AN4535" s="23" t="s">
        <v>782</v>
      </c>
      <c r="AO4535" s="23" t="s">
        <v>782</v>
      </c>
      <c r="AP4535" s="23" t="s">
        <v>782</v>
      </c>
      <c r="AQ4535" s="14" t="s">
        <v>782</v>
      </c>
      <c r="AR4535" s="40">
        <v>888</v>
      </c>
      <c r="AS4535" s="41">
        <v>14890.319000000001</v>
      </c>
      <c r="AT4535" s="23">
        <v>14.890319000000002</v>
      </c>
      <c r="AU4535" s="23">
        <v>13.225027005838742</v>
      </c>
      <c r="AV4535" s="14">
        <v>7.8753781597531116</v>
      </c>
      <c r="AW4535" s="22">
        <v>3</v>
      </c>
      <c r="AX4535" s="22" t="s">
        <v>782</v>
      </c>
      <c r="AY4535" s="23">
        <v>49.6</v>
      </c>
      <c r="AZ4535" s="23">
        <v>4.9599999999999998E-2</v>
      </c>
      <c r="BA4535" s="23">
        <v>0.1292449100374389</v>
      </c>
      <c r="BB4535" s="14">
        <v>7.6964118206997112E-2</v>
      </c>
      <c r="BC4535" s="42">
        <v>22</v>
      </c>
      <c r="BD4535" s="43">
        <v>13520</v>
      </c>
      <c r="BE4535" s="44">
        <v>13.52</v>
      </c>
      <c r="BF4535" s="23">
        <v>16.17631808289071</v>
      </c>
      <c r="BG4535" s="14">
        <v>9.6328440069705064</v>
      </c>
      <c r="BH4535" s="22">
        <v>918</v>
      </c>
      <c r="BI4535" s="23">
        <v>29.940919000000001</v>
      </c>
      <c r="BJ4535" s="23">
        <v>38.388976726886249</v>
      </c>
      <c r="BK4535" s="14">
        <v>22.860271571219869</v>
      </c>
      <c r="BL4535" t="s">
        <v>753</v>
      </c>
    </row>
    <row r="4536" spans="1:64">
      <c r="A4536" t="s">
        <v>5734</v>
      </c>
      <c r="B4536" t="s">
        <v>5732</v>
      </c>
      <c r="C4536" t="s">
        <v>753</v>
      </c>
      <c r="D4536" t="s">
        <v>942</v>
      </c>
      <c r="E4536">
        <v>2016</v>
      </c>
      <c r="F4536" s="23">
        <v>97.88</v>
      </c>
      <c r="G4536" s="23">
        <v>13.71</v>
      </c>
      <c r="H4536" s="22">
        <v>21129</v>
      </c>
      <c r="I4536" s="34">
        <v>179.14584722881781</v>
      </c>
      <c r="J4536" s="13">
        <v>4</v>
      </c>
      <c r="K4536" s="13">
        <v>5</v>
      </c>
      <c r="L4536" s="19">
        <v>1481</v>
      </c>
      <c r="M4536" s="35">
        <v>1.4810000000000001</v>
      </c>
      <c r="N4536" s="19">
        <v>8.8578609999999998</v>
      </c>
      <c r="O4536" s="17">
        <v>4.9444969766372031</v>
      </c>
      <c r="P4536" s="13">
        <v>0</v>
      </c>
      <c r="Q4536" s="13">
        <v>0</v>
      </c>
      <c r="R4536" s="19">
        <v>0</v>
      </c>
      <c r="S4536" s="27">
        <v>0</v>
      </c>
      <c r="T4536" s="19">
        <v>0</v>
      </c>
      <c r="U4536" s="17">
        <v>0</v>
      </c>
      <c r="V4536" s="13">
        <v>0</v>
      </c>
      <c r="W4536" s="13">
        <v>0</v>
      </c>
      <c r="X4536" s="19">
        <v>0</v>
      </c>
      <c r="Y4536" s="27">
        <v>0</v>
      </c>
      <c r="Z4536" s="19">
        <v>0</v>
      </c>
      <c r="AA4536" s="14">
        <v>0</v>
      </c>
      <c r="AB4536" s="13">
        <v>1</v>
      </c>
      <c r="AC4536" s="22" t="s">
        <v>782</v>
      </c>
      <c r="AD4536" s="19">
        <v>0</v>
      </c>
      <c r="AE4536" s="23">
        <v>0</v>
      </c>
      <c r="AF4536" s="19">
        <v>0</v>
      </c>
      <c r="AG4536" s="14">
        <v>0</v>
      </c>
      <c r="AH4536" s="22" t="s">
        <v>782</v>
      </c>
      <c r="AI4536" s="23" t="s">
        <v>782</v>
      </c>
      <c r="AJ4536" s="23" t="s">
        <v>782</v>
      </c>
      <c r="AK4536" s="23" t="s">
        <v>782</v>
      </c>
      <c r="AL4536" s="14" t="s">
        <v>782</v>
      </c>
      <c r="AM4536" s="22" t="s">
        <v>782</v>
      </c>
      <c r="AN4536" s="23" t="s">
        <v>782</v>
      </c>
      <c r="AO4536" s="23" t="s">
        <v>782</v>
      </c>
      <c r="AP4536" s="23" t="s">
        <v>782</v>
      </c>
      <c r="AQ4536" s="14" t="s">
        <v>782</v>
      </c>
      <c r="AR4536" s="13">
        <v>908</v>
      </c>
      <c r="AS4536" s="19">
        <v>15147.743999999997</v>
      </c>
      <c r="AT4536" s="23">
        <v>15.147743999999998</v>
      </c>
      <c r="AU4536" s="19">
        <v>13.451196672000009</v>
      </c>
      <c r="AV4536" s="14">
        <v>7.5085171551976773</v>
      </c>
      <c r="AW4536" s="13">
        <v>4</v>
      </c>
      <c r="AX4536" s="22" t="s">
        <v>782</v>
      </c>
      <c r="AY4536" s="19">
        <v>67.599999999999994</v>
      </c>
      <c r="AZ4536" s="23">
        <v>6.7599999999999993E-2</v>
      </c>
      <c r="BA4536" s="19">
        <v>0.18237400000000001</v>
      </c>
      <c r="BB4536" s="14">
        <v>0.10180196907777549</v>
      </c>
      <c r="BC4536" s="13">
        <v>22</v>
      </c>
      <c r="BD4536" s="19">
        <v>13520</v>
      </c>
      <c r="BE4536" s="44">
        <v>13.52</v>
      </c>
      <c r="BF4536" s="19">
        <v>16.205718082890705</v>
      </c>
      <c r="BG4536" s="14">
        <v>9.0461031241163017</v>
      </c>
      <c r="BH4536" s="22">
        <v>939</v>
      </c>
      <c r="BI4536" s="23">
        <v>30.216343999999999</v>
      </c>
      <c r="BJ4536" s="23">
        <v>38.697149754890717</v>
      </c>
      <c r="BK4536" s="14">
        <v>21.60091922502896</v>
      </c>
      <c r="BL4536" t="s">
        <v>753</v>
      </c>
    </row>
    <row r="4537" spans="1:64">
      <c r="A4537" t="s">
        <v>5735</v>
      </c>
      <c r="B4537" t="s">
        <v>5732</v>
      </c>
      <c r="C4537" t="s">
        <v>753</v>
      </c>
      <c r="D4537" t="s">
        <v>942</v>
      </c>
      <c r="E4537">
        <v>2017</v>
      </c>
      <c r="F4537" s="23">
        <v>97.89</v>
      </c>
      <c r="G4537" s="23">
        <v>13.94</v>
      </c>
      <c r="H4537" s="22">
        <v>21183</v>
      </c>
      <c r="I4537" s="34">
        <v>166.39268665587252</v>
      </c>
      <c r="J4537" s="13">
        <v>4</v>
      </c>
      <c r="K4537" s="13">
        <v>7</v>
      </c>
      <c r="L4537" s="19">
        <v>3524</v>
      </c>
      <c r="M4537" s="19">
        <v>3.524</v>
      </c>
      <c r="N4537" s="19">
        <v>21.077044000000001</v>
      </c>
      <c r="O4537" s="17">
        <v>12.667049510169157</v>
      </c>
      <c r="P4537" s="13">
        <v>0</v>
      </c>
      <c r="Q4537" s="13">
        <v>0</v>
      </c>
      <c r="R4537" s="19">
        <v>0</v>
      </c>
      <c r="S4537" s="19">
        <v>0</v>
      </c>
      <c r="T4537" s="19">
        <v>0</v>
      </c>
      <c r="U4537" s="17">
        <v>0</v>
      </c>
      <c r="V4537" s="13">
        <v>0</v>
      </c>
      <c r="W4537" s="13">
        <v>0</v>
      </c>
      <c r="X4537" s="19">
        <v>0</v>
      </c>
      <c r="Y4537" s="19">
        <v>0</v>
      </c>
      <c r="Z4537" s="19">
        <v>0</v>
      </c>
      <c r="AA4537" s="14">
        <v>0</v>
      </c>
      <c r="AB4537" s="13">
        <v>1</v>
      </c>
      <c r="AC4537" s="22" t="s">
        <v>782</v>
      </c>
      <c r="AD4537" s="19">
        <v>0</v>
      </c>
      <c r="AE4537" s="19">
        <v>0</v>
      </c>
      <c r="AF4537" s="19">
        <v>0.33720497999999999</v>
      </c>
      <c r="AG4537" s="14">
        <v>0.20265613037272209</v>
      </c>
      <c r="AH4537" s="22" t="s">
        <v>782</v>
      </c>
      <c r="AI4537" s="23" t="s">
        <v>782</v>
      </c>
      <c r="AJ4537" s="23" t="s">
        <v>782</v>
      </c>
      <c r="AK4537" s="23" t="s">
        <v>782</v>
      </c>
      <c r="AL4537" s="14" t="s">
        <v>782</v>
      </c>
      <c r="AM4537" s="22" t="s">
        <v>782</v>
      </c>
      <c r="AN4537" s="23" t="s">
        <v>782</v>
      </c>
      <c r="AO4537" s="23" t="s">
        <v>782</v>
      </c>
      <c r="AP4537" s="23" t="s">
        <v>782</v>
      </c>
      <c r="AQ4537" s="14" t="s">
        <v>782</v>
      </c>
      <c r="AR4537" s="13">
        <v>930</v>
      </c>
      <c r="AS4537" s="19">
        <v>15558.643999999997</v>
      </c>
      <c r="AT4537" s="19">
        <v>15.558643999999992</v>
      </c>
      <c r="AU4537" s="19">
        <v>13.81607587200001</v>
      </c>
      <c r="AV4537" s="14">
        <v>8.3032951445600069</v>
      </c>
      <c r="AW4537" s="13">
        <v>4</v>
      </c>
      <c r="AX4537" s="22" t="s">
        <v>782</v>
      </c>
      <c r="AY4537" s="19">
        <v>89.899999999999991</v>
      </c>
      <c r="AZ4537" s="19">
        <v>8.9900000000000008E-2</v>
      </c>
      <c r="BA4537" s="19">
        <v>0.1445592</v>
      </c>
      <c r="BB4537" s="14">
        <v>8.6878337567186603E-2</v>
      </c>
      <c r="BC4537" s="13">
        <v>22</v>
      </c>
      <c r="BD4537" s="19">
        <v>13520</v>
      </c>
      <c r="BE4537" s="19">
        <v>13.52</v>
      </c>
      <c r="BF4537" s="19">
        <v>16.205718082890705</v>
      </c>
      <c r="BG4537" s="14">
        <v>9.7394413231675241</v>
      </c>
      <c r="BH4537" s="22">
        <v>961</v>
      </c>
      <c r="BI4537" s="23">
        <v>32.692543999999991</v>
      </c>
      <c r="BJ4537" s="23">
        <v>51.580602134890711</v>
      </c>
      <c r="BK4537" s="14">
        <v>30.999320445836599</v>
      </c>
      <c r="BL4537" t="s">
        <v>753</v>
      </c>
    </row>
    <row r="4538" spans="1:64">
      <c r="A4538" t="s">
        <v>5736</v>
      </c>
      <c r="B4538" t="s">
        <v>5732</v>
      </c>
      <c r="C4538" t="s">
        <v>753</v>
      </c>
      <c r="D4538" t="s">
        <v>942</v>
      </c>
      <c r="E4538">
        <v>2018</v>
      </c>
      <c r="F4538" s="23">
        <v>97.89</v>
      </c>
      <c r="G4538" s="23">
        <v>14.15</v>
      </c>
      <c r="H4538" s="22">
        <v>21343</v>
      </c>
      <c r="I4538" s="34">
        <v>166.40451271746852</v>
      </c>
      <c r="J4538" s="13">
        <v>5</v>
      </c>
      <c r="K4538" s="13">
        <v>7</v>
      </c>
      <c r="L4538" s="19">
        <v>3343</v>
      </c>
      <c r="M4538" s="19">
        <v>3.3430000000000004</v>
      </c>
      <c r="N4538" s="19">
        <v>19.994483000000002</v>
      </c>
      <c r="O4538" s="17">
        <v>12.015589405287239</v>
      </c>
      <c r="P4538" s="13">
        <v>0</v>
      </c>
      <c r="Q4538" s="13">
        <v>0</v>
      </c>
      <c r="R4538" s="19">
        <v>0</v>
      </c>
      <c r="S4538" s="19">
        <v>0</v>
      </c>
      <c r="T4538" s="19">
        <v>0</v>
      </c>
      <c r="U4538" s="17">
        <v>0</v>
      </c>
      <c r="V4538" s="13">
        <v>0</v>
      </c>
      <c r="W4538" s="13">
        <v>0</v>
      </c>
      <c r="X4538" s="19">
        <v>0</v>
      </c>
      <c r="Y4538" s="19">
        <v>0</v>
      </c>
      <c r="Z4538" s="19">
        <v>0</v>
      </c>
      <c r="AA4538" s="14">
        <v>0</v>
      </c>
      <c r="AB4538" s="13">
        <v>1</v>
      </c>
      <c r="AC4538" s="22" t="s">
        <v>782</v>
      </c>
      <c r="AD4538" s="19">
        <v>0</v>
      </c>
      <c r="AE4538" s="19">
        <v>0</v>
      </c>
      <c r="AF4538" s="19">
        <v>0</v>
      </c>
      <c r="AG4538" s="14">
        <v>0</v>
      </c>
      <c r="AH4538" s="22" t="s">
        <v>782</v>
      </c>
      <c r="AI4538" s="23" t="s">
        <v>782</v>
      </c>
      <c r="AJ4538" s="23" t="s">
        <v>782</v>
      </c>
      <c r="AK4538" s="23" t="s">
        <v>782</v>
      </c>
      <c r="AL4538" s="14" t="s">
        <v>782</v>
      </c>
      <c r="AM4538" s="22" t="s">
        <v>782</v>
      </c>
      <c r="AN4538" s="23" t="s">
        <v>782</v>
      </c>
      <c r="AO4538" s="23" t="s">
        <v>782</v>
      </c>
      <c r="AP4538" s="23" t="s">
        <v>782</v>
      </c>
      <c r="AQ4538" s="14" t="s">
        <v>782</v>
      </c>
      <c r="AR4538" s="13">
        <v>964</v>
      </c>
      <c r="AS4538" s="19">
        <v>19176.473999999995</v>
      </c>
      <c r="AT4538" s="19">
        <v>19.176473999999992</v>
      </c>
      <c r="AU4538" s="19">
        <v>17.02870891200001</v>
      </c>
      <c r="AV4538" s="14">
        <v>10.233321581195556</v>
      </c>
      <c r="AW4538" s="13">
        <v>4</v>
      </c>
      <c r="AX4538" s="22" t="s">
        <v>782</v>
      </c>
      <c r="AY4538" s="19">
        <v>67.599999999999994</v>
      </c>
      <c r="AZ4538" s="19">
        <v>6.7599999999999993E-2</v>
      </c>
      <c r="BA4538" s="19">
        <v>0.18237399999999998</v>
      </c>
      <c r="BB4538" s="14">
        <v>0.10959678738379254</v>
      </c>
      <c r="BC4538" s="13">
        <v>22</v>
      </c>
      <c r="BD4538" s="19">
        <v>13520</v>
      </c>
      <c r="BE4538" s="19">
        <v>13.520000000000001</v>
      </c>
      <c r="BF4538" s="19">
        <v>14.45075392847491</v>
      </c>
      <c r="BG4538" s="14">
        <v>8.6841118023104702</v>
      </c>
      <c r="BH4538" s="22">
        <v>996</v>
      </c>
      <c r="BI4538" s="23">
        <v>36.107073999999997</v>
      </c>
      <c r="BJ4538" s="23">
        <v>51.656319840474922</v>
      </c>
      <c r="BK4538" s="14">
        <v>31.042619576177053</v>
      </c>
      <c r="BL4538" t="s">
        <v>753</v>
      </c>
    </row>
    <row r="4539" spans="1:64">
      <c r="A4539" t="s">
        <v>5737</v>
      </c>
      <c r="B4539" t="s">
        <v>5732</v>
      </c>
      <c r="C4539" t="s">
        <v>753</v>
      </c>
      <c r="D4539" t="s">
        <v>942</v>
      </c>
      <c r="E4539">
        <v>2019</v>
      </c>
      <c r="F4539" s="23">
        <v>97.89</v>
      </c>
      <c r="G4539" s="23">
        <v>14.19</v>
      </c>
      <c r="H4539" s="22">
        <v>21422</v>
      </c>
      <c r="I4539" s="34">
        <v>171.14722190266235</v>
      </c>
      <c r="J4539" s="22">
        <v>5</v>
      </c>
      <c r="K4539" s="22">
        <v>8</v>
      </c>
      <c r="L4539" s="23">
        <v>3893</v>
      </c>
      <c r="M4539" s="23">
        <v>3.8930000000000002</v>
      </c>
      <c r="N4539" s="23">
        <v>23.284033000000001</v>
      </c>
      <c r="O4539" s="14">
        <v>13.604680660982318</v>
      </c>
      <c r="P4539" s="22">
        <v>0</v>
      </c>
      <c r="Q4539" s="22">
        <v>0</v>
      </c>
      <c r="R4539" s="23">
        <v>0</v>
      </c>
      <c r="S4539" s="23">
        <v>0</v>
      </c>
      <c r="T4539" s="23">
        <v>0</v>
      </c>
      <c r="U4539" s="14">
        <v>0</v>
      </c>
      <c r="V4539" s="22">
        <v>0</v>
      </c>
      <c r="W4539" s="22">
        <v>0</v>
      </c>
      <c r="X4539" s="23">
        <v>0</v>
      </c>
      <c r="Y4539" s="23">
        <v>0</v>
      </c>
      <c r="Z4539" s="23">
        <v>0</v>
      </c>
      <c r="AA4539" s="14">
        <v>0</v>
      </c>
      <c r="AB4539" s="22">
        <v>1</v>
      </c>
      <c r="AC4539" s="22">
        <v>1</v>
      </c>
      <c r="AD4539" s="23" t="s">
        <v>984</v>
      </c>
      <c r="AE4539" s="23" t="s">
        <v>984</v>
      </c>
      <c r="AF4539" s="23">
        <v>0</v>
      </c>
      <c r="AG4539" s="14">
        <v>0</v>
      </c>
      <c r="AH4539" s="22">
        <v>5</v>
      </c>
      <c r="AI4539" s="23">
        <v>4031.9850000000001</v>
      </c>
      <c r="AJ4539" s="23">
        <v>4.0319850000000006</v>
      </c>
      <c r="AK4539" s="23">
        <v>3.5804026800000002</v>
      </c>
      <c r="AL4539" s="14">
        <v>2.0920016347307731</v>
      </c>
      <c r="AM4539" s="22">
        <v>1015</v>
      </c>
      <c r="AN4539" s="23">
        <v>19024.88899999997</v>
      </c>
      <c r="AO4539" s="23">
        <v>19.024888999999988</v>
      </c>
      <c r="AP4539" s="23">
        <v>16.894101432000006</v>
      </c>
      <c r="AQ4539" s="14">
        <v>9.8710929947833428</v>
      </c>
      <c r="AR4539" s="22">
        <v>1020</v>
      </c>
      <c r="AS4539" s="23">
        <v>23056.873999999971</v>
      </c>
      <c r="AT4539" s="23">
        <v>23.056873999999986</v>
      </c>
      <c r="AU4539" s="23">
        <v>20.474504112000005</v>
      </c>
      <c r="AV4539" s="14">
        <v>11.963094629514115</v>
      </c>
      <c r="AW4539" s="22">
        <v>4</v>
      </c>
      <c r="AX4539" s="22" t="s">
        <v>782</v>
      </c>
      <c r="AY4539" s="23">
        <v>58.8</v>
      </c>
      <c r="AZ4539" s="23">
        <v>5.8799999999999991E-2</v>
      </c>
      <c r="BA4539" s="23">
        <v>0.18237399999999998</v>
      </c>
      <c r="BB4539" s="14">
        <v>0.10655971973867195</v>
      </c>
      <c r="BC4539" s="22">
        <v>22</v>
      </c>
      <c r="BD4539" s="23">
        <v>13720</v>
      </c>
      <c r="BE4539" s="23">
        <v>13.72</v>
      </c>
      <c r="BF4539" s="23">
        <v>14.19286068777674</v>
      </c>
      <c r="BG4539" s="14">
        <v>8.2927788894223102</v>
      </c>
      <c r="BH4539" s="22">
        <v>1052</v>
      </c>
      <c r="BI4539" s="23">
        <v>40.728673999999984</v>
      </c>
      <c r="BJ4539" s="23">
        <v>58.133771799776746</v>
      </c>
      <c r="BK4539" s="14">
        <v>33.967113899657413</v>
      </c>
      <c r="BL4539" t="s">
        <v>753</v>
      </c>
    </row>
    <row r="4540" spans="1:64">
      <c r="A4540" t="s">
        <v>5738</v>
      </c>
      <c r="B4540" t="s">
        <v>5732</v>
      </c>
      <c r="C4540" t="s">
        <v>753</v>
      </c>
      <c r="D4540" t="s">
        <v>942</v>
      </c>
      <c r="E4540">
        <v>2020</v>
      </c>
      <c r="F4540" s="23">
        <v>97.89</v>
      </c>
      <c r="G4540" s="23">
        <v>14.43</v>
      </c>
      <c r="H4540" s="22">
        <v>21422</v>
      </c>
      <c r="I4540" s="34">
        <v>172.49525259437101</v>
      </c>
      <c r="J4540" s="22">
        <v>5</v>
      </c>
      <c r="K4540" s="22">
        <v>8</v>
      </c>
      <c r="L4540" s="23">
        <v>3893</v>
      </c>
      <c r="M4540" s="23">
        <v>3.8930000000000002</v>
      </c>
      <c r="N4540" s="23">
        <v>23.284033000000001</v>
      </c>
      <c r="O4540" s="14">
        <v>13.498361635930509</v>
      </c>
      <c r="P4540" s="22">
        <v>0</v>
      </c>
      <c r="Q4540" s="22">
        <v>0</v>
      </c>
      <c r="R4540" s="23">
        <v>0</v>
      </c>
      <c r="S4540" s="23">
        <v>0</v>
      </c>
      <c r="T4540" s="23">
        <v>0</v>
      </c>
      <c r="U4540" s="14">
        <v>0</v>
      </c>
      <c r="V4540" s="22">
        <v>0</v>
      </c>
      <c r="W4540" s="22">
        <v>0</v>
      </c>
      <c r="X4540" s="23">
        <v>0</v>
      </c>
      <c r="Y4540" s="23">
        <v>0</v>
      </c>
      <c r="Z4540" s="23">
        <v>0</v>
      </c>
      <c r="AA4540" s="14">
        <v>0</v>
      </c>
      <c r="AB4540" s="22">
        <v>1</v>
      </c>
      <c r="AC4540" s="22">
        <v>1</v>
      </c>
      <c r="AD4540" s="23" t="s">
        <v>984</v>
      </c>
      <c r="AE4540" s="23" t="s">
        <v>984</v>
      </c>
      <c r="AF4540" s="23">
        <v>0</v>
      </c>
      <c r="AG4540" s="14">
        <v>0</v>
      </c>
      <c r="AH4540" s="22">
        <v>7</v>
      </c>
      <c r="AI4540" s="23">
        <v>5530.6850000000004</v>
      </c>
      <c r="AJ4540" s="23">
        <v>5.5306850000000001</v>
      </c>
      <c r="AK4540" s="23">
        <v>4.9112482800000006</v>
      </c>
      <c r="AL4540" s="14">
        <v>2.8471788099287481</v>
      </c>
      <c r="AM4540" s="22">
        <v>1084</v>
      </c>
      <c r="AN4540" s="23">
        <v>20967.463999999974</v>
      </c>
      <c r="AO4540" s="23">
        <v>20.967463999999971</v>
      </c>
      <c r="AP4540" s="23">
        <v>18.619108032000014</v>
      </c>
      <c r="AQ4540" s="14">
        <v>10.793982878928</v>
      </c>
      <c r="AR4540" s="22">
        <v>1091</v>
      </c>
      <c r="AS4540" s="23">
        <v>26498.148999999976</v>
      </c>
      <c r="AT4540" s="23">
        <v>26.49814899999997</v>
      </c>
      <c r="AU4540" s="23">
        <v>23.530356312000016</v>
      </c>
      <c r="AV4540" s="14">
        <v>13.641161688856748</v>
      </c>
      <c r="AW4540" s="22">
        <v>4</v>
      </c>
      <c r="AX4540" s="22">
        <v>5</v>
      </c>
      <c r="AY4540" s="23">
        <v>79.599999999999994</v>
      </c>
      <c r="AZ4540" s="23">
        <v>7.959999999999999E-2</v>
      </c>
      <c r="BA4540" s="23">
        <v>0.41170200000000007</v>
      </c>
      <c r="BB4540" s="14">
        <v>0.23867439469081075</v>
      </c>
      <c r="BC4540" s="22">
        <v>22</v>
      </c>
      <c r="BD4540" s="23">
        <v>13720</v>
      </c>
      <c r="BE4540" s="23">
        <v>13.719999999999999</v>
      </c>
      <c r="BF4540" s="23">
        <v>13.980083081190495</v>
      </c>
      <c r="BG4540" s="14">
        <v>8.1046190378729897</v>
      </c>
      <c r="BH4540" s="22">
        <v>1123</v>
      </c>
      <c r="BI4540" s="23">
        <v>44.190748999999968</v>
      </c>
      <c r="BJ4540" s="23">
        <v>61.206174393190516</v>
      </c>
      <c r="BK4540" s="14">
        <v>35.48281675735106</v>
      </c>
      <c r="BL4540" t="s">
        <v>753</v>
      </c>
    </row>
    <row r="4541" spans="1:64">
      <c r="A4541" t="s">
        <v>5739</v>
      </c>
      <c r="B4541" t="s">
        <v>5732</v>
      </c>
      <c r="C4541" t="s">
        <v>753</v>
      </c>
      <c r="D4541" t="s">
        <v>942</v>
      </c>
      <c r="E4541">
        <v>2021</v>
      </c>
      <c r="F4541" s="23">
        <v>97.89</v>
      </c>
      <c r="G4541" s="23">
        <v>14.64</v>
      </c>
      <c r="H4541" s="22">
        <v>21411</v>
      </c>
      <c r="I4541" s="34">
        <v>160.62</v>
      </c>
      <c r="J4541" s="22">
        <v>5</v>
      </c>
      <c r="K4541" s="22">
        <v>11</v>
      </c>
      <c r="L4541" s="23">
        <v>3783</v>
      </c>
      <c r="M4541" s="23">
        <v>3.7829999999999999</v>
      </c>
      <c r="N4541" s="23">
        <v>22.626123</v>
      </c>
      <c r="O4541" s="14">
        <v>14.09</v>
      </c>
      <c r="P4541" s="22">
        <v>0</v>
      </c>
      <c r="Q4541" s="22">
        <v>0</v>
      </c>
      <c r="R4541" s="23">
        <v>0</v>
      </c>
      <c r="S4541" s="23">
        <v>0</v>
      </c>
      <c r="T4541" s="23">
        <v>0</v>
      </c>
      <c r="U4541" s="14">
        <v>0</v>
      </c>
      <c r="V4541" s="22">
        <v>0</v>
      </c>
      <c r="W4541" s="22">
        <v>0</v>
      </c>
      <c r="X4541" s="23">
        <v>0</v>
      </c>
      <c r="Y4541" s="23">
        <v>0</v>
      </c>
      <c r="Z4541" s="23">
        <v>0</v>
      </c>
      <c r="AA4541" s="14">
        <v>0</v>
      </c>
      <c r="AB4541" s="22">
        <v>1</v>
      </c>
      <c r="AC4541" s="22">
        <v>1</v>
      </c>
      <c r="AD4541" s="23">
        <v>50</v>
      </c>
      <c r="AE4541" s="23">
        <v>0.05</v>
      </c>
      <c r="AF4541" s="23">
        <v>0</v>
      </c>
      <c r="AG4541" s="14">
        <v>0</v>
      </c>
      <c r="AH4541" s="22">
        <v>9</v>
      </c>
      <c r="AI4541" s="23">
        <v>7021.4449999999997</v>
      </c>
      <c r="AJ4541" s="23">
        <v>7.0214449999999999</v>
      </c>
      <c r="AK4541" s="23">
        <v>6.282949865</v>
      </c>
      <c r="AL4541" s="14">
        <v>3.91</v>
      </c>
      <c r="AM4541" s="22">
        <v>1172</v>
      </c>
      <c r="AN4541" s="23">
        <v>22323.883999999998</v>
      </c>
      <c r="AO4541" s="23">
        <v>22.323884</v>
      </c>
      <c r="AP4541" s="23">
        <v>19.9759229</v>
      </c>
      <c r="AQ4541" s="14">
        <v>12.44</v>
      </c>
      <c r="AR4541" s="22">
        <v>1181</v>
      </c>
      <c r="AS4541" s="23">
        <v>29345.329000000002</v>
      </c>
      <c r="AT4541" s="23">
        <v>29.345329</v>
      </c>
      <c r="AU4541" s="23">
        <v>26.258872759999999</v>
      </c>
      <c r="AV4541" s="14">
        <v>16.350000000000001</v>
      </c>
      <c r="AW4541" s="22">
        <v>4</v>
      </c>
      <c r="AX4541" s="22">
        <v>5</v>
      </c>
      <c r="AY4541" s="23">
        <v>79.599999999999994</v>
      </c>
      <c r="AZ4541" s="23">
        <v>7.9600000000000004E-2</v>
      </c>
      <c r="BA4541" s="23">
        <v>0.41170200000000001</v>
      </c>
      <c r="BB4541" s="14">
        <v>0.26</v>
      </c>
      <c r="BC4541" s="22">
        <v>22</v>
      </c>
      <c r="BD4541" s="23">
        <v>13520</v>
      </c>
      <c r="BE4541" s="23">
        <v>13.52</v>
      </c>
      <c r="BF4541" s="23">
        <v>12.48101424</v>
      </c>
      <c r="BG4541" s="14">
        <v>7.77</v>
      </c>
      <c r="BH4541" s="22">
        <v>1213</v>
      </c>
      <c r="BI4541" s="23">
        <v>46.78</v>
      </c>
      <c r="BJ4541" s="23">
        <v>61.78</v>
      </c>
      <c r="BK4541" s="14">
        <v>38.46</v>
      </c>
      <c r="BL4541" t="s">
        <v>753</v>
      </c>
    </row>
    <row r="4542" spans="1:64">
      <c r="A4542" t="s">
        <v>5740</v>
      </c>
      <c r="B4542" t="s">
        <v>5732</v>
      </c>
      <c r="C4542" t="s">
        <v>753</v>
      </c>
      <c r="D4542" s="111" t="s">
        <v>942</v>
      </c>
      <c r="E4542" s="110">
        <v>2022</v>
      </c>
      <c r="F4542" s="23"/>
      <c r="G4542" s="23"/>
      <c r="H4542" s="22">
        <v>21685</v>
      </c>
      <c r="I4542" s="34">
        <v>157.16286524029064</v>
      </c>
      <c r="J4542" s="22">
        <v>5</v>
      </c>
      <c r="K4542" s="22">
        <v>10</v>
      </c>
      <c r="L4542" s="23">
        <v>3263</v>
      </c>
      <c r="M4542" s="23">
        <v>3.2629999999999999</v>
      </c>
      <c r="N4542" s="23">
        <v>19.310434000000001</v>
      </c>
      <c r="O4542" s="14">
        <v>12.286893580411471</v>
      </c>
      <c r="P4542" s="22">
        <v>0</v>
      </c>
      <c r="Q4542" s="22">
        <v>0</v>
      </c>
      <c r="R4542" s="23">
        <v>0</v>
      </c>
      <c r="S4542" s="23">
        <v>0</v>
      </c>
      <c r="T4542" s="23">
        <v>0</v>
      </c>
      <c r="U4542" s="14">
        <v>0</v>
      </c>
      <c r="V4542" s="22">
        <v>0</v>
      </c>
      <c r="W4542" s="22">
        <v>0</v>
      </c>
      <c r="X4542" s="23">
        <v>0</v>
      </c>
      <c r="Y4542" s="23">
        <v>0</v>
      </c>
      <c r="Z4542" s="23">
        <v>0</v>
      </c>
      <c r="AA4542" s="14">
        <v>0</v>
      </c>
      <c r="AB4542" s="22">
        <v>1</v>
      </c>
      <c r="AC4542" s="22">
        <v>1</v>
      </c>
      <c r="AD4542" s="23">
        <v>50</v>
      </c>
      <c r="AE4542" s="23">
        <v>0.05</v>
      </c>
      <c r="AF4542" s="23">
        <v>0.28606958100000002</v>
      </c>
      <c r="AG4542" s="14">
        <v>0.18202110311657932</v>
      </c>
      <c r="AH4542" s="22">
        <v>9</v>
      </c>
      <c r="AI4542" s="23">
        <v>7021.4450000000006</v>
      </c>
      <c r="AJ4542" s="23">
        <v>7.0214449999999999</v>
      </c>
      <c r="AK4542" s="23">
        <v>7.1925149119628271</v>
      </c>
      <c r="AL4542" s="14">
        <v>4.5764722480504494</v>
      </c>
      <c r="AM4542" s="22">
        <v>1383</v>
      </c>
      <c r="AN4542" s="23">
        <v>25103.139000000003</v>
      </c>
      <c r="AO4542" s="23">
        <v>25.103138999999956</v>
      </c>
      <c r="AP4542" s="23">
        <v>25.714749826364184</v>
      </c>
      <c r="AQ4542" s="14">
        <v>16.361848447499472</v>
      </c>
      <c r="AR4542" s="22">
        <v>1392</v>
      </c>
      <c r="AS4542" s="23">
        <v>32124.583999999999</v>
      </c>
      <c r="AT4542" s="23">
        <v>32.124583999999999</v>
      </c>
      <c r="AU4542" s="23">
        <v>32.907264738327029</v>
      </c>
      <c r="AV4542" s="14">
        <v>20.938320695549933</v>
      </c>
      <c r="AW4542" s="22">
        <v>4</v>
      </c>
      <c r="AX4542" s="22">
        <v>5</v>
      </c>
      <c r="AY4542" s="23">
        <v>79.599999999999994</v>
      </c>
      <c r="AZ4542" s="23">
        <v>7.959999999999999E-2</v>
      </c>
      <c r="BA4542" s="23">
        <v>0.20530680000000001</v>
      </c>
      <c r="BB4542" s="14">
        <v>0.13063314904961856</v>
      </c>
      <c r="BC4542" s="22">
        <v>22</v>
      </c>
      <c r="BD4542" s="23">
        <v>13550</v>
      </c>
      <c r="BE4542" s="23">
        <v>13.549999999999999</v>
      </c>
      <c r="BF4542" s="23">
        <v>13.691418062238419</v>
      </c>
      <c r="BG4542" s="14">
        <v>8.7116113856191362</v>
      </c>
      <c r="BH4542" s="22">
        <v>1424</v>
      </c>
      <c r="BI4542" s="23">
        <v>49.06718399999999</v>
      </c>
      <c r="BJ4542" s="23">
        <v>66.400493181565452</v>
      </c>
      <c r="BK4542" s="14">
        <v>42.24947991374674</v>
      </c>
      <c r="BL4542" t="s">
        <v>753</v>
      </c>
    </row>
    <row r="4543" spans="1:64">
      <c r="A4543" t="s">
        <v>5741</v>
      </c>
      <c r="B4543" t="s">
        <v>5732</v>
      </c>
      <c r="C4543" t="s">
        <v>753</v>
      </c>
      <c r="D4543" t="s">
        <v>942</v>
      </c>
      <c r="E4543">
        <v>2023</v>
      </c>
      <c r="F4543">
        <v>97.89</v>
      </c>
      <c r="G4543">
        <v>16.96</v>
      </c>
      <c r="H4543">
        <v>20931</v>
      </c>
      <c r="I4543">
        <v>157.16286524029064</v>
      </c>
      <c r="J4543">
        <v>5</v>
      </c>
      <c r="K4543">
        <v>10</v>
      </c>
      <c r="L4543">
        <v>3263</v>
      </c>
      <c r="M4543">
        <v>3.2629999999999999</v>
      </c>
      <c r="N4543">
        <v>19.310434000000001</v>
      </c>
      <c r="O4543">
        <v>12.286893580411471</v>
      </c>
      <c r="P4543">
        <v>0</v>
      </c>
      <c r="Q4543">
        <v>0</v>
      </c>
      <c r="R4543">
        <v>0</v>
      </c>
      <c r="S4543">
        <v>0</v>
      </c>
      <c r="T4543">
        <v>0</v>
      </c>
      <c r="U4543">
        <v>0</v>
      </c>
      <c r="V4543">
        <v>0</v>
      </c>
      <c r="W4543">
        <v>0</v>
      </c>
      <c r="X4543">
        <v>0</v>
      </c>
      <c r="Y4543">
        <v>0</v>
      </c>
      <c r="Z4543">
        <v>0</v>
      </c>
      <c r="AA4543">
        <v>0</v>
      </c>
      <c r="AB4543">
        <v>1</v>
      </c>
      <c r="AC4543">
        <v>1</v>
      </c>
      <c r="AD4543">
        <v>50</v>
      </c>
      <c r="AE4543">
        <v>0.05</v>
      </c>
      <c r="AF4543">
        <v>0.32057466000000001</v>
      </c>
      <c r="AG4543">
        <v>0.20397608526025826</v>
      </c>
      <c r="AH4543">
        <v>9</v>
      </c>
      <c r="AI4543">
        <v>7021.4450000000006</v>
      </c>
      <c r="AJ4543">
        <v>7.0214449999999999</v>
      </c>
      <c r="AK4543">
        <v>6.5860260000000004</v>
      </c>
      <c r="AL4543">
        <v>4.5265149999999998</v>
      </c>
      <c r="AM4543">
        <v>1713</v>
      </c>
      <c r="AN4543">
        <v>29663.957999999999</v>
      </c>
      <c r="AO4543">
        <v>29.663958000000001</v>
      </c>
      <c r="AP4543">
        <v>27.824414000000001</v>
      </c>
      <c r="AQ4543">
        <v>17.704191099760422</v>
      </c>
      <c r="AR4543">
        <v>1862</v>
      </c>
      <c r="AS4543">
        <v>36790.402999999897</v>
      </c>
      <c r="AT4543">
        <v>36.790402999999898</v>
      </c>
      <c r="AU4543">
        <v>34.508928407168497</v>
      </c>
      <c r="AV4543">
        <v>21.957431454565839</v>
      </c>
      <c r="AW4543">
        <v>4</v>
      </c>
      <c r="AX4543">
        <v>5</v>
      </c>
      <c r="AY4543">
        <v>79.599999999999994</v>
      </c>
      <c r="AZ4543">
        <v>7.9600000000000004E-2</v>
      </c>
      <c r="BA4543">
        <v>0.20530699999999999</v>
      </c>
      <c r="BB4543">
        <v>0.13063327630614296</v>
      </c>
      <c r="BC4543">
        <v>22</v>
      </c>
      <c r="BD4543">
        <v>13520</v>
      </c>
      <c r="BE4543">
        <v>13.52</v>
      </c>
      <c r="BF4543">
        <v>16.137236999999999</v>
      </c>
      <c r="BG4543">
        <v>10.267843472646883</v>
      </c>
      <c r="BH4543">
        <v>1894</v>
      </c>
      <c r="BI4543">
        <v>53.703002999999889</v>
      </c>
      <c r="BJ4543">
        <v>70.482481067168493</v>
      </c>
      <c r="BK4543">
        <v>44.846777869190589</v>
      </c>
      <c r="BL4543" t="s">
        <v>753</v>
      </c>
    </row>
    <row r="4544" spans="1:64">
      <c r="A4544" t="s">
        <v>5742</v>
      </c>
      <c r="B4544" t="s">
        <v>5732</v>
      </c>
      <c r="C4544" t="s">
        <v>753</v>
      </c>
      <c r="D4544" t="s">
        <v>942</v>
      </c>
      <c r="E4544">
        <v>2024</v>
      </c>
      <c r="F4544">
        <v>97.89</v>
      </c>
      <c r="G4544">
        <v>16.96</v>
      </c>
      <c r="H4544">
        <v>20930</v>
      </c>
      <c r="I4544">
        <v>143.51906423982237</v>
      </c>
      <c r="J4544">
        <v>5</v>
      </c>
      <c r="K4544">
        <v>10</v>
      </c>
      <c r="L4544">
        <v>3263</v>
      </c>
      <c r="M4544">
        <v>3.2629999999999999</v>
      </c>
      <c r="N4544">
        <v>19.310434000000001</v>
      </c>
      <c r="O4544">
        <v>13.454960915667618</v>
      </c>
      <c r="P4544">
        <v>0</v>
      </c>
      <c r="Q4544">
        <v>0</v>
      </c>
      <c r="R4544">
        <v>0</v>
      </c>
      <c r="S4544">
        <v>0</v>
      </c>
      <c r="T4544">
        <v>0</v>
      </c>
      <c r="U4544">
        <v>0</v>
      </c>
      <c r="V4544">
        <v>0</v>
      </c>
      <c r="W4544">
        <v>0</v>
      </c>
      <c r="X4544">
        <v>0</v>
      </c>
      <c r="Y4544">
        <v>0</v>
      </c>
      <c r="Z4544">
        <v>0</v>
      </c>
      <c r="AA4544">
        <v>0</v>
      </c>
      <c r="AB4544">
        <v>1</v>
      </c>
      <c r="AC4544">
        <v>1</v>
      </c>
      <c r="AD4544">
        <v>50</v>
      </c>
      <c r="AE4544">
        <v>0.05</v>
      </c>
      <c r="AF4544">
        <v>0.450076368</v>
      </c>
      <c r="AG4544">
        <v>0.31360040590002458</v>
      </c>
      <c r="AH4544">
        <v>11</v>
      </c>
      <c r="AI4544">
        <v>8440.6849999999995</v>
      </c>
      <c r="AJ4544">
        <v>8.4406850000000002</v>
      </c>
      <c r="AK4544">
        <v>7.6130235898680887</v>
      </c>
      <c r="AL4544">
        <v>5.3045382020792857</v>
      </c>
      <c r="AM4544">
        <v>1993</v>
      </c>
      <c r="AN4544">
        <v>32757.748000000025</v>
      </c>
      <c r="AO4544">
        <v>32.757747999999964</v>
      </c>
      <c r="AP4544">
        <v>29.545648045739707</v>
      </c>
      <c r="AQ4544">
        <v>20.586566810642324</v>
      </c>
      <c r="AR4544">
        <v>2268</v>
      </c>
      <c r="AS4544">
        <v>41426.028000000115</v>
      </c>
      <c r="AT4544">
        <v>41.426027999999775</v>
      </c>
      <c r="AU4544">
        <v>37.363949537097483</v>
      </c>
      <c r="AV4544">
        <v>26.034136813114806</v>
      </c>
      <c r="AW4544">
        <v>4</v>
      </c>
      <c r="AX4544">
        <v>5</v>
      </c>
      <c r="AY4544">
        <v>79.599999999999994</v>
      </c>
      <c r="AZ4544">
        <v>7.959999999999999E-2</v>
      </c>
      <c r="BA4544">
        <v>0.20530680000000001</v>
      </c>
      <c r="BB4544">
        <v>0.14305193605285044</v>
      </c>
      <c r="BC4544">
        <v>22</v>
      </c>
      <c r="BD4544">
        <v>13520</v>
      </c>
      <c r="BE4544">
        <v>13.52</v>
      </c>
      <c r="BF4544">
        <v>14.137468349899207</v>
      </c>
      <c r="BG4544">
        <v>9.8505856520046002</v>
      </c>
      <c r="BH4544">
        <v>2300</v>
      </c>
      <c r="BI4544">
        <v>58.338627999999773</v>
      </c>
      <c r="BJ4544">
        <v>71.467235054996692</v>
      </c>
      <c r="BK4544">
        <v>49.796335722739897</v>
      </c>
      <c r="BL4544" t="s">
        <v>753</v>
      </c>
    </row>
    <row r="4545" spans="1:64">
      <c r="A4545" t="s">
        <v>5743</v>
      </c>
      <c r="B4545" t="s">
        <v>5744</v>
      </c>
      <c r="C4545" t="s">
        <v>754</v>
      </c>
      <c r="D4545" t="s">
        <v>942</v>
      </c>
      <c r="E4545">
        <v>2012</v>
      </c>
      <c r="F4545" s="23">
        <v>126.61</v>
      </c>
      <c r="G4545" s="23">
        <v>11.91</v>
      </c>
      <c r="H4545" s="22">
        <v>11866</v>
      </c>
      <c r="I4545" s="34">
        <v>98.832587000000004</v>
      </c>
      <c r="J4545" s="22">
        <v>3</v>
      </c>
      <c r="K4545" s="22" t="s">
        <v>782</v>
      </c>
      <c r="L4545" s="23">
        <v>660</v>
      </c>
      <c r="M4545" s="23">
        <v>0.66</v>
      </c>
      <c r="N4545" s="23">
        <v>5.4664279999999996</v>
      </c>
      <c r="O4545" s="14">
        <v>5.5309975848350508</v>
      </c>
      <c r="P4545" s="22">
        <v>0</v>
      </c>
      <c r="Q4545" s="22" t="s">
        <v>782</v>
      </c>
      <c r="R4545" s="23">
        <v>0</v>
      </c>
      <c r="S4545" s="23">
        <v>0</v>
      </c>
      <c r="T4545" s="23">
        <v>0</v>
      </c>
      <c r="U4545" s="14">
        <v>0</v>
      </c>
      <c r="V4545" s="22">
        <v>0</v>
      </c>
      <c r="W4545" s="22" t="s">
        <v>782</v>
      </c>
      <c r="X4545" s="23">
        <v>0</v>
      </c>
      <c r="Y4545" s="23">
        <v>0</v>
      </c>
      <c r="Z4545" s="23">
        <v>0</v>
      </c>
      <c r="AA4545" s="14">
        <v>0</v>
      </c>
      <c r="AB4545" s="22">
        <v>0</v>
      </c>
      <c r="AC4545" s="22" t="s">
        <v>782</v>
      </c>
      <c r="AD4545" s="23">
        <v>0</v>
      </c>
      <c r="AE4545" s="23">
        <v>0</v>
      </c>
      <c r="AF4545" s="23">
        <v>0</v>
      </c>
      <c r="AG4545" s="14">
        <v>0</v>
      </c>
      <c r="AH4545" s="22" t="s">
        <v>782</v>
      </c>
      <c r="AI4545" s="23" t="s">
        <v>782</v>
      </c>
      <c r="AJ4545" s="23" t="s">
        <v>782</v>
      </c>
      <c r="AK4545" s="23" t="s">
        <v>782</v>
      </c>
      <c r="AL4545" s="14" t="s">
        <v>782</v>
      </c>
      <c r="AM4545" s="22" t="s">
        <v>782</v>
      </c>
      <c r="AN4545" s="23" t="s">
        <v>782</v>
      </c>
      <c r="AO4545" s="23" t="s">
        <v>782</v>
      </c>
      <c r="AP4545" s="23" t="s">
        <v>782</v>
      </c>
      <c r="AQ4545" s="14" t="s">
        <v>782</v>
      </c>
      <c r="AR4545" s="22">
        <v>554</v>
      </c>
      <c r="AS4545" s="23">
        <v>10502.618999999993</v>
      </c>
      <c r="AT4545" s="23">
        <v>10.502618999999994</v>
      </c>
      <c r="AU4545" s="23">
        <v>8.7852940000000004</v>
      </c>
      <c r="AV4545" s="14">
        <v>8.8890661133862654</v>
      </c>
      <c r="AW4545" s="22">
        <v>0</v>
      </c>
      <c r="AX4545" s="22" t="s">
        <v>782</v>
      </c>
      <c r="AY4545" s="23">
        <v>0</v>
      </c>
      <c r="AZ4545" s="23">
        <v>0</v>
      </c>
      <c r="BA4545" s="23">
        <v>0</v>
      </c>
      <c r="BB4545" s="14">
        <v>0</v>
      </c>
      <c r="BC4545" s="22">
        <v>7</v>
      </c>
      <c r="BD4545" s="23">
        <v>4600</v>
      </c>
      <c r="BE4545" s="23">
        <v>4.5999999999999996</v>
      </c>
      <c r="BF4545" s="23">
        <v>7.3461999999999996</v>
      </c>
      <c r="BG4545" s="14">
        <v>7.4329734989128635</v>
      </c>
      <c r="BH4545" s="22">
        <v>564</v>
      </c>
      <c r="BI4545" s="23">
        <v>15.762618999999994</v>
      </c>
      <c r="BJ4545" s="23">
        <v>21.597921999999997</v>
      </c>
      <c r="BK4545" s="14">
        <v>21.853037197134178</v>
      </c>
      <c r="BL4545" t="s">
        <v>754</v>
      </c>
    </row>
    <row r="4546" spans="1:64">
      <c r="A4546" t="s">
        <v>5745</v>
      </c>
      <c r="B4546" t="s">
        <v>5744</v>
      </c>
      <c r="C4546" t="s">
        <v>754</v>
      </c>
      <c r="D4546" t="s">
        <v>942</v>
      </c>
      <c r="E4546">
        <v>2015</v>
      </c>
      <c r="F4546" s="23">
        <v>126.61</v>
      </c>
      <c r="G4546" s="23">
        <v>12.85</v>
      </c>
      <c r="H4546" s="22">
        <v>12027</v>
      </c>
      <c r="I4546" s="34">
        <v>96.144363184737941</v>
      </c>
      <c r="J4546" s="13">
        <v>3</v>
      </c>
      <c r="K4546" s="13">
        <v>3</v>
      </c>
      <c r="L4546" s="19">
        <v>1020</v>
      </c>
      <c r="M4546" s="35">
        <v>1.02</v>
      </c>
      <c r="N4546" s="19">
        <v>6.1009820814866593</v>
      </c>
      <c r="O4546" s="17">
        <v>6.3456471907394523</v>
      </c>
      <c r="P4546" s="36">
        <v>0</v>
      </c>
      <c r="Q4546" s="37">
        <v>0</v>
      </c>
      <c r="R4546" s="38">
        <v>0</v>
      </c>
      <c r="S4546" s="27">
        <v>0</v>
      </c>
      <c r="T4546" s="23">
        <v>0</v>
      </c>
      <c r="U4546" s="17">
        <v>0</v>
      </c>
      <c r="V4546" s="22">
        <v>0</v>
      </c>
      <c r="W4546" s="22">
        <v>0</v>
      </c>
      <c r="X4546" s="23">
        <v>0</v>
      </c>
      <c r="Y4546" s="27">
        <v>0</v>
      </c>
      <c r="Z4546" s="27">
        <v>0</v>
      </c>
      <c r="AA4546" s="14">
        <v>0</v>
      </c>
      <c r="AB4546" s="39">
        <v>0</v>
      </c>
      <c r="AC4546" s="22" t="s">
        <v>782</v>
      </c>
      <c r="AD4546" s="23">
        <v>0</v>
      </c>
      <c r="AE4546" s="23">
        <v>0</v>
      </c>
      <c r="AF4546" s="23">
        <v>0</v>
      </c>
      <c r="AG4546" s="14">
        <v>0</v>
      </c>
      <c r="AH4546" s="22" t="s">
        <v>782</v>
      </c>
      <c r="AI4546" s="23" t="s">
        <v>782</v>
      </c>
      <c r="AJ4546" s="23" t="s">
        <v>782</v>
      </c>
      <c r="AK4546" s="23" t="s">
        <v>782</v>
      </c>
      <c r="AL4546" s="14" t="s">
        <v>782</v>
      </c>
      <c r="AM4546" s="22" t="s">
        <v>782</v>
      </c>
      <c r="AN4546" s="23" t="s">
        <v>782</v>
      </c>
      <c r="AO4546" s="23" t="s">
        <v>782</v>
      </c>
      <c r="AP4546" s="23" t="s">
        <v>782</v>
      </c>
      <c r="AQ4546" s="14" t="s">
        <v>782</v>
      </c>
      <c r="AR4546" s="40">
        <v>661</v>
      </c>
      <c r="AS4546" s="41">
        <v>12100.344999999994</v>
      </c>
      <c r="AT4546" s="23">
        <v>12.100344999999994</v>
      </c>
      <c r="AU4546" s="23">
        <v>10.747075962910243</v>
      </c>
      <c r="AV4546" s="14">
        <v>11.178061414021872</v>
      </c>
      <c r="AW4546" s="22">
        <v>0</v>
      </c>
      <c r="AX4546" s="22" t="s">
        <v>782</v>
      </c>
      <c r="AY4546" s="23">
        <v>0</v>
      </c>
      <c r="AZ4546" s="23">
        <v>0</v>
      </c>
      <c r="BA4546" s="23">
        <v>0</v>
      </c>
      <c r="BB4546" s="14">
        <v>0</v>
      </c>
      <c r="BC4546" s="42">
        <v>7</v>
      </c>
      <c r="BD4546" s="43">
        <v>4600</v>
      </c>
      <c r="BE4546" s="44">
        <v>4.5999999999999996</v>
      </c>
      <c r="BF4546" s="23">
        <v>5.8689280903444212</v>
      </c>
      <c r="BG4546" s="14">
        <v>6.1042872363380125</v>
      </c>
      <c r="BH4546" s="22">
        <v>671</v>
      </c>
      <c r="BI4546" s="23">
        <v>17.720344999999991</v>
      </c>
      <c r="BJ4546" s="23">
        <v>22.716986134741322</v>
      </c>
      <c r="BK4546" s="14">
        <v>23.627995841099338</v>
      </c>
      <c r="BL4546" t="s">
        <v>754</v>
      </c>
    </row>
    <row r="4547" spans="1:64">
      <c r="A4547" t="s">
        <v>5746</v>
      </c>
      <c r="B4547" t="s">
        <v>5744</v>
      </c>
      <c r="C4547" t="s">
        <v>754</v>
      </c>
      <c r="D4547" t="s">
        <v>942</v>
      </c>
      <c r="E4547">
        <v>2016</v>
      </c>
      <c r="F4547" s="23">
        <v>126.61</v>
      </c>
      <c r="G4547" s="23">
        <v>12.7</v>
      </c>
      <c r="H4547" s="22">
        <v>11915</v>
      </c>
      <c r="I4547" s="34">
        <v>102.2585241870428</v>
      </c>
      <c r="J4547" s="13">
        <v>3</v>
      </c>
      <c r="K4547" s="13">
        <v>3</v>
      </c>
      <c r="L4547" s="19">
        <v>1020</v>
      </c>
      <c r="M4547" s="35">
        <v>1.02</v>
      </c>
      <c r="N4547" s="19">
        <v>6.100620000000001</v>
      </c>
      <c r="O4547" s="17">
        <v>5.9658791758438188</v>
      </c>
      <c r="P4547" s="13">
        <v>0</v>
      </c>
      <c r="Q4547" s="13">
        <v>0</v>
      </c>
      <c r="R4547" s="19">
        <v>0</v>
      </c>
      <c r="S4547" s="27">
        <v>0</v>
      </c>
      <c r="T4547" s="19">
        <v>0</v>
      </c>
      <c r="U4547" s="17">
        <v>0</v>
      </c>
      <c r="V4547" s="13">
        <v>0</v>
      </c>
      <c r="W4547" s="13">
        <v>0</v>
      </c>
      <c r="X4547" s="19">
        <v>0</v>
      </c>
      <c r="Y4547" s="27">
        <v>0</v>
      </c>
      <c r="Z4547" s="19">
        <v>0</v>
      </c>
      <c r="AA4547" s="14">
        <v>0</v>
      </c>
      <c r="AB4547" s="13">
        <v>0</v>
      </c>
      <c r="AC4547" s="22" t="s">
        <v>782</v>
      </c>
      <c r="AD4547" s="19">
        <v>0</v>
      </c>
      <c r="AE4547" s="23">
        <v>0</v>
      </c>
      <c r="AF4547" s="19">
        <v>0</v>
      </c>
      <c r="AG4547" s="14">
        <v>0</v>
      </c>
      <c r="AH4547" s="22" t="s">
        <v>782</v>
      </c>
      <c r="AI4547" s="23" t="s">
        <v>782</v>
      </c>
      <c r="AJ4547" s="23" t="s">
        <v>782</v>
      </c>
      <c r="AK4547" s="23" t="s">
        <v>782</v>
      </c>
      <c r="AL4547" s="14" t="s">
        <v>782</v>
      </c>
      <c r="AM4547" s="22" t="s">
        <v>782</v>
      </c>
      <c r="AN4547" s="23" t="s">
        <v>782</v>
      </c>
      <c r="AO4547" s="23" t="s">
        <v>782</v>
      </c>
      <c r="AP4547" s="23" t="s">
        <v>782</v>
      </c>
      <c r="AQ4547" s="14" t="s">
        <v>782</v>
      </c>
      <c r="AR4547" s="13">
        <v>670</v>
      </c>
      <c r="AS4547" s="19">
        <v>12211.869999999983</v>
      </c>
      <c r="AT4547" s="23">
        <v>12.211869999999983</v>
      </c>
      <c r="AU4547" s="19">
        <v>10.844140560000019</v>
      </c>
      <c r="AV4547" s="14">
        <v>10.604632372910858</v>
      </c>
      <c r="AW4547" s="13">
        <v>0</v>
      </c>
      <c r="AX4547" s="22" t="s">
        <v>782</v>
      </c>
      <c r="AY4547" s="19">
        <v>0</v>
      </c>
      <c r="AZ4547" s="23">
        <v>0</v>
      </c>
      <c r="BA4547" s="19">
        <v>0</v>
      </c>
      <c r="BB4547" s="14">
        <v>0</v>
      </c>
      <c r="BC4547" s="13">
        <v>12</v>
      </c>
      <c r="BD4547" s="19">
        <v>13799.999999999996</v>
      </c>
      <c r="BE4547" s="44">
        <v>13.799999999999997</v>
      </c>
      <c r="BF4547" s="19">
        <v>24.884124840031067</v>
      </c>
      <c r="BG4547" s="14">
        <v>24.334523735659527</v>
      </c>
      <c r="BH4547" s="22">
        <v>685</v>
      </c>
      <c r="BI4547" s="23">
        <v>27.03186999999998</v>
      </c>
      <c r="BJ4547" s="23">
        <v>41.828885400031083</v>
      </c>
      <c r="BK4547" s="14">
        <v>40.905035284414204</v>
      </c>
      <c r="BL4547" t="s">
        <v>754</v>
      </c>
    </row>
    <row r="4548" spans="1:64">
      <c r="A4548" t="s">
        <v>5747</v>
      </c>
      <c r="B4548" t="s">
        <v>5744</v>
      </c>
      <c r="C4548" t="s">
        <v>754</v>
      </c>
      <c r="D4548" t="s">
        <v>942</v>
      </c>
      <c r="E4548">
        <v>2017</v>
      </c>
      <c r="F4548" s="23">
        <v>126.61</v>
      </c>
      <c r="G4548" s="23">
        <v>12.89</v>
      </c>
      <c r="H4548" s="22">
        <v>11914</v>
      </c>
      <c r="I4548" s="34">
        <v>93.584594666386494</v>
      </c>
      <c r="J4548" s="13">
        <v>3</v>
      </c>
      <c r="K4548" s="13">
        <v>3</v>
      </c>
      <c r="L4548" s="19">
        <v>1020</v>
      </c>
      <c r="M4548" s="19">
        <v>1.02</v>
      </c>
      <c r="N4548" s="19">
        <v>6.100620000000001</v>
      </c>
      <c r="O4548" s="17">
        <v>6.5188293241507278</v>
      </c>
      <c r="P4548" s="13">
        <v>0</v>
      </c>
      <c r="Q4548" s="13">
        <v>0</v>
      </c>
      <c r="R4548" s="19">
        <v>0</v>
      </c>
      <c r="S4548" s="19">
        <v>0</v>
      </c>
      <c r="T4548" s="19">
        <v>0</v>
      </c>
      <c r="U4548" s="17">
        <v>0</v>
      </c>
      <c r="V4548" s="13">
        <v>0</v>
      </c>
      <c r="W4548" s="13">
        <v>0</v>
      </c>
      <c r="X4548" s="19">
        <v>0</v>
      </c>
      <c r="Y4548" s="19">
        <v>0</v>
      </c>
      <c r="Z4548" s="19">
        <v>0</v>
      </c>
      <c r="AA4548" s="14">
        <v>0</v>
      </c>
      <c r="AB4548" s="13">
        <v>0</v>
      </c>
      <c r="AC4548" s="22" t="s">
        <v>782</v>
      </c>
      <c r="AD4548" s="19">
        <v>0</v>
      </c>
      <c r="AE4548" s="19">
        <v>0</v>
      </c>
      <c r="AF4548" s="19">
        <v>0</v>
      </c>
      <c r="AG4548" s="14">
        <v>0</v>
      </c>
      <c r="AH4548" s="22" t="s">
        <v>782</v>
      </c>
      <c r="AI4548" s="23" t="s">
        <v>782</v>
      </c>
      <c r="AJ4548" s="23" t="s">
        <v>782</v>
      </c>
      <c r="AK4548" s="23" t="s">
        <v>782</v>
      </c>
      <c r="AL4548" s="14" t="s">
        <v>782</v>
      </c>
      <c r="AM4548" s="22" t="s">
        <v>782</v>
      </c>
      <c r="AN4548" s="23" t="s">
        <v>782</v>
      </c>
      <c r="AO4548" s="23" t="s">
        <v>782</v>
      </c>
      <c r="AP4548" s="23" t="s">
        <v>782</v>
      </c>
      <c r="AQ4548" s="14" t="s">
        <v>782</v>
      </c>
      <c r="AR4548" s="13">
        <v>683</v>
      </c>
      <c r="AS4548" s="19">
        <v>12596.014999999981</v>
      </c>
      <c r="AT4548" s="19">
        <v>12.596015000000023</v>
      </c>
      <c r="AU4548" s="19">
        <v>11.185261320000016</v>
      </c>
      <c r="AV4548" s="14">
        <v>11.952032660795949</v>
      </c>
      <c r="AW4548" s="13">
        <v>0</v>
      </c>
      <c r="AX4548" s="22" t="s">
        <v>782</v>
      </c>
      <c r="AY4548" s="19">
        <v>0</v>
      </c>
      <c r="AZ4548" s="19">
        <v>0</v>
      </c>
      <c r="BA4548" s="19">
        <v>0</v>
      </c>
      <c r="BB4548" s="14">
        <v>0</v>
      </c>
      <c r="BC4548" s="13">
        <v>12</v>
      </c>
      <c r="BD4548" s="19">
        <v>14915</v>
      </c>
      <c r="BE4548" s="19">
        <v>14.914999999999997</v>
      </c>
      <c r="BF4548" s="19">
        <v>26.677044840031066</v>
      </c>
      <c r="BG4548" s="14">
        <v>28.505807964580377</v>
      </c>
      <c r="BH4548" s="22">
        <v>698</v>
      </c>
      <c r="BI4548" s="23">
        <v>28.531015000000021</v>
      </c>
      <c r="BJ4548" s="23">
        <v>43.962926160031081</v>
      </c>
      <c r="BK4548" s="14">
        <v>46.976669949527057</v>
      </c>
      <c r="BL4548" t="s">
        <v>754</v>
      </c>
    </row>
    <row r="4549" spans="1:64">
      <c r="A4549" t="s">
        <v>5748</v>
      </c>
      <c r="B4549" t="s">
        <v>5744</v>
      </c>
      <c r="C4549" t="s">
        <v>754</v>
      </c>
      <c r="D4549" t="s">
        <v>942</v>
      </c>
      <c r="E4549">
        <v>2018</v>
      </c>
      <c r="F4549" s="23">
        <v>126.61</v>
      </c>
      <c r="G4549" s="23">
        <v>13.06</v>
      </c>
      <c r="H4549" s="22">
        <v>11871</v>
      </c>
      <c r="I4549" s="34">
        <v>93.591246023505647</v>
      </c>
      <c r="J4549" s="13">
        <v>3</v>
      </c>
      <c r="K4549" s="13">
        <v>3</v>
      </c>
      <c r="L4549" s="19">
        <v>1380</v>
      </c>
      <c r="M4549" s="19">
        <v>1.38</v>
      </c>
      <c r="N4549" s="19">
        <v>8.2537800000000008</v>
      </c>
      <c r="O4549" s="17">
        <v>8.8189658228580967</v>
      </c>
      <c r="P4549" s="13">
        <v>0</v>
      </c>
      <c r="Q4549" s="13">
        <v>0</v>
      </c>
      <c r="R4549" s="19">
        <v>0</v>
      </c>
      <c r="S4549" s="19">
        <v>0</v>
      </c>
      <c r="T4549" s="19">
        <v>0</v>
      </c>
      <c r="U4549" s="17">
        <v>0</v>
      </c>
      <c r="V4549" s="13">
        <v>0</v>
      </c>
      <c r="W4549" s="13">
        <v>0</v>
      </c>
      <c r="X4549" s="19">
        <v>0</v>
      </c>
      <c r="Y4549" s="19">
        <v>0</v>
      </c>
      <c r="Z4549" s="19">
        <v>0</v>
      </c>
      <c r="AA4549" s="14">
        <v>0</v>
      </c>
      <c r="AB4549" s="13">
        <v>0</v>
      </c>
      <c r="AC4549" s="22" t="s">
        <v>782</v>
      </c>
      <c r="AD4549" s="19">
        <v>0</v>
      </c>
      <c r="AE4549" s="19">
        <v>0</v>
      </c>
      <c r="AF4549" s="19">
        <v>0</v>
      </c>
      <c r="AG4549" s="14">
        <v>0</v>
      </c>
      <c r="AH4549" s="22" t="s">
        <v>782</v>
      </c>
      <c r="AI4549" s="23" t="s">
        <v>782</v>
      </c>
      <c r="AJ4549" s="23" t="s">
        <v>782</v>
      </c>
      <c r="AK4549" s="23" t="s">
        <v>782</v>
      </c>
      <c r="AL4549" s="14" t="s">
        <v>782</v>
      </c>
      <c r="AM4549" s="22" t="s">
        <v>782</v>
      </c>
      <c r="AN4549" s="23" t="s">
        <v>782</v>
      </c>
      <c r="AO4549" s="23" t="s">
        <v>782</v>
      </c>
      <c r="AP4549" s="23" t="s">
        <v>782</v>
      </c>
      <c r="AQ4549" s="14" t="s">
        <v>782</v>
      </c>
      <c r="AR4549" s="13">
        <v>706</v>
      </c>
      <c r="AS4549" s="19">
        <v>14082.669999999984</v>
      </c>
      <c r="AT4549" s="19">
        <v>14.082670000000023</v>
      </c>
      <c r="AU4549" s="19">
        <v>12.505410960000015</v>
      </c>
      <c r="AV4549" s="14">
        <v>13.361731456015931</v>
      </c>
      <c r="AW4549" s="13">
        <v>0</v>
      </c>
      <c r="AX4549" s="22" t="s">
        <v>782</v>
      </c>
      <c r="AY4549" s="19">
        <v>0</v>
      </c>
      <c r="AZ4549" s="19">
        <v>0</v>
      </c>
      <c r="BA4549" s="19">
        <v>0</v>
      </c>
      <c r="BB4549" s="14">
        <v>0</v>
      </c>
      <c r="BC4549" s="13">
        <v>12</v>
      </c>
      <c r="BD4549" s="19">
        <v>14915</v>
      </c>
      <c r="BE4549" s="19">
        <v>14.914999999999997</v>
      </c>
      <c r="BF4549" s="19">
        <v>25.994199695172082</v>
      </c>
      <c r="BG4549" s="14">
        <v>27.774178461780046</v>
      </c>
      <c r="BH4549" s="22">
        <v>721</v>
      </c>
      <c r="BI4549" s="23">
        <v>30.37767000000002</v>
      </c>
      <c r="BJ4549" s="23">
        <v>46.753390655172097</v>
      </c>
      <c r="BK4549" s="14">
        <v>49.954875740654074</v>
      </c>
      <c r="BL4549" t="s">
        <v>754</v>
      </c>
    </row>
    <row r="4550" spans="1:64">
      <c r="A4550" t="s">
        <v>5749</v>
      </c>
      <c r="B4550" t="s">
        <v>5744</v>
      </c>
      <c r="C4550" t="s">
        <v>754</v>
      </c>
      <c r="D4550" t="s">
        <v>942</v>
      </c>
      <c r="E4550">
        <v>2019</v>
      </c>
      <c r="F4550" s="23">
        <v>126.61</v>
      </c>
      <c r="G4550" s="23">
        <v>13.08</v>
      </c>
      <c r="H4550" s="22">
        <v>11894</v>
      </c>
      <c r="I4550" s="34">
        <v>95.192272464344512</v>
      </c>
      <c r="J4550" s="22">
        <v>3</v>
      </c>
      <c r="K4550" s="22">
        <v>4</v>
      </c>
      <c r="L4550" s="23">
        <v>1740</v>
      </c>
      <c r="M4550" s="23">
        <v>1.7399999999999998</v>
      </c>
      <c r="N4550" s="23">
        <v>10.406940000000001</v>
      </c>
      <c r="O4550" s="14">
        <v>10.932547076127481</v>
      </c>
      <c r="P4550" s="22">
        <v>0</v>
      </c>
      <c r="Q4550" s="22">
        <v>0</v>
      </c>
      <c r="R4550" s="23">
        <v>0</v>
      </c>
      <c r="S4550" s="23">
        <v>0</v>
      </c>
      <c r="T4550" s="23">
        <v>0</v>
      </c>
      <c r="U4550" s="14">
        <v>0</v>
      </c>
      <c r="V4550" s="22">
        <v>0</v>
      </c>
      <c r="W4550" s="22">
        <v>0</v>
      </c>
      <c r="X4550" s="23">
        <v>0</v>
      </c>
      <c r="Y4550" s="23">
        <v>0</v>
      </c>
      <c r="Z4550" s="23">
        <v>0</v>
      </c>
      <c r="AA4550" s="14">
        <v>0</v>
      </c>
      <c r="AB4550" s="22">
        <v>0</v>
      </c>
      <c r="AC4550" s="22">
        <v>0</v>
      </c>
      <c r="AD4550" s="23">
        <v>0</v>
      </c>
      <c r="AE4550" s="23">
        <v>0</v>
      </c>
      <c r="AF4550" s="23">
        <v>0</v>
      </c>
      <c r="AG4550" s="14">
        <v>0</v>
      </c>
      <c r="AH4550" s="22">
        <v>0</v>
      </c>
      <c r="AI4550" s="23">
        <v>0</v>
      </c>
      <c r="AJ4550" s="23">
        <v>0</v>
      </c>
      <c r="AK4550" s="23">
        <v>0</v>
      </c>
      <c r="AL4550" s="14">
        <v>0</v>
      </c>
      <c r="AM4550" s="22">
        <v>738</v>
      </c>
      <c r="AN4550" s="23">
        <v>14519.119999999986</v>
      </c>
      <c r="AO4550" s="23">
        <v>14.519120000000022</v>
      </c>
      <c r="AP4550" s="23">
        <v>12.892978560000012</v>
      </c>
      <c r="AQ4550" s="14">
        <v>13.54414410563551</v>
      </c>
      <c r="AR4550" s="22">
        <v>738</v>
      </c>
      <c r="AS4550" s="23">
        <v>14519.119999999986</v>
      </c>
      <c r="AT4550" s="23">
        <v>14.519120000000022</v>
      </c>
      <c r="AU4550" s="23">
        <v>12.892978560000012</v>
      </c>
      <c r="AV4550" s="14">
        <v>13.54414410563551</v>
      </c>
      <c r="AW4550" s="22">
        <v>0</v>
      </c>
      <c r="AX4550" s="22" t="s">
        <v>782</v>
      </c>
      <c r="AY4550" s="23">
        <v>0</v>
      </c>
      <c r="AZ4550" s="23">
        <v>0</v>
      </c>
      <c r="BA4550" s="23">
        <v>0</v>
      </c>
      <c r="BB4550" s="14">
        <v>0</v>
      </c>
      <c r="BC4550" s="22">
        <v>12</v>
      </c>
      <c r="BD4550" s="23">
        <v>16100</v>
      </c>
      <c r="BE4550" s="23">
        <v>16.100000000000001</v>
      </c>
      <c r="BF4550" s="23">
        <v>28.868819050988716</v>
      </c>
      <c r="BG4550" s="14">
        <v>30.326851438284454</v>
      </c>
      <c r="BH4550" s="22">
        <v>753</v>
      </c>
      <c r="BI4550" s="23">
        <v>32.359120000000026</v>
      </c>
      <c r="BJ4550" s="23">
        <v>52.168737610988728</v>
      </c>
      <c r="BK4550" s="14">
        <v>54.803542620047438</v>
      </c>
      <c r="BL4550" t="s">
        <v>754</v>
      </c>
    </row>
    <row r="4551" spans="1:64">
      <c r="A4551" t="s">
        <v>5750</v>
      </c>
      <c r="B4551" t="s">
        <v>5744</v>
      </c>
      <c r="C4551" t="s">
        <v>754</v>
      </c>
      <c r="D4551" t="s">
        <v>942</v>
      </c>
      <c r="E4551">
        <v>2020</v>
      </c>
      <c r="F4551" s="23">
        <v>126.61</v>
      </c>
      <c r="G4551" s="23">
        <v>13.09</v>
      </c>
      <c r="H4551" s="22">
        <v>11949</v>
      </c>
      <c r="I4551" s="34">
        <v>95.773435456887725</v>
      </c>
      <c r="J4551" s="22">
        <v>3</v>
      </c>
      <c r="K4551" s="22">
        <v>5</v>
      </c>
      <c r="L4551" s="23">
        <v>2100</v>
      </c>
      <c r="M4551" s="23">
        <v>2.0999999999999996</v>
      </c>
      <c r="N4551" s="23">
        <v>12.5601</v>
      </c>
      <c r="O4551" s="14">
        <v>13.114388076486941</v>
      </c>
      <c r="P4551" s="22">
        <v>0</v>
      </c>
      <c r="Q4551" s="22">
        <v>0</v>
      </c>
      <c r="R4551" s="23">
        <v>0</v>
      </c>
      <c r="S4551" s="23">
        <v>0</v>
      </c>
      <c r="T4551" s="23">
        <v>0</v>
      </c>
      <c r="U4551" s="14">
        <v>0</v>
      </c>
      <c r="V4551" s="22">
        <v>0</v>
      </c>
      <c r="W4551" s="22">
        <v>0</v>
      </c>
      <c r="X4551" s="23">
        <v>0</v>
      </c>
      <c r="Y4551" s="23">
        <v>0</v>
      </c>
      <c r="Z4551" s="23">
        <v>0</v>
      </c>
      <c r="AA4551" s="14">
        <v>0</v>
      </c>
      <c r="AB4551" s="22">
        <v>0</v>
      </c>
      <c r="AC4551" s="22">
        <v>0</v>
      </c>
      <c r="AD4551" s="23">
        <v>0</v>
      </c>
      <c r="AE4551" s="23">
        <v>0</v>
      </c>
      <c r="AF4551" s="23">
        <v>0</v>
      </c>
      <c r="AG4551" s="14">
        <v>0</v>
      </c>
      <c r="AH4551" s="22">
        <v>0</v>
      </c>
      <c r="AI4551" s="23">
        <v>0</v>
      </c>
      <c r="AJ4551" s="23">
        <v>0</v>
      </c>
      <c r="AK4551" s="23">
        <v>0</v>
      </c>
      <c r="AL4551" s="14">
        <v>0</v>
      </c>
      <c r="AM4551" s="22">
        <v>788</v>
      </c>
      <c r="AN4551" s="23">
        <v>15458.789999999986</v>
      </c>
      <c r="AO4551" s="23">
        <v>15.458790000000027</v>
      </c>
      <c r="AP4551" s="23">
        <v>13.727405520000017</v>
      </c>
      <c r="AQ4551" s="14">
        <v>14.333207798710937</v>
      </c>
      <c r="AR4551" s="22">
        <v>788</v>
      </c>
      <c r="AS4551" s="23">
        <v>15458.789999999986</v>
      </c>
      <c r="AT4551" s="23">
        <v>15.458790000000027</v>
      </c>
      <c r="AU4551" s="23">
        <v>13.727405520000017</v>
      </c>
      <c r="AV4551" s="14">
        <v>14.333207798710937</v>
      </c>
      <c r="AW4551" s="22">
        <v>0</v>
      </c>
      <c r="AX4551" s="22">
        <v>0</v>
      </c>
      <c r="AY4551" s="23">
        <v>0</v>
      </c>
      <c r="AZ4551" s="23">
        <v>0</v>
      </c>
      <c r="BA4551" s="23">
        <v>0</v>
      </c>
      <c r="BB4551" s="14">
        <v>0</v>
      </c>
      <c r="BC4551" s="22">
        <v>12</v>
      </c>
      <c r="BD4551" s="23">
        <v>16100</v>
      </c>
      <c r="BE4551" s="23">
        <v>16.100000000000001</v>
      </c>
      <c r="BF4551" s="23">
        <v>28.868819050988719</v>
      </c>
      <c r="BG4551" s="14">
        <v>30.142825004939887</v>
      </c>
      <c r="BH4551" s="22">
        <v>803</v>
      </c>
      <c r="BI4551" s="23">
        <v>33.658790000000032</v>
      </c>
      <c r="BJ4551" s="23">
        <v>55.156324570988737</v>
      </c>
      <c r="BK4551" s="14">
        <v>57.590420880137764</v>
      </c>
      <c r="BL4551" t="s">
        <v>754</v>
      </c>
    </row>
    <row r="4552" spans="1:64">
      <c r="A4552" t="s">
        <v>5751</v>
      </c>
      <c r="B4552" t="s">
        <v>5744</v>
      </c>
      <c r="C4552" t="s">
        <v>754</v>
      </c>
      <c r="D4552" t="s">
        <v>942</v>
      </c>
      <c r="E4552">
        <v>2021</v>
      </c>
      <c r="F4552" s="23">
        <v>126.61</v>
      </c>
      <c r="G4552" s="23">
        <v>13.1</v>
      </c>
      <c r="H4552" s="22">
        <v>11837</v>
      </c>
      <c r="I4552" s="34">
        <v>89.59</v>
      </c>
      <c r="J4552" s="22">
        <v>3</v>
      </c>
      <c r="K4552" s="22">
        <v>6</v>
      </c>
      <c r="L4552" s="23">
        <v>1740</v>
      </c>
      <c r="M4552" s="23">
        <v>1.74</v>
      </c>
      <c r="N4552" s="23">
        <v>10.406940000000001</v>
      </c>
      <c r="O4552" s="14">
        <v>11.62</v>
      </c>
      <c r="P4552" s="22">
        <v>0</v>
      </c>
      <c r="Q4552" s="22">
        <v>0</v>
      </c>
      <c r="R4552" s="23">
        <v>0</v>
      </c>
      <c r="S4552" s="23">
        <v>0</v>
      </c>
      <c r="T4552" s="23">
        <v>0</v>
      </c>
      <c r="U4552" s="14">
        <v>0</v>
      </c>
      <c r="V4552" s="22">
        <v>0</v>
      </c>
      <c r="W4552" s="22">
        <v>0</v>
      </c>
      <c r="X4552" s="23">
        <v>0</v>
      </c>
      <c r="Y4552" s="23">
        <v>0</v>
      </c>
      <c r="Z4552" s="23">
        <v>0</v>
      </c>
      <c r="AA4552" s="14">
        <v>0</v>
      </c>
      <c r="AB4552" s="22">
        <v>0</v>
      </c>
      <c r="AC4552" s="22">
        <v>0</v>
      </c>
      <c r="AD4552" s="23">
        <v>0</v>
      </c>
      <c r="AE4552" s="23">
        <v>0</v>
      </c>
      <c r="AF4552" s="23">
        <v>0</v>
      </c>
      <c r="AG4552" s="14">
        <v>0</v>
      </c>
      <c r="AH4552" s="22">
        <v>0</v>
      </c>
      <c r="AI4552" s="23">
        <v>0</v>
      </c>
      <c r="AJ4552" s="23">
        <v>0</v>
      </c>
      <c r="AK4552" s="23">
        <v>0</v>
      </c>
      <c r="AL4552" s="14">
        <v>0</v>
      </c>
      <c r="AM4552" s="22">
        <v>857</v>
      </c>
      <c r="AN4552" s="23">
        <v>16273.1</v>
      </c>
      <c r="AO4552" s="23">
        <v>16.273099999999999</v>
      </c>
      <c r="AP4552" s="23">
        <v>14.56154274</v>
      </c>
      <c r="AQ4552" s="14">
        <v>16.25</v>
      </c>
      <c r="AR4552" s="22">
        <v>857</v>
      </c>
      <c r="AS4552" s="23">
        <v>16273.1</v>
      </c>
      <c r="AT4552" s="23">
        <v>16.273099999999999</v>
      </c>
      <c r="AU4552" s="23">
        <v>14.56154274</v>
      </c>
      <c r="AV4552" s="14">
        <v>16.25</v>
      </c>
      <c r="AW4552" s="22">
        <v>0</v>
      </c>
      <c r="AX4552" s="22">
        <v>0</v>
      </c>
      <c r="AY4552" s="23">
        <v>0</v>
      </c>
      <c r="AZ4552" s="23">
        <v>0</v>
      </c>
      <c r="BA4552" s="23">
        <v>0</v>
      </c>
      <c r="BB4552" s="14">
        <v>0</v>
      </c>
      <c r="BC4552" s="22">
        <v>12</v>
      </c>
      <c r="BD4552" s="23">
        <v>16100</v>
      </c>
      <c r="BE4552" s="23">
        <v>16.100000000000001</v>
      </c>
      <c r="BF4552" s="23">
        <v>25.17361021</v>
      </c>
      <c r="BG4552" s="14">
        <v>28.1</v>
      </c>
      <c r="BH4552" s="22">
        <v>872</v>
      </c>
      <c r="BI4552" s="23">
        <v>34.11</v>
      </c>
      <c r="BJ4552" s="23">
        <v>50.14</v>
      </c>
      <c r="BK4552" s="14">
        <v>55.97</v>
      </c>
      <c r="BL4552" t="s">
        <v>754</v>
      </c>
    </row>
    <row r="4553" spans="1:64">
      <c r="A4553" t="s">
        <v>5752</v>
      </c>
      <c r="B4553" t="s">
        <v>5744</v>
      </c>
      <c r="C4553" t="s">
        <v>754</v>
      </c>
      <c r="D4553" s="111" t="s">
        <v>942</v>
      </c>
      <c r="E4553" s="110">
        <v>2022</v>
      </c>
      <c r="F4553" s="23"/>
      <c r="G4553" s="23"/>
      <c r="H4553" s="22">
        <v>11966</v>
      </c>
      <c r="I4553" s="34">
        <v>86.724041755375495</v>
      </c>
      <c r="J4553" s="22">
        <v>3</v>
      </c>
      <c r="K4553" s="22">
        <v>6</v>
      </c>
      <c r="L4553" s="23">
        <v>1740</v>
      </c>
      <c r="M4553" s="23">
        <v>1.7399999999999998</v>
      </c>
      <c r="N4553" s="23">
        <v>10.297320000000001</v>
      </c>
      <c r="O4553" s="14">
        <v>11.873662471873589</v>
      </c>
      <c r="P4553" s="22">
        <v>0</v>
      </c>
      <c r="Q4553" s="22">
        <v>0</v>
      </c>
      <c r="R4553" s="23">
        <v>0</v>
      </c>
      <c r="S4553" s="23">
        <v>0</v>
      </c>
      <c r="T4553" s="23">
        <v>0</v>
      </c>
      <c r="U4553" s="14">
        <v>0</v>
      </c>
      <c r="V4553" s="22">
        <v>0</v>
      </c>
      <c r="W4553" s="22">
        <v>0</v>
      </c>
      <c r="X4553" s="23">
        <v>0</v>
      </c>
      <c r="Y4553" s="23">
        <v>0</v>
      </c>
      <c r="Z4553" s="23">
        <v>0</v>
      </c>
      <c r="AA4553" s="14">
        <v>0</v>
      </c>
      <c r="AB4553" s="22">
        <v>0</v>
      </c>
      <c r="AC4553" s="22">
        <v>0</v>
      </c>
      <c r="AD4553" s="23">
        <v>0</v>
      </c>
      <c r="AE4553" s="23">
        <v>0</v>
      </c>
      <c r="AF4553" s="23">
        <v>0</v>
      </c>
      <c r="AG4553" s="14">
        <v>0</v>
      </c>
      <c r="AH4553" s="22">
        <v>0</v>
      </c>
      <c r="AI4553" s="23">
        <v>0</v>
      </c>
      <c r="AJ4553" s="23">
        <v>0</v>
      </c>
      <c r="AK4553" s="23">
        <v>0</v>
      </c>
      <c r="AL4553" s="14">
        <v>0</v>
      </c>
      <c r="AM4553" s="22">
        <v>945</v>
      </c>
      <c r="AN4553" s="23">
        <v>17153.549999999967</v>
      </c>
      <c r="AO4553" s="23">
        <v>17.153550000000021</v>
      </c>
      <c r="AP4553" s="23">
        <v>17.571477689862977</v>
      </c>
      <c r="AQ4553" s="14">
        <v>20.26136851350546</v>
      </c>
      <c r="AR4553" s="22">
        <v>945</v>
      </c>
      <c r="AS4553" s="23">
        <v>17153.55</v>
      </c>
      <c r="AT4553" s="23">
        <v>17.153549999999999</v>
      </c>
      <c r="AU4553" s="23">
        <v>17.571477689862999</v>
      </c>
      <c r="AV4553" s="14">
        <v>20.261368513505484</v>
      </c>
      <c r="AW4553" s="22">
        <v>0</v>
      </c>
      <c r="AX4553" s="22">
        <v>0</v>
      </c>
      <c r="AY4553" s="23">
        <v>0</v>
      </c>
      <c r="AZ4553" s="23">
        <v>0</v>
      </c>
      <c r="BA4553" s="23">
        <v>0</v>
      </c>
      <c r="BB4553" s="14">
        <v>0</v>
      </c>
      <c r="BC4553" s="22">
        <v>12</v>
      </c>
      <c r="BD4553" s="23">
        <v>13805</v>
      </c>
      <c r="BE4553" s="23">
        <v>13.804999999999998</v>
      </c>
      <c r="BF4553" s="23">
        <v>23.515365311099899</v>
      </c>
      <c r="BG4553" s="14">
        <v>27.115163033372259</v>
      </c>
      <c r="BH4553" s="22">
        <v>960</v>
      </c>
      <c r="BI4553" s="23">
        <v>32.698549999999997</v>
      </c>
      <c r="BJ4553" s="23">
        <v>51.3841630009629</v>
      </c>
      <c r="BK4553" s="14">
        <v>59.25019401875133</v>
      </c>
      <c r="BL4553" t="s">
        <v>754</v>
      </c>
    </row>
    <row r="4554" spans="1:64">
      <c r="A4554" t="s">
        <v>5753</v>
      </c>
      <c r="B4554" t="s">
        <v>5744</v>
      </c>
      <c r="C4554" t="s">
        <v>754</v>
      </c>
      <c r="D4554" t="s">
        <v>942</v>
      </c>
      <c r="E4554">
        <v>2023</v>
      </c>
      <c r="F4554">
        <v>126.61</v>
      </c>
      <c r="G4554">
        <v>13.2</v>
      </c>
      <c r="H4554">
        <v>11981</v>
      </c>
      <c r="I4554">
        <v>86.724041755375495</v>
      </c>
      <c r="J4554">
        <v>3</v>
      </c>
      <c r="K4554">
        <v>6</v>
      </c>
      <c r="L4554">
        <v>1740</v>
      </c>
      <c r="M4554">
        <v>1.74</v>
      </c>
      <c r="N4554">
        <v>10.297319999999999</v>
      </c>
      <c r="O4554">
        <v>11.873662471873587</v>
      </c>
      <c r="P4554">
        <v>0</v>
      </c>
      <c r="Q4554">
        <v>0</v>
      </c>
      <c r="R4554">
        <v>0</v>
      </c>
      <c r="S4554">
        <v>0</v>
      </c>
      <c r="T4554">
        <v>0</v>
      </c>
      <c r="U4554">
        <v>0</v>
      </c>
      <c r="V4554">
        <v>0</v>
      </c>
      <c r="W4554">
        <v>0</v>
      </c>
      <c r="X4554">
        <v>0</v>
      </c>
      <c r="Y4554">
        <v>0</v>
      </c>
      <c r="Z4554">
        <v>0</v>
      </c>
      <c r="AA4554">
        <v>0</v>
      </c>
      <c r="AG4554">
        <v>0</v>
      </c>
      <c r="AH4554">
        <v>1</v>
      </c>
      <c r="AI4554">
        <v>79</v>
      </c>
      <c r="AJ4554">
        <v>7.9000000000000001E-2</v>
      </c>
      <c r="AK4554">
        <v>7.4101E-2</v>
      </c>
      <c r="AL4554">
        <v>9.2294000000000001E-2</v>
      </c>
      <c r="AM4554">
        <v>1171</v>
      </c>
      <c r="AN4554">
        <v>20732.345000000001</v>
      </c>
      <c r="AO4554">
        <v>20.732344999999999</v>
      </c>
      <c r="AP4554">
        <v>19.446674999999999</v>
      </c>
      <c r="AQ4554">
        <v>22.423626259087055</v>
      </c>
      <c r="AR4554">
        <v>1222</v>
      </c>
      <c r="AS4554">
        <v>20850.305</v>
      </c>
      <c r="AT4554">
        <v>20.850304999999999</v>
      </c>
      <c r="AU4554">
        <v>19.5573199487003</v>
      </c>
      <c r="AV4554">
        <v>22.551209045198888</v>
      </c>
      <c r="AW4554">
        <v>0</v>
      </c>
      <c r="AX4554">
        <v>0</v>
      </c>
      <c r="AY4554">
        <v>0</v>
      </c>
      <c r="AZ4554">
        <v>0</v>
      </c>
      <c r="BA4554">
        <v>0</v>
      </c>
      <c r="BB4554">
        <v>0</v>
      </c>
      <c r="BC4554">
        <v>12</v>
      </c>
      <c r="BD4554">
        <v>13805</v>
      </c>
      <c r="BE4554">
        <v>13.805</v>
      </c>
      <c r="BF4554">
        <v>28.078408</v>
      </c>
      <c r="BG4554">
        <v>32.37672902653847</v>
      </c>
      <c r="BH4554">
        <v>1237</v>
      </c>
      <c r="BI4554">
        <v>36.395305</v>
      </c>
      <c r="BJ4554">
        <v>57.933047948700299</v>
      </c>
      <c r="BK4554">
        <v>66.801600543610945</v>
      </c>
      <c r="BL4554" t="s">
        <v>754</v>
      </c>
    </row>
    <row r="4555" spans="1:64">
      <c r="A4555" t="s">
        <v>5754</v>
      </c>
      <c r="B4555" t="s">
        <v>5744</v>
      </c>
      <c r="C4555" t="s">
        <v>754</v>
      </c>
      <c r="D4555" t="s">
        <v>942</v>
      </c>
      <c r="E4555">
        <v>2024</v>
      </c>
      <c r="F4555">
        <v>126.61</v>
      </c>
      <c r="G4555">
        <v>13.15</v>
      </c>
      <c r="H4555">
        <v>11883</v>
      </c>
      <c r="I4555">
        <v>81.48289729392306</v>
      </c>
      <c r="J4555">
        <v>3</v>
      </c>
      <c r="K4555">
        <v>6</v>
      </c>
      <c r="L4555">
        <v>1740</v>
      </c>
      <c r="M4555">
        <v>1.7399999999999998</v>
      </c>
      <c r="N4555">
        <v>10.297320000000001</v>
      </c>
      <c r="O4555">
        <v>12.63740041404734</v>
      </c>
      <c r="P4555">
        <v>0</v>
      </c>
      <c r="Q4555">
        <v>0</v>
      </c>
      <c r="R4555">
        <v>0</v>
      </c>
      <c r="S4555">
        <v>0</v>
      </c>
      <c r="T4555">
        <v>0</v>
      </c>
      <c r="U4555">
        <v>0</v>
      </c>
      <c r="V4555">
        <v>0</v>
      </c>
      <c r="W4555">
        <v>0</v>
      </c>
      <c r="X4555">
        <v>0</v>
      </c>
      <c r="Y4555">
        <v>0</v>
      </c>
      <c r="Z4555">
        <v>0</v>
      </c>
      <c r="AA4555">
        <v>0</v>
      </c>
      <c r="AB4555">
        <v>0</v>
      </c>
      <c r="AC4555">
        <v>0</v>
      </c>
      <c r="AD4555">
        <v>0</v>
      </c>
      <c r="AE4555">
        <v>0</v>
      </c>
      <c r="AF4555">
        <v>0</v>
      </c>
      <c r="AG4555">
        <v>0</v>
      </c>
      <c r="AH4555">
        <v>1</v>
      </c>
      <c r="AI4555">
        <v>79</v>
      </c>
      <c r="AJ4555">
        <v>7.9000000000000001E-2</v>
      </c>
      <c r="AK4555">
        <v>7.1253561008327998E-2</v>
      </c>
      <c r="AL4555">
        <v>8.7446032694816864E-2</v>
      </c>
      <c r="AM4555">
        <v>1392</v>
      </c>
      <c r="AN4555">
        <v>23835.182999999986</v>
      </c>
      <c r="AO4555">
        <v>23.835182999999965</v>
      </c>
      <c r="AP4555">
        <v>21.497995772596962</v>
      </c>
      <c r="AQ4555">
        <v>26.383445467151141</v>
      </c>
      <c r="AR4555">
        <v>1514</v>
      </c>
      <c r="AS4555">
        <v>24018.396999999932</v>
      </c>
      <c r="AT4555">
        <v>24.018396999999979</v>
      </c>
      <c r="AU4555">
        <v>21.663244505844784</v>
      </c>
      <c r="AV4555">
        <v>26.58624720682387</v>
      </c>
      <c r="AW4555">
        <v>0</v>
      </c>
      <c r="AX4555">
        <v>0</v>
      </c>
      <c r="AY4555">
        <v>0</v>
      </c>
      <c r="AZ4555">
        <v>0</v>
      </c>
      <c r="BA4555">
        <v>0</v>
      </c>
      <c r="BB4555">
        <v>0</v>
      </c>
      <c r="BC4555">
        <v>8</v>
      </c>
      <c r="BD4555">
        <v>11405</v>
      </c>
      <c r="BE4555">
        <v>11.404999999999999</v>
      </c>
      <c r="BF4555">
        <v>21.740197881191389</v>
      </c>
      <c r="BG4555">
        <v>26.680688344660471</v>
      </c>
      <c r="BH4555">
        <v>1525</v>
      </c>
      <c r="BI4555">
        <v>37.163396999999975</v>
      </c>
      <c r="BJ4555">
        <v>53.700762387036178</v>
      </c>
      <c r="BK4555">
        <v>65.904335965531686</v>
      </c>
      <c r="BL4555" t="s">
        <v>754</v>
      </c>
    </row>
    <row r="4556" spans="1:64">
      <c r="A4556" t="s">
        <v>5755</v>
      </c>
      <c r="B4556" t="s">
        <v>5756</v>
      </c>
      <c r="C4556" t="s">
        <v>755</v>
      </c>
      <c r="D4556" t="s">
        <v>942</v>
      </c>
      <c r="E4556">
        <v>2012</v>
      </c>
      <c r="F4556" s="23">
        <v>113.68</v>
      </c>
      <c r="G4556" s="23">
        <v>32.32</v>
      </c>
      <c r="H4556" s="22">
        <v>66100</v>
      </c>
      <c r="I4556" s="34">
        <v>545.312635</v>
      </c>
      <c r="J4556" s="22">
        <v>3</v>
      </c>
      <c r="K4556" s="22" t="s">
        <v>782</v>
      </c>
      <c r="L4556" s="23">
        <v>999</v>
      </c>
      <c r="M4556" s="23">
        <v>0.999</v>
      </c>
      <c r="N4556" s="23">
        <v>8.0160439999999991</v>
      </c>
      <c r="O4556" s="14">
        <v>1.4699905128734088</v>
      </c>
      <c r="P4556" s="22">
        <v>0</v>
      </c>
      <c r="Q4556" s="22" t="s">
        <v>782</v>
      </c>
      <c r="R4556" s="23">
        <v>0</v>
      </c>
      <c r="S4556" s="23">
        <v>0</v>
      </c>
      <c r="T4556" s="23">
        <v>0</v>
      </c>
      <c r="U4556" s="14">
        <v>0</v>
      </c>
      <c r="V4556" s="22">
        <v>0</v>
      </c>
      <c r="W4556" s="22" t="s">
        <v>782</v>
      </c>
      <c r="X4556" s="23">
        <v>0</v>
      </c>
      <c r="Y4556" s="23">
        <v>0</v>
      </c>
      <c r="Z4556" s="23">
        <v>0</v>
      </c>
      <c r="AA4556" s="14">
        <v>0</v>
      </c>
      <c r="AB4556" s="22">
        <v>0</v>
      </c>
      <c r="AC4556" s="22" t="s">
        <v>782</v>
      </c>
      <c r="AD4556" s="23">
        <v>0</v>
      </c>
      <c r="AE4556" s="23">
        <v>0</v>
      </c>
      <c r="AF4556" s="23">
        <v>0</v>
      </c>
      <c r="AG4556" s="14">
        <v>0</v>
      </c>
      <c r="AH4556" s="22" t="s">
        <v>782</v>
      </c>
      <c r="AI4556" s="23" t="s">
        <v>782</v>
      </c>
      <c r="AJ4556" s="23" t="s">
        <v>782</v>
      </c>
      <c r="AK4556" s="23" t="s">
        <v>782</v>
      </c>
      <c r="AL4556" s="14" t="s">
        <v>782</v>
      </c>
      <c r="AM4556" s="22" t="s">
        <v>782</v>
      </c>
      <c r="AN4556" s="23" t="s">
        <v>782</v>
      </c>
      <c r="AO4556" s="23" t="s">
        <v>782</v>
      </c>
      <c r="AP4556" s="23" t="s">
        <v>782</v>
      </c>
      <c r="AQ4556" s="14" t="s">
        <v>782</v>
      </c>
      <c r="AR4556" s="22">
        <v>993</v>
      </c>
      <c r="AS4556" s="23">
        <v>17935.176000000007</v>
      </c>
      <c r="AT4556" s="23">
        <v>17.935176000000006</v>
      </c>
      <c r="AU4556" s="23">
        <v>14.628260000000001</v>
      </c>
      <c r="AV4556" s="14">
        <v>2.6825455823153632</v>
      </c>
      <c r="AW4556" s="22">
        <v>2</v>
      </c>
      <c r="AX4556" s="22" t="s">
        <v>782</v>
      </c>
      <c r="AY4556" s="23">
        <v>56</v>
      </c>
      <c r="AZ4556" s="23">
        <v>5.6000000000000001E-2</v>
      </c>
      <c r="BA4556" s="23">
        <v>6.3063999999999995E-2</v>
      </c>
      <c r="BB4556" s="14">
        <v>1.15647421226541E-2</v>
      </c>
      <c r="BC4556" s="22">
        <v>7</v>
      </c>
      <c r="BD4556" s="23">
        <v>4800</v>
      </c>
      <c r="BE4556" s="23">
        <v>4.8</v>
      </c>
      <c r="BF4556" s="23">
        <v>7.6655999999999995</v>
      </c>
      <c r="BG4556" s="14">
        <v>1.4057257264908229</v>
      </c>
      <c r="BH4556" s="22">
        <v>1005</v>
      </c>
      <c r="BI4556" s="23">
        <v>23.790176000000006</v>
      </c>
      <c r="BJ4556" s="23">
        <v>30.372968</v>
      </c>
      <c r="BK4556" s="14">
        <v>5.5698265638022493</v>
      </c>
      <c r="BL4556" t="s">
        <v>755</v>
      </c>
    </row>
    <row r="4557" spans="1:64">
      <c r="A4557" t="s">
        <v>5757</v>
      </c>
      <c r="B4557" t="s">
        <v>5756</v>
      </c>
      <c r="C4557" t="s">
        <v>755</v>
      </c>
      <c r="D4557" t="s">
        <v>942</v>
      </c>
      <c r="E4557">
        <v>2015</v>
      </c>
      <c r="F4557" s="23">
        <v>113.68</v>
      </c>
      <c r="G4557" s="23">
        <v>32.56</v>
      </c>
      <c r="H4557" s="22">
        <v>67233</v>
      </c>
      <c r="I4557" s="34">
        <v>541.93125585309701</v>
      </c>
      <c r="J4557" s="13">
        <v>2</v>
      </c>
      <c r="K4557" s="13">
        <v>3</v>
      </c>
      <c r="L4557" s="19">
        <v>2801</v>
      </c>
      <c r="M4557" s="35">
        <v>2.8010000000000002</v>
      </c>
      <c r="N4557" s="19">
        <v>16.753775304160914</v>
      </c>
      <c r="O4557" s="17">
        <v>3.0914945619417109</v>
      </c>
      <c r="P4557" s="36">
        <v>0</v>
      </c>
      <c r="Q4557" s="37">
        <v>0</v>
      </c>
      <c r="R4557" s="38">
        <v>0</v>
      </c>
      <c r="S4557" s="27">
        <v>0</v>
      </c>
      <c r="T4557" s="23">
        <v>0</v>
      </c>
      <c r="U4557" s="17">
        <v>0</v>
      </c>
      <c r="V4557" s="22">
        <v>0</v>
      </c>
      <c r="W4557" s="22">
        <v>0</v>
      </c>
      <c r="X4557" s="23">
        <v>0</v>
      </c>
      <c r="Y4557" s="27">
        <v>0</v>
      </c>
      <c r="Z4557" s="27">
        <v>0</v>
      </c>
      <c r="AA4557" s="14">
        <v>0</v>
      </c>
      <c r="AB4557" s="39">
        <v>1</v>
      </c>
      <c r="AC4557" s="22" t="s">
        <v>782</v>
      </c>
      <c r="AD4557" s="23">
        <v>0</v>
      </c>
      <c r="AE4557" s="23">
        <v>0</v>
      </c>
      <c r="AF4557" s="23">
        <v>2.2670087999999997</v>
      </c>
      <c r="AG4557" s="14">
        <v>0.4183203636098311</v>
      </c>
      <c r="AH4557" s="22" t="s">
        <v>782</v>
      </c>
      <c r="AI4557" s="23" t="s">
        <v>782</v>
      </c>
      <c r="AJ4557" s="23" t="s">
        <v>782</v>
      </c>
      <c r="AK4557" s="23" t="s">
        <v>782</v>
      </c>
      <c r="AL4557" s="14" t="s">
        <v>782</v>
      </c>
      <c r="AM4557" s="22" t="s">
        <v>782</v>
      </c>
      <c r="AN4557" s="23" t="s">
        <v>782</v>
      </c>
      <c r="AO4557" s="23" t="s">
        <v>782</v>
      </c>
      <c r="AP4557" s="23" t="s">
        <v>782</v>
      </c>
      <c r="AQ4557" s="14" t="s">
        <v>782</v>
      </c>
      <c r="AR4557" s="40">
        <v>1232</v>
      </c>
      <c r="AS4557" s="41">
        <v>20958.245000000017</v>
      </c>
      <c r="AT4557" s="23">
        <v>20.958245000000016</v>
      </c>
      <c r="AU4557" s="23">
        <v>18.614332985074729</v>
      </c>
      <c r="AV4557" s="14">
        <v>3.4348144315412164</v>
      </c>
      <c r="AW4557" s="22">
        <v>2</v>
      </c>
      <c r="AX4557" s="22" t="s">
        <v>782</v>
      </c>
      <c r="AY4557" s="23">
        <v>43</v>
      </c>
      <c r="AZ4557" s="23">
        <v>4.2999999999999997E-2</v>
      </c>
      <c r="BA4557" s="23">
        <v>0.11204699862116678</v>
      </c>
      <c r="BB4557" s="14">
        <v>2.0675500335330301E-2</v>
      </c>
      <c r="BC4557" s="42">
        <v>7</v>
      </c>
      <c r="BD4557" s="43">
        <v>4800</v>
      </c>
      <c r="BE4557" s="44">
        <v>4.8</v>
      </c>
      <c r="BF4557" s="23">
        <v>6.0041242646003958</v>
      </c>
      <c r="BG4557" s="14">
        <v>1.1079125257591624</v>
      </c>
      <c r="BH4557" s="22">
        <v>1244</v>
      </c>
      <c r="BI4557" s="23">
        <v>28.602245000000018</v>
      </c>
      <c r="BJ4557" s="23">
        <v>43.751288352457209</v>
      </c>
      <c r="BK4557" s="14">
        <v>8.0732173831872505</v>
      </c>
      <c r="BL4557" t="s">
        <v>755</v>
      </c>
    </row>
    <row r="4558" spans="1:64">
      <c r="A4558" t="s">
        <v>5758</v>
      </c>
      <c r="B4558" t="s">
        <v>5756</v>
      </c>
      <c r="C4558" t="s">
        <v>755</v>
      </c>
      <c r="D4558" t="s">
        <v>942</v>
      </c>
      <c r="E4558">
        <v>2016</v>
      </c>
      <c r="F4558" s="23">
        <v>113.68</v>
      </c>
      <c r="G4558" s="23">
        <v>32.520000000000003</v>
      </c>
      <c r="H4558" s="22">
        <v>67812</v>
      </c>
      <c r="I4558" s="34">
        <v>571.64275020100183</v>
      </c>
      <c r="J4558" s="13">
        <v>2</v>
      </c>
      <c r="K4558" s="13">
        <v>3</v>
      </c>
      <c r="L4558" s="19">
        <v>2801</v>
      </c>
      <c r="M4558" s="35">
        <v>2.8010000000000002</v>
      </c>
      <c r="N4558" s="19">
        <v>16.752780999999999</v>
      </c>
      <c r="O4558" s="17">
        <v>2.9306382341260098</v>
      </c>
      <c r="P4558" s="13">
        <v>0</v>
      </c>
      <c r="Q4558" s="13">
        <v>0</v>
      </c>
      <c r="R4558" s="19">
        <v>0</v>
      </c>
      <c r="S4558" s="27">
        <v>0</v>
      </c>
      <c r="T4558" s="19">
        <v>0</v>
      </c>
      <c r="U4558" s="17">
        <v>0</v>
      </c>
      <c r="V4558" s="13">
        <v>0</v>
      </c>
      <c r="W4558" s="13">
        <v>0</v>
      </c>
      <c r="X4558" s="19">
        <v>0</v>
      </c>
      <c r="Y4558" s="27">
        <v>0</v>
      </c>
      <c r="Z4558" s="19">
        <v>0</v>
      </c>
      <c r="AA4558" s="14">
        <v>0</v>
      </c>
      <c r="AB4558" s="13">
        <v>0</v>
      </c>
      <c r="AC4558" s="22" t="s">
        <v>782</v>
      </c>
      <c r="AD4558" s="19">
        <v>0</v>
      </c>
      <c r="AE4558" s="23">
        <v>0</v>
      </c>
      <c r="AF4558" s="19">
        <v>0</v>
      </c>
      <c r="AG4558" s="14">
        <v>0</v>
      </c>
      <c r="AH4558" s="22" t="s">
        <v>782</v>
      </c>
      <c r="AI4558" s="23" t="s">
        <v>782</v>
      </c>
      <c r="AJ4558" s="23" t="s">
        <v>782</v>
      </c>
      <c r="AK4558" s="23" t="s">
        <v>782</v>
      </c>
      <c r="AL4558" s="14" t="s">
        <v>782</v>
      </c>
      <c r="AM4558" s="22" t="s">
        <v>782</v>
      </c>
      <c r="AN4558" s="23" t="s">
        <v>782</v>
      </c>
      <c r="AO4558" s="23" t="s">
        <v>782</v>
      </c>
      <c r="AP4558" s="23" t="s">
        <v>782</v>
      </c>
      <c r="AQ4558" s="14" t="s">
        <v>782</v>
      </c>
      <c r="AR4558" s="13">
        <v>1283</v>
      </c>
      <c r="AS4558" s="19">
        <v>21393.238000000016</v>
      </c>
      <c r="AT4558" s="23">
        <v>21.393238000000014</v>
      </c>
      <c r="AU4558" s="19">
        <v>18.997195343999969</v>
      </c>
      <c r="AV4558" s="14">
        <v>3.323263583299211</v>
      </c>
      <c r="AW4558" s="13">
        <v>1</v>
      </c>
      <c r="AX4558" s="22" t="s">
        <v>782</v>
      </c>
      <c r="AY4558" s="19">
        <v>25</v>
      </c>
      <c r="AZ4558" s="23">
        <v>2.5000000000000001E-2</v>
      </c>
      <c r="BA4558" s="19">
        <v>5.1227000000000002E-2</v>
      </c>
      <c r="BB4558" s="14">
        <v>8.9613661647921696E-3</v>
      </c>
      <c r="BC4558" s="13">
        <v>7</v>
      </c>
      <c r="BD4558" s="19">
        <v>4800</v>
      </c>
      <c r="BE4558" s="44">
        <v>4.8</v>
      </c>
      <c r="BF4558" s="19">
        <v>6.0041242646003958</v>
      </c>
      <c r="BG4558" s="14">
        <v>1.0503280698459339</v>
      </c>
      <c r="BH4558" s="22">
        <v>1293</v>
      </c>
      <c r="BI4558" s="23">
        <v>29.019238000000016</v>
      </c>
      <c r="BJ4558" s="23">
        <v>41.805327608600365</v>
      </c>
      <c r="BK4558" s="14">
        <v>7.3131912534359476</v>
      </c>
      <c r="BL4558" t="s">
        <v>755</v>
      </c>
    </row>
    <row r="4559" spans="1:64">
      <c r="A4559" t="s">
        <v>5759</v>
      </c>
      <c r="B4559" t="s">
        <v>5756</v>
      </c>
      <c r="C4559" t="s">
        <v>755</v>
      </c>
      <c r="D4559" t="s">
        <v>942</v>
      </c>
      <c r="E4559">
        <v>2017</v>
      </c>
      <c r="F4559" s="23">
        <v>113.68</v>
      </c>
      <c r="G4559" s="23">
        <v>32.299999999999997</v>
      </c>
      <c r="H4559" s="22">
        <v>67936</v>
      </c>
      <c r="I4559" s="34">
        <v>533.63799087255609</v>
      </c>
      <c r="J4559" s="13">
        <v>2</v>
      </c>
      <c r="K4559" s="13">
        <v>2</v>
      </c>
      <c r="L4559" s="19">
        <v>3331</v>
      </c>
      <c r="M4559" s="19">
        <v>3.3310000000000004</v>
      </c>
      <c r="N4559" s="19">
        <v>19.922711</v>
      </c>
      <c r="O4559" s="17">
        <v>3.7333756855324718</v>
      </c>
      <c r="P4559" s="13">
        <v>0</v>
      </c>
      <c r="Q4559" s="13">
        <v>0</v>
      </c>
      <c r="R4559" s="19">
        <v>0</v>
      </c>
      <c r="S4559" s="19">
        <v>0</v>
      </c>
      <c r="T4559" s="19">
        <v>0</v>
      </c>
      <c r="U4559" s="17">
        <v>0</v>
      </c>
      <c r="V4559" s="13">
        <v>0</v>
      </c>
      <c r="W4559" s="13">
        <v>0</v>
      </c>
      <c r="X4559" s="19">
        <v>0</v>
      </c>
      <c r="Y4559" s="19">
        <v>0</v>
      </c>
      <c r="Z4559" s="19">
        <v>0</v>
      </c>
      <c r="AA4559" s="14">
        <v>0</v>
      </c>
      <c r="AB4559" s="13">
        <v>1</v>
      </c>
      <c r="AC4559" s="22" t="s">
        <v>782</v>
      </c>
      <c r="AD4559" s="19">
        <v>360</v>
      </c>
      <c r="AE4559" s="19">
        <v>0.36</v>
      </c>
      <c r="AF4559" s="19">
        <v>5.0327999999999999E-7</v>
      </c>
      <c r="AG4559" s="14">
        <v>9.4311126383090248E-8</v>
      </c>
      <c r="AH4559" s="22" t="s">
        <v>782</v>
      </c>
      <c r="AI4559" s="23" t="s">
        <v>782</v>
      </c>
      <c r="AJ4559" s="23" t="s">
        <v>782</v>
      </c>
      <c r="AK4559" s="23" t="s">
        <v>782</v>
      </c>
      <c r="AL4559" s="14" t="s">
        <v>782</v>
      </c>
      <c r="AM4559" s="22" t="s">
        <v>782</v>
      </c>
      <c r="AN4559" s="23" t="s">
        <v>782</v>
      </c>
      <c r="AO4559" s="23" t="s">
        <v>782</v>
      </c>
      <c r="AP4559" s="23" t="s">
        <v>782</v>
      </c>
      <c r="AQ4559" s="14" t="s">
        <v>782</v>
      </c>
      <c r="AR4559" s="13">
        <v>1313</v>
      </c>
      <c r="AS4559" s="19">
        <v>21767.988000000027</v>
      </c>
      <c r="AT4559" s="19">
        <v>21.767987999999992</v>
      </c>
      <c r="AU4559" s="19">
        <v>19.329973343999971</v>
      </c>
      <c r="AV4559" s="14">
        <v>3.6223008246458175</v>
      </c>
      <c r="AW4559" s="13">
        <v>1</v>
      </c>
      <c r="AX4559" s="22" t="s">
        <v>782</v>
      </c>
      <c r="AY4559" s="19">
        <v>25</v>
      </c>
      <c r="AZ4559" s="19">
        <v>2.5000000000000001E-2</v>
      </c>
      <c r="BA4559" s="19">
        <v>4.02E-2</v>
      </c>
      <c r="BB4559" s="14">
        <v>7.5331967902563749E-3</v>
      </c>
      <c r="BC4559" s="13">
        <v>7</v>
      </c>
      <c r="BD4559" s="19">
        <v>4800</v>
      </c>
      <c r="BE4559" s="19">
        <v>4.8</v>
      </c>
      <c r="BF4559" s="19">
        <v>6.0041242646003958</v>
      </c>
      <c r="BG4559" s="14">
        <v>1.125130588019605</v>
      </c>
      <c r="BH4559" s="22">
        <v>1324</v>
      </c>
      <c r="BI4559" s="23">
        <v>30.28398799999999</v>
      </c>
      <c r="BJ4559" s="23">
        <v>45.297009111880364</v>
      </c>
      <c r="BK4559" s="14">
        <v>8.4883403892992764</v>
      </c>
      <c r="BL4559" t="s">
        <v>755</v>
      </c>
    </row>
    <row r="4560" spans="1:64">
      <c r="A4560" t="s">
        <v>5760</v>
      </c>
      <c r="B4560" t="s">
        <v>5756</v>
      </c>
      <c r="C4560" t="s">
        <v>755</v>
      </c>
      <c r="D4560" t="s">
        <v>942</v>
      </c>
      <c r="E4560">
        <v>2018</v>
      </c>
      <c r="F4560" s="23">
        <v>113.68</v>
      </c>
      <c r="G4560" s="23">
        <v>32.06</v>
      </c>
      <c r="H4560" s="22">
        <v>67901</v>
      </c>
      <c r="I4560" s="34">
        <v>533.67591823509144</v>
      </c>
      <c r="J4560" s="13">
        <v>2</v>
      </c>
      <c r="K4560" s="13">
        <v>2</v>
      </c>
      <c r="L4560" s="19">
        <v>3331</v>
      </c>
      <c r="M4560" s="19">
        <v>3.3310000000000004</v>
      </c>
      <c r="N4560" s="19">
        <v>19.922711</v>
      </c>
      <c r="O4560" s="17">
        <v>3.7331103614129684</v>
      </c>
      <c r="P4560" s="13">
        <v>0</v>
      </c>
      <c r="Q4560" s="13">
        <v>0</v>
      </c>
      <c r="R4560" s="19">
        <v>0</v>
      </c>
      <c r="S4560" s="19">
        <v>0</v>
      </c>
      <c r="T4560" s="19">
        <v>0</v>
      </c>
      <c r="U4560" s="17">
        <v>0</v>
      </c>
      <c r="V4560" s="13">
        <v>0</v>
      </c>
      <c r="W4560" s="13">
        <v>0</v>
      </c>
      <c r="X4560" s="19">
        <v>0</v>
      </c>
      <c r="Y4560" s="19">
        <v>0</v>
      </c>
      <c r="Z4560" s="19">
        <v>0</v>
      </c>
      <c r="AA4560" s="14">
        <v>0</v>
      </c>
      <c r="AB4560" s="13">
        <v>1</v>
      </c>
      <c r="AC4560" s="22" t="s">
        <v>782</v>
      </c>
      <c r="AD4560" s="19">
        <v>360</v>
      </c>
      <c r="AE4560" s="19">
        <v>0.36</v>
      </c>
      <c r="AF4560" s="19">
        <v>2.5955013</v>
      </c>
      <c r="AG4560" s="14">
        <v>0.4863440922317665</v>
      </c>
      <c r="AH4560" s="22" t="s">
        <v>782</v>
      </c>
      <c r="AI4560" s="23" t="s">
        <v>782</v>
      </c>
      <c r="AJ4560" s="23" t="s">
        <v>782</v>
      </c>
      <c r="AK4560" s="23" t="s">
        <v>782</v>
      </c>
      <c r="AL4560" s="14" t="s">
        <v>782</v>
      </c>
      <c r="AM4560" s="22" t="s">
        <v>782</v>
      </c>
      <c r="AN4560" s="23" t="s">
        <v>782</v>
      </c>
      <c r="AO4560" s="23" t="s">
        <v>782</v>
      </c>
      <c r="AP4560" s="23" t="s">
        <v>782</v>
      </c>
      <c r="AQ4560" s="14" t="s">
        <v>782</v>
      </c>
      <c r="AR4560" s="13">
        <v>1369</v>
      </c>
      <c r="AS4560" s="19">
        <v>22589.713000000036</v>
      </c>
      <c r="AT4560" s="19">
        <v>22.589712999999985</v>
      </c>
      <c r="AU4560" s="19">
        <v>20.059665143999972</v>
      </c>
      <c r="AV4560" s="14">
        <v>3.7587727792437917</v>
      </c>
      <c r="AW4560" s="13">
        <v>1</v>
      </c>
      <c r="AX4560" s="22" t="s">
        <v>782</v>
      </c>
      <c r="AY4560" s="19">
        <v>25</v>
      </c>
      <c r="AZ4560" s="19">
        <v>2.5000000000000001E-2</v>
      </c>
      <c r="BA4560" s="19">
        <v>5.1227000000000002E-2</v>
      </c>
      <c r="BB4560" s="14">
        <v>9.5988966804819963E-3</v>
      </c>
      <c r="BC4560" s="13">
        <v>7</v>
      </c>
      <c r="BD4560" s="19">
        <v>4800</v>
      </c>
      <c r="BE4560" s="19">
        <v>4.8</v>
      </c>
      <c r="BF4560" s="19">
        <v>5.517830005291259</v>
      </c>
      <c r="BG4560" s="14">
        <v>1.0339289851299944</v>
      </c>
      <c r="BH4560" s="22">
        <v>1380</v>
      </c>
      <c r="BI4560" s="23">
        <v>31.105712999999984</v>
      </c>
      <c r="BJ4560" s="23">
        <v>48.14693444929123</v>
      </c>
      <c r="BK4560" s="14">
        <v>9.0217551146990029</v>
      </c>
      <c r="BL4560" t="s">
        <v>755</v>
      </c>
    </row>
    <row r="4561" spans="1:64">
      <c r="A4561" t="s">
        <v>5761</v>
      </c>
      <c r="B4561" t="s">
        <v>5756</v>
      </c>
      <c r="C4561" t="s">
        <v>755</v>
      </c>
      <c r="D4561" t="s">
        <v>942</v>
      </c>
      <c r="E4561">
        <v>2019</v>
      </c>
      <c r="F4561" s="23">
        <v>113.68</v>
      </c>
      <c r="G4561" s="23">
        <v>32.06</v>
      </c>
      <c r="H4561" s="22">
        <v>67952</v>
      </c>
      <c r="I4561" s="34">
        <v>544.49081733648859</v>
      </c>
      <c r="J4561" s="22">
        <v>3</v>
      </c>
      <c r="K4561" s="22">
        <v>5</v>
      </c>
      <c r="L4561" s="23">
        <v>2308</v>
      </c>
      <c r="M4561" s="23">
        <v>2.3080000000000003</v>
      </c>
      <c r="N4561" s="23">
        <v>13.804148</v>
      </c>
      <c r="O4561" s="14">
        <v>2.5352398168120449</v>
      </c>
      <c r="P4561" s="22">
        <v>0</v>
      </c>
      <c r="Q4561" s="22">
        <v>0</v>
      </c>
      <c r="R4561" s="23">
        <v>0</v>
      </c>
      <c r="S4561" s="23">
        <v>0</v>
      </c>
      <c r="T4561" s="23">
        <v>0</v>
      </c>
      <c r="U4561" s="14">
        <v>0</v>
      </c>
      <c r="V4561" s="22">
        <v>0</v>
      </c>
      <c r="W4561" s="22">
        <v>0</v>
      </c>
      <c r="X4561" s="23">
        <v>0</v>
      </c>
      <c r="Y4561" s="23">
        <v>0</v>
      </c>
      <c r="Z4561" s="23">
        <v>0</v>
      </c>
      <c r="AA4561" s="14">
        <v>0</v>
      </c>
      <c r="AB4561" s="22">
        <v>1</v>
      </c>
      <c r="AC4561" s="22">
        <v>1</v>
      </c>
      <c r="AD4561" s="23">
        <v>360</v>
      </c>
      <c r="AE4561" s="23">
        <v>0.36</v>
      </c>
      <c r="AF4561" s="23">
        <v>2.5723739999999999</v>
      </c>
      <c r="AG4561" s="14">
        <v>0.47243661749584748</v>
      </c>
      <c r="AH4561" s="22">
        <v>2</v>
      </c>
      <c r="AI4561" s="23">
        <v>102.41</v>
      </c>
      <c r="AJ4561" s="23">
        <v>0.10241</v>
      </c>
      <c r="AK4561" s="23">
        <v>9.0940080000000006E-2</v>
      </c>
      <c r="AL4561" s="14">
        <v>1.6701857424309907E-2</v>
      </c>
      <c r="AM4561" s="22">
        <v>1433</v>
      </c>
      <c r="AN4561" s="23">
        <v>23742.323000000022</v>
      </c>
      <c r="AO4561" s="23">
        <v>23.742322999999981</v>
      </c>
      <c r="AP4561" s="23">
        <v>21.083182823999977</v>
      </c>
      <c r="AQ4561" s="14">
        <v>3.8720915307871633</v>
      </c>
      <c r="AR4561" s="22">
        <v>1435</v>
      </c>
      <c r="AS4561" s="23">
        <v>23844.733000000022</v>
      </c>
      <c r="AT4561" s="23">
        <v>23.84473299999998</v>
      </c>
      <c r="AU4561" s="23">
        <v>21.174122903999976</v>
      </c>
      <c r="AV4561" s="14">
        <v>3.8887933882114729</v>
      </c>
      <c r="AW4561" s="22">
        <v>1</v>
      </c>
      <c r="AX4561" s="22" t="s">
        <v>782</v>
      </c>
      <c r="AY4561" s="23">
        <v>25</v>
      </c>
      <c r="AZ4561" s="23">
        <v>2.5000000000000001E-2</v>
      </c>
      <c r="BA4561" s="23">
        <v>5.1227000000000002E-2</v>
      </c>
      <c r="BB4561" s="14">
        <v>9.4082394723550219E-3</v>
      </c>
      <c r="BC4561" s="22">
        <v>7</v>
      </c>
      <c r="BD4561" s="23">
        <v>4800</v>
      </c>
      <c r="BE4561" s="23">
        <v>4.8</v>
      </c>
      <c r="BF4561" s="23">
        <v>5.5178295812964082</v>
      </c>
      <c r="BG4561" s="14">
        <v>1.0133925872778231</v>
      </c>
      <c r="BH4561" s="22">
        <v>1447</v>
      </c>
      <c r="BI4561" s="23">
        <v>31.337732999999979</v>
      </c>
      <c r="BJ4561" s="23">
        <v>43.119701485296382</v>
      </c>
      <c r="BK4561" s="14">
        <v>7.9192706492695439</v>
      </c>
      <c r="BL4561" t="s">
        <v>755</v>
      </c>
    </row>
    <row r="4562" spans="1:64">
      <c r="A4562" t="s">
        <v>5762</v>
      </c>
      <c r="B4562" t="s">
        <v>5756</v>
      </c>
      <c r="C4562" t="s">
        <v>755</v>
      </c>
      <c r="D4562" t="s">
        <v>942</v>
      </c>
      <c r="E4562">
        <v>2020</v>
      </c>
      <c r="F4562" s="23">
        <v>113.68</v>
      </c>
      <c r="G4562" s="23">
        <v>32.200000000000003</v>
      </c>
      <c r="H4562" s="22">
        <v>67793</v>
      </c>
      <c r="I4562" s="34">
        <v>547.16634321224444</v>
      </c>
      <c r="J4562" s="22">
        <v>3</v>
      </c>
      <c r="K4562" s="22">
        <v>7</v>
      </c>
      <c r="L4562" s="23">
        <v>3406</v>
      </c>
      <c r="M4562" s="23">
        <v>3.4060000000000006</v>
      </c>
      <c r="N4562" s="23">
        <v>20.371286000000001</v>
      </c>
      <c r="O4562" s="14">
        <v>3.7230517287314275</v>
      </c>
      <c r="P4562" s="22">
        <v>0</v>
      </c>
      <c r="Q4562" s="22">
        <v>0</v>
      </c>
      <c r="R4562" s="23">
        <v>0</v>
      </c>
      <c r="S4562" s="23">
        <v>0</v>
      </c>
      <c r="T4562" s="23">
        <v>0</v>
      </c>
      <c r="U4562" s="14">
        <v>0</v>
      </c>
      <c r="V4562" s="22">
        <v>0</v>
      </c>
      <c r="W4562" s="22">
        <v>0</v>
      </c>
      <c r="X4562" s="23">
        <v>0</v>
      </c>
      <c r="Y4562" s="23">
        <v>0</v>
      </c>
      <c r="Z4562" s="23">
        <v>0</v>
      </c>
      <c r="AA4562" s="14">
        <v>0</v>
      </c>
      <c r="AB4562" s="22">
        <v>1</v>
      </c>
      <c r="AC4562" s="22">
        <v>1</v>
      </c>
      <c r="AD4562" s="23">
        <v>360</v>
      </c>
      <c r="AE4562" s="23">
        <v>0.36</v>
      </c>
      <c r="AF4562" s="23">
        <v>2.511012</v>
      </c>
      <c r="AG4562" s="14">
        <v>0.4589119983620748</v>
      </c>
      <c r="AH4562" s="22">
        <v>4</v>
      </c>
      <c r="AI4562" s="23">
        <v>103.34</v>
      </c>
      <c r="AJ4562" s="23">
        <v>0.10334</v>
      </c>
      <c r="AK4562" s="23">
        <v>9.1765920000000015E-2</v>
      </c>
      <c r="AL4562" s="14">
        <v>1.6771119265353688E-2</v>
      </c>
      <c r="AM4562" s="22">
        <v>1563</v>
      </c>
      <c r="AN4562" s="23">
        <v>25342.607999999982</v>
      </c>
      <c r="AO4562" s="23">
        <v>25.342607999999966</v>
      </c>
      <c r="AP4562" s="23">
        <v>22.504235903999987</v>
      </c>
      <c r="AQ4562" s="14">
        <v>4.1128691819538048</v>
      </c>
      <c r="AR4562" s="22">
        <v>1567</v>
      </c>
      <c r="AS4562" s="23">
        <v>25445.947999999982</v>
      </c>
      <c r="AT4562" s="23">
        <v>25.445947999999966</v>
      </c>
      <c r="AU4562" s="23">
        <v>22.596001823999988</v>
      </c>
      <c r="AV4562" s="14">
        <v>4.1296403012191591</v>
      </c>
      <c r="AW4562" s="22">
        <v>1</v>
      </c>
      <c r="AX4562" s="22">
        <v>1</v>
      </c>
      <c r="AY4562" s="23">
        <v>25</v>
      </c>
      <c r="AZ4562" s="23">
        <v>2.5000000000000001E-2</v>
      </c>
      <c r="BA4562" s="23">
        <v>5.1227000000000002E-2</v>
      </c>
      <c r="BB4562" s="14">
        <v>9.3622352024179921E-3</v>
      </c>
      <c r="BC4562" s="22">
        <v>7</v>
      </c>
      <c r="BD4562" s="23">
        <v>4800</v>
      </c>
      <c r="BE4562" s="23">
        <v>4.8</v>
      </c>
      <c r="BF4562" s="23">
        <v>5.5233088112478255</v>
      </c>
      <c r="BG4562" s="14">
        <v>1.00943869807894</v>
      </c>
      <c r="BH4562" s="22">
        <v>1579</v>
      </c>
      <c r="BI4562" s="23">
        <v>34.036947999999967</v>
      </c>
      <c r="BJ4562" s="23">
        <v>51.052835635247817</v>
      </c>
      <c r="BK4562" s="14">
        <v>9.3304049615940183</v>
      </c>
      <c r="BL4562" t="s">
        <v>755</v>
      </c>
    </row>
    <row r="4563" spans="1:64">
      <c r="A4563" t="s">
        <v>5763</v>
      </c>
      <c r="B4563" t="s">
        <v>5756</v>
      </c>
      <c r="C4563" t="s">
        <v>755</v>
      </c>
      <c r="D4563" t="s">
        <v>942</v>
      </c>
      <c r="E4563">
        <v>2021</v>
      </c>
      <c r="F4563" s="23">
        <v>113.68</v>
      </c>
      <c r="G4563" s="23">
        <v>32.28</v>
      </c>
      <c r="H4563" s="22">
        <v>68007</v>
      </c>
      <c r="I4563" s="34">
        <v>508.29</v>
      </c>
      <c r="J4563" s="22">
        <v>3</v>
      </c>
      <c r="K4563" s="22">
        <v>7</v>
      </c>
      <c r="L4563" s="23">
        <v>3406</v>
      </c>
      <c r="M4563" s="23">
        <v>3.4060000000000001</v>
      </c>
      <c r="N4563" s="23">
        <v>20.371286000000001</v>
      </c>
      <c r="O4563" s="14">
        <v>4.01</v>
      </c>
      <c r="P4563" s="22">
        <v>0</v>
      </c>
      <c r="Q4563" s="22">
        <v>0</v>
      </c>
      <c r="R4563" s="23">
        <v>0</v>
      </c>
      <c r="S4563" s="23">
        <v>0</v>
      </c>
      <c r="T4563" s="23">
        <v>0</v>
      </c>
      <c r="U4563" s="14">
        <v>0</v>
      </c>
      <c r="V4563" s="22">
        <v>0</v>
      </c>
      <c r="W4563" s="22">
        <v>0</v>
      </c>
      <c r="X4563" s="23">
        <v>0</v>
      </c>
      <c r="Y4563" s="23">
        <v>0</v>
      </c>
      <c r="Z4563" s="23">
        <v>0</v>
      </c>
      <c r="AA4563" s="14">
        <v>0</v>
      </c>
      <c r="AB4563" s="22">
        <v>1</v>
      </c>
      <c r="AC4563" s="22">
        <v>1</v>
      </c>
      <c r="AD4563" s="23">
        <v>360</v>
      </c>
      <c r="AE4563" s="23">
        <v>0.36</v>
      </c>
      <c r="AF4563" s="23">
        <v>2.4720317999999999</v>
      </c>
      <c r="AG4563" s="14">
        <v>0.49</v>
      </c>
      <c r="AH4563" s="22">
        <v>4</v>
      </c>
      <c r="AI4563" s="23">
        <v>103.34</v>
      </c>
      <c r="AJ4563" s="23">
        <v>0.10334</v>
      </c>
      <c r="AK4563" s="23">
        <v>9.2470999999999998E-2</v>
      </c>
      <c r="AL4563" s="14">
        <v>0.02</v>
      </c>
      <c r="AM4563" s="22">
        <v>1783</v>
      </c>
      <c r="AN4563" s="23">
        <v>29252.838</v>
      </c>
      <c r="AO4563" s="23">
        <v>29.252838000000001</v>
      </c>
      <c r="AP4563" s="23">
        <v>26.176109700000001</v>
      </c>
      <c r="AQ4563" s="14">
        <v>5.15</v>
      </c>
      <c r="AR4563" s="22">
        <v>1787</v>
      </c>
      <c r="AS4563" s="23">
        <v>29356.178</v>
      </c>
      <c r="AT4563" s="23">
        <v>29.356178</v>
      </c>
      <c r="AU4563" s="23">
        <v>26.268580700000001</v>
      </c>
      <c r="AV4563" s="14">
        <v>5.17</v>
      </c>
      <c r="AW4563" s="22">
        <v>1</v>
      </c>
      <c r="AX4563" s="22">
        <v>1</v>
      </c>
      <c r="AY4563" s="23">
        <v>24</v>
      </c>
      <c r="AZ4563" s="23">
        <v>2.4E-2</v>
      </c>
      <c r="BA4563" s="23">
        <v>5.1227000000000002E-2</v>
      </c>
      <c r="BB4563" s="14">
        <v>0.01</v>
      </c>
      <c r="BC4563" s="22">
        <v>7</v>
      </c>
      <c r="BD4563" s="23">
        <v>4800</v>
      </c>
      <c r="BE4563" s="23">
        <v>4.8</v>
      </c>
      <c r="BF4563" s="23">
        <v>4.8163252830000003</v>
      </c>
      <c r="BG4563" s="14">
        <v>0.95</v>
      </c>
      <c r="BH4563" s="22">
        <v>1799</v>
      </c>
      <c r="BI4563" s="23">
        <v>37.950000000000003</v>
      </c>
      <c r="BJ4563" s="23">
        <v>53.98</v>
      </c>
      <c r="BK4563" s="14">
        <v>10.62</v>
      </c>
      <c r="BL4563" t="s">
        <v>755</v>
      </c>
    </row>
    <row r="4564" spans="1:64">
      <c r="A4564" t="s">
        <v>5764</v>
      </c>
      <c r="B4564" t="s">
        <v>5756</v>
      </c>
      <c r="C4564" t="s">
        <v>755</v>
      </c>
      <c r="D4564" s="111" t="s">
        <v>942</v>
      </c>
      <c r="E4564" s="110">
        <v>2022</v>
      </c>
      <c r="F4564" s="23"/>
      <c r="G4564" s="23"/>
      <c r="H4564" s="22">
        <v>68890</v>
      </c>
      <c r="I4564" s="34">
        <v>499.28290460703812</v>
      </c>
      <c r="J4564" s="22">
        <v>3</v>
      </c>
      <c r="K4564" s="22">
        <v>7</v>
      </c>
      <c r="L4564" s="23">
        <v>3406</v>
      </c>
      <c r="M4564" s="23">
        <v>3.4060000000000006</v>
      </c>
      <c r="N4564" s="23">
        <v>20.156707999999998</v>
      </c>
      <c r="O4564" s="14">
        <v>4.0371316169666143</v>
      </c>
      <c r="P4564" s="22">
        <v>0</v>
      </c>
      <c r="Q4564" s="22">
        <v>0</v>
      </c>
      <c r="R4564" s="23">
        <v>0</v>
      </c>
      <c r="S4564" s="23">
        <v>0</v>
      </c>
      <c r="T4564" s="23">
        <v>0</v>
      </c>
      <c r="U4564" s="14">
        <v>0</v>
      </c>
      <c r="V4564" s="22">
        <v>0</v>
      </c>
      <c r="W4564" s="22">
        <v>0</v>
      </c>
      <c r="X4564" s="23">
        <v>0</v>
      </c>
      <c r="Y4564" s="23">
        <v>0</v>
      </c>
      <c r="Z4564" s="23">
        <v>0</v>
      </c>
      <c r="AA4564" s="14">
        <v>0</v>
      </c>
      <c r="AB4564" s="22">
        <v>1</v>
      </c>
      <c r="AC4564" s="22">
        <v>1</v>
      </c>
      <c r="AD4564" s="23">
        <v>360</v>
      </c>
      <c r="AE4564" s="23">
        <v>0.36</v>
      </c>
      <c r="AF4564" s="23">
        <v>2.4961356000000001</v>
      </c>
      <c r="AG4564" s="14">
        <v>0.49994413527228415</v>
      </c>
      <c r="AH4564" s="22">
        <v>18</v>
      </c>
      <c r="AI4564" s="23">
        <v>3333.8700000000003</v>
      </c>
      <c r="AJ4564" s="23">
        <v>3.3338699999999992</v>
      </c>
      <c r="AK4564" s="23">
        <v>3.4150961361294598</v>
      </c>
      <c r="AL4564" s="14">
        <v>0.68400021403042421</v>
      </c>
      <c r="AM4564" s="22">
        <v>2242</v>
      </c>
      <c r="AN4564" s="23">
        <v>35300.213000000047</v>
      </c>
      <c r="AO4564" s="23">
        <v>35.300212999999829</v>
      </c>
      <c r="AP4564" s="23">
        <v>36.160264503668998</v>
      </c>
      <c r="AQ4564" s="14">
        <v>7.2424399413653129</v>
      </c>
      <c r="AR4564" s="22">
        <v>2260</v>
      </c>
      <c r="AS4564" s="23">
        <v>38634.083000000101</v>
      </c>
      <c r="AT4564" s="23">
        <v>38.634082999999798</v>
      </c>
      <c r="AU4564" s="23">
        <v>39.575360639798461</v>
      </c>
      <c r="AV4564" s="14">
        <v>7.9264401553957367</v>
      </c>
      <c r="AW4564" s="22">
        <v>1</v>
      </c>
      <c r="AX4564" s="22">
        <v>1</v>
      </c>
      <c r="AY4564" s="23">
        <v>24</v>
      </c>
      <c r="AZ4564" s="23">
        <v>2.4E-2</v>
      </c>
      <c r="BA4564" s="23">
        <v>5.1227000000000002E-2</v>
      </c>
      <c r="BB4564" s="14">
        <v>1.0260114962341509E-2</v>
      </c>
      <c r="BC4564" s="22">
        <v>7</v>
      </c>
      <c r="BD4564" s="23">
        <v>4800</v>
      </c>
      <c r="BE4564" s="23">
        <v>4.8</v>
      </c>
      <c r="BF4564" s="23">
        <v>5.3797027821553831</v>
      </c>
      <c r="BG4564" s="14">
        <v>1.0774858767474709</v>
      </c>
      <c r="BH4564" s="22">
        <v>2272</v>
      </c>
      <c r="BI4564" s="23">
        <v>47.224082999999794</v>
      </c>
      <c r="BJ4564" s="23">
        <v>67.659134021953847</v>
      </c>
      <c r="BK4564" s="14">
        <v>13.551261899344446</v>
      </c>
      <c r="BL4564" t="s">
        <v>755</v>
      </c>
    </row>
    <row r="4565" spans="1:64">
      <c r="A4565" t="s">
        <v>5765</v>
      </c>
      <c r="B4565" t="s">
        <v>5756</v>
      </c>
      <c r="C4565" t="s">
        <v>755</v>
      </c>
      <c r="D4565" t="s">
        <v>942</v>
      </c>
      <c r="E4565">
        <v>2023</v>
      </c>
      <c r="F4565">
        <v>113.68</v>
      </c>
      <c r="G4565">
        <v>32.32</v>
      </c>
      <c r="H4565">
        <v>68602</v>
      </c>
      <c r="I4565">
        <v>499.28290460703812</v>
      </c>
      <c r="J4565">
        <v>3</v>
      </c>
      <c r="K4565">
        <v>7</v>
      </c>
      <c r="L4565">
        <v>3406</v>
      </c>
      <c r="M4565">
        <v>3.4060000000000001</v>
      </c>
      <c r="N4565">
        <v>20.156707999999998</v>
      </c>
      <c r="O4565">
        <v>4.0371316169666152</v>
      </c>
      <c r="P4565">
        <v>0</v>
      </c>
      <c r="Q4565">
        <v>0</v>
      </c>
      <c r="R4565">
        <v>0</v>
      </c>
      <c r="S4565">
        <v>0</v>
      </c>
      <c r="T4565">
        <v>0</v>
      </c>
      <c r="U4565">
        <v>0</v>
      </c>
      <c r="V4565">
        <v>0</v>
      </c>
      <c r="W4565">
        <v>0</v>
      </c>
      <c r="X4565">
        <v>0</v>
      </c>
      <c r="Y4565">
        <v>0</v>
      </c>
      <c r="Z4565">
        <v>0</v>
      </c>
      <c r="AA4565">
        <v>0</v>
      </c>
      <c r="AB4565">
        <v>1</v>
      </c>
      <c r="AC4565">
        <v>1</v>
      </c>
      <c r="AD4565">
        <v>360</v>
      </c>
      <c r="AE4565">
        <v>0.36</v>
      </c>
      <c r="AF4565">
        <v>2.3360126999999999</v>
      </c>
      <c r="AG4565">
        <v>0.46787355994865576</v>
      </c>
      <c r="AH4565">
        <v>18</v>
      </c>
      <c r="AI4565">
        <v>3333.8700000000003</v>
      </c>
      <c r="AJ4565">
        <v>3.3338699999999992</v>
      </c>
      <c r="AK4565">
        <v>3.1271279999999999</v>
      </c>
      <c r="AL4565">
        <v>0.67653399999999997</v>
      </c>
      <c r="AM4565">
        <v>2963</v>
      </c>
      <c r="AN4565">
        <v>47432.767999999996</v>
      </c>
      <c r="AO4565">
        <v>47.432768000000003</v>
      </c>
      <c r="AP4565">
        <v>44.491331000000002</v>
      </c>
      <c r="AQ4565">
        <v>8.9110463405545648</v>
      </c>
      <c r="AR4565">
        <v>3577</v>
      </c>
      <c r="AS4565">
        <v>51197.902999999897</v>
      </c>
      <c r="AT4565">
        <v>51.1979029999994</v>
      </c>
      <c r="AU4565">
        <v>48.022979504306399</v>
      </c>
      <c r="AV4565">
        <v>9.6183905079031309</v>
      </c>
      <c r="AW4565">
        <v>1</v>
      </c>
      <c r="AX4565">
        <v>1</v>
      </c>
      <c r="AY4565">
        <v>24</v>
      </c>
      <c r="AZ4565">
        <v>2.4E-2</v>
      </c>
      <c r="BA4565">
        <v>0</v>
      </c>
      <c r="BB4565">
        <v>0</v>
      </c>
      <c r="BC4565">
        <v>5</v>
      </c>
      <c r="BD4565">
        <v>13400</v>
      </c>
      <c r="BE4565">
        <v>13.4</v>
      </c>
      <c r="BF4565">
        <v>32.104408999999997</v>
      </c>
      <c r="BG4565">
        <v>6.4301037956162057</v>
      </c>
      <c r="BH4565">
        <v>3587</v>
      </c>
      <c r="BI4565">
        <v>68.387902999999412</v>
      </c>
      <c r="BJ4565">
        <v>102.62010920430639</v>
      </c>
      <c r="BK4565">
        <v>20.553499480434606</v>
      </c>
      <c r="BL4565" t="s">
        <v>755</v>
      </c>
    </row>
    <row r="4566" spans="1:64">
      <c r="A4566" t="s">
        <v>5766</v>
      </c>
      <c r="B4566" t="s">
        <v>5756</v>
      </c>
      <c r="C4566" t="s">
        <v>755</v>
      </c>
      <c r="D4566" t="s">
        <v>942</v>
      </c>
      <c r="E4566">
        <v>2024</v>
      </c>
      <c r="F4566">
        <v>113.68</v>
      </c>
      <c r="G4566">
        <v>32.36</v>
      </c>
      <c r="H4566">
        <v>68739</v>
      </c>
      <c r="I4566">
        <v>471.35006960253952</v>
      </c>
      <c r="J4566">
        <v>4</v>
      </c>
      <c r="K4566">
        <v>10</v>
      </c>
      <c r="L4566">
        <v>3781</v>
      </c>
      <c r="M4566">
        <v>3.7810000000000006</v>
      </c>
      <c r="N4566">
        <v>22.375957999999997</v>
      </c>
      <c r="O4566">
        <v>4.7472058334197902</v>
      </c>
      <c r="P4566">
        <v>0</v>
      </c>
      <c r="Q4566">
        <v>0</v>
      </c>
      <c r="R4566">
        <v>0</v>
      </c>
      <c r="S4566">
        <v>0</v>
      </c>
      <c r="T4566">
        <v>0</v>
      </c>
      <c r="U4566">
        <v>0</v>
      </c>
      <c r="V4566">
        <v>0</v>
      </c>
      <c r="W4566">
        <v>0</v>
      </c>
      <c r="X4566">
        <v>0</v>
      </c>
      <c r="Y4566">
        <v>0</v>
      </c>
      <c r="Z4566">
        <v>0</v>
      </c>
      <c r="AA4566">
        <v>0</v>
      </c>
      <c r="AB4566">
        <v>1</v>
      </c>
      <c r="AC4566">
        <v>1</v>
      </c>
      <c r="AD4566">
        <v>360</v>
      </c>
      <c r="AE4566">
        <v>0.36</v>
      </c>
      <c r="AF4566">
        <v>2.5697994</v>
      </c>
      <c r="AG4566">
        <v>0.5451997497670793</v>
      </c>
      <c r="AH4566">
        <v>21</v>
      </c>
      <c r="AI4566">
        <v>24570.930000000004</v>
      </c>
      <c r="AJ4566">
        <v>24.570930000000001</v>
      </c>
      <c r="AK4566">
        <v>22.161598225143749</v>
      </c>
      <c r="AL4566">
        <v>4.7017280052236456</v>
      </c>
      <c r="AM4566">
        <v>3664</v>
      </c>
      <c r="AN4566">
        <v>59017.081999999951</v>
      </c>
      <c r="AO4566">
        <v>59.017081999999974</v>
      </c>
      <c r="AP4566">
        <v>53.230091807854372</v>
      </c>
      <c r="AQ4566">
        <v>11.293112113622902</v>
      </c>
      <c r="AR4566">
        <v>4688</v>
      </c>
      <c r="AS4566">
        <v>84396.527000000118</v>
      </c>
      <c r="AT4566">
        <v>84.396526999999168</v>
      </c>
      <c r="AU4566">
        <v>76.120925132728416</v>
      </c>
      <c r="AV4566">
        <v>16.14955211461335</v>
      </c>
      <c r="AW4566">
        <v>1</v>
      </c>
      <c r="AX4566">
        <v>1</v>
      </c>
      <c r="AY4566">
        <v>24</v>
      </c>
      <c r="AZ4566">
        <v>2.4E-2</v>
      </c>
      <c r="BA4566">
        <v>0</v>
      </c>
      <c r="BB4566">
        <v>0</v>
      </c>
      <c r="BC4566">
        <v>5</v>
      </c>
      <c r="BD4566">
        <v>13400</v>
      </c>
      <c r="BE4566">
        <v>13.400000000000002</v>
      </c>
      <c r="BF4566">
        <v>26.500498764944311</v>
      </c>
      <c r="BG4566">
        <v>5.6222541321125821</v>
      </c>
      <c r="BH4566">
        <v>4699</v>
      </c>
      <c r="BI4566">
        <v>101.96152699999918</v>
      </c>
      <c r="BJ4566">
        <v>127.56718129767272</v>
      </c>
      <c r="BK4566">
        <v>27.0642118299128</v>
      </c>
      <c r="BL4566" t="s">
        <v>755</v>
      </c>
    </row>
    <row r="4567" spans="1:64">
      <c r="A4567" t="s">
        <v>5767</v>
      </c>
      <c r="B4567" t="s">
        <v>5768</v>
      </c>
      <c r="C4567" t="s">
        <v>756</v>
      </c>
      <c r="D4567" t="s">
        <v>942</v>
      </c>
      <c r="E4567">
        <v>2012</v>
      </c>
      <c r="F4567" s="23">
        <v>123.51</v>
      </c>
      <c r="G4567" s="23">
        <v>12.7</v>
      </c>
      <c r="H4567" s="22">
        <v>10916</v>
      </c>
      <c r="I4567" s="34">
        <v>91.160132000000004</v>
      </c>
      <c r="J4567" s="22">
        <v>4</v>
      </c>
      <c r="K4567" s="22" t="s">
        <v>782</v>
      </c>
      <c r="L4567" s="23">
        <v>579</v>
      </c>
      <c r="M4567" s="23">
        <v>0.57899999999999996</v>
      </c>
      <c r="N4567" s="23">
        <v>4.0932930000000001</v>
      </c>
      <c r="O4567" s="14">
        <v>4.4902227653641402</v>
      </c>
      <c r="P4567" s="22">
        <v>0</v>
      </c>
      <c r="Q4567" s="22" t="s">
        <v>782</v>
      </c>
      <c r="R4567" s="23">
        <v>0</v>
      </c>
      <c r="S4567" s="23">
        <v>0</v>
      </c>
      <c r="T4567" s="23">
        <v>0</v>
      </c>
      <c r="U4567" s="14">
        <v>0</v>
      </c>
      <c r="V4567" s="22">
        <v>0</v>
      </c>
      <c r="W4567" s="22" t="s">
        <v>782</v>
      </c>
      <c r="X4567" s="23">
        <v>0</v>
      </c>
      <c r="Y4567" s="23">
        <v>0</v>
      </c>
      <c r="Z4567" s="23">
        <v>0</v>
      </c>
      <c r="AA4567" s="14">
        <v>0</v>
      </c>
      <c r="AB4567" s="22">
        <v>0</v>
      </c>
      <c r="AC4567" s="22" t="s">
        <v>782</v>
      </c>
      <c r="AD4567" s="23">
        <v>0</v>
      </c>
      <c r="AE4567" s="23">
        <v>0</v>
      </c>
      <c r="AF4567" s="23">
        <v>0</v>
      </c>
      <c r="AG4567" s="14">
        <v>0</v>
      </c>
      <c r="AH4567" s="22" t="s">
        <v>782</v>
      </c>
      <c r="AI4567" s="23" t="s">
        <v>782</v>
      </c>
      <c r="AJ4567" s="23" t="s">
        <v>782</v>
      </c>
      <c r="AK4567" s="23" t="s">
        <v>782</v>
      </c>
      <c r="AL4567" s="14" t="s">
        <v>782</v>
      </c>
      <c r="AM4567" s="22" t="s">
        <v>782</v>
      </c>
      <c r="AN4567" s="23" t="s">
        <v>782</v>
      </c>
      <c r="AO4567" s="23" t="s">
        <v>782</v>
      </c>
      <c r="AP4567" s="23" t="s">
        <v>782</v>
      </c>
      <c r="AQ4567" s="14" t="s">
        <v>782</v>
      </c>
      <c r="AR4567" s="22">
        <v>448</v>
      </c>
      <c r="AS4567" s="23">
        <v>10224.236000000003</v>
      </c>
      <c r="AT4567" s="23">
        <v>10.224236000000003</v>
      </c>
      <c r="AU4567" s="23">
        <v>7.7596030000000003</v>
      </c>
      <c r="AV4567" s="14">
        <v>8.5120576613469581</v>
      </c>
      <c r="AW4567" s="22">
        <v>4</v>
      </c>
      <c r="AX4567" s="22" t="s">
        <v>782</v>
      </c>
      <c r="AY4567" s="23">
        <v>7040</v>
      </c>
      <c r="AZ4567" s="23">
        <v>7.04</v>
      </c>
      <c r="BA4567" s="23">
        <v>10.433956</v>
      </c>
      <c r="BB4567" s="14">
        <v>11.445744725336731</v>
      </c>
      <c r="BC4567" s="22">
        <v>30</v>
      </c>
      <c r="BD4567" s="23">
        <v>32375</v>
      </c>
      <c r="BE4567" s="23">
        <v>32.375</v>
      </c>
      <c r="BF4567" s="23">
        <v>51.702874999999999</v>
      </c>
      <c r="BG4567" s="14">
        <v>56.716542490307056</v>
      </c>
      <c r="BH4567" s="22">
        <v>486</v>
      </c>
      <c r="BI4567" s="23">
        <v>50.218236000000005</v>
      </c>
      <c r="BJ4567" s="23">
        <v>73.989727000000002</v>
      </c>
      <c r="BK4567" s="14">
        <v>81.164567642354882</v>
      </c>
      <c r="BL4567" t="s">
        <v>756</v>
      </c>
    </row>
    <row r="4568" spans="1:64">
      <c r="A4568" t="s">
        <v>5769</v>
      </c>
      <c r="B4568" t="s">
        <v>5768</v>
      </c>
      <c r="C4568" t="s">
        <v>756</v>
      </c>
      <c r="D4568" t="s">
        <v>942</v>
      </c>
      <c r="E4568">
        <v>2015</v>
      </c>
      <c r="F4568" s="23">
        <v>123.51</v>
      </c>
      <c r="G4568" s="23">
        <v>12.76</v>
      </c>
      <c r="H4568" s="22">
        <v>11608</v>
      </c>
      <c r="I4568" s="34">
        <v>88.868969885528472</v>
      </c>
      <c r="J4568" s="13">
        <v>3</v>
      </c>
      <c r="K4568" s="13">
        <v>4</v>
      </c>
      <c r="L4568" s="19">
        <v>770</v>
      </c>
      <c r="M4568" s="35">
        <v>0.77</v>
      </c>
      <c r="N4568" s="19">
        <v>4.6056433360242428</v>
      </c>
      <c r="O4568" s="17">
        <v>5.1825100954323435</v>
      </c>
      <c r="P4568" s="36">
        <v>0</v>
      </c>
      <c r="Q4568" s="37">
        <v>0</v>
      </c>
      <c r="R4568" s="38">
        <v>0</v>
      </c>
      <c r="S4568" s="27">
        <v>0</v>
      </c>
      <c r="T4568" s="23">
        <v>0</v>
      </c>
      <c r="U4568" s="17">
        <v>0</v>
      </c>
      <c r="V4568" s="22">
        <v>0</v>
      </c>
      <c r="W4568" s="22">
        <v>0</v>
      </c>
      <c r="X4568" s="23">
        <v>0</v>
      </c>
      <c r="Y4568" s="27">
        <v>0</v>
      </c>
      <c r="Z4568" s="27">
        <v>0</v>
      </c>
      <c r="AA4568" s="14">
        <v>0</v>
      </c>
      <c r="AB4568" s="39">
        <v>1</v>
      </c>
      <c r="AC4568" s="22" t="s">
        <v>782</v>
      </c>
      <c r="AD4568" s="23">
        <v>0</v>
      </c>
      <c r="AE4568" s="23">
        <v>0</v>
      </c>
      <c r="AF4568" s="23">
        <v>0</v>
      </c>
      <c r="AG4568" s="14">
        <v>0</v>
      </c>
      <c r="AH4568" s="22" t="s">
        <v>782</v>
      </c>
      <c r="AI4568" s="23" t="s">
        <v>782</v>
      </c>
      <c r="AJ4568" s="23" t="s">
        <v>782</v>
      </c>
      <c r="AK4568" s="23" t="s">
        <v>782</v>
      </c>
      <c r="AL4568" s="14" t="s">
        <v>782</v>
      </c>
      <c r="AM4568" s="22" t="s">
        <v>782</v>
      </c>
      <c r="AN4568" s="23" t="s">
        <v>782</v>
      </c>
      <c r="AO4568" s="23" t="s">
        <v>782</v>
      </c>
      <c r="AP4568" s="23" t="s">
        <v>782</v>
      </c>
      <c r="AQ4568" s="14" t="s">
        <v>782</v>
      </c>
      <c r="AR4568" s="40">
        <v>526</v>
      </c>
      <c r="AS4568" s="41">
        <v>10987.921000000013</v>
      </c>
      <c r="AT4568" s="23">
        <v>10.987921000000012</v>
      </c>
      <c r="AU4568" s="23">
        <v>9.7590623789203441</v>
      </c>
      <c r="AV4568" s="14">
        <v>10.981405986241235</v>
      </c>
      <c r="AW4568" s="22">
        <v>2</v>
      </c>
      <c r="AX4568" s="22" t="s">
        <v>782</v>
      </c>
      <c r="AY4568" s="23">
        <v>7700</v>
      </c>
      <c r="AZ4568" s="23">
        <v>7.7</v>
      </c>
      <c r="BA4568" s="23">
        <v>20.064229985650798</v>
      </c>
      <c r="BB4568" s="14">
        <v>22.577318057692576</v>
      </c>
      <c r="BC4568" s="42">
        <v>30</v>
      </c>
      <c r="BD4568" s="43">
        <v>32300</v>
      </c>
      <c r="BE4568" s="44">
        <v>32.299999999999997</v>
      </c>
      <c r="BF4568" s="23">
        <v>42.689294152162091</v>
      </c>
      <c r="BG4568" s="14">
        <v>48.03622029956</v>
      </c>
      <c r="BH4568" s="22">
        <v>562</v>
      </c>
      <c r="BI4568" s="23">
        <v>51.757921000000017</v>
      </c>
      <c r="BJ4568" s="23">
        <v>77.11822985275748</v>
      </c>
      <c r="BK4568" s="14">
        <v>86.777454438926156</v>
      </c>
      <c r="BL4568" t="s">
        <v>756</v>
      </c>
    </row>
    <row r="4569" spans="1:64">
      <c r="A4569" t="s">
        <v>5770</v>
      </c>
      <c r="B4569" t="s">
        <v>5768</v>
      </c>
      <c r="C4569" t="s">
        <v>756</v>
      </c>
      <c r="D4569" t="s">
        <v>942</v>
      </c>
      <c r="E4569">
        <v>2016</v>
      </c>
      <c r="F4569" s="23">
        <v>123.51</v>
      </c>
      <c r="G4569" s="23">
        <v>12.84</v>
      </c>
      <c r="H4569" s="22">
        <v>11603</v>
      </c>
      <c r="I4569" s="34">
        <v>98.696013034272283</v>
      </c>
      <c r="J4569" s="13">
        <v>3</v>
      </c>
      <c r="K4569" s="13">
        <v>4</v>
      </c>
      <c r="L4569" s="19">
        <v>770</v>
      </c>
      <c r="M4569" s="35">
        <v>0.77</v>
      </c>
      <c r="N4569" s="19">
        <v>4.6053700000000006</v>
      </c>
      <c r="O4569" s="17">
        <v>4.6662168596423257</v>
      </c>
      <c r="P4569" s="13">
        <v>0</v>
      </c>
      <c r="Q4569" s="13">
        <v>0</v>
      </c>
      <c r="R4569" s="19">
        <v>0</v>
      </c>
      <c r="S4569" s="27">
        <v>0</v>
      </c>
      <c r="T4569" s="19">
        <v>0</v>
      </c>
      <c r="U4569" s="17">
        <v>0</v>
      </c>
      <c r="V4569" s="13">
        <v>0</v>
      </c>
      <c r="W4569" s="13">
        <v>0</v>
      </c>
      <c r="X4569" s="19">
        <v>0</v>
      </c>
      <c r="Y4569" s="27">
        <v>0</v>
      </c>
      <c r="Z4569" s="19">
        <v>0</v>
      </c>
      <c r="AA4569" s="14">
        <v>0</v>
      </c>
      <c r="AB4569" s="13">
        <v>1</v>
      </c>
      <c r="AC4569" s="22" t="s">
        <v>782</v>
      </c>
      <c r="AD4569" s="19">
        <v>50</v>
      </c>
      <c r="AE4569" s="23">
        <v>0.05</v>
      </c>
      <c r="AF4569" s="19">
        <v>0.253218</v>
      </c>
      <c r="AG4569" s="14">
        <v>0.25656355532018282</v>
      </c>
      <c r="AH4569" s="22" t="s">
        <v>782</v>
      </c>
      <c r="AI4569" s="23" t="s">
        <v>782</v>
      </c>
      <c r="AJ4569" s="23" t="s">
        <v>782</v>
      </c>
      <c r="AK4569" s="23" t="s">
        <v>782</v>
      </c>
      <c r="AL4569" s="14" t="s">
        <v>782</v>
      </c>
      <c r="AM4569" s="22" t="s">
        <v>782</v>
      </c>
      <c r="AN4569" s="23" t="s">
        <v>782</v>
      </c>
      <c r="AO4569" s="23" t="s">
        <v>782</v>
      </c>
      <c r="AP4569" s="23" t="s">
        <v>782</v>
      </c>
      <c r="AQ4569" s="14" t="s">
        <v>782</v>
      </c>
      <c r="AR4569" s="13">
        <v>541</v>
      </c>
      <c r="AS4569" s="19">
        <v>14403.151000000014</v>
      </c>
      <c r="AT4569" s="23">
        <v>14.403151000000014</v>
      </c>
      <c r="AU4569" s="19">
        <v>12.789998088000013</v>
      </c>
      <c r="AV4569" s="14">
        <v>12.958981517884288</v>
      </c>
      <c r="AW4569" s="13">
        <v>2</v>
      </c>
      <c r="AX4569" s="22" t="s">
        <v>782</v>
      </c>
      <c r="AY4569" s="19">
        <v>7700</v>
      </c>
      <c r="AZ4569" s="23">
        <v>7.7</v>
      </c>
      <c r="BA4569" s="19">
        <v>14.198706</v>
      </c>
      <c r="BB4569" s="14">
        <v>14.386301496362863</v>
      </c>
      <c r="BC4569" s="13">
        <v>30</v>
      </c>
      <c r="BD4569" s="19">
        <v>32300.000000000011</v>
      </c>
      <c r="BE4569" s="44">
        <v>32.300000000000011</v>
      </c>
      <c r="BF4569" s="19">
        <v>42.785894152162086</v>
      </c>
      <c r="BG4569" s="14">
        <v>43.351187993079968</v>
      </c>
      <c r="BH4569" s="22">
        <v>577</v>
      </c>
      <c r="BI4569" s="23">
        <v>55.22315100000003</v>
      </c>
      <c r="BJ4569" s="23">
        <v>74.633186240162104</v>
      </c>
      <c r="BK4569" s="14">
        <v>75.619251422289636</v>
      </c>
      <c r="BL4569" t="s">
        <v>756</v>
      </c>
    </row>
    <row r="4570" spans="1:64">
      <c r="A4570" t="s">
        <v>5771</v>
      </c>
      <c r="B4570" t="s">
        <v>5768</v>
      </c>
      <c r="C4570" t="s">
        <v>756</v>
      </c>
      <c r="D4570" t="s">
        <v>942</v>
      </c>
      <c r="E4570">
        <v>2017</v>
      </c>
      <c r="F4570" s="23">
        <v>123.51</v>
      </c>
      <c r="G4570" s="23">
        <v>13</v>
      </c>
      <c r="H4570" s="22">
        <v>11567</v>
      </c>
      <c r="I4570" s="34">
        <v>90.858906035428291</v>
      </c>
      <c r="J4570" s="13">
        <v>3</v>
      </c>
      <c r="K4570" s="13">
        <v>4</v>
      </c>
      <c r="L4570" s="19">
        <v>770</v>
      </c>
      <c r="M4570" s="19">
        <v>0.77</v>
      </c>
      <c r="N4570" s="19">
        <v>4.6053699999999997</v>
      </c>
      <c r="O4570" s="17">
        <v>5.0687050955733985</v>
      </c>
      <c r="P4570" s="13">
        <v>0</v>
      </c>
      <c r="Q4570" s="13">
        <v>0</v>
      </c>
      <c r="R4570" s="19">
        <v>0</v>
      </c>
      <c r="S4570" s="19">
        <v>0</v>
      </c>
      <c r="T4570" s="19">
        <v>0</v>
      </c>
      <c r="U4570" s="17">
        <v>0</v>
      </c>
      <c r="V4570" s="13">
        <v>0</v>
      </c>
      <c r="W4570" s="13">
        <v>0</v>
      </c>
      <c r="X4570" s="19">
        <v>0</v>
      </c>
      <c r="Y4570" s="19">
        <v>0</v>
      </c>
      <c r="Z4570" s="19">
        <v>0</v>
      </c>
      <c r="AA4570" s="14">
        <v>0</v>
      </c>
      <c r="AB4570" s="13">
        <v>1</v>
      </c>
      <c r="AC4570" s="22" t="s">
        <v>782</v>
      </c>
      <c r="AD4570" s="19">
        <v>50</v>
      </c>
      <c r="AE4570" s="19">
        <v>0.05</v>
      </c>
      <c r="AF4570" s="19">
        <v>0.14819760900000001</v>
      </c>
      <c r="AG4570" s="14">
        <v>0.16310741067277856</v>
      </c>
      <c r="AH4570" s="22" t="s">
        <v>782</v>
      </c>
      <c r="AI4570" s="23" t="s">
        <v>782</v>
      </c>
      <c r="AJ4570" s="23" t="s">
        <v>782</v>
      </c>
      <c r="AK4570" s="23" t="s">
        <v>782</v>
      </c>
      <c r="AL4570" s="14" t="s">
        <v>782</v>
      </c>
      <c r="AM4570" s="22" t="s">
        <v>782</v>
      </c>
      <c r="AN4570" s="23" t="s">
        <v>782</v>
      </c>
      <c r="AO4570" s="23" t="s">
        <v>782</v>
      </c>
      <c r="AP4570" s="23" t="s">
        <v>782</v>
      </c>
      <c r="AQ4570" s="14" t="s">
        <v>782</v>
      </c>
      <c r="AR4570" s="13">
        <v>555</v>
      </c>
      <c r="AS4570" s="19">
        <v>14524.256000000003</v>
      </c>
      <c r="AT4570" s="19">
        <v>14.524255999999998</v>
      </c>
      <c r="AU4570" s="19">
        <v>12.897539328000002</v>
      </c>
      <c r="AV4570" s="14">
        <v>14.195129449358449</v>
      </c>
      <c r="AW4570" s="13">
        <v>2</v>
      </c>
      <c r="AX4570" s="22" t="s">
        <v>782</v>
      </c>
      <c r="AY4570" s="19">
        <v>7700</v>
      </c>
      <c r="AZ4570" s="19">
        <v>7.7</v>
      </c>
      <c r="BA4570" s="19">
        <v>12.381600000000001</v>
      </c>
      <c r="BB4570" s="14">
        <v>13.627282718077288</v>
      </c>
      <c r="BC4570" s="13">
        <v>30</v>
      </c>
      <c r="BD4570" s="19">
        <v>32300</v>
      </c>
      <c r="BE4570" s="19">
        <v>32.300000000000011</v>
      </c>
      <c r="BF4570" s="19">
        <v>42.785894152162086</v>
      </c>
      <c r="BG4570" s="14">
        <v>47.090479094563101</v>
      </c>
      <c r="BH4570" s="22">
        <v>591</v>
      </c>
      <c r="BI4570" s="23">
        <v>55.344256000000009</v>
      </c>
      <c r="BJ4570" s="23">
        <v>72.818601089162073</v>
      </c>
      <c r="BK4570" s="14">
        <v>80.144703768245009</v>
      </c>
      <c r="BL4570" t="s">
        <v>756</v>
      </c>
    </row>
    <row r="4571" spans="1:64">
      <c r="A4571" t="s">
        <v>5772</v>
      </c>
      <c r="B4571" t="s">
        <v>5768</v>
      </c>
      <c r="C4571" t="s">
        <v>756</v>
      </c>
      <c r="D4571" t="s">
        <v>942</v>
      </c>
      <c r="E4571">
        <v>2018</v>
      </c>
      <c r="F4571" s="23">
        <v>123.51</v>
      </c>
      <c r="G4571" s="23">
        <v>12.97</v>
      </c>
      <c r="H4571" s="22">
        <v>11620</v>
      </c>
      <c r="I4571" s="34">
        <v>90.865363669119503</v>
      </c>
      <c r="J4571" s="13">
        <v>3</v>
      </c>
      <c r="K4571" s="13">
        <v>4</v>
      </c>
      <c r="L4571" s="19">
        <v>770</v>
      </c>
      <c r="M4571" s="19">
        <v>0.77</v>
      </c>
      <c r="N4571" s="19">
        <v>4.6053699999999997</v>
      </c>
      <c r="O4571" s="17">
        <v>5.0683448720572608</v>
      </c>
      <c r="P4571" s="13">
        <v>0</v>
      </c>
      <c r="Q4571" s="13">
        <v>0</v>
      </c>
      <c r="R4571" s="19">
        <v>0</v>
      </c>
      <c r="S4571" s="19">
        <v>0</v>
      </c>
      <c r="T4571" s="19">
        <v>0</v>
      </c>
      <c r="U4571" s="17">
        <v>0</v>
      </c>
      <c r="V4571" s="13">
        <v>0</v>
      </c>
      <c r="W4571" s="13">
        <v>0</v>
      </c>
      <c r="X4571" s="19">
        <v>0</v>
      </c>
      <c r="Y4571" s="19">
        <v>0</v>
      </c>
      <c r="Z4571" s="19">
        <v>0</v>
      </c>
      <c r="AA4571" s="14">
        <v>0</v>
      </c>
      <c r="AB4571" s="13">
        <v>1</v>
      </c>
      <c r="AC4571" s="22" t="s">
        <v>782</v>
      </c>
      <c r="AD4571" s="19">
        <v>50</v>
      </c>
      <c r="AE4571" s="19">
        <v>0.05</v>
      </c>
      <c r="AF4571" s="19">
        <v>0.33977512799999998</v>
      </c>
      <c r="AG4571" s="14">
        <v>0.37393250219882435</v>
      </c>
      <c r="AH4571" s="22" t="s">
        <v>782</v>
      </c>
      <c r="AI4571" s="23" t="s">
        <v>782</v>
      </c>
      <c r="AJ4571" s="23" t="s">
        <v>782</v>
      </c>
      <c r="AK4571" s="23" t="s">
        <v>782</v>
      </c>
      <c r="AL4571" s="14" t="s">
        <v>782</v>
      </c>
      <c r="AM4571" s="22" t="s">
        <v>782</v>
      </c>
      <c r="AN4571" s="23" t="s">
        <v>782</v>
      </c>
      <c r="AO4571" s="23" t="s">
        <v>782</v>
      </c>
      <c r="AP4571" s="23" t="s">
        <v>782</v>
      </c>
      <c r="AQ4571" s="14" t="s">
        <v>782</v>
      </c>
      <c r="AR4571" s="13">
        <v>569</v>
      </c>
      <c r="AS4571" s="19">
        <v>15055.331000000002</v>
      </c>
      <c r="AT4571" s="19">
        <v>15.055330999999999</v>
      </c>
      <c r="AU4571" s="19">
        <v>13.369133928000002</v>
      </c>
      <c r="AV4571" s="14">
        <v>14.713124328300561</v>
      </c>
      <c r="AW4571" s="13">
        <v>2</v>
      </c>
      <c r="AX4571" s="22" t="s">
        <v>782</v>
      </c>
      <c r="AY4571" s="19">
        <v>7700</v>
      </c>
      <c r="AZ4571" s="19">
        <v>7.7</v>
      </c>
      <c r="BA4571" s="19">
        <v>14.198706</v>
      </c>
      <c r="BB4571" s="14">
        <v>15.626092744980028</v>
      </c>
      <c r="BC4571" s="13">
        <v>30</v>
      </c>
      <c r="BD4571" s="19">
        <v>32300</v>
      </c>
      <c r="BE4571" s="19">
        <v>32.300000000000011</v>
      </c>
      <c r="BF4571" s="19">
        <v>37.644501446335113</v>
      </c>
      <c r="BG4571" s="14">
        <v>41.428878866776117</v>
      </c>
      <c r="BH4571" s="22">
        <v>605</v>
      </c>
      <c r="BI4571" s="23">
        <v>55.87533100000001</v>
      </c>
      <c r="BJ4571" s="23">
        <v>70.157486502335104</v>
      </c>
      <c r="BK4571" s="14">
        <v>77.210373314312804</v>
      </c>
      <c r="BL4571" t="s">
        <v>756</v>
      </c>
    </row>
    <row r="4572" spans="1:64">
      <c r="A4572" t="s">
        <v>5773</v>
      </c>
      <c r="B4572" t="s">
        <v>5768</v>
      </c>
      <c r="C4572" t="s">
        <v>756</v>
      </c>
      <c r="D4572" t="s">
        <v>942</v>
      </c>
      <c r="E4572">
        <v>2019</v>
      </c>
      <c r="F4572" s="23">
        <v>123.51</v>
      </c>
      <c r="G4572" s="23">
        <v>12.99</v>
      </c>
      <c r="H4572" s="22">
        <v>11722</v>
      </c>
      <c r="I4572" s="34">
        <v>93.179530455368806</v>
      </c>
      <c r="J4572" s="22">
        <v>3</v>
      </c>
      <c r="K4572" s="22">
        <v>4</v>
      </c>
      <c r="L4572" s="23">
        <v>770</v>
      </c>
      <c r="M4572" s="23">
        <v>0.77</v>
      </c>
      <c r="N4572" s="23">
        <v>4.6053699999999997</v>
      </c>
      <c r="O4572" s="14">
        <v>4.9424696362962282</v>
      </c>
      <c r="P4572" s="22">
        <v>0</v>
      </c>
      <c r="Q4572" s="22">
        <v>0</v>
      </c>
      <c r="R4572" s="23">
        <v>0</v>
      </c>
      <c r="S4572" s="23">
        <v>0</v>
      </c>
      <c r="T4572" s="23">
        <v>0</v>
      </c>
      <c r="U4572" s="14">
        <v>0</v>
      </c>
      <c r="V4572" s="22">
        <v>0</v>
      </c>
      <c r="W4572" s="22">
        <v>0</v>
      </c>
      <c r="X4572" s="23">
        <v>0</v>
      </c>
      <c r="Y4572" s="23">
        <v>0</v>
      </c>
      <c r="Z4572" s="23">
        <v>0</v>
      </c>
      <c r="AA4572" s="14">
        <v>0</v>
      </c>
      <c r="AB4572" s="22">
        <v>1</v>
      </c>
      <c r="AC4572" s="22">
        <v>1</v>
      </c>
      <c r="AD4572" s="23">
        <v>50</v>
      </c>
      <c r="AE4572" s="23">
        <v>0.05</v>
      </c>
      <c r="AF4572" s="23">
        <v>0.31259012399999997</v>
      </c>
      <c r="AG4572" s="14">
        <v>0.33547080831205156</v>
      </c>
      <c r="AH4572" s="22">
        <v>4</v>
      </c>
      <c r="AI4572" s="23">
        <v>3119.7650000000003</v>
      </c>
      <c r="AJ4572" s="23">
        <v>3.1197650000000001</v>
      </c>
      <c r="AK4572" s="23">
        <v>2.7703513200000001</v>
      </c>
      <c r="AL4572" s="14">
        <v>2.9731329471840864</v>
      </c>
      <c r="AM4572" s="22">
        <v>606</v>
      </c>
      <c r="AN4572" s="23">
        <v>13592.470999999998</v>
      </c>
      <c r="AO4572" s="23">
        <v>13.592470999999996</v>
      </c>
      <c r="AP4572" s="23">
        <v>12.070114247999999</v>
      </c>
      <c r="AQ4572" s="14">
        <v>12.953611366158741</v>
      </c>
      <c r="AR4572" s="22">
        <v>610</v>
      </c>
      <c r="AS4572" s="23">
        <v>16712.235999999997</v>
      </c>
      <c r="AT4572" s="23">
        <v>16.712235999999997</v>
      </c>
      <c r="AU4572" s="23">
        <v>14.840465567999999</v>
      </c>
      <c r="AV4572" s="14">
        <v>15.926744313342828</v>
      </c>
      <c r="AW4572" s="22">
        <v>2</v>
      </c>
      <c r="AX4572" s="22" t="s">
        <v>782</v>
      </c>
      <c r="AY4572" s="23">
        <v>7700</v>
      </c>
      <c r="AZ4572" s="23">
        <v>7.7</v>
      </c>
      <c r="BA4572" s="23">
        <v>14.198706</v>
      </c>
      <c r="BB4572" s="14">
        <v>15.238009818906423</v>
      </c>
      <c r="BC4572" s="22">
        <v>30</v>
      </c>
      <c r="BD4572" s="23">
        <v>32100</v>
      </c>
      <c r="BE4572" s="23">
        <v>32.1</v>
      </c>
      <c r="BF4572" s="23">
        <v>35.589237103020338</v>
      </c>
      <c r="BG4572" s="14">
        <v>38.194265338208474</v>
      </c>
      <c r="BH4572" s="22">
        <v>646</v>
      </c>
      <c r="BI4572" s="23">
        <v>57.332236000000002</v>
      </c>
      <c r="BJ4572" s="23">
        <v>69.546368795020328</v>
      </c>
      <c r="BK4572" s="14">
        <v>74.636959915066001</v>
      </c>
      <c r="BL4572" t="s">
        <v>756</v>
      </c>
    </row>
    <row r="4573" spans="1:64">
      <c r="A4573" t="s">
        <v>5774</v>
      </c>
      <c r="B4573" t="s">
        <v>5768</v>
      </c>
      <c r="C4573" t="s">
        <v>756</v>
      </c>
      <c r="D4573" t="s">
        <v>942</v>
      </c>
      <c r="E4573">
        <v>2020</v>
      </c>
      <c r="F4573" s="23">
        <v>123.49</v>
      </c>
      <c r="G4573" s="23">
        <v>12.97</v>
      </c>
      <c r="H4573" s="22">
        <v>11698</v>
      </c>
      <c r="I4573" s="34">
        <v>94.388448833499069</v>
      </c>
      <c r="J4573" s="22">
        <v>3</v>
      </c>
      <c r="K4573" s="22">
        <v>4</v>
      </c>
      <c r="L4573" s="23">
        <v>770</v>
      </c>
      <c r="M4573" s="23">
        <v>0.77</v>
      </c>
      <c r="N4573" s="23">
        <v>4.6053699999999997</v>
      </c>
      <c r="O4573" s="14">
        <v>4.8791669498922037</v>
      </c>
      <c r="P4573" s="22">
        <v>0</v>
      </c>
      <c r="Q4573" s="22">
        <v>0</v>
      </c>
      <c r="R4573" s="23">
        <v>0</v>
      </c>
      <c r="S4573" s="23">
        <v>0</v>
      </c>
      <c r="T4573" s="23">
        <v>0</v>
      </c>
      <c r="U4573" s="14">
        <v>0</v>
      </c>
      <c r="V4573" s="22">
        <v>0</v>
      </c>
      <c r="W4573" s="22">
        <v>0</v>
      </c>
      <c r="X4573" s="23">
        <v>0</v>
      </c>
      <c r="Y4573" s="23">
        <v>0</v>
      </c>
      <c r="Z4573" s="23">
        <v>0</v>
      </c>
      <c r="AA4573" s="14">
        <v>0</v>
      </c>
      <c r="AB4573" s="22">
        <v>1</v>
      </c>
      <c r="AC4573" s="22">
        <v>1</v>
      </c>
      <c r="AD4573" s="23">
        <v>50</v>
      </c>
      <c r="AE4573" s="23">
        <v>0.05</v>
      </c>
      <c r="AF4573" s="23">
        <v>0.24801163800000001</v>
      </c>
      <c r="AG4573" s="14">
        <v>0.26275634472761789</v>
      </c>
      <c r="AH4573" s="22">
        <v>5</v>
      </c>
      <c r="AI4573" s="23">
        <v>3869.6550000000002</v>
      </c>
      <c r="AJ4573" s="23">
        <v>3.8696549999999998</v>
      </c>
      <c r="AK4573" s="23">
        <v>3.4362536399999999</v>
      </c>
      <c r="AL4573" s="14">
        <v>3.6405446667118562</v>
      </c>
      <c r="AM4573" s="22">
        <v>669</v>
      </c>
      <c r="AN4573" s="23">
        <v>15113.014999999994</v>
      </c>
      <c r="AO4573" s="23">
        <v>15.113014999999992</v>
      </c>
      <c r="AP4573" s="23">
        <v>13.420357320000001</v>
      </c>
      <c r="AQ4573" s="14">
        <v>14.218220010875982</v>
      </c>
      <c r="AR4573" s="22">
        <v>674</v>
      </c>
      <c r="AS4573" s="23">
        <v>18982.669999999995</v>
      </c>
      <c r="AT4573" s="23">
        <v>18.982669999999992</v>
      </c>
      <c r="AU4573" s="23">
        <v>16.856610960000001</v>
      </c>
      <c r="AV4573" s="14">
        <v>17.858764677587839</v>
      </c>
      <c r="AW4573" s="22">
        <v>2</v>
      </c>
      <c r="AX4573" s="22">
        <v>3</v>
      </c>
      <c r="AY4573" s="23">
        <v>8020</v>
      </c>
      <c r="AZ4573" s="23">
        <v>8.02</v>
      </c>
      <c r="BA4573" s="23">
        <v>15.032626</v>
      </c>
      <c r="BB4573" s="14">
        <v>15.926340760740231</v>
      </c>
      <c r="BC4573" s="22">
        <v>30</v>
      </c>
      <c r="BD4573" s="23">
        <v>32100</v>
      </c>
      <c r="BE4573" s="23">
        <v>32.1</v>
      </c>
      <c r="BF4573" s="23">
        <v>35.59383427649481</v>
      </c>
      <c r="BG4573" s="14">
        <v>37.709947261960224</v>
      </c>
      <c r="BH4573" s="22">
        <v>710</v>
      </c>
      <c r="BI4573" s="23">
        <v>59.922669999999997</v>
      </c>
      <c r="BJ4573" s="23">
        <v>72.336452874494796</v>
      </c>
      <c r="BK4573" s="14">
        <v>76.636975994908127</v>
      </c>
      <c r="BL4573" t="s">
        <v>756</v>
      </c>
    </row>
    <row r="4574" spans="1:64">
      <c r="A4574" t="s">
        <v>5775</v>
      </c>
      <c r="B4574" t="s">
        <v>5768</v>
      </c>
      <c r="C4574" t="s">
        <v>756</v>
      </c>
      <c r="D4574" t="s">
        <v>942</v>
      </c>
      <c r="E4574">
        <v>2021</v>
      </c>
      <c r="F4574" s="23">
        <v>123.49</v>
      </c>
      <c r="G4574" s="23">
        <v>13.05</v>
      </c>
      <c r="H4574" s="22">
        <v>11852</v>
      </c>
      <c r="I4574" s="34">
        <v>87.71</v>
      </c>
      <c r="J4574" s="22">
        <v>3</v>
      </c>
      <c r="K4574" s="22">
        <v>4</v>
      </c>
      <c r="L4574" s="23">
        <v>780</v>
      </c>
      <c r="M4574" s="23">
        <v>0.78</v>
      </c>
      <c r="N4574" s="23">
        <v>4.6651800000000003</v>
      </c>
      <c r="O4574" s="14">
        <v>5.32</v>
      </c>
      <c r="P4574" s="22">
        <v>0</v>
      </c>
      <c r="Q4574" s="22">
        <v>0</v>
      </c>
      <c r="R4574" s="23">
        <v>0</v>
      </c>
      <c r="S4574" s="23">
        <v>0</v>
      </c>
      <c r="T4574" s="23">
        <v>0</v>
      </c>
      <c r="U4574" s="14">
        <v>0</v>
      </c>
      <c r="V4574" s="22">
        <v>0</v>
      </c>
      <c r="W4574" s="22">
        <v>0</v>
      </c>
      <c r="X4574" s="23">
        <v>0</v>
      </c>
      <c r="Y4574" s="23">
        <v>0</v>
      </c>
      <c r="Z4574" s="23">
        <v>0</v>
      </c>
      <c r="AA4574" s="14">
        <v>0</v>
      </c>
      <c r="AB4574" s="22">
        <v>1</v>
      </c>
      <c r="AC4574" s="22">
        <v>1</v>
      </c>
      <c r="AD4574" s="23">
        <v>50</v>
      </c>
      <c r="AE4574" s="23">
        <v>0.05</v>
      </c>
      <c r="AF4574" s="23">
        <v>0.22659020999999999</v>
      </c>
      <c r="AG4574" s="14">
        <v>0.26</v>
      </c>
      <c r="AH4574" s="22">
        <v>6</v>
      </c>
      <c r="AI4574" s="23">
        <v>3881.355</v>
      </c>
      <c r="AJ4574" s="23">
        <v>3.8813550000000001</v>
      </c>
      <c r="AK4574" s="23">
        <v>3.4731253849999999</v>
      </c>
      <c r="AL4574" s="14">
        <v>3.96</v>
      </c>
      <c r="AM4574" s="22">
        <v>731</v>
      </c>
      <c r="AN4574" s="23">
        <v>16661.125</v>
      </c>
      <c r="AO4574" s="23">
        <v>16.661124999999998</v>
      </c>
      <c r="AP4574" s="23">
        <v>14.9087564</v>
      </c>
      <c r="AQ4574" s="14">
        <v>17</v>
      </c>
      <c r="AR4574" s="22">
        <v>737</v>
      </c>
      <c r="AS4574" s="23">
        <v>20542.48</v>
      </c>
      <c r="AT4574" s="23">
        <v>20.542480000000001</v>
      </c>
      <c r="AU4574" s="23">
        <v>18.381881780000001</v>
      </c>
      <c r="AV4574" s="14">
        <v>20.96</v>
      </c>
      <c r="AW4574" s="22">
        <v>2</v>
      </c>
      <c r="AX4574" s="22">
        <v>5</v>
      </c>
      <c r="AY4574" s="23">
        <v>6340</v>
      </c>
      <c r="AZ4574" s="23">
        <v>6.34</v>
      </c>
      <c r="BA4574" s="23">
        <v>15.996546</v>
      </c>
      <c r="BB4574" s="14">
        <v>18.239999999999998</v>
      </c>
      <c r="BC4574" s="22">
        <v>31</v>
      </c>
      <c r="BD4574" s="23">
        <v>34600</v>
      </c>
      <c r="BE4574" s="23">
        <v>34.6</v>
      </c>
      <c r="BF4574" s="23">
        <v>33.110000849999999</v>
      </c>
      <c r="BG4574" s="14">
        <v>37.75</v>
      </c>
      <c r="BH4574" s="22">
        <v>774</v>
      </c>
      <c r="BI4574" s="23">
        <v>62.31</v>
      </c>
      <c r="BJ4574" s="23">
        <v>72.38</v>
      </c>
      <c r="BK4574" s="14">
        <v>82.52</v>
      </c>
      <c r="BL4574" t="s">
        <v>756</v>
      </c>
    </row>
    <row r="4575" spans="1:64">
      <c r="A4575" t="s">
        <v>5776</v>
      </c>
      <c r="B4575" t="s">
        <v>5768</v>
      </c>
      <c r="C4575" t="s">
        <v>756</v>
      </c>
      <c r="D4575" s="111" t="s">
        <v>942</v>
      </c>
      <c r="E4575" s="110">
        <v>2022</v>
      </c>
      <c r="F4575" s="23"/>
      <c r="G4575" s="23"/>
      <c r="H4575" s="22">
        <v>11869</v>
      </c>
      <c r="I4575" s="34">
        <v>86.021030552778853</v>
      </c>
      <c r="J4575" s="22">
        <v>3</v>
      </c>
      <c r="K4575" s="22">
        <v>4</v>
      </c>
      <c r="L4575" s="23">
        <v>780</v>
      </c>
      <c r="M4575" s="23">
        <v>0.77999999999999992</v>
      </c>
      <c r="N4575" s="23">
        <v>4.6160399999999999</v>
      </c>
      <c r="O4575" s="14">
        <v>5.366176120347447</v>
      </c>
      <c r="P4575" s="22">
        <v>0</v>
      </c>
      <c r="Q4575" s="22">
        <v>0</v>
      </c>
      <c r="R4575" s="23">
        <v>0</v>
      </c>
      <c r="S4575" s="23">
        <v>0</v>
      </c>
      <c r="T4575" s="23">
        <v>0</v>
      </c>
      <c r="U4575" s="14">
        <v>0</v>
      </c>
      <c r="V4575" s="22">
        <v>0</v>
      </c>
      <c r="W4575" s="22">
        <v>0</v>
      </c>
      <c r="X4575" s="23">
        <v>0</v>
      </c>
      <c r="Y4575" s="23">
        <v>0</v>
      </c>
      <c r="Z4575" s="23">
        <v>0</v>
      </c>
      <c r="AA4575" s="14">
        <v>0</v>
      </c>
      <c r="AB4575" s="22">
        <v>1</v>
      </c>
      <c r="AC4575" s="22">
        <v>1</v>
      </c>
      <c r="AD4575" s="23">
        <v>50</v>
      </c>
      <c r="AE4575" s="23">
        <v>0.05</v>
      </c>
      <c r="AF4575" s="23">
        <v>0.2172954</v>
      </c>
      <c r="AG4575" s="14">
        <v>0.25260729684780603</v>
      </c>
      <c r="AH4575" s="22">
        <v>7</v>
      </c>
      <c r="AI4575" s="23">
        <v>4631.1149999999998</v>
      </c>
      <c r="AJ4575" s="23">
        <v>4.6311150000000003</v>
      </c>
      <c r="AK4575" s="23">
        <v>4.7439471072570845</v>
      </c>
      <c r="AL4575" s="14">
        <v>5.5148689532920674</v>
      </c>
      <c r="AM4575" s="22">
        <v>838</v>
      </c>
      <c r="AN4575" s="23">
        <v>13607.619959999996</v>
      </c>
      <c r="AO4575" s="23">
        <v>13.607619960000005</v>
      </c>
      <c r="AP4575" s="23">
        <v>13.939154900255291</v>
      </c>
      <c r="AQ4575" s="14">
        <v>16.204357016744662</v>
      </c>
      <c r="AR4575" s="22">
        <v>845</v>
      </c>
      <c r="AS4575" s="23">
        <v>18238.734960000002</v>
      </c>
      <c r="AT4575" s="23">
        <v>18.238734959999999</v>
      </c>
      <c r="AU4575" s="23">
        <v>18.683102007512382</v>
      </c>
      <c r="AV4575" s="14">
        <v>21.719225970036739</v>
      </c>
      <c r="AW4575" s="22">
        <v>2</v>
      </c>
      <c r="AX4575" s="22">
        <v>5</v>
      </c>
      <c r="AY4575" s="23">
        <v>6340</v>
      </c>
      <c r="AZ4575" s="23">
        <v>6.34</v>
      </c>
      <c r="BA4575" s="23">
        <v>15.996545999999999</v>
      </c>
      <c r="BB4575" s="14">
        <v>18.596087372128373</v>
      </c>
      <c r="BC4575" s="22">
        <v>31</v>
      </c>
      <c r="BD4575" s="23">
        <v>34600</v>
      </c>
      <c r="BE4575" s="23">
        <v>34.6</v>
      </c>
      <c r="BF4575" s="23">
        <v>36.98295966426484</v>
      </c>
      <c r="BG4575" s="14">
        <v>42.992927923100929</v>
      </c>
      <c r="BH4575" s="22">
        <v>882</v>
      </c>
      <c r="BI4575" s="23">
        <v>60.008734959999998</v>
      </c>
      <c r="BJ4575" s="23">
        <v>76.495943071777205</v>
      </c>
      <c r="BK4575" s="14">
        <v>88.927024682461294</v>
      </c>
      <c r="BL4575" t="s">
        <v>756</v>
      </c>
    </row>
    <row r="4576" spans="1:64">
      <c r="A4576" t="s">
        <v>5777</v>
      </c>
      <c r="B4576" t="s">
        <v>5768</v>
      </c>
      <c r="C4576" t="s">
        <v>756</v>
      </c>
      <c r="D4576" t="s">
        <v>942</v>
      </c>
      <c r="E4576">
        <v>2023</v>
      </c>
      <c r="F4576">
        <v>123.49</v>
      </c>
      <c r="G4576">
        <v>13.49</v>
      </c>
      <c r="H4576">
        <v>11522</v>
      </c>
      <c r="I4576">
        <v>86.021030552778853</v>
      </c>
      <c r="J4576">
        <v>3</v>
      </c>
      <c r="K4576">
        <v>5</v>
      </c>
      <c r="L4576">
        <v>1330</v>
      </c>
      <c r="M4576">
        <v>1.33</v>
      </c>
      <c r="N4576">
        <v>7.87094</v>
      </c>
      <c r="O4576">
        <v>9.1500182564898775</v>
      </c>
      <c r="P4576">
        <v>0</v>
      </c>
      <c r="Q4576">
        <v>0</v>
      </c>
      <c r="R4576">
        <v>0</v>
      </c>
      <c r="S4576">
        <v>0</v>
      </c>
      <c r="T4576">
        <v>0</v>
      </c>
      <c r="U4576">
        <v>0</v>
      </c>
      <c r="V4576">
        <v>0</v>
      </c>
      <c r="W4576">
        <v>0</v>
      </c>
      <c r="X4576">
        <v>0</v>
      </c>
      <c r="Y4576">
        <v>0</v>
      </c>
      <c r="Z4576">
        <v>0</v>
      </c>
      <c r="AA4576">
        <v>0</v>
      </c>
      <c r="AB4576">
        <v>1</v>
      </c>
      <c r="AC4576">
        <v>1</v>
      </c>
      <c r="AD4576">
        <v>50</v>
      </c>
      <c r="AE4576">
        <v>0.05</v>
      </c>
      <c r="AF4576">
        <v>0.15858149999999999</v>
      </c>
      <c r="AG4576">
        <v>0.18435201134064663</v>
      </c>
      <c r="AH4576">
        <v>6</v>
      </c>
      <c r="AI4576">
        <v>4557.6149999999998</v>
      </c>
      <c r="AJ4576">
        <v>4.5576150000000002</v>
      </c>
      <c r="AK4576">
        <v>4.274985</v>
      </c>
      <c r="AL4576">
        <v>5.3680979999999998</v>
      </c>
      <c r="AM4576">
        <v>1023</v>
      </c>
      <c r="AN4576">
        <v>15848.91696</v>
      </c>
      <c r="AO4576">
        <v>15.848917</v>
      </c>
      <c r="AP4576">
        <v>14.866082</v>
      </c>
      <c r="AQ4576">
        <v>17.281915718132211</v>
      </c>
      <c r="AR4576">
        <v>1085</v>
      </c>
      <c r="AS4576">
        <v>20450.465960000001</v>
      </c>
      <c r="AT4576">
        <v>20.450465959999999</v>
      </c>
      <c r="AU4576">
        <v>19.1822760328795</v>
      </c>
      <c r="AV4576">
        <v>22.299518977641252</v>
      </c>
      <c r="AW4576">
        <v>2</v>
      </c>
      <c r="AX4576">
        <v>5</v>
      </c>
      <c r="AY4576">
        <v>6340</v>
      </c>
      <c r="AZ4576">
        <v>6.34</v>
      </c>
      <c r="BA4576">
        <v>15.996546</v>
      </c>
      <c r="BB4576">
        <v>18.596087372128377</v>
      </c>
      <c r="BC4576">
        <v>32</v>
      </c>
      <c r="BD4576">
        <v>38200</v>
      </c>
      <c r="BE4576">
        <v>38.200000000000003</v>
      </c>
      <c r="BF4576">
        <v>53.926257999999997</v>
      </c>
      <c r="BG4576">
        <v>62.689620960670929</v>
      </c>
      <c r="BH4576">
        <v>1123</v>
      </c>
      <c r="BI4576">
        <v>66.370465960000004</v>
      </c>
      <c r="BJ4576">
        <v>97.1346015328795</v>
      </c>
      <c r="BK4576">
        <v>112.91959757827108</v>
      </c>
      <c r="BL4576" t="s">
        <v>756</v>
      </c>
    </row>
    <row r="4577" spans="1:64">
      <c r="A4577" t="s">
        <v>5778</v>
      </c>
      <c r="B4577" t="s">
        <v>5768</v>
      </c>
      <c r="C4577" t="s">
        <v>756</v>
      </c>
      <c r="D4577" t="s">
        <v>942</v>
      </c>
      <c r="E4577">
        <v>2024</v>
      </c>
      <c r="F4577">
        <v>123.49</v>
      </c>
      <c r="G4577">
        <v>13.69</v>
      </c>
      <c r="H4577">
        <v>11274</v>
      </c>
      <c r="I4577">
        <v>77.306924521727538</v>
      </c>
      <c r="J4577">
        <v>3</v>
      </c>
      <c r="K4577">
        <v>4</v>
      </c>
      <c r="L4577">
        <v>1080</v>
      </c>
      <c r="M4577">
        <v>1.08</v>
      </c>
      <c r="N4577">
        <v>6.3914400000000002</v>
      </c>
      <c r="O4577">
        <v>8.2676164386848043</v>
      </c>
      <c r="P4577">
        <v>0</v>
      </c>
      <c r="Q4577">
        <v>0</v>
      </c>
      <c r="R4577">
        <v>0</v>
      </c>
      <c r="S4577">
        <v>0</v>
      </c>
      <c r="T4577">
        <v>0</v>
      </c>
      <c r="U4577">
        <v>0</v>
      </c>
      <c r="V4577">
        <v>0</v>
      </c>
      <c r="W4577">
        <v>0</v>
      </c>
      <c r="X4577">
        <v>0</v>
      </c>
      <c r="Y4577">
        <v>0</v>
      </c>
      <c r="Z4577">
        <v>0</v>
      </c>
      <c r="AA4577">
        <v>0</v>
      </c>
      <c r="AB4577">
        <v>1</v>
      </c>
      <c r="AC4577">
        <v>1</v>
      </c>
      <c r="AD4577">
        <v>50</v>
      </c>
      <c r="AE4577">
        <v>0.05</v>
      </c>
      <c r="AF4577">
        <v>0.16320351599999999</v>
      </c>
      <c r="AG4577">
        <v>0.21111112233436571</v>
      </c>
      <c r="AH4577">
        <v>7</v>
      </c>
      <c r="AI4577">
        <v>4572.2150000000001</v>
      </c>
      <c r="AJ4577">
        <v>4.5722149999999999</v>
      </c>
      <c r="AK4577">
        <v>4.1238810182999037</v>
      </c>
      <c r="AL4577">
        <v>5.3344264356821807</v>
      </c>
      <c r="AM4577">
        <v>1205</v>
      </c>
      <c r="AN4577">
        <v>21475.989000000009</v>
      </c>
      <c r="AO4577">
        <v>21.475989000000034</v>
      </c>
      <c r="AP4577">
        <v>19.370135347160499</v>
      </c>
      <c r="AQ4577">
        <v>25.056145315567967</v>
      </c>
      <c r="AR4577">
        <v>1373</v>
      </c>
      <c r="AS4577">
        <v>26193.62999999995</v>
      </c>
      <c r="AT4577">
        <v>26.193630000000038</v>
      </c>
      <c r="AU4577">
        <v>23.62518244600718</v>
      </c>
      <c r="AV4577">
        <v>30.56024100320689</v>
      </c>
      <c r="AW4577">
        <v>2</v>
      </c>
      <c r="AX4577">
        <v>5</v>
      </c>
      <c r="AY4577">
        <v>6340</v>
      </c>
      <c r="AZ4577">
        <v>6.34</v>
      </c>
      <c r="BA4577">
        <v>15.996545999999999</v>
      </c>
      <c r="BB4577">
        <v>20.692255058606143</v>
      </c>
      <c r="BC4577">
        <v>32</v>
      </c>
      <c r="BD4577">
        <v>38200</v>
      </c>
      <c r="BE4577">
        <v>38.200000000000003</v>
      </c>
      <c r="BF4577">
        <v>46.759427952966263</v>
      </c>
      <c r="BG4577">
        <v>60.485432892656689</v>
      </c>
      <c r="BH4577">
        <v>1411</v>
      </c>
      <c r="BI4577">
        <v>71.863630000000043</v>
      </c>
      <c r="BJ4577">
        <v>92.935799914973444</v>
      </c>
      <c r="BK4577">
        <v>120.21665651548889</v>
      </c>
      <c r="BL4577" t="s">
        <v>756</v>
      </c>
    </row>
    <row r="4578" spans="1:64">
      <c r="A4578" t="s">
        <v>5779</v>
      </c>
      <c r="B4578" t="s">
        <v>5780</v>
      </c>
      <c r="C4578" t="s">
        <v>757</v>
      </c>
      <c r="D4578" t="s">
        <v>942</v>
      </c>
      <c r="E4578">
        <v>2012</v>
      </c>
      <c r="F4578" s="23">
        <v>158.15</v>
      </c>
      <c r="G4578" s="23">
        <v>13.33</v>
      </c>
      <c r="H4578" s="22">
        <v>10448</v>
      </c>
      <c r="I4578" s="34">
        <v>83.162917000000007</v>
      </c>
      <c r="J4578" s="22">
        <v>2</v>
      </c>
      <c r="K4578" s="22" t="s">
        <v>782</v>
      </c>
      <c r="L4578" s="23">
        <v>700</v>
      </c>
      <c r="M4578" s="23">
        <v>0.7</v>
      </c>
      <c r="N4578" s="23">
        <v>4.3861080000000001</v>
      </c>
      <c r="O4578" s="14">
        <v>5.2741151443737841</v>
      </c>
      <c r="P4578" s="22">
        <v>0</v>
      </c>
      <c r="Q4578" s="22" t="s">
        <v>782</v>
      </c>
      <c r="R4578" s="23">
        <v>0</v>
      </c>
      <c r="S4578" s="23">
        <v>0</v>
      </c>
      <c r="T4578" s="23">
        <v>0</v>
      </c>
      <c r="U4578" s="14">
        <v>0</v>
      </c>
      <c r="V4578" s="22">
        <v>0</v>
      </c>
      <c r="W4578" s="22" t="s">
        <v>782</v>
      </c>
      <c r="X4578" s="23">
        <v>0</v>
      </c>
      <c r="Y4578" s="23">
        <v>0</v>
      </c>
      <c r="Z4578" s="23">
        <v>0</v>
      </c>
      <c r="AA4578" s="14">
        <v>0</v>
      </c>
      <c r="AB4578" s="22">
        <v>0</v>
      </c>
      <c r="AC4578" s="22" t="s">
        <v>782</v>
      </c>
      <c r="AD4578" s="23">
        <v>0</v>
      </c>
      <c r="AE4578" s="23">
        <v>0</v>
      </c>
      <c r="AF4578" s="23">
        <v>0</v>
      </c>
      <c r="AG4578" s="14">
        <v>0</v>
      </c>
      <c r="AH4578" s="22" t="s">
        <v>782</v>
      </c>
      <c r="AI4578" s="23" t="s">
        <v>782</v>
      </c>
      <c r="AJ4578" s="23" t="s">
        <v>782</v>
      </c>
      <c r="AK4578" s="23" t="s">
        <v>782</v>
      </c>
      <c r="AL4578" s="14" t="s">
        <v>782</v>
      </c>
      <c r="AM4578" s="22" t="s">
        <v>782</v>
      </c>
      <c r="AN4578" s="23" t="s">
        <v>782</v>
      </c>
      <c r="AO4578" s="23" t="s">
        <v>782</v>
      </c>
      <c r="AP4578" s="23" t="s">
        <v>782</v>
      </c>
      <c r="AQ4578" s="14" t="s">
        <v>782</v>
      </c>
      <c r="AR4578" s="22">
        <v>483</v>
      </c>
      <c r="AS4578" s="23">
        <v>10408.925000000016</v>
      </c>
      <c r="AT4578" s="23">
        <v>10.408925000000016</v>
      </c>
      <c r="AU4578" s="23">
        <v>9.2052750000000003</v>
      </c>
      <c r="AV4578" s="14">
        <v>11.068965991176089</v>
      </c>
      <c r="AW4578" s="22">
        <v>3</v>
      </c>
      <c r="AX4578" s="22" t="s">
        <v>782</v>
      </c>
      <c r="AY4578" s="23">
        <v>111</v>
      </c>
      <c r="AZ4578" s="23">
        <v>0.111</v>
      </c>
      <c r="BA4578" s="23">
        <v>6.9959999999999994E-2</v>
      </c>
      <c r="BB4578" s="14">
        <v>8.4124033311626129E-2</v>
      </c>
      <c r="BC4578" s="22">
        <v>37</v>
      </c>
      <c r="BD4578" s="23">
        <v>18285</v>
      </c>
      <c r="BE4578" s="23">
        <v>18.285</v>
      </c>
      <c r="BF4578" s="23">
        <v>29.201145</v>
      </c>
      <c r="BG4578" s="14">
        <v>35.113180313287948</v>
      </c>
      <c r="BH4578" s="22">
        <v>525</v>
      </c>
      <c r="BI4578" s="23">
        <v>29.504925000000018</v>
      </c>
      <c r="BJ4578" s="23">
        <v>42.862487999999999</v>
      </c>
      <c r="BK4578" s="14">
        <v>51.540385482149446</v>
      </c>
      <c r="BL4578" t="s">
        <v>757</v>
      </c>
    </row>
    <row r="4579" spans="1:64">
      <c r="A4579" t="s">
        <v>5781</v>
      </c>
      <c r="B4579" t="s">
        <v>5780</v>
      </c>
      <c r="C4579" t="s">
        <v>757</v>
      </c>
      <c r="D4579" t="s">
        <v>942</v>
      </c>
      <c r="E4579">
        <v>2015</v>
      </c>
      <c r="F4579" s="23">
        <v>158.15</v>
      </c>
      <c r="G4579" s="23">
        <v>13.63</v>
      </c>
      <c r="H4579" s="22">
        <v>11095</v>
      </c>
      <c r="I4579" s="34">
        <v>86.91365701675997</v>
      </c>
      <c r="J4579" s="13">
        <v>1</v>
      </c>
      <c r="K4579" s="13">
        <v>1</v>
      </c>
      <c r="L4579" s="19">
        <v>300</v>
      </c>
      <c r="M4579" s="35">
        <v>0.3</v>
      </c>
      <c r="N4579" s="19">
        <v>1.7944064945548999</v>
      </c>
      <c r="O4579" s="17">
        <v>2.0645851942564977</v>
      </c>
      <c r="P4579" s="36">
        <v>0</v>
      </c>
      <c r="Q4579" s="37">
        <v>0</v>
      </c>
      <c r="R4579" s="38">
        <v>0</v>
      </c>
      <c r="S4579" s="27">
        <v>0</v>
      </c>
      <c r="T4579" s="23">
        <v>0</v>
      </c>
      <c r="U4579" s="17">
        <v>0</v>
      </c>
      <c r="V4579" s="22">
        <v>0</v>
      </c>
      <c r="W4579" s="22">
        <v>0</v>
      </c>
      <c r="X4579" s="23">
        <v>0</v>
      </c>
      <c r="Y4579" s="27">
        <v>0</v>
      </c>
      <c r="Z4579" s="27">
        <v>0</v>
      </c>
      <c r="AA4579" s="14">
        <v>0</v>
      </c>
      <c r="AB4579" s="39">
        <v>1</v>
      </c>
      <c r="AC4579" s="22" t="s">
        <v>782</v>
      </c>
      <c r="AD4579" s="23">
        <v>0</v>
      </c>
      <c r="AE4579" s="23">
        <v>0</v>
      </c>
      <c r="AF4579" s="23">
        <v>0</v>
      </c>
      <c r="AG4579" s="14">
        <v>0</v>
      </c>
      <c r="AH4579" s="22" t="s">
        <v>782</v>
      </c>
      <c r="AI4579" s="23" t="s">
        <v>782</v>
      </c>
      <c r="AJ4579" s="23" t="s">
        <v>782</v>
      </c>
      <c r="AK4579" s="23" t="s">
        <v>782</v>
      </c>
      <c r="AL4579" s="14" t="s">
        <v>782</v>
      </c>
      <c r="AM4579" s="22" t="s">
        <v>782</v>
      </c>
      <c r="AN4579" s="23" t="s">
        <v>782</v>
      </c>
      <c r="AO4579" s="23" t="s">
        <v>782</v>
      </c>
      <c r="AP4579" s="23" t="s">
        <v>782</v>
      </c>
      <c r="AQ4579" s="14" t="s">
        <v>782</v>
      </c>
      <c r="AR4579" s="40">
        <v>564</v>
      </c>
      <c r="AS4579" s="41">
        <v>13312.165999999999</v>
      </c>
      <c r="AT4579" s="23">
        <v>13.312165999999999</v>
      </c>
      <c r="AU4579" s="23">
        <v>11.823370261994272</v>
      </c>
      <c r="AV4579" s="14">
        <v>13.60358160940612</v>
      </c>
      <c r="AW4579" s="22">
        <v>4</v>
      </c>
      <c r="AX4579" s="22" t="s">
        <v>782</v>
      </c>
      <c r="AY4579" s="23">
        <v>94</v>
      </c>
      <c r="AZ4579" s="23">
        <v>9.4E-2</v>
      </c>
      <c r="BA4579" s="23">
        <v>0.24493995047417855</v>
      </c>
      <c r="BB4579" s="14">
        <v>0.28181986454320479</v>
      </c>
      <c r="BC4579" s="42">
        <v>36</v>
      </c>
      <c r="BD4579" s="43">
        <v>19710</v>
      </c>
      <c r="BE4579" s="44">
        <v>19.71</v>
      </c>
      <c r="BF4579" s="23">
        <v>32.000937865237688</v>
      </c>
      <c r="BG4579" s="14">
        <v>36.819228374048045</v>
      </c>
      <c r="BH4579" s="22">
        <v>606</v>
      </c>
      <c r="BI4579" s="23">
        <v>33.416165999999997</v>
      </c>
      <c r="BJ4579" s="23">
        <v>45.863654572261034</v>
      </c>
      <c r="BK4579" s="14">
        <v>52.769215042253862</v>
      </c>
      <c r="BL4579" t="s">
        <v>757</v>
      </c>
    </row>
    <row r="4580" spans="1:64">
      <c r="A4580" t="s">
        <v>5782</v>
      </c>
      <c r="B4580" t="s">
        <v>5780</v>
      </c>
      <c r="C4580" t="s">
        <v>757</v>
      </c>
      <c r="D4580" t="s">
        <v>942</v>
      </c>
      <c r="E4580">
        <v>2016</v>
      </c>
      <c r="F4580" s="23">
        <v>158.15</v>
      </c>
      <c r="G4580" s="23">
        <v>13.76</v>
      </c>
      <c r="H4580" s="22">
        <v>10955</v>
      </c>
      <c r="I4580" s="34">
        <v>94.334275035772833</v>
      </c>
      <c r="J4580" s="13">
        <v>1</v>
      </c>
      <c r="K4580" s="13">
        <v>1</v>
      </c>
      <c r="L4580" s="19">
        <v>300</v>
      </c>
      <c r="M4580" s="35">
        <v>0.3</v>
      </c>
      <c r="N4580" s="19">
        <v>1.7943</v>
      </c>
      <c r="O4580" s="17">
        <v>1.9020658178796384</v>
      </c>
      <c r="P4580" s="13">
        <v>0</v>
      </c>
      <c r="Q4580" s="13">
        <v>0</v>
      </c>
      <c r="R4580" s="19">
        <v>0</v>
      </c>
      <c r="S4580" s="27">
        <v>0</v>
      </c>
      <c r="T4580" s="19">
        <v>0</v>
      </c>
      <c r="U4580" s="17">
        <v>0</v>
      </c>
      <c r="V4580" s="13">
        <v>0</v>
      </c>
      <c r="W4580" s="13">
        <v>0</v>
      </c>
      <c r="X4580" s="19">
        <v>0</v>
      </c>
      <c r="Y4580" s="27">
        <v>0</v>
      </c>
      <c r="Z4580" s="19">
        <v>0</v>
      </c>
      <c r="AA4580" s="14">
        <v>0</v>
      </c>
      <c r="AB4580" s="13">
        <v>1</v>
      </c>
      <c r="AC4580" s="22" t="s">
        <v>782</v>
      </c>
      <c r="AD4580" s="19">
        <v>0</v>
      </c>
      <c r="AE4580" s="23">
        <v>0</v>
      </c>
      <c r="AF4580" s="19">
        <v>0</v>
      </c>
      <c r="AG4580" s="14">
        <v>0</v>
      </c>
      <c r="AH4580" s="22" t="s">
        <v>782</v>
      </c>
      <c r="AI4580" s="23" t="s">
        <v>782</v>
      </c>
      <c r="AJ4580" s="23" t="s">
        <v>782</v>
      </c>
      <c r="AK4580" s="23" t="s">
        <v>782</v>
      </c>
      <c r="AL4580" s="14" t="s">
        <v>782</v>
      </c>
      <c r="AM4580" s="22" t="s">
        <v>782</v>
      </c>
      <c r="AN4580" s="23" t="s">
        <v>782</v>
      </c>
      <c r="AO4580" s="23" t="s">
        <v>782</v>
      </c>
      <c r="AP4580" s="23" t="s">
        <v>782</v>
      </c>
      <c r="AQ4580" s="14" t="s">
        <v>782</v>
      </c>
      <c r="AR4580" s="13">
        <v>572</v>
      </c>
      <c r="AS4580" s="19">
        <v>13379.216000000006</v>
      </c>
      <c r="AT4580" s="23">
        <v>13.379216000000007</v>
      </c>
      <c r="AU4580" s="19">
        <v>11.880743808000014</v>
      </c>
      <c r="AV4580" s="14">
        <v>12.594302339732483</v>
      </c>
      <c r="AW4580" s="13">
        <v>4</v>
      </c>
      <c r="AX4580" s="22" t="s">
        <v>782</v>
      </c>
      <c r="AY4580" s="19">
        <v>94</v>
      </c>
      <c r="AZ4580" s="23">
        <v>9.4E-2</v>
      </c>
      <c r="BA4580" s="19">
        <v>0.32545299999999999</v>
      </c>
      <c r="BB4580" s="14">
        <v>0.34499973617922419</v>
      </c>
      <c r="BC4580" s="13">
        <v>42</v>
      </c>
      <c r="BD4580" s="19">
        <v>32349.999999999993</v>
      </c>
      <c r="BE4580" s="44">
        <v>32.349999999999994</v>
      </c>
      <c r="BF4580" s="19">
        <v>67.696501365649056</v>
      </c>
      <c r="BG4580" s="14">
        <v>71.762359269711482</v>
      </c>
      <c r="BH4580" s="22">
        <v>620</v>
      </c>
      <c r="BI4580" s="23">
        <v>46.123215999999999</v>
      </c>
      <c r="BJ4580" s="23">
        <v>81.696998173649078</v>
      </c>
      <c r="BK4580" s="14">
        <v>86.603727163502825</v>
      </c>
      <c r="BL4580" t="s">
        <v>757</v>
      </c>
    </row>
    <row r="4581" spans="1:64">
      <c r="A4581" t="s">
        <v>5783</v>
      </c>
      <c r="B4581" t="s">
        <v>5780</v>
      </c>
      <c r="C4581" t="s">
        <v>757</v>
      </c>
      <c r="D4581" t="s">
        <v>942</v>
      </c>
      <c r="E4581">
        <v>2017</v>
      </c>
      <c r="F4581" s="23">
        <v>158.15</v>
      </c>
      <c r="G4581" s="23">
        <v>13.84</v>
      </c>
      <c r="H4581" s="22">
        <v>10905</v>
      </c>
      <c r="I4581" s="34">
        <v>85.658889108355268</v>
      </c>
      <c r="J4581" s="13">
        <v>2</v>
      </c>
      <c r="K4581" s="13">
        <v>2</v>
      </c>
      <c r="L4581" s="19">
        <v>375</v>
      </c>
      <c r="M4581" s="19">
        <v>0.375</v>
      </c>
      <c r="N4581" s="19">
        <v>2.2428750000000002</v>
      </c>
      <c r="O4581" s="17">
        <v>2.6183797424256201</v>
      </c>
      <c r="P4581" s="13">
        <v>0</v>
      </c>
      <c r="Q4581" s="13">
        <v>0</v>
      </c>
      <c r="R4581" s="19">
        <v>0</v>
      </c>
      <c r="S4581" s="19">
        <v>0</v>
      </c>
      <c r="T4581" s="19">
        <v>0</v>
      </c>
      <c r="U4581" s="17">
        <v>0</v>
      </c>
      <c r="V4581" s="13">
        <v>0</v>
      </c>
      <c r="W4581" s="13">
        <v>0</v>
      </c>
      <c r="X4581" s="19">
        <v>0</v>
      </c>
      <c r="Y4581" s="19">
        <v>0</v>
      </c>
      <c r="Z4581" s="19">
        <v>0</v>
      </c>
      <c r="AA4581" s="14">
        <v>0</v>
      </c>
      <c r="AB4581" s="13">
        <v>1</v>
      </c>
      <c r="AC4581" s="22" t="s">
        <v>782</v>
      </c>
      <c r="AD4581" s="19">
        <v>0</v>
      </c>
      <c r="AE4581" s="19">
        <v>0</v>
      </c>
      <c r="AF4581" s="19">
        <v>0.15467549999999999</v>
      </c>
      <c r="AG4581" s="14">
        <v>0.18057145219843013</v>
      </c>
      <c r="AH4581" s="22" t="s">
        <v>782</v>
      </c>
      <c r="AI4581" s="23" t="s">
        <v>782</v>
      </c>
      <c r="AJ4581" s="23" t="s">
        <v>782</v>
      </c>
      <c r="AK4581" s="23" t="s">
        <v>782</v>
      </c>
      <c r="AL4581" s="14" t="s">
        <v>782</v>
      </c>
      <c r="AM4581" s="22" t="s">
        <v>782</v>
      </c>
      <c r="AN4581" s="23" t="s">
        <v>782</v>
      </c>
      <c r="AO4581" s="23" t="s">
        <v>782</v>
      </c>
      <c r="AP4581" s="23" t="s">
        <v>782</v>
      </c>
      <c r="AQ4581" s="14" t="s">
        <v>782</v>
      </c>
      <c r="AR4581" s="13">
        <v>594</v>
      </c>
      <c r="AS4581" s="19">
        <v>13676.281000000006</v>
      </c>
      <c r="AT4581" s="19">
        <v>13.676281000000003</v>
      </c>
      <c r="AU4581" s="19">
        <v>12.144537528000013</v>
      </c>
      <c r="AV4581" s="14">
        <v>14.177790132951213</v>
      </c>
      <c r="AW4581" s="13">
        <v>4</v>
      </c>
      <c r="AX4581" s="22" t="s">
        <v>782</v>
      </c>
      <c r="AY4581" s="19">
        <v>462</v>
      </c>
      <c r="AZ4581" s="19">
        <v>0.46200000000000002</v>
      </c>
      <c r="BA4581" s="19">
        <v>0.742896</v>
      </c>
      <c r="BB4581" s="14">
        <v>0.867272512792297</v>
      </c>
      <c r="BC4581" s="13">
        <v>44</v>
      </c>
      <c r="BD4581" s="19">
        <v>43971</v>
      </c>
      <c r="BE4581" s="19">
        <v>43.970999999999997</v>
      </c>
      <c r="BF4581" s="19">
        <v>94.985174597500048</v>
      </c>
      <c r="BG4581" s="14">
        <v>110.88770305828666</v>
      </c>
      <c r="BH4581" s="22">
        <v>645</v>
      </c>
      <c r="BI4581" s="23">
        <v>58.484281000000003</v>
      </c>
      <c r="BJ4581" s="23">
        <v>110.27015862550006</v>
      </c>
      <c r="BK4581" s="14">
        <v>128.73171689865424</v>
      </c>
      <c r="BL4581" t="s">
        <v>757</v>
      </c>
    </row>
    <row r="4582" spans="1:64">
      <c r="A4582" t="s">
        <v>5784</v>
      </c>
      <c r="B4582" t="s">
        <v>5780</v>
      </c>
      <c r="C4582" t="s">
        <v>757</v>
      </c>
      <c r="D4582" t="s">
        <v>942</v>
      </c>
      <c r="E4582">
        <v>2018</v>
      </c>
      <c r="F4582" s="23">
        <v>158.15</v>
      </c>
      <c r="G4582" s="23">
        <v>13.91</v>
      </c>
      <c r="H4582" s="22">
        <v>10957</v>
      </c>
      <c r="I4582" s="34">
        <v>85.66497716017534</v>
      </c>
      <c r="J4582" s="13">
        <v>2</v>
      </c>
      <c r="K4582" s="13">
        <v>2</v>
      </c>
      <c r="L4582" s="19">
        <v>375</v>
      </c>
      <c r="M4582" s="19">
        <v>0.375</v>
      </c>
      <c r="N4582" s="19">
        <v>2.2428750000000002</v>
      </c>
      <c r="O4582" s="17">
        <v>2.6181936590099122</v>
      </c>
      <c r="P4582" s="13">
        <v>0</v>
      </c>
      <c r="Q4582" s="13">
        <v>0</v>
      </c>
      <c r="R4582" s="19">
        <v>0</v>
      </c>
      <c r="S4582" s="19">
        <v>0</v>
      </c>
      <c r="T4582" s="19">
        <v>0</v>
      </c>
      <c r="U4582" s="17">
        <v>0</v>
      </c>
      <c r="V4582" s="13">
        <v>0</v>
      </c>
      <c r="W4582" s="13">
        <v>0</v>
      </c>
      <c r="X4582" s="19">
        <v>0</v>
      </c>
      <c r="Y4582" s="19">
        <v>0</v>
      </c>
      <c r="Z4582" s="19">
        <v>0</v>
      </c>
      <c r="AA4582" s="14">
        <v>0</v>
      </c>
      <c r="AB4582" s="13">
        <v>1</v>
      </c>
      <c r="AC4582" s="22" t="s">
        <v>782</v>
      </c>
      <c r="AD4582" s="19">
        <v>0</v>
      </c>
      <c r="AE4582" s="19">
        <v>0</v>
      </c>
      <c r="AF4582" s="19">
        <v>0</v>
      </c>
      <c r="AG4582" s="14">
        <v>0</v>
      </c>
      <c r="AH4582" s="22" t="s">
        <v>782</v>
      </c>
      <c r="AI4582" s="23" t="s">
        <v>782</v>
      </c>
      <c r="AJ4582" s="23" t="s">
        <v>782</v>
      </c>
      <c r="AK4582" s="23" t="s">
        <v>782</v>
      </c>
      <c r="AL4582" s="14" t="s">
        <v>782</v>
      </c>
      <c r="AM4582" s="22" t="s">
        <v>782</v>
      </c>
      <c r="AN4582" s="23" t="s">
        <v>782</v>
      </c>
      <c r="AO4582" s="23" t="s">
        <v>782</v>
      </c>
      <c r="AP4582" s="23" t="s">
        <v>782</v>
      </c>
      <c r="AQ4582" s="14" t="s">
        <v>782</v>
      </c>
      <c r="AR4582" s="13">
        <v>616</v>
      </c>
      <c r="AS4582" s="19">
        <v>14454.476000000002</v>
      </c>
      <c r="AT4582" s="19">
        <v>14.454476000000005</v>
      </c>
      <c r="AU4582" s="19">
        <v>12.835574688000015</v>
      </c>
      <c r="AV4582" s="14">
        <v>14.983456616115372</v>
      </c>
      <c r="AW4582" s="13">
        <v>4</v>
      </c>
      <c r="AX4582" s="22" t="s">
        <v>782</v>
      </c>
      <c r="AY4582" s="19">
        <v>94</v>
      </c>
      <c r="AZ4582" s="19">
        <v>9.4E-2</v>
      </c>
      <c r="BA4582" s="19">
        <v>0.32545299999999999</v>
      </c>
      <c r="BB4582" s="14">
        <v>0.37991371828824738</v>
      </c>
      <c r="BC4582" s="13">
        <v>44</v>
      </c>
      <c r="BD4582" s="19">
        <v>43971</v>
      </c>
      <c r="BE4582" s="19">
        <v>43.970999999999997</v>
      </c>
      <c r="BF4582" s="19">
        <v>90.070633841035757</v>
      </c>
      <c r="BG4582" s="14">
        <v>105.1428913272489</v>
      </c>
      <c r="BH4582" s="22">
        <v>667</v>
      </c>
      <c r="BI4582" s="23">
        <v>58.894476000000004</v>
      </c>
      <c r="BJ4582" s="23">
        <v>105.47453652903576</v>
      </c>
      <c r="BK4582" s="14">
        <v>123.12445532066245</v>
      </c>
      <c r="BL4582" t="s">
        <v>757</v>
      </c>
    </row>
    <row r="4583" spans="1:64">
      <c r="A4583" t="s">
        <v>5785</v>
      </c>
      <c r="B4583" t="s">
        <v>5780</v>
      </c>
      <c r="C4583" t="s">
        <v>757</v>
      </c>
      <c r="D4583" t="s">
        <v>942</v>
      </c>
      <c r="E4583">
        <v>2019</v>
      </c>
      <c r="F4583" s="23">
        <v>158.15</v>
      </c>
      <c r="G4583" s="23">
        <v>14.16</v>
      </c>
      <c r="H4583" s="22">
        <v>10826</v>
      </c>
      <c r="I4583" s="34">
        <v>87.863004750385201</v>
      </c>
      <c r="J4583" s="22">
        <v>1</v>
      </c>
      <c r="K4583" s="22">
        <v>1</v>
      </c>
      <c r="L4583" s="23">
        <v>300</v>
      </c>
      <c r="M4583" s="23">
        <v>0.3</v>
      </c>
      <c r="N4583" s="23">
        <v>1.7943</v>
      </c>
      <c r="O4583" s="14">
        <v>2.0421564287466891</v>
      </c>
      <c r="P4583" s="22">
        <v>0</v>
      </c>
      <c r="Q4583" s="22">
        <v>0</v>
      </c>
      <c r="R4583" s="23">
        <v>0</v>
      </c>
      <c r="S4583" s="23">
        <v>0</v>
      </c>
      <c r="T4583" s="23">
        <v>0</v>
      </c>
      <c r="U4583" s="14">
        <v>0</v>
      </c>
      <c r="V4583" s="22">
        <v>0</v>
      </c>
      <c r="W4583" s="22">
        <v>0</v>
      </c>
      <c r="X4583" s="23">
        <v>0</v>
      </c>
      <c r="Y4583" s="23">
        <v>0</v>
      </c>
      <c r="Z4583" s="23">
        <v>0</v>
      </c>
      <c r="AA4583" s="14">
        <v>0</v>
      </c>
      <c r="AB4583" s="22">
        <v>0</v>
      </c>
      <c r="AC4583" s="22">
        <v>0</v>
      </c>
      <c r="AD4583" s="23">
        <v>0</v>
      </c>
      <c r="AE4583" s="23">
        <v>0</v>
      </c>
      <c r="AF4583" s="23">
        <v>0</v>
      </c>
      <c r="AG4583" s="14">
        <v>0</v>
      </c>
      <c r="AH4583" s="22">
        <v>1</v>
      </c>
      <c r="AI4583" s="23">
        <v>1548.45</v>
      </c>
      <c r="AJ4583" s="23">
        <v>1.5484500000000001</v>
      </c>
      <c r="AK4583" s="23">
        <v>1.3750236</v>
      </c>
      <c r="AL4583" s="14">
        <v>1.5649630967053536</v>
      </c>
      <c r="AM4583" s="22">
        <v>658</v>
      </c>
      <c r="AN4583" s="23">
        <v>15727.241</v>
      </c>
      <c r="AO4583" s="23">
        <v>15.727241000000005</v>
      </c>
      <c r="AP4583" s="23">
        <v>13.965790008000011</v>
      </c>
      <c r="AQ4583" s="14">
        <v>15.894960623844115</v>
      </c>
      <c r="AR4583" s="22">
        <v>659</v>
      </c>
      <c r="AS4583" s="23">
        <v>17275.690999999999</v>
      </c>
      <c r="AT4583" s="23">
        <v>17.275691000000005</v>
      </c>
      <c r="AU4583" s="23">
        <v>15.340813608000012</v>
      </c>
      <c r="AV4583" s="14">
        <v>17.459923720549469</v>
      </c>
      <c r="AW4583" s="22">
        <v>4</v>
      </c>
      <c r="AX4583" s="22" t="s">
        <v>782</v>
      </c>
      <c r="AY4583" s="23">
        <v>94</v>
      </c>
      <c r="AZ4583" s="23">
        <v>9.4E-2</v>
      </c>
      <c r="BA4583" s="23">
        <v>0.32545299999999999</v>
      </c>
      <c r="BB4583" s="14">
        <v>0.37040959494225945</v>
      </c>
      <c r="BC4583" s="22">
        <v>44</v>
      </c>
      <c r="BD4583" s="23">
        <v>44271</v>
      </c>
      <c r="BE4583" s="23">
        <v>44.271000000000001</v>
      </c>
      <c r="BF4583" s="23">
        <v>94.475066141857681</v>
      </c>
      <c r="BG4583" s="14">
        <v>107.52542143335188</v>
      </c>
      <c r="BH4583" s="22">
        <v>708</v>
      </c>
      <c r="BI4583" s="23">
        <v>61.940691000000001</v>
      </c>
      <c r="BJ4583" s="23">
        <v>111.9356327498577</v>
      </c>
      <c r="BK4583" s="14">
        <v>127.3979111775903</v>
      </c>
      <c r="BL4583" t="s">
        <v>757</v>
      </c>
    </row>
    <row r="4584" spans="1:64">
      <c r="A4584" t="s">
        <v>5786</v>
      </c>
      <c r="B4584" t="s">
        <v>5780</v>
      </c>
      <c r="C4584" t="s">
        <v>757</v>
      </c>
      <c r="D4584" t="s">
        <v>942</v>
      </c>
      <c r="E4584">
        <v>2020</v>
      </c>
      <c r="F4584" s="23">
        <v>158.15</v>
      </c>
      <c r="G4584" s="23">
        <v>14.42</v>
      </c>
      <c r="H4584" s="22">
        <v>10565</v>
      </c>
      <c r="I4584" s="34">
        <v>87.173634795381417</v>
      </c>
      <c r="J4584" s="22">
        <v>2</v>
      </c>
      <c r="K4584" s="22">
        <v>2</v>
      </c>
      <c r="L4584" s="23">
        <v>375</v>
      </c>
      <c r="M4584" s="23">
        <v>0.375</v>
      </c>
      <c r="N4584" s="23">
        <v>2.2428750000000002</v>
      </c>
      <c r="O4584" s="14">
        <v>2.5728822771524844</v>
      </c>
      <c r="P4584" s="22">
        <v>0</v>
      </c>
      <c r="Q4584" s="22">
        <v>0</v>
      </c>
      <c r="R4584" s="23">
        <v>0</v>
      </c>
      <c r="S4584" s="23">
        <v>0</v>
      </c>
      <c r="T4584" s="23">
        <v>0</v>
      </c>
      <c r="U4584" s="14">
        <v>0</v>
      </c>
      <c r="V4584" s="22">
        <v>0</v>
      </c>
      <c r="W4584" s="22">
        <v>0</v>
      </c>
      <c r="X4584" s="23">
        <v>0</v>
      </c>
      <c r="Y4584" s="23">
        <v>0</v>
      </c>
      <c r="Z4584" s="23">
        <v>0</v>
      </c>
      <c r="AA4584" s="14">
        <v>0</v>
      </c>
      <c r="AB4584" s="22">
        <v>0</v>
      </c>
      <c r="AC4584" s="22">
        <v>0</v>
      </c>
      <c r="AD4584" s="23">
        <v>0</v>
      </c>
      <c r="AE4584" s="23">
        <v>0</v>
      </c>
      <c r="AF4584" s="23">
        <v>0</v>
      </c>
      <c r="AG4584" s="14">
        <v>0</v>
      </c>
      <c r="AH4584" s="22">
        <v>1</v>
      </c>
      <c r="AI4584" s="23">
        <v>1548.5</v>
      </c>
      <c r="AJ4584" s="23">
        <v>1.5485</v>
      </c>
      <c r="AK4584" s="23">
        <v>1.375068</v>
      </c>
      <c r="AL4584" s="14">
        <v>1.5773897729831188</v>
      </c>
      <c r="AM4584" s="22">
        <v>706</v>
      </c>
      <c r="AN4584" s="23">
        <v>16378.670999999998</v>
      </c>
      <c r="AO4584" s="23">
        <v>16.378671000000004</v>
      </c>
      <c r="AP4584" s="23">
        <v>14.54425984800001</v>
      </c>
      <c r="AQ4584" s="14">
        <v>16.684241608301718</v>
      </c>
      <c r="AR4584" s="22">
        <v>707</v>
      </c>
      <c r="AS4584" s="23">
        <v>17927.170999999998</v>
      </c>
      <c r="AT4584" s="23">
        <v>17.927171000000005</v>
      </c>
      <c r="AU4584" s="23">
        <v>15.919327848000011</v>
      </c>
      <c r="AV4584" s="14">
        <v>18.261631381284836</v>
      </c>
      <c r="AW4584" s="22">
        <v>4</v>
      </c>
      <c r="AX4584" s="22">
        <v>4</v>
      </c>
      <c r="AY4584" s="23">
        <v>94</v>
      </c>
      <c r="AZ4584" s="23">
        <v>9.4E-2</v>
      </c>
      <c r="BA4584" s="23">
        <v>0.32545299999999999</v>
      </c>
      <c r="BB4584" s="14">
        <v>0.37333879763522604</v>
      </c>
      <c r="BC4584" s="22">
        <v>44</v>
      </c>
      <c r="BD4584" s="23">
        <v>45156</v>
      </c>
      <c r="BE4584" s="23">
        <v>45.155999999999999</v>
      </c>
      <c r="BF4584" s="23">
        <v>94.523171753536488</v>
      </c>
      <c r="BG4584" s="14">
        <v>108.43091718660843</v>
      </c>
      <c r="BH4584" s="22">
        <v>757</v>
      </c>
      <c r="BI4584" s="23">
        <v>63.552171000000001</v>
      </c>
      <c r="BJ4584" s="23">
        <v>113.01082760153649</v>
      </c>
      <c r="BK4584" s="14">
        <v>129.63876964268096</v>
      </c>
      <c r="BL4584" t="s">
        <v>757</v>
      </c>
    </row>
    <row r="4585" spans="1:64">
      <c r="A4585" t="s">
        <v>5787</v>
      </c>
      <c r="B4585" t="s">
        <v>5780</v>
      </c>
      <c r="C4585" t="s">
        <v>757</v>
      </c>
      <c r="D4585" t="s">
        <v>942</v>
      </c>
      <c r="E4585">
        <v>2021</v>
      </c>
      <c r="F4585" s="23">
        <v>158.15</v>
      </c>
      <c r="G4585" s="23">
        <v>14.51</v>
      </c>
      <c r="H4585" s="22">
        <v>10753</v>
      </c>
      <c r="I4585" s="34">
        <v>79.209999999999994</v>
      </c>
      <c r="J4585" s="22">
        <v>3</v>
      </c>
      <c r="K4585" s="22">
        <v>3</v>
      </c>
      <c r="L4585" s="23">
        <v>475</v>
      </c>
      <c r="M4585" s="23">
        <v>0.47499999999999998</v>
      </c>
      <c r="N4585" s="23">
        <v>2.8409749999999998</v>
      </c>
      <c r="O4585" s="14">
        <v>3.59</v>
      </c>
      <c r="P4585" s="22">
        <v>0</v>
      </c>
      <c r="Q4585" s="22">
        <v>0</v>
      </c>
      <c r="R4585" s="23">
        <v>0</v>
      </c>
      <c r="S4585" s="23">
        <v>0</v>
      </c>
      <c r="T4585" s="23">
        <v>0</v>
      </c>
      <c r="U4585" s="14">
        <v>0</v>
      </c>
      <c r="V4585" s="22">
        <v>0</v>
      </c>
      <c r="W4585" s="22">
        <v>0</v>
      </c>
      <c r="X4585" s="23">
        <v>0</v>
      </c>
      <c r="Y4585" s="23">
        <v>0</v>
      </c>
      <c r="Z4585" s="23">
        <v>0</v>
      </c>
      <c r="AA4585" s="14">
        <v>0</v>
      </c>
      <c r="AB4585" s="22">
        <v>0</v>
      </c>
      <c r="AC4585" s="22">
        <v>0</v>
      </c>
      <c r="AD4585" s="23">
        <v>0</v>
      </c>
      <c r="AE4585" s="23">
        <v>0</v>
      </c>
      <c r="AF4585" s="23">
        <v>0</v>
      </c>
      <c r="AG4585" s="14">
        <v>0</v>
      </c>
      <c r="AH4585" s="22">
        <v>1</v>
      </c>
      <c r="AI4585" s="23">
        <v>1548.5</v>
      </c>
      <c r="AJ4585" s="23">
        <v>1.5485</v>
      </c>
      <c r="AK4585" s="23">
        <v>1.38563328</v>
      </c>
      <c r="AL4585" s="14">
        <v>1.75</v>
      </c>
      <c r="AM4585" s="22">
        <v>791</v>
      </c>
      <c r="AN4585" s="23">
        <v>17780.521000000001</v>
      </c>
      <c r="AO4585" s="23">
        <v>17.780521</v>
      </c>
      <c r="AP4585" s="23">
        <v>15.91041759</v>
      </c>
      <c r="AQ4585" s="14">
        <v>20.09</v>
      </c>
      <c r="AR4585" s="22">
        <v>792</v>
      </c>
      <c r="AS4585" s="23">
        <v>19329.021000000001</v>
      </c>
      <c r="AT4585" s="23">
        <v>19.329021000000001</v>
      </c>
      <c r="AU4585" s="23">
        <v>17.296050869999998</v>
      </c>
      <c r="AV4585" s="14">
        <v>21.83</v>
      </c>
      <c r="AW4585" s="22">
        <v>2</v>
      </c>
      <c r="AX4585" s="22">
        <v>6</v>
      </c>
      <c r="AY4585" s="23">
        <v>161</v>
      </c>
      <c r="AZ4585" s="23">
        <v>0.161</v>
      </c>
      <c r="BA4585" s="23">
        <v>1.0520290000000001</v>
      </c>
      <c r="BB4585" s="14">
        <v>1.33</v>
      </c>
      <c r="BC4585" s="22">
        <v>45</v>
      </c>
      <c r="BD4585" s="23">
        <v>46300</v>
      </c>
      <c r="BE4585" s="23">
        <v>46.3</v>
      </c>
      <c r="BF4585" s="23">
        <v>83.871511310000002</v>
      </c>
      <c r="BG4585" s="14">
        <v>105.88</v>
      </c>
      <c r="BH4585" s="22">
        <v>842</v>
      </c>
      <c r="BI4585" s="23">
        <v>66.27</v>
      </c>
      <c r="BJ4585" s="23">
        <v>105.06</v>
      </c>
      <c r="BK4585" s="14">
        <v>132.63</v>
      </c>
      <c r="BL4585" t="s">
        <v>757</v>
      </c>
    </row>
    <row r="4586" spans="1:64">
      <c r="A4586" t="s">
        <v>5788</v>
      </c>
      <c r="B4586" t="s">
        <v>5780</v>
      </c>
      <c r="C4586" t="s">
        <v>757</v>
      </c>
      <c r="D4586" s="111" t="s">
        <v>942</v>
      </c>
      <c r="E4586" s="110">
        <v>2022</v>
      </c>
      <c r="F4586" s="23"/>
      <c r="G4586" s="23"/>
      <c r="H4586" s="22">
        <v>10957</v>
      </c>
      <c r="I4586" s="34">
        <v>79.411275740736201</v>
      </c>
      <c r="J4586" s="22">
        <v>3</v>
      </c>
      <c r="K4586" s="22">
        <v>3</v>
      </c>
      <c r="L4586" s="23">
        <v>475</v>
      </c>
      <c r="M4586" s="23">
        <v>0.47500000000000003</v>
      </c>
      <c r="N4586" s="23">
        <v>2.8110499999999998</v>
      </c>
      <c r="O4586" s="14">
        <v>3.5398625368739598</v>
      </c>
      <c r="P4586" s="22">
        <v>0</v>
      </c>
      <c r="Q4586" s="22">
        <v>0</v>
      </c>
      <c r="R4586" s="23">
        <v>0</v>
      </c>
      <c r="S4586" s="23">
        <v>0</v>
      </c>
      <c r="T4586" s="23">
        <v>0</v>
      </c>
      <c r="U4586" s="14">
        <v>0</v>
      </c>
      <c r="V4586" s="22">
        <v>0</v>
      </c>
      <c r="W4586" s="22">
        <v>0</v>
      </c>
      <c r="X4586" s="23">
        <v>0</v>
      </c>
      <c r="Y4586" s="23">
        <v>0</v>
      </c>
      <c r="Z4586" s="23">
        <v>0</v>
      </c>
      <c r="AA4586" s="14">
        <v>0</v>
      </c>
      <c r="AB4586" s="22">
        <v>0</v>
      </c>
      <c r="AC4586" s="22">
        <v>0</v>
      </c>
      <c r="AD4586" s="23">
        <v>0</v>
      </c>
      <c r="AE4586" s="23">
        <v>0</v>
      </c>
      <c r="AF4586" s="23">
        <v>0</v>
      </c>
      <c r="AG4586" s="14">
        <v>0</v>
      </c>
      <c r="AH4586" s="22">
        <v>2</v>
      </c>
      <c r="AI4586" s="23">
        <v>1555.8</v>
      </c>
      <c r="AJ4586" s="23">
        <v>1.5558000000000001</v>
      </c>
      <c r="AK4586" s="23">
        <v>1.5937053840102404</v>
      </c>
      <c r="AL4586" s="14">
        <v>2.0069006185134306</v>
      </c>
      <c r="AM4586" s="22">
        <v>868</v>
      </c>
      <c r="AN4586" s="23">
        <v>19085.745999999977</v>
      </c>
      <c r="AO4586" s="23">
        <v>19.08574599999999</v>
      </c>
      <c r="AP4586" s="23">
        <v>19.550749555246096</v>
      </c>
      <c r="AQ4586" s="14">
        <v>24.619613994208887</v>
      </c>
      <c r="AR4586" s="22">
        <v>870</v>
      </c>
      <c r="AS4586" s="23">
        <v>20641.545999999998</v>
      </c>
      <c r="AT4586" s="23">
        <v>20.641546000000002</v>
      </c>
      <c r="AU4586" s="23">
        <v>21.144454939256338</v>
      </c>
      <c r="AV4586" s="14">
        <v>26.626514612722318</v>
      </c>
      <c r="AW4586" s="22">
        <v>2</v>
      </c>
      <c r="AX4586" s="22">
        <v>6</v>
      </c>
      <c r="AY4586" s="23">
        <v>161</v>
      </c>
      <c r="AZ4586" s="23">
        <v>0.161</v>
      </c>
      <c r="BA4586" s="23">
        <v>0.51258700000000001</v>
      </c>
      <c r="BB4586" s="14">
        <v>0.64548390038904058</v>
      </c>
      <c r="BC4586" s="22">
        <v>44</v>
      </c>
      <c r="BD4586" s="23">
        <v>44620</v>
      </c>
      <c r="BE4586" s="23">
        <v>44.62</v>
      </c>
      <c r="BF4586" s="23">
        <v>88.977033759049675</v>
      </c>
      <c r="BG4586" s="14">
        <v>112.04584352673541</v>
      </c>
      <c r="BH4586" s="22">
        <v>919</v>
      </c>
      <c r="BI4586" s="23">
        <v>65.897545999999991</v>
      </c>
      <c r="BJ4586" s="23">
        <v>113.445125698306</v>
      </c>
      <c r="BK4586" s="14">
        <v>142.85770457672072</v>
      </c>
      <c r="BL4586" t="s">
        <v>757</v>
      </c>
    </row>
    <row r="4587" spans="1:64">
      <c r="A4587" t="s">
        <v>5789</v>
      </c>
      <c r="B4587" t="s">
        <v>5780</v>
      </c>
      <c r="C4587" t="s">
        <v>757</v>
      </c>
      <c r="D4587" t="s">
        <v>942</v>
      </c>
      <c r="E4587">
        <v>2023</v>
      </c>
      <c r="F4587">
        <v>158.15</v>
      </c>
      <c r="G4587">
        <v>15.48</v>
      </c>
      <c r="H4587">
        <v>10316</v>
      </c>
      <c r="I4587">
        <v>79.411275740736201</v>
      </c>
      <c r="J4587">
        <v>3</v>
      </c>
      <c r="K4587">
        <v>4</v>
      </c>
      <c r="L4587">
        <v>550</v>
      </c>
      <c r="M4587">
        <v>0.55000000000000004</v>
      </c>
      <c r="N4587">
        <v>3.2549000000000001</v>
      </c>
      <c r="O4587">
        <v>4.0987882005909011</v>
      </c>
      <c r="P4587">
        <v>0</v>
      </c>
      <c r="Q4587">
        <v>0</v>
      </c>
      <c r="R4587">
        <v>0</v>
      </c>
      <c r="S4587">
        <v>0</v>
      </c>
      <c r="T4587">
        <v>0</v>
      </c>
      <c r="U4587">
        <v>0</v>
      </c>
      <c r="V4587">
        <v>0</v>
      </c>
      <c r="W4587">
        <v>0</v>
      </c>
      <c r="X4587">
        <v>0</v>
      </c>
      <c r="Y4587">
        <v>0</v>
      </c>
      <c r="Z4587">
        <v>0</v>
      </c>
      <c r="AA4587">
        <v>0</v>
      </c>
      <c r="AG4587">
        <v>0</v>
      </c>
      <c r="AH4587">
        <v>2</v>
      </c>
      <c r="AI4587">
        <v>1555.8</v>
      </c>
      <c r="AJ4587">
        <v>1.5558000000000001</v>
      </c>
      <c r="AK4587">
        <v>1.4593210000000001</v>
      </c>
      <c r="AL4587">
        <v>1.984993</v>
      </c>
      <c r="AM4587">
        <v>1076</v>
      </c>
      <c r="AN4587">
        <v>24469.756000000001</v>
      </c>
      <c r="AO4587">
        <v>24.469756</v>
      </c>
      <c r="AP4587">
        <v>22.952318999999999</v>
      </c>
      <c r="AQ4587">
        <v>28.903098188392377</v>
      </c>
      <c r="AR4587">
        <v>1138</v>
      </c>
      <c r="AS4587">
        <v>26066.951000000001</v>
      </c>
      <c r="AT4587">
        <v>26.066951</v>
      </c>
      <c r="AU4587">
        <v>24.450467309427601</v>
      </c>
      <c r="AV4587">
        <v>30.789666935025778</v>
      </c>
      <c r="AW4587">
        <v>2</v>
      </c>
      <c r="AX4587">
        <v>6</v>
      </c>
      <c r="AY4587">
        <v>161</v>
      </c>
      <c r="AZ4587">
        <v>0.161</v>
      </c>
      <c r="BA4587">
        <v>0.42559799999999998</v>
      </c>
      <c r="BB4587">
        <v>0.53594152219579283</v>
      </c>
      <c r="BC4587">
        <v>44</v>
      </c>
      <c r="BD4587">
        <v>44620</v>
      </c>
      <c r="BE4587">
        <v>44.62</v>
      </c>
      <c r="BF4587">
        <v>106.079813</v>
      </c>
      <c r="BG4587">
        <v>133.58280925536553</v>
      </c>
      <c r="BH4587">
        <v>1187</v>
      </c>
      <c r="BI4587">
        <v>71.397950999999992</v>
      </c>
      <c r="BJ4587">
        <v>134.21077830942758</v>
      </c>
      <c r="BK4587">
        <v>169.00720591317798</v>
      </c>
      <c r="BL4587" t="s">
        <v>757</v>
      </c>
    </row>
    <row r="4588" spans="1:64">
      <c r="A4588" t="s">
        <v>5790</v>
      </c>
      <c r="B4588" t="s">
        <v>5780</v>
      </c>
      <c r="C4588" t="s">
        <v>757</v>
      </c>
      <c r="D4588" t="s">
        <v>942</v>
      </c>
      <c r="E4588">
        <v>2024</v>
      </c>
      <c r="F4588">
        <v>158.15</v>
      </c>
      <c r="G4588">
        <v>15.52</v>
      </c>
      <c r="H4588">
        <v>10290</v>
      </c>
      <c r="I4588">
        <v>70.559539943992945</v>
      </c>
      <c r="J4588">
        <v>3</v>
      </c>
      <c r="K4588">
        <v>4</v>
      </c>
      <c r="L4588">
        <v>550</v>
      </c>
      <c r="M4588">
        <v>0.55000000000000004</v>
      </c>
      <c r="N4588">
        <v>3.2549000000000001</v>
      </c>
      <c r="O4588">
        <v>4.6129835917065165</v>
      </c>
      <c r="P4588">
        <v>0</v>
      </c>
      <c r="Q4588">
        <v>0</v>
      </c>
      <c r="R4588">
        <v>0</v>
      </c>
      <c r="S4588">
        <v>0</v>
      </c>
      <c r="T4588">
        <v>0</v>
      </c>
      <c r="U4588">
        <v>0</v>
      </c>
      <c r="V4588">
        <v>0</v>
      </c>
      <c r="W4588">
        <v>0</v>
      </c>
      <c r="X4588">
        <v>0</v>
      </c>
      <c r="Y4588">
        <v>0</v>
      </c>
      <c r="Z4588">
        <v>0</v>
      </c>
      <c r="AA4588">
        <v>0</v>
      </c>
      <c r="AB4588">
        <v>0</v>
      </c>
      <c r="AC4588">
        <v>0</v>
      </c>
      <c r="AD4588">
        <v>0</v>
      </c>
      <c r="AE4588">
        <v>0</v>
      </c>
      <c r="AF4588">
        <v>0</v>
      </c>
      <c r="AG4588">
        <v>0</v>
      </c>
      <c r="AH4588">
        <v>3</v>
      </c>
      <c r="AI4588">
        <v>1558.2</v>
      </c>
      <c r="AJ4588">
        <v>1.5582</v>
      </c>
      <c r="AK4588">
        <v>1.4054088451035023</v>
      </c>
      <c r="AL4588">
        <v>1.991805567636997</v>
      </c>
      <c r="AM4588">
        <v>1248</v>
      </c>
      <c r="AN4588">
        <v>28459.60300000009</v>
      </c>
      <c r="AO4588">
        <v>28.459603000000001</v>
      </c>
      <c r="AP4588">
        <v>25.668962767510063</v>
      </c>
      <c r="AQ4588">
        <v>36.379152681387886</v>
      </c>
      <c r="AR4588">
        <v>1382</v>
      </c>
      <c r="AS4588">
        <v>30131.358000000047</v>
      </c>
      <c r="AT4588">
        <v>30.131358000000048</v>
      </c>
      <c r="AU4588">
        <v>27.176791841984436</v>
      </c>
      <c r="AV4588">
        <v>38.516112581737602</v>
      </c>
      <c r="AW4588">
        <v>2</v>
      </c>
      <c r="AX4588">
        <v>6</v>
      </c>
      <c r="AY4588">
        <v>161</v>
      </c>
      <c r="AZ4588">
        <v>0.16099999999999998</v>
      </c>
      <c r="BA4588">
        <v>0.42559799999999998</v>
      </c>
      <c r="BB4588">
        <v>0.60317570145414912</v>
      </c>
      <c r="BC4588">
        <v>29</v>
      </c>
      <c r="BD4588">
        <v>38350</v>
      </c>
      <c r="BE4588">
        <v>38.349999999999994</v>
      </c>
      <c r="BF4588">
        <v>86.139702032307085</v>
      </c>
      <c r="BG4588">
        <v>122.08087255200499</v>
      </c>
      <c r="BH4588">
        <v>1416</v>
      </c>
      <c r="BI4588">
        <v>69.192358000000041</v>
      </c>
      <c r="BJ4588">
        <v>116.99699187429152</v>
      </c>
      <c r="BK4588">
        <v>165.81314442690328</v>
      </c>
      <c r="BL4588" t="s">
        <v>757</v>
      </c>
    </row>
    <row r="4589" spans="1:64">
      <c r="A4589" t="s">
        <v>5791</v>
      </c>
      <c r="B4589" t="s">
        <v>5792</v>
      </c>
      <c r="C4589" t="s">
        <v>758</v>
      </c>
      <c r="D4589" t="s">
        <v>942</v>
      </c>
      <c r="E4589">
        <v>2012</v>
      </c>
      <c r="F4589" s="23">
        <v>85.81</v>
      </c>
      <c r="G4589" s="23">
        <v>23.73</v>
      </c>
      <c r="H4589" s="22">
        <v>46685</v>
      </c>
      <c r="I4589" s="34">
        <v>394.40478200000001</v>
      </c>
      <c r="J4589" s="22">
        <v>6</v>
      </c>
      <c r="K4589" s="22" t="s">
        <v>782</v>
      </c>
      <c r="L4589" s="23">
        <v>1874</v>
      </c>
      <c r="M4589" s="23">
        <v>1.8740000000000001</v>
      </c>
      <c r="N4589" s="23">
        <v>11.911995000000001</v>
      </c>
      <c r="O4589" s="14">
        <v>3.0202460881927138</v>
      </c>
      <c r="P4589" s="22">
        <v>0</v>
      </c>
      <c r="Q4589" s="22" t="s">
        <v>782</v>
      </c>
      <c r="R4589" s="23">
        <v>0</v>
      </c>
      <c r="S4589" s="23">
        <v>0</v>
      </c>
      <c r="T4589" s="23">
        <v>0</v>
      </c>
      <c r="U4589" s="14">
        <v>0</v>
      </c>
      <c r="V4589" s="22">
        <v>0</v>
      </c>
      <c r="W4589" s="22" t="s">
        <v>782</v>
      </c>
      <c r="X4589" s="23">
        <v>0</v>
      </c>
      <c r="Y4589" s="23">
        <v>0</v>
      </c>
      <c r="Z4589" s="23">
        <v>0</v>
      </c>
      <c r="AA4589" s="14">
        <v>0</v>
      </c>
      <c r="AB4589" s="22">
        <v>1</v>
      </c>
      <c r="AC4589" s="22" t="s">
        <v>782</v>
      </c>
      <c r="AD4589" s="23">
        <v>346</v>
      </c>
      <c r="AE4589" s="23">
        <v>0.34599999999999997</v>
      </c>
      <c r="AF4589" s="23">
        <v>2.0472000000000001E-2</v>
      </c>
      <c r="AG4589" s="14">
        <v>5.1906064364097898E-3</v>
      </c>
      <c r="AH4589" s="22" t="s">
        <v>782</v>
      </c>
      <c r="AI4589" s="23" t="s">
        <v>782</v>
      </c>
      <c r="AJ4589" s="23" t="s">
        <v>782</v>
      </c>
      <c r="AK4589" s="23" t="s">
        <v>782</v>
      </c>
      <c r="AL4589" s="14" t="s">
        <v>782</v>
      </c>
      <c r="AM4589" s="22" t="s">
        <v>782</v>
      </c>
      <c r="AN4589" s="23" t="s">
        <v>782</v>
      </c>
      <c r="AO4589" s="23" t="s">
        <v>782</v>
      </c>
      <c r="AP4589" s="23" t="s">
        <v>782</v>
      </c>
      <c r="AQ4589" s="14" t="s">
        <v>782</v>
      </c>
      <c r="AR4589" s="22">
        <v>686</v>
      </c>
      <c r="AS4589" s="23">
        <v>11286.031000000001</v>
      </c>
      <c r="AT4589" s="23">
        <v>11.286031000000001</v>
      </c>
      <c r="AU4589" s="23">
        <v>9.409002000000001</v>
      </c>
      <c r="AV4589" s="14">
        <v>2.3856206692747453</v>
      </c>
      <c r="AW4589" s="22">
        <v>0</v>
      </c>
      <c r="AX4589" s="22" t="s">
        <v>782</v>
      </c>
      <c r="AY4589" s="23">
        <v>0</v>
      </c>
      <c r="AZ4589" s="23">
        <v>0</v>
      </c>
      <c r="BA4589" s="23">
        <v>0</v>
      </c>
      <c r="BB4589" s="14">
        <v>0</v>
      </c>
      <c r="BC4589" s="22">
        <v>4</v>
      </c>
      <c r="BD4589" s="23">
        <v>7200</v>
      </c>
      <c r="BE4589" s="23">
        <v>7.2</v>
      </c>
      <c r="BF4589" s="23">
        <v>11.4984</v>
      </c>
      <c r="BG4589" s="14">
        <v>2.9153804732519695</v>
      </c>
      <c r="BH4589" s="22">
        <v>697</v>
      </c>
      <c r="BI4589" s="23">
        <v>20.706030999999999</v>
      </c>
      <c r="BJ4589" s="23">
        <v>32.839869000000007</v>
      </c>
      <c r="BK4589" s="14">
        <v>8.3264378371558401</v>
      </c>
      <c r="BL4589" t="s">
        <v>758</v>
      </c>
    </row>
    <row r="4590" spans="1:64">
      <c r="A4590" t="s">
        <v>5793</v>
      </c>
      <c r="B4590" t="s">
        <v>5792</v>
      </c>
      <c r="C4590" t="s">
        <v>758</v>
      </c>
      <c r="D4590" t="s">
        <v>942</v>
      </c>
      <c r="E4590">
        <v>2015</v>
      </c>
      <c r="F4590" s="23">
        <v>85.81</v>
      </c>
      <c r="G4590" s="23">
        <v>23.82</v>
      </c>
      <c r="H4590" s="22">
        <v>47974</v>
      </c>
      <c r="I4590" s="34">
        <v>382.30440152900837</v>
      </c>
      <c r="J4590" s="13">
        <v>5</v>
      </c>
      <c r="K4590" s="13">
        <v>5</v>
      </c>
      <c r="L4590" s="19">
        <v>1504</v>
      </c>
      <c r="M4590" s="35">
        <v>1.504</v>
      </c>
      <c r="N4590" s="19">
        <v>8.9959578927018971</v>
      </c>
      <c r="O4590" s="17">
        <v>2.353087711447472</v>
      </c>
      <c r="P4590" s="36">
        <v>0</v>
      </c>
      <c r="Q4590" s="37">
        <v>0</v>
      </c>
      <c r="R4590" s="38">
        <v>0</v>
      </c>
      <c r="S4590" s="27">
        <v>0</v>
      </c>
      <c r="T4590" s="23">
        <v>0</v>
      </c>
      <c r="U4590" s="17">
        <v>0</v>
      </c>
      <c r="V4590" s="22">
        <v>0</v>
      </c>
      <c r="W4590" s="22">
        <v>0</v>
      </c>
      <c r="X4590" s="23">
        <v>0</v>
      </c>
      <c r="Y4590" s="27">
        <v>0</v>
      </c>
      <c r="Z4590" s="27">
        <v>0</v>
      </c>
      <c r="AA4590" s="14">
        <v>0</v>
      </c>
      <c r="AB4590" s="39">
        <v>1</v>
      </c>
      <c r="AC4590" s="22" t="s">
        <v>782</v>
      </c>
      <c r="AD4590" s="23">
        <v>346</v>
      </c>
      <c r="AE4590" s="23">
        <v>0.34599999999999997</v>
      </c>
      <c r="AF4590" s="23">
        <v>1.4427037169999999</v>
      </c>
      <c r="AG4590" s="14">
        <v>0.37737041771687024</v>
      </c>
      <c r="AH4590" s="22" t="s">
        <v>782</v>
      </c>
      <c r="AI4590" s="23" t="s">
        <v>782</v>
      </c>
      <c r="AJ4590" s="23" t="s">
        <v>782</v>
      </c>
      <c r="AK4590" s="23" t="s">
        <v>782</v>
      </c>
      <c r="AL4590" s="14" t="s">
        <v>782</v>
      </c>
      <c r="AM4590" s="22" t="s">
        <v>782</v>
      </c>
      <c r="AN4590" s="23" t="s">
        <v>782</v>
      </c>
      <c r="AO4590" s="23" t="s">
        <v>782</v>
      </c>
      <c r="AP4590" s="23" t="s">
        <v>782</v>
      </c>
      <c r="AQ4590" s="14" t="s">
        <v>782</v>
      </c>
      <c r="AR4590" s="40">
        <v>858</v>
      </c>
      <c r="AS4590" s="41">
        <v>13472.670999999997</v>
      </c>
      <c r="AT4590" s="23">
        <v>13.472670999999997</v>
      </c>
      <c r="AU4590" s="23">
        <v>11.965924827787799</v>
      </c>
      <c r="AV4590" s="14">
        <v>3.1299469166273388</v>
      </c>
      <c r="AW4590" s="22">
        <v>0</v>
      </c>
      <c r="AX4590" s="22" t="s">
        <v>782</v>
      </c>
      <c r="AY4590" s="23">
        <v>0</v>
      </c>
      <c r="AZ4590" s="23">
        <v>0</v>
      </c>
      <c r="BA4590" s="23">
        <v>0</v>
      </c>
      <c r="BB4590" s="14">
        <v>0</v>
      </c>
      <c r="BC4590" s="42">
        <v>4</v>
      </c>
      <c r="BD4590" s="43">
        <v>7200</v>
      </c>
      <c r="BE4590" s="44">
        <v>7.2</v>
      </c>
      <c r="BF4590" s="23">
        <v>7.5762328981540223</v>
      </c>
      <c r="BG4590" s="14">
        <v>1.981727876491413</v>
      </c>
      <c r="BH4590" s="22">
        <v>868</v>
      </c>
      <c r="BI4590" s="23">
        <v>22.522670999999999</v>
      </c>
      <c r="BJ4590" s="23">
        <v>29.980819335643716</v>
      </c>
      <c r="BK4590" s="14">
        <v>7.8421329222830938</v>
      </c>
      <c r="BL4590" t="s">
        <v>758</v>
      </c>
    </row>
    <row r="4591" spans="1:64">
      <c r="A4591" t="s">
        <v>5794</v>
      </c>
      <c r="B4591" t="s">
        <v>5792</v>
      </c>
      <c r="C4591" t="s">
        <v>758</v>
      </c>
      <c r="D4591" t="s">
        <v>942</v>
      </c>
      <c r="E4591">
        <v>2016</v>
      </c>
      <c r="F4591" s="23">
        <v>85.81</v>
      </c>
      <c r="G4591" s="23">
        <v>23.65</v>
      </c>
      <c r="H4591" s="22">
        <v>47436</v>
      </c>
      <c r="I4591" s="34">
        <v>407.89477337234484</v>
      </c>
      <c r="J4591" s="13">
        <v>5</v>
      </c>
      <c r="K4591" s="13">
        <v>5</v>
      </c>
      <c r="L4591" s="19">
        <v>1504</v>
      </c>
      <c r="M4591" s="35">
        <v>1.504</v>
      </c>
      <c r="N4591" s="19">
        <v>8.9954239999999999</v>
      </c>
      <c r="O4591" s="17">
        <v>2.2053295573337901</v>
      </c>
      <c r="P4591" s="13">
        <v>0</v>
      </c>
      <c r="Q4591" s="13">
        <v>0</v>
      </c>
      <c r="R4591" s="19">
        <v>0</v>
      </c>
      <c r="S4591" s="27">
        <v>0</v>
      </c>
      <c r="T4591" s="19">
        <v>0</v>
      </c>
      <c r="U4591" s="17">
        <v>0</v>
      </c>
      <c r="V4591" s="13">
        <v>0</v>
      </c>
      <c r="W4591" s="13">
        <v>0</v>
      </c>
      <c r="X4591" s="19">
        <v>0</v>
      </c>
      <c r="Y4591" s="27">
        <v>0</v>
      </c>
      <c r="Z4591" s="19">
        <v>0</v>
      </c>
      <c r="AA4591" s="14">
        <v>0</v>
      </c>
      <c r="AB4591" s="13">
        <v>1</v>
      </c>
      <c r="AC4591" s="22" t="s">
        <v>782</v>
      </c>
      <c r="AD4591" s="19">
        <v>346</v>
      </c>
      <c r="AE4591" s="23">
        <v>0.34599999999999997</v>
      </c>
      <c r="AF4591" s="19">
        <v>1.6503370379999998</v>
      </c>
      <c r="AG4591" s="14">
        <v>0.40459872146817072</v>
      </c>
      <c r="AH4591" s="22" t="s">
        <v>782</v>
      </c>
      <c r="AI4591" s="23" t="s">
        <v>782</v>
      </c>
      <c r="AJ4591" s="23" t="s">
        <v>782</v>
      </c>
      <c r="AK4591" s="23" t="s">
        <v>782</v>
      </c>
      <c r="AL4591" s="14" t="s">
        <v>782</v>
      </c>
      <c r="AM4591" s="22" t="s">
        <v>782</v>
      </c>
      <c r="AN4591" s="23" t="s">
        <v>782</v>
      </c>
      <c r="AO4591" s="23" t="s">
        <v>782</v>
      </c>
      <c r="AP4591" s="23" t="s">
        <v>782</v>
      </c>
      <c r="AQ4591" s="14" t="s">
        <v>782</v>
      </c>
      <c r="AR4591" s="13">
        <v>910</v>
      </c>
      <c r="AS4591" s="19">
        <v>14020.883999999995</v>
      </c>
      <c r="AT4591" s="23">
        <v>14.020883999999995</v>
      </c>
      <c r="AU4591" s="19">
        <v>12.450544992000021</v>
      </c>
      <c r="AV4591" s="14">
        <v>3.0523914020919798</v>
      </c>
      <c r="AW4591" s="13">
        <v>0</v>
      </c>
      <c r="AX4591" s="22" t="s">
        <v>782</v>
      </c>
      <c r="AY4591" s="19">
        <v>0</v>
      </c>
      <c r="AZ4591" s="23">
        <v>0</v>
      </c>
      <c r="BA4591" s="19">
        <v>0</v>
      </c>
      <c r="BB4591" s="14">
        <v>0</v>
      </c>
      <c r="BC4591" s="13">
        <v>4</v>
      </c>
      <c r="BD4591" s="19">
        <v>7200</v>
      </c>
      <c r="BE4591" s="44">
        <v>7.2</v>
      </c>
      <c r="BF4591" s="19">
        <v>7.5762328981540215</v>
      </c>
      <c r="BG4591" s="14">
        <v>1.8573988667508843</v>
      </c>
      <c r="BH4591" s="22">
        <v>920</v>
      </c>
      <c r="BI4591" s="23">
        <v>23.070883999999996</v>
      </c>
      <c r="BJ4591" s="23">
        <v>30.672538928154044</v>
      </c>
      <c r="BK4591" s="14">
        <v>7.5197185476448247</v>
      </c>
      <c r="BL4591" t="s">
        <v>758</v>
      </c>
    </row>
    <row r="4592" spans="1:64">
      <c r="A4592" t="s">
        <v>5795</v>
      </c>
      <c r="B4592" t="s">
        <v>5792</v>
      </c>
      <c r="C4592" t="s">
        <v>758</v>
      </c>
      <c r="D4592" t="s">
        <v>942</v>
      </c>
      <c r="E4592">
        <v>2017</v>
      </c>
      <c r="F4592" s="23">
        <v>85.81</v>
      </c>
      <c r="G4592" s="23">
        <v>23.69</v>
      </c>
      <c r="H4592" s="22">
        <v>47376</v>
      </c>
      <c r="I4592" s="34">
        <v>372.13897573566618</v>
      </c>
      <c r="J4592" s="13">
        <v>5</v>
      </c>
      <c r="K4592" s="13">
        <v>5</v>
      </c>
      <c r="L4592" s="19">
        <v>1504</v>
      </c>
      <c r="M4592" s="19">
        <v>1.504</v>
      </c>
      <c r="N4592" s="19">
        <v>8.9954239999999999</v>
      </c>
      <c r="O4592" s="17">
        <v>2.4172216796741908</v>
      </c>
      <c r="P4592" s="13">
        <v>0</v>
      </c>
      <c r="Q4592" s="13">
        <v>0</v>
      </c>
      <c r="R4592" s="19">
        <v>0</v>
      </c>
      <c r="S4592" s="19">
        <v>0</v>
      </c>
      <c r="T4592" s="19">
        <v>0</v>
      </c>
      <c r="U4592" s="17">
        <v>0</v>
      </c>
      <c r="V4592" s="13">
        <v>0</v>
      </c>
      <c r="W4592" s="13">
        <v>0</v>
      </c>
      <c r="X4592" s="19">
        <v>0</v>
      </c>
      <c r="Y4592" s="19">
        <v>0</v>
      </c>
      <c r="Z4592" s="19">
        <v>0</v>
      </c>
      <c r="AA4592" s="14">
        <v>0</v>
      </c>
      <c r="AB4592" s="13">
        <v>1</v>
      </c>
      <c r="AC4592" s="22" t="s">
        <v>782</v>
      </c>
      <c r="AD4592" s="19">
        <v>346</v>
      </c>
      <c r="AE4592" s="19">
        <v>0.34599999999999997</v>
      </c>
      <c r="AF4592" s="19">
        <v>1.1896132500000001</v>
      </c>
      <c r="AG4592" s="14">
        <v>0.31966908267222016</v>
      </c>
      <c r="AH4592" s="22" t="s">
        <v>782</v>
      </c>
      <c r="AI4592" s="23" t="s">
        <v>782</v>
      </c>
      <c r="AJ4592" s="23" t="s">
        <v>782</v>
      </c>
      <c r="AK4592" s="23" t="s">
        <v>782</v>
      </c>
      <c r="AL4592" s="14" t="s">
        <v>782</v>
      </c>
      <c r="AM4592" s="22" t="s">
        <v>782</v>
      </c>
      <c r="AN4592" s="23" t="s">
        <v>782</v>
      </c>
      <c r="AO4592" s="23" t="s">
        <v>782</v>
      </c>
      <c r="AP4592" s="23" t="s">
        <v>782</v>
      </c>
      <c r="AQ4592" s="14" t="s">
        <v>782</v>
      </c>
      <c r="AR4592" s="13">
        <v>946</v>
      </c>
      <c r="AS4592" s="19">
        <v>14280.343999999992</v>
      </c>
      <c r="AT4592" s="19">
        <v>14.280344000000017</v>
      </c>
      <c r="AU4592" s="19">
        <v>12.680945472000024</v>
      </c>
      <c r="AV4592" s="14">
        <v>3.4075832683022749</v>
      </c>
      <c r="AW4592" s="13">
        <v>0</v>
      </c>
      <c r="AX4592" s="22" t="s">
        <v>782</v>
      </c>
      <c r="AY4592" s="19">
        <v>0</v>
      </c>
      <c r="AZ4592" s="19">
        <v>0</v>
      </c>
      <c r="BA4592" s="19">
        <v>0</v>
      </c>
      <c r="BB4592" s="14">
        <v>0</v>
      </c>
      <c r="BC4592" s="13">
        <v>4</v>
      </c>
      <c r="BD4592" s="19">
        <v>7200</v>
      </c>
      <c r="BE4592" s="19">
        <v>7.2</v>
      </c>
      <c r="BF4592" s="19">
        <v>7.5762328981540215</v>
      </c>
      <c r="BG4592" s="14">
        <v>2.035861168042632</v>
      </c>
      <c r="BH4592" s="22">
        <v>956</v>
      </c>
      <c r="BI4592" s="23">
        <v>23.330344000000018</v>
      </c>
      <c r="BJ4592" s="23">
        <v>30.442215620154045</v>
      </c>
      <c r="BK4592" s="14">
        <v>8.1803351986913171</v>
      </c>
      <c r="BL4592" t="s">
        <v>758</v>
      </c>
    </row>
    <row r="4593" spans="1:64">
      <c r="A4593" t="s">
        <v>5796</v>
      </c>
      <c r="B4593" t="s">
        <v>5792</v>
      </c>
      <c r="C4593" t="s">
        <v>758</v>
      </c>
      <c r="D4593" t="s">
        <v>942</v>
      </c>
      <c r="E4593">
        <v>2018</v>
      </c>
      <c r="F4593" s="23">
        <v>85.81</v>
      </c>
      <c r="G4593" s="23">
        <v>23.74</v>
      </c>
      <c r="H4593" s="22">
        <v>47460</v>
      </c>
      <c r="I4593" s="34">
        <v>372.16542484552656</v>
      </c>
      <c r="J4593" s="13">
        <v>5</v>
      </c>
      <c r="K4593" s="13">
        <v>5</v>
      </c>
      <c r="L4593" s="19">
        <v>1504</v>
      </c>
      <c r="M4593" s="19">
        <v>1.504</v>
      </c>
      <c r="N4593" s="19">
        <v>8.9954239999999999</v>
      </c>
      <c r="O4593" s="17">
        <v>2.4170498921907377</v>
      </c>
      <c r="P4593" s="13">
        <v>0</v>
      </c>
      <c r="Q4593" s="13">
        <v>0</v>
      </c>
      <c r="R4593" s="19">
        <v>0</v>
      </c>
      <c r="S4593" s="19">
        <v>0</v>
      </c>
      <c r="T4593" s="19">
        <v>0</v>
      </c>
      <c r="U4593" s="17">
        <v>0</v>
      </c>
      <c r="V4593" s="13">
        <v>0</v>
      </c>
      <c r="W4593" s="13">
        <v>0</v>
      </c>
      <c r="X4593" s="19">
        <v>0</v>
      </c>
      <c r="Y4593" s="19">
        <v>0</v>
      </c>
      <c r="Z4593" s="19">
        <v>0</v>
      </c>
      <c r="AA4593" s="14">
        <v>0</v>
      </c>
      <c r="AB4593" s="13">
        <v>1</v>
      </c>
      <c r="AC4593" s="22" t="s">
        <v>782</v>
      </c>
      <c r="AD4593" s="19">
        <v>346</v>
      </c>
      <c r="AE4593" s="19">
        <v>0.34599999999999997</v>
      </c>
      <c r="AF4593" s="19">
        <v>1.3413191819999999</v>
      </c>
      <c r="AG4593" s="14">
        <v>0.36040940196331694</v>
      </c>
      <c r="AH4593" s="22" t="s">
        <v>782</v>
      </c>
      <c r="AI4593" s="23" t="s">
        <v>782</v>
      </c>
      <c r="AJ4593" s="23" t="s">
        <v>782</v>
      </c>
      <c r="AK4593" s="23" t="s">
        <v>782</v>
      </c>
      <c r="AL4593" s="14" t="s">
        <v>782</v>
      </c>
      <c r="AM4593" s="22" t="s">
        <v>782</v>
      </c>
      <c r="AN4593" s="23" t="s">
        <v>782</v>
      </c>
      <c r="AO4593" s="23" t="s">
        <v>782</v>
      </c>
      <c r="AP4593" s="23" t="s">
        <v>782</v>
      </c>
      <c r="AQ4593" s="14" t="s">
        <v>782</v>
      </c>
      <c r="AR4593" s="13">
        <v>995</v>
      </c>
      <c r="AS4593" s="19">
        <v>15807.008999999993</v>
      </c>
      <c r="AT4593" s="19">
        <v>15.807009000000015</v>
      </c>
      <c r="AU4593" s="19">
        <v>14.036623992000028</v>
      </c>
      <c r="AV4593" s="14">
        <v>3.771608820950028</v>
      </c>
      <c r="AW4593" s="13">
        <v>0</v>
      </c>
      <c r="AX4593" s="22" t="s">
        <v>782</v>
      </c>
      <c r="AY4593" s="19">
        <v>0</v>
      </c>
      <c r="AZ4593" s="19">
        <v>0</v>
      </c>
      <c r="BA4593" s="19">
        <v>0</v>
      </c>
      <c r="BB4593" s="14">
        <v>0</v>
      </c>
      <c r="BC4593" s="13">
        <v>4</v>
      </c>
      <c r="BD4593" s="19">
        <v>7200</v>
      </c>
      <c r="BE4593" s="19">
        <v>7.2</v>
      </c>
      <c r="BF4593" s="19">
        <v>6.5790978570480512</v>
      </c>
      <c r="BG4593" s="14">
        <v>1.7677885740672485</v>
      </c>
      <c r="BH4593" s="22">
        <v>1005</v>
      </c>
      <c r="BI4593" s="23">
        <v>24.857009000000016</v>
      </c>
      <c r="BJ4593" s="23">
        <v>30.952465031048078</v>
      </c>
      <c r="BK4593" s="14">
        <v>8.3168566891713311</v>
      </c>
      <c r="BL4593" t="s">
        <v>758</v>
      </c>
    </row>
    <row r="4594" spans="1:64">
      <c r="A4594" t="s">
        <v>5797</v>
      </c>
      <c r="B4594" t="s">
        <v>5792</v>
      </c>
      <c r="C4594" t="s">
        <v>758</v>
      </c>
      <c r="D4594" t="s">
        <v>942</v>
      </c>
      <c r="E4594">
        <v>2019</v>
      </c>
      <c r="F4594" s="23">
        <v>85.81</v>
      </c>
      <c r="G4594" s="23">
        <v>23.65</v>
      </c>
      <c r="H4594" s="22">
        <v>47514</v>
      </c>
      <c r="I4594" s="34">
        <v>380.57663643819308</v>
      </c>
      <c r="J4594" s="22">
        <v>5</v>
      </c>
      <c r="K4594" s="22">
        <v>5</v>
      </c>
      <c r="L4594" s="23">
        <v>1504</v>
      </c>
      <c r="M4594" s="23">
        <v>1.504</v>
      </c>
      <c r="N4594" s="23">
        <v>8.9954239999999999</v>
      </c>
      <c r="O4594" s="14">
        <v>2.3636301177570807</v>
      </c>
      <c r="P4594" s="22">
        <v>0</v>
      </c>
      <c r="Q4594" s="22">
        <v>0</v>
      </c>
      <c r="R4594" s="23">
        <v>0</v>
      </c>
      <c r="S4594" s="23">
        <v>0</v>
      </c>
      <c r="T4594" s="23">
        <v>0</v>
      </c>
      <c r="U4594" s="14">
        <v>0</v>
      </c>
      <c r="V4594" s="22">
        <v>0</v>
      </c>
      <c r="W4594" s="22">
        <v>0</v>
      </c>
      <c r="X4594" s="23">
        <v>0</v>
      </c>
      <c r="Y4594" s="23">
        <v>0</v>
      </c>
      <c r="Z4594" s="23">
        <v>0</v>
      </c>
      <c r="AA4594" s="14">
        <v>0</v>
      </c>
      <c r="AB4594" s="22">
        <v>1</v>
      </c>
      <c r="AC4594" s="22">
        <v>1</v>
      </c>
      <c r="AD4594" s="23">
        <v>346</v>
      </c>
      <c r="AE4594" s="23">
        <v>0.34599999999999997</v>
      </c>
      <c r="AF4594" s="23">
        <v>1.4616685439999997</v>
      </c>
      <c r="AG4594" s="14">
        <v>0.38406680916614266</v>
      </c>
      <c r="AH4594" s="22">
        <v>0</v>
      </c>
      <c r="AI4594" s="23">
        <v>0</v>
      </c>
      <c r="AJ4594" s="23">
        <v>0</v>
      </c>
      <c r="AK4594" s="23">
        <v>0</v>
      </c>
      <c r="AL4594" s="14">
        <v>0</v>
      </c>
      <c r="AM4594" s="22">
        <v>1072</v>
      </c>
      <c r="AN4594" s="23">
        <v>17693.038999999982</v>
      </c>
      <c r="AO4594" s="23">
        <v>17.69303900000001</v>
      </c>
      <c r="AP4594" s="23">
        <v>15.71141863200002</v>
      </c>
      <c r="AQ4594" s="14">
        <v>4.1283192733644354</v>
      </c>
      <c r="AR4594" s="22">
        <v>1072</v>
      </c>
      <c r="AS4594" s="23">
        <v>17693.038999999982</v>
      </c>
      <c r="AT4594" s="23">
        <v>17.69303900000001</v>
      </c>
      <c r="AU4594" s="23">
        <v>15.71141863200002</v>
      </c>
      <c r="AV4594" s="14">
        <v>4.1283192733644354</v>
      </c>
      <c r="AW4594" s="22">
        <v>0</v>
      </c>
      <c r="AX4594" s="22" t="s">
        <v>782</v>
      </c>
      <c r="AY4594" s="23">
        <v>0</v>
      </c>
      <c r="AZ4594" s="23">
        <v>0</v>
      </c>
      <c r="BA4594" s="23">
        <v>0</v>
      </c>
      <c r="BB4594" s="14">
        <v>0</v>
      </c>
      <c r="BC4594" s="22">
        <v>4</v>
      </c>
      <c r="BD4594" s="23">
        <v>7200</v>
      </c>
      <c r="BE4594" s="23">
        <v>7.2</v>
      </c>
      <c r="BF4594" s="23">
        <v>6.574527295081289</v>
      </c>
      <c r="BG4594" s="14">
        <v>1.7275173159897887</v>
      </c>
      <c r="BH4594" s="22">
        <v>1082</v>
      </c>
      <c r="BI4594" s="23">
        <v>26.74303900000001</v>
      </c>
      <c r="BJ4594" s="23">
        <v>32.743038471081306</v>
      </c>
      <c r="BK4594" s="14">
        <v>8.603533516277448</v>
      </c>
      <c r="BL4594" t="s">
        <v>758</v>
      </c>
    </row>
    <row r="4595" spans="1:64">
      <c r="A4595" t="s">
        <v>5798</v>
      </c>
      <c r="B4595" t="s">
        <v>5792</v>
      </c>
      <c r="C4595" t="s">
        <v>758</v>
      </c>
      <c r="D4595" t="s">
        <v>942</v>
      </c>
      <c r="E4595">
        <v>2020</v>
      </c>
      <c r="F4595" s="23">
        <v>85.81</v>
      </c>
      <c r="G4595" s="23">
        <v>23.94</v>
      </c>
      <c r="H4595" s="22">
        <v>47206</v>
      </c>
      <c r="I4595" s="34">
        <v>382.59450246330618</v>
      </c>
      <c r="J4595" s="22">
        <v>4</v>
      </c>
      <c r="K4595" s="22">
        <v>4</v>
      </c>
      <c r="L4595" s="23">
        <v>1284</v>
      </c>
      <c r="M4595" s="23">
        <v>1.284</v>
      </c>
      <c r="N4595" s="23">
        <v>7.6796040000000003</v>
      </c>
      <c r="O4595" s="14">
        <v>2.0072436876524473</v>
      </c>
      <c r="P4595" s="22">
        <v>0</v>
      </c>
      <c r="Q4595" s="22">
        <v>0</v>
      </c>
      <c r="R4595" s="23">
        <v>0</v>
      </c>
      <c r="S4595" s="23">
        <v>0</v>
      </c>
      <c r="T4595" s="23">
        <v>0</v>
      </c>
      <c r="U4595" s="14">
        <v>0</v>
      </c>
      <c r="V4595" s="22">
        <v>0</v>
      </c>
      <c r="W4595" s="22">
        <v>0</v>
      </c>
      <c r="X4595" s="23">
        <v>0</v>
      </c>
      <c r="Y4595" s="23">
        <v>0</v>
      </c>
      <c r="Z4595" s="23">
        <v>0</v>
      </c>
      <c r="AA4595" s="14">
        <v>0</v>
      </c>
      <c r="AB4595" s="22">
        <v>1</v>
      </c>
      <c r="AC4595" s="22">
        <v>1</v>
      </c>
      <c r="AD4595" s="23">
        <v>346</v>
      </c>
      <c r="AE4595" s="23">
        <v>0.34599999999999997</v>
      </c>
      <c r="AF4595" s="23">
        <v>1.312884342</v>
      </c>
      <c r="AG4595" s="14">
        <v>0.3431529552952518</v>
      </c>
      <c r="AH4595" s="22">
        <v>0</v>
      </c>
      <c r="AI4595" s="23">
        <v>0</v>
      </c>
      <c r="AJ4595" s="23">
        <v>0</v>
      </c>
      <c r="AK4595" s="23">
        <v>0</v>
      </c>
      <c r="AL4595" s="14">
        <v>0</v>
      </c>
      <c r="AM4595" s="22">
        <v>1228</v>
      </c>
      <c r="AN4595" s="23">
        <v>19447.818999999938</v>
      </c>
      <c r="AO4595" s="23">
        <v>19.447819000000003</v>
      </c>
      <c r="AP4595" s="23">
        <v>17.269663272000006</v>
      </c>
      <c r="AQ4595" s="14">
        <v>4.5138294358153512</v>
      </c>
      <c r="AR4595" s="22">
        <v>1228</v>
      </c>
      <c r="AS4595" s="23">
        <v>19447.818999999938</v>
      </c>
      <c r="AT4595" s="23">
        <v>19.447819000000003</v>
      </c>
      <c r="AU4595" s="23">
        <v>17.269663272000006</v>
      </c>
      <c r="AV4595" s="14">
        <v>4.5138294358153512</v>
      </c>
      <c r="AW4595" s="22">
        <v>0</v>
      </c>
      <c r="AX4595" s="22">
        <v>0</v>
      </c>
      <c r="AY4595" s="23">
        <v>0</v>
      </c>
      <c r="AZ4595" s="23">
        <v>0</v>
      </c>
      <c r="BA4595" s="23">
        <v>0</v>
      </c>
      <c r="BB4595" s="14">
        <v>0</v>
      </c>
      <c r="BC4595" s="22">
        <v>4</v>
      </c>
      <c r="BD4595" s="23">
        <v>7200</v>
      </c>
      <c r="BE4595" s="23">
        <v>7.2</v>
      </c>
      <c r="BF4595" s="23">
        <v>6.574527295081289</v>
      </c>
      <c r="BG4595" s="14">
        <v>1.7184061069230439</v>
      </c>
      <c r="BH4595" s="22">
        <v>1237</v>
      </c>
      <c r="BI4595" s="23">
        <v>28.277819000000001</v>
      </c>
      <c r="BJ4595" s="23">
        <v>32.836678909081293</v>
      </c>
      <c r="BK4595" s="14">
        <v>8.5826321856860943</v>
      </c>
      <c r="BL4595" t="s">
        <v>758</v>
      </c>
    </row>
    <row r="4596" spans="1:64">
      <c r="A4596" t="s">
        <v>5799</v>
      </c>
      <c r="B4596" t="s">
        <v>5792</v>
      </c>
      <c r="C4596" t="s">
        <v>758</v>
      </c>
      <c r="D4596" t="s">
        <v>942</v>
      </c>
      <c r="E4596">
        <v>2021</v>
      </c>
      <c r="F4596" s="23">
        <v>85.81</v>
      </c>
      <c r="G4596" s="23">
        <v>23.95</v>
      </c>
      <c r="H4596" s="22">
        <v>47929</v>
      </c>
      <c r="I4596" s="34">
        <v>353.93</v>
      </c>
      <c r="J4596" s="22">
        <v>4</v>
      </c>
      <c r="K4596" s="22">
        <v>4</v>
      </c>
      <c r="L4596" s="23">
        <v>1284</v>
      </c>
      <c r="M4596" s="23">
        <v>1.284</v>
      </c>
      <c r="N4596" s="23">
        <v>7.6796040000000003</v>
      </c>
      <c r="O4596" s="14">
        <v>2.17</v>
      </c>
      <c r="P4596" s="22">
        <v>0</v>
      </c>
      <c r="Q4596" s="22">
        <v>0</v>
      </c>
      <c r="R4596" s="23">
        <v>0</v>
      </c>
      <c r="S4596" s="23">
        <v>0</v>
      </c>
      <c r="T4596" s="23">
        <v>0</v>
      </c>
      <c r="U4596" s="14">
        <v>0</v>
      </c>
      <c r="V4596" s="22">
        <v>0</v>
      </c>
      <c r="W4596" s="22">
        <v>0</v>
      </c>
      <c r="X4596" s="23">
        <v>0</v>
      </c>
      <c r="Y4596" s="23">
        <v>0</v>
      </c>
      <c r="Z4596" s="23">
        <v>0</v>
      </c>
      <c r="AA4596" s="14">
        <v>0</v>
      </c>
      <c r="AB4596" s="22">
        <v>1</v>
      </c>
      <c r="AC4596" s="22">
        <v>1</v>
      </c>
      <c r="AD4596" s="23">
        <v>346</v>
      </c>
      <c r="AE4596" s="23">
        <v>0.34599999999999997</v>
      </c>
      <c r="AF4596" s="23">
        <v>1.312884342</v>
      </c>
      <c r="AG4596" s="14">
        <v>0.37</v>
      </c>
      <c r="AH4596" s="22">
        <v>0</v>
      </c>
      <c r="AI4596" s="23">
        <v>0</v>
      </c>
      <c r="AJ4596" s="23">
        <v>0</v>
      </c>
      <c r="AK4596" s="23">
        <v>0</v>
      </c>
      <c r="AL4596" s="14">
        <v>0</v>
      </c>
      <c r="AM4596" s="22">
        <v>1409</v>
      </c>
      <c r="AN4596" s="23">
        <v>21719.633000000002</v>
      </c>
      <c r="AO4596" s="23">
        <v>21.719633000000002</v>
      </c>
      <c r="AP4596" s="23">
        <v>19.435225259999999</v>
      </c>
      <c r="AQ4596" s="14">
        <v>5.49</v>
      </c>
      <c r="AR4596" s="22">
        <v>1409</v>
      </c>
      <c r="AS4596" s="23">
        <v>21719.633000000002</v>
      </c>
      <c r="AT4596" s="23">
        <v>21.719633000000002</v>
      </c>
      <c r="AU4596" s="23">
        <v>19.435225259999999</v>
      </c>
      <c r="AV4596" s="14">
        <v>5.49</v>
      </c>
      <c r="AW4596" s="22">
        <v>0</v>
      </c>
      <c r="AX4596" s="22">
        <v>0</v>
      </c>
      <c r="AY4596" s="23">
        <v>0</v>
      </c>
      <c r="AZ4596" s="23">
        <v>0</v>
      </c>
      <c r="BA4596" s="23">
        <v>0</v>
      </c>
      <c r="BB4596" s="14">
        <v>0</v>
      </c>
      <c r="BC4596" s="22">
        <v>4</v>
      </c>
      <c r="BD4596" s="23">
        <v>7200</v>
      </c>
      <c r="BE4596" s="23">
        <v>7.2</v>
      </c>
      <c r="BF4596" s="23">
        <v>5.7329878010000002</v>
      </c>
      <c r="BG4596" s="14">
        <v>1.62</v>
      </c>
      <c r="BH4596" s="22">
        <v>1418</v>
      </c>
      <c r="BI4596" s="23">
        <v>30.55</v>
      </c>
      <c r="BJ4596" s="23">
        <v>34.159999999999997</v>
      </c>
      <c r="BK4596" s="14">
        <v>9.65</v>
      </c>
      <c r="BL4596" t="s">
        <v>758</v>
      </c>
    </row>
    <row r="4597" spans="1:64">
      <c r="A4597" t="s">
        <v>5800</v>
      </c>
      <c r="B4597" t="s">
        <v>5792</v>
      </c>
      <c r="C4597" t="s">
        <v>758</v>
      </c>
      <c r="D4597" s="111" t="s">
        <v>942</v>
      </c>
      <c r="E4597" s="110">
        <v>2022</v>
      </c>
      <c r="F4597" s="23"/>
      <c r="G4597" s="23"/>
      <c r="H4597" s="22">
        <v>48607</v>
      </c>
      <c r="I4597" s="34">
        <v>352.28108788262887</v>
      </c>
      <c r="J4597" s="22">
        <v>4</v>
      </c>
      <c r="K4597" s="22">
        <v>4</v>
      </c>
      <c r="L4597" s="23">
        <v>1284</v>
      </c>
      <c r="M4597" s="23">
        <v>1.284</v>
      </c>
      <c r="N4597" s="23">
        <v>7.5987119999999999</v>
      </c>
      <c r="O4597" s="14">
        <v>2.1570025361485481</v>
      </c>
      <c r="P4597" s="22">
        <v>0</v>
      </c>
      <c r="Q4597" s="22">
        <v>0</v>
      </c>
      <c r="R4597" s="23">
        <v>0</v>
      </c>
      <c r="S4597" s="23">
        <v>0</v>
      </c>
      <c r="T4597" s="23">
        <v>0</v>
      </c>
      <c r="U4597" s="14">
        <v>0</v>
      </c>
      <c r="V4597" s="22">
        <v>0</v>
      </c>
      <c r="W4597" s="22">
        <v>0</v>
      </c>
      <c r="X4597" s="23">
        <v>0</v>
      </c>
      <c r="Y4597" s="23">
        <v>0</v>
      </c>
      <c r="Z4597" s="23">
        <v>0</v>
      </c>
      <c r="AA4597" s="14">
        <v>0</v>
      </c>
      <c r="AB4597" s="22">
        <v>1</v>
      </c>
      <c r="AC4597" s="22">
        <v>1</v>
      </c>
      <c r="AD4597" s="23">
        <v>346</v>
      </c>
      <c r="AE4597" s="23">
        <v>0.34599999999999997</v>
      </c>
      <c r="AF4597" s="23">
        <v>1.1528138160000001</v>
      </c>
      <c r="AG4597" s="14">
        <v>0.32724260701275243</v>
      </c>
      <c r="AH4597" s="22">
        <v>0</v>
      </c>
      <c r="AI4597" s="23">
        <v>0</v>
      </c>
      <c r="AJ4597" s="23">
        <v>0</v>
      </c>
      <c r="AK4597" s="23">
        <v>0</v>
      </c>
      <c r="AL4597" s="14">
        <v>0</v>
      </c>
      <c r="AM4597" s="22">
        <v>1688</v>
      </c>
      <c r="AN4597" s="23">
        <v>24334.228999999948</v>
      </c>
      <c r="AO4597" s="23">
        <v>24.33422899999999</v>
      </c>
      <c r="AP4597" s="23">
        <v>24.927106165984046</v>
      </c>
      <c r="AQ4597" s="14">
        <v>7.0759138152454906</v>
      </c>
      <c r="AR4597" s="22">
        <v>1688</v>
      </c>
      <c r="AS4597" s="23">
        <v>24334.228999999901</v>
      </c>
      <c r="AT4597" s="23">
        <v>24.334229000000001</v>
      </c>
      <c r="AU4597" s="23">
        <v>24.927106165984</v>
      </c>
      <c r="AV4597" s="14">
        <v>7.0759138152454781</v>
      </c>
      <c r="AW4597" s="22">
        <v>0</v>
      </c>
      <c r="AX4597" s="22">
        <v>0</v>
      </c>
      <c r="AY4597" s="23">
        <v>0</v>
      </c>
      <c r="AZ4597" s="23">
        <v>0</v>
      </c>
      <c r="BA4597" s="23">
        <v>0</v>
      </c>
      <c r="BB4597" s="14">
        <v>0</v>
      </c>
      <c r="BC4597" s="22">
        <v>4</v>
      </c>
      <c r="BD4597" s="23">
        <v>7200</v>
      </c>
      <c r="BE4597" s="23">
        <v>7.2</v>
      </c>
      <c r="BF4597" s="23">
        <v>6.4035895854091898</v>
      </c>
      <c r="BG4597" s="14">
        <v>1.8177500313450556</v>
      </c>
      <c r="BH4597" s="22">
        <v>1697</v>
      </c>
      <c r="BI4597" s="23">
        <v>33.164228999999999</v>
      </c>
      <c r="BJ4597" s="23">
        <v>40.082221567393191</v>
      </c>
      <c r="BK4597" s="14">
        <v>11.377908989751836</v>
      </c>
      <c r="BL4597" t="s">
        <v>758</v>
      </c>
    </row>
    <row r="4598" spans="1:64">
      <c r="A4598" t="s">
        <v>5801</v>
      </c>
      <c r="B4598" t="s">
        <v>5792</v>
      </c>
      <c r="C4598" t="s">
        <v>758</v>
      </c>
      <c r="D4598" t="s">
        <v>942</v>
      </c>
      <c r="E4598">
        <v>2023</v>
      </c>
      <c r="F4598">
        <v>85.81</v>
      </c>
      <c r="G4598">
        <v>24.12</v>
      </c>
      <c r="H4598">
        <v>47286</v>
      </c>
      <c r="I4598">
        <v>352.28108788262887</v>
      </c>
      <c r="J4598">
        <v>4</v>
      </c>
      <c r="K4598">
        <v>6</v>
      </c>
      <c r="L4598">
        <v>1579</v>
      </c>
      <c r="M4598">
        <v>1.579</v>
      </c>
      <c r="N4598">
        <v>9.3445219999999996</v>
      </c>
      <c r="O4598">
        <v>2.652575548737194</v>
      </c>
      <c r="P4598">
        <v>0</v>
      </c>
      <c r="Q4598">
        <v>0</v>
      </c>
      <c r="R4598">
        <v>0</v>
      </c>
      <c r="S4598">
        <v>0</v>
      </c>
      <c r="T4598">
        <v>0</v>
      </c>
      <c r="U4598">
        <v>0</v>
      </c>
      <c r="V4598">
        <v>0</v>
      </c>
      <c r="W4598">
        <v>0</v>
      </c>
      <c r="X4598">
        <v>0</v>
      </c>
      <c r="Y4598">
        <v>0</v>
      </c>
      <c r="Z4598">
        <v>0</v>
      </c>
      <c r="AA4598">
        <v>0</v>
      </c>
      <c r="AB4598">
        <v>1</v>
      </c>
      <c r="AC4598">
        <v>1</v>
      </c>
      <c r="AD4598">
        <v>346</v>
      </c>
      <c r="AE4598">
        <v>0.34599999999999997</v>
      </c>
      <c r="AF4598">
        <v>1.2125332799999999</v>
      </c>
      <c r="AG4598">
        <v>0.34419482671859614</v>
      </c>
      <c r="AH4598">
        <v>3</v>
      </c>
      <c r="AI4598">
        <v>20.78</v>
      </c>
      <c r="AJ4598">
        <v>2.078E-2</v>
      </c>
      <c r="AK4598">
        <v>1.9491000000000001E-2</v>
      </c>
      <c r="AL4598">
        <v>5.9760000000000004E-3</v>
      </c>
      <c r="AM4598">
        <v>2216</v>
      </c>
      <c r="AN4598">
        <v>31943.616000000002</v>
      </c>
      <c r="AO4598">
        <v>31.943615999999999</v>
      </c>
      <c r="AP4598">
        <v>29.962703999999999</v>
      </c>
      <c r="AQ4598">
        <v>8.5053399204849764</v>
      </c>
      <c r="AR4598">
        <v>2496</v>
      </c>
      <c r="AS4598">
        <v>32171.577999999801</v>
      </c>
      <c r="AT4598">
        <v>32.171577999999997</v>
      </c>
      <c r="AU4598">
        <v>30.1765295136242</v>
      </c>
      <c r="AV4598">
        <v>8.5660373354127533</v>
      </c>
      <c r="AW4598">
        <v>0</v>
      </c>
      <c r="AX4598">
        <v>0</v>
      </c>
      <c r="AY4598">
        <v>0</v>
      </c>
      <c r="AZ4598">
        <v>0</v>
      </c>
      <c r="BA4598">
        <v>0</v>
      </c>
      <c r="BB4598">
        <v>0</v>
      </c>
      <c r="BC4598">
        <v>4</v>
      </c>
      <c r="BD4598">
        <v>7200</v>
      </c>
      <c r="BE4598">
        <v>7.2</v>
      </c>
      <c r="BF4598">
        <v>7.6461750000000004</v>
      </c>
      <c r="BG4598">
        <v>2.1704755841299979</v>
      </c>
      <c r="BH4598">
        <v>2505</v>
      </c>
      <c r="BI4598">
        <v>41.296577999999997</v>
      </c>
      <c r="BJ4598">
        <v>48.379759793624203</v>
      </c>
      <c r="BK4598">
        <v>13.733283294998541</v>
      </c>
      <c r="BL4598" t="s">
        <v>758</v>
      </c>
    </row>
    <row r="4599" spans="1:64">
      <c r="A4599" t="s">
        <v>5802</v>
      </c>
      <c r="B4599" t="s">
        <v>5792</v>
      </c>
      <c r="C4599" t="s">
        <v>758</v>
      </c>
      <c r="D4599" t="s">
        <v>942</v>
      </c>
      <c r="E4599">
        <v>2024</v>
      </c>
      <c r="F4599">
        <v>85.81</v>
      </c>
      <c r="G4599">
        <v>24.13</v>
      </c>
      <c r="H4599">
        <v>47776</v>
      </c>
      <c r="I4599">
        <v>327.60472112382968</v>
      </c>
      <c r="J4599">
        <v>4</v>
      </c>
      <c r="K4599">
        <v>6</v>
      </c>
      <c r="L4599">
        <v>1579</v>
      </c>
      <c r="M4599">
        <v>1.579</v>
      </c>
      <c r="N4599">
        <v>9.3445219999999996</v>
      </c>
      <c r="O4599">
        <v>2.8523770866134468</v>
      </c>
      <c r="P4599">
        <v>0</v>
      </c>
      <c r="Q4599">
        <v>0</v>
      </c>
      <c r="R4599">
        <v>0</v>
      </c>
      <c r="S4599">
        <v>0</v>
      </c>
      <c r="T4599">
        <v>0</v>
      </c>
      <c r="U4599">
        <v>0</v>
      </c>
      <c r="V4599">
        <v>0</v>
      </c>
      <c r="W4599">
        <v>0</v>
      </c>
      <c r="X4599">
        <v>0</v>
      </c>
      <c r="Y4599">
        <v>0</v>
      </c>
      <c r="Z4599">
        <v>0</v>
      </c>
      <c r="AA4599">
        <v>0</v>
      </c>
      <c r="AB4599">
        <v>1</v>
      </c>
      <c r="AC4599">
        <v>1</v>
      </c>
      <c r="AD4599">
        <v>346</v>
      </c>
      <c r="AE4599">
        <v>0.34599999999999997</v>
      </c>
      <c r="AF4599">
        <v>0.89371951199999999</v>
      </c>
      <c r="AG4599">
        <v>0.27280422239769475</v>
      </c>
      <c r="AH4599">
        <v>6</v>
      </c>
      <c r="AI4599">
        <v>8447.7299999999977</v>
      </c>
      <c r="AJ4599">
        <v>8.4477299999999982</v>
      </c>
      <c r="AK4599">
        <v>7.6193777840111716</v>
      </c>
      <c r="AL4599">
        <v>2.3257838769457662</v>
      </c>
      <c r="AM4599">
        <v>2735</v>
      </c>
      <c r="AN4599">
        <v>42143.730999999905</v>
      </c>
      <c r="AO4599">
        <v>42.143731000000102</v>
      </c>
      <c r="AP4599">
        <v>38.011277315532467</v>
      </c>
      <c r="AQ4599">
        <v>11.602786792918279</v>
      </c>
      <c r="AR4599">
        <v>3312</v>
      </c>
      <c r="AS4599">
        <v>51078.849999999969</v>
      </c>
      <c r="AT4599">
        <v>51.078849999999683</v>
      </c>
      <c r="AU4599">
        <v>46.070252591269131</v>
      </c>
      <c r="AV4599">
        <v>14.062756004622798</v>
      </c>
      <c r="AW4599">
        <v>0</v>
      </c>
      <c r="AX4599">
        <v>0</v>
      </c>
      <c r="AY4599">
        <v>0</v>
      </c>
      <c r="AZ4599">
        <v>0</v>
      </c>
      <c r="BA4599">
        <v>0</v>
      </c>
      <c r="BB4599">
        <v>0</v>
      </c>
      <c r="BC4599">
        <v>4</v>
      </c>
      <c r="BD4599">
        <v>7200</v>
      </c>
      <c r="BE4599">
        <v>7.2</v>
      </c>
      <c r="BF4599">
        <v>6.7060178409829145</v>
      </c>
      <c r="BG4599">
        <v>2.0469844933791843</v>
      </c>
      <c r="BH4599">
        <v>3321</v>
      </c>
      <c r="BI4599">
        <v>60.203849999999683</v>
      </c>
      <c r="BJ4599">
        <v>63.01451194425205</v>
      </c>
      <c r="BK4599">
        <v>19.234921807013126</v>
      </c>
      <c r="BL4599" t="s">
        <v>758</v>
      </c>
    </row>
    <row r="4600" spans="1:64">
      <c r="A4600" t="s">
        <v>5803</v>
      </c>
      <c r="B4600" t="s">
        <v>5804</v>
      </c>
      <c r="C4600" t="s">
        <v>759</v>
      </c>
      <c r="D4600" t="s">
        <v>942</v>
      </c>
      <c r="E4600">
        <v>2012</v>
      </c>
      <c r="F4600" s="23">
        <v>158.03</v>
      </c>
      <c r="G4600" s="23">
        <v>18.16</v>
      </c>
      <c r="H4600" s="22">
        <v>25504</v>
      </c>
      <c r="I4600" s="34">
        <v>216.168375</v>
      </c>
      <c r="J4600" s="22">
        <v>4</v>
      </c>
      <c r="K4600" s="22" t="s">
        <v>782</v>
      </c>
      <c r="L4600" s="23">
        <v>1070</v>
      </c>
      <c r="M4600" s="23">
        <v>1.07</v>
      </c>
      <c r="N4600" s="23">
        <v>7.962917</v>
      </c>
      <c r="O4600" s="14">
        <v>3.6836641807572459</v>
      </c>
      <c r="P4600" s="22">
        <v>0</v>
      </c>
      <c r="Q4600" s="22" t="s">
        <v>782</v>
      </c>
      <c r="R4600" s="23">
        <v>0</v>
      </c>
      <c r="S4600" s="23">
        <v>0</v>
      </c>
      <c r="T4600" s="23">
        <v>0</v>
      </c>
      <c r="U4600" s="14">
        <v>0</v>
      </c>
      <c r="V4600" s="22">
        <v>0</v>
      </c>
      <c r="W4600" s="22" t="s">
        <v>782</v>
      </c>
      <c r="X4600" s="23">
        <v>0</v>
      </c>
      <c r="Y4600" s="23">
        <v>0</v>
      </c>
      <c r="Z4600" s="23">
        <v>0</v>
      </c>
      <c r="AA4600" s="14">
        <v>0</v>
      </c>
      <c r="AB4600" s="22">
        <v>0</v>
      </c>
      <c r="AC4600" s="22" t="s">
        <v>782</v>
      </c>
      <c r="AD4600" s="23">
        <v>0</v>
      </c>
      <c r="AE4600" s="23">
        <v>0</v>
      </c>
      <c r="AF4600" s="23">
        <v>0</v>
      </c>
      <c r="AG4600" s="14">
        <v>0</v>
      </c>
      <c r="AH4600" s="22" t="s">
        <v>782</v>
      </c>
      <c r="AI4600" s="23" t="s">
        <v>782</v>
      </c>
      <c r="AJ4600" s="23" t="s">
        <v>782</v>
      </c>
      <c r="AK4600" s="23" t="s">
        <v>782</v>
      </c>
      <c r="AL4600" s="14" t="s">
        <v>782</v>
      </c>
      <c r="AM4600" s="22" t="s">
        <v>782</v>
      </c>
      <c r="AN4600" s="23" t="s">
        <v>782</v>
      </c>
      <c r="AO4600" s="23" t="s">
        <v>782</v>
      </c>
      <c r="AP4600" s="23" t="s">
        <v>782</v>
      </c>
      <c r="AQ4600" s="14" t="s">
        <v>782</v>
      </c>
      <c r="AR4600" s="22">
        <v>706</v>
      </c>
      <c r="AS4600" s="23">
        <v>11419.503000000006</v>
      </c>
      <c r="AT4600" s="23">
        <v>11.419503000000006</v>
      </c>
      <c r="AU4600" s="23">
        <v>9.8988560000000003</v>
      </c>
      <c r="AV4600" s="14">
        <v>4.5792341271011541</v>
      </c>
      <c r="AW4600" s="22">
        <v>6</v>
      </c>
      <c r="AX4600" s="22" t="s">
        <v>782</v>
      </c>
      <c r="AY4600" s="23">
        <v>258.5</v>
      </c>
      <c r="AZ4600" s="23">
        <v>0.25850000000000001</v>
      </c>
      <c r="BA4600" s="23">
        <v>0.63911899999999999</v>
      </c>
      <c r="BB4600" s="14">
        <v>0.29565795644251852</v>
      </c>
      <c r="BC4600" s="22">
        <v>19</v>
      </c>
      <c r="BD4600" s="23">
        <v>20885</v>
      </c>
      <c r="BE4600" s="23">
        <v>20.885000000000002</v>
      </c>
      <c r="BF4600" s="23">
        <v>33.353345000000004</v>
      </c>
      <c r="BG4600" s="14">
        <v>15.429336044183151</v>
      </c>
      <c r="BH4600" s="22">
        <v>735</v>
      </c>
      <c r="BI4600" s="23">
        <v>33.633003000000009</v>
      </c>
      <c r="BJ4600" s="23">
        <v>51.854236999999998</v>
      </c>
      <c r="BK4600" s="14">
        <v>23.987892308484071</v>
      </c>
      <c r="BL4600" t="s">
        <v>759</v>
      </c>
    </row>
    <row r="4601" spans="1:64">
      <c r="A4601" t="s">
        <v>5805</v>
      </c>
      <c r="B4601" t="s">
        <v>5804</v>
      </c>
      <c r="C4601" t="s">
        <v>759</v>
      </c>
      <c r="D4601" t="s">
        <v>942</v>
      </c>
      <c r="E4601">
        <v>2015</v>
      </c>
      <c r="F4601" s="23">
        <v>158.03</v>
      </c>
      <c r="G4601" s="23">
        <v>18.350000000000001</v>
      </c>
      <c r="H4601" s="22">
        <v>25407</v>
      </c>
      <c r="I4601" s="34">
        <v>204.59090316881105</v>
      </c>
      <c r="J4601" s="13">
        <v>3</v>
      </c>
      <c r="K4601" s="13">
        <v>4</v>
      </c>
      <c r="L4601" s="19">
        <v>1045</v>
      </c>
      <c r="M4601" s="35">
        <v>1.0449999999999999</v>
      </c>
      <c r="N4601" s="19">
        <v>6.2505159560329009</v>
      </c>
      <c r="O4601" s="17">
        <v>3.0551289716315027</v>
      </c>
      <c r="P4601" s="36">
        <v>0</v>
      </c>
      <c r="Q4601" s="37">
        <v>0</v>
      </c>
      <c r="R4601" s="38">
        <v>0</v>
      </c>
      <c r="S4601" s="27">
        <v>0</v>
      </c>
      <c r="T4601" s="23">
        <v>0</v>
      </c>
      <c r="U4601" s="17">
        <v>0</v>
      </c>
      <c r="V4601" s="22">
        <v>0</v>
      </c>
      <c r="W4601" s="22">
        <v>0</v>
      </c>
      <c r="X4601" s="23">
        <v>0</v>
      </c>
      <c r="Y4601" s="27">
        <v>0</v>
      </c>
      <c r="Z4601" s="27">
        <v>0</v>
      </c>
      <c r="AA4601" s="14">
        <v>0</v>
      </c>
      <c r="AB4601" s="39">
        <v>2</v>
      </c>
      <c r="AC4601" s="22" t="s">
        <v>782</v>
      </c>
      <c r="AD4601" s="23">
        <v>360</v>
      </c>
      <c r="AE4601" s="23">
        <v>0.36</v>
      </c>
      <c r="AF4601" s="23">
        <v>0.96533928599999996</v>
      </c>
      <c r="AG4601" s="14">
        <v>0.47183881152500895</v>
      </c>
      <c r="AH4601" s="22" t="s">
        <v>782</v>
      </c>
      <c r="AI4601" s="23" t="s">
        <v>782</v>
      </c>
      <c r="AJ4601" s="23" t="s">
        <v>782</v>
      </c>
      <c r="AK4601" s="23" t="s">
        <v>782</v>
      </c>
      <c r="AL4601" s="14" t="s">
        <v>782</v>
      </c>
      <c r="AM4601" s="22" t="s">
        <v>782</v>
      </c>
      <c r="AN4601" s="23" t="s">
        <v>782</v>
      </c>
      <c r="AO4601" s="23" t="s">
        <v>782</v>
      </c>
      <c r="AP4601" s="23" t="s">
        <v>782</v>
      </c>
      <c r="AQ4601" s="14" t="s">
        <v>782</v>
      </c>
      <c r="AR4601" s="40">
        <v>843</v>
      </c>
      <c r="AS4601" s="41">
        <v>12913.852000000004</v>
      </c>
      <c r="AT4601" s="23">
        <v>12.913852000000004</v>
      </c>
      <c r="AU4601" s="23">
        <v>11.469602595445046</v>
      </c>
      <c r="AV4601" s="14">
        <v>5.6061156277223638</v>
      </c>
      <c r="AW4601" s="22">
        <v>7</v>
      </c>
      <c r="AX4601" s="22" t="s">
        <v>782</v>
      </c>
      <c r="AY4601" s="23">
        <v>358.5</v>
      </c>
      <c r="AZ4601" s="23">
        <v>0.35849999999999999</v>
      </c>
      <c r="BA4601" s="23">
        <v>0.93415927920205333</v>
      </c>
      <c r="BB4601" s="14">
        <v>0.45659863890979763</v>
      </c>
      <c r="BC4601" s="42">
        <v>19</v>
      </c>
      <c r="BD4601" s="43">
        <v>20885</v>
      </c>
      <c r="BE4601" s="44">
        <v>20.885000000000002</v>
      </c>
      <c r="BF4601" s="23">
        <v>29.434479782152685</v>
      </c>
      <c r="BG4601" s="14">
        <v>14.386993422608752</v>
      </c>
      <c r="BH4601" s="22">
        <v>874</v>
      </c>
      <c r="BI4601" s="23">
        <v>35.562352000000004</v>
      </c>
      <c r="BJ4601" s="23">
        <v>49.054096898832682</v>
      </c>
      <c r="BK4601" s="14">
        <v>23.976675472397424</v>
      </c>
      <c r="BL4601" t="s">
        <v>759</v>
      </c>
    </row>
    <row r="4602" spans="1:64">
      <c r="A4602" t="s">
        <v>5806</v>
      </c>
      <c r="B4602" t="s">
        <v>5804</v>
      </c>
      <c r="C4602" t="s">
        <v>759</v>
      </c>
      <c r="D4602" t="s">
        <v>942</v>
      </c>
      <c r="E4602">
        <v>2016</v>
      </c>
      <c r="F4602" s="23">
        <v>158.03</v>
      </c>
      <c r="G4602" s="23">
        <v>18.43</v>
      </c>
      <c r="H4602" s="22">
        <v>25041</v>
      </c>
      <c r="I4602" s="34">
        <v>216.02081350463095</v>
      </c>
      <c r="J4602" s="13">
        <v>3</v>
      </c>
      <c r="K4602" s="13">
        <v>4</v>
      </c>
      <c r="L4602" s="19">
        <v>1045</v>
      </c>
      <c r="M4602" s="35">
        <v>1.0449999999999999</v>
      </c>
      <c r="N4602" s="19">
        <v>6.2501449999999998</v>
      </c>
      <c r="O4602" s="17">
        <v>2.8933068525204919</v>
      </c>
      <c r="P4602" s="13">
        <v>0</v>
      </c>
      <c r="Q4602" s="13">
        <v>0</v>
      </c>
      <c r="R4602" s="19">
        <v>0</v>
      </c>
      <c r="S4602" s="27">
        <v>0</v>
      </c>
      <c r="T4602" s="19">
        <v>0</v>
      </c>
      <c r="U4602" s="17">
        <v>0</v>
      </c>
      <c r="V4602" s="13">
        <v>0</v>
      </c>
      <c r="W4602" s="13">
        <v>0</v>
      </c>
      <c r="X4602" s="19">
        <v>0</v>
      </c>
      <c r="Y4602" s="27">
        <v>0</v>
      </c>
      <c r="Z4602" s="19">
        <v>0</v>
      </c>
      <c r="AA4602" s="14">
        <v>0</v>
      </c>
      <c r="AB4602" s="13">
        <v>2</v>
      </c>
      <c r="AC4602" s="22" t="s">
        <v>782</v>
      </c>
      <c r="AD4602" s="19">
        <v>360</v>
      </c>
      <c r="AE4602" s="23">
        <v>0.36</v>
      </c>
      <c r="AF4602" s="19">
        <v>1.2696047909999999</v>
      </c>
      <c r="AG4602" s="14">
        <v>0.5877233635048702</v>
      </c>
      <c r="AH4602" s="22" t="s">
        <v>782</v>
      </c>
      <c r="AI4602" s="23" t="s">
        <v>782</v>
      </c>
      <c r="AJ4602" s="23" t="s">
        <v>782</v>
      </c>
      <c r="AK4602" s="23" t="s">
        <v>782</v>
      </c>
      <c r="AL4602" s="14" t="s">
        <v>782</v>
      </c>
      <c r="AM4602" s="22" t="s">
        <v>782</v>
      </c>
      <c r="AN4602" s="23" t="s">
        <v>782</v>
      </c>
      <c r="AO4602" s="23" t="s">
        <v>782</v>
      </c>
      <c r="AP4602" s="23" t="s">
        <v>782</v>
      </c>
      <c r="AQ4602" s="14" t="s">
        <v>782</v>
      </c>
      <c r="AR4602" s="13">
        <v>867</v>
      </c>
      <c r="AS4602" s="19">
        <v>13141.712</v>
      </c>
      <c r="AT4602" s="23">
        <v>13.141712</v>
      </c>
      <c r="AU4602" s="19">
        <v>11.669840256000015</v>
      </c>
      <c r="AV4602" s="14">
        <v>5.4021832742287321</v>
      </c>
      <c r="AW4602" s="13">
        <v>7</v>
      </c>
      <c r="AX4602" s="22" t="s">
        <v>782</v>
      </c>
      <c r="AY4602" s="19">
        <v>353.5</v>
      </c>
      <c r="AZ4602" s="23">
        <v>0.35349999999999998</v>
      </c>
      <c r="BA4602" s="19">
        <v>0.95197559050000002</v>
      </c>
      <c r="BB4602" s="14">
        <v>0.44068697597030015</v>
      </c>
      <c r="BC4602" s="13">
        <v>19</v>
      </c>
      <c r="BD4602" s="19">
        <v>20885.000000000004</v>
      </c>
      <c r="BE4602" s="44">
        <v>20.885000000000005</v>
      </c>
      <c r="BF4602" s="19">
        <v>29.468184782152683</v>
      </c>
      <c r="BG4602" s="14">
        <v>13.641363674209551</v>
      </c>
      <c r="BH4602" s="22">
        <v>898</v>
      </c>
      <c r="BI4602" s="23">
        <v>35.785212000000008</v>
      </c>
      <c r="BJ4602" s="23">
        <v>49.609750419652698</v>
      </c>
      <c r="BK4602" s="14">
        <v>22.965264140433945</v>
      </c>
      <c r="BL4602" t="s">
        <v>759</v>
      </c>
    </row>
    <row r="4603" spans="1:64">
      <c r="A4603" t="s">
        <v>5807</v>
      </c>
      <c r="B4603" t="s">
        <v>5804</v>
      </c>
      <c r="C4603" t="s">
        <v>759</v>
      </c>
      <c r="D4603" t="s">
        <v>942</v>
      </c>
      <c r="E4603">
        <v>2017</v>
      </c>
      <c r="F4603" s="23">
        <v>158.03</v>
      </c>
      <c r="G4603" s="23">
        <v>18.420000000000002</v>
      </c>
      <c r="H4603" s="22">
        <v>24898</v>
      </c>
      <c r="I4603" s="34">
        <v>195.57405052909945</v>
      </c>
      <c r="J4603" s="13">
        <v>4</v>
      </c>
      <c r="K4603" s="13">
        <v>5</v>
      </c>
      <c r="L4603" s="19">
        <v>1445</v>
      </c>
      <c r="M4603" s="19">
        <v>1.4449999999999998</v>
      </c>
      <c r="N4603" s="19">
        <v>8.6425450000000001</v>
      </c>
      <c r="O4603" s="17">
        <v>4.4190652986010921</v>
      </c>
      <c r="P4603" s="13">
        <v>0</v>
      </c>
      <c r="Q4603" s="13">
        <v>0</v>
      </c>
      <c r="R4603" s="19">
        <v>0</v>
      </c>
      <c r="S4603" s="19">
        <v>0</v>
      </c>
      <c r="T4603" s="19">
        <v>0</v>
      </c>
      <c r="U4603" s="17">
        <v>0</v>
      </c>
      <c r="V4603" s="13">
        <v>0</v>
      </c>
      <c r="W4603" s="13">
        <v>0</v>
      </c>
      <c r="X4603" s="19">
        <v>0</v>
      </c>
      <c r="Y4603" s="19">
        <v>0</v>
      </c>
      <c r="Z4603" s="19">
        <v>0</v>
      </c>
      <c r="AA4603" s="14">
        <v>0</v>
      </c>
      <c r="AB4603" s="13">
        <v>2</v>
      </c>
      <c r="AC4603" s="22" t="s">
        <v>782</v>
      </c>
      <c r="AD4603" s="19">
        <v>360</v>
      </c>
      <c r="AE4603" s="19">
        <v>0.36</v>
      </c>
      <c r="AF4603" s="19">
        <v>0.86960019299999991</v>
      </c>
      <c r="AG4603" s="14">
        <v>0.44463986436207303</v>
      </c>
      <c r="AH4603" s="22" t="s">
        <v>782</v>
      </c>
      <c r="AI4603" s="23" t="s">
        <v>782</v>
      </c>
      <c r="AJ4603" s="23" t="s">
        <v>782</v>
      </c>
      <c r="AK4603" s="23" t="s">
        <v>782</v>
      </c>
      <c r="AL4603" s="14" t="s">
        <v>782</v>
      </c>
      <c r="AM4603" s="22" t="s">
        <v>782</v>
      </c>
      <c r="AN4603" s="23" t="s">
        <v>782</v>
      </c>
      <c r="AO4603" s="23" t="s">
        <v>782</v>
      </c>
      <c r="AP4603" s="23" t="s">
        <v>782</v>
      </c>
      <c r="AQ4603" s="14" t="s">
        <v>782</v>
      </c>
      <c r="AR4603" s="13">
        <v>891</v>
      </c>
      <c r="AS4603" s="19">
        <v>13473.177</v>
      </c>
      <c r="AT4603" s="19">
        <v>13.473177000000002</v>
      </c>
      <c r="AU4603" s="19">
        <v>11.964181176000018</v>
      </c>
      <c r="AV4603" s="14">
        <v>6.1174686230778184</v>
      </c>
      <c r="AW4603" s="13">
        <v>7</v>
      </c>
      <c r="AX4603" s="22" t="s">
        <v>782</v>
      </c>
      <c r="AY4603" s="19">
        <v>358.5</v>
      </c>
      <c r="AZ4603" s="19">
        <v>0.35850000000000004</v>
      </c>
      <c r="BA4603" s="19">
        <v>0.57646799999999998</v>
      </c>
      <c r="BB4603" s="14">
        <v>0.29475689563131857</v>
      </c>
      <c r="BC4603" s="13">
        <v>19</v>
      </c>
      <c r="BD4603" s="19">
        <v>20885</v>
      </c>
      <c r="BE4603" s="19">
        <v>20.885000000000005</v>
      </c>
      <c r="BF4603" s="19">
        <v>29.468184782152683</v>
      </c>
      <c r="BG4603" s="14">
        <v>15.067533091650171</v>
      </c>
      <c r="BH4603" s="22">
        <v>923</v>
      </c>
      <c r="BI4603" s="23">
        <v>36.521677000000004</v>
      </c>
      <c r="BJ4603" s="23">
        <v>51.520979151152694</v>
      </c>
      <c r="BK4603" s="14">
        <v>26.343463773322476</v>
      </c>
      <c r="BL4603" t="s">
        <v>759</v>
      </c>
    </row>
    <row r="4604" spans="1:64">
      <c r="A4604" t="s">
        <v>5808</v>
      </c>
      <c r="B4604" t="s">
        <v>5804</v>
      </c>
      <c r="C4604" t="s">
        <v>759</v>
      </c>
      <c r="D4604" t="s">
        <v>942</v>
      </c>
      <c r="E4604">
        <v>2018</v>
      </c>
      <c r="F4604" s="23">
        <v>158.03</v>
      </c>
      <c r="G4604" s="23">
        <v>18.350000000000001</v>
      </c>
      <c r="H4604" s="22">
        <v>24842</v>
      </c>
      <c r="I4604" s="34">
        <v>195.58795060376391</v>
      </c>
      <c r="J4604" s="13">
        <v>4</v>
      </c>
      <c r="K4604" s="13">
        <v>5</v>
      </c>
      <c r="L4604" s="19">
        <v>1445</v>
      </c>
      <c r="M4604" s="19">
        <v>1.4449999999999998</v>
      </c>
      <c r="N4604" s="19">
        <v>8.6425450000000001</v>
      </c>
      <c r="O4604" s="17">
        <v>4.4187512437863248</v>
      </c>
      <c r="P4604" s="13">
        <v>0</v>
      </c>
      <c r="Q4604" s="13">
        <v>0</v>
      </c>
      <c r="R4604" s="19">
        <v>0</v>
      </c>
      <c r="S4604" s="19">
        <v>0</v>
      </c>
      <c r="T4604" s="19">
        <v>0</v>
      </c>
      <c r="U4604" s="17">
        <v>0</v>
      </c>
      <c r="V4604" s="13">
        <v>0</v>
      </c>
      <c r="W4604" s="13">
        <v>0</v>
      </c>
      <c r="X4604" s="19">
        <v>0</v>
      </c>
      <c r="Y4604" s="19">
        <v>0</v>
      </c>
      <c r="Z4604" s="19">
        <v>0</v>
      </c>
      <c r="AA4604" s="14">
        <v>0</v>
      </c>
      <c r="AB4604" s="13">
        <v>2</v>
      </c>
      <c r="AC4604" s="22" t="s">
        <v>782</v>
      </c>
      <c r="AD4604" s="19">
        <v>360</v>
      </c>
      <c r="AE4604" s="19">
        <v>0.36</v>
      </c>
      <c r="AF4604" s="19">
        <v>1.7058362999999999</v>
      </c>
      <c r="AG4604" s="14">
        <v>0.87215817474145185</v>
      </c>
      <c r="AH4604" s="22" t="s">
        <v>782</v>
      </c>
      <c r="AI4604" s="23" t="s">
        <v>782</v>
      </c>
      <c r="AJ4604" s="23" t="s">
        <v>782</v>
      </c>
      <c r="AK4604" s="23" t="s">
        <v>782</v>
      </c>
      <c r="AL4604" s="14" t="s">
        <v>782</v>
      </c>
      <c r="AM4604" s="22" t="s">
        <v>782</v>
      </c>
      <c r="AN4604" s="23" t="s">
        <v>782</v>
      </c>
      <c r="AO4604" s="23" t="s">
        <v>782</v>
      </c>
      <c r="AP4604" s="23" t="s">
        <v>782</v>
      </c>
      <c r="AQ4604" s="14" t="s">
        <v>782</v>
      </c>
      <c r="AR4604" s="13">
        <v>919</v>
      </c>
      <c r="AS4604" s="19">
        <v>14245.191999999999</v>
      </c>
      <c r="AT4604" s="19">
        <v>14.245192000000008</v>
      </c>
      <c r="AU4604" s="19">
        <v>12.649730496000016</v>
      </c>
      <c r="AV4604" s="14">
        <v>6.467540795305303</v>
      </c>
      <c r="AW4604" s="13">
        <v>7</v>
      </c>
      <c r="AX4604" s="22" t="s">
        <v>782</v>
      </c>
      <c r="AY4604" s="19">
        <v>343.5</v>
      </c>
      <c r="AZ4604" s="19">
        <v>0.34349999999999992</v>
      </c>
      <c r="BA4604" s="19">
        <v>1.03366099</v>
      </c>
      <c r="BB4604" s="14">
        <v>0.52848909496171592</v>
      </c>
      <c r="BC4604" s="13">
        <v>19</v>
      </c>
      <c r="BD4604" s="19">
        <v>20885</v>
      </c>
      <c r="BE4604" s="19">
        <v>20.885000000000005</v>
      </c>
      <c r="BF4604" s="19">
        <v>24.888316240625297</v>
      </c>
      <c r="BG4604" s="14">
        <v>12.724871938070374</v>
      </c>
      <c r="BH4604" s="22">
        <v>951</v>
      </c>
      <c r="BI4604" s="23">
        <v>37.278692000000014</v>
      </c>
      <c r="BJ4604" s="23">
        <v>48.920089026625313</v>
      </c>
      <c r="BK4604" s="14">
        <v>25.011811246865168</v>
      </c>
      <c r="BL4604" t="s">
        <v>759</v>
      </c>
    </row>
    <row r="4605" spans="1:64">
      <c r="A4605" t="s">
        <v>5809</v>
      </c>
      <c r="B4605" t="s">
        <v>5804</v>
      </c>
      <c r="C4605" t="s">
        <v>759</v>
      </c>
      <c r="D4605" t="s">
        <v>942</v>
      </c>
      <c r="E4605">
        <v>2019</v>
      </c>
      <c r="F4605" s="23">
        <v>158.03</v>
      </c>
      <c r="G4605" s="23">
        <v>18.46</v>
      </c>
      <c r="H4605" s="22">
        <v>24643</v>
      </c>
      <c r="I4605" s="34">
        <v>199.20532664133151</v>
      </c>
      <c r="J4605" s="22">
        <v>4</v>
      </c>
      <c r="K4605" s="22">
        <v>5</v>
      </c>
      <c r="L4605" s="23">
        <v>1445</v>
      </c>
      <c r="M4605" s="23">
        <v>1.4449999999999998</v>
      </c>
      <c r="N4605" s="23">
        <v>8.6425450000000001</v>
      </c>
      <c r="O4605" s="14">
        <v>4.3385109955221584</v>
      </c>
      <c r="P4605" s="22">
        <v>0</v>
      </c>
      <c r="Q4605" s="22">
        <v>0</v>
      </c>
      <c r="R4605" s="23">
        <v>0</v>
      </c>
      <c r="S4605" s="23">
        <v>0</v>
      </c>
      <c r="T4605" s="23">
        <v>0</v>
      </c>
      <c r="U4605" s="14">
        <v>0</v>
      </c>
      <c r="V4605" s="22">
        <v>0</v>
      </c>
      <c r="W4605" s="22">
        <v>0</v>
      </c>
      <c r="X4605" s="23">
        <v>0</v>
      </c>
      <c r="Y4605" s="23">
        <v>0</v>
      </c>
      <c r="Z4605" s="23">
        <v>0</v>
      </c>
      <c r="AA4605" s="14">
        <v>0</v>
      </c>
      <c r="AB4605" s="22">
        <v>2</v>
      </c>
      <c r="AC4605" s="22">
        <v>2</v>
      </c>
      <c r="AD4605" s="23">
        <v>481.9813841201717</v>
      </c>
      <c r="AE4605" s="23">
        <v>0.48198138412017166</v>
      </c>
      <c r="AF4605" s="23">
        <v>1.4602785749999998</v>
      </c>
      <c r="AG4605" s="14">
        <v>0.73305197186279369</v>
      </c>
      <c r="AH4605" s="22">
        <v>6</v>
      </c>
      <c r="AI4605" s="23">
        <v>1721.1849999999999</v>
      </c>
      <c r="AJ4605" s="23">
        <v>1.721185</v>
      </c>
      <c r="AK4605" s="23">
        <v>1.52841228</v>
      </c>
      <c r="AL4605" s="14">
        <v>0.76725472444414144</v>
      </c>
      <c r="AM4605" s="22">
        <v>955</v>
      </c>
      <c r="AN4605" s="23">
        <v>14148.676999999998</v>
      </c>
      <c r="AO4605" s="23">
        <v>14.14867700000001</v>
      </c>
      <c r="AP4605" s="23">
        <v>12.564025176000014</v>
      </c>
      <c r="AQ4605" s="14">
        <v>6.3070729020321306</v>
      </c>
      <c r="AR4605" s="22">
        <v>961</v>
      </c>
      <c r="AS4605" s="23">
        <v>15869.861999999997</v>
      </c>
      <c r="AT4605" s="23">
        <v>15.86986200000001</v>
      </c>
      <c r="AU4605" s="23">
        <v>14.092437456000013</v>
      </c>
      <c r="AV4605" s="14">
        <v>7.074327626476272</v>
      </c>
      <c r="AW4605" s="22">
        <v>7</v>
      </c>
      <c r="AX4605" s="22" t="s">
        <v>782</v>
      </c>
      <c r="AY4605" s="23">
        <v>325</v>
      </c>
      <c r="AZ4605" s="23">
        <v>0.32499999999999996</v>
      </c>
      <c r="BA4605" s="23">
        <v>0.95197599999999993</v>
      </c>
      <c r="BB4605" s="14">
        <v>0.4778868196200543</v>
      </c>
      <c r="BC4605" s="22">
        <v>19</v>
      </c>
      <c r="BD4605" s="23">
        <v>20885</v>
      </c>
      <c r="BE4605" s="23">
        <v>20.885000000000002</v>
      </c>
      <c r="BF4605" s="23">
        <v>24.888317583428336</v>
      </c>
      <c r="BG4605" s="14">
        <v>12.493801246710468</v>
      </c>
      <c r="BH4605" s="22">
        <v>993</v>
      </c>
      <c r="BI4605" s="23">
        <v>39.006843384120188</v>
      </c>
      <c r="BJ4605" s="23">
        <v>50.035554614428342</v>
      </c>
      <c r="BK4605" s="14">
        <v>25.117578660191747</v>
      </c>
      <c r="BL4605" t="s">
        <v>759</v>
      </c>
    </row>
    <row r="4606" spans="1:64">
      <c r="A4606" t="s">
        <v>5810</v>
      </c>
      <c r="B4606" t="s">
        <v>5804</v>
      </c>
      <c r="C4606" t="s">
        <v>759</v>
      </c>
      <c r="D4606" t="s">
        <v>942</v>
      </c>
      <c r="E4606">
        <v>2020</v>
      </c>
      <c r="F4606" s="23">
        <v>158.05000000000001</v>
      </c>
      <c r="G4606" s="23">
        <v>18.63</v>
      </c>
      <c r="H4606" s="22">
        <v>24520</v>
      </c>
      <c r="I4606" s="34">
        <v>198.43154279166674</v>
      </c>
      <c r="J4606" s="22">
        <v>4</v>
      </c>
      <c r="K4606" s="22">
        <v>6</v>
      </c>
      <c r="L4606" s="23">
        <v>1994</v>
      </c>
      <c r="M4606" s="23">
        <v>1.9940000000000002</v>
      </c>
      <c r="N4606" s="23">
        <v>11.926114</v>
      </c>
      <c r="O4606" s="14">
        <v>6.0101906341176941</v>
      </c>
      <c r="P4606" s="22">
        <v>0</v>
      </c>
      <c r="Q4606" s="22">
        <v>0</v>
      </c>
      <c r="R4606" s="23">
        <v>0</v>
      </c>
      <c r="S4606" s="23">
        <v>0</v>
      </c>
      <c r="T4606" s="23">
        <v>0</v>
      </c>
      <c r="U4606" s="14">
        <v>0</v>
      </c>
      <c r="V4606" s="22">
        <v>0</v>
      </c>
      <c r="W4606" s="22">
        <v>0</v>
      </c>
      <c r="X4606" s="23">
        <v>0</v>
      </c>
      <c r="Y4606" s="23">
        <v>0</v>
      </c>
      <c r="Z4606" s="23">
        <v>0</v>
      </c>
      <c r="AA4606" s="14">
        <v>0</v>
      </c>
      <c r="AB4606" s="22">
        <v>2</v>
      </c>
      <c r="AC4606" s="22">
        <v>2</v>
      </c>
      <c r="AD4606" s="23">
        <v>475.48562446351934</v>
      </c>
      <c r="AE4606" s="23">
        <v>0.47548562446351927</v>
      </c>
      <c r="AF4606" s="23">
        <v>1.482381054</v>
      </c>
      <c r="AG4606" s="14">
        <v>0.74704909972723021</v>
      </c>
      <c r="AH4606" s="22">
        <v>6</v>
      </c>
      <c r="AI4606" s="23">
        <v>1721.1849999999999</v>
      </c>
      <c r="AJ4606" s="23">
        <v>1.721185</v>
      </c>
      <c r="AK4606" s="23">
        <v>1.52841228</v>
      </c>
      <c r="AL4606" s="14">
        <v>0.77024663442982944</v>
      </c>
      <c r="AM4606" s="22">
        <v>1039</v>
      </c>
      <c r="AN4606" s="23">
        <v>15562.581999999995</v>
      </c>
      <c r="AO4606" s="23">
        <v>15.562582000000011</v>
      </c>
      <c r="AP4606" s="23">
        <v>13.819572816000017</v>
      </c>
      <c r="AQ4606" s="14">
        <v>6.9644032503991493</v>
      </c>
      <c r="AR4606" s="22">
        <v>1045</v>
      </c>
      <c r="AS4606" s="23">
        <v>17283.766999999996</v>
      </c>
      <c r="AT4606" s="23">
        <v>17.283767000000012</v>
      </c>
      <c r="AU4606" s="23">
        <v>15.347985096000016</v>
      </c>
      <c r="AV4606" s="14">
        <v>7.7346498848289782</v>
      </c>
      <c r="AW4606" s="22">
        <v>7</v>
      </c>
      <c r="AX4606" s="22">
        <v>7</v>
      </c>
      <c r="AY4606" s="23">
        <v>325</v>
      </c>
      <c r="AZ4606" s="23">
        <v>0.32499999999999996</v>
      </c>
      <c r="BA4606" s="23">
        <v>0.95197599999999993</v>
      </c>
      <c r="BB4606" s="14">
        <v>0.47975033939008344</v>
      </c>
      <c r="BC4606" s="22">
        <v>19</v>
      </c>
      <c r="BD4606" s="23">
        <v>20885</v>
      </c>
      <c r="BE4606" s="23">
        <v>20.885000000000005</v>
      </c>
      <c r="BF4606" s="23">
        <v>24.888317583428336</v>
      </c>
      <c r="BG4606" s="14">
        <v>12.542520827728772</v>
      </c>
      <c r="BH4606" s="22">
        <v>1077</v>
      </c>
      <c r="BI4606" s="23">
        <v>40.963252624463536</v>
      </c>
      <c r="BJ4606" s="23">
        <v>54.59677373342835</v>
      </c>
      <c r="BK4606" s="14">
        <v>27.514160785792761</v>
      </c>
      <c r="BL4606" t="s">
        <v>759</v>
      </c>
    </row>
    <row r="4607" spans="1:64">
      <c r="A4607" t="s">
        <v>5811</v>
      </c>
      <c r="B4607" t="s">
        <v>5804</v>
      </c>
      <c r="C4607" t="s">
        <v>759</v>
      </c>
      <c r="D4607" t="s">
        <v>942</v>
      </c>
      <c r="E4607">
        <v>2021</v>
      </c>
      <c r="F4607" s="23">
        <v>158.05000000000001</v>
      </c>
      <c r="G4607" s="23">
        <v>18.73</v>
      </c>
      <c r="H4607" s="22">
        <v>24325</v>
      </c>
      <c r="I4607" s="34">
        <v>183.84</v>
      </c>
      <c r="J4607" s="22">
        <v>4</v>
      </c>
      <c r="K4607" s="22">
        <v>5</v>
      </c>
      <c r="L4607" s="23">
        <v>1826</v>
      </c>
      <c r="M4607" s="23">
        <v>1.8260000000000001</v>
      </c>
      <c r="N4607" s="23">
        <v>10.921306</v>
      </c>
      <c r="O4607" s="14">
        <v>5.94</v>
      </c>
      <c r="P4607" s="22">
        <v>0</v>
      </c>
      <c r="Q4607" s="22">
        <v>0</v>
      </c>
      <c r="R4607" s="23">
        <v>0</v>
      </c>
      <c r="S4607" s="23">
        <v>0</v>
      </c>
      <c r="T4607" s="23">
        <v>0</v>
      </c>
      <c r="U4607" s="14">
        <v>0</v>
      </c>
      <c r="V4607" s="22">
        <v>0</v>
      </c>
      <c r="W4607" s="22">
        <v>0</v>
      </c>
      <c r="X4607" s="23">
        <v>0</v>
      </c>
      <c r="Y4607" s="23">
        <v>0</v>
      </c>
      <c r="Z4607" s="23">
        <v>0</v>
      </c>
      <c r="AA4607" s="14">
        <v>0</v>
      </c>
      <c r="AB4607" s="22">
        <v>2</v>
      </c>
      <c r="AC4607" s="22">
        <v>2</v>
      </c>
      <c r="AD4607" s="23">
        <v>482.39926609999998</v>
      </c>
      <c r="AE4607" s="23">
        <v>0.48239926599999999</v>
      </c>
      <c r="AF4607" s="23">
        <v>1.456925274</v>
      </c>
      <c r="AG4607" s="14">
        <v>0.79</v>
      </c>
      <c r="AH4607" s="22">
        <v>6</v>
      </c>
      <c r="AI4607" s="23">
        <v>1721.1849999999999</v>
      </c>
      <c r="AJ4607" s="23">
        <v>1.721185</v>
      </c>
      <c r="AK4607" s="23">
        <v>1.5401557749999999</v>
      </c>
      <c r="AL4607" s="14">
        <v>0.84</v>
      </c>
      <c r="AM4607" s="22">
        <v>1145</v>
      </c>
      <c r="AN4607" s="23">
        <v>16714.162</v>
      </c>
      <c r="AO4607" s="23">
        <v>16.714162000000002</v>
      </c>
      <c r="AP4607" s="23">
        <v>14.95621512</v>
      </c>
      <c r="AQ4607" s="14">
        <v>8.14</v>
      </c>
      <c r="AR4607" s="22">
        <v>1151</v>
      </c>
      <c r="AS4607" s="23">
        <v>18435.347000000002</v>
      </c>
      <c r="AT4607" s="23">
        <v>18.435347</v>
      </c>
      <c r="AU4607" s="23">
        <v>16.496370899999999</v>
      </c>
      <c r="AV4607" s="14">
        <v>8.9700000000000006</v>
      </c>
      <c r="AW4607" s="22">
        <v>7</v>
      </c>
      <c r="AX4607" s="22">
        <v>11</v>
      </c>
      <c r="AY4607" s="23">
        <v>438.5</v>
      </c>
      <c r="AZ4607" s="23">
        <v>0.4385</v>
      </c>
      <c r="BA4607" s="23">
        <v>1.3753340000000001</v>
      </c>
      <c r="BB4607" s="14">
        <v>0.75</v>
      </c>
      <c r="BC4607" s="22">
        <v>19</v>
      </c>
      <c r="BD4607" s="23">
        <v>20885</v>
      </c>
      <c r="BE4607" s="23">
        <v>20.885000000000002</v>
      </c>
      <c r="BF4607" s="23">
        <v>21.713676320000001</v>
      </c>
      <c r="BG4607" s="14">
        <v>11.81</v>
      </c>
      <c r="BH4607" s="22">
        <v>1183</v>
      </c>
      <c r="BI4607" s="23">
        <v>42.07</v>
      </c>
      <c r="BJ4607" s="23">
        <v>51.96</v>
      </c>
      <c r="BK4607" s="14">
        <v>28.27</v>
      </c>
      <c r="BL4607" t="s">
        <v>759</v>
      </c>
    </row>
    <row r="4608" spans="1:64">
      <c r="A4608" t="s">
        <v>5812</v>
      </c>
      <c r="B4608" t="s">
        <v>5804</v>
      </c>
      <c r="C4608" t="s">
        <v>759</v>
      </c>
      <c r="D4608" s="111" t="s">
        <v>942</v>
      </c>
      <c r="E4608" s="110">
        <v>2022</v>
      </c>
      <c r="F4608" s="23"/>
      <c r="G4608" s="23"/>
      <c r="H4608" s="22">
        <v>24647</v>
      </c>
      <c r="I4608" s="34">
        <v>178.63007330308707</v>
      </c>
      <c r="J4608" s="22">
        <v>3</v>
      </c>
      <c r="K4608" s="22">
        <v>4</v>
      </c>
      <c r="L4608" s="23">
        <v>1726</v>
      </c>
      <c r="M4608" s="23">
        <v>1.726</v>
      </c>
      <c r="N4608" s="23">
        <v>10.214468</v>
      </c>
      <c r="O4608" s="14">
        <v>5.7182241551616011</v>
      </c>
      <c r="P4608" s="22">
        <v>0</v>
      </c>
      <c r="Q4608" s="22">
        <v>0</v>
      </c>
      <c r="R4608" s="23">
        <v>0</v>
      </c>
      <c r="S4608" s="23">
        <v>0</v>
      </c>
      <c r="T4608" s="23">
        <v>0</v>
      </c>
      <c r="U4608" s="14">
        <v>0</v>
      </c>
      <c r="V4608" s="22">
        <v>0</v>
      </c>
      <c r="W4608" s="22">
        <v>0</v>
      </c>
      <c r="X4608" s="23">
        <v>0</v>
      </c>
      <c r="Y4608" s="23">
        <v>0</v>
      </c>
      <c r="Z4608" s="23">
        <v>0</v>
      </c>
      <c r="AA4608" s="14">
        <v>0</v>
      </c>
      <c r="AB4608" s="22">
        <v>2</v>
      </c>
      <c r="AC4608" s="22">
        <v>2</v>
      </c>
      <c r="AD4608" s="23">
        <v>482.046817596567</v>
      </c>
      <c r="AE4608" s="23">
        <v>0.48204681759656698</v>
      </c>
      <c r="AF4608" s="23">
        <v>1.3562294129999999</v>
      </c>
      <c r="AG4608" s="14">
        <v>0.75923912918002567</v>
      </c>
      <c r="AH4608" s="22">
        <v>6</v>
      </c>
      <c r="AI4608" s="23">
        <v>1721.1849999999999</v>
      </c>
      <c r="AJ4608" s="23">
        <v>1.7211849999999997</v>
      </c>
      <c r="AK4608" s="23">
        <v>1.7631198106296841</v>
      </c>
      <c r="AL4608" s="14">
        <v>0.98702294525633716</v>
      </c>
      <c r="AM4608" s="22">
        <v>1345</v>
      </c>
      <c r="AN4608" s="23">
        <v>18274.487000000005</v>
      </c>
      <c r="AO4608" s="23">
        <v>18.274486999999986</v>
      </c>
      <c r="AP4608" s="23">
        <v>18.719725107292142</v>
      </c>
      <c r="AQ4608" s="14">
        <v>10.479604447975463</v>
      </c>
      <c r="AR4608" s="22">
        <v>1351</v>
      </c>
      <c r="AS4608" s="23">
        <v>19995.672000000002</v>
      </c>
      <c r="AT4608" s="23">
        <v>19.995671999999999</v>
      </c>
      <c r="AU4608" s="23">
        <v>20.482844917921778</v>
      </c>
      <c r="AV4608" s="14">
        <v>11.466627393231771</v>
      </c>
      <c r="AW4608" s="22">
        <v>7</v>
      </c>
      <c r="AX4608" s="22">
        <v>11</v>
      </c>
      <c r="AY4608" s="23">
        <v>438.5</v>
      </c>
      <c r="AZ4608" s="23">
        <v>0.43849999999999995</v>
      </c>
      <c r="BA4608" s="23">
        <v>1.3753340000000001</v>
      </c>
      <c r="BB4608" s="14">
        <v>0.76993418553125104</v>
      </c>
      <c r="BC4608" s="22">
        <v>16</v>
      </c>
      <c r="BD4608" s="23">
        <v>20750</v>
      </c>
      <c r="BE4608" s="23">
        <v>20.750000000000004</v>
      </c>
      <c r="BF4608" s="23">
        <v>24.043076089772889</v>
      </c>
      <c r="BG4608" s="14">
        <v>13.45970230274623</v>
      </c>
      <c r="BH4608" s="22">
        <v>1379</v>
      </c>
      <c r="BI4608" s="23">
        <v>43.392218817596572</v>
      </c>
      <c r="BJ4608" s="23">
        <v>57.471952420694663</v>
      </c>
      <c r="BK4608" s="14">
        <v>32.173727165850877</v>
      </c>
      <c r="BL4608" t="s">
        <v>759</v>
      </c>
    </row>
    <row r="4609" spans="1:64">
      <c r="A4609" t="s">
        <v>5813</v>
      </c>
      <c r="B4609" t="s">
        <v>5804</v>
      </c>
      <c r="C4609" t="s">
        <v>759</v>
      </c>
      <c r="D4609" t="s">
        <v>942</v>
      </c>
      <c r="E4609">
        <v>2023</v>
      </c>
      <c r="F4609">
        <v>158.05000000000001</v>
      </c>
      <c r="G4609">
        <v>21.58</v>
      </c>
      <c r="H4609">
        <v>25052</v>
      </c>
      <c r="I4609">
        <v>178.63007330308707</v>
      </c>
      <c r="J4609">
        <v>3</v>
      </c>
      <c r="K4609">
        <v>6</v>
      </c>
      <c r="L4609">
        <v>1916</v>
      </c>
      <c r="M4609">
        <v>1.9159999999999999</v>
      </c>
      <c r="N4609">
        <v>11.338888000000001</v>
      </c>
      <c r="O4609">
        <v>6.3476926311063897</v>
      </c>
      <c r="P4609">
        <v>0</v>
      </c>
      <c r="Q4609">
        <v>0</v>
      </c>
      <c r="R4609">
        <v>0</v>
      </c>
      <c r="S4609">
        <v>0</v>
      </c>
      <c r="T4609">
        <v>0</v>
      </c>
      <c r="U4609">
        <v>0</v>
      </c>
      <c r="V4609">
        <v>0</v>
      </c>
      <c r="W4609">
        <v>0</v>
      </c>
      <c r="X4609">
        <v>0</v>
      </c>
      <c r="Y4609">
        <v>0</v>
      </c>
      <c r="Z4609">
        <v>0</v>
      </c>
      <c r="AA4609">
        <v>0</v>
      </c>
      <c r="AB4609">
        <v>2</v>
      </c>
      <c r="AC4609">
        <v>3</v>
      </c>
      <c r="AD4609">
        <v>488.50093776823996</v>
      </c>
      <c r="AE4609">
        <v>0.48850093776824</v>
      </c>
      <c r="AF4609">
        <v>0.89598791099999997</v>
      </c>
      <c r="AG4609">
        <v>0.50158850323022042</v>
      </c>
      <c r="AH4609">
        <v>5</v>
      </c>
      <c r="AI4609">
        <v>1579.0250000000001</v>
      </c>
      <c r="AJ4609">
        <v>1.5790249999999999</v>
      </c>
      <c r="AK4609">
        <v>1.4811049999999999</v>
      </c>
      <c r="AL4609">
        <v>0.89561599999999997</v>
      </c>
      <c r="AM4609">
        <v>1723</v>
      </c>
      <c r="AN4609">
        <v>23684.98</v>
      </c>
      <c r="AO4609">
        <v>23.684979999999999</v>
      </c>
      <c r="AP4609">
        <v>22.216208999999999</v>
      </c>
      <c r="AQ4609">
        <v>12.436992601075119</v>
      </c>
      <c r="AR4609">
        <v>1916</v>
      </c>
      <c r="AS4609">
        <v>25403.964999999898</v>
      </c>
      <c r="AT4609">
        <v>25.403964999999999</v>
      </c>
      <c r="AU4609">
        <v>23.828594904035501</v>
      </c>
      <c r="AV4609">
        <v>13.33963227099213</v>
      </c>
      <c r="AW4609">
        <v>7</v>
      </c>
      <c r="AX4609">
        <v>11</v>
      </c>
      <c r="AY4609">
        <v>438.5</v>
      </c>
      <c r="AZ4609">
        <v>0.4385</v>
      </c>
      <c r="BA4609">
        <v>1.3753340000000001</v>
      </c>
      <c r="BB4609">
        <v>0.76993418553125104</v>
      </c>
      <c r="BC4609">
        <v>16</v>
      </c>
      <c r="BD4609">
        <v>20750</v>
      </c>
      <c r="BE4609">
        <v>20.75</v>
      </c>
      <c r="BF4609">
        <v>28.708518999999999</v>
      </c>
      <c r="BG4609">
        <v>16.071492593125338</v>
      </c>
      <c r="BH4609">
        <v>1944</v>
      </c>
      <c r="BI4609">
        <v>48.996965937768238</v>
      </c>
      <c r="BJ4609">
        <v>66.147323815035506</v>
      </c>
      <c r="BK4609">
        <v>37.030340183985331</v>
      </c>
      <c r="BL4609" t="s">
        <v>759</v>
      </c>
    </row>
    <row r="4610" spans="1:64">
      <c r="A4610" t="s">
        <v>5814</v>
      </c>
      <c r="B4610" t="s">
        <v>5804</v>
      </c>
      <c r="C4610" t="s">
        <v>759</v>
      </c>
      <c r="D4610" t="s">
        <v>942</v>
      </c>
      <c r="E4610">
        <v>2024</v>
      </c>
      <c r="F4610">
        <v>158.05000000000001</v>
      </c>
      <c r="G4610">
        <v>21.84</v>
      </c>
      <c r="H4610">
        <v>24988</v>
      </c>
      <c r="I4610">
        <v>171.34516852482952</v>
      </c>
      <c r="J4610">
        <v>3</v>
      </c>
      <c r="K4610">
        <v>6</v>
      </c>
      <c r="L4610">
        <v>1916</v>
      </c>
      <c r="M4610">
        <v>1.9160000000000001</v>
      </c>
      <c r="N4610">
        <v>11.338888000000001</v>
      </c>
      <c r="O4610">
        <v>6.6175708936647899</v>
      </c>
      <c r="P4610">
        <v>0</v>
      </c>
      <c r="Q4610">
        <v>0</v>
      </c>
      <c r="R4610">
        <v>0</v>
      </c>
      <c r="S4610">
        <v>0</v>
      </c>
      <c r="T4610">
        <v>0</v>
      </c>
      <c r="U4610">
        <v>0</v>
      </c>
      <c r="V4610">
        <v>0</v>
      </c>
      <c r="W4610">
        <v>0</v>
      </c>
      <c r="X4610">
        <v>0</v>
      </c>
      <c r="Y4610">
        <v>0</v>
      </c>
      <c r="Z4610">
        <v>0</v>
      </c>
      <c r="AA4610">
        <v>0</v>
      </c>
      <c r="AB4610">
        <v>2</v>
      </c>
      <c r="AC4610">
        <v>3</v>
      </c>
      <c r="AD4610">
        <v>390</v>
      </c>
      <c r="AE4610">
        <v>0.39</v>
      </c>
      <c r="AF4610">
        <v>0.94245643800000001</v>
      </c>
      <c r="AG4610">
        <v>0.55003385628782953</v>
      </c>
      <c r="AH4610">
        <v>8</v>
      </c>
      <c r="AI4610">
        <v>1586.865</v>
      </c>
      <c r="AJ4610">
        <v>1.586865</v>
      </c>
      <c r="AK4610">
        <v>1.4312630644238029</v>
      </c>
      <c r="AL4610">
        <v>0.83530984663649832</v>
      </c>
      <c r="AM4610">
        <v>2038</v>
      </c>
      <c r="AN4610">
        <v>27721.620999999977</v>
      </c>
      <c r="AO4610">
        <v>27.721621000000031</v>
      </c>
      <c r="AP4610">
        <v>25.003344470547422</v>
      </c>
      <c r="AQ4610">
        <v>14.592383716337004</v>
      </c>
      <c r="AR4610">
        <v>2410</v>
      </c>
      <c r="AS4610">
        <v>29617.732999999851</v>
      </c>
      <c r="AT4610">
        <v>29.617733000000097</v>
      </c>
      <c r="AU4610">
        <v>26.713530952454015</v>
      </c>
      <c r="AV4610">
        <v>15.590478087266856</v>
      </c>
      <c r="AW4610">
        <v>6</v>
      </c>
      <c r="AX4610">
        <v>8</v>
      </c>
      <c r="AY4610">
        <v>273.5</v>
      </c>
      <c r="AZ4610">
        <v>0.27350000000000002</v>
      </c>
      <c r="BA4610">
        <v>0.98554600000000003</v>
      </c>
      <c r="BB4610">
        <v>0.57518166895799294</v>
      </c>
      <c r="BC4610">
        <v>16</v>
      </c>
      <c r="BD4610">
        <v>20750</v>
      </c>
      <c r="BE4610">
        <v>20.750000000000004</v>
      </c>
      <c r="BF4610">
        <v>25.185592340283826</v>
      </c>
      <c r="BG4610">
        <v>14.69874672108668</v>
      </c>
      <c r="BH4610">
        <v>2437</v>
      </c>
      <c r="BI4610">
        <v>52.947233000000097</v>
      </c>
      <c r="BJ4610">
        <v>65.166013730737831</v>
      </c>
      <c r="BK4610">
        <v>38.032011227264142</v>
      </c>
      <c r="BL4610" t="s">
        <v>759</v>
      </c>
    </row>
    <row r="4611" spans="1:64">
      <c r="A4611" t="s">
        <v>5815</v>
      </c>
      <c r="B4611" t="s">
        <v>5816</v>
      </c>
      <c r="C4611" t="s">
        <v>760</v>
      </c>
      <c r="D4611" t="s">
        <v>942</v>
      </c>
      <c r="E4611">
        <v>2012</v>
      </c>
      <c r="F4611" s="23">
        <v>85.62</v>
      </c>
      <c r="G4611" s="23">
        <v>10.41</v>
      </c>
      <c r="H4611" s="22">
        <v>12126</v>
      </c>
      <c r="I4611" s="34">
        <v>99.335965000000002</v>
      </c>
      <c r="J4611" s="22">
        <v>1</v>
      </c>
      <c r="K4611" s="22" t="s">
        <v>782</v>
      </c>
      <c r="L4611" s="23">
        <v>250</v>
      </c>
      <c r="M4611" s="23">
        <v>0.25</v>
      </c>
      <c r="N4611" s="23">
        <v>2.1291930000000003</v>
      </c>
      <c r="O4611" s="14">
        <v>2.143426099499814</v>
      </c>
      <c r="P4611" s="22">
        <v>0</v>
      </c>
      <c r="Q4611" s="22" t="s">
        <v>782</v>
      </c>
      <c r="R4611" s="23">
        <v>0</v>
      </c>
      <c r="S4611" s="23">
        <v>0</v>
      </c>
      <c r="T4611" s="23">
        <v>0</v>
      </c>
      <c r="U4611" s="14">
        <v>0</v>
      </c>
      <c r="V4611" s="22">
        <v>0</v>
      </c>
      <c r="W4611" s="22" t="s">
        <v>782</v>
      </c>
      <c r="X4611" s="23">
        <v>0</v>
      </c>
      <c r="Y4611" s="23">
        <v>0</v>
      </c>
      <c r="Z4611" s="23">
        <v>0</v>
      </c>
      <c r="AA4611" s="14">
        <v>0</v>
      </c>
      <c r="AB4611" s="22">
        <v>0</v>
      </c>
      <c r="AC4611" s="22" t="s">
        <v>782</v>
      </c>
      <c r="AD4611" s="23">
        <v>0</v>
      </c>
      <c r="AE4611" s="23">
        <v>0</v>
      </c>
      <c r="AF4611" s="23">
        <v>0</v>
      </c>
      <c r="AG4611" s="14">
        <v>0</v>
      </c>
      <c r="AH4611" s="22" t="s">
        <v>782</v>
      </c>
      <c r="AI4611" s="23" t="s">
        <v>782</v>
      </c>
      <c r="AJ4611" s="23" t="s">
        <v>782</v>
      </c>
      <c r="AK4611" s="23" t="s">
        <v>782</v>
      </c>
      <c r="AL4611" s="14" t="s">
        <v>782</v>
      </c>
      <c r="AM4611" s="22" t="s">
        <v>782</v>
      </c>
      <c r="AN4611" s="23" t="s">
        <v>782</v>
      </c>
      <c r="AO4611" s="23" t="s">
        <v>782</v>
      </c>
      <c r="AP4611" s="23" t="s">
        <v>782</v>
      </c>
      <c r="AQ4611" s="14" t="s">
        <v>782</v>
      </c>
      <c r="AR4611" s="22">
        <v>471</v>
      </c>
      <c r="AS4611" s="23">
        <v>6584.1719999999959</v>
      </c>
      <c r="AT4611" s="23">
        <v>6.5841719999999961</v>
      </c>
      <c r="AU4611" s="23">
        <v>5.8313940000000004</v>
      </c>
      <c r="AV4611" s="14">
        <v>5.8703753469350204</v>
      </c>
      <c r="AW4611" s="22">
        <v>1</v>
      </c>
      <c r="AX4611" s="22" t="s">
        <v>782</v>
      </c>
      <c r="AY4611" s="23">
        <v>35</v>
      </c>
      <c r="AZ4611" s="23">
        <v>3.5000000000000003E-2</v>
      </c>
      <c r="BA4611" s="23">
        <v>6.2542E-2</v>
      </c>
      <c r="BB4611" s="14">
        <v>6.2960076946954713E-2</v>
      </c>
      <c r="BC4611" s="22">
        <v>29</v>
      </c>
      <c r="BD4611" s="23">
        <v>26360</v>
      </c>
      <c r="BE4611" s="23">
        <v>26.36</v>
      </c>
      <c r="BF4611" s="23">
        <v>42.096919999999997</v>
      </c>
      <c r="BG4611" s="14">
        <v>42.378326923184368</v>
      </c>
      <c r="BH4611" s="22">
        <v>502</v>
      </c>
      <c r="BI4611" s="23">
        <v>33.229171999999998</v>
      </c>
      <c r="BJ4611" s="23">
        <v>50.120049000000002</v>
      </c>
      <c r="BK4611" s="14">
        <v>50.455088446566158</v>
      </c>
      <c r="BL4611" t="s">
        <v>760</v>
      </c>
    </row>
    <row r="4612" spans="1:64">
      <c r="A4612" t="s">
        <v>5817</v>
      </c>
      <c r="B4612" t="s">
        <v>5816</v>
      </c>
      <c r="C4612" t="s">
        <v>760</v>
      </c>
      <c r="D4612" t="s">
        <v>942</v>
      </c>
      <c r="E4612">
        <v>2015</v>
      </c>
      <c r="F4612" s="23">
        <v>85.62</v>
      </c>
      <c r="G4612" s="23">
        <v>10.61</v>
      </c>
      <c r="H4612" s="22">
        <v>12140</v>
      </c>
      <c r="I4612" s="34">
        <v>98.001910410068021</v>
      </c>
      <c r="J4612" s="13">
        <v>1</v>
      </c>
      <c r="K4612" s="13">
        <v>1</v>
      </c>
      <c r="L4612" s="19">
        <v>250</v>
      </c>
      <c r="M4612" s="35">
        <v>0.25</v>
      </c>
      <c r="N4612" s="19">
        <v>1.4953387454624165</v>
      </c>
      <c r="O4612" s="17">
        <v>1.5258261182924817</v>
      </c>
      <c r="P4612" s="36">
        <v>0</v>
      </c>
      <c r="Q4612" s="37">
        <v>0</v>
      </c>
      <c r="R4612" s="38">
        <v>0</v>
      </c>
      <c r="S4612" s="27">
        <v>0</v>
      </c>
      <c r="T4612" s="23">
        <v>0</v>
      </c>
      <c r="U4612" s="17">
        <v>0</v>
      </c>
      <c r="V4612" s="22">
        <v>0</v>
      </c>
      <c r="W4612" s="22">
        <v>0</v>
      </c>
      <c r="X4612" s="23">
        <v>0</v>
      </c>
      <c r="Y4612" s="27">
        <v>0</v>
      </c>
      <c r="Z4612" s="27">
        <v>0</v>
      </c>
      <c r="AA4612" s="14">
        <v>0</v>
      </c>
      <c r="AB4612" s="39">
        <v>0</v>
      </c>
      <c r="AC4612" s="22" t="s">
        <v>782</v>
      </c>
      <c r="AD4612" s="23">
        <v>0</v>
      </c>
      <c r="AE4612" s="23">
        <v>0</v>
      </c>
      <c r="AF4612" s="23">
        <v>0</v>
      </c>
      <c r="AG4612" s="14">
        <v>0</v>
      </c>
      <c r="AH4612" s="22" t="s">
        <v>782</v>
      </c>
      <c r="AI4612" s="23" t="s">
        <v>782</v>
      </c>
      <c r="AJ4612" s="23" t="s">
        <v>782</v>
      </c>
      <c r="AK4612" s="23" t="s">
        <v>782</v>
      </c>
      <c r="AL4612" s="14" t="s">
        <v>782</v>
      </c>
      <c r="AM4612" s="22" t="s">
        <v>782</v>
      </c>
      <c r="AN4612" s="23" t="s">
        <v>782</v>
      </c>
      <c r="AO4612" s="23" t="s">
        <v>782</v>
      </c>
      <c r="AP4612" s="23" t="s">
        <v>782</v>
      </c>
      <c r="AQ4612" s="14" t="s">
        <v>782</v>
      </c>
      <c r="AR4612" s="40">
        <v>559</v>
      </c>
      <c r="AS4612" s="41">
        <v>7522.5819999999994</v>
      </c>
      <c r="AT4612" s="23">
        <v>7.522581999999999</v>
      </c>
      <c r="AU4612" s="23">
        <v>6.6812772851700757</v>
      </c>
      <c r="AV4612" s="14">
        <v>6.817496982674828</v>
      </c>
      <c r="AW4612" s="22">
        <v>1</v>
      </c>
      <c r="AX4612" s="22" t="s">
        <v>782</v>
      </c>
      <c r="AY4612" s="23">
        <v>35</v>
      </c>
      <c r="AZ4612" s="23">
        <v>3.5000000000000003E-2</v>
      </c>
      <c r="BA4612" s="23">
        <v>9.1201045389321819E-2</v>
      </c>
      <c r="BB4612" s="14">
        <v>9.3060477094487823E-2</v>
      </c>
      <c r="BC4612" s="42">
        <v>29</v>
      </c>
      <c r="BD4612" s="43">
        <v>26360</v>
      </c>
      <c r="BE4612" s="44">
        <v>26.36</v>
      </c>
      <c r="BF4612" s="23">
        <v>32.09371963152315</v>
      </c>
      <c r="BG4612" s="14">
        <v>32.748055111613489</v>
      </c>
      <c r="BH4612" s="22">
        <v>590</v>
      </c>
      <c r="BI4612" s="23">
        <v>34.167581999999996</v>
      </c>
      <c r="BJ4612" s="23">
        <v>40.361536707544964</v>
      </c>
      <c r="BK4612" s="14">
        <v>41.184438689675282</v>
      </c>
      <c r="BL4612" t="s">
        <v>760</v>
      </c>
    </row>
    <row r="4613" spans="1:64">
      <c r="A4613" t="s">
        <v>5818</v>
      </c>
      <c r="B4613" t="s">
        <v>5816</v>
      </c>
      <c r="C4613" t="s">
        <v>760</v>
      </c>
      <c r="D4613" t="s">
        <v>942</v>
      </c>
      <c r="E4613">
        <v>2016</v>
      </c>
      <c r="F4613" s="23">
        <v>85.62</v>
      </c>
      <c r="G4613" s="23">
        <v>10.32</v>
      </c>
      <c r="H4613" s="22">
        <v>12072</v>
      </c>
      <c r="I4613" s="34">
        <v>103.21929688456802</v>
      </c>
      <c r="J4613" s="13">
        <v>1</v>
      </c>
      <c r="K4613" s="13">
        <v>1</v>
      </c>
      <c r="L4613" s="19">
        <v>250</v>
      </c>
      <c r="M4613" s="35">
        <v>0.25</v>
      </c>
      <c r="N4613" s="19">
        <v>1.49525</v>
      </c>
      <c r="O4613" s="17">
        <v>1.4486147892212098</v>
      </c>
      <c r="P4613" s="13">
        <v>0</v>
      </c>
      <c r="Q4613" s="13">
        <v>0</v>
      </c>
      <c r="R4613" s="19">
        <v>0</v>
      </c>
      <c r="S4613" s="27">
        <v>0</v>
      </c>
      <c r="T4613" s="19">
        <v>0</v>
      </c>
      <c r="U4613" s="17">
        <v>0</v>
      </c>
      <c r="V4613" s="13">
        <v>0</v>
      </c>
      <c r="W4613" s="13">
        <v>0</v>
      </c>
      <c r="X4613" s="19">
        <v>0</v>
      </c>
      <c r="Y4613" s="27">
        <v>0</v>
      </c>
      <c r="Z4613" s="19">
        <v>0</v>
      </c>
      <c r="AA4613" s="14">
        <v>0</v>
      </c>
      <c r="AB4613" s="13">
        <v>0</v>
      </c>
      <c r="AC4613" s="22" t="s">
        <v>782</v>
      </c>
      <c r="AD4613" s="19">
        <v>0</v>
      </c>
      <c r="AE4613" s="23">
        <v>0</v>
      </c>
      <c r="AF4613" s="19">
        <v>0</v>
      </c>
      <c r="AG4613" s="14">
        <v>0</v>
      </c>
      <c r="AH4613" s="22" t="s">
        <v>782</v>
      </c>
      <c r="AI4613" s="23" t="s">
        <v>782</v>
      </c>
      <c r="AJ4613" s="23" t="s">
        <v>782</v>
      </c>
      <c r="AK4613" s="23" t="s">
        <v>782</v>
      </c>
      <c r="AL4613" s="14" t="s">
        <v>782</v>
      </c>
      <c r="AM4613" s="22" t="s">
        <v>782</v>
      </c>
      <c r="AN4613" s="23" t="s">
        <v>782</v>
      </c>
      <c r="AO4613" s="23" t="s">
        <v>782</v>
      </c>
      <c r="AP4613" s="23" t="s">
        <v>782</v>
      </c>
      <c r="AQ4613" s="14" t="s">
        <v>782</v>
      </c>
      <c r="AR4613" s="13">
        <v>587</v>
      </c>
      <c r="AS4613" s="19">
        <v>7941.4570000000031</v>
      </c>
      <c r="AT4613" s="23">
        <v>7.9414570000000033</v>
      </c>
      <c r="AU4613" s="19">
        <v>7.0520138160000041</v>
      </c>
      <c r="AV4613" s="14">
        <v>6.8320692243102528</v>
      </c>
      <c r="AW4613" s="13">
        <v>1</v>
      </c>
      <c r="AX4613" s="22" t="s">
        <v>782</v>
      </c>
      <c r="AY4613" s="19">
        <v>35</v>
      </c>
      <c r="AZ4613" s="23">
        <v>3.5000000000000003E-2</v>
      </c>
      <c r="BA4613" s="19">
        <v>2.7245999999999999E-2</v>
      </c>
      <c r="BB4613" s="14">
        <v>2.6396227083846237E-2</v>
      </c>
      <c r="BC4613" s="13">
        <v>29</v>
      </c>
      <c r="BD4613" s="19">
        <v>26360.000000000004</v>
      </c>
      <c r="BE4613" s="44">
        <v>26.360000000000003</v>
      </c>
      <c r="BF4613" s="19">
        <v>32.104219631523151</v>
      </c>
      <c r="BG4613" s="14">
        <v>31.102924162936191</v>
      </c>
      <c r="BH4613" s="22">
        <v>618</v>
      </c>
      <c r="BI4613" s="23">
        <v>34.58645700000001</v>
      </c>
      <c r="BJ4613" s="23">
        <v>40.678729447523153</v>
      </c>
      <c r="BK4613" s="14">
        <v>39.410004403551497</v>
      </c>
      <c r="BL4613" t="s">
        <v>760</v>
      </c>
    </row>
    <row r="4614" spans="1:64">
      <c r="A4614" t="s">
        <v>5819</v>
      </c>
      <c r="B4614" t="s">
        <v>5816</v>
      </c>
      <c r="C4614" t="s">
        <v>760</v>
      </c>
      <c r="D4614" t="s">
        <v>942</v>
      </c>
      <c r="E4614">
        <v>2017</v>
      </c>
      <c r="F4614" s="23">
        <v>85.62</v>
      </c>
      <c r="G4614" s="23">
        <v>10.35</v>
      </c>
      <c r="H4614" s="22">
        <v>12009</v>
      </c>
      <c r="I4614" s="34">
        <v>94.330820660452872</v>
      </c>
      <c r="J4614" s="13">
        <v>1</v>
      </c>
      <c r="K4614" s="13">
        <v>1</v>
      </c>
      <c r="L4614" s="19">
        <v>250</v>
      </c>
      <c r="M4614" s="19">
        <v>0.25</v>
      </c>
      <c r="N4614" s="19">
        <v>1.49525</v>
      </c>
      <c r="O4614" s="17">
        <v>1.5851128926167253</v>
      </c>
      <c r="P4614" s="13">
        <v>0</v>
      </c>
      <c r="Q4614" s="13">
        <v>0</v>
      </c>
      <c r="R4614" s="19">
        <v>0</v>
      </c>
      <c r="S4614" s="19">
        <v>0</v>
      </c>
      <c r="T4614" s="19">
        <v>0</v>
      </c>
      <c r="U4614" s="17">
        <v>0</v>
      </c>
      <c r="V4614" s="13">
        <v>0</v>
      </c>
      <c r="W4614" s="13">
        <v>0</v>
      </c>
      <c r="X4614" s="19">
        <v>0</v>
      </c>
      <c r="Y4614" s="19">
        <v>0</v>
      </c>
      <c r="Z4614" s="19">
        <v>0</v>
      </c>
      <c r="AA4614" s="14">
        <v>0</v>
      </c>
      <c r="AB4614" s="13">
        <v>0</v>
      </c>
      <c r="AC4614" s="22" t="s">
        <v>782</v>
      </c>
      <c r="AD4614" s="19">
        <v>0</v>
      </c>
      <c r="AE4614" s="19">
        <v>0</v>
      </c>
      <c r="AF4614" s="19">
        <v>0</v>
      </c>
      <c r="AG4614" s="14">
        <v>0</v>
      </c>
      <c r="AH4614" s="22" t="s">
        <v>782</v>
      </c>
      <c r="AI4614" s="23" t="s">
        <v>782</v>
      </c>
      <c r="AJ4614" s="23" t="s">
        <v>782</v>
      </c>
      <c r="AK4614" s="23" t="s">
        <v>782</v>
      </c>
      <c r="AL4614" s="14" t="s">
        <v>782</v>
      </c>
      <c r="AM4614" s="22" t="s">
        <v>782</v>
      </c>
      <c r="AN4614" s="23" t="s">
        <v>782</v>
      </c>
      <c r="AO4614" s="23" t="s">
        <v>782</v>
      </c>
      <c r="AP4614" s="23" t="s">
        <v>782</v>
      </c>
      <c r="AQ4614" s="14" t="s">
        <v>782</v>
      </c>
      <c r="AR4614" s="13">
        <v>602</v>
      </c>
      <c r="AS4614" s="19">
        <v>8110.707000000004</v>
      </c>
      <c r="AT4614" s="19">
        <v>8.1107070000000014</v>
      </c>
      <c r="AU4614" s="19">
        <v>7.2023078160000011</v>
      </c>
      <c r="AV4614" s="14">
        <v>7.6351586528913638</v>
      </c>
      <c r="AW4614" s="13">
        <v>1</v>
      </c>
      <c r="AX4614" s="22" t="s">
        <v>782</v>
      </c>
      <c r="AY4614" s="19">
        <v>35</v>
      </c>
      <c r="AZ4614" s="19">
        <v>3.5000000000000003E-2</v>
      </c>
      <c r="BA4614" s="19">
        <v>5.6279999999999997E-2</v>
      </c>
      <c r="BB4614" s="14">
        <v>5.966236655841451E-2</v>
      </c>
      <c r="BC4614" s="13">
        <v>29</v>
      </c>
      <c r="BD4614" s="19">
        <v>26360</v>
      </c>
      <c r="BE4614" s="19">
        <v>26.360000000000003</v>
      </c>
      <c r="BF4614" s="19">
        <v>32.104219631523151</v>
      </c>
      <c r="BG4614" s="14">
        <v>34.033648182796398</v>
      </c>
      <c r="BH4614" s="22">
        <v>633</v>
      </c>
      <c r="BI4614" s="23">
        <v>34.755707000000001</v>
      </c>
      <c r="BJ4614" s="23">
        <v>40.858057447523151</v>
      </c>
      <c r="BK4614" s="14">
        <v>43.313582094862902</v>
      </c>
      <c r="BL4614" t="s">
        <v>760</v>
      </c>
    </row>
    <row r="4615" spans="1:64">
      <c r="A4615" t="s">
        <v>5820</v>
      </c>
      <c r="B4615" t="s">
        <v>5816</v>
      </c>
      <c r="C4615" t="s">
        <v>760</v>
      </c>
      <c r="D4615" t="s">
        <v>942</v>
      </c>
      <c r="E4615">
        <v>2018</v>
      </c>
      <c r="F4615" s="23">
        <v>85.62</v>
      </c>
      <c r="G4615" s="23">
        <v>10.36</v>
      </c>
      <c r="H4615" s="22">
        <v>11940</v>
      </c>
      <c r="I4615" s="34">
        <v>94.337525054245361</v>
      </c>
      <c r="J4615" s="13">
        <v>1</v>
      </c>
      <c r="K4615" s="13">
        <v>1</v>
      </c>
      <c r="L4615" s="19">
        <v>250</v>
      </c>
      <c r="M4615" s="19">
        <v>0.25</v>
      </c>
      <c r="N4615" s="19">
        <v>1.49525</v>
      </c>
      <c r="O4615" s="17">
        <v>1.585000241568995</v>
      </c>
      <c r="P4615" s="13">
        <v>0</v>
      </c>
      <c r="Q4615" s="13">
        <v>0</v>
      </c>
      <c r="R4615" s="19">
        <v>0</v>
      </c>
      <c r="S4615" s="19">
        <v>0</v>
      </c>
      <c r="T4615" s="19">
        <v>0</v>
      </c>
      <c r="U4615" s="17">
        <v>0</v>
      </c>
      <c r="V4615" s="13">
        <v>0</v>
      </c>
      <c r="W4615" s="13">
        <v>0</v>
      </c>
      <c r="X4615" s="19">
        <v>0</v>
      </c>
      <c r="Y4615" s="19">
        <v>0</v>
      </c>
      <c r="Z4615" s="19">
        <v>0</v>
      </c>
      <c r="AA4615" s="14">
        <v>0</v>
      </c>
      <c r="AB4615" s="13">
        <v>0</v>
      </c>
      <c r="AC4615" s="22" t="s">
        <v>782</v>
      </c>
      <c r="AD4615" s="19">
        <v>0</v>
      </c>
      <c r="AE4615" s="19">
        <v>0</v>
      </c>
      <c r="AF4615" s="19">
        <v>0</v>
      </c>
      <c r="AG4615" s="14">
        <v>0</v>
      </c>
      <c r="AH4615" s="22" t="s">
        <v>782</v>
      </c>
      <c r="AI4615" s="23" t="s">
        <v>782</v>
      </c>
      <c r="AJ4615" s="23" t="s">
        <v>782</v>
      </c>
      <c r="AK4615" s="23" t="s">
        <v>782</v>
      </c>
      <c r="AL4615" s="14" t="s">
        <v>782</v>
      </c>
      <c r="AM4615" s="22" t="s">
        <v>782</v>
      </c>
      <c r="AN4615" s="23" t="s">
        <v>782</v>
      </c>
      <c r="AO4615" s="23" t="s">
        <v>782</v>
      </c>
      <c r="AP4615" s="23" t="s">
        <v>782</v>
      </c>
      <c r="AQ4615" s="14" t="s">
        <v>782</v>
      </c>
      <c r="AR4615" s="13">
        <v>630</v>
      </c>
      <c r="AS4615" s="19">
        <v>8516.2570000000032</v>
      </c>
      <c r="AT4615" s="19">
        <v>8.5162570000000013</v>
      </c>
      <c r="AU4615" s="19">
        <v>7.5624362160000027</v>
      </c>
      <c r="AV4615" s="14">
        <v>8.0163606281291564</v>
      </c>
      <c r="AW4615" s="13">
        <v>1</v>
      </c>
      <c r="AX4615" s="22" t="s">
        <v>782</v>
      </c>
      <c r="AY4615" s="19">
        <v>35</v>
      </c>
      <c r="AZ4615" s="19">
        <v>3.5000000000000003E-2</v>
      </c>
      <c r="BA4615" s="19">
        <v>2.7245999999999999E-2</v>
      </c>
      <c r="BB4615" s="14">
        <v>2.888140216137023E-2</v>
      </c>
      <c r="BC4615" s="13">
        <v>29</v>
      </c>
      <c r="BD4615" s="19">
        <v>26360</v>
      </c>
      <c r="BE4615" s="19">
        <v>26.360000000000003</v>
      </c>
      <c r="BF4615" s="19">
        <v>29.030354803336195</v>
      </c>
      <c r="BG4615" s="14">
        <v>30.772860308390904</v>
      </c>
      <c r="BH4615" s="22">
        <v>661</v>
      </c>
      <c r="BI4615" s="23">
        <v>35.161257000000006</v>
      </c>
      <c r="BJ4615" s="23">
        <v>38.115287019336201</v>
      </c>
      <c r="BK4615" s="14">
        <v>40.403102580250419</v>
      </c>
      <c r="BL4615" t="s">
        <v>760</v>
      </c>
    </row>
    <row r="4616" spans="1:64">
      <c r="A4616" t="s">
        <v>5821</v>
      </c>
      <c r="B4616" t="s">
        <v>5816</v>
      </c>
      <c r="C4616" t="s">
        <v>760</v>
      </c>
      <c r="D4616" t="s">
        <v>942</v>
      </c>
      <c r="E4616">
        <v>2019</v>
      </c>
      <c r="F4616" s="23">
        <v>85.62</v>
      </c>
      <c r="G4616" s="23">
        <v>10.37</v>
      </c>
      <c r="H4616" s="22">
        <v>11833</v>
      </c>
      <c r="I4616" s="34">
        <v>95.745576044501178</v>
      </c>
      <c r="J4616" s="22">
        <v>1</v>
      </c>
      <c r="K4616" s="22">
        <v>1</v>
      </c>
      <c r="L4616" s="23">
        <v>250</v>
      </c>
      <c r="M4616" s="23">
        <v>0.25</v>
      </c>
      <c r="N4616" s="23">
        <v>1.49525</v>
      </c>
      <c r="O4616" s="14">
        <v>1.5616909540604038</v>
      </c>
      <c r="P4616" s="22">
        <v>0</v>
      </c>
      <c r="Q4616" s="22">
        <v>0</v>
      </c>
      <c r="R4616" s="23">
        <v>0</v>
      </c>
      <c r="S4616" s="23">
        <v>0</v>
      </c>
      <c r="T4616" s="23">
        <v>0</v>
      </c>
      <c r="U4616" s="14">
        <v>0</v>
      </c>
      <c r="V4616" s="22">
        <v>0</v>
      </c>
      <c r="W4616" s="22">
        <v>0</v>
      </c>
      <c r="X4616" s="23">
        <v>0</v>
      </c>
      <c r="Y4616" s="23">
        <v>0</v>
      </c>
      <c r="Z4616" s="23">
        <v>0</v>
      </c>
      <c r="AA4616" s="14">
        <v>0</v>
      </c>
      <c r="AB4616" s="22">
        <v>0</v>
      </c>
      <c r="AC4616" s="22">
        <v>0</v>
      </c>
      <c r="AD4616" s="23">
        <v>0</v>
      </c>
      <c r="AE4616" s="23">
        <v>0</v>
      </c>
      <c r="AF4616" s="23">
        <v>0</v>
      </c>
      <c r="AG4616" s="14">
        <v>0</v>
      </c>
      <c r="AH4616" s="22">
        <v>0</v>
      </c>
      <c r="AI4616" s="23">
        <v>0</v>
      </c>
      <c r="AJ4616" s="23">
        <v>0</v>
      </c>
      <c r="AK4616" s="23">
        <v>0</v>
      </c>
      <c r="AL4616" s="14">
        <v>0</v>
      </c>
      <c r="AM4616" s="22">
        <v>661</v>
      </c>
      <c r="AN4616" s="23">
        <v>9286.1919999999991</v>
      </c>
      <c r="AO4616" s="23">
        <v>9.2861919999999998</v>
      </c>
      <c r="AP4616" s="23">
        <v>8.2461384960000021</v>
      </c>
      <c r="AQ4616" s="14">
        <v>8.6125530146346545</v>
      </c>
      <c r="AR4616" s="22">
        <v>661</v>
      </c>
      <c r="AS4616" s="23">
        <v>9286.1919999999991</v>
      </c>
      <c r="AT4616" s="23">
        <v>9.2861919999999998</v>
      </c>
      <c r="AU4616" s="23">
        <v>8.2461384960000021</v>
      </c>
      <c r="AV4616" s="14">
        <v>8.6125530146346545</v>
      </c>
      <c r="AW4616" s="22">
        <v>1</v>
      </c>
      <c r="AX4616" s="22" t="s">
        <v>782</v>
      </c>
      <c r="AY4616" s="23">
        <v>35</v>
      </c>
      <c r="AZ4616" s="23">
        <v>3.5000000000000003E-2</v>
      </c>
      <c r="BA4616" s="23">
        <v>2.7245999999999999E-2</v>
      </c>
      <c r="BB4616" s="14">
        <v>2.8456667269239098E-2</v>
      </c>
      <c r="BC4616" s="22">
        <v>29</v>
      </c>
      <c r="BD4616" s="23">
        <v>26960</v>
      </c>
      <c r="BE4616" s="23">
        <v>26.96</v>
      </c>
      <c r="BF4616" s="23">
        <v>29.790373063627634</v>
      </c>
      <c r="BG4616" s="14">
        <v>31.114098733691353</v>
      </c>
      <c r="BH4616" s="22">
        <v>692</v>
      </c>
      <c r="BI4616" s="23">
        <v>36.531192000000004</v>
      </c>
      <c r="BJ4616" s="23">
        <v>39.559007559627638</v>
      </c>
      <c r="BK4616" s="14">
        <v>41.316799369655648</v>
      </c>
      <c r="BL4616" t="s">
        <v>760</v>
      </c>
    </row>
    <row r="4617" spans="1:64">
      <c r="A4617" t="s">
        <v>5822</v>
      </c>
      <c r="B4617" t="s">
        <v>5816</v>
      </c>
      <c r="C4617" t="s">
        <v>760</v>
      </c>
      <c r="D4617" t="s">
        <v>942</v>
      </c>
      <c r="E4617">
        <v>2020</v>
      </c>
      <c r="F4617" s="23">
        <v>85.62</v>
      </c>
      <c r="G4617" s="23">
        <v>10.45</v>
      </c>
      <c r="H4617" s="22">
        <v>11829</v>
      </c>
      <c r="I4617" s="34">
        <v>95.282248340453378</v>
      </c>
      <c r="J4617" s="22">
        <v>1</v>
      </c>
      <c r="K4617" s="22">
        <v>1</v>
      </c>
      <c r="L4617" s="23">
        <v>250</v>
      </c>
      <c r="M4617" s="23">
        <v>0.25</v>
      </c>
      <c r="N4617" s="23">
        <v>1.49525</v>
      </c>
      <c r="O4617" s="14">
        <v>1.5692849676020619</v>
      </c>
      <c r="P4617" s="22">
        <v>0</v>
      </c>
      <c r="Q4617" s="22">
        <v>0</v>
      </c>
      <c r="R4617" s="23">
        <v>0</v>
      </c>
      <c r="S4617" s="23">
        <v>0</v>
      </c>
      <c r="T4617" s="23">
        <v>0</v>
      </c>
      <c r="U4617" s="14">
        <v>0</v>
      </c>
      <c r="V4617" s="22">
        <v>0</v>
      </c>
      <c r="W4617" s="22">
        <v>0</v>
      </c>
      <c r="X4617" s="23">
        <v>0</v>
      </c>
      <c r="Y4617" s="23">
        <v>0</v>
      </c>
      <c r="Z4617" s="23">
        <v>0</v>
      </c>
      <c r="AA4617" s="14">
        <v>0</v>
      </c>
      <c r="AB4617" s="22">
        <v>0</v>
      </c>
      <c r="AC4617" s="22">
        <v>0</v>
      </c>
      <c r="AD4617" s="23">
        <v>0</v>
      </c>
      <c r="AE4617" s="23">
        <v>0</v>
      </c>
      <c r="AF4617" s="23">
        <v>0</v>
      </c>
      <c r="AG4617" s="14">
        <v>0</v>
      </c>
      <c r="AH4617" s="22">
        <v>0</v>
      </c>
      <c r="AI4617" s="23">
        <v>0</v>
      </c>
      <c r="AJ4617" s="23">
        <v>0</v>
      </c>
      <c r="AK4617" s="23">
        <v>0</v>
      </c>
      <c r="AL4617" s="14">
        <v>0</v>
      </c>
      <c r="AM4617" s="22">
        <v>706</v>
      </c>
      <c r="AN4617" s="23">
        <v>9798.6810000000023</v>
      </c>
      <c r="AO4617" s="23">
        <v>9.798681000000002</v>
      </c>
      <c r="AP4617" s="23">
        <v>8.7012287280000056</v>
      </c>
      <c r="AQ4617" s="14">
        <v>9.1320564738455907</v>
      </c>
      <c r="AR4617" s="22">
        <v>706</v>
      </c>
      <c r="AS4617" s="23">
        <v>9798.6810000000023</v>
      </c>
      <c r="AT4617" s="23">
        <v>9.798681000000002</v>
      </c>
      <c r="AU4617" s="23">
        <v>8.7012287280000056</v>
      </c>
      <c r="AV4617" s="14">
        <v>9.1320564738455907</v>
      </c>
      <c r="AW4617" s="22">
        <v>1</v>
      </c>
      <c r="AX4617" s="22">
        <v>1</v>
      </c>
      <c r="AY4617" s="23">
        <v>35</v>
      </c>
      <c r="AZ4617" s="23">
        <v>3.5000000000000003E-2</v>
      </c>
      <c r="BA4617" s="23">
        <v>2.7245999999999999E-2</v>
      </c>
      <c r="BB4617" s="14">
        <v>2.8595043121408315E-2</v>
      </c>
      <c r="BC4617" s="22">
        <v>29</v>
      </c>
      <c r="BD4617" s="23">
        <v>26960</v>
      </c>
      <c r="BE4617" s="23">
        <v>26.960000000000008</v>
      </c>
      <c r="BF4617" s="23">
        <v>29.969626416113361</v>
      </c>
      <c r="BG4617" s="14">
        <v>31.453525644177464</v>
      </c>
      <c r="BH4617" s="22">
        <v>737</v>
      </c>
      <c r="BI4617" s="23">
        <v>37.043681000000007</v>
      </c>
      <c r="BJ4617" s="23">
        <v>40.193351144113365</v>
      </c>
      <c r="BK4617" s="14">
        <v>42.183462128746527</v>
      </c>
      <c r="BL4617" t="s">
        <v>760</v>
      </c>
    </row>
    <row r="4618" spans="1:64">
      <c r="A4618" t="s">
        <v>5823</v>
      </c>
      <c r="B4618" t="s">
        <v>5816</v>
      </c>
      <c r="C4618" t="s">
        <v>760</v>
      </c>
      <c r="D4618" t="s">
        <v>942</v>
      </c>
      <c r="E4618">
        <v>2021</v>
      </c>
      <c r="F4618" s="23">
        <v>85.62</v>
      </c>
      <c r="G4618" s="23">
        <v>10.49</v>
      </c>
      <c r="H4618" s="22">
        <v>11752</v>
      </c>
      <c r="I4618" s="34">
        <v>88.69</v>
      </c>
      <c r="J4618" s="22">
        <v>1</v>
      </c>
      <c r="K4618" s="22">
        <v>2</v>
      </c>
      <c r="L4618" s="23">
        <v>500</v>
      </c>
      <c r="M4618" s="23">
        <v>0.5</v>
      </c>
      <c r="N4618" s="23">
        <v>2.9904999999999999</v>
      </c>
      <c r="O4618" s="14">
        <v>3.37</v>
      </c>
      <c r="P4618" s="22">
        <v>0</v>
      </c>
      <c r="Q4618" s="22">
        <v>0</v>
      </c>
      <c r="R4618" s="23">
        <v>0</v>
      </c>
      <c r="S4618" s="23">
        <v>0</v>
      </c>
      <c r="T4618" s="23">
        <v>0</v>
      </c>
      <c r="U4618" s="14">
        <v>0</v>
      </c>
      <c r="V4618" s="22">
        <v>0</v>
      </c>
      <c r="W4618" s="22">
        <v>0</v>
      </c>
      <c r="X4618" s="23">
        <v>0</v>
      </c>
      <c r="Y4618" s="23">
        <v>0</v>
      </c>
      <c r="Z4618" s="23">
        <v>0</v>
      </c>
      <c r="AA4618" s="14">
        <v>0</v>
      </c>
      <c r="AB4618" s="22">
        <v>0</v>
      </c>
      <c r="AC4618" s="22">
        <v>0</v>
      </c>
      <c r="AD4618" s="23">
        <v>0</v>
      </c>
      <c r="AE4618" s="23">
        <v>0</v>
      </c>
      <c r="AF4618" s="23">
        <v>0</v>
      </c>
      <c r="AG4618" s="14">
        <v>0</v>
      </c>
      <c r="AH4618" s="22">
        <v>0</v>
      </c>
      <c r="AI4618" s="23">
        <v>0</v>
      </c>
      <c r="AJ4618" s="23">
        <v>0</v>
      </c>
      <c r="AK4618" s="23">
        <v>0</v>
      </c>
      <c r="AL4618" s="14">
        <v>0</v>
      </c>
      <c r="AM4618" s="22">
        <v>783</v>
      </c>
      <c r="AN4618" s="23">
        <v>10786.751</v>
      </c>
      <c r="AO4618" s="23">
        <v>10.786751000000001</v>
      </c>
      <c r="AP4618" s="23">
        <v>9.6522319460000006</v>
      </c>
      <c r="AQ4618" s="14">
        <v>10.88</v>
      </c>
      <c r="AR4618" s="22">
        <v>783</v>
      </c>
      <c r="AS4618" s="23">
        <v>10786.751</v>
      </c>
      <c r="AT4618" s="23">
        <v>10.786751000000001</v>
      </c>
      <c r="AU4618" s="23">
        <v>9.6522319460000006</v>
      </c>
      <c r="AV4618" s="14">
        <v>10.88</v>
      </c>
      <c r="AW4618" s="22">
        <v>1</v>
      </c>
      <c r="AX4618" s="22">
        <v>1</v>
      </c>
      <c r="AY4618" s="23">
        <v>35</v>
      </c>
      <c r="AZ4618" s="23">
        <v>3.5000000000000003E-2</v>
      </c>
      <c r="BA4618" s="23">
        <v>2.7245999999999999E-2</v>
      </c>
      <c r="BB4618" s="14">
        <v>0.03</v>
      </c>
      <c r="BC4618" s="22">
        <v>29</v>
      </c>
      <c r="BD4618" s="23">
        <v>27560</v>
      </c>
      <c r="BE4618" s="23">
        <v>27.56</v>
      </c>
      <c r="BF4618" s="23">
        <v>26.858882550000001</v>
      </c>
      <c r="BG4618" s="14">
        <v>30.28</v>
      </c>
      <c r="BH4618" s="22">
        <v>814</v>
      </c>
      <c r="BI4618" s="23">
        <v>38.880000000000003</v>
      </c>
      <c r="BJ4618" s="23">
        <v>39.53</v>
      </c>
      <c r="BK4618" s="14">
        <v>44.57</v>
      </c>
      <c r="BL4618" t="s">
        <v>760</v>
      </c>
    </row>
    <row r="4619" spans="1:64">
      <c r="A4619" t="s">
        <v>5824</v>
      </c>
      <c r="B4619" t="s">
        <v>5816</v>
      </c>
      <c r="C4619" t="s">
        <v>760</v>
      </c>
      <c r="D4619" s="111" t="s">
        <v>942</v>
      </c>
      <c r="E4619" s="110">
        <v>2022</v>
      </c>
      <c r="F4619" s="23"/>
      <c r="G4619" s="23"/>
      <c r="H4619" s="22">
        <v>11966</v>
      </c>
      <c r="I4619" s="34">
        <v>86.724041755375495</v>
      </c>
      <c r="J4619" s="22">
        <v>1</v>
      </c>
      <c r="K4619" s="22">
        <v>2</v>
      </c>
      <c r="L4619" s="23">
        <v>500</v>
      </c>
      <c r="M4619" s="23">
        <v>0.5</v>
      </c>
      <c r="N4619" s="23">
        <v>2.9590000000000001</v>
      </c>
      <c r="O4619" s="14">
        <v>3.4119719746763186</v>
      </c>
      <c r="P4619" s="22">
        <v>0</v>
      </c>
      <c r="Q4619" s="22">
        <v>0</v>
      </c>
      <c r="R4619" s="23">
        <v>0</v>
      </c>
      <c r="S4619" s="23">
        <v>0</v>
      </c>
      <c r="T4619" s="23">
        <v>0</v>
      </c>
      <c r="U4619" s="14">
        <v>0</v>
      </c>
      <c r="V4619" s="22">
        <v>0</v>
      </c>
      <c r="W4619" s="22">
        <v>0</v>
      </c>
      <c r="X4619" s="23">
        <v>0</v>
      </c>
      <c r="Y4619" s="23">
        <v>0</v>
      </c>
      <c r="Z4619" s="23">
        <v>0</v>
      </c>
      <c r="AA4619" s="14">
        <v>0</v>
      </c>
      <c r="AB4619" s="22">
        <v>0</v>
      </c>
      <c r="AC4619" s="22">
        <v>0</v>
      </c>
      <c r="AD4619" s="23">
        <v>0</v>
      </c>
      <c r="AE4619" s="23">
        <v>0</v>
      </c>
      <c r="AF4619" s="23">
        <v>0</v>
      </c>
      <c r="AG4619" s="14">
        <v>0</v>
      </c>
      <c r="AH4619" s="22">
        <v>0</v>
      </c>
      <c r="AI4619" s="23">
        <v>0</v>
      </c>
      <c r="AJ4619" s="23">
        <v>0</v>
      </c>
      <c r="AK4619" s="23">
        <v>0</v>
      </c>
      <c r="AL4619" s="14">
        <v>0</v>
      </c>
      <c r="AM4619" s="22">
        <v>887</v>
      </c>
      <c r="AN4619" s="23">
        <v>11880.231000000002</v>
      </c>
      <c r="AO4619" s="23">
        <v>11.880231000000014</v>
      </c>
      <c r="AP4619" s="23">
        <v>12.169679976851354</v>
      </c>
      <c r="AQ4619" s="14">
        <v>14.032648537274877</v>
      </c>
      <c r="AR4619" s="22">
        <v>887</v>
      </c>
      <c r="AS4619" s="23">
        <v>11880.231</v>
      </c>
      <c r="AT4619" s="23">
        <v>11.880231</v>
      </c>
      <c r="AU4619" s="23">
        <v>12.1696799768514</v>
      </c>
      <c r="AV4619" s="14">
        <v>14.03264853727493</v>
      </c>
      <c r="AW4619" s="22">
        <v>1</v>
      </c>
      <c r="AX4619" s="22">
        <v>1</v>
      </c>
      <c r="AY4619" s="23">
        <v>35</v>
      </c>
      <c r="AZ4619" s="23">
        <v>3.5000000000000003E-2</v>
      </c>
      <c r="BA4619" s="23">
        <v>2.7245999999999999E-2</v>
      </c>
      <c r="BB4619" s="14">
        <v>3.1416893687742801E-2</v>
      </c>
      <c r="BC4619" s="22">
        <v>29</v>
      </c>
      <c r="BD4619" s="23">
        <v>27560</v>
      </c>
      <c r="BE4619" s="23">
        <v>27.560000000000006</v>
      </c>
      <c r="BF4619" s="23">
        <v>29.99092361834817</v>
      </c>
      <c r="BG4619" s="14">
        <v>34.582017871058483</v>
      </c>
      <c r="BH4619" s="22">
        <v>918</v>
      </c>
      <c r="BI4619" s="23">
        <v>39.975231000000008</v>
      </c>
      <c r="BJ4619" s="23">
        <v>45.146849595199576</v>
      </c>
      <c r="BK4619" s="14">
        <v>52.058055276697473</v>
      </c>
      <c r="BL4619" t="s">
        <v>760</v>
      </c>
    </row>
    <row r="4620" spans="1:64">
      <c r="A4620" t="s">
        <v>5825</v>
      </c>
      <c r="B4620" t="s">
        <v>5816</v>
      </c>
      <c r="C4620" t="s">
        <v>760</v>
      </c>
      <c r="D4620" t="s">
        <v>942</v>
      </c>
      <c r="E4620">
        <v>2023</v>
      </c>
      <c r="F4620">
        <v>85.62</v>
      </c>
      <c r="G4620">
        <v>10.55</v>
      </c>
      <c r="H4620">
        <v>12014</v>
      </c>
      <c r="I4620">
        <v>86.724041755375495</v>
      </c>
      <c r="J4620">
        <v>1</v>
      </c>
      <c r="K4620">
        <v>2</v>
      </c>
      <c r="L4620">
        <v>500</v>
      </c>
      <c r="M4620">
        <v>0.5</v>
      </c>
      <c r="N4620">
        <v>2.9590000000000001</v>
      </c>
      <c r="O4620">
        <v>3.4119719746763186</v>
      </c>
      <c r="P4620">
        <v>0</v>
      </c>
      <c r="Q4620">
        <v>0</v>
      </c>
      <c r="R4620">
        <v>0</v>
      </c>
      <c r="S4620">
        <v>0</v>
      </c>
      <c r="T4620">
        <v>0</v>
      </c>
      <c r="U4620">
        <v>0</v>
      </c>
      <c r="V4620">
        <v>0</v>
      </c>
      <c r="W4620">
        <v>0</v>
      </c>
      <c r="X4620">
        <v>0</v>
      </c>
      <c r="Y4620">
        <v>0</v>
      </c>
      <c r="Z4620">
        <v>0</v>
      </c>
      <c r="AA4620">
        <v>0</v>
      </c>
      <c r="AG4620">
        <v>0</v>
      </c>
      <c r="AH4620">
        <v>2</v>
      </c>
      <c r="AI4620">
        <v>19.7</v>
      </c>
      <c r="AJ4620">
        <v>1.9699999999999999E-2</v>
      </c>
      <c r="AK4620">
        <v>1.8478000000000001E-2</v>
      </c>
      <c r="AL4620">
        <v>2.3015000000000001E-2</v>
      </c>
      <c r="AM4620">
        <v>1110</v>
      </c>
      <c r="AN4620">
        <v>14869.189</v>
      </c>
      <c r="AO4620">
        <v>14.869189</v>
      </c>
      <c r="AP4620">
        <v>13.947108999999999</v>
      </c>
      <c r="AQ4620">
        <v>16.082171353753242</v>
      </c>
      <c r="AR4620">
        <v>1195</v>
      </c>
      <c r="AS4620">
        <v>14952.931</v>
      </c>
      <c r="AT4620">
        <v>14.952931</v>
      </c>
      <c r="AU4620">
        <v>14.025658413046701</v>
      </c>
      <c r="AV4620">
        <v>16.172745330077209</v>
      </c>
      <c r="AW4620">
        <v>1</v>
      </c>
      <c r="AX4620">
        <v>1</v>
      </c>
      <c r="AY4620">
        <v>35</v>
      </c>
      <c r="AZ4620">
        <v>3.5000000000000003E-2</v>
      </c>
      <c r="BA4620">
        <v>2.7245999999999999E-2</v>
      </c>
      <c r="BB4620">
        <v>3.1416893687742808E-2</v>
      </c>
      <c r="BC4620">
        <v>29</v>
      </c>
      <c r="BD4620">
        <v>27560</v>
      </c>
      <c r="BE4620">
        <v>27.56</v>
      </c>
      <c r="BF4620">
        <v>35.810518000000002</v>
      </c>
      <c r="BG4620">
        <v>41.292491995485584</v>
      </c>
      <c r="BH4620">
        <v>1226</v>
      </c>
      <c r="BI4620">
        <v>43.047930999999998</v>
      </c>
      <c r="BJ4620">
        <v>52.822422413046702</v>
      </c>
      <c r="BK4620">
        <v>60.908626193926857</v>
      </c>
      <c r="BL4620" t="s">
        <v>760</v>
      </c>
    </row>
    <row r="4621" spans="1:64">
      <c r="A4621" t="s">
        <v>5826</v>
      </c>
      <c r="B4621" t="s">
        <v>5816</v>
      </c>
      <c r="C4621" t="s">
        <v>760</v>
      </c>
      <c r="D4621" t="s">
        <v>942</v>
      </c>
      <c r="E4621">
        <v>2024</v>
      </c>
      <c r="F4621">
        <v>85.62</v>
      </c>
      <c r="G4621">
        <v>10.56</v>
      </c>
      <c r="H4621">
        <v>11999</v>
      </c>
      <c r="I4621">
        <v>82.278320679103146</v>
      </c>
      <c r="J4621">
        <v>1</v>
      </c>
      <c r="K4621">
        <v>2</v>
      </c>
      <c r="L4621">
        <v>500</v>
      </c>
      <c r="M4621">
        <v>0.5</v>
      </c>
      <c r="N4621">
        <v>2.9590000000000001</v>
      </c>
      <c r="O4621">
        <v>3.5963300849813287</v>
      </c>
      <c r="P4621">
        <v>0</v>
      </c>
      <c r="Q4621">
        <v>0</v>
      </c>
      <c r="R4621">
        <v>0</v>
      </c>
      <c r="S4621">
        <v>0</v>
      </c>
      <c r="T4621">
        <v>0</v>
      </c>
      <c r="U4621">
        <v>0</v>
      </c>
      <c r="V4621">
        <v>0</v>
      </c>
      <c r="W4621">
        <v>0</v>
      </c>
      <c r="X4621">
        <v>0</v>
      </c>
      <c r="Y4621">
        <v>0</v>
      </c>
      <c r="Z4621">
        <v>0</v>
      </c>
      <c r="AA4621">
        <v>0</v>
      </c>
      <c r="AB4621">
        <v>0</v>
      </c>
      <c r="AC4621">
        <v>0</v>
      </c>
      <c r="AD4621">
        <v>0</v>
      </c>
      <c r="AE4621">
        <v>0</v>
      </c>
      <c r="AF4621">
        <v>0</v>
      </c>
      <c r="AG4621">
        <v>0</v>
      </c>
      <c r="AH4621">
        <v>2</v>
      </c>
      <c r="AI4621">
        <v>19.700000000000003</v>
      </c>
      <c r="AJ4621">
        <v>1.9700000000000002E-2</v>
      </c>
      <c r="AK4621">
        <v>1.7768293061570399E-2</v>
      </c>
      <c r="AL4621">
        <v>2.1595352110878884E-2</v>
      </c>
      <c r="AM4621">
        <v>1309</v>
      </c>
      <c r="AN4621">
        <v>18787.70700000002</v>
      </c>
      <c r="AO4621">
        <v>18.787707000000029</v>
      </c>
      <c r="AP4621">
        <v>16.945456037102407</v>
      </c>
      <c r="AQ4621">
        <v>20.595286701574807</v>
      </c>
      <c r="AR4621">
        <v>1518</v>
      </c>
      <c r="AS4621">
        <v>18985.672999999952</v>
      </c>
      <c r="AT4621">
        <v>18.985673000000062</v>
      </c>
      <c r="AU4621">
        <v>17.124010245438757</v>
      </c>
      <c r="AV4621">
        <v>20.812299162284521</v>
      </c>
      <c r="AW4621">
        <v>1</v>
      </c>
      <c r="AX4621">
        <v>1</v>
      </c>
      <c r="AY4621">
        <v>35</v>
      </c>
      <c r="AZ4621">
        <v>3.5000000000000003E-2</v>
      </c>
      <c r="BA4621">
        <v>2.7245999999999999E-2</v>
      </c>
      <c r="BB4621">
        <v>3.3114433759851729E-2</v>
      </c>
      <c r="BC4621">
        <v>29</v>
      </c>
      <c r="BD4621">
        <v>27560</v>
      </c>
      <c r="BE4621">
        <v>27.560000000000016</v>
      </c>
      <c r="BF4621">
        <v>31.411971177268807</v>
      </c>
      <c r="BG4621">
        <v>38.177700903473529</v>
      </c>
      <c r="BH4621">
        <v>1549</v>
      </c>
      <c r="BI4621">
        <v>47.080673000000075</v>
      </c>
      <c r="BJ4621">
        <v>51.522227422707566</v>
      </c>
      <c r="BK4621">
        <v>62.619444584499227</v>
      </c>
      <c r="BL4621" t="s">
        <v>760</v>
      </c>
    </row>
    <row r="4622" spans="1:64">
      <c r="A4622" t="s">
        <v>5827</v>
      </c>
      <c r="B4622" t="s">
        <v>5828</v>
      </c>
      <c r="C4622" t="s">
        <v>761</v>
      </c>
      <c r="D4622" t="s">
        <v>942</v>
      </c>
      <c r="E4622">
        <v>2012</v>
      </c>
      <c r="F4622" s="23">
        <v>76.349999999999994</v>
      </c>
      <c r="G4622" s="23">
        <v>18.16</v>
      </c>
      <c r="H4622" s="22">
        <v>30455</v>
      </c>
      <c r="I4622" s="34">
        <v>259.08540899999997</v>
      </c>
      <c r="J4622" s="22">
        <v>5</v>
      </c>
      <c r="K4622" s="22" t="s">
        <v>782</v>
      </c>
      <c r="L4622" s="23">
        <v>1440</v>
      </c>
      <c r="M4622" s="23">
        <v>1.44</v>
      </c>
      <c r="N4622" s="23">
        <v>10.871872999999999</v>
      </c>
      <c r="O4622" s="14">
        <v>4.196250588546266</v>
      </c>
      <c r="P4622" s="22">
        <v>0</v>
      </c>
      <c r="Q4622" s="22" t="s">
        <v>782</v>
      </c>
      <c r="R4622" s="23">
        <v>0</v>
      </c>
      <c r="S4622" s="23">
        <v>0</v>
      </c>
      <c r="T4622" s="23">
        <v>0</v>
      </c>
      <c r="U4622" s="14">
        <v>0</v>
      </c>
      <c r="V4622" s="22">
        <v>0</v>
      </c>
      <c r="W4622" s="22" t="s">
        <v>782</v>
      </c>
      <c r="X4622" s="23">
        <v>0</v>
      </c>
      <c r="Y4622" s="23">
        <v>0</v>
      </c>
      <c r="Z4622" s="23">
        <v>0</v>
      </c>
      <c r="AA4622" s="14">
        <v>0</v>
      </c>
      <c r="AB4622" s="22">
        <v>1</v>
      </c>
      <c r="AC4622" s="22" t="s">
        <v>782</v>
      </c>
      <c r="AD4622" s="23">
        <v>80</v>
      </c>
      <c r="AE4622" s="23">
        <v>0.08</v>
      </c>
      <c r="AF4622" s="23">
        <v>1.8518999999999997E-2</v>
      </c>
      <c r="AG4622" s="14">
        <v>7.1478359477974308E-3</v>
      </c>
      <c r="AH4622" s="22" t="s">
        <v>782</v>
      </c>
      <c r="AI4622" s="23" t="s">
        <v>782</v>
      </c>
      <c r="AJ4622" s="23" t="s">
        <v>782</v>
      </c>
      <c r="AK4622" s="23" t="s">
        <v>782</v>
      </c>
      <c r="AL4622" s="14" t="s">
        <v>782</v>
      </c>
      <c r="AM4622" s="22" t="s">
        <v>782</v>
      </c>
      <c r="AN4622" s="23" t="s">
        <v>782</v>
      </c>
      <c r="AO4622" s="23" t="s">
        <v>782</v>
      </c>
      <c r="AP4622" s="23" t="s">
        <v>782</v>
      </c>
      <c r="AQ4622" s="14" t="s">
        <v>782</v>
      </c>
      <c r="AR4622" s="22">
        <v>784</v>
      </c>
      <c r="AS4622" s="23">
        <v>17437.162999999971</v>
      </c>
      <c r="AT4622" s="23">
        <v>17.43716299999997</v>
      </c>
      <c r="AU4622" s="23">
        <v>13.784203999999999</v>
      </c>
      <c r="AV4622" s="14">
        <v>5.3203320299677701</v>
      </c>
      <c r="AW4622" s="22">
        <v>0</v>
      </c>
      <c r="AX4622" s="22" t="s">
        <v>782</v>
      </c>
      <c r="AY4622" s="23">
        <v>0</v>
      </c>
      <c r="AZ4622" s="23">
        <v>0</v>
      </c>
      <c r="BA4622" s="23">
        <v>0</v>
      </c>
      <c r="BB4622" s="14">
        <v>0</v>
      </c>
      <c r="BC4622" s="22">
        <v>13</v>
      </c>
      <c r="BD4622" s="23">
        <v>16050</v>
      </c>
      <c r="BE4622" s="23">
        <v>16.05</v>
      </c>
      <c r="BF4622" s="23">
        <v>25.631850000000004</v>
      </c>
      <c r="BG4622" s="14">
        <v>9.8932047539581838</v>
      </c>
      <c r="BH4622" s="22">
        <v>803</v>
      </c>
      <c r="BI4622" s="23">
        <v>35.007162999999963</v>
      </c>
      <c r="BJ4622" s="23">
        <v>50.306446000000001</v>
      </c>
      <c r="BK4622" s="14">
        <v>19.416935208420018</v>
      </c>
      <c r="BL4622" t="s">
        <v>761</v>
      </c>
    </row>
    <row r="4623" spans="1:64">
      <c r="A4623" t="s">
        <v>5829</v>
      </c>
      <c r="B4623" t="s">
        <v>5828</v>
      </c>
      <c r="C4623" t="s">
        <v>761</v>
      </c>
      <c r="D4623" t="s">
        <v>942</v>
      </c>
      <c r="E4623">
        <v>2015</v>
      </c>
      <c r="F4623" s="23">
        <v>76.349999999999994</v>
      </c>
      <c r="G4623" s="23">
        <v>18.36</v>
      </c>
      <c r="H4623" s="22">
        <v>30638</v>
      </c>
      <c r="I4623" s="34">
        <v>243.27350942261461</v>
      </c>
      <c r="J4623" s="13">
        <v>5</v>
      </c>
      <c r="K4623" s="13">
        <v>5</v>
      </c>
      <c r="L4623" s="19">
        <v>1690</v>
      </c>
      <c r="M4623" s="35">
        <v>1.69</v>
      </c>
      <c r="N4623" s="19">
        <v>10.108489919325935</v>
      </c>
      <c r="O4623" s="17">
        <v>4.1551955012764958</v>
      </c>
      <c r="P4623" s="36">
        <v>1</v>
      </c>
      <c r="Q4623" s="37">
        <v>1</v>
      </c>
      <c r="R4623" s="38">
        <v>0</v>
      </c>
      <c r="S4623" s="27">
        <v>0</v>
      </c>
      <c r="T4623" s="23">
        <v>0</v>
      </c>
      <c r="U4623" s="17">
        <v>0</v>
      </c>
      <c r="V4623" s="22">
        <v>0</v>
      </c>
      <c r="W4623" s="22">
        <v>0</v>
      </c>
      <c r="X4623" s="23">
        <v>0</v>
      </c>
      <c r="Y4623" s="27">
        <v>0</v>
      </c>
      <c r="Z4623" s="27">
        <v>0</v>
      </c>
      <c r="AA4623" s="14">
        <v>0</v>
      </c>
      <c r="AB4623" s="39">
        <v>2</v>
      </c>
      <c r="AC4623" s="22" t="s">
        <v>782</v>
      </c>
      <c r="AD4623" s="23">
        <v>80</v>
      </c>
      <c r="AE4623" s="23">
        <v>0.08</v>
      </c>
      <c r="AF4623" s="23">
        <v>0.64064059499999992</v>
      </c>
      <c r="AG4623" s="14">
        <v>0.26334169985071387</v>
      </c>
      <c r="AH4623" s="22" t="s">
        <v>782</v>
      </c>
      <c r="AI4623" s="23" t="s">
        <v>782</v>
      </c>
      <c r="AJ4623" s="23" t="s">
        <v>782</v>
      </c>
      <c r="AK4623" s="23" t="s">
        <v>782</v>
      </c>
      <c r="AL4623" s="14" t="s">
        <v>782</v>
      </c>
      <c r="AM4623" s="22" t="s">
        <v>782</v>
      </c>
      <c r="AN4623" s="23" t="s">
        <v>782</v>
      </c>
      <c r="AO4623" s="23" t="s">
        <v>782</v>
      </c>
      <c r="AP4623" s="23" t="s">
        <v>782</v>
      </c>
      <c r="AQ4623" s="14" t="s">
        <v>782</v>
      </c>
      <c r="AR4623" s="40">
        <v>923</v>
      </c>
      <c r="AS4623" s="41">
        <v>19631.418999999987</v>
      </c>
      <c r="AT4623" s="23">
        <v>19.631418999999987</v>
      </c>
      <c r="AU4623" s="23">
        <v>17.435895526344037</v>
      </c>
      <c r="AV4623" s="14">
        <v>7.1671985855452967</v>
      </c>
      <c r="AW4623" s="22">
        <v>0</v>
      </c>
      <c r="AX4623" s="22" t="s">
        <v>782</v>
      </c>
      <c r="AY4623" s="23">
        <v>0</v>
      </c>
      <c r="AZ4623" s="23">
        <v>0</v>
      </c>
      <c r="BA4623" s="23">
        <v>0</v>
      </c>
      <c r="BB4623" s="14">
        <v>0</v>
      </c>
      <c r="BC4623" s="42">
        <v>16</v>
      </c>
      <c r="BD4623" s="43">
        <v>25100</v>
      </c>
      <c r="BE4623" s="44">
        <v>25.1</v>
      </c>
      <c r="BF4623" s="23">
        <v>46.086935413349032</v>
      </c>
      <c r="BG4623" s="14">
        <v>18.944494007067096</v>
      </c>
      <c r="BH4623" s="22">
        <v>947</v>
      </c>
      <c r="BI4623" s="23">
        <v>46.501418999999984</v>
      </c>
      <c r="BJ4623" s="23">
        <v>74.271961454018992</v>
      </c>
      <c r="BK4623" s="14">
        <v>30.530229793739601</v>
      </c>
      <c r="BL4623" t="s">
        <v>761</v>
      </c>
    </row>
    <row r="4624" spans="1:64">
      <c r="A4624" t="s">
        <v>5830</v>
      </c>
      <c r="B4624" t="s">
        <v>5828</v>
      </c>
      <c r="C4624" t="s">
        <v>761</v>
      </c>
      <c r="D4624" t="s">
        <v>942</v>
      </c>
      <c r="E4624">
        <v>2016</v>
      </c>
      <c r="F4624" s="23">
        <v>76.349999999999994</v>
      </c>
      <c r="G4624" s="23">
        <v>18.309999999999999</v>
      </c>
      <c r="H4624" s="22">
        <v>30843</v>
      </c>
      <c r="I4624" s="34">
        <v>260.49693722812151</v>
      </c>
      <c r="J4624" s="13">
        <v>6</v>
      </c>
      <c r="K4624" s="13">
        <v>6</v>
      </c>
      <c r="L4624" s="19">
        <v>2190</v>
      </c>
      <c r="M4624" s="35">
        <v>2.19</v>
      </c>
      <c r="N4624" s="19">
        <v>13.098390000000002</v>
      </c>
      <c r="O4624" s="17">
        <v>5.0282318630600722</v>
      </c>
      <c r="P4624" s="13">
        <v>1</v>
      </c>
      <c r="Q4624" s="13">
        <v>1</v>
      </c>
      <c r="R4624" s="19">
        <v>0</v>
      </c>
      <c r="S4624" s="27">
        <v>0</v>
      </c>
      <c r="T4624" s="19">
        <v>0</v>
      </c>
      <c r="U4624" s="17">
        <v>0</v>
      </c>
      <c r="V4624" s="13">
        <v>0</v>
      </c>
      <c r="W4624" s="13">
        <v>0</v>
      </c>
      <c r="X4624" s="19">
        <v>0</v>
      </c>
      <c r="Y4624" s="27">
        <v>0</v>
      </c>
      <c r="Z4624" s="19">
        <v>0</v>
      </c>
      <c r="AA4624" s="14">
        <v>0</v>
      </c>
      <c r="AB4624" s="13">
        <v>2</v>
      </c>
      <c r="AC4624" s="22" t="s">
        <v>782</v>
      </c>
      <c r="AD4624" s="19">
        <v>80</v>
      </c>
      <c r="AE4624" s="23">
        <v>0.08</v>
      </c>
      <c r="AF4624" s="19">
        <v>0.78019464599999999</v>
      </c>
      <c r="AG4624" s="14">
        <v>0.29950242574897168</v>
      </c>
      <c r="AH4624" s="22" t="s">
        <v>782</v>
      </c>
      <c r="AI4624" s="23" t="s">
        <v>782</v>
      </c>
      <c r="AJ4624" s="23" t="s">
        <v>782</v>
      </c>
      <c r="AK4624" s="23" t="s">
        <v>782</v>
      </c>
      <c r="AL4624" s="14" t="s">
        <v>782</v>
      </c>
      <c r="AM4624" s="22" t="s">
        <v>782</v>
      </c>
      <c r="AN4624" s="23" t="s">
        <v>782</v>
      </c>
      <c r="AO4624" s="23" t="s">
        <v>782</v>
      </c>
      <c r="AP4624" s="23" t="s">
        <v>782</v>
      </c>
      <c r="AQ4624" s="14" t="s">
        <v>782</v>
      </c>
      <c r="AR4624" s="13">
        <v>943</v>
      </c>
      <c r="AS4624" s="19">
        <v>19769.918999999983</v>
      </c>
      <c r="AT4624" s="23">
        <v>19.769918999999984</v>
      </c>
      <c r="AU4624" s="19">
        <v>17.555688072000017</v>
      </c>
      <c r="AV4624" s="14">
        <v>6.7393069027242376</v>
      </c>
      <c r="AW4624" s="13">
        <v>0</v>
      </c>
      <c r="AX4624" s="22" t="s">
        <v>782</v>
      </c>
      <c r="AY4624" s="19">
        <v>0</v>
      </c>
      <c r="AZ4624" s="23">
        <v>0</v>
      </c>
      <c r="BA4624" s="19">
        <v>0</v>
      </c>
      <c r="BB4624" s="14">
        <v>0</v>
      </c>
      <c r="BC4624" s="13">
        <v>16</v>
      </c>
      <c r="BD4624" s="19">
        <v>25100</v>
      </c>
      <c r="BE4624" s="44">
        <v>25.1</v>
      </c>
      <c r="BF4624" s="19">
        <v>46.086935413349046</v>
      </c>
      <c r="BG4624" s="14">
        <v>17.691929856737605</v>
      </c>
      <c r="BH4624" s="22">
        <v>968</v>
      </c>
      <c r="BI4624" s="23">
        <v>47.139918999999978</v>
      </c>
      <c r="BJ4624" s="23">
        <v>77.521208131349056</v>
      </c>
      <c r="BK4624" s="14">
        <v>29.758971048270887</v>
      </c>
      <c r="BL4624" t="s">
        <v>761</v>
      </c>
    </row>
    <row r="4625" spans="1:64">
      <c r="A4625" t="s">
        <v>5831</v>
      </c>
      <c r="B4625" t="s">
        <v>5828</v>
      </c>
      <c r="C4625" t="s">
        <v>761</v>
      </c>
      <c r="D4625" t="s">
        <v>942</v>
      </c>
      <c r="E4625">
        <v>2017</v>
      </c>
      <c r="F4625" s="23">
        <v>76.349999999999994</v>
      </c>
      <c r="G4625" s="23">
        <v>18.329999999999998</v>
      </c>
      <c r="H4625" s="22">
        <v>30782</v>
      </c>
      <c r="I4625" s="34">
        <v>241.79293209843118</v>
      </c>
      <c r="J4625" s="13">
        <v>6</v>
      </c>
      <c r="K4625" s="13">
        <v>6</v>
      </c>
      <c r="L4625" s="19">
        <v>2190</v>
      </c>
      <c r="M4625" s="19">
        <v>2.19</v>
      </c>
      <c r="N4625" s="19">
        <v>13.098390000000002</v>
      </c>
      <c r="O4625" s="17">
        <v>5.4171930859698554</v>
      </c>
      <c r="P4625" s="13">
        <v>1</v>
      </c>
      <c r="Q4625" s="13">
        <v>1</v>
      </c>
      <c r="R4625" s="19">
        <v>0</v>
      </c>
      <c r="S4625" s="19">
        <v>0</v>
      </c>
      <c r="T4625" s="19">
        <v>0</v>
      </c>
      <c r="U4625" s="17">
        <v>0</v>
      </c>
      <c r="V4625" s="13">
        <v>0</v>
      </c>
      <c r="W4625" s="13">
        <v>0</v>
      </c>
      <c r="X4625" s="19">
        <v>0</v>
      </c>
      <c r="Y4625" s="19">
        <v>0</v>
      </c>
      <c r="Z4625" s="19">
        <v>0</v>
      </c>
      <c r="AA4625" s="14">
        <v>0</v>
      </c>
      <c r="AB4625" s="13">
        <v>2</v>
      </c>
      <c r="AC4625" s="22" t="s">
        <v>782</v>
      </c>
      <c r="AD4625" s="19">
        <v>80</v>
      </c>
      <c r="AE4625" s="19">
        <v>0.08</v>
      </c>
      <c r="AF4625" s="19">
        <v>0.65735533499999999</v>
      </c>
      <c r="AG4625" s="14">
        <v>0.27186705967583785</v>
      </c>
      <c r="AH4625" s="22" t="s">
        <v>782</v>
      </c>
      <c r="AI4625" s="23" t="s">
        <v>782</v>
      </c>
      <c r="AJ4625" s="23" t="s">
        <v>782</v>
      </c>
      <c r="AK4625" s="23" t="s">
        <v>782</v>
      </c>
      <c r="AL4625" s="14" t="s">
        <v>782</v>
      </c>
      <c r="AM4625" s="22" t="s">
        <v>782</v>
      </c>
      <c r="AN4625" s="23" t="s">
        <v>782</v>
      </c>
      <c r="AO4625" s="23" t="s">
        <v>782</v>
      </c>
      <c r="AP4625" s="23" t="s">
        <v>782</v>
      </c>
      <c r="AQ4625" s="14" t="s">
        <v>782</v>
      </c>
      <c r="AR4625" s="13">
        <v>963</v>
      </c>
      <c r="AS4625" s="19">
        <v>20006.313999999973</v>
      </c>
      <c r="AT4625" s="19">
        <v>20.006313999999971</v>
      </c>
      <c r="AU4625" s="19">
        <v>17.765606832000024</v>
      </c>
      <c r="AV4625" s="14">
        <v>7.3474467089748696</v>
      </c>
      <c r="AW4625" s="13">
        <v>0</v>
      </c>
      <c r="AX4625" s="22" t="s">
        <v>782</v>
      </c>
      <c r="AY4625" s="19">
        <v>0</v>
      </c>
      <c r="AZ4625" s="19">
        <v>0</v>
      </c>
      <c r="BA4625" s="19">
        <v>0</v>
      </c>
      <c r="BB4625" s="14">
        <v>0</v>
      </c>
      <c r="BC4625" s="13">
        <v>16</v>
      </c>
      <c r="BD4625" s="19">
        <v>25100</v>
      </c>
      <c r="BE4625" s="19">
        <v>25.1</v>
      </c>
      <c r="BF4625" s="19">
        <v>46.086935413349046</v>
      </c>
      <c r="BG4625" s="14">
        <v>19.060497349272218</v>
      </c>
      <c r="BH4625" s="22">
        <v>988</v>
      </c>
      <c r="BI4625" s="23">
        <v>47.376313999999965</v>
      </c>
      <c r="BJ4625" s="23">
        <v>77.608287580349071</v>
      </c>
      <c r="BK4625" s="14">
        <v>32.09700420389278</v>
      </c>
      <c r="BL4625" t="s">
        <v>761</v>
      </c>
    </row>
    <row r="4626" spans="1:64">
      <c r="A4626" t="s">
        <v>5832</v>
      </c>
      <c r="B4626" t="s">
        <v>5828</v>
      </c>
      <c r="C4626" t="s">
        <v>761</v>
      </c>
      <c r="D4626" t="s">
        <v>942</v>
      </c>
      <c r="E4626">
        <v>2018</v>
      </c>
      <c r="F4626" s="23">
        <v>76.349999999999994</v>
      </c>
      <c r="G4626" s="23">
        <v>18.440000000000001</v>
      </c>
      <c r="H4626" s="22">
        <v>30772</v>
      </c>
      <c r="I4626" s="34">
        <v>241.81011709715887</v>
      </c>
      <c r="J4626" s="13">
        <v>6</v>
      </c>
      <c r="K4626" s="13">
        <v>6</v>
      </c>
      <c r="L4626" s="19">
        <v>2190</v>
      </c>
      <c r="M4626" s="19">
        <v>2.19</v>
      </c>
      <c r="N4626" s="19">
        <v>13.098390000000002</v>
      </c>
      <c r="O4626" s="17">
        <v>5.4168080960554237</v>
      </c>
      <c r="P4626" s="13">
        <v>0</v>
      </c>
      <c r="Q4626" s="13">
        <v>0</v>
      </c>
      <c r="R4626" s="19">
        <v>0</v>
      </c>
      <c r="S4626" s="19">
        <v>0</v>
      </c>
      <c r="T4626" s="19">
        <v>0</v>
      </c>
      <c r="U4626" s="17">
        <v>0</v>
      </c>
      <c r="V4626" s="13">
        <v>0</v>
      </c>
      <c r="W4626" s="13">
        <v>0</v>
      </c>
      <c r="X4626" s="19">
        <v>0</v>
      </c>
      <c r="Y4626" s="19">
        <v>0</v>
      </c>
      <c r="Z4626" s="19">
        <v>0</v>
      </c>
      <c r="AA4626" s="14">
        <v>0</v>
      </c>
      <c r="AB4626" s="13">
        <v>2</v>
      </c>
      <c r="AC4626" s="22" t="s">
        <v>782</v>
      </c>
      <c r="AD4626" s="19">
        <v>80</v>
      </c>
      <c r="AE4626" s="19">
        <v>0.08</v>
      </c>
      <c r="AF4626" s="19">
        <v>0.65766796199999999</v>
      </c>
      <c r="AG4626" s="14">
        <v>0.27197702473951912</v>
      </c>
      <c r="AH4626" s="22" t="s">
        <v>782</v>
      </c>
      <c r="AI4626" s="23" t="s">
        <v>782</v>
      </c>
      <c r="AJ4626" s="23" t="s">
        <v>782</v>
      </c>
      <c r="AK4626" s="23" t="s">
        <v>782</v>
      </c>
      <c r="AL4626" s="14" t="s">
        <v>782</v>
      </c>
      <c r="AM4626" s="22" t="s">
        <v>782</v>
      </c>
      <c r="AN4626" s="23" t="s">
        <v>782</v>
      </c>
      <c r="AO4626" s="23" t="s">
        <v>782</v>
      </c>
      <c r="AP4626" s="23" t="s">
        <v>782</v>
      </c>
      <c r="AQ4626" s="14" t="s">
        <v>782</v>
      </c>
      <c r="AR4626" s="13">
        <v>979</v>
      </c>
      <c r="AS4626" s="19">
        <v>20787.573999999979</v>
      </c>
      <c r="AT4626" s="19">
        <v>20.787573999999971</v>
      </c>
      <c r="AU4626" s="19">
        <v>18.459365712000025</v>
      </c>
      <c r="AV4626" s="14">
        <v>7.6338268777162392</v>
      </c>
      <c r="AW4626" s="13">
        <v>0</v>
      </c>
      <c r="AX4626" s="22" t="s">
        <v>782</v>
      </c>
      <c r="AY4626" s="19">
        <v>0</v>
      </c>
      <c r="AZ4626" s="19">
        <v>0</v>
      </c>
      <c r="BA4626" s="19">
        <v>0</v>
      </c>
      <c r="BB4626" s="14">
        <v>0</v>
      </c>
      <c r="BC4626" s="13">
        <v>16</v>
      </c>
      <c r="BD4626" s="19">
        <v>25100</v>
      </c>
      <c r="BE4626" s="19">
        <v>25.1</v>
      </c>
      <c r="BF4626" s="19">
        <v>45.26743588493882</v>
      </c>
      <c r="BG4626" s="14">
        <v>18.720240669975958</v>
      </c>
      <c r="BH4626" s="22">
        <v>1003</v>
      </c>
      <c r="BI4626" s="23">
        <v>48.157573999999968</v>
      </c>
      <c r="BJ4626" s="23">
        <v>77.482859558938856</v>
      </c>
      <c r="BK4626" s="14">
        <v>32.042852668487143</v>
      </c>
      <c r="BL4626" t="s">
        <v>761</v>
      </c>
    </row>
    <row r="4627" spans="1:64">
      <c r="A4627" t="s">
        <v>5833</v>
      </c>
      <c r="B4627" t="s">
        <v>5828</v>
      </c>
      <c r="C4627" t="s">
        <v>761</v>
      </c>
      <c r="D4627" t="s">
        <v>942</v>
      </c>
      <c r="E4627">
        <v>2019</v>
      </c>
      <c r="F4627" s="23">
        <v>76.349999999999994</v>
      </c>
      <c r="G4627" s="23">
        <v>18.239999999999998</v>
      </c>
      <c r="H4627" s="22">
        <v>30767</v>
      </c>
      <c r="I4627" s="34">
        <v>246.75735896494055</v>
      </c>
      <c r="J4627" s="22">
        <v>6</v>
      </c>
      <c r="K4627" s="22">
        <v>7</v>
      </c>
      <c r="L4627" s="23">
        <v>2550</v>
      </c>
      <c r="M4627" s="23">
        <v>2.5499999999999998</v>
      </c>
      <c r="N4627" s="23">
        <v>15.251550000000002</v>
      </c>
      <c r="O4627" s="14">
        <v>6.1807883112280155</v>
      </c>
      <c r="P4627" s="22">
        <v>0</v>
      </c>
      <c r="Q4627" s="22">
        <v>0</v>
      </c>
      <c r="R4627" s="23">
        <v>0</v>
      </c>
      <c r="S4627" s="23">
        <v>0</v>
      </c>
      <c r="T4627" s="23">
        <v>0</v>
      </c>
      <c r="U4627" s="14">
        <v>0</v>
      </c>
      <c r="V4627" s="22">
        <v>0</v>
      </c>
      <c r="W4627" s="22">
        <v>0</v>
      </c>
      <c r="X4627" s="23">
        <v>0</v>
      </c>
      <c r="Y4627" s="23">
        <v>0</v>
      </c>
      <c r="Z4627" s="23">
        <v>0</v>
      </c>
      <c r="AA4627" s="14">
        <v>0</v>
      </c>
      <c r="AB4627" s="22">
        <v>2</v>
      </c>
      <c r="AC4627" s="22">
        <v>2</v>
      </c>
      <c r="AD4627" s="23">
        <v>357.09689270386264</v>
      </c>
      <c r="AE4627" s="23">
        <v>0.35709689270386263</v>
      </c>
      <c r="AF4627" s="23">
        <v>0.66458170799999994</v>
      </c>
      <c r="AG4627" s="14">
        <v>0.26932599327034623</v>
      </c>
      <c r="AH4627" s="22">
        <v>2</v>
      </c>
      <c r="AI4627" s="23">
        <v>48.760000000000005</v>
      </c>
      <c r="AJ4627" s="23">
        <v>4.8759999999999998E-2</v>
      </c>
      <c r="AK4627" s="23">
        <v>4.3298879999999998E-2</v>
      </c>
      <c r="AL4627" s="14">
        <v>1.7547148413981823E-2</v>
      </c>
      <c r="AM4627" s="22">
        <v>1024</v>
      </c>
      <c r="AN4627" s="23">
        <v>21338.163999999979</v>
      </c>
      <c r="AO4627" s="23">
        <v>21.338163999999971</v>
      </c>
      <c r="AP4627" s="23">
        <v>18.948289632000037</v>
      </c>
      <c r="AQ4627" s="14">
        <v>7.6789157216957502</v>
      </c>
      <c r="AR4627" s="22">
        <v>1026</v>
      </c>
      <c r="AS4627" s="23">
        <v>21386.923999999977</v>
      </c>
      <c r="AT4627" s="23">
        <v>21.386923999999972</v>
      </c>
      <c r="AU4627" s="23">
        <v>18.991588512000035</v>
      </c>
      <c r="AV4627" s="14">
        <v>7.6964628701097313</v>
      </c>
      <c r="AW4627" s="22">
        <v>0</v>
      </c>
      <c r="AX4627" s="22" t="s">
        <v>782</v>
      </c>
      <c r="AY4627" s="23">
        <v>0</v>
      </c>
      <c r="AZ4627" s="23">
        <v>0</v>
      </c>
      <c r="BA4627" s="23">
        <v>0</v>
      </c>
      <c r="BB4627" s="14">
        <v>0</v>
      </c>
      <c r="BC4627" s="22">
        <v>16</v>
      </c>
      <c r="BD4627" s="23">
        <v>25100</v>
      </c>
      <c r="BE4627" s="23">
        <v>25.1</v>
      </c>
      <c r="BF4627" s="23">
        <v>45.252941808227447</v>
      </c>
      <c r="BG4627" s="14">
        <v>18.339044475936792</v>
      </c>
      <c r="BH4627" s="22">
        <v>1050</v>
      </c>
      <c r="BI4627" s="23">
        <v>49.394020892703836</v>
      </c>
      <c r="BJ4627" s="23">
        <v>80.160662028227478</v>
      </c>
      <c r="BK4627" s="14">
        <v>32.485621650544886</v>
      </c>
      <c r="BL4627" t="s">
        <v>761</v>
      </c>
    </row>
    <row r="4628" spans="1:64">
      <c r="A4628" t="s">
        <v>5834</v>
      </c>
      <c r="B4628" t="s">
        <v>5828</v>
      </c>
      <c r="C4628" t="s">
        <v>761</v>
      </c>
      <c r="D4628" t="s">
        <v>942</v>
      </c>
      <c r="E4628">
        <v>2020</v>
      </c>
      <c r="F4628" s="23">
        <v>76.349999999999994</v>
      </c>
      <c r="G4628" s="23">
        <v>18.28</v>
      </c>
      <c r="H4628" s="22">
        <v>30702</v>
      </c>
      <c r="I4628" s="34">
        <v>247.74350838255125</v>
      </c>
      <c r="J4628" s="22">
        <v>5</v>
      </c>
      <c r="K4628" s="22">
        <v>9</v>
      </c>
      <c r="L4628" s="23">
        <v>3050</v>
      </c>
      <c r="M4628" s="23">
        <v>3.05</v>
      </c>
      <c r="N4628" s="23">
        <v>18.242049999999999</v>
      </c>
      <c r="O4628" s="14">
        <v>7.363280724930914</v>
      </c>
      <c r="P4628" s="22">
        <v>0</v>
      </c>
      <c r="Q4628" s="22">
        <v>0</v>
      </c>
      <c r="R4628" s="23">
        <v>0</v>
      </c>
      <c r="S4628" s="23">
        <v>0</v>
      </c>
      <c r="T4628" s="23">
        <v>0</v>
      </c>
      <c r="U4628" s="14">
        <v>0</v>
      </c>
      <c r="V4628" s="22">
        <v>0</v>
      </c>
      <c r="W4628" s="22">
        <v>0</v>
      </c>
      <c r="X4628" s="23">
        <v>0</v>
      </c>
      <c r="Y4628" s="23">
        <v>0</v>
      </c>
      <c r="Z4628" s="23">
        <v>0</v>
      </c>
      <c r="AA4628" s="14">
        <v>0</v>
      </c>
      <c r="AB4628" s="22">
        <v>2</v>
      </c>
      <c r="AC4628" s="22">
        <v>2</v>
      </c>
      <c r="AD4628" s="23">
        <v>368.2039098712446</v>
      </c>
      <c r="AE4628" s="23">
        <v>0.36820390987124463</v>
      </c>
      <c r="AF4628" s="23">
        <v>0.6615008819999999</v>
      </c>
      <c r="AG4628" s="14">
        <v>0.26701037953274981</v>
      </c>
      <c r="AH4628" s="22">
        <v>3</v>
      </c>
      <c r="AI4628" s="23">
        <v>797.56</v>
      </c>
      <c r="AJ4628" s="23">
        <v>0.79755999999999994</v>
      </c>
      <c r="AK4628" s="23">
        <v>0.70823327999999997</v>
      </c>
      <c r="AL4628" s="14">
        <v>0.28587359750568597</v>
      </c>
      <c r="AM4628" s="22">
        <v>1123</v>
      </c>
      <c r="AN4628" s="23">
        <v>25347.968999999972</v>
      </c>
      <c r="AO4628" s="23">
        <v>25.34796899999996</v>
      </c>
      <c r="AP4628" s="23">
        <v>22.508996472000028</v>
      </c>
      <c r="AQ4628" s="14">
        <v>9.0856049544769242</v>
      </c>
      <c r="AR4628" s="22">
        <v>1126</v>
      </c>
      <c r="AS4628" s="23">
        <v>26145.528999999973</v>
      </c>
      <c r="AT4628" s="23">
        <v>26.145528999999961</v>
      </c>
      <c r="AU4628" s="23">
        <v>23.21722975200003</v>
      </c>
      <c r="AV4628" s="14">
        <v>9.3714785519826087</v>
      </c>
      <c r="AW4628" s="22">
        <v>0</v>
      </c>
      <c r="AX4628" s="22">
        <v>0</v>
      </c>
      <c r="AY4628" s="23">
        <v>0</v>
      </c>
      <c r="AZ4628" s="23">
        <v>0</v>
      </c>
      <c r="BA4628" s="23">
        <v>0</v>
      </c>
      <c r="BB4628" s="14">
        <v>0</v>
      </c>
      <c r="BC4628" s="22">
        <v>16</v>
      </c>
      <c r="BD4628" s="23">
        <v>25100</v>
      </c>
      <c r="BE4628" s="23">
        <v>25.100000000000005</v>
      </c>
      <c r="BF4628" s="23">
        <v>45.204677917013029</v>
      </c>
      <c r="BG4628" s="14">
        <v>18.246564042037612</v>
      </c>
      <c r="BH4628" s="22">
        <v>1149</v>
      </c>
      <c r="BI4628" s="23">
        <v>54.663732909871207</v>
      </c>
      <c r="BJ4628" s="23">
        <v>87.325458551013043</v>
      </c>
      <c r="BK4628" s="14">
        <v>35.248333698483883</v>
      </c>
      <c r="BL4628" t="s">
        <v>761</v>
      </c>
    </row>
    <row r="4629" spans="1:64">
      <c r="A4629" t="s">
        <v>5835</v>
      </c>
      <c r="B4629" t="s">
        <v>5828</v>
      </c>
      <c r="C4629" t="s">
        <v>761</v>
      </c>
      <c r="D4629" t="s">
        <v>942</v>
      </c>
      <c r="E4629">
        <v>2021</v>
      </c>
      <c r="F4629" s="23">
        <v>76.349999999999994</v>
      </c>
      <c r="G4629" s="23">
        <v>18.28</v>
      </c>
      <c r="H4629" s="22">
        <v>30736</v>
      </c>
      <c r="I4629" s="34">
        <v>230.19</v>
      </c>
      <c r="J4629" s="22">
        <v>5</v>
      </c>
      <c r="K4629" s="22">
        <v>7</v>
      </c>
      <c r="L4629" s="23">
        <v>2050</v>
      </c>
      <c r="M4629" s="23">
        <v>2.0499999999999998</v>
      </c>
      <c r="N4629" s="23">
        <v>12.261049999999999</v>
      </c>
      <c r="O4629" s="14">
        <v>5.33</v>
      </c>
      <c r="P4629" s="22">
        <v>0</v>
      </c>
      <c r="Q4629" s="22">
        <v>0</v>
      </c>
      <c r="R4629" s="23">
        <v>0</v>
      </c>
      <c r="S4629" s="23">
        <v>0</v>
      </c>
      <c r="T4629" s="23">
        <v>0</v>
      </c>
      <c r="U4629" s="14">
        <v>0</v>
      </c>
      <c r="V4629" s="22">
        <v>0</v>
      </c>
      <c r="W4629" s="22">
        <v>0</v>
      </c>
      <c r="X4629" s="23">
        <v>0</v>
      </c>
      <c r="Y4629" s="23">
        <v>0</v>
      </c>
      <c r="Z4629" s="23">
        <v>0</v>
      </c>
      <c r="AA4629" s="14">
        <v>0</v>
      </c>
      <c r="AB4629" s="22">
        <v>2</v>
      </c>
      <c r="AC4629" s="22">
        <v>2</v>
      </c>
      <c r="AD4629" s="23">
        <v>389.18656010000001</v>
      </c>
      <c r="AE4629" s="23">
        <v>0.38918656000000001</v>
      </c>
      <c r="AF4629" s="23">
        <v>0.71790156900000002</v>
      </c>
      <c r="AG4629" s="14">
        <v>0.31</v>
      </c>
      <c r="AH4629" s="22">
        <v>3</v>
      </c>
      <c r="AI4629" s="23">
        <v>797.56</v>
      </c>
      <c r="AJ4629" s="23">
        <v>0.79756000000000005</v>
      </c>
      <c r="AK4629" s="23">
        <v>0.71367496200000002</v>
      </c>
      <c r="AL4629" s="14">
        <v>0.31</v>
      </c>
      <c r="AM4629" s="22">
        <v>1246</v>
      </c>
      <c r="AN4629" s="23">
        <v>26657.888999999999</v>
      </c>
      <c r="AO4629" s="23">
        <v>26.657889000000001</v>
      </c>
      <c r="AP4629" s="23">
        <v>23.85408988</v>
      </c>
      <c r="AQ4629" s="14">
        <v>10.36</v>
      </c>
      <c r="AR4629" s="22">
        <v>1249</v>
      </c>
      <c r="AS4629" s="23">
        <v>27455.449000000001</v>
      </c>
      <c r="AT4629" s="23">
        <v>27.455449000000002</v>
      </c>
      <c r="AU4629" s="23">
        <v>24.567764839999999</v>
      </c>
      <c r="AV4629" s="14">
        <v>10.67</v>
      </c>
      <c r="AW4629" s="22">
        <v>0</v>
      </c>
      <c r="AX4629" s="22">
        <v>0</v>
      </c>
      <c r="AY4629" s="23">
        <v>0</v>
      </c>
      <c r="AZ4629" s="23">
        <v>0</v>
      </c>
      <c r="BA4629" s="23">
        <v>0</v>
      </c>
      <c r="BB4629" s="14">
        <v>0</v>
      </c>
      <c r="BC4629" s="22">
        <v>16</v>
      </c>
      <c r="BD4629" s="23">
        <v>25100</v>
      </c>
      <c r="BE4629" s="23">
        <v>25.1</v>
      </c>
      <c r="BF4629" s="23">
        <v>32.052767869999997</v>
      </c>
      <c r="BG4629" s="14">
        <v>13.92</v>
      </c>
      <c r="BH4629" s="22">
        <v>1272</v>
      </c>
      <c r="BI4629" s="23">
        <v>54.99</v>
      </c>
      <c r="BJ4629" s="23">
        <v>69.599999999999994</v>
      </c>
      <c r="BK4629" s="14">
        <v>30.24</v>
      </c>
      <c r="BL4629" t="s">
        <v>761</v>
      </c>
    </row>
    <row r="4630" spans="1:64">
      <c r="A4630" t="s">
        <v>5836</v>
      </c>
      <c r="B4630" t="s">
        <v>5828</v>
      </c>
      <c r="C4630" t="s">
        <v>761</v>
      </c>
      <c r="D4630" s="111" t="s">
        <v>942</v>
      </c>
      <c r="E4630" s="110">
        <v>2022</v>
      </c>
      <c r="F4630" s="23"/>
      <c r="G4630" s="23"/>
      <c r="H4630" s="22">
        <v>31045</v>
      </c>
      <c r="I4630" s="34">
        <v>224.99982252178108</v>
      </c>
      <c r="J4630" s="22">
        <v>5</v>
      </c>
      <c r="K4630" s="22">
        <v>7</v>
      </c>
      <c r="L4630" s="23">
        <v>2050</v>
      </c>
      <c r="M4630" s="23">
        <v>2.0499999999999998</v>
      </c>
      <c r="N4630" s="23">
        <v>12.1319</v>
      </c>
      <c r="O4630" s="14">
        <v>5.3919598086907703</v>
      </c>
      <c r="P4630" s="22">
        <v>0</v>
      </c>
      <c r="Q4630" s="22">
        <v>0</v>
      </c>
      <c r="R4630" s="23">
        <v>0</v>
      </c>
      <c r="S4630" s="23">
        <v>0</v>
      </c>
      <c r="T4630" s="23">
        <v>0</v>
      </c>
      <c r="U4630" s="14">
        <v>0</v>
      </c>
      <c r="V4630" s="22">
        <v>0</v>
      </c>
      <c r="W4630" s="22">
        <v>0</v>
      </c>
      <c r="X4630" s="23">
        <v>0</v>
      </c>
      <c r="Y4630" s="23">
        <v>0</v>
      </c>
      <c r="Z4630" s="23">
        <v>0</v>
      </c>
      <c r="AA4630" s="14">
        <v>0</v>
      </c>
      <c r="AB4630" s="22">
        <v>2</v>
      </c>
      <c r="AC4630" s="22">
        <v>2</v>
      </c>
      <c r="AD4630" s="23">
        <v>378.684892703863</v>
      </c>
      <c r="AE4630" s="23">
        <v>0.37868489270386302</v>
      </c>
      <c r="AF4630" s="23">
        <v>0.69894467999999998</v>
      </c>
      <c r="AG4630" s="14">
        <v>0.31064232503220696</v>
      </c>
      <c r="AH4630" s="22">
        <v>3</v>
      </c>
      <c r="AI4630" s="23">
        <v>797.14</v>
      </c>
      <c r="AJ4630" s="23">
        <v>0.79713999999999996</v>
      </c>
      <c r="AK4630" s="23">
        <v>0.81656145379221035</v>
      </c>
      <c r="AL4630" s="14">
        <v>0.36291648795107967</v>
      </c>
      <c r="AM4630" s="22">
        <v>1451</v>
      </c>
      <c r="AN4630" s="23">
        <v>29991.098999999973</v>
      </c>
      <c r="AO4630" s="23">
        <v>29.991098999999949</v>
      </c>
      <c r="AP4630" s="23">
        <v>30.721799684203699</v>
      </c>
      <c r="AQ4630" s="14">
        <v>13.654143963260095</v>
      </c>
      <c r="AR4630" s="22">
        <v>1454</v>
      </c>
      <c r="AS4630" s="23">
        <v>30788.238999999998</v>
      </c>
      <c r="AT4630" s="23">
        <v>30.788238999999997</v>
      </c>
      <c r="AU4630" s="23">
        <v>31.53836113799591</v>
      </c>
      <c r="AV4630" s="14">
        <v>14.017060451211174</v>
      </c>
      <c r="AW4630" s="22">
        <v>0</v>
      </c>
      <c r="AX4630" s="22">
        <v>0</v>
      </c>
      <c r="AY4630" s="23">
        <v>0</v>
      </c>
      <c r="AZ4630" s="23">
        <v>0</v>
      </c>
      <c r="BA4630" s="23">
        <v>0</v>
      </c>
      <c r="BB4630" s="14">
        <v>0</v>
      </c>
      <c r="BC4630" s="22">
        <v>16</v>
      </c>
      <c r="BD4630" s="23">
        <v>25100</v>
      </c>
      <c r="BE4630" s="23">
        <v>25.100000000000005</v>
      </c>
      <c r="BF4630" s="23">
        <v>44.157184766375444</v>
      </c>
      <c r="BG4630" s="14">
        <v>19.625430932106987</v>
      </c>
      <c r="BH4630" s="22">
        <v>1477</v>
      </c>
      <c r="BI4630" s="23">
        <v>58.316923892703862</v>
      </c>
      <c r="BJ4630" s="23">
        <v>88.526390584371356</v>
      </c>
      <c r="BK4630" s="14">
        <v>39.345093517041136</v>
      </c>
      <c r="BL4630" t="s">
        <v>761</v>
      </c>
    </row>
    <row r="4631" spans="1:64">
      <c r="A4631" t="s">
        <v>5837</v>
      </c>
      <c r="B4631" t="s">
        <v>5828</v>
      </c>
      <c r="C4631" t="s">
        <v>761</v>
      </c>
      <c r="D4631" t="s">
        <v>942</v>
      </c>
      <c r="E4631">
        <v>2023</v>
      </c>
      <c r="F4631">
        <v>76.349999999999994</v>
      </c>
      <c r="G4631">
        <v>18.57</v>
      </c>
      <c r="H4631">
        <v>29861</v>
      </c>
      <c r="I4631">
        <v>224.99982252178108</v>
      </c>
      <c r="J4631">
        <v>5</v>
      </c>
      <c r="K4631">
        <v>7</v>
      </c>
      <c r="L4631">
        <v>2050</v>
      </c>
      <c r="M4631">
        <v>2.0499999999999998</v>
      </c>
      <c r="N4631">
        <v>12.1319</v>
      </c>
      <c r="O4631">
        <v>5.3919598086907703</v>
      </c>
      <c r="P4631">
        <v>0</v>
      </c>
      <c r="Q4631">
        <v>0</v>
      </c>
      <c r="R4631">
        <v>0</v>
      </c>
      <c r="S4631">
        <v>0</v>
      </c>
      <c r="T4631">
        <v>0</v>
      </c>
      <c r="U4631">
        <v>0</v>
      </c>
      <c r="V4631">
        <v>0</v>
      </c>
      <c r="W4631">
        <v>0</v>
      </c>
      <c r="X4631">
        <v>0</v>
      </c>
      <c r="Y4631">
        <v>0</v>
      </c>
      <c r="Z4631">
        <v>0</v>
      </c>
      <c r="AA4631">
        <v>0</v>
      </c>
      <c r="AB4631">
        <v>2</v>
      </c>
      <c r="AC4631">
        <v>2</v>
      </c>
      <c r="AD4631">
        <v>383.35332188841198</v>
      </c>
      <c r="AE4631">
        <v>0.38335332188841204</v>
      </c>
      <c r="AF4631">
        <v>0.76480485900000006</v>
      </c>
      <c r="AG4631">
        <v>0.33991353878777536</v>
      </c>
      <c r="AH4631">
        <v>3</v>
      </c>
      <c r="AI4631">
        <v>797.14</v>
      </c>
      <c r="AJ4631">
        <v>0.79713999999999996</v>
      </c>
      <c r="AK4631">
        <v>0.74770700000000001</v>
      </c>
      <c r="AL4631">
        <v>0.35895500000000002</v>
      </c>
      <c r="AM4631">
        <v>1873</v>
      </c>
      <c r="AN4631">
        <v>36673.023999999998</v>
      </c>
      <c r="AO4631">
        <v>36.673023999999998</v>
      </c>
      <c r="AP4631">
        <v>34.398828000000002</v>
      </c>
      <c r="AQ4631">
        <v>15.28838005935317</v>
      </c>
      <c r="AR4631">
        <v>1999</v>
      </c>
      <c r="AS4631">
        <v>37562.873999999902</v>
      </c>
      <c r="AT4631">
        <v>37.562873999999901</v>
      </c>
      <c r="AU4631">
        <v>35.233496345051996</v>
      </c>
      <c r="AV4631">
        <v>15.659344060878636</v>
      </c>
      <c r="AW4631">
        <v>0</v>
      </c>
      <c r="AX4631">
        <v>0</v>
      </c>
      <c r="AY4631">
        <v>0</v>
      </c>
      <c r="AZ4631">
        <v>0</v>
      </c>
      <c r="BA4631">
        <v>0</v>
      </c>
      <c r="BB4631">
        <v>0</v>
      </c>
      <c r="BC4631">
        <v>16</v>
      </c>
      <c r="BD4631">
        <v>25100</v>
      </c>
      <c r="BE4631">
        <v>25.1</v>
      </c>
      <c r="BF4631">
        <v>52.725673</v>
      </c>
      <c r="BG4631">
        <v>23.433650928722798</v>
      </c>
      <c r="BH4631">
        <v>2022</v>
      </c>
      <c r="BI4631">
        <v>65.096227321888321</v>
      </c>
      <c r="BJ4631">
        <v>100.855874204052</v>
      </c>
      <c r="BK4631">
        <v>44.824868337079984</v>
      </c>
      <c r="BL4631" t="s">
        <v>761</v>
      </c>
    </row>
    <row r="4632" spans="1:64">
      <c r="A4632" t="s">
        <v>5838</v>
      </c>
      <c r="B4632" t="s">
        <v>5828</v>
      </c>
      <c r="C4632" t="s">
        <v>761</v>
      </c>
      <c r="D4632" t="s">
        <v>942</v>
      </c>
      <c r="E4632">
        <v>2024</v>
      </c>
      <c r="F4632">
        <v>76.349999999999994</v>
      </c>
      <c r="G4632">
        <v>18.579999999999998</v>
      </c>
      <c r="H4632">
        <v>29600</v>
      </c>
      <c r="I4632">
        <v>202.97010518388643</v>
      </c>
      <c r="J4632">
        <v>5</v>
      </c>
      <c r="K4632">
        <v>7</v>
      </c>
      <c r="L4632">
        <v>2050</v>
      </c>
      <c r="M4632">
        <v>2.0499999999999998</v>
      </c>
      <c r="N4632">
        <v>12.1319</v>
      </c>
      <c r="O4632">
        <v>5.9771856495855715</v>
      </c>
      <c r="P4632">
        <v>0</v>
      </c>
      <c r="Q4632">
        <v>0</v>
      </c>
      <c r="R4632">
        <v>0</v>
      </c>
      <c r="S4632">
        <v>0</v>
      </c>
      <c r="T4632">
        <v>0</v>
      </c>
      <c r="U4632">
        <v>0</v>
      </c>
      <c r="V4632">
        <v>0</v>
      </c>
      <c r="W4632">
        <v>0</v>
      </c>
      <c r="X4632">
        <v>0</v>
      </c>
      <c r="Y4632">
        <v>0</v>
      </c>
      <c r="Z4632">
        <v>0</v>
      </c>
      <c r="AA4632">
        <v>0</v>
      </c>
      <c r="AB4632">
        <v>2</v>
      </c>
      <c r="AC4632">
        <v>2</v>
      </c>
      <c r="AD4632">
        <v>404.61568669527895</v>
      </c>
      <c r="AE4632">
        <v>0.40461568669527898</v>
      </c>
      <c r="AF4632">
        <v>0.60740093399999995</v>
      </c>
      <c r="AG4632">
        <v>0.29925635277653728</v>
      </c>
      <c r="AH4632">
        <v>5</v>
      </c>
      <c r="AI4632">
        <v>6840.9500000000007</v>
      </c>
      <c r="AJ4632">
        <v>6.8409499999999994</v>
      </c>
      <c r="AK4632">
        <v>6.1701525086066003</v>
      </c>
      <c r="AL4632">
        <v>3.0399316702410824</v>
      </c>
      <c r="AM4632">
        <v>2171</v>
      </c>
      <c r="AN4632">
        <v>41579.765000000021</v>
      </c>
      <c r="AO4632">
        <v>41.579764999999966</v>
      </c>
      <c r="AP4632">
        <v>37.502611672651035</v>
      </c>
      <c r="AQ4632">
        <v>18.47691394684675</v>
      </c>
      <c r="AR4632">
        <v>2450</v>
      </c>
      <c r="AS4632">
        <v>48656.132000000085</v>
      </c>
      <c r="AT4632">
        <v>48.656131999999737</v>
      </c>
      <c r="AU4632">
        <v>43.885097087231237</v>
      </c>
      <c r="AV4632">
        <v>21.621458513544304</v>
      </c>
      <c r="AW4632">
        <v>0</v>
      </c>
      <c r="AX4632">
        <v>0</v>
      </c>
      <c r="AY4632">
        <v>0</v>
      </c>
      <c r="AZ4632">
        <v>0</v>
      </c>
      <c r="BA4632">
        <v>0</v>
      </c>
      <c r="BB4632">
        <v>0</v>
      </c>
      <c r="BC4632">
        <v>13</v>
      </c>
      <c r="BD4632">
        <v>29300</v>
      </c>
      <c r="BE4632">
        <v>29.3</v>
      </c>
      <c r="BF4632">
        <v>69.881757450902185</v>
      </c>
      <c r="BG4632">
        <v>34.429581335434037</v>
      </c>
      <c r="BH4632">
        <v>2470</v>
      </c>
      <c r="BI4632">
        <v>80.410747686695018</v>
      </c>
      <c r="BJ4632">
        <v>126.50615547213343</v>
      </c>
      <c r="BK4632">
        <v>62.327481851340451</v>
      </c>
      <c r="BL4632" t="s">
        <v>761</v>
      </c>
    </row>
    <row r="4633" spans="1:64">
      <c r="A4633" t="s">
        <v>5839</v>
      </c>
      <c r="B4633" t="s">
        <v>5840</v>
      </c>
      <c r="C4633" t="s">
        <v>762</v>
      </c>
      <c r="D4633" t="s">
        <v>942</v>
      </c>
      <c r="E4633">
        <v>2012</v>
      </c>
      <c r="F4633" s="23">
        <v>25.24</v>
      </c>
      <c r="G4633" s="23">
        <v>6.48</v>
      </c>
      <c r="H4633" s="22">
        <v>11476</v>
      </c>
      <c r="I4633" s="34">
        <v>95.820437999999996</v>
      </c>
      <c r="J4633" s="22">
        <v>0</v>
      </c>
      <c r="K4633" s="22" t="s">
        <v>782</v>
      </c>
      <c r="L4633" s="23">
        <v>0</v>
      </c>
      <c r="M4633" s="23">
        <v>0</v>
      </c>
      <c r="N4633" s="23">
        <v>0</v>
      </c>
      <c r="O4633" s="14">
        <v>0</v>
      </c>
      <c r="P4633" s="22">
        <v>0</v>
      </c>
      <c r="Q4633" s="22" t="s">
        <v>782</v>
      </c>
      <c r="R4633" s="23">
        <v>0</v>
      </c>
      <c r="S4633" s="23">
        <v>0</v>
      </c>
      <c r="T4633" s="23">
        <v>0</v>
      </c>
      <c r="U4633" s="14">
        <v>0</v>
      </c>
      <c r="V4633" s="22">
        <v>0</v>
      </c>
      <c r="W4633" s="22" t="s">
        <v>782</v>
      </c>
      <c r="X4633" s="23">
        <v>0</v>
      </c>
      <c r="Y4633" s="23">
        <v>0</v>
      </c>
      <c r="Z4633" s="23">
        <v>0</v>
      </c>
      <c r="AA4633" s="14">
        <v>0</v>
      </c>
      <c r="AB4633" s="22">
        <v>0</v>
      </c>
      <c r="AC4633" s="22" t="s">
        <v>782</v>
      </c>
      <c r="AD4633" s="23">
        <v>0</v>
      </c>
      <c r="AE4633" s="23">
        <v>0</v>
      </c>
      <c r="AF4633" s="23">
        <v>0</v>
      </c>
      <c r="AG4633" s="14">
        <v>0</v>
      </c>
      <c r="AH4633" s="22" t="s">
        <v>782</v>
      </c>
      <c r="AI4633" s="23" t="s">
        <v>782</v>
      </c>
      <c r="AJ4633" s="23" t="s">
        <v>782</v>
      </c>
      <c r="AK4633" s="23" t="s">
        <v>782</v>
      </c>
      <c r="AL4633" s="14" t="s">
        <v>782</v>
      </c>
      <c r="AM4633" s="22" t="s">
        <v>782</v>
      </c>
      <c r="AN4633" s="23" t="s">
        <v>782</v>
      </c>
      <c r="AO4633" s="23" t="s">
        <v>782</v>
      </c>
      <c r="AP4633" s="23" t="s">
        <v>782</v>
      </c>
      <c r="AQ4633" s="14" t="s">
        <v>782</v>
      </c>
      <c r="AR4633" s="22">
        <v>211</v>
      </c>
      <c r="AS4633" s="23">
        <v>3649.5749999999985</v>
      </c>
      <c r="AT4633" s="23">
        <v>3.6495749999999982</v>
      </c>
      <c r="AU4633" s="23">
        <v>3.042786</v>
      </c>
      <c r="AV4633" s="14">
        <v>3.1755083398804755</v>
      </c>
      <c r="AW4633" s="22">
        <v>5</v>
      </c>
      <c r="AX4633" s="22" t="s">
        <v>782</v>
      </c>
      <c r="AY4633" s="23">
        <v>4813</v>
      </c>
      <c r="AZ4633" s="23">
        <v>4.8129999999999997</v>
      </c>
      <c r="BA4633" s="23">
        <v>12.855886</v>
      </c>
      <c r="BB4633" s="14">
        <v>13.416642908687185</v>
      </c>
      <c r="BC4633" s="22">
        <v>5</v>
      </c>
      <c r="BD4633" s="23">
        <v>5360</v>
      </c>
      <c r="BE4633" s="23">
        <v>5.36</v>
      </c>
      <c r="BF4633" s="23">
        <v>8.55992</v>
      </c>
      <c r="BG4633" s="14">
        <v>8.9332924986212223</v>
      </c>
      <c r="BH4633" s="22">
        <v>221</v>
      </c>
      <c r="BI4633" s="23">
        <v>13.822574999999999</v>
      </c>
      <c r="BJ4633" s="23">
        <v>24.458591999999999</v>
      </c>
      <c r="BK4633" s="14">
        <v>25.525443747188884</v>
      </c>
      <c r="BL4633" t="s">
        <v>762</v>
      </c>
    </row>
    <row r="4634" spans="1:64">
      <c r="A4634" t="s">
        <v>5841</v>
      </c>
      <c r="B4634" t="s">
        <v>5840</v>
      </c>
      <c r="C4634" t="s">
        <v>762</v>
      </c>
      <c r="D4634" t="s">
        <v>942</v>
      </c>
      <c r="E4634">
        <v>2015</v>
      </c>
      <c r="F4634" s="23">
        <v>25.24</v>
      </c>
      <c r="G4634" s="23">
        <v>6.58</v>
      </c>
      <c r="H4634" s="22">
        <v>12745</v>
      </c>
      <c r="I4634" s="34">
        <v>99.663926348521244</v>
      </c>
      <c r="J4634" s="13">
        <v>0</v>
      </c>
      <c r="K4634" s="13">
        <v>0</v>
      </c>
      <c r="L4634" s="19">
        <v>0</v>
      </c>
      <c r="M4634" s="35">
        <v>0</v>
      </c>
      <c r="N4634" s="19">
        <v>0</v>
      </c>
      <c r="O4634" s="17">
        <v>0</v>
      </c>
      <c r="P4634" s="36">
        <v>0</v>
      </c>
      <c r="Q4634" s="37">
        <v>0</v>
      </c>
      <c r="R4634" s="38">
        <v>0</v>
      </c>
      <c r="S4634" s="27">
        <v>0</v>
      </c>
      <c r="T4634" s="23">
        <v>0</v>
      </c>
      <c r="U4634" s="17">
        <v>0</v>
      </c>
      <c r="V4634" s="22">
        <v>0</v>
      </c>
      <c r="W4634" s="22">
        <v>0</v>
      </c>
      <c r="X4634" s="23">
        <v>0</v>
      </c>
      <c r="Y4634" s="27">
        <v>0</v>
      </c>
      <c r="Z4634" s="27">
        <v>0</v>
      </c>
      <c r="AA4634" s="14">
        <v>0</v>
      </c>
      <c r="AB4634" s="39">
        <v>0</v>
      </c>
      <c r="AC4634" s="22" t="s">
        <v>782</v>
      </c>
      <c r="AD4634" s="23">
        <v>0</v>
      </c>
      <c r="AE4634" s="23">
        <v>0</v>
      </c>
      <c r="AF4634" s="23">
        <v>0</v>
      </c>
      <c r="AG4634" s="14">
        <v>0</v>
      </c>
      <c r="AH4634" s="22" t="s">
        <v>782</v>
      </c>
      <c r="AI4634" s="23" t="s">
        <v>782</v>
      </c>
      <c r="AJ4634" s="23" t="s">
        <v>782</v>
      </c>
      <c r="AK4634" s="23" t="s">
        <v>782</v>
      </c>
      <c r="AL4634" s="14" t="s">
        <v>782</v>
      </c>
      <c r="AM4634" s="22" t="s">
        <v>782</v>
      </c>
      <c r="AN4634" s="23" t="s">
        <v>782</v>
      </c>
      <c r="AO4634" s="23" t="s">
        <v>782</v>
      </c>
      <c r="AP4634" s="23" t="s">
        <v>782</v>
      </c>
      <c r="AQ4634" s="14" t="s">
        <v>782</v>
      </c>
      <c r="AR4634" s="40">
        <v>242</v>
      </c>
      <c r="AS4634" s="41">
        <v>4339.1349999999966</v>
      </c>
      <c r="AT4634" s="23">
        <v>4.3391349999999962</v>
      </c>
      <c r="AU4634" s="23">
        <v>3.853858171673826</v>
      </c>
      <c r="AV4634" s="14">
        <v>3.8668536479257498</v>
      </c>
      <c r="AW4634" s="22">
        <v>3</v>
      </c>
      <c r="AX4634" s="22" t="s">
        <v>782</v>
      </c>
      <c r="AY4634" s="23">
        <v>3245</v>
      </c>
      <c r="AZ4634" s="23">
        <v>3.2450000000000001</v>
      </c>
      <c r="BA4634" s="23">
        <v>8.4556397796671217</v>
      </c>
      <c r="BB4634" s="14">
        <v>8.4841527817176772</v>
      </c>
      <c r="BC4634" s="42">
        <v>5</v>
      </c>
      <c r="BD4634" s="43">
        <v>5360</v>
      </c>
      <c r="BE4634" s="44">
        <v>5.36</v>
      </c>
      <c r="BF4634" s="23">
        <v>7.1688941099140848</v>
      </c>
      <c r="BG4634" s="14">
        <v>7.1930681165868524</v>
      </c>
      <c r="BH4634" s="22">
        <v>250</v>
      </c>
      <c r="BI4634" s="23">
        <v>12.944134999999996</v>
      </c>
      <c r="BJ4634" s="23">
        <v>19.478392061255033</v>
      </c>
      <c r="BK4634" s="14">
        <v>19.544074546230281</v>
      </c>
      <c r="BL4634" t="s">
        <v>762</v>
      </c>
    </row>
    <row r="4635" spans="1:64">
      <c r="A4635" t="s">
        <v>5842</v>
      </c>
      <c r="B4635" t="s">
        <v>5840</v>
      </c>
      <c r="C4635" t="s">
        <v>762</v>
      </c>
      <c r="D4635" t="s">
        <v>942</v>
      </c>
      <c r="E4635">
        <v>2016</v>
      </c>
      <c r="F4635" s="23">
        <v>25.24</v>
      </c>
      <c r="G4635" s="23">
        <v>6.64</v>
      </c>
      <c r="H4635" s="22">
        <v>12228</v>
      </c>
      <c r="I4635" s="34">
        <v>108.36325690229155</v>
      </c>
      <c r="J4635" s="13">
        <v>0</v>
      </c>
      <c r="K4635" s="13">
        <v>0</v>
      </c>
      <c r="L4635" s="19">
        <v>0</v>
      </c>
      <c r="M4635" s="35">
        <v>0</v>
      </c>
      <c r="N4635" s="19">
        <v>0</v>
      </c>
      <c r="O4635" s="17">
        <v>0</v>
      </c>
      <c r="P4635" s="13">
        <v>0</v>
      </c>
      <c r="Q4635" s="13">
        <v>0</v>
      </c>
      <c r="R4635" s="19">
        <v>0</v>
      </c>
      <c r="S4635" s="27">
        <v>0</v>
      </c>
      <c r="T4635" s="19">
        <v>0</v>
      </c>
      <c r="U4635" s="17">
        <v>0</v>
      </c>
      <c r="V4635" s="13">
        <v>0</v>
      </c>
      <c r="W4635" s="13">
        <v>0</v>
      </c>
      <c r="X4635" s="19">
        <v>0</v>
      </c>
      <c r="Y4635" s="27">
        <v>0</v>
      </c>
      <c r="Z4635" s="19">
        <v>0</v>
      </c>
      <c r="AA4635" s="14">
        <v>0</v>
      </c>
      <c r="AB4635" s="13">
        <v>0</v>
      </c>
      <c r="AC4635" s="22" t="s">
        <v>782</v>
      </c>
      <c r="AD4635" s="19">
        <v>0</v>
      </c>
      <c r="AE4635" s="23">
        <v>0</v>
      </c>
      <c r="AF4635" s="19">
        <v>0</v>
      </c>
      <c r="AG4635" s="14">
        <v>0</v>
      </c>
      <c r="AH4635" s="22" t="s">
        <v>782</v>
      </c>
      <c r="AI4635" s="23" t="s">
        <v>782</v>
      </c>
      <c r="AJ4635" s="23" t="s">
        <v>782</v>
      </c>
      <c r="AK4635" s="23" t="s">
        <v>782</v>
      </c>
      <c r="AL4635" s="14" t="s">
        <v>782</v>
      </c>
      <c r="AM4635" s="22" t="s">
        <v>782</v>
      </c>
      <c r="AN4635" s="23" t="s">
        <v>782</v>
      </c>
      <c r="AO4635" s="23" t="s">
        <v>782</v>
      </c>
      <c r="AP4635" s="23" t="s">
        <v>782</v>
      </c>
      <c r="AQ4635" s="14" t="s">
        <v>782</v>
      </c>
      <c r="AR4635" s="13">
        <v>247</v>
      </c>
      <c r="AS4635" s="19">
        <v>4380.6350000000011</v>
      </c>
      <c r="AT4635" s="23">
        <v>4.3806350000000007</v>
      </c>
      <c r="AU4635" s="19">
        <v>3.8900038800000032</v>
      </c>
      <c r="AV4635" s="14">
        <v>3.5897812516908036</v>
      </c>
      <c r="AW4635" s="13">
        <v>3</v>
      </c>
      <c r="AX4635" s="22" t="s">
        <v>782</v>
      </c>
      <c r="AY4635" s="19">
        <v>3245</v>
      </c>
      <c r="AZ4635" s="23">
        <v>3.2450000000000001</v>
      </c>
      <c r="BA4635" s="19">
        <v>14.716387383599999</v>
      </c>
      <c r="BB4635" s="14">
        <v>13.580606382908368</v>
      </c>
      <c r="BC4635" s="13">
        <v>5</v>
      </c>
      <c r="BD4635" s="19">
        <v>5360</v>
      </c>
      <c r="BE4635" s="44">
        <v>5.36</v>
      </c>
      <c r="BF4635" s="19">
        <v>7.1688941099140839</v>
      </c>
      <c r="BG4635" s="14">
        <v>6.6156133682638352</v>
      </c>
      <c r="BH4635" s="22">
        <v>255</v>
      </c>
      <c r="BI4635" s="23">
        <v>12.985635000000002</v>
      </c>
      <c r="BJ4635" s="23">
        <v>25.775285373514084</v>
      </c>
      <c r="BK4635" s="14">
        <v>23.786001002863003</v>
      </c>
      <c r="BL4635" t="s">
        <v>762</v>
      </c>
    </row>
    <row r="4636" spans="1:64">
      <c r="A4636" t="s">
        <v>5843</v>
      </c>
      <c r="B4636" t="s">
        <v>5840</v>
      </c>
      <c r="C4636" t="s">
        <v>762</v>
      </c>
      <c r="D4636" t="s">
        <v>942</v>
      </c>
      <c r="E4636">
        <v>2017</v>
      </c>
      <c r="F4636" s="23">
        <v>25.24</v>
      </c>
      <c r="G4636" s="23">
        <v>6.46</v>
      </c>
      <c r="H4636" s="22">
        <v>12506</v>
      </c>
      <c r="I4636" s="34">
        <v>98.234760860989553</v>
      </c>
      <c r="J4636" s="13">
        <v>0</v>
      </c>
      <c r="K4636" s="13">
        <v>0</v>
      </c>
      <c r="L4636" s="19">
        <v>0</v>
      </c>
      <c r="M4636" s="19">
        <v>0</v>
      </c>
      <c r="N4636" s="19">
        <v>0</v>
      </c>
      <c r="O4636" s="17">
        <v>0</v>
      </c>
      <c r="P4636" s="13">
        <v>0</v>
      </c>
      <c r="Q4636" s="13">
        <v>0</v>
      </c>
      <c r="R4636" s="19">
        <v>0</v>
      </c>
      <c r="S4636" s="19">
        <v>0</v>
      </c>
      <c r="T4636" s="19">
        <v>0</v>
      </c>
      <c r="U4636" s="17">
        <v>0</v>
      </c>
      <c r="V4636" s="13">
        <v>0</v>
      </c>
      <c r="W4636" s="13">
        <v>0</v>
      </c>
      <c r="X4636" s="19">
        <v>0</v>
      </c>
      <c r="Y4636" s="19">
        <v>0</v>
      </c>
      <c r="Z4636" s="19">
        <v>0</v>
      </c>
      <c r="AA4636" s="14">
        <v>0</v>
      </c>
      <c r="AB4636" s="13">
        <v>0</v>
      </c>
      <c r="AC4636" s="22" t="s">
        <v>782</v>
      </c>
      <c r="AD4636" s="19">
        <v>0</v>
      </c>
      <c r="AE4636" s="19">
        <v>0</v>
      </c>
      <c r="AF4636" s="19">
        <v>0</v>
      </c>
      <c r="AG4636" s="14">
        <v>0</v>
      </c>
      <c r="AH4636" s="22" t="s">
        <v>782</v>
      </c>
      <c r="AI4636" s="23" t="s">
        <v>782</v>
      </c>
      <c r="AJ4636" s="23" t="s">
        <v>782</v>
      </c>
      <c r="AK4636" s="23" t="s">
        <v>782</v>
      </c>
      <c r="AL4636" s="14" t="s">
        <v>782</v>
      </c>
      <c r="AM4636" s="22" t="s">
        <v>782</v>
      </c>
      <c r="AN4636" s="23" t="s">
        <v>782</v>
      </c>
      <c r="AO4636" s="23" t="s">
        <v>782</v>
      </c>
      <c r="AP4636" s="23" t="s">
        <v>782</v>
      </c>
      <c r="AQ4636" s="14" t="s">
        <v>782</v>
      </c>
      <c r="AR4636" s="13">
        <v>252</v>
      </c>
      <c r="AS4636" s="19">
        <v>4422.6650000000009</v>
      </c>
      <c r="AT4636" s="19">
        <v>4.4226649999999994</v>
      </c>
      <c r="AU4636" s="19">
        <v>3.9273265200000034</v>
      </c>
      <c r="AV4636" s="14">
        <v>3.9978989978481247</v>
      </c>
      <c r="AW4636" s="13">
        <v>3</v>
      </c>
      <c r="AX4636" s="22" t="s">
        <v>782</v>
      </c>
      <c r="AY4636" s="19">
        <v>3244.9216510000001</v>
      </c>
      <c r="AZ4636" s="19">
        <v>3.2449216510000003</v>
      </c>
      <c r="BA4636" s="19">
        <v>5.217834014808</v>
      </c>
      <c r="BB4636" s="14">
        <v>5.3115963932478794</v>
      </c>
      <c r="BC4636" s="13">
        <v>5</v>
      </c>
      <c r="BD4636" s="19">
        <v>5360</v>
      </c>
      <c r="BE4636" s="19">
        <v>5.36</v>
      </c>
      <c r="BF4636" s="19">
        <v>7.1688941099140839</v>
      </c>
      <c r="BG4636" s="14">
        <v>7.2977162534743396</v>
      </c>
      <c r="BH4636" s="22">
        <v>260</v>
      </c>
      <c r="BI4636" s="23">
        <v>13.027586651</v>
      </c>
      <c r="BJ4636" s="23">
        <v>16.314054644722088</v>
      </c>
      <c r="BK4636" s="14">
        <v>16.607211644570345</v>
      </c>
      <c r="BL4636" t="s">
        <v>762</v>
      </c>
    </row>
    <row r="4637" spans="1:64">
      <c r="A4637" t="s">
        <v>5844</v>
      </c>
      <c r="B4637" t="s">
        <v>5840</v>
      </c>
      <c r="C4637" t="s">
        <v>762</v>
      </c>
      <c r="D4637" t="s">
        <v>942</v>
      </c>
      <c r="E4637">
        <v>2018</v>
      </c>
      <c r="F4637" s="23">
        <v>25.24</v>
      </c>
      <c r="G4637" s="23">
        <v>6.2</v>
      </c>
      <c r="H4637" s="22">
        <v>12595</v>
      </c>
      <c r="I4637" s="34">
        <v>98.241742720325803</v>
      </c>
      <c r="J4637" s="13">
        <v>0</v>
      </c>
      <c r="K4637" s="13">
        <v>0</v>
      </c>
      <c r="L4637" s="19">
        <v>0</v>
      </c>
      <c r="M4637" s="19">
        <v>0</v>
      </c>
      <c r="N4637" s="19">
        <v>0</v>
      </c>
      <c r="O4637" s="17">
        <v>0</v>
      </c>
      <c r="P4637" s="13">
        <v>0</v>
      </c>
      <c r="Q4637" s="13">
        <v>0</v>
      </c>
      <c r="R4637" s="19">
        <v>0</v>
      </c>
      <c r="S4637" s="19">
        <v>0</v>
      </c>
      <c r="T4637" s="19">
        <v>0</v>
      </c>
      <c r="U4637" s="17">
        <v>0</v>
      </c>
      <c r="V4637" s="13">
        <v>0</v>
      </c>
      <c r="W4637" s="13">
        <v>0</v>
      </c>
      <c r="X4637" s="19">
        <v>0</v>
      </c>
      <c r="Y4637" s="19">
        <v>0</v>
      </c>
      <c r="Z4637" s="19">
        <v>0</v>
      </c>
      <c r="AA4637" s="14">
        <v>0</v>
      </c>
      <c r="AB4637" s="13">
        <v>0</v>
      </c>
      <c r="AC4637" s="22" t="s">
        <v>782</v>
      </c>
      <c r="AD4637" s="19">
        <v>0</v>
      </c>
      <c r="AE4637" s="19">
        <v>0</v>
      </c>
      <c r="AF4637" s="19">
        <v>0</v>
      </c>
      <c r="AG4637" s="14">
        <v>0</v>
      </c>
      <c r="AH4637" s="22" t="s">
        <v>782</v>
      </c>
      <c r="AI4637" s="23" t="s">
        <v>782</v>
      </c>
      <c r="AJ4637" s="23" t="s">
        <v>782</v>
      </c>
      <c r="AK4637" s="23" t="s">
        <v>782</v>
      </c>
      <c r="AL4637" s="14" t="s">
        <v>782</v>
      </c>
      <c r="AM4637" s="22" t="s">
        <v>782</v>
      </c>
      <c r="AN4637" s="23" t="s">
        <v>782</v>
      </c>
      <c r="AO4637" s="23" t="s">
        <v>782</v>
      </c>
      <c r="AP4637" s="23" t="s">
        <v>782</v>
      </c>
      <c r="AQ4637" s="14" t="s">
        <v>782</v>
      </c>
      <c r="AR4637" s="13">
        <v>262</v>
      </c>
      <c r="AS4637" s="19">
        <v>4478.4850000000006</v>
      </c>
      <c r="AT4637" s="19">
        <v>4.4784849999999992</v>
      </c>
      <c r="AU4637" s="19">
        <v>3.9768946800000036</v>
      </c>
      <c r="AV4637" s="14">
        <v>4.0480701684226137</v>
      </c>
      <c r="AW4637" s="13">
        <v>3</v>
      </c>
      <c r="AX4637" s="22" t="s">
        <v>782</v>
      </c>
      <c r="AY4637" s="19">
        <v>3245</v>
      </c>
      <c r="AZ4637" s="19">
        <v>3.2450000000000001</v>
      </c>
      <c r="BA4637" s="19">
        <v>14.716386999999999</v>
      </c>
      <c r="BB4637" s="14">
        <v>14.979769894651145</v>
      </c>
      <c r="BC4637" s="13">
        <v>5</v>
      </c>
      <c r="BD4637" s="19">
        <v>5360</v>
      </c>
      <c r="BE4637" s="19">
        <v>5.36</v>
      </c>
      <c r="BF4637" s="19">
        <v>6.3768597078494551</v>
      </c>
      <c r="BG4637" s="14">
        <v>6.4909879764684888</v>
      </c>
      <c r="BH4637" s="22">
        <v>270</v>
      </c>
      <c r="BI4637" s="23">
        <v>13.083485</v>
      </c>
      <c r="BJ4637" s="23">
        <v>25.070141387849457</v>
      </c>
      <c r="BK4637" s="14">
        <v>25.51882803954225</v>
      </c>
      <c r="BL4637" t="s">
        <v>762</v>
      </c>
    </row>
    <row r="4638" spans="1:64">
      <c r="A4638" t="s">
        <v>5845</v>
      </c>
      <c r="B4638" t="s">
        <v>5840</v>
      </c>
      <c r="C4638" t="s">
        <v>762</v>
      </c>
      <c r="D4638" t="s">
        <v>942</v>
      </c>
      <c r="E4638">
        <v>2019</v>
      </c>
      <c r="F4638" s="23">
        <v>25.24</v>
      </c>
      <c r="G4638" s="23">
        <v>6.19</v>
      </c>
      <c r="H4638" s="22">
        <v>12682</v>
      </c>
      <c r="I4638" s="34">
        <v>100.99795060975647</v>
      </c>
      <c r="J4638" s="22">
        <v>0</v>
      </c>
      <c r="K4638" s="22">
        <v>0</v>
      </c>
      <c r="L4638" s="23">
        <v>0</v>
      </c>
      <c r="M4638" s="23">
        <v>0</v>
      </c>
      <c r="N4638" s="23">
        <v>0</v>
      </c>
      <c r="O4638" s="14">
        <v>0</v>
      </c>
      <c r="P4638" s="22">
        <v>0</v>
      </c>
      <c r="Q4638" s="22">
        <v>0</v>
      </c>
      <c r="R4638" s="23">
        <v>0</v>
      </c>
      <c r="S4638" s="23">
        <v>0</v>
      </c>
      <c r="T4638" s="23">
        <v>0</v>
      </c>
      <c r="U4638" s="14">
        <v>0</v>
      </c>
      <c r="V4638" s="22">
        <v>0</v>
      </c>
      <c r="W4638" s="22">
        <v>0</v>
      </c>
      <c r="X4638" s="23">
        <v>0</v>
      </c>
      <c r="Y4638" s="23">
        <v>0</v>
      </c>
      <c r="Z4638" s="23">
        <v>0</v>
      </c>
      <c r="AA4638" s="14">
        <v>0</v>
      </c>
      <c r="AB4638" s="22">
        <v>0</v>
      </c>
      <c r="AC4638" s="22">
        <v>0</v>
      </c>
      <c r="AD4638" s="23">
        <v>0</v>
      </c>
      <c r="AE4638" s="23">
        <v>0</v>
      </c>
      <c r="AF4638" s="23">
        <v>0</v>
      </c>
      <c r="AG4638" s="14">
        <v>0</v>
      </c>
      <c r="AH4638" s="22">
        <v>1</v>
      </c>
      <c r="AI4638" s="23">
        <v>69.5</v>
      </c>
      <c r="AJ4638" s="23">
        <v>6.9500000000000006E-2</v>
      </c>
      <c r="AK4638" s="23">
        <v>6.1716E-2</v>
      </c>
      <c r="AL4638" s="14">
        <v>6.1106190400301241E-2</v>
      </c>
      <c r="AM4638" s="22">
        <v>281</v>
      </c>
      <c r="AN4638" s="23">
        <v>4639.3650000000016</v>
      </c>
      <c r="AO4638" s="23">
        <v>4.6393650000000015</v>
      </c>
      <c r="AP4638" s="23">
        <v>4.1197561200000026</v>
      </c>
      <c r="AQ4638" s="14">
        <v>4.0790492234027882</v>
      </c>
      <c r="AR4638" s="22">
        <v>282</v>
      </c>
      <c r="AS4638" s="23">
        <v>4708.8650000000016</v>
      </c>
      <c r="AT4638" s="23">
        <v>4.7088650000000012</v>
      </c>
      <c r="AU4638" s="23">
        <v>4.1814721200000022</v>
      </c>
      <c r="AV4638" s="14">
        <v>4.1401554138030887</v>
      </c>
      <c r="AW4638" s="22">
        <v>3</v>
      </c>
      <c r="AX4638" s="22" t="s">
        <v>782</v>
      </c>
      <c r="AY4638" s="23">
        <v>3405</v>
      </c>
      <c r="AZ4638" s="23">
        <v>3.4050000000000002</v>
      </c>
      <c r="BA4638" s="23">
        <v>14.716386999999999</v>
      </c>
      <c r="BB4638" s="14">
        <v>14.570975857581795</v>
      </c>
      <c r="BC4638" s="22">
        <v>5</v>
      </c>
      <c r="BD4638" s="23">
        <v>5360</v>
      </c>
      <c r="BE4638" s="23">
        <v>5.36</v>
      </c>
      <c r="BF4638" s="23">
        <v>6.3768558400901139</v>
      </c>
      <c r="BG4638" s="14">
        <v>6.313846767772044</v>
      </c>
      <c r="BH4638" s="22">
        <v>290</v>
      </c>
      <c r="BI4638" s="23">
        <v>13.473865000000002</v>
      </c>
      <c r="BJ4638" s="23">
        <v>25.274714960090115</v>
      </c>
      <c r="BK4638" s="14">
        <v>25.024978039156927</v>
      </c>
      <c r="BL4638" t="s">
        <v>762</v>
      </c>
    </row>
    <row r="4639" spans="1:64">
      <c r="A4639" t="s">
        <v>5846</v>
      </c>
      <c r="B4639" t="s">
        <v>5840</v>
      </c>
      <c r="C4639" t="s">
        <v>762</v>
      </c>
      <c r="D4639" t="s">
        <v>942</v>
      </c>
      <c r="E4639">
        <v>2020</v>
      </c>
      <c r="F4639" s="23">
        <v>25.24</v>
      </c>
      <c r="G4639" s="23">
        <v>6.18</v>
      </c>
      <c r="H4639" s="22">
        <v>12682</v>
      </c>
      <c r="I4639" s="34">
        <v>102.11860673148227</v>
      </c>
      <c r="J4639" s="22">
        <v>0</v>
      </c>
      <c r="K4639" s="22">
        <v>0</v>
      </c>
      <c r="L4639" s="23">
        <v>0</v>
      </c>
      <c r="M4639" s="23">
        <v>0</v>
      </c>
      <c r="N4639" s="23">
        <v>0</v>
      </c>
      <c r="O4639" s="14">
        <v>0</v>
      </c>
      <c r="P4639" s="22">
        <v>0</v>
      </c>
      <c r="Q4639" s="22">
        <v>0</v>
      </c>
      <c r="R4639" s="23">
        <v>0</v>
      </c>
      <c r="S4639" s="23">
        <v>0</v>
      </c>
      <c r="T4639" s="23">
        <v>0</v>
      </c>
      <c r="U4639" s="14">
        <v>0</v>
      </c>
      <c r="V4639" s="22">
        <v>0</v>
      </c>
      <c r="W4639" s="22">
        <v>0</v>
      </c>
      <c r="X4639" s="23">
        <v>0</v>
      </c>
      <c r="Y4639" s="23">
        <v>0</v>
      </c>
      <c r="Z4639" s="23">
        <v>0</v>
      </c>
      <c r="AA4639" s="14">
        <v>0</v>
      </c>
      <c r="AB4639" s="22">
        <v>0</v>
      </c>
      <c r="AC4639" s="22">
        <v>0</v>
      </c>
      <c r="AD4639" s="23">
        <v>0</v>
      </c>
      <c r="AE4639" s="23">
        <v>0</v>
      </c>
      <c r="AF4639" s="23">
        <v>0</v>
      </c>
      <c r="AG4639" s="14">
        <v>0</v>
      </c>
      <c r="AH4639" s="22">
        <v>2</v>
      </c>
      <c r="AI4639" s="23">
        <v>818.6</v>
      </c>
      <c r="AJ4639" s="23">
        <v>0.81859999999999999</v>
      </c>
      <c r="AK4639" s="23">
        <v>0.72691680000000003</v>
      </c>
      <c r="AL4639" s="14">
        <v>0.71183579884849513</v>
      </c>
      <c r="AM4639" s="22">
        <v>307</v>
      </c>
      <c r="AN4639" s="23">
        <v>5289.4050000000016</v>
      </c>
      <c r="AO4639" s="23">
        <v>5.2894050000000021</v>
      </c>
      <c r="AP4639" s="23">
        <v>4.6969916400000038</v>
      </c>
      <c r="AQ4639" s="14">
        <v>4.5995453623359728</v>
      </c>
      <c r="AR4639" s="22">
        <v>309</v>
      </c>
      <c r="AS4639" s="23">
        <v>6108.0050000000019</v>
      </c>
      <c r="AT4639" s="23">
        <v>6.1080050000000021</v>
      </c>
      <c r="AU4639" s="23">
        <v>5.4239084400000035</v>
      </c>
      <c r="AV4639" s="14">
        <v>5.3113811611844683</v>
      </c>
      <c r="AW4639" s="22">
        <v>2</v>
      </c>
      <c r="AX4639" s="22">
        <v>6</v>
      </c>
      <c r="AY4639" s="23">
        <v>4966</v>
      </c>
      <c r="AZ4639" s="23">
        <v>4.9660000000000002</v>
      </c>
      <c r="BA4639" s="23">
        <v>18.784352999999999</v>
      </c>
      <c r="BB4639" s="14">
        <v>18.394642858174588</v>
      </c>
      <c r="BC4639" s="22">
        <v>5</v>
      </c>
      <c r="BD4639" s="23">
        <v>5360</v>
      </c>
      <c r="BE4639" s="23">
        <v>5.3599999999999994</v>
      </c>
      <c r="BF4639" s="23">
        <v>6.3830169747414027</v>
      </c>
      <c r="BG4639" s="14">
        <v>6.2505915219988744</v>
      </c>
      <c r="BH4639" s="22">
        <v>316</v>
      </c>
      <c r="BI4639" s="23">
        <v>16.434005000000003</v>
      </c>
      <c r="BJ4639" s="23">
        <v>30.591278414741403</v>
      </c>
      <c r="BK4639" s="14">
        <v>29.95661554135793</v>
      </c>
      <c r="BL4639" t="s">
        <v>762</v>
      </c>
    </row>
    <row r="4640" spans="1:64">
      <c r="A4640" t="s">
        <v>5847</v>
      </c>
      <c r="B4640" t="s">
        <v>5840</v>
      </c>
      <c r="C4640" t="s">
        <v>762</v>
      </c>
      <c r="D4640" t="s">
        <v>942</v>
      </c>
      <c r="E4640">
        <v>2021</v>
      </c>
      <c r="F4640" s="23">
        <v>25.24</v>
      </c>
      <c r="G4640" s="23">
        <v>6.21</v>
      </c>
      <c r="H4640" s="22">
        <v>12959</v>
      </c>
      <c r="I4640" s="34">
        <v>95.09</v>
      </c>
      <c r="J4640" s="22">
        <v>0</v>
      </c>
      <c r="K4640" s="22">
        <v>0</v>
      </c>
      <c r="L4640" s="23">
        <v>0</v>
      </c>
      <c r="M4640" s="23">
        <v>0</v>
      </c>
      <c r="N4640" s="23">
        <v>0</v>
      </c>
      <c r="O4640" s="14">
        <v>0</v>
      </c>
      <c r="P4640" s="22">
        <v>0</v>
      </c>
      <c r="Q4640" s="22">
        <v>0</v>
      </c>
      <c r="R4640" s="23">
        <v>0</v>
      </c>
      <c r="S4640" s="23">
        <v>0</v>
      </c>
      <c r="T4640" s="23">
        <v>0</v>
      </c>
      <c r="U4640" s="14">
        <v>0</v>
      </c>
      <c r="V4640" s="22">
        <v>0</v>
      </c>
      <c r="W4640" s="22">
        <v>0</v>
      </c>
      <c r="X4640" s="23">
        <v>0</v>
      </c>
      <c r="Y4640" s="23">
        <v>0</v>
      </c>
      <c r="Z4640" s="23">
        <v>0</v>
      </c>
      <c r="AA4640" s="14">
        <v>0</v>
      </c>
      <c r="AB4640" s="22">
        <v>0</v>
      </c>
      <c r="AC4640" s="22">
        <v>0</v>
      </c>
      <c r="AD4640" s="23">
        <v>0</v>
      </c>
      <c r="AE4640" s="23">
        <v>0</v>
      </c>
      <c r="AF4640" s="23">
        <v>0</v>
      </c>
      <c r="AG4640" s="14">
        <v>0</v>
      </c>
      <c r="AH4640" s="22">
        <v>3</v>
      </c>
      <c r="AI4640" s="23">
        <v>1574.42</v>
      </c>
      <c r="AJ4640" s="23">
        <v>1.5744199999999999</v>
      </c>
      <c r="AK4640" s="23">
        <v>1.4088270899999999</v>
      </c>
      <c r="AL4640" s="14">
        <v>1.48</v>
      </c>
      <c r="AM4640" s="22">
        <v>344</v>
      </c>
      <c r="AN4640" s="23">
        <v>5629.51</v>
      </c>
      <c r="AO4640" s="23">
        <v>5.6295099999999998</v>
      </c>
      <c r="AP4640" s="23">
        <v>5.0374145339999998</v>
      </c>
      <c r="AQ4640" s="14">
        <v>5.3</v>
      </c>
      <c r="AR4640" s="22">
        <v>347</v>
      </c>
      <c r="AS4640" s="23">
        <v>7203.93</v>
      </c>
      <c r="AT4640" s="23">
        <v>7.2039299999999997</v>
      </c>
      <c r="AU4640" s="23">
        <v>6.4462416239999998</v>
      </c>
      <c r="AV4640" s="14">
        <v>6.78</v>
      </c>
      <c r="AW4640" s="22">
        <v>2</v>
      </c>
      <c r="AX4640" s="22">
        <v>8</v>
      </c>
      <c r="AY4640" s="23">
        <v>4966</v>
      </c>
      <c r="AZ4640" s="23">
        <v>4.9660000000000002</v>
      </c>
      <c r="BA4640" s="23">
        <v>18.784352999999999</v>
      </c>
      <c r="BB4640" s="14">
        <v>19.760000000000002</v>
      </c>
      <c r="BC4640" s="22">
        <v>5</v>
      </c>
      <c r="BD4640" s="23">
        <v>5360</v>
      </c>
      <c r="BE4640" s="23">
        <v>5.36</v>
      </c>
      <c r="BF4640" s="23">
        <v>5.565990802</v>
      </c>
      <c r="BG4640" s="14">
        <v>5.85</v>
      </c>
      <c r="BH4640" s="22">
        <v>354</v>
      </c>
      <c r="BI4640" s="23">
        <v>17.53</v>
      </c>
      <c r="BJ4640" s="23">
        <v>30.8</v>
      </c>
      <c r="BK4640" s="14">
        <v>32.39</v>
      </c>
      <c r="BL4640" t="s">
        <v>762</v>
      </c>
    </row>
    <row r="4641" spans="1:64">
      <c r="A4641" t="s">
        <v>5848</v>
      </c>
      <c r="B4641" t="s">
        <v>5840</v>
      </c>
      <c r="C4641" t="s">
        <v>762</v>
      </c>
      <c r="D4641" s="111" t="s">
        <v>942</v>
      </c>
      <c r="E4641" s="110">
        <v>2022</v>
      </c>
      <c r="F4641" s="23"/>
      <c r="G4641" s="23"/>
      <c r="H4641" s="22">
        <v>12967</v>
      </c>
      <c r="I4641" s="34">
        <v>93.978827464646002</v>
      </c>
      <c r="J4641" s="22">
        <v>0</v>
      </c>
      <c r="K4641" s="22">
        <v>0</v>
      </c>
      <c r="L4641" s="23">
        <v>0</v>
      </c>
      <c r="M4641" s="23">
        <v>0</v>
      </c>
      <c r="N4641" s="23">
        <v>0</v>
      </c>
      <c r="O4641" s="14">
        <v>0</v>
      </c>
      <c r="P4641" s="22">
        <v>0</v>
      </c>
      <c r="Q4641" s="22">
        <v>0</v>
      </c>
      <c r="R4641" s="23">
        <v>0</v>
      </c>
      <c r="S4641" s="23">
        <v>0</v>
      </c>
      <c r="T4641" s="23">
        <v>0</v>
      </c>
      <c r="U4641" s="14">
        <v>0</v>
      </c>
      <c r="V4641" s="22">
        <v>0</v>
      </c>
      <c r="W4641" s="22">
        <v>0</v>
      </c>
      <c r="X4641" s="23">
        <v>0</v>
      </c>
      <c r="Y4641" s="23">
        <v>0</v>
      </c>
      <c r="Z4641" s="23">
        <v>0</v>
      </c>
      <c r="AA4641" s="14">
        <v>0</v>
      </c>
      <c r="AB4641" s="22">
        <v>0</v>
      </c>
      <c r="AC4641" s="22">
        <v>0</v>
      </c>
      <c r="AD4641" s="23">
        <v>0</v>
      </c>
      <c r="AE4641" s="23">
        <v>0</v>
      </c>
      <c r="AF4641" s="23">
        <v>0</v>
      </c>
      <c r="AG4641" s="14">
        <v>0</v>
      </c>
      <c r="AH4641" s="22">
        <v>4</v>
      </c>
      <c r="AI4641" s="23">
        <v>2319.35</v>
      </c>
      <c r="AJ4641" s="23">
        <v>2.31935</v>
      </c>
      <c r="AK4641" s="23">
        <v>2.3758584537884992</v>
      </c>
      <c r="AL4641" s="14">
        <v>2.5280784171118502</v>
      </c>
      <c r="AM4641" s="22">
        <v>445</v>
      </c>
      <c r="AN4641" s="23">
        <v>6390.0350000000053</v>
      </c>
      <c r="AO4641" s="23">
        <v>6.3900350000000063</v>
      </c>
      <c r="AP4641" s="23">
        <v>6.545721290341854</v>
      </c>
      <c r="AQ4641" s="14">
        <v>6.9651021053697404</v>
      </c>
      <c r="AR4641" s="22">
        <v>449</v>
      </c>
      <c r="AS4641" s="23">
        <v>8709.3850000000093</v>
      </c>
      <c r="AT4641" s="23">
        <v>8.7093850000000099</v>
      </c>
      <c r="AU4641" s="23">
        <v>8.9215797441303497</v>
      </c>
      <c r="AV4641" s="14">
        <v>9.4931805224815857</v>
      </c>
      <c r="AW4641" s="22">
        <v>2</v>
      </c>
      <c r="AX4641" s="22">
        <v>8</v>
      </c>
      <c r="AY4641" s="23">
        <v>4966</v>
      </c>
      <c r="AZ4641" s="23">
        <v>4.9660000000000002</v>
      </c>
      <c r="BA4641" s="23">
        <v>18.784352999999999</v>
      </c>
      <c r="BB4641" s="14">
        <v>19.987856314834858</v>
      </c>
      <c r="BC4641" s="22">
        <v>5</v>
      </c>
      <c r="BD4641" s="23">
        <v>5360</v>
      </c>
      <c r="BE4641" s="23">
        <v>5.3599999999999994</v>
      </c>
      <c r="BF4641" s="23">
        <v>6.2170585333981219</v>
      </c>
      <c r="BG4641" s="14">
        <v>6.615382103737061</v>
      </c>
      <c r="BH4641" s="22">
        <v>456</v>
      </c>
      <c r="BI4641" s="23">
        <v>19.035385000000012</v>
      </c>
      <c r="BJ4641" s="23">
        <v>33.922991277528467</v>
      </c>
      <c r="BK4641" s="14">
        <v>36.096418941053507</v>
      </c>
      <c r="BL4641" t="s">
        <v>762</v>
      </c>
    </row>
    <row r="4642" spans="1:64">
      <c r="A4642" t="s">
        <v>5849</v>
      </c>
      <c r="B4642" t="s">
        <v>5840</v>
      </c>
      <c r="C4642" t="s">
        <v>762</v>
      </c>
      <c r="D4642" t="s">
        <v>942</v>
      </c>
      <c r="E4642">
        <v>2023</v>
      </c>
      <c r="F4642">
        <v>25.24</v>
      </c>
      <c r="G4642">
        <v>6.3</v>
      </c>
      <c r="H4642">
        <v>11617</v>
      </c>
      <c r="I4642">
        <v>93.978827464646002</v>
      </c>
      <c r="J4642">
        <v>0</v>
      </c>
      <c r="K4642">
        <v>0</v>
      </c>
      <c r="L4642">
        <v>0</v>
      </c>
      <c r="M4642">
        <v>0</v>
      </c>
      <c r="N4642">
        <v>0</v>
      </c>
      <c r="O4642">
        <v>0</v>
      </c>
      <c r="P4642">
        <v>0</v>
      </c>
      <c r="Q4642">
        <v>0</v>
      </c>
      <c r="R4642">
        <v>0</v>
      </c>
      <c r="S4642">
        <v>0</v>
      </c>
      <c r="T4642">
        <v>0</v>
      </c>
      <c r="U4642">
        <v>0</v>
      </c>
      <c r="V4642">
        <v>0</v>
      </c>
      <c r="W4642">
        <v>0</v>
      </c>
      <c r="X4642">
        <v>0</v>
      </c>
      <c r="Y4642">
        <v>0</v>
      </c>
      <c r="Z4642">
        <v>0</v>
      </c>
      <c r="AA4642">
        <v>0</v>
      </c>
      <c r="AG4642">
        <v>0</v>
      </c>
      <c r="AH4642">
        <v>4</v>
      </c>
      <c r="AI4642">
        <v>2319.35</v>
      </c>
      <c r="AJ4642">
        <v>2.31935</v>
      </c>
      <c r="AK4642">
        <v>2.1755209999999998</v>
      </c>
      <c r="AL4642">
        <v>2.5004819999999999</v>
      </c>
      <c r="AM4642">
        <v>583</v>
      </c>
      <c r="AN4642">
        <v>8398.68</v>
      </c>
      <c r="AO4642">
        <v>8.3986800000000006</v>
      </c>
      <c r="AP4642">
        <v>7.8778550000000003</v>
      </c>
      <c r="AQ4642">
        <v>8.3825848997356136</v>
      </c>
      <c r="AR4642">
        <v>723</v>
      </c>
      <c r="AS4642">
        <v>10827.561</v>
      </c>
      <c r="AT4642">
        <v>10.8275609999999</v>
      </c>
      <c r="AU4642">
        <v>10.156114010853599</v>
      </c>
      <c r="AV4642">
        <v>10.806810730506548</v>
      </c>
      <c r="AW4642">
        <v>2</v>
      </c>
      <c r="AX4642">
        <v>8</v>
      </c>
      <c r="AY4642">
        <v>4966</v>
      </c>
      <c r="AZ4642">
        <v>4.9660000000000002</v>
      </c>
      <c r="BA4642">
        <v>18.784352999999999</v>
      </c>
      <c r="BB4642">
        <v>19.987856314834858</v>
      </c>
      <c r="BC4642">
        <v>5</v>
      </c>
      <c r="BD4642">
        <v>5360</v>
      </c>
      <c r="BE4642">
        <v>5.36</v>
      </c>
      <c r="BF4642">
        <v>7.4234489999999997</v>
      </c>
      <c r="BG4642">
        <v>7.8990653536219479</v>
      </c>
      <c r="BH4642">
        <v>730</v>
      </c>
      <c r="BI4642">
        <v>21.1535609999999</v>
      </c>
      <c r="BJ4642">
        <v>36.3639160108536</v>
      </c>
      <c r="BK4642">
        <v>38.693732398963355</v>
      </c>
      <c r="BL4642" t="s">
        <v>762</v>
      </c>
    </row>
    <row r="4643" spans="1:64">
      <c r="A4643" t="s">
        <v>5850</v>
      </c>
      <c r="B4643" t="s">
        <v>5840</v>
      </c>
      <c r="C4643" t="s">
        <v>762</v>
      </c>
      <c r="D4643" t="s">
        <v>942</v>
      </c>
      <c r="E4643">
        <v>2024</v>
      </c>
      <c r="F4643">
        <v>25.24</v>
      </c>
      <c r="G4643">
        <v>6.3</v>
      </c>
      <c r="H4643">
        <v>11637</v>
      </c>
      <c r="I4643">
        <v>79.796051149489415</v>
      </c>
      <c r="J4643">
        <v>0</v>
      </c>
      <c r="K4643">
        <v>0</v>
      </c>
      <c r="L4643">
        <v>0</v>
      </c>
      <c r="M4643">
        <v>0</v>
      </c>
      <c r="N4643">
        <v>0</v>
      </c>
      <c r="O4643">
        <v>0</v>
      </c>
      <c r="P4643">
        <v>0</v>
      </c>
      <c r="Q4643">
        <v>0</v>
      </c>
      <c r="R4643">
        <v>0</v>
      </c>
      <c r="S4643">
        <v>0</v>
      </c>
      <c r="T4643">
        <v>0</v>
      </c>
      <c r="U4643">
        <v>0</v>
      </c>
      <c r="V4643">
        <v>0</v>
      </c>
      <c r="W4643">
        <v>0</v>
      </c>
      <c r="X4643">
        <v>0</v>
      </c>
      <c r="Y4643">
        <v>0</v>
      </c>
      <c r="Z4643">
        <v>0</v>
      </c>
      <c r="AA4643">
        <v>0</v>
      </c>
      <c r="AB4643">
        <v>0</v>
      </c>
      <c r="AC4643">
        <v>0</v>
      </c>
      <c r="AD4643">
        <v>0</v>
      </c>
      <c r="AE4643">
        <v>0</v>
      </c>
      <c r="AF4643">
        <v>0</v>
      </c>
      <c r="AG4643">
        <v>0</v>
      </c>
      <c r="AH4643">
        <v>6</v>
      </c>
      <c r="AI4643">
        <v>2373.71</v>
      </c>
      <c r="AJ4643">
        <v>2.3737100000000004</v>
      </c>
      <c r="AK4643">
        <v>2.1409530417858007</v>
      </c>
      <c r="AL4643">
        <v>2.6830313166436683</v>
      </c>
      <c r="AM4643">
        <v>697</v>
      </c>
      <c r="AN4643">
        <v>9856.755000000001</v>
      </c>
      <c r="AO4643">
        <v>9.8567549999999979</v>
      </c>
      <c r="AP4643">
        <v>8.8902391612233167</v>
      </c>
      <c r="AQ4643">
        <v>11.141201893021497</v>
      </c>
      <c r="AR4643">
        <v>929</v>
      </c>
      <c r="AS4643">
        <v>12430.057999999961</v>
      </c>
      <c r="AT4643">
        <v>12.430058000000006</v>
      </c>
      <c r="AU4643">
        <v>11.211213873924731</v>
      </c>
      <c r="AV4643">
        <v>14.049835439753423</v>
      </c>
      <c r="AW4643">
        <v>2</v>
      </c>
      <c r="AX4643">
        <v>6</v>
      </c>
      <c r="AY4643">
        <v>3321</v>
      </c>
      <c r="AZ4643">
        <v>3.3209999999999997</v>
      </c>
      <c r="BA4643">
        <v>10.441309</v>
      </c>
      <c r="BB4643">
        <v>13.08499462014645</v>
      </c>
      <c r="BC4643">
        <v>5</v>
      </c>
      <c r="BD4643">
        <v>5360</v>
      </c>
      <c r="BE4643">
        <v>5.36</v>
      </c>
      <c r="BF4643">
        <v>6.5462492698157968</v>
      </c>
      <c r="BG4643">
        <v>8.2037258429644524</v>
      </c>
      <c r="BH4643">
        <v>936</v>
      </c>
      <c r="BI4643">
        <v>21.111058000000007</v>
      </c>
      <c r="BJ4643">
        <v>28.198772143740527</v>
      </c>
      <c r="BK4643">
        <v>35.338555902864321</v>
      </c>
      <c r="BL4643" t="s">
        <v>762</v>
      </c>
    </row>
    <row r="4644" spans="1:64">
      <c r="A4644" t="s">
        <v>5851</v>
      </c>
      <c r="B4644" t="s">
        <v>5852</v>
      </c>
      <c r="C4644" t="s">
        <v>763</v>
      </c>
      <c r="D4644" t="s">
        <v>929</v>
      </c>
      <c r="E4644">
        <v>2012</v>
      </c>
      <c r="F4644" s="23">
        <v>542.71</v>
      </c>
      <c r="G4644" s="23">
        <v>169.52</v>
      </c>
      <c r="H4644" s="22">
        <v>392940</v>
      </c>
      <c r="I4644" s="34">
        <v>3308.3625959999999</v>
      </c>
      <c r="J4644" s="22">
        <v>30</v>
      </c>
      <c r="K4644" s="22" t="s">
        <v>782</v>
      </c>
      <c r="L4644" s="23">
        <v>47449</v>
      </c>
      <c r="M4644" s="23">
        <v>47.448999999999998</v>
      </c>
      <c r="N4644" s="23">
        <v>319.68496700000003</v>
      </c>
      <c r="O4644" s="14">
        <v>9.6629362025346754</v>
      </c>
      <c r="P4644" s="22">
        <v>2</v>
      </c>
      <c r="Q4644" s="22" t="s">
        <v>782</v>
      </c>
      <c r="R4644" s="23">
        <v>1750</v>
      </c>
      <c r="S4644" s="23">
        <v>1.75</v>
      </c>
      <c r="T4644" s="23">
        <v>0.80683400000000005</v>
      </c>
      <c r="U4644" s="14">
        <v>2.4387713758325907E-2</v>
      </c>
      <c r="V4644" s="22">
        <v>11</v>
      </c>
      <c r="W4644" s="22" t="s">
        <v>782</v>
      </c>
      <c r="X4644" s="23">
        <v>23722</v>
      </c>
      <c r="Y4644" s="23">
        <v>23.722000000000001</v>
      </c>
      <c r="Z4644" s="23">
        <v>102.05484600000001</v>
      </c>
      <c r="AA4644" s="14">
        <v>3.0847539542186264</v>
      </c>
      <c r="AB4644" s="22">
        <v>1</v>
      </c>
      <c r="AC4644" s="22" t="s">
        <v>782</v>
      </c>
      <c r="AD4644" s="23">
        <v>680</v>
      </c>
      <c r="AE4644" s="23">
        <v>0.68</v>
      </c>
      <c r="AF4644" s="23">
        <v>0.165601</v>
      </c>
      <c r="AG4644" s="14">
        <v>5.0055275138287782E-3</v>
      </c>
      <c r="AH4644" s="22" t="s">
        <v>782</v>
      </c>
      <c r="AI4644" s="23" t="s">
        <v>782</v>
      </c>
      <c r="AJ4644" s="23" t="s">
        <v>782</v>
      </c>
      <c r="AK4644" s="23" t="s">
        <v>782</v>
      </c>
      <c r="AL4644" s="14" t="s">
        <v>782</v>
      </c>
      <c r="AM4644" s="22" t="s">
        <v>782</v>
      </c>
      <c r="AN4644" s="23" t="s">
        <v>782</v>
      </c>
      <c r="AO4644" s="23" t="s">
        <v>782</v>
      </c>
      <c r="AP4644" s="23" t="s">
        <v>782</v>
      </c>
      <c r="AQ4644" s="14" t="s">
        <v>782</v>
      </c>
      <c r="AR4644" s="22">
        <v>5096</v>
      </c>
      <c r="AS4644" s="23">
        <v>73592.603000000017</v>
      </c>
      <c r="AT4644" s="23">
        <v>73.592603000000011</v>
      </c>
      <c r="AU4644" s="23">
        <v>58.837400999999993</v>
      </c>
      <c r="AV4644" s="14">
        <v>1.7784447530369791</v>
      </c>
      <c r="AW4644" s="22">
        <v>9</v>
      </c>
      <c r="AX4644" s="22" t="s">
        <v>782</v>
      </c>
      <c r="AY4644" s="23">
        <v>8788</v>
      </c>
      <c r="AZ4644" s="23">
        <v>8.7880000000000003</v>
      </c>
      <c r="BA4644" s="23">
        <v>11.203239</v>
      </c>
      <c r="BB4644" s="14">
        <v>0.33863395183905654</v>
      </c>
      <c r="BC4644" s="22">
        <v>49</v>
      </c>
      <c r="BD4644" s="23">
        <v>44848</v>
      </c>
      <c r="BE4644" s="23">
        <v>44.847999999999999</v>
      </c>
      <c r="BF4644" s="23">
        <v>71.622255999999993</v>
      </c>
      <c r="BG4644" s="14">
        <v>2.1648853147655402</v>
      </c>
      <c r="BH4644" s="22">
        <v>5198</v>
      </c>
      <c r="BI4644" s="23">
        <v>200.82960300000002</v>
      </c>
      <c r="BJ4644" s="23">
        <v>564.37514399999998</v>
      </c>
      <c r="BK4644" s="14">
        <v>17.059047417667031</v>
      </c>
      <c r="BL4644" t="s">
        <v>763</v>
      </c>
    </row>
    <row r="4645" spans="1:64">
      <c r="A4645" t="s">
        <v>5853</v>
      </c>
      <c r="B4645" t="s">
        <v>5852</v>
      </c>
      <c r="C4645" t="s">
        <v>763</v>
      </c>
      <c r="D4645" t="s">
        <v>929</v>
      </c>
      <c r="E4645">
        <v>2015</v>
      </c>
      <c r="F4645" s="23">
        <v>543.21</v>
      </c>
      <c r="G4645" s="23">
        <v>173.93</v>
      </c>
      <c r="H4645" s="22">
        <v>396035</v>
      </c>
      <c r="I4645" s="29">
        <v>3191.836432703798</v>
      </c>
      <c r="J4645" s="28">
        <v>26</v>
      </c>
      <c r="K4645" s="28">
        <v>33</v>
      </c>
      <c r="L4645" s="30">
        <v>50216</v>
      </c>
      <c r="M4645" s="31">
        <v>50.216000000000001</v>
      </c>
      <c r="N4645" s="30">
        <v>300.35972176856291</v>
      </c>
      <c r="O4645" s="32">
        <v>9.4102479278403628</v>
      </c>
      <c r="P4645" s="28">
        <v>2</v>
      </c>
      <c r="Q4645" s="28">
        <v>2</v>
      </c>
      <c r="R4645" s="30">
        <v>870</v>
      </c>
      <c r="S4645" s="31">
        <v>0.87</v>
      </c>
      <c r="T4645" s="30">
        <v>3.3732999999999995</v>
      </c>
      <c r="U4645" s="32">
        <v>0.10568524017825325</v>
      </c>
      <c r="V4645" s="28">
        <v>4</v>
      </c>
      <c r="W4645" s="28">
        <v>9</v>
      </c>
      <c r="X4645" s="30">
        <v>17580</v>
      </c>
      <c r="Y4645" s="31">
        <v>17.579999999999998</v>
      </c>
      <c r="Z4645" s="30">
        <v>44.398702999999998</v>
      </c>
      <c r="AA4645" s="18">
        <v>1.391008090047708</v>
      </c>
      <c r="AB4645" s="28">
        <v>7</v>
      </c>
      <c r="AC4645" s="22" t="s">
        <v>782</v>
      </c>
      <c r="AD4645" s="30">
        <v>680</v>
      </c>
      <c r="AE4645" s="19">
        <v>0.68</v>
      </c>
      <c r="AF4645" s="30">
        <v>8.3746423319999987</v>
      </c>
      <c r="AG4645" s="18">
        <v>0.26237692653021877</v>
      </c>
      <c r="AH4645" s="22" t="s">
        <v>782</v>
      </c>
      <c r="AI4645" s="23" t="s">
        <v>782</v>
      </c>
      <c r="AJ4645" s="23" t="s">
        <v>782</v>
      </c>
      <c r="AK4645" s="23" t="s">
        <v>782</v>
      </c>
      <c r="AL4645" s="14" t="s">
        <v>782</v>
      </c>
      <c r="AM4645" s="22" t="s">
        <v>782</v>
      </c>
      <c r="AN4645" s="23" t="s">
        <v>782</v>
      </c>
      <c r="AO4645" s="23" t="s">
        <v>782</v>
      </c>
      <c r="AP4645" s="23" t="s">
        <v>782</v>
      </c>
      <c r="AQ4645" s="14" t="s">
        <v>782</v>
      </c>
      <c r="AR4645" s="28">
        <v>6294</v>
      </c>
      <c r="AS4645" s="30">
        <v>88021.714999999997</v>
      </c>
      <c r="AT4645" s="33">
        <v>88.021715</v>
      </c>
      <c r="AU4645" s="30">
        <v>78.177610430994861</v>
      </c>
      <c r="AV4645" s="18">
        <v>2.4492987682570808</v>
      </c>
      <c r="AW4645" s="28">
        <v>6</v>
      </c>
      <c r="AX4645" s="22" t="s">
        <v>782</v>
      </c>
      <c r="AY4645" s="30">
        <v>6624</v>
      </c>
      <c r="AZ4645" s="19">
        <v>6.6239999999999997</v>
      </c>
      <c r="BA4645" s="30">
        <v>17.260449275967645</v>
      </c>
      <c r="BB4645" s="18">
        <v>0.54076860264880033</v>
      </c>
      <c r="BC4645" s="28">
        <v>50</v>
      </c>
      <c r="BD4645" s="30">
        <v>46230.5</v>
      </c>
      <c r="BE4645" s="19">
        <v>46.230499999999999</v>
      </c>
      <c r="BF4645" s="30">
        <v>67.960419390323096</v>
      </c>
      <c r="BG4645" s="18">
        <v>2.1291949265944674</v>
      </c>
      <c r="BH4645" s="13">
        <v>6389</v>
      </c>
      <c r="BI4645" s="19">
        <v>210.22221500000001</v>
      </c>
      <c r="BJ4645" s="19">
        <v>519.90484619784843</v>
      </c>
      <c r="BK4645" s="18">
        <v>16.28858048209689</v>
      </c>
      <c r="BL4645" t="s">
        <v>763</v>
      </c>
    </row>
    <row r="4646" spans="1:64">
      <c r="A4646" t="s">
        <v>5854</v>
      </c>
      <c r="B4646" t="s">
        <v>5852</v>
      </c>
      <c r="C4646" t="s">
        <v>763</v>
      </c>
      <c r="D4646" t="s">
        <v>929</v>
      </c>
      <c r="E4646">
        <v>2016</v>
      </c>
      <c r="F4646" s="23">
        <v>543.21</v>
      </c>
      <c r="G4646" s="23">
        <v>172.03</v>
      </c>
      <c r="H4646" s="22">
        <v>393869</v>
      </c>
      <c r="I4646" s="29">
        <v>3367.2532324283275</v>
      </c>
      <c r="J4646" s="28">
        <v>26</v>
      </c>
      <c r="K4646" s="28">
        <v>33</v>
      </c>
      <c r="L4646" s="30">
        <v>50216</v>
      </c>
      <c r="M4646" s="31">
        <v>50.216000000000001</v>
      </c>
      <c r="N4646" s="30">
        <v>300.34189599999996</v>
      </c>
      <c r="O4646" s="32">
        <v>8.9194923953909306</v>
      </c>
      <c r="P4646" s="28">
        <v>2</v>
      </c>
      <c r="Q4646" s="28">
        <v>2</v>
      </c>
      <c r="R4646" s="30">
        <v>870</v>
      </c>
      <c r="S4646" s="31">
        <v>0.87</v>
      </c>
      <c r="T4646" s="30">
        <v>2.6757474999999999</v>
      </c>
      <c r="U4646" s="32">
        <v>7.9463803738644229E-2</v>
      </c>
      <c r="V4646" s="28">
        <v>4</v>
      </c>
      <c r="W4646" s="28">
        <v>5</v>
      </c>
      <c r="X4646" s="30">
        <v>11504</v>
      </c>
      <c r="Y4646" s="31">
        <v>11.504</v>
      </c>
      <c r="Z4646" s="30">
        <v>34.112005000000003</v>
      </c>
      <c r="AA4646" s="18">
        <v>1.0130513699262174</v>
      </c>
      <c r="AB4646" s="28">
        <v>7</v>
      </c>
      <c r="AC4646" s="22" t="s">
        <v>782</v>
      </c>
      <c r="AD4646" s="30">
        <v>680</v>
      </c>
      <c r="AE4646" s="19">
        <v>0.68</v>
      </c>
      <c r="AF4646" s="30">
        <v>9.2952870989999976</v>
      </c>
      <c r="AG4646" s="18">
        <v>0.2760495411952314</v>
      </c>
      <c r="AH4646" s="22" t="s">
        <v>782</v>
      </c>
      <c r="AI4646" s="23" t="s">
        <v>782</v>
      </c>
      <c r="AJ4646" s="23" t="s">
        <v>782</v>
      </c>
      <c r="AK4646" s="23" t="s">
        <v>782</v>
      </c>
      <c r="AL4646" s="14" t="s">
        <v>782</v>
      </c>
      <c r="AM4646" s="22" t="s">
        <v>782</v>
      </c>
      <c r="AN4646" s="23" t="s">
        <v>782</v>
      </c>
      <c r="AO4646" s="23" t="s">
        <v>782</v>
      </c>
      <c r="AP4646" s="23" t="s">
        <v>782</v>
      </c>
      <c r="AQ4646" s="14" t="s">
        <v>782</v>
      </c>
      <c r="AR4646" s="28">
        <v>6500</v>
      </c>
      <c r="AS4646" s="30">
        <v>89911.224000000046</v>
      </c>
      <c r="AT4646" s="33">
        <v>89.911224000000047</v>
      </c>
      <c r="AU4646" s="30">
        <v>79.841166912000062</v>
      </c>
      <c r="AV4646" s="18">
        <v>2.3711066973843788</v>
      </c>
      <c r="AW4646" s="28">
        <v>6</v>
      </c>
      <c r="AX4646" s="22" t="s">
        <v>782</v>
      </c>
      <c r="AY4646" s="30">
        <v>6128</v>
      </c>
      <c r="AZ4646" s="19">
        <v>6.1280000000000001</v>
      </c>
      <c r="BA4646" s="30">
        <v>26.517375016100001</v>
      </c>
      <c r="BB4646" s="18">
        <v>0.78750759701481476</v>
      </c>
      <c r="BC4646" s="28">
        <v>52</v>
      </c>
      <c r="BD4646" s="30">
        <v>51250.5</v>
      </c>
      <c r="BE4646" s="19">
        <v>51.250500000000002</v>
      </c>
      <c r="BF4646" s="30">
        <v>80.115938906479158</v>
      </c>
      <c r="BG4646" s="18">
        <v>2.3792668200574498</v>
      </c>
      <c r="BH4646" s="13">
        <v>6597</v>
      </c>
      <c r="BI4646" s="19">
        <v>210.55972400000002</v>
      </c>
      <c r="BJ4646" s="19">
        <v>532.89941643357918</v>
      </c>
      <c r="BK4646" s="18">
        <v>15.825938224707667</v>
      </c>
      <c r="BL4646" t="s">
        <v>763</v>
      </c>
    </row>
    <row r="4647" spans="1:64">
      <c r="A4647" t="s">
        <v>5855</v>
      </c>
      <c r="B4647" t="s">
        <v>5852</v>
      </c>
      <c r="C4647" t="s">
        <v>763</v>
      </c>
      <c r="D4647" t="s">
        <v>929</v>
      </c>
      <c r="E4647">
        <v>2017</v>
      </c>
      <c r="F4647" s="23">
        <v>543.21</v>
      </c>
      <c r="G4647" s="23">
        <v>171.94</v>
      </c>
      <c r="H4647" s="22">
        <v>393934</v>
      </c>
      <c r="I4647" s="29">
        <v>3094.3556920688516</v>
      </c>
      <c r="J4647" s="28">
        <v>26</v>
      </c>
      <c r="K4647" s="28">
        <v>33</v>
      </c>
      <c r="L4647" s="30">
        <v>50216</v>
      </c>
      <c r="M4647" s="31">
        <v>50.216000000000001</v>
      </c>
      <c r="N4647" s="30">
        <v>300.34189599999996</v>
      </c>
      <c r="O4647" s="32">
        <v>9.7061206237475144</v>
      </c>
      <c r="P4647" s="28">
        <v>2</v>
      </c>
      <c r="Q4647" s="28">
        <v>2</v>
      </c>
      <c r="R4647" s="30">
        <v>870</v>
      </c>
      <c r="S4647" s="31">
        <v>0.87</v>
      </c>
      <c r="T4647" s="30">
        <v>2.0453700000000001</v>
      </c>
      <c r="U4647" s="32">
        <v>6.6100028682626613E-2</v>
      </c>
      <c r="V4647" s="28">
        <v>4</v>
      </c>
      <c r="W4647" s="28">
        <v>10</v>
      </c>
      <c r="X4647" s="30">
        <v>13500</v>
      </c>
      <c r="Y4647" s="31">
        <v>13.5</v>
      </c>
      <c r="Z4647" s="30">
        <v>32.166618</v>
      </c>
      <c r="AA4647" s="18">
        <v>1.039525549129543</v>
      </c>
      <c r="AB4647" s="28">
        <v>7</v>
      </c>
      <c r="AC4647" s="22" t="s">
        <v>782</v>
      </c>
      <c r="AD4647" s="30">
        <v>1130</v>
      </c>
      <c r="AE4647" s="19">
        <v>1.1299999999999999</v>
      </c>
      <c r="AF4647" s="30">
        <v>8.6065881090000005</v>
      </c>
      <c r="AG4647" s="18">
        <v>0.27813829324985367</v>
      </c>
      <c r="AH4647" s="22" t="s">
        <v>782</v>
      </c>
      <c r="AI4647" s="23" t="s">
        <v>782</v>
      </c>
      <c r="AJ4647" s="23" t="s">
        <v>782</v>
      </c>
      <c r="AK4647" s="23" t="s">
        <v>782</v>
      </c>
      <c r="AL4647" s="14" t="s">
        <v>782</v>
      </c>
      <c r="AM4647" s="22" t="s">
        <v>782</v>
      </c>
      <c r="AN4647" s="23" t="s">
        <v>782</v>
      </c>
      <c r="AO4647" s="23" t="s">
        <v>782</v>
      </c>
      <c r="AP4647" s="23" t="s">
        <v>782</v>
      </c>
      <c r="AQ4647" s="14" t="s">
        <v>782</v>
      </c>
      <c r="AR4647" s="28">
        <v>6774</v>
      </c>
      <c r="AS4647" s="30">
        <v>94332.339000000036</v>
      </c>
      <c r="AT4647" s="33">
        <v>94.332339000000033</v>
      </c>
      <c r="AU4647" s="30">
        <v>83.767117032000087</v>
      </c>
      <c r="AV4647" s="18">
        <v>2.7070939920288972</v>
      </c>
      <c r="AW4647" s="28">
        <v>6</v>
      </c>
      <c r="AX4647" s="22" t="s">
        <v>782</v>
      </c>
      <c r="AY4647" s="30">
        <v>179.5</v>
      </c>
      <c r="AZ4647" s="19">
        <v>0.17949999999999999</v>
      </c>
      <c r="BA4647" s="30">
        <v>0.288636</v>
      </c>
      <c r="BB4647" s="18">
        <v>9.3278222907535614E-3</v>
      </c>
      <c r="BC4647" s="28">
        <v>52</v>
      </c>
      <c r="BD4647" s="30">
        <v>51250.5</v>
      </c>
      <c r="BE4647" s="19">
        <v>51.250500000000002</v>
      </c>
      <c r="BF4647" s="30">
        <v>80.115938906479158</v>
      </c>
      <c r="BG4647" s="18">
        <v>2.5890992141538369</v>
      </c>
      <c r="BH4647" s="13">
        <v>6871</v>
      </c>
      <c r="BI4647" s="19">
        <v>211.47833900000001</v>
      </c>
      <c r="BJ4647" s="19">
        <v>507.33216404747918</v>
      </c>
      <c r="BK4647" s="18">
        <v>16.395405523283024</v>
      </c>
      <c r="BL4647" t="s">
        <v>763</v>
      </c>
    </row>
    <row r="4648" spans="1:64">
      <c r="A4648" t="s">
        <v>5856</v>
      </c>
      <c r="B4648" t="s">
        <v>5852</v>
      </c>
      <c r="C4648" t="s">
        <v>763</v>
      </c>
      <c r="D4648" t="s">
        <v>929</v>
      </c>
      <c r="E4648">
        <v>2018</v>
      </c>
      <c r="F4648" s="23">
        <v>543.21</v>
      </c>
      <c r="G4648" s="23">
        <v>172.51</v>
      </c>
      <c r="H4648" s="22">
        <v>394782</v>
      </c>
      <c r="I4648" s="29">
        <v>3094.5756178465394</v>
      </c>
      <c r="J4648" s="28">
        <v>27</v>
      </c>
      <c r="K4648" s="28">
        <v>34</v>
      </c>
      <c r="L4648" s="30">
        <v>52416</v>
      </c>
      <c r="M4648" s="31">
        <v>52.415999999999997</v>
      </c>
      <c r="N4648" s="30">
        <v>313.50009600000004</v>
      </c>
      <c r="O4648" s="32">
        <v>10.130632911085858</v>
      </c>
      <c r="P4648" s="28">
        <v>3</v>
      </c>
      <c r="Q4648" s="28">
        <v>3</v>
      </c>
      <c r="R4648" s="30">
        <v>1026</v>
      </c>
      <c r="S4648" s="31">
        <v>1.026</v>
      </c>
      <c r="T4648" s="30">
        <v>1.179414</v>
      </c>
      <c r="U4648" s="32">
        <v>3.811230183545275E-2</v>
      </c>
      <c r="V4648" s="28">
        <v>4</v>
      </c>
      <c r="W4648" s="28">
        <v>10</v>
      </c>
      <c r="X4648" s="30">
        <v>12150</v>
      </c>
      <c r="Y4648" s="31">
        <v>12.15</v>
      </c>
      <c r="Z4648" s="30">
        <v>28.122603999999999</v>
      </c>
      <c r="AA4648" s="18">
        <v>0.90877094221953525</v>
      </c>
      <c r="AB4648" s="28">
        <v>7</v>
      </c>
      <c r="AC4648" s="22" t="s">
        <v>782</v>
      </c>
      <c r="AD4648" s="30">
        <v>1130</v>
      </c>
      <c r="AE4648" s="19">
        <v>1.1299999999999999</v>
      </c>
      <c r="AF4648" s="30">
        <v>8.7698619959999995</v>
      </c>
      <c r="AG4648" s="18">
        <v>0.28339465823435889</v>
      </c>
      <c r="AH4648" s="22" t="s">
        <v>782</v>
      </c>
      <c r="AI4648" s="23" t="s">
        <v>782</v>
      </c>
      <c r="AJ4648" s="23" t="s">
        <v>782</v>
      </c>
      <c r="AK4648" s="23" t="s">
        <v>782</v>
      </c>
      <c r="AL4648" s="14" t="s">
        <v>782</v>
      </c>
      <c r="AM4648" s="22" t="s">
        <v>782</v>
      </c>
      <c r="AN4648" s="23" t="s">
        <v>782</v>
      </c>
      <c r="AO4648" s="23" t="s">
        <v>782</v>
      </c>
      <c r="AP4648" s="23" t="s">
        <v>782</v>
      </c>
      <c r="AQ4648" s="14" t="s">
        <v>782</v>
      </c>
      <c r="AR4648" s="28">
        <v>7042</v>
      </c>
      <c r="AS4648" s="30">
        <v>99697.606</v>
      </c>
      <c r="AT4648" s="33">
        <v>99.697605999999993</v>
      </c>
      <c r="AU4648" s="30">
        <v>88.53147412800007</v>
      </c>
      <c r="AV4648" s="18">
        <v>2.8608599388373506</v>
      </c>
      <c r="AW4648" s="28">
        <v>6</v>
      </c>
      <c r="AX4648" s="22" t="s">
        <v>782</v>
      </c>
      <c r="AY4648" s="30">
        <v>6632</v>
      </c>
      <c r="AZ4648" s="19">
        <v>6.6319999999999997</v>
      </c>
      <c r="BA4648" s="30">
        <v>28.580799000000003</v>
      </c>
      <c r="BB4648" s="18">
        <v>0.92357733432569589</v>
      </c>
      <c r="BC4648" s="28">
        <v>53</v>
      </c>
      <c r="BD4648" s="30">
        <v>55450.5</v>
      </c>
      <c r="BE4648" s="19">
        <v>55.450499999999998</v>
      </c>
      <c r="BF4648" s="30">
        <v>87.944778564531561</v>
      </c>
      <c r="BG4648" s="18">
        <v>2.8419011013125859</v>
      </c>
      <c r="BH4648" s="13">
        <v>7142</v>
      </c>
      <c r="BI4648" s="19">
        <v>228.502106</v>
      </c>
      <c r="BJ4648" s="19">
        <v>556.62902768853166</v>
      </c>
      <c r="BK4648" s="18">
        <v>17.987249187850836</v>
      </c>
      <c r="BL4648" t="s">
        <v>763</v>
      </c>
    </row>
    <row r="4649" spans="1:64">
      <c r="A4649" t="s">
        <v>5857</v>
      </c>
      <c r="B4649" t="s">
        <v>5852</v>
      </c>
      <c r="C4649" t="s">
        <v>763</v>
      </c>
      <c r="D4649" t="s">
        <v>929</v>
      </c>
      <c r="E4649">
        <v>2019</v>
      </c>
      <c r="F4649" s="23">
        <v>543.21</v>
      </c>
      <c r="G4649" s="23">
        <v>172.74</v>
      </c>
      <c r="H4649" s="22">
        <v>394891</v>
      </c>
      <c r="I4649" s="34">
        <v>3165.7144055276599</v>
      </c>
      <c r="J4649" s="22">
        <v>29</v>
      </c>
      <c r="K4649" s="22">
        <v>38</v>
      </c>
      <c r="L4649" s="23">
        <v>52475</v>
      </c>
      <c r="M4649" s="23">
        <v>52.475000000000001</v>
      </c>
      <c r="N4649" s="23">
        <v>313.85297500000001</v>
      </c>
      <c r="O4649" s="14">
        <v>9.9141278964388171</v>
      </c>
      <c r="P4649" s="22">
        <v>2</v>
      </c>
      <c r="Q4649" s="22">
        <v>4</v>
      </c>
      <c r="R4649" s="23">
        <v>476</v>
      </c>
      <c r="S4649" s="23">
        <v>0.47599999999999998</v>
      </c>
      <c r="T4649" s="23">
        <v>1.295234</v>
      </c>
      <c r="U4649" s="14">
        <v>4.0914429859446245E-2</v>
      </c>
      <c r="V4649" s="22">
        <v>4</v>
      </c>
      <c r="W4649" s="22">
        <v>10</v>
      </c>
      <c r="X4649" s="23">
        <v>13500</v>
      </c>
      <c r="Y4649" s="23">
        <v>13.5</v>
      </c>
      <c r="Z4649" s="23">
        <v>30.927721999999999</v>
      </c>
      <c r="AA4649" s="14">
        <v>0.97695869046168682</v>
      </c>
      <c r="AB4649" s="22">
        <v>6</v>
      </c>
      <c r="AC4649" s="22">
        <v>6</v>
      </c>
      <c r="AD4649" s="23">
        <v>2580.497729613734</v>
      </c>
      <c r="AE4649" s="23">
        <v>2.5804977296137341</v>
      </c>
      <c r="AF4649" s="23">
        <v>8.4533637089999996</v>
      </c>
      <c r="AG4649" s="14">
        <v>0.26702862691086615</v>
      </c>
      <c r="AH4649" s="22">
        <v>1</v>
      </c>
      <c r="AI4649" s="23">
        <v>19.739999999999998</v>
      </c>
      <c r="AJ4649" s="23">
        <v>1.9739999999999997E-2</v>
      </c>
      <c r="AK4649" s="23">
        <v>1.7529119999999999E-2</v>
      </c>
      <c r="AL4649" s="14">
        <v>5.5371766857403089E-4</v>
      </c>
      <c r="AM4649" s="22">
        <v>7489</v>
      </c>
      <c r="AN4649" s="23">
        <v>110675.876</v>
      </c>
      <c r="AO4649" s="23">
        <v>110.675876</v>
      </c>
      <c r="AP4649" s="23">
        <v>98.280177888000026</v>
      </c>
      <c r="AQ4649" s="14">
        <v>3.1045181370875663</v>
      </c>
      <c r="AR4649" s="22">
        <v>7490</v>
      </c>
      <c r="AS4649" s="23">
        <v>110695.61599999999</v>
      </c>
      <c r="AT4649" s="23">
        <v>110.695616</v>
      </c>
      <c r="AU4649" s="23">
        <v>98.297707008000017</v>
      </c>
      <c r="AV4649" s="14">
        <v>3.1050718547561402</v>
      </c>
      <c r="AW4649" s="22">
        <v>6</v>
      </c>
      <c r="AX4649" s="22" t="s">
        <v>782</v>
      </c>
      <c r="AY4649" s="23">
        <v>6648</v>
      </c>
      <c r="AZ4649" s="23">
        <v>6.6479999999999997</v>
      </c>
      <c r="BA4649" s="23">
        <v>26.517375000000001</v>
      </c>
      <c r="BB4649" s="14">
        <v>0.83764268039144529</v>
      </c>
      <c r="BC4649" s="22">
        <v>53</v>
      </c>
      <c r="BD4649" s="23">
        <v>55790.5</v>
      </c>
      <c r="BE4649" s="23">
        <v>55.790500000000002</v>
      </c>
      <c r="BF4649" s="23">
        <v>87.650039371089761</v>
      </c>
      <c r="BG4649" s="14">
        <v>2.7687285757061302</v>
      </c>
      <c r="BH4649" s="22">
        <v>7590</v>
      </c>
      <c r="BI4649" s="23">
        <v>242.16561372961374</v>
      </c>
      <c r="BJ4649" s="23">
        <v>566.99441608808979</v>
      </c>
      <c r="BK4649" s="14">
        <v>17.91047275452453</v>
      </c>
      <c r="BL4649" t="s">
        <v>763</v>
      </c>
    </row>
    <row r="4650" spans="1:64">
      <c r="A4650" t="s">
        <v>5858</v>
      </c>
      <c r="B4650" t="s">
        <v>5852</v>
      </c>
      <c r="C4650" t="s">
        <v>763</v>
      </c>
      <c r="D4650" t="s">
        <v>929</v>
      </c>
      <c r="E4650">
        <v>2020</v>
      </c>
      <c r="F4650" s="23">
        <v>543.21</v>
      </c>
      <c r="G4650" s="23">
        <v>172.67</v>
      </c>
      <c r="H4650" s="22">
        <v>393618</v>
      </c>
      <c r="I4650" s="34">
        <v>3179.7601900963386</v>
      </c>
      <c r="J4650" s="22">
        <v>29</v>
      </c>
      <c r="K4650" s="22">
        <v>41</v>
      </c>
      <c r="L4650" s="23">
        <v>74226</v>
      </c>
      <c r="M4650" s="23">
        <v>74.225999999999999</v>
      </c>
      <c r="N4650" s="23">
        <v>443.94570600000003</v>
      </c>
      <c r="O4650" s="14">
        <v>13.961609664235391</v>
      </c>
      <c r="P4650" s="22">
        <v>2</v>
      </c>
      <c r="Q4650" s="22">
        <v>3</v>
      </c>
      <c r="R4650" s="23">
        <v>356</v>
      </c>
      <c r="S4650" s="23">
        <v>0.35599999999999998</v>
      </c>
      <c r="T4650" s="23">
        <v>1.0131140000000001</v>
      </c>
      <c r="U4650" s="14">
        <v>3.1861333541926794E-2</v>
      </c>
      <c r="V4650" s="22">
        <v>4</v>
      </c>
      <c r="W4650" s="22">
        <v>10</v>
      </c>
      <c r="X4650" s="23">
        <v>13500</v>
      </c>
      <c r="Y4650" s="23">
        <v>13.5</v>
      </c>
      <c r="Z4650" s="23">
        <v>54.430010999999993</v>
      </c>
      <c r="AA4650" s="14">
        <v>1.7117646534958002</v>
      </c>
      <c r="AB4650" s="22">
        <v>7</v>
      </c>
      <c r="AC4650" s="22">
        <v>7</v>
      </c>
      <c r="AD4650" s="23">
        <v>11322.877566523606</v>
      </c>
      <c r="AE4650" s="23">
        <v>11.322877566523607</v>
      </c>
      <c r="AF4650" s="23">
        <v>20.748339078000001</v>
      </c>
      <c r="AG4650" s="14">
        <v>0.65251270025402075</v>
      </c>
      <c r="AH4650" s="22">
        <v>3</v>
      </c>
      <c r="AI4650" s="23">
        <v>1392.89</v>
      </c>
      <c r="AJ4650" s="23">
        <v>1.3928900000000002</v>
      </c>
      <c r="AK4650" s="23">
        <v>1.2368863200000002</v>
      </c>
      <c r="AL4650" s="14">
        <v>3.8898729654280172E-2</v>
      </c>
      <c r="AM4650" s="22">
        <v>8260</v>
      </c>
      <c r="AN4650" s="23">
        <v>123960.17199999998</v>
      </c>
      <c r="AO4650" s="23">
        <v>123.96017199999997</v>
      </c>
      <c r="AP4650" s="23">
        <v>110.07663273599999</v>
      </c>
      <c r="AQ4650" s="14">
        <v>3.4617903915787105</v>
      </c>
      <c r="AR4650" s="22">
        <v>8263</v>
      </c>
      <c r="AS4650" s="23">
        <v>125353.06199999999</v>
      </c>
      <c r="AT4650" s="23">
        <v>125.35306199999999</v>
      </c>
      <c r="AU4650" s="23">
        <v>111.31351905600002</v>
      </c>
      <c r="AV4650" s="14">
        <v>3.5006891212329916</v>
      </c>
      <c r="AW4650" s="22">
        <v>7</v>
      </c>
      <c r="AX4650" s="22">
        <v>14</v>
      </c>
      <c r="AY4650" s="23">
        <v>9872</v>
      </c>
      <c r="AZ4650" s="23">
        <v>9.8719999999999999</v>
      </c>
      <c r="BA4650" s="23">
        <v>36.232542999999993</v>
      </c>
      <c r="BB4650" s="14">
        <v>1.1394740745811476</v>
      </c>
      <c r="BC4650" s="22">
        <v>53</v>
      </c>
      <c r="BD4650" s="23">
        <v>55460.5</v>
      </c>
      <c r="BE4650" s="23">
        <v>55.460500000000003</v>
      </c>
      <c r="BF4650" s="23">
        <v>86.963100795715562</v>
      </c>
      <c r="BG4650" s="14">
        <v>2.7348949479451408</v>
      </c>
      <c r="BH4650" s="22">
        <v>8365</v>
      </c>
      <c r="BI4650" s="23">
        <v>290.09043956652363</v>
      </c>
      <c r="BJ4650" s="23">
        <v>754.64633292971553</v>
      </c>
      <c r="BK4650" s="14">
        <v>23.732806495286415</v>
      </c>
      <c r="BL4650" t="s">
        <v>763</v>
      </c>
    </row>
    <row r="4651" spans="1:64">
      <c r="A4651" t="s">
        <v>5859</v>
      </c>
      <c r="B4651" t="s">
        <v>5852</v>
      </c>
      <c r="C4651" t="s">
        <v>763</v>
      </c>
      <c r="D4651" t="s">
        <v>929</v>
      </c>
      <c r="E4651">
        <v>2021</v>
      </c>
      <c r="F4651" s="23">
        <v>543.21</v>
      </c>
      <c r="G4651" s="23">
        <v>172.12</v>
      </c>
      <c r="H4651" s="22">
        <v>393063</v>
      </c>
      <c r="I4651" s="34">
        <v>2951.22</v>
      </c>
      <c r="J4651" s="22">
        <v>29</v>
      </c>
      <c r="K4651" s="22">
        <v>39</v>
      </c>
      <c r="L4651" s="23">
        <v>73017</v>
      </c>
      <c r="M4651" s="23">
        <v>73.02</v>
      </c>
      <c r="N4651" s="23">
        <v>436.71</v>
      </c>
      <c r="O4651" s="14">
        <v>14.8</v>
      </c>
      <c r="P4651" s="22">
        <v>2</v>
      </c>
      <c r="Q4651" s="22">
        <v>3</v>
      </c>
      <c r="R4651" s="23">
        <v>356</v>
      </c>
      <c r="S4651" s="23">
        <v>0.36</v>
      </c>
      <c r="T4651" s="23">
        <v>1.6045352500000001</v>
      </c>
      <c r="U4651" s="14">
        <v>0.05</v>
      </c>
      <c r="V4651" s="22">
        <v>4</v>
      </c>
      <c r="W4651" s="22">
        <v>10</v>
      </c>
      <c r="X4651" s="23">
        <v>13500</v>
      </c>
      <c r="Y4651" s="23">
        <v>13.5</v>
      </c>
      <c r="Z4651" s="23">
        <v>46.78</v>
      </c>
      <c r="AA4651" s="14">
        <v>1.59</v>
      </c>
      <c r="AB4651" s="22">
        <v>7</v>
      </c>
      <c r="AC4651" s="22">
        <v>0</v>
      </c>
      <c r="AD4651" s="23">
        <v>11438.720149999999</v>
      </c>
      <c r="AE4651" s="23">
        <v>11.44</v>
      </c>
      <c r="AF4651" s="23">
        <v>20.89</v>
      </c>
      <c r="AG4651" s="14">
        <v>0.71</v>
      </c>
      <c r="AH4651" s="22">
        <v>6</v>
      </c>
      <c r="AI4651" s="23">
        <v>2422.5500000000002</v>
      </c>
      <c r="AJ4651" s="23">
        <v>2</v>
      </c>
      <c r="AK4651" s="23">
        <v>2.17</v>
      </c>
      <c r="AL4651" s="14">
        <v>7.0000000000000007E-2</v>
      </c>
      <c r="AM4651" s="22">
        <v>9294</v>
      </c>
      <c r="AN4651" s="23">
        <v>139385.93900000001</v>
      </c>
      <c r="AO4651" s="23">
        <v>139</v>
      </c>
      <c r="AP4651" s="23">
        <v>124.73</v>
      </c>
      <c r="AQ4651" s="14">
        <v>4.2300000000000004</v>
      </c>
      <c r="AR4651" s="22">
        <v>9300</v>
      </c>
      <c r="AS4651" s="23">
        <v>141808.489</v>
      </c>
      <c r="AT4651" s="23">
        <v>142</v>
      </c>
      <c r="AU4651" s="23">
        <v>126.89</v>
      </c>
      <c r="AV4651" s="14">
        <v>4.3</v>
      </c>
      <c r="AW4651" s="22">
        <v>8</v>
      </c>
      <c r="AX4651" s="22">
        <v>21</v>
      </c>
      <c r="AY4651" s="23">
        <v>14088</v>
      </c>
      <c r="AZ4651" s="23">
        <v>14.09</v>
      </c>
      <c r="BA4651" s="23">
        <v>47.24</v>
      </c>
      <c r="BB4651" s="14">
        <v>1.6</v>
      </c>
      <c r="BC4651" s="22">
        <v>52</v>
      </c>
      <c r="BD4651" s="23">
        <v>55502.5</v>
      </c>
      <c r="BE4651" s="23">
        <v>55.5</v>
      </c>
      <c r="BF4651" s="23">
        <v>75.55</v>
      </c>
      <c r="BG4651" s="14">
        <v>2.56</v>
      </c>
      <c r="BH4651" s="22">
        <v>9402</v>
      </c>
      <c r="BI4651" s="23">
        <v>309.70999999999998</v>
      </c>
      <c r="BJ4651" s="23">
        <v>755.67</v>
      </c>
      <c r="BK4651" s="14">
        <v>25.61</v>
      </c>
      <c r="BL4651" t="s">
        <v>763</v>
      </c>
    </row>
    <row r="4652" spans="1:64">
      <c r="A4652" t="s">
        <v>5860</v>
      </c>
      <c r="B4652" t="s">
        <v>5852</v>
      </c>
      <c r="C4652" t="s">
        <v>763</v>
      </c>
      <c r="D4652" s="111" t="s">
        <v>929</v>
      </c>
      <c r="E4652" s="110">
        <v>2022</v>
      </c>
      <c r="F4652" s="23"/>
      <c r="G4652" s="23"/>
      <c r="H4652" s="22">
        <v>398866</v>
      </c>
      <c r="I4652" s="34">
        <v>2890.7965601537358</v>
      </c>
      <c r="J4652" s="22">
        <v>30</v>
      </c>
      <c r="K4652" s="22">
        <v>40</v>
      </c>
      <c r="L4652" s="23">
        <v>73650</v>
      </c>
      <c r="M4652" s="23">
        <v>73.650000000000006</v>
      </c>
      <c r="N4652" s="23">
        <v>435.86069999999989</v>
      </c>
      <c r="O4652" s="14">
        <v>15.077529356711992</v>
      </c>
      <c r="P4652" s="22">
        <v>2</v>
      </c>
      <c r="Q4652" s="22">
        <v>3</v>
      </c>
      <c r="R4652" s="23">
        <v>356</v>
      </c>
      <c r="S4652" s="23">
        <v>0.35599999999999998</v>
      </c>
      <c r="T4652" s="23">
        <v>2.7084860000000002</v>
      </c>
      <c r="U4652" s="14">
        <v>9.3693414380428067E-2</v>
      </c>
      <c r="V4652" s="22">
        <v>4</v>
      </c>
      <c r="W4652" s="22">
        <v>10</v>
      </c>
      <c r="X4652" s="23">
        <v>13500</v>
      </c>
      <c r="Y4652" s="23">
        <v>13.5</v>
      </c>
      <c r="Z4652" s="23">
        <v>46.142364000000001</v>
      </c>
      <c r="AA4652" s="14">
        <v>1.5961816419743524</v>
      </c>
      <c r="AB4652" s="22">
        <v>7</v>
      </c>
      <c r="AC4652" s="22">
        <v>0</v>
      </c>
      <c r="AD4652" s="23">
        <v>11210.637223175967</v>
      </c>
      <c r="AE4652" s="23">
        <v>11.210637223175967</v>
      </c>
      <c r="AF4652" s="23">
        <v>20.746165368</v>
      </c>
      <c r="AG4652" s="14">
        <v>0.71766258663656002</v>
      </c>
      <c r="AH4652" s="22">
        <v>6</v>
      </c>
      <c r="AI4652" s="23">
        <v>2422.5500000000002</v>
      </c>
      <c r="AJ4652" s="23">
        <v>2.4225500000000002</v>
      </c>
      <c r="AK4652" s="23">
        <v>2.4815728101516923</v>
      </c>
      <c r="AL4652" s="14">
        <v>8.584391044175449E-2</v>
      </c>
      <c r="AM4652" s="22">
        <v>11204</v>
      </c>
      <c r="AN4652" s="23">
        <v>163004.39000000004</v>
      </c>
      <c r="AO4652" s="23">
        <v>163.00439000000003</v>
      </c>
      <c r="AP4652" s="23">
        <v>166.97581563202513</v>
      </c>
      <c r="AQ4652" s="14">
        <v>5.776117833181079</v>
      </c>
      <c r="AR4652" s="22">
        <v>11210</v>
      </c>
      <c r="AS4652" s="23">
        <v>165426.94000000003</v>
      </c>
      <c r="AT4652" s="23">
        <v>165.42694000000003</v>
      </c>
      <c r="AU4652" s="23">
        <v>169.45738844217692</v>
      </c>
      <c r="AV4652" s="14">
        <v>5.8619617436228371</v>
      </c>
      <c r="AW4652" s="22">
        <v>8</v>
      </c>
      <c r="AX4652" s="22">
        <v>21</v>
      </c>
      <c r="AY4652" s="23">
        <v>14088</v>
      </c>
      <c r="AZ4652" s="23">
        <v>14.087999999999999</v>
      </c>
      <c r="BA4652" s="23">
        <v>38.552480771985323</v>
      </c>
      <c r="BB4652" s="14">
        <v>1.3336282913639228</v>
      </c>
      <c r="BC4652" s="22">
        <v>53</v>
      </c>
      <c r="BD4652" s="23">
        <v>63802.5</v>
      </c>
      <c r="BE4652" s="23">
        <v>63.802500000000002</v>
      </c>
      <c r="BF4652" s="23">
        <v>109.42388758379708</v>
      </c>
      <c r="BG4652" s="14">
        <v>3.7852503732735103</v>
      </c>
      <c r="BH4652" s="22">
        <v>11314</v>
      </c>
      <c r="BI4652" s="23">
        <v>342.03407722317604</v>
      </c>
      <c r="BJ4652" s="23">
        <v>822.89147216595916</v>
      </c>
      <c r="BK4652" s="14">
        <v>28.465907407963599</v>
      </c>
      <c r="BL4652" t="s">
        <v>763</v>
      </c>
    </row>
    <row r="4653" spans="1:64">
      <c r="A4653" t="s">
        <v>5861</v>
      </c>
      <c r="B4653" t="s">
        <v>5852</v>
      </c>
      <c r="C4653" t="s">
        <v>763</v>
      </c>
      <c r="D4653" t="s">
        <v>929</v>
      </c>
      <c r="E4653">
        <v>2023</v>
      </c>
      <c r="F4653">
        <v>543.21</v>
      </c>
      <c r="G4653">
        <v>173.75</v>
      </c>
      <c r="H4653">
        <v>396283</v>
      </c>
      <c r="I4653">
        <v>2890.7965601537358</v>
      </c>
      <c r="J4653">
        <v>30</v>
      </c>
      <c r="K4653">
        <v>40</v>
      </c>
      <c r="L4653">
        <v>73650</v>
      </c>
      <c r="M4653">
        <v>73.650000000000006</v>
      </c>
      <c r="N4653">
        <v>435.86070000000001</v>
      </c>
      <c r="O4653">
        <v>15.077529356711995</v>
      </c>
      <c r="P4653">
        <v>2</v>
      </c>
      <c r="Q4653">
        <v>3</v>
      </c>
      <c r="R4653">
        <v>356</v>
      </c>
      <c r="S4653">
        <v>0.35599999999999998</v>
      </c>
      <c r="T4653">
        <v>1.416455</v>
      </c>
      <c r="U4653">
        <v>4.8998778382546279E-2</v>
      </c>
      <c r="V4653">
        <v>4</v>
      </c>
      <c r="W4653">
        <v>11</v>
      </c>
      <c r="X4653">
        <v>14850</v>
      </c>
      <c r="Y4653">
        <v>14.85</v>
      </c>
      <c r="Z4653">
        <v>54.179792999999997</v>
      </c>
      <c r="AA4653">
        <v>1.2599695163470157</v>
      </c>
      <c r="AB4653">
        <v>7</v>
      </c>
      <c r="AC4653">
        <v>7</v>
      </c>
      <c r="AD4653">
        <v>10624.91939914163</v>
      </c>
      <c r="AE4653">
        <v>10.624919399141628</v>
      </c>
      <c r="AF4653">
        <v>19.750899222000001</v>
      </c>
      <c r="AG4653">
        <v>0.68323380116896315</v>
      </c>
      <c r="AH4653">
        <v>10</v>
      </c>
      <c r="AI4653">
        <v>3341.29</v>
      </c>
      <c r="AJ4653">
        <v>3.3412899999999999</v>
      </c>
      <c r="AK4653">
        <v>3.1340870000000001</v>
      </c>
      <c r="AL4653">
        <v>0.10841603463902441</v>
      </c>
      <c r="AM4653">
        <v>13930</v>
      </c>
      <c r="AN4653">
        <v>207850.66800000001</v>
      </c>
      <c r="AO4653">
        <v>207.85066800000001</v>
      </c>
      <c r="AP4653">
        <v>194.96127300000001</v>
      </c>
      <c r="AQ4653">
        <v>6.7442059288195555</v>
      </c>
      <c r="AR4653">
        <v>16474</v>
      </c>
      <c r="AS4653">
        <v>213035.35800000199</v>
      </c>
      <c r="AT4653">
        <v>213.035357999995</v>
      </c>
      <c r="AU4653">
        <v>199.82444653887401</v>
      </c>
      <c r="AV4653">
        <v>6.9124354613265186</v>
      </c>
      <c r="AW4653">
        <v>8</v>
      </c>
      <c r="AX4653">
        <v>23</v>
      </c>
      <c r="AY4653">
        <v>11745</v>
      </c>
      <c r="AZ4653">
        <v>11.744999999999999</v>
      </c>
      <c r="BA4653">
        <v>27.628775999999998</v>
      </c>
      <c r="BB4653">
        <v>0.95574958061146553</v>
      </c>
      <c r="BC4653">
        <v>53</v>
      </c>
      <c r="BD4653">
        <v>63802.5</v>
      </c>
      <c r="BE4653">
        <v>63.802500000000002</v>
      </c>
      <c r="BF4653">
        <v>130.65706499999999</v>
      </c>
      <c r="BG4653">
        <v>4.5197599444027121</v>
      </c>
      <c r="BH4653">
        <v>16578</v>
      </c>
      <c r="BI4653">
        <v>388.06377739913665</v>
      </c>
      <c r="BJ4653">
        <v>869.31813476087405</v>
      </c>
      <c r="BK4653">
        <v>30.071923660883378</v>
      </c>
      <c r="BL4653" t="s">
        <v>763</v>
      </c>
    </row>
    <row r="4654" spans="1:64">
      <c r="A4654" t="s">
        <v>5862</v>
      </c>
      <c r="B4654" t="s">
        <v>5852</v>
      </c>
      <c r="C4654" t="s">
        <v>763</v>
      </c>
      <c r="D4654" t="s">
        <v>929</v>
      </c>
      <c r="E4654">
        <v>2024</v>
      </c>
      <c r="F4654">
        <v>543.21</v>
      </c>
      <c r="G4654">
        <v>174.15</v>
      </c>
      <c r="H4654">
        <v>393784</v>
      </c>
      <c r="I4654">
        <v>2700.2155371530926</v>
      </c>
      <c r="J4654">
        <v>31</v>
      </c>
      <c r="K4654">
        <v>41</v>
      </c>
      <c r="L4654">
        <v>73690</v>
      </c>
      <c r="M4654">
        <v>73.690000000000012</v>
      </c>
      <c r="N4654">
        <v>436.09741999999994</v>
      </c>
      <c r="O4654">
        <v>16.150467027524357</v>
      </c>
      <c r="P4654">
        <v>2</v>
      </c>
      <c r="Q4654">
        <v>2</v>
      </c>
      <c r="R4654">
        <v>236</v>
      </c>
      <c r="S4654">
        <v>0.23599999999999999</v>
      </c>
      <c r="T4654">
        <v>1.288259</v>
      </c>
      <c r="U4654">
        <v>4.7709487715867492E-2</v>
      </c>
      <c r="V4654">
        <v>4</v>
      </c>
      <c r="W4654">
        <v>8</v>
      </c>
      <c r="X4654">
        <v>12150</v>
      </c>
      <c r="Y4654">
        <v>12.149999999999999</v>
      </c>
      <c r="Z4654">
        <v>33.792366999999999</v>
      </c>
      <c r="AA4654">
        <v>1.2514692451413776</v>
      </c>
      <c r="AB4654">
        <v>7</v>
      </c>
      <c r="AC4654">
        <v>7</v>
      </c>
      <c r="AD4654">
        <v>10884.64897639485</v>
      </c>
      <c r="AE4654">
        <v>10.884648976394848</v>
      </c>
      <c r="AF4654">
        <v>20.215747661999998</v>
      </c>
      <c r="AG4654">
        <v>0.74867162949939869</v>
      </c>
      <c r="AH4654">
        <v>17</v>
      </c>
      <c r="AI4654">
        <v>5458.3399999999992</v>
      </c>
      <c r="AJ4654">
        <v>5.458339999999998</v>
      </c>
      <c r="AK4654">
        <v>4.9231159771417348</v>
      </c>
      <c r="AL4654">
        <v>0.18232307419178484</v>
      </c>
      <c r="AM4654">
        <v>16804</v>
      </c>
      <c r="AN4654">
        <v>257361.68099999998</v>
      </c>
      <c r="AO4654">
        <v>257.36168099999844</v>
      </c>
      <c r="AP4654">
        <v>232.12577516885324</v>
      </c>
      <c r="AQ4654">
        <v>8.5965646806695091</v>
      </c>
      <c r="AR4654">
        <v>21766</v>
      </c>
      <c r="AS4654">
        <v>267084.10899999639</v>
      </c>
      <c r="AT4654">
        <v>267.08410900003423</v>
      </c>
      <c r="AU4654">
        <v>240.89485892386884</v>
      </c>
      <c r="AV4654">
        <v>8.9213196357595415</v>
      </c>
      <c r="AW4654">
        <v>8</v>
      </c>
      <c r="AX4654">
        <v>18</v>
      </c>
      <c r="AY4654">
        <v>10890</v>
      </c>
      <c r="AZ4654">
        <v>10.89</v>
      </c>
      <c r="BA4654">
        <v>24.873205362647322</v>
      </c>
      <c r="BB4654">
        <v>0.92115629365172058</v>
      </c>
      <c r="BC4654">
        <v>54</v>
      </c>
      <c r="BD4654">
        <v>71450</v>
      </c>
      <c r="BE4654">
        <v>71.44999999999996</v>
      </c>
      <c r="BF4654">
        <v>125.84288648540694</v>
      </c>
      <c r="BG4654">
        <v>4.6604756084799943</v>
      </c>
      <c r="BH4654">
        <v>21872</v>
      </c>
      <c r="BI4654">
        <v>446.384757976429</v>
      </c>
      <c r="BJ4654">
        <v>883.00474443392307</v>
      </c>
      <c r="BK4654">
        <v>32.701268927772261</v>
      </c>
      <c r="BL4654" t="s">
        <v>763</v>
      </c>
    </row>
    <row r="4655" spans="1:64">
      <c r="A4655" t="s">
        <v>5863</v>
      </c>
      <c r="B4655" t="s">
        <v>5864</v>
      </c>
      <c r="C4655" t="s">
        <v>764</v>
      </c>
      <c r="D4655" t="s">
        <v>942</v>
      </c>
      <c r="E4655">
        <v>2012</v>
      </c>
      <c r="F4655" s="23">
        <v>44.84</v>
      </c>
      <c r="G4655" s="23">
        <v>19.97</v>
      </c>
      <c r="H4655" s="22">
        <v>48534</v>
      </c>
      <c r="I4655" s="34">
        <v>405.259885</v>
      </c>
      <c r="J4655" s="22">
        <v>1</v>
      </c>
      <c r="K4655" s="22" t="s">
        <v>782</v>
      </c>
      <c r="L4655" s="23">
        <v>20000</v>
      </c>
      <c r="M4655" s="23">
        <v>20</v>
      </c>
      <c r="N4655" s="23">
        <v>134.297675</v>
      </c>
      <c r="O4655" s="14">
        <v>33.138654964579082</v>
      </c>
      <c r="P4655" s="22">
        <v>1</v>
      </c>
      <c r="Q4655" s="22" t="s">
        <v>782</v>
      </c>
      <c r="R4655" s="23">
        <v>750</v>
      </c>
      <c r="S4655" s="23">
        <v>0.75</v>
      </c>
      <c r="T4655" s="23">
        <v>0.76939400000000002</v>
      </c>
      <c r="U4655" s="14">
        <v>0.18985200077229455</v>
      </c>
      <c r="V4655" s="22">
        <v>7</v>
      </c>
      <c r="W4655" s="22" t="s">
        <v>782</v>
      </c>
      <c r="X4655" s="23">
        <v>12872</v>
      </c>
      <c r="Y4655" s="23">
        <v>12.872</v>
      </c>
      <c r="Z4655" s="23">
        <v>65.229883999999998</v>
      </c>
      <c r="AA4655" s="14">
        <v>16.095815651726792</v>
      </c>
      <c r="AB4655" s="22">
        <v>0</v>
      </c>
      <c r="AC4655" s="22" t="s">
        <v>782</v>
      </c>
      <c r="AD4655" s="23">
        <v>0</v>
      </c>
      <c r="AE4655" s="23">
        <v>0</v>
      </c>
      <c r="AF4655" s="23">
        <v>0</v>
      </c>
      <c r="AG4655" s="14">
        <v>0</v>
      </c>
      <c r="AH4655" s="22" t="s">
        <v>782</v>
      </c>
      <c r="AI4655" s="23" t="s">
        <v>782</v>
      </c>
      <c r="AJ4655" s="23" t="s">
        <v>782</v>
      </c>
      <c r="AK4655" s="23" t="s">
        <v>782</v>
      </c>
      <c r="AL4655" s="14" t="s">
        <v>782</v>
      </c>
      <c r="AM4655" s="22" t="s">
        <v>782</v>
      </c>
      <c r="AN4655" s="23" t="s">
        <v>782</v>
      </c>
      <c r="AO4655" s="23" t="s">
        <v>782</v>
      </c>
      <c r="AP4655" s="23" t="s">
        <v>782</v>
      </c>
      <c r="AQ4655" s="14" t="s">
        <v>782</v>
      </c>
      <c r="AR4655" s="22">
        <v>480</v>
      </c>
      <c r="AS4655" s="23">
        <v>6857.59</v>
      </c>
      <c r="AT4655" s="23">
        <v>6.8575900000000001</v>
      </c>
      <c r="AU4655" s="23">
        <v>5.2705420000000007</v>
      </c>
      <c r="AV4655" s="14">
        <v>1.3005338537269733</v>
      </c>
      <c r="AW4655" s="22">
        <v>0</v>
      </c>
      <c r="AX4655" s="22" t="s">
        <v>782</v>
      </c>
      <c r="AY4655" s="23">
        <v>0</v>
      </c>
      <c r="AZ4655" s="23">
        <v>0</v>
      </c>
      <c r="BA4655" s="23">
        <v>0</v>
      </c>
      <c r="BB4655" s="14">
        <v>0</v>
      </c>
      <c r="BC4655" s="22">
        <v>1</v>
      </c>
      <c r="BD4655" s="23">
        <v>800</v>
      </c>
      <c r="BE4655" s="23">
        <v>0.8</v>
      </c>
      <c r="BF4655" s="23">
        <v>1.2776000000000001</v>
      </c>
      <c r="BG4655" s="14">
        <v>0.31525449403905353</v>
      </c>
      <c r="BH4655" s="22">
        <v>490</v>
      </c>
      <c r="BI4655" s="23">
        <v>41.279589999999999</v>
      </c>
      <c r="BJ4655" s="23">
        <v>206.84509499999996</v>
      </c>
      <c r="BK4655" s="14">
        <v>51.040110964844196</v>
      </c>
      <c r="BL4655" t="s">
        <v>764</v>
      </c>
    </row>
    <row r="4656" spans="1:64">
      <c r="A4656" t="s">
        <v>5865</v>
      </c>
      <c r="B4656" t="s">
        <v>5864</v>
      </c>
      <c r="C4656" t="s">
        <v>764</v>
      </c>
      <c r="D4656" t="s">
        <v>942</v>
      </c>
      <c r="E4656">
        <v>2015</v>
      </c>
      <c r="F4656" s="23">
        <v>44.9</v>
      </c>
      <c r="G4656" s="23">
        <v>21.02</v>
      </c>
      <c r="H4656" s="22">
        <v>47803</v>
      </c>
      <c r="I4656" s="34">
        <v>392.8386496094987</v>
      </c>
      <c r="J4656" s="13">
        <v>2</v>
      </c>
      <c r="K4656" s="13">
        <v>2</v>
      </c>
      <c r="L4656" s="19">
        <v>21300</v>
      </c>
      <c r="M4656" s="35">
        <v>21.3</v>
      </c>
      <c r="N4656" s="19">
        <v>127.40286111339789</v>
      </c>
      <c r="O4656" s="17">
        <v>32.431345856636746</v>
      </c>
      <c r="P4656" s="36">
        <v>1</v>
      </c>
      <c r="Q4656" s="37">
        <v>1</v>
      </c>
      <c r="R4656" s="38">
        <v>750</v>
      </c>
      <c r="S4656" s="27">
        <v>0.75</v>
      </c>
      <c r="T4656" s="23">
        <v>1.524502</v>
      </c>
      <c r="U4656" s="17">
        <v>0.38807332260087735</v>
      </c>
      <c r="V4656" s="22">
        <v>1</v>
      </c>
      <c r="W4656" s="22">
        <v>3</v>
      </c>
      <c r="X4656" s="23">
        <v>8100</v>
      </c>
      <c r="Y4656" s="27">
        <v>8.1</v>
      </c>
      <c r="Z4656" s="27">
        <v>15.136602999999999</v>
      </c>
      <c r="AA4656" s="14">
        <v>3.8531348723061085</v>
      </c>
      <c r="AB4656" s="39">
        <v>0</v>
      </c>
      <c r="AC4656" s="22" t="s">
        <v>782</v>
      </c>
      <c r="AD4656" s="23">
        <v>0</v>
      </c>
      <c r="AE4656" s="23">
        <v>0</v>
      </c>
      <c r="AF4656" s="23">
        <v>0</v>
      </c>
      <c r="AG4656" s="14">
        <v>0</v>
      </c>
      <c r="AH4656" s="22" t="s">
        <v>782</v>
      </c>
      <c r="AI4656" s="23" t="s">
        <v>782</v>
      </c>
      <c r="AJ4656" s="23" t="s">
        <v>782</v>
      </c>
      <c r="AK4656" s="23" t="s">
        <v>782</v>
      </c>
      <c r="AL4656" s="14" t="s">
        <v>782</v>
      </c>
      <c r="AM4656" s="22" t="s">
        <v>782</v>
      </c>
      <c r="AN4656" s="23" t="s">
        <v>782</v>
      </c>
      <c r="AO4656" s="23" t="s">
        <v>782</v>
      </c>
      <c r="AP4656" s="23" t="s">
        <v>782</v>
      </c>
      <c r="AQ4656" s="14" t="s">
        <v>782</v>
      </c>
      <c r="AR4656" s="40">
        <v>658</v>
      </c>
      <c r="AS4656" s="41">
        <v>8393.0299999999988</v>
      </c>
      <c r="AT4656" s="23">
        <v>8.3930299999999995</v>
      </c>
      <c r="AU4656" s="23">
        <v>7.4543767941314565</v>
      </c>
      <c r="AV4656" s="14">
        <v>1.8975670549579275</v>
      </c>
      <c r="AW4656" s="22">
        <v>0</v>
      </c>
      <c r="AX4656" s="22" t="s">
        <v>782</v>
      </c>
      <c r="AY4656" s="23">
        <v>0</v>
      </c>
      <c r="AZ4656" s="23">
        <v>0</v>
      </c>
      <c r="BA4656" s="23">
        <v>0</v>
      </c>
      <c r="BB4656" s="14">
        <v>0</v>
      </c>
      <c r="BC4656" s="42">
        <v>2</v>
      </c>
      <c r="BD4656" s="43">
        <v>3100</v>
      </c>
      <c r="BE4656" s="44">
        <v>3.1</v>
      </c>
      <c r="BF4656" s="23">
        <v>4.5963299860761557</v>
      </c>
      <c r="BG4656" s="14">
        <v>1.170029983211972</v>
      </c>
      <c r="BH4656" s="22">
        <v>664</v>
      </c>
      <c r="BI4656" s="23">
        <v>41.643029999999996</v>
      </c>
      <c r="BJ4656" s="23">
        <v>156.1146728936055</v>
      </c>
      <c r="BK4656" s="14">
        <v>39.740151089713628</v>
      </c>
      <c r="BL4656" t="s">
        <v>764</v>
      </c>
    </row>
    <row r="4657" spans="1:64">
      <c r="A4657" t="s">
        <v>5866</v>
      </c>
      <c r="B4657" t="s">
        <v>5864</v>
      </c>
      <c r="C4657" t="s">
        <v>764</v>
      </c>
      <c r="D4657" t="s">
        <v>942</v>
      </c>
      <c r="E4657">
        <v>2016</v>
      </c>
      <c r="F4657" s="23">
        <v>44.9</v>
      </c>
      <c r="G4657" s="23">
        <v>20.16</v>
      </c>
      <c r="H4657" s="22">
        <v>48543</v>
      </c>
      <c r="I4657" s="34">
        <v>406.44086070617834</v>
      </c>
      <c r="J4657" s="13">
        <v>2</v>
      </c>
      <c r="K4657" s="13">
        <v>2</v>
      </c>
      <c r="L4657" s="19">
        <v>21300</v>
      </c>
      <c r="M4657" s="35">
        <v>21.3</v>
      </c>
      <c r="N4657" s="19">
        <v>127.39530000000001</v>
      </c>
      <c r="O4657" s="17">
        <v>31.3441172668158</v>
      </c>
      <c r="P4657" s="13">
        <v>1</v>
      </c>
      <c r="Q4657" s="13">
        <v>1</v>
      </c>
      <c r="R4657" s="19">
        <v>750</v>
      </c>
      <c r="S4657" s="27">
        <v>0.75</v>
      </c>
      <c r="T4657" s="19">
        <v>1.833</v>
      </c>
      <c r="U4657" s="17">
        <v>0.45098812083391898</v>
      </c>
      <c r="V4657" s="13">
        <v>1</v>
      </c>
      <c r="W4657" s="13">
        <v>2</v>
      </c>
      <c r="X4657" s="19">
        <v>4724</v>
      </c>
      <c r="Y4657" s="27">
        <v>4.7240000000000002</v>
      </c>
      <c r="Z4657" s="19">
        <v>6.1997169999999997</v>
      </c>
      <c r="AA4657" s="14">
        <v>1.5253675502084569</v>
      </c>
      <c r="AB4657" s="13">
        <v>0</v>
      </c>
      <c r="AC4657" s="22" t="s">
        <v>782</v>
      </c>
      <c r="AD4657" s="19">
        <v>0</v>
      </c>
      <c r="AE4657" s="23">
        <v>0</v>
      </c>
      <c r="AF4657" s="19">
        <v>0</v>
      </c>
      <c r="AG4657" s="14">
        <v>0</v>
      </c>
      <c r="AH4657" s="22" t="s">
        <v>782</v>
      </c>
      <c r="AI4657" s="23" t="s">
        <v>782</v>
      </c>
      <c r="AJ4657" s="23" t="s">
        <v>782</v>
      </c>
      <c r="AK4657" s="23" t="s">
        <v>782</v>
      </c>
      <c r="AL4657" s="14" t="s">
        <v>782</v>
      </c>
      <c r="AM4657" s="22" t="s">
        <v>782</v>
      </c>
      <c r="AN4657" s="23" t="s">
        <v>782</v>
      </c>
      <c r="AO4657" s="23" t="s">
        <v>782</v>
      </c>
      <c r="AP4657" s="23" t="s">
        <v>782</v>
      </c>
      <c r="AQ4657" s="14" t="s">
        <v>782</v>
      </c>
      <c r="AR4657" s="13">
        <v>681</v>
      </c>
      <c r="AS4657" s="19">
        <v>8603.7049999999854</v>
      </c>
      <c r="AT4657" s="23">
        <v>8.6037049999999855</v>
      </c>
      <c r="AU4657" s="19">
        <v>7.6400900400000138</v>
      </c>
      <c r="AV4657" s="14">
        <v>1.8797544190624917</v>
      </c>
      <c r="AW4657" s="13">
        <v>0</v>
      </c>
      <c r="AX4657" s="22" t="s">
        <v>782</v>
      </c>
      <c r="AY4657" s="19">
        <v>0</v>
      </c>
      <c r="AZ4657" s="23">
        <v>0</v>
      </c>
      <c r="BA4657" s="19">
        <v>0</v>
      </c>
      <c r="BB4657" s="14">
        <v>0</v>
      </c>
      <c r="BC4657" s="13">
        <v>2</v>
      </c>
      <c r="BD4657" s="19">
        <v>3099.9999999999995</v>
      </c>
      <c r="BE4657" s="44">
        <v>3.0999999999999996</v>
      </c>
      <c r="BF4657" s="19">
        <v>4.5963299860761557</v>
      </c>
      <c r="BG4657" s="14">
        <v>1.130873007721265</v>
      </c>
      <c r="BH4657" s="22">
        <v>687</v>
      </c>
      <c r="BI4657" s="23">
        <v>38.477704999999986</v>
      </c>
      <c r="BJ4657" s="23">
        <v>147.66443702607617</v>
      </c>
      <c r="BK4657" s="14">
        <v>36.331100364641934</v>
      </c>
      <c r="BL4657" t="s">
        <v>764</v>
      </c>
    </row>
    <row r="4658" spans="1:64">
      <c r="A4658" t="s">
        <v>5867</v>
      </c>
      <c r="B4658" t="s">
        <v>5864</v>
      </c>
      <c r="C4658" t="s">
        <v>764</v>
      </c>
      <c r="D4658" t="s">
        <v>942</v>
      </c>
      <c r="E4658">
        <v>2017</v>
      </c>
      <c r="F4658" s="23">
        <v>44.9</v>
      </c>
      <c r="G4658" s="23">
        <v>20.05</v>
      </c>
      <c r="H4658" s="22">
        <v>48829</v>
      </c>
      <c r="I4658" s="34">
        <v>383.55230593964967</v>
      </c>
      <c r="J4658" s="13">
        <v>2</v>
      </c>
      <c r="K4658" s="13">
        <v>2</v>
      </c>
      <c r="L4658" s="19">
        <v>21300</v>
      </c>
      <c r="M4658" s="19">
        <v>21.3</v>
      </c>
      <c r="N4658" s="19">
        <v>127.39530000000001</v>
      </c>
      <c r="O4658" s="17">
        <v>33.214583259485117</v>
      </c>
      <c r="P4658" s="13">
        <v>1</v>
      </c>
      <c r="Q4658" s="13">
        <v>1</v>
      </c>
      <c r="R4658" s="19">
        <v>750</v>
      </c>
      <c r="S4658" s="19">
        <v>0.75</v>
      </c>
      <c r="T4658" s="19">
        <v>1.76325</v>
      </c>
      <c r="U4658" s="17">
        <v>0.4597156561685331</v>
      </c>
      <c r="V4658" s="13">
        <v>1</v>
      </c>
      <c r="W4658" s="13">
        <v>3</v>
      </c>
      <c r="X4658" s="19">
        <v>4050</v>
      </c>
      <c r="Y4658" s="19">
        <v>4.0500000000000007</v>
      </c>
      <c r="Z4658" s="19">
        <v>1.6199999999999998E-4</v>
      </c>
      <c r="AA4658" s="14">
        <v>4.2236742548874155E-5</v>
      </c>
      <c r="AB4658" s="13">
        <v>0</v>
      </c>
      <c r="AC4658" s="22" t="s">
        <v>782</v>
      </c>
      <c r="AD4658" s="19">
        <v>0</v>
      </c>
      <c r="AE4658" s="19">
        <v>0</v>
      </c>
      <c r="AF4658" s="19">
        <v>0</v>
      </c>
      <c r="AG4658" s="14">
        <v>0</v>
      </c>
      <c r="AH4658" s="22" t="s">
        <v>782</v>
      </c>
      <c r="AI4658" s="23" t="s">
        <v>782</v>
      </c>
      <c r="AJ4658" s="23" t="s">
        <v>782</v>
      </c>
      <c r="AK4658" s="23" t="s">
        <v>782</v>
      </c>
      <c r="AL4658" s="14" t="s">
        <v>782</v>
      </c>
      <c r="AM4658" s="22" t="s">
        <v>782</v>
      </c>
      <c r="AN4658" s="23" t="s">
        <v>782</v>
      </c>
      <c r="AO4658" s="23" t="s">
        <v>782</v>
      </c>
      <c r="AP4658" s="23" t="s">
        <v>782</v>
      </c>
      <c r="AQ4658" s="14" t="s">
        <v>782</v>
      </c>
      <c r="AR4658" s="13">
        <v>713</v>
      </c>
      <c r="AS4658" s="19">
        <v>8932.8399999999838</v>
      </c>
      <c r="AT4658" s="19">
        <v>8.9328400000000059</v>
      </c>
      <c r="AU4658" s="19">
        <v>7.9323619200000168</v>
      </c>
      <c r="AV4658" s="14">
        <v>2.0681304211082336</v>
      </c>
      <c r="AW4658" s="13">
        <v>0</v>
      </c>
      <c r="AX4658" s="22" t="s">
        <v>782</v>
      </c>
      <c r="AY4658" s="19">
        <v>0</v>
      </c>
      <c r="AZ4658" s="19">
        <v>0</v>
      </c>
      <c r="BA4658" s="19">
        <v>0</v>
      </c>
      <c r="BB4658" s="14">
        <v>0</v>
      </c>
      <c r="BC4658" s="13">
        <v>2</v>
      </c>
      <c r="BD4658" s="19">
        <v>3100</v>
      </c>
      <c r="BE4658" s="19">
        <v>3.0999999999999996</v>
      </c>
      <c r="BF4658" s="19">
        <v>4.5963299860761557</v>
      </c>
      <c r="BG4658" s="14">
        <v>1.1983580635282032</v>
      </c>
      <c r="BH4658" s="22">
        <v>719</v>
      </c>
      <c r="BI4658" s="23">
        <v>38.132840000000002</v>
      </c>
      <c r="BJ4658" s="23">
        <v>141.68740390607618</v>
      </c>
      <c r="BK4658" s="14">
        <v>36.940829637032635</v>
      </c>
      <c r="BL4658" t="s">
        <v>764</v>
      </c>
    </row>
    <row r="4659" spans="1:64">
      <c r="A4659" t="s">
        <v>5868</v>
      </c>
      <c r="B4659" t="s">
        <v>5864</v>
      </c>
      <c r="C4659" t="s">
        <v>764</v>
      </c>
      <c r="D4659" t="s">
        <v>942</v>
      </c>
      <c r="E4659">
        <v>2018</v>
      </c>
      <c r="F4659" s="23">
        <v>44.9</v>
      </c>
      <c r="G4659" s="23">
        <v>20.079999999999998</v>
      </c>
      <c r="H4659" s="22">
        <v>48725</v>
      </c>
      <c r="I4659" s="34">
        <v>383.57956623147197</v>
      </c>
      <c r="J4659" s="13">
        <v>2</v>
      </c>
      <c r="K4659" s="13">
        <v>2</v>
      </c>
      <c r="L4659" s="19">
        <v>21300</v>
      </c>
      <c r="M4659" s="19">
        <v>21.3</v>
      </c>
      <c r="N4659" s="19">
        <v>127.39530000000001</v>
      </c>
      <c r="O4659" s="17">
        <v>33.212222760355026</v>
      </c>
      <c r="P4659" s="13">
        <v>1</v>
      </c>
      <c r="Q4659" s="13">
        <v>1</v>
      </c>
      <c r="R4659" s="19">
        <v>750</v>
      </c>
      <c r="S4659" s="19">
        <v>0.75</v>
      </c>
      <c r="T4659" s="19">
        <v>0</v>
      </c>
      <c r="U4659" s="17">
        <v>0</v>
      </c>
      <c r="V4659" s="13">
        <v>1</v>
      </c>
      <c r="W4659" s="13">
        <v>3</v>
      </c>
      <c r="X4659" s="19">
        <v>4050</v>
      </c>
      <c r="Y4659" s="19">
        <v>4.0500000000000007</v>
      </c>
      <c r="Z4659" s="19">
        <v>0</v>
      </c>
      <c r="AA4659" s="14">
        <v>0</v>
      </c>
      <c r="AB4659" s="13">
        <v>0</v>
      </c>
      <c r="AC4659" s="22" t="s">
        <v>782</v>
      </c>
      <c r="AD4659" s="19">
        <v>0</v>
      </c>
      <c r="AE4659" s="19">
        <v>0</v>
      </c>
      <c r="AF4659" s="19">
        <v>0</v>
      </c>
      <c r="AG4659" s="14">
        <v>0</v>
      </c>
      <c r="AH4659" s="22" t="s">
        <v>782</v>
      </c>
      <c r="AI4659" s="23" t="s">
        <v>782</v>
      </c>
      <c r="AJ4659" s="23" t="s">
        <v>782</v>
      </c>
      <c r="AK4659" s="23" t="s">
        <v>782</v>
      </c>
      <c r="AL4659" s="14" t="s">
        <v>782</v>
      </c>
      <c r="AM4659" s="22" t="s">
        <v>782</v>
      </c>
      <c r="AN4659" s="23" t="s">
        <v>782</v>
      </c>
      <c r="AO4659" s="23" t="s">
        <v>782</v>
      </c>
      <c r="AP4659" s="23" t="s">
        <v>782</v>
      </c>
      <c r="AQ4659" s="14" t="s">
        <v>782</v>
      </c>
      <c r="AR4659" s="13">
        <v>745</v>
      </c>
      <c r="AS4659" s="19">
        <v>9311.2249999999804</v>
      </c>
      <c r="AT4659" s="19">
        <v>9.3112250000000056</v>
      </c>
      <c r="AU4659" s="19">
        <v>8.2683678000000143</v>
      </c>
      <c r="AV4659" s="14">
        <v>2.1555808827966736</v>
      </c>
      <c r="AW4659" s="13">
        <v>0</v>
      </c>
      <c r="AX4659" s="22" t="s">
        <v>782</v>
      </c>
      <c r="AY4659" s="19">
        <v>0</v>
      </c>
      <c r="AZ4659" s="19">
        <v>0</v>
      </c>
      <c r="BA4659" s="19">
        <v>0</v>
      </c>
      <c r="BB4659" s="14">
        <v>0</v>
      </c>
      <c r="BC4659" s="13">
        <v>2</v>
      </c>
      <c r="BD4659" s="19">
        <v>3100</v>
      </c>
      <c r="BE4659" s="19">
        <v>3.0999999999999996</v>
      </c>
      <c r="BF4659" s="19">
        <v>4.5505051168915918</v>
      </c>
      <c r="BG4659" s="14">
        <v>1.1863262586165966</v>
      </c>
      <c r="BH4659" s="22">
        <v>751</v>
      </c>
      <c r="BI4659" s="23">
        <v>38.51122500000001</v>
      </c>
      <c r="BJ4659" s="23">
        <v>140.21417291689161</v>
      </c>
      <c r="BK4659" s="14">
        <v>36.554129901768299</v>
      </c>
      <c r="BL4659" t="s">
        <v>764</v>
      </c>
    </row>
    <row r="4660" spans="1:64">
      <c r="A4660" t="s">
        <v>5869</v>
      </c>
      <c r="B4660" t="s">
        <v>5864</v>
      </c>
      <c r="C4660" t="s">
        <v>764</v>
      </c>
      <c r="D4660" t="s">
        <v>942</v>
      </c>
      <c r="E4660">
        <v>2019</v>
      </c>
      <c r="F4660" s="23">
        <v>44.9</v>
      </c>
      <c r="G4660" s="23">
        <v>20.09</v>
      </c>
      <c r="H4660" s="22">
        <v>48740</v>
      </c>
      <c r="I4660" s="34">
        <v>390.72053540773197</v>
      </c>
      <c r="J4660" s="22">
        <v>2</v>
      </c>
      <c r="K4660" s="22">
        <v>2</v>
      </c>
      <c r="L4660" s="23">
        <v>21300</v>
      </c>
      <c r="M4660" s="23">
        <v>21.3</v>
      </c>
      <c r="N4660" s="23">
        <v>127.39530000000001</v>
      </c>
      <c r="O4660" s="14">
        <v>32.60522251973731</v>
      </c>
      <c r="P4660" s="22">
        <v>1</v>
      </c>
      <c r="Q4660" s="22">
        <v>2</v>
      </c>
      <c r="R4660" s="23">
        <v>200</v>
      </c>
      <c r="S4660" s="23">
        <v>0.2</v>
      </c>
      <c r="T4660" s="23">
        <v>0.47020000000000001</v>
      </c>
      <c r="U4660" s="14">
        <v>0.12034176793634052</v>
      </c>
      <c r="V4660" s="22">
        <v>1</v>
      </c>
      <c r="W4660" s="22">
        <v>3</v>
      </c>
      <c r="X4660" s="23">
        <v>4050</v>
      </c>
      <c r="Y4660" s="23">
        <v>4.05</v>
      </c>
      <c r="Z4660" s="23">
        <v>0</v>
      </c>
      <c r="AA4660" s="14">
        <v>0</v>
      </c>
      <c r="AB4660" s="22">
        <v>0</v>
      </c>
      <c r="AC4660" s="22">
        <v>0</v>
      </c>
      <c r="AD4660" s="23">
        <v>0</v>
      </c>
      <c r="AE4660" s="23">
        <v>0</v>
      </c>
      <c r="AF4660" s="23">
        <v>0</v>
      </c>
      <c r="AG4660" s="14">
        <v>0</v>
      </c>
      <c r="AH4660" s="22">
        <v>0</v>
      </c>
      <c r="AI4660" s="23">
        <v>0</v>
      </c>
      <c r="AJ4660" s="23">
        <v>0</v>
      </c>
      <c r="AK4660" s="23">
        <v>0</v>
      </c>
      <c r="AL4660" s="14">
        <v>0</v>
      </c>
      <c r="AM4660" s="22">
        <v>796</v>
      </c>
      <c r="AN4660" s="23">
        <v>10160.044999999984</v>
      </c>
      <c r="AO4660" s="23">
        <v>10.160045000000006</v>
      </c>
      <c r="AP4660" s="23">
        <v>9.0221199600000066</v>
      </c>
      <c r="AQ4660" s="14">
        <v>2.3090979721823621</v>
      </c>
      <c r="AR4660" s="22">
        <v>796</v>
      </c>
      <c r="AS4660" s="23">
        <v>10160.044999999984</v>
      </c>
      <c r="AT4660" s="23">
        <v>10.160045000000006</v>
      </c>
      <c r="AU4660" s="23">
        <v>9.0221199600000066</v>
      </c>
      <c r="AV4660" s="14">
        <v>2.3090979721823621</v>
      </c>
      <c r="AW4660" s="22">
        <v>0</v>
      </c>
      <c r="AX4660" s="22" t="s">
        <v>782</v>
      </c>
      <c r="AY4660" s="23">
        <v>0</v>
      </c>
      <c r="AZ4660" s="23">
        <v>0</v>
      </c>
      <c r="BA4660" s="23">
        <v>0</v>
      </c>
      <c r="BB4660" s="14">
        <v>0</v>
      </c>
      <c r="BC4660" s="22">
        <v>2</v>
      </c>
      <c r="BD4660" s="23">
        <v>3100</v>
      </c>
      <c r="BE4660" s="23">
        <v>3.1</v>
      </c>
      <c r="BF4660" s="23">
        <v>4.5505051075927332</v>
      </c>
      <c r="BG4660" s="14">
        <v>1.1646444696959952</v>
      </c>
      <c r="BH4660" s="22">
        <v>802</v>
      </c>
      <c r="BI4660" s="23">
        <v>38.810045000000002</v>
      </c>
      <c r="BJ4660" s="23">
        <v>141.43812506759275</v>
      </c>
      <c r="BK4660" s="14">
        <v>36.199306729552006</v>
      </c>
      <c r="BL4660" t="s">
        <v>764</v>
      </c>
    </row>
    <row r="4661" spans="1:64">
      <c r="A4661" t="s">
        <v>5870</v>
      </c>
      <c r="B4661" t="s">
        <v>5864</v>
      </c>
      <c r="C4661" t="s">
        <v>764</v>
      </c>
      <c r="D4661" t="s">
        <v>942</v>
      </c>
      <c r="E4661">
        <v>2020</v>
      </c>
      <c r="F4661" s="23">
        <v>44.9</v>
      </c>
      <c r="G4661" s="23">
        <v>20.149999999999999</v>
      </c>
      <c r="H4661" s="22">
        <v>48919</v>
      </c>
      <c r="I4661" s="34">
        <v>392.46655827885553</v>
      </c>
      <c r="J4661" s="22">
        <v>2</v>
      </c>
      <c r="K4661" s="22">
        <v>2</v>
      </c>
      <c r="L4661" s="23">
        <v>21300</v>
      </c>
      <c r="M4661" s="23">
        <v>21.3</v>
      </c>
      <c r="N4661" s="23">
        <v>127.39530000000001</v>
      </c>
      <c r="O4661" s="14">
        <v>32.460166939748028</v>
      </c>
      <c r="P4661" s="22">
        <v>1</v>
      </c>
      <c r="Q4661" s="22">
        <v>1</v>
      </c>
      <c r="R4661" s="23">
        <v>80</v>
      </c>
      <c r="S4661" s="23">
        <v>0.08</v>
      </c>
      <c r="T4661" s="23">
        <v>0.18808</v>
      </c>
      <c r="U4661" s="14">
        <v>4.7922554427265444E-2</v>
      </c>
      <c r="V4661" s="22">
        <v>1</v>
      </c>
      <c r="W4661" s="22">
        <v>3</v>
      </c>
      <c r="X4661" s="23">
        <v>4050</v>
      </c>
      <c r="Y4661" s="23">
        <v>4.05</v>
      </c>
      <c r="Z4661" s="23">
        <v>11.807152</v>
      </c>
      <c r="AA4661" s="14">
        <v>3.0084479176467251</v>
      </c>
      <c r="AB4661" s="22">
        <v>0</v>
      </c>
      <c r="AC4661" s="22">
        <v>0</v>
      </c>
      <c r="AD4661" s="23">
        <v>0</v>
      </c>
      <c r="AE4661" s="23">
        <v>0</v>
      </c>
      <c r="AF4661" s="23">
        <v>0</v>
      </c>
      <c r="AG4661" s="14">
        <v>0</v>
      </c>
      <c r="AH4661" s="22">
        <v>0</v>
      </c>
      <c r="AI4661" s="23">
        <v>0</v>
      </c>
      <c r="AJ4661" s="23">
        <v>0</v>
      </c>
      <c r="AK4661" s="23">
        <v>0</v>
      </c>
      <c r="AL4661" s="14">
        <v>0</v>
      </c>
      <c r="AM4661" s="22">
        <v>870</v>
      </c>
      <c r="AN4661" s="23">
        <v>10570.85999999999</v>
      </c>
      <c r="AO4661" s="23">
        <v>10.57086</v>
      </c>
      <c r="AP4661" s="23">
        <v>9.3869236799999936</v>
      </c>
      <c r="AQ4661" s="14">
        <v>2.3917766958708344</v>
      </c>
      <c r="AR4661" s="22">
        <v>870</v>
      </c>
      <c r="AS4661" s="23">
        <v>10570.85999999999</v>
      </c>
      <c r="AT4661" s="23">
        <v>10.57086</v>
      </c>
      <c r="AU4661" s="23">
        <v>9.3869236799999936</v>
      </c>
      <c r="AV4661" s="14">
        <v>2.3917766958708344</v>
      </c>
      <c r="AW4661" s="22">
        <v>0</v>
      </c>
      <c r="AX4661" s="22">
        <v>0</v>
      </c>
      <c r="AY4661" s="23">
        <v>0</v>
      </c>
      <c r="AZ4661" s="23">
        <v>0</v>
      </c>
      <c r="BA4661" s="23">
        <v>0</v>
      </c>
      <c r="BB4661" s="14">
        <v>0</v>
      </c>
      <c r="BC4661" s="22">
        <v>2</v>
      </c>
      <c r="BD4661" s="23">
        <v>3100</v>
      </c>
      <c r="BE4661" s="23">
        <v>3.0999999999999996</v>
      </c>
      <c r="BF4661" s="23">
        <v>4.5505051075927332</v>
      </c>
      <c r="BG4661" s="14">
        <v>1.1594631470127721</v>
      </c>
      <c r="BH4661" s="22">
        <v>876</v>
      </c>
      <c r="BI4661" s="23">
        <v>39.100859999999997</v>
      </c>
      <c r="BJ4661" s="23">
        <v>153.32796078759273</v>
      </c>
      <c r="BK4661" s="14">
        <v>39.067777254705625</v>
      </c>
      <c r="BL4661" t="s">
        <v>764</v>
      </c>
    </row>
    <row r="4662" spans="1:64">
      <c r="A4662" t="s">
        <v>5871</v>
      </c>
      <c r="B4662" t="s">
        <v>5864</v>
      </c>
      <c r="C4662" t="s">
        <v>764</v>
      </c>
      <c r="D4662" t="s">
        <v>942</v>
      </c>
      <c r="E4662">
        <v>2021</v>
      </c>
      <c r="F4662" s="23">
        <v>44.9</v>
      </c>
      <c r="G4662" s="23">
        <v>19.170000000000002</v>
      </c>
      <c r="H4662" s="22">
        <v>48669</v>
      </c>
      <c r="I4662" s="34">
        <v>366.78</v>
      </c>
      <c r="J4662" s="22">
        <v>2</v>
      </c>
      <c r="K4662" s="22">
        <v>2</v>
      </c>
      <c r="L4662" s="23">
        <v>21300</v>
      </c>
      <c r="M4662" s="23">
        <v>21.3</v>
      </c>
      <c r="N4662" s="23">
        <v>127.39530000000001</v>
      </c>
      <c r="O4662" s="14">
        <v>34.729999999999997</v>
      </c>
      <c r="P4662" s="22">
        <v>1</v>
      </c>
      <c r="Q4662" s="22">
        <v>1</v>
      </c>
      <c r="R4662" s="23">
        <v>80</v>
      </c>
      <c r="S4662" s="23">
        <v>0.08</v>
      </c>
      <c r="T4662" s="23">
        <v>0.18808</v>
      </c>
      <c r="U4662" s="14">
        <v>0.05</v>
      </c>
      <c r="V4662" s="22">
        <v>1</v>
      </c>
      <c r="W4662" s="22">
        <v>3</v>
      </c>
      <c r="X4662" s="23">
        <v>4050</v>
      </c>
      <c r="Y4662" s="23">
        <v>4.05</v>
      </c>
      <c r="Z4662" s="23">
        <v>11.738175</v>
      </c>
      <c r="AA4662" s="14">
        <v>3.2</v>
      </c>
      <c r="AB4662" s="22">
        <v>0</v>
      </c>
      <c r="AC4662" s="22">
        <v>0</v>
      </c>
      <c r="AD4662" s="23">
        <v>0</v>
      </c>
      <c r="AE4662" s="23">
        <v>0</v>
      </c>
      <c r="AF4662" s="23">
        <v>0</v>
      </c>
      <c r="AG4662" s="14">
        <v>0</v>
      </c>
      <c r="AH4662" s="22">
        <v>1</v>
      </c>
      <c r="AI4662" s="23">
        <v>1.74</v>
      </c>
      <c r="AJ4662" s="23">
        <v>1.74E-3</v>
      </c>
      <c r="AK4662" s="23">
        <v>1.5569920000000001E-3</v>
      </c>
      <c r="AL4662" s="14">
        <v>0</v>
      </c>
      <c r="AM4662" s="22">
        <v>978</v>
      </c>
      <c r="AN4662" s="23">
        <v>11814.12</v>
      </c>
      <c r="AO4662" s="23">
        <v>11.814120000000001</v>
      </c>
      <c r="AP4662" s="23">
        <v>10.57154527</v>
      </c>
      <c r="AQ4662" s="14">
        <v>2.88</v>
      </c>
      <c r="AR4662" s="22">
        <v>979</v>
      </c>
      <c r="AS4662" s="23">
        <v>11815.86</v>
      </c>
      <c r="AT4662" s="23">
        <v>11.815860000000001</v>
      </c>
      <c r="AU4662" s="23">
        <v>10.573102260000001</v>
      </c>
      <c r="AV4662" s="14">
        <v>2.88</v>
      </c>
      <c r="AW4662" s="22">
        <v>0</v>
      </c>
      <c r="AX4662" s="22">
        <v>0</v>
      </c>
      <c r="AY4662" s="23">
        <v>0</v>
      </c>
      <c r="AZ4662" s="23">
        <v>0</v>
      </c>
      <c r="BA4662" s="23">
        <v>0</v>
      </c>
      <c r="BB4662" s="14">
        <v>0</v>
      </c>
      <c r="BC4662" s="22">
        <v>2</v>
      </c>
      <c r="BD4662" s="23">
        <v>3100</v>
      </c>
      <c r="BE4662" s="23">
        <v>3.1</v>
      </c>
      <c r="BF4662" s="23">
        <v>3.9680404540000001</v>
      </c>
      <c r="BG4662" s="14">
        <v>1.08</v>
      </c>
      <c r="BH4662" s="22">
        <v>985</v>
      </c>
      <c r="BI4662" s="23">
        <v>40.35</v>
      </c>
      <c r="BJ4662" s="23">
        <v>153.86000000000001</v>
      </c>
      <c r="BK4662" s="14">
        <v>41.95</v>
      </c>
      <c r="BL4662" t="s">
        <v>764</v>
      </c>
    </row>
    <row r="4663" spans="1:64">
      <c r="A4663" t="s">
        <v>5872</v>
      </c>
      <c r="B4663" t="s">
        <v>5864</v>
      </c>
      <c r="C4663" t="s">
        <v>764</v>
      </c>
      <c r="D4663" s="111" t="s">
        <v>942</v>
      </c>
      <c r="E4663" s="110">
        <v>2022</v>
      </c>
      <c r="F4663" s="23"/>
      <c r="G4663" s="23"/>
      <c r="H4663" s="22">
        <v>49263</v>
      </c>
      <c r="I4663" s="34">
        <v>357.0354729228701</v>
      </c>
      <c r="J4663" s="22">
        <v>2</v>
      </c>
      <c r="K4663" s="22">
        <v>2</v>
      </c>
      <c r="L4663" s="23">
        <v>21304</v>
      </c>
      <c r="M4663" s="23">
        <v>21.304000000000002</v>
      </c>
      <c r="N4663" s="23">
        <v>126.077072</v>
      </c>
      <c r="O4663" s="14">
        <v>35.312197683852062</v>
      </c>
      <c r="P4663" s="22">
        <v>1</v>
      </c>
      <c r="Q4663" s="22">
        <v>1</v>
      </c>
      <c r="R4663" s="23">
        <v>80</v>
      </c>
      <c r="S4663" s="23">
        <v>0.08</v>
      </c>
      <c r="T4663" s="23">
        <v>2.0596100000000002</v>
      </c>
      <c r="U4663" s="14">
        <v>0.57686424912880718</v>
      </c>
      <c r="V4663" s="22">
        <v>1</v>
      </c>
      <c r="W4663" s="22">
        <v>3</v>
      </c>
      <c r="X4663" s="23">
        <v>4050</v>
      </c>
      <c r="Y4663" s="23">
        <v>4.05</v>
      </c>
      <c r="Z4663" s="23">
        <v>9.5409050000000004</v>
      </c>
      <c r="AA4663" s="14">
        <v>2.6722568830187665</v>
      </c>
      <c r="AB4663" s="22">
        <v>0</v>
      </c>
      <c r="AC4663" s="22">
        <v>0</v>
      </c>
      <c r="AD4663" s="23">
        <v>0</v>
      </c>
      <c r="AE4663" s="23">
        <v>0</v>
      </c>
      <c r="AF4663" s="23">
        <v>0</v>
      </c>
      <c r="AG4663" s="14">
        <v>0</v>
      </c>
      <c r="AH4663" s="22">
        <v>1</v>
      </c>
      <c r="AI4663" s="23">
        <v>1.74</v>
      </c>
      <c r="AJ4663" s="23">
        <v>1.74E-3</v>
      </c>
      <c r="AK4663" s="23">
        <v>1.7823932177515199E-3</v>
      </c>
      <c r="AL4663" s="14">
        <v>4.9922020441273303E-4</v>
      </c>
      <c r="AM4663" s="22">
        <v>1162</v>
      </c>
      <c r="AN4663" s="23">
        <v>13580.860999999984</v>
      </c>
      <c r="AO4663" s="23">
        <v>13.580861000000006</v>
      </c>
      <c r="AP4663" s="23">
        <v>13.911743987141458</v>
      </c>
      <c r="AQ4663" s="14">
        <v>3.8964598876556988</v>
      </c>
      <c r="AR4663" s="22">
        <v>1163</v>
      </c>
      <c r="AS4663" s="23">
        <v>13582.601000000001</v>
      </c>
      <c r="AT4663" s="23">
        <v>13.582601</v>
      </c>
      <c r="AU4663" s="23">
        <v>13.913526380359253</v>
      </c>
      <c r="AV4663" s="14">
        <v>3.8969591078601242</v>
      </c>
      <c r="AW4663" s="22">
        <v>0</v>
      </c>
      <c r="AX4663" s="22">
        <v>0</v>
      </c>
      <c r="AY4663" s="23">
        <v>0</v>
      </c>
      <c r="AZ4663" s="23">
        <v>0</v>
      </c>
      <c r="BA4663" s="23">
        <v>0</v>
      </c>
      <c r="BB4663" s="14">
        <v>0</v>
      </c>
      <c r="BC4663" s="22">
        <v>2</v>
      </c>
      <c r="BD4663" s="23">
        <v>3100</v>
      </c>
      <c r="BE4663" s="23">
        <v>3.0999999999999996</v>
      </c>
      <c r="BF4663" s="23">
        <v>4.4321919747953267</v>
      </c>
      <c r="BG4663" s="14">
        <v>1.2413870079942471</v>
      </c>
      <c r="BH4663" s="22">
        <v>1169</v>
      </c>
      <c r="BI4663" s="23">
        <v>42.116601000000003</v>
      </c>
      <c r="BJ4663" s="23">
        <v>156.02330535515458</v>
      </c>
      <c r="BK4663" s="14">
        <v>43.699664931854009</v>
      </c>
      <c r="BL4663" t="s">
        <v>764</v>
      </c>
    </row>
    <row r="4664" spans="1:64">
      <c r="A4664" t="s">
        <v>5873</v>
      </c>
      <c r="B4664" t="s">
        <v>5864</v>
      </c>
      <c r="C4664" t="s">
        <v>764</v>
      </c>
      <c r="D4664" t="s">
        <v>942</v>
      </c>
      <c r="E4664">
        <v>2023</v>
      </c>
      <c r="F4664">
        <v>44.9</v>
      </c>
      <c r="G4664">
        <v>19.28</v>
      </c>
      <c r="H4664">
        <v>49120</v>
      </c>
      <c r="I4664">
        <v>357.0354729228701</v>
      </c>
      <c r="J4664">
        <v>2</v>
      </c>
      <c r="K4664">
        <v>2</v>
      </c>
      <c r="L4664">
        <v>21304</v>
      </c>
      <c r="M4664">
        <v>21.303999999999998</v>
      </c>
      <c r="N4664">
        <v>126.077072</v>
      </c>
      <c r="O4664">
        <v>35.312197683852062</v>
      </c>
      <c r="P4664">
        <v>1</v>
      </c>
      <c r="Q4664">
        <v>1</v>
      </c>
      <c r="R4664">
        <v>80</v>
      </c>
      <c r="S4664">
        <v>0.08</v>
      </c>
      <c r="T4664">
        <v>0</v>
      </c>
      <c r="U4664">
        <v>0</v>
      </c>
      <c r="V4664">
        <v>1</v>
      </c>
      <c r="W4664">
        <v>3</v>
      </c>
      <c r="X4664">
        <v>4050</v>
      </c>
      <c r="Y4664">
        <v>4.05</v>
      </c>
      <c r="Z4664">
        <v>14.109431000000001</v>
      </c>
      <c r="AA4664">
        <v>3.9518288993788699</v>
      </c>
      <c r="AG4664">
        <v>0</v>
      </c>
      <c r="AH4664">
        <v>1</v>
      </c>
      <c r="AI4664">
        <v>1.74</v>
      </c>
      <c r="AJ4664">
        <v>1.74E-3</v>
      </c>
      <c r="AK4664">
        <v>1.632E-3</v>
      </c>
      <c r="AL4664">
        <v>4.9399999999999997E-4</v>
      </c>
      <c r="AM4664">
        <v>1544</v>
      </c>
      <c r="AN4664">
        <v>18910.71</v>
      </c>
      <c r="AO4664">
        <v>18.910710000000002</v>
      </c>
      <c r="AP4664">
        <v>17.738005000000001</v>
      </c>
      <c r="AQ4664">
        <v>4.9681351981045081</v>
      </c>
      <c r="AR4664">
        <v>1847</v>
      </c>
      <c r="AS4664">
        <v>19127.666999999899</v>
      </c>
      <c r="AT4664">
        <v>19.127666999999999</v>
      </c>
      <c r="AU4664">
        <v>17.941507493113399</v>
      </c>
      <c r="AV4664">
        <v>5.0251330340470899</v>
      </c>
      <c r="AW4664">
        <v>0</v>
      </c>
      <c r="AX4664">
        <v>0</v>
      </c>
      <c r="AY4664">
        <v>0</v>
      </c>
      <c r="AZ4664">
        <v>0</v>
      </c>
      <c r="BA4664">
        <v>0</v>
      </c>
      <c r="BB4664">
        <v>0</v>
      </c>
      <c r="BC4664">
        <v>2</v>
      </c>
      <c r="BD4664">
        <v>3100</v>
      </c>
      <c r="BE4664">
        <v>3.1</v>
      </c>
      <c r="BF4664">
        <v>5.2922370000000001</v>
      </c>
      <c r="BG4664">
        <v>1.4822720433561163</v>
      </c>
      <c r="BH4664">
        <v>1853</v>
      </c>
      <c r="BI4664">
        <v>47.661666999999994</v>
      </c>
      <c r="BJ4664">
        <v>163.42024749311341</v>
      </c>
      <c r="BK4664">
        <v>45.771431660634143</v>
      </c>
      <c r="BL4664" t="s">
        <v>764</v>
      </c>
    </row>
    <row r="4665" spans="1:64">
      <c r="A4665" t="s">
        <v>5874</v>
      </c>
      <c r="B4665" t="s">
        <v>5864</v>
      </c>
      <c r="C4665" t="s">
        <v>764</v>
      </c>
      <c r="D4665" t="s">
        <v>942</v>
      </c>
      <c r="E4665">
        <v>2024</v>
      </c>
      <c r="F4665">
        <v>44.9</v>
      </c>
      <c r="G4665">
        <v>19.2</v>
      </c>
      <c r="H4665">
        <v>49143</v>
      </c>
      <c r="I4665">
        <v>336.97837429228821</v>
      </c>
      <c r="J4665">
        <v>2</v>
      </c>
      <c r="K4665">
        <v>2</v>
      </c>
      <c r="L4665">
        <v>21304</v>
      </c>
      <c r="M4665">
        <v>21.304000000000002</v>
      </c>
      <c r="N4665">
        <v>126.077072</v>
      </c>
      <c r="O4665">
        <v>37.413994967713656</v>
      </c>
      <c r="P4665">
        <v>1</v>
      </c>
      <c r="Q4665">
        <v>1</v>
      </c>
      <c r="R4665">
        <v>80</v>
      </c>
      <c r="S4665">
        <v>0.08</v>
      </c>
      <c r="T4665">
        <v>0</v>
      </c>
      <c r="U4665">
        <v>0</v>
      </c>
      <c r="V4665">
        <v>1</v>
      </c>
      <c r="W4665">
        <v>3</v>
      </c>
      <c r="X4665">
        <v>4050</v>
      </c>
      <c r="Y4665">
        <v>4.05</v>
      </c>
      <c r="Z4665">
        <v>11.100406</v>
      </c>
      <c r="AA4665">
        <v>3.2941004072776883</v>
      </c>
      <c r="AB4665">
        <v>0</v>
      </c>
      <c r="AC4665">
        <v>0</v>
      </c>
      <c r="AD4665">
        <v>0</v>
      </c>
      <c r="AE4665">
        <v>0</v>
      </c>
      <c r="AF4665">
        <v>0</v>
      </c>
      <c r="AG4665">
        <v>0</v>
      </c>
      <c r="AH4665">
        <v>2</v>
      </c>
      <c r="AI4665">
        <v>165.44</v>
      </c>
      <c r="AJ4665">
        <v>0.16543999999999998</v>
      </c>
      <c r="AK4665">
        <v>0.14921758396478205</v>
      </c>
      <c r="AL4665">
        <v>4.4281056396620201E-2</v>
      </c>
      <c r="AM4665">
        <v>1893</v>
      </c>
      <c r="AN4665">
        <v>22936.881999999961</v>
      </c>
      <c r="AO4665">
        <v>22.936882000000026</v>
      </c>
      <c r="AP4665">
        <v>20.687778745921729</v>
      </c>
      <c r="AQ4665">
        <v>6.1392007096507539</v>
      </c>
      <c r="AR4665">
        <v>2513</v>
      </c>
      <c r="AS4665">
        <v>23630.917999999736</v>
      </c>
      <c r="AT4665">
        <v>23.630918000000079</v>
      </c>
      <c r="AU4665">
        <v>21.313760220199843</v>
      </c>
      <c r="AV4665">
        <v>6.3249638096101446</v>
      </c>
      <c r="AW4665">
        <v>0</v>
      </c>
      <c r="AX4665">
        <v>0</v>
      </c>
      <c r="AY4665">
        <v>0</v>
      </c>
      <c r="AZ4665">
        <v>0</v>
      </c>
      <c r="BA4665">
        <v>0</v>
      </c>
      <c r="BB4665">
        <v>0</v>
      </c>
      <c r="BC4665">
        <v>2</v>
      </c>
      <c r="BD4665">
        <v>3100</v>
      </c>
      <c r="BE4665">
        <v>3.0999999999999996</v>
      </c>
      <c r="BF4665">
        <v>4.641515209744588</v>
      </c>
      <c r="BG4665">
        <v>1.3773926055321972</v>
      </c>
      <c r="BH4665">
        <v>2519</v>
      </c>
      <c r="BI4665">
        <v>52.164918000000078</v>
      </c>
      <c r="BJ4665">
        <v>163.13275342994444</v>
      </c>
      <c r="BK4665">
        <v>48.410451790133692</v>
      </c>
      <c r="BL4665" t="s">
        <v>764</v>
      </c>
    </row>
    <row r="4666" spans="1:64">
      <c r="A4666" t="s">
        <v>5875</v>
      </c>
      <c r="B4666" t="s">
        <v>5876</v>
      </c>
      <c r="C4666" t="s">
        <v>765</v>
      </c>
      <c r="D4666" t="s">
        <v>942</v>
      </c>
      <c r="E4666">
        <v>2012</v>
      </c>
      <c r="F4666" s="23">
        <v>38.020000000000003</v>
      </c>
      <c r="G4666" s="23">
        <v>9.44</v>
      </c>
      <c r="H4666" s="22">
        <v>18023</v>
      </c>
      <c r="I4666" s="34">
        <v>149.38148100000001</v>
      </c>
      <c r="J4666" s="22">
        <v>4</v>
      </c>
      <c r="K4666" s="22" t="s">
        <v>782</v>
      </c>
      <c r="L4666" s="23">
        <v>1000</v>
      </c>
      <c r="M4666" s="23">
        <v>1</v>
      </c>
      <c r="N4666" s="23">
        <v>6.4048959999999999</v>
      </c>
      <c r="O4666" s="14">
        <v>4.2876104568811986</v>
      </c>
      <c r="P4666" s="22">
        <v>0</v>
      </c>
      <c r="Q4666" s="22" t="s">
        <v>782</v>
      </c>
      <c r="R4666" s="23">
        <v>0</v>
      </c>
      <c r="S4666" s="23">
        <v>0</v>
      </c>
      <c r="T4666" s="23">
        <v>0</v>
      </c>
      <c r="U4666" s="14">
        <v>0</v>
      </c>
      <c r="V4666" s="22">
        <v>0</v>
      </c>
      <c r="W4666" s="22" t="s">
        <v>782</v>
      </c>
      <c r="X4666" s="23">
        <v>0</v>
      </c>
      <c r="Y4666" s="23">
        <v>0</v>
      </c>
      <c r="Z4666" s="23">
        <v>0</v>
      </c>
      <c r="AA4666" s="14">
        <v>0</v>
      </c>
      <c r="AB4666" s="22">
        <v>0</v>
      </c>
      <c r="AC4666" s="22" t="s">
        <v>782</v>
      </c>
      <c r="AD4666" s="23">
        <v>0</v>
      </c>
      <c r="AE4666" s="23">
        <v>0</v>
      </c>
      <c r="AF4666" s="23">
        <v>0</v>
      </c>
      <c r="AG4666" s="14">
        <v>0</v>
      </c>
      <c r="AH4666" s="22" t="s">
        <v>782</v>
      </c>
      <c r="AI4666" s="23" t="s">
        <v>782</v>
      </c>
      <c r="AJ4666" s="23" t="s">
        <v>782</v>
      </c>
      <c r="AK4666" s="23" t="s">
        <v>782</v>
      </c>
      <c r="AL4666" s="14" t="s">
        <v>782</v>
      </c>
      <c r="AM4666" s="22" t="s">
        <v>782</v>
      </c>
      <c r="AN4666" s="23" t="s">
        <v>782</v>
      </c>
      <c r="AO4666" s="23" t="s">
        <v>782</v>
      </c>
      <c r="AP4666" s="23" t="s">
        <v>782</v>
      </c>
      <c r="AQ4666" s="14" t="s">
        <v>782</v>
      </c>
      <c r="AR4666" s="22">
        <v>243</v>
      </c>
      <c r="AS4666" s="23">
        <v>4149.9509999999973</v>
      </c>
      <c r="AT4666" s="23">
        <v>4.1499509999999971</v>
      </c>
      <c r="AU4666" s="23">
        <v>3.0713840000000001</v>
      </c>
      <c r="AV4666" s="14">
        <v>2.0560674452009216</v>
      </c>
      <c r="AW4666" s="22">
        <v>0</v>
      </c>
      <c r="AX4666" s="22" t="s">
        <v>782</v>
      </c>
      <c r="AY4666" s="23">
        <v>0</v>
      </c>
      <c r="AZ4666" s="23">
        <v>0</v>
      </c>
      <c r="BA4666" s="23">
        <v>0</v>
      </c>
      <c r="BB4666" s="14">
        <v>0</v>
      </c>
      <c r="BC4666" s="22">
        <v>5</v>
      </c>
      <c r="BD4666" s="23">
        <v>8600</v>
      </c>
      <c r="BE4666" s="23">
        <v>8.6</v>
      </c>
      <c r="BF4666" s="23">
        <v>13.7342</v>
      </c>
      <c r="BG4666" s="14">
        <v>9.1940446085147585</v>
      </c>
      <c r="BH4666" s="22">
        <v>252</v>
      </c>
      <c r="BI4666" s="23">
        <v>13.749950999999996</v>
      </c>
      <c r="BJ4666" s="23">
        <v>23.21048</v>
      </c>
      <c r="BK4666" s="14">
        <v>15.537722510596879</v>
      </c>
      <c r="BL4666" t="s">
        <v>765</v>
      </c>
    </row>
    <row r="4667" spans="1:64">
      <c r="A4667" t="s">
        <v>5877</v>
      </c>
      <c r="B4667" t="s">
        <v>5876</v>
      </c>
      <c r="C4667" t="s">
        <v>765</v>
      </c>
      <c r="D4667" t="s">
        <v>942</v>
      </c>
      <c r="E4667">
        <v>2015</v>
      </c>
      <c r="F4667" s="23">
        <v>38.04</v>
      </c>
      <c r="G4667" s="23">
        <v>10.29</v>
      </c>
      <c r="H4667" s="22">
        <v>18059</v>
      </c>
      <c r="I4667" s="34">
        <v>146.11075411872639</v>
      </c>
      <c r="J4667" s="13">
        <v>4</v>
      </c>
      <c r="K4667" s="13">
        <v>5</v>
      </c>
      <c r="L4667" s="19">
        <v>1445</v>
      </c>
      <c r="M4667" s="35">
        <v>1.4450000000000001</v>
      </c>
      <c r="N4667" s="19">
        <v>8.6430579487727677</v>
      </c>
      <c r="O4667" s="17">
        <v>5.9154153305851862</v>
      </c>
      <c r="P4667" s="36">
        <v>0</v>
      </c>
      <c r="Q4667" s="37">
        <v>0</v>
      </c>
      <c r="R4667" s="38">
        <v>0</v>
      </c>
      <c r="S4667" s="27">
        <v>0</v>
      </c>
      <c r="T4667" s="23">
        <v>0</v>
      </c>
      <c r="U4667" s="17">
        <v>0</v>
      </c>
      <c r="V4667" s="22">
        <v>0</v>
      </c>
      <c r="W4667" s="22">
        <v>0</v>
      </c>
      <c r="X4667" s="23">
        <v>0</v>
      </c>
      <c r="Y4667" s="27">
        <v>0</v>
      </c>
      <c r="Z4667" s="27">
        <v>0</v>
      </c>
      <c r="AA4667" s="14">
        <v>0</v>
      </c>
      <c r="AB4667" s="39">
        <v>1</v>
      </c>
      <c r="AC4667" s="22" t="s">
        <v>782</v>
      </c>
      <c r="AD4667" s="23">
        <v>0</v>
      </c>
      <c r="AE4667" s="23">
        <v>0</v>
      </c>
      <c r="AF4667" s="23">
        <v>0.87508852199999987</v>
      </c>
      <c r="AG4667" s="14">
        <v>0.59892136432950183</v>
      </c>
      <c r="AH4667" s="22" t="s">
        <v>782</v>
      </c>
      <c r="AI4667" s="23" t="s">
        <v>782</v>
      </c>
      <c r="AJ4667" s="23" t="s">
        <v>782</v>
      </c>
      <c r="AK4667" s="23" t="s">
        <v>782</v>
      </c>
      <c r="AL4667" s="14" t="s">
        <v>782</v>
      </c>
      <c r="AM4667" s="22" t="s">
        <v>782</v>
      </c>
      <c r="AN4667" s="23" t="s">
        <v>782</v>
      </c>
      <c r="AO4667" s="23" t="s">
        <v>782</v>
      </c>
      <c r="AP4667" s="23" t="s">
        <v>782</v>
      </c>
      <c r="AQ4667" s="14" t="s">
        <v>782</v>
      </c>
      <c r="AR4667" s="40">
        <v>314</v>
      </c>
      <c r="AS4667" s="41">
        <v>4778.5410000000029</v>
      </c>
      <c r="AT4667" s="23">
        <v>4.7785410000000033</v>
      </c>
      <c r="AU4667" s="23">
        <v>4.2441222228689464</v>
      </c>
      <c r="AV4667" s="14">
        <v>2.9047295310106098</v>
      </c>
      <c r="AW4667" s="22">
        <v>0</v>
      </c>
      <c r="AX4667" s="22" t="s">
        <v>782</v>
      </c>
      <c r="AY4667" s="23">
        <v>0</v>
      </c>
      <c r="AZ4667" s="23">
        <v>0</v>
      </c>
      <c r="BA4667" s="23">
        <v>0</v>
      </c>
      <c r="BB4667" s="14">
        <v>0</v>
      </c>
      <c r="BC4667" s="42">
        <v>5</v>
      </c>
      <c r="BD4667" s="43">
        <v>8600</v>
      </c>
      <c r="BE4667" s="44">
        <v>8.6</v>
      </c>
      <c r="BF4667" s="23">
        <v>14.341581521292628</v>
      </c>
      <c r="BG4667" s="14">
        <v>9.8155550614973723</v>
      </c>
      <c r="BH4667" s="22">
        <v>324</v>
      </c>
      <c r="BI4667" s="23">
        <v>14.823541000000002</v>
      </c>
      <c r="BJ4667" s="23">
        <v>28.10385021493434</v>
      </c>
      <c r="BK4667" s="14">
        <v>19.234621287422669</v>
      </c>
      <c r="BL4667" t="s">
        <v>765</v>
      </c>
    </row>
    <row r="4668" spans="1:64">
      <c r="A4668" t="s">
        <v>5878</v>
      </c>
      <c r="B4668" t="s">
        <v>5876</v>
      </c>
      <c r="C4668" t="s">
        <v>765</v>
      </c>
      <c r="D4668" t="s">
        <v>942</v>
      </c>
      <c r="E4668">
        <v>2016</v>
      </c>
      <c r="F4668" s="23">
        <v>38.04</v>
      </c>
      <c r="G4668" s="23">
        <v>10.1</v>
      </c>
      <c r="H4668" s="22">
        <v>18106</v>
      </c>
      <c r="I4668" s="34">
        <v>153.54508092573425</v>
      </c>
      <c r="J4668" s="13">
        <v>4</v>
      </c>
      <c r="K4668" s="13">
        <v>5</v>
      </c>
      <c r="L4668" s="19">
        <v>1445</v>
      </c>
      <c r="M4668" s="35">
        <v>1.4450000000000001</v>
      </c>
      <c r="N4668" s="19">
        <v>8.6425449999999984</v>
      </c>
      <c r="O4668" s="17">
        <v>5.6286694095919438</v>
      </c>
      <c r="P4668" s="13">
        <v>0</v>
      </c>
      <c r="Q4668" s="13">
        <v>0</v>
      </c>
      <c r="R4668" s="19">
        <v>0</v>
      </c>
      <c r="S4668" s="27">
        <v>0</v>
      </c>
      <c r="T4668" s="19">
        <v>0</v>
      </c>
      <c r="U4668" s="17">
        <v>0</v>
      </c>
      <c r="V4668" s="13">
        <v>0</v>
      </c>
      <c r="W4668" s="13">
        <v>0</v>
      </c>
      <c r="X4668" s="19">
        <v>0</v>
      </c>
      <c r="Y4668" s="27">
        <v>0</v>
      </c>
      <c r="Z4668" s="19">
        <v>0</v>
      </c>
      <c r="AA4668" s="14">
        <v>0</v>
      </c>
      <c r="AB4668" s="13">
        <v>1</v>
      </c>
      <c r="AC4668" s="22" t="s">
        <v>782</v>
      </c>
      <c r="AD4668" s="19">
        <v>0</v>
      </c>
      <c r="AE4668" s="23">
        <v>0</v>
      </c>
      <c r="AF4668" s="19">
        <v>0.79250232599999992</v>
      </c>
      <c r="AG4668" s="14">
        <v>0.51613657775419886</v>
      </c>
      <c r="AH4668" s="22" t="s">
        <v>782</v>
      </c>
      <c r="AI4668" s="23" t="s">
        <v>782</v>
      </c>
      <c r="AJ4668" s="23" t="s">
        <v>782</v>
      </c>
      <c r="AK4668" s="23" t="s">
        <v>782</v>
      </c>
      <c r="AL4668" s="14" t="s">
        <v>782</v>
      </c>
      <c r="AM4668" s="22" t="s">
        <v>782</v>
      </c>
      <c r="AN4668" s="23" t="s">
        <v>782</v>
      </c>
      <c r="AO4668" s="23" t="s">
        <v>782</v>
      </c>
      <c r="AP4668" s="23" t="s">
        <v>782</v>
      </c>
      <c r="AQ4668" s="14" t="s">
        <v>782</v>
      </c>
      <c r="AR4668" s="13">
        <v>334</v>
      </c>
      <c r="AS4668" s="19">
        <v>5052.5210000000025</v>
      </c>
      <c r="AT4668" s="23">
        <v>5.0525210000000023</v>
      </c>
      <c r="AU4668" s="19">
        <v>4.4866386480000031</v>
      </c>
      <c r="AV4668" s="14">
        <v>2.9220334646670141</v>
      </c>
      <c r="AW4668" s="13">
        <v>0</v>
      </c>
      <c r="AX4668" s="22" t="s">
        <v>782</v>
      </c>
      <c r="AY4668" s="19">
        <v>0</v>
      </c>
      <c r="AZ4668" s="23">
        <v>0</v>
      </c>
      <c r="BA4668" s="19">
        <v>0</v>
      </c>
      <c r="BB4668" s="14">
        <v>0</v>
      </c>
      <c r="BC4668" s="13">
        <v>5</v>
      </c>
      <c r="BD4668" s="19">
        <v>8600</v>
      </c>
      <c r="BE4668" s="44">
        <v>8.6</v>
      </c>
      <c r="BF4668" s="19">
        <v>14.341581521292628</v>
      </c>
      <c r="BG4668" s="14">
        <v>9.3403067260938677</v>
      </c>
      <c r="BH4668" s="22">
        <v>344</v>
      </c>
      <c r="BI4668" s="23">
        <v>15.097521000000002</v>
      </c>
      <c r="BJ4668" s="23">
        <v>28.263267495292631</v>
      </c>
      <c r="BK4668" s="14">
        <v>18.407146178107023</v>
      </c>
      <c r="BL4668" t="s">
        <v>765</v>
      </c>
    </row>
    <row r="4669" spans="1:64">
      <c r="A4669" t="s">
        <v>5879</v>
      </c>
      <c r="B4669" t="s">
        <v>5876</v>
      </c>
      <c r="C4669" t="s">
        <v>765</v>
      </c>
      <c r="D4669" t="s">
        <v>942</v>
      </c>
      <c r="E4669">
        <v>2017</v>
      </c>
      <c r="F4669" s="23">
        <v>38.04</v>
      </c>
      <c r="G4669" s="23">
        <v>10.1</v>
      </c>
      <c r="H4669" s="22">
        <v>18108</v>
      </c>
      <c r="I4669" s="34">
        <v>142.23852947951374</v>
      </c>
      <c r="J4669" s="13">
        <v>4</v>
      </c>
      <c r="K4669" s="13">
        <v>5</v>
      </c>
      <c r="L4669" s="19">
        <v>1445</v>
      </c>
      <c r="M4669" s="19">
        <v>1.4449999999999998</v>
      </c>
      <c r="N4669" s="19">
        <v>8.6425449999999984</v>
      </c>
      <c r="O4669" s="17">
        <v>6.0760927658808246</v>
      </c>
      <c r="P4669" s="13">
        <v>0</v>
      </c>
      <c r="Q4669" s="13">
        <v>0</v>
      </c>
      <c r="R4669" s="19">
        <v>0</v>
      </c>
      <c r="S4669" s="19">
        <v>0</v>
      </c>
      <c r="T4669" s="19">
        <v>0</v>
      </c>
      <c r="U4669" s="17">
        <v>0</v>
      </c>
      <c r="V4669" s="13">
        <v>0</v>
      </c>
      <c r="W4669" s="13">
        <v>0</v>
      </c>
      <c r="X4669" s="19">
        <v>0</v>
      </c>
      <c r="Y4669" s="19">
        <v>0</v>
      </c>
      <c r="Z4669" s="19">
        <v>0</v>
      </c>
      <c r="AA4669" s="14">
        <v>0</v>
      </c>
      <c r="AB4669" s="13">
        <v>1</v>
      </c>
      <c r="AC4669" s="22" t="s">
        <v>782</v>
      </c>
      <c r="AD4669" s="19">
        <v>0</v>
      </c>
      <c r="AE4669" s="19">
        <v>0</v>
      </c>
      <c r="AF4669" s="19">
        <v>0.86932553400000001</v>
      </c>
      <c r="AG4669" s="14">
        <v>0.61117443858642173</v>
      </c>
      <c r="AH4669" s="22" t="s">
        <v>782</v>
      </c>
      <c r="AI4669" s="23" t="s">
        <v>782</v>
      </c>
      <c r="AJ4669" s="23" t="s">
        <v>782</v>
      </c>
      <c r="AK4669" s="23" t="s">
        <v>782</v>
      </c>
      <c r="AL4669" s="14" t="s">
        <v>782</v>
      </c>
      <c r="AM4669" s="22" t="s">
        <v>782</v>
      </c>
      <c r="AN4669" s="23" t="s">
        <v>782</v>
      </c>
      <c r="AO4669" s="23" t="s">
        <v>782</v>
      </c>
      <c r="AP4669" s="23" t="s">
        <v>782</v>
      </c>
      <c r="AQ4669" s="14" t="s">
        <v>782</v>
      </c>
      <c r="AR4669" s="13">
        <v>370</v>
      </c>
      <c r="AS4669" s="19">
        <v>6326.4560000000029</v>
      </c>
      <c r="AT4669" s="19">
        <v>6.3264559999999967</v>
      </c>
      <c r="AU4669" s="19">
        <v>5.6178929280000043</v>
      </c>
      <c r="AV4669" s="14">
        <v>3.9496280990511332</v>
      </c>
      <c r="AW4669" s="13">
        <v>0</v>
      </c>
      <c r="AX4669" s="22" t="s">
        <v>782</v>
      </c>
      <c r="AY4669" s="19">
        <v>0</v>
      </c>
      <c r="AZ4669" s="19">
        <v>0</v>
      </c>
      <c r="BA4669" s="19">
        <v>0</v>
      </c>
      <c r="BB4669" s="14">
        <v>0</v>
      </c>
      <c r="BC4669" s="13">
        <v>5</v>
      </c>
      <c r="BD4669" s="19">
        <v>8600</v>
      </c>
      <c r="BE4669" s="19">
        <v>8.6</v>
      </c>
      <c r="BF4669" s="19">
        <v>14.341581521292628</v>
      </c>
      <c r="BG4669" s="14">
        <v>10.082768412871006</v>
      </c>
      <c r="BH4669" s="22">
        <v>380</v>
      </c>
      <c r="BI4669" s="23">
        <v>16.371455999999995</v>
      </c>
      <c r="BJ4669" s="23">
        <v>29.471344983292632</v>
      </c>
      <c r="BK4669" s="14">
        <v>20.719663716389388</v>
      </c>
      <c r="BL4669" t="s">
        <v>765</v>
      </c>
    </row>
    <row r="4670" spans="1:64">
      <c r="A4670" t="s">
        <v>5880</v>
      </c>
      <c r="B4670" t="s">
        <v>5876</v>
      </c>
      <c r="C4670" t="s">
        <v>765</v>
      </c>
      <c r="D4670" t="s">
        <v>942</v>
      </c>
      <c r="E4670">
        <v>2018</v>
      </c>
      <c r="F4670" s="23">
        <v>38.04</v>
      </c>
      <c r="G4670" s="23">
        <v>10.130000000000001</v>
      </c>
      <c r="H4670" s="22">
        <v>18107</v>
      </c>
      <c r="I4670" s="34">
        <v>142.24863882773545</v>
      </c>
      <c r="J4670" s="13">
        <v>4</v>
      </c>
      <c r="K4670" s="13">
        <v>5</v>
      </c>
      <c r="L4670" s="19">
        <v>2295</v>
      </c>
      <c r="M4670" s="19">
        <v>2.2949999999999999</v>
      </c>
      <c r="N4670" s="19">
        <v>13.726395</v>
      </c>
      <c r="O4670" s="17">
        <v>9.6495791545835488</v>
      </c>
      <c r="P4670" s="13">
        <v>0</v>
      </c>
      <c r="Q4670" s="13">
        <v>0</v>
      </c>
      <c r="R4670" s="19">
        <v>0</v>
      </c>
      <c r="S4670" s="19">
        <v>0</v>
      </c>
      <c r="T4670" s="19">
        <v>0</v>
      </c>
      <c r="U4670" s="17">
        <v>0</v>
      </c>
      <c r="V4670" s="13">
        <v>0</v>
      </c>
      <c r="W4670" s="13">
        <v>0</v>
      </c>
      <c r="X4670" s="19">
        <v>0</v>
      </c>
      <c r="Y4670" s="19">
        <v>0</v>
      </c>
      <c r="Z4670" s="19">
        <v>0</v>
      </c>
      <c r="AA4670" s="14">
        <v>0</v>
      </c>
      <c r="AB4670" s="13">
        <v>1</v>
      </c>
      <c r="AC4670" s="22" t="s">
        <v>782</v>
      </c>
      <c r="AD4670" s="19">
        <v>0</v>
      </c>
      <c r="AE4670" s="19">
        <v>0</v>
      </c>
      <c r="AF4670" s="19">
        <v>0.79851450000000002</v>
      </c>
      <c r="AG4670" s="14">
        <v>0.56135124144633064</v>
      </c>
      <c r="AH4670" s="22" t="s">
        <v>782</v>
      </c>
      <c r="AI4670" s="23" t="s">
        <v>782</v>
      </c>
      <c r="AJ4670" s="23" t="s">
        <v>782</v>
      </c>
      <c r="AK4670" s="23" t="s">
        <v>782</v>
      </c>
      <c r="AL4670" s="14" t="s">
        <v>782</v>
      </c>
      <c r="AM4670" s="22" t="s">
        <v>782</v>
      </c>
      <c r="AN4670" s="23" t="s">
        <v>782</v>
      </c>
      <c r="AO4670" s="23" t="s">
        <v>782</v>
      </c>
      <c r="AP4670" s="23" t="s">
        <v>782</v>
      </c>
      <c r="AQ4670" s="14" t="s">
        <v>782</v>
      </c>
      <c r="AR4670" s="13">
        <v>385</v>
      </c>
      <c r="AS4670" s="19">
        <v>7484.6859999999997</v>
      </c>
      <c r="AT4670" s="19">
        <v>7.4846859999999964</v>
      </c>
      <c r="AU4670" s="19">
        <v>6.6464011680000032</v>
      </c>
      <c r="AV4670" s="14">
        <v>4.6723829646263706</v>
      </c>
      <c r="AW4670" s="13">
        <v>0</v>
      </c>
      <c r="AX4670" s="22" t="s">
        <v>782</v>
      </c>
      <c r="AY4670" s="19">
        <v>0</v>
      </c>
      <c r="AZ4670" s="19">
        <v>0</v>
      </c>
      <c r="BA4670" s="19">
        <v>0</v>
      </c>
      <c r="BB4670" s="14">
        <v>0</v>
      </c>
      <c r="BC4670" s="13">
        <v>5</v>
      </c>
      <c r="BD4670" s="19">
        <v>8600</v>
      </c>
      <c r="BE4670" s="19">
        <v>8.6</v>
      </c>
      <c r="BF4670" s="19">
        <v>14.185125418070367</v>
      </c>
      <c r="BG4670" s="14">
        <v>9.9720640808722951</v>
      </c>
      <c r="BH4670" s="22">
        <v>395</v>
      </c>
      <c r="BI4670" s="23">
        <v>18.379686</v>
      </c>
      <c r="BJ4670" s="23">
        <v>35.356436086070374</v>
      </c>
      <c r="BK4670" s="14">
        <v>24.855377441528546</v>
      </c>
      <c r="BL4670" t="s">
        <v>765</v>
      </c>
    </row>
    <row r="4671" spans="1:64">
      <c r="A4671" t="s">
        <v>5881</v>
      </c>
      <c r="B4671" t="s">
        <v>5876</v>
      </c>
      <c r="C4671" t="s">
        <v>765</v>
      </c>
      <c r="D4671" t="s">
        <v>942</v>
      </c>
      <c r="E4671">
        <v>2019</v>
      </c>
      <c r="F4671" s="23">
        <v>38.04</v>
      </c>
      <c r="G4671" s="23">
        <v>10.14</v>
      </c>
      <c r="H4671" s="22">
        <v>18171</v>
      </c>
      <c r="I4671" s="34">
        <v>145.19808588256137</v>
      </c>
      <c r="J4671" s="22">
        <v>4</v>
      </c>
      <c r="K4671" s="22">
        <v>5</v>
      </c>
      <c r="L4671" s="23">
        <v>2295</v>
      </c>
      <c r="M4671" s="23">
        <v>2.2949999999999999</v>
      </c>
      <c r="N4671" s="23">
        <v>13.726395</v>
      </c>
      <c r="O4671" s="14">
        <v>9.4535647054618455</v>
      </c>
      <c r="P4671" s="22">
        <v>0</v>
      </c>
      <c r="Q4671" s="22">
        <v>0</v>
      </c>
      <c r="R4671" s="23">
        <v>0</v>
      </c>
      <c r="S4671" s="23">
        <v>0</v>
      </c>
      <c r="T4671" s="23">
        <v>0</v>
      </c>
      <c r="U4671" s="14">
        <v>0</v>
      </c>
      <c r="V4671" s="22">
        <v>0</v>
      </c>
      <c r="W4671" s="22">
        <v>0</v>
      </c>
      <c r="X4671" s="23">
        <v>0</v>
      </c>
      <c r="Y4671" s="23">
        <v>0</v>
      </c>
      <c r="Z4671" s="23">
        <v>0</v>
      </c>
      <c r="AA4671" s="14">
        <v>0</v>
      </c>
      <c r="AB4671" s="22">
        <v>1</v>
      </c>
      <c r="AC4671" s="22">
        <v>1</v>
      </c>
      <c r="AD4671" s="23">
        <v>586.96059012875537</v>
      </c>
      <c r="AE4671" s="23">
        <v>0.58696059012875534</v>
      </c>
      <c r="AF4671" s="23">
        <v>0.82057090500000007</v>
      </c>
      <c r="AG4671" s="14">
        <v>0.56513892728840209</v>
      </c>
      <c r="AH4671" s="22">
        <v>0</v>
      </c>
      <c r="AI4671" s="23">
        <v>0</v>
      </c>
      <c r="AJ4671" s="23">
        <v>0</v>
      </c>
      <c r="AK4671" s="23">
        <v>0</v>
      </c>
      <c r="AL4671" s="14">
        <v>0</v>
      </c>
      <c r="AM4671" s="22">
        <v>423</v>
      </c>
      <c r="AN4671" s="23">
        <v>8190.5760000000028</v>
      </c>
      <c r="AO4671" s="23">
        <v>8.1905759999999983</v>
      </c>
      <c r="AP4671" s="23">
        <v>7.273231488000004</v>
      </c>
      <c r="AQ4671" s="14">
        <v>5.0091786291747082</v>
      </c>
      <c r="AR4671" s="22">
        <v>423</v>
      </c>
      <c r="AS4671" s="23">
        <v>8190.5760000000028</v>
      </c>
      <c r="AT4671" s="23">
        <v>8.1905759999999983</v>
      </c>
      <c r="AU4671" s="23">
        <v>7.273231488000004</v>
      </c>
      <c r="AV4671" s="14">
        <v>5.0091786291747082</v>
      </c>
      <c r="AW4671" s="22">
        <v>0</v>
      </c>
      <c r="AX4671" s="22" t="s">
        <v>782</v>
      </c>
      <c r="AY4671" s="23">
        <v>0</v>
      </c>
      <c r="AZ4671" s="23">
        <v>0</v>
      </c>
      <c r="BA4671" s="23">
        <v>0</v>
      </c>
      <c r="BB4671" s="14">
        <v>0</v>
      </c>
      <c r="BC4671" s="22">
        <v>5</v>
      </c>
      <c r="BD4671" s="23">
        <v>8600</v>
      </c>
      <c r="BE4671" s="23">
        <v>8.6</v>
      </c>
      <c r="BF4671" s="23">
        <v>14.185124495117352</v>
      </c>
      <c r="BG4671" s="14">
        <v>9.7694982746470345</v>
      </c>
      <c r="BH4671" s="22">
        <v>433</v>
      </c>
      <c r="BI4671" s="23">
        <v>19.67253659012875</v>
      </c>
      <c r="BJ4671" s="23">
        <v>36.005321888117358</v>
      </c>
      <c r="BK4671" s="14">
        <v>24.797380536571993</v>
      </c>
      <c r="BL4671" t="s">
        <v>765</v>
      </c>
    </row>
    <row r="4672" spans="1:64">
      <c r="A4672" t="s">
        <v>5882</v>
      </c>
      <c r="B4672" t="s">
        <v>5876</v>
      </c>
      <c r="C4672" t="s">
        <v>765</v>
      </c>
      <c r="D4672" t="s">
        <v>942</v>
      </c>
      <c r="E4672">
        <v>2020</v>
      </c>
      <c r="F4672" s="23">
        <v>38.04</v>
      </c>
      <c r="G4672" s="23">
        <v>10.210000000000001</v>
      </c>
      <c r="H4672" s="22">
        <v>18126</v>
      </c>
      <c r="I4672" s="34">
        <v>146.3173949627633</v>
      </c>
      <c r="J4672" s="22">
        <v>3</v>
      </c>
      <c r="K4672" s="22">
        <v>6</v>
      </c>
      <c r="L4672" s="23">
        <v>3296</v>
      </c>
      <c r="M4672" s="23">
        <v>3.2959999999999998</v>
      </c>
      <c r="N4672" s="23">
        <v>19.713376</v>
      </c>
      <c r="O4672" s="14">
        <v>13.473022811140744</v>
      </c>
      <c r="P4672" s="22">
        <v>0</v>
      </c>
      <c r="Q4672" s="22">
        <v>0</v>
      </c>
      <c r="R4672" s="23">
        <v>0</v>
      </c>
      <c r="S4672" s="23">
        <v>0</v>
      </c>
      <c r="T4672" s="23">
        <v>0</v>
      </c>
      <c r="U4672" s="14">
        <v>0</v>
      </c>
      <c r="V4672" s="22">
        <v>0</v>
      </c>
      <c r="W4672" s="22">
        <v>0</v>
      </c>
      <c r="X4672" s="23">
        <v>0</v>
      </c>
      <c r="Y4672" s="23">
        <v>0</v>
      </c>
      <c r="Z4672" s="23">
        <v>0</v>
      </c>
      <c r="AA4672" s="14">
        <v>0</v>
      </c>
      <c r="AB4672" s="22">
        <v>1</v>
      </c>
      <c r="AC4672" s="22">
        <v>1</v>
      </c>
      <c r="AD4672" s="23">
        <v>623.1176480686695</v>
      </c>
      <c r="AE4672" s="23">
        <v>0.62311764806866954</v>
      </c>
      <c r="AF4672" s="23">
        <v>0.87111847200000003</v>
      </c>
      <c r="AG4672" s="14">
        <v>0.5953622070852842</v>
      </c>
      <c r="AH4672" s="22">
        <v>0</v>
      </c>
      <c r="AI4672" s="23">
        <v>0</v>
      </c>
      <c r="AJ4672" s="23">
        <v>0</v>
      </c>
      <c r="AK4672" s="23">
        <v>0</v>
      </c>
      <c r="AL4672" s="14">
        <v>0</v>
      </c>
      <c r="AM4672" s="22">
        <v>474</v>
      </c>
      <c r="AN4672" s="23">
        <v>9141.3660000000036</v>
      </c>
      <c r="AO4672" s="23">
        <v>9.1413659999999979</v>
      </c>
      <c r="AP4672" s="23">
        <v>8.1175330080000005</v>
      </c>
      <c r="AQ4672" s="14">
        <v>5.5478933383592928</v>
      </c>
      <c r="AR4672" s="22">
        <v>474</v>
      </c>
      <c r="AS4672" s="23">
        <v>9141.3660000000036</v>
      </c>
      <c r="AT4672" s="23">
        <v>9.1413659999999979</v>
      </c>
      <c r="AU4672" s="23">
        <v>8.1175330080000005</v>
      </c>
      <c r="AV4672" s="14">
        <v>5.5478933383592928</v>
      </c>
      <c r="AW4672" s="22">
        <v>0</v>
      </c>
      <c r="AX4672" s="22">
        <v>0</v>
      </c>
      <c r="AY4672" s="23">
        <v>0</v>
      </c>
      <c r="AZ4672" s="23">
        <v>0</v>
      </c>
      <c r="BA4672" s="23">
        <v>0</v>
      </c>
      <c r="BB4672" s="14">
        <v>0</v>
      </c>
      <c r="BC4672" s="22">
        <v>5</v>
      </c>
      <c r="BD4672" s="23">
        <v>8600</v>
      </c>
      <c r="BE4672" s="23">
        <v>8.6</v>
      </c>
      <c r="BF4672" s="23">
        <v>14.185124495117352</v>
      </c>
      <c r="BG4672" s="14">
        <v>9.6947628808778088</v>
      </c>
      <c r="BH4672" s="22">
        <v>483</v>
      </c>
      <c r="BI4672" s="23">
        <v>21.66048364806867</v>
      </c>
      <c r="BJ4672" s="23">
        <v>42.887151975117348</v>
      </c>
      <c r="BK4672" s="14">
        <v>29.31104123746313</v>
      </c>
      <c r="BL4672" t="s">
        <v>765</v>
      </c>
    </row>
    <row r="4673" spans="1:64">
      <c r="A4673" t="s">
        <v>5883</v>
      </c>
      <c r="B4673" t="s">
        <v>5876</v>
      </c>
      <c r="C4673" t="s">
        <v>765</v>
      </c>
      <c r="D4673" t="s">
        <v>942</v>
      </c>
      <c r="E4673">
        <v>2021</v>
      </c>
      <c r="F4673" s="23">
        <v>38.04</v>
      </c>
      <c r="G4673" s="23">
        <v>10.24</v>
      </c>
      <c r="H4673" s="22">
        <v>18169</v>
      </c>
      <c r="I4673" s="34">
        <v>135.9</v>
      </c>
      <c r="J4673" s="22">
        <v>3</v>
      </c>
      <c r="K4673" s="22">
        <v>5</v>
      </c>
      <c r="L4673" s="23">
        <v>2676</v>
      </c>
      <c r="M4673" s="23">
        <v>2.6760000000000002</v>
      </c>
      <c r="N4673" s="23">
        <v>16.005155999999999</v>
      </c>
      <c r="O4673" s="14">
        <v>11.78</v>
      </c>
      <c r="P4673" s="22">
        <v>0</v>
      </c>
      <c r="Q4673" s="22">
        <v>0</v>
      </c>
      <c r="R4673" s="23">
        <v>0</v>
      </c>
      <c r="S4673" s="23">
        <v>0</v>
      </c>
      <c r="T4673" s="23">
        <v>0</v>
      </c>
      <c r="U4673" s="14">
        <v>0</v>
      </c>
      <c r="V4673" s="22">
        <v>0</v>
      </c>
      <c r="W4673" s="22">
        <v>0</v>
      </c>
      <c r="X4673" s="23">
        <v>0</v>
      </c>
      <c r="Y4673" s="23">
        <v>0</v>
      </c>
      <c r="Z4673" s="23">
        <v>0</v>
      </c>
      <c r="AA4673" s="14">
        <v>0</v>
      </c>
      <c r="AB4673" s="22">
        <v>1</v>
      </c>
      <c r="AC4673" s="22">
        <v>1</v>
      </c>
      <c r="AD4673" s="23">
        <v>632.51062660000002</v>
      </c>
      <c r="AE4673" s="23">
        <v>0.63251062700000005</v>
      </c>
      <c r="AF4673" s="23">
        <v>0.88424985599999995</v>
      </c>
      <c r="AG4673" s="14">
        <v>0.65</v>
      </c>
      <c r="AH4673" s="22">
        <v>0</v>
      </c>
      <c r="AI4673" s="23">
        <v>0</v>
      </c>
      <c r="AJ4673" s="23">
        <v>0</v>
      </c>
      <c r="AK4673" s="23">
        <v>0</v>
      </c>
      <c r="AL4673" s="14">
        <v>0</v>
      </c>
      <c r="AM4673" s="22">
        <v>541</v>
      </c>
      <c r="AN4673" s="23">
        <v>10543.066000000001</v>
      </c>
      <c r="AO4673" s="23">
        <v>10.543066</v>
      </c>
      <c r="AP4673" s="23">
        <v>9.4341770250000003</v>
      </c>
      <c r="AQ4673" s="14">
        <v>6.94</v>
      </c>
      <c r="AR4673" s="22">
        <v>541</v>
      </c>
      <c r="AS4673" s="23">
        <v>10543.066000000001</v>
      </c>
      <c r="AT4673" s="23">
        <v>10.543066</v>
      </c>
      <c r="AU4673" s="23">
        <v>9.4341770250000003</v>
      </c>
      <c r="AV4673" s="14">
        <v>6.94</v>
      </c>
      <c r="AW4673" s="22">
        <v>0</v>
      </c>
      <c r="AX4673" s="22">
        <v>0</v>
      </c>
      <c r="AY4673" s="23">
        <v>0</v>
      </c>
      <c r="AZ4673" s="23">
        <v>0</v>
      </c>
      <c r="BA4673" s="23">
        <v>0</v>
      </c>
      <c r="BB4673" s="14">
        <v>0</v>
      </c>
      <c r="BC4673" s="22">
        <v>4</v>
      </c>
      <c r="BD4673" s="23">
        <v>8000</v>
      </c>
      <c r="BE4673" s="23">
        <v>8</v>
      </c>
      <c r="BF4673" s="23">
        <v>11.89283022</v>
      </c>
      <c r="BG4673" s="14">
        <v>8.75</v>
      </c>
      <c r="BH4673" s="22">
        <v>549</v>
      </c>
      <c r="BI4673" s="23">
        <v>21.85</v>
      </c>
      <c r="BJ4673" s="23">
        <v>38.22</v>
      </c>
      <c r="BK4673" s="14">
        <v>28.12</v>
      </c>
      <c r="BL4673" t="s">
        <v>765</v>
      </c>
    </row>
    <row r="4674" spans="1:64">
      <c r="A4674" t="s">
        <v>5884</v>
      </c>
      <c r="B4674" t="s">
        <v>5876</v>
      </c>
      <c r="C4674" t="s">
        <v>765</v>
      </c>
      <c r="D4674" s="111" t="s">
        <v>942</v>
      </c>
      <c r="E4674" s="110">
        <v>2022</v>
      </c>
      <c r="F4674" s="23"/>
      <c r="G4674" s="23"/>
      <c r="H4674" s="22">
        <v>18438</v>
      </c>
      <c r="I4674" s="34">
        <v>133.63010879873087</v>
      </c>
      <c r="J4674" s="22">
        <v>3</v>
      </c>
      <c r="K4674" s="22">
        <v>5</v>
      </c>
      <c r="L4674" s="23">
        <v>2676</v>
      </c>
      <c r="M4674" s="23">
        <v>2.6760000000000002</v>
      </c>
      <c r="N4674" s="23">
        <v>15.836568</v>
      </c>
      <c r="O4674" s="14">
        <v>11.851047748417612</v>
      </c>
      <c r="P4674" s="22">
        <v>0</v>
      </c>
      <c r="Q4674" s="22">
        <v>0</v>
      </c>
      <c r="R4674" s="23">
        <v>0</v>
      </c>
      <c r="S4674" s="23">
        <v>0</v>
      </c>
      <c r="T4674" s="23">
        <v>0</v>
      </c>
      <c r="U4674" s="14">
        <v>0</v>
      </c>
      <c r="V4674" s="22">
        <v>0</v>
      </c>
      <c r="W4674" s="22">
        <v>0</v>
      </c>
      <c r="X4674" s="23">
        <v>0</v>
      </c>
      <c r="Y4674" s="23">
        <v>0</v>
      </c>
      <c r="Z4674" s="23">
        <v>0</v>
      </c>
      <c r="AA4674" s="14">
        <v>0</v>
      </c>
      <c r="AB4674" s="22">
        <v>1</v>
      </c>
      <c r="AC4674" s="22">
        <v>1</v>
      </c>
      <c r="AD4674" s="23">
        <v>496.52183690987101</v>
      </c>
      <c r="AE4674" s="23">
        <v>0.49652183690987101</v>
      </c>
      <c r="AF4674" s="23">
        <v>0.69413752799999995</v>
      </c>
      <c r="AG4674" s="14">
        <v>0.51944695266654783</v>
      </c>
      <c r="AH4674" s="22">
        <v>0</v>
      </c>
      <c r="AI4674" s="23">
        <v>0</v>
      </c>
      <c r="AJ4674" s="23">
        <v>0</v>
      </c>
      <c r="AK4674" s="23">
        <v>0</v>
      </c>
      <c r="AL4674" s="14">
        <v>0</v>
      </c>
      <c r="AM4674" s="22">
        <v>606</v>
      </c>
      <c r="AN4674" s="23">
        <v>12581.655999999994</v>
      </c>
      <c r="AO4674" s="23">
        <v>12.581656000000004</v>
      </c>
      <c r="AP4674" s="23">
        <v>12.888194438208464</v>
      </c>
      <c r="AQ4674" s="14">
        <v>9.64467854891911</v>
      </c>
      <c r="AR4674" s="22">
        <v>606</v>
      </c>
      <c r="AS4674" s="23">
        <v>12581.656000000001</v>
      </c>
      <c r="AT4674" s="23">
        <v>12.581656000000001</v>
      </c>
      <c r="AU4674" s="23">
        <v>12.888194438208499</v>
      </c>
      <c r="AV4674" s="14">
        <v>9.6446785489191367</v>
      </c>
      <c r="AW4674" s="22">
        <v>0</v>
      </c>
      <c r="AX4674" s="22">
        <v>0</v>
      </c>
      <c r="AY4674" s="23">
        <v>0</v>
      </c>
      <c r="AZ4674" s="23">
        <v>0</v>
      </c>
      <c r="BA4674" s="23">
        <v>0</v>
      </c>
      <c r="BB4674" s="14">
        <v>0</v>
      </c>
      <c r="BC4674" s="22">
        <v>4</v>
      </c>
      <c r="BD4674" s="23">
        <v>8000</v>
      </c>
      <c r="BE4674" s="23">
        <v>8</v>
      </c>
      <c r="BF4674" s="23">
        <v>13.28396402579037</v>
      </c>
      <c r="BG4674" s="14">
        <v>9.940846524190313</v>
      </c>
      <c r="BH4674" s="22">
        <v>614</v>
      </c>
      <c r="BI4674" s="23">
        <v>23.754177836909875</v>
      </c>
      <c r="BJ4674" s="23">
        <v>42.702863991998868</v>
      </c>
      <c r="BK4674" s="14">
        <v>31.956019774193614</v>
      </c>
      <c r="BL4674" t="s">
        <v>765</v>
      </c>
    </row>
    <row r="4675" spans="1:64">
      <c r="A4675" t="s">
        <v>5885</v>
      </c>
      <c r="B4675" t="s">
        <v>5876</v>
      </c>
      <c r="C4675" t="s">
        <v>765</v>
      </c>
      <c r="D4675" t="s">
        <v>942</v>
      </c>
      <c r="E4675">
        <v>2023</v>
      </c>
      <c r="F4675">
        <v>38.04</v>
      </c>
      <c r="G4675">
        <v>10.25</v>
      </c>
      <c r="H4675">
        <v>17907</v>
      </c>
      <c r="I4675">
        <v>133.63010879873087</v>
      </c>
      <c r="J4675">
        <v>3</v>
      </c>
      <c r="K4675">
        <v>5</v>
      </c>
      <c r="L4675">
        <v>2676</v>
      </c>
      <c r="M4675">
        <v>2.6760000000000002</v>
      </c>
      <c r="N4675">
        <v>15.836568</v>
      </c>
      <c r="O4675">
        <v>11.851047748417612</v>
      </c>
      <c r="P4675">
        <v>0</v>
      </c>
      <c r="Q4675">
        <v>0</v>
      </c>
      <c r="R4675">
        <v>0</v>
      </c>
      <c r="S4675">
        <v>0</v>
      </c>
      <c r="T4675">
        <v>0</v>
      </c>
      <c r="U4675">
        <v>0</v>
      </c>
      <c r="V4675">
        <v>0</v>
      </c>
      <c r="W4675">
        <v>0</v>
      </c>
      <c r="X4675">
        <v>0</v>
      </c>
      <c r="Y4675">
        <v>0</v>
      </c>
      <c r="Z4675">
        <v>0</v>
      </c>
      <c r="AA4675">
        <v>0</v>
      </c>
      <c r="AB4675">
        <v>1</v>
      </c>
      <c r="AC4675">
        <v>1</v>
      </c>
      <c r="AD4675">
        <v>144</v>
      </c>
      <c r="AE4675">
        <v>0.14399999999999999</v>
      </c>
      <c r="AF4675">
        <v>0.92432970000000003</v>
      </c>
      <c r="AG4675">
        <v>0.69170766102734671</v>
      </c>
      <c r="AL4675">
        <v>0</v>
      </c>
      <c r="AM4675">
        <v>769</v>
      </c>
      <c r="AN4675">
        <v>14216.829</v>
      </c>
      <c r="AO4675">
        <v>14.216829000000001</v>
      </c>
      <c r="AP4675">
        <v>13.335203999999999</v>
      </c>
      <c r="AQ4675">
        <v>9.9791911567512308</v>
      </c>
      <c r="AR4675">
        <v>880</v>
      </c>
      <c r="AS4675">
        <v>14294.039000000001</v>
      </c>
      <c r="AT4675">
        <v>14.294039</v>
      </c>
      <c r="AU4675">
        <v>13.4076261273973</v>
      </c>
      <c r="AV4675">
        <v>10.033387122053018</v>
      </c>
      <c r="AW4675">
        <v>0</v>
      </c>
      <c r="AX4675">
        <v>0</v>
      </c>
      <c r="AY4675">
        <v>0</v>
      </c>
      <c r="AZ4675">
        <v>0</v>
      </c>
      <c r="BA4675">
        <v>0</v>
      </c>
      <c r="BB4675">
        <v>0</v>
      </c>
      <c r="BC4675">
        <v>4</v>
      </c>
      <c r="BD4675">
        <v>8000</v>
      </c>
      <c r="BE4675">
        <v>8</v>
      </c>
      <c r="BF4675">
        <v>15.861653</v>
      </c>
      <c r="BG4675">
        <v>11.869819715473167</v>
      </c>
      <c r="BH4675">
        <v>888</v>
      </c>
      <c r="BI4675">
        <v>25.114038999999998</v>
      </c>
      <c r="BJ4675">
        <v>46.030176827397298</v>
      </c>
      <c r="BK4675">
        <v>34.445962246971142</v>
      </c>
      <c r="BL4675" t="s">
        <v>765</v>
      </c>
    </row>
    <row r="4676" spans="1:64">
      <c r="A4676" t="s">
        <v>5886</v>
      </c>
      <c r="B4676" t="s">
        <v>5876</v>
      </c>
      <c r="C4676" t="s">
        <v>765</v>
      </c>
      <c r="D4676" t="s">
        <v>942</v>
      </c>
      <c r="E4676">
        <v>2024</v>
      </c>
      <c r="F4676">
        <v>38.04</v>
      </c>
      <c r="G4676">
        <v>10.26</v>
      </c>
      <c r="H4676">
        <v>17734</v>
      </c>
      <c r="I4676">
        <v>121.60377855848114</v>
      </c>
      <c r="J4676">
        <v>3</v>
      </c>
      <c r="K4676">
        <v>5</v>
      </c>
      <c r="L4676">
        <v>2676</v>
      </c>
      <c r="M4676">
        <v>2.6760000000000002</v>
      </c>
      <c r="N4676">
        <v>15.836568</v>
      </c>
      <c r="O4676">
        <v>13.023088745868163</v>
      </c>
      <c r="P4676">
        <v>0</v>
      </c>
      <c r="Q4676">
        <v>0</v>
      </c>
      <c r="R4676">
        <v>0</v>
      </c>
      <c r="S4676">
        <v>0</v>
      </c>
      <c r="T4676">
        <v>0</v>
      </c>
      <c r="U4676">
        <v>0</v>
      </c>
      <c r="V4676">
        <v>0</v>
      </c>
      <c r="W4676">
        <v>0</v>
      </c>
      <c r="X4676">
        <v>0</v>
      </c>
      <c r="Y4676">
        <v>0</v>
      </c>
      <c r="Z4676">
        <v>0</v>
      </c>
      <c r="AA4676">
        <v>0</v>
      </c>
      <c r="AB4676">
        <v>1</v>
      </c>
      <c r="AC4676">
        <v>1</v>
      </c>
      <c r="AD4676">
        <v>144</v>
      </c>
      <c r="AE4676">
        <v>0.14399999999999999</v>
      </c>
      <c r="AF4676">
        <v>0.95400442200000002</v>
      </c>
      <c r="AG4676">
        <v>0.78451873231982217</v>
      </c>
      <c r="AH4676">
        <v>0</v>
      </c>
      <c r="AI4676">
        <v>0</v>
      </c>
      <c r="AJ4676">
        <v>0</v>
      </c>
      <c r="AK4676">
        <v>0</v>
      </c>
      <c r="AL4676">
        <v>0</v>
      </c>
      <c r="AM4676">
        <v>944</v>
      </c>
      <c r="AN4676">
        <v>18502.864999999991</v>
      </c>
      <c r="AO4676">
        <v>18.502865000000003</v>
      </c>
      <c r="AP4676">
        <v>16.688544558308298</v>
      </c>
      <c r="AQ4676">
        <v>13.72370559216013</v>
      </c>
      <c r="AR4676">
        <v>1159</v>
      </c>
      <c r="AS4676">
        <v>18681.764999999883</v>
      </c>
      <c r="AT4676">
        <v>18.681764999999963</v>
      </c>
      <c r="AU4676">
        <v>16.849902305958821</v>
      </c>
      <c r="AV4676">
        <v>13.856396985111315</v>
      </c>
      <c r="AW4676">
        <v>0</v>
      </c>
      <c r="AX4676">
        <v>0</v>
      </c>
      <c r="AY4676">
        <v>0</v>
      </c>
      <c r="AZ4676">
        <v>0</v>
      </c>
      <c r="BA4676">
        <v>0</v>
      </c>
      <c r="BB4676">
        <v>0</v>
      </c>
      <c r="BC4676">
        <v>4</v>
      </c>
      <c r="BD4676">
        <v>8000</v>
      </c>
      <c r="BE4676">
        <v>8</v>
      </c>
      <c r="BF4676">
        <v>13.911338096823588</v>
      </c>
      <c r="BG4676">
        <v>11.439889666038141</v>
      </c>
      <c r="BH4676">
        <v>1167</v>
      </c>
      <c r="BI4676">
        <v>29.501764999999963</v>
      </c>
      <c r="BJ4676">
        <v>47.551812824782402</v>
      </c>
      <c r="BK4676">
        <v>39.103894129337434</v>
      </c>
      <c r="BL4676" t="s">
        <v>765</v>
      </c>
    </row>
    <row r="4677" spans="1:64">
      <c r="A4677" t="s">
        <v>5887</v>
      </c>
      <c r="B4677" t="s">
        <v>5888</v>
      </c>
      <c r="C4677" t="s">
        <v>766</v>
      </c>
      <c r="D4677" t="s">
        <v>942</v>
      </c>
      <c r="E4677">
        <v>2012</v>
      </c>
      <c r="F4677" s="23">
        <v>56.21</v>
      </c>
      <c r="G4677" s="23">
        <v>13.01</v>
      </c>
      <c r="H4677" s="22">
        <v>20698</v>
      </c>
      <c r="I4677" s="34">
        <v>175.32980499999999</v>
      </c>
      <c r="J4677" s="22">
        <v>0</v>
      </c>
      <c r="K4677" s="22" t="s">
        <v>782</v>
      </c>
      <c r="L4677" s="23">
        <v>0</v>
      </c>
      <c r="M4677" s="23">
        <v>0</v>
      </c>
      <c r="N4677" s="23">
        <v>0</v>
      </c>
      <c r="O4677" s="14">
        <v>0</v>
      </c>
      <c r="P4677" s="22">
        <v>1</v>
      </c>
      <c r="Q4677" s="22" t="s">
        <v>782</v>
      </c>
      <c r="R4677" s="23">
        <v>1000</v>
      </c>
      <c r="S4677" s="23">
        <v>1</v>
      </c>
      <c r="T4677" s="23">
        <v>3.7440000000000001E-2</v>
      </c>
      <c r="U4677" s="14">
        <v>2.1354041886945577E-2</v>
      </c>
      <c r="V4677" s="22">
        <v>0</v>
      </c>
      <c r="W4677" s="22" t="s">
        <v>782</v>
      </c>
      <c r="X4677" s="23">
        <v>0</v>
      </c>
      <c r="Y4677" s="23">
        <v>0</v>
      </c>
      <c r="Z4677" s="23">
        <v>0</v>
      </c>
      <c r="AA4677" s="14">
        <v>0</v>
      </c>
      <c r="AB4677" s="22">
        <v>0</v>
      </c>
      <c r="AC4677" s="22" t="s">
        <v>782</v>
      </c>
      <c r="AD4677" s="23">
        <v>0</v>
      </c>
      <c r="AE4677" s="23">
        <v>0</v>
      </c>
      <c r="AF4677" s="23">
        <v>0</v>
      </c>
      <c r="AG4677" s="14">
        <v>0</v>
      </c>
      <c r="AH4677" s="22" t="s">
        <v>782</v>
      </c>
      <c r="AI4677" s="23" t="s">
        <v>782</v>
      </c>
      <c r="AJ4677" s="23" t="s">
        <v>782</v>
      </c>
      <c r="AK4677" s="23" t="s">
        <v>782</v>
      </c>
      <c r="AL4677" s="14" t="s">
        <v>782</v>
      </c>
      <c r="AM4677" s="22" t="s">
        <v>782</v>
      </c>
      <c r="AN4677" s="23" t="s">
        <v>782</v>
      </c>
      <c r="AO4677" s="23" t="s">
        <v>782</v>
      </c>
      <c r="AP4677" s="23" t="s">
        <v>782</v>
      </c>
      <c r="AQ4677" s="14" t="s">
        <v>782</v>
      </c>
      <c r="AR4677" s="22">
        <v>410</v>
      </c>
      <c r="AS4677" s="23">
        <v>7506.0260000000089</v>
      </c>
      <c r="AT4677" s="23">
        <v>7.5060260000000092</v>
      </c>
      <c r="AU4677" s="23">
        <v>5.9721549999999999</v>
      </c>
      <c r="AV4677" s="14">
        <v>3.4062405989671865</v>
      </c>
      <c r="AW4677" s="22">
        <v>0</v>
      </c>
      <c r="AX4677" s="22" t="s">
        <v>782</v>
      </c>
      <c r="AY4677" s="23">
        <v>0</v>
      </c>
      <c r="AZ4677" s="23">
        <v>0</v>
      </c>
      <c r="BA4677" s="23">
        <v>0</v>
      </c>
      <c r="BB4677" s="14">
        <v>0</v>
      </c>
      <c r="BC4677" s="22">
        <v>15</v>
      </c>
      <c r="BD4677" s="23">
        <v>11290</v>
      </c>
      <c r="BE4677" s="23">
        <v>11.29</v>
      </c>
      <c r="BF4677" s="23">
        <v>18.030129999999996</v>
      </c>
      <c r="BG4677" s="14">
        <v>10.283551048265865</v>
      </c>
      <c r="BH4677" s="22">
        <v>426</v>
      </c>
      <c r="BI4677" s="23">
        <v>19.796026000000008</v>
      </c>
      <c r="BJ4677" s="23">
        <v>24.039724999999994</v>
      </c>
      <c r="BK4677" s="14">
        <v>13.711145689119997</v>
      </c>
      <c r="BL4677" t="s">
        <v>766</v>
      </c>
    </row>
    <row r="4678" spans="1:64">
      <c r="A4678" t="s">
        <v>5889</v>
      </c>
      <c r="B4678" t="s">
        <v>5888</v>
      </c>
      <c r="C4678" t="s">
        <v>766</v>
      </c>
      <c r="D4678" t="s">
        <v>942</v>
      </c>
      <c r="E4678">
        <v>2015</v>
      </c>
      <c r="F4678" s="23">
        <v>56.23</v>
      </c>
      <c r="G4678" s="23">
        <v>13.12</v>
      </c>
      <c r="H4678" s="22">
        <v>20961</v>
      </c>
      <c r="I4678" s="34">
        <v>168.60499924651739</v>
      </c>
      <c r="J4678" s="13">
        <v>0</v>
      </c>
      <c r="K4678" s="13">
        <v>0</v>
      </c>
      <c r="L4678" s="19">
        <v>0</v>
      </c>
      <c r="M4678" s="35">
        <v>0</v>
      </c>
      <c r="N4678" s="19">
        <v>0</v>
      </c>
      <c r="O4678" s="17">
        <v>0</v>
      </c>
      <c r="P4678" s="36">
        <v>1</v>
      </c>
      <c r="Q4678" s="36">
        <v>1</v>
      </c>
      <c r="R4678" s="45">
        <v>120</v>
      </c>
      <c r="S4678" s="27">
        <v>0.12</v>
      </c>
      <c r="T4678" s="23">
        <v>1.8487979999999997</v>
      </c>
      <c r="U4678" s="17">
        <v>1.0965262051909099</v>
      </c>
      <c r="V4678" s="22">
        <v>0</v>
      </c>
      <c r="W4678" s="22">
        <v>0</v>
      </c>
      <c r="X4678" s="23">
        <v>0</v>
      </c>
      <c r="Y4678" s="27">
        <v>0</v>
      </c>
      <c r="Z4678" s="27">
        <v>0</v>
      </c>
      <c r="AA4678" s="14">
        <v>0</v>
      </c>
      <c r="AB4678" s="39">
        <v>0</v>
      </c>
      <c r="AC4678" s="22" t="s">
        <v>782</v>
      </c>
      <c r="AD4678" s="23">
        <v>0</v>
      </c>
      <c r="AE4678" s="23">
        <v>0</v>
      </c>
      <c r="AF4678" s="23">
        <v>0</v>
      </c>
      <c r="AG4678" s="14">
        <v>0</v>
      </c>
      <c r="AH4678" s="22" t="s">
        <v>782</v>
      </c>
      <c r="AI4678" s="23" t="s">
        <v>782</v>
      </c>
      <c r="AJ4678" s="23" t="s">
        <v>782</v>
      </c>
      <c r="AK4678" s="23" t="s">
        <v>782</v>
      </c>
      <c r="AL4678" s="14" t="s">
        <v>782</v>
      </c>
      <c r="AM4678" s="22" t="s">
        <v>782</v>
      </c>
      <c r="AN4678" s="23" t="s">
        <v>782</v>
      </c>
      <c r="AO4678" s="23" t="s">
        <v>782</v>
      </c>
      <c r="AP4678" s="23" t="s">
        <v>782</v>
      </c>
      <c r="AQ4678" s="14" t="s">
        <v>782</v>
      </c>
      <c r="AR4678" s="40">
        <v>499</v>
      </c>
      <c r="AS4678" s="41">
        <v>9744.5060000000067</v>
      </c>
      <c r="AT4678" s="23">
        <v>9.7445060000000066</v>
      </c>
      <c r="AU4678" s="23">
        <v>8.6547074652032467</v>
      </c>
      <c r="AV4678" s="14">
        <v>5.1331262441092855</v>
      </c>
      <c r="AW4678" s="22">
        <v>2</v>
      </c>
      <c r="AX4678" s="22" t="s">
        <v>782</v>
      </c>
      <c r="AY4678" s="23">
        <v>1744</v>
      </c>
      <c r="AZ4678" s="23">
        <v>1.744</v>
      </c>
      <c r="BA4678" s="23">
        <v>4.5444178045422063</v>
      </c>
      <c r="BB4678" s="14">
        <v>2.6953043058336679</v>
      </c>
      <c r="BC4678" s="42">
        <v>14</v>
      </c>
      <c r="BD4678" s="43">
        <v>10390</v>
      </c>
      <c r="BE4678" s="44">
        <v>10.39</v>
      </c>
      <c r="BF4678" s="23">
        <v>13.333928667985395</v>
      </c>
      <c r="BG4678" s="14">
        <v>7.9083827452173319</v>
      </c>
      <c r="BH4678" s="22">
        <v>516</v>
      </c>
      <c r="BI4678" s="23">
        <v>21.99850600000001</v>
      </c>
      <c r="BJ4678" s="23">
        <v>28.381851937730847</v>
      </c>
      <c r="BK4678" s="14">
        <v>16.833339500351194</v>
      </c>
      <c r="BL4678" t="s">
        <v>766</v>
      </c>
    </row>
    <row r="4679" spans="1:64">
      <c r="A4679" t="s">
        <v>5890</v>
      </c>
      <c r="B4679" t="s">
        <v>5888</v>
      </c>
      <c r="C4679" t="s">
        <v>766</v>
      </c>
      <c r="D4679" t="s">
        <v>942</v>
      </c>
      <c r="E4679">
        <v>2016</v>
      </c>
      <c r="F4679" s="23">
        <v>56.23</v>
      </c>
      <c r="G4679" s="23">
        <v>13.27</v>
      </c>
      <c r="H4679" s="22">
        <v>20908</v>
      </c>
      <c r="I4679" s="34">
        <v>178.21908418430232</v>
      </c>
      <c r="J4679" s="13">
        <v>0</v>
      </c>
      <c r="K4679" s="13">
        <v>0</v>
      </c>
      <c r="L4679" s="19">
        <v>0</v>
      </c>
      <c r="M4679" s="35">
        <v>0</v>
      </c>
      <c r="N4679" s="19">
        <v>0</v>
      </c>
      <c r="O4679" s="17">
        <v>0</v>
      </c>
      <c r="P4679" s="13">
        <v>1</v>
      </c>
      <c r="Q4679" s="13">
        <v>1</v>
      </c>
      <c r="R4679" s="19">
        <v>120</v>
      </c>
      <c r="S4679" s="27">
        <v>0.12</v>
      </c>
      <c r="T4679" s="19">
        <v>0.84274749999999998</v>
      </c>
      <c r="U4679" s="17">
        <v>0.47287163653500008</v>
      </c>
      <c r="V4679" s="13">
        <v>0</v>
      </c>
      <c r="W4679" s="13">
        <v>0</v>
      </c>
      <c r="X4679" s="19">
        <v>0</v>
      </c>
      <c r="Y4679" s="27">
        <v>0</v>
      </c>
      <c r="Z4679" s="19">
        <v>0</v>
      </c>
      <c r="AA4679" s="14">
        <v>0</v>
      </c>
      <c r="AB4679" s="13">
        <v>0</v>
      </c>
      <c r="AC4679" s="22" t="s">
        <v>782</v>
      </c>
      <c r="AD4679" s="19">
        <v>0</v>
      </c>
      <c r="AE4679" s="23">
        <v>0</v>
      </c>
      <c r="AF4679" s="19">
        <v>0</v>
      </c>
      <c r="AG4679" s="14">
        <v>0</v>
      </c>
      <c r="AH4679" s="22" t="s">
        <v>782</v>
      </c>
      <c r="AI4679" s="23" t="s">
        <v>782</v>
      </c>
      <c r="AJ4679" s="23" t="s">
        <v>782</v>
      </c>
      <c r="AK4679" s="23" t="s">
        <v>782</v>
      </c>
      <c r="AL4679" s="14" t="s">
        <v>782</v>
      </c>
      <c r="AM4679" s="22" t="s">
        <v>782</v>
      </c>
      <c r="AN4679" s="23" t="s">
        <v>782</v>
      </c>
      <c r="AO4679" s="23" t="s">
        <v>782</v>
      </c>
      <c r="AP4679" s="23" t="s">
        <v>782</v>
      </c>
      <c r="AQ4679" s="14" t="s">
        <v>782</v>
      </c>
      <c r="AR4679" s="13">
        <v>517</v>
      </c>
      <c r="AS4679" s="19">
        <v>9904.9909999999982</v>
      </c>
      <c r="AT4679" s="23">
        <v>9.904990999999999</v>
      </c>
      <c r="AU4679" s="19">
        <v>8.7956320080000019</v>
      </c>
      <c r="AV4679" s="14">
        <v>4.9352918898989202</v>
      </c>
      <c r="AW4679" s="13">
        <v>2</v>
      </c>
      <c r="AX4679" s="22" t="s">
        <v>782</v>
      </c>
      <c r="AY4679" s="19">
        <v>1744</v>
      </c>
      <c r="AZ4679" s="23">
        <v>1.744</v>
      </c>
      <c r="BA4679" s="19">
        <v>5.8168950161000001</v>
      </c>
      <c r="BB4679" s="14">
        <v>3.2639013059255504</v>
      </c>
      <c r="BC4679" s="13">
        <v>14</v>
      </c>
      <c r="BD4679" s="19">
        <v>10389.999999999998</v>
      </c>
      <c r="BE4679" s="44">
        <v>10.389999999999999</v>
      </c>
      <c r="BF4679" s="19">
        <v>13.352618667985393</v>
      </c>
      <c r="BG4679" s="14">
        <v>7.4922496258464681</v>
      </c>
      <c r="BH4679" s="22">
        <v>534</v>
      </c>
      <c r="BI4679" s="23">
        <v>22.158990999999997</v>
      </c>
      <c r="BJ4679" s="23">
        <v>28.807893192085398</v>
      </c>
      <c r="BK4679" s="14">
        <v>16.16431445820594</v>
      </c>
      <c r="BL4679" t="s">
        <v>766</v>
      </c>
    </row>
    <row r="4680" spans="1:64">
      <c r="A4680" t="s">
        <v>5891</v>
      </c>
      <c r="B4680" t="s">
        <v>5888</v>
      </c>
      <c r="C4680" t="s">
        <v>766</v>
      </c>
      <c r="D4680" t="s">
        <v>942</v>
      </c>
      <c r="E4680">
        <v>2017</v>
      </c>
      <c r="F4680" s="23">
        <v>56.23</v>
      </c>
      <c r="G4680" s="23">
        <v>13.15</v>
      </c>
      <c r="H4680" s="22">
        <v>20843</v>
      </c>
      <c r="I4680" s="34">
        <v>163.7219830981613</v>
      </c>
      <c r="J4680" s="13">
        <v>0</v>
      </c>
      <c r="K4680" s="13">
        <v>0</v>
      </c>
      <c r="L4680" s="19">
        <v>0</v>
      </c>
      <c r="M4680" s="19">
        <v>0</v>
      </c>
      <c r="N4680" s="19">
        <v>0</v>
      </c>
      <c r="O4680" s="17">
        <v>0</v>
      </c>
      <c r="P4680" s="13">
        <v>1</v>
      </c>
      <c r="Q4680" s="13">
        <v>1</v>
      </c>
      <c r="R4680" s="19">
        <v>120</v>
      </c>
      <c r="S4680" s="19">
        <v>0.12</v>
      </c>
      <c r="T4680" s="19">
        <v>0.28211999999999998</v>
      </c>
      <c r="U4680" s="17">
        <v>0.17231650549386018</v>
      </c>
      <c r="V4680" s="13">
        <v>0</v>
      </c>
      <c r="W4680" s="13">
        <v>0</v>
      </c>
      <c r="X4680" s="19">
        <v>0</v>
      </c>
      <c r="Y4680" s="19">
        <v>0</v>
      </c>
      <c r="Z4680" s="19">
        <v>0</v>
      </c>
      <c r="AA4680" s="14">
        <v>0</v>
      </c>
      <c r="AB4680" s="13">
        <v>0</v>
      </c>
      <c r="AC4680" s="22" t="s">
        <v>782</v>
      </c>
      <c r="AD4680" s="19">
        <v>0</v>
      </c>
      <c r="AE4680" s="19">
        <v>0</v>
      </c>
      <c r="AF4680" s="19">
        <v>0</v>
      </c>
      <c r="AG4680" s="14">
        <v>0</v>
      </c>
      <c r="AH4680" s="22" t="s">
        <v>782</v>
      </c>
      <c r="AI4680" s="23" t="s">
        <v>782</v>
      </c>
      <c r="AJ4680" s="23" t="s">
        <v>782</v>
      </c>
      <c r="AK4680" s="23" t="s">
        <v>782</v>
      </c>
      <c r="AL4680" s="14" t="s">
        <v>782</v>
      </c>
      <c r="AM4680" s="22" t="s">
        <v>782</v>
      </c>
      <c r="AN4680" s="23" t="s">
        <v>782</v>
      </c>
      <c r="AO4680" s="23" t="s">
        <v>782</v>
      </c>
      <c r="AP4680" s="23" t="s">
        <v>782</v>
      </c>
      <c r="AQ4680" s="14" t="s">
        <v>782</v>
      </c>
      <c r="AR4680" s="13">
        <v>532</v>
      </c>
      <c r="AS4680" s="19">
        <v>10201.721</v>
      </c>
      <c r="AT4680" s="19">
        <v>10.201721000000008</v>
      </c>
      <c r="AU4680" s="19">
        <v>9.0591282480000022</v>
      </c>
      <c r="AV4680" s="14">
        <v>5.533238772565138</v>
      </c>
      <c r="AW4680" s="13">
        <v>2</v>
      </c>
      <c r="AX4680" s="22" t="s">
        <v>782</v>
      </c>
      <c r="AY4680" s="19">
        <v>52</v>
      </c>
      <c r="AZ4680" s="19">
        <v>5.1999999999999998E-2</v>
      </c>
      <c r="BA4680" s="19">
        <v>8.3615999999999996E-2</v>
      </c>
      <c r="BB4680" s="14">
        <v>5.1071944290991822E-2</v>
      </c>
      <c r="BC4680" s="13">
        <v>14</v>
      </c>
      <c r="BD4680" s="19">
        <v>10390</v>
      </c>
      <c r="BE4680" s="19">
        <v>10.389999999999999</v>
      </c>
      <c r="BF4680" s="19">
        <v>13.352618667985393</v>
      </c>
      <c r="BG4680" s="14">
        <v>8.155666340774582</v>
      </c>
      <c r="BH4680" s="22">
        <v>549</v>
      </c>
      <c r="BI4680" s="23">
        <v>20.763721000000007</v>
      </c>
      <c r="BJ4680" s="23">
        <v>22.777482915985395</v>
      </c>
      <c r="BK4680" s="14">
        <v>13.912293563124573</v>
      </c>
      <c r="BL4680" t="s">
        <v>766</v>
      </c>
    </row>
    <row r="4681" spans="1:64">
      <c r="A4681" t="s">
        <v>5892</v>
      </c>
      <c r="B4681" t="s">
        <v>5888</v>
      </c>
      <c r="C4681" t="s">
        <v>766</v>
      </c>
      <c r="D4681" t="s">
        <v>942</v>
      </c>
      <c r="E4681">
        <v>2018</v>
      </c>
      <c r="F4681" s="23">
        <v>56.23</v>
      </c>
      <c r="G4681" s="23">
        <v>13.17</v>
      </c>
      <c r="H4681" s="22">
        <v>20766</v>
      </c>
      <c r="I4681" s="34">
        <v>163.73361934429479</v>
      </c>
      <c r="J4681" s="13">
        <v>0</v>
      </c>
      <c r="K4681" s="13">
        <v>0</v>
      </c>
      <c r="L4681" s="19">
        <v>0</v>
      </c>
      <c r="M4681" s="19">
        <v>0</v>
      </c>
      <c r="N4681" s="19">
        <v>0</v>
      </c>
      <c r="O4681" s="17">
        <v>0</v>
      </c>
      <c r="P4681" s="13">
        <v>2</v>
      </c>
      <c r="Q4681" s="13">
        <v>2</v>
      </c>
      <c r="R4681" s="19">
        <v>276</v>
      </c>
      <c r="S4681" s="19">
        <v>0.27600000000000002</v>
      </c>
      <c r="T4681" s="19">
        <v>1.179414</v>
      </c>
      <c r="U4681" s="17">
        <v>0.72032488179471488</v>
      </c>
      <c r="V4681" s="13">
        <v>0</v>
      </c>
      <c r="W4681" s="13">
        <v>0</v>
      </c>
      <c r="X4681" s="19">
        <v>0</v>
      </c>
      <c r="Y4681" s="19">
        <v>0</v>
      </c>
      <c r="Z4681" s="19">
        <v>0</v>
      </c>
      <c r="AA4681" s="14">
        <v>0</v>
      </c>
      <c r="AB4681" s="13">
        <v>0</v>
      </c>
      <c r="AC4681" s="22" t="s">
        <v>782</v>
      </c>
      <c r="AD4681" s="19">
        <v>0</v>
      </c>
      <c r="AE4681" s="19">
        <v>0</v>
      </c>
      <c r="AF4681" s="19">
        <v>0</v>
      </c>
      <c r="AG4681" s="14">
        <v>0</v>
      </c>
      <c r="AH4681" s="22" t="s">
        <v>782</v>
      </c>
      <c r="AI4681" s="23" t="s">
        <v>782</v>
      </c>
      <c r="AJ4681" s="23" t="s">
        <v>782</v>
      </c>
      <c r="AK4681" s="23" t="s">
        <v>782</v>
      </c>
      <c r="AL4681" s="14" t="s">
        <v>782</v>
      </c>
      <c r="AM4681" s="22" t="s">
        <v>782</v>
      </c>
      <c r="AN4681" s="23" t="s">
        <v>782</v>
      </c>
      <c r="AO4681" s="23" t="s">
        <v>782</v>
      </c>
      <c r="AP4681" s="23" t="s">
        <v>782</v>
      </c>
      <c r="AQ4681" s="14" t="s">
        <v>782</v>
      </c>
      <c r="AR4681" s="13">
        <v>554</v>
      </c>
      <c r="AS4681" s="19">
        <v>10384.381000000001</v>
      </c>
      <c r="AT4681" s="19">
        <v>10.38438100000001</v>
      </c>
      <c r="AU4681" s="19">
        <v>9.2213303279999987</v>
      </c>
      <c r="AV4681" s="14">
        <v>5.6319101507245284</v>
      </c>
      <c r="AW4681" s="13">
        <v>2</v>
      </c>
      <c r="AX4681" s="22" t="s">
        <v>782</v>
      </c>
      <c r="AY4681" s="19">
        <v>1744</v>
      </c>
      <c r="AZ4681" s="19">
        <v>1.744</v>
      </c>
      <c r="BA4681" s="19">
        <v>5.8168949999999997</v>
      </c>
      <c r="BB4681" s="14">
        <v>3.5526576785482185</v>
      </c>
      <c r="BC4681" s="13">
        <v>14</v>
      </c>
      <c r="BD4681" s="19">
        <v>10390</v>
      </c>
      <c r="BE4681" s="19">
        <v>10.389999999999999</v>
      </c>
      <c r="BF4681" s="19">
        <v>11.787823910295829</v>
      </c>
      <c r="BG4681" s="14">
        <v>7.1993912780421105</v>
      </c>
      <c r="BH4681" s="22">
        <v>572</v>
      </c>
      <c r="BI4681" s="23">
        <v>22.794381000000008</v>
      </c>
      <c r="BJ4681" s="23">
        <v>28.005463238295832</v>
      </c>
      <c r="BK4681" s="14">
        <v>17.104283989109572</v>
      </c>
      <c r="BL4681" t="s">
        <v>766</v>
      </c>
    </row>
    <row r="4682" spans="1:64">
      <c r="A4682" t="s">
        <v>5893</v>
      </c>
      <c r="B4682" t="s">
        <v>5888</v>
      </c>
      <c r="C4682" t="s">
        <v>766</v>
      </c>
      <c r="D4682" t="s">
        <v>942</v>
      </c>
      <c r="E4682">
        <v>2019</v>
      </c>
      <c r="F4682" s="23">
        <v>56.23</v>
      </c>
      <c r="G4682" s="23">
        <v>13.18</v>
      </c>
      <c r="H4682" s="22">
        <v>20760</v>
      </c>
      <c r="I4682" s="34">
        <v>166.52032094975806</v>
      </c>
      <c r="J4682" s="22">
        <v>0</v>
      </c>
      <c r="K4682" s="22">
        <v>0</v>
      </c>
      <c r="L4682" s="23">
        <v>0</v>
      </c>
      <c r="M4682" s="23">
        <v>0</v>
      </c>
      <c r="N4682" s="23">
        <v>0</v>
      </c>
      <c r="O4682" s="14">
        <v>0</v>
      </c>
      <c r="P4682" s="22">
        <v>1</v>
      </c>
      <c r="Q4682" s="22">
        <v>2</v>
      </c>
      <c r="R4682" s="23">
        <v>276</v>
      </c>
      <c r="S4682" s="23">
        <v>0.27600000000000002</v>
      </c>
      <c r="T4682" s="23">
        <v>0.82503400000000005</v>
      </c>
      <c r="U4682" s="14">
        <v>0.49545544669525737</v>
      </c>
      <c r="V4682" s="22">
        <v>0</v>
      </c>
      <c r="W4682" s="22">
        <v>0</v>
      </c>
      <c r="X4682" s="23">
        <v>0</v>
      </c>
      <c r="Y4682" s="23">
        <v>0</v>
      </c>
      <c r="Z4682" s="23">
        <v>0</v>
      </c>
      <c r="AA4682" s="14">
        <v>0</v>
      </c>
      <c r="AB4682" s="22">
        <v>0</v>
      </c>
      <c r="AC4682" s="22">
        <v>0</v>
      </c>
      <c r="AD4682" s="23">
        <v>0</v>
      </c>
      <c r="AE4682" s="23">
        <v>0</v>
      </c>
      <c r="AF4682" s="23">
        <v>0</v>
      </c>
      <c r="AG4682" s="14">
        <v>0</v>
      </c>
      <c r="AH4682" s="22">
        <v>0</v>
      </c>
      <c r="AI4682" s="23">
        <v>0</v>
      </c>
      <c r="AJ4682" s="23">
        <v>0</v>
      </c>
      <c r="AK4682" s="23">
        <v>0</v>
      </c>
      <c r="AL4682" s="14">
        <v>0</v>
      </c>
      <c r="AM4682" s="22">
        <v>587</v>
      </c>
      <c r="AN4682" s="23">
        <v>11692.506000000001</v>
      </c>
      <c r="AO4682" s="23">
        <v>11.692506000000009</v>
      </c>
      <c r="AP4682" s="23">
        <v>10.382945327999998</v>
      </c>
      <c r="AQ4682" s="14">
        <v>6.2352422027415528</v>
      </c>
      <c r="AR4682" s="22">
        <v>587</v>
      </c>
      <c r="AS4682" s="23">
        <v>11692.506000000001</v>
      </c>
      <c r="AT4682" s="23">
        <v>11.692506000000009</v>
      </c>
      <c r="AU4682" s="23">
        <v>10.382945327999998</v>
      </c>
      <c r="AV4682" s="14">
        <v>6.2352422027415528</v>
      </c>
      <c r="AW4682" s="22">
        <v>2</v>
      </c>
      <c r="AX4682" s="22" t="s">
        <v>782</v>
      </c>
      <c r="AY4682" s="23">
        <v>1760</v>
      </c>
      <c r="AZ4682" s="23">
        <v>1.76</v>
      </c>
      <c r="BA4682" s="23">
        <v>5.8168949999999997</v>
      </c>
      <c r="BB4682" s="14">
        <v>3.4932042929193328</v>
      </c>
      <c r="BC4682" s="22">
        <v>14</v>
      </c>
      <c r="BD4682" s="23">
        <v>10020</v>
      </c>
      <c r="BE4682" s="23">
        <v>10.02</v>
      </c>
      <c r="BF4682" s="23">
        <v>11.435865015557169</v>
      </c>
      <c r="BG4682" s="14">
        <v>6.8675492278252097</v>
      </c>
      <c r="BH4682" s="22">
        <v>604</v>
      </c>
      <c r="BI4682" s="23">
        <v>23.74850600000001</v>
      </c>
      <c r="BJ4682" s="23">
        <v>28.460739343557165</v>
      </c>
      <c r="BK4682" s="14">
        <v>17.091451170181351</v>
      </c>
      <c r="BL4682" t="s">
        <v>766</v>
      </c>
    </row>
    <row r="4683" spans="1:64">
      <c r="A4683" t="s">
        <v>5894</v>
      </c>
      <c r="B4683" t="s">
        <v>5888</v>
      </c>
      <c r="C4683" t="s">
        <v>766</v>
      </c>
      <c r="D4683" t="s">
        <v>942</v>
      </c>
      <c r="E4683">
        <v>2020</v>
      </c>
      <c r="F4683" s="23">
        <v>56.23</v>
      </c>
      <c r="G4683" s="23">
        <v>13.19</v>
      </c>
      <c r="H4683" s="22">
        <v>20566</v>
      </c>
      <c r="I4683" s="34">
        <v>167.16466454388677</v>
      </c>
      <c r="J4683" s="22">
        <v>0</v>
      </c>
      <c r="K4683" s="22">
        <v>0</v>
      </c>
      <c r="L4683" s="23">
        <v>0</v>
      </c>
      <c r="M4683" s="23">
        <v>0</v>
      </c>
      <c r="N4683" s="23">
        <v>0</v>
      </c>
      <c r="O4683" s="14">
        <v>0</v>
      </c>
      <c r="P4683" s="22">
        <v>1</v>
      </c>
      <c r="Q4683" s="22">
        <v>2</v>
      </c>
      <c r="R4683" s="23">
        <v>276</v>
      </c>
      <c r="S4683" s="23">
        <v>0.27600000000000002</v>
      </c>
      <c r="T4683" s="23">
        <v>0.82503400000000005</v>
      </c>
      <c r="U4683" s="14">
        <v>0.49354569175915691</v>
      </c>
      <c r="V4683" s="22">
        <v>0</v>
      </c>
      <c r="W4683" s="22">
        <v>0</v>
      </c>
      <c r="X4683" s="23">
        <v>0</v>
      </c>
      <c r="Y4683" s="23">
        <v>0</v>
      </c>
      <c r="Z4683" s="23">
        <v>0</v>
      </c>
      <c r="AA4683" s="14">
        <v>0</v>
      </c>
      <c r="AB4683" s="22">
        <v>0</v>
      </c>
      <c r="AC4683" s="22">
        <v>0</v>
      </c>
      <c r="AD4683" s="23">
        <v>0</v>
      </c>
      <c r="AE4683" s="23">
        <v>0</v>
      </c>
      <c r="AF4683" s="23">
        <v>0</v>
      </c>
      <c r="AG4683" s="14">
        <v>0</v>
      </c>
      <c r="AH4683" s="22">
        <v>0</v>
      </c>
      <c r="AI4683" s="23">
        <v>0</v>
      </c>
      <c r="AJ4683" s="23">
        <v>0</v>
      </c>
      <c r="AK4683" s="23">
        <v>0</v>
      </c>
      <c r="AL4683" s="14">
        <v>0</v>
      </c>
      <c r="AM4683" s="22">
        <v>656</v>
      </c>
      <c r="AN4683" s="23">
        <v>12792.406000000001</v>
      </c>
      <c r="AO4683" s="23">
        <v>12.79240600000001</v>
      </c>
      <c r="AP4683" s="23">
        <v>11.359656527999997</v>
      </c>
      <c r="AQ4683" s="14">
        <v>6.7954890819750213</v>
      </c>
      <c r="AR4683" s="22">
        <v>656</v>
      </c>
      <c r="AS4683" s="23">
        <v>12792.406000000001</v>
      </c>
      <c r="AT4683" s="23">
        <v>12.79240600000001</v>
      </c>
      <c r="AU4683" s="23">
        <v>11.359656527999997</v>
      </c>
      <c r="AV4683" s="14">
        <v>6.7954890819750213</v>
      </c>
      <c r="AW4683" s="22">
        <v>2</v>
      </c>
      <c r="AX4683" s="22">
        <v>2</v>
      </c>
      <c r="AY4683" s="23">
        <v>1760</v>
      </c>
      <c r="AZ4683" s="23">
        <v>1.76</v>
      </c>
      <c r="BA4683" s="23">
        <v>5.8168949999999997</v>
      </c>
      <c r="BB4683" s="14">
        <v>3.4797395824479729</v>
      </c>
      <c r="BC4683" s="22">
        <v>14</v>
      </c>
      <c r="BD4683" s="23">
        <v>9690</v>
      </c>
      <c r="BE4683" s="23">
        <v>9.69</v>
      </c>
      <c r="BF4683" s="23">
        <v>10.681711880612097</v>
      </c>
      <c r="BG4683" s="14">
        <v>6.3899340867027323</v>
      </c>
      <c r="BH4683" s="22">
        <v>673</v>
      </c>
      <c r="BI4683" s="23">
        <v>24.518406000000009</v>
      </c>
      <c r="BJ4683" s="23">
        <v>28.683297408612095</v>
      </c>
      <c r="BK4683" s="14">
        <v>17.158708442884883</v>
      </c>
      <c r="BL4683" t="s">
        <v>766</v>
      </c>
    </row>
    <row r="4684" spans="1:64">
      <c r="A4684" t="s">
        <v>5895</v>
      </c>
      <c r="B4684" t="s">
        <v>5888</v>
      </c>
      <c r="C4684" t="s">
        <v>766</v>
      </c>
      <c r="D4684" t="s">
        <v>942</v>
      </c>
      <c r="E4684">
        <v>2021</v>
      </c>
      <c r="F4684" s="23">
        <v>56.23</v>
      </c>
      <c r="G4684" s="23">
        <v>13.21</v>
      </c>
      <c r="H4684" s="22">
        <v>20436</v>
      </c>
      <c r="I4684" s="34">
        <v>154.19999999999999</v>
      </c>
      <c r="J4684" s="22">
        <v>0</v>
      </c>
      <c r="K4684" s="22">
        <v>0</v>
      </c>
      <c r="L4684" s="23">
        <v>0</v>
      </c>
      <c r="M4684" s="23">
        <v>0</v>
      </c>
      <c r="N4684" s="23">
        <v>0</v>
      </c>
      <c r="O4684" s="14">
        <v>0</v>
      </c>
      <c r="P4684" s="22">
        <v>1</v>
      </c>
      <c r="Q4684" s="22">
        <v>2</v>
      </c>
      <c r="R4684" s="23">
        <v>276</v>
      </c>
      <c r="S4684" s="23">
        <v>0.27600000000000002</v>
      </c>
      <c r="T4684" s="23">
        <v>1.4164552500000001</v>
      </c>
      <c r="U4684" s="14">
        <v>0.92</v>
      </c>
      <c r="V4684" s="22">
        <v>0</v>
      </c>
      <c r="W4684" s="22">
        <v>0</v>
      </c>
      <c r="X4684" s="23">
        <v>0</v>
      </c>
      <c r="Y4684" s="23">
        <v>0</v>
      </c>
      <c r="Z4684" s="23">
        <v>0</v>
      </c>
      <c r="AA4684" s="14">
        <v>0</v>
      </c>
      <c r="AB4684" s="22">
        <v>0</v>
      </c>
      <c r="AC4684" s="22">
        <v>0</v>
      </c>
      <c r="AD4684" s="23">
        <v>0</v>
      </c>
      <c r="AE4684" s="23">
        <v>0</v>
      </c>
      <c r="AF4684" s="23">
        <v>0</v>
      </c>
      <c r="AG4684" s="14">
        <v>0</v>
      </c>
      <c r="AH4684" s="22">
        <v>0</v>
      </c>
      <c r="AI4684" s="23">
        <v>0</v>
      </c>
      <c r="AJ4684" s="23">
        <v>0</v>
      </c>
      <c r="AK4684" s="23">
        <v>0</v>
      </c>
      <c r="AL4684" s="14">
        <v>0</v>
      </c>
      <c r="AM4684" s="22">
        <v>735</v>
      </c>
      <c r="AN4684" s="23">
        <v>13944.825999999999</v>
      </c>
      <c r="AO4684" s="23">
        <v>13.944826000000001</v>
      </c>
      <c r="AP4684" s="23">
        <v>12.478149820000001</v>
      </c>
      <c r="AQ4684" s="14">
        <v>8.09</v>
      </c>
      <c r="AR4684" s="22">
        <v>735</v>
      </c>
      <c r="AS4684" s="23">
        <v>13944.825999999999</v>
      </c>
      <c r="AT4684" s="23">
        <v>13.944826000000001</v>
      </c>
      <c r="AU4684" s="23">
        <v>12.478149820000001</v>
      </c>
      <c r="AV4684" s="14">
        <v>8.09</v>
      </c>
      <c r="AW4684" s="22">
        <v>3</v>
      </c>
      <c r="AX4684" s="22">
        <v>6</v>
      </c>
      <c r="AY4684" s="23">
        <v>4770</v>
      </c>
      <c r="AZ4684" s="23">
        <v>4.7699999999999996</v>
      </c>
      <c r="BA4684" s="23">
        <v>13.216079000000001</v>
      </c>
      <c r="BB4684" s="14">
        <v>8.57</v>
      </c>
      <c r="BC4684" s="22">
        <v>14</v>
      </c>
      <c r="BD4684" s="23">
        <v>10340</v>
      </c>
      <c r="BE4684" s="23">
        <v>10.34</v>
      </c>
      <c r="BF4684" s="23">
        <v>10.0163999</v>
      </c>
      <c r="BG4684" s="14">
        <v>6.5</v>
      </c>
      <c r="BH4684" s="22">
        <v>753</v>
      </c>
      <c r="BI4684" s="23">
        <v>29.33</v>
      </c>
      <c r="BJ4684" s="23">
        <v>37.130000000000003</v>
      </c>
      <c r="BK4684" s="14">
        <v>24.08</v>
      </c>
      <c r="BL4684" t="s">
        <v>766</v>
      </c>
    </row>
    <row r="4685" spans="1:64">
      <c r="A4685" t="s">
        <v>5896</v>
      </c>
      <c r="B4685" t="s">
        <v>5888</v>
      </c>
      <c r="C4685" t="s">
        <v>766</v>
      </c>
      <c r="D4685" s="111" t="s">
        <v>942</v>
      </c>
      <c r="E4685" s="110">
        <v>2022</v>
      </c>
      <c r="F4685" s="23"/>
      <c r="G4685" s="23"/>
      <c r="H4685" s="22">
        <v>20548</v>
      </c>
      <c r="I4685" s="34">
        <v>148.92241433975062</v>
      </c>
      <c r="J4685" s="22">
        <v>0</v>
      </c>
      <c r="K4685" s="22">
        <v>0</v>
      </c>
      <c r="L4685" s="23">
        <v>0</v>
      </c>
      <c r="M4685" s="23">
        <v>0</v>
      </c>
      <c r="N4685" s="23">
        <v>0</v>
      </c>
      <c r="O4685" s="14">
        <v>0</v>
      </c>
      <c r="P4685" s="22">
        <v>1</v>
      </c>
      <c r="Q4685" s="22">
        <v>2</v>
      </c>
      <c r="R4685" s="23">
        <v>276</v>
      </c>
      <c r="S4685" s="23">
        <v>0.27600000000000002</v>
      </c>
      <c r="T4685" s="23">
        <v>0.64887600000000001</v>
      </c>
      <c r="U4685" s="14">
        <v>0.43571412864665121</v>
      </c>
      <c r="V4685" s="22">
        <v>0</v>
      </c>
      <c r="W4685" s="22">
        <v>0</v>
      </c>
      <c r="X4685" s="23">
        <v>0</v>
      </c>
      <c r="Y4685" s="23">
        <v>0</v>
      </c>
      <c r="Z4685" s="23">
        <v>0</v>
      </c>
      <c r="AA4685" s="14">
        <v>0</v>
      </c>
      <c r="AB4685" s="22">
        <v>0</v>
      </c>
      <c r="AC4685" s="22">
        <v>0</v>
      </c>
      <c r="AD4685" s="23">
        <v>0</v>
      </c>
      <c r="AE4685" s="23">
        <v>0</v>
      </c>
      <c r="AF4685" s="23">
        <v>0</v>
      </c>
      <c r="AG4685" s="14">
        <v>0</v>
      </c>
      <c r="AH4685" s="22">
        <v>0</v>
      </c>
      <c r="AI4685" s="23">
        <v>0</v>
      </c>
      <c r="AJ4685" s="23">
        <v>0</v>
      </c>
      <c r="AK4685" s="23">
        <v>0</v>
      </c>
      <c r="AL4685" s="14">
        <v>0</v>
      </c>
      <c r="AM4685" s="22">
        <v>967</v>
      </c>
      <c r="AN4685" s="23">
        <v>15000.656000000014</v>
      </c>
      <c r="AO4685" s="23">
        <v>15.00065600000003</v>
      </c>
      <c r="AP4685" s="23">
        <v>15.366130756450387</v>
      </c>
      <c r="AQ4685" s="14">
        <v>10.318212221159802</v>
      </c>
      <c r="AR4685" s="22">
        <v>967</v>
      </c>
      <c r="AS4685" s="23">
        <v>15000.656000000001</v>
      </c>
      <c r="AT4685" s="23">
        <v>15.000655999999999</v>
      </c>
      <c r="AU4685" s="23">
        <v>15.366130756450399</v>
      </c>
      <c r="AV4685" s="14">
        <v>10.318212221159811</v>
      </c>
      <c r="AW4685" s="22">
        <v>3</v>
      </c>
      <c r="AX4685" s="22">
        <v>6</v>
      </c>
      <c r="AY4685" s="23">
        <v>4770</v>
      </c>
      <c r="AZ4685" s="23">
        <v>4.7699999999999996</v>
      </c>
      <c r="BA4685" s="23">
        <v>4.5318137719853224</v>
      </c>
      <c r="BB4685" s="14">
        <v>3.0430703075001677</v>
      </c>
      <c r="BC4685" s="22">
        <v>14</v>
      </c>
      <c r="BD4685" s="23">
        <v>10340</v>
      </c>
      <c r="BE4685" s="23">
        <v>10.34</v>
      </c>
      <c r="BF4685" s="23">
        <v>11.18804300506376</v>
      </c>
      <c r="BG4685" s="14">
        <v>7.5126656082404306</v>
      </c>
      <c r="BH4685" s="22">
        <v>985</v>
      </c>
      <c r="BI4685" s="23">
        <v>30.386655999999999</v>
      </c>
      <c r="BJ4685" s="23">
        <v>31.734863533499482</v>
      </c>
      <c r="BK4685" s="14">
        <v>21.309662265547061</v>
      </c>
      <c r="BL4685" t="s">
        <v>766</v>
      </c>
    </row>
    <row r="4686" spans="1:64">
      <c r="A4686" t="s">
        <v>5897</v>
      </c>
      <c r="B4686" t="s">
        <v>5888</v>
      </c>
      <c r="C4686" t="s">
        <v>766</v>
      </c>
      <c r="D4686" t="s">
        <v>942</v>
      </c>
      <c r="E4686">
        <v>2023</v>
      </c>
      <c r="F4686">
        <v>56.23</v>
      </c>
      <c r="G4686">
        <v>13.23</v>
      </c>
      <c r="H4686">
        <v>20531</v>
      </c>
      <c r="I4686">
        <v>148.92241433975062</v>
      </c>
      <c r="J4686">
        <v>0</v>
      </c>
      <c r="K4686">
        <v>0</v>
      </c>
      <c r="L4686">
        <v>0</v>
      </c>
      <c r="M4686">
        <v>0</v>
      </c>
      <c r="N4686">
        <v>0</v>
      </c>
      <c r="O4686">
        <v>0</v>
      </c>
      <c r="P4686">
        <v>1</v>
      </c>
      <c r="Q4686">
        <v>2</v>
      </c>
      <c r="R4686">
        <v>276</v>
      </c>
      <c r="S4686">
        <v>0.27600000000000002</v>
      </c>
      <c r="T4686">
        <v>1.416455</v>
      </c>
      <c r="U4686">
        <v>0.95113620490231165</v>
      </c>
      <c r="V4686">
        <v>0</v>
      </c>
      <c r="W4686">
        <v>0</v>
      </c>
      <c r="X4686">
        <v>0</v>
      </c>
      <c r="Y4686">
        <v>0</v>
      </c>
      <c r="Z4686">
        <v>0</v>
      </c>
      <c r="AA4686">
        <v>0</v>
      </c>
      <c r="AG4686">
        <v>0</v>
      </c>
      <c r="AH4686">
        <v>2</v>
      </c>
      <c r="AI4686">
        <v>652.24</v>
      </c>
      <c r="AJ4686">
        <v>0.65224000000000004</v>
      </c>
      <c r="AK4686">
        <v>0.61179300000000003</v>
      </c>
      <c r="AL4686">
        <v>0.44374599999999997</v>
      </c>
      <c r="AM4686">
        <v>1189</v>
      </c>
      <c r="AN4686">
        <v>19453.313999999998</v>
      </c>
      <c r="AO4686">
        <v>19.453313999999999</v>
      </c>
      <c r="AP4686">
        <v>18.246960000000001</v>
      </c>
      <c r="AQ4686">
        <v>12.252661952129991</v>
      </c>
      <c r="AR4686">
        <v>1633</v>
      </c>
      <c r="AS4686">
        <v>20425.618999999999</v>
      </c>
      <c r="AT4686">
        <v>20.425618999999902</v>
      </c>
      <c r="AU4686">
        <v>19.158969901555601</v>
      </c>
      <c r="AV4686">
        <v>12.865068019812284</v>
      </c>
      <c r="AW4686">
        <v>3</v>
      </c>
      <c r="AX4686">
        <v>7</v>
      </c>
      <c r="AY4686">
        <v>4902</v>
      </c>
      <c r="AZ4686">
        <v>4.9020000000000001</v>
      </c>
      <c r="BA4686">
        <v>4.5610530000000002</v>
      </c>
      <c r="BB4686">
        <v>3.0627041739965644</v>
      </c>
      <c r="BC4686">
        <v>14</v>
      </c>
      <c r="BD4686">
        <v>10340</v>
      </c>
      <c r="BE4686">
        <v>10.34</v>
      </c>
      <c r="BF4686">
        <v>13.359029</v>
      </c>
      <c r="BG4686">
        <v>8.9704622767683571</v>
      </c>
      <c r="BH4686">
        <v>1651</v>
      </c>
      <c r="BI4686">
        <v>35.943618999999906</v>
      </c>
      <c r="BJ4686">
        <v>38.495506901555601</v>
      </c>
      <c r="BK4686">
        <v>25.849370675479516</v>
      </c>
      <c r="BL4686" t="s">
        <v>766</v>
      </c>
    </row>
    <row r="4687" spans="1:64">
      <c r="A4687" t="s">
        <v>5898</v>
      </c>
      <c r="B4687" t="s">
        <v>5888</v>
      </c>
      <c r="C4687" t="s">
        <v>766</v>
      </c>
      <c r="D4687" t="s">
        <v>942</v>
      </c>
      <c r="E4687">
        <v>2024</v>
      </c>
      <c r="F4687">
        <v>56.23</v>
      </c>
      <c r="G4687">
        <v>13.28</v>
      </c>
      <c r="H4687">
        <v>20504</v>
      </c>
      <c r="I4687">
        <v>140.59794042872997</v>
      </c>
      <c r="J4687">
        <v>0</v>
      </c>
      <c r="K4687">
        <v>0</v>
      </c>
      <c r="L4687">
        <v>0</v>
      </c>
      <c r="M4687">
        <v>0</v>
      </c>
      <c r="N4687">
        <v>0</v>
      </c>
      <c r="O4687">
        <v>0</v>
      </c>
      <c r="P4687">
        <v>1</v>
      </c>
      <c r="Q4687">
        <v>1</v>
      </c>
      <c r="R4687">
        <v>156</v>
      </c>
      <c r="S4687">
        <v>0.156</v>
      </c>
      <c r="T4687">
        <v>1.288259</v>
      </c>
      <c r="U4687">
        <v>0.91627160118538664</v>
      </c>
      <c r="V4687">
        <v>0</v>
      </c>
      <c r="W4687">
        <v>0</v>
      </c>
      <c r="X4687">
        <v>0</v>
      </c>
      <c r="Y4687">
        <v>0</v>
      </c>
      <c r="Z4687">
        <v>0</v>
      </c>
      <c r="AA4687">
        <v>0</v>
      </c>
      <c r="AB4687">
        <v>0</v>
      </c>
      <c r="AC4687">
        <v>0</v>
      </c>
      <c r="AD4687">
        <v>0</v>
      </c>
      <c r="AE4687">
        <v>0</v>
      </c>
      <c r="AF4687">
        <v>0</v>
      </c>
      <c r="AG4687">
        <v>0</v>
      </c>
      <c r="AH4687">
        <v>3</v>
      </c>
      <c r="AI4687">
        <v>664.54</v>
      </c>
      <c r="AJ4687">
        <v>0.66453999999999991</v>
      </c>
      <c r="AK4687">
        <v>0.59937773965157326</v>
      </c>
      <c r="AL4687">
        <v>0.42630620180058881</v>
      </c>
      <c r="AM4687">
        <v>1430</v>
      </c>
      <c r="AN4687">
        <v>23262.338999999967</v>
      </c>
      <c r="AO4687">
        <v>23.262339000000011</v>
      </c>
      <c r="AP4687">
        <v>20.981322672568457</v>
      </c>
      <c r="AQ4687">
        <v>14.922923201143213</v>
      </c>
      <c r="AR4687">
        <v>2034</v>
      </c>
      <c r="AS4687">
        <v>24403.467999999735</v>
      </c>
      <c r="AT4687">
        <v>24.403468000000032</v>
      </c>
      <c r="AU4687">
        <v>22.010556910794683</v>
      </c>
      <c r="AV4687">
        <v>15.654963965814265</v>
      </c>
      <c r="AW4687">
        <v>3</v>
      </c>
      <c r="AX4687">
        <v>7</v>
      </c>
      <c r="AY4687">
        <v>4902</v>
      </c>
      <c r="AZ4687">
        <v>4.9020000000000001</v>
      </c>
      <c r="BA4687">
        <v>4.5610533626473222</v>
      </c>
      <c r="BB4687">
        <v>3.2440399544539207</v>
      </c>
      <c r="BC4687">
        <v>14</v>
      </c>
      <c r="BD4687">
        <v>10340</v>
      </c>
      <c r="BE4687">
        <v>10.339999999999998</v>
      </c>
      <c r="BF4687">
        <v>11.630590772598774</v>
      </c>
      <c r="BG4687">
        <v>8.2722341003952309</v>
      </c>
      <c r="BH4687">
        <v>2052</v>
      </c>
      <c r="BI4687">
        <v>39.801468000000028</v>
      </c>
      <c r="BJ4687">
        <v>39.490460046040781</v>
      </c>
      <c r="BK4687">
        <v>28.087509621848806</v>
      </c>
      <c r="BL4687" t="s">
        <v>766</v>
      </c>
    </row>
    <row r="4688" spans="1:64">
      <c r="A4688" t="s">
        <v>5899</v>
      </c>
      <c r="B4688" t="s">
        <v>5900</v>
      </c>
      <c r="C4688" t="s">
        <v>767</v>
      </c>
      <c r="D4688" t="s">
        <v>942</v>
      </c>
      <c r="E4688">
        <v>2012</v>
      </c>
      <c r="F4688" s="23">
        <v>22.36</v>
      </c>
      <c r="G4688" s="23">
        <v>9.91</v>
      </c>
      <c r="H4688" s="22">
        <v>16725</v>
      </c>
      <c r="I4688" s="34">
        <v>138.59133</v>
      </c>
      <c r="J4688" s="22">
        <v>0</v>
      </c>
      <c r="K4688" s="22" t="s">
        <v>782</v>
      </c>
      <c r="L4688" s="23">
        <v>0</v>
      </c>
      <c r="M4688" s="23">
        <v>0</v>
      </c>
      <c r="N4688" s="23">
        <v>0</v>
      </c>
      <c r="O4688" s="14">
        <v>0</v>
      </c>
      <c r="P4688" s="22">
        <v>0</v>
      </c>
      <c r="Q4688" s="22" t="s">
        <v>782</v>
      </c>
      <c r="R4688" s="23">
        <v>0</v>
      </c>
      <c r="S4688" s="23">
        <v>0</v>
      </c>
      <c r="T4688" s="23">
        <v>0</v>
      </c>
      <c r="U4688" s="14">
        <v>0</v>
      </c>
      <c r="V4688" s="22">
        <v>0</v>
      </c>
      <c r="W4688" s="22" t="s">
        <v>782</v>
      </c>
      <c r="X4688" s="23">
        <v>0</v>
      </c>
      <c r="Y4688" s="23">
        <v>0</v>
      </c>
      <c r="Z4688" s="23">
        <v>0</v>
      </c>
      <c r="AA4688" s="14">
        <v>0</v>
      </c>
      <c r="AB4688" s="22">
        <v>0</v>
      </c>
      <c r="AC4688" s="22" t="s">
        <v>782</v>
      </c>
      <c r="AD4688" s="23">
        <v>0</v>
      </c>
      <c r="AE4688" s="23">
        <v>0</v>
      </c>
      <c r="AF4688" s="23">
        <v>0</v>
      </c>
      <c r="AG4688" s="14">
        <v>0</v>
      </c>
      <c r="AH4688" s="22" t="s">
        <v>782</v>
      </c>
      <c r="AI4688" s="23" t="s">
        <v>782</v>
      </c>
      <c r="AJ4688" s="23" t="s">
        <v>782</v>
      </c>
      <c r="AK4688" s="23" t="s">
        <v>782</v>
      </c>
      <c r="AL4688" s="14" t="s">
        <v>782</v>
      </c>
      <c r="AM4688" s="22" t="s">
        <v>782</v>
      </c>
      <c r="AN4688" s="23" t="s">
        <v>782</v>
      </c>
      <c r="AO4688" s="23" t="s">
        <v>782</v>
      </c>
      <c r="AP4688" s="23" t="s">
        <v>782</v>
      </c>
      <c r="AQ4688" s="14" t="s">
        <v>782</v>
      </c>
      <c r="AR4688" s="22">
        <v>160</v>
      </c>
      <c r="AS4688" s="23">
        <v>2194.9539999999984</v>
      </c>
      <c r="AT4688" s="23">
        <v>2.1949539999999983</v>
      </c>
      <c r="AU4688" s="23">
        <v>1.892995</v>
      </c>
      <c r="AV4688" s="14">
        <v>1.3658826998774023</v>
      </c>
      <c r="AW4688" s="22">
        <v>0</v>
      </c>
      <c r="AX4688" s="22" t="s">
        <v>782</v>
      </c>
      <c r="AY4688" s="23">
        <v>0</v>
      </c>
      <c r="AZ4688" s="23">
        <v>0</v>
      </c>
      <c r="BA4688" s="23">
        <v>0</v>
      </c>
      <c r="BB4688" s="14">
        <v>0</v>
      </c>
      <c r="BC4688" s="22">
        <v>0</v>
      </c>
      <c r="BD4688" s="23">
        <v>0</v>
      </c>
      <c r="BE4688" s="23">
        <v>0</v>
      </c>
      <c r="BF4688" s="23">
        <v>0</v>
      </c>
      <c r="BG4688" s="14">
        <v>0</v>
      </c>
      <c r="BH4688" s="22">
        <v>160</v>
      </c>
      <c r="BI4688" s="23">
        <v>2.1949539999999983</v>
      </c>
      <c r="BJ4688" s="23">
        <v>1.892995</v>
      </c>
      <c r="BK4688" s="14">
        <v>1.3658826998774023</v>
      </c>
      <c r="BL4688" t="s">
        <v>767</v>
      </c>
    </row>
    <row r="4689" spans="1:64">
      <c r="A4689" t="s">
        <v>5901</v>
      </c>
      <c r="B4689" t="s">
        <v>5900</v>
      </c>
      <c r="C4689" t="s">
        <v>767</v>
      </c>
      <c r="D4689" t="s">
        <v>942</v>
      </c>
      <c r="E4689">
        <v>2015</v>
      </c>
      <c r="F4689" s="23">
        <v>22.36</v>
      </c>
      <c r="G4689" s="23">
        <v>9.94</v>
      </c>
      <c r="H4689" s="22">
        <v>17085</v>
      </c>
      <c r="I4689" s="34">
        <v>136.23642413144546</v>
      </c>
      <c r="J4689" s="13">
        <v>0</v>
      </c>
      <c r="K4689" s="13">
        <v>0</v>
      </c>
      <c r="L4689" s="19">
        <v>0</v>
      </c>
      <c r="M4689" s="35">
        <v>0</v>
      </c>
      <c r="N4689" s="19">
        <v>0</v>
      </c>
      <c r="O4689" s="17">
        <v>0</v>
      </c>
      <c r="P4689" s="36">
        <v>0</v>
      </c>
      <c r="Q4689" s="37">
        <v>0</v>
      </c>
      <c r="R4689" s="38">
        <v>0</v>
      </c>
      <c r="S4689" s="27">
        <v>0</v>
      </c>
      <c r="T4689" s="23">
        <v>0</v>
      </c>
      <c r="U4689" s="17">
        <v>0</v>
      </c>
      <c r="V4689" s="22">
        <v>0</v>
      </c>
      <c r="W4689" s="22">
        <v>0</v>
      </c>
      <c r="X4689" s="23">
        <v>0</v>
      </c>
      <c r="Y4689" s="27">
        <v>0</v>
      </c>
      <c r="Z4689" s="27">
        <v>0</v>
      </c>
      <c r="AA4689" s="14">
        <v>0</v>
      </c>
      <c r="AB4689" s="39">
        <v>0</v>
      </c>
      <c r="AC4689" s="22" t="s">
        <v>782</v>
      </c>
      <c r="AD4689" s="23">
        <v>0</v>
      </c>
      <c r="AE4689" s="23">
        <v>0</v>
      </c>
      <c r="AF4689" s="23">
        <v>0</v>
      </c>
      <c r="AG4689" s="14">
        <v>0</v>
      </c>
      <c r="AH4689" s="22" t="s">
        <v>782</v>
      </c>
      <c r="AI4689" s="23" t="s">
        <v>782</v>
      </c>
      <c r="AJ4689" s="23" t="s">
        <v>782</v>
      </c>
      <c r="AK4689" s="23" t="s">
        <v>782</v>
      </c>
      <c r="AL4689" s="14" t="s">
        <v>782</v>
      </c>
      <c r="AM4689" s="22" t="s">
        <v>782</v>
      </c>
      <c r="AN4689" s="23" t="s">
        <v>782</v>
      </c>
      <c r="AO4689" s="23" t="s">
        <v>782</v>
      </c>
      <c r="AP4689" s="23" t="s">
        <v>782</v>
      </c>
      <c r="AQ4689" s="14" t="s">
        <v>782</v>
      </c>
      <c r="AR4689" s="40">
        <v>215</v>
      </c>
      <c r="AS4689" s="41">
        <v>2699.7640000000015</v>
      </c>
      <c r="AT4689" s="23">
        <v>2.6997640000000014</v>
      </c>
      <c r="AU4689" s="23">
        <v>2.3978298792249677</v>
      </c>
      <c r="AV4689" s="14">
        <v>1.7600505110964018</v>
      </c>
      <c r="AW4689" s="22">
        <v>1</v>
      </c>
      <c r="AX4689" s="22" t="s">
        <v>782</v>
      </c>
      <c r="AY4689" s="23">
        <v>2530</v>
      </c>
      <c r="AZ4689" s="23">
        <v>2.5299999999999998</v>
      </c>
      <c r="BA4689" s="23">
        <v>6.5925327095709756</v>
      </c>
      <c r="BB4689" s="14">
        <v>4.8390382759975257</v>
      </c>
      <c r="BC4689" s="42">
        <v>0</v>
      </c>
      <c r="BD4689" s="46">
        <v>0</v>
      </c>
      <c r="BE4689" s="44">
        <v>0</v>
      </c>
      <c r="BF4689" s="23">
        <v>0</v>
      </c>
      <c r="BG4689" s="14">
        <v>0</v>
      </c>
      <c r="BH4689" s="22">
        <v>216</v>
      </c>
      <c r="BI4689" s="23">
        <v>5.2297640000000012</v>
      </c>
      <c r="BJ4689" s="23">
        <v>8.9903625887959429</v>
      </c>
      <c r="BK4689" s="14">
        <v>6.5990887870939279</v>
      </c>
      <c r="BL4689" t="s">
        <v>767</v>
      </c>
    </row>
    <row r="4690" spans="1:64">
      <c r="A4690" t="s">
        <v>5902</v>
      </c>
      <c r="B4690" t="s">
        <v>5900</v>
      </c>
      <c r="C4690" t="s">
        <v>767</v>
      </c>
      <c r="D4690" t="s">
        <v>942</v>
      </c>
      <c r="E4690">
        <v>2016</v>
      </c>
      <c r="F4690" s="23">
        <v>22.36</v>
      </c>
      <c r="G4690" s="23">
        <v>9.73</v>
      </c>
      <c r="H4690" s="22">
        <v>17160</v>
      </c>
      <c r="I4690" s="34">
        <v>145.26373041786201</v>
      </c>
      <c r="J4690" s="13">
        <v>0</v>
      </c>
      <c r="K4690" s="13">
        <v>0</v>
      </c>
      <c r="L4690" s="19">
        <v>0</v>
      </c>
      <c r="M4690" s="35">
        <v>0</v>
      </c>
      <c r="N4690" s="19">
        <v>0</v>
      </c>
      <c r="O4690" s="17">
        <v>0</v>
      </c>
      <c r="P4690" s="13">
        <v>0</v>
      </c>
      <c r="Q4690" s="13">
        <v>0</v>
      </c>
      <c r="R4690" s="19">
        <v>0</v>
      </c>
      <c r="S4690" s="27">
        <v>0</v>
      </c>
      <c r="T4690" s="19">
        <v>0</v>
      </c>
      <c r="U4690" s="17">
        <v>0</v>
      </c>
      <c r="V4690" s="13">
        <v>0</v>
      </c>
      <c r="W4690" s="13">
        <v>0</v>
      </c>
      <c r="X4690" s="19">
        <v>0</v>
      </c>
      <c r="Y4690" s="27">
        <v>0</v>
      </c>
      <c r="Z4690" s="19">
        <v>0</v>
      </c>
      <c r="AA4690" s="14">
        <v>0</v>
      </c>
      <c r="AB4690" s="13">
        <v>0</v>
      </c>
      <c r="AC4690" s="22" t="s">
        <v>782</v>
      </c>
      <c r="AD4690" s="19">
        <v>0</v>
      </c>
      <c r="AE4690" s="23">
        <v>0</v>
      </c>
      <c r="AF4690" s="19">
        <v>0</v>
      </c>
      <c r="AG4690" s="14">
        <v>0</v>
      </c>
      <c r="AH4690" s="22" t="s">
        <v>782</v>
      </c>
      <c r="AI4690" s="23" t="s">
        <v>782</v>
      </c>
      <c r="AJ4690" s="23" t="s">
        <v>782</v>
      </c>
      <c r="AK4690" s="23" t="s">
        <v>782</v>
      </c>
      <c r="AL4690" s="14" t="s">
        <v>782</v>
      </c>
      <c r="AM4690" s="22" t="s">
        <v>782</v>
      </c>
      <c r="AN4690" s="23" t="s">
        <v>782</v>
      </c>
      <c r="AO4690" s="23" t="s">
        <v>782</v>
      </c>
      <c r="AP4690" s="23" t="s">
        <v>782</v>
      </c>
      <c r="AQ4690" s="14" t="s">
        <v>782</v>
      </c>
      <c r="AR4690" s="13">
        <v>220</v>
      </c>
      <c r="AS4690" s="19">
        <v>2770.0239999999994</v>
      </c>
      <c r="AT4690" s="23">
        <v>2.7700239999999994</v>
      </c>
      <c r="AU4690" s="19">
        <v>2.4597813120000018</v>
      </c>
      <c r="AV4690" s="14">
        <v>1.6933210409262218</v>
      </c>
      <c r="AW4690" s="13">
        <v>1</v>
      </c>
      <c r="AX4690" s="22" t="s">
        <v>782</v>
      </c>
      <c r="AY4690" s="19">
        <v>2530</v>
      </c>
      <c r="AZ4690" s="23">
        <v>2.5299999999999998</v>
      </c>
      <c r="BA4690" s="19">
        <v>9.0482560000000003</v>
      </c>
      <c r="BB4690" s="14">
        <v>6.2288473344117028</v>
      </c>
      <c r="BC4690" s="13">
        <v>1</v>
      </c>
      <c r="BD4690" s="19">
        <v>100</v>
      </c>
      <c r="BE4690" s="44">
        <v>0.1</v>
      </c>
      <c r="BF4690" s="19">
        <v>0.1608</v>
      </c>
      <c r="BG4690" s="14">
        <v>0.11069521589280873</v>
      </c>
      <c r="BH4690" s="22">
        <v>222</v>
      </c>
      <c r="BI4690" s="23">
        <v>5.4000239999999993</v>
      </c>
      <c r="BJ4690" s="23">
        <v>11.668837312000003</v>
      </c>
      <c r="BK4690" s="14">
        <v>8.0328635912307327</v>
      </c>
      <c r="BL4690" t="s">
        <v>767</v>
      </c>
    </row>
    <row r="4691" spans="1:64">
      <c r="A4691" t="s">
        <v>5903</v>
      </c>
      <c r="B4691" t="s">
        <v>5900</v>
      </c>
      <c r="C4691" t="s">
        <v>767</v>
      </c>
      <c r="D4691" t="s">
        <v>942</v>
      </c>
      <c r="E4691">
        <v>2017</v>
      </c>
      <c r="F4691" s="23">
        <v>22.36</v>
      </c>
      <c r="G4691" s="23">
        <v>9.74</v>
      </c>
      <c r="H4691" s="22">
        <v>17083</v>
      </c>
      <c r="I4691" s="34">
        <v>134.1871437540608</v>
      </c>
      <c r="J4691" s="13">
        <v>0</v>
      </c>
      <c r="K4691" s="13">
        <v>0</v>
      </c>
      <c r="L4691" s="19">
        <v>0</v>
      </c>
      <c r="M4691" s="19">
        <v>0</v>
      </c>
      <c r="N4691" s="19">
        <v>0</v>
      </c>
      <c r="O4691" s="17">
        <v>0</v>
      </c>
      <c r="P4691" s="13">
        <v>0</v>
      </c>
      <c r="Q4691" s="13">
        <v>0</v>
      </c>
      <c r="R4691" s="19">
        <v>0</v>
      </c>
      <c r="S4691" s="19">
        <v>0</v>
      </c>
      <c r="T4691" s="19">
        <v>0</v>
      </c>
      <c r="U4691" s="17">
        <v>0</v>
      </c>
      <c r="V4691" s="13">
        <v>0</v>
      </c>
      <c r="W4691" s="13">
        <v>0</v>
      </c>
      <c r="X4691" s="19">
        <v>0</v>
      </c>
      <c r="Y4691" s="19">
        <v>0</v>
      </c>
      <c r="Z4691" s="19">
        <v>0</v>
      </c>
      <c r="AA4691" s="14">
        <v>0</v>
      </c>
      <c r="AB4691" s="13">
        <v>0</v>
      </c>
      <c r="AC4691" s="22" t="s">
        <v>782</v>
      </c>
      <c r="AD4691" s="19">
        <v>0</v>
      </c>
      <c r="AE4691" s="19">
        <v>0</v>
      </c>
      <c r="AF4691" s="19">
        <v>0</v>
      </c>
      <c r="AG4691" s="14">
        <v>0</v>
      </c>
      <c r="AH4691" s="22" t="s">
        <v>782</v>
      </c>
      <c r="AI4691" s="23" t="s">
        <v>782</v>
      </c>
      <c r="AJ4691" s="23" t="s">
        <v>782</v>
      </c>
      <c r="AK4691" s="23" t="s">
        <v>782</v>
      </c>
      <c r="AL4691" s="14" t="s">
        <v>782</v>
      </c>
      <c r="AM4691" s="22" t="s">
        <v>782</v>
      </c>
      <c r="AN4691" s="23" t="s">
        <v>782</v>
      </c>
      <c r="AO4691" s="23" t="s">
        <v>782</v>
      </c>
      <c r="AP4691" s="23" t="s">
        <v>782</v>
      </c>
      <c r="AQ4691" s="14" t="s">
        <v>782</v>
      </c>
      <c r="AR4691" s="13">
        <v>235</v>
      </c>
      <c r="AS4691" s="19">
        <v>2953.3539999999994</v>
      </c>
      <c r="AT4691" s="19">
        <v>2.9533539999999951</v>
      </c>
      <c r="AU4691" s="19">
        <v>2.6225783520000023</v>
      </c>
      <c r="AV4691" s="14">
        <v>1.9544184924352244</v>
      </c>
      <c r="AW4691" s="13">
        <v>1</v>
      </c>
      <c r="AX4691" s="22" t="s">
        <v>782</v>
      </c>
      <c r="AY4691" s="19">
        <v>30</v>
      </c>
      <c r="AZ4691" s="19">
        <v>0.03</v>
      </c>
      <c r="BA4691" s="19">
        <v>4.8239999999999998E-2</v>
      </c>
      <c r="BB4691" s="14">
        <v>3.5949792692819088E-2</v>
      </c>
      <c r="BC4691" s="13">
        <v>1</v>
      </c>
      <c r="BD4691" s="19">
        <v>100</v>
      </c>
      <c r="BE4691" s="19">
        <v>0.1</v>
      </c>
      <c r="BF4691" s="19">
        <v>0.1608</v>
      </c>
      <c r="BG4691" s="14">
        <v>0.11983264230939698</v>
      </c>
      <c r="BH4691" s="22">
        <v>237</v>
      </c>
      <c r="BI4691" s="23">
        <v>3.083353999999995</v>
      </c>
      <c r="BJ4691" s="23">
        <v>2.8316183520000022</v>
      </c>
      <c r="BK4691" s="14">
        <v>2.1102009274374405</v>
      </c>
      <c r="BL4691" t="s">
        <v>767</v>
      </c>
    </row>
    <row r="4692" spans="1:64">
      <c r="A4692" t="s">
        <v>5904</v>
      </c>
      <c r="B4692" t="s">
        <v>5900</v>
      </c>
      <c r="C4692" t="s">
        <v>767</v>
      </c>
      <c r="D4692" t="s">
        <v>942</v>
      </c>
      <c r="E4692">
        <v>2018</v>
      </c>
      <c r="F4692" s="23">
        <v>22.36</v>
      </c>
      <c r="G4692" s="23">
        <v>9.77</v>
      </c>
      <c r="H4692" s="22">
        <v>17118</v>
      </c>
      <c r="I4692" s="34">
        <v>134.1966808644911</v>
      </c>
      <c r="J4692" s="13">
        <v>0</v>
      </c>
      <c r="K4692" s="13">
        <v>0</v>
      </c>
      <c r="L4692" s="19">
        <v>0</v>
      </c>
      <c r="M4692" s="19">
        <v>0</v>
      </c>
      <c r="N4692" s="19">
        <v>0</v>
      </c>
      <c r="O4692" s="17">
        <v>0</v>
      </c>
      <c r="P4692" s="13">
        <v>0</v>
      </c>
      <c r="Q4692" s="13">
        <v>0</v>
      </c>
      <c r="R4692" s="19">
        <v>0</v>
      </c>
      <c r="S4692" s="19">
        <v>0</v>
      </c>
      <c r="T4692" s="19">
        <v>0</v>
      </c>
      <c r="U4692" s="17">
        <v>0</v>
      </c>
      <c r="V4692" s="13">
        <v>0</v>
      </c>
      <c r="W4692" s="13">
        <v>0</v>
      </c>
      <c r="X4692" s="19">
        <v>0</v>
      </c>
      <c r="Y4692" s="19">
        <v>0</v>
      </c>
      <c r="Z4692" s="19">
        <v>0</v>
      </c>
      <c r="AA4692" s="14">
        <v>0</v>
      </c>
      <c r="AB4692" s="13">
        <v>0</v>
      </c>
      <c r="AC4692" s="22" t="s">
        <v>782</v>
      </c>
      <c r="AD4692" s="19">
        <v>0</v>
      </c>
      <c r="AE4692" s="19">
        <v>0</v>
      </c>
      <c r="AF4692" s="19">
        <v>0</v>
      </c>
      <c r="AG4692" s="14">
        <v>0</v>
      </c>
      <c r="AH4692" s="22" t="s">
        <v>782</v>
      </c>
      <c r="AI4692" s="23" t="s">
        <v>782</v>
      </c>
      <c r="AJ4692" s="23" t="s">
        <v>782</v>
      </c>
      <c r="AK4692" s="23" t="s">
        <v>782</v>
      </c>
      <c r="AL4692" s="14" t="s">
        <v>782</v>
      </c>
      <c r="AM4692" s="22" t="s">
        <v>782</v>
      </c>
      <c r="AN4692" s="23" t="s">
        <v>782</v>
      </c>
      <c r="AO4692" s="23" t="s">
        <v>782</v>
      </c>
      <c r="AP4692" s="23" t="s">
        <v>782</v>
      </c>
      <c r="AQ4692" s="14" t="s">
        <v>782</v>
      </c>
      <c r="AR4692" s="13">
        <v>244</v>
      </c>
      <c r="AS4692" s="19">
        <v>4196.6039999999994</v>
      </c>
      <c r="AT4692" s="19">
        <v>4.1966039999999953</v>
      </c>
      <c r="AU4692" s="19">
        <v>3.7265843520000028</v>
      </c>
      <c r="AV4692" s="14">
        <v>2.7769571706196121</v>
      </c>
      <c r="AW4692" s="13">
        <v>1</v>
      </c>
      <c r="AX4692" s="22" t="s">
        <v>782</v>
      </c>
      <c r="AY4692" s="19">
        <v>2530</v>
      </c>
      <c r="AZ4692" s="19">
        <v>2.5299999999999998</v>
      </c>
      <c r="BA4692" s="19">
        <v>9.0482560000000003</v>
      </c>
      <c r="BB4692" s="14">
        <v>6.7425333784050387</v>
      </c>
      <c r="BC4692" s="13">
        <v>1</v>
      </c>
      <c r="BD4692" s="19">
        <v>100</v>
      </c>
      <c r="BE4692" s="19">
        <v>0.1</v>
      </c>
      <c r="BF4692" s="19">
        <v>0.1608</v>
      </c>
      <c r="BG4692" s="14">
        <v>0.11982412602467593</v>
      </c>
      <c r="BH4692" s="22">
        <v>246</v>
      </c>
      <c r="BI4692" s="23">
        <v>6.8266039999999952</v>
      </c>
      <c r="BJ4692" s="23">
        <v>12.935640352000004</v>
      </c>
      <c r="BK4692" s="14">
        <v>9.6393146750493273</v>
      </c>
      <c r="BL4692" t="s">
        <v>767</v>
      </c>
    </row>
    <row r="4693" spans="1:64">
      <c r="A4693" t="s">
        <v>5905</v>
      </c>
      <c r="B4693" t="s">
        <v>5900</v>
      </c>
      <c r="C4693" t="s">
        <v>767</v>
      </c>
      <c r="D4693" t="s">
        <v>942</v>
      </c>
      <c r="E4693">
        <v>2019</v>
      </c>
      <c r="F4693" s="23">
        <v>22.36</v>
      </c>
      <c r="G4693" s="23">
        <v>9.7799999999999994</v>
      </c>
      <c r="H4693" s="22">
        <v>17076</v>
      </c>
      <c r="I4693" s="34">
        <v>137.26740123364917</v>
      </c>
      <c r="J4693" s="22">
        <v>0</v>
      </c>
      <c r="K4693" s="22">
        <v>0</v>
      </c>
      <c r="L4693" s="23">
        <v>0</v>
      </c>
      <c r="M4693" s="23">
        <v>0</v>
      </c>
      <c r="N4693" s="23">
        <v>0</v>
      </c>
      <c r="O4693" s="14">
        <v>0</v>
      </c>
      <c r="P4693" s="22">
        <v>0</v>
      </c>
      <c r="Q4693" s="22">
        <v>0</v>
      </c>
      <c r="R4693" s="23">
        <v>0</v>
      </c>
      <c r="S4693" s="23">
        <v>0</v>
      </c>
      <c r="T4693" s="23">
        <v>0</v>
      </c>
      <c r="U4693" s="14">
        <v>0</v>
      </c>
      <c r="V4693" s="22">
        <v>0</v>
      </c>
      <c r="W4693" s="22">
        <v>0</v>
      </c>
      <c r="X4693" s="23">
        <v>0</v>
      </c>
      <c r="Y4693" s="23">
        <v>0</v>
      </c>
      <c r="Z4693" s="23">
        <v>0</v>
      </c>
      <c r="AA4693" s="14">
        <v>0</v>
      </c>
      <c r="AB4693" s="22">
        <v>0</v>
      </c>
      <c r="AC4693" s="22">
        <v>0</v>
      </c>
      <c r="AD4693" s="23">
        <v>0</v>
      </c>
      <c r="AE4693" s="23">
        <v>0</v>
      </c>
      <c r="AF4693" s="23">
        <v>0</v>
      </c>
      <c r="AG4693" s="14">
        <v>0</v>
      </c>
      <c r="AH4693" s="22">
        <v>0</v>
      </c>
      <c r="AI4693" s="23">
        <v>0</v>
      </c>
      <c r="AJ4693" s="23">
        <v>0</v>
      </c>
      <c r="AK4693" s="23">
        <v>0</v>
      </c>
      <c r="AL4693" s="14">
        <v>0</v>
      </c>
      <c r="AM4693" s="22">
        <v>261</v>
      </c>
      <c r="AN4693" s="23">
        <v>4763.4040000000014</v>
      </c>
      <c r="AO4693" s="23">
        <v>4.763403999999996</v>
      </c>
      <c r="AP4693" s="23">
        <v>4.2299027520000019</v>
      </c>
      <c r="AQ4693" s="14">
        <v>3.0815056699442351</v>
      </c>
      <c r="AR4693" s="22">
        <v>261</v>
      </c>
      <c r="AS4693" s="23">
        <v>4763.4040000000014</v>
      </c>
      <c r="AT4693" s="23">
        <v>4.763403999999996</v>
      </c>
      <c r="AU4693" s="23">
        <v>4.2299027520000019</v>
      </c>
      <c r="AV4693" s="14">
        <v>3.0815056699442351</v>
      </c>
      <c r="AW4693" s="22">
        <v>1</v>
      </c>
      <c r="AX4693" s="22" t="s">
        <v>782</v>
      </c>
      <c r="AY4693" s="23">
        <v>2530</v>
      </c>
      <c r="AZ4693" s="23">
        <v>2.5299999999999998</v>
      </c>
      <c r="BA4693" s="23">
        <v>9.0482560000000003</v>
      </c>
      <c r="BB4693" s="14">
        <v>6.5917005193378344</v>
      </c>
      <c r="BC4693" s="22">
        <v>1</v>
      </c>
      <c r="BD4693" s="23">
        <v>100</v>
      </c>
      <c r="BE4693" s="23">
        <v>0.1</v>
      </c>
      <c r="BF4693" s="23">
        <v>0.1608</v>
      </c>
      <c r="BG4693" s="14">
        <v>0.1171436178982473</v>
      </c>
      <c r="BH4693" s="22">
        <v>263</v>
      </c>
      <c r="BI4693" s="23">
        <v>7.3934039999999959</v>
      </c>
      <c r="BJ4693" s="23">
        <v>13.438958752000001</v>
      </c>
      <c r="BK4693" s="14">
        <v>9.7903498071803163</v>
      </c>
      <c r="BL4693" t="s">
        <v>767</v>
      </c>
    </row>
    <row r="4694" spans="1:64">
      <c r="A4694" t="s">
        <v>5906</v>
      </c>
      <c r="B4694" t="s">
        <v>5900</v>
      </c>
      <c r="C4694" t="s">
        <v>767</v>
      </c>
      <c r="D4694" t="s">
        <v>942</v>
      </c>
      <c r="E4694">
        <v>2020</v>
      </c>
      <c r="F4694" s="23">
        <v>22.36</v>
      </c>
      <c r="G4694" s="23">
        <v>9.7899999999999991</v>
      </c>
      <c r="H4694" s="22">
        <v>16964</v>
      </c>
      <c r="I4694" s="34">
        <v>137.50018361037621</v>
      </c>
      <c r="J4694" s="22">
        <v>0</v>
      </c>
      <c r="K4694" s="22">
        <v>0</v>
      </c>
      <c r="L4694" s="23">
        <v>0</v>
      </c>
      <c r="M4694" s="23">
        <v>0</v>
      </c>
      <c r="N4694" s="23">
        <v>0</v>
      </c>
      <c r="O4694" s="14">
        <v>0</v>
      </c>
      <c r="P4694" s="22">
        <v>0</v>
      </c>
      <c r="Q4694" s="22">
        <v>0</v>
      </c>
      <c r="R4694" s="23">
        <v>0</v>
      </c>
      <c r="S4694" s="23">
        <v>0</v>
      </c>
      <c r="T4694" s="23">
        <v>0</v>
      </c>
      <c r="U4694" s="14">
        <v>0</v>
      </c>
      <c r="V4694" s="22">
        <v>0</v>
      </c>
      <c r="W4694" s="22">
        <v>0</v>
      </c>
      <c r="X4694" s="23">
        <v>0</v>
      </c>
      <c r="Y4694" s="23">
        <v>0</v>
      </c>
      <c r="Z4694" s="23">
        <v>0</v>
      </c>
      <c r="AA4694" s="14">
        <v>0</v>
      </c>
      <c r="AB4694" s="22">
        <v>0</v>
      </c>
      <c r="AC4694" s="22">
        <v>0</v>
      </c>
      <c r="AD4694" s="23">
        <v>0</v>
      </c>
      <c r="AE4694" s="23">
        <v>0</v>
      </c>
      <c r="AF4694" s="23">
        <v>0</v>
      </c>
      <c r="AG4694" s="14">
        <v>0</v>
      </c>
      <c r="AH4694" s="22">
        <v>0</v>
      </c>
      <c r="AI4694" s="23">
        <v>0</v>
      </c>
      <c r="AJ4694" s="23">
        <v>0</v>
      </c>
      <c r="AK4694" s="23">
        <v>0</v>
      </c>
      <c r="AL4694" s="14">
        <v>0</v>
      </c>
      <c r="AM4694" s="22">
        <v>295</v>
      </c>
      <c r="AN4694" s="23">
        <v>5401.6990000000005</v>
      </c>
      <c r="AO4694" s="23">
        <v>5.401698999999998</v>
      </c>
      <c r="AP4694" s="23">
        <v>4.7967087120000018</v>
      </c>
      <c r="AQ4694" s="14">
        <v>3.4885107685325498</v>
      </c>
      <c r="AR4694" s="22">
        <v>295</v>
      </c>
      <c r="AS4694" s="23">
        <v>5401.6990000000005</v>
      </c>
      <c r="AT4694" s="23">
        <v>5.401698999999998</v>
      </c>
      <c r="AU4694" s="23">
        <v>4.7967087120000018</v>
      </c>
      <c r="AV4694" s="14">
        <v>3.4885107685325498</v>
      </c>
      <c r="AW4694" s="22">
        <v>1</v>
      </c>
      <c r="AX4694" s="22">
        <v>5</v>
      </c>
      <c r="AY4694" s="23">
        <v>5675</v>
      </c>
      <c r="AZ4694" s="23">
        <v>5.6749999999999989</v>
      </c>
      <c r="BA4694" s="23">
        <v>17.244125999999998</v>
      </c>
      <c r="BB4694" s="14">
        <v>12.541165798631488</v>
      </c>
      <c r="BC4694" s="22">
        <v>1</v>
      </c>
      <c r="BD4694" s="23">
        <v>100</v>
      </c>
      <c r="BE4694" s="23">
        <v>0.1</v>
      </c>
      <c r="BF4694" s="23">
        <v>0.1608</v>
      </c>
      <c r="BG4694" s="14">
        <v>0.11694529838276195</v>
      </c>
      <c r="BH4694" s="22">
        <v>297</v>
      </c>
      <c r="BI4694" s="23">
        <v>11.176698999999996</v>
      </c>
      <c r="BJ4694" s="23">
        <v>22.201634711999997</v>
      </c>
      <c r="BK4694" s="14">
        <v>16.146621865546798</v>
      </c>
      <c r="BL4694" t="s">
        <v>767</v>
      </c>
    </row>
    <row r="4695" spans="1:64">
      <c r="A4695" t="s">
        <v>5907</v>
      </c>
      <c r="B4695" t="s">
        <v>5900</v>
      </c>
      <c r="C4695" t="s">
        <v>767</v>
      </c>
      <c r="D4695" t="s">
        <v>942</v>
      </c>
      <c r="E4695">
        <v>2021</v>
      </c>
      <c r="F4695" s="23">
        <v>22.36</v>
      </c>
      <c r="G4695" s="23">
        <v>9.83</v>
      </c>
      <c r="H4695" s="22">
        <v>17035</v>
      </c>
      <c r="I4695" s="34">
        <v>127.19</v>
      </c>
      <c r="J4695" s="22">
        <v>0</v>
      </c>
      <c r="K4695" s="22">
        <v>0</v>
      </c>
      <c r="L4695" s="23">
        <v>0</v>
      </c>
      <c r="M4695" s="23">
        <v>0</v>
      </c>
      <c r="N4695" s="23">
        <v>0</v>
      </c>
      <c r="O4695" s="14">
        <v>0</v>
      </c>
      <c r="P4695" s="22">
        <v>0</v>
      </c>
      <c r="Q4695" s="22">
        <v>0</v>
      </c>
      <c r="R4695" s="23">
        <v>0</v>
      </c>
      <c r="S4695" s="23">
        <v>0</v>
      </c>
      <c r="T4695" s="23">
        <v>0</v>
      </c>
      <c r="U4695" s="14">
        <v>0</v>
      </c>
      <c r="V4695" s="22">
        <v>0</v>
      </c>
      <c r="W4695" s="22">
        <v>0</v>
      </c>
      <c r="X4695" s="23">
        <v>0</v>
      </c>
      <c r="Y4695" s="23">
        <v>0</v>
      </c>
      <c r="Z4695" s="23">
        <v>0</v>
      </c>
      <c r="AA4695" s="14">
        <v>0</v>
      </c>
      <c r="AB4695" s="22">
        <v>0</v>
      </c>
      <c r="AC4695" s="22">
        <v>0</v>
      </c>
      <c r="AD4695" s="23">
        <v>0</v>
      </c>
      <c r="AE4695" s="23">
        <v>0</v>
      </c>
      <c r="AF4695" s="23">
        <v>0</v>
      </c>
      <c r="AG4695" s="14">
        <v>0</v>
      </c>
      <c r="AH4695" s="22">
        <v>0</v>
      </c>
      <c r="AI4695" s="23">
        <v>0</v>
      </c>
      <c r="AJ4695" s="23">
        <v>0</v>
      </c>
      <c r="AK4695" s="23">
        <v>0</v>
      </c>
      <c r="AL4695" s="14">
        <v>0</v>
      </c>
      <c r="AM4695" s="22">
        <v>343</v>
      </c>
      <c r="AN4695" s="23">
        <v>6631.5389999999998</v>
      </c>
      <c r="AO4695" s="23">
        <v>6.6315390000000001</v>
      </c>
      <c r="AP4695" s="23">
        <v>5.9340530420000004</v>
      </c>
      <c r="AQ4695" s="14">
        <v>4.67</v>
      </c>
      <c r="AR4695" s="22">
        <v>343</v>
      </c>
      <c r="AS4695" s="23">
        <v>6631.5389999999998</v>
      </c>
      <c r="AT4695" s="23">
        <v>6.6315390000000001</v>
      </c>
      <c r="AU4695" s="23">
        <v>5.9340530420000004</v>
      </c>
      <c r="AV4695" s="14">
        <v>4.67</v>
      </c>
      <c r="AW4695" s="22">
        <v>1</v>
      </c>
      <c r="AX4695" s="22">
        <v>5</v>
      </c>
      <c r="AY4695" s="23">
        <v>5675</v>
      </c>
      <c r="AZ4695" s="23">
        <v>5.6749999999999998</v>
      </c>
      <c r="BA4695" s="23">
        <v>17.244126000000001</v>
      </c>
      <c r="BB4695" s="14">
        <v>13.56</v>
      </c>
      <c r="BC4695" s="22">
        <v>1</v>
      </c>
      <c r="BD4695" s="23">
        <v>100</v>
      </c>
      <c r="BE4695" s="23">
        <v>0.1</v>
      </c>
      <c r="BF4695" s="23">
        <v>0.1402176</v>
      </c>
      <c r="BG4695" s="14">
        <v>0.11</v>
      </c>
      <c r="BH4695" s="22">
        <v>345</v>
      </c>
      <c r="BI4695" s="23">
        <v>12.41</v>
      </c>
      <c r="BJ4695" s="23">
        <v>23.32</v>
      </c>
      <c r="BK4695" s="14">
        <v>18.329999999999998</v>
      </c>
      <c r="BL4695" t="s">
        <v>767</v>
      </c>
    </row>
    <row r="4696" spans="1:64">
      <c r="A4696" t="s">
        <v>5908</v>
      </c>
      <c r="B4696" t="s">
        <v>5900</v>
      </c>
      <c r="C4696" t="s">
        <v>767</v>
      </c>
      <c r="D4696" s="111" t="s">
        <v>942</v>
      </c>
      <c r="E4696" s="110">
        <v>2022</v>
      </c>
      <c r="F4696" s="23"/>
      <c r="G4696" s="23"/>
      <c r="H4696" s="22">
        <v>17298</v>
      </c>
      <c r="I4696" s="34">
        <v>125.36791528367753</v>
      </c>
      <c r="J4696" s="22">
        <v>0</v>
      </c>
      <c r="K4696" s="22">
        <v>0</v>
      </c>
      <c r="L4696" s="23">
        <v>0</v>
      </c>
      <c r="M4696" s="23">
        <v>0</v>
      </c>
      <c r="N4696" s="23">
        <v>0</v>
      </c>
      <c r="O4696" s="14">
        <v>0</v>
      </c>
      <c r="P4696" s="22">
        <v>0</v>
      </c>
      <c r="Q4696" s="22">
        <v>0</v>
      </c>
      <c r="R4696" s="23">
        <v>0</v>
      </c>
      <c r="S4696" s="23">
        <v>0</v>
      </c>
      <c r="T4696" s="23">
        <v>0</v>
      </c>
      <c r="U4696" s="14">
        <v>0</v>
      </c>
      <c r="V4696" s="22">
        <v>0</v>
      </c>
      <c r="W4696" s="22">
        <v>0</v>
      </c>
      <c r="X4696" s="23">
        <v>0</v>
      </c>
      <c r="Y4696" s="23">
        <v>0</v>
      </c>
      <c r="Z4696" s="23">
        <v>0</v>
      </c>
      <c r="AA4696" s="14">
        <v>0</v>
      </c>
      <c r="AB4696" s="22">
        <v>0</v>
      </c>
      <c r="AC4696" s="22">
        <v>0</v>
      </c>
      <c r="AD4696" s="23">
        <v>0</v>
      </c>
      <c r="AE4696" s="23">
        <v>0</v>
      </c>
      <c r="AF4696" s="23">
        <v>0</v>
      </c>
      <c r="AG4696" s="14">
        <v>0</v>
      </c>
      <c r="AH4696" s="22">
        <v>0</v>
      </c>
      <c r="AI4696" s="23">
        <v>0</v>
      </c>
      <c r="AJ4696" s="23">
        <v>0</v>
      </c>
      <c r="AK4696" s="23">
        <v>0</v>
      </c>
      <c r="AL4696" s="14">
        <v>0</v>
      </c>
      <c r="AM4696" s="22">
        <v>433</v>
      </c>
      <c r="AN4696" s="23">
        <v>7308.9389999999976</v>
      </c>
      <c r="AO4696" s="23">
        <v>7.3089390000000023</v>
      </c>
      <c r="AP4696" s="23">
        <v>7.487013392275613</v>
      </c>
      <c r="AQ4696" s="14">
        <v>5.9720330958158607</v>
      </c>
      <c r="AR4696" s="22">
        <v>433</v>
      </c>
      <c r="AS4696" s="23">
        <v>7308.9390000000003</v>
      </c>
      <c r="AT4696" s="23">
        <v>7.3089389999999996</v>
      </c>
      <c r="AU4696" s="23">
        <v>7.4870133922756104</v>
      </c>
      <c r="AV4696" s="14">
        <v>5.9720330958158589</v>
      </c>
      <c r="AW4696" s="22">
        <v>1</v>
      </c>
      <c r="AX4696" s="22">
        <v>5</v>
      </c>
      <c r="AY4696" s="23">
        <v>5675</v>
      </c>
      <c r="AZ4696" s="23">
        <v>5.6749999999999998</v>
      </c>
      <c r="BA4696" s="23">
        <v>17.244126000000001</v>
      </c>
      <c r="BB4696" s="14">
        <v>13.754815943920484</v>
      </c>
      <c r="BC4696" s="22">
        <v>0</v>
      </c>
      <c r="BD4696" s="23">
        <v>0</v>
      </c>
      <c r="BE4696" s="23">
        <v>0</v>
      </c>
      <c r="BF4696" s="23">
        <v>0</v>
      </c>
      <c r="BG4696" s="14">
        <v>0</v>
      </c>
      <c r="BH4696" s="22">
        <v>434</v>
      </c>
      <c r="BI4696" s="23">
        <v>12.983938999999999</v>
      </c>
      <c r="BJ4696" s="23">
        <v>24.731139392275612</v>
      </c>
      <c r="BK4696" s="14">
        <v>19.726849039736344</v>
      </c>
      <c r="BL4696" t="s">
        <v>767</v>
      </c>
    </row>
    <row r="4697" spans="1:64">
      <c r="A4697" t="s">
        <v>5909</v>
      </c>
      <c r="B4697" t="s">
        <v>5900</v>
      </c>
      <c r="C4697" t="s">
        <v>767</v>
      </c>
      <c r="D4697" t="s">
        <v>942</v>
      </c>
      <c r="E4697">
        <v>2023</v>
      </c>
      <c r="F4697">
        <v>22.36</v>
      </c>
      <c r="G4697">
        <v>10.24</v>
      </c>
      <c r="H4697">
        <v>17716</v>
      </c>
      <c r="I4697">
        <v>125.36791528367753</v>
      </c>
      <c r="J4697">
        <v>0</v>
      </c>
      <c r="K4697">
        <v>0</v>
      </c>
      <c r="L4697">
        <v>0</v>
      </c>
      <c r="M4697">
        <v>0</v>
      </c>
      <c r="N4697">
        <v>0</v>
      </c>
      <c r="O4697">
        <v>0</v>
      </c>
      <c r="P4697">
        <v>0</v>
      </c>
      <c r="Q4697">
        <v>0</v>
      </c>
      <c r="R4697">
        <v>0</v>
      </c>
      <c r="S4697">
        <v>0</v>
      </c>
      <c r="T4697">
        <v>0</v>
      </c>
      <c r="U4697">
        <v>0</v>
      </c>
      <c r="V4697">
        <v>0</v>
      </c>
      <c r="W4697">
        <v>0</v>
      </c>
      <c r="X4697">
        <v>0</v>
      </c>
      <c r="Y4697">
        <v>0</v>
      </c>
      <c r="Z4697">
        <v>0</v>
      </c>
      <c r="AA4697">
        <v>0</v>
      </c>
      <c r="AG4697">
        <v>0</v>
      </c>
      <c r="AL4697">
        <v>0</v>
      </c>
      <c r="AM4697">
        <v>552</v>
      </c>
      <c r="AN4697">
        <v>9414.7990000000009</v>
      </c>
      <c r="AO4697">
        <v>9.4147990000000004</v>
      </c>
      <c r="AP4697">
        <v>8.8309610000000003</v>
      </c>
      <c r="AQ4697">
        <v>7.0440359321742356</v>
      </c>
      <c r="AR4697">
        <v>638</v>
      </c>
      <c r="AS4697">
        <v>9476.9240000000009</v>
      </c>
      <c r="AT4697">
        <v>9.4769240000000003</v>
      </c>
      <c r="AU4697">
        <v>8.8892337449029402</v>
      </c>
      <c r="AV4697">
        <v>7.0905173183974028</v>
      </c>
      <c r="AW4697">
        <v>1</v>
      </c>
      <c r="AX4697">
        <v>5</v>
      </c>
      <c r="AY4697">
        <v>3200</v>
      </c>
      <c r="AZ4697">
        <v>3.2</v>
      </c>
      <c r="BA4697">
        <v>8.3391999999999999</v>
      </c>
      <c r="BB4697">
        <v>6.6517816629002651</v>
      </c>
      <c r="BC4697">
        <v>0</v>
      </c>
      <c r="BD4697">
        <v>0</v>
      </c>
      <c r="BE4697">
        <v>0</v>
      </c>
      <c r="BF4697">
        <v>0</v>
      </c>
      <c r="BG4697">
        <v>0</v>
      </c>
      <c r="BH4697">
        <v>639</v>
      </c>
      <c r="BI4697">
        <v>12.676924</v>
      </c>
      <c r="BJ4697">
        <v>17.22843374490294</v>
      </c>
      <c r="BK4697">
        <v>13.742298981297669</v>
      </c>
      <c r="BL4697" t="s">
        <v>767</v>
      </c>
    </row>
    <row r="4698" spans="1:64">
      <c r="A4698" t="s">
        <v>5910</v>
      </c>
      <c r="B4698" t="s">
        <v>5900</v>
      </c>
      <c r="C4698" t="s">
        <v>767</v>
      </c>
      <c r="D4698" t="s">
        <v>942</v>
      </c>
      <c r="E4698">
        <v>2024</v>
      </c>
      <c r="F4698">
        <v>22.36</v>
      </c>
      <c r="G4698">
        <v>10.26</v>
      </c>
      <c r="H4698">
        <v>17596</v>
      </c>
      <c r="I4698">
        <v>120.65749901404276</v>
      </c>
      <c r="J4698">
        <v>0</v>
      </c>
      <c r="K4698">
        <v>0</v>
      </c>
      <c r="L4698">
        <v>0</v>
      </c>
      <c r="M4698">
        <v>0</v>
      </c>
      <c r="N4698">
        <v>0</v>
      </c>
      <c r="O4698">
        <v>0</v>
      </c>
      <c r="P4698">
        <v>0</v>
      </c>
      <c r="Q4698">
        <v>0</v>
      </c>
      <c r="R4698">
        <v>0</v>
      </c>
      <c r="S4698">
        <v>0</v>
      </c>
      <c r="T4698">
        <v>0</v>
      </c>
      <c r="U4698">
        <v>0</v>
      </c>
      <c r="V4698">
        <v>0</v>
      </c>
      <c r="W4698">
        <v>0</v>
      </c>
      <c r="X4698">
        <v>0</v>
      </c>
      <c r="Y4698">
        <v>0</v>
      </c>
      <c r="Z4698">
        <v>0</v>
      </c>
      <c r="AA4698">
        <v>0</v>
      </c>
      <c r="AB4698">
        <v>0</v>
      </c>
      <c r="AC4698">
        <v>0</v>
      </c>
      <c r="AD4698">
        <v>0</v>
      </c>
      <c r="AE4698">
        <v>0</v>
      </c>
      <c r="AF4698">
        <v>0</v>
      </c>
      <c r="AG4698">
        <v>0</v>
      </c>
      <c r="AH4698">
        <v>1</v>
      </c>
      <c r="AI4698">
        <v>936.12</v>
      </c>
      <c r="AJ4698">
        <v>0.93611999999999995</v>
      </c>
      <c r="AK4698">
        <v>0.84432763963437985</v>
      </c>
      <c r="AL4698">
        <v>0.69977220357941661</v>
      </c>
      <c r="AM4698">
        <v>716</v>
      </c>
      <c r="AN4698">
        <v>16087.687999999991</v>
      </c>
      <c r="AO4698">
        <v>16.087688000000004</v>
      </c>
      <c r="AP4698">
        <v>14.510190612543623</v>
      </c>
      <c r="AQ4698">
        <v>12.025933515209735</v>
      </c>
      <c r="AR4698">
        <v>925</v>
      </c>
      <c r="AS4698">
        <v>17215.787999999957</v>
      </c>
      <c r="AT4698">
        <v>17.215788000000043</v>
      </c>
      <c r="AU4698">
        <v>15.527673424866316</v>
      </c>
      <c r="AV4698">
        <v>12.869215383835467</v>
      </c>
      <c r="AW4698">
        <v>1</v>
      </c>
      <c r="AX4698">
        <v>4</v>
      </c>
      <c r="AY4698">
        <v>3145</v>
      </c>
      <c r="AZ4698">
        <v>3.145</v>
      </c>
      <c r="BA4698">
        <v>8.1958699999999993</v>
      </c>
      <c r="BB4698">
        <v>6.7926735320828424</v>
      </c>
      <c r="BC4698">
        <v>0</v>
      </c>
      <c r="BD4698">
        <v>0</v>
      </c>
      <c r="BE4698">
        <v>0</v>
      </c>
      <c r="BF4698">
        <v>0</v>
      </c>
      <c r="BG4698">
        <v>0</v>
      </c>
      <c r="BH4698">
        <v>926</v>
      </c>
      <c r="BI4698">
        <v>20.360788000000042</v>
      </c>
      <c r="BJ4698">
        <v>23.723543424866314</v>
      </c>
      <c r="BK4698">
        <v>19.661888915918308</v>
      </c>
      <c r="BL4698" t="s">
        <v>767</v>
      </c>
    </row>
    <row r="4699" spans="1:64">
      <c r="A4699" t="s">
        <v>5911</v>
      </c>
      <c r="B4699" t="s">
        <v>5912</v>
      </c>
      <c r="C4699" t="s">
        <v>768</v>
      </c>
      <c r="D4699" t="s">
        <v>942</v>
      </c>
      <c r="E4699">
        <v>2012</v>
      </c>
      <c r="F4699" s="23">
        <v>40.93</v>
      </c>
      <c r="G4699" s="23">
        <v>16.739999999999998</v>
      </c>
      <c r="H4699" s="22">
        <v>43496</v>
      </c>
      <c r="I4699" s="34">
        <v>356.59459899999996</v>
      </c>
      <c r="J4699" s="22">
        <v>2</v>
      </c>
      <c r="K4699" s="22" t="s">
        <v>782</v>
      </c>
      <c r="L4699" s="23">
        <v>159</v>
      </c>
      <c r="M4699" s="23">
        <v>0.159</v>
      </c>
      <c r="N4699" s="23">
        <v>1.1902000000000001</v>
      </c>
      <c r="O4699" s="14">
        <v>0.33376837544306159</v>
      </c>
      <c r="P4699" s="22">
        <v>0</v>
      </c>
      <c r="Q4699" s="22" t="s">
        <v>782</v>
      </c>
      <c r="R4699" s="23">
        <v>0</v>
      </c>
      <c r="S4699" s="23">
        <v>0</v>
      </c>
      <c r="T4699" s="23">
        <v>0</v>
      </c>
      <c r="U4699" s="14">
        <v>0</v>
      </c>
      <c r="V4699" s="22">
        <v>0</v>
      </c>
      <c r="W4699" s="22" t="s">
        <v>782</v>
      </c>
      <c r="X4699" s="23">
        <v>0</v>
      </c>
      <c r="Y4699" s="23">
        <v>0</v>
      </c>
      <c r="Z4699" s="23">
        <v>0</v>
      </c>
      <c r="AA4699" s="14">
        <v>0</v>
      </c>
      <c r="AB4699" s="22">
        <v>0</v>
      </c>
      <c r="AC4699" s="22" t="s">
        <v>782</v>
      </c>
      <c r="AD4699" s="23">
        <v>0</v>
      </c>
      <c r="AE4699" s="23">
        <v>0</v>
      </c>
      <c r="AF4699" s="23">
        <v>0</v>
      </c>
      <c r="AG4699" s="14">
        <v>0</v>
      </c>
      <c r="AH4699" s="22" t="s">
        <v>782</v>
      </c>
      <c r="AI4699" s="23" t="s">
        <v>782</v>
      </c>
      <c r="AJ4699" s="23" t="s">
        <v>782</v>
      </c>
      <c r="AK4699" s="23" t="s">
        <v>782</v>
      </c>
      <c r="AL4699" s="14" t="s">
        <v>782</v>
      </c>
      <c r="AM4699" s="22" t="s">
        <v>782</v>
      </c>
      <c r="AN4699" s="23" t="s">
        <v>782</v>
      </c>
      <c r="AO4699" s="23" t="s">
        <v>782</v>
      </c>
      <c r="AP4699" s="23" t="s">
        <v>782</v>
      </c>
      <c r="AQ4699" s="14" t="s">
        <v>782</v>
      </c>
      <c r="AR4699" s="22">
        <v>487</v>
      </c>
      <c r="AS4699" s="23">
        <v>5400.9479999999994</v>
      </c>
      <c r="AT4699" s="23">
        <v>5.4009479999999996</v>
      </c>
      <c r="AU4699" s="23">
        <v>4.3359909999999999</v>
      </c>
      <c r="AV4699" s="14">
        <v>1.2159441035168341</v>
      </c>
      <c r="AW4699" s="22">
        <v>0</v>
      </c>
      <c r="AX4699" s="22" t="s">
        <v>782</v>
      </c>
      <c r="AY4699" s="23">
        <v>0</v>
      </c>
      <c r="AZ4699" s="23">
        <v>0</v>
      </c>
      <c r="BA4699" s="23">
        <v>0</v>
      </c>
      <c r="BB4699" s="14">
        <v>0</v>
      </c>
      <c r="BC4699" s="22">
        <v>1</v>
      </c>
      <c r="BD4699" s="23">
        <v>600</v>
      </c>
      <c r="BE4699" s="23">
        <v>0.6</v>
      </c>
      <c r="BF4699" s="23">
        <v>0.95819999999999994</v>
      </c>
      <c r="BG4699" s="14">
        <v>0.26870850054574158</v>
      </c>
      <c r="BH4699" s="22">
        <v>490</v>
      </c>
      <c r="BI4699" s="23">
        <v>6.1599479999999991</v>
      </c>
      <c r="BJ4699" s="23">
        <v>6.4843909999999996</v>
      </c>
      <c r="BK4699" s="14">
        <v>1.8184209795056372</v>
      </c>
      <c r="BL4699" t="s">
        <v>768</v>
      </c>
    </row>
    <row r="4700" spans="1:64">
      <c r="A4700" t="s">
        <v>5913</v>
      </c>
      <c r="B4700" t="s">
        <v>5912</v>
      </c>
      <c r="C4700" t="s">
        <v>768</v>
      </c>
      <c r="D4700" t="s">
        <v>942</v>
      </c>
      <c r="E4700">
        <v>2015</v>
      </c>
      <c r="F4700" s="23">
        <v>40.950000000000003</v>
      </c>
      <c r="G4700" s="23">
        <v>16.96</v>
      </c>
      <c r="H4700" s="22">
        <v>43868</v>
      </c>
      <c r="I4700" s="34">
        <v>351.86669787184536</v>
      </c>
      <c r="J4700" s="13">
        <v>1</v>
      </c>
      <c r="K4700" s="13">
        <v>2</v>
      </c>
      <c r="L4700" s="19">
        <v>159</v>
      </c>
      <c r="M4700" s="35">
        <v>0.159</v>
      </c>
      <c r="N4700" s="19">
        <v>0.95103544211409696</v>
      </c>
      <c r="O4700" s="17">
        <v>0.27028287924550254</v>
      </c>
      <c r="P4700" s="36">
        <v>0</v>
      </c>
      <c r="Q4700" s="37">
        <v>0</v>
      </c>
      <c r="R4700" s="38">
        <v>0</v>
      </c>
      <c r="S4700" s="27">
        <v>0</v>
      </c>
      <c r="T4700" s="23">
        <v>0</v>
      </c>
      <c r="U4700" s="17">
        <v>0</v>
      </c>
      <c r="V4700" s="22">
        <v>0</v>
      </c>
      <c r="W4700" s="22">
        <v>0</v>
      </c>
      <c r="X4700" s="23">
        <v>0</v>
      </c>
      <c r="Y4700" s="27">
        <v>0</v>
      </c>
      <c r="Z4700" s="27">
        <v>0</v>
      </c>
      <c r="AA4700" s="14">
        <v>0</v>
      </c>
      <c r="AB4700" s="39">
        <v>1</v>
      </c>
      <c r="AC4700" s="22" t="s">
        <v>782</v>
      </c>
      <c r="AD4700" s="23">
        <v>0</v>
      </c>
      <c r="AE4700" s="23">
        <v>0</v>
      </c>
      <c r="AF4700" s="23">
        <v>1.8485158229999998</v>
      </c>
      <c r="AG4700" s="14">
        <v>0.5253454885557981</v>
      </c>
      <c r="AH4700" s="22" t="s">
        <v>782</v>
      </c>
      <c r="AI4700" s="23" t="s">
        <v>782</v>
      </c>
      <c r="AJ4700" s="23" t="s">
        <v>782</v>
      </c>
      <c r="AK4700" s="23" t="s">
        <v>782</v>
      </c>
      <c r="AL4700" s="14" t="s">
        <v>782</v>
      </c>
      <c r="AM4700" s="22" t="s">
        <v>782</v>
      </c>
      <c r="AN4700" s="23" t="s">
        <v>782</v>
      </c>
      <c r="AO4700" s="23" t="s">
        <v>782</v>
      </c>
      <c r="AP4700" s="23" t="s">
        <v>782</v>
      </c>
      <c r="AQ4700" s="14" t="s">
        <v>782</v>
      </c>
      <c r="AR4700" s="40">
        <v>614</v>
      </c>
      <c r="AS4700" s="41">
        <v>6562.9629999999997</v>
      </c>
      <c r="AT4700" s="23">
        <v>6.5629629999999999</v>
      </c>
      <c r="AU4700" s="23">
        <v>5.8289794136257553</v>
      </c>
      <c r="AV4700" s="14">
        <v>1.6565874090615842</v>
      </c>
      <c r="AW4700" s="22">
        <v>0</v>
      </c>
      <c r="AX4700" s="22" t="s">
        <v>782</v>
      </c>
      <c r="AY4700" s="23">
        <v>0</v>
      </c>
      <c r="AZ4700" s="23">
        <v>0</v>
      </c>
      <c r="BA4700" s="23">
        <v>0</v>
      </c>
      <c r="BB4700" s="14">
        <v>0</v>
      </c>
      <c r="BC4700" s="42">
        <v>1</v>
      </c>
      <c r="BD4700" s="43">
        <v>600</v>
      </c>
      <c r="BE4700" s="44">
        <v>0.6</v>
      </c>
      <c r="BF4700" s="23">
        <v>0.65950569720384955</v>
      </c>
      <c r="BG4700" s="14">
        <v>0.18743055287489882</v>
      </c>
      <c r="BH4700" s="22">
        <v>617</v>
      </c>
      <c r="BI4700" s="23">
        <v>7.3219629999999993</v>
      </c>
      <c r="BJ4700" s="23">
        <v>9.2880363759437028</v>
      </c>
      <c r="BK4700" s="14">
        <v>2.6396463297377837</v>
      </c>
      <c r="BL4700" t="s">
        <v>768</v>
      </c>
    </row>
    <row r="4701" spans="1:64">
      <c r="A4701" t="s">
        <v>5914</v>
      </c>
      <c r="B4701" t="s">
        <v>5912</v>
      </c>
      <c r="C4701" t="s">
        <v>768</v>
      </c>
      <c r="D4701" t="s">
        <v>942</v>
      </c>
      <c r="E4701">
        <v>2016</v>
      </c>
      <c r="F4701" s="23">
        <v>40.950000000000003</v>
      </c>
      <c r="G4701" s="23">
        <v>16.52</v>
      </c>
      <c r="H4701" s="22">
        <v>43672</v>
      </c>
      <c r="I4701" s="34">
        <v>372.9838645578443</v>
      </c>
      <c r="J4701" s="13">
        <v>1</v>
      </c>
      <c r="K4701" s="13">
        <v>2</v>
      </c>
      <c r="L4701" s="19">
        <v>159</v>
      </c>
      <c r="M4701" s="35">
        <v>0.159</v>
      </c>
      <c r="N4701" s="19">
        <v>0.95097900000000002</v>
      </c>
      <c r="O4701" s="17">
        <v>0.25496518492223336</v>
      </c>
      <c r="P4701" s="13">
        <v>0</v>
      </c>
      <c r="Q4701" s="13">
        <v>0</v>
      </c>
      <c r="R4701" s="19">
        <v>0</v>
      </c>
      <c r="S4701" s="27">
        <v>0</v>
      </c>
      <c r="T4701" s="19">
        <v>0</v>
      </c>
      <c r="U4701" s="17">
        <v>0</v>
      </c>
      <c r="V4701" s="13">
        <v>0</v>
      </c>
      <c r="W4701" s="13">
        <v>0</v>
      </c>
      <c r="X4701" s="19">
        <v>0</v>
      </c>
      <c r="Y4701" s="27">
        <v>0</v>
      </c>
      <c r="Z4701" s="19">
        <v>0</v>
      </c>
      <c r="AA4701" s="14">
        <v>0</v>
      </c>
      <c r="AB4701" s="13">
        <v>1</v>
      </c>
      <c r="AC4701" s="22" t="s">
        <v>782</v>
      </c>
      <c r="AD4701" s="19">
        <v>0</v>
      </c>
      <c r="AE4701" s="23">
        <v>0</v>
      </c>
      <c r="AF4701" s="19">
        <v>2.4595410209999997</v>
      </c>
      <c r="AG4701" s="14">
        <v>0.65942290128707726</v>
      </c>
      <c r="AH4701" s="22" t="s">
        <v>782</v>
      </c>
      <c r="AI4701" s="23" t="s">
        <v>782</v>
      </c>
      <c r="AJ4701" s="23" t="s">
        <v>782</v>
      </c>
      <c r="AK4701" s="23" t="s">
        <v>782</v>
      </c>
      <c r="AL4701" s="14" t="s">
        <v>782</v>
      </c>
      <c r="AM4701" s="22" t="s">
        <v>782</v>
      </c>
      <c r="AN4701" s="23" t="s">
        <v>782</v>
      </c>
      <c r="AO4701" s="23" t="s">
        <v>782</v>
      </c>
      <c r="AP4701" s="23" t="s">
        <v>782</v>
      </c>
      <c r="AQ4701" s="14" t="s">
        <v>782</v>
      </c>
      <c r="AR4701" s="13">
        <v>641</v>
      </c>
      <c r="AS4701" s="19">
        <v>6728.9079999999994</v>
      </c>
      <c r="AT4701" s="23">
        <v>6.7289079999999997</v>
      </c>
      <c r="AU4701" s="19">
        <v>5.975270304000011</v>
      </c>
      <c r="AV4701" s="14">
        <v>1.6020184441714194</v>
      </c>
      <c r="AW4701" s="13">
        <v>0</v>
      </c>
      <c r="AX4701" s="22" t="s">
        <v>782</v>
      </c>
      <c r="AY4701" s="19">
        <v>0</v>
      </c>
      <c r="AZ4701" s="23">
        <v>0</v>
      </c>
      <c r="BA4701" s="19">
        <v>0</v>
      </c>
      <c r="BB4701" s="14">
        <v>0</v>
      </c>
      <c r="BC4701" s="13">
        <v>1</v>
      </c>
      <c r="BD4701" s="19">
        <v>600</v>
      </c>
      <c r="BE4701" s="44">
        <v>0.6</v>
      </c>
      <c r="BF4701" s="19">
        <v>0.65950569720384955</v>
      </c>
      <c r="BG4701" s="14">
        <v>0.17681882780255495</v>
      </c>
      <c r="BH4701" s="22">
        <v>644</v>
      </c>
      <c r="BI4701" s="23">
        <v>7.4879079999999991</v>
      </c>
      <c r="BJ4701" s="23">
        <v>10.045296022203861</v>
      </c>
      <c r="BK4701" s="14">
        <v>2.6932253581832848</v>
      </c>
      <c r="BL4701" t="s">
        <v>768</v>
      </c>
    </row>
    <row r="4702" spans="1:64">
      <c r="A4702" t="s">
        <v>5915</v>
      </c>
      <c r="B4702" t="s">
        <v>5912</v>
      </c>
      <c r="C4702" t="s">
        <v>768</v>
      </c>
      <c r="D4702" t="s">
        <v>942</v>
      </c>
      <c r="E4702">
        <v>2017</v>
      </c>
      <c r="F4702" s="23">
        <v>40.950000000000003</v>
      </c>
      <c r="G4702" s="23">
        <v>16.54</v>
      </c>
      <c r="H4702" s="22">
        <v>43275</v>
      </c>
      <c r="I4702" s="34">
        <v>339.9255778233906</v>
      </c>
      <c r="J4702" s="13">
        <v>1</v>
      </c>
      <c r="K4702" s="13">
        <v>2</v>
      </c>
      <c r="L4702" s="19">
        <v>159</v>
      </c>
      <c r="M4702" s="19">
        <v>0.159</v>
      </c>
      <c r="N4702" s="19">
        <v>0.95097900000000002</v>
      </c>
      <c r="O4702" s="17">
        <v>0.27976094240665944</v>
      </c>
      <c r="P4702" s="13">
        <v>0</v>
      </c>
      <c r="Q4702" s="13">
        <v>0</v>
      </c>
      <c r="R4702" s="19">
        <v>0</v>
      </c>
      <c r="S4702" s="19">
        <v>0</v>
      </c>
      <c r="T4702" s="19">
        <v>0</v>
      </c>
      <c r="U4702" s="17">
        <v>0</v>
      </c>
      <c r="V4702" s="13">
        <v>1</v>
      </c>
      <c r="W4702" s="13">
        <v>2</v>
      </c>
      <c r="X4702" s="19">
        <v>2700</v>
      </c>
      <c r="Y4702" s="19">
        <v>2.7</v>
      </c>
      <c r="Z4702" s="19">
        <v>7.6850709999999998</v>
      </c>
      <c r="AA4702" s="14">
        <v>2.2608098658562263</v>
      </c>
      <c r="AB4702" s="13">
        <v>1</v>
      </c>
      <c r="AC4702" s="22" t="s">
        <v>782</v>
      </c>
      <c r="AD4702" s="19">
        <v>330</v>
      </c>
      <c r="AE4702" s="19">
        <v>0.33</v>
      </c>
      <c r="AF4702" s="19">
        <v>2.0368288919999999</v>
      </c>
      <c r="AG4702" s="14">
        <v>0.59919847898537393</v>
      </c>
      <c r="AH4702" s="22" t="s">
        <v>782</v>
      </c>
      <c r="AI4702" s="23" t="s">
        <v>782</v>
      </c>
      <c r="AJ4702" s="23" t="s">
        <v>782</v>
      </c>
      <c r="AK4702" s="23" t="s">
        <v>782</v>
      </c>
      <c r="AL4702" s="14" t="s">
        <v>782</v>
      </c>
      <c r="AM4702" s="22" t="s">
        <v>782</v>
      </c>
      <c r="AN4702" s="23" t="s">
        <v>782</v>
      </c>
      <c r="AO4702" s="23" t="s">
        <v>782</v>
      </c>
      <c r="AP4702" s="23" t="s">
        <v>782</v>
      </c>
      <c r="AQ4702" s="14" t="s">
        <v>782</v>
      </c>
      <c r="AR4702" s="13">
        <v>667</v>
      </c>
      <c r="AS4702" s="19">
        <v>7027.0880000000006</v>
      </c>
      <c r="AT4702" s="19">
        <v>7.0270879999999964</v>
      </c>
      <c r="AU4702" s="19">
        <v>6.2400541440000117</v>
      </c>
      <c r="AV4702" s="14">
        <v>1.8357118590358183</v>
      </c>
      <c r="AW4702" s="13">
        <v>0</v>
      </c>
      <c r="AX4702" s="22" t="s">
        <v>782</v>
      </c>
      <c r="AY4702" s="19">
        <v>0</v>
      </c>
      <c r="AZ4702" s="19">
        <v>0</v>
      </c>
      <c r="BA4702" s="19">
        <v>0</v>
      </c>
      <c r="BB4702" s="14">
        <v>0</v>
      </c>
      <c r="BC4702" s="13">
        <v>1</v>
      </c>
      <c r="BD4702" s="19">
        <v>600</v>
      </c>
      <c r="BE4702" s="19">
        <v>0.6</v>
      </c>
      <c r="BF4702" s="19">
        <v>0.65950569720384955</v>
      </c>
      <c r="BG4702" s="14">
        <v>0.19401473152646895</v>
      </c>
      <c r="BH4702" s="22">
        <v>671</v>
      </c>
      <c r="BI4702" s="23">
        <v>10.816087999999997</v>
      </c>
      <c r="BJ4702" s="23">
        <v>17.57243873320386</v>
      </c>
      <c r="BK4702" s="14">
        <v>5.1694958778105473</v>
      </c>
      <c r="BL4702" t="s">
        <v>768</v>
      </c>
    </row>
    <row r="4703" spans="1:64">
      <c r="A4703" t="s">
        <v>5916</v>
      </c>
      <c r="B4703" t="s">
        <v>5912</v>
      </c>
      <c r="C4703" t="s">
        <v>768</v>
      </c>
      <c r="D4703" t="s">
        <v>942</v>
      </c>
      <c r="E4703">
        <v>2018</v>
      </c>
      <c r="F4703" s="23">
        <v>40.950000000000003</v>
      </c>
      <c r="G4703" s="23">
        <v>16.54</v>
      </c>
      <c r="H4703" s="22">
        <v>42971</v>
      </c>
      <c r="I4703" s="34">
        <v>339.94973742380449</v>
      </c>
      <c r="J4703" s="13">
        <v>1</v>
      </c>
      <c r="K4703" s="13">
        <v>2</v>
      </c>
      <c r="L4703" s="19">
        <v>159</v>
      </c>
      <c r="M4703" s="19">
        <v>0.159</v>
      </c>
      <c r="N4703" s="19">
        <v>0.95097900000000002</v>
      </c>
      <c r="O4703" s="17">
        <v>0.27974106031282053</v>
      </c>
      <c r="P4703" s="13">
        <v>0</v>
      </c>
      <c r="Q4703" s="13">
        <v>0</v>
      </c>
      <c r="R4703" s="19">
        <v>0</v>
      </c>
      <c r="S4703" s="19">
        <v>0</v>
      </c>
      <c r="T4703" s="19">
        <v>0</v>
      </c>
      <c r="U4703" s="17">
        <v>0</v>
      </c>
      <c r="V4703" s="13">
        <v>1</v>
      </c>
      <c r="W4703" s="13">
        <v>2</v>
      </c>
      <c r="X4703" s="19">
        <v>2700</v>
      </c>
      <c r="Y4703" s="19">
        <v>2.7</v>
      </c>
      <c r="Z4703" s="19">
        <v>4.8405120000000004</v>
      </c>
      <c r="AA4703" s="14">
        <v>1.4238904953073954</v>
      </c>
      <c r="AB4703" s="13">
        <v>1</v>
      </c>
      <c r="AC4703" s="22" t="s">
        <v>782</v>
      </c>
      <c r="AD4703" s="19">
        <v>330</v>
      </c>
      <c r="AE4703" s="19">
        <v>0.33</v>
      </c>
      <c r="AF4703" s="19">
        <v>1.8679188359999996</v>
      </c>
      <c r="AG4703" s="14">
        <v>0.54946912156938221</v>
      </c>
      <c r="AH4703" s="22" t="s">
        <v>782</v>
      </c>
      <c r="AI4703" s="23" t="s">
        <v>782</v>
      </c>
      <c r="AJ4703" s="23" t="s">
        <v>782</v>
      </c>
      <c r="AK4703" s="23" t="s">
        <v>782</v>
      </c>
      <c r="AL4703" s="14" t="s">
        <v>782</v>
      </c>
      <c r="AM4703" s="22" t="s">
        <v>782</v>
      </c>
      <c r="AN4703" s="23" t="s">
        <v>782</v>
      </c>
      <c r="AO4703" s="23" t="s">
        <v>782</v>
      </c>
      <c r="AP4703" s="23" t="s">
        <v>782</v>
      </c>
      <c r="AQ4703" s="14" t="s">
        <v>782</v>
      </c>
      <c r="AR4703" s="13">
        <v>693</v>
      </c>
      <c r="AS4703" s="19">
        <v>7222.5429999999997</v>
      </c>
      <c r="AT4703" s="19">
        <v>7.2225429999999946</v>
      </c>
      <c r="AU4703" s="19">
        <v>6.413618184000013</v>
      </c>
      <c r="AV4703" s="14">
        <v>1.8866371930755046</v>
      </c>
      <c r="AW4703" s="13">
        <v>0</v>
      </c>
      <c r="AX4703" s="22" t="s">
        <v>782</v>
      </c>
      <c r="AY4703" s="19">
        <v>0</v>
      </c>
      <c r="AZ4703" s="19">
        <v>0</v>
      </c>
      <c r="BA4703" s="19">
        <v>0</v>
      </c>
      <c r="BB4703" s="14">
        <v>0</v>
      </c>
      <c r="BC4703" s="13">
        <v>1</v>
      </c>
      <c r="BD4703" s="19">
        <v>600</v>
      </c>
      <c r="BE4703" s="19">
        <v>0.6</v>
      </c>
      <c r="BF4703" s="19">
        <v>0.52735231262977456</v>
      </c>
      <c r="BG4703" s="14">
        <v>0.15512655389180113</v>
      </c>
      <c r="BH4703" s="22">
        <v>697</v>
      </c>
      <c r="BI4703" s="23">
        <v>11.011542999999994</v>
      </c>
      <c r="BJ4703" s="23">
        <v>14.600380332629788</v>
      </c>
      <c r="BK4703" s="14">
        <v>4.2948644241569038</v>
      </c>
      <c r="BL4703" t="s">
        <v>768</v>
      </c>
    </row>
    <row r="4704" spans="1:64">
      <c r="A4704" t="s">
        <v>5917</v>
      </c>
      <c r="B4704" t="s">
        <v>5912</v>
      </c>
      <c r="C4704" t="s">
        <v>768</v>
      </c>
      <c r="D4704" t="s">
        <v>942</v>
      </c>
      <c r="E4704">
        <v>2019</v>
      </c>
      <c r="F4704" s="23">
        <v>40.950000000000003</v>
      </c>
      <c r="G4704" s="23">
        <v>16.55</v>
      </c>
      <c r="H4704" s="22">
        <v>43023</v>
      </c>
      <c r="I4704" s="34">
        <v>344.57982815814569</v>
      </c>
      <c r="J4704" s="22">
        <v>1</v>
      </c>
      <c r="K4704" s="22">
        <v>2</v>
      </c>
      <c r="L4704" s="23">
        <v>159</v>
      </c>
      <c r="M4704" s="23">
        <v>0.159</v>
      </c>
      <c r="N4704" s="23">
        <v>0.95097900000000002</v>
      </c>
      <c r="O4704" s="14">
        <v>0.27598220275492913</v>
      </c>
      <c r="P4704" s="22">
        <v>0</v>
      </c>
      <c r="Q4704" s="22">
        <v>0</v>
      </c>
      <c r="R4704" s="23">
        <v>0</v>
      </c>
      <c r="S4704" s="23">
        <v>0</v>
      </c>
      <c r="T4704" s="23">
        <v>0</v>
      </c>
      <c r="U4704" s="14">
        <v>0</v>
      </c>
      <c r="V4704" s="22">
        <v>1</v>
      </c>
      <c r="W4704" s="22">
        <v>2</v>
      </c>
      <c r="X4704" s="23">
        <v>2700</v>
      </c>
      <c r="Y4704" s="23">
        <v>2.7</v>
      </c>
      <c r="Z4704" s="23">
        <v>7.985366</v>
      </c>
      <c r="AA4704" s="14">
        <v>2.3174212032908375</v>
      </c>
      <c r="AB4704" s="22">
        <v>1</v>
      </c>
      <c r="AC4704" s="22">
        <v>1</v>
      </c>
      <c r="AD4704" s="23">
        <v>330</v>
      </c>
      <c r="AE4704" s="23">
        <v>0.33</v>
      </c>
      <c r="AF4704" s="23">
        <v>2.0237060549999999</v>
      </c>
      <c r="AG4704" s="14">
        <v>0.58729672767473073</v>
      </c>
      <c r="AH4704" s="22">
        <v>0</v>
      </c>
      <c r="AI4704" s="23">
        <v>0</v>
      </c>
      <c r="AJ4704" s="23">
        <v>0</v>
      </c>
      <c r="AK4704" s="23">
        <v>0</v>
      </c>
      <c r="AL4704" s="14">
        <v>0</v>
      </c>
      <c r="AM4704" s="22">
        <v>757</v>
      </c>
      <c r="AN4704" s="23">
        <v>8819.0130000000008</v>
      </c>
      <c r="AO4704" s="23">
        <v>8.8190129999999929</v>
      </c>
      <c r="AP4704" s="23">
        <v>7.8312835440000113</v>
      </c>
      <c r="AQ4704" s="14">
        <v>2.2727051626498076</v>
      </c>
      <c r="AR4704" s="22">
        <v>757</v>
      </c>
      <c r="AS4704" s="23">
        <v>8819.0130000000008</v>
      </c>
      <c r="AT4704" s="23">
        <v>8.8190129999999929</v>
      </c>
      <c r="AU4704" s="23">
        <v>7.8312835440000113</v>
      </c>
      <c r="AV4704" s="14">
        <v>2.2727051626498076</v>
      </c>
      <c r="AW4704" s="22">
        <v>0</v>
      </c>
      <c r="AX4704" s="22" t="s">
        <v>782</v>
      </c>
      <c r="AY4704" s="23">
        <v>0</v>
      </c>
      <c r="AZ4704" s="23">
        <v>0</v>
      </c>
      <c r="BA4704" s="23">
        <v>0</v>
      </c>
      <c r="BB4704" s="14">
        <v>0</v>
      </c>
      <c r="BC4704" s="22">
        <v>1</v>
      </c>
      <c r="BD4704" s="23">
        <v>600</v>
      </c>
      <c r="BE4704" s="23">
        <v>0.6</v>
      </c>
      <c r="BF4704" s="23">
        <v>0.52414321127809427</v>
      </c>
      <c r="BG4704" s="14">
        <v>0.15211082264442291</v>
      </c>
      <c r="BH4704" s="22">
        <v>761</v>
      </c>
      <c r="BI4704" s="23">
        <v>12.608012999999994</v>
      </c>
      <c r="BJ4704" s="23">
        <v>19.315477810278107</v>
      </c>
      <c r="BK4704" s="14">
        <v>5.6055161190147276</v>
      </c>
      <c r="BL4704" t="s">
        <v>768</v>
      </c>
    </row>
    <row r="4705" spans="1:64">
      <c r="A4705" t="s">
        <v>5918</v>
      </c>
      <c r="B4705" t="s">
        <v>5912</v>
      </c>
      <c r="C4705" t="s">
        <v>768</v>
      </c>
      <c r="D4705" t="s">
        <v>942</v>
      </c>
      <c r="E4705">
        <v>2020</v>
      </c>
      <c r="F4705" s="23">
        <v>40.950000000000003</v>
      </c>
      <c r="G4705" s="23">
        <v>16.559999999999999</v>
      </c>
      <c r="H4705" s="22">
        <v>42875</v>
      </c>
      <c r="I4705" s="34">
        <v>346.43185754680349</v>
      </c>
      <c r="J4705" s="22">
        <v>1</v>
      </c>
      <c r="K4705" s="22">
        <v>2</v>
      </c>
      <c r="L4705" s="23">
        <v>159</v>
      </c>
      <c r="M4705" s="23">
        <v>0.159</v>
      </c>
      <c r="N4705" s="23">
        <v>0.95097900000000002</v>
      </c>
      <c r="O4705" s="14">
        <v>0.27450679817214019</v>
      </c>
      <c r="P4705" s="22">
        <v>0</v>
      </c>
      <c r="Q4705" s="22">
        <v>0</v>
      </c>
      <c r="R4705" s="23">
        <v>0</v>
      </c>
      <c r="S4705" s="23">
        <v>0</v>
      </c>
      <c r="T4705" s="23">
        <v>0</v>
      </c>
      <c r="U4705" s="14">
        <v>0</v>
      </c>
      <c r="V4705" s="22">
        <v>1</v>
      </c>
      <c r="W4705" s="22">
        <v>2</v>
      </c>
      <c r="X4705" s="23">
        <v>2700</v>
      </c>
      <c r="Y4705" s="23">
        <v>2.7</v>
      </c>
      <c r="Z4705" s="23">
        <v>19.747032999999998</v>
      </c>
      <c r="AA4705" s="14">
        <v>5.7001204045826359</v>
      </c>
      <c r="AB4705" s="22">
        <v>1</v>
      </c>
      <c r="AC4705" s="22">
        <v>1</v>
      </c>
      <c r="AD4705" s="23">
        <v>330</v>
      </c>
      <c r="AE4705" s="23">
        <v>0.33</v>
      </c>
      <c r="AF4705" s="23">
        <v>2.3331196140000001</v>
      </c>
      <c r="AG4705" s="14">
        <v>0.67347143837220347</v>
      </c>
      <c r="AH4705" s="22">
        <v>0</v>
      </c>
      <c r="AI4705" s="23">
        <v>0</v>
      </c>
      <c r="AJ4705" s="23">
        <v>0</v>
      </c>
      <c r="AK4705" s="23">
        <v>0</v>
      </c>
      <c r="AL4705" s="14">
        <v>0</v>
      </c>
      <c r="AM4705" s="22">
        <v>849</v>
      </c>
      <c r="AN4705" s="23">
        <v>10292.967999999999</v>
      </c>
      <c r="AO4705" s="23">
        <v>10.292967999999993</v>
      </c>
      <c r="AP4705" s="23">
        <v>9.1401555840000022</v>
      </c>
      <c r="AQ4705" s="14">
        <v>2.638370399513605</v>
      </c>
      <c r="AR4705" s="22">
        <v>849</v>
      </c>
      <c r="AS4705" s="23">
        <v>10292.967999999999</v>
      </c>
      <c r="AT4705" s="23">
        <v>10.292967999999993</v>
      </c>
      <c r="AU4705" s="23">
        <v>9.1401555840000022</v>
      </c>
      <c r="AV4705" s="14">
        <v>2.638370399513605</v>
      </c>
      <c r="AW4705" s="22">
        <v>1</v>
      </c>
      <c r="AX4705" s="22">
        <v>1</v>
      </c>
      <c r="AY4705" s="23">
        <v>12</v>
      </c>
      <c r="AZ4705" s="23">
        <v>1.2E-2</v>
      </c>
      <c r="BA4705" s="23">
        <v>3.1272000000000001E-2</v>
      </c>
      <c r="BB4705" s="14">
        <v>9.0268834458375712E-3</v>
      </c>
      <c r="BC4705" s="22">
        <v>1</v>
      </c>
      <c r="BD4705" s="23">
        <v>600</v>
      </c>
      <c r="BE4705" s="23">
        <v>0.6</v>
      </c>
      <c r="BF4705" s="23">
        <v>0.52414321127809438</v>
      </c>
      <c r="BG4705" s="14">
        <v>0.15129763613246275</v>
      </c>
      <c r="BH4705" s="22">
        <v>854</v>
      </c>
      <c r="BI4705" s="23">
        <v>14.093967999999995</v>
      </c>
      <c r="BJ4705" s="23">
        <v>32.72670240927809</v>
      </c>
      <c r="BK4705" s="14">
        <v>9.4467935602188859</v>
      </c>
      <c r="BL4705" t="s">
        <v>768</v>
      </c>
    </row>
    <row r="4706" spans="1:64">
      <c r="A4706" t="s">
        <v>5919</v>
      </c>
      <c r="B4706" t="s">
        <v>5912</v>
      </c>
      <c r="C4706" t="s">
        <v>768</v>
      </c>
      <c r="D4706" t="s">
        <v>942</v>
      </c>
      <c r="E4706">
        <v>2021</v>
      </c>
      <c r="F4706" s="23">
        <v>40.950000000000003</v>
      </c>
      <c r="G4706" s="23">
        <v>16.55</v>
      </c>
      <c r="H4706" s="22">
        <v>42544</v>
      </c>
      <c r="I4706" s="34">
        <v>321.45999999999998</v>
      </c>
      <c r="J4706" s="22">
        <v>1</v>
      </c>
      <c r="K4706" s="22">
        <v>2</v>
      </c>
      <c r="L4706" s="23">
        <v>200</v>
      </c>
      <c r="M4706" s="23">
        <v>0.2</v>
      </c>
      <c r="N4706" s="23">
        <v>1.1961999999999999</v>
      </c>
      <c r="O4706" s="14">
        <v>0.37</v>
      </c>
      <c r="P4706" s="22">
        <v>0</v>
      </c>
      <c r="Q4706" s="22">
        <v>0</v>
      </c>
      <c r="R4706" s="23">
        <v>0</v>
      </c>
      <c r="S4706" s="23">
        <v>0</v>
      </c>
      <c r="T4706" s="23">
        <v>0</v>
      </c>
      <c r="U4706" s="14">
        <v>0</v>
      </c>
      <c r="V4706" s="22">
        <v>1</v>
      </c>
      <c r="W4706" s="22">
        <v>2</v>
      </c>
      <c r="X4706" s="23">
        <v>2700</v>
      </c>
      <c r="Y4706" s="23">
        <v>2.7</v>
      </c>
      <c r="Z4706" s="23">
        <v>18.711780999999998</v>
      </c>
      <c r="AA4706" s="14">
        <v>5.82</v>
      </c>
      <c r="AB4706" s="22">
        <v>1</v>
      </c>
      <c r="AC4706" s="22">
        <v>1</v>
      </c>
      <c r="AD4706" s="23">
        <v>330</v>
      </c>
      <c r="AE4706" s="23">
        <v>0.33</v>
      </c>
      <c r="AF4706" s="23">
        <v>2.1829783919999999</v>
      </c>
      <c r="AG4706" s="14">
        <v>0.68</v>
      </c>
      <c r="AH4706" s="22">
        <v>0</v>
      </c>
      <c r="AI4706" s="23">
        <v>0</v>
      </c>
      <c r="AJ4706" s="23">
        <v>0</v>
      </c>
      <c r="AK4706" s="23">
        <v>0</v>
      </c>
      <c r="AL4706" s="14">
        <v>0</v>
      </c>
      <c r="AM4706" s="22">
        <v>952</v>
      </c>
      <c r="AN4706" s="23">
        <v>11778.237999999999</v>
      </c>
      <c r="AO4706" s="23">
        <v>11.778238</v>
      </c>
      <c r="AP4706" s="23">
        <v>10.539437230000001</v>
      </c>
      <c r="AQ4706" s="14">
        <v>3.28</v>
      </c>
      <c r="AR4706" s="22">
        <v>952</v>
      </c>
      <c r="AS4706" s="23">
        <v>11778.237999999999</v>
      </c>
      <c r="AT4706" s="23">
        <v>11.778238</v>
      </c>
      <c r="AU4706" s="23">
        <v>10.539437230000001</v>
      </c>
      <c r="AV4706" s="14">
        <v>3.28</v>
      </c>
      <c r="AW4706" s="22">
        <v>1</v>
      </c>
      <c r="AX4706" s="22">
        <v>1</v>
      </c>
      <c r="AY4706" s="23">
        <v>12</v>
      </c>
      <c r="AZ4706" s="23">
        <v>1.2E-2</v>
      </c>
      <c r="BA4706" s="23">
        <v>3.1272000000000001E-2</v>
      </c>
      <c r="BB4706" s="14">
        <v>0.01</v>
      </c>
      <c r="BC4706" s="22">
        <v>1</v>
      </c>
      <c r="BD4706" s="23">
        <v>600</v>
      </c>
      <c r="BE4706" s="23">
        <v>0.6</v>
      </c>
      <c r="BF4706" s="23">
        <v>0.45705287999999999</v>
      </c>
      <c r="BG4706" s="14">
        <v>0.14000000000000001</v>
      </c>
      <c r="BH4706" s="22">
        <v>957</v>
      </c>
      <c r="BI4706" s="23">
        <v>15.62</v>
      </c>
      <c r="BJ4706" s="23">
        <v>33.119999999999997</v>
      </c>
      <c r="BK4706" s="14">
        <v>10.3</v>
      </c>
      <c r="BL4706" t="s">
        <v>768</v>
      </c>
    </row>
    <row r="4707" spans="1:64">
      <c r="A4707" t="s">
        <v>5920</v>
      </c>
      <c r="B4707" t="s">
        <v>5912</v>
      </c>
      <c r="C4707" t="s">
        <v>768</v>
      </c>
      <c r="D4707" s="111" t="s">
        <v>942</v>
      </c>
      <c r="E4707" s="110">
        <v>2022</v>
      </c>
      <c r="F4707" s="23"/>
      <c r="G4707" s="23"/>
      <c r="H4707" s="22">
        <v>43058</v>
      </c>
      <c r="I4707" s="34">
        <v>312.06449857119827</v>
      </c>
      <c r="J4707" s="22">
        <v>1</v>
      </c>
      <c r="K4707" s="22">
        <v>2</v>
      </c>
      <c r="L4707" s="23">
        <v>200</v>
      </c>
      <c r="M4707" s="23">
        <v>0.2</v>
      </c>
      <c r="N4707" s="23">
        <v>1.1836</v>
      </c>
      <c r="O4707" s="14">
        <v>0.37928056713248937</v>
      </c>
      <c r="P4707" s="22">
        <v>0</v>
      </c>
      <c r="Q4707" s="22">
        <v>0</v>
      </c>
      <c r="R4707" s="23">
        <v>0</v>
      </c>
      <c r="S4707" s="23">
        <v>0</v>
      </c>
      <c r="T4707" s="23">
        <v>0</v>
      </c>
      <c r="U4707" s="14">
        <v>0</v>
      </c>
      <c r="V4707" s="22">
        <v>1</v>
      </c>
      <c r="W4707" s="22">
        <v>2</v>
      </c>
      <c r="X4707" s="23">
        <v>2700</v>
      </c>
      <c r="Y4707" s="23">
        <v>2.7</v>
      </c>
      <c r="Z4707" s="23">
        <v>17.406846000000002</v>
      </c>
      <c r="AA4707" s="14">
        <v>5.5779641964074891</v>
      </c>
      <c r="AB4707" s="22">
        <v>1</v>
      </c>
      <c r="AC4707" s="22">
        <v>1</v>
      </c>
      <c r="AD4707" s="23">
        <v>330</v>
      </c>
      <c r="AE4707" s="23">
        <v>0.33</v>
      </c>
      <c r="AF4707" s="23">
        <v>2.2358832300000002</v>
      </c>
      <c r="AG4707" s="14">
        <v>0.71648112497163086</v>
      </c>
      <c r="AH4707" s="22">
        <v>0</v>
      </c>
      <c r="AI4707" s="23">
        <v>0</v>
      </c>
      <c r="AJ4707" s="23">
        <v>0</v>
      </c>
      <c r="AK4707" s="23">
        <v>0</v>
      </c>
      <c r="AL4707" s="14">
        <v>0</v>
      </c>
      <c r="AM4707" s="22">
        <v>1112</v>
      </c>
      <c r="AN4707" s="23">
        <v>13296.902999999993</v>
      </c>
      <c r="AO4707" s="23">
        <v>13.296902999999999</v>
      </c>
      <c r="AP4707" s="23">
        <v>13.620867657643565</v>
      </c>
      <c r="AQ4707" s="14">
        <v>4.36476040049648</v>
      </c>
      <c r="AR4707" s="22">
        <v>1112</v>
      </c>
      <c r="AS4707" s="23">
        <v>13296.903</v>
      </c>
      <c r="AT4707" s="23">
        <v>13.296903</v>
      </c>
      <c r="AU4707" s="23">
        <v>13.620867657643601</v>
      </c>
      <c r="AV4707" s="14">
        <v>4.3647604004964906</v>
      </c>
      <c r="AW4707" s="22">
        <v>1</v>
      </c>
      <c r="AX4707" s="22">
        <v>1</v>
      </c>
      <c r="AY4707" s="23">
        <v>12</v>
      </c>
      <c r="AZ4707" s="23">
        <v>1.2E-2</v>
      </c>
      <c r="BA4707" s="23">
        <v>3.1272000000000001E-2</v>
      </c>
      <c r="BB4707" s="14">
        <v>1.0021005318830016E-2</v>
      </c>
      <c r="BC4707" s="22">
        <v>1</v>
      </c>
      <c r="BD4707" s="23">
        <v>600</v>
      </c>
      <c r="BE4707" s="23">
        <v>0.6</v>
      </c>
      <c r="BF4707" s="23">
        <v>0.510515487784864</v>
      </c>
      <c r="BG4707" s="14">
        <v>0.16359293996025909</v>
      </c>
      <c r="BH4707" s="22">
        <v>1117</v>
      </c>
      <c r="BI4707" s="23">
        <v>17.138902999999999</v>
      </c>
      <c r="BJ4707" s="23">
        <v>34.988984375428466</v>
      </c>
      <c r="BK4707" s="14">
        <v>11.21210023428719</v>
      </c>
      <c r="BL4707" t="s">
        <v>768</v>
      </c>
    </row>
    <row r="4708" spans="1:64">
      <c r="A4708" t="s">
        <v>5921</v>
      </c>
      <c r="B4708" t="s">
        <v>5912</v>
      </c>
      <c r="C4708" t="s">
        <v>768</v>
      </c>
      <c r="D4708" t="s">
        <v>942</v>
      </c>
      <c r="E4708">
        <v>2023</v>
      </c>
      <c r="F4708">
        <v>40.950000000000003</v>
      </c>
      <c r="G4708">
        <v>16.78</v>
      </c>
      <c r="H4708">
        <v>42401</v>
      </c>
      <c r="I4708">
        <v>312.06449857119827</v>
      </c>
      <c r="J4708">
        <v>1</v>
      </c>
      <c r="K4708">
        <v>2</v>
      </c>
      <c r="L4708">
        <v>200</v>
      </c>
      <c r="M4708">
        <v>0.2</v>
      </c>
      <c r="N4708">
        <v>1.1836</v>
      </c>
      <c r="O4708">
        <v>0.37928056713248937</v>
      </c>
      <c r="P4708">
        <v>0</v>
      </c>
      <c r="Q4708">
        <v>0</v>
      </c>
      <c r="R4708">
        <v>0</v>
      </c>
      <c r="S4708">
        <v>0</v>
      </c>
      <c r="T4708">
        <v>0</v>
      </c>
      <c r="U4708">
        <v>0</v>
      </c>
      <c r="V4708">
        <v>1</v>
      </c>
      <c r="W4708">
        <v>2</v>
      </c>
      <c r="X4708">
        <v>2700</v>
      </c>
      <c r="Y4708">
        <v>2.7</v>
      </c>
      <c r="Z4708">
        <v>18.115596</v>
      </c>
      <c r="AA4708">
        <v>5.8050807070150858</v>
      </c>
      <c r="AB4708">
        <v>1</v>
      </c>
      <c r="AC4708">
        <v>1</v>
      </c>
      <c r="AD4708">
        <v>330</v>
      </c>
      <c r="AE4708">
        <v>0.33</v>
      </c>
      <c r="AF4708">
        <v>1.935666705</v>
      </c>
      <c r="AG4708">
        <v>0.62027776753284647</v>
      </c>
      <c r="AL4708">
        <v>0</v>
      </c>
      <c r="AM4708">
        <v>1424</v>
      </c>
      <c r="AN4708">
        <v>17767.973999999998</v>
      </c>
      <c r="AO4708">
        <v>17.767973999999999</v>
      </c>
      <c r="AP4708">
        <v>16.666132999999999</v>
      </c>
      <c r="AQ4708">
        <v>5.3406052518971752</v>
      </c>
      <c r="AR4708">
        <v>1671</v>
      </c>
      <c r="AS4708">
        <v>17946.0189999998</v>
      </c>
      <c r="AT4708">
        <v>17.946019</v>
      </c>
      <c r="AU4708">
        <v>16.833136752122201</v>
      </c>
      <c r="AV4708">
        <v>5.3941210324126887</v>
      </c>
      <c r="AW4708">
        <v>1</v>
      </c>
      <c r="AX4708">
        <v>1</v>
      </c>
      <c r="AY4708">
        <v>12</v>
      </c>
      <c r="AZ4708">
        <v>1.2E-2</v>
      </c>
      <c r="BA4708">
        <v>3.1272000000000001E-2</v>
      </c>
      <c r="BB4708">
        <v>1.0021005318830017E-2</v>
      </c>
      <c r="BC4708">
        <v>1</v>
      </c>
      <c r="BD4708">
        <v>600</v>
      </c>
      <c r="BE4708">
        <v>0.6</v>
      </c>
      <c r="BF4708">
        <v>0.60957899999999998</v>
      </c>
      <c r="BG4708">
        <v>0.19533750323762736</v>
      </c>
      <c r="BH4708">
        <v>1676</v>
      </c>
      <c r="BI4708">
        <v>21.788018999999995</v>
      </c>
      <c r="BJ4708">
        <v>38.708850457122196</v>
      </c>
      <c r="BK4708">
        <v>12.404118582649566</v>
      </c>
      <c r="BL4708" t="s">
        <v>768</v>
      </c>
    </row>
    <row r="4709" spans="1:64">
      <c r="A4709" t="s">
        <v>5922</v>
      </c>
      <c r="B4709" t="s">
        <v>5912</v>
      </c>
      <c r="C4709" t="s">
        <v>768</v>
      </c>
      <c r="D4709" t="s">
        <v>942</v>
      </c>
      <c r="E4709">
        <v>2024</v>
      </c>
      <c r="F4709">
        <v>40.950000000000003</v>
      </c>
      <c r="G4709">
        <v>16.809999999999999</v>
      </c>
      <c r="H4709">
        <v>42319</v>
      </c>
      <c r="I4709">
        <v>290.18553652962464</v>
      </c>
      <c r="J4709">
        <v>1</v>
      </c>
      <c r="K4709">
        <v>2</v>
      </c>
      <c r="L4709">
        <v>200</v>
      </c>
      <c r="M4709">
        <v>0.2</v>
      </c>
      <c r="N4709">
        <v>1.1836</v>
      </c>
      <c r="O4709">
        <v>0.40787697903722636</v>
      </c>
      <c r="P4709">
        <v>0</v>
      </c>
      <c r="Q4709">
        <v>0</v>
      </c>
      <c r="R4709">
        <v>0</v>
      </c>
      <c r="S4709">
        <v>0</v>
      </c>
      <c r="T4709">
        <v>0</v>
      </c>
      <c r="U4709">
        <v>0</v>
      </c>
      <c r="V4709">
        <v>1</v>
      </c>
      <c r="W4709">
        <v>2</v>
      </c>
      <c r="X4709">
        <v>2700</v>
      </c>
      <c r="Y4709">
        <v>2.7</v>
      </c>
      <c r="Z4709">
        <v>14.392442000000001</v>
      </c>
      <c r="AA4709">
        <v>4.9597378877395206</v>
      </c>
      <c r="AB4709">
        <v>1</v>
      </c>
      <c r="AC4709">
        <v>1</v>
      </c>
      <c r="AD4709">
        <v>330</v>
      </c>
      <c r="AE4709">
        <v>0.33</v>
      </c>
      <c r="AF4709">
        <v>1.7562375180000001</v>
      </c>
      <c r="AG4709">
        <v>0.60521194095444109</v>
      </c>
      <c r="AH4709">
        <v>0</v>
      </c>
      <c r="AI4709">
        <v>0</v>
      </c>
      <c r="AJ4709">
        <v>0</v>
      </c>
      <c r="AK4709">
        <v>0</v>
      </c>
      <c r="AL4709">
        <v>0</v>
      </c>
      <c r="AM4709">
        <v>1736</v>
      </c>
      <c r="AN4709">
        <v>20886.946999999996</v>
      </c>
      <c r="AO4709">
        <v>20.886947000000035</v>
      </c>
      <c r="AP4709">
        <v>18.838852561293823</v>
      </c>
      <c r="AQ4709">
        <v>6.4920025948193976</v>
      </c>
      <c r="AR4709">
        <v>2268</v>
      </c>
      <c r="AS4709">
        <v>21355.231999999807</v>
      </c>
      <c r="AT4709">
        <v>21.355232000000068</v>
      </c>
      <c r="AU4709">
        <v>19.261219318468264</v>
      </c>
      <c r="AV4709">
        <v>6.6375531836687225</v>
      </c>
      <c r="AW4709">
        <v>1</v>
      </c>
      <c r="AX4709">
        <v>1</v>
      </c>
      <c r="AY4709">
        <v>12</v>
      </c>
      <c r="AZ4709">
        <v>1.2E-2</v>
      </c>
      <c r="BA4709">
        <v>3.1272000000000001E-2</v>
      </c>
      <c r="BB4709">
        <v>1.0776553640125162E-2</v>
      </c>
      <c r="BC4709">
        <v>1</v>
      </c>
      <c r="BD4709">
        <v>600</v>
      </c>
      <c r="BE4709">
        <v>0.6</v>
      </c>
      <c r="BF4709">
        <v>0.53462607550365626</v>
      </c>
      <c r="BG4709">
        <v>0.18423594845468014</v>
      </c>
      <c r="BH4709">
        <v>2273</v>
      </c>
      <c r="BI4709">
        <v>25.197232000000071</v>
      </c>
      <c r="BJ4709">
        <v>37.159396911971925</v>
      </c>
      <c r="BK4709">
        <v>12.805392493494717</v>
      </c>
      <c r="BL4709" t="s">
        <v>768</v>
      </c>
    </row>
    <row r="4710" spans="1:64">
      <c r="A4710" t="s">
        <v>5923</v>
      </c>
      <c r="B4710" t="s">
        <v>5924</v>
      </c>
      <c r="C4710" t="s">
        <v>769</v>
      </c>
      <c r="D4710" t="s">
        <v>942</v>
      </c>
      <c r="E4710">
        <v>2012</v>
      </c>
      <c r="F4710" s="23">
        <v>59.2</v>
      </c>
      <c r="G4710" s="23">
        <v>28.13</v>
      </c>
      <c r="H4710" s="22">
        <v>84798</v>
      </c>
      <c r="I4710" s="34">
        <v>700.55603399999995</v>
      </c>
      <c r="J4710" s="22">
        <v>16</v>
      </c>
      <c r="K4710" s="22" t="s">
        <v>782</v>
      </c>
      <c r="L4710" s="23">
        <v>24015</v>
      </c>
      <c r="M4710" s="23">
        <v>24.015000000000001</v>
      </c>
      <c r="N4710" s="23">
        <v>163.728961</v>
      </c>
      <c r="O4710" s="14">
        <v>23.371286956897443</v>
      </c>
      <c r="P4710" s="22">
        <v>0</v>
      </c>
      <c r="Q4710" s="22" t="s">
        <v>782</v>
      </c>
      <c r="R4710" s="23">
        <v>0</v>
      </c>
      <c r="S4710" s="23">
        <v>0</v>
      </c>
      <c r="T4710" s="23">
        <v>0</v>
      </c>
      <c r="U4710" s="14">
        <v>0</v>
      </c>
      <c r="V4710" s="22">
        <v>3</v>
      </c>
      <c r="W4710" s="22" t="s">
        <v>782</v>
      </c>
      <c r="X4710" s="23">
        <v>10820</v>
      </c>
      <c r="Y4710" s="23">
        <v>10.82</v>
      </c>
      <c r="Z4710" s="23">
        <v>36.705574999999996</v>
      </c>
      <c r="AA4710" s="14">
        <v>5.2394916635604911</v>
      </c>
      <c r="AB4710" s="22">
        <v>1</v>
      </c>
      <c r="AC4710" s="22" t="s">
        <v>782</v>
      </c>
      <c r="AD4710" s="23">
        <v>680</v>
      </c>
      <c r="AE4710" s="23">
        <v>0.68</v>
      </c>
      <c r="AF4710" s="23">
        <v>0.165601</v>
      </c>
      <c r="AG4710" s="14">
        <v>2.3638508836253919E-2</v>
      </c>
      <c r="AH4710" s="22" t="s">
        <v>782</v>
      </c>
      <c r="AI4710" s="23" t="s">
        <v>782</v>
      </c>
      <c r="AJ4710" s="23" t="s">
        <v>782</v>
      </c>
      <c r="AK4710" s="23" t="s">
        <v>782</v>
      </c>
      <c r="AL4710" s="14" t="s">
        <v>782</v>
      </c>
      <c r="AM4710" s="22" t="s">
        <v>782</v>
      </c>
      <c r="AN4710" s="23" t="s">
        <v>782</v>
      </c>
      <c r="AO4710" s="23" t="s">
        <v>782</v>
      </c>
      <c r="AP4710" s="23" t="s">
        <v>782</v>
      </c>
      <c r="AQ4710" s="14" t="s">
        <v>782</v>
      </c>
      <c r="AR4710" s="22">
        <v>753</v>
      </c>
      <c r="AS4710" s="23">
        <v>8753.6570000000029</v>
      </c>
      <c r="AT4710" s="23">
        <v>8.7536570000000022</v>
      </c>
      <c r="AU4710" s="23">
        <v>6.8290579999999999</v>
      </c>
      <c r="AV4710" s="14">
        <v>0.97480539294020274</v>
      </c>
      <c r="AW4710" s="22">
        <v>0</v>
      </c>
      <c r="AX4710" s="22" t="s">
        <v>782</v>
      </c>
      <c r="AY4710" s="23">
        <v>0</v>
      </c>
      <c r="AZ4710" s="23">
        <v>0</v>
      </c>
      <c r="BA4710" s="23">
        <v>0</v>
      </c>
      <c r="BB4710" s="14">
        <v>0</v>
      </c>
      <c r="BC4710" s="22">
        <v>2</v>
      </c>
      <c r="BD4710" s="23">
        <v>170</v>
      </c>
      <c r="BE4710" s="23">
        <v>0.17</v>
      </c>
      <c r="BF4710" s="23">
        <v>0.27149000000000001</v>
      </c>
      <c r="BG4710" s="14">
        <v>3.8753502478575473E-2</v>
      </c>
      <c r="BH4710" s="22">
        <v>775</v>
      </c>
      <c r="BI4710" s="23">
        <v>44.438657000000006</v>
      </c>
      <c r="BJ4710" s="23">
        <v>207.70068499999999</v>
      </c>
      <c r="BK4710" s="14">
        <v>29.647976024712968</v>
      </c>
      <c r="BL4710" t="s">
        <v>769</v>
      </c>
    </row>
    <row r="4711" spans="1:64">
      <c r="A4711" t="s">
        <v>5925</v>
      </c>
      <c r="B4711" t="s">
        <v>5924</v>
      </c>
      <c r="C4711" t="s">
        <v>769</v>
      </c>
      <c r="D4711" t="s">
        <v>942</v>
      </c>
      <c r="E4711">
        <v>2015</v>
      </c>
      <c r="F4711" s="23">
        <v>59.39</v>
      </c>
      <c r="G4711" s="23">
        <v>29.01</v>
      </c>
      <c r="H4711" s="22">
        <v>85867</v>
      </c>
      <c r="I4711" s="34">
        <v>690.73871230333339</v>
      </c>
      <c r="J4711" s="13">
        <v>15</v>
      </c>
      <c r="K4711" s="13">
        <v>16</v>
      </c>
      <c r="L4711" s="19">
        <v>24015</v>
      </c>
      <c r="M4711" s="35">
        <v>24.015000000000001</v>
      </c>
      <c r="N4711" s="19">
        <v>143.64223988911974</v>
      </c>
      <c r="O4711" s="17">
        <v>20.795452365791274</v>
      </c>
      <c r="P4711" s="36">
        <v>0</v>
      </c>
      <c r="Q4711" s="37">
        <v>0</v>
      </c>
      <c r="R4711" s="38">
        <v>0</v>
      </c>
      <c r="S4711" s="27">
        <v>0</v>
      </c>
      <c r="T4711" s="23">
        <v>0</v>
      </c>
      <c r="U4711" s="17">
        <v>0</v>
      </c>
      <c r="V4711" s="22">
        <v>2</v>
      </c>
      <c r="W4711" s="22">
        <v>5</v>
      </c>
      <c r="X4711" s="23">
        <v>9450</v>
      </c>
      <c r="Y4711" s="27">
        <v>9.4499999999999993</v>
      </c>
      <c r="Z4711" s="27">
        <v>29.191179999999999</v>
      </c>
      <c r="AA4711" s="14">
        <v>4.2260813647839797</v>
      </c>
      <c r="AB4711" s="39">
        <v>1</v>
      </c>
      <c r="AC4711" s="22" t="s">
        <v>782</v>
      </c>
      <c r="AD4711" s="23">
        <v>680</v>
      </c>
      <c r="AE4711" s="23">
        <v>0.68</v>
      </c>
      <c r="AF4711" s="23">
        <v>3.7414494809999996</v>
      </c>
      <c r="AG4711" s="14">
        <v>0.54165915625660876</v>
      </c>
      <c r="AH4711" s="22" t="s">
        <v>782</v>
      </c>
      <c r="AI4711" s="23" t="s">
        <v>782</v>
      </c>
      <c r="AJ4711" s="23" t="s">
        <v>782</v>
      </c>
      <c r="AK4711" s="23" t="s">
        <v>782</v>
      </c>
      <c r="AL4711" s="14" t="s">
        <v>782</v>
      </c>
      <c r="AM4711" s="22" t="s">
        <v>782</v>
      </c>
      <c r="AN4711" s="23" t="s">
        <v>782</v>
      </c>
      <c r="AO4711" s="23" t="s">
        <v>782</v>
      </c>
      <c r="AP4711" s="23" t="s">
        <v>782</v>
      </c>
      <c r="AQ4711" s="14" t="s">
        <v>782</v>
      </c>
      <c r="AR4711" s="40">
        <v>895</v>
      </c>
      <c r="AS4711" s="41">
        <v>10146.511999999995</v>
      </c>
      <c r="AT4711" s="23">
        <v>10.146511999999996</v>
      </c>
      <c r="AU4711" s="23">
        <v>9.0117542287083836</v>
      </c>
      <c r="AV4711" s="14">
        <v>1.3046545775113485</v>
      </c>
      <c r="AW4711" s="22">
        <v>0</v>
      </c>
      <c r="AX4711" s="22" t="s">
        <v>782</v>
      </c>
      <c r="AY4711" s="23">
        <v>0</v>
      </c>
      <c r="AZ4711" s="23">
        <v>0</v>
      </c>
      <c r="BA4711" s="23">
        <v>0</v>
      </c>
      <c r="BB4711" s="14">
        <v>0</v>
      </c>
      <c r="BC4711" s="42">
        <v>3</v>
      </c>
      <c r="BD4711" s="43">
        <v>172.5</v>
      </c>
      <c r="BE4711" s="44">
        <v>0.17249999999999999</v>
      </c>
      <c r="BF4711" s="23">
        <v>0.13559121066628066</v>
      </c>
      <c r="BG4711" s="14">
        <v>1.9629884390602488E-2</v>
      </c>
      <c r="BH4711" s="22">
        <v>916</v>
      </c>
      <c r="BI4711" s="23">
        <v>44.464011999999997</v>
      </c>
      <c r="BJ4711" s="23">
        <v>185.7222148094944</v>
      </c>
      <c r="BK4711" s="14">
        <v>26.887477348733814</v>
      </c>
      <c r="BL4711" t="s">
        <v>769</v>
      </c>
    </row>
    <row r="4712" spans="1:64">
      <c r="A4712" t="s">
        <v>5926</v>
      </c>
      <c r="B4712" t="s">
        <v>5924</v>
      </c>
      <c r="C4712" t="s">
        <v>769</v>
      </c>
      <c r="D4712" t="s">
        <v>942</v>
      </c>
      <c r="E4712">
        <v>2016</v>
      </c>
      <c r="F4712" s="23">
        <v>59.39</v>
      </c>
      <c r="G4712" s="23">
        <v>28.71</v>
      </c>
      <c r="H4712" s="22">
        <v>86274</v>
      </c>
      <c r="I4712" s="34">
        <v>730.07671874688651</v>
      </c>
      <c r="J4712" s="13">
        <v>15</v>
      </c>
      <c r="K4712" s="13">
        <v>16</v>
      </c>
      <c r="L4712" s="19">
        <v>24015</v>
      </c>
      <c r="M4712" s="35">
        <v>24.015000000000001</v>
      </c>
      <c r="N4712" s="19">
        <v>143.633715</v>
      </c>
      <c r="O4712" s="17">
        <v>19.673783769811866</v>
      </c>
      <c r="P4712" s="13">
        <v>0</v>
      </c>
      <c r="Q4712" s="13">
        <v>0</v>
      </c>
      <c r="R4712" s="19">
        <v>0</v>
      </c>
      <c r="S4712" s="27">
        <v>0</v>
      </c>
      <c r="T4712" s="19">
        <v>0</v>
      </c>
      <c r="U4712" s="17">
        <v>0</v>
      </c>
      <c r="V4712" s="13">
        <v>2</v>
      </c>
      <c r="W4712" s="13">
        <v>2</v>
      </c>
      <c r="X4712" s="19">
        <v>6750</v>
      </c>
      <c r="Y4712" s="27">
        <v>6.75</v>
      </c>
      <c r="Z4712" s="19">
        <v>27.783078000000003</v>
      </c>
      <c r="AA4712" s="14">
        <v>3.8055011598900528</v>
      </c>
      <c r="AB4712" s="13">
        <v>1</v>
      </c>
      <c r="AC4712" s="22" t="s">
        <v>782</v>
      </c>
      <c r="AD4712" s="19">
        <v>680</v>
      </c>
      <c r="AE4712" s="23">
        <v>0.68</v>
      </c>
      <c r="AF4712" s="19">
        <v>4.0282828739999994</v>
      </c>
      <c r="AG4712" s="14">
        <v>0.55176158485291771</v>
      </c>
      <c r="AH4712" s="22" t="s">
        <v>782</v>
      </c>
      <c r="AI4712" s="23" t="s">
        <v>782</v>
      </c>
      <c r="AJ4712" s="23" t="s">
        <v>782</v>
      </c>
      <c r="AK4712" s="23" t="s">
        <v>782</v>
      </c>
      <c r="AL4712" s="14" t="s">
        <v>782</v>
      </c>
      <c r="AM4712" s="22" t="s">
        <v>782</v>
      </c>
      <c r="AN4712" s="23" t="s">
        <v>782</v>
      </c>
      <c r="AO4712" s="23" t="s">
        <v>782</v>
      </c>
      <c r="AP4712" s="23" t="s">
        <v>782</v>
      </c>
      <c r="AQ4712" s="14" t="s">
        <v>782</v>
      </c>
      <c r="AR4712" s="13">
        <v>916</v>
      </c>
      <c r="AS4712" s="19">
        <v>10395.777000000013</v>
      </c>
      <c r="AT4712" s="23">
        <v>10.395777000000013</v>
      </c>
      <c r="AU4712" s="19">
        <v>9.231449976000011</v>
      </c>
      <c r="AV4712" s="14">
        <v>1.2644493022383998</v>
      </c>
      <c r="AW4712" s="13">
        <v>0</v>
      </c>
      <c r="AX4712" s="22" t="s">
        <v>782</v>
      </c>
      <c r="AY4712" s="19">
        <v>0</v>
      </c>
      <c r="AZ4712" s="23">
        <v>0</v>
      </c>
      <c r="BA4712" s="19">
        <v>0</v>
      </c>
      <c r="BB4712" s="14">
        <v>0</v>
      </c>
      <c r="BC4712" s="13">
        <v>5</v>
      </c>
      <c r="BD4712" s="19">
        <v>5172.4999999999991</v>
      </c>
      <c r="BE4712" s="44">
        <v>5.1724999999999994</v>
      </c>
      <c r="BF4712" s="19">
        <v>12.105875460002252</v>
      </c>
      <c r="BG4712" s="14">
        <v>1.6581648406459173</v>
      </c>
      <c r="BH4712" s="22">
        <v>939</v>
      </c>
      <c r="BI4712" s="23">
        <v>47.013277000000016</v>
      </c>
      <c r="BJ4712" s="23">
        <v>196.78240131000226</v>
      </c>
      <c r="BK4712" s="14">
        <v>26.953660657439151</v>
      </c>
      <c r="BL4712" t="s">
        <v>769</v>
      </c>
    </row>
    <row r="4713" spans="1:64">
      <c r="A4713" t="s">
        <v>5927</v>
      </c>
      <c r="B4713" t="s">
        <v>5924</v>
      </c>
      <c r="C4713" t="s">
        <v>769</v>
      </c>
      <c r="D4713" t="s">
        <v>942</v>
      </c>
      <c r="E4713">
        <v>2017</v>
      </c>
      <c r="F4713" s="23">
        <v>59.39</v>
      </c>
      <c r="G4713" s="23">
        <v>28.95</v>
      </c>
      <c r="H4713" s="22">
        <v>86465</v>
      </c>
      <c r="I4713" s="34">
        <v>679.18347975735344</v>
      </c>
      <c r="J4713" s="13">
        <v>15</v>
      </c>
      <c r="K4713" s="13">
        <v>16</v>
      </c>
      <c r="L4713" s="19">
        <v>24015</v>
      </c>
      <c r="M4713" s="19">
        <v>24.015000000000004</v>
      </c>
      <c r="N4713" s="19">
        <v>143.633715</v>
      </c>
      <c r="O4713" s="17">
        <v>21.147998925314688</v>
      </c>
      <c r="P4713" s="13">
        <v>0</v>
      </c>
      <c r="Q4713" s="13">
        <v>0</v>
      </c>
      <c r="R4713" s="19">
        <v>0</v>
      </c>
      <c r="S4713" s="19">
        <v>0</v>
      </c>
      <c r="T4713" s="19">
        <v>0</v>
      </c>
      <c r="U4713" s="17">
        <v>0</v>
      </c>
      <c r="V4713" s="13">
        <v>2</v>
      </c>
      <c r="W4713" s="13">
        <v>5</v>
      </c>
      <c r="X4713" s="19">
        <v>6750</v>
      </c>
      <c r="Y4713" s="19">
        <v>6.7500000000000009</v>
      </c>
      <c r="Z4713" s="19">
        <v>24.481385000000003</v>
      </c>
      <c r="AA4713" s="14">
        <v>3.6045318724104236</v>
      </c>
      <c r="AB4713" s="13">
        <v>1</v>
      </c>
      <c r="AC4713" s="22" t="s">
        <v>782</v>
      </c>
      <c r="AD4713" s="19">
        <v>680</v>
      </c>
      <c r="AE4713" s="19">
        <v>0.68</v>
      </c>
      <c r="AF4713" s="19">
        <v>3.6647967510000004</v>
      </c>
      <c r="AG4713" s="14">
        <v>0.53958861783700829</v>
      </c>
      <c r="AH4713" s="22" t="s">
        <v>782</v>
      </c>
      <c r="AI4713" s="23" t="s">
        <v>782</v>
      </c>
      <c r="AJ4713" s="23" t="s">
        <v>782</v>
      </c>
      <c r="AK4713" s="23" t="s">
        <v>782</v>
      </c>
      <c r="AL4713" s="14" t="s">
        <v>782</v>
      </c>
      <c r="AM4713" s="22" t="s">
        <v>782</v>
      </c>
      <c r="AN4713" s="23" t="s">
        <v>782</v>
      </c>
      <c r="AO4713" s="23" t="s">
        <v>782</v>
      </c>
      <c r="AP4713" s="23" t="s">
        <v>782</v>
      </c>
      <c r="AQ4713" s="14" t="s">
        <v>782</v>
      </c>
      <c r="AR4713" s="13">
        <v>947</v>
      </c>
      <c r="AS4713" s="19">
        <v>10632.297000000011</v>
      </c>
      <c r="AT4713" s="19">
        <v>10.632296999999978</v>
      </c>
      <c r="AU4713" s="19">
        <v>9.441479736000014</v>
      </c>
      <c r="AV4713" s="14">
        <v>1.3901221124184435</v>
      </c>
      <c r="AW4713" s="13">
        <v>0</v>
      </c>
      <c r="AX4713" s="22" t="s">
        <v>782</v>
      </c>
      <c r="AY4713" s="19">
        <v>0</v>
      </c>
      <c r="AZ4713" s="19">
        <v>0</v>
      </c>
      <c r="BA4713" s="19">
        <v>0</v>
      </c>
      <c r="BB4713" s="14">
        <v>0</v>
      </c>
      <c r="BC4713" s="13">
        <v>5</v>
      </c>
      <c r="BD4713" s="19">
        <v>5172.5</v>
      </c>
      <c r="BE4713" s="19">
        <v>5.1724999999999994</v>
      </c>
      <c r="BF4713" s="19">
        <v>12.105875460002252</v>
      </c>
      <c r="BG4713" s="14">
        <v>1.7824160658806401</v>
      </c>
      <c r="BH4713" s="22">
        <v>970</v>
      </c>
      <c r="BI4713" s="23">
        <v>47.249796999999987</v>
      </c>
      <c r="BJ4713" s="23">
        <v>193.32725194700225</v>
      </c>
      <c r="BK4713" s="14">
        <v>28.464657593861205</v>
      </c>
      <c r="BL4713" t="s">
        <v>769</v>
      </c>
    </row>
    <row r="4714" spans="1:64">
      <c r="A4714" t="s">
        <v>5928</v>
      </c>
      <c r="B4714" t="s">
        <v>5924</v>
      </c>
      <c r="C4714" t="s">
        <v>769</v>
      </c>
      <c r="D4714" t="s">
        <v>942</v>
      </c>
      <c r="E4714">
        <v>2018</v>
      </c>
      <c r="F4714" s="23">
        <v>59.39</v>
      </c>
      <c r="G4714" s="23">
        <v>28.3</v>
      </c>
      <c r="H4714" s="22">
        <v>86449</v>
      </c>
      <c r="I4714" s="34">
        <v>679.23175150431553</v>
      </c>
      <c r="J4714" s="13">
        <v>16</v>
      </c>
      <c r="K4714" s="13">
        <v>17</v>
      </c>
      <c r="L4714" s="19">
        <v>25365</v>
      </c>
      <c r="M4714" s="19">
        <v>25.365000000000006</v>
      </c>
      <c r="N4714" s="19">
        <v>151.708065</v>
      </c>
      <c r="O4714" s="17">
        <v>22.335243407571493</v>
      </c>
      <c r="P4714" s="13">
        <v>0</v>
      </c>
      <c r="Q4714" s="13">
        <v>0</v>
      </c>
      <c r="R4714" s="19">
        <v>0</v>
      </c>
      <c r="S4714" s="19">
        <v>0</v>
      </c>
      <c r="T4714" s="19">
        <v>0</v>
      </c>
      <c r="U4714" s="17">
        <v>0</v>
      </c>
      <c r="V4714" s="13">
        <v>2</v>
      </c>
      <c r="W4714" s="13">
        <v>5</v>
      </c>
      <c r="X4714" s="19">
        <v>5400</v>
      </c>
      <c r="Y4714" s="19">
        <v>5.4</v>
      </c>
      <c r="Z4714" s="19">
        <v>23.282091999999999</v>
      </c>
      <c r="AA4714" s="14">
        <v>3.4277096069841306</v>
      </c>
      <c r="AB4714" s="13">
        <v>1</v>
      </c>
      <c r="AC4714" s="22" t="s">
        <v>782</v>
      </c>
      <c r="AD4714" s="19">
        <v>680</v>
      </c>
      <c r="AE4714" s="19">
        <v>0.68</v>
      </c>
      <c r="AF4714" s="19">
        <v>4.0962935999999992</v>
      </c>
      <c r="AG4714" s="14">
        <v>0.603077460811838</v>
      </c>
      <c r="AH4714" s="22" t="s">
        <v>782</v>
      </c>
      <c r="AI4714" s="23" t="s">
        <v>782</v>
      </c>
      <c r="AJ4714" s="23" t="s">
        <v>782</v>
      </c>
      <c r="AK4714" s="23" t="s">
        <v>782</v>
      </c>
      <c r="AL4714" s="14" t="s">
        <v>782</v>
      </c>
      <c r="AM4714" s="22" t="s">
        <v>782</v>
      </c>
      <c r="AN4714" s="23" t="s">
        <v>782</v>
      </c>
      <c r="AO4714" s="23" t="s">
        <v>782</v>
      </c>
      <c r="AP4714" s="23" t="s">
        <v>782</v>
      </c>
      <c r="AQ4714" s="14" t="s">
        <v>782</v>
      </c>
      <c r="AR4714" s="13">
        <v>976</v>
      </c>
      <c r="AS4714" s="19">
        <v>11264.737000000008</v>
      </c>
      <c r="AT4714" s="19">
        <v>11.264736999999979</v>
      </c>
      <c r="AU4714" s="19">
        <v>10.003086456000014</v>
      </c>
      <c r="AV4714" s="14">
        <v>1.4727059554924915</v>
      </c>
      <c r="AW4714" s="13">
        <v>0</v>
      </c>
      <c r="AX4714" s="22" t="s">
        <v>782</v>
      </c>
      <c r="AY4714" s="19">
        <v>0</v>
      </c>
      <c r="AZ4714" s="19">
        <v>0</v>
      </c>
      <c r="BA4714" s="19">
        <v>0</v>
      </c>
      <c r="BB4714" s="14">
        <v>0</v>
      </c>
      <c r="BC4714" s="13">
        <v>5</v>
      </c>
      <c r="BD4714" s="19">
        <v>5172.5</v>
      </c>
      <c r="BE4714" s="19">
        <v>5.1724999999999994</v>
      </c>
      <c r="BF4714" s="19">
        <v>12.020406639214906</v>
      </c>
      <c r="BG4714" s="14">
        <v>1.7697062324593837</v>
      </c>
      <c r="BH4714" s="22">
        <v>1000</v>
      </c>
      <c r="BI4714" s="23">
        <v>47.882236999999989</v>
      </c>
      <c r="BJ4714" s="23">
        <v>201.10994369521492</v>
      </c>
      <c r="BK4714" s="14">
        <v>29.608442663319337</v>
      </c>
      <c r="BL4714" t="s">
        <v>769</v>
      </c>
    </row>
    <row r="4715" spans="1:64">
      <c r="A4715" t="s">
        <v>5929</v>
      </c>
      <c r="B4715" t="s">
        <v>5924</v>
      </c>
      <c r="C4715" t="s">
        <v>769</v>
      </c>
      <c r="D4715" t="s">
        <v>942</v>
      </c>
      <c r="E4715">
        <v>2019</v>
      </c>
      <c r="F4715" s="23">
        <v>59.39</v>
      </c>
      <c r="G4715" s="23">
        <v>28.25</v>
      </c>
      <c r="H4715" s="22">
        <v>86348</v>
      </c>
      <c r="I4715" s="34">
        <v>693.22523479657298</v>
      </c>
      <c r="J4715" s="22">
        <v>17</v>
      </c>
      <c r="K4715" s="22">
        <v>19</v>
      </c>
      <c r="L4715" s="23">
        <v>25359</v>
      </c>
      <c r="M4715" s="23">
        <v>25.359000000000009</v>
      </c>
      <c r="N4715" s="23">
        <v>151.672179</v>
      </c>
      <c r="O4715" s="14">
        <v>21.879206264686573</v>
      </c>
      <c r="P4715" s="22">
        <v>0</v>
      </c>
      <c r="Q4715" s="22">
        <v>0</v>
      </c>
      <c r="R4715" s="23">
        <v>0</v>
      </c>
      <c r="S4715" s="23">
        <v>0</v>
      </c>
      <c r="T4715" s="23">
        <v>0</v>
      </c>
      <c r="U4715" s="14">
        <v>0</v>
      </c>
      <c r="V4715" s="22">
        <v>2</v>
      </c>
      <c r="W4715" s="22">
        <v>5</v>
      </c>
      <c r="X4715" s="23">
        <v>6750</v>
      </c>
      <c r="Y4715" s="23">
        <v>6.75</v>
      </c>
      <c r="Z4715" s="23">
        <v>22.942356</v>
      </c>
      <c r="AA4715" s="14">
        <v>3.3095096439662122</v>
      </c>
      <c r="AB4715" s="22">
        <v>1</v>
      </c>
      <c r="AC4715" s="22">
        <v>1</v>
      </c>
      <c r="AD4715" s="23">
        <v>680</v>
      </c>
      <c r="AE4715" s="23">
        <v>0.68</v>
      </c>
      <c r="AF4715" s="23">
        <v>3.5203448279999998</v>
      </c>
      <c r="AG4715" s="14">
        <v>0.50782121759215038</v>
      </c>
      <c r="AH4715" s="22">
        <v>1</v>
      </c>
      <c r="AI4715" s="23">
        <v>19.739999999999998</v>
      </c>
      <c r="AJ4715" s="23">
        <v>1.9739999999999997E-2</v>
      </c>
      <c r="AK4715" s="23">
        <v>1.7529119999999999E-2</v>
      </c>
      <c r="AL4715" s="14">
        <v>2.5286327040797817E-3</v>
      </c>
      <c r="AM4715" s="22">
        <v>1033</v>
      </c>
      <c r="AN4715" s="23">
        <v>12190.857000000007</v>
      </c>
      <c r="AO4715" s="23">
        <v>12.190856999999975</v>
      </c>
      <c r="AP4715" s="23">
        <v>10.825481015999999</v>
      </c>
      <c r="AQ4715" s="14">
        <v>1.5616109271003007</v>
      </c>
      <c r="AR4715" s="22">
        <v>1034</v>
      </c>
      <c r="AS4715" s="23">
        <v>12210.597000000007</v>
      </c>
      <c r="AT4715" s="23">
        <v>12.210596999999975</v>
      </c>
      <c r="AU4715" s="23">
        <v>10.843010136</v>
      </c>
      <c r="AV4715" s="14">
        <v>1.5641395598043804</v>
      </c>
      <c r="AW4715" s="22">
        <v>0</v>
      </c>
      <c r="AX4715" s="22" t="s">
        <v>782</v>
      </c>
      <c r="AY4715" s="23">
        <v>0</v>
      </c>
      <c r="AZ4715" s="23">
        <v>0</v>
      </c>
      <c r="BA4715" s="23">
        <v>0</v>
      </c>
      <c r="BB4715" s="14">
        <v>0</v>
      </c>
      <c r="BC4715" s="22">
        <v>5</v>
      </c>
      <c r="BD4715" s="23">
        <v>5882.5</v>
      </c>
      <c r="BE4715" s="23">
        <v>5.8825000000000003</v>
      </c>
      <c r="BF4715" s="23">
        <v>12.913894584489181</v>
      </c>
      <c r="BG4715" s="14">
        <v>1.8628713924816607</v>
      </c>
      <c r="BH4715" s="22">
        <v>1059</v>
      </c>
      <c r="BI4715" s="23">
        <v>50.882096999999987</v>
      </c>
      <c r="BJ4715" s="23">
        <v>201.89178454848917</v>
      </c>
      <c r="BK4715" s="14">
        <v>29.123548078530977</v>
      </c>
      <c r="BL4715" t="s">
        <v>769</v>
      </c>
    </row>
    <row r="4716" spans="1:64">
      <c r="A4716" t="s">
        <v>5930</v>
      </c>
      <c r="B4716" t="s">
        <v>5924</v>
      </c>
      <c r="C4716" t="s">
        <v>769</v>
      </c>
      <c r="D4716" t="s">
        <v>942</v>
      </c>
      <c r="E4716">
        <v>2020</v>
      </c>
      <c r="F4716" s="23">
        <v>59.39</v>
      </c>
      <c r="G4716" s="23">
        <v>27.98</v>
      </c>
      <c r="H4716" s="22">
        <v>85838</v>
      </c>
      <c r="I4716" s="34">
        <v>695.29549393234754</v>
      </c>
      <c r="J4716" s="22">
        <v>18</v>
      </c>
      <c r="K4716" s="22">
        <v>20</v>
      </c>
      <c r="L4716" s="23">
        <v>45859</v>
      </c>
      <c r="M4716" s="23">
        <v>45.859000000000009</v>
      </c>
      <c r="N4716" s="23">
        <v>274.28267900000003</v>
      </c>
      <c r="O4716" s="14">
        <v>39.448361364857028</v>
      </c>
      <c r="P4716" s="22">
        <v>0</v>
      </c>
      <c r="Q4716" s="22">
        <v>0</v>
      </c>
      <c r="R4716" s="23">
        <v>0</v>
      </c>
      <c r="S4716" s="23">
        <v>0</v>
      </c>
      <c r="T4716" s="23">
        <v>0</v>
      </c>
      <c r="U4716" s="14">
        <v>0</v>
      </c>
      <c r="V4716" s="22">
        <v>2</v>
      </c>
      <c r="W4716" s="22">
        <v>5</v>
      </c>
      <c r="X4716" s="23">
        <v>6750</v>
      </c>
      <c r="Y4716" s="23">
        <v>6.75</v>
      </c>
      <c r="Z4716" s="23">
        <v>22.875826</v>
      </c>
      <c r="AA4716" s="14">
        <v>3.2900869054425117</v>
      </c>
      <c r="AB4716" s="22">
        <v>2</v>
      </c>
      <c r="AC4716" s="22">
        <v>2</v>
      </c>
      <c r="AD4716" s="23">
        <v>9390</v>
      </c>
      <c r="AE4716" s="23">
        <v>9.3899999999999988</v>
      </c>
      <c r="AF4716" s="23">
        <v>15.528738299999999</v>
      </c>
      <c r="AG4716" s="14">
        <v>2.2334012568059229</v>
      </c>
      <c r="AH4716" s="22">
        <v>1</v>
      </c>
      <c r="AI4716" s="23">
        <v>19.739999999999998</v>
      </c>
      <c r="AJ4716" s="23">
        <v>1.9739999999999997E-2</v>
      </c>
      <c r="AK4716" s="23">
        <v>1.7529119999999999E-2</v>
      </c>
      <c r="AL4716" s="14">
        <v>2.5211036390961551E-3</v>
      </c>
      <c r="AM4716" s="22">
        <v>1143</v>
      </c>
      <c r="AN4716" s="23">
        <v>13424.427000000001</v>
      </c>
      <c r="AO4716" s="23">
        <v>13.424426999999968</v>
      </c>
      <c r="AP4716" s="23">
        <v>11.920891175999985</v>
      </c>
      <c r="AQ4716" s="14">
        <v>1.714507181483315</v>
      </c>
      <c r="AR4716" s="22">
        <v>1144</v>
      </c>
      <c r="AS4716" s="23">
        <v>13444.167000000001</v>
      </c>
      <c r="AT4716" s="23">
        <v>13.444166999999968</v>
      </c>
      <c r="AU4716" s="23">
        <v>11.938420295999986</v>
      </c>
      <c r="AV4716" s="14">
        <v>1.7170282851224115</v>
      </c>
      <c r="AW4716" s="22">
        <v>0</v>
      </c>
      <c r="AX4716" s="22">
        <v>0</v>
      </c>
      <c r="AY4716" s="23">
        <v>0</v>
      </c>
      <c r="AZ4716" s="23">
        <v>0</v>
      </c>
      <c r="BA4716" s="23">
        <v>0</v>
      </c>
      <c r="BB4716" s="14">
        <v>0</v>
      </c>
      <c r="BC4716" s="22">
        <v>5</v>
      </c>
      <c r="BD4716" s="23">
        <v>5882.5</v>
      </c>
      <c r="BE4716" s="23">
        <v>5.8825000000000003</v>
      </c>
      <c r="BF4716" s="23">
        <v>12.926064571610715</v>
      </c>
      <c r="BG4716" s="14">
        <v>1.8590749809847644</v>
      </c>
      <c r="BH4716" s="22">
        <v>1171</v>
      </c>
      <c r="BI4716" s="23">
        <v>81.325666999999981</v>
      </c>
      <c r="BJ4716" s="23">
        <v>337.55172816761075</v>
      </c>
      <c r="BK4716" s="14">
        <v>48.547952793212637</v>
      </c>
      <c r="BL4716" t="s">
        <v>769</v>
      </c>
    </row>
    <row r="4717" spans="1:64">
      <c r="A4717" t="s">
        <v>5931</v>
      </c>
      <c r="B4717" t="s">
        <v>5924</v>
      </c>
      <c r="C4717" t="s">
        <v>769</v>
      </c>
      <c r="D4717" t="s">
        <v>942</v>
      </c>
      <c r="E4717">
        <v>2021</v>
      </c>
      <c r="F4717" s="23">
        <v>59.39</v>
      </c>
      <c r="G4717" s="23">
        <v>28</v>
      </c>
      <c r="H4717" s="22">
        <v>85721</v>
      </c>
      <c r="I4717" s="34">
        <v>643.58000000000004</v>
      </c>
      <c r="J4717" s="22">
        <v>18</v>
      </c>
      <c r="K4717" s="22">
        <v>20</v>
      </c>
      <c r="L4717" s="23">
        <v>45859</v>
      </c>
      <c r="M4717" s="23">
        <v>45.859000000000002</v>
      </c>
      <c r="N4717" s="23">
        <v>274.28267899999997</v>
      </c>
      <c r="O4717" s="14">
        <v>42.62</v>
      </c>
      <c r="P4717" s="22">
        <v>0</v>
      </c>
      <c r="Q4717" s="22">
        <v>0</v>
      </c>
      <c r="R4717" s="23">
        <v>0</v>
      </c>
      <c r="S4717" s="23">
        <v>0</v>
      </c>
      <c r="T4717" s="23">
        <v>0</v>
      </c>
      <c r="U4717" s="14">
        <v>0</v>
      </c>
      <c r="V4717" s="22">
        <v>2</v>
      </c>
      <c r="W4717" s="22">
        <v>5</v>
      </c>
      <c r="X4717" s="23">
        <v>6750</v>
      </c>
      <c r="Y4717" s="23">
        <v>6.75</v>
      </c>
      <c r="Z4717" s="23">
        <v>16.33071</v>
      </c>
      <c r="AA4717" s="14">
        <v>2.54</v>
      </c>
      <c r="AB4717" s="22">
        <v>2</v>
      </c>
      <c r="AC4717" s="22">
        <v>2</v>
      </c>
      <c r="AD4717" s="23">
        <v>9390</v>
      </c>
      <c r="AE4717" s="23">
        <v>9.39</v>
      </c>
      <c r="AF4717" s="23">
        <v>15.63449466</v>
      </c>
      <c r="AG4717" s="14">
        <v>2.4300000000000002</v>
      </c>
      <c r="AH4717" s="22">
        <v>1</v>
      </c>
      <c r="AI4717" s="23">
        <v>19.739999999999998</v>
      </c>
      <c r="AJ4717" s="23">
        <v>1.9740000000000001E-2</v>
      </c>
      <c r="AK4717" s="23">
        <v>1.7663804000000002E-2</v>
      </c>
      <c r="AL4717" s="14">
        <v>0</v>
      </c>
      <c r="AM4717" s="22">
        <v>1299</v>
      </c>
      <c r="AN4717" s="23">
        <v>15747.209000000001</v>
      </c>
      <c r="AO4717" s="23">
        <v>15.747209</v>
      </c>
      <c r="AP4717" s="23">
        <v>14.09096342</v>
      </c>
      <c r="AQ4717" s="14">
        <v>2.19</v>
      </c>
      <c r="AR4717" s="22">
        <v>1300</v>
      </c>
      <c r="AS4717" s="23">
        <v>15766.949000000001</v>
      </c>
      <c r="AT4717" s="23">
        <v>15.766949</v>
      </c>
      <c r="AU4717" s="23">
        <v>14.10862723</v>
      </c>
      <c r="AV4717" s="14">
        <v>2.19</v>
      </c>
      <c r="AW4717" s="22">
        <v>0</v>
      </c>
      <c r="AX4717" s="22">
        <v>0</v>
      </c>
      <c r="AY4717" s="23">
        <v>0</v>
      </c>
      <c r="AZ4717" s="23">
        <v>0</v>
      </c>
      <c r="BA4717" s="23">
        <v>0</v>
      </c>
      <c r="BB4717" s="14">
        <v>0</v>
      </c>
      <c r="BC4717" s="22">
        <v>5</v>
      </c>
      <c r="BD4717" s="23">
        <v>5882.5</v>
      </c>
      <c r="BE4717" s="23">
        <v>5.8825000000000003</v>
      </c>
      <c r="BF4717" s="23">
        <v>11.271528310000001</v>
      </c>
      <c r="BG4717" s="14">
        <v>1.75</v>
      </c>
      <c r="BH4717" s="22">
        <v>1327</v>
      </c>
      <c r="BI4717" s="23">
        <v>83.65</v>
      </c>
      <c r="BJ4717" s="23">
        <v>331.63</v>
      </c>
      <c r="BK4717" s="14">
        <v>51.53</v>
      </c>
      <c r="BL4717" t="s">
        <v>769</v>
      </c>
    </row>
    <row r="4718" spans="1:64">
      <c r="A4718" t="s">
        <v>5932</v>
      </c>
      <c r="B4718" t="s">
        <v>5924</v>
      </c>
      <c r="C4718" t="s">
        <v>769</v>
      </c>
      <c r="D4718" s="111" t="s">
        <v>942</v>
      </c>
      <c r="E4718" s="110">
        <v>2022</v>
      </c>
      <c r="F4718" s="23"/>
      <c r="G4718" s="23"/>
      <c r="H4718" s="22">
        <v>86868</v>
      </c>
      <c r="I4718" s="34">
        <v>629.57914584706327</v>
      </c>
      <c r="J4718" s="22">
        <v>18</v>
      </c>
      <c r="K4718" s="22">
        <v>20</v>
      </c>
      <c r="L4718" s="23">
        <v>45859</v>
      </c>
      <c r="M4718" s="23">
        <v>45.858999999999988</v>
      </c>
      <c r="N4718" s="23">
        <v>271.39356199999992</v>
      </c>
      <c r="O4718" s="14">
        <v>43.107139712331985</v>
      </c>
      <c r="P4718" s="22">
        <v>0</v>
      </c>
      <c r="Q4718" s="22">
        <v>0</v>
      </c>
      <c r="R4718" s="23">
        <v>0</v>
      </c>
      <c r="S4718" s="23">
        <v>0</v>
      </c>
      <c r="T4718" s="23">
        <v>0</v>
      </c>
      <c r="U4718" s="14">
        <v>0</v>
      </c>
      <c r="V4718" s="22">
        <v>2</v>
      </c>
      <c r="W4718" s="22">
        <v>5</v>
      </c>
      <c r="X4718" s="23">
        <v>6750</v>
      </c>
      <c r="Y4718" s="23">
        <v>6.75</v>
      </c>
      <c r="Z4718" s="23">
        <v>19.194613</v>
      </c>
      <c r="AA4718" s="14">
        <v>3.048800635569771</v>
      </c>
      <c r="AB4718" s="22">
        <v>2</v>
      </c>
      <c r="AC4718" s="22">
        <v>2</v>
      </c>
      <c r="AD4718" s="23">
        <v>9390</v>
      </c>
      <c r="AE4718" s="23">
        <v>9.3899999999999988</v>
      </c>
      <c r="AF4718" s="23">
        <v>15.614542199999999</v>
      </c>
      <c r="AG4718" s="14">
        <v>2.4801555615365105</v>
      </c>
      <c r="AH4718" s="22">
        <v>1</v>
      </c>
      <c r="AI4718" s="23">
        <v>19.739999999999998</v>
      </c>
      <c r="AJ4718" s="23">
        <v>1.9740000000000001E-2</v>
      </c>
      <c r="AK4718" s="23">
        <v>2.0220943746215501E-2</v>
      </c>
      <c r="AL4718" s="14">
        <v>3.2118191778746671E-3</v>
      </c>
      <c r="AM4718" s="22">
        <v>1605</v>
      </c>
      <c r="AN4718" s="23">
        <v>20196.994000000006</v>
      </c>
      <c r="AO4718" s="23">
        <v>20.196993999999904</v>
      </c>
      <c r="AP4718" s="23">
        <v>20.689071910671327</v>
      </c>
      <c r="AQ4718" s="14">
        <v>3.2861749070222692</v>
      </c>
      <c r="AR4718" s="22">
        <v>1606</v>
      </c>
      <c r="AS4718" s="23">
        <v>20216.734</v>
      </c>
      <c r="AT4718" s="23">
        <v>20.216733999999899</v>
      </c>
      <c r="AU4718" s="23">
        <v>20.709292854417512</v>
      </c>
      <c r="AV4718" s="14">
        <v>3.2893867262001386</v>
      </c>
      <c r="AW4718" s="22">
        <v>0</v>
      </c>
      <c r="AX4718" s="22">
        <v>0</v>
      </c>
      <c r="AY4718" s="23">
        <v>0</v>
      </c>
      <c r="AZ4718" s="23">
        <v>0</v>
      </c>
      <c r="BA4718" s="23">
        <v>0</v>
      </c>
      <c r="BB4718" s="14">
        <v>0</v>
      </c>
      <c r="BC4718" s="22">
        <v>5</v>
      </c>
      <c r="BD4718" s="23">
        <v>5882.5</v>
      </c>
      <c r="BE4718" s="23">
        <v>5.8825000000000003</v>
      </c>
      <c r="BF4718" s="23">
        <v>12.589986892748842</v>
      </c>
      <c r="BG4718" s="14">
        <v>1.999746493478548</v>
      </c>
      <c r="BH4718" s="22">
        <v>1633</v>
      </c>
      <c r="BI4718" s="23">
        <v>88.098233999999877</v>
      </c>
      <c r="BJ4718" s="23">
        <v>339.50199694716628</v>
      </c>
      <c r="BK4718" s="14">
        <v>53.925229129116957</v>
      </c>
      <c r="BL4718" t="s">
        <v>769</v>
      </c>
    </row>
    <row r="4719" spans="1:64">
      <c r="A4719" t="s">
        <v>5933</v>
      </c>
      <c r="B4719" t="s">
        <v>5924</v>
      </c>
      <c r="C4719" t="s">
        <v>769</v>
      </c>
      <c r="D4719" t="s">
        <v>942</v>
      </c>
      <c r="E4719">
        <v>2023</v>
      </c>
      <c r="F4719">
        <v>59.39</v>
      </c>
      <c r="G4719">
        <v>28.34</v>
      </c>
      <c r="H4719">
        <v>85919</v>
      </c>
      <c r="I4719">
        <v>629.57914584706327</v>
      </c>
      <c r="J4719">
        <v>18</v>
      </c>
      <c r="K4719">
        <v>20</v>
      </c>
      <c r="L4719">
        <v>45859</v>
      </c>
      <c r="M4719">
        <v>45.859000000000002</v>
      </c>
      <c r="N4719">
        <v>271.39356199999997</v>
      </c>
      <c r="O4719">
        <v>43.107139712331993</v>
      </c>
      <c r="P4719">
        <v>0</v>
      </c>
      <c r="Q4719">
        <v>0</v>
      </c>
      <c r="R4719">
        <v>0</v>
      </c>
      <c r="S4719">
        <v>0</v>
      </c>
      <c r="T4719">
        <v>0</v>
      </c>
      <c r="U4719">
        <v>0</v>
      </c>
      <c r="V4719">
        <v>2</v>
      </c>
      <c r="W4719">
        <v>6</v>
      </c>
      <c r="X4719">
        <v>8100</v>
      </c>
      <c r="Y4719">
        <v>8.1</v>
      </c>
      <c r="Z4719">
        <v>21.954765999999999</v>
      </c>
      <c r="AA4719">
        <v>3.4872130287068357</v>
      </c>
      <c r="AB4719">
        <v>2</v>
      </c>
      <c r="AC4719">
        <v>2</v>
      </c>
      <c r="AD4719">
        <v>9390</v>
      </c>
      <c r="AE4719">
        <v>9.3899999999999988</v>
      </c>
      <c r="AF4719">
        <v>15.223206149999999</v>
      </c>
      <c r="AG4719">
        <v>2.4179972050246414</v>
      </c>
      <c r="AH4719">
        <v>2</v>
      </c>
      <c r="AI4719">
        <v>25.24</v>
      </c>
      <c r="AJ4719">
        <v>2.5239999999999999E-2</v>
      </c>
      <c r="AK4719">
        <v>2.3675000000000002E-2</v>
      </c>
      <c r="AL4719">
        <v>4.0619999999999996E-3</v>
      </c>
      <c r="AM4719">
        <v>1967</v>
      </c>
      <c r="AN4719">
        <v>25786.424999999999</v>
      </c>
      <c r="AO4719">
        <v>25.786425000000001</v>
      </c>
      <c r="AP4719">
        <v>24.187338</v>
      </c>
      <c r="AQ4719">
        <v>3.8418264263593578</v>
      </c>
      <c r="AR4719">
        <v>2262</v>
      </c>
      <c r="AS4719">
        <v>26025.58</v>
      </c>
      <c r="AT4719">
        <v>26.025580000000001</v>
      </c>
      <c r="AU4719">
        <v>24.411661839503001</v>
      </c>
      <c r="AV4719">
        <v>3.877457187159286</v>
      </c>
      <c r="AW4719">
        <v>0</v>
      </c>
      <c r="AX4719">
        <v>0</v>
      </c>
      <c r="AY4719">
        <v>0</v>
      </c>
      <c r="AZ4719">
        <v>0</v>
      </c>
      <c r="BA4719">
        <v>0</v>
      </c>
      <c r="BB4719">
        <v>0</v>
      </c>
      <c r="BC4719">
        <v>5</v>
      </c>
      <c r="BD4719">
        <v>5882.5</v>
      </c>
      <c r="BE4719">
        <v>5.8825000000000003</v>
      </c>
      <c r="BF4719">
        <v>15.033013</v>
      </c>
      <c r="BG4719">
        <v>2.3877876354646292</v>
      </c>
      <c r="BH4719">
        <v>2289</v>
      </c>
      <c r="BI4719">
        <v>95.257080000000002</v>
      </c>
      <c r="BJ4719">
        <v>348.01620898950296</v>
      </c>
      <c r="BK4719">
        <v>55.277594768687386</v>
      </c>
      <c r="BL4719" t="s">
        <v>769</v>
      </c>
    </row>
    <row r="4720" spans="1:64">
      <c r="A4720" t="s">
        <v>5934</v>
      </c>
      <c r="B4720" t="s">
        <v>5924</v>
      </c>
      <c r="C4720" t="s">
        <v>769</v>
      </c>
      <c r="D4720" t="s">
        <v>942</v>
      </c>
      <c r="E4720">
        <v>2024</v>
      </c>
      <c r="F4720">
        <v>59.39</v>
      </c>
      <c r="G4720">
        <v>28.36</v>
      </c>
      <c r="H4720">
        <v>86163</v>
      </c>
      <c r="I4720">
        <v>590.82814773510825</v>
      </c>
      <c r="J4720">
        <v>18</v>
      </c>
      <c r="K4720">
        <v>20</v>
      </c>
      <c r="L4720">
        <v>45859</v>
      </c>
      <c r="M4720">
        <v>45.858999999999988</v>
      </c>
      <c r="N4720">
        <v>271.39356199999992</v>
      </c>
      <c r="O4720">
        <v>45.93443339494997</v>
      </c>
      <c r="P4720">
        <v>0</v>
      </c>
      <c r="Q4720">
        <v>0</v>
      </c>
      <c r="R4720">
        <v>0</v>
      </c>
      <c r="S4720">
        <v>0</v>
      </c>
      <c r="T4720">
        <v>0</v>
      </c>
      <c r="U4720">
        <v>0</v>
      </c>
      <c r="V4720">
        <v>2</v>
      </c>
      <c r="W4720">
        <v>3</v>
      </c>
      <c r="X4720">
        <v>5400</v>
      </c>
      <c r="Y4720">
        <v>5.4</v>
      </c>
      <c r="Z4720">
        <v>8.2995190000000001</v>
      </c>
      <c r="AA4720">
        <v>1.4047264051002872</v>
      </c>
      <c r="AB4720">
        <v>2</v>
      </c>
      <c r="AC4720">
        <v>2</v>
      </c>
      <c r="AD4720">
        <v>9390</v>
      </c>
      <c r="AE4720">
        <v>9.3899999999999988</v>
      </c>
      <c r="AF4720">
        <v>15.509378399999999</v>
      </c>
      <c r="AG4720">
        <v>2.6250236146422514</v>
      </c>
      <c r="AH4720">
        <v>3</v>
      </c>
      <c r="AI4720">
        <v>26.49</v>
      </c>
      <c r="AJ4720">
        <v>2.6489999999999996E-2</v>
      </c>
      <c r="AK4720">
        <v>2.3892491533045675E-2</v>
      </c>
      <c r="AL4720">
        <v>4.043898657272102E-3</v>
      </c>
      <c r="AM4720">
        <v>2362</v>
      </c>
      <c r="AN4720">
        <v>31380.789000000015</v>
      </c>
      <c r="AO4720">
        <v>31.380789000000039</v>
      </c>
      <c r="AP4720">
        <v>28.303708398746409</v>
      </c>
      <c r="AQ4720">
        <v>4.7905145527081565</v>
      </c>
      <c r="AR4720">
        <v>3051</v>
      </c>
      <c r="AS4720">
        <v>32018.532999999807</v>
      </c>
      <c r="AT4720">
        <v>32.018533000000104</v>
      </c>
      <c r="AU4720">
        <v>28.878917652058949</v>
      </c>
      <c r="AV4720">
        <v>4.8878709930736948</v>
      </c>
      <c r="AW4720">
        <v>0</v>
      </c>
      <c r="AX4720">
        <v>0</v>
      </c>
      <c r="AY4720">
        <v>0</v>
      </c>
      <c r="AZ4720">
        <v>0</v>
      </c>
      <c r="BA4720">
        <v>0</v>
      </c>
      <c r="BB4720">
        <v>0</v>
      </c>
      <c r="BC4720">
        <v>4</v>
      </c>
      <c r="BD4720">
        <v>5880</v>
      </c>
      <c r="BE4720">
        <v>5.88</v>
      </c>
      <c r="BF4720">
        <v>13.180485463042929</v>
      </c>
      <c r="BG4720">
        <v>2.2308492771661692</v>
      </c>
      <c r="BH4720">
        <v>3077</v>
      </c>
      <c r="BI4720">
        <v>98.547533000000087</v>
      </c>
      <c r="BJ4720">
        <v>337.26186251510177</v>
      </c>
      <c r="BK4720">
        <v>57.082903684932376</v>
      </c>
      <c r="BL4720" t="s">
        <v>769</v>
      </c>
    </row>
    <row r="4721" spans="1:64">
      <c r="A4721" t="s">
        <v>5935</v>
      </c>
      <c r="B4721" t="s">
        <v>5936</v>
      </c>
      <c r="C4721" t="s">
        <v>770</v>
      </c>
      <c r="D4721" t="s">
        <v>942</v>
      </c>
      <c r="E4721">
        <v>2012</v>
      </c>
      <c r="F4721" s="23">
        <v>56.2</v>
      </c>
      <c r="G4721" s="23">
        <v>18.28</v>
      </c>
      <c r="H4721" s="22">
        <v>46376</v>
      </c>
      <c r="I4721" s="34">
        <v>388.307413</v>
      </c>
      <c r="J4721" s="22">
        <v>0</v>
      </c>
      <c r="K4721" s="22" t="s">
        <v>782</v>
      </c>
      <c r="L4721" s="23">
        <v>0</v>
      </c>
      <c r="M4721" s="23">
        <v>0</v>
      </c>
      <c r="N4721" s="23">
        <v>0</v>
      </c>
      <c r="O4721" s="14">
        <v>0</v>
      </c>
      <c r="P4721" s="22">
        <v>0</v>
      </c>
      <c r="Q4721" s="22" t="s">
        <v>782</v>
      </c>
      <c r="R4721" s="23">
        <v>0</v>
      </c>
      <c r="S4721" s="23">
        <v>0</v>
      </c>
      <c r="T4721" s="23">
        <v>0</v>
      </c>
      <c r="U4721" s="14">
        <v>0</v>
      </c>
      <c r="V4721" s="22">
        <v>0</v>
      </c>
      <c r="W4721" s="22" t="s">
        <v>782</v>
      </c>
      <c r="X4721" s="23">
        <v>0</v>
      </c>
      <c r="Y4721" s="23">
        <v>0</v>
      </c>
      <c r="Z4721" s="23">
        <v>0</v>
      </c>
      <c r="AA4721" s="14">
        <v>0</v>
      </c>
      <c r="AB4721" s="22">
        <v>0</v>
      </c>
      <c r="AC4721" s="22" t="s">
        <v>782</v>
      </c>
      <c r="AD4721" s="23">
        <v>0</v>
      </c>
      <c r="AE4721" s="23">
        <v>0</v>
      </c>
      <c r="AF4721" s="23">
        <v>0</v>
      </c>
      <c r="AG4721" s="14">
        <v>0</v>
      </c>
      <c r="AH4721" s="22" t="s">
        <v>782</v>
      </c>
      <c r="AI4721" s="23" t="s">
        <v>782</v>
      </c>
      <c r="AJ4721" s="23" t="s">
        <v>782</v>
      </c>
      <c r="AK4721" s="23" t="s">
        <v>782</v>
      </c>
      <c r="AL4721" s="14" t="s">
        <v>782</v>
      </c>
      <c r="AM4721" s="22" t="s">
        <v>782</v>
      </c>
      <c r="AN4721" s="23" t="s">
        <v>782</v>
      </c>
      <c r="AO4721" s="23" t="s">
        <v>782</v>
      </c>
      <c r="AP4721" s="23" t="s">
        <v>782</v>
      </c>
      <c r="AQ4721" s="14" t="s">
        <v>782</v>
      </c>
      <c r="AR4721" s="22">
        <v>527</v>
      </c>
      <c r="AS4721" s="23">
        <v>4231.8799999999983</v>
      </c>
      <c r="AT4721" s="23">
        <v>4.2318799999999985</v>
      </c>
      <c r="AU4721" s="23">
        <v>3.4934819999999998</v>
      </c>
      <c r="AV4721" s="14">
        <v>0.89966914950449317</v>
      </c>
      <c r="AW4721" s="22">
        <v>7</v>
      </c>
      <c r="AX4721" s="22" t="s">
        <v>782</v>
      </c>
      <c r="AY4721" s="23">
        <v>8721</v>
      </c>
      <c r="AZ4721" s="23">
        <v>8.7210000000000001</v>
      </c>
      <c r="BA4721" s="23">
        <v>10.882581</v>
      </c>
      <c r="BB4721" s="14">
        <v>2.8025684382183043</v>
      </c>
      <c r="BC4721" s="22">
        <v>2</v>
      </c>
      <c r="BD4721" s="23">
        <v>250</v>
      </c>
      <c r="BE4721" s="23">
        <v>0.25</v>
      </c>
      <c r="BF4721" s="23">
        <v>0.39924999999999999</v>
      </c>
      <c r="BG4721" s="14">
        <v>0.10281802165852548</v>
      </c>
      <c r="BH4721" s="22">
        <v>536</v>
      </c>
      <c r="BI4721" s="23">
        <v>13.202879999999999</v>
      </c>
      <c r="BJ4721" s="23">
        <v>14.775313000000001</v>
      </c>
      <c r="BK4721" s="14">
        <v>3.8050556093813226</v>
      </c>
      <c r="BL4721" t="s">
        <v>770</v>
      </c>
    </row>
    <row r="4722" spans="1:64">
      <c r="A4722" t="s">
        <v>5937</v>
      </c>
      <c r="B4722" t="s">
        <v>5936</v>
      </c>
      <c r="C4722" t="s">
        <v>770</v>
      </c>
      <c r="D4722" t="s">
        <v>942</v>
      </c>
      <c r="E4722">
        <v>2015</v>
      </c>
      <c r="F4722" s="23">
        <v>56.23</v>
      </c>
      <c r="G4722" s="23">
        <v>18.690000000000001</v>
      </c>
      <c r="H4722" s="22">
        <v>46723</v>
      </c>
      <c r="I4722" s="34">
        <v>376.96802682466102</v>
      </c>
      <c r="J4722" s="13">
        <v>1</v>
      </c>
      <c r="K4722" s="13">
        <v>1</v>
      </c>
      <c r="L4722" s="19">
        <v>385</v>
      </c>
      <c r="M4722" s="35">
        <v>0.38500000000000001</v>
      </c>
      <c r="N4722" s="19">
        <v>2.3028216680121214</v>
      </c>
      <c r="O4722" s="17">
        <v>0.61087983705398763</v>
      </c>
      <c r="P4722" s="36">
        <v>0</v>
      </c>
      <c r="Q4722" s="37">
        <v>0</v>
      </c>
      <c r="R4722" s="38">
        <v>0</v>
      </c>
      <c r="S4722" s="27">
        <v>0</v>
      </c>
      <c r="T4722" s="23">
        <v>0</v>
      </c>
      <c r="U4722" s="17">
        <v>0</v>
      </c>
      <c r="V4722" s="22">
        <v>0</v>
      </c>
      <c r="W4722" s="22">
        <v>0</v>
      </c>
      <c r="X4722" s="23">
        <v>0</v>
      </c>
      <c r="Y4722" s="27">
        <v>0</v>
      </c>
      <c r="Z4722" s="27">
        <v>0</v>
      </c>
      <c r="AA4722" s="14">
        <v>0</v>
      </c>
      <c r="AB4722" s="39">
        <v>1</v>
      </c>
      <c r="AC4722" s="22" t="s">
        <v>782</v>
      </c>
      <c r="AD4722" s="23">
        <v>0</v>
      </c>
      <c r="AE4722" s="23">
        <v>0</v>
      </c>
      <c r="AF4722" s="23">
        <v>0.74918088000000005</v>
      </c>
      <c r="AG4722" s="14">
        <v>0.19873857374871376</v>
      </c>
      <c r="AH4722" s="22" t="s">
        <v>782</v>
      </c>
      <c r="AI4722" s="23" t="s">
        <v>782</v>
      </c>
      <c r="AJ4722" s="23" t="s">
        <v>782</v>
      </c>
      <c r="AK4722" s="23" t="s">
        <v>782</v>
      </c>
      <c r="AL4722" s="14" t="s">
        <v>782</v>
      </c>
      <c r="AM4722" s="22" t="s">
        <v>782</v>
      </c>
      <c r="AN4722" s="23" t="s">
        <v>782</v>
      </c>
      <c r="AO4722" s="23" t="s">
        <v>782</v>
      </c>
      <c r="AP4722" s="23" t="s">
        <v>782</v>
      </c>
      <c r="AQ4722" s="14" t="s">
        <v>782</v>
      </c>
      <c r="AR4722" s="40">
        <v>626</v>
      </c>
      <c r="AS4722" s="41">
        <v>5172.2169999999924</v>
      </c>
      <c r="AT4722" s="23">
        <v>5.1722169999999927</v>
      </c>
      <c r="AU4722" s="23">
        <v>4.593770590479501</v>
      </c>
      <c r="AV4722" s="14">
        <v>1.218610137622149</v>
      </c>
      <c r="AW4722" s="22">
        <v>2</v>
      </c>
      <c r="AX4722" s="22" t="s">
        <v>782</v>
      </c>
      <c r="AY4722" s="23">
        <v>2260</v>
      </c>
      <c r="AZ4722" s="23">
        <v>2.2599999999999998</v>
      </c>
      <c r="BA4722" s="23">
        <v>5.8889817879962072</v>
      </c>
      <c r="BB4722" s="14">
        <v>1.5621966238360441</v>
      </c>
      <c r="BC4722" s="42">
        <v>2</v>
      </c>
      <c r="BD4722" s="43">
        <v>230</v>
      </c>
      <c r="BE4722" s="44">
        <v>0.23</v>
      </c>
      <c r="BF4722" s="23">
        <v>0.16589299718722036</v>
      </c>
      <c r="BG4722" s="14">
        <v>4.4007179755959011E-2</v>
      </c>
      <c r="BH4722" s="22">
        <v>632</v>
      </c>
      <c r="BI4722" s="23">
        <v>8.0472169999999927</v>
      </c>
      <c r="BJ4722" s="23">
        <v>13.700647923675051</v>
      </c>
      <c r="BK4722" s="14">
        <v>3.6344323520168533</v>
      </c>
      <c r="BL4722" t="s">
        <v>770</v>
      </c>
    </row>
    <row r="4723" spans="1:64">
      <c r="A4723" t="s">
        <v>5938</v>
      </c>
      <c r="B4723" t="s">
        <v>5936</v>
      </c>
      <c r="C4723" t="s">
        <v>770</v>
      </c>
      <c r="D4723" t="s">
        <v>942</v>
      </c>
      <c r="E4723">
        <v>2016</v>
      </c>
      <c r="F4723" s="23">
        <v>56.23</v>
      </c>
      <c r="G4723" s="23">
        <v>18.43</v>
      </c>
      <c r="H4723" s="22">
        <v>46754</v>
      </c>
      <c r="I4723" s="34">
        <v>397.25825439354793</v>
      </c>
      <c r="J4723" s="13">
        <v>1</v>
      </c>
      <c r="K4723" s="13">
        <v>1</v>
      </c>
      <c r="L4723" s="19">
        <v>385</v>
      </c>
      <c r="M4723" s="35">
        <v>0.38500000000000001</v>
      </c>
      <c r="N4723" s="19">
        <v>2.3026849999999999</v>
      </c>
      <c r="O4723" s="17">
        <v>0.57964434332906811</v>
      </c>
      <c r="P4723" s="13">
        <v>0</v>
      </c>
      <c r="Q4723" s="13">
        <v>0</v>
      </c>
      <c r="R4723" s="19">
        <v>0</v>
      </c>
      <c r="S4723" s="27">
        <v>0</v>
      </c>
      <c r="T4723" s="19">
        <v>0</v>
      </c>
      <c r="U4723" s="17">
        <v>0</v>
      </c>
      <c r="V4723" s="13">
        <v>0</v>
      </c>
      <c r="W4723" s="13">
        <v>0</v>
      </c>
      <c r="X4723" s="19">
        <v>0</v>
      </c>
      <c r="Y4723" s="27">
        <v>0</v>
      </c>
      <c r="Z4723" s="19">
        <v>0</v>
      </c>
      <c r="AA4723" s="14">
        <v>0</v>
      </c>
      <c r="AB4723" s="13">
        <v>1</v>
      </c>
      <c r="AC4723" s="22" t="s">
        <v>782</v>
      </c>
      <c r="AD4723" s="19">
        <v>0</v>
      </c>
      <c r="AE4723" s="23">
        <v>0</v>
      </c>
      <c r="AF4723" s="19">
        <v>0.75570156899999985</v>
      </c>
      <c r="AG4723" s="14">
        <v>0.19022929307124137</v>
      </c>
      <c r="AH4723" s="22" t="s">
        <v>782</v>
      </c>
      <c r="AI4723" s="23" t="s">
        <v>782</v>
      </c>
      <c r="AJ4723" s="23" t="s">
        <v>782</v>
      </c>
      <c r="AK4723" s="23" t="s">
        <v>782</v>
      </c>
      <c r="AL4723" s="14" t="s">
        <v>782</v>
      </c>
      <c r="AM4723" s="22" t="s">
        <v>782</v>
      </c>
      <c r="AN4723" s="23" t="s">
        <v>782</v>
      </c>
      <c r="AO4723" s="23" t="s">
        <v>782</v>
      </c>
      <c r="AP4723" s="23" t="s">
        <v>782</v>
      </c>
      <c r="AQ4723" s="14" t="s">
        <v>782</v>
      </c>
      <c r="AR4723" s="13">
        <v>644</v>
      </c>
      <c r="AS4723" s="19">
        <v>5271.7070000000022</v>
      </c>
      <c r="AT4723" s="23">
        <v>5.2717070000000019</v>
      </c>
      <c r="AU4723" s="19">
        <v>4.6812758160000039</v>
      </c>
      <c r="AV4723" s="14">
        <v>1.1783961098923952</v>
      </c>
      <c r="AW4723" s="13">
        <v>2</v>
      </c>
      <c r="AX4723" s="22" t="s">
        <v>782</v>
      </c>
      <c r="AY4723" s="19">
        <v>1764</v>
      </c>
      <c r="AZ4723" s="23">
        <v>1.764</v>
      </c>
      <c r="BA4723" s="19">
        <v>11.331578</v>
      </c>
      <c r="BB4723" s="14">
        <v>2.8524462046229146</v>
      </c>
      <c r="BC4723" s="13">
        <v>1</v>
      </c>
      <c r="BD4723" s="19">
        <v>150</v>
      </c>
      <c r="BE4723" s="44">
        <v>0.15</v>
      </c>
      <c r="BF4723" s="19">
        <v>0.14144026400730403</v>
      </c>
      <c r="BG4723" s="14">
        <v>3.5604109529007992E-2</v>
      </c>
      <c r="BH4723" s="22">
        <v>649</v>
      </c>
      <c r="BI4723" s="23">
        <v>7.5707070000000014</v>
      </c>
      <c r="BJ4723" s="23">
        <v>19.212680649007307</v>
      </c>
      <c r="BK4723" s="14">
        <v>4.8363200604446277</v>
      </c>
      <c r="BL4723" t="s">
        <v>770</v>
      </c>
    </row>
    <row r="4724" spans="1:64">
      <c r="A4724" t="s">
        <v>5939</v>
      </c>
      <c r="B4724" t="s">
        <v>5936</v>
      </c>
      <c r="C4724" t="s">
        <v>770</v>
      </c>
      <c r="D4724" t="s">
        <v>942</v>
      </c>
      <c r="E4724">
        <v>2017</v>
      </c>
      <c r="F4724" s="23">
        <v>56.23</v>
      </c>
      <c r="G4724" s="23">
        <v>18.46</v>
      </c>
      <c r="H4724" s="22">
        <v>46641</v>
      </c>
      <c r="I4724" s="34">
        <v>366.36554304473162</v>
      </c>
      <c r="J4724" s="13">
        <v>1</v>
      </c>
      <c r="K4724" s="13">
        <v>1</v>
      </c>
      <c r="L4724" s="19">
        <v>385</v>
      </c>
      <c r="M4724" s="19">
        <v>0.38500000000000001</v>
      </c>
      <c r="N4724" s="19">
        <v>2.3026849999999999</v>
      </c>
      <c r="O4724" s="17">
        <v>0.62852117064918744</v>
      </c>
      <c r="P4724" s="13">
        <v>0</v>
      </c>
      <c r="Q4724" s="13">
        <v>0</v>
      </c>
      <c r="R4724" s="19">
        <v>0</v>
      </c>
      <c r="S4724" s="19">
        <v>0</v>
      </c>
      <c r="T4724" s="19">
        <v>0</v>
      </c>
      <c r="U4724" s="17">
        <v>0</v>
      </c>
      <c r="V4724" s="13">
        <v>0</v>
      </c>
      <c r="W4724" s="13">
        <v>0</v>
      </c>
      <c r="X4724" s="19">
        <v>0</v>
      </c>
      <c r="Y4724" s="19">
        <v>0</v>
      </c>
      <c r="Z4724" s="19">
        <v>0</v>
      </c>
      <c r="AA4724" s="14">
        <v>0</v>
      </c>
      <c r="AB4724" s="13">
        <v>1</v>
      </c>
      <c r="AC4724" s="22" t="s">
        <v>782</v>
      </c>
      <c r="AD4724" s="19">
        <v>120</v>
      </c>
      <c r="AE4724" s="19">
        <v>0.12</v>
      </c>
      <c r="AF4724" s="19">
        <v>0.78814780799999995</v>
      </c>
      <c r="AG4724" s="14">
        <v>0.21512607366129149</v>
      </c>
      <c r="AH4724" s="22" t="s">
        <v>782</v>
      </c>
      <c r="AI4724" s="23" t="s">
        <v>782</v>
      </c>
      <c r="AJ4724" s="23" t="s">
        <v>782</v>
      </c>
      <c r="AK4724" s="23" t="s">
        <v>782</v>
      </c>
      <c r="AL4724" s="14" t="s">
        <v>782</v>
      </c>
      <c r="AM4724" s="22" t="s">
        <v>782</v>
      </c>
      <c r="AN4724" s="23" t="s">
        <v>782</v>
      </c>
      <c r="AO4724" s="23" t="s">
        <v>782</v>
      </c>
      <c r="AP4724" s="23" t="s">
        <v>782</v>
      </c>
      <c r="AQ4724" s="14" t="s">
        <v>782</v>
      </c>
      <c r="AR4724" s="13">
        <v>661</v>
      </c>
      <c r="AS4724" s="19">
        <v>5823.0620000000026</v>
      </c>
      <c r="AT4724" s="19">
        <v>5.8230619999999975</v>
      </c>
      <c r="AU4724" s="19">
        <v>5.1708790560000022</v>
      </c>
      <c r="AV4724" s="14">
        <v>1.4113988485452793</v>
      </c>
      <c r="AW4724" s="13">
        <v>2</v>
      </c>
      <c r="AX4724" s="22" t="s">
        <v>782</v>
      </c>
      <c r="AY4724" s="19">
        <v>7.5</v>
      </c>
      <c r="AZ4724" s="19">
        <v>7.4999999999999997E-3</v>
      </c>
      <c r="BA4724" s="19">
        <v>1.206E-2</v>
      </c>
      <c r="BB4724" s="14">
        <v>3.2917942827738926E-3</v>
      </c>
      <c r="BC4724" s="13">
        <v>1</v>
      </c>
      <c r="BD4724" s="19">
        <v>150</v>
      </c>
      <c r="BE4724" s="19">
        <v>0.15</v>
      </c>
      <c r="BF4724" s="19">
        <v>0.14144026400730403</v>
      </c>
      <c r="BG4724" s="14">
        <v>3.8606322754002768E-2</v>
      </c>
      <c r="BH4724" s="22">
        <v>666</v>
      </c>
      <c r="BI4724" s="23">
        <v>6.4855619999999972</v>
      </c>
      <c r="BJ4724" s="23">
        <v>8.4152121280073064</v>
      </c>
      <c r="BK4724" s="14">
        <v>2.2969442098925348</v>
      </c>
      <c r="BL4724" t="s">
        <v>770</v>
      </c>
    </row>
    <row r="4725" spans="1:64">
      <c r="A4725" t="s">
        <v>5940</v>
      </c>
      <c r="B4725" t="s">
        <v>5936</v>
      </c>
      <c r="C4725" t="s">
        <v>770</v>
      </c>
      <c r="D4725" t="s">
        <v>942</v>
      </c>
      <c r="E4725">
        <v>2018</v>
      </c>
      <c r="F4725" s="23">
        <v>56.23</v>
      </c>
      <c r="G4725" s="23">
        <v>18.47</v>
      </c>
      <c r="H4725" s="22">
        <v>46340</v>
      </c>
      <c r="I4725" s="34">
        <v>366.39158181822449</v>
      </c>
      <c r="J4725" s="13">
        <v>1</v>
      </c>
      <c r="K4725" s="13">
        <v>1</v>
      </c>
      <c r="L4725" s="19">
        <v>385</v>
      </c>
      <c r="M4725" s="19">
        <v>0.38500000000000001</v>
      </c>
      <c r="N4725" s="19">
        <v>2.3026849999999999</v>
      </c>
      <c r="O4725" s="17">
        <v>0.6284765028096132</v>
      </c>
      <c r="P4725" s="13">
        <v>0</v>
      </c>
      <c r="Q4725" s="13">
        <v>0</v>
      </c>
      <c r="R4725" s="19">
        <v>0</v>
      </c>
      <c r="S4725" s="19">
        <v>0</v>
      </c>
      <c r="T4725" s="19">
        <v>0</v>
      </c>
      <c r="U4725" s="17">
        <v>0</v>
      </c>
      <c r="V4725" s="13">
        <v>0</v>
      </c>
      <c r="W4725" s="13">
        <v>0</v>
      </c>
      <c r="X4725" s="19">
        <v>0</v>
      </c>
      <c r="Y4725" s="19">
        <v>0</v>
      </c>
      <c r="Z4725" s="19">
        <v>0</v>
      </c>
      <c r="AA4725" s="14">
        <v>0</v>
      </c>
      <c r="AB4725" s="13">
        <v>1</v>
      </c>
      <c r="AC4725" s="22" t="s">
        <v>782</v>
      </c>
      <c r="AD4725" s="19">
        <v>120</v>
      </c>
      <c r="AE4725" s="19">
        <v>0.12</v>
      </c>
      <c r="AF4725" s="19">
        <v>0.76038358199999989</v>
      </c>
      <c r="AG4725" s="14">
        <v>0.20753303834836578</v>
      </c>
      <c r="AH4725" s="22" t="s">
        <v>782</v>
      </c>
      <c r="AI4725" s="23" t="s">
        <v>782</v>
      </c>
      <c r="AJ4725" s="23" t="s">
        <v>782</v>
      </c>
      <c r="AK4725" s="23" t="s">
        <v>782</v>
      </c>
      <c r="AL4725" s="14" t="s">
        <v>782</v>
      </c>
      <c r="AM4725" s="22" t="s">
        <v>782</v>
      </c>
      <c r="AN4725" s="23" t="s">
        <v>782</v>
      </c>
      <c r="AO4725" s="23" t="s">
        <v>782</v>
      </c>
      <c r="AP4725" s="23" t="s">
        <v>782</v>
      </c>
      <c r="AQ4725" s="14" t="s">
        <v>782</v>
      </c>
      <c r="AR4725" s="13">
        <v>686</v>
      </c>
      <c r="AS4725" s="19">
        <v>6078.3920000000007</v>
      </c>
      <c r="AT4725" s="19">
        <v>6.0783919999999974</v>
      </c>
      <c r="AU4725" s="19">
        <v>5.397612096000004</v>
      </c>
      <c r="AV4725" s="14">
        <v>1.4731812530228621</v>
      </c>
      <c r="AW4725" s="13">
        <v>2</v>
      </c>
      <c r="AX4725" s="22" t="s">
        <v>782</v>
      </c>
      <c r="AY4725" s="19">
        <v>2268</v>
      </c>
      <c r="AZ4725" s="19">
        <v>2.2679999999999998</v>
      </c>
      <c r="BA4725" s="19">
        <v>13.395002</v>
      </c>
      <c r="BB4725" s="14">
        <v>3.6559251535002724</v>
      </c>
      <c r="BC4725" s="13">
        <v>1</v>
      </c>
      <c r="BD4725" s="19">
        <v>150</v>
      </c>
      <c r="BE4725" s="19">
        <v>0.15</v>
      </c>
      <c r="BF4725" s="19">
        <v>8.8220179186111025E-2</v>
      </c>
      <c r="BG4725" s="14">
        <v>2.4078113025500444E-2</v>
      </c>
      <c r="BH4725" s="22">
        <v>691</v>
      </c>
      <c r="BI4725" s="23">
        <v>9.0013919999999956</v>
      </c>
      <c r="BJ4725" s="23">
        <v>21.943902857186114</v>
      </c>
      <c r="BK4725" s="14">
        <v>5.9891940607066143</v>
      </c>
      <c r="BL4725" t="s">
        <v>770</v>
      </c>
    </row>
    <row r="4726" spans="1:64">
      <c r="A4726" t="s">
        <v>5941</v>
      </c>
      <c r="B4726" t="s">
        <v>5936</v>
      </c>
      <c r="C4726" t="s">
        <v>770</v>
      </c>
      <c r="D4726" t="s">
        <v>942</v>
      </c>
      <c r="E4726">
        <v>2019</v>
      </c>
      <c r="F4726" s="23">
        <v>56.23</v>
      </c>
      <c r="G4726" s="23">
        <v>18.53</v>
      </c>
      <c r="H4726" s="22">
        <v>46195</v>
      </c>
      <c r="I4726" s="34">
        <v>371.59547687622984</v>
      </c>
      <c r="J4726" s="22">
        <v>2</v>
      </c>
      <c r="K4726" s="22">
        <v>2</v>
      </c>
      <c r="L4726" s="23">
        <v>450</v>
      </c>
      <c r="M4726" s="23">
        <v>0.45</v>
      </c>
      <c r="N4726" s="23">
        <v>2.6914499999999997</v>
      </c>
      <c r="O4726" s="14">
        <v>0.72429568374333619</v>
      </c>
      <c r="P4726" s="22">
        <v>0</v>
      </c>
      <c r="Q4726" s="22">
        <v>0</v>
      </c>
      <c r="R4726" s="23">
        <v>0</v>
      </c>
      <c r="S4726" s="23">
        <v>0</v>
      </c>
      <c r="T4726" s="23">
        <v>0</v>
      </c>
      <c r="U4726" s="14">
        <v>0</v>
      </c>
      <c r="V4726" s="22">
        <v>0</v>
      </c>
      <c r="W4726" s="22">
        <v>0</v>
      </c>
      <c r="X4726" s="23">
        <v>0</v>
      </c>
      <c r="Y4726" s="23">
        <v>0</v>
      </c>
      <c r="Z4726" s="23">
        <v>0</v>
      </c>
      <c r="AA4726" s="14">
        <v>0</v>
      </c>
      <c r="AB4726" s="22">
        <v>1</v>
      </c>
      <c r="AC4726" s="22">
        <v>1</v>
      </c>
      <c r="AD4726" s="23">
        <v>120</v>
      </c>
      <c r="AE4726" s="23">
        <v>0.12</v>
      </c>
      <c r="AF4726" s="23">
        <v>0.881517</v>
      </c>
      <c r="AG4726" s="14">
        <v>0.23722490042407421</v>
      </c>
      <c r="AH4726" s="22">
        <v>0</v>
      </c>
      <c r="AI4726" s="23">
        <v>0</v>
      </c>
      <c r="AJ4726" s="23">
        <v>0</v>
      </c>
      <c r="AK4726" s="23">
        <v>0</v>
      </c>
      <c r="AL4726" s="14">
        <v>0</v>
      </c>
      <c r="AM4726" s="22">
        <v>731</v>
      </c>
      <c r="AN4726" s="23">
        <v>7636.4720000000025</v>
      </c>
      <c r="AO4726" s="23">
        <v>7.636471999999995</v>
      </c>
      <c r="AP4726" s="23">
        <v>6.7811871360000033</v>
      </c>
      <c r="AQ4726" s="14">
        <v>1.8248841974625718</v>
      </c>
      <c r="AR4726" s="22">
        <v>731</v>
      </c>
      <c r="AS4726" s="23">
        <v>7636.4720000000025</v>
      </c>
      <c r="AT4726" s="23">
        <v>7.636471999999995</v>
      </c>
      <c r="AU4726" s="23">
        <v>6.7811871360000033</v>
      </c>
      <c r="AV4726" s="14">
        <v>1.8248841974625718</v>
      </c>
      <c r="AW4726" s="22">
        <v>2</v>
      </c>
      <c r="AX4726" s="22" t="s">
        <v>782</v>
      </c>
      <c r="AY4726" s="23">
        <v>2268</v>
      </c>
      <c r="AZ4726" s="23">
        <v>2.2679999999999998</v>
      </c>
      <c r="BA4726" s="23">
        <v>11.331578</v>
      </c>
      <c r="BB4726" s="14">
        <v>3.0494391630537248</v>
      </c>
      <c r="BC4726" s="22">
        <v>1</v>
      </c>
      <c r="BD4726" s="23">
        <v>150</v>
      </c>
      <c r="BE4726" s="23">
        <v>0.15</v>
      </c>
      <c r="BF4726" s="23">
        <v>8.8220158597778764E-2</v>
      </c>
      <c r="BG4726" s="14">
        <v>2.3740912924826298E-2</v>
      </c>
      <c r="BH4726" s="22">
        <v>737</v>
      </c>
      <c r="BI4726" s="23">
        <v>10.624471999999994</v>
      </c>
      <c r="BJ4726" s="23">
        <v>21.77395229459778</v>
      </c>
      <c r="BK4726" s="14">
        <v>5.8595848576085334</v>
      </c>
      <c r="BL4726" t="s">
        <v>770</v>
      </c>
    </row>
    <row r="4727" spans="1:64">
      <c r="A4727" t="s">
        <v>5942</v>
      </c>
      <c r="B4727" t="s">
        <v>5936</v>
      </c>
      <c r="C4727" t="s">
        <v>770</v>
      </c>
      <c r="D4727" t="s">
        <v>942</v>
      </c>
      <c r="E4727">
        <v>2020</v>
      </c>
      <c r="F4727" s="23">
        <v>56.23</v>
      </c>
      <c r="G4727" s="23">
        <v>18.61</v>
      </c>
      <c r="H4727" s="22">
        <v>46124</v>
      </c>
      <c r="I4727" s="34">
        <v>371.97358760138962</v>
      </c>
      <c r="J4727" s="22">
        <v>2</v>
      </c>
      <c r="K4727" s="22">
        <v>2</v>
      </c>
      <c r="L4727" s="23">
        <v>450</v>
      </c>
      <c r="M4727" s="23">
        <v>0.45</v>
      </c>
      <c r="N4727" s="23">
        <v>2.6914499999999997</v>
      </c>
      <c r="O4727" s="14">
        <v>0.72355943801154576</v>
      </c>
      <c r="P4727" s="22">
        <v>0</v>
      </c>
      <c r="Q4727" s="22">
        <v>0</v>
      </c>
      <c r="R4727" s="23">
        <v>0</v>
      </c>
      <c r="S4727" s="23">
        <v>0</v>
      </c>
      <c r="T4727" s="23">
        <v>0</v>
      </c>
      <c r="U4727" s="14">
        <v>0</v>
      </c>
      <c r="V4727" s="22">
        <v>0</v>
      </c>
      <c r="W4727" s="22">
        <v>0</v>
      </c>
      <c r="X4727" s="23">
        <v>0</v>
      </c>
      <c r="Y4727" s="23">
        <v>0</v>
      </c>
      <c r="Z4727" s="23">
        <v>0</v>
      </c>
      <c r="AA4727" s="14">
        <v>0</v>
      </c>
      <c r="AB4727" s="22">
        <v>1</v>
      </c>
      <c r="AC4727" s="22">
        <v>1</v>
      </c>
      <c r="AD4727" s="23">
        <v>120</v>
      </c>
      <c r="AE4727" s="23">
        <v>0.12</v>
      </c>
      <c r="AF4727" s="23">
        <v>0.81341832599999997</v>
      </c>
      <c r="AG4727" s="14">
        <v>0.21867636657892675</v>
      </c>
      <c r="AH4727" s="22">
        <v>0</v>
      </c>
      <c r="AI4727" s="23">
        <v>0</v>
      </c>
      <c r="AJ4727" s="23">
        <v>0</v>
      </c>
      <c r="AK4727" s="23">
        <v>0</v>
      </c>
      <c r="AL4727" s="14">
        <v>0</v>
      </c>
      <c r="AM4727" s="22">
        <v>814</v>
      </c>
      <c r="AN4727" s="23">
        <v>8626.2030000000032</v>
      </c>
      <c r="AO4727" s="23">
        <v>8.6262029999999932</v>
      </c>
      <c r="AP4727" s="23">
        <v>7.6600682640000031</v>
      </c>
      <c r="AQ4727" s="14">
        <v>2.0593043482992139</v>
      </c>
      <c r="AR4727" s="22">
        <v>814</v>
      </c>
      <c r="AS4727" s="23">
        <v>8626.2030000000032</v>
      </c>
      <c r="AT4727" s="23">
        <v>8.6262029999999932</v>
      </c>
      <c r="AU4727" s="23">
        <v>7.6600682640000031</v>
      </c>
      <c r="AV4727" s="14">
        <v>2.0593043482992139</v>
      </c>
      <c r="AW4727" s="22">
        <v>2</v>
      </c>
      <c r="AX4727" s="22">
        <v>3</v>
      </c>
      <c r="AY4727" s="23">
        <v>2268</v>
      </c>
      <c r="AZ4727" s="23">
        <v>2.2679999999999998</v>
      </c>
      <c r="BA4727" s="23">
        <v>12.645002</v>
      </c>
      <c r="BB4727" s="14">
        <v>3.3994354495810333</v>
      </c>
      <c r="BC4727" s="22">
        <v>1</v>
      </c>
      <c r="BD4727" s="23">
        <v>150</v>
      </c>
      <c r="BE4727" s="23">
        <v>0.15</v>
      </c>
      <c r="BF4727" s="23">
        <v>8.8220158597778764E-2</v>
      </c>
      <c r="BG4727" s="14">
        <v>2.3716780314067973E-2</v>
      </c>
      <c r="BH4727" s="22">
        <v>820</v>
      </c>
      <c r="BI4727" s="23">
        <v>11.614202999999991</v>
      </c>
      <c r="BJ4727" s="23">
        <v>23.89815874859778</v>
      </c>
      <c r="BK4727" s="14">
        <v>6.4246923827847873</v>
      </c>
      <c r="BL4727" t="s">
        <v>770</v>
      </c>
    </row>
    <row r="4728" spans="1:64">
      <c r="A4728" t="s">
        <v>5943</v>
      </c>
      <c r="B4728" t="s">
        <v>5936</v>
      </c>
      <c r="C4728" t="s">
        <v>770</v>
      </c>
      <c r="D4728" t="s">
        <v>942</v>
      </c>
      <c r="E4728">
        <v>2021</v>
      </c>
      <c r="F4728" s="23">
        <v>56.23</v>
      </c>
      <c r="G4728" s="23">
        <v>18.72</v>
      </c>
      <c r="H4728" s="22">
        <v>46240</v>
      </c>
      <c r="I4728" s="34">
        <v>345.82</v>
      </c>
      <c r="J4728" s="22">
        <v>2</v>
      </c>
      <c r="K4728" s="22">
        <v>2</v>
      </c>
      <c r="L4728" s="23">
        <v>450</v>
      </c>
      <c r="M4728" s="23">
        <v>0.45</v>
      </c>
      <c r="N4728" s="23">
        <v>2.6914500000000001</v>
      </c>
      <c r="O4728" s="14">
        <v>0.78</v>
      </c>
      <c r="P4728" s="22">
        <v>0</v>
      </c>
      <c r="Q4728" s="22">
        <v>0</v>
      </c>
      <c r="R4728" s="23">
        <v>0</v>
      </c>
      <c r="S4728" s="23">
        <v>0</v>
      </c>
      <c r="T4728" s="23">
        <v>0</v>
      </c>
      <c r="U4728" s="14">
        <v>0</v>
      </c>
      <c r="V4728" s="22">
        <v>0</v>
      </c>
      <c r="W4728" s="22">
        <v>0</v>
      </c>
      <c r="X4728" s="23">
        <v>0</v>
      </c>
      <c r="Y4728" s="23">
        <v>0</v>
      </c>
      <c r="Z4728" s="23">
        <v>0</v>
      </c>
      <c r="AA4728" s="14">
        <v>0</v>
      </c>
      <c r="AB4728" s="22">
        <v>1</v>
      </c>
      <c r="AC4728" s="22">
        <v>1</v>
      </c>
      <c r="AD4728" s="23">
        <v>120</v>
      </c>
      <c r="AE4728" s="23">
        <v>0.12</v>
      </c>
      <c r="AF4728" s="23">
        <v>0.83523312599999999</v>
      </c>
      <c r="AG4728" s="14">
        <v>0.24</v>
      </c>
      <c r="AH4728" s="22">
        <v>2</v>
      </c>
      <c r="AI4728" s="23">
        <v>1027.92</v>
      </c>
      <c r="AJ4728" s="23">
        <v>1.0279199999999999</v>
      </c>
      <c r="AK4728" s="23">
        <v>0.91980636800000004</v>
      </c>
      <c r="AL4728" s="14">
        <v>0.27</v>
      </c>
      <c r="AM4728" s="22">
        <v>922</v>
      </c>
      <c r="AN4728" s="23">
        <v>9526.1579999999994</v>
      </c>
      <c r="AO4728" s="23">
        <v>9.5261580000000006</v>
      </c>
      <c r="AP4728" s="23">
        <v>8.5242244459999998</v>
      </c>
      <c r="AQ4728" s="14">
        <v>2.46</v>
      </c>
      <c r="AR4728" s="22">
        <v>924</v>
      </c>
      <c r="AS4728" s="23">
        <v>10554.078</v>
      </c>
      <c r="AT4728" s="23">
        <v>10.554078000000001</v>
      </c>
      <c r="AU4728" s="23">
        <v>9.4440308149999996</v>
      </c>
      <c r="AV4728" s="14">
        <v>2.73</v>
      </c>
      <c r="AW4728" s="22">
        <v>2</v>
      </c>
      <c r="AX4728" s="22">
        <v>3</v>
      </c>
      <c r="AY4728" s="23">
        <v>2764</v>
      </c>
      <c r="AZ4728" s="23">
        <v>2.7639999999999998</v>
      </c>
      <c r="BA4728" s="23">
        <v>13.958425999999999</v>
      </c>
      <c r="BB4728" s="14">
        <v>4.04</v>
      </c>
      <c r="BC4728" s="22">
        <v>1</v>
      </c>
      <c r="BD4728" s="23">
        <v>150</v>
      </c>
      <c r="BE4728" s="23">
        <v>0.15</v>
      </c>
      <c r="BF4728" s="23">
        <v>7.6927977999999994E-2</v>
      </c>
      <c r="BG4728" s="14">
        <v>0.02</v>
      </c>
      <c r="BH4728" s="22">
        <v>930</v>
      </c>
      <c r="BI4728" s="23">
        <v>14.04</v>
      </c>
      <c r="BJ4728" s="23">
        <v>27.01</v>
      </c>
      <c r="BK4728" s="14">
        <v>7.81</v>
      </c>
      <c r="BL4728" t="s">
        <v>770</v>
      </c>
    </row>
    <row r="4729" spans="1:64">
      <c r="A4729" t="s">
        <v>5944</v>
      </c>
      <c r="B4729" t="s">
        <v>5936</v>
      </c>
      <c r="C4729" t="s">
        <v>770</v>
      </c>
      <c r="D4729" s="111" t="s">
        <v>942</v>
      </c>
      <c r="E4729" s="110">
        <v>2022</v>
      </c>
      <c r="F4729" s="23"/>
      <c r="G4729" s="23"/>
      <c r="H4729" s="22">
        <v>46658</v>
      </c>
      <c r="I4729" s="34">
        <v>338.15563598715613</v>
      </c>
      <c r="J4729" s="22">
        <v>2</v>
      </c>
      <c r="K4729" s="22">
        <v>2</v>
      </c>
      <c r="L4729" s="23">
        <v>450</v>
      </c>
      <c r="M4729" s="23">
        <v>0.45</v>
      </c>
      <c r="N4729" s="23">
        <v>2.6631</v>
      </c>
      <c r="O4729" s="14">
        <v>0.78753677791759469</v>
      </c>
      <c r="P4729" s="22">
        <v>0</v>
      </c>
      <c r="Q4729" s="22">
        <v>0</v>
      </c>
      <c r="R4729" s="23">
        <v>0</v>
      </c>
      <c r="S4729" s="23">
        <v>0</v>
      </c>
      <c r="T4729" s="23">
        <v>0</v>
      </c>
      <c r="U4729" s="14">
        <v>0</v>
      </c>
      <c r="V4729" s="22">
        <v>0</v>
      </c>
      <c r="W4729" s="22">
        <v>0</v>
      </c>
      <c r="X4729" s="23">
        <v>0</v>
      </c>
      <c r="Y4729" s="23">
        <v>0</v>
      </c>
      <c r="Z4729" s="23">
        <v>0</v>
      </c>
      <c r="AA4729" s="14">
        <v>0</v>
      </c>
      <c r="AB4729" s="22">
        <v>1</v>
      </c>
      <c r="AC4729" s="22">
        <v>1</v>
      </c>
      <c r="AD4729" s="23">
        <v>120</v>
      </c>
      <c r="AE4729" s="23">
        <v>0.12</v>
      </c>
      <c r="AF4729" s="23">
        <v>0.97958909999999999</v>
      </c>
      <c r="AG4729" s="14">
        <v>0.28968587116413069</v>
      </c>
      <c r="AH4729" s="22">
        <v>2</v>
      </c>
      <c r="AI4729" s="23">
        <v>1027.92</v>
      </c>
      <c r="AJ4729" s="23">
        <v>1.0279199999999999</v>
      </c>
      <c r="AK4729" s="23">
        <v>1.0529641588454841</v>
      </c>
      <c r="AL4729" s="14">
        <v>0.31138447708305472</v>
      </c>
      <c r="AM4729" s="22">
        <v>1198</v>
      </c>
      <c r="AN4729" s="23">
        <v>11504.69800000002</v>
      </c>
      <c r="AO4729" s="23">
        <v>11.504698000000017</v>
      </c>
      <c r="AP4729" s="23">
        <v>11.784997521539934</v>
      </c>
      <c r="AQ4729" s="14">
        <v>3.4850809116745145</v>
      </c>
      <c r="AR4729" s="22">
        <v>1200</v>
      </c>
      <c r="AS4729" s="23">
        <v>12532.618</v>
      </c>
      <c r="AT4729" s="23">
        <v>12.532617999999999</v>
      </c>
      <c r="AU4729" s="23">
        <v>12.83796168038538</v>
      </c>
      <c r="AV4729" s="14">
        <v>3.7964653887575581</v>
      </c>
      <c r="AW4729" s="22">
        <v>2</v>
      </c>
      <c r="AX4729" s="22">
        <v>3</v>
      </c>
      <c r="AY4729" s="23">
        <v>2764</v>
      </c>
      <c r="AZ4729" s="23">
        <v>2.7640000000000002</v>
      </c>
      <c r="BA4729" s="23">
        <v>13.958426000000001</v>
      </c>
      <c r="BB4729" s="14">
        <v>4.1278111362101244</v>
      </c>
      <c r="BC4729" s="22">
        <v>1</v>
      </c>
      <c r="BD4729" s="23">
        <v>150</v>
      </c>
      <c r="BE4729" s="23">
        <v>0.15</v>
      </c>
      <c r="BF4729" s="23">
        <v>8.5926434474236604E-2</v>
      </c>
      <c r="BG4729" s="14">
        <v>2.5410321559005536E-2</v>
      </c>
      <c r="BH4729" s="22">
        <v>1206</v>
      </c>
      <c r="BI4729" s="23">
        <v>16.016617999999998</v>
      </c>
      <c r="BJ4729" s="23">
        <v>30.525003214859616</v>
      </c>
      <c r="BK4729" s="14">
        <v>9.0269094956084128</v>
      </c>
      <c r="BL4729" t="s">
        <v>770</v>
      </c>
    </row>
    <row r="4730" spans="1:64">
      <c r="A4730" t="s">
        <v>5945</v>
      </c>
      <c r="B4730" t="s">
        <v>5936</v>
      </c>
      <c r="C4730" t="s">
        <v>770</v>
      </c>
      <c r="D4730" t="s">
        <v>942</v>
      </c>
      <c r="E4730">
        <v>2023</v>
      </c>
      <c r="F4730">
        <v>56.23</v>
      </c>
      <c r="G4730">
        <v>18.95</v>
      </c>
      <c r="H4730">
        <v>46008</v>
      </c>
      <c r="I4730">
        <v>338.15563598715613</v>
      </c>
      <c r="J4730">
        <v>2</v>
      </c>
      <c r="K4730">
        <v>2</v>
      </c>
      <c r="L4730">
        <v>450</v>
      </c>
      <c r="M4730">
        <v>0.45</v>
      </c>
      <c r="N4730">
        <v>2.6631</v>
      </c>
      <c r="O4730">
        <v>0.7875367779175948</v>
      </c>
      <c r="P4730">
        <v>0</v>
      </c>
      <c r="Q4730">
        <v>0</v>
      </c>
      <c r="R4730">
        <v>0</v>
      </c>
      <c r="S4730">
        <v>0</v>
      </c>
      <c r="T4730">
        <v>0</v>
      </c>
      <c r="U4730">
        <v>0</v>
      </c>
      <c r="V4730">
        <v>0</v>
      </c>
      <c r="W4730">
        <v>0</v>
      </c>
      <c r="X4730">
        <v>0</v>
      </c>
      <c r="Y4730">
        <v>0</v>
      </c>
      <c r="Z4730">
        <v>0</v>
      </c>
      <c r="AA4730">
        <v>0</v>
      </c>
      <c r="AB4730">
        <v>1</v>
      </c>
      <c r="AC4730">
        <v>1</v>
      </c>
      <c r="AD4730">
        <v>120</v>
      </c>
      <c r="AE4730">
        <v>0.12</v>
      </c>
      <c r="AF4730">
        <v>0.77169134699999997</v>
      </c>
      <c r="AG4730">
        <v>0.22820596934522494</v>
      </c>
      <c r="AH4730">
        <v>2</v>
      </c>
      <c r="AI4730">
        <v>1027.92</v>
      </c>
      <c r="AJ4730">
        <v>1.0279199999999999</v>
      </c>
      <c r="AK4730">
        <v>0.96417600000000003</v>
      </c>
      <c r="AL4730">
        <v>0.30798500000000001</v>
      </c>
      <c r="AM4730">
        <v>1389</v>
      </c>
      <c r="AN4730">
        <v>15460.188</v>
      </c>
      <c r="AO4730">
        <v>15.460188</v>
      </c>
      <c r="AP4730">
        <v>14.501459000000001</v>
      </c>
      <c r="AQ4730">
        <v>4.2883978431016887</v>
      </c>
      <c r="AR4730">
        <v>1766</v>
      </c>
      <c r="AS4730">
        <v>16756.243999999901</v>
      </c>
      <c r="AT4730">
        <v>16.756243999999999</v>
      </c>
      <c r="AU4730">
        <v>15.717142988867201</v>
      </c>
      <c r="AV4730">
        <v>4.647902124412373</v>
      </c>
      <c r="AW4730">
        <v>2</v>
      </c>
      <c r="AX4730">
        <v>4</v>
      </c>
      <c r="AY4730">
        <v>2764</v>
      </c>
      <c r="AZ4730">
        <v>2.7639999999999998</v>
      </c>
      <c r="BA4730">
        <v>11.910408</v>
      </c>
      <c r="BB4730">
        <v>3.5221675265682642</v>
      </c>
      <c r="BC4730">
        <v>1</v>
      </c>
      <c r="BD4730">
        <v>150</v>
      </c>
      <c r="BE4730">
        <v>0.15</v>
      </c>
      <c r="BF4730">
        <v>0.1026</v>
      </c>
      <c r="BG4730">
        <v>3.0341058696385877E-2</v>
      </c>
      <c r="BH4730">
        <v>1772</v>
      </c>
      <c r="BI4730">
        <v>20.240243999999997</v>
      </c>
      <c r="BJ4730">
        <v>31.164942335867202</v>
      </c>
      <c r="BK4730">
        <v>9.2161534569398427</v>
      </c>
      <c r="BL4730" t="s">
        <v>770</v>
      </c>
    </row>
    <row r="4731" spans="1:64">
      <c r="A4731" t="s">
        <v>5946</v>
      </c>
      <c r="B4731" t="s">
        <v>5936</v>
      </c>
      <c r="C4731" t="s">
        <v>770</v>
      </c>
      <c r="D4731" t="s">
        <v>942</v>
      </c>
      <c r="E4731">
        <v>2024</v>
      </c>
      <c r="F4731">
        <v>56.23</v>
      </c>
      <c r="G4731">
        <v>18.89</v>
      </c>
      <c r="H4731">
        <v>45821</v>
      </c>
      <c r="I4731">
        <v>314.19909424428585</v>
      </c>
      <c r="J4731">
        <v>3</v>
      </c>
      <c r="K4731">
        <v>3</v>
      </c>
      <c r="L4731">
        <v>490</v>
      </c>
      <c r="M4731">
        <v>0.49</v>
      </c>
      <c r="N4731">
        <v>2.8998200000000001</v>
      </c>
      <c r="O4731">
        <v>0.92292436646727771</v>
      </c>
      <c r="P4731">
        <v>0</v>
      </c>
      <c r="Q4731">
        <v>0</v>
      </c>
      <c r="R4731">
        <v>0</v>
      </c>
      <c r="S4731">
        <v>0</v>
      </c>
      <c r="T4731">
        <v>0</v>
      </c>
      <c r="U4731">
        <v>0</v>
      </c>
      <c r="V4731">
        <v>0</v>
      </c>
      <c r="W4731">
        <v>0</v>
      </c>
      <c r="X4731">
        <v>0</v>
      </c>
      <c r="Y4731">
        <v>0</v>
      </c>
      <c r="Z4731">
        <v>0</v>
      </c>
      <c r="AA4731">
        <v>0</v>
      </c>
      <c r="AB4731">
        <v>1</v>
      </c>
      <c r="AC4731">
        <v>1</v>
      </c>
      <c r="AD4731">
        <v>120</v>
      </c>
      <c r="AE4731">
        <v>0.12</v>
      </c>
      <c r="AF4731">
        <v>0.73702005299999995</v>
      </c>
      <c r="AG4731">
        <v>0.23457103043937363</v>
      </c>
      <c r="AH4731">
        <v>3</v>
      </c>
      <c r="AI4731">
        <v>2027.6</v>
      </c>
      <c r="AJ4731">
        <v>2.0275999999999996</v>
      </c>
      <c r="AK4731">
        <v>1.8287812696264032</v>
      </c>
      <c r="AL4731">
        <v>0.58204536649763494</v>
      </c>
      <c r="AM4731">
        <v>1658</v>
      </c>
      <c r="AN4731">
        <v>20429.656999999999</v>
      </c>
      <c r="AO4731">
        <v>20.429657000000031</v>
      </c>
      <c r="AP4731">
        <v>18.426402676312819</v>
      </c>
      <c r="AQ4731">
        <v>5.8645626336486263</v>
      </c>
      <c r="AR4731">
        <v>2320</v>
      </c>
      <c r="AS4731">
        <v>23010.848999999816</v>
      </c>
      <c r="AT4731">
        <v>23.010849000000071</v>
      </c>
      <c r="AU4731">
        <v>20.754492823733148</v>
      </c>
      <c r="AV4731">
        <v>6.6055228051029298</v>
      </c>
      <c r="AW4731">
        <v>2</v>
      </c>
      <c r="AX4731">
        <v>4</v>
      </c>
      <c r="AY4731">
        <v>2764</v>
      </c>
      <c r="AZ4731">
        <v>2.7640000000000002</v>
      </c>
      <c r="BA4731">
        <v>11.910408</v>
      </c>
      <c r="BB4731">
        <v>3.7907200301283512</v>
      </c>
      <c r="BC4731">
        <v>1</v>
      </c>
      <c r="BD4731">
        <v>150</v>
      </c>
      <c r="BE4731">
        <v>0.15</v>
      </c>
      <c r="BF4731">
        <v>9.6104864146006053E-2</v>
      </c>
      <c r="BG4731">
        <v>3.0587250538439085E-2</v>
      </c>
      <c r="BH4731">
        <v>2327</v>
      </c>
      <c r="BI4731">
        <v>26.534849000000069</v>
      </c>
      <c r="BJ4731">
        <v>36.397845740879156</v>
      </c>
      <c r="BK4731">
        <v>11.584325482676372</v>
      </c>
      <c r="BL4731" t="s">
        <v>770</v>
      </c>
    </row>
    <row r="4732" spans="1:64">
      <c r="A4732" t="s">
        <v>5947</v>
      </c>
      <c r="B4732" t="s">
        <v>5948</v>
      </c>
      <c r="C4732" t="s">
        <v>771</v>
      </c>
      <c r="D4732" t="s">
        <v>942</v>
      </c>
      <c r="E4732">
        <v>2012</v>
      </c>
      <c r="F4732" s="23">
        <v>60.34</v>
      </c>
      <c r="G4732" s="23">
        <v>11.84</v>
      </c>
      <c r="H4732" s="22">
        <v>25697</v>
      </c>
      <c r="I4732" s="34">
        <v>216.03035199999999</v>
      </c>
      <c r="J4732" s="22">
        <v>0</v>
      </c>
      <c r="K4732" s="22" t="s">
        <v>782</v>
      </c>
      <c r="L4732" s="23">
        <v>0</v>
      </c>
      <c r="M4732" s="23">
        <v>0</v>
      </c>
      <c r="N4732" s="23">
        <v>0</v>
      </c>
      <c r="O4732" s="14">
        <v>0</v>
      </c>
      <c r="P4732" s="22">
        <v>0</v>
      </c>
      <c r="Q4732" s="22" t="s">
        <v>782</v>
      </c>
      <c r="R4732" s="23">
        <v>0</v>
      </c>
      <c r="S4732" s="23">
        <v>0</v>
      </c>
      <c r="T4732" s="23">
        <v>0</v>
      </c>
      <c r="U4732" s="14">
        <v>0</v>
      </c>
      <c r="V4732" s="22">
        <v>0</v>
      </c>
      <c r="W4732" s="22" t="s">
        <v>782</v>
      </c>
      <c r="X4732" s="23">
        <v>0</v>
      </c>
      <c r="Y4732" s="23">
        <v>0</v>
      </c>
      <c r="Z4732" s="23">
        <v>0</v>
      </c>
      <c r="AA4732" s="14">
        <v>0</v>
      </c>
      <c r="AB4732" s="22">
        <v>0</v>
      </c>
      <c r="AC4732" s="22" t="s">
        <v>782</v>
      </c>
      <c r="AD4732" s="23">
        <v>0</v>
      </c>
      <c r="AE4732" s="23">
        <v>0</v>
      </c>
      <c r="AF4732" s="23">
        <v>0</v>
      </c>
      <c r="AG4732" s="14">
        <v>0</v>
      </c>
      <c r="AH4732" s="22" t="s">
        <v>782</v>
      </c>
      <c r="AI4732" s="23" t="s">
        <v>782</v>
      </c>
      <c r="AJ4732" s="23" t="s">
        <v>782</v>
      </c>
      <c r="AK4732" s="23" t="s">
        <v>782</v>
      </c>
      <c r="AL4732" s="14" t="s">
        <v>782</v>
      </c>
      <c r="AM4732" s="22" t="s">
        <v>782</v>
      </c>
      <c r="AN4732" s="23" t="s">
        <v>782</v>
      </c>
      <c r="AO4732" s="23" t="s">
        <v>782</v>
      </c>
      <c r="AP4732" s="23" t="s">
        <v>782</v>
      </c>
      <c r="AQ4732" s="14" t="s">
        <v>782</v>
      </c>
      <c r="AR4732" s="22">
        <v>558</v>
      </c>
      <c r="AS4732" s="23">
        <v>8903.4109999999964</v>
      </c>
      <c r="AT4732" s="23">
        <v>8.9034109999999966</v>
      </c>
      <c r="AU4732" s="23">
        <v>7.4437189999999998</v>
      </c>
      <c r="AV4732" s="14">
        <v>3.4456820215707471</v>
      </c>
      <c r="AW4732" s="22">
        <v>0</v>
      </c>
      <c r="AX4732" s="22" t="s">
        <v>782</v>
      </c>
      <c r="AY4732" s="23">
        <v>0</v>
      </c>
      <c r="AZ4732" s="23">
        <v>0</v>
      </c>
      <c r="BA4732" s="23">
        <v>0</v>
      </c>
      <c r="BB4732" s="14">
        <v>0</v>
      </c>
      <c r="BC4732" s="22">
        <v>7</v>
      </c>
      <c r="BD4732" s="23">
        <v>11600</v>
      </c>
      <c r="BE4732" s="23">
        <v>11.6</v>
      </c>
      <c r="BF4732" s="23">
        <v>18.525200000000002</v>
      </c>
      <c r="BG4732" s="14">
        <v>8.5752764963323305</v>
      </c>
      <c r="BH4732" s="22">
        <v>565</v>
      </c>
      <c r="BI4732" s="23">
        <v>20.503410999999996</v>
      </c>
      <c r="BJ4732" s="23">
        <v>25.968919000000003</v>
      </c>
      <c r="BK4732" s="14">
        <v>12.020958517903077</v>
      </c>
      <c r="BL4732" t="s">
        <v>771</v>
      </c>
    </row>
    <row r="4733" spans="1:64">
      <c r="A4733" t="s">
        <v>5949</v>
      </c>
      <c r="B4733" t="s">
        <v>5948</v>
      </c>
      <c r="C4733" t="s">
        <v>771</v>
      </c>
      <c r="D4733" t="s">
        <v>942</v>
      </c>
      <c r="E4733">
        <v>2015</v>
      </c>
      <c r="F4733" s="23">
        <v>60.41</v>
      </c>
      <c r="G4733" s="23">
        <v>12.01</v>
      </c>
      <c r="H4733" s="22">
        <v>26603</v>
      </c>
      <c r="I4733" s="34">
        <v>208.21637911298598</v>
      </c>
      <c r="J4733" s="13">
        <v>0</v>
      </c>
      <c r="K4733" s="13">
        <v>0</v>
      </c>
      <c r="L4733" s="19">
        <v>0</v>
      </c>
      <c r="M4733" s="35">
        <v>0</v>
      </c>
      <c r="N4733" s="19">
        <v>0</v>
      </c>
      <c r="O4733" s="17">
        <v>0</v>
      </c>
      <c r="P4733" s="36">
        <v>0</v>
      </c>
      <c r="Q4733" s="37">
        <v>0</v>
      </c>
      <c r="R4733" s="38">
        <v>0</v>
      </c>
      <c r="S4733" s="27">
        <v>0</v>
      </c>
      <c r="T4733" s="23">
        <v>0</v>
      </c>
      <c r="U4733" s="17">
        <v>0</v>
      </c>
      <c r="V4733" s="22">
        <v>0</v>
      </c>
      <c r="W4733" s="22">
        <v>0</v>
      </c>
      <c r="X4733" s="23">
        <v>0</v>
      </c>
      <c r="Y4733" s="27">
        <v>0</v>
      </c>
      <c r="Z4733" s="27">
        <v>0</v>
      </c>
      <c r="AA4733" s="14">
        <v>0</v>
      </c>
      <c r="AB4733" s="39">
        <v>2</v>
      </c>
      <c r="AC4733" s="22" t="s">
        <v>782</v>
      </c>
      <c r="AD4733" s="23">
        <v>0</v>
      </c>
      <c r="AE4733" s="23">
        <v>0</v>
      </c>
      <c r="AF4733" s="23">
        <v>0.30155613599999997</v>
      </c>
      <c r="AG4733" s="14">
        <v>0.14482824899974098</v>
      </c>
      <c r="AH4733" s="22" t="s">
        <v>782</v>
      </c>
      <c r="AI4733" s="23" t="s">
        <v>782</v>
      </c>
      <c r="AJ4733" s="23" t="s">
        <v>782</v>
      </c>
      <c r="AK4733" s="23" t="s">
        <v>782</v>
      </c>
      <c r="AL4733" s="14" t="s">
        <v>782</v>
      </c>
      <c r="AM4733" s="22" t="s">
        <v>782</v>
      </c>
      <c r="AN4733" s="23" t="s">
        <v>782</v>
      </c>
      <c r="AO4733" s="23" t="s">
        <v>782</v>
      </c>
      <c r="AP4733" s="23" t="s">
        <v>782</v>
      </c>
      <c r="AQ4733" s="14" t="s">
        <v>782</v>
      </c>
      <c r="AR4733" s="40">
        <v>690</v>
      </c>
      <c r="AS4733" s="41">
        <v>10840.116</v>
      </c>
      <c r="AT4733" s="23">
        <v>10.840116</v>
      </c>
      <c r="AU4733" s="23">
        <v>9.627787480337032</v>
      </c>
      <c r="AV4733" s="14">
        <v>4.6239337756962122</v>
      </c>
      <c r="AW4733" s="22">
        <v>0</v>
      </c>
      <c r="AX4733" s="22" t="s">
        <v>782</v>
      </c>
      <c r="AY4733" s="23">
        <v>0</v>
      </c>
      <c r="AZ4733" s="23">
        <v>0</v>
      </c>
      <c r="BA4733" s="23">
        <v>0</v>
      </c>
      <c r="BB4733" s="14">
        <v>0</v>
      </c>
      <c r="BC4733" s="42">
        <v>7</v>
      </c>
      <c r="BD4733" s="43">
        <v>11600</v>
      </c>
      <c r="BE4733" s="44">
        <v>11.6</v>
      </c>
      <c r="BF4733" s="23">
        <v>18.669002347334757</v>
      </c>
      <c r="BG4733" s="14">
        <v>8.9661545488716143</v>
      </c>
      <c r="BH4733" s="22">
        <v>699</v>
      </c>
      <c r="BI4733" s="23">
        <v>22.440116</v>
      </c>
      <c r="BJ4733" s="23">
        <v>28.598345963671786</v>
      </c>
      <c r="BK4733" s="14">
        <v>13.734916573567567</v>
      </c>
      <c r="BL4733" t="s">
        <v>771</v>
      </c>
    </row>
    <row r="4734" spans="1:64">
      <c r="A4734" t="s">
        <v>5950</v>
      </c>
      <c r="B4734" t="s">
        <v>5948</v>
      </c>
      <c r="C4734" t="s">
        <v>771</v>
      </c>
      <c r="D4734" t="s">
        <v>942</v>
      </c>
      <c r="E4734">
        <v>2016</v>
      </c>
      <c r="F4734" s="23">
        <v>60.41</v>
      </c>
      <c r="G4734" s="23">
        <v>12.03</v>
      </c>
      <c r="H4734" s="22">
        <v>25714</v>
      </c>
      <c r="I4734" s="34">
        <v>226.18969975454391</v>
      </c>
      <c r="J4734" s="13">
        <v>0</v>
      </c>
      <c r="K4734" s="13">
        <v>0</v>
      </c>
      <c r="L4734" s="19">
        <v>0</v>
      </c>
      <c r="M4734" s="35">
        <v>0</v>
      </c>
      <c r="N4734" s="19">
        <v>0</v>
      </c>
      <c r="O4734" s="17">
        <v>0</v>
      </c>
      <c r="P4734" s="13">
        <v>0</v>
      </c>
      <c r="Q4734" s="13">
        <v>0</v>
      </c>
      <c r="R4734" s="19">
        <v>0</v>
      </c>
      <c r="S4734" s="27">
        <v>0</v>
      </c>
      <c r="T4734" s="19">
        <v>0</v>
      </c>
      <c r="U4734" s="17">
        <v>0</v>
      </c>
      <c r="V4734" s="13">
        <v>0</v>
      </c>
      <c r="W4734" s="13">
        <v>0</v>
      </c>
      <c r="X4734" s="19">
        <v>0</v>
      </c>
      <c r="Y4734" s="27">
        <v>0</v>
      </c>
      <c r="Z4734" s="19">
        <v>0</v>
      </c>
      <c r="AA4734" s="14">
        <v>0</v>
      </c>
      <c r="AB4734" s="13">
        <v>2</v>
      </c>
      <c r="AC4734" s="22" t="s">
        <v>782</v>
      </c>
      <c r="AD4734" s="19">
        <v>0</v>
      </c>
      <c r="AE4734" s="23">
        <v>0</v>
      </c>
      <c r="AF4734" s="19">
        <v>0.37530605699999997</v>
      </c>
      <c r="AG4734" s="14">
        <v>0.16592535266074179</v>
      </c>
      <c r="AH4734" s="22" t="s">
        <v>782</v>
      </c>
      <c r="AI4734" s="23" t="s">
        <v>782</v>
      </c>
      <c r="AJ4734" s="23" t="s">
        <v>782</v>
      </c>
      <c r="AK4734" s="23" t="s">
        <v>782</v>
      </c>
      <c r="AL4734" s="14" t="s">
        <v>782</v>
      </c>
      <c r="AM4734" s="22" t="s">
        <v>782</v>
      </c>
      <c r="AN4734" s="23" t="s">
        <v>782</v>
      </c>
      <c r="AO4734" s="23" t="s">
        <v>782</v>
      </c>
      <c r="AP4734" s="23" t="s">
        <v>782</v>
      </c>
      <c r="AQ4734" s="14" t="s">
        <v>782</v>
      </c>
      <c r="AR4734" s="13">
        <v>715</v>
      </c>
      <c r="AS4734" s="19">
        <v>11017.296</v>
      </c>
      <c r="AT4734" s="23">
        <v>11.017296</v>
      </c>
      <c r="AU4734" s="19">
        <v>9.7833588480000042</v>
      </c>
      <c r="AV4734" s="14">
        <v>4.3252892853285054</v>
      </c>
      <c r="AW4734" s="13">
        <v>0</v>
      </c>
      <c r="AX4734" s="22" t="s">
        <v>782</v>
      </c>
      <c r="AY4734" s="19">
        <v>0</v>
      </c>
      <c r="AZ4734" s="23">
        <v>0</v>
      </c>
      <c r="BA4734" s="19">
        <v>0</v>
      </c>
      <c r="BB4734" s="14">
        <v>0</v>
      </c>
      <c r="BC4734" s="13">
        <v>7</v>
      </c>
      <c r="BD4734" s="19">
        <v>11600</v>
      </c>
      <c r="BE4734" s="44">
        <v>11.6</v>
      </c>
      <c r="BF4734" s="19">
        <v>18.68160234733476</v>
      </c>
      <c r="BG4734" s="14">
        <v>8.2592630732556014</v>
      </c>
      <c r="BH4734" s="22">
        <v>724</v>
      </c>
      <c r="BI4734" s="23">
        <v>22.617296</v>
      </c>
      <c r="BJ4734" s="23">
        <v>28.840267252334765</v>
      </c>
      <c r="BK4734" s="14">
        <v>12.750477711244848</v>
      </c>
      <c r="BL4734" t="s">
        <v>771</v>
      </c>
    </row>
    <row r="4735" spans="1:64">
      <c r="A4735" t="s">
        <v>5951</v>
      </c>
      <c r="B4735" t="s">
        <v>5948</v>
      </c>
      <c r="C4735" t="s">
        <v>771</v>
      </c>
      <c r="D4735" t="s">
        <v>942</v>
      </c>
      <c r="E4735">
        <v>2017</v>
      </c>
      <c r="F4735" s="23">
        <v>60.41</v>
      </c>
      <c r="G4735" s="23">
        <v>12.1</v>
      </c>
      <c r="H4735" s="22">
        <v>25811</v>
      </c>
      <c r="I4735" s="34">
        <v>202.74567508260046</v>
      </c>
      <c r="J4735" s="13">
        <v>0</v>
      </c>
      <c r="K4735" s="13">
        <v>0</v>
      </c>
      <c r="L4735" s="19">
        <v>0</v>
      </c>
      <c r="M4735" s="19">
        <v>0</v>
      </c>
      <c r="N4735" s="19">
        <v>0</v>
      </c>
      <c r="O4735" s="17">
        <v>0</v>
      </c>
      <c r="P4735" s="13">
        <v>0</v>
      </c>
      <c r="Q4735" s="13">
        <v>0</v>
      </c>
      <c r="R4735" s="19">
        <v>0</v>
      </c>
      <c r="S4735" s="19">
        <v>0</v>
      </c>
      <c r="T4735" s="19">
        <v>0</v>
      </c>
      <c r="U4735" s="17">
        <v>0</v>
      </c>
      <c r="V4735" s="13">
        <v>0</v>
      </c>
      <c r="W4735" s="13">
        <v>0</v>
      </c>
      <c r="X4735" s="19">
        <v>0</v>
      </c>
      <c r="Y4735" s="19">
        <v>0</v>
      </c>
      <c r="Z4735" s="19">
        <v>0</v>
      </c>
      <c r="AA4735" s="14">
        <v>0</v>
      </c>
      <c r="AB4735" s="13">
        <v>2</v>
      </c>
      <c r="AC4735" s="22" t="s">
        <v>782</v>
      </c>
      <c r="AD4735" s="19">
        <v>0</v>
      </c>
      <c r="AE4735" s="19">
        <v>0</v>
      </c>
      <c r="AF4735" s="19">
        <v>0.38322051600000001</v>
      </c>
      <c r="AG4735" s="14">
        <v>0.18901538385165181</v>
      </c>
      <c r="AH4735" s="22" t="s">
        <v>782</v>
      </c>
      <c r="AI4735" s="23" t="s">
        <v>782</v>
      </c>
      <c r="AJ4735" s="23" t="s">
        <v>782</v>
      </c>
      <c r="AK4735" s="23" t="s">
        <v>782</v>
      </c>
      <c r="AL4735" s="14" t="s">
        <v>782</v>
      </c>
      <c r="AM4735" s="22" t="s">
        <v>782</v>
      </c>
      <c r="AN4735" s="23" t="s">
        <v>782</v>
      </c>
      <c r="AO4735" s="23" t="s">
        <v>782</v>
      </c>
      <c r="AP4735" s="23" t="s">
        <v>782</v>
      </c>
      <c r="AQ4735" s="14" t="s">
        <v>782</v>
      </c>
      <c r="AR4735" s="13">
        <v>737</v>
      </c>
      <c r="AS4735" s="19">
        <v>11688.296</v>
      </c>
      <c r="AT4735" s="19">
        <v>11.688295999999998</v>
      </c>
      <c r="AU4735" s="19">
        <v>10.37920684800001</v>
      </c>
      <c r="AV4735" s="14">
        <v>5.1193234300911348</v>
      </c>
      <c r="AW4735" s="13">
        <v>0</v>
      </c>
      <c r="AX4735" s="22" t="s">
        <v>782</v>
      </c>
      <c r="AY4735" s="19">
        <v>0</v>
      </c>
      <c r="AZ4735" s="19">
        <v>0</v>
      </c>
      <c r="BA4735" s="19">
        <v>0</v>
      </c>
      <c r="BB4735" s="14">
        <v>0</v>
      </c>
      <c r="BC4735" s="13">
        <v>7</v>
      </c>
      <c r="BD4735" s="19">
        <v>11600</v>
      </c>
      <c r="BE4735" s="19">
        <v>11.6</v>
      </c>
      <c r="BF4735" s="19">
        <v>18.68160234733476</v>
      </c>
      <c r="BG4735" s="14">
        <v>9.2143037525824916</v>
      </c>
      <c r="BH4735" s="22">
        <v>746</v>
      </c>
      <c r="BI4735" s="23">
        <v>23.288295999999995</v>
      </c>
      <c r="BJ4735" s="23">
        <v>29.444029711334771</v>
      </c>
      <c r="BK4735" s="14">
        <v>14.522642566525279</v>
      </c>
      <c r="BL4735" t="s">
        <v>771</v>
      </c>
    </row>
    <row r="4736" spans="1:64">
      <c r="A4736" t="s">
        <v>5952</v>
      </c>
      <c r="B4736" t="s">
        <v>5948</v>
      </c>
      <c r="C4736" t="s">
        <v>771</v>
      </c>
      <c r="D4736" t="s">
        <v>942</v>
      </c>
      <c r="E4736">
        <v>2018</v>
      </c>
      <c r="F4736" s="23">
        <v>60.41</v>
      </c>
      <c r="G4736" s="23">
        <v>12.23</v>
      </c>
      <c r="H4736" s="22">
        <v>26011</v>
      </c>
      <c r="I4736" s="34">
        <v>202.76008486760989</v>
      </c>
      <c r="J4736" s="13">
        <v>0</v>
      </c>
      <c r="K4736" s="13">
        <v>0</v>
      </c>
      <c r="L4736" s="19">
        <v>0</v>
      </c>
      <c r="M4736" s="19">
        <v>0</v>
      </c>
      <c r="N4736" s="19">
        <v>0</v>
      </c>
      <c r="O4736" s="17">
        <v>0</v>
      </c>
      <c r="P4736" s="13">
        <v>0</v>
      </c>
      <c r="Q4736" s="13">
        <v>0</v>
      </c>
      <c r="R4736" s="19">
        <v>0</v>
      </c>
      <c r="S4736" s="19">
        <v>0</v>
      </c>
      <c r="T4736" s="19">
        <v>0</v>
      </c>
      <c r="U4736" s="17">
        <v>0</v>
      </c>
      <c r="V4736" s="13">
        <v>0</v>
      </c>
      <c r="W4736" s="13">
        <v>0</v>
      </c>
      <c r="X4736" s="19">
        <v>0</v>
      </c>
      <c r="Y4736" s="19">
        <v>0</v>
      </c>
      <c r="Z4736" s="19">
        <v>0</v>
      </c>
      <c r="AA4736" s="14">
        <v>0</v>
      </c>
      <c r="AB4736" s="13">
        <v>2</v>
      </c>
      <c r="AC4736" s="22" t="s">
        <v>782</v>
      </c>
      <c r="AD4736" s="19">
        <v>0</v>
      </c>
      <c r="AE4736" s="19">
        <v>0</v>
      </c>
      <c r="AF4736" s="19">
        <v>0.40151260799999994</v>
      </c>
      <c r="AG4736" s="14">
        <v>0.19802349573002173</v>
      </c>
      <c r="AH4736" s="22" t="s">
        <v>782</v>
      </c>
      <c r="AI4736" s="23" t="s">
        <v>782</v>
      </c>
      <c r="AJ4736" s="23" t="s">
        <v>782</v>
      </c>
      <c r="AK4736" s="23" t="s">
        <v>782</v>
      </c>
      <c r="AL4736" s="14" t="s">
        <v>782</v>
      </c>
      <c r="AM4736" s="22" t="s">
        <v>782</v>
      </c>
      <c r="AN4736" s="23" t="s">
        <v>782</v>
      </c>
      <c r="AO4736" s="23" t="s">
        <v>782</v>
      </c>
      <c r="AP4736" s="23" t="s">
        <v>782</v>
      </c>
      <c r="AQ4736" s="14" t="s">
        <v>782</v>
      </c>
      <c r="AR4736" s="13">
        <v>764</v>
      </c>
      <c r="AS4736" s="19">
        <v>11892.815999999997</v>
      </c>
      <c r="AT4736" s="19">
        <v>11.892815999999995</v>
      </c>
      <c r="AU4736" s="19">
        <v>10.560820608000009</v>
      </c>
      <c r="AV4736" s="14">
        <v>5.2085303746521845</v>
      </c>
      <c r="AW4736" s="13">
        <v>0</v>
      </c>
      <c r="AX4736" s="22" t="s">
        <v>782</v>
      </c>
      <c r="AY4736" s="19">
        <v>0</v>
      </c>
      <c r="AZ4736" s="19">
        <v>0</v>
      </c>
      <c r="BA4736" s="19">
        <v>0</v>
      </c>
      <c r="BB4736" s="14">
        <v>0</v>
      </c>
      <c r="BC4736" s="13">
        <v>7</v>
      </c>
      <c r="BD4736" s="19">
        <v>11600</v>
      </c>
      <c r="BE4736" s="19">
        <v>11.6</v>
      </c>
      <c r="BF4736" s="19">
        <v>18.88951757496319</v>
      </c>
      <c r="BG4736" s="14">
        <v>9.3161913930431162</v>
      </c>
      <c r="BH4736" s="22">
        <v>773</v>
      </c>
      <c r="BI4736" s="23">
        <v>23.492815999999994</v>
      </c>
      <c r="BJ4736" s="23">
        <v>29.851850790963201</v>
      </c>
      <c r="BK4736" s="14">
        <v>14.722745263425322</v>
      </c>
      <c r="BL4736" t="s">
        <v>771</v>
      </c>
    </row>
    <row r="4737" spans="1:64">
      <c r="A4737" t="s">
        <v>5953</v>
      </c>
      <c r="B4737" t="s">
        <v>5948</v>
      </c>
      <c r="C4737" t="s">
        <v>771</v>
      </c>
      <c r="D4737" t="s">
        <v>942</v>
      </c>
      <c r="E4737">
        <v>2019</v>
      </c>
      <c r="F4737" s="23">
        <v>60.41</v>
      </c>
      <c r="G4737" s="23">
        <v>12.47</v>
      </c>
      <c r="H4737" s="22">
        <v>25925</v>
      </c>
      <c r="I4737" s="34">
        <v>208.57941193413066</v>
      </c>
      <c r="J4737" s="22">
        <v>0</v>
      </c>
      <c r="K4737" s="22">
        <v>0</v>
      </c>
      <c r="L4737" s="23">
        <v>0</v>
      </c>
      <c r="M4737" s="23">
        <v>0</v>
      </c>
      <c r="N4737" s="23">
        <v>0</v>
      </c>
      <c r="O4737" s="14">
        <v>0</v>
      </c>
      <c r="P4737" s="22">
        <v>0</v>
      </c>
      <c r="Q4737" s="22">
        <v>0</v>
      </c>
      <c r="R4737" s="23">
        <v>0</v>
      </c>
      <c r="S4737" s="23">
        <v>0</v>
      </c>
      <c r="T4737" s="23">
        <v>0</v>
      </c>
      <c r="U4737" s="14">
        <v>0</v>
      </c>
      <c r="V4737" s="22">
        <v>0</v>
      </c>
      <c r="W4737" s="22">
        <v>0</v>
      </c>
      <c r="X4737" s="23">
        <v>0</v>
      </c>
      <c r="Y4737" s="23">
        <v>0</v>
      </c>
      <c r="Z4737" s="23">
        <v>0</v>
      </c>
      <c r="AA4737" s="14">
        <v>0</v>
      </c>
      <c r="AB4737" s="22">
        <v>1</v>
      </c>
      <c r="AC4737" s="22">
        <v>1</v>
      </c>
      <c r="AD4737" s="23">
        <v>271.57884978540767</v>
      </c>
      <c r="AE4737" s="23">
        <v>0.27157884978540769</v>
      </c>
      <c r="AF4737" s="23">
        <v>0.37966723199999997</v>
      </c>
      <c r="AG4737" s="14">
        <v>0.18202526724924262</v>
      </c>
      <c r="AH4737" s="22">
        <v>0</v>
      </c>
      <c r="AI4737" s="23">
        <v>0</v>
      </c>
      <c r="AJ4737" s="23">
        <v>0</v>
      </c>
      <c r="AK4737" s="23">
        <v>0</v>
      </c>
      <c r="AL4737" s="14">
        <v>0</v>
      </c>
      <c r="AM4737" s="22">
        <v>797</v>
      </c>
      <c r="AN4737" s="23">
        <v>12980.295999999993</v>
      </c>
      <c r="AO4737" s="23">
        <v>12.980295999999992</v>
      </c>
      <c r="AP4737" s="23">
        <v>11.526502848000005</v>
      </c>
      <c r="AQ4737" s="14">
        <v>5.5261939522775494</v>
      </c>
      <c r="AR4737" s="22">
        <v>797</v>
      </c>
      <c r="AS4737" s="23">
        <v>12980.295999999993</v>
      </c>
      <c r="AT4737" s="23">
        <v>12.980295999999992</v>
      </c>
      <c r="AU4737" s="23">
        <v>11.526502848000005</v>
      </c>
      <c r="AV4737" s="14">
        <v>5.5261939522775494</v>
      </c>
      <c r="AW4737" s="22">
        <v>0</v>
      </c>
      <c r="AX4737" s="22" t="s">
        <v>782</v>
      </c>
      <c r="AY4737" s="23">
        <v>0</v>
      </c>
      <c r="AZ4737" s="23">
        <v>0</v>
      </c>
      <c r="BA4737" s="23">
        <v>0</v>
      </c>
      <c r="BB4737" s="14">
        <v>0</v>
      </c>
      <c r="BC4737" s="22">
        <v>7</v>
      </c>
      <c r="BD4737" s="23">
        <v>11600</v>
      </c>
      <c r="BE4737" s="23">
        <v>11.6</v>
      </c>
      <c r="BF4737" s="23">
        <v>18.889516394883646</v>
      </c>
      <c r="BG4737" s="14">
        <v>9.0562708081893302</v>
      </c>
      <c r="BH4737" s="22">
        <v>805</v>
      </c>
      <c r="BI4737" s="23">
        <v>24.851874849785396</v>
      </c>
      <c r="BJ4737" s="23">
        <v>30.795686474883649</v>
      </c>
      <c r="BK4737" s="14">
        <v>14.764490027716123</v>
      </c>
      <c r="BL4737" t="s">
        <v>771</v>
      </c>
    </row>
    <row r="4738" spans="1:64">
      <c r="A4738" t="s">
        <v>5954</v>
      </c>
      <c r="B4738" t="s">
        <v>5948</v>
      </c>
      <c r="C4738" t="s">
        <v>771</v>
      </c>
      <c r="D4738" t="s">
        <v>942</v>
      </c>
      <c r="E4738">
        <v>2020</v>
      </c>
      <c r="F4738" s="23">
        <v>60.41</v>
      </c>
      <c r="G4738" s="23">
        <v>12.59</v>
      </c>
      <c r="H4738" s="22">
        <v>25802</v>
      </c>
      <c r="I4738" s="34">
        <v>208.75452448459848</v>
      </c>
      <c r="J4738" s="22">
        <v>0</v>
      </c>
      <c r="K4738" s="22">
        <v>0</v>
      </c>
      <c r="L4738" s="23">
        <v>0</v>
      </c>
      <c r="M4738" s="23">
        <v>0</v>
      </c>
      <c r="N4738" s="23">
        <v>0</v>
      </c>
      <c r="O4738" s="14">
        <v>0</v>
      </c>
      <c r="P4738" s="22">
        <v>0</v>
      </c>
      <c r="Q4738" s="22">
        <v>0</v>
      </c>
      <c r="R4738" s="23">
        <v>0</v>
      </c>
      <c r="S4738" s="23">
        <v>0</v>
      </c>
      <c r="T4738" s="23">
        <v>0</v>
      </c>
      <c r="U4738" s="14">
        <v>0</v>
      </c>
      <c r="V4738" s="22">
        <v>0</v>
      </c>
      <c r="W4738" s="22">
        <v>0</v>
      </c>
      <c r="X4738" s="23">
        <v>0</v>
      </c>
      <c r="Y4738" s="23">
        <v>0</v>
      </c>
      <c r="Z4738" s="23">
        <v>0</v>
      </c>
      <c r="AA4738" s="14">
        <v>0</v>
      </c>
      <c r="AB4738" s="22">
        <v>1</v>
      </c>
      <c r="AC4738" s="22">
        <v>1</v>
      </c>
      <c r="AD4738" s="23">
        <v>274.48096566523606</v>
      </c>
      <c r="AE4738" s="23">
        <v>0.27448096566523605</v>
      </c>
      <c r="AF4738" s="23">
        <v>0.38372439000000003</v>
      </c>
      <c r="AG4738" s="14">
        <v>0.18381608300341798</v>
      </c>
      <c r="AH4738" s="22">
        <v>0</v>
      </c>
      <c r="AI4738" s="23">
        <v>0</v>
      </c>
      <c r="AJ4738" s="23">
        <v>0</v>
      </c>
      <c r="AK4738" s="23">
        <v>0</v>
      </c>
      <c r="AL4738" s="14">
        <v>0</v>
      </c>
      <c r="AM4738" s="22">
        <v>864</v>
      </c>
      <c r="AN4738" s="23">
        <v>14367.005999999992</v>
      </c>
      <c r="AO4738" s="23">
        <v>14.367005999999989</v>
      </c>
      <c r="AP4738" s="23">
        <v>12.757901328000001</v>
      </c>
      <c r="AQ4738" s="14">
        <v>6.1114370380706431</v>
      </c>
      <c r="AR4738" s="22">
        <v>864</v>
      </c>
      <c r="AS4738" s="23">
        <v>14367.005999999992</v>
      </c>
      <c r="AT4738" s="23">
        <v>14.367005999999989</v>
      </c>
      <c r="AU4738" s="23">
        <v>12.757901328000001</v>
      </c>
      <c r="AV4738" s="14">
        <v>6.1114370380706431</v>
      </c>
      <c r="AW4738" s="22">
        <v>0</v>
      </c>
      <c r="AX4738" s="22">
        <v>0</v>
      </c>
      <c r="AY4738" s="23">
        <v>0</v>
      </c>
      <c r="AZ4738" s="23">
        <v>0</v>
      </c>
      <c r="BA4738" s="23">
        <v>0</v>
      </c>
      <c r="BB4738" s="14">
        <v>0</v>
      </c>
      <c r="BC4738" s="22">
        <v>7</v>
      </c>
      <c r="BD4738" s="23">
        <v>11600</v>
      </c>
      <c r="BE4738" s="23">
        <v>11.6</v>
      </c>
      <c r="BF4738" s="23">
        <v>18.854360051783203</v>
      </c>
      <c r="BG4738" s="14">
        <v>9.0318330097675279</v>
      </c>
      <c r="BH4738" s="22">
        <v>872</v>
      </c>
      <c r="BI4738" s="23">
        <v>26.241486965665228</v>
      </c>
      <c r="BJ4738" s="23">
        <v>31.995985769783207</v>
      </c>
      <c r="BK4738" s="14">
        <v>15.32708613084159</v>
      </c>
      <c r="BL4738" t="s">
        <v>771</v>
      </c>
    </row>
    <row r="4739" spans="1:64">
      <c r="A4739" t="s">
        <v>5955</v>
      </c>
      <c r="B4739" t="s">
        <v>5948</v>
      </c>
      <c r="C4739" t="s">
        <v>771</v>
      </c>
      <c r="D4739" t="s">
        <v>942</v>
      </c>
      <c r="E4739">
        <v>2021</v>
      </c>
      <c r="F4739" s="23">
        <v>60.41</v>
      </c>
      <c r="G4739" s="23">
        <v>12.78</v>
      </c>
      <c r="H4739" s="22">
        <v>25983</v>
      </c>
      <c r="I4739" s="34">
        <v>193.45</v>
      </c>
      <c r="J4739" s="22">
        <v>0</v>
      </c>
      <c r="K4739" s="22">
        <v>0</v>
      </c>
      <c r="L4739" s="23">
        <v>0</v>
      </c>
      <c r="M4739" s="23">
        <v>0</v>
      </c>
      <c r="N4739" s="23">
        <v>0</v>
      </c>
      <c r="O4739" s="14">
        <v>0</v>
      </c>
      <c r="P4739" s="22">
        <v>0</v>
      </c>
      <c r="Q4739" s="22">
        <v>0</v>
      </c>
      <c r="R4739" s="23">
        <v>0</v>
      </c>
      <c r="S4739" s="23">
        <v>0</v>
      </c>
      <c r="T4739" s="23">
        <v>0</v>
      </c>
      <c r="U4739" s="14">
        <v>0</v>
      </c>
      <c r="V4739" s="22">
        <v>0</v>
      </c>
      <c r="W4739" s="22">
        <v>0</v>
      </c>
      <c r="X4739" s="23">
        <v>0</v>
      </c>
      <c r="Y4739" s="23">
        <v>0</v>
      </c>
      <c r="Z4739" s="23">
        <v>0</v>
      </c>
      <c r="AA4739" s="14">
        <v>0</v>
      </c>
      <c r="AB4739" s="22">
        <v>1</v>
      </c>
      <c r="AC4739" s="22">
        <v>1</v>
      </c>
      <c r="AD4739" s="23">
        <v>281.42781969999999</v>
      </c>
      <c r="AE4739" s="23">
        <v>0.28142782</v>
      </c>
      <c r="AF4739" s="23">
        <v>0.39343609200000002</v>
      </c>
      <c r="AG4739" s="14">
        <v>0.2</v>
      </c>
      <c r="AH4739" s="22">
        <v>0</v>
      </c>
      <c r="AI4739" s="23">
        <v>0</v>
      </c>
      <c r="AJ4739" s="23">
        <v>0</v>
      </c>
      <c r="AK4739" s="23">
        <v>0</v>
      </c>
      <c r="AL4739" s="14">
        <v>0</v>
      </c>
      <c r="AM4739" s="22">
        <v>958</v>
      </c>
      <c r="AN4739" s="23">
        <v>15383.096</v>
      </c>
      <c r="AO4739" s="23">
        <v>15.383096</v>
      </c>
      <c r="AP4739" s="23">
        <v>13.765146769999999</v>
      </c>
      <c r="AQ4739" s="14">
        <v>7.12</v>
      </c>
      <c r="AR4739" s="22">
        <v>958</v>
      </c>
      <c r="AS4739" s="23">
        <v>15383.096</v>
      </c>
      <c r="AT4739" s="23">
        <v>15.383096</v>
      </c>
      <c r="AU4739" s="23">
        <v>13.765146769999999</v>
      </c>
      <c r="AV4739" s="14">
        <v>7.12</v>
      </c>
      <c r="AW4739" s="22">
        <v>0</v>
      </c>
      <c r="AX4739" s="22">
        <v>0</v>
      </c>
      <c r="AY4739" s="23">
        <v>0</v>
      </c>
      <c r="AZ4739" s="23">
        <v>0</v>
      </c>
      <c r="BA4739" s="23">
        <v>0</v>
      </c>
      <c r="BB4739" s="14">
        <v>0</v>
      </c>
      <c r="BC4739" s="22">
        <v>7</v>
      </c>
      <c r="BD4739" s="23">
        <v>11600</v>
      </c>
      <c r="BE4739" s="23">
        <v>11.6</v>
      </c>
      <c r="BF4739" s="23">
        <v>15.966510700000001</v>
      </c>
      <c r="BG4739" s="14">
        <v>8.25</v>
      </c>
      <c r="BH4739" s="22">
        <v>966</v>
      </c>
      <c r="BI4739" s="23">
        <v>27.26</v>
      </c>
      <c r="BJ4739" s="23">
        <v>30.13</v>
      </c>
      <c r="BK4739" s="14">
        <v>15.57</v>
      </c>
      <c r="BL4739" t="s">
        <v>771</v>
      </c>
    </row>
    <row r="4740" spans="1:64">
      <c r="A4740" t="s">
        <v>5956</v>
      </c>
      <c r="B4740" t="s">
        <v>5948</v>
      </c>
      <c r="C4740" t="s">
        <v>771</v>
      </c>
      <c r="D4740" s="111" t="s">
        <v>942</v>
      </c>
      <c r="E4740" s="110">
        <v>2022</v>
      </c>
      <c r="F4740" s="23"/>
      <c r="G4740" s="23"/>
      <c r="H4740" s="22">
        <v>26163</v>
      </c>
      <c r="I4740" s="34">
        <v>189.61734117047379</v>
      </c>
      <c r="J4740" s="22">
        <v>0</v>
      </c>
      <c r="K4740" s="22">
        <v>0</v>
      </c>
      <c r="L4740" s="23">
        <v>0</v>
      </c>
      <c r="M4740" s="23">
        <v>0</v>
      </c>
      <c r="N4740" s="23">
        <v>0</v>
      </c>
      <c r="O4740" s="14">
        <v>0</v>
      </c>
      <c r="P4740" s="22">
        <v>0</v>
      </c>
      <c r="Q4740" s="22">
        <v>0</v>
      </c>
      <c r="R4740" s="23">
        <v>0</v>
      </c>
      <c r="S4740" s="23">
        <v>0</v>
      </c>
      <c r="T4740" s="23">
        <v>0</v>
      </c>
      <c r="U4740" s="14">
        <v>0</v>
      </c>
      <c r="V4740" s="22">
        <v>0</v>
      </c>
      <c r="W4740" s="22">
        <v>0</v>
      </c>
      <c r="X4740" s="23">
        <v>0</v>
      </c>
      <c r="Y4740" s="23">
        <v>0</v>
      </c>
      <c r="Z4740" s="23">
        <v>0</v>
      </c>
      <c r="AA4740" s="14">
        <v>0</v>
      </c>
      <c r="AB4740" s="22">
        <v>1</v>
      </c>
      <c r="AC4740" s="22">
        <v>1</v>
      </c>
      <c r="AD4740" s="23">
        <v>273.59041845493601</v>
      </c>
      <c r="AE4740" s="23">
        <v>0.27359041845493598</v>
      </c>
      <c r="AF4740" s="23">
        <v>0.38247940499999999</v>
      </c>
      <c r="AG4740" s="14">
        <v>0.20171119510432078</v>
      </c>
      <c r="AH4740" s="22">
        <v>0</v>
      </c>
      <c r="AI4740" s="23">
        <v>0</v>
      </c>
      <c r="AJ4740" s="23">
        <v>0</v>
      </c>
      <c r="AK4740" s="23">
        <v>0</v>
      </c>
      <c r="AL4740" s="14">
        <v>0</v>
      </c>
      <c r="AM4740" s="22">
        <v>1113</v>
      </c>
      <c r="AN4740" s="23">
        <v>16664.341000000011</v>
      </c>
      <c r="AO4740" s="23">
        <v>16.66434099999999</v>
      </c>
      <c r="AP4740" s="23">
        <v>17.070349641780801</v>
      </c>
      <c r="AQ4740" s="14">
        <v>9.0025255793634678</v>
      </c>
      <c r="AR4740" s="22">
        <v>1113</v>
      </c>
      <c r="AS4740" s="23">
        <v>16664.341</v>
      </c>
      <c r="AT4740" s="23">
        <v>16.664341</v>
      </c>
      <c r="AU4740" s="23">
        <v>17.070349641780801</v>
      </c>
      <c r="AV4740" s="14">
        <v>9.0025255793634678</v>
      </c>
      <c r="AW4740" s="22">
        <v>0</v>
      </c>
      <c r="AX4740" s="22">
        <v>0</v>
      </c>
      <c r="AY4740" s="23">
        <v>0</v>
      </c>
      <c r="AZ4740" s="23">
        <v>0</v>
      </c>
      <c r="BA4740" s="23">
        <v>0</v>
      </c>
      <c r="BB4740" s="14">
        <v>0</v>
      </c>
      <c r="BC4740" s="22">
        <v>7</v>
      </c>
      <c r="BD4740" s="23">
        <v>11600</v>
      </c>
      <c r="BE4740" s="23">
        <v>11.6</v>
      </c>
      <c r="BF4740" s="23">
        <v>17.834153009668569</v>
      </c>
      <c r="BG4740" s="14">
        <v>9.4053386149080804</v>
      </c>
      <c r="BH4740" s="22">
        <v>1121</v>
      </c>
      <c r="BI4740" s="23">
        <v>28.537931418454939</v>
      </c>
      <c r="BJ4740" s="23">
        <v>35.286982056449368</v>
      </c>
      <c r="BK4740" s="14">
        <v>18.609575389375866</v>
      </c>
      <c r="BL4740" t="s">
        <v>771</v>
      </c>
    </row>
    <row r="4741" spans="1:64">
      <c r="A4741" t="s">
        <v>5957</v>
      </c>
      <c r="B4741" t="s">
        <v>5948</v>
      </c>
      <c r="C4741" t="s">
        <v>771</v>
      </c>
      <c r="D4741" t="s">
        <v>942</v>
      </c>
      <c r="E4741">
        <v>2023</v>
      </c>
      <c r="F4741">
        <v>60.41</v>
      </c>
      <c r="G4741">
        <v>12.92</v>
      </c>
      <c r="H4741">
        <v>26299</v>
      </c>
      <c r="I4741">
        <v>189.61734117047379</v>
      </c>
      <c r="J4741">
        <v>0</v>
      </c>
      <c r="K4741">
        <v>0</v>
      </c>
      <c r="L4741">
        <v>0</v>
      </c>
      <c r="M4741">
        <v>0</v>
      </c>
      <c r="N4741">
        <v>0</v>
      </c>
      <c r="O4741">
        <v>0</v>
      </c>
      <c r="P4741">
        <v>0</v>
      </c>
      <c r="Q4741">
        <v>0</v>
      </c>
      <c r="R4741">
        <v>0</v>
      </c>
      <c r="S4741">
        <v>0</v>
      </c>
      <c r="T4741">
        <v>0</v>
      </c>
      <c r="U4741">
        <v>0</v>
      </c>
      <c r="V4741">
        <v>0</v>
      </c>
      <c r="W4741">
        <v>0</v>
      </c>
      <c r="X4741">
        <v>0</v>
      </c>
      <c r="Y4741">
        <v>0</v>
      </c>
      <c r="Z4741">
        <v>0</v>
      </c>
      <c r="AA4741">
        <v>0</v>
      </c>
      <c r="AB4741">
        <v>1</v>
      </c>
      <c r="AC4741">
        <v>1</v>
      </c>
      <c r="AD4741">
        <v>194.39228326180299</v>
      </c>
      <c r="AE4741">
        <v>0.19439228326180299</v>
      </c>
      <c r="AF4741">
        <v>0.27176041200000001</v>
      </c>
      <c r="AG4741">
        <v>0.14332044227731061</v>
      </c>
      <c r="AL4741">
        <v>0</v>
      </c>
      <c r="AM4741">
        <v>1379</v>
      </c>
      <c r="AN4741">
        <v>20357.773000000001</v>
      </c>
      <c r="AO4741">
        <v>20.357773000000002</v>
      </c>
      <c r="AP4741">
        <v>19.095331000000002</v>
      </c>
      <c r="AQ4741">
        <v>10.070456046966987</v>
      </c>
      <c r="AR4741">
        <v>1496</v>
      </c>
      <c r="AS4741">
        <v>20449.343000000001</v>
      </c>
      <c r="AT4741">
        <v>20.449342999999899</v>
      </c>
      <c r="AU4741">
        <v>19.181222710733302</v>
      </c>
      <c r="AV4741">
        <v>10.115753439179697</v>
      </c>
      <c r="AW4741">
        <v>0</v>
      </c>
      <c r="AX4741">
        <v>0</v>
      </c>
      <c r="AY4741">
        <v>0</v>
      </c>
      <c r="AZ4741">
        <v>0</v>
      </c>
      <c r="BA4741">
        <v>0</v>
      </c>
      <c r="BB4741">
        <v>0</v>
      </c>
      <c r="BC4741">
        <v>7</v>
      </c>
      <c r="BD4741">
        <v>11600</v>
      </c>
      <c r="BE4741">
        <v>11.6</v>
      </c>
      <c r="BF4741">
        <v>21.294784</v>
      </c>
      <c r="BG4741">
        <v>11.230399007048154</v>
      </c>
      <c r="BH4741">
        <v>1504</v>
      </c>
      <c r="BI4741">
        <v>32.243735283261707</v>
      </c>
      <c r="BJ4741">
        <v>40.7477671227333</v>
      </c>
      <c r="BK4741">
        <v>21.489472888505162</v>
      </c>
      <c r="BL4741" t="s">
        <v>771</v>
      </c>
    </row>
    <row r="4742" spans="1:64">
      <c r="A4742" t="s">
        <v>5958</v>
      </c>
      <c r="B4742" t="s">
        <v>5948</v>
      </c>
      <c r="C4742" t="s">
        <v>771</v>
      </c>
      <c r="D4742" t="s">
        <v>942</v>
      </c>
      <c r="E4742">
        <v>2024</v>
      </c>
      <c r="F4742">
        <v>60.41</v>
      </c>
      <c r="G4742">
        <v>13.06</v>
      </c>
      <c r="H4742">
        <v>25969</v>
      </c>
      <c r="I4742">
        <v>178.0719818081198</v>
      </c>
      <c r="J4742">
        <v>0</v>
      </c>
      <c r="K4742">
        <v>0</v>
      </c>
      <c r="L4742">
        <v>0</v>
      </c>
      <c r="M4742">
        <v>0</v>
      </c>
      <c r="N4742">
        <v>0</v>
      </c>
      <c r="O4742">
        <v>0</v>
      </c>
      <c r="P4742">
        <v>0</v>
      </c>
      <c r="Q4742">
        <v>0</v>
      </c>
      <c r="R4742">
        <v>0</v>
      </c>
      <c r="S4742">
        <v>0</v>
      </c>
      <c r="T4742">
        <v>0</v>
      </c>
      <c r="U4742">
        <v>0</v>
      </c>
      <c r="V4742">
        <v>0</v>
      </c>
      <c r="W4742">
        <v>0</v>
      </c>
      <c r="X4742">
        <v>0</v>
      </c>
      <c r="Y4742">
        <v>0</v>
      </c>
      <c r="Z4742">
        <v>0</v>
      </c>
      <c r="AA4742">
        <v>0</v>
      </c>
      <c r="AB4742">
        <v>1</v>
      </c>
      <c r="AC4742">
        <v>1</v>
      </c>
      <c r="AD4742">
        <v>272.95176609442058</v>
      </c>
      <c r="AE4742">
        <v>0.27295176609442057</v>
      </c>
      <c r="AF4742">
        <v>0.38158656899999999</v>
      </c>
      <c r="AG4742">
        <v>0.21428782064725707</v>
      </c>
      <c r="AH4742">
        <v>1</v>
      </c>
      <c r="AI4742">
        <v>0.8</v>
      </c>
      <c r="AJ4742">
        <v>8.0000000000000004E-4</v>
      </c>
      <c r="AK4742">
        <v>7.2155504818559996E-4</v>
      </c>
      <c r="AL4742">
        <v>4.0520414321165162E-4</v>
      </c>
      <c r="AM4742">
        <v>1624</v>
      </c>
      <c r="AN4742">
        <v>27088.223000000053</v>
      </c>
      <c r="AO4742">
        <v>27.088223000000038</v>
      </c>
      <c r="AP4742">
        <v>24.432055065034081</v>
      </c>
      <c r="AQ4742">
        <v>13.720325239801435</v>
      </c>
      <c r="AR4742">
        <v>1956</v>
      </c>
      <c r="AS4742">
        <v>27406.869999999981</v>
      </c>
      <c r="AT4742">
        <v>27.406870000000087</v>
      </c>
      <c r="AU4742">
        <v>24.719456754333024</v>
      </c>
      <c r="AV4742">
        <v>13.881721595578858</v>
      </c>
      <c r="AW4742">
        <v>0</v>
      </c>
      <c r="AX4742">
        <v>0</v>
      </c>
      <c r="AY4742">
        <v>0</v>
      </c>
      <c r="AZ4742">
        <v>0</v>
      </c>
      <c r="BA4742">
        <v>0</v>
      </c>
      <c r="BB4742">
        <v>0</v>
      </c>
      <c r="BC4742">
        <v>7</v>
      </c>
      <c r="BD4742">
        <v>11600</v>
      </c>
      <c r="BE4742">
        <v>11.6</v>
      </c>
      <c r="BF4742">
        <v>18.676423069673454</v>
      </c>
      <c r="BG4742">
        <v>10.488131192810615</v>
      </c>
      <c r="BH4742">
        <v>1964</v>
      </c>
      <c r="BI4742">
        <v>39.279821766094507</v>
      </c>
      <c r="BJ4742">
        <v>43.777466393006478</v>
      </c>
      <c r="BK4742">
        <v>24.58414060903673</v>
      </c>
      <c r="BL4742" t="s">
        <v>771</v>
      </c>
    </row>
    <row r="4743" spans="1:64">
      <c r="A4743" t="s">
        <v>5959</v>
      </c>
      <c r="B4743" t="s">
        <v>5960</v>
      </c>
      <c r="C4743" t="s">
        <v>772</v>
      </c>
      <c r="D4743" t="s">
        <v>942</v>
      </c>
      <c r="E4743">
        <v>2012</v>
      </c>
      <c r="F4743" s="23">
        <v>88.53</v>
      </c>
      <c r="G4743" s="23">
        <v>25.88</v>
      </c>
      <c r="H4743" s="22">
        <v>59015</v>
      </c>
      <c r="I4743" s="34">
        <v>536.23559299999999</v>
      </c>
      <c r="J4743" s="22">
        <v>3</v>
      </c>
      <c r="K4743" s="22" t="s">
        <v>782</v>
      </c>
      <c r="L4743" s="23">
        <v>1510</v>
      </c>
      <c r="M4743" s="23">
        <v>1.51</v>
      </c>
      <c r="N4743" s="23">
        <v>8.5667240000000007</v>
      </c>
      <c r="O4743" s="14">
        <v>1.5975672096052007</v>
      </c>
      <c r="P4743" s="22">
        <v>0</v>
      </c>
      <c r="Q4743" s="22" t="s">
        <v>782</v>
      </c>
      <c r="R4743" s="23">
        <v>0</v>
      </c>
      <c r="S4743" s="23">
        <v>0</v>
      </c>
      <c r="T4743" s="23">
        <v>0</v>
      </c>
      <c r="U4743" s="14">
        <v>0</v>
      </c>
      <c r="V4743" s="22">
        <v>0</v>
      </c>
      <c r="W4743" s="22" t="s">
        <v>782</v>
      </c>
      <c r="X4743" s="23">
        <v>0</v>
      </c>
      <c r="Y4743" s="23">
        <v>0</v>
      </c>
      <c r="Z4743" s="23">
        <v>0</v>
      </c>
      <c r="AA4743" s="14">
        <v>0</v>
      </c>
      <c r="AB4743" s="22">
        <v>0</v>
      </c>
      <c r="AC4743" s="22" t="s">
        <v>782</v>
      </c>
      <c r="AD4743" s="23">
        <v>0</v>
      </c>
      <c r="AE4743" s="23">
        <v>0</v>
      </c>
      <c r="AF4743" s="23">
        <v>0</v>
      </c>
      <c r="AG4743" s="14">
        <v>0</v>
      </c>
      <c r="AH4743" s="22" t="s">
        <v>782</v>
      </c>
      <c r="AI4743" s="23" t="s">
        <v>782</v>
      </c>
      <c r="AJ4743" s="23" t="s">
        <v>782</v>
      </c>
      <c r="AK4743" s="23" t="s">
        <v>782</v>
      </c>
      <c r="AL4743" s="14" t="s">
        <v>782</v>
      </c>
      <c r="AM4743" s="22" t="s">
        <v>782</v>
      </c>
      <c r="AN4743" s="23" t="s">
        <v>782</v>
      </c>
      <c r="AO4743" s="23" t="s">
        <v>782</v>
      </c>
      <c r="AP4743" s="23" t="s">
        <v>782</v>
      </c>
      <c r="AQ4743" s="14" t="s">
        <v>782</v>
      </c>
      <c r="AR4743" s="22">
        <v>656</v>
      </c>
      <c r="AS4743" s="23">
        <v>10069.096000000014</v>
      </c>
      <c r="AT4743" s="23">
        <v>10.069096000000014</v>
      </c>
      <c r="AU4743" s="23">
        <v>8.2702270000000002</v>
      </c>
      <c r="AV4743" s="14">
        <v>1.5422749082603326</v>
      </c>
      <c r="AW4743" s="22">
        <v>0</v>
      </c>
      <c r="AX4743" s="22" t="s">
        <v>782</v>
      </c>
      <c r="AY4743" s="23">
        <v>0</v>
      </c>
      <c r="AZ4743" s="23">
        <v>0</v>
      </c>
      <c r="BA4743" s="23">
        <v>0</v>
      </c>
      <c r="BB4743" s="14">
        <v>0</v>
      </c>
      <c r="BC4743" s="22">
        <v>12</v>
      </c>
      <c r="BD4743" s="23">
        <v>9450</v>
      </c>
      <c r="BE4743" s="23">
        <v>9.4499999999999993</v>
      </c>
      <c r="BF4743" s="23">
        <v>15.09165</v>
      </c>
      <c r="BG4743" s="14">
        <v>2.8143693177039819</v>
      </c>
      <c r="BH4743" s="22">
        <v>671</v>
      </c>
      <c r="BI4743" s="23">
        <v>21.029096000000013</v>
      </c>
      <c r="BJ4743" s="23">
        <v>31.928601000000004</v>
      </c>
      <c r="BK4743" s="14">
        <v>5.9542114355695155</v>
      </c>
      <c r="BL4743" t="s">
        <v>772</v>
      </c>
    </row>
    <row r="4744" spans="1:64">
      <c r="A4744" t="s">
        <v>5961</v>
      </c>
      <c r="B4744" t="s">
        <v>5960</v>
      </c>
      <c r="C4744" t="s">
        <v>772</v>
      </c>
      <c r="D4744" t="s">
        <v>942</v>
      </c>
      <c r="E4744">
        <v>2015</v>
      </c>
      <c r="F4744" s="23">
        <v>88.56</v>
      </c>
      <c r="G4744" s="23">
        <v>26.24</v>
      </c>
      <c r="H4744" s="22">
        <v>59111</v>
      </c>
      <c r="I4744" s="34">
        <v>478.4324704398399</v>
      </c>
      <c r="J4744" s="13">
        <v>2</v>
      </c>
      <c r="K4744" s="13">
        <v>3</v>
      </c>
      <c r="L4744" s="19">
        <v>1510</v>
      </c>
      <c r="M4744" s="35">
        <v>1.51</v>
      </c>
      <c r="N4744" s="19">
        <v>9.0318460225929957</v>
      </c>
      <c r="O4744" s="17">
        <v>1.8877995497023226</v>
      </c>
      <c r="P4744" s="36">
        <v>0</v>
      </c>
      <c r="Q4744" s="37">
        <v>0</v>
      </c>
      <c r="R4744" s="38">
        <v>0</v>
      </c>
      <c r="S4744" s="27">
        <v>0</v>
      </c>
      <c r="T4744" s="23">
        <v>0</v>
      </c>
      <c r="U4744" s="17">
        <v>0</v>
      </c>
      <c r="V4744" s="22">
        <v>0</v>
      </c>
      <c r="W4744" s="22">
        <v>0</v>
      </c>
      <c r="X4744" s="23">
        <v>0</v>
      </c>
      <c r="Y4744" s="27">
        <v>0</v>
      </c>
      <c r="Z4744" s="27">
        <v>0</v>
      </c>
      <c r="AA4744" s="14">
        <v>0</v>
      </c>
      <c r="AB4744" s="39">
        <v>0</v>
      </c>
      <c r="AC4744" s="22" t="s">
        <v>782</v>
      </c>
      <c r="AD4744" s="23">
        <v>0</v>
      </c>
      <c r="AE4744" s="23">
        <v>0</v>
      </c>
      <c r="AF4744" s="23">
        <v>0</v>
      </c>
      <c r="AG4744" s="14">
        <v>0</v>
      </c>
      <c r="AH4744" s="22" t="s">
        <v>782</v>
      </c>
      <c r="AI4744" s="23" t="s">
        <v>782</v>
      </c>
      <c r="AJ4744" s="23" t="s">
        <v>782</v>
      </c>
      <c r="AK4744" s="23" t="s">
        <v>782</v>
      </c>
      <c r="AL4744" s="14" t="s">
        <v>782</v>
      </c>
      <c r="AM4744" s="22" t="s">
        <v>782</v>
      </c>
      <c r="AN4744" s="23" t="s">
        <v>782</v>
      </c>
      <c r="AO4744" s="23" t="s">
        <v>782</v>
      </c>
      <c r="AP4744" s="23" t="s">
        <v>782</v>
      </c>
      <c r="AQ4744" s="14" t="s">
        <v>782</v>
      </c>
      <c r="AR4744" s="40">
        <v>828</v>
      </c>
      <c r="AS4744" s="41">
        <v>12009.045999999993</v>
      </c>
      <c r="AT4744" s="23">
        <v>12.009045999999993</v>
      </c>
      <c r="AU4744" s="23">
        <v>10.665987589947509</v>
      </c>
      <c r="AV4744" s="14">
        <v>2.2293611426795277</v>
      </c>
      <c r="AW4744" s="22">
        <v>0</v>
      </c>
      <c r="AX4744" s="22" t="s">
        <v>782</v>
      </c>
      <c r="AY4744" s="23">
        <v>0</v>
      </c>
      <c r="AZ4744" s="23">
        <v>0</v>
      </c>
      <c r="BA4744" s="23">
        <v>0</v>
      </c>
      <c r="BB4744" s="14">
        <v>0</v>
      </c>
      <c r="BC4744" s="42">
        <v>12</v>
      </c>
      <c r="BD4744" s="43">
        <v>9450</v>
      </c>
      <c r="BE4744" s="44">
        <v>9.4499999999999993</v>
      </c>
      <c r="BF4744" s="23">
        <v>13.479148793566313</v>
      </c>
      <c r="BG4744" s="14">
        <v>2.8173566023172412</v>
      </c>
      <c r="BH4744" s="22">
        <v>842</v>
      </c>
      <c r="BI4744" s="23">
        <v>22.969045999999995</v>
      </c>
      <c r="BJ4744" s="23">
        <v>33.176982406106816</v>
      </c>
      <c r="BK4744" s="14">
        <v>6.9345172946990914</v>
      </c>
      <c r="BL4744" t="s">
        <v>772</v>
      </c>
    </row>
    <row r="4745" spans="1:64">
      <c r="A4745" t="s">
        <v>5962</v>
      </c>
      <c r="B4745" t="s">
        <v>5960</v>
      </c>
      <c r="C4745" t="s">
        <v>772</v>
      </c>
      <c r="D4745" t="s">
        <v>942</v>
      </c>
      <c r="E4745">
        <v>2016</v>
      </c>
      <c r="F4745" s="23">
        <v>88.56</v>
      </c>
      <c r="G4745" s="23">
        <v>26.39</v>
      </c>
      <c r="H4745" s="22" t="e">
        <v>#N/A</v>
      </c>
      <c r="I4745" s="34">
        <v>502.58614976471995</v>
      </c>
      <c r="J4745" s="13">
        <v>2</v>
      </c>
      <c r="K4745" s="13">
        <v>3</v>
      </c>
      <c r="L4745" s="19">
        <v>1510</v>
      </c>
      <c r="M4745" s="35">
        <v>1.51</v>
      </c>
      <c r="N4745" s="19">
        <v>9.0313099999999995</v>
      </c>
      <c r="O4745" s="17">
        <v>1.7969675456094254</v>
      </c>
      <c r="P4745" s="13">
        <v>0</v>
      </c>
      <c r="Q4745" s="13">
        <v>0</v>
      </c>
      <c r="R4745" s="19">
        <v>0</v>
      </c>
      <c r="S4745" s="27">
        <v>0</v>
      </c>
      <c r="T4745" s="19">
        <v>0</v>
      </c>
      <c r="U4745" s="17">
        <v>0</v>
      </c>
      <c r="V4745" s="13">
        <v>0</v>
      </c>
      <c r="W4745" s="13">
        <v>0</v>
      </c>
      <c r="X4745" s="19">
        <v>0</v>
      </c>
      <c r="Y4745" s="27">
        <v>0</v>
      </c>
      <c r="Z4745" s="19">
        <v>0</v>
      </c>
      <c r="AA4745" s="14">
        <v>0</v>
      </c>
      <c r="AB4745" s="13">
        <v>0</v>
      </c>
      <c r="AC4745" s="22" t="s">
        <v>782</v>
      </c>
      <c r="AD4745" s="19">
        <v>0</v>
      </c>
      <c r="AE4745" s="23">
        <v>0</v>
      </c>
      <c r="AF4745" s="19">
        <v>0</v>
      </c>
      <c r="AG4745" s="14">
        <v>0</v>
      </c>
      <c r="AH4745" s="22" t="s">
        <v>782</v>
      </c>
      <c r="AI4745" s="23" t="s">
        <v>782</v>
      </c>
      <c r="AJ4745" s="23" t="s">
        <v>782</v>
      </c>
      <c r="AK4745" s="23" t="s">
        <v>782</v>
      </c>
      <c r="AL4745" s="14" t="s">
        <v>782</v>
      </c>
      <c r="AM4745" s="22" t="s">
        <v>782</v>
      </c>
      <c r="AN4745" s="23" t="s">
        <v>782</v>
      </c>
      <c r="AO4745" s="23" t="s">
        <v>782</v>
      </c>
      <c r="AP4745" s="23" t="s">
        <v>782</v>
      </c>
      <c r="AQ4745" s="14" t="s">
        <v>782</v>
      </c>
      <c r="AR4745" s="13">
        <v>860</v>
      </c>
      <c r="AS4745" s="19">
        <v>12309.095000000016</v>
      </c>
      <c r="AT4745" s="23">
        <v>12.309095000000015</v>
      </c>
      <c r="AU4745" s="19">
        <v>10.93047636</v>
      </c>
      <c r="AV4745" s="14">
        <v>2.1748463154261177</v>
      </c>
      <c r="AW4745" s="13">
        <v>0</v>
      </c>
      <c r="AX4745" s="22" t="s">
        <v>782</v>
      </c>
      <c r="AY4745" s="19">
        <v>0</v>
      </c>
      <c r="AZ4745" s="23">
        <v>0</v>
      </c>
      <c r="BA4745" s="19">
        <v>0</v>
      </c>
      <c r="BB4745" s="14">
        <v>0</v>
      </c>
      <c r="BC4745" s="13">
        <v>12</v>
      </c>
      <c r="BD4745" s="19">
        <v>9450.0000000000018</v>
      </c>
      <c r="BE4745" s="44">
        <v>9.4500000000000011</v>
      </c>
      <c r="BF4745" s="19">
        <v>13.494898793566312</v>
      </c>
      <c r="BG4745" s="14">
        <v>2.6850916603817669</v>
      </c>
      <c r="BH4745" s="22">
        <v>874</v>
      </c>
      <c r="BI4745" s="23">
        <v>23.269095000000018</v>
      </c>
      <c r="BJ4745" s="23">
        <v>33.456685153566312</v>
      </c>
      <c r="BK4745" s="14">
        <v>6.6569055214173103</v>
      </c>
      <c r="BL4745" t="s">
        <v>772</v>
      </c>
    </row>
    <row r="4746" spans="1:64">
      <c r="A4746" t="s">
        <v>5963</v>
      </c>
      <c r="B4746" t="s">
        <v>5960</v>
      </c>
      <c r="C4746" t="s">
        <v>772</v>
      </c>
      <c r="D4746" t="s">
        <v>942</v>
      </c>
      <c r="E4746">
        <v>2017</v>
      </c>
      <c r="F4746" s="23">
        <v>88.56</v>
      </c>
      <c r="G4746" s="23">
        <v>26.15</v>
      </c>
      <c r="H4746" s="22">
        <v>57158</v>
      </c>
      <c r="I4746" s="34">
        <v>448.97668809311057</v>
      </c>
      <c r="J4746" s="13">
        <v>2</v>
      </c>
      <c r="K4746" s="13">
        <v>3</v>
      </c>
      <c r="L4746" s="19">
        <v>1510</v>
      </c>
      <c r="M4746" s="19">
        <v>1.51</v>
      </c>
      <c r="N4746" s="19">
        <v>9.0313099999999995</v>
      </c>
      <c r="O4746" s="17">
        <v>2.0115320548952536</v>
      </c>
      <c r="P4746" s="13">
        <v>0</v>
      </c>
      <c r="Q4746" s="13">
        <v>0</v>
      </c>
      <c r="R4746" s="19">
        <v>0</v>
      </c>
      <c r="S4746" s="19">
        <v>0</v>
      </c>
      <c r="T4746" s="19">
        <v>0</v>
      </c>
      <c r="U4746" s="17">
        <v>0</v>
      </c>
      <c r="V4746" s="13">
        <v>0</v>
      </c>
      <c r="W4746" s="13">
        <v>0</v>
      </c>
      <c r="X4746" s="19">
        <v>0</v>
      </c>
      <c r="Y4746" s="19">
        <v>0</v>
      </c>
      <c r="Z4746" s="19">
        <v>0</v>
      </c>
      <c r="AA4746" s="14">
        <v>0</v>
      </c>
      <c r="AB4746" s="13">
        <v>0</v>
      </c>
      <c r="AC4746" s="22" t="s">
        <v>782</v>
      </c>
      <c r="AD4746" s="19">
        <v>0</v>
      </c>
      <c r="AE4746" s="19">
        <v>0</v>
      </c>
      <c r="AF4746" s="19">
        <v>0</v>
      </c>
      <c r="AG4746" s="14">
        <v>0</v>
      </c>
      <c r="AH4746" s="22" t="s">
        <v>782</v>
      </c>
      <c r="AI4746" s="23" t="s">
        <v>782</v>
      </c>
      <c r="AJ4746" s="23" t="s">
        <v>782</v>
      </c>
      <c r="AK4746" s="23" t="s">
        <v>782</v>
      </c>
      <c r="AL4746" s="14" t="s">
        <v>782</v>
      </c>
      <c r="AM4746" s="22" t="s">
        <v>782</v>
      </c>
      <c r="AN4746" s="23" t="s">
        <v>782</v>
      </c>
      <c r="AO4746" s="23" t="s">
        <v>782</v>
      </c>
      <c r="AP4746" s="23" t="s">
        <v>782</v>
      </c>
      <c r="AQ4746" s="14" t="s">
        <v>782</v>
      </c>
      <c r="AR4746" s="13">
        <v>920</v>
      </c>
      <c r="AS4746" s="19">
        <v>12697.210000000014</v>
      </c>
      <c r="AT4746" s="19">
        <v>12.697209999999998</v>
      </c>
      <c r="AU4746" s="19">
        <v>11.275122480000007</v>
      </c>
      <c r="AV4746" s="14">
        <v>2.5112935212488643</v>
      </c>
      <c r="AW4746" s="13">
        <v>0</v>
      </c>
      <c r="AX4746" s="22" t="s">
        <v>782</v>
      </c>
      <c r="AY4746" s="19">
        <v>0</v>
      </c>
      <c r="AZ4746" s="19">
        <v>0</v>
      </c>
      <c r="BA4746" s="19">
        <v>0</v>
      </c>
      <c r="BB4746" s="14">
        <v>0</v>
      </c>
      <c r="BC4746" s="13">
        <v>12</v>
      </c>
      <c r="BD4746" s="19">
        <v>9450</v>
      </c>
      <c r="BE4746" s="19">
        <v>9.4500000000000011</v>
      </c>
      <c r="BF4746" s="19">
        <v>13.494898793566312</v>
      </c>
      <c r="BG4746" s="14">
        <v>3.0057014431822093</v>
      </c>
      <c r="BH4746" s="22">
        <v>934</v>
      </c>
      <c r="BI4746" s="23">
        <v>23.657210000000003</v>
      </c>
      <c r="BJ4746" s="23">
        <v>33.801331273566319</v>
      </c>
      <c r="BK4746" s="14">
        <v>7.5285270193263276</v>
      </c>
      <c r="BL4746" t="s">
        <v>772</v>
      </c>
    </row>
    <row r="4747" spans="1:64">
      <c r="A4747" t="s">
        <v>5964</v>
      </c>
      <c r="B4747" t="s">
        <v>5960</v>
      </c>
      <c r="C4747" t="s">
        <v>772</v>
      </c>
      <c r="D4747" t="s">
        <v>942</v>
      </c>
      <c r="E4747">
        <v>2018</v>
      </c>
      <c r="F4747" s="23">
        <v>88.56</v>
      </c>
      <c r="G4747" s="23">
        <v>26.63</v>
      </c>
      <c r="H4747" s="22">
        <v>58633</v>
      </c>
      <c r="I4747" s="34">
        <v>449.00859830548393</v>
      </c>
      <c r="J4747" s="13">
        <v>2</v>
      </c>
      <c r="K4747" s="13">
        <v>3</v>
      </c>
      <c r="L4747" s="19">
        <v>1510</v>
      </c>
      <c r="M4747" s="19">
        <v>1.51</v>
      </c>
      <c r="N4747" s="19">
        <v>9.0313099999999995</v>
      </c>
      <c r="O4747" s="17">
        <v>2.0113890990246759</v>
      </c>
      <c r="P4747" s="13">
        <v>0</v>
      </c>
      <c r="Q4747" s="13">
        <v>0</v>
      </c>
      <c r="R4747" s="19">
        <v>0</v>
      </c>
      <c r="S4747" s="19">
        <v>0</v>
      </c>
      <c r="T4747" s="19">
        <v>0</v>
      </c>
      <c r="U4747" s="17">
        <v>0</v>
      </c>
      <c r="V4747" s="13">
        <v>0</v>
      </c>
      <c r="W4747" s="13">
        <v>0</v>
      </c>
      <c r="X4747" s="19">
        <v>0</v>
      </c>
      <c r="Y4747" s="19">
        <v>0</v>
      </c>
      <c r="Z4747" s="19">
        <v>0</v>
      </c>
      <c r="AA4747" s="14">
        <v>0</v>
      </c>
      <c r="AB4747" s="13">
        <v>0</v>
      </c>
      <c r="AC4747" s="22" t="s">
        <v>782</v>
      </c>
      <c r="AD4747" s="19">
        <v>0</v>
      </c>
      <c r="AE4747" s="19">
        <v>0</v>
      </c>
      <c r="AF4747" s="19">
        <v>0</v>
      </c>
      <c r="AG4747" s="14">
        <v>0</v>
      </c>
      <c r="AH4747" s="22" t="s">
        <v>782</v>
      </c>
      <c r="AI4747" s="23" t="s">
        <v>782</v>
      </c>
      <c r="AJ4747" s="23" t="s">
        <v>782</v>
      </c>
      <c r="AK4747" s="23" t="s">
        <v>782</v>
      </c>
      <c r="AL4747" s="14" t="s">
        <v>782</v>
      </c>
      <c r="AM4747" s="22" t="s">
        <v>782</v>
      </c>
      <c r="AN4747" s="23" t="s">
        <v>782</v>
      </c>
      <c r="AO4747" s="23" t="s">
        <v>782</v>
      </c>
      <c r="AP4747" s="23" t="s">
        <v>782</v>
      </c>
      <c r="AQ4747" s="14" t="s">
        <v>782</v>
      </c>
      <c r="AR4747" s="13">
        <v>978</v>
      </c>
      <c r="AS4747" s="19">
        <v>13559.600000000009</v>
      </c>
      <c r="AT4747" s="19">
        <v>13.559599999999991</v>
      </c>
      <c r="AU4747" s="19">
        <v>12.040924800000006</v>
      </c>
      <c r="AV4747" s="14">
        <v>2.6816690917370671</v>
      </c>
      <c r="AW4747" s="13">
        <v>0</v>
      </c>
      <c r="AX4747" s="22" t="s">
        <v>782</v>
      </c>
      <c r="AY4747" s="19">
        <v>0</v>
      </c>
      <c r="AZ4747" s="19">
        <v>0</v>
      </c>
      <c r="BA4747" s="19">
        <v>0</v>
      </c>
      <c r="BB4747" s="14">
        <v>0</v>
      </c>
      <c r="BC4747" s="13">
        <v>12</v>
      </c>
      <c r="BD4747" s="19">
        <v>9450</v>
      </c>
      <c r="BE4747" s="19">
        <v>9.4500000000000011</v>
      </c>
      <c r="BF4747" s="19">
        <v>12.258100708006033</v>
      </c>
      <c r="BG4747" s="14">
        <v>2.7300369646075704</v>
      </c>
      <c r="BH4747" s="22">
        <v>992</v>
      </c>
      <c r="BI4747" s="23">
        <v>24.519599999999993</v>
      </c>
      <c r="BJ4747" s="23">
        <v>33.330335508006037</v>
      </c>
      <c r="BK4747" s="14">
        <v>7.4230951553693139</v>
      </c>
      <c r="BL4747" t="s">
        <v>772</v>
      </c>
    </row>
    <row r="4748" spans="1:64">
      <c r="A4748" t="s">
        <v>5965</v>
      </c>
      <c r="B4748" t="s">
        <v>5960</v>
      </c>
      <c r="C4748" t="s">
        <v>772</v>
      </c>
      <c r="D4748" t="s">
        <v>942</v>
      </c>
      <c r="E4748">
        <v>2019</v>
      </c>
      <c r="F4748" s="23">
        <v>88.56</v>
      </c>
      <c r="G4748" s="23">
        <v>26.59</v>
      </c>
      <c r="H4748" s="22">
        <v>58936</v>
      </c>
      <c r="I4748" s="34">
        <v>470.17172196124267</v>
      </c>
      <c r="J4748" s="22">
        <v>2</v>
      </c>
      <c r="K4748" s="22">
        <v>3</v>
      </c>
      <c r="L4748" s="23">
        <v>1510</v>
      </c>
      <c r="M4748" s="23">
        <v>1.51</v>
      </c>
      <c r="N4748" s="23">
        <v>9.0313099999999995</v>
      </c>
      <c r="O4748" s="14">
        <v>1.920853504827428</v>
      </c>
      <c r="P4748" s="22">
        <v>0</v>
      </c>
      <c r="Q4748" s="22">
        <v>0</v>
      </c>
      <c r="R4748" s="23">
        <v>0</v>
      </c>
      <c r="S4748" s="23">
        <v>0</v>
      </c>
      <c r="T4748" s="23">
        <v>0</v>
      </c>
      <c r="U4748" s="14">
        <v>0</v>
      </c>
      <c r="V4748" s="22">
        <v>0</v>
      </c>
      <c r="W4748" s="22">
        <v>0</v>
      </c>
      <c r="X4748" s="23">
        <v>0</v>
      </c>
      <c r="Y4748" s="23">
        <v>0</v>
      </c>
      <c r="Z4748" s="23">
        <v>0</v>
      </c>
      <c r="AA4748" s="14">
        <v>0</v>
      </c>
      <c r="AB4748" s="22">
        <v>0</v>
      </c>
      <c r="AC4748" s="22">
        <v>0</v>
      </c>
      <c r="AD4748" s="23">
        <v>0</v>
      </c>
      <c r="AE4748" s="23">
        <v>0</v>
      </c>
      <c r="AF4748" s="23">
        <v>0</v>
      </c>
      <c r="AG4748" s="14">
        <v>0</v>
      </c>
      <c r="AH4748" s="22">
        <v>0</v>
      </c>
      <c r="AI4748" s="23">
        <v>0</v>
      </c>
      <c r="AJ4748" s="23">
        <v>0</v>
      </c>
      <c r="AK4748" s="23">
        <v>0</v>
      </c>
      <c r="AL4748" s="14">
        <v>0</v>
      </c>
      <c r="AM4748" s="22">
        <v>1034</v>
      </c>
      <c r="AN4748" s="23">
        <v>14375.44</v>
      </c>
      <c r="AO4748" s="23">
        <v>14.375439999999983</v>
      </c>
      <c r="AP4748" s="23">
        <v>12.765390720000005</v>
      </c>
      <c r="AQ4748" s="14">
        <v>2.715048592618738</v>
      </c>
      <c r="AR4748" s="22">
        <v>1034</v>
      </c>
      <c r="AS4748" s="23">
        <v>14375.44</v>
      </c>
      <c r="AT4748" s="23">
        <v>14.375439999999983</v>
      </c>
      <c r="AU4748" s="23">
        <v>12.765390720000005</v>
      </c>
      <c r="AV4748" s="14">
        <v>2.715048592618738</v>
      </c>
      <c r="AW4748" s="22">
        <v>0</v>
      </c>
      <c r="AX4748" s="22" t="s">
        <v>782</v>
      </c>
      <c r="AY4748" s="23">
        <v>0</v>
      </c>
      <c r="AZ4748" s="23">
        <v>0</v>
      </c>
      <c r="BA4748" s="23">
        <v>0</v>
      </c>
      <c r="BB4748" s="14">
        <v>0</v>
      </c>
      <c r="BC4748" s="22">
        <v>12</v>
      </c>
      <c r="BD4748" s="23">
        <v>9450</v>
      </c>
      <c r="BE4748" s="23">
        <v>9.4499999999999993</v>
      </c>
      <c r="BF4748" s="23">
        <v>11.435982863250162</v>
      </c>
      <c r="BG4748" s="14">
        <v>2.4322991641323881</v>
      </c>
      <c r="BH4748" s="22">
        <v>1048</v>
      </c>
      <c r="BI4748" s="23">
        <v>25.335439999999984</v>
      </c>
      <c r="BJ4748" s="23">
        <v>33.232683583250164</v>
      </c>
      <c r="BK4748" s="14">
        <v>7.0682012615785537</v>
      </c>
      <c r="BL4748" t="s">
        <v>772</v>
      </c>
    </row>
    <row r="4749" spans="1:64">
      <c r="A4749" t="s">
        <v>5966</v>
      </c>
      <c r="B4749" t="s">
        <v>5960</v>
      </c>
      <c r="C4749" t="s">
        <v>772</v>
      </c>
      <c r="D4749" t="s">
        <v>942</v>
      </c>
      <c r="E4749">
        <v>2020</v>
      </c>
      <c r="F4749" s="23">
        <v>88.56</v>
      </c>
      <c r="G4749" s="23">
        <v>26.61</v>
      </c>
      <c r="H4749" s="22">
        <v>58816</v>
      </c>
      <c r="I4749" s="34">
        <v>474.56727695368545</v>
      </c>
      <c r="J4749" s="22">
        <v>2</v>
      </c>
      <c r="K4749" s="22">
        <v>4</v>
      </c>
      <c r="L4749" s="23">
        <v>1760</v>
      </c>
      <c r="M4749" s="23">
        <v>1.76</v>
      </c>
      <c r="N4749" s="23">
        <v>10.52656</v>
      </c>
      <c r="O4749" s="14">
        <v>2.2181386098871965</v>
      </c>
      <c r="P4749" s="22">
        <v>0</v>
      </c>
      <c r="Q4749" s="22">
        <v>0</v>
      </c>
      <c r="R4749" s="23">
        <v>0</v>
      </c>
      <c r="S4749" s="23">
        <v>0</v>
      </c>
      <c r="T4749" s="23">
        <v>0</v>
      </c>
      <c r="U4749" s="14">
        <v>0</v>
      </c>
      <c r="V4749" s="22">
        <v>0</v>
      </c>
      <c r="W4749" s="22">
        <v>0</v>
      </c>
      <c r="X4749" s="23">
        <v>0</v>
      </c>
      <c r="Y4749" s="23">
        <v>0</v>
      </c>
      <c r="Z4749" s="23">
        <v>0</v>
      </c>
      <c r="AA4749" s="14">
        <v>0</v>
      </c>
      <c r="AB4749" s="22">
        <v>0</v>
      </c>
      <c r="AC4749" s="22">
        <v>0</v>
      </c>
      <c r="AD4749" s="23">
        <v>0</v>
      </c>
      <c r="AE4749" s="23">
        <v>0</v>
      </c>
      <c r="AF4749" s="23">
        <v>0</v>
      </c>
      <c r="AG4749" s="14">
        <v>0</v>
      </c>
      <c r="AH4749" s="22">
        <v>2</v>
      </c>
      <c r="AI4749" s="23">
        <v>1373.15</v>
      </c>
      <c r="AJ4749" s="23">
        <v>1.3731499999999999</v>
      </c>
      <c r="AK4749" s="23">
        <v>1.2193572000000001</v>
      </c>
      <c r="AL4749" s="14">
        <v>0.25694085100583136</v>
      </c>
      <c r="AM4749" s="22">
        <v>1147</v>
      </c>
      <c r="AN4749" s="23">
        <v>15442.364999999998</v>
      </c>
      <c r="AO4749" s="23">
        <v>15.44236499999999</v>
      </c>
      <c r="AP4749" s="23">
        <v>13.712820119999993</v>
      </c>
      <c r="AQ4749" s="14">
        <v>2.8895418596968017</v>
      </c>
      <c r="AR4749" s="22">
        <v>1149</v>
      </c>
      <c r="AS4749" s="23">
        <v>16815.514999999999</v>
      </c>
      <c r="AT4749" s="23">
        <v>16.815514999999991</v>
      </c>
      <c r="AU4749" s="23">
        <v>14.932177319999994</v>
      </c>
      <c r="AV4749" s="14">
        <v>3.1464827107026334</v>
      </c>
      <c r="AW4749" s="22">
        <v>0</v>
      </c>
      <c r="AX4749" s="22">
        <v>0</v>
      </c>
      <c r="AY4749" s="23">
        <v>0</v>
      </c>
      <c r="AZ4749" s="23">
        <v>0</v>
      </c>
      <c r="BA4749" s="23">
        <v>0</v>
      </c>
      <c r="BB4749" s="14">
        <v>0</v>
      </c>
      <c r="BC4749" s="22">
        <v>12</v>
      </c>
      <c r="BD4749" s="23">
        <v>9450</v>
      </c>
      <c r="BE4749" s="23">
        <v>9.4499999999999993</v>
      </c>
      <c r="BF4749" s="23">
        <v>11.52618377879994</v>
      </c>
      <c r="BG4749" s="14">
        <v>2.4287776124784974</v>
      </c>
      <c r="BH4749" s="22">
        <v>1163</v>
      </c>
      <c r="BI4749" s="23">
        <v>28.025514999999992</v>
      </c>
      <c r="BJ4749" s="23">
        <v>36.98492109879993</v>
      </c>
      <c r="BK4749" s="14">
        <v>7.7933989330683273</v>
      </c>
      <c r="BL4749" t="s">
        <v>772</v>
      </c>
    </row>
    <row r="4750" spans="1:64">
      <c r="A4750" t="s">
        <v>5967</v>
      </c>
      <c r="B4750" t="s">
        <v>5960</v>
      </c>
      <c r="C4750" t="s">
        <v>772</v>
      </c>
      <c r="D4750" t="s">
        <v>942</v>
      </c>
      <c r="E4750">
        <v>2021</v>
      </c>
      <c r="F4750" s="23">
        <v>88.56</v>
      </c>
      <c r="G4750" s="23">
        <v>26.63</v>
      </c>
      <c r="H4750" s="22">
        <v>58911</v>
      </c>
      <c r="I4750" s="34">
        <v>440.98</v>
      </c>
      <c r="J4750" s="22">
        <v>2</v>
      </c>
      <c r="K4750" s="22">
        <v>3</v>
      </c>
      <c r="L4750" s="23">
        <v>1130</v>
      </c>
      <c r="M4750" s="23">
        <v>1.1299999999999999</v>
      </c>
      <c r="N4750" s="23">
        <v>6.7585300000000004</v>
      </c>
      <c r="O4750" s="14">
        <v>1.53</v>
      </c>
      <c r="P4750" s="22">
        <v>0</v>
      </c>
      <c r="Q4750" s="22">
        <v>0</v>
      </c>
      <c r="R4750" s="23">
        <v>0</v>
      </c>
      <c r="S4750" s="23">
        <v>0</v>
      </c>
      <c r="T4750" s="23">
        <v>0</v>
      </c>
      <c r="U4750" s="14">
        <v>0</v>
      </c>
      <c r="V4750" s="22">
        <v>0</v>
      </c>
      <c r="W4750" s="22">
        <v>0</v>
      </c>
      <c r="X4750" s="23">
        <v>0</v>
      </c>
      <c r="Y4750" s="23">
        <v>0</v>
      </c>
      <c r="Z4750" s="23">
        <v>0</v>
      </c>
      <c r="AA4750" s="14">
        <v>0</v>
      </c>
      <c r="AB4750" s="22">
        <v>0</v>
      </c>
      <c r="AC4750" s="22">
        <v>0</v>
      </c>
      <c r="AD4750" s="23">
        <v>0</v>
      </c>
      <c r="AE4750" s="23">
        <v>0</v>
      </c>
      <c r="AF4750" s="23">
        <v>0</v>
      </c>
      <c r="AG4750" s="14">
        <v>0</v>
      </c>
      <c r="AH4750" s="22">
        <v>2</v>
      </c>
      <c r="AI4750" s="23">
        <v>1373.15</v>
      </c>
      <c r="AJ4750" s="23">
        <v>1.3731500000000001</v>
      </c>
      <c r="AK4750" s="23">
        <v>1.2287260820000001</v>
      </c>
      <c r="AL4750" s="14">
        <v>0.28000000000000003</v>
      </c>
      <c r="AM4750" s="22">
        <v>1323</v>
      </c>
      <c r="AN4750" s="23">
        <v>18341.54</v>
      </c>
      <c r="AO4750" s="23">
        <v>18.341539999999998</v>
      </c>
      <c r="AP4750" s="23">
        <v>16.412430239999999</v>
      </c>
      <c r="AQ4750" s="14">
        <v>3.72</v>
      </c>
      <c r="AR4750" s="22">
        <v>1325</v>
      </c>
      <c r="AS4750" s="23">
        <v>19714.689999999999</v>
      </c>
      <c r="AT4750" s="23">
        <v>19.714690000000001</v>
      </c>
      <c r="AU4750" s="23">
        <v>17.64115632</v>
      </c>
      <c r="AV4750" s="14">
        <v>4</v>
      </c>
      <c r="AW4750" s="22">
        <v>0</v>
      </c>
      <c r="AX4750" s="22">
        <v>0</v>
      </c>
      <c r="AY4750" s="23">
        <v>0</v>
      </c>
      <c r="AZ4750" s="23">
        <v>0</v>
      </c>
      <c r="BA4750" s="23">
        <v>0</v>
      </c>
      <c r="BB4750" s="14">
        <v>0</v>
      </c>
      <c r="BC4750" s="22">
        <v>12</v>
      </c>
      <c r="BD4750" s="23">
        <v>9450</v>
      </c>
      <c r="BE4750" s="23">
        <v>9.4499999999999993</v>
      </c>
      <c r="BF4750" s="23">
        <v>10.03254862</v>
      </c>
      <c r="BG4750" s="14">
        <v>2.2799999999999998</v>
      </c>
      <c r="BH4750" s="22">
        <v>1339</v>
      </c>
      <c r="BI4750" s="23">
        <v>30.29</v>
      </c>
      <c r="BJ4750" s="23">
        <v>34.43</v>
      </c>
      <c r="BK4750" s="14">
        <v>7.81</v>
      </c>
      <c r="BL4750" t="s">
        <v>772</v>
      </c>
    </row>
    <row r="4751" spans="1:64">
      <c r="A4751" t="s">
        <v>5968</v>
      </c>
      <c r="B4751" t="s">
        <v>5960</v>
      </c>
      <c r="C4751" t="s">
        <v>772</v>
      </c>
      <c r="D4751" s="111" t="s">
        <v>942</v>
      </c>
      <c r="E4751" s="110">
        <v>2022</v>
      </c>
      <c r="F4751" s="23"/>
      <c r="G4751" s="23"/>
      <c r="H4751" s="22">
        <v>60892</v>
      </c>
      <c r="I4751" s="34">
        <v>441.31709431458506</v>
      </c>
      <c r="J4751" s="22">
        <v>3</v>
      </c>
      <c r="K4751" s="22">
        <v>4</v>
      </c>
      <c r="L4751" s="23">
        <v>1759</v>
      </c>
      <c r="M4751" s="23">
        <v>1.7589999999999999</v>
      </c>
      <c r="N4751" s="23">
        <v>10.409762000000001</v>
      </c>
      <c r="O4751" s="14">
        <v>2.3587941944935369</v>
      </c>
      <c r="P4751" s="22">
        <v>0</v>
      </c>
      <c r="Q4751" s="22">
        <v>0</v>
      </c>
      <c r="R4751" s="23">
        <v>0</v>
      </c>
      <c r="S4751" s="23">
        <v>0</v>
      </c>
      <c r="T4751" s="23">
        <v>0</v>
      </c>
      <c r="U4751" s="14">
        <v>0</v>
      </c>
      <c r="V4751" s="22">
        <v>0</v>
      </c>
      <c r="W4751" s="22">
        <v>0</v>
      </c>
      <c r="X4751" s="23">
        <v>0</v>
      </c>
      <c r="Y4751" s="23">
        <v>0</v>
      </c>
      <c r="Z4751" s="23">
        <v>0</v>
      </c>
      <c r="AA4751" s="14">
        <v>0</v>
      </c>
      <c r="AB4751" s="22">
        <v>0</v>
      </c>
      <c r="AC4751" s="22">
        <v>0</v>
      </c>
      <c r="AD4751" s="23">
        <v>0</v>
      </c>
      <c r="AE4751" s="23">
        <v>0</v>
      </c>
      <c r="AF4751" s="23">
        <v>0</v>
      </c>
      <c r="AG4751" s="14">
        <v>0</v>
      </c>
      <c r="AH4751" s="22">
        <v>2</v>
      </c>
      <c r="AI4751" s="23">
        <v>1373.15</v>
      </c>
      <c r="AJ4751" s="23">
        <v>1.3731500000000001</v>
      </c>
      <c r="AK4751" s="23">
        <v>1.406605314342241</v>
      </c>
      <c r="AL4751" s="14">
        <v>0.31872894398683033</v>
      </c>
      <c r="AM4751" s="22">
        <v>1579</v>
      </c>
      <c r="AN4751" s="23">
        <v>20790.525000000009</v>
      </c>
      <c r="AO4751" s="23">
        <v>20.790524999999974</v>
      </c>
      <c r="AP4751" s="23">
        <v>21.297063651432982</v>
      </c>
      <c r="AQ4751" s="14">
        <v>4.8257962190451087</v>
      </c>
      <c r="AR4751" s="22">
        <v>1581</v>
      </c>
      <c r="AS4751" s="23">
        <v>22163.675000000003</v>
      </c>
      <c r="AT4751" s="23">
        <v>22.163674999999998</v>
      </c>
      <c r="AU4751" s="23">
        <v>22.70366896577524</v>
      </c>
      <c r="AV4751" s="14">
        <v>5.1445251630319424</v>
      </c>
      <c r="AW4751" s="22">
        <v>0</v>
      </c>
      <c r="AX4751" s="22">
        <v>0</v>
      </c>
      <c r="AY4751" s="23">
        <v>0</v>
      </c>
      <c r="AZ4751" s="23">
        <v>0</v>
      </c>
      <c r="BA4751" s="23">
        <v>0</v>
      </c>
      <c r="BB4751" s="14">
        <v>0</v>
      </c>
      <c r="BC4751" s="22">
        <v>12</v>
      </c>
      <c r="BD4751" s="23">
        <v>9450</v>
      </c>
      <c r="BE4751" s="23">
        <v>9.4499999999999993</v>
      </c>
      <c r="BF4751" s="23">
        <v>11.206080688168587</v>
      </c>
      <c r="BG4751" s="14">
        <v>2.539235581973748</v>
      </c>
      <c r="BH4751" s="22">
        <v>1596</v>
      </c>
      <c r="BI4751" s="23">
        <v>33.372674999999994</v>
      </c>
      <c r="BJ4751" s="23">
        <v>44.319511653943827</v>
      </c>
      <c r="BK4751" s="14">
        <v>10.042554939499228</v>
      </c>
      <c r="BL4751" t="s">
        <v>772</v>
      </c>
    </row>
    <row r="4752" spans="1:64">
      <c r="A4752" t="s">
        <v>5969</v>
      </c>
      <c r="B4752" t="s">
        <v>5960</v>
      </c>
      <c r="C4752" t="s">
        <v>772</v>
      </c>
      <c r="D4752" t="s">
        <v>942</v>
      </c>
      <c r="E4752">
        <v>2023</v>
      </c>
      <c r="F4752">
        <v>88.56</v>
      </c>
      <c r="G4752">
        <v>26.8</v>
      </c>
      <c r="H4752">
        <v>59974</v>
      </c>
      <c r="I4752">
        <v>441.31709431458506</v>
      </c>
      <c r="J4752">
        <v>3</v>
      </c>
      <c r="K4752">
        <v>4</v>
      </c>
      <c r="L4752">
        <v>1759</v>
      </c>
      <c r="M4752">
        <v>1.7589999999999999</v>
      </c>
      <c r="N4752">
        <v>10.409762000000001</v>
      </c>
      <c r="O4752">
        <v>2.3587941944935373</v>
      </c>
      <c r="P4752">
        <v>0</v>
      </c>
      <c r="Q4752">
        <v>0</v>
      </c>
      <c r="R4752">
        <v>0</v>
      </c>
      <c r="S4752">
        <v>0</v>
      </c>
      <c r="T4752">
        <v>0</v>
      </c>
      <c r="U4752">
        <v>0</v>
      </c>
      <c r="V4752">
        <v>0</v>
      </c>
      <c r="W4752">
        <v>0</v>
      </c>
      <c r="X4752">
        <v>0</v>
      </c>
      <c r="Y4752">
        <v>0</v>
      </c>
      <c r="Z4752">
        <v>0</v>
      </c>
      <c r="AA4752">
        <v>0</v>
      </c>
      <c r="AG4752">
        <v>0</v>
      </c>
      <c r="AH4752">
        <v>3</v>
      </c>
      <c r="AI4752">
        <v>1634.15</v>
      </c>
      <c r="AJ4752">
        <v>1.63415</v>
      </c>
      <c r="AK4752">
        <v>1.5328120000000001</v>
      </c>
      <c r="AL4752">
        <v>0.37517</v>
      </c>
      <c r="AM4752">
        <v>1982</v>
      </c>
      <c r="AN4752">
        <v>29282.829000000002</v>
      </c>
      <c r="AO4752">
        <v>29.282829</v>
      </c>
      <c r="AP4752">
        <v>27.466919999999998</v>
      </c>
      <c r="AQ4752">
        <v>6.223851365345185</v>
      </c>
      <c r="AR4752">
        <v>2373</v>
      </c>
      <c r="AS4752">
        <v>31206.7059999999</v>
      </c>
      <c r="AT4752">
        <v>31.206705999999901</v>
      </c>
      <c r="AU4752">
        <v>29.2714918936211</v>
      </c>
      <c r="AV4752">
        <v>6.6327573236389163</v>
      </c>
      <c r="AW4752">
        <v>0</v>
      </c>
      <c r="AX4752">
        <v>0</v>
      </c>
      <c r="AY4752">
        <v>0</v>
      </c>
      <c r="AZ4752">
        <v>0</v>
      </c>
      <c r="BA4752">
        <v>0</v>
      </c>
      <c r="BB4752">
        <v>0</v>
      </c>
      <c r="BC4752">
        <v>12</v>
      </c>
      <c r="BD4752">
        <v>9450</v>
      </c>
      <c r="BE4752">
        <v>9.4499999999999993</v>
      </c>
      <c r="BF4752">
        <v>13.380566999999999</v>
      </c>
      <c r="BG4752">
        <v>3.03196209083664</v>
      </c>
      <c r="BH4752">
        <v>2388</v>
      </c>
      <c r="BI4752">
        <v>42.415705999999901</v>
      </c>
      <c r="BJ4752">
        <v>53.061820893621103</v>
      </c>
      <c r="BK4752">
        <v>12.023513608969093</v>
      </c>
      <c r="BL4752" t="s">
        <v>772</v>
      </c>
    </row>
    <row r="4753" spans="1:64">
      <c r="A4753" t="s">
        <v>5970</v>
      </c>
      <c r="B4753" t="s">
        <v>5960</v>
      </c>
      <c r="C4753" t="s">
        <v>772</v>
      </c>
      <c r="D4753" t="s">
        <v>942</v>
      </c>
      <c r="E4753">
        <v>2024</v>
      </c>
      <c r="F4753">
        <v>88.56</v>
      </c>
      <c r="G4753">
        <v>27.01</v>
      </c>
      <c r="H4753">
        <v>58333</v>
      </c>
      <c r="I4753">
        <v>399.99510627336645</v>
      </c>
      <c r="J4753">
        <v>3</v>
      </c>
      <c r="K4753">
        <v>4</v>
      </c>
      <c r="L4753">
        <v>1759</v>
      </c>
      <c r="M4753">
        <v>1.7589999999999999</v>
      </c>
      <c r="N4753">
        <v>10.409762000000001</v>
      </c>
      <c r="O4753">
        <v>2.602472339470502</v>
      </c>
      <c r="P4753">
        <v>0</v>
      </c>
      <c r="Q4753">
        <v>0</v>
      </c>
      <c r="R4753">
        <v>0</v>
      </c>
      <c r="S4753">
        <v>0</v>
      </c>
      <c r="T4753">
        <v>0</v>
      </c>
      <c r="U4753">
        <v>0</v>
      </c>
      <c r="V4753">
        <v>0</v>
      </c>
      <c r="W4753">
        <v>0</v>
      </c>
      <c r="X4753">
        <v>0</v>
      </c>
      <c r="Y4753">
        <v>0</v>
      </c>
      <c r="Z4753">
        <v>0</v>
      </c>
      <c r="AA4753">
        <v>0</v>
      </c>
      <c r="AB4753">
        <v>0</v>
      </c>
      <c r="AC4753">
        <v>0</v>
      </c>
      <c r="AD4753">
        <v>0</v>
      </c>
      <c r="AE4753">
        <v>0</v>
      </c>
      <c r="AF4753">
        <v>0</v>
      </c>
      <c r="AG4753">
        <v>0</v>
      </c>
      <c r="AH4753">
        <v>4</v>
      </c>
      <c r="AI4753">
        <v>1637.3500000000001</v>
      </c>
      <c r="AJ4753">
        <v>1.6373500000000001</v>
      </c>
      <c r="AK4753">
        <v>1.4767976976833652</v>
      </c>
      <c r="AL4753">
        <v>0.36920394137874418</v>
      </c>
      <c r="AM4753">
        <v>2424</v>
      </c>
      <c r="AN4753">
        <v>35001.071000000076</v>
      </c>
      <c r="AO4753">
        <v>35.001070999999904</v>
      </c>
      <c r="AP4753">
        <v>31.568999339940781</v>
      </c>
      <c r="AQ4753">
        <v>7.8923463924495509</v>
      </c>
      <c r="AR4753">
        <v>3145</v>
      </c>
      <c r="AS4753">
        <v>37248.850000000166</v>
      </c>
      <c r="AT4753">
        <v>37.248849999999372</v>
      </c>
      <c r="AU4753">
        <v>33.596369695760288</v>
      </c>
      <c r="AV4753">
        <v>8.3991951823529831</v>
      </c>
      <c r="AW4753">
        <v>0</v>
      </c>
      <c r="AX4753">
        <v>0</v>
      </c>
      <c r="AY4753">
        <v>0</v>
      </c>
      <c r="AZ4753">
        <v>0</v>
      </c>
      <c r="BA4753">
        <v>0</v>
      </c>
      <c r="BB4753">
        <v>0</v>
      </c>
      <c r="BC4753">
        <v>12</v>
      </c>
      <c r="BD4753">
        <v>9450</v>
      </c>
      <c r="BE4753">
        <v>9.4499999999999993</v>
      </c>
      <c r="BF4753">
        <v>11.73556572603303</v>
      </c>
      <c r="BG4753">
        <v>2.9339273261039995</v>
      </c>
      <c r="BH4753">
        <v>3160</v>
      </c>
      <c r="BI4753">
        <v>48.457849999999368</v>
      </c>
      <c r="BJ4753">
        <v>55.741697421793319</v>
      </c>
      <c r="BK4753">
        <v>13.935594847927485</v>
      </c>
      <c r="BL4753" t="s">
        <v>772</v>
      </c>
    </row>
    <row r="4754" spans="1:64">
      <c r="A4754" t="s">
        <v>5971</v>
      </c>
      <c r="B4754" t="s">
        <v>5972</v>
      </c>
      <c r="C4754" t="s">
        <v>773</v>
      </c>
      <c r="D4754" t="s">
        <v>942</v>
      </c>
      <c r="E4754">
        <v>2012</v>
      </c>
      <c r="F4754" s="23">
        <v>76.08</v>
      </c>
      <c r="G4754" s="23">
        <v>16.32</v>
      </c>
      <c r="H4754" s="22">
        <v>29578</v>
      </c>
      <c r="I4754" s="34">
        <v>242.07610399999999</v>
      </c>
      <c r="J4754" s="22">
        <v>4</v>
      </c>
      <c r="K4754" s="22" t="s">
        <v>782</v>
      </c>
      <c r="L4754" s="23">
        <v>765</v>
      </c>
      <c r="M4754" s="23">
        <v>0.76500000000000001</v>
      </c>
      <c r="N4754" s="23">
        <v>5.4965110000000008</v>
      </c>
      <c r="O4754" s="14">
        <v>2.2705714893693103</v>
      </c>
      <c r="P4754" s="22">
        <v>0</v>
      </c>
      <c r="Q4754" s="22" t="s">
        <v>782</v>
      </c>
      <c r="R4754" s="23">
        <v>0</v>
      </c>
      <c r="S4754" s="23">
        <v>0</v>
      </c>
      <c r="T4754" s="23">
        <v>0</v>
      </c>
      <c r="U4754" s="14">
        <v>0</v>
      </c>
      <c r="V4754" s="22">
        <v>1</v>
      </c>
      <c r="W4754" s="22" t="s">
        <v>782</v>
      </c>
      <c r="X4754" s="23">
        <v>30</v>
      </c>
      <c r="Y4754" s="23">
        <v>0.03</v>
      </c>
      <c r="Z4754" s="23">
        <v>0.11938700000000001</v>
      </c>
      <c r="AA4754" s="14">
        <v>4.9317961594424871E-2</v>
      </c>
      <c r="AB4754" s="22">
        <v>0</v>
      </c>
      <c r="AC4754" s="22" t="s">
        <v>782</v>
      </c>
      <c r="AD4754" s="23">
        <v>0</v>
      </c>
      <c r="AE4754" s="23">
        <v>0</v>
      </c>
      <c r="AF4754" s="23">
        <v>0</v>
      </c>
      <c r="AG4754" s="14">
        <v>0</v>
      </c>
      <c r="AH4754" s="22" t="s">
        <v>782</v>
      </c>
      <c r="AI4754" s="23" t="s">
        <v>782</v>
      </c>
      <c r="AJ4754" s="23" t="s">
        <v>782</v>
      </c>
      <c r="AK4754" s="23" t="s">
        <v>782</v>
      </c>
      <c r="AL4754" s="14" t="s">
        <v>782</v>
      </c>
      <c r="AM4754" s="22" t="s">
        <v>782</v>
      </c>
      <c r="AN4754" s="23" t="s">
        <v>782</v>
      </c>
      <c r="AO4754" s="23" t="s">
        <v>782</v>
      </c>
      <c r="AP4754" s="23" t="s">
        <v>782</v>
      </c>
      <c r="AQ4754" s="14" t="s">
        <v>782</v>
      </c>
      <c r="AR4754" s="22">
        <v>822</v>
      </c>
      <c r="AS4754" s="23">
        <v>15525.089999999998</v>
      </c>
      <c r="AT4754" s="23">
        <v>15.525089999999999</v>
      </c>
      <c r="AU4754" s="23">
        <v>12.257847999999999</v>
      </c>
      <c r="AV4754" s="14">
        <v>5.0636340379965796</v>
      </c>
      <c r="AW4754" s="22">
        <v>2</v>
      </c>
      <c r="AX4754" s="22" t="s">
        <v>782</v>
      </c>
      <c r="AY4754" s="23">
        <v>67</v>
      </c>
      <c r="AZ4754" s="23">
        <v>6.7000000000000004E-2</v>
      </c>
      <c r="BA4754" s="23">
        <v>0.320658</v>
      </c>
      <c r="BB4754" s="14">
        <v>0.13246164933321961</v>
      </c>
      <c r="BC4754" s="22">
        <v>4</v>
      </c>
      <c r="BD4754" s="23">
        <v>2088</v>
      </c>
      <c r="BE4754" s="23">
        <v>2.0880000000000001</v>
      </c>
      <c r="BF4754" s="23">
        <v>3.3345359999999999</v>
      </c>
      <c r="BG4754" s="14">
        <v>1.3774742508248565</v>
      </c>
      <c r="BH4754" s="22">
        <v>833</v>
      </c>
      <c r="BI4754" s="23">
        <v>18.475090000000002</v>
      </c>
      <c r="BJ4754" s="23">
        <v>21.528940000000002</v>
      </c>
      <c r="BK4754" s="14">
        <v>8.8934593891183908</v>
      </c>
      <c r="BL4754" t="s">
        <v>773</v>
      </c>
    </row>
    <row r="4755" spans="1:64">
      <c r="A4755" t="s">
        <v>5973</v>
      </c>
      <c r="B4755" t="s">
        <v>5972</v>
      </c>
      <c r="C4755" t="s">
        <v>773</v>
      </c>
      <c r="D4755" t="s">
        <v>942</v>
      </c>
      <c r="E4755">
        <v>2015</v>
      </c>
      <c r="F4755" s="23">
        <v>76.14</v>
      </c>
      <c r="G4755" s="23">
        <v>16.66</v>
      </c>
      <c r="H4755" s="22">
        <v>29955</v>
      </c>
      <c r="I4755" s="34">
        <v>241.82331904494461</v>
      </c>
      <c r="J4755" s="13">
        <v>1</v>
      </c>
      <c r="K4755" s="13">
        <v>4</v>
      </c>
      <c r="L4755" s="19">
        <v>1402</v>
      </c>
      <c r="M4755" s="35">
        <v>1.4019999999999999</v>
      </c>
      <c r="N4755" s="19">
        <v>8.3858596845532318</v>
      </c>
      <c r="O4755" s="17">
        <v>3.4677630419069136</v>
      </c>
      <c r="P4755" s="36">
        <v>0</v>
      </c>
      <c r="Q4755" s="37">
        <v>0</v>
      </c>
      <c r="R4755" s="38">
        <v>0</v>
      </c>
      <c r="S4755" s="27">
        <v>0</v>
      </c>
      <c r="T4755" s="23">
        <v>0</v>
      </c>
      <c r="U4755" s="17">
        <v>0</v>
      </c>
      <c r="V4755" s="22">
        <v>1</v>
      </c>
      <c r="W4755" s="22">
        <v>1</v>
      </c>
      <c r="X4755" s="23">
        <v>30</v>
      </c>
      <c r="Y4755" s="27">
        <v>0.03</v>
      </c>
      <c r="Z4755" s="27">
        <v>7.0919999999999997E-2</v>
      </c>
      <c r="AA4755" s="14">
        <v>2.9327196516899599E-2</v>
      </c>
      <c r="AB4755" s="39">
        <v>1</v>
      </c>
      <c r="AC4755" s="22" t="s">
        <v>782</v>
      </c>
      <c r="AD4755" s="23">
        <v>0</v>
      </c>
      <c r="AE4755" s="23">
        <v>0</v>
      </c>
      <c r="AF4755" s="23">
        <v>0.85885148999999994</v>
      </c>
      <c r="AG4755" s="14">
        <v>0.35515660499241436</v>
      </c>
      <c r="AH4755" s="22" t="s">
        <v>782</v>
      </c>
      <c r="AI4755" s="23" t="s">
        <v>782</v>
      </c>
      <c r="AJ4755" s="23" t="s">
        <v>782</v>
      </c>
      <c r="AK4755" s="23" t="s">
        <v>782</v>
      </c>
      <c r="AL4755" s="14" t="s">
        <v>782</v>
      </c>
      <c r="AM4755" s="22" t="s">
        <v>782</v>
      </c>
      <c r="AN4755" s="23" t="s">
        <v>782</v>
      </c>
      <c r="AO4755" s="23" t="s">
        <v>782</v>
      </c>
      <c r="AP4755" s="23" t="s">
        <v>782</v>
      </c>
      <c r="AQ4755" s="14" t="s">
        <v>782</v>
      </c>
      <c r="AR4755" s="40">
        <v>955</v>
      </c>
      <c r="AS4755" s="41">
        <v>17675.020000000004</v>
      </c>
      <c r="AT4755" s="23">
        <v>17.675020000000004</v>
      </c>
      <c r="AU4755" s="23">
        <v>15.698294766468059</v>
      </c>
      <c r="AV4755" s="14">
        <v>6.4916381217770063</v>
      </c>
      <c r="AW4755" s="22">
        <v>1</v>
      </c>
      <c r="AX4755" s="22" t="s">
        <v>782</v>
      </c>
      <c r="AY4755" s="23">
        <v>90</v>
      </c>
      <c r="AZ4755" s="23">
        <v>0.09</v>
      </c>
      <c r="BA4755" s="23">
        <v>0.23451697385825607</v>
      </c>
      <c r="BB4755" s="14">
        <v>9.6978643244355359E-2</v>
      </c>
      <c r="BC4755" s="42">
        <v>4</v>
      </c>
      <c r="BD4755" s="43">
        <v>2088</v>
      </c>
      <c r="BE4755" s="44">
        <v>2.0880000000000001</v>
      </c>
      <c r="BF4755" s="23">
        <v>2.5794381690105039</v>
      </c>
      <c r="BG4755" s="14">
        <v>1.0666622967535635</v>
      </c>
      <c r="BH4755" s="22">
        <v>964</v>
      </c>
      <c r="BI4755" s="23">
        <v>21.285020000000006</v>
      </c>
      <c r="BJ4755" s="23">
        <v>27.827881083890052</v>
      </c>
      <c r="BK4755" s="14">
        <v>11.507525905191152</v>
      </c>
      <c r="BL4755" t="s">
        <v>773</v>
      </c>
    </row>
    <row r="4756" spans="1:64">
      <c r="A4756" t="s">
        <v>5974</v>
      </c>
      <c r="B4756" t="s">
        <v>5972</v>
      </c>
      <c r="C4756" t="s">
        <v>773</v>
      </c>
      <c r="D4756" t="s">
        <v>942</v>
      </c>
      <c r="E4756">
        <v>2016</v>
      </c>
      <c r="F4756" s="23">
        <v>76.14</v>
      </c>
      <c r="G4756" s="23">
        <v>16.68</v>
      </c>
      <c r="H4756" s="22">
        <v>29858</v>
      </c>
      <c r="I4756" s="34">
        <v>254.689788976708</v>
      </c>
      <c r="J4756" s="13">
        <v>1</v>
      </c>
      <c r="K4756" s="13">
        <v>4</v>
      </c>
      <c r="L4756" s="19">
        <v>1402</v>
      </c>
      <c r="M4756" s="35">
        <v>1.4019999999999999</v>
      </c>
      <c r="N4756" s="19">
        <v>8.3853620000000006</v>
      </c>
      <c r="O4756" s="17">
        <v>3.2923824836836557</v>
      </c>
      <c r="P4756" s="13">
        <v>0</v>
      </c>
      <c r="Q4756" s="13">
        <v>0</v>
      </c>
      <c r="R4756" s="19">
        <v>0</v>
      </c>
      <c r="S4756" s="27">
        <v>0</v>
      </c>
      <c r="T4756" s="19">
        <v>0</v>
      </c>
      <c r="U4756" s="17">
        <v>0</v>
      </c>
      <c r="V4756" s="13">
        <v>1</v>
      </c>
      <c r="W4756" s="13">
        <v>1</v>
      </c>
      <c r="X4756" s="19">
        <v>30</v>
      </c>
      <c r="Y4756" s="27">
        <v>0.03</v>
      </c>
      <c r="Z4756" s="19">
        <v>0.12920999999999999</v>
      </c>
      <c r="AA4756" s="14">
        <v>5.0732304785024801E-2</v>
      </c>
      <c r="AB4756" s="13">
        <v>1</v>
      </c>
      <c r="AC4756" s="22" t="s">
        <v>782</v>
      </c>
      <c r="AD4756" s="19">
        <v>0</v>
      </c>
      <c r="AE4756" s="23">
        <v>0</v>
      </c>
      <c r="AF4756" s="19">
        <v>0.88395325199999986</v>
      </c>
      <c r="AG4756" s="14">
        <v>0.34707055023742606</v>
      </c>
      <c r="AH4756" s="22" t="s">
        <v>782</v>
      </c>
      <c r="AI4756" s="23" t="s">
        <v>782</v>
      </c>
      <c r="AJ4756" s="23" t="s">
        <v>782</v>
      </c>
      <c r="AK4756" s="23" t="s">
        <v>782</v>
      </c>
      <c r="AL4756" s="14" t="s">
        <v>782</v>
      </c>
      <c r="AM4756" s="22" t="s">
        <v>782</v>
      </c>
      <c r="AN4756" s="23" t="s">
        <v>782</v>
      </c>
      <c r="AO4756" s="23" t="s">
        <v>782</v>
      </c>
      <c r="AP4756" s="23" t="s">
        <v>782</v>
      </c>
      <c r="AQ4756" s="14" t="s">
        <v>782</v>
      </c>
      <c r="AR4756" s="13">
        <v>972</v>
      </c>
      <c r="AS4756" s="19">
        <v>17857.200000000004</v>
      </c>
      <c r="AT4756" s="23">
        <v>17.857200000000006</v>
      </c>
      <c r="AU4756" s="19">
        <v>15.857193600000009</v>
      </c>
      <c r="AV4756" s="14">
        <v>6.2260814081754132</v>
      </c>
      <c r="AW4756" s="13">
        <v>1</v>
      </c>
      <c r="AX4756" s="22" t="s">
        <v>782</v>
      </c>
      <c r="AY4756" s="19">
        <v>90</v>
      </c>
      <c r="AZ4756" s="23">
        <v>0.09</v>
      </c>
      <c r="BA4756" s="19">
        <v>0.32064599999999999</v>
      </c>
      <c r="BB4756" s="14">
        <v>0.12589668446791319</v>
      </c>
      <c r="BC4756" s="13">
        <v>4</v>
      </c>
      <c r="BD4756" s="19">
        <v>2088</v>
      </c>
      <c r="BE4756" s="44">
        <v>2.0880000000000001</v>
      </c>
      <c r="BF4756" s="19">
        <v>2.5812861690105038</v>
      </c>
      <c r="BG4756" s="14">
        <v>1.013502025103397</v>
      </c>
      <c r="BH4756" s="22">
        <v>981</v>
      </c>
      <c r="BI4756" s="23">
        <v>21.467200000000009</v>
      </c>
      <c r="BJ4756" s="23">
        <v>28.157651021010516</v>
      </c>
      <c r="BK4756" s="14">
        <v>11.055665456452829</v>
      </c>
      <c r="BL4756" t="s">
        <v>773</v>
      </c>
    </row>
    <row r="4757" spans="1:64">
      <c r="A4757" t="s">
        <v>5975</v>
      </c>
      <c r="B4757" t="s">
        <v>5972</v>
      </c>
      <c r="C4757" t="s">
        <v>773</v>
      </c>
      <c r="D4757" t="s">
        <v>942</v>
      </c>
      <c r="E4757">
        <v>2017</v>
      </c>
      <c r="F4757" s="23">
        <v>76.14</v>
      </c>
      <c r="G4757" s="23">
        <v>16.690000000000001</v>
      </c>
      <c r="H4757" s="22">
        <v>29721</v>
      </c>
      <c r="I4757" s="34">
        <v>233.45876599627942</v>
      </c>
      <c r="J4757" s="13">
        <v>1</v>
      </c>
      <c r="K4757" s="13">
        <v>4</v>
      </c>
      <c r="L4757" s="19">
        <v>1402</v>
      </c>
      <c r="M4757" s="19">
        <v>1.4019999999999999</v>
      </c>
      <c r="N4757" s="19">
        <v>8.3853620000000006</v>
      </c>
      <c r="O4757" s="17">
        <v>3.5917957349837257</v>
      </c>
      <c r="P4757" s="13">
        <v>0</v>
      </c>
      <c r="Q4757" s="13">
        <v>0</v>
      </c>
      <c r="R4757" s="19">
        <v>0</v>
      </c>
      <c r="S4757" s="19">
        <v>0</v>
      </c>
      <c r="T4757" s="19">
        <v>0</v>
      </c>
      <c r="U4757" s="17">
        <v>0</v>
      </c>
      <c r="V4757" s="13">
        <v>0</v>
      </c>
      <c r="W4757" s="13">
        <v>0</v>
      </c>
      <c r="X4757" s="19">
        <v>0</v>
      </c>
      <c r="Y4757" s="19">
        <v>0</v>
      </c>
      <c r="Z4757" s="19">
        <v>0</v>
      </c>
      <c r="AA4757" s="14">
        <v>0</v>
      </c>
      <c r="AB4757" s="13">
        <v>1</v>
      </c>
      <c r="AC4757" s="22" t="s">
        <v>782</v>
      </c>
      <c r="AD4757" s="19">
        <v>0</v>
      </c>
      <c r="AE4757" s="19">
        <v>0</v>
      </c>
      <c r="AF4757" s="19">
        <v>0.86426860800000005</v>
      </c>
      <c r="AG4757" s="14">
        <v>0.370201823140697</v>
      </c>
      <c r="AH4757" s="22" t="s">
        <v>782</v>
      </c>
      <c r="AI4757" s="23" t="s">
        <v>782</v>
      </c>
      <c r="AJ4757" s="23" t="s">
        <v>782</v>
      </c>
      <c r="AK4757" s="23" t="s">
        <v>782</v>
      </c>
      <c r="AL4757" s="14" t="s">
        <v>782</v>
      </c>
      <c r="AM4757" s="22" t="s">
        <v>782</v>
      </c>
      <c r="AN4757" s="23" t="s">
        <v>782</v>
      </c>
      <c r="AO4757" s="23" t="s">
        <v>782</v>
      </c>
      <c r="AP4757" s="23" t="s">
        <v>782</v>
      </c>
      <c r="AQ4757" s="14" t="s">
        <v>782</v>
      </c>
      <c r="AR4757" s="13">
        <v>992</v>
      </c>
      <c r="AS4757" s="19">
        <v>18050.015000000007</v>
      </c>
      <c r="AT4757" s="19">
        <v>18.050015000000002</v>
      </c>
      <c r="AU4757" s="19">
        <v>16.028413320000013</v>
      </c>
      <c r="AV4757" s="14">
        <v>6.8656292478884478</v>
      </c>
      <c r="AW4757" s="13">
        <v>1</v>
      </c>
      <c r="AX4757" s="22" t="s">
        <v>782</v>
      </c>
      <c r="AY4757" s="19">
        <v>90</v>
      </c>
      <c r="AZ4757" s="19">
        <v>0.09</v>
      </c>
      <c r="BA4757" s="19">
        <v>0.14471999999999999</v>
      </c>
      <c r="BB4757" s="14">
        <v>6.1989533518868323E-2</v>
      </c>
      <c r="BC4757" s="13">
        <v>4</v>
      </c>
      <c r="BD4757" s="19">
        <v>2088</v>
      </c>
      <c r="BE4757" s="19">
        <v>2.0880000000000001</v>
      </c>
      <c r="BF4757" s="19">
        <v>2.5812861690105038</v>
      </c>
      <c r="BG4757" s="14">
        <v>1.1056711269739348</v>
      </c>
      <c r="BH4757" s="22">
        <v>1000</v>
      </c>
      <c r="BI4757" s="23">
        <v>21.630015000000004</v>
      </c>
      <c r="BJ4757" s="23">
        <v>28.004050097010516</v>
      </c>
      <c r="BK4757" s="14">
        <v>11.995287466505673</v>
      </c>
      <c r="BL4757" t="s">
        <v>773</v>
      </c>
    </row>
    <row r="4758" spans="1:64">
      <c r="A4758" t="s">
        <v>5976</v>
      </c>
      <c r="B4758" t="s">
        <v>5972</v>
      </c>
      <c r="C4758" t="s">
        <v>773</v>
      </c>
      <c r="D4758" t="s">
        <v>942</v>
      </c>
      <c r="E4758">
        <v>2018</v>
      </c>
      <c r="F4758" s="23">
        <v>76.14</v>
      </c>
      <c r="G4758" s="23">
        <v>17.21</v>
      </c>
      <c r="H4758" s="22">
        <v>29662</v>
      </c>
      <c r="I4758" s="34">
        <v>233.47535865910788</v>
      </c>
      <c r="J4758" s="13">
        <v>1</v>
      </c>
      <c r="K4758" s="13">
        <v>4</v>
      </c>
      <c r="L4758" s="19">
        <v>1402</v>
      </c>
      <c r="M4758" s="19">
        <v>1.4019999999999999</v>
      </c>
      <c r="N4758" s="19">
        <v>8.3853620000000006</v>
      </c>
      <c r="O4758" s="17">
        <v>3.5915404726900015</v>
      </c>
      <c r="P4758" s="13">
        <v>0</v>
      </c>
      <c r="Q4758" s="13">
        <v>0</v>
      </c>
      <c r="R4758" s="19">
        <v>0</v>
      </c>
      <c r="S4758" s="19">
        <v>0</v>
      </c>
      <c r="T4758" s="19">
        <v>0</v>
      </c>
      <c r="U4758" s="17">
        <v>0</v>
      </c>
      <c r="V4758" s="13">
        <v>0</v>
      </c>
      <c r="W4758" s="13">
        <v>0</v>
      </c>
      <c r="X4758" s="19">
        <v>0</v>
      </c>
      <c r="Y4758" s="19">
        <v>0</v>
      </c>
      <c r="Z4758" s="19">
        <v>0</v>
      </c>
      <c r="AA4758" s="14">
        <v>0</v>
      </c>
      <c r="AB4758" s="13">
        <v>1</v>
      </c>
      <c r="AC4758" s="22" t="s">
        <v>782</v>
      </c>
      <c r="AD4758" s="19">
        <v>0</v>
      </c>
      <c r="AE4758" s="19">
        <v>0</v>
      </c>
      <c r="AF4758" s="19">
        <v>0.84523886999999998</v>
      </c>
      <c r="AG4758" s="14">
        <v>0.36202487271220524</v>
      </c>
      <c r="AH4758" s="22" t="s">
        <v>782</v>
      </c>
      <c r="AI4758" s="23" t="s">
        <v>782</v>
      </c>
      <c r="AJ4758" s="23" t="s">
        <v>782</v>
      </c>
      <c r="AK4758" s="23" t="s">
        <v>782</v>
      </c>
      <c r="AL4758" s="14" t="s">
        <v>782</v>
      </c>
      <c r="AM4758" s="22" t="s">
        <v>782</v>
      </c>
      <c r="AN4758" s="23" t="s">
        <v>782</v>
      </c>
      <c r="AO4758" s="23" t="s">
        <v>782</v>
      </c>
      <c r="AP4758" s="23" t="s">
        <v>782</v>
      </c>
      <c r="AQ4758" s="14" t="s">
        <v>782</v>
      </c>
      <c r="AR4758" s="13">
        <v>1017</v>
      </c>
      <c r="AS4758" s="19">
        <v>18302.622000000018</v>
      </c>
      <c r="AT4758" s="19">
        <v>18.302621999999992</v>
      </c>
      <c r="AU4758" s="19">
        <v>16.252728336000008</v>
      </c>
      <c r="AV4758" s="14">
        <v>6.9612178472890793</v>
      </c>
      <c r="AW4758" s="13">
        <v>1</v>
      </c>
      <c r="AX4758" s="22" t="s">
        <v>782</v>
      </c>
      <c r="AY4758" s="19">
        <v>90</v>
      </c>
      <c r="AZ4758" s="19">
        <v>0.09</v>
      </c>
      <c r="BA4758" s="19">
        <v>0.32064599999999999</v>
      </c>
      <c r="BB4758" s="14">
        <v>0.13733612054031277</v>
      </c>
      <c r="BC4758" s="13">
        <v>5</v>
      </c>
      <c r="BD4758" s="19">
        <v>6288</v>
      </c>
      <c r="BE4758" s="19">
        <v>6.2880000000000003</v>
      </c>
      <c r="BF4758" s="19">
        <v>13.476926705273776</v>
      </c>
      <c r="BG4758" s="14">
        <v>5.7723122400043652</v>
      </c>
      <c r="BH4758" s="22">
        <v>1026</v>
      </c>
      <c r="BI4758" s="23">
        <v>26.082621999999994</v>
      </c>
      <c r="BJ4758" s="23">
        <v>39.280901911273787</v>
      </c>
      <c r="BK4758" s="14">
        <v>16.824431553235964</v>
      </c>
      <c r="BL4758" t="s">
        <v>773</v>
      </c>
    </row>
    <row r="4759" spans="1:64">
      <c r="A4759" t="s">
        <v>5977</v>
      </c>
      <c r="B4759" t="s">
        <v>5972</v>
      </c>
      <c r="C4759" t="s">
        <v>773</v>
      </c>
      <c r="D4759" t="s">
        <v>942</v>
      </c>
      <c r="E4759">
        <v>2019</v>
      </c>
      <c r="F4759" s="23">
        <v>76.14</v>
      </c>
      <c r="G4759" s="23">
        <v>17.149999999999999</v>
      </c>
      <c r="H4759" s="22">
        <v>29717</v>
      </c>
      <c r="I4759" s="34">
        <v>237.85638832763766</v>
      </c>
      <c r="J4759" s="22">
        <v>1</v>
      </c>
      <c r="K4759" s="22">
        <v>5</v>
      </c>
      <c r="L4759" s="23">
        <v>1402</v>
      </c>
      <c r="M4759" s="23">
        <v>1.4020000000000001</v>
      </c>
      <c r="N4759" s="23">
        <v>8.3853620000000006</v>
      </c>
      <c r="O4759" s="14">
        <v>3.5253886006414508</v>
      </c>
      <c r="P4759" s="22">
        <v>0</v>
      </c>
      <c r="Q4759" s="22">
        <v>0</v>
      </c>
      <c r="R4759" s="23">
        <v>0</v>
      </c>
      <c r="S4759" s="23">
        <v>0</v>
      </c>
      <c r="T4759" s="23">
        <v>0</v>
      </c>
      <c r="U4759" s="14">
        <v>0</v>
      </c>
      <c r="V4759" s="22">
        <v>0</v>
      </c>
      <c r="W4759" s="22">
        <v>0</v>
      </c>
      <c r="X4759" s="23">
        <v>0</v>
      </c>
      <c r="Y4759" s="23">
        <v>0</v>
      </c>
      <c r="Z4759" s="23">
        <v>0</v>
      </c>
      <c r="AA4759" s="14">
        <v>0</v>
      </c>
      <c r="AB4759" s="22">
        <v>1</v>
      </c>
      <c r="AC4759" s="22">
        <v>1</v>
      </c>
      <c r="AD4759" s="23">
        <v>591.95828969957086</v>
      </c>
      <c r="AE4759" s="23">
        <v>0.59195828969957087</v>
      </c>
      <c r="AF4759" s="23">
        <v>0.82755768900000004</v>
      </c>
      <c r="AG4759" s="14">
        <v>0.34792325521233108</v>
      </c>
      <c r="AH4759" s="22">
        <v>0</v>
      </c>
      <c r="AI4759" s="23">
        <v>0</v>
      </c>
      <c r="AJ4759" s="23">
        <v>0</v>
      </c>
      <c r="AK4759" s="23">
        <v>0</v>
      </c>
      <c r="AL4759" s="14">
        <v>0</v>
      </c>
      <c r="AM4759" s="22">
        <v>1070</v>
      </c>
      <c r="AN4759" s="23">
        <v>19867.267000000003</v>
      </c>
      <c r="AO4759" s="23">
        <v>19.867266999999998</v>
      </c>
      <c r="AP4759" s="23">
        <v>17.642133095999998</v>
      </c>
      <c r="AQ4759" s="14">
        <v>7.4171365419450765</v>
      </c>
      <c r="AR4759" s="22">
        <v>1070</v>
      </c>
      <c r="AS4759" s="23">
        <v>19867.267000000003</v>
      </c>
      <c r="AT4759" s="23">
        <v>19.867266999999998</v>
      </c>
      <c r="AU4759" s="23">
        <v>17.642133095999998</v>
      </c>
      <c r="AV4759" s="14">
        <v>7.4171365419450765</v>
      </c>
      <c r="AW4759" s="22">
        <v>1</v>
      </c>
      <c r="AX4759" s="22" t="s">
        <v>782</v>
      </c>
      <c r="AY4759" s="23">
        <v>90</v>
      </c>
      <c r="AZ4759" s="23">
        <v>0.09</v>
      </c>
      <c r="BA4759" s="23">
        <v>0.32064599999999999</v>
      </c>
      <c r="BB4759" s="14">
        <v>0.13480655375895265</v>
      </c>
      <c r="BC4759" s="22">
        <v>5</v>
      </c>
      <c r="BD4759" s="23">
        <v>6288</v>
      </c>
      <c r="BE4759" s="23">
        <v>6.2880000000000003</v>
      </c>
      <c r="BF4759" s="23">
        <v>13.465987540323647</v>
      </c>
      <c r="BG4759" s="14">
        <v>5.6613941021314034</v>
      </c>
      <c r="BH4759" s="22">
        <v>1079</v>
      </c>
      <c r="BI4759" s="23">
        <v>28.239225289699569</v>
      </c>
      <c r="BJ4759" s="23">
        <v>40.641686325323647</v>
      </c>
      <c r="BK4759" s="14">
        <v>17.086649053689214</v>
      </c>
      <c r="BL4759" t="s">
        <v>773</v>
      </c>
    </row>
    <row r="4760" spans="1:64">
      <c r="A4760" t="s">
        <v>5978</v>
      </c>
      <c r="B4760" t="s">
        <v>5972</v>
      </c>
      <c r="C4760" t="s">
        <v>773</v>
      </c>
      <c r="D4760" t="s">
        <v>942</v>
      </c>
      <c r="E4760">
        <v>2020</v>
      </c>
      <c r="F4760" s="23">
        <v>76.14</v>
      </c>
      <c r="G4760" s="23">
        <v>16.98</v>
      </c>
      <c r="H4760" s="22">
        <v>29588</v>
      </c>
      <c r="I4760" s="34">
        <v>239.28864818163214</v>
      </c>
      <c r="J4760" s="22">
        <v>1</v>
      </c>
      <c r="K4760" s="22">
        <v>5</v>
      </c>
      <c r="L4760" s="23">
        <v>1402</v>
      </c>
      <c r="M4760" s="23">
        <v>1.4020000000000001</v>
      </c>
      <c r="N4760" s="23">
        <v>8.3853620000000006</v>
      </c>
      <c r="O4760" s="14">
        <v>3.5042874217898916</v>
      </c>
      <c r="P4760" s="22">
        <v>0</v>
      </c>
      <c r="Q4760" s="22">
        <v>0</v>
      </c>
      <c r="R4760" s="23">
        <v>0</v>
      </c>
      <c r="S4760" s="23">
        <v>0</v>
      </c>
      <c r="T4760" s="23">
        <v>0</v>
      </c>
      <c r="U4760" s="14">
        <v>0</v>
      </c>
      <c r="V4760" s="22">
        <v>0</v>
      </c>
      <c r="W4760" s="22">
        <v>0</v>
      </c>
      <c r="X4760" s="23">
        <v>0</v>
      </c>
      <c r="Y4760" s="23">
        <v>0</v>
      </c>
      <c r="Z4760" s="23">
        <v>0</v>
      </c>
      <c r="AA4760" s="14">
        <v>0</v>
      </c>
      <c r="AB4760" s="22">
        <v>1</v>
      </c>
      <c r="AC4760" s="22">
        <v>1</v>
      </c>
      <c r="AD4760" s="23">
        <v>585.27895278969947</v>
      </c>
      <c r="AE4760" s="23">
        <v>0.58527895278969944</v>
      </c>
      <c r="AF4760" s="23">
        <v>0.81821997599999996</v>
      </c>
      <c r="AG4760" s="14">
        <v>0.34193848400987653</v>
      </c>
      <c r="AH4760" s="22">
        <v>0</v>
      </c>
      <c r="AI4760" s="23">
        <v>0</v>
      </c>
      <c r="AJ4760" s="23">
        <v>0</v>
      </c>
      <c r="AK4760" s="23">
        <v>0</v>
      </c>
      <c r="AL4760" s="14">
        <v>0</v>
      </c>
      <c r="AM4760" s="22">
        <v>1148</v>
      </c>
      <c r="AN4760" s="23">
        <v>23900.871999999992</v>
      </c>
      <c r="AO4760" s="23">
        <v>23.900871999999985</v>
      </c>
      <c r="AP4760" s="23">
        <v>21.223974336000019</v>
      </c>
      <c r="AQ4760" s="14">
        <v>8.8696118672081568</v>
      </c>
      <c r="AR4760" s="22">
        <v>1148</v>
      </c>
      <c r="AS4760" s="23">
        <v>23900.871999999992</v>
      </c>
      <c r="AT4760" s="23">
        <v>23.900871999999985</v>
      </c>
      <c r="AU4760" s="23">
        <v>21.223974336000019</v>
      </c>
      <c r="AV4760" s="14">
        <v>8.8696118672081568</v>
      </c>
      <c r="AW4760" s="22">
        <v>1</v>
      </c>
      <c r="AX4760" s="22">
        <v>3</v>
      </c>
      <c r="AY4760" s="23">
        <v>157</v>
      </c>
      <c r="AZ4760" s="23">
        <v>0.157</v>
      </c>
      <c r="BA4760" s="23">
        <v>0.49524799999999997</v>
      </c>
      <c r="BB4760" s="14">
        <v>0.2069667758012832</v>
      </c>
      <c r="BC4760" s="22">
        <v>5</v>
      </c>
      <c r="BD4760" s="23">
        <v>6288</v>
      </c>
      <c r="BE4760" s="23">
        <v>6.2879999999999994</v>
      </c>
      <c r="BF4760" s="23">
        <v>13.465987540323647</v>
      </c>
      <c r="BG4760" s="14">
        <v>5.6275078833251984</v>
      </c>
      <c r="BH4760" s="22">
        <v>1157</v>
      </c>
      <c r="BI4760" s="23">
        <v>32.333150952789687</v>
      </c>
      <c r="BJ4760" s="23">
        <v>44.388791852323671</v>
      </c>
      <c r="BK4760" s="14">
        <v>18.550312432134405</v>
      </c>
      <c r="BL4760" t="s">
        <v>773</v>
      </c>
    </row>
    <row r="4761" spans="1:64">
      <c r="A4761" t="s">
        <v>5979</v>
      </c>
      <c r="B4761" t="s">
        <v>5972</v>
      </c>
      <c r="C4761" t="s">
        <v>773</v>
      </c>
      <c r="D4761" t="s">
        <v>942</v>
      </c>
      <c r="E4761">
        <v>2021</v>
      </c>
      <c r="F4761" s="23">
        <v>76.14</v>
      </c>
      <c r="G4761" s="23">
        <v>16.97</v>
      </c>
      <c r="H4761" s="22">
        <v>29355</v>
      </c>
      <c r="I4761" s="34">
        <v>221.84</v>
      </c>
      <c r="J4761" s="22">
        <v>1</v>
      </c>
      <c r="K4761" s="22">
        <v>5</v>
      </c>
      <c r="L4761" s="23">
        <v>1402</v>
      </c>
      <c r="M4761" s="23">
        <v>1.4019999999999999</v>
      </c>
      <c r="N4761" s="23">
        <v>8.3853620000000006</v>
      </c>
      <c r="O4761" s="14">
        <v>3.78</v>
      </c>
      <c r="P4761" s="22">
        <v>0</v>
      </c>
      <c r="Q4761" s="22">
        <v>0</v>
      </c>
      <c r="R4761" s="23">
        <v>0</v>
      </c>
      <c r="S4761" s="23">
        <v>0</v>
      </c>
      <c r="T4761" s="23">
        <v>0</v>
      </c>
      <c r="U4761" s="14">
        <v>0</v>
      </c>
      <c r="V4761" s="22">
        <v>0</v>
      </c>
      <c r="W4761" s="22">
        <v>0</v>
      </c>
      <c r="X4761" s="23">
        <v>0</v>
      </c>
      <c r="Y4761" s="23">
        <v>0</v>
      </c>
      <c r="Z4761" s="23">
        <v>0</v>
      </c>
      <c r="AA4761" s="14">
        <v>0</v>
      </c>
      <c r="AB4761" s="22">
        <v>1</v>
      </c>
      <c r="AC4761" s="22">
        <v>1</v>
      </c>
      <c r="AD4761" s="23">
        <v>684.78169960000002</v>
      </c>
      <c r="AE4761" s="23">
        <v>0.68478170000000005</v>
      </c>
      <c r="AF4761" s="23">
        <v>0.95732481599999997</v>
      </c>
      <c r="AG4761" s="14">
        <v>0.43</v>
      </c>
      <c r="AH4761" s="22">
        <v>0</v>
      </c>
      <c r="AI4761" s="23">
        <v>0</v>
      </c>
      <c r="AJ4761" s="23">
        <v>0</v>
      </c>
      <c r="AK4761" s="23">
        <v>0</v>
      </c>
      <c r="AL4761" s="14">
        <v>0</v>
      </c>
      <c r="AM4761" s="22">
        <v>1243</v>
      </c>
      <c r="AN4761" s="23">
        <v>25676.147000000001</v>
      </c>
      <c r="AO4761" s="23">
        <v>25.676147</v>
      </c>
      <c r="AP4761" s="23">
        <v>22.97560464</v>
      </c>
      <c r="AQ4761" s="14">
        <v>10.36</v>
      </c>
      <c r="AR4761" s="22">
        <v>1243</v>
      </c>
      <c r="AS4761" s="23">
        <v>25676.147000000001</v>
      </c>
      <c r="AT4761" s="23">
        <v>25.676147</v>
      </c>
      <c r="AU4761" s="23">
        <v>22.97560464</v>
      </c>
      <c r="AV4761" s="14">
        <v>10.36</v>
      </c>
      <c r="AW4761" s="22">
        <v>1</v>
      </c>
      <c r="AX4761" s="22">
        <v>6</v>
      </c>
      <c r="AY4761" s="23">
        <v>867</v>
      </c>
      <c r="AZ4761" s="23">
        <v>0.86699999999999999</v>
      </c>
      <c r="BA4761" s="23">
        <v>2.7868430000000002</v>
      </c>
      <c r="BB4761" s="14">
        <v>1.26</v>
      </c>
      <c r="BC4761" s="22">
        <v>5</v>
      </c>
      <c r="BD4761" s="23">
        <v>6280</v>
      </c>
      <c r="BE4761" s="23">
        <v>6.28</v>
      </c>
      <c r="BF4761" s="23">
        <v>11.729376350000001</v>
      </c>
      <c r="BG4761" s="14">
        <v>5.29</v>
      </c>
      <c r="BH4761" s="22">
        <v>1252</v>
      </c>
      <c r="BI4761" s="23">
        <v>34.909999999999997</v>
      </c>
      <c r="BJ4761" s="23">
        <v>46.83</v>
      </c>
      <c r="BK4761" s="14">
        <v>21.11</v>
      </c>
      <c r="BL4761" t="s">
        <v>773</v>
      </c>
    </row>
    <row r="4762" spans="1:64">
      <c r="A4762" t="s">
        <v>5980</v>
      </c>
      <c r="B4762" t="s">
        <v>5972</v>
      </c>
      <c r="C4762" t="s">
        <v>773</v>
      </c>
      <c r="D4762" s="111" t="s">
        <v>942</v>
      </c>
      <c r="E4762" s="110">
        <v>2022</v>
      </c>
      <c r="F4762" s="23"/>
      <c r="G4762" s="23"/>
      <c r="H4762" s="22">
        <v>29680</v>
      </c>
      <c r="I4762" s="34">
        <v>215.1069329182304</v>
      </c>
      <c r="J4762" s="22">
        <v>1</v>
      </c>
      <c r="K4762" s="22">
        <v>5</v>
      </c>
      <c r="L4762" s="23">
        <v>1402</v>
      </c>
      <c r="M4762" s="23">
        <v>1.4019999999999999</v>
      </c>
      <c r="N4762" s="23">
        <v>8.2970360000000003</v>
      </c>
      <c r="O4762" s="14">
        <v>3.8571681012038748</v>
      </c>
      <c r="P4762" s="22">
        <v>0</v>
      </c>
      <c r="Q4762" s="22">
        <v>0</v>
      </c>
      <c r="R4762" s="23">
        <v>0</v>
      </c>
      <c r="S4762" s="23">
        <v>0</v>
      </c>
      <c r="T4762" s="23">
        <v>0</v>
      </c>
      <c r="U4762" s="14">
        <v>0</v>
      </c>
      <c r="V4762" s="22">
        <v>0</v>
      </c>
      <c r="W4762" s="22">
        <v>0</v>
      </c>
      <c r="X4762" s="23">
        <v>0</v>
      </c>
      <c r="Y4762" s="23">
        <v>0</v>
      </c>
      <c r="Z4762" s="23">
        <v>0</v>
      </c>
      <c r="AA4762" s="14">
        <v>0</v>
      </c>
      <c r="AB4762" s="22">
        <v>1</v>
      </c>
      <c r="AC4762" s="22">
        <v>1</v>
      </c>
      <c r="AD4762" s="23">
        <v>600.52496781115894</v>
      </c>
      <c r="AE4762" s="23">
        <v>0.60052496781115905</v>
      </c>
      <c r="AF4762" s="23">
        <v>0.83953390500000002</v>
      </c>
      <c r="AG4762" s="14">
        <v>0.39028677207681445</v>
      </c>
      <c r="AH4762" s="22">
        <v>0</v>
      </c>
      <c r="AI4762" s="23">
        <v>0</v>
      </c>
      <c r="AJ4762" s="23">
        <v>0</v>
      </c>
      <c r="AK4762" s="23">
        <v>0</v>
      </c>
      <c r="AL4762" s="14">
        <v>0</v>
      </c>
      <c r="AM4762" s="22">
        <v>1429</v>
      </c>
      <c r="AN4762" s="23">
        <v>32078.817000000017</v>
      </c>
      <c r="AO4762" s="23">
        <v>32.078816999999965</v>
      </c>
      <c r="AP4762" s="23">
        <v>32.860382674880618</v>
      </c>
      <c r="AQ4762" s="14">
        <v>15.276301060632012</v>
      </c>
      <c r="AR4762" s="22">
        <v>1429</v>
      </c>
      <c r="AS4762" s="23">
        <v>32078.816999999999</v>
      </c>
      <c r="AT4762" s="23">
        <v>32.078817000000001</v>
      </c>
      <c r="AU4762" s="23">
        <v>32.860382674880597</v>
      </c>
      <c r="AV4762" s="14">
        <v>15.276301060631999</v>
      </c>
      <c r="AW4762" s="22">
        <v>1</v>
      </c>
      <c r="AX4762" s="22">
        <v>6</v>
      </c>
      <c r="AY4762" s="23">
        <v>867</v>
      </c>
      <c r="AZ4762" s="23">
        <v>0.86699999999999999</v>
      </c>
      <c r="BA4762" s="23">
        <v>2.7868430000000002</v>
      </c>
      <c r="BB4762" s="14">
        <v>1.2955616828302674</v>
      </c>
      <c r="BC4762" s="22">
        <v>7</v>
      </c>
      <c r="BD4762" s="23">
        <v>14680</v>
      </c>
      <c r="BE4762" s="23">
        <v>14.68</v>
      </c>
      <c r="BF4762" s="23">
        <v>38.293026065302527</v>
      </c>
      <c r="BG4762" s="14">
        <v>17.80185582389343</v>
      </c>
      <c r="BH4762" s="22">
        <v>1441</v>
      </c>
      <c r="BI4762" s="23">
        <v>49.62834196781116</v>
      </c>
      <c r="BJ4762" s="23">
        <v>83.076821645183131</v>
      </c>
      <c r="BK4762" s="14">
        <v>38.621173440636383</v>
      </c>
      <c r="BL4762" t="s">
        <v>773</v>
      </c>
    </row>
    <row r="4763" spans="1:64">
      <c r="A4763" t="s">
        <v>5981</v>
      </c>
      <c r="B4763" t="s">
        <v>5972</v>
      </c>
      <c r="C4763" t="s">
        <v>773</v>
      </c>
      <c r="D4763" t="s">
        <v>942</v>
      </c>
      <c r="E4763">
        <v>2023</v>
      </c>
      <c r="F4763">
        <v>76.14</v>
      </c>
      <c r="G4763">
        <v>16.989999999999998</v>
      </c>
      <c r="H4763">
        <v>30408</v>
      </c>
      <c r="I4763">
        <v>215.1069329182304</v>
      </c>
      <c r="J4763">
        <v>1</v>
      </c>
      <c r="K4763">
        <v>5</v>
      </c>
      <c r="L4763">
        <v>1402</v>
      </c>
      <c r="M4763">
        <v>1.4019999999999999</v>
      </c>
      <c r="N4763">
        <v>8.2970360000000003</v>
      </c>
      <c r="O4763">
        <v>3.8571681012038743</v>
      </c>
      <c r="P4763">
        <v>0</v>
      </c>
      <c r="Q4763">
        <v>0</v>
      </c>
      <c r="R4763">
        <v>0</v>
      </c>
      <c r="S4763">
        <v>0</v>
      </c>
      <c r="T4763">
        <v>0</v>
      </c>
      <c r="U4763">
        <v>0</v>
      </c>
      <c r="V4763">
        <v>0</v>
      </c>
      <c r="W4763">
        <v>0</v>
      </c>
      <c r="X4763">
        <v>0</v>
      </c>
      <c r="Y4763">
        <v>0</v>
      </c>
      <c r="Z4763">
        <v>0</v>
      </c>
      <c r="AA4763">
        <v>0</v>
      </c>
      <c r="AB4763">
        <v>1</v>
      </c>
      <c r="AC4763">
        <v>1</v>
      </c>
      <c r="AD4763">
        <v>446.52711587982799</v>
      </c>
      <c r="AE4763">
        <v>0.44652711587982802</v>
      </c>
      <c r="AF4763">
        <v>0.62424490799999999</v>
      </c>
      <c r="AG4763">
        <v>0.29020213320474292</v>
      </c>
      <c r="AL4763">
        <v>0</v>
      </c>
      <c r="AM4763">
        <v>1735</v>
      </c>
      <c r="AN4763">
        <v>37199.826999999997</v>
      </c>
      <c r="AO4763">
        <v>37.199826999999999</v>
      </c>
      <c r="AP4763">
        <v>34.892963000000002</v>
      </c>
      <c r="AQ4763">
        <v>16.221217292547248</v>
      </c>
      <c r="AR4763">
        <v>1908</v>
      </c>
      <c r="AS4763">
        <v>37327.216999999902</v>
      </c>
      <c r="AT4763">
        <v>37.327216999999699</v>
      </c>
      <c r="AU4763">
        <v>35.0124530870686</v>
      </c>
      <c r="AV4763">
        <v>16.276766449167887</v>
      </c>
      <c r="AW4763">
        <v>1</v>
      </c>
      <c r="AX4763">
        <v>6</v>
      </c>
      <c r="AY4763">
        <v>867</v>
      </c>
      <c r="AZ4763">
        <v>0.86699999999999999</v>
      </c>
      <c r="BA4763">
        <v>2.7868430000000002</v>
      </c>
      <c r="BB4763">
        <v>1.2955616828302672</v>
      </c>
      <c r="BC4763">
        <v>7</v>
      </c>
      <c r="BD4763">
        <v>14680</v>
      </c>
      <c r="BE4763">
        <v>14.68</v>
      </c>
      <c r="BF4763">
        <v>45.723602999999997</v>
      </c>
      <c r="BG4763">
        <v>21.256220048184648</v>
      </c>
      <c r="BH4763">
        <v>1918</v>
      </c>
      <c r="BI4763">
        <v>54.722744115879529</v>
      </c>
      <c r="BJ4763">
        <v>92.444179995068595</v>
      </c>
      <c r="BK4763">
        <v>42.975918414591419</v>
      </c>
      <c r="BL4763" t="s">
        <v>773</v>
      </c>
    </row>
    <row r="4764" spans="1:64">
      <c r="A4764" t="s">
        <v>5982</v>
      </c>
      <c r="B4764" t="s">
        <v>5972</v>
      </c>
      <c r="C4764" t="s">
        <v>773</v>
      </c>
      <c r="D4764" t="s">
        <v>942</v>
      </c>
      <c r="E4764">
        <v>2024</v>
      </c>
      <c r="F4764">
        <v>76.14</v>
      </c>
      <c r="G4764">
        <v>17.03</v>
      </c>
      <c r="H4764">
        <v>30202</v>
      </c>
      <c r="I4764">
        <v>207.0980782690452</v>
      </c>
      <c r="J4764">
        <v>1</v>
      </c>
      <c r="K4764">
        <v>5</v>
      </c>
      <c r="L4764">
        <v>1402</v>
      </c>
      <c r="M4764">
        <v>1.4020000000000001</v>
      </c>
      <c r="N4764">
        <v>8.2970360000000003</v>
      </c>
      <c r="O4764">
        <v>4.0063317194190269</v>
      </c>
      <c r="P4764">
        <v>0</v>
      </c>
      <c r="Q4764">
        <v>0</v>
      </c>
      <c r="R4764">
        <v>0</v>
      </c>
      <c r="S4764">
        <v>0</v>
      </c>
      <c r="T4764">
        <v>0</v>
      </c>
      <c r="U4764">
        <v>0</v>
      </c>
      <c r="V4764">
        <v>0</v>
      </c>
      <c r="W4764">
        <v>0</v>
      </c>
      <c r="X4764">
        <v>0</v>
      </c>
      <c r="Y4764">
        <v>0</v>
      </c>
      <c r="Z4764">
        <v>0</v>
      </c>
      <c r="AA4764">
        <v>0</v>
      </c>
      <c r="AB4764">
        <v>1</v>
      </c>
      <c r="AC4764">
        <v>1</v>
      </c>
      <c r="AD4764">
        <v>627.69721030042922</v>
      </c>
      <c r="AE4764">
        <v>0.62769721030042924</v>
      </c>
      <c r="AF4764">
        <v>0.87752070000000004</v>
      </c>
      <c r="AG4764">
        <v>0.42372228044530458</v>
      </c>
      <c r="AH4764">
        <v>0</v>
      </c>
      <c r="AI4764">
        <v>0</v>
      </c>
      <c r="AJ4764">
        <v>0</v>
      </c>
      <c r="AK4764">
        <v>0</v>
      </c>
      <c r="AL4764">
        <v>0</v>
      </c>
      <c r="AM4764">
        <v>2017</v>
      </c>
      <c r="AN4764">
        <v>41785.22000000003</v>
      </c>
      <c r="AO4764">
        <v>41.785219999999882</v>
      </c>
      <c r="AP4764">
        <v>37.687920538182361</v>
      </c>
      <c r="AQ4764">
        <v>18.198102489981217</v>
      </c>
      <c r="AR4764">
        <v>2395</v>
      </c>
      <c r="AS4764">
        <v>42111.836000000127</v>
      </c>
      <c r="AT4764">
        <v>42.111835999999585</v>
      </c>
      <c r="AU4764">
        <v>37.982509817705406</v>
      </c>
      <c r="AV4764">
        <v>18.340348754159649</v>
      </c>
      <c r="AW4764">
        <v>1</v>
      </c>
      <c r="AX4764">
        <v>2</v>
      </c>
      <c r="AY4764">
        <v>67</v>
      </c>
      <c r="AZ4764">
        <v>6.7000000000000004E-2</v>
      </c>
      <c r="BA4764">
        <v>0.17460200000000001</v>
      </c>
      <c r="BB4764">
        <v>8.430884605948448E-2</v>
      </c>
      <c r="BC4764">
        <v>9</v>
      </c>
      <c r="BD4764">
        <v>22330</v>
      </c>
      <c r="BE4764">
        <v>22.330000000000002</v>
      </c>
      <c r="BF4764">
        <v>51.436237207840904</v>
      </c>
      <c r="BG4764">
        <v>24.836655964049591</v>
      </c>
      <c r="BH4764">
        <v>2407</v>
      </c>
      <c r="BI4764">
        <v>66.538533210300017</v>
      </c>
      <c r="BJ4764">
        <v>98.767905725546314</v>
      </c>
      <c r="BK4764">
        <v>47.69136756413306</v>
      </c>
      <c r="BL4764" t="s">
        <v>773</v>
      </c>
    </row>
    <row r="4765" spans="1:64">
      <c r="A4765" t="s">
        <v>5983</v>
      </c>
      <c r="B4765" s="110">
        <v>17900509</v>
      </c>
      <c r="C4765" s="20" t="s">
        <v>10</v>
      </c>
      <c r="D4765" t="s">
        <v>5</v>
      </c>
      <c r="E4765">
        <v>2012</v>
      </c>
      <c r="F4765" s="23">
        <v>966</v>
      </c>
      <c r="G4765" s="23">
        <v>370.71</v>
      </c>
      <c r="H4765" s="22">
        <v>989883</v>
      </c>
      <c r="I4765" s="34">
        <v>8081.6688379999996</v>
      </c>
      <c r="J4765" s="22">
        <v>30</v>
      </c>
      <c r="K4765" s="22" t="s">
        <v>782</v>
      </c>
      <c r="L4765" s="23">
        <v>26488</v>
      </c>
      <c r="M4765" s="23">
        <v>26.488</v>
      </c>
      <c r="N4765" s="23">
        <v>137.61088699999999</v>
      </c>
      <c r="O4765" s="14">
        <v>1.7027533515473154</v>
      </c>
      <c r="P4765" s="22">
        <v>2</v>
      </c>
      <c r="Q4765" s="22" t="s">
        <v>782</v>
      </c>
      <c r="R4765" s="23">
        <v>2494</v>
      </c>
      <c r="S4765" s="23">
        <v>2.4940000000000002</v>
      </c>
      <c r="T4765" s="23">
        <v>4.5536339999999997</v>
      </c>
      <c r="U4765" s="14">
        <v>5.634521893038745E-2</v>
      </c>
      <c r="V4765" s="22">
        <v>35</v>
      </c>
      <c r="W4765" s="22" t="s">
        <v>782</v>
      </c>
      <c r="X4765" s="23">
        <v>74919</v>
      </c>
      <c r="Y4765" s="23">
        <v>74.919000000000011</v>
      </c>
      <c r="Z4765" s="23">
        <v>363.54784499999994</v>
      </c>
      <c r="AA4765" s="14">
        <v>4.4984254154364542</v>
      </c>
      <c r="AB4765" s="22">
        <v>3</v>
      </c>
      <c r="AC4765" s="22" t="s">
        <v>782</v>
      </c>
      <c r="AD4765" s="23">
        <v>3886</v>
      </c>
      <c r="AE4765" s="23">
        <v>3.8860000000000001</v>
      </c>
      <c r="AF4765" s="23">
        <v>6.4569859999999997</v>
      </c>
      <c r="AG4765" s="14">
        <v>7.9896691258113148E-2</v>
      </c>
      <c r="AH4765" s="22" t="s">
        <v>782</v>
      </c>
      <c r="AI4765" s="23" t="s">
        <v>782</v>
      </c>
      <c r="AJ4765" s="23" t="s">
        <v>782</v>
      </c>
      <c r="AK4765" s="23" t="s">
        <v>782</v>
      </c>
      <c r="AL4765" s="14" t="s">
        <v>782</v>
      </c>
      <c r="AM4765" s="22" t="s">
        <v>782</v>
      </c>
      <c r="AN4765" s="23" t="s">
        <v>782</v>
      </c>
      <c r="AO4765" s="23" t="s">
        <v>782</v>
      </c>
      <c r="AP4765" s="23" t="s">
        <v>782</v>
      </c>
      <c r="AQ4765" s="14" t="s">
        <v>782</v>
      </c>
      <c r="AR4765" s="22">
        <v>6455</v>
      </c>
      <c r="AS4765" s="23">
        <v>117096.35400000012</v>
      </c>
      <c r="AT4765" s="23">
        <v>117.09635400000013</v>
      </c>
      <c r="AU4765" s="23">
        <v>93.96285499999999</v>
      </c>
      <c r="AV4765" s="14">
        <v>1.1626664848995882</v>
      </c>
      <c r="AW4765" s="22">
        <v>1</v>
      </c>
      <c r="AX4765" s="22" t="s">
        <v>782</v>
      </c>
      <c r="AY4765" s="23">
        <v>22</v>
      </c>
      <c r="AZ4765" s="23">
        <v>2.1999999999999999E-2</v>
      </c>
      <c r="BA4765" s="23">
        <v>7.8720999999999999E-2</v>
      </c>
      <c r="BB4765" s="14">
        <v>9.740686184746141E-4</v>
      </c>
      <c r="BC4765" s="22">
        <v>48</v>
      </c>
      <c r="BD4765" s="23">
        <v>41090</v>
      </c>
      <c r="BE4765" s="23">
        <v>41.089999999999996</v>
      </c>
      <c r="BF4765" s="23">
        <v>65.620729999999995</v>
      </c>
      <c r="BG4765" s="14">
        <v>0.81197004375447046</v>
      </c>
      <c r="BH4765" s="22">
        <v>6574</v>
      </c>
      <c r="BI4765" s="23">
        <v>265.99535400000013</v>
      </c>
      <c r="BJ4765" s="23">
        <v>671.83165799999995</v>
      </c>
      <c r="BK4765" s="14">
        <v>8.3130312744448034</v>
      </c>
      <c r="BL4765" t="s">
        <v>10</v>
      </c>
    </row>
    <row r="4766" spans="1:64">
      <c r="A4766" t="s">
        <v>5984</v>
      </c>
      <c r="B4766" s="110">
        <v>17900509</v>
      </c>
      <c r="C4766" s="20" t="s">
        <v>10</v>
      </c>
      <c r="D4766" t="s">
        <v>5</v>
      </c>
      <c r="E4766">
        <v>2015</v>
      </c>
      <c r="F4766" s="23">
        <v>966.8599999999999</v>
      </c>
      <c r="G4766" s="23">
        <v>370.43</v>
      </c>
      <c r="H4766" s="22">
        <v>995318</v>
      </c>
      <c r="I4766" s="34">
        <v>8039.2688599417015</v>
      </c>
      <c r="J4766" s="22">
        <v>29</v>
      </c>
      <c r="K4766" s="22">
        <v>37</v>
      </c>
      <c r="L4766" s="23">
        <v>33310</v>
      </c>
      <c r="M4766" s="23">
        <v>33.31</v>
      </c>
      <c r="N4766" s="23">
        <v>199.23893444541241</v>
      </c>
      <c r="O4766" s="14">
        <v>2.4783215727264185</v>
      </c>
      <c r="P4766" s="22">
        <v>3</v>
      </c>
      <c r="Q4766" s="22">
        <v>3</v>
      </c>
      <c r="R4766" s="23">
        <v>2324</v>
      </c>
      <c r="S4766" s="23">
        <v>2.3240000000000003</v>
      </c>
      <c r="T4766" s="23">
        <v>12.881328249999999</v>
      </c>
      <c r="U4766" s="14">
        <v>0.16023009647289507</v>
      </c>
      <c r="V4766" s="22">
        <v>15</v>
      </c>
      <c r="W4766" s="22">
        <v>49</v>
      </c>
      <c r="X4766" s="23">
        <v>66400</v>
      </c>
      <c r="Y4766" s="23">
        <v>66.400000000000006</v>
      </c>
      <c r="Z4766" s="23">
        <v>322.22999600000003</v>
      </c>
      <c r="AA4766" s="14">
        <v>4.0082002681315565</v>
      </c>
      <c r="AB4766" s="22">
        <v>12</v>
      </c>
      <c r="AC4766" s="22" t="s">
        <v>782</v>
      </c>
      <c r="AD4766" s="23">
        <v>3868</v>
      </c>
      <c r="AE4766" s="23">
        <v>3.8679999999999999</v>
      </c>
      <c r="AF4766" s="23">
        <v>20.395619874000001</v>
      </c>
      <c r="AG4766" s="14">
        <v>0.25369993502304516</v>
      </c>
      <c r="AH4766" s="22" t="s">
        <v>782</v>
      </c>
      <c r="AI4766" s="23" t="s">
        <v>782</v>
      </c>
      <c r="AJ4766" s="23" t="s">
        <v>782</v>
      </c>
      <c r="AK4766" s="23" t="s">
        <v>782</v>
      </c>
      <c r="AL4766" s="14" t="s">
        <v>782</v>
      </c>
      <c r="AM4766" s="22" t="s">
        <v>782</v>
      </c>
      <c r="AN4766" s="23" t="s">
        <v>782</v>
      </c>
      <c r="AO4766" s="23" t="s">
        <v>782</v>
      </c>
      <c r="AP4766" s="23" t="s">
        <v>782</v>
      </c>
      <c r="AQ4766" s="14" t="s">
        <v>782</v>
      </c>
      <c r="AR4766" s="22">
        <v>8121</v>
      </c>
      <c r="AS4766" s="23">
        <v>141017.245</v>
      </c>
      <c r="AT4766" s="23">
        <v>141.01724499999997</v>
      </c>
      <c r="AU4766" s="23">
        <v>125.24626728372832</v>
      </c>
      <c r="AV4766" s="14">
        <v>1.5579310689285315</v>
      </c>
      <c r="AW4766" s="22">
        <v>1</v>
      </c>
      <c r="AX4766" s="22" t="s">
        <v>782</v>
      </c>
      <c r="AY4766" s="23">
        <v>22</v>
      </c>
      <c r="AZ4766" s="23">
        <v>2.1999999999999999E-2</v>
      </c>
      <c r="BA4766" s="23">
        <v>5.7326371387573703E-2</v>
      </c>
      <c r="BB4766" s="14">
        <v>7.1307941538342105E-4</v>
      </c>
      <c r="BC4766" s="22">
        <v>62</v>
      </c>
      <c r="BD4766" s="23">
        <v>78505</v>
      </c>
      <c r="BE4766" s="23">
        <v>78.504999999999995</v>
      </c>
      <c r="BF4766" s="23">
        <v>145.29124676221346</v>
      </c>
      <c r="BG4766" s="14">
        <v>1.8072694083684009</v>
      </c>
      <c r="BH4766" s="22">
        <v>8243</v>
      </c>
      <c r="BI4766" s="23">
        <v>325.44624499999998</v>
      </c>
      <c r="BJ4766" s="23">
        <v>825.34071898674188</v>
      </c>
      <c r="BK4766" s="14">
        <v>10.266365429066232</v>
      </c>
      <c r="BL4766" t="s">
        <v>10</v>
      </c>
    </row>
    <row r="4767" spans="1:64">
      <c r="A4767" t="s">
        <v>5985</v>
      </c>
      <c r="B4767" s="110">
        <v>17900509</v>
      </c>
      <c r="C4767" s="20" t="s">
        <v>10</v>
      </c>
      <c r="D4767" t="s">
        <v>5</v>
      </c>
      <c r="E4767">
        <v>2016</v>
      </c>
      <c r="F4767" s="23">
        <v>966.86999999999989</v>
      </c>
      <c r="G4767" s="23">
        <v>369.07</v>
      </c>
      <c r="H4767" s="22">
        <v>997132</v>
      </c>
      <c r="I4767" s="34">
        <v>8462.6049535876846</v>
      </c>
      <c r="J4767" s="22">
        <v>29</v>
      </c>
      <c r="K4767" s="22">
        <v>37</v>
      </c>
      <c r="L4767" s="23">
        <v>33310</v>
      </c>
      <c r="M4767" s="23">
        <v>33.31</v>
      </c>
      <c r="N4767" s="23">
        <v>199.22710999999998</v>
      </c>
      <c r="O4767" s="14">
        <v>2.3542054851034786</v>
      </c>
      <c r="P4767" s="22">
        <v>3</v>
      </c>
      <c r="Q4767" s="22">
        <v>3</v>
      </c>
      <c r="R4767" s="23">
        <v>2324</v>
      </c>
      <c r="S4767" s="23">
        <v>2.3240000000000003</v>
      </c>
      <c r="T4767" s="23">
        <v>7.9416155000000002</v>
      </c>
      <c r="U4767" s="14">
        <v>9.3843627861101869E-2</v>
      </c>
      <c r="V4767" s="22">
        <v>15</v>
      </c>
      <c r="W4767" s="22">
        <v>38</v>
      </c>
      <c r="X4767" s="23">
        <v>79553</v>
      </c>
      <c r="Y4767" s="23">
        <v>79.552999999999997</v>
      </c>
      <c r="Z4767" s="23">
        <v>300.41428900000005</v>
      </c>
      <c r="AA4767" s="14">
        <v>3.5499032584835564</v>
      </c>
      <c r="AB4767" s="22">
        <v>12</v>
      </c>
      <c r="AC4767" s="22" t="s">
        <v>782</v>
      </c>
      <c r="AD4767" s="23">
        <v>17168</v>
      </c>
      <c r="AE4767" s="23">
        <v>17.168000000000003</v>
      </c>
      <c r="AF4767" s="23">
        <v>16.618356173999999</v>
      </c>
      <c r="AG4767" s="14">
        <v>0.19637400381019463</v>
      </c>
      <c r="AH4767" s="22" t="s">
        <v>782</v>
      </c>
      <c r="AI4767" s="23" t="s">
        <v>782</v>
      </c>
      <c r="AJ4767" s="23" t="s">
        <v>782</v>
      </c>
      <c r="AK4767" s="23" t="s">
        <v>782</v>
      </c>
      <c r="AL4767" s="14" t="s">
        <v>782</v>
      </c>
      <c r="AM4767" s="22" t="s">
        <v>782</v>
      </c>
      <c r="AN4767" s="23" t="s">
        <v>782</v>
      </c>
      <c r="AO4767" s="23" t="s">
        <v>782</v>
      </c>
      <c r="AP4767" s="23" t="s">
        <v>782</v>
      </c>
      <c r="AQ4767" s="14" t="s">
        <v>782</v>
      </c>
      <c r="AR4767" s="22">
        <v>8409</v>
      </c>
      <c r="AS4767" s="23">
        <v>144605.71400000004</v>
      </c>
      <c r="AT4767" s="23">
        <v>144.60571400000003</v>
      </c>
      <c r="AU4767" s="23">
        <v>128.40987403200018</v>
      </c>
      <c r="AV4767" s="14">
        <v>1.5173799880326608</v>
      </c>
      <c r="AW4767" s="22">
        <v>1</v>
      </c>
      <c r="AX4767" s="22" t="s">
        <v>782</v>
      </c>
      <c r="AY4767" s="23">
        <v>22</v>
      </c>
      <c r="AZ4767" s="23">
        <v>2.1999999999999999E-2</v>
      </c>
      <c r="BA4767" s="23">
        <v>1.5039999999999999E-3</v>
      </c>
      <c r="BB4767" s="14">
        <v>1.777230543371147E-5</v>
      </c>
      <c r="BC4767" s="22">
        <v>70</v>
      </c>
      <c r="BD4767" s="23">
        <v>109155</v>
      </c>
      <c r="BE4767" s="23">
        <v>109.155</v>
      </c>
      <c r="BF4767" s="23">
        <v>225.8810607945382</v>
      </c>
      <c r="BG4767" s="14">
        <v>2.6691670240234586</v>
      </c>
      <c r="BH4767" s="22">
        <v>8539</v>
      </c>
      <c r="BI4767" s="23">
        <v>386.13771400000002</v>
      </c>
      <c r="BJ4767" s="23">
        <v>878.4938095005383</v>
      </c>
      <c r="BK4767" s="14">
        <v>10.380891159619884</v>
      </c>
      <c r="BL4767" t="s">
        <v>10</v>
      </c>
    </row>
    <row r="4768" spans="1:64">
      <c r="A4768" t="s">
        <v>5986</v>
      </c>
      <c r="B4768" s="110">
        <v>17900509</v>
      </c>
      <c r="C4768" s="20" t="s">
        <v>10</v>
      </c>
      <c r="D4768" t="s">
        <v>5</v>
      </c>
      <c r="E4768">
        <v>2017</v>
      </c>
      <c r="F4768" s="23">
        <v>966.86999999999989</v>
      </c>
      <c r="G4768" s="23">
        <v>367.92999999999995</v>
      </c>
      <c r="H4768" s="22">
        <v>994493</v>
      </c>
      <c r="I4768" s="34">
        <v>7811.7529212320551</v>
      </c>
      <c r="J4768" s="22">
        <v>29</v>
      </c>
      <c r="K4768" s="22">
        <v>38</v>
      </c>
      <c r="L4768" s="23">
        <v>34020</v>
      </c>
      <c r="M4768" s="23">
        <v>34.019999999999996</v>
      </c>
      <c r="N4768" s="23">
        <v>203.47361999999998</v>
      </c>
      <c r="O4768" s="14">
        <v>2.6047114143480683</v>
      </c>
      <c r="P4768" s="22">
        <v>3</v>
      </c>
      <c r="Q4768" s="22">
        <v>3</v>
      </c>
      <c r="R4768" s="23">
        <v>2324</v>
      </c>
      <c r="S4768" s="23">
        <v>2.3240000000000003</v>
      </c>
      <c r="T4768" s="23">
        <v>5.463724</v>
      </c>
      <c r="U4768" s="14">
        <v>6.9942355513444368E-2</v>
      </c>
      <c r="V4768" s="22">
        <v>14</v>
      </c>
      <c r="W4768" s="22">
        <v>48</v>
      </c>
      <c r="X4768" s="23">
        <v>63900</v>
      </c>
      <c r="Y4768" s="23">
        <v>63.900000000000006</v>
      </c>
      <c r="Z4768" s="23">
        <v>281.87308299999995</v>
      </c>
      <c r="AA4768" s="14">
        <v>3.6083205119542292</v>
      </c>
      <c r="AB4768" s="22">
        <v>12</v>
      </c>
      <c r="AC4768" s="22" t="s">
        <v>782</v>
      </c>
      <c r="AD4768" s="23">
        <v>17366</v>
      </c>
      <c r="AE4768" s="23">
        <v>17.366</v>
      </c>
      <c r="AF4768" s="23">
        <v>31.963071517800003</v>
      </c>
      <c r="AG4768" s="14">
        <v>0.40916644241173522</v>
      </c>
      <c r="AH4768" s="22" t="s">
        <v>782</v>
      </c>
      <c r="AI4768" s="23" t="s">
        <v>782</v>
      </c>
      <c r="AJ4768" s="23" t="s">
        <v>782</v>
      </c>
      <c r="AK4768" s="23" t="s">
        <v>782</v>
      </c>
      <c r="AL4768" s="14" t="s">
        <v>782</v>
      </c>
      <c r="AM4768" s="22" t="s">
        <v>782</v>
      </c>
      <c r="AN4768" s="23" t="s">
        <v>782</v>
      </c>
      <c r="AO4768" s="23" t="s">
        <v>782</v>
      </c>
      <c r="AP4768" s="23" t="s">
        <v>782</v>
      </c>
      <c r="AQ4768" s="14" t="s">
        <v>782</v>
      </c>
      <c r="AR4768" s="22">
        <v>8851</v>
      </c>
      <c r="AS4768" s="23">
        <v>154161.17900000003</v>
      </c>
      <c r="AT4768" s="23">
        <v>154.16117900000003</v>
      </c>
      <c r="AU4768" s="23">
        <v>136.89512695200017</v>
      </c>
      <c r="AV4768" s="14">
        <v>1.7524252025422398</v>
      </c>
      <c r="AW4768" s="22">
        <v>1</v>
      </c>
      <c r="AX4768" s="22" t="s">
        <v>782</v>
      </c>
      <c r="AY4768" s="23">
        <v>0</v>
      </c>
      <c r="AZ4768" s="23">
        <v>0</v>
      </c>
      <c r="BA4768" s="23">
        <v>0</v>
      </c>
      <c r="BB4768" s="14">
        <v>0</v>
      </c>
      <c r="BC4768" s="22">
        <v>77</v>
      </c>
      <c r="BD4768" s="23">
        <v>130585</v>
      </c>
      <c r="BE4768" s="23">
        <v>130.58500000000001</v>
      </c>
      <c r="BF4768" s="23">
        <v>276.54389821492788</v>
      </c>
      <c r="BG4768" s="14">
        <v>3.5401004230854745</v>
      </c>
      <c r="BH4768" s="22">
        <v>8987</v>
      </c>
      <c r="BI4768" s="23">
        <v>402.35617900000005</v>
      </c>
      <c r="BJ4768" s="23">
        <v>936.21252368472813</v>
      </c>
      <c r="BK4768" s="14">
        <v>11.984666349855193</v>
      </c>
      <c r="BL4768" t="s">
        <v>10</v>
      </c>
    </row>
    <row r="4769" spans="1:64">
      <c r="A4769" t="s">
        <v>5987</v>
      </c>
      <c r="B4769" s="110">
        <v>17900509</v>
      </c>
      <c r="C4769" s="20" t="s">
        <v>10</v>
      </c>
      <c r="D4769" t="s">
        <v>5</v>
      </c>
      <c r="E4769">
        <v>2018</v>
      </c>
      <c r="F4769" s="23">
        <v>966.86999999999989</v>
      </c>
      <c r="G4769" s="23">
        <v>367.81</v>
      </c>
      <c r="H4769" s="22">
        <v>993298</v>
      </c>
      <c r="I4769" s="34">
        <v>7812.3081275519717</v>
      </c>
      <c r="J4769" s="22">
        <v>29</v>
      </c>
      <c r="K4769" s="22">
        <v>37</v>
      </c>
      <c r="L4769" s="23">
        <v>35431</v>
      </c>
      <c r="M4769" s="23">
        <v>35.430999999999997</v>
      </c>
      <c r="N4769" s="23">
        <v>211.91281099999998</v>
      </c>
      <c r="O4769" s="14">
        <v>2.7125506001566784</v>
      </c>
      <c r="P4769" s="22">
        <v>2</v>
      </c>
      <c r="Q4769" s="22">
        <v>2</v>
      </c>
      <c r="R4769" s="23">
        <v>2324</v>
      </c>
      <c r="S4769" s="23">
        <v>2.3240000000000003</v>
      </c>
      <c r="T4769" s="23">
        <v>8.4282869999999992</v>
      </c>
      <c r="U4769" s="14">
        <v>0.10788472321356132</v>
      </c>
      <c r="V4769" s="22">
        <v>14</v>
      </c>
      <c r="W4769" s="22">
        <v>45</v>
      </c>
      <c r="X4769" s="23">
        <v>58931.999999</v>
      </c>
      <c r="Y4769" s="23">
        <v>58.931999998999999</v>
      </c>
      <c r="Z4769" s="23">
        <v>254.177291</v>
      </c>
      <c r="AA4769" s="14">
        <v>3.2535492309063314</v>
      </c>
      <c r="AB4769" s="22">
        <v>12</v>
      </c>
      <c r="AC4769" s="22" t="s">
        <v>782</v>
      </c>
      <c r="AD4769" s="23">
        <v>17366</v>
      </c>
      <c r="AE4769" s="23">
        <v>17.366</v>
      </c>
      <c r="AF4769" s="23">
        <v>25.4304393</v>
      </c>
      <c r="AG4769" s="14">
        <v>0.32551761764635828</v>
      </c>
      <c r="AH4769" s="22" t="s">
        <v>782</v>
      </c>
      <c r="AI4769" s="23" t="s">
        <v>782</v>
      </c>
      <c r="AJ4769" s="23" t="s">
        <v>782</v>
      </c>
      <c r="AK4769" s="23" t="s">
        <v>782</v>
      </c>
      <c r="AL4769" s="14" t="s">
        <v>782</v>
      </c>
      <c r="AM4769" s="22" t="s">
        <v>782</v>
      </c>
      <c r="AN4769" s="23" t="s">
        <v>782</v>
      </c>
      <c r="AO4769" s="23" t="s">
        <v>782</v>
      </c>
      <c r="AP4769" s="23" t="s">
        <v>782</v>
      </c>
      <c r="AQ4769" s="14" t="s">
        <v>782</v>
      </c>
      <c r="AR4769" s="22">
        <v>9301</v>
      </c>
      <c r="AS4769" s="23">
        <v>165489.17000000004</v>
      </c>
      <c r="AT4769" s="23">
        <v>165.48917000000006</v>
      </c>
      <c r="AU4769" s="23">
        <v>146.95438296000015</v>
      </c>
      <c r="AV4769" s="14">
        <v>1.8810623001636404</v>
      </c>
      <c r="AW4769" s="22">
        <v>1</v>
      </c>
      <c r="AX4769" s="22" t="s">
        <v>782</v>
      </c>
      <c r="AY4769" s="23">
        <v>22</v>
      </c>
      <c r="AZ4769" s="23">
        <v>2.1999999999999999E-2</v>
      </c>
      <c r="BA4769" s="23">
        <v>1.5039999999999999E-3</v>
      </c>
      <c r="BB4769" s="14">
        <v>1.9251672814795724E-5</v>
      </c>
      <c r="BC4769" s="22">
        <v>76</v>
      </c>
      <c r="BD4769" s="23">
        <v>123916</v>
      </c>
      <c r="BE4769" s="23">
        <v>123.916</v>
      </c>
      <c r="BF4769" s="23">
        <v>260.7564126242055</v>
      </c>
      <c r="BG4769" s="14">
        <v>3.3377640559847572</v>
      </c>
      <c r="BH4769" s="22">
        <v>9435</v>
      </c>
      <c r="BI4769" s="23">
        <v>403.48016999900005</v>
      </c>
      <c r="BJ4769" s="23">
        <v>907.6611278842056</v>
      </c>
      <c r="BK4769" s="14">
        <v>11.618347779744141</v>
      </c>
      <c r="BL4769" t="s">
        <v>10</v>
      </c>
    </row>
    <row r="4770" spans="1:64">
      <c r="A4770" t="s">
        <v>5988</v>
      </c>
      <c r="B4770" s="110">
        <v>17900509</v>
      </c>
      <c r="C4770" s="20" t="s">
        <v>10</v>
      </c>
      <c r="D4770" t="s">
        <v>5</v>
      </c>
      <c r="E4770">
        <v>2019</v>
      </c>
      <c r="F4770" s="23">
        <v>966.8599999999999</v>
      </c>
      <c r="G4770" s="23">
        <v>368.13</v>
      </c>
      <c r="H4770" s="22">
        <v>991347</v>
      </c>
      <c r="I4770" s="34">
        <v>7965.1498487312329</v>
      </c>
      <c r="J4770" s="22">
        <v>29</v>
      </c>
      <c r="K4770" s="22">
        <v>38</v>
      </c>
      <c r="L4770" s="23">
        <v>34868.5</v>
      </c>
      <c r="M4770" s="23">
        <v>34.868499999999997</v>
      </c>
      <c r="N4770" s="23">
        <v>208.54849849999999</v>
      </c>
      <c r="O4770" s="14">
        <v>2.6182620849652896</v>
      </c>
      <c r="P4770" s="22">
        <v>3</v>
      </c>
      <c r="Q4770" s="22">
        <v>6</v>
      </c>
      <c r="R4770" s="23">
        <v>2782.2240535942151</v>
      </c>
      <c r="S4770" s="23">
        <v>2.7822240535942151</v>
      </c>
      <c r="T4770" s="23">
        <v>10.64104375</v>
      </c>
      <c r="U4770" s="14">
        <v>0.13359502271881313</v>
      </c>
      <c r="V4770" s="22">
        <v>14</v>
      </c>
      <c r="W4770" s="22">
        <v>45</v>
      </c>
      <c r="X4770" s="23">
        <v>59860</v>
      </c>
      <c r="Y4770" s="23">
        <v>59.86</v>
      </c>
      <c r="Z4770" s="23">
        <v>207.33323399999998</v>
      </c>
      <c r="AA4770" s="14">
        <v>2.6030048139398918</v>
      </c>
      <c r="AB4770" s="22">
        <v>12</v>
      </c>
      <c r="AC4770" s="22">
        <v>15</v>
      </c>
      <c r="AD4770" s="23">
        <v>25369.240218884122</v>
      </c>
      <c r="AE4770" s="23">
        <v>25.369240218884123</v>
      </c>
      <c r="AF4770" s="23">
        <v>29.663279532000001</v>
      </c>
      <c r="AG4770" s="14">
        <v>0.37241332674645233</v>
      </c>
      <c r="AH4770" s="22">
        <v>5</v>
      </c>
      <c r="AI4770" s="23">
        <v>2090.3199999999997</v>
      </c>
      <c r="AJ4770" s="23">
        <v>2.0903200000000002</v>
      </c>
      <c r="AK4770" s="23">
        <v>1.8562041599999999</v>
      </c>
      <c r="AL4770" s="14">
        <v>2.3304070799065685E-2</v>
      </c>
      <c r="AM4770" s="22">
        <v>9966</v>
      </c>
      <c r="AN4770" s="23">
        <v>178512.43999999997</v>
      </c>
      <c r="AO4770" s="23">
        <v>178.51244</v>
      </c>
      <c r="AP4770" s="23">
        <v>158.51904672000018</v>
      </c>
      <c r="AQ4770" s="14">
        <v>1.9901577463134688</v>
      </c>
      <c r="AR4770" s="22">
        <v>9971</v>
      </c>
      <c r="AS4770" s="23">
        <v>180602.76</v>
      </c>
      <c r="AT4770" s="23">
        <v>180.60275999999999</v>
      </c>
      <c r="AU4770" s="23">
        <v>160.37525088000015</v>
      </c>
      <c r="AV4770" s="14">
        <v>2.0134618171125345</v>
      </c>
      <c r="AW4770" s="22">
        <v>1</v>
      </c>
      <c r="AX4770" s="22" t="s">
        <v>782</v>
      </c>
      <c r="AY4770" s="23">
        <v>22</v>
      </c>
      <c r="AZ4770" s="23">
        <v>2.1999999999999999E-2</v>
      </c>
      <c r="BA4770" s="23">
        <v>1.5039999999999999E-3</v>
      </c>
      <c r="BB4770" s="14">
        <v>1.888225618554523E-5</v>
      </c>
      <c r="BC4770" s="22">
        <v>78</v>
      </c>
      <c r="BD4770" s="23">
        <v>129936</v>
      </c>
      <c r="BE4770" s="23">
        <v>129.93600000000001</v>
      </c>
      <c r="BF4770" s="23">
        <v>277.8172565598814</v>
      </c>
      <c r="BG4770" s="14">
        <v>3.4879099808038752</v>
      </c>
      <c r="BH4770" s="22">
        <v>10108</v>
      </c>
      <c r="BI4770" s="23">
        <v>433.44072427247829</v>
      </c>
      <c r="BJ4770" s="23">
        <v>894.38006722188152</v>
      </c>
      <c r="BK4770" s="14">
        <v>11.228665928543041</v>
      </c>
      <c r="BL4770" t="s">
        <v>10</v>
      </c>
    </row>
    <row r="4771" spans="1:64">
      <c r="A4771" t="s">
        <v>5989</v>
      </c>
      <c r="B4771" s="110">
        <v>17900509</v>
      </c>
      <c r="C4771" s="20" t="s">
        <v>10</v>
      </c>
      <c r="D4771" t="s">
        <v>5</v>
      </c>
      <c r="E4771">
        <v>2020</v>
      </c>
      <c r="F4771" s="23">
        <v>966.86999999999989</v>
      </c>
      <c r="G4771" s="23">
        <v>368.37</v>
      </c>
      <c r="H4771" s="22">
        <v>990092</v>
      </c>
      <c r="I4771" s="34">
        <v>7982.5717100957863</v>
      </c>
      <c r="J4771" s="22">
        <v>30</v>
      </c>
      <c r="K4771" s="22">
        <v>46</v>
      </c>
      <c r="L4771" s="23">
        <v>38583.5</v>
      </c>
      <c r="M4771" s="23">
        <v>38.583500000000001</v>
      </c>
      <c r="N4771" s="23">
        <v>230.76791349999996</v>
      </c>
      <c r="O4771" s="14">
        <v>2.8908968422813062</v>
      </c>
      <c r="P4771" s="22">
        <v>2</v>
      </c>
      <c r="Q4771" s="22">
        <v>2</v>
      </c>
      <c r="R4771" s="23">
        <v>139.00127605274352</v>
      </c>
      <c r="S4771" s="23">
        <v>0.13900127605274351</v>
      </c>
      <c r="T4771" s="23">
        <v>1.0971502500000001</v>
      </c>
      <c r="U4771" s="14">
        <v>1.3744320625549819E-2</v>
      </c>
      <c r="V4771" s="22">
        <v>14</v>
      </c>
      <c r="W4771" s="22">
        <v>46</v>
      </c>
      <c r="X4771" s="23">
        <v>60460</v>
      </c>
      <c r="Y4771" s="23">
        <v>60.46</v>
      </c>
      <c r="Z4771" s="23">
        <v>203.44222449999998</v>
      </c>
      <c r="AA4771" s="14">
        <v>2.54857998009214</v>
      </c>
      <c r="AB4771" s="22">
        <v>11</v>
      </c>
      <c r="AC4771" s="22">
        <v>13</v>
      </c>
      <c r="AD4771" s="23">
        <v>20767.912980686695</v>
      </c>
      <c r="AE4771" s="23">
        <v>20.767912980686695</v>
      </c>
      <c r="AF4771" s="23">
        <v>23.753417603999999</v>
      </c>
      <c r="AG4771" s="14">
        <v>0.29756597831696741</v>
      </c>
      <c r="AH4771" s="22">
        <v>8</v>
      </c>
      <c r="AI4771" s="23">
        <v>2104.38</v>
      </c>
      <c r="AJ4771" s="23">
        <v>2.1043799999999999</v>
      </c>
      <c r="AK4771" s="23">
        <v>1.86868944</v>
      </c>
      <c r="AL4771" s="14">
        <v>2.3409616698295554E-2</v>
      </c>
      <c r="AM4771" s="22">
        <v>11228</v>
      </c>
      <c r="AN4771" s="23">
        <v>197799.44999999998</v>
      </c>
      <c r="AO4771" s="23">
        <v>197.79944999999998</v>
      </c>
      <c r="AP4771" s="23">
        <v>175.64591160000009</v>
      </c>
      <c r="AQ4771" s="14">
        <v>2.2003674752818778</v>
      </c>
      <c r="AR4771" s="22">
        <v>11236</v>
      </c>
      <c r="AS4771" s="23">
        <v>199903.82999999996</v>
      </c>
      <c r="AT4771" s="23">
        <v>199.90382999999997</v>
      </c>
      <c r="AU4771" s="23">
        <v>177.51460104000006</v>
      </c>
      <c r="AV4771" s="14">
        <v>2.2237770919801734</v>
      </c>
      <c r="AW4771" s="22">
        <v>2</v>
      </c>
      <c r="AX4771" s="22">
        <v>2</v>
      </c>
      <c r="AY4771" s="23">
        <v>33</v>
      </c>
      <c r="AZ4771" s="23">
        <v>3.3000000000000002E-2</v>
      </c>
      <c r="BA4771" s="23">
        <v>3.0169999999999999E-2</v>
      </c>
      <c r="BB4771" s="14">
        <v>3.7794837422936193E-4</v>
      </c>
      <c r="BC4771" s="22">
        <v>82</v>
      </c>
      <c r="BD4771" s="23">
        <v>143536</v>
      </c>
      <c r="BE4771" s="23">
        <v>143.536</v>
      </c>
      <c r="BF4771" s="23">
        <v>317.59097017344152</v>
      </c>
      <c r="BG4771" s="14">
        <v>3.9785545524354657</v>
      </c>
      <c r="BH4771" s="22">
        <v>11377</v>
      </c>
      <c r="BI4771" s="23">
        <v>463.42324425673939</v>
      </c>
      <c r="BJ4771" s="23">
        <v>954.19644706744157</v>
      </c>
      <c r="BK4771" s="14">
        <v>11.953496714105832</v>
      </c>
      <c r="BL4771" t="s">
        <v>10</v>
      </c>
    </row>
    <row r="4772" spans="1:64">
      <c r="A4772" t="s">
        <v>5990</v>
      </c>
      <c r="B4772" s="110">
        <v>17900509</v>
      </c>
      <c r="C4772" s="20" t="s">
        <v>10</v>
      </c>
      <c r="D4772" t="s">
        <v>5</v>
      </c>
      <c r="E4772">
        <v>2021</v>
      </c>
      <c r="F4772" s="23">
        <v>966.86999999999989</v>
      </c>
      <c r="G4772" s="23">
        <v>370.44</v>
      </c>
      <c r="H4772" s="22">
        <v>990238</v>
      </c>
      <c r="I4772" s="34">
        <v>7423.380000000001</v>
      </c>
      <c r="J4772" s="22">
        <v>30</v>
      </c>
      <c r="K4772" s="22">
        <v>47</v>
      </c>
      <c r="L4772" s="23">
        <v>43191.5</v>
      </c>
      <c r="M4772" s="23">
        <v>43.199999999999996</v>
      </c>
      <c r="N4772" s="23">
        <v>258.33</v>
      </c>
      <c r="O4772" s="14">
        <v>3.4799511812678312</v>
      </c>
      <c r="P4772" s="22">
        <v>3</v>
      </c>
      <c r="Q4772" s="22">
        <v>6</v>
      </c>
      <c r="R4772" s="23">
        <v>1894.2772224999999</v>
      </c>
      <c r="S4772" s="23">
        <v>1.89</v>
      </c>
      <c r="T4772" s="23">
        <v>10.112629</v>
      </c>
      <c r="U4772" s="14">
        <v>0.13622674576810023</v>
      </c>
      <c r="V4772" s="22">
        <v>14</v>
      </c>
      <c r="W4772" s="22">
        <v>45</v>
      </c>
      <c r="X4772" s="23">
        <v>59060</v>
      </c>
      <c r="Y4772" s="23">
        <v>59.06</v>
      </c>
      <c r="Z4772" s="23">
        <v>169.92000000000002</v>
      </c>
      <c r="AA4772" s="14">
        <v>2.28898426323319</v>
      </c>
      <c r="AB4772" s="22">
        <v>12</v>
      </c>
      <c r="AC4772" s="22">
        <v>0</v>
      </c>
      <c r="AD4772" s="23">
        <v>13015.7348518</v>
      </c>
      <c r="AE4772" s="23">
        <v>13.02</v>
      </c>
      <c r="AF4772" s="23">
        <v>25.110000000000003</v>
      </c>
      <c r="AG4772" s="14">
        <v>0.3382556194078708</v>
      </c>
      <c r="AH4772" s="22">
        <v>10</v>
      </c>
      <c r="AI4772" s="23">
        <v>2107.6799999999998</v>
      </c>
      <c r="AJ4772" s="23">
        <v>2</v>
      </c>
      <c r="AK4772" s="23">
        <v>1.88</v>
      </c>
      <c r="AL4772" s="14">
        <v>2.532539085968925E-2</v>
      </c>
      <c r="AM4772" s="22">
        <v>12872</v>
      </c>
      <c r="AN4772" s="23">
        <v>220861.27600000001</v>
      </c>
      <c r="AO4772" s="23">
        <v>221</v>
      </c>
      <c r="AP4772" s="23">
        <v>197.63</v>
      </c>
      <c r="AQ4772" s="14">
        <v>2.6622643593619078</v>
      </c>
      <c r="AR4772" s="22">
        <v>12882</v>
      </c>
      <c r="AS4772" s="23">
        <v>222968.95600000001</v>
      </c>
      <c r="AT4772" s="23">
        <v>223</v>
      </c>
      <c r="AU4772" s="23">
        <v>199.52</v>
      </c>
      <c r="AV4772" s="14">
        <v>2.6877244597474466</v>
      </c>
      <c r="AW4772" s="22">
        <v>2</v>
      </c>
      <c r="AX4772" s="22">
        <v>2</v>
      </c>
      <c r="AY4772" s="23">
        <v>33</v>
      </c>
      <c r="AZ4772" s="23">
        <v>0.03</v>
      </c>
      <c r="BA4772" s="23">
        <v>0.03</v>
      </c>
      <c r="BB4772" s="14">
        <v>4.0412857754823273E-4</v>
      </c>
      <c r="BC4772" s="22">
        <v>84</v>
      </c>
      <c r="BD4772" s="23">
        <v>149557</v>
      </c>
      <c r="BE4772" s="23">
        <v>149.56</v>
      </c>
      <c r="BF4772" s="23">
        <v>294.72999999999996</v>
      </c>
      <c r="BG4772" s="14">
        <v>3.9702938553596869</v>
      </c>
      <c r="BH4772" s="22">
        <v>13027</v>
      </c>
      <c r="BI4772" s="23">
        <v>489.73</v>
      </c>
      <c r="BJ4772" s="23">
        <v>957.75</v>
      </c>
      <c r="BK4772" s="14">
        <v>12.90180483822733</v>
      </c>
      <c r="BL4772" t="s">
        <v>10</v>
      </c>
    </row>
    <row r="4773" spans="1:64">
      <c r="A4773" t="s">
        <v>5991</v>
      </c>
      <c r="B4773">
        <v>17900509</v>
      </c>
      <c r="C4773" s="20" t="s">
        <v>774</v>
      </c>
      <c r="D4773" t="s">
        <v>5</v>
      </c>
      <c r="E4773" s="110">
        <v>2022</v>
      </c>
      <c r="F4773" s="23"/>
      <c r="G4773" s="23"/>
      <c r="H4773" s="22">
        <v>1000845</v>
      </c>
      <c r="I4773" s="34">
        <v>7253.6623408539854</v>
      </c>
      <c r="J4773" s="22">
        <v>30</v>
      </c>
      <c r="K4773" s="22">
        <v>46</v>
      </c>
      <c r="L4773" s="23">
        <v>41993</v>
      </c>
      <c r="M4773" s="23">
        <v>41.992999999999995</v>
      </c>
      <c r="N4773" s="23">
        <v>248.51457400000001</v>
      </c>
      <c r="O4773" s="14">
        <v>3.4260565535332321</v>
      </c>
      <c r="P4773" s="22">
        <v>3</v>
      </c>
      <c r="Q4773" s="22">
        <v>6</v>
      </c>
      <c r="R4773" s="23">
        <v>1832</v>
      </c>
      <c r="S4773" s="23">
        <v>1.8320000000000001</v>
      </c>
      <c r="T4773" s="23">
        <v>4.3070320000000004</v>
      </c>
      <c r="U4773" s="14">
        <v>5.937734343852745E-2</v>
      </c>
      <c r="V4773" s="22">
        <v>14</v>
      </c>
      <c r="W4773" s="22">
        <v>45</v>
      </c>
      <c r="X4773" s="23">
        <v>59060</v>
      </c>
      <c r="Y4773" s="23">
        <v>59.06</v>
      </c>
      <c r="Z4773" s="23">
        <v>157.259004</v>
      </c>
      <c r="AA4773" s="14">
        <v>2.1679945468965083</v>
      </c>
      <c r="AB4773" s="22">
        <v>12</v>
      </c>
      <c r="AC4773" s="22">
        <v>6</v>
      </c>
      <c r="AD4773" s="23">
        <v>12648.259442060085</v>
      </c>
      <c r="AE4773" s="23">
        <v>12.648259442060086</v>
      </c>
      <c r="AF4773" s="23">
        <v>21.707497518</v>
      </c>
      <c r="AG4773" s="14">
        <v>0.29926258623508439</v>
      </c>
      <c r="AH4773" s="22">
        <v>12</v>
      </c>
      <c r="AI4773" s="23">
        <v>6008.5800000000008</v>
      </c>
      <c r="AJ4773" s="23">
        <v>6.0085800000000011</v>
      </c>
      <c r="AK4773" s="23">
        <v>6.1549725519065666</v>
      </c>
      <c r="AL4773" s="14">
        <v>8.4853309441226793E-2</v>
      </c>
      <c r="AM4773" s="22">
        <v>15950</v>
      </c>
      <c r="AN4773" s="23">
        <v>252855.85399999985</v>
      </c>
      <c r="AO4773" s="23">
        <v>252.85585399999977</v>
      </c>
      <c r="AP4773" s="23">
        <v>259.01641335538449</v>
      </c>
      <c r="AQ4773" s="14">
        <v>3.5708363745656522</v>
      </c>
      <c r="AR4773" s="22">
        <v>15962</v>
      </c>
      <c r="AS4773" s="23">
        <v>258864.4339999998</v>
      </c>
      <c r="AT4773" s="23">
        <v>258.86443399999968</v>
      </c>
      <c r="AU4773" s="23">
        <v>265.1713859072911</v>
      </c>
      <c r="AV4773" s="14">
        <v>3.6556896840068798</v>
      </c>
      <c r="AW4773" s="22">
        <v>2</v>
      </c>
      <c r="AX4773" s="22">
        <v>2</v>
      </c>
      <c r="AY4773" s="23">
        <v>33</v>
      </c>
      <c r="AZ4773" s="23">
        <v>3.3000000000000002E-2</v>
      </c>
      <c r="BA4773" s="23">
        <v>3.0169999999999999E-2</v>
      </c>
      <c r="BB4773" s="14">
        <v>4.1592782490131784E-4</v>
      </c>
      <c r="BC4773" s="22">
        <v>86</v>
      </c>
      <c r="BD4773" s="23">
        <v>175967</v>
      </c>
      <c r="BE4773" s="23">
        <v>175.96699999999998</v>
      </c>
      <c r="BF4773" s="23">
        <v>399.92382163919268</v>
      </c>
      <c r="BG4773" s="14">
        <v>5.5134055439380845</v>
      </c>
      <c r="BH4773" s="22">
        <v>16109</v>
      </c>
      <c r="BI4773" s="23">
        <v>550.39769344205979</v>
      </c>
      <c r="BJ4773" s="23">
        <v>1096.9134850644839</v>
      </c>
      <c r="BK4773" s="14">
        <v>15.122202185873219</v>
      </c>
      <c r="BL4773" t="s">
        <v>10</v>
      </c>
    </row>
    <row r="4774" spans="1:64">
      <c r="A4774" t="s">
        <v>5992</v>
      </c>
      <c r="B4774">
        <v>17900509</v>
      </c>
      <c r="C4774" t="s">
        <v>774</v>
      </c>
      <c r="D4774" t="s">
        <v>5</v>
      </c>
      <c r="E4774">
        <v>2023</v>
      </c>
      <c r="F4774">
        <v>966.8599999999999</v>
      </c>
      <c r="G4774">
        <v>372.98</v>
      </c>
      <c r="H4774">
        <v>1009051</v>
      </c>
      <c r="I4774">
        <v>7253.6623408539854</v>
      </c>
      <c r="J4774">
        <v>30</v>
      </c>
      <c r="K4774">
        <v>46</v>
      </c>
      <c r="L4774">
        <v>42078</v>
      </c>
      <c r="M4774">
        <v>42.077999999999996</v>
      </c>
      <c r="N4774">
        <v>249.01760400000001</v>
      </c>
      <c r="O4774">
        <v>3.4329913952223303</v>
      </c>
      <c r="P4774">
        <v>3</v>
      </c>
      <c r="Q4774">
        <v>6</v>
      </c>
      <c r="R4774">
        <v>1832</v>
      </c>
      <c r="S4774">
        <v>1.8320000000000001</v>
      </c>
      <c r="T4774">
        <v>10.954502999999999</v>
      </c>
      <c r="U4774">
        <v>0.15102030512644882</v>
      </c>
      <c r="V4774">
        <v>13</v>
      </c>
      <c r="W4774">
        <v>35</v>
      </c>
      <c r="X4774">
        <v>49115</v>
      </c>
      <c r="Y4774">
        <v>49.114999999999995</v>
      </c>
      <c r="Z4774">
        <v>138.79695000000001</v>
      </c>
      <c r="AA4774">
        <v>1.9134740973296975</v>
      </c>
      <c r="AB4774">
        <v>12</v>
      </c>
      <c r="AC4774">
        <v>16</v>
      </c>
      <c r="AD4774">
        <v>12584.562386266094</v>
      </c>
      <c r="AE4774">
        <v>12.584562386266093</v>
      </c>
      <c r="AF4774">
        <v>34.683190826999997</v>
      </c>
      <c r="AG4774">
        <v>0.47814730266196381</v>
      </c>
      <c r="AH4774">
        <v>13</v>
      </c>
      <c r="AI4774">
        <v>5940.04</v>
      </c>
      <c r="AJ4774">
        <v>5.9400400000000007</v>
      </c>
      <c r="AK4774">
        <v>5.5716809999999999</v>
      </c>
      <c r="AL4774">
        <v>7.6811970811203167E-2</v>
      </c>
      <c r="AM4774">
        <v>20918</v>
      </c>
      <c r="AN4774">
        <v>336815.59299999999</v>
      </c>
      <c r="AO4774">
        <v>336.81559299999998</v>
      </c>
      <c r="AP4774">
        <v>315.92872699999998</v>
      </c>
      <c r="AQ4774">
        <v>4.3554374625439918</v>
      </c>
      <c r="AR4774">
        <v>25083</v>
      </c>
      <c r="AS4774">
        <v>345871.47500000126</v>
      </c>
      <c r="AT4774">
        <v>345.87147499999571</v>
      </c>
      <c r="AU4774">
        <v>324.42302871366473</v>
      </c>
      <c r="AV4774">
        <v>4.4725410898499298</v>
      </c>
      <c r="AW4774">
        <v>2</v>
      </c>
      <c r="AX4774">
        <v>2</v>
      </c>
      <c r="AY4774">
        <v>33</v>
      </c>
      <c r="AZ4774">
        <v>3.3000000000000002E-2</v>
      </c>
      <c r="BA4774">
        <v>3.0169999999999999E-2</v>
      </c>
      <c r="BB4774">
        <v>4.1592782490131784E-4</v>
      </c>
      <c r="BC4774">
        <v>92</v>
      </c>
      <c r="BD4774">
        <v>213418</v>
      </c>
      <c r="BE4774">
        <v>213.41800000000001</v>
      </c>
      <c r="BF4774">
        <v>591.96305700000005</v>
      </c>
      <c r="BG4774">
        <v>8.1608852078205132</v>
      </c>
      <c r="BH4774">
        <v>25235</v>
      </c>
      <c r="BI4774">
        <v>664.93203738626175</v>
      </c>
      <c r="BJ4774">
        <v>1349.8685035406647</v>
      </c>
      <c r="BK4774">
        <v>18.609475325835785</v>
      </c>
      <c r="BL4774" t="s">
        <v>10</v>
      </c>
    </row>
    <row r="4775" spans="1:64">
      <c r="A4775" t="s">
        <v>5993</v>
      </c>
      <c r="B4775">
        <v>17900509</v>
      </c>
      <c r="C4775" t="s">
        <v>774</v>
      </c>
      <c r="D4775" t="s">
        <v>5</v>
      </c>
      <c r="E4775">
        <v>2024</v>
      </c>
      <c r="F4775">
        <v>966.8599999999999</v>
      </c>
      <c r="G4775">
        <v>373.02</v>
      </c>
      <c r="H4775">
        <v>1007770</v>
      </c>
      <c r="I4775">
        <v>6910.3778007150413</v>
      </c>
      <c r="J4775">
        <v>30</v>
      </c>
      <c r="K4775">
        <v>46</v>
      </c>
      <c r="L4775">
        <v>42078</v>
      </c>
      <c r="M4775">
        <v>42.078000000000003</v>
      </c>
      <c r="N4775">
        <v>249.01760399999998</v>
      </c>
      <c r="O4775">
        <v>3.603530967210407</v>
      </c>
      <c r="P4775">
        <v>3</v>
      </c>
      <c r="Q4775">
        <v>6</v>
      </c>
      <c r="R4775">
        <v>1832</v>
      </c>
      <c r="S4775">
        <v>1.8320000000000001</v>
      </c>
      <c r="T4775">
        <v>12.32546325</v>
      </c>
      <c r="U4775">
        <v>0.17836164107734662</v>
      </c>
      <c r="V4775">
        <v>13</v>
      </c>
      <c r="W4775">
        <v>36</v>
      </c>
      <c r="X4775">
        <v>45560</v>
      </c>
      <c r="Y4775">
        <v>45.56</v>
      </c>
      <c r="Z4775">
        <v>81.580654559999999</v>
      </c>
      <c r="AA4775">
        <v>1.1805527412923582</v>
      </c>
      <c r="AB4775">
        <v>12</v>
      </c>
      <c r="AC4775">
        <v>16</v>
      </c>
      <c r="AD4775">
        <v>12703.086206008584</v>
      </c>
      <c r="AE4775">
        <v>12.703086206008583</v>
      </c>
      <c r="AF4775">
        <v>32.821321566000002</v>
      </c>
      <c r="AG4775">
        <v>0.47495697793257935</v>
      </c>
      <c r="AH4775">
        <v>26</v>
      </c>
      <c r="AI4775">
        <v>7484.3300000000017</v>
      </c>
      <c r="AJ4775">
        <v>7.4843299999999999</v>
      </c>
      <c r="AK4775">
        <v>6.7504451172336637</v>
      </c>
      <c r="AL4775">
        <v>9.7685615922984276E-2</v>
      </c>
      <c r="AM4775">
        <v>25752</v>
      </c>
      <c r="AN4775">
        <v>422395.04499999981</v>
      </c>
      <c r="AO4775">
        <v>422.39504499999862</v>
      </c>
      <c r="AP4775">
        <v>380.97659631041995</v>
      </c>
      <c r="AQ4775">
        <v>5.5131080716165615</v>
      </c>
      <c r="AR4775">
        <v>34711</v>
      </c>
      <c r="AS4775">
        <v>437925.81999996665</v>
      </c>
      <c r="AT4775">
        <v>437.92582000003659</v>
      </c>
      <c r="AU4775">
        <v>394.98448268978376</v>
      </c>
      <c r="AV4775">
        <v>5.7158160390147312</v>
      </c>
      <c r="AW4775">
        <v>2</v>
      </c>
      <c r="AX4775">
        <v>2</v>
      </c>
      <c r="AY4775">
        <v>33</v>
      </c>
      <c r="AZ4775">
        <v>3.3000000000000002E-2</v>
      </c>
      <c r="BA4775">
        <v>3.0169999999999999E-2</v>
      </c>
      <c r="BB4775">
        <v>4.3658973315291384E-4</v>
      </c>
      <c r="BC4775">
        <v>97</v>
      </c>
      <c r="BD4775">
        <v>238383.4</v>
      </c>
      <c r="BE4775">
        <v>238.38340000000005</v>
      </c>
      <c r="BF4775">
        <v>553.15972080818244</v>
      </c>
      <c r="BG4775">
        <v>8.0047681438045988</v>
      </c>
      <c r="BH4775">
        <v>34868</v>
      </c>
      <c r="BI4775">
        <v>778.51530620604524</v>
      </c>
      <c r="BJ4775">
        <v>1323.9194168739662</v>
      </c>
      <c r="BK4775">
        <v>19.158423100065171</v>
      </c>
      <c r="BL4775" t="s">
        <v>10</v>
      </c>
    </row>
    <row r="4776" spans="1:64">
      <c r="A4776" t="s">
        <v>5994</v>
      </c>
      <c r="B4776" s="110">
        <v>17900511</v>
      </c>
      <c r="C4776" s="20" t="s">
        <v>12</v>
      </c>
      <c r="D4776" t="s">
        <v>5</v>
      </c>
      <c r="E4776">
        <v>2012</v>
      </c>
      <c r="F4776" s="23">
        <v>5951.15</v>
      </c>
      <c r="G4776" s="23">
        <v>996.26</v>
      </c>
      <c r="H4776" s="22">
        <v>1582507</v>
      </c>
      <c r="I4776" s="34">
        <v>13006.337596999998</v>
      </c>
      <c r="J4776" s="22">
        <v>476</v>
      </c>
      <c r="K4776" s="22" t="s">
        <v>782</v>
      </c>
      <c r="L4776" s="23">
        <v>147644.38</v>
      </c>
      <c r="M4776" s="23">
        <v>147.64437999999998</v>
      </c>
      <c r="N4776" s="23">
        <v>918.26657</v>
      </c>
      <c r="O4776" s="14">
        <v>7.0601471255967132</v>
      </c>
      <c r="P4776" s="22">
        <v>7</v>
      </c>
      <c r="Q4776" s="22" t="s">
        <v>782</v>
      </c>
      <c r="R4776" s="23">
        <v>4752</v>
      </c>
      <c r="S4776" s="23">
        <v>4.7519999999999998</v>
      </c>
      <c r="T4776" s="23">
        <v>5.4872110000000003</v>
      </c>
      <c r="U4776" s="14">
        <v>4.2188748055145539E-2</v>
      </c>
      <c r="V4776" s="22">
        <v>5</v>
      </c>
      <c r="W4776" s="22" t="s">
        <v>782</v>
      </c>
      <c r="X4776" s="23">
        <v>38000</v>
      </c>
      <c r="Y4776" s="23">
        <v>38</v>
      </c>
      <c r="Z4776" s="23">
        <v>224.43645000000001</v>
      </c>
      <c r="AA4776" s="14">
        <v>1.7255929913103887</v>
      </c>
      <c r="AB4776" s="22">
        <v>7</v>
      </c>
      <c r="AC4776" s="22" t="s">
        <v>782</v>
      </c>
      <c r="AD4776" s="23">
        <v>3217.8</v>
      </c>
      <c r="AE4776" s="23">
        <v>3.2177999999999995</v>
      </c>
      <c r="AF4776" s="23">
        <v>13.679755999999998</v>
      </c>
      <c r="AG4776" s="14">
        <v>0.10517761743440619</v>
      </c>
      <c r="AH4776" s="22" t="s">
        <v>782</v>
      </c>
      <c r="AI4776" s="23" t="s">
        <v>782</v>
      </c>
      <c r="AJ4776" s="23" t="s">
        <v>782</v>
      </c>
      <c r="AK4776" s="23" t="s">
        <v>782</v>
      </c>
      <c r="AL4776" s="14" t="s">
        <v>782</v>
      </c>
      <c r="AM4776" s="22" t="s">
        <v>782</v>
      </c>
      <c r="AN4776" s="23" t="s">
        <v>782</v>
      </c>
      <c r="AO4776" s="23" t="s">
        <v>782</v>
      </c>
      <c r="AP4776" s="23" t="s">
        <v>782</v>
      </c>
      <c r="AQ4776" s="14" t="s">
        <v>782</v>
      </c>
      <c r="AR4776" s="22">
        <v>43130</v>
      </c>
      <c r="AS4776" s="23">
        <v>967497.71400000015</v>
      </c>
      <c r="AT4776" s="23">
        <v>967.49771400000009</v>
      </c>
      <c r="AU4776" s="23">
        <v>799.1092460000001</v>
      </c>
      <c r="AV4776" s="14">
        <v>6.1439989546659177</v>
      </c>
      <c r="AW4776" s="22">
        <v>25</v>
      </c>
      <c r="AX4776" s="22" t="s">
        <v>782</v>
      </c>
      <c r="AY4776" s="23">
        <v>1166.5999999999999</v>
      </c>
      <c r="AZ4776" s="23">
        <v>1.1666000000000001</v>
      </c>
      <c r="BA4776" s="23">
        <v>3.859594</v>
      </c>
      <c r="BB4776" s="14">
        <v>2.9674717968955704E-2</v>
      </c>
      <c r="BC4776" s="22">
        <v>736</v>
      </c>
      <c r="BD4776" s="23">
        <v>859442</v>
      </c>
      <c r="BE4776" s="23">
        <v>859.44200000000001</v>
      </c>
      <c r="BF4776" s="23">
        <v>1372.5288739999999</v>
      </c>
      <c r="BG4776" s="14">
        <v>10.552769861337316</v>
      </c>
      <c r="BH4776" s="22">
        <v>44386</v>
      </c>
      <c r="BI4776" s="23">
        <v>2021.7204940000001</v>
      </c>
      <c r="BJ4776" s="23">
        <v>3337.3677009999997</v>
      </c>
      <c r="BK4776" s="14">
        <v>25.659550016368843</v>
      </c>
      <c r="BL4776" t="s">
        <v>12</v>
      </c>
    </row>
    <row r="4777" spans="1:64">
      <c r="A4777" t="s">
        <v>5995</v>
      </c>
      <c r="B4777" s="110">
        <v>17900511</v>
      </c>
      <c r="C4777" s="20" t="s">
        <v>12</v>
      </c>
      <c r="D4777" t="s">
        <v>5</v>
      </c>
      <c r="E4777">
        <v>2015</v>
      </c>
      <c r="F4777" s="23">
        <v>5951.47</v>
      </c>
      <c r="G4777" s="23">
        <v>1016.72</v>
      </c>
      <c r="H4777" s="22">
        <v>1618911</v>
      </c>
      <c r="I4777" s="34">
        <v>12985.754178256635</v>
      </c>
      <c r="J4777" s="22">
        <v>401</v>
      </c>
      <c r="K4777" s="22">
        <v>541</v>
      </c>
      <c r="L4777" s="23">
        <v>188041.68</v>
      </c>
      <c r="M4777" s="23">
        <v>188.04167999999999</v>
      </c>
      <c r="N4777" s="23">
        <v>1124.7440394633807</v>
      </c>
      <c r="O4777" s="14">
        <v>8.6613686353824075</v>
      </c>
      <c r="P4777" s="22">
        <v>9</v>
      </c>
      <c r="Q4777" s="22">
        <v>10</v>
      </c>
      <c r="R4777" s="23">
        <v>5465</v>
      </c>
      <c r="S4777" s="23">
        <v>5.464999999999999</v>
      </c>
      <c r="T4777" s="23">
        <v>8.5962817499999993</v>
      </c>
      <c r="U4777" s="14">
        <v>6.6197785912146909E-2</v>
      </c>
      <c r="V4777" s="22">
        <v>4</v>
      </c>
      <c r="W4777" s="22">
        <v>5</v>
      </c>
      <c r="X4777" s="23">
        <v>35000</v>
      </c>
      <c r="Y4777" s="23">
        <v>35</v>
      </c>
      <c r="Z4777" s="23">
        <v>225.34468299999997</v>
      </c>
      <c r="AA4777" s="14">
        <v>1.7353222608919967</v>
      </c>
      <c r="AB4777" s="22">
        <v>44</v>
      </c>
      <c r="AC4777" s="22" t="s">
        <v>782</v>
      </c>
      <c r="AD4777" s="23">
        <v>2641.8</v>
      </c>
      <c r="AE4777" s="23">
        <v>2.6417999999999999</v>
      </c>
      <c r="AF4777" s="23">
        <v>30.267551159999996</v>
      </c>
      <c r="AG4777" s="14">
        <v>0.23308273623937859</v>
      </c>
      <c r="AH4777" s="22" t="s">
        <v>782</v>
      </c>
      <c r="AI4777" s="23" t="s">
        <v>782</v>
      </c>
      <c r="AJ4777" s="23" t="s">
        <v>782</v>
      </c>
      <c r="AK4777" s="23" t="s">
        <v>782</v>
      </c>
      <c r="AL4777" s="14" t="s">
        <v>782</v>
      </c>
      <c r="AM4777" s="22" t="s">
        <v>782</v>
      </c>
      <c r="AN4777" s="23" t="s">
        <v>782</v>
      </c>
      <c r="AO4777" s="23" t="s">
        <v>782</v>
      </c>
      <c r="AP4777" s="23" t="s">
        <v>782</v>
      </c>
      <c r="AQ4777" s="14" t="s">
        <v>782</v>
      </c>
      <c r="AR4777" s="22">
        <v>50446</v>
      </c>
      <c r="AS4777" s="23">
        <v>1099278.294</v>
      </c>
      <c r="AT4777" s="23">
        <v>1099.2782940000002</v>
      </c>
      <c r="AU4777" s="23">
        <v>976.33805730302606</v>
      </c>
      <c r="AV4777" s="14">
        <v>7.5185317995454426</v>
      </c>
      <c r="AW4777" s="22">
        <v>27</v>
      </c>
      <c r="AX4777" s="22" t="s">
        <v>782</v>
      </c>
      <c r="AY4777" s="23">
        <v>1313.6</v>
      </c>
      <c r="AZ4777" s="23">
        <v>1.3136000000000001</v>
      </c>
      <c r="BA4777" s="23">
        <v>3.4229055206689463</v>
      </c>
      <c r="BB4777" s="14">
        <v>2.6358927434497907E-2</v>
      </c>
      <c r="BC4777" s="22">
        <v>778</v>
      </c>
      <c r="BD4777" s="23">
        <v>997131</v>
      </c>
      <c r="BE4777" s="23">
        <v>997.13099999999986</v>
      </c>
      <c r="BF4777" s="23">
        <v>1583.7632966841293</v>
      </c>
      <c r="BG4777" s="14">
        <v>12.196159537164078</v>
      </c>
      <c r="BH4777" s="22">
        <v>51709</v>
      </c>
      <c r="BI4777" s="23">
        <v>2328.8713740000003</v>
      </c>
      <c r="BJ4777" s="23">
        <v>3952.4768148812054</v>
      </c>
      <c r="BK4777" s="14">
        <v>30.437021682569952</v>
      </c>
      <c r="BL4777" t="s">
        <v>12</v>
      </c>
    </row>
    <row r="4778" spans="1:64">
      <c r="A4778" t="s">
        <v>5996</v>
      </c>
      <c r="B4778" s="110">
        <v>17900511</v>
      </c>
      <c r="C4778" s="20" t="s">
        <v>12</v>
      </c>
      <c r="D4778" t="s">
        <v>5</v>
      </c>
      <c r="E4778">
        <v>2016</v>
      </c>
      <c r="F4778" s="23">
        <v>5951.49</v>
      </c>
      <c r="G4778" s="23">
        <v>1004.87</v>
      </c>
      <c r="H4778" s="22">
        <v>1622244</v>
      </c>
      <c r="I4778" s="34">
        <v>13764.650340913748</v>
      </c>
      <c r="J4778" s="22">
        <v>404</v>
      </c>
      <c r="K4778" s="22">
        <v>544</v>
      </c>
      <c r="L4778" s="23">
        <v>188266.68</v>
      </c>
      <c r="M4778" s="23">
        <v>188.26668000000001</v>
      </c>
      <c r="N4778" s="23">
        <v>1126.023015</v>
      </c>
      <c r="O4778" s="14">
        <v>8.1805420923264105</v>
      </c>
      <c r="P4778" s="22">
        <v>10</v>
      </c>
      <c r="Q4778" s="22">
        <v>11</v>
      </c>
      <c r="R4778" s="23">
        <v>5755.1279999999997</v>
      </c>
      <c r="S4778" s="23">
        <v>5.755128</v>
      </c>
      <c r="T4778" s="23">
        <v>15.765414832000001</v>
      </c>
      <c r="U4778" s="14">
        <v>0.11453552717673636</v>
      </c>
      <c r="V4778" s="22">
        <v>4</v>
      </c>
      <c r="W4778" s="22">
        <v>7</v>
      </c>
      <c r="X4778" s="23">
        <v>43000</v>
      </c>
      <c r="Y4778" s="23">
        <v>43</v>
      </c>
      <c r="Z4778" s="23">
        <v>188.08672799999999</v>
      </c>
      <c r="AA4778" s="14">
        <v>1.3664475547260004</v>
      </c>
      <c r="AB4778" s="22">
        <v>44</v>
      </c>
      <c r="AC4778" s="22" t="s">
        <v>782</v>
      </c>
      <c r="AD4778" s="23">
        <v>2641.8</v>
      </c>
      <c r="AE4778" s="23">
        <v>2.6417999999999999</v>
      </c>
      <c r="AF4778" s="23">
        <v>34.715409447599995</v>
      </c>
      <c r="AG4778" s="14">
        <v>0.25220698374307893</v>
      </c>
      <c r="AH4778" s="22" t="s">
        <v>782</v>
      </c>
      <c r="AI4778" s="23" t="s">
        <v>782</v>
      </c>
      <c r="AJ4778" s="23" t="s">
        <v>782</v>
      </c>
      <c r="AK4778" s="23" t="s">
        <v>782</v>
      </c>
      <c r="AL4778" s="14" t="s">
        <v>782</v>
      </c>
      <c r="AM4778" s="22" t="s">
        <v>782</v>
      </c>
      <c r="AN4778" s="23" t="s">
        <v>782</v>
      </c>
      <c r="AO4778" s="23" t="s">
        <v>782</v>
      </c>
      <c r="AP4778" s="23" t="s">
        <v>782</v>
      </c>
      <c r="AQ4778" s="14" t="s">
        <v>782</v>
      </c>
      <c r="AR4778" s="22">
        <v>51776</v>
      </c>
      <c r="AS4778" s="23">
        <v>1117550.0039999997</v>
      </c>
      <c r="AT4778" s="23">
        <v>1117.5500039999997</v>
      </c>
      <c r="AU4778" s="23">
        <v>992.38440355200055</v>
      </c>
      <c r="AV4778" s="14">
        <v>7.2096593736366748</v>
      </c>
      <c r="AW4778" s="22">
        <v>27</v>
      </c>
      <c r="AX4778" s="22" t="s">
        <v>782</v>
      </c>
      <c r="AY4778" s="23">
        <v>1313.6</v>
      </c>
      <c r="AZ4778" s="23">
        <v>1.3136000000000001</v>
      </c>
      <c r="BA4778" s="23">
        <v>4.7187719999999995</v>
      </c>
      <c r="BB4778" s="14">
        <v>3.4281815252320824E-2</v>
      </c>
      <c r="BC4778" s="22">
        <v>786</v>
      </c>
      <c r="BD4778" s="23">
        <v>1038451</v>
      </c>
      <c r="BE4778" s="23">
        <v>1038.451</v>
      </c>
      <c r="BF4778" s="23">
        <v>1728.8653744590474</v>
      </c>
      <c r="BG4778" s="14">
        <v>12.560183743427217</v>
      </c>
      <c r="BH4778" s="22">
        <v>53051</v>
      </c>
      <c r="BI4778" s="23">
        <v>2396.978212</v>
      </c>
      <c r="BJ4778" s="23">
        <v>4090.5591172906479</v>
      </c>
      <c r="BK4778" s="14">
        <v>29.71785709028844</v>
      </c>
      <c r="BL4778" t="s">
        <v>12</v>
      </c>
    </row>
    <row r="4779" spans="1:64">
      <c r="A4779" t="s">
        <v>5997</v>
      </c>
      <c r="B4779" s="110">
        <v>17900511</v>
      </c>
      <c r="C4779" s="20" t="s">
        <v>12</v>
      </c>
      <c r="D4779" t="s">
        <v>5</v>
      </c>
      <c r="E4779">
        <v>2017</v>
      </c>
      <c r="F4779" s="23">
        <v>5951.49</v>
      </c>
      <c r="G4779" s="23">
        <v>1009.3299999999999</v>
      </c>
      <c r="H4779" s="22">
        <v>1626660</v>
      </c>
      <c r="I4779" s="34">
        <v>12777.431321136835</v>
      </c>
      <c r="J4779" s="22">
        <v>410</v>
      </c>
      <c r="K4779" s="22">
        <v>571</v>
      </c>
      <c r="L4779" s="23">
        <v>206851.18</v>
      </c>
      <c r="M4779" s="23">
        <v>206.85118</v>
      </c>
      <c r="N4779" s="23">
        <v>1237.1769095</v>
      </c>
      <c r="O4779" s="14">
        <v>9.6825166060835919</v>
      </c>
      <c r="P4779" s="22">
        <v>10</v>
      </c>
      <c r="Q4779" s="22">
        <v>11</v>
      </c>
      <c r="R4779" s="23">
        <v>5755.1279999999997</v>
      </c>
      <c r="S4779" s="23">
        <v>5.755128</v>
      </c>
      <c r="T4779" s="23">
        <v>13.530305928000001</v>
      </c>
      <c r="U4779" s="14">
        <v>0.10589222190236106</v>
      </c>
      <c r="V4779" s="22">
        <v>4</v>
      </c>
      <c r="W4779" s="22">
        <v>7</v>
      </c>
      <c r="X4779" s="23">
        <v>37050</v>
      </c>
      <c r="Y4779" s="23">
        <v>37.049999999999997</v>
      </c>
      <c r="Z4779" s="23">
        <v>109.273822</v>
      </c>
      <c r="AA4779" s="14">
        <v>0.85520962119542565</v>
      </c>
      <c r="AB4779" s="22">
        <v>44</v>
      </c>
      <c r="AC4779" s="22" t="s">
        <v>782</v>
      </c>
      <c r="AD4779" s="23">
        <v>2740.8</v>
      </c>
      <c r="AE4779" s="23">
        <v>2.7407999999999997</v>
      </c>
      <c r="AF4779" s="23">
        <v>33.427368232740001</v>
      </c>
      <c r="AG4779" s="14">
        <v>0.26161258388016828</v>
      </c>
      <c r="AH4779" s="22" t="s">
        <v>782</v>
      </c>
      <c r="AI4779" s="23" t="s">
        <v>782</v>
      </c>
      <c r="AJ4779" s="23" t="s">
        <v>782</v>
      </c>
      <c r="AK4779" s="23" t="s">
        <v>782</v>
      </c>
      <c r="AL4779" s="14" t="s">
        <v>782</v>
      </c>
      <c r="AM4779" s="22" t="s">
        <v>782</v>
      </c>
      <c r="AN4779" s="23" t="s">
        <v>782</v>
      </c>
      <c r="AO4779" s="23" t="s">
        <v>782</v>
      </c>
      <c r="AP4779" s="23" t="s">
        <v>782</v>
      </c>
      <c r="AQ4779" s="14" t="s">
        <v>782</v>
      </c>
      <c r="AR4779" s="22">
        <v>53573</v>
      </c>
      <c r="AS4779" s="23">
        <v>1161261.139</v>
      </c>
      <c r="AT4779" s="23">
        <v>1161.261139</v>
      </c>
      <c r="AU4779" s="23">
        <v>1031.1998914320009</v>
      </c>
      <c r="AV4779" s="14">
        <v>8.0704788428497132</v>
      </c>
      <c r="AW4779" s="22">
        <v>26</v>
      </c>
      <c r="AX4779" s="22" t="s">
        <v>782</v>
      </c>
      <c r="AY4779" s="23">
        <v>140678.5</v>
      </c>
      <c r="AZ4779" s="23">
        <v>140.67849999999999</v>
      </c>
      <c r="BA4779" s="23">
        <v>226.211028</v>
      </c>
      <c r="BB4779" s="14">
        <v>1.7703951781434701</v>
      </c>
      <c r="BC4779" s="22">
        <v>893</v>
      </c>
      <c r="BD4779" s="23">
        <v>1379558</v>
      </c>
      <c r="BE4779" s="23">
        <v>1379.558</v>
      </c>
      <c r="BF4779" s="23">
        <v>2552.5078787522402</v>
      </c>
      <c r="BG4779" s="14">
        <v>19.976690264261489</v>
      </c>
      <c r="BH4779" s="22">
        <v>54960</v>
      </c>
      <c r="BI4779" s="23">
        <v>2933.8947469999998</v>
      </c>
      <c r="BJ4779" s="23">
        <v>5203.3272038449804</v>
      </c>
      <c r="BK4779" s="14">
        <v>40.722795318316216</v>
      </c>
      <c r="BL4779" t="s">
        <v>12</v>
      </c>
    </row>
    <row r="4780" spans="1:64">
      <c r="A4780" t="s">
        <v>5998</v>
      </c>
      <c r="B4780" s="110">
        <v>17900511</v>
      </c>
      <c r="C4780" s="20" t="s">
        <v>12</v>
      </c>
      <c r="D4780" t="s">
        <v>5</v>
      </c>
      <c r="E4780">
        <v>2018</v>
      </c>
      <c r="F4780" s="23">
        <v>5951.49</v>
      </c>
      <c r="G4780" s="23">
        <v>1009.9300000000001</v>
      </c>
      <c r="H4780" s="22">
        <v>1630321</v>
      </c>
      <c r="I4780" s="34">
        <v>12778.339454137626</v>
      </c>
      <c r="J4780" s="22">
        <v>417</v>
      </c>
      <c r="K4780" s="22">
        <v>560</v>
      </c>
      <c r="L4780" s="23">
        <v>216849.18</v>
      </c>
      <c r="M4780" s="23">
        <v>216.84918000000002</v>
      </c>
      <c r="N4780" s="23">
        <v>1296.6758960799998</v>
      </c>
      <c r="O4780" s="14">
        <v>10.147452262744014</v>
      </c>
      <c r="P4780" s="22">
        <v>10</v>
      </c>
      <c r="Q4780" s="22">
        <v>11</v>
      </c>
      <c r="R4780" s="23">
        <v>5755.1279999999997</v>
      </c>
      <c r="S4780" s="23">
        <v>5.755128</v>
      </c>
      <c r="T4780" s="23">
        <v>19.002259500000001</v>
      </c>
      <c r="U4780" s="14">
        <v>0.14870679847096305</v>
      </c>
      <c r="V4780" s="22">
        <v>4</v>
      </c>
      <c r="W4780" s="22">
        <v>7</v>
      </c>
      <c r="X4780" s="23">
        <v>37050</v>
      </c>
      <c r="Y4780" s="23">
        <v>37.049999999999997</v>
      </c>
      <c r="Z4780" s="23">
        <v>85.978183999999999</v>
      </c>
      <c r="AA4780" s="14">
        <v>0.67284316799206856</v>
      </c>
      <c r="AB4780" s="22">
        <v>44</v>
      </c>
      <c r="AC4780" s="22" t="s">
        <v>782</v>
      </c>
      <c r="AD4780" s="23">
        <v>2740.8</v>
      </c>
      <c r="AE4780" s="23">
        <v>2.7407999999999997</v>
      </c>
      <c r="AF4780" s="23">
        <v>34.692736889999999</v>
      </c>
      <c r="AG4780" s="14">
        <v>0.27149644141568408</v>
      </c>
      <c r="AH4780" s="22" t="s">
        <v>782</v>
      </c>
      <c r="AI4780" s="23" t="s">
        <v>782</v>
      </c>
      <c r="AJ4780" s="23" t="s">
        <v>782</v>
      </c>
      <c r="AK4780" s="23" t="s">
        <v>782</v>
      </c>
      <c r="AL4780" s="14" t="s">
        <v>782</v>
      </c>
      <c r="AM4780" s="22" t="s">
        <v>782</v>
      </c>
      <c r="AN4780" s="23" t="s">
        <v>782</v>
      </c>
      <c r="AO4780" s="23" t="s">
        <v>782</v>
      </c>
      <c r="AP4780" s="23" t="s">
        <v>782</v>
      </c>
      <c r="AQ4780" s="14" t="s">
        <v>782</v>
      </c>
      <c r="AR4780" s="22">
        <v>55687</v>
      </c>
      <c r="AS4780" s="23">
        <v>1228302.6320000002</v>
      </c>
      <c r="AT4780" s="23">
        <v>1228.3026320000001</v>
      </c>
      <c r="AU4780" s="23">
        <v>1090.7327372160005</v>
      </c>
      <c r="AV4780" s="14">
        <v>8.5357940374859993</v>
      </c>
      <c r="AW4780" s="22">
        <v>27</v>
      </c>
      <c r="AX4780" s="22" t="s">
        <v>782</v>
      </c>
      <c r="AY4780" s="23">
        <v>1381.6</v>
      </c>
      <c r="AZ4780" s="23">
        <v>1.3815999999999999</v>
      </c>
      <c r="BA4780" s="23">
        <v>4.9125409999999992</v>
      </c>
      <c r="BB4780" s="14">
        <v>3.8444283137347074E-2</v>
      </c>
      <c r="BC4780" s="22">
        <v>932</v>
      </c>
      <c r="BD4780" s="23">
        <v>1516222</v>
      </c>
      <c r="BE4780" s="23">
        <v>1516.2219999999998</v>
      </c>
      <c r="BF4780" s="23">
        <v>2922.9512571208579</v>
      </c>
      <c r="BG4780" s="14">
        <v>22.874265217413726</v>
      </c>
      <c r="BH4780" s="22">
        <v>57121</v>
      </c>
      <c r="BI4780" s="23">
        <v>3008.30134</v>
      </c>
      <c r="BJ4780" s="23">
        <v>5454.9456118068583</v>
      </c>
      <c r="BK4780" s="14">
        <v>42.689002208659801</v>
      </c>
      <c r="BL4780" t="s">
        <v>12</v>
      </c>
    </row>
    <row r="4781" spans="1:64">
      <c r="A4781" t="s">
        <v>5999</v>
      </c>
      <c r="B4781" s="110">
        <v>17900511</v>
      </c>
      <c r="C4781" s="20" t="s">
        <v>12</v>
      </c>
      <c r="D4781" t="s">
        <v>5</v>
      </c>
      <c r="E4781">
        <v>2019</v>
      </c>
      <c r="F4781" s="23">
        <v>5951.47</v>
      </c>
      <c r="G4781" s="23">
        <v>1011.97</v>
      </c>
      <c r="H4781" s="22">
        <v>1633278</v>
      </c>
      <c r="I4781" s="34">
        <v>13073.368784124556</v>
      </c>
      <c r="J4781" s="22">
        <v>423</v>
      </c>
      <c r="K4781" s="22">
        <v>609</v>
      </c>
      <c r="L4781" s="23">
        <v>228478.68</v>
      </c>
      <c r="M4781" s="23">
        <v>228.47868</v>
      </c>
      <c r="N4781" s="23">
        <v>1366.5309850799999</v>
      </c>
      <c r="O4781" s="14">
        <v>10.452783881836378</v>
      </c>
      <c r="P4781" s="22">
        <v>9</v>
      </c>
      <c r="Q4781" s="22">
        <v>11</v>
      </c>
      <c r="R4781" s="23">
        <v>5821.6286380263718</v>
      </c>
      <c r="S4781" s="23">
        <v>5.8216286380263709</v>
      </c>
      <c r="T4781" s="23">
        <v>18.902462178</v>
      </c>
      <c r="U4781" s="14">
        <v>0.14458753891310644</v>
      </c>
      <c r="V4781" s="22">
        <v>4</v>
      </c>
      <c r="W4781" s="22">
        <v>6</v>
      </c>
      <c r="X4781" s="23">
        <v>35000</v>
      </c>
      <c r="Y4781" s="23">
        <v>35</v>
      </c>
      <c r="Z4781" s="23">
        <v>40.225642999999998</v>
      </c>
      <c r="AA4781" s="14">
        <v>0.30769148843140864</v>
      </c>
      <c r="AB4781" s="22">
        <v>43</v>
      </c>
      <c r="AC4781" s="22">
        <v>44</v>
      </c>
      <c r="AD4781" s="23">
        <v>17204.919826180256</v>
      </c>
      <c r="AE4781" s="23">
        <v>17.204919826180255</v>
      </c>
      <c r="AF4781" s="23">
        <v>35.228682383999995</v>
      </c>
      <c r="AG4781" s="14">
        <v>0.26946904784617876</v>
      </c>
      <c r="AH4781" s="22">
        <v>64</v>
      </c>
      <c r="AI4781" s="23">
        <v>41233.185000000005</v>
      </c>
      <c r="AJ4781" s="23">
        <v>41.233185000000006</v>
      </c>
      <c r="AK4781" s="23">
        <v>36.615068280000003</v>
      </c>
      <c r="AL4781" s="14">
        <v>0.28007370467865139</v>
      </c>
      <c r="AM4781" s="22">
        <v>58901</v>
      </c>
      <c r="AN4781" s="23">
        <v>1299649.6539999999</v>
      </c>
      <c r="AO4781" s="23">
        <v>1299.6496539999998</v>
      </c>
      <c r="AP4781" s="23">
        <v>1154.0888927520007</v>
      </c>
      <c r="AQ4781" s="14">
        <v>8.8277850323739866</v>
      </c>
      <c r="AR4781" s="22">
        <v>58965</v>
      </c>
      <c r="AS4781" s="23">
        <v>1340882.8389999999</v>
      </c>
      <c r="AT4781" s="23">
        <v>1340.8828389999999</v>
      </c>
      <c r="AU4781" s="23">
        <v>1190.7039610320007</v>
      </c>
      <c r="AV4781" s="14">
        <v>9.1078587370526396</v>
      </c>
      <c r="AW4781" s="22">
        <v>27</v>
      </c>
      <c r="AX4781" s="22" t="s">
        <v>782</v>
      </c>
      <c r="AY4781" s="23">
        <v>1381.6</v>
      </c>
      <c r="AZ4781" s="23">
        <v>1.3815999999999999</v>
      </c>
      <c r="BA4781" s="23">
        <v>4.9125409999999992</v>
      </c>
      <c r="BB4781" s="14">
        <v>3.7576703305160851E-2</v>
      </c>
      <c r="BC4781" s="22">
        <v>951</v>
      </c>
      <c r="BD4781" s="23">
        <v>1586042.5</v>
      </c>
      <c r="BE4781" s="23">
        <v>1586.0425</v>
      </c>
      <c r="BF4781" s="23">
        <v>3097.7305112937756</v>
      </c>
      <c r="BG4781" s="14">
        <v>23.694967704540371</v>
      </c>
      <c r="BH4781" s="22">
        <v>60422</v>
      </c>
      <c r="BI4781" s="23">
        <v>3214.8121674642061</v>
      </c>
      <c r="BJ4781" s="23">
        <v>5754.2347859677766</v>
      </c>
      <c r="BK4781" s="14">
        <v>44.014935101925246</v>
      </c>
      <c r="BL4781" t="s">
        <v>12</v>
      </c>
    </row>
    <row r="4782" spans="1:64">
      <c r="A4782" t="s">
        <v>6000</v>
      </c>
      <c r="B4782" s="110">
        <v>17900511</v>
      </c>
      <c r="C4782" s="20" t="s">
        <v>12</v>
      </c>
      <c r="D4782" t="s">
        <v>5</v>
      </c>
      <c r="E4782">
        <v>2020</v>
      </c>
      <c r="F4782" s="23">
        <v>5951.47</v>
      </c>
      <c r="G4782" s="23">
        <v>1013.9100000000001</v>
      </c>
      <c r="H4782" s="22">
        <v>1634627</v>
      </c>
      <c r="I4782" s="34">
        <v>13151.559199273135</v>
      </c>
      <c r="J4782" s="22">
        <v>428</v>
      </c>
      <c r="K4782" s="22">
        <v>709</v>
      </c>
      <c r="L4782" s="23">
        <v>267034.18</v>
      </c>
      <c r="M4782" s="23">
        <v>267.03417999999999</v>
      </c>
      <c r="N4782" s="23">
        <v>1598.0296255800001</v>
      </c>
      <c r="O4782" s="14">
        <v>12.150875811503175</v>
      </c>
      <c r="P4782" s="22">
        <v>9</v>
      </c>
      <c r="Q4782" s="22">
        <v>11</v>
      </c>
      <c r="R4782" s="23">
        <v>5780.7949502339434</v>
      </c>
      <c r="S4782" s="23">
        <v>5.7807949502339424</v>
      </c>
      <c r="T4782" s="23">
        <v>16.458020177999998</v>
      </c>
      <c r="U4782" s="14">
        <v>0.12514120895193631</v>
      </c>
      <c r="V4782" s="22">
        <v>4</v>
      </c>
      <c r="W4782" s="22">
        <v>6</v>
      </c>
      <c r="X4782" s="23">
        <v>35000</v>
      </c>
      <c r="Y4782" s="23">
        <v>35</v>
      </c>
      <c r="Z4782" s="23">
        <v>33.346986000000001</v>
      </c>
      <c r="AA4782" s="14">
        <v>0.2535591825632586</v>
      </c>
      <c r="AB4782" s="22">
        <v>43</v>
      </c>
      <c r="AC4782" s="22">
        <v>44</v>
      </c>
      <c r="AD4782" s="23">
        <v>15847.046459227469</v>
      </c>
      <c r="AE4782" s="23">
        <v>15.847046459227467</v>
      </c>
      <c r="AF4782" s="23">
        <v>36.435222011999997</v>
      </c>
      <c r="AG4782" s="14">
        <v>0.27704108280950984</v>
      </c>
      <c r="AH4782" s="22">
        <v>77</v>
      </c>
      <c r="AI4782" s="23">
        <v>51547.4</v>
      </c>
      <c r="AJ4782" s="23">
        <v>51.547400000000003</v>
      </c>
      <c r="AK4782" s="23">
        <v>45.774091200000001</v>
      </c>
      <c r="AL4782" s="14">
        <v>0.34805067982000082</v>
      </c>
      <c r="AM4782" s="22">
        <v>64850</v>
      </c>
      <c r="AN4782" s="23">
        <v>1422893.0509999995</v>
      </c>
      <c r="AO4782" s="23">
        <v>1422.8930509999996</v>
      </c>
      <c r="AP4782" s="23">
        <v>1263.5290292880006</v>
      </c>
      <c r="AQ4782" s="14">
        <v>9.6074466163512682</v>
      </c>
      <c r="AR4782" s="22">
        <v>64927</v>
      </c>
      <c r="AS4782" s="23">
        <v>1474440.4509999994</v>
      </c>
      <c r="AT4782" s="23">
        <v>1474.4404509999995</v>
      </c>
      <c r="AU4782" s="23">
        <v>1309.3031204880008</v>
      </c>
      <c r="AV4782" s="14">
        <v>9.9554972961712682</v>
      </c>
      <c r="AW4782" s="22">
        <v>27</v>
      </c>
      <c r="AX4782" s="22">
        <v>27</v>
      </c>
      <c r="AY4782" s="23">
        <v>1381.6</v>
      </c>
      <c r="AZ4782" s="23">
        <v>1.3815999999999999</v>
      </c>
      <c r="BA4782" s="23">
        <v>4.9125409999999992</v>
      </c>
      <c r="BB4782" s="14">
        <v>3.7353297244569351E-2</v>
      </c>
      <c r="BC4782" s="22">
        <v>968</v>
      </c>
      <c r="BD4782" s="23">
        <v>1656569.7</v>
      </c>
      <c r="BE4782" s="23">
        <v>1656.5697</v>
      </c>
      <c r="BF4782" s="23">
        <v>3291.6216630685067</v>
      </c>
      <c r="BG4782" s="14">
        <v>25.028375823685067</v>
      </c>
      <c r="BH4782" s="22">
        <v>66406</v>
      </c>
      <c r="BI4782" s="23">
        <v>3456.0537724094606</v>
      </c>
      <c r="BJ4782" s="23">
        <v>6290.107178326507</v>
      </c>
      <c r="BK4782" s="14">
        <v>47.827843702928782</v>
      </c>
      <c r="BL4782" t="s">
        <v>12</v>
      </c>
    </row>
    <row r="4783" spans="1:64">
      <c r="A4783" t="s">
        <v>6001</v>
      </c>
      <c r="B4783" s="110">
        <v>17900511</v>
      </c>
      <c r="C4783" s="20" t="s">
        <v>12</v>
      </c>
      <c r="D4783" t="s">
        <v>5</v>
      </c>
      <c r="E4783">
        <v>2021</v>
      </c>
      <c r="F4783" s="23">
        <v>5951.47</v>
      </c>
      <c r="G4783" s="23">
        <v>1017.3</v>
      </c>
      <c r="H4783" s="22">
        <v>1640999</v>
      </c>
      <c r="I4783" s="34">
        <v>12255.9</v>
      </c>
      <c r="J4783" s="22">
        <v>418</v>
      </c>
      <c r="K4783" s="22">
        <v>736</v>
      </c>
      <c r="L4783" s="23">
        <v>263349.68</v>
      </c>
      <c r="M4783" s="23">
        <v>263.35000000000002</v>
      </c>
      <c r="N4783" s="23">
        <v>1575.88</v>
      </c>
      <c r="O4783" s="14">
        <v>12.85813363359688</v>
      </c>
      <c r="P4783" s="22">
        <v>9</v>
      </c>
      <c r="Q4783" s="22">
        <v>13</v>
      </c>
      <c r="R4783" s="23">
        <v>5513.3602719999999</v>
      </c>
      <c r="S4783" s="23">
        <v>5.51</v>
      </c>
      <c r="T4783" s="23">
        <v>14.54311075</v>
      </c>
      <c r="U4783" s="14">
        <v>0.11866211987695723</v>
      </c>
      <c r="V4783" s="22">
        <v>1</v>
      </c>
      <c r="W4783" s="22">
        <v>1</v>
      </c>
      <c r="X4783" s="23">
        <v>27000</v>
      </c>
      <c r="Y4783" s="23">
        <v>27</v>
      </c>
      <c r="Z4783" s="23">
        <v>0</v>
      </c>
      <c r="AA4783" s="14">
        <v>0</v>
      </c>
      <c r="AB4783" s="22">
        <v>42</v>
      </c>
      <c r="AC4783" s="22">
        <v>0</v>
      </c>
      <c r="AD4783" s="23">
        <v>15683.751844</v>
      </c>
      <c r="AE4783" s="23">
        <v>15.689999999999998</v>
      </c>
      <c r="AF4783" s="23">
        <v>35.81</v>
      </c>
      <c r="AG4783" s="14">
        <v>0.29218580438809066</v>
      </c>
      <c r="AH4783" s="22">
        <v>94</v>
      </c>
      <c r="AI4783" s="23">
        <v>56715.538999999997</v>
      </c>
      <c r="AJ4783" s="23">
        <v>57</v>
      </c>
      <c r="AK4783" s="23">
        <v>50.75</v>
      </c>
      <c r="AL4783" s="14">
        <v>0.41408627681361637</v>
      </c>
      <c r="AM4783" s="22">
        <v>72680</v>
      </c>
      <c r="AN4783" s="23">
        <v>1554479.0149999999</v>
      </c>
      <c r="AO4783" s="23">
        <v>1553</v>
      </c>
      <c r="AP4783" s="23">
        <v>1390.9799999999998</v>
      </c>
      <c r="AQ4783" s="14">
        <v>11.349472498959685</v>
      </c>
      <c r="AR4783" s="22">
        <v>72774</v>
      </c>
      <c r="AS4783" s="23">
        <v>1611194.554</v>
      </c>
      <c r="AT4783" s="23">
        <v>1611</v>
      </c>
      <c r="AU4783" s="23">
        <v>1441.74</v>
      </c>
      <c r="AV4783" s="14">
        <v>11.763640369128339</v>
      </c>
      <c r="AW4783" s="22">
        <v>29</v>
      </c>
      <c r="AX4783" s="22">
        <v>31</v>
      </c>
      <c r="AY4783" s="23">
        <v>1452.5</v>
      </c>
      <c r="AZ4783" s="23">
        <v>1.45</v>
      </c>
      <c r="BA4783" s="23">
        <v>5.03</v>
      </c>
      <c r="BB4783" s="14">
        <v>4.1041457583694388E-2</v>
      </c>
      <c r="BC4783" s="22">
        <v>990</v>
      </c>
      <c r="BD4783" s="23">
        <v>1754495.7</v>
      </c>
      <c r="BE4783" s="23">
        <v>1754.5</v>
      </c>
      <c r="BF4783" s="23">
        <v>3099.8199999999997</v>
      </c>
      <c r="BG4783" s="14">
        <v>25.292471381130721</v>
      </c>
      <c r="BH4783" s="22">
        <v>74263</v>
      </c>
      <c r="BI4783" s="23">
        <v>3678.6900000000005</v>
      </c>
      <c r="BJ4783" s="23">
        <v>6172.81</v>
      </c>
      <c r="BK4783" s="14">
        <v>50.366027790696734</v>
      </c>
      <c r="BL4783" t="s">
        <v>12</v>
      </c>
    </row>
    <row r="4784" spans="1:64">
      <c r="A4784" t="s">
        <v>6002</v>
      </c>
      <c r="B4784">
        <v>17900511</v>
      </c>
      <c r="C4784" s="20" t="s">
        <v>12</v>
      </c>
      <c r="D4784" t="s">
        <v>5</v>
      </c>
      <c r="E4784" s="110">
        <v>2022</v>
      </c>
      <c r="F4784" s="23"/>
      <c r="G4784" s="23"/>
      <c r="H4784" s="22">
        <v>1663435</v>
      </c>
      <c r="I4784" s="34">
        <v>12055.808657642741</v>
      </c>
      <c r="J4784" s="22">
        <v>416</v>
      </c>
      <c r="K4784" s="22">
        <v>722</v>
      </c>
      <c r="L4784" s="23">
        <v>245639.08</v>
      </c>
      <c r="M4784" s="23">
        <v>245.63907999999998</v>
      </c>
      <c r="N4784" s="23">
        <v>1453.6920754400001</v>
      </c>
      <c r="O4784" s="14">
        <v>12.058022126275509</v>
      </c>
      <c r="P4784" s="22">
        <v>9</v>
      </c>
      <c r="Q4784" s="22">
        <v>13</v>
      </c>
      <c r="R4784" s="23">
        <v>4410</v>
      </c>
      <c r="S4784" s="23">
        <v>4.41</v>
      </c>
      <c r="T4784" s="23">
        <v>11.875035</v>
      </c>
      <c r="U4784" s="14">
        <v>9.8500526486639789E-2</v>
      </c>
      <c r="V4784" s="22">
        <v>1</v>
      </c>
      <c r="W4784" s="22">
        <v>1</v>
      </c>
      <c r="X4784" s="23">
        <v>27000</v>
      </c>
      <c r="Y4784" s="23">
        <v>27</v>
      </c>
      <c r="Z4784" s="23">
        <v>116.289</v>
      </c>
      <c r="AA4784" s="14">
        <v>0.9645889653887213</v>
      </c>
      <c r="AB4784" s="22">
        <v>43</v>
      </c>
      <c r="AC4784" s="22">
        <v>2</v>
      </c>
      <c r="AD4784" s="23">
        <v>14904.104304291848</v>
      </c>
      <c r="AE4784" s="23">
        <v>14.904104304291849</v>
      </c>
      <c r="AF4784" s="23">
        <v>35.893886813400002</v>
      </c>
      <c r="AG4784" s="14">
        <v>0.29773105921555237</v>
      </c>
      <c r="AH4784" s="22">
        <v>105</v>
      </c>
      <c r="AI4784" s="23">
        <v>64188.818999999996</v>
      </c>
      <c r="AJ4784" s="23">
        <v>64.188818999999995</v>
      </c>
      <c r="AK4784" s="23">
        <v>65.752710138551677</v>
      </c>
      <c r="AL4784" s="14">
        <v>0.54540273494526603</v>
      </c>
      <c r="AM4784" s="22">
        <v>86299</v>
      </c>
      <c r="AN4784" s="23">
        <v>1724136.5839999998</v>
      </c>
      <c r="AO4784" s="23">
        <v>1724.1365839999994</v>
      </c>
      <c r="AP4784" s="23">
        <v>1766.1433067809589</v>
      </c>
      <c r="AQ4784" s="14">
        <v>14.649729080274662</v>
      </c>
      <c r="AR4784" s="22">
        <v>86404</v>
      </c>
      <c r="AS4784" s="23">
        <v>1788325.4029999995</v>
      </c>
      <c r="AT4784" s="23">
        <v>1788.3254029999991</v>
      </c>
      <c r="AU4784" s="23">
        <v>1831.8960169195111</v>
      </c>
      <c r="AV4784" s="14">
        <v>15.195131815219931</v>
      </c>
      <c r="AW4784" s="22">
        <v>29</v>
      </c>
      <c r="AX4784" s="22">
        <v>32</v>
      </c>
      <c r="AY4784" s="23">
        <v>1459.5</v>
      </c>
      <c r="AZ4784" s="23">
        <v>1.4595</v>
      </c>
      <c r="BA4784" s="23">
        <v>5.0198853999999997</v>
      </c>
      <c r="BB4784" s="14">
        <v>4.1638728206072347E-2</v>
      </c>
      <c r="BC4784" s="22">
        <v>967</v>
      </c>
      <c r="BD4784" s="23">
        <v>1810107</v>
      </c>
      <c r="BE4784" s="23">
        <v>1810.107</v>
      </c>
      <c r="BF4784" s="23">
        <v>3634.8629413291751</v>
      </c>
      <c r="BG4784" s="14">
        <v>30.150303845647596</v>
      </c>
      <c r="BH4784" s="22">
        <v>87869</v>
      </c>
      <c r="BI4784" s="23">
        <v>3891.8450873042907</v>
      </c>
      <c r="BJ4784" s="23">
        <v>7089.5288409020859</v>
      </c>
      <c r="BK4784" s="14">
        <v>58.805917066440017</v>
      </c>
      <c r="BL4784" t="s">
        <v>12</v>
      </c>
    </row>
    <row r="4785" spans="1:64">
      <c r="A4785" t="s">
        <v>6003</v>
      </c>
      <c r="B4785">
        <v>17900511</v>
      </c>
      <c r="C4785" t="s">
        <v>12</v>
      </c>
      <c r="D4785" t="s">
        <v>5</v>
      </c>
      <c r="E4785">
        <v>2023</v>
      </c>
      <c r="F4785">
        <v>5951.47</v>
      </c>
      <c r="G4785">
        <v>1033.8800000000001</v>
      </c>
      <c r="H4785">
        <v>1645333</v>
      </c>
      <c r="I4785">
        <v>12055.808657642741</v>
      </c>
      <c r="J4785">
        <v>413</v>
      </c>
      <c r="K4785">
        <v>724</v>
      </c>
      <c r="L4785">
        <v>254363.47999999998</v>
      </c>
      <c r="M4785">
        <v>254.36348000000001</v>
      </c>
      <c r="N4785">
        <v>1505.323075</v>
      </c>
      <c r="O4785">
        <v>12.48628870735855</v>
      </c>
      <c r="P4785">
        <v>9</v>
      </c>
      <c r="Q4785">
        <v>13</v>
      </c>
      <c r="R4785">
        <v>4643.6146319999998</v>
      </c>
      <c r="S4785">
        <v>4.6436150000000005</v>
      </c>
      <c r="T4785">
        <v>11.8306</v>
      </c>
      <c r="U4785">
        <v>9.8131948971336966E-2</v>
      </c>
      <c r="V4785">
        <v>0</v>
      </c>
      <c r="W4785">
        <v>0</v>
      </c>
      <c r="X4785">
        <v>0</v>
      </c>
      <c r="Y4785">
        <v>0</v>
      </c>
      <c r="Z4785">
        <v>0</v>
      </c>
      <c r="AA4785">
        <v>0</v>
      </c>
      <c r="AB4785">
        <v>43</v>
      </c>
      <c r="AC4785">
        <v>52</v>
      </c>
      <c r="AD4785">
        <v>12597.970900429184</v>
      </c>
      <c r="AE4785">
        <v>12.597970900429184</v>
      </c>
      <c r="AF4785">
        <v>35.945029039800005</v>
      </c>
      <c r="AG4785">
        <v>0.29815527154217708</v>
      </c>
      <c r="AH4785">
        <v>122</v>
      </c>
      <c r="AI4785">
        <v>81078.394</v>
      </c>
      <c r="AJ4785">
        <v>81.078394000000003</v>
      </c>
      <c r="AK4785">
        <v>76.050498000000005</v>
      </c>
      <c r="AL4785">
        <v>0.6308203801143446</v>
      </c>
      <c r="AM4785">
        <v>109246</v>
      </c>
      <c r="AN4785">
        <v>2099034.4270000001</v>
      </c>
      <c r="AO4785">
        <v>2099.0344270000001</v>
      </c>
      <c r="AP4785">
        <v>1968.8675000000003</v>
      </c>
      <c r="AQ4785">
        <v>16.331276946336097</v>
      </c>
      <c r="AR4785">
        <v>119046</v>
      </c>
      <c r="AS4785">
        <v>2187467.2439999119</v>
      </c>
      <c r="AT4785">
        <v>2187.4672440000941</v>
      </c>
      <c r="AU4785">
        <v>2051.8163532000513</v>
      </c>
      <c r="AV4785">
        <v>17.019317504672809</v>
      </c>
      <c r="AW4785">
        <v>28</v>
      </c>
      <c r="AX4785">
        <v>29</v>
      </c>
      <c r="AY4785">
        <v>1389</v>
      </c>
      <c r="AZ4785">
        <v>1.3890000000000002</v>
      </c>
      <c r="BA4785">
        <v>4.9450029999999998</v>
      </c>
      <c r="BB4785">
        <v>4.101759691470494E-2</v>
      </c>
      <c r="BC4785">
        <v>974</v>
      </c>
      <c r="BD4785">
        <v>1886277.8</v>
      </c>
      <c r="BE4785">
        <v>1886.2778000000003</v>
      </c>
      <c r="BF4785">
        <v>4582.7312570000004</v>
      </c>
      <c r="BG4785">
        <v>38.012640936324019</v>
      </c>
      <c r="BH4785">
        <v>120513</v>
      </c>
      <c r="BI4785">
        <v>4346.7391099005235</v>
      </c>
      <c r="BJ4785">
        <v>8192.5913172398505</v>
      </c>
      <c r="BK4785">
        <v>67.955551965783584</v>
      </c>
      <c r="BL4785" t="s">
        <v>12</v>
      </c>
    </row>
    <row r="4786" spans="1:64">
      <c r="A4786" t="s">
        <v>6004</v>
      </c>
      <c r="B4786">
        <v>17900511</v>
      </c>
      <c r="C4786" t="s">
        <v>12</v>
      </c>
      <c r="D4786" t="s">
        <v>5</v>
      </c>
      <c r="E4786">
        <v>2024</v>
      </c>
      <c r="F4786">
        <v>5951.48</v>
      </c>
      <c r="G4786">
        <v>1036.8700000000001</v>
      </c>
      <c r="H4786">
        <v>1651264</v>
      </c>
      <c r="I4786">
        <v>11322.87931643125</v>
      </c>
      <c r="J4786">
        <v>415</v>
      </c>
      <c r="K4786">
        <v>723</v>
      </c>
      <c r="L4786">
        <v>255121.97999999998</v>
      </c>
      <c r="M4786">
        <v>255.12198000000004</v>
      </c>
      <c r="N4786">
        <v>1509.8118776399997</v>
      </c>
      <c r="O4786">
        <v>13.334169122945866</v>
      </c>
      <c r="P4786">
        <v>9</v>
      </c>
      <c r="Q4786">
        <v>11</v>
      </c>
      <c r="R4786">
        <v>4301.3330497660572</v>
      </c>
      <c r="S4786">
        <v>4.3013330497660567</v>
      </c>
      <c r="T4786">
        <v>12.467022500000001</v>
      </c>
      <c r="U4786">
        <v>0.11010470174232469</v>
      </c>
      <c r="V4786">
        <v>0</v>
      </c>
      <c r="W4786">
        <v>0</v>
      </c>
      <c r="X4786">
        <v>0</v>
      </c>
      <c r="Y4786">
        <v>0</v>
      </c>
      <c r="Z4786">
        <v>0</v>
      </c>
      <c r="AA4786">
        <v>0</v>
      </c>
      <c r="AB4786">
        <v>43</v>
      </c>
      <c r="AC4786">
        <v>51</v>
      </c>
      <c r="AD4786">
        <v>11962.229115450644</v>
      </c>
      <c r="AE4786">
        <v>11.962229115450645</v>
      </c>
      <c r="AF4786">
        <v>35.549757902400003</v>
      </c>
      <c r="AG4786">
        <v>0.31396393893213892</v>
      </c>
      <c r="AH4786">
        <v>154</v>
      </c>
      <c r="AI4786">
        <v>97324.638999999996</v>
      </c>
      <c r="AJ4786">
        <v>97.324639000000019</v>
      </c>
      <c r="AK4786">
        <v>87.781355729113898</v>
      </c>
      <c r="AL4786">
        <v>0.77525648093528265</v>
      </c>
      <c r="AM4786">
        <v>128735</v>
      </c>
      <c r="AN4786">
        <v>2469781.8629999976</v>
      </c>
      <c r="AO4786">
        <v>2469.7818630001161</v>
      </c>
      <c r="AP4786">
        <v>2227.6044639560764</v>
      </c>
      <c r="AQ4786">
        <v>19.673480584779153</v>
      </c>
      <c r="AR4786">
        <v>148423</v>
      </c>
      <c r="AS4786">
        <v>2584247.4259999637</v>
      </c>
      <c r="AT4786">
        <v>2584.2474260001281</v>
      </c>
      <c r="AU4786">
        <v>2330.8459699884925</v>
      </c>
      <c r="AV4786">
        <v>20.585276102043004</v>
      </c>
      <c r="AW4786">
        <v>28</v>
      </c>
      <c r="AX4786">
        <v>29</v>
      </c>
      <c r="AY4786">
        <v>1389</v>
      </c>
      <c r="AZ4786">
        <v>1.389</v>
      </c>
      <c r="BA4786">
        <v>4.9450034000000009</v>
      </c>
      <c r="BB4786">
        <v>4.3672667188318748E-2</v>
      </c>
      <c r="BC4786">
        <v>988</v>
      </c>
      <c r="BD4786">
        <v>2032555.8</v>
      </c>
      <c r="BE4786">
        <v>2032.5558000000015</v>
      </c>
      <c r="BF4786">
        <v>4282.4694955263776</v>
      </c>
      <c r="BG4786">
        <v>37.821382493336756</v>
      </c>
      <c r="BH4786">
        <v>149906</v>
      </c>
      <c r="BI4786">
        <v>4889.5777681653462</v>
      </c>
      <c r="BJ4786">
        <v>8176.0891269572703</v>
      </c>
      <c r="BK4786">
        <v>72.208569026188414</v>
      </c>
      <c r="BL4786" t="s">
        <v>12</v>
      </c>
    </row>
  </sheetData>
  <autoFilter ref="A1:BL3916" xr:uid="{00000000-0009-0000-0000-000002000000}">
    <sortState ref="A2:BL4351">
      <sortCondition ref="B1:B3916"/>
    </sortState>
  </autoFilter>
  <sortState ref="A2:BL4786">
    <sortCondition ref="B2:B4786"/>
    <sortCondition ref="E2:E4786"/>
  </sortState>
  <pageMargins left="0.7" right="0.7" top="0.78740157499999996" bottom="0.78740157499999996"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410"/>
  <sheetViews>
    <sheetView workbookViewId="0" xr3:uid="{51F8DEE0-4D01-5F28-A812-FC0BD7CAC4A5}">
      <pane xSplit="1" ySplit="1" topLeftCell="B392" activePane="bottomRight" state="frozen"/>
      <selection pane="bottomRight" activeCell="C419" sqref="C419"/>
      <selection pane="bottomLeft" activeCell="A3" sqref="A3"/>
      <selection pane="topRight" activeCell="B1" sqref="B1"/>
    </sheetView>
  </sheetViews>
  <sheetFormatPr defaultColWidth="11.42578125" defaultRowHeight="14.45"/>
  <sheetData>
    <row r="1" spans="1:51">
      <c r="A1" t="s">
        <v>6005</v>
      </c>
      <c r="B1" t="s">
        <v>6006</v>
      </c>
      <c r="C1" t="s">
        <v>6007</v>
      </c>
      <c r="D1" t="s">
        <v>6008</v>
      </c>
      <c r="E1" t="s">
        <v>6009</v>
      </c>
      <c r="F1" t="s">
        <v>6010</v>
      </c>
      <c r="G1" t="s">
        <v>6011</v>
      </c>
      <c r="H1" t="s">
        <v>6012</v>
      </c>
      <c r="I1" t="s">
        <v>6013</v>
      </c>
      <c r="J1" t="s">
        <v>6014</v>
      </c>
      <c r="K1" t="s">
        <v>6015</v>
      </c>
      <c r="L1" t="s">
        <v>6016</v>
      </c>
      <c r="M1" t="s">
        <v>6017</v>
      </c>
      <c r="N1" t="s">
        <v>6018</v>
      </c>
      <c r="O1" t="s">
        <v>6019</v>
      </c>
      <c r="P1" t="s">
        <v>6020</v>
      </c>
      <c r="Q1" t="s">
        <v>6021</v>
      </c>
      <c r="R1" t="s">
        <v>6022</v>
      </c>
      <c r="S1" t="s">
        <v>6023</v>
      </c>
      <c r="T1" t="s">
        <v>6024</v>
      </c>
      <c r="U1" t="s">
        <v>6025</v>
      </c>
      <c r="V1" t="s">
        <v>6026</v>
      </c>
      <c r="W1" t="s">
        <v>6027</v>
      </c>
      <c r="X1" t="s">
        <v>6028</v>
      </c>
      <c r="Y1" t="s">
        <v>6029</v>
      </c>
      <c r="Z1" t="s">
        <v>6030</v>
      </c>
      <c r="AA1" t="s">
        <v>6031</v>
      </c>
      <c r="AB1" t="s">
        <v>6032</v>
      </c>
      <c r="AC1" t="s">
        <v>6033</v>
      </c>
      <c r="AD1" t="s">
        <v>6034</v>
      </c>
      <c r="AE1" t="s">
        <v>6035</v>
      </c>
      <c r="AF1" t="s">
        <v>6036</v>
      </c>
      <c r="AG1" t="s">
        <v>6037</v>
      </c>
      <c r="AH1" t="s">
        <v>6038</v>
      </c>
      <c r="AI1" t="s">
        <v>6039</v>
      </c>
      <c r="AJ1" t="s">
        <v>6040</v>
      </c>
      <c r="AK1" t="s">
        <v>6041</v>
      </c>
      <c r="AL1" t="s">
        <v>6042</v>
      </c>
      <c r="AM1" t="s">
        <v>6043</v>
      </c>
      <c r="AN1" t="s">
        <v>6044</v>
      </c>
      <c r="AO1" t="s">
        <v>6045</v>
      </c>
      <c r="AP1" t="s">
        <v>6046</v>
      </c>
      <c r="AQ1" t="s">
        <v>6047</v>
      </c>
      <c r="AR1" t="s">
        <v>6048</v>
      </c>
      <c r="AS1" t="s">
        <v>6049</v>
      </c>
      <c r="AT1" t="s">
        <v>6050</v>
      </c>
      <c r="AU1" t="s">
        <v>6051</v>
      </c>
      <c r="AV1" t="s">
        <v>6052</v>
      </c>
      <c r="AW1" t="s">
        <v>6053</v>
      </c>
      <c r="AX1" t="s">
        <v>6054</v>
      </c>
      <c r="AY1" t="s">
        <v>6055</v>
      </c>
    </row>
    <row r="2" spans="1:51">
      <c r="A2" t="s">
        <v>807</v>
      </c>
      <c r="B2">
        <v>0</v>
      </c>
      <c r="C2">
        <v>0</v>
      </c>
      <c r="D2">
        <v>0</v>
      </c>
      <c r="E2">
        <v>0</v>
      </c>
      <c r="F2">
        <v>0</v>
      </c>
      <c r="G2">
        <v>0</v>
      </c>
      <c r="H2">
        <v>0</v>
      </c>
      <c r="I2">
        <v>0</v>
      </c>
      <c r="J2">
        <v>0</v>
      </c>
      <c r="K2">
        <v>0</v>
      </c>
      <c r="L2">
        <v>1</v>
      </c>
      <c r="M2">
        <v>45</v>
      </c>
      <c r="N2">
        <v>0</v>
      </c>
      <c r="O2">
        <v>0</v>
      </c>
      <c r="P2">
        <v>0</v>
      </c>
      <c r="Q2">
        <v>0</v>
      </c>
      <c r="R2">
        <v>0</v>
      </c>
      <c r="S2">
        <v>0</v>
      </c>
      <c r="T2">
        <v>1</v>
      </c>
      <c r="U2">
        <v>55000</v>
      </c>
      <c r="V2">
        <v>0</v>
      </c>
      <c r="W2">
        <v>0</v>
      </c>
      <c r="X2">
        <v>0</v>
      </c>
      <c r="Y2">
        <v>0</v>
      </c>
      <c r="Z2">
        <v>2</v>
      </c>
      <c r="AA2">
        <v>1250</v>
      </c>
      <c r="AB2">
        <v>0</v>
      </c>
      <c r="AC2">
        <v>0</v>
      </c>
      <c r="AD2">
        <v>1</v>
      </c>
      <c r="AE2">
        <v>3500</v>
      </c>
      <c r="AF2">
        <v>1</v>
      </c>
      <c r="AG2">
        <v>20</v>
      </c>
      <c r="AH2">
        <v>1</v>
      </c>
      <c r="AI2">
        <v>140</v>
      </c>
      <c r="AJ2">
        <v>1</v>
      </c>
      <c r="AK2">
        <v>900</v>
      </c>
      <c r="AL2">
        <v>0</v>
      </c>
      <c r="AM2">
        <v>0</v>
      </c>
      <c r="AN2">
        <v>0</v>
      </c>
      <c r="AO2">
        <v>0</v>
      </c>
      <c r="AP2">
        <v>1</v>
      </c>
      <c r="AQ2">
        <v>50</v>
      </c>
      <c r="AR2">
        <v>0</v>
      </c>
      <c r="AS2">
        <v>0</v>
      </c>
      <c r="AT2">
        <v>0</v>
      </c>
      <c r="AU2">
        <v>0</v>
      </c>
      <c r="AV2">
        <v>0</v>
      </c>
      <c r="AW2">
        <v>0</v>
      </c>
      <c r="AX2">
        <v>0</v>
      </c>
      <c r="AY2">
        <v>0</v>
      </c>
    </row>
    <row r="3" spans="1:51">
      <c r="A3" t="s">
        <v>820</v>
      </c>
      <c r="B3">
        <v>0</v>
      </c>
      <c r="C3">
        <v>0</v>
      </c>
      <c r="D3">
        <v>0</v>
      </c>
      <c r="E3">
        <v>0</v>
      </c>
      <c r="F3">
        <v>0</v>
      </c>
      <c r="G3">
        <v>0</v>
      </c>
      <c r="H3">
        <v>0</v>
      </c>
      <c r="I3">
        <v>0</v>
      </c>
      <c r="J3">
        <v>0</v>
      </c>
      <c r="K3">
        <v>0</v>
      </c>
      <c r="L3">
        <v>0</v>
      </c>
      <c r="M3">
        <v>0</v>
      </c>
      <c r="N3">
        <v>0</v>
      </c>
      <c r="O3">
        <v>0</v>
      </c>
      <c r="P3">
        <v>0</v>
      </c>
      <c r="Q3">
        <v>0</v>
      </c>
      <c r="R3">
        <v>0</v>
      </c>
      <c r="S3">
        <v>0</v>
      </c>
      <c r="T3">
        <v>0</v>
      </c>
      <c r="U3">
        <v>0</v>
      </c>
      <c r="V3">
        <v>1</v>
      </c>
      <c r="W3">
        <v>14</v>
      </c>
      <c r="X3">
        <v>0</v>
      </c>
      <c r="Y3">
        <v>0</v>
      </c>
      <c r="Z3">
        <v>0</v>
      </c>
      <c r="AA3">
        <v>0</v>
      </c>
      <c r="AB3">
        <v>0</v>
      </c>
      <c r="AC3">
        <v>0</v>
      </c>
      <c r="AD3">
        <v>0</v>
      </c>
      <c r="AE3">
        <v>0</v>
      </c>
      <c r="AF3">
        <v>0</v>
      </c>
      <c r="AG3">
        <v>0</v>
      </c>
      <c r="AH3">
        <v>1</v>
      </c>
      <c r="AI3">
        <v>370</v>
      </c>
      <c r="AJ3">
        <v>0</v>
      </c>
      <c r="AK3">
        <v>0</v>
      </c>
      <c r="AL3">
        <v>0</v>
      </c>
      <c r="AM3">
        <v>0</v>
      </c>
      <c r="AN3">
        <v>0</v>
      </c>
      <c r="AO3">
        <v>0</v>
      </c>
      <c r="AP3">
        <v>0</v>
      </c>
      <c r="AQ3">
        <v>0</v>
      </c>
      <c r="AR3">
        <v>0</v>
      </c>
      <c r="AS3">
        <v>0</v>
      </c>
      <c r="AT3">
        <v>0</v>
      </c>
      <c r="AU3">
        <v>0</v>
      </c>
      <c r="AV3">
        <v>0</v>
      </c>
      <c r="AW3">
        <v>0</v>
      </c>
      <c r="AX3">
        <v>0</v>
      </c>
      <c r="AY3">
        <v>0</v>
      </c>
    </row>
    <row r="4" spans="1:51">
      <c r="A4" t="s">
        <v>832</v>
      </c>
      <c r="B4">
        <v>0</v>
      </c>
      <c r="C4">
        <v>0</v>
      </c>
      <c r="D4">
        <v>0</v>
      </c>
      <c r="E4">
        <v>0</v>
      </c>
      <c r="F4">
        <v>0</v>
      </c>
      <c r="G4">
        <v>0</v>
      </c>
      <c r="H4">
        <v>0</v>
      </c>
      <c r="I4">
        <v>0</v>
      </c>
      <c r="J4">
        <v>0</v>
      </c>
      <c r="K4">
        <v>0</v>
      </c>
      <c r="L4">
        <v>0</v>
      </c>
      <c r="M4">
        <v>0</v>
      </c>
      <c r="N4">
        <v>0</v>
      </c>
      <c r="O4">
        <v>0</v>
      </c>
      <c r="P4">
        <v>0</v>
      </c>
      <c r="Q4">
        <v>0</v>
      </c>
      <c r="R4">
        <v>0</v>
      </c>
      <c r="S4">
        <v>0</v>
      </c>
      <c r="T4">
        <v>0</v>
      </c>
      <c r="U4">
        <v>0</v>
      </c>
      <c r="V4">
        <v>1</v>
      </c>
      <c r="W4">
        <v>18</v>
      </c>
      <c r="X4">
        <v>1</v>
      </c>
      <c r="Y4">
        <v>100</v>
      </c>
      <c r="Z4">
        <v>1</v>
      </c>
      <c r="AA4">
        <v>762</v>
      </c>
      <c r="AB4">
        <v>0</v>
      </c>
      <c r="AC4">
        <v>0</v>
      </c>
      <c r="AD4">
        <v>0</v>
      </c>
      <c r="AE4">
        <v>0</v>
      </c>
      <c r="AF4">
        <v>1</v>
      </c>
      <c r="AG4">
        <v>50</v>
      </c>
      <c r="AH4">
        <v>3</v>
      </c>
      <c r="AI4">
        <v>741</v>
      </c>
      <c r="AJ4">
        <v>0</v>
      </c>
      <c r="AK4">
        <v>0</v>
      </c>
      <c r="AL4">
        <v>0</v>
      </c>
      <c r="AM4">
        <v>0</v>
      </c>
      <c r="AN4">
        <v>1</v>
      </c>
      <c r="AO4">
        <v>4397</v>
      </c>
      <c r="AP4">
        <v>0</v>
      </c>
      <c r="AQ4">
        <v>0</v>
      </c>
      <c r="AR4">
        <v>0</v>
      </c>
      <c r="AS4">
        <v>0</v>
      </c>
      <c r="AT4">
        <v>0</v>
      </c>
      <c r="AU4">
        <v>0</v>
      </c>
      <c r="AV4">
        <v>0</v>
      </c>
      <c r="AW4">
        <v>0</v>
      </c>
      <c r="AX4">
        <v>0</v>
      </c>
      <c r="AY4">
        <v>0</v>
      </c>
    </row>
    <row r="5" spans="1:51">
      <c r="A5" t="s">
        <v>844</v>
      </c>
      <c r="B5">
        <v>0</v>
      </c>
      <c r="C5">
        <v>0</v>
      </c>
      <c r="D5">
        <v>0</v>
      </c>
      <c r="E5">
        <v>0</v>
      </c>
      <c r="F5">
        <v>0</v>
      </c>
      <c r="G5">
        <v>0</v>
      </c>
      <c r="H5">
        <v>0</v>
      </c>
      <c r="I5">
        <v>0</v>
      </c>
      <c r="J5">
        <v>0</v>
      </c>
      <c r="K5">
        <v>0</v>
      </c>
      <c r="L5">
        <v>0</v>
      </c>
      <c r="M5">
        <v>0</v>
      </c>
      <c r="N5">
        <v>0</v>
      </c>
      <c r="O5">
        <v>0</v>
      </c>
      <c r="P5">
        <v>1</v>
      </c>
      <c r="Q5">
        <v>677</v>
      </c>
      <c r="R5">
        <v>0</v>
      </c>
      <c r="S5">
        <v>0</v>
      </c>
      <c r="T5">
        <v>0</v>
      </c>
      <c r="U5">
        <v>0</v>
      </c>
      <c r="V5">
        <v>0</v>
      </c>
      <c r="W5">
        <v>0</v>
      </c>
      <c r="X5">
        <v>1</v>
      </c>
      <c r="Y5">
        <v>100</v>
      </c>
      <c r="Z5">
        <v>0</v>
      </c>
      <c r="AA5">
        <v>0</v>
      </c>
      <c r="AB5">
        <v>0</v>
      </c>
      <c r="AC5">
        <v>0</v>
      </c>
      <c r="AD5">
        <v>0</v>
      </c>
      <c r="AE5">
        <v>0</v>
      </c>
      <c r="AF5">
        <v>1</v>
      </c>
      <c r="AG5">
        <v>50</v>
      </c>
      <c r="AH5">
        <v>1</v>
      </c>
      <c r="AI5">
        <v>134</v>
      </c>
      <c r="AJ5">
        <v>0</v>
      </c>
      <c r="AK5">
        <v>0</v>
      </c>
      <c r="AL5">
        <v>0</v>
      </c>
      <c r="AM5">
        <v>0</v>
      </c>
      <c r="AN5">
        <v>0</v>
      </c>
      <c r="AO5">
        <v>0</v>
      </c>
      <c r="AP5">
        <v>2</v>
      </c>
      <c r="AQ5">
        <v>95</v>
      </c>
      <c r="AR5">
        <v>0</v>
      </c>
      <c r="AS5">
        <v>0</v>
      </c>
      <c r="AT5">
        <v>0</v>
      </c>
      <c r="AU5">
        <v>0</v>
      </c>
      <c r="AV5">
        <v>0</v>
      </c>
      <c r="AW5">
        <v>0</v>
      </c>
      <c r="AX5">
        <v>0</v>
      </c>
      <c r="AY5">
        <v>0</v>
      </c>
    </row>
    <row r="6" spans="1:51">
      <c r="A6" t="s">
        <v>856</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row>
    <row r="7" spans="1:51">
      <c r="A7" t="s">
        <v>868</v>
      </c>
      <c r="B7">
        <v>0</v>
      </c>
      <c r="C7">
        <v>0</v>
      </c>
      <c r="D7">
        <v>1</v>
      </c>
      <c r="E7">
        <v>476</v>
      </c>
      <c r="F7">
        <v>0</v>
      </c>
      <c r="G7">
        <v>0</v>
      </c>
      <c r="H7">
        <v>0</v>
      </c>
      <c r="I7">
        <v>0</v>
      </c>
      <c r="J7">
        <v>1</v>
      </c>
      <c r="K7">
        <v>5292</v>
      </c>
      <c r="L7">
        <v>0</v>
      </c>
      <c r="M7">
        <v>0</v>
      </c>
      <c r="N7">
        <v>0</v>
      </c>
      <c r="O7">
        <v>0</v>
      </c>
      <c r="P7">
        <v>1</v>
      </c>
      <c r="Q7">
        <v>622</v>
      </c>
      <c r="R7">
        <v>0</v>
      </c>
      <c r="S7">
        <v>0</v>
      </c>
      <c r="T7">
        <v>0</v>
      </c>
      <c r="U7">
        <v>0</v>
      </c>
      <c r="V7">
        <v>1</v>
      </c>
      <c r="W7">
        <v>18</v>
      </c>
      <c r="X7">
        <v>1</v>
      </c>
      <c r="Y7">
        <v>420</v>
      </c>
      <c r="Z7">
        <v>0</v>
      </c>
      <c r="AA7">
        <v>0</v>
      </c>
      <c r="AB7">
        <v>0</v>
      </c>
      <c r="AC7">
        <v>0</v>
      </c>
      <c r="AD7">
        <v>0</v>
      </c>
      <c r="AE7">
        <v>0</v>
      </c>
      <c r="AF7">
        <v>1</v>
      </c>
      <c r="AG7">
        <v>70</v>
      </c>
      <c r="AH7">
        <v>2</v>
      </c>
      <c r="AI7">
        <v>280</v>
      </c>
      <c r="AJ7">
        <v>0</v>
      </c>
      <c r="AK7">
        <v>0</v>
      </c>
      <c r="AL7">
        <v>0</v>
      </c>
      <c r="AM7">
        <v>0</v>
      </c>
      <c r="AN7">
        <v>0</v>
      </c>
      <c r="AO7">
        <v>0</v>
      </c>
      <c r="AP7">
        <v>0</v>
      </c>
      <c r="AQ7">
        <v>0</v>
      </c>
      <c r="AR7">
        <v>0</v>
      </c>
      <c r="AS7">
        <v>0</v>
      </c>
      <c r="AT7">
        <v>0</v>
      </c>
      <c r="AU7">
        <v>0</v>
      </c>
      <c r="AV7">
        <v>0</v>
      </c>
      <c r="AW7">
        <v>0</v>
      </c>
      <c r="AX7">
        <v>0</v>
      </c>
      <c r="AY7">
        <v>0</v>
      </c>
    </row>
    <row r="8" spans="1:51">
      <c r="A8" t="s">
        <v>880</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1</v>
      </c>
      <c r="AO8">
        <v>3145</v>
      </c>
      <c r="AP8">
        <v>0</v>
      </c>
      <c r="AQ8">
        <v>0</v>
      </c>
      <c r="AR8">
        <v>0</v>
      </c>
      <c r="AS8">
        <v>0</v>
      </c>
      <c r="AT8">
        <v>0</v>
      </c>
      <c r="AU8">
        <v>0</v>
      </c>
      <c r="AV8">
        <v>0</v>
      </c>
      <c r="AW8">
        <v>0</v>
      </c>
      <c r="AX8">
        <v>0</v>
      </c>
      <c r="AY8">
        <v>0</v>
      </c>
    </row>
    <row r="9" spans="1:51">
      <c r="A9" t="s">
        <v>892</v>
      </c>
      <c r="B9">
        <v>0</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3</v>
      </c>
      <c r="AG9">
        <v>113</v>
      </c>
      <c r="AH9">
        <v>0</v>
      </c>
      <c r="AI9">
        <v>0</v>
      </c>
      <c r="AJ9">
        <v>0</v>
      </c>
      <c r="AK9">
        <v>0</v>
      </c>
      <c r="AL9">
        <v>2</v>
      </c>
      <c r="AM9">
        <v>2358</v>
      </c>
      <c r="AN9">
        <v>0</v>
      </c>
      <c r="AO9">
        <v>0</v>
      </c>
      <c r="AP9">
        <v>0</v>
      </c>
      <c r="AQ9">
        <v>0</v>
      </c>
      <c r="AR9">
        <v>0</v>
      </c>
      <c r="AS9">
        <v>0</v>
      </c>
      <c r="AT9">
        <v>0</v>
      </c>
      <c r="AU9">
        <v>0</v>
      </c>
      <c r="AV9">
        <v>0</v>
      </c>
      <c r="AW9">
        <v>0</v>
      </c>
      <c r="AX9">
        <v>0</v>
      </c>
      <c r="AY9">
        <v>0</v>
      </c>
    </row>
    <row r="10" spans="1:51">
      <c r="A10" t="s">
        <v>904</v>
      </c>
      <c r="B10">
        <v>0</v>
      </c>
      <c r="C10">
        <v>0</v>
      </c>
      <c r="D10">
        <v>0</v>
      </c>
      <c r="E10">
        <v>0</v>
      </c>
      <c r="F10">
        <v>0</v>
      </c>
      <c r="G10">
        <v>0</v>
      </c>
      <c r="H10">
        <v>0</v>
      </c>
      <c r="I10">
        <v>0</v>
      </c>
      <c r="J10">
        <v>0</v>
      </c>
      <c r="K10">
        <v>0</v>
      </c>
      <c r="L10">
        <v>0</v>
      </c>
      <c r="M10">
        <v>0</v>
      </c>
      <c r="N10">
        <v>1</v>
      </c>
      <c r="O10">
        <v>190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row>
    <row r="11" spans="1:51">
      <c r="A11" t="s">
        <v>916</v>
      </c>
      <c r="B11">
        <v>0</v>
      </c>
      <c r="C11">
        <v>0</v>
      </c>
      <c r="D11">
        <v>1</v>
      </c>
      <c r="E11">
        <v>280</v>
      </c>
      <c r="F11">
        <v>0</v>
      </c>
      <c r="G11">
        <v>0</v>
      </c>
      <c r="H11">
        <v>0</v>
      </c>
      <c r="I11">
        <v>0</v>
      </c>
      <c r="J11">
        <v>0</v>
      </c>
      <c r="K11">
        <v>0</v>
      </c>
      <c r="L11">
        <v>0</v>
      </c>
      <c r="M11">
        <v>0</v>
      </c>
      <c r="N11">
        <v>0</v>
      </c>
      <c r="O11">
        <v>0</v>
      </c>
      <c r="P11">
        <v>0</v>
      </c>
      <c r="Q11">
        <v>0</v>
      </c>
      <c r="R11">
        <v>0</v>
      </c>
      <c r="S11">
        <v>0</v>
      </c>
      <c r="T11">
        <v>0</v>
      </c>
      <c r="U11">
        <v>0</v>
      </c>
      <c r="V11">
        <v>1</v>
      </c>
      <c r="W11">
        <v>90</v>
      </c>
      <c r="X11">
        <v>1</v>
      </c>
      <c r="Y11">
        <v>360</v>
      </c>
      <c r="Z11">
        <v>0</v>
      </c>
      <c r="AA11">
        <v>0</v>
      </c>
      <c r="AB11">
        <v>0</v>
      </c>
      <c r="AC11">
        <v>0</v>
      </c>
      <c r="AD11">
        <v>0</v>
      </c>
      <c r="AE11">
        <v>0</v>
      </c>
      <c r="AF11">
        <v>0</v>
      </c>
      <c r="AG11">
        <v>0</v>
      </c>
      <c r="AH11">
        <v>1</v>
      </c>
      <c r="AI11">
        <v>140</v>
      </c>
      <c r="AJ11">
        <v>1</v>
      </c>
      <c r="AK11">
        <v>600</v>
      </c>
      <c r="AL11">
        <v>0</v>
      </c>
      <c r="AM11">
        <v>0</v>
      </c>
      <c r="AN11">
        <v>0</v>
      </c>
      <c r="AO11">
        <v>0</v>
      </c>
      <c r="AP11">
        <v>0</v>
      </c>
      <c r="AQ11">
        <v>0</v>
      </c>
      <c r="AR11">
        <v>0</v>
      </c>
      <c r="AS11">
        <v>0</v>
      </c>
      <c r="AT11">
        <v>0</v>
      </c>
      <c r="AU11">
        <v>0</v>
      </c>
      <c r="AV11">
        <v>0</v>
      </c>
      <c r="AW11">
        <v>0</v>
      </c>
      <c r="AX11">
        <v>0</v>
      </c>
      <c r="AY11">
        <v>0</v>
      </c>
    </row>
    <row r="12" spans="1:51">
      <c r="A12" t="s">
        <v>941</v>
      </c>
      <c r="B12">
        <v>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1</v>
      </c>
      <c r="Y12">
        <v>330</v>
      </c>
      <c r="Z12">
        <v>0</v>
      </c>
      <c r="AA12">
        <v>0</v>
      </c>
      <c r="AB12">
        <v>0</v>
      </c>
      <c r="AC12">
        <v>0</v>
      </c>
      <c r="AD12">
        <v>0</v>
      </c>
      <c r="AE12">
        <v>0</v>
      </c>
      <c r="AF12">
        <v>1</v>
      </c>
      <c r="AG12">
        <v>75</v>
      </c>
      <c r="AH12">
        <v>1</v>
      </c>
      <c r="AI12">
        <v>265</v>
      </c>
      <c r="AJ12">
        <v>0</v>
      </c>
      <c r="AK12">
        <v>0</v>
      </c>
      <c r="AL12">
        <v>1</v>
      </c>
      <c r="AM12">
        <v>1098</v>
      </c>
      <c r="AN12">
        <v>0</v>
      </c>
      <c r="AO12">
        <v>0</v>
      </c>
      <c r="AP12">
        <v>1</v>
      </c>
      <c r="AQ12">
        <v>75</v>
      </c>
      <c r="AR12">
        <v>0</v>
      </c>
      <c r="AS12">
        <v>0</v>
      </c>
      <c r="AT12">
        <v>0</v>
      </c>
      <c r="AU12">
        <v>0</v>
      </c>
      <c r="AV12">
        <v>0</v>
      </c>
      <c r="AW12">
        <v>0</v>
      </c>
      <c r="AX12">
        <v>0</v>
      </c>
      <c r="AY12">
        <v>0</v>
      </c>
    </row>
    <row r="13" spans="1:51">
      <c r="A13" t="s">
        <v>954</v>
      </c>
      <c r="B13">
        <v>0</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1</v>
      </c>
      <c r="Y13">
        <v>270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row>
    <row r="14" spans="1:51">
      <c r="A14" t="s">
        <v>966</v>
      </c>
      <c r="B14">
        <v>0</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1</v>
      </c>
      <c r="Y14">
        <v>400</v>
      </c>
      <c r="Z14">
        <v>1</v>
      </c>
      <c r="AA14">
        <v>660</v>
      </c>
      <c r="AB14">
        <v>0</v>
      </c>
      <c r="AC14">
        <v>0</v>
      </c>
      <c r="AD14">
        <v>0</v>
      </c>
      <c r="AE14">
        <v>0</v>
      </c>
      <c r="AF14">
        <v>0</v>
      </c>
      <c r="AG14">
        <v>0</v>
      </c>
      <c r="AH14">
        <v>1</v>
      </c>
      <c r="AI14">
        <v>140</v>
      </c>
      <c r="AJ14">
        <v>1</v>
      </c>
      <c r="AK14">
        <v>800</v>
      </c>
      <c r="AL14">
        <v>1</v>
      </c>
      <c r="AM14">
        <v>1400</v>
      </c>
      <c r="AN14">
        <v>0</v>
      </c>
      <c r="AO14">
        <v>0</v>
      </c>
      <c r="AP14">
        <v>1</v>
      </c>
      <c r="AQ14">
        <v>75</v>
      </c>
      <c r="AR14">
        <v>0</v>
      </c>
      <c r="AS14">
        <v>0</v>
      </c>
      <c r="AT14">
        <v>0</v>
      </c>
      <c r="AU14">
        <v>0</v>
      </c>
      <c r="AV14">
        <v>0</v>
      </c>
      <c r="AW14">
        <v>0</v>
      </c>
      <c r="AX14">
        <v>0</v>
      </c>
      <c r="AY14">
        <v>0</v>
      </c>
    </row>
    <row r="15" spans="1:51">
      <c r="A15" t="s">
        <v>978</v>
      </c>
      <c r="B15">
        <v>0</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1</v>
      </c>
      <c r="Y15">
        <v>415</v>
      </c>
      <c r="Z15">
        <v>0</v>
      </c>
      <c r="AA15">
        <v>0</v>
      </c>
      <c r="AB15">
        <v>0</v>
      </c>
      <c r="AC15">
        <v>0</v>
      </c>
      <c r="AD15">
        <v>0</v>
      </c>
      <c r="AE15">
        <v>0</v>
      </c>
      <c r="AF15">
        <v>0</v>
      </c>
      <c r="AG15">
        <v>0</v>
      </c>
      <c r="AH15">
        <v>3</v>
      </c>
      <c r="AI15">
        <v>930</v>
      </c>
      <c r="AJ15">
        <v>0</v>
      </c>
      <c r="AK15">
        <v>0</v>
      </c>
      <c r="AL15">
        <v>0</v>
      </c>
      <c r="AM15">
        <v>0</v>
      </c>
      <c r="AN15">
        <v>1</v>
      </c>
      <c r="AO15">
        <v>7600</v>
      </c>
      <c r="AP15">
        <v>0</v>
      </c>
      <c r="AQ15">
        <v>0</v>
      </c>
      <c r="AR15">
        <v>0</v>
      </c>
      <c r="AS15">
        <v>0</v>
      </c>
      <c r="AT15">
        <v>0</v>
      </c>
      <c r="AU15">
        <v>0</v>
      </c>
      <c r="AV15">
        <v>0</v>
      </c>
      <c r="AW15">
        <v>0</v>
      </c>
      <c r="AX15">
        <v>0</v>
      </c>
      <c r="AY15">
        <v>0</v>
      </c>
    </row>
    <row r="16" spans="1:51">
      <c r="A16" t="s">
        <v>991</v>
      </c>
      <c r="B16">
        <v>0</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1</v>
      </c>
      <c r="Y16">
        <v>370</v>
      </c>
      <c r="Z16">
        <v>0</v>
      </c>
      <c r="AA16">
        <v>0</v>
      </c>
      <c r="AB16">
        <v>0</v>
      </c>
      <c r="AC16">
        <v>0</v>
      </c>
      <c r="AD16">
        <v>0</v>
      </c>
      <c r="AE16">
        <v>0</v>
      </c>
      <c r="AF16">
        <v>0</v>
      </c>
      <c r="AG16">
        <v>0</v>
      </c>
      <c r="AH16">
        <v>1</v>
      </c>
      <c r="AI16">
        <v>100</v>
      </c>
      <c r="AJ16">
        <v>1</v>
      </c>
      <c r="AK16">
        <v>950</v>
      </c>
      <c r="AL16">
        <v>0</v>
      </c>
      <c r="AM16">
        <v>0</v>
      </c>
      <c r="AN16">
        <v>0</v>
      </c>
      <c r="AO16">
        <v>0</v>
      </c>
      <c r="AP16">
        <v>2</v>
      </c>
      <c r="AQ16">
        <v>174</v>
      </c>
      <c r="AR16">
        <v>0</v>
      </c>
      <c r="AS16">
        <v>0</v>
      </c>
      <c r="AT16">
        <v>0</v>
      </c>
      <c r="AU16">
        <v>0</v>
      </c>
      <c r="AV16">
        <v>0</v>
      </c>
      <c r="AW16">
        <v>0</v>
      </c>
      <c r="AX16">
        <v>0</v>
      </c>
      <c r="AY16">
        <v>0</v>
      </c>
    </row>
    <row r="17" spans="1:51">
      <c r="A17" t="s">
        <v>1003</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1</v>
      </c>
      <c r="Y17">
        <v>400</v>
      </c>
      <c r="Z17">
        <v>0</v>
      </c>
      <c r="AA17">
        <v>0</v>
      </c>
      <c r="AB17">
        <v>0</v>
      </c>
      <c r="AC17">
        <v>0</v>
      </c>
      <c r="AD17">
        <v>0</v>
      </c>
      <c r="AE17">
        <v>0</v>
      </c>
      <c r="AF17">
        <v>1</v>
      </c>
      <c r="AG17">
        <v>75</v>
      </c>
      <c r="AH17">
        <v>2</v>
      </c>
      <c r="AI17">
        <v>620</v>
      </c>
      <c r="AJ17">
        <v>0</v>
      </c>
      <c r="AK17">
        <v>0</v>
      </c>
      <c r="AL17">
        <v>0</v>
      </c>
      <c r="AM17">
        <v>0</v>
      </c>
      <c r="AN17">
        <v>0</v>
      </c>
      <c r="AO17">
        <v>0</v>
      </c>
      <c r="AP17">
        <v>1</v>
      </c>
      <c r="AQ17">
        <v>75</v>
      </c>
      <c r="AR17">
        <v>1</v>
      </c>
      <c r="AS17">
        <v>360</v>
      </c>
      <c r="AT17">
        <v>0</v>
      </c>
      <c r="AU17">
        <v>0</v>
      </c>
      <c r="AV17">
        <v>0</v>
      </c>
      <c r="AW17">
        <v>0</v>
      </c>
      <c r="AX17">
        <v>0</v>
      </c>
      <c r="AY17">
        <v>0</v>
      </c>
    </row>
    <row r="18" spans="1:51">
      <c r="A18" t="s">
        <v>1015</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1</v>
      </c>
      <c r="Y18">
        <v>420</v>
      </c>
      <c r="Z18">
        <v>0</v>
      </c>
      <c r="AA18">
        <v>0</v>
      </c>
      <c r="AB18">
        <v>1</v>
      </c>
      <c r="AC18">
        <v>1820</v>
      </c>
      <c r="AD18">
        <v>0</v>
      </c>
      <c r="AE18">
        <v>0</v>
      </c>
      <c r="AF18">
        <v>0</v>
      </c>
      <c r="AG18">
        <v>0</v>
      </c>
      <c r="AH18">
        <v>0</v>
      </c>
      <c r="AI18">
        <v>0</v>
      </c>
      <c r="AJ18">
        <v>0</v>
      </c>
      <c r="AK18">
        <v>0</v>
      </c>
      <c r="AL18">
        <v>1</v>
      </c>
      <c r="AM18">
        <v>1106</v>
      </c>
      <c r="AN18">
        <v>0</v>
      </c>
      <c r="AO18">
        <v>0</v>
      </c>
      <c r="AP18">
        <v>0</v>
      </c>
      <c r="AQ18">
        <v>0</v>
      </c>
      <c r="AR18">
        <v>0</v>
      </c>
      <c r="AS18">
        <v>0</v>
      </c>
      <c r="AT18">
        <v>0</v>
      </c>
      <c r="AU18">
        <v>0</v>
      </c>
      <c r="AV18">
        <v>0</v>
      </c>
      <c r="AW18">
        <v>0</v>
      </c>
      <c r="AX18">
        <v>0</v>
      </c>
      <c r="AY18">
        <v>0</v>
      </c>
    </row>
    <row r="19" spans="1:51">
      <c r="A19" t="s">
        <v>1027</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1</v>
      </c>
      <c r="Y19">
        <v>400</v>
      </c>
      <c r="Z19">
        <v>0</v>
      </c>
      <c r="AA19">
        <v>0</v>
      </c>
      <c r="AB19">
        <v>0</v>
      </c>
      <c r="AC19">
        <v>0</v>
      </c>
      <c r="AD19">
        <v>1</v>
      </c>
      <c r="AE19">
        <v>6537</v>
      </c>
      <c r="AF19">
        <v>1</v>
      </c>
      <c r="AG19">
        <v>75</v>
      </c>
      <c r="AH19">
        <v>0</v>
      </c>
      <c r="AI19">
        <v>0</v>
      </c>
      <c r="AJ19">
        <v>0</v>
      </c>
      <c r="AK19">
        <v>0</v>
      </c>
      <c r="AL19">
        <v>0</v>
      </c>
      <c r="AM19">
        <v>0</v>
      </c>
      <c r="AN19">
        <v>0</v>
      </c>
      <c r="AO19">
        <v>0</v>
      </c>
      <c r="AP19">
        <v>0</v>
      </c>
      <c r="AQ19">
        <v>0</v>
      </c>
      <c r="AR19">
        <v>0</v>
      </c>
      <c r="AS19">
        <v>0</v>
      </c>
      <c r="AT19">
        <v>0</v>
      </c>
      <c r="AU19">
        <v>0</v>
      </c>
      <c r="AV19">
        <v>0</v>
      </c>
      <c r="AW19">
        <v>0</v>
      </c>
      <c r="AX19">
        <v>0</v>
      </c>
      <c r="AY19">
        <v>0</v>
      </c>
    </row>
    <row r="20" spans="1:51">
      <c r="A20" t="s">
        <v>1039</v>
      </c>
      <c r="B20">
        <v>0</v>
      </c>
      <c r="C20">
        <v>0</v>
      </c>
      <c r="D20">
        <v>0</v>
      </c>
      <c r="E20">
        <v>0</v>
      </c>
      <c r="F20">
        <v>0</v>
      </c>
      <c r="G20">
        <v>0</v>
      </c>
      <c r="H20">
        <v>0</v>
      </c>
      <c r="I20">
        <v>0</v>
      </c>
      <c r="J20">
        <v>0</v>
      </c>
      <c r="K20">
        <v>0</v>
      </c>
      <c r="L20">
        <v>1</v>
      </c>
      <c r="M20">
        <v>85</v>
      </c>
      <c r="N20">
        <v>0</v>
      </c>
      <c r="O20">
        <v>0</v>
      </c>
      <c r="P20">
        <v>0</v>
      </c>
      <c r="Q20">
        <v>0</v>
      </c>
      <c r="R20">
        <v>0</v>
      </c>
      <c r="S20">
        <v>0</v>
      </c>
      <c r="T20">
        <v>0</v>
      </c>
      <c r="U20">
        <v>0</v>
      </c>
      <c r="V20">
        <v>0</v>
      </c>
      <c r="W20">
        <v>0</v>
      </c>
      <c r="X20">
        <v>1</v>
      </c>
      <c r="Y20">
        <v>240</v>
      </c>
      <c r="Z20">
        <v>1</v>
      </c>
      <c r="AA20">
        <v>860</v>
      </c>
      <c r="AB20">
        <v>0</v>
      </c>
      <c r="AC20">
        <v>0</v>
      </c>
      <c r="AD20">
        <v>0</v>
      </c>
      <c r="AE20">
        <v>0</v>
      </c>
      <c r="AF20">
        <v>0</v>
      </c>
      <c r="AG20">
        <v>0</v>
      </c>
      <c r="AH20">
        <v>5</v>
      </c>
      <c r="AI20">
        <v>1884</v>
      </c>
      <c r="AJ20">
        <v>0</v>
      </c>
      <c r="AK20">
        <v>0</v>
      </c>
      <c r="AL20">
        <v>1</v>
      </c>
      <c r="AM20">
        <v>1115</v>
      </c>
      <c r="AN20">
        <v>0</v>
      </c>
      <c r="AO20">
        <v>0</v>
      </c>
      <c r="AP20">
        <v>1</v>
      </c>
      <c r="AQ20">
        <v>75</v>
      </c>
      <c r="AR20">
        <v>0</v>
      </c>
      <c r="AS20">
        <v>0</v>
      </c>
      <c r="AT20">
        <v>0</v>
      </c>
      <c r="AU20">
        <v>0</v>
      </c>
      <c r="AV20">
        <v>0</v>
      </c>
      <c r="AW20">
        <v>0</v>
      </c>
      <c r="AX20">
        <v>0</v>
      </c>
      <c r="AY20">
        <v>0</v>
      </c>
    </row>
    <row r="21" spans="1:51">
      <c r="A21" t="s">
        <v>1051</v>
      </c>
      <c r="B21">
        <v>0</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row>
    <row r="22" spans="1:51">
      <c r="A22" t="s">
        <v>1063</v>
      </c>
      <c r="B22">
        <v>0</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2</v>
      </c>
      <c r="Y22">
        <v>470</v>
      </c>
      <c r="Z22">
        <v>0</v>
      </c>
      <c r="AA22">
        <v>0</v>
      </c>
      <c r="AB22">
        <v>0</v>
      </c>
      <c r="AC22">
        <v>0</v>
      </c>
      <c r="AD22">
        <v>0</v>
      </c>
      <c r="AE22">
        <v>0</v>
      </c>
      <c r="AF22">
        <v>0</v>
      </c>
      <c r="AG22">
        <v>0</v>
      </c>
      <c r="AH22">
        <v>0</v>
      </c>
      <c r="AI22">
        <v>0</v>
      </c>
      <c r="AJ22">
        <v>0</v>
      </c>
      <c r="AK22">
        <v>0</v>
      </c>
      <c r="AL22">
        <v>0</v>
      </c>
      <c r="AM22">
        <v>0</v>
      </c>
      <c r="AN22">
        <v>0</v>
      </c>
      <c r="AO22">
        <v>0</v>
      </c>
      <c r="AP22">
        <v>0</v>
      </c>
      <c r="AQ22">
        <v>0</v>
      </c>
      <c r="AR22">
        <v>1</v>
      </c>
      <c r="AS22">
        <v>235</v>
      </c>
      <c r="AT22">
        <v>0</v>
      </c>
      <c r="AU22">
        <v>0</v>
      </c>
      <c r="AV22">
        <v>0</v>
      </c>
      <c r="AW22">
        <v>0</v>
      </c>
      <c r="AX22">
        <v>0</v>
      </c>
      <c r="AY22">
        <v>0</v>
      </c>
    </row>
    <row r="23" spans="1:51">
      <c r="A23" t="s">
        <v>1075</v>
      </c>
      <c r="B23">
        <v>0</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1</v>
      </c>
      <c r="AU23">
        <v>840</v>
      </c>
      <c r="AV23">
        <v>1</v>
      </c>
      <c r="AW23">
        <v>1320</v>
      </c>
      <c r="AX23">
        <v>0</v>
      </c>
      <c r="AY23">
        <v>0</v>
      </c>
    </row>
    <row r="24" spans="1:51">
      <c r="A24" t="s">
        <v>1087</v>
      </c>
      <c r="B24">
        <v>0</v>
      </c>
      <c r="C24">
        <v>0</v>
      </c>
      <c r="D24">
        <v>0</v>
      </c>
      <c r="E24">
        <v>0</v>
      </c>
      <c r="F24">
        <v>0</v>
      </c>
      <c r="G24">
        <v>0</v>
      </c>
      <c r="H24">
        <v>0</v>
      </c>
      <c r="I24">
        <v>0</v>
      </c>
      <c r="J24">
        <v>0</v>
      </c>
      <c r="K24">
        <v>0</v>
      </c>
      <c r="L24">
        <v>0</v>
      </c>
      <c r="M24">
        <v>0</v>
      </c>
      <c r="N24">
        <v>1</v>
      </c>
      <c r="O24">
        <v>311</v>
      </c>
      <c r="P24">
        <v>0</v>
      </c>
      <c r="Q24">
        <v>0</v>
      </c>
      <c r="R24">
        <v>0</v>
      </c>
      <c r="S24">
        <v>0</v>
      </c>
      <c r="T24">
        <v>0</v>
      </c>
      <c r="U24">
        <v>0</v>
      </c>
      <c r="V24">
        <v>0</v>
      </c>
      <c r="W24">
        <v>0</v>
      </c>
      <c r="X24">
        <v>6</v>
      </c>
      <c r="Y24">
        <v>2350</v>
      </c>
      <c r="Z24">
        <v>3</v>
      </c>
      <c r="AA24">
        <v>2310</v>
      </c>
      <c r="AB24">
        <v>0</v>
      </c>
      <c r="AC24">
        <v>0</v>
      </c>
      <c r="AD24">
        <v>1</v>
      </c>
      <c r="AE24">
        <v>3070</v>
      </c>
      <c r="AF24">
        <v>2</v>
      </c>
      <c r="AG24">
        <v>150</v>
      </c>
      <c r="AH24">
        <v>0</v>
      </c>
      <c r="AI24">
        <v>0</v>
      </c>
      <c r="AJ24">
        <v>0</v>
      </c>
      <c r="AK24">
        <v>0</v>
      </c>
      <c r="AL24">
        <v>2</v>
      </c>
      <c r="AM24">
        <v>2921</v>
      </c>
      <c r="AN24">
        <v>1</v>
      </c>
      <c r="AO24">
        <v>4044</v>
      </c>
      <c r="AP24">
        <v>1</v>
      </c>
      <c r="AQ24">
        <v>50</v>
      </c>
      <c r="AR24">
        <v>0</v>
      </c>
      <c r="AS24">
        <v>0</v>
      </c>
      <c r="AT24">
        <v>0</v>
      </c>
      <c r="AU24">
        <v>0</v>
      </c>
      <c r="AV24">
        <v>0</v>
      </c>
      <c r="AW24">
        <v>0</v>
      </c>
      <c r="AX24">
        <v>0</v>
      </c>
      <c r="AY24">
        <v>0</v>
      </c>
    </row>
    <row r="25" spans="1:51">
      <c r="A25" t="s">
        <v>1099</v>
      </c>
      <c r="B25">
        <v>0</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1</v>
      </c>
      <c r="Y25">
        <v>250</v>
      </c>
      <c r="Z25">
        <v>0</v>
      </c>
      <c r="AA25">
        <v>0</v>
      </c>
      <c r="AB25">
        <v>0</v>
      </c>
      <c r="AC25">
        <v>0</v>
      </c>
      <c r="AD25">
        <v>0</v>
      </c>
      <c r="AE25">
        <v>0</v>
      </c>
      <c r="AF25">
        <v>0</v>
      </c>
      <c r="AG25">
        <v>0</v>
      </c>
      <c r="AH25">
        <v>3</v>
      </c>
      <c r="AI25">
        <v>1060</v>
      </c>
      <c r="AJ25">
        <v>0</v>
      </c>
      <c r="AK25">
        <v>0</v>
      </c>
      <c r="AL25">
        <v>1</v>
      </c>
      <c r="AM25">
        <v>1098</v>
      </c>
      <c r="AN25">
        <v>0</v>
      </c>
      <c r="AO25">
        <v>0</v>
      </c>
      <c r="AP25">
        <v>0</v>
      </c>
      <c r="AQ25">
        <v>0</v>
      </c>
      <c r="AR25">
        <v>0</v>
      </c>
      <c r="AS25">
        <v>0</v>
      </c>
      <c r="AT25">
        <v>0</v>
      </c>
      <c r="AU25">
        <v>0</v>
      </c>
      <c r="AV25">
        <v>0</v>
      </c>
      <c r="AW25">
        <v>0</v>
      </c>
      <c r="AX25">
        <v>0</v>
      </c>
      <c r="AY25">
        <v>0</v>
      </c>
    </row>
    <row r="26" spans="1:51">
      <c r="A26" t="s">
        <v>1111</v>
      </c>
      <c r="B26">
        <v>0</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2</v>
      </c>
      <c r="AA26">
        <v>1430</v>
      </c>
      <c r="AB26">
        <v>0</v>
      </c>
      <c r="AC26">
        <v>0</v>
      </c>
      <c r="AD26">
        <v>0</v>
      </c>
      <c r="AE26">
        <v>0</v>
      </c>
      <c r="AF26">
        <v>0</v>
      </c>
      <c r="AG26">
        <v>0</v>
      </c>
      <c r="AH26">
        <v>0</v>
      </c>
      <c r="AI26">
        <v>0</v>
      </c>
      <c r="AJ26">
        <v>1</v>
      </c>
      <c r="AK26">
        <v>500</v>
      </c>
      <c r="AL26">
        <v>0</v>
      </c>
      <c r="AM26">
        <v>0</v>
      </c>
      <c r="AN26">
        <v>0</v>
      </c>
      <c r="AO26">
        <v>0</v>
      </c>
      <c r="AP26">
        <v>1</v>
      </c>
      <c r="AQ26">
        <v>50</v>
      </c>
      <c r="AR26">
        <v>0</v>
      </c>
      <c r="AS26">
        <v>0</v>
      </c>
      <c r="AT26">
        <v>0</v>
      </c>
      <c r="AU26">
        <v>0</v>
      </c>
      <c r="AV26">
        <v>0</v>
      </c>
      <c r="AW26">
        <v>0</v>
      </c>
      <c r="AX26">
        <v>0</v>
      </c>
      <c r="AY26">
        <v>0</v>
      </c>
    </row>
    <row r="27" spans="1:51">
      <c r="A27" t="s">
        <v>1123</v>
      </c>
      <c r="B27">
        <v>0</v>
      </c>
      <c r="C27">
        <v>0</v>
      </c>
      <c r="D27">
        <v>0</v>
      </c>
      <c r="E27">
        <v>0</v>
      </c>
      <c r="F27">
        <v>0</v>
      </c>
      <c r="G27">
        <v>0</v>
      </c>
      <c r="H27">
        <v>0</v>
      </c>
      <c r="I27">
        <v>0</v>
      </c>
      <c r="J27">
        <v>0</v>
      </c>
      <c r="K27">
        <v>0</v>
      </c>
      <c r="L27">
        <v>0</v>
      </c>
      <c r="M27">
        <v>0</v>
      </c>
      <c r="N27">
        <v>0</v>
      </c>
      <c r="O27">
        <v>0</v>
      </c>
      <c r="P27">
        <v>1</v>
      </c>
      <c r="Q27">
        <v>750</v>
      </c>
      <c r="R27">
        <v>0</v>
      </c>
      <c r="S27">
        <v>0</v>
      </c>
      <c r="T27">
        <v>1</v>
      </c>
      <c r="U27">
        <v>2527</v>
      </c>
      <c r="V27">
        <v>0</v>
      </c>
      <c r="W27">
        <v>0</v>
      </c>
      <c r="X27">
        <v>0</v>
      </c>
      <c r="Y27">
        <v>0</v>
      </c>
      <c r="Z27">
        <v>0</v>
      </c>
      <c r="AA27">
        <v>0</v>
      </c>
      <c r="AB27">
        <v>0</v>
      </c>
      <c r="AC27">
        <v>0</v>
      </c>
      <c r="AD27">
        <v>0</v>
      </c>
      <c r="AE27">
        <v>0</v>
      </c>
      <c r="AF27">
        <v>1</v>
      </c>
      <c r="AG27">
        <v>75</v>
      </c>
      <c r="AH27">
        <v>0</v>
      </c>
      <c r="AI27">
        <v>0</v>
      </c>
      <c r="AJ27">
        <v>1</v>
      </c>
      <c r="AK27">
        <v>800</v>
      </c>
      <c r="AL27">
        <v>0</v>
      </c>
      <c r="AM27">
        <v>0</v>
      </c>
      <c r="AN27">
        <v>0</v>
      </c>
      <c r="AO27">
        <v>0</v>
      </c>
      <c r="AP27">
        <v>2</v>
      </c>
      <c r="AQ27">
        <v>105</v>
      </c>
      <c r="AR27">
        <v>1</v>
      </c>
      <c r="AS27">
        <v>360</v>
      </c>
      <c r="AT27">
        <v>0</v>
      </c>
      <c r="AU27">
        <v>0</v>
      </c>
      <c r="AV27">
        <v>0</v>
      </c>
      <c r="AW27">
        <v>0</v>
      </c>
      <c r="AX27">
        <v>0</v>
      </c>
      <c r="AY27">
        <v>0</v>
      </c>
    </row>
    <row r="28" spans="1:51">
      <c r="A28" t="s">
        <v>1147</v>
      </c>
      <c r="B28">
        <v>0</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1</v>
      </c>
      <c r="AK28">
        <v>800</v>
      </c>
      <c r="AL28">
        <v>0</v>
      </c>
      <c r="AM28">
        <v>0</v>
      </c>
      <c r="AN28">
        <v>0</v>
      </c>
      <c r="AO28">
        <v>0</v>
      </c>
      <c r="AP28">
        <v>0</v>
      </c>
      <c r="AQ28">
        <v>0</v>
      </c>
      <c r="AR28">
        <v>0</v>
      </c>
      <c r="AS28">
        <v>0</v>
      </c>
      <c r="AT28">
        <v>0</v>
      </c>
      <c r="AU28">
        <v>0</v>
      </c>
      <c r="AV28">
        <v>0</v>
      </c>
      <c r="AW28">
        <v>0</v>
      </c>
      <c r="AX28">
        <v>0</v>
      </c>
      <c r="AY28">
        <v>0</v>
      </c>
    </row>
    <row r="29" spans="1:51">
      <c r="A29" t="s">
        <v>1159</v>
      </c>
      <c r="B29">
        <v>0</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row>
    <row r="30" spans="1:51">
      <c r="A30" t="s">
        <v>1171</v>
      </c>
      <c r="B30">
        <v>0</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1</v>
      </c>
      <c r="AG30">
        <v>20</v>
      </c>
      <c r="AH30">
        <v>0</v>
      </c>
      <c r="AI30">
        <v>0</v>
      </c>
      <c r="AJ30">
        <v>0</v>
      </c>
      <c r="AK30">
        <v>0</v>
      </c>
      <c r="AL30">
        <v>0</v>
      </c>
      <c r="AM30">
        <v>0</v>
      </c>
      <c r="AN30">
        <v>0</v>
      </c>
      <c r="AO30">
        <v>0</v>
      </c>
      <c r="AP30">
        <v>0</v>
      </c>
      <c r="AQ30">
        <v>0</v>
      </c>
      <c r="AR30">
        <v>0</v>
      </c>
      <c r="AS30">
        <v>0</v>
      </c>
      <c r="AT30">
        <v>0</v>
      </c>
      <c r="AU30">
        <v>0</v>
      </c>
      <c r="AV30">
        <v>0</v>
      </c>
      <c r="AW30">
        <v>0</v>
      </c>
      <c r="AX30">
        <v>0</v>
      </c>
      <c r="AY30">
        <v>0</v>
      </c>
    </row>
    <row r="31" spans="1:51">
      <c r="A31" t="s">
        <v>1183</v>
      </c>
      <c r="B31">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1</v>
      </c>
      <c r="Y31">
        <v>350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row>
    <row r="32" spans="1:51">
      <c r="A32" t="s">
        <v>1195</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1</v>
      </c>
      <c r="Y32">
        <v>300</v>
      </c>
      <c r="Z32">
        <v>0</v>
      </c>
      <c r="AA32">
        <v>0</v>
      </c>
      <c r="AB32">
        <v>0</v>
      </c>
      <c r="AC32">
        <v>0</v>
      </c>
      <c r="AD32">
        <v>0</v>
      </c>
      <c r="AE32">
        <v>0</v>
      </c>
      <c r="AF32">
        <v>0</v>
      </c>
      <c r="AG32">
        <v>0</v>
      </c>
      <c r="AH32">
        <v>1</v>
      </c>
      <c r="AI32">
        <v>360</v>
      </c>
      <c r="AJ32">
        <v>0</v>
      </c>
      <c r="AK32">
        <v>0</v>
      </c>
      <c r="AL32">
        <v>0</v>
      </c>
      <c r="AM32">
        <v>0</v>
      </c>
      <c r="AN32">
        <v>0</v>
      </c>
      <c r="AO32">
        <v>0</v>
      </c>
      <c r="AP32">
        <v>1</v>
      </c>
      <c r="AQ32">
        <v>50</v>
      </c>
      <c r="AR32">
        <v>0</v>
      </c>
      <c r="AS32">
        <v>0</v>
      </c>
      <c r="AT32">
        <v>0</v>
      </c>
      <c r="AU32">
        <v>0</v>
      </c>
      <c r="AV32">
        <v>0</v>
      </c>
      <c r="AW32">
        <v>0</v>
      </c>
      <c r="AX32">
        <v>0</v>
      </c>
      <c r="AY32">
        <v>0</v>
      </c>
    </row>
    <row r="33" spans="1:51">
      <c r="A33" t="s">
        <v>1207</v>
      </c>
      <c r="B33">
        <v>0</v>
      </c>
      <c r="C33">
        <v>0</v>
      </c>
      <c r="D33">
        <v>0</v>
      </c>
      <c r="E33">
        <v>0</v>
      </c>
      <c r="F33">
        <v>0</v>
      </c>
      <c r="G33">
        <v>0</v>
      </c>
      <c r="H33">
        <v>0</v>
      </c>
      <c r="I33">
        <v>0</v>
      </c>
      <c r="J33">
        <v>0</v>
      </c>
      <c r="K33">
        <v>0</v>
      </c>
      <c r="L33">
        <v>0</v>
      </c>
      <c r="M33">
        <v>0</v>
      </c>
      <c r="N33">
        <v>1</v>
      </c>
      <c r="O33">
        <v>325</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row>
    <row r="34" spans="1:51">
      <c r="A34" t="s">
        <v>1219</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2</v>
      </c>
      <c r="AK34">
        <v>1400</v>
      </c>
      <c r="AL34">
        <v>0</v>
      </c>
      <c r="AM34">
        <v>0</v>
      </c>
      <c r="AN34">
        <v>0</v>
      </c>
      <c r="AO34">
        <v>0</v>
      </c>
      <c r="AP34">
        <v>0</v>
      </c>
      <c r="AQ34">
        <v>0</v>
      </c>
      <c r="AR34">
        <v>0</v>
      </c>
      <c r="AS34">
        <v>0</v>
      </c>
      <c r="AT34">
        <v>0</v>
      </c>
      <c r="AU34">
        <v>0</v>
      </c>
      <c r="AV34">
        <v>0</v>
      </c>
      <c r="AW34">
        <v>0</v>
      </c>
      <c r="AX34">
        <v>0</v>
      </c>
      <c r="AY34">
        <v>0</v>
      </c>
    </row>
    <row r="35" spans="1:51">
      <c r="A35" t="s">
        <v>1231</v>
      </c>
      <c r="B35">
        <v>0</v>
      </c>
      <c r="C35">
        <v>0</v>
      </c>
      <c r="D35">
        <v>0</v>
      </c>
      <c r="E35">
        <v>0</v>
      </c>
      <c r="F35">
        <v>0</v>
      </c>
      <c r="G35">
        <v>0</v>
      </c>
      <c r="H35">
        <v>0</v>
      </c>
      <c r="I35">
        <v>0</v>
      </c>
      <c r="J35">
        <v>0</v>
      </c>
      <c r="K35">
        <v>0</v>
      </c>
      <c r="L35">
        <v>1</v>
      </c>
      <c r="M35">
        <v>44</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1</v>
      </c>
      <c r="AQ35">
        <v>50</v>
      </c>
      <c r="AR35">
        <v>0</v>
      </c>
      <c r="AS35">
        <v>0</v>
      </c>
      <c r="AT35">
        <v>0</v>
      </c>
      <c r="AU35">
        <v>0</v>
      </c>
      <c r="AV35">
        <v>0</v>
      </c>
      <c r="AW35">
        <v>0</v>
      </c>
      <c r="AX35">
        <v>0</v>
      </c>
      <c r="AY35">
        <v>0</v>
      </c>
    </row>
    <row r="36" spans="1:51">
      <c r="A36" t="s">
        <v>1243</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row>
    <row r="37" spans="1:51">
      <c r="A37" t="s">
        <v>1255</v>
      </c>
      <c r="B37">
        <v>0</v>
      </c>
      <c r="C37">
        <v>0</v>
      </c>
      <c r="D37">
        <v>0</v>
      </c>
      <c r="E37">
        <v>0</v>
      </c>
      <c r="F37">
        <v>0</v>
      </c>
      <c r="G37">
        <v>0</v>
      </c>
      <c r="H37">
        <v>0</v>
      </c>
      <c r="I37">
        <v>0</v>
      </c>
      <c r="J37">
        <v>0</v>
      </c>
      <c r="K37">
        <v>0</v>
      </c>
      <c r="L37">
        <v>0</v>
      </c>
      <c r="M37">
        <v>0</v>
      </c>
      <c r="N37">
        <v>1</v>
      </c>
      <c r="O37">
        <v>350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row>
    <row r="38" spans="1:51">
      <c r="A38" t="s">
        <v>1279</v>
      </c>
      <c r="B38">
        <v>0</v>
      </c>
      <c r="C38">
        <v>0</v>
      </c>
      <c r="D38">
        <v>0</v>
      </c>
      <c r="E38">
        <v>0</v>
      </c>
      <c r="F38">
        <v>0</v>
      </c>
      <c r="G38">
        <v>0</v>
      </c>
      <c r="H38">
        <v>0</v>
      </c>
      <c r="I38">
        <v>0</v>
      </c>
      <c r="J38">
        <v>0</v>
      </c>
      <c r="K38">
        <v>0</v>
      </c>
      <c r="L38">
        <v>0</v>
      </c>
      <c r="M38">
        <v>0</v>
      </c>
      <c r="N38">
        <v>1</v>
      </c>
      <c r="O38">
        <v>100</v>
      </c>
      <c r="P38">
        <v>0</v>
      </c>
      <c r="Q38">
        <v>0</v>
      </c>
      <c r="R38">
        <v>0</v>
      </c>
      <c r="S38">
        <v>0</v>
      </c>
      <c r="T38">
        <v>0</v>
      </c>
      <c r="U38">
        <v>0</v>
      </c>
      <c r="V38">
        <v>0</v>
      </c>
      <c r="W38">
        <v>0</v>
      </c>
      <c r="X38">
        <v>1</v>
      </c>
      <c r="Y38">
        <v>250</v>
      </c>
      <c r="Z38">
        <v>0</v>
      </c>
      <c r="AA38">
        <v>0</v>
      </c>
      <c r="AB38">
        <v>1</v>
      </c>
      <c r="AC38">
        <v>1401</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row>
    <row r="39" spans="1:51">
      <c r="A39" t="s">
        <v>1291</v>
      </c>
      <c r="B39">
        <v>0</v>
      </c>
      <c r="C39">
        <v>0</v>
      </c>
      <c r="D39">
        <v>0</v>
      </c>
      <c r="E39">
        <v>0</v>
      </c>
      <c r="F39">
        <v>0</v>
      </c>
      <c r="G39">
        <v>0</v>
      </c>
      <c r="H39">
        <v>0</v>
      </c>
      <c r="I39">
        <v>0</v>
      </c>
      <c r="J39">
        <v>0</v>
      </c>
      <c r="K39">
        <v>0</v>
      </c>
      <c r="L39">
        <v>0</v>
      </c>
      <c r="M39">
        <v>0</v>
      </c>
      <c r="N39">
        <v>0</v>
      </c>
      <c r="O39">
        <v>0</v>
      </c>
      <c r="P39">
        <v>0</v>
      </c>
      <c r="Q39">
        <v>0</v>
      </c>
      <c r="R39">
        <v>0</v>
      </c>
      <c r="S39">
        <v>0</v>
      </c>
      <c r="T39">
        <v>0</v>
      </c>
      <c r="U39">
        <v>0</v>
      </c>
      <c r="V39">
        <v>1</v>
      </c>
      <c r="W39">
        <v>84.210999999999999</v>
      </c>
      <c r="X39">
        <v>0</v>
      </c>
      <c r="Y39">
        <v>0</v>
      </c>
      <c r="Z39">
        <v>1</v>
      </c>
      <c r="AA39">
        <v>800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row>
    <row r="40" spans="1:51">
      <c r="A40" t="s">
        <v>1303</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row>
    <row r="41" spans="1:51">
      <c r="A41" t="s">
        <v>1315</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row>
    <row r="42" spans="1:51">
      <c r="A42" t="s">
        <v>1327</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2</v>
      </c>
      <c r="AA42">
        <v>1350</v>
      </c>
      <c r="AB42">
        <v>0</v>
      </c>
      <c r="AC42">
        <v>0</v>
      </c>
      <c r="AD42">
        <v>0</v>
      </c>
      <c r="AE42">
        <v>0</v>
      </c>
      <c r="AF42">
        <v>0</v>
      </c>
      <c r="AG42">
        <v>0</v>
      </c>
      <c r="AH42">
        <v>0</v>
      </c>
      <c r="AI42">
        <v>0</v>
      </c>
      <c r="AJ42">
        <v>1</v>
      </c>
      <c r="AK42">
        <v>800</v>
      </c>
      <c r="AL42">
        <v>0</v>
      </c>
      <c r="AM42">
        <v>0</v>
      </c>
      <c r="AN42">
        <v>0</v>
      </c>
      <c r="AO42">
        <v>0</v>
      </c>
      <c r="AP42">
        <v>0</v>
      </c>
      <c r="AQ42">
        <v>0</v>
      </c>
      <c r="AR42">
        <v>0</v>
      </c>
      <c r="AS42">
        <v>0</v>
      </c>
      <c r="AT42">
        <v>0</v>
      </c>
      <c r="AU42">
        <v>0</v>
      </c>
      <c r="AV42">
        <v>0</v>
      </c>
      <c r="AW42">
        <v>0</v>
      </c>
      <c r="AX42">
        <v>0</v>
      </c>
      <c r="AY42">
        <v>0</v>
      </c>
    </row>
    <row r="43" spans="1:51">
      <c r="A43" t="s">
        <v>1339</v>
      </c>
      <c r="B43">
        <v>0</v>
      </c>
      <c r="C43">
        <v>0</v>
      </c>
      <c r="D43">
        <v>0</v>
      </c>
      <c r="E43">
        <v>0</v>
      </c>
      <c r="F43">
        <v>0</v>
      </c>
      <c r="G43">
        <v>0</v>
      </c>
      <c r="H43">
        <v>0</v>
      </c>
      <c r="I43">
        <v>0</v>
      </c>
      <c r="J43">
        <v>0</v>
      </c>
      <c r="K43">
        <v>0</v>
      </c>
      <c r="L43">
        <v>0</v>
      </c>
      <c r="M43">
        <v>0</v>
      </c>
      <c r="N43">
        <v>0</v>
      </c>
      <c r="O43">
        <v>0</v>
      </c>
      <c r="P43">
        <v>0</v>
      </c>
      <c r="Q43">
        <v>0</v>
      </c>
      <c r="R43">
        <v>0</v>
      </c>
      <c r="S43">
        <v>0</v>
      </c>
      <c r="T43">
        <v>0</v>
      </c>
      <c r="U43">
        <v>0</v>
      </c>
      <c r="V43">
        <v>2</v>
      </c>
      <c r="W43">
        <v>13.5</v>
      </c>
      <c r="X43">
        <v>0</v>
      </c>
      <c r="Y43">
        <v>0</v>
      </c>
      <c r="Z43">
        <v>0</v>
      </c>
      <c r="AA43">
        <v>0</v>
      </c>
      <c r="AB43">
        <v>0</v>
      </c>
      <c r="AC43">
        <v>0</v>
      </c>
      <c r="AD43">
        <v>0</v>
      </c>
      <c r="AE43">
        <v>0</v>
      </c>
      <c r="AF43">
        <v>0</v>
      </c>
      <c r="AG43">
        <v>0</v>
      </c>
      <c r="AH43">
        <v>0</v>
      </c>
      <c r="AI43">
        <v>0</v>
      </c>
      <c r="AJ43">
        <v>0</v>
      </c>
      <c r="AK43">
        <v>0</v>
      </c>
      <c r="AL43">
        <v>0</v>
      </c>
      <c r="AM43">
        <v>0</v>
      </c>
      <c r="AN43">
        <v>0</v>
      </c>
      <c r="AO43">
        <v>0</v>
      </c>
      <c r="AP43">
        <v>1</v>
      </c>
      <c r="AQ43">
        <v>9.4</v>
      </c>
      <c r="AR43">
        <v>0</v>
      </c>
      <c r="AS43">
        <v>0</v>
      </c>
      <c r="AT43">
        <v>0</v>
      </c>
      <c r="AU43">
        <v>0</v>
      </c>
      <c r="AV43">
        <v>0</v>
      </c>
      <c r="AW43">
        <v>0</v>
      </c>
      <c r="AX43">
        <v>0</v>
      </c>
      <c r="AY43">
        <v>0</v>
      </c>
    </row>
    <row r="44" spans="1:51">
      <c r="A44" t="s">
        <v>1351</v>
      </c>
      <c r="B44">
        <v>0</v>
      </c>
      <c r="C44">
        <v>0</v>
      </c>
      <c r="D44">
        <v>0</v>
      </c>
      <c r="E44">
        <v>0</v>
      </c>
      <c r="F44">
        <v>0</v>
      </c>
      <c r="G44">
        <v>0</v>
      </c>
      <c r="H44">
        <v>1</v>
      </c>
      <c r="I44">
        <v>1999</v>
      </c>
      <c r="J44">
        <v>0</v>
      </c>
      <c r="K44">
        <v>0</v>
      </c>
      <c r="L44">
        <v>0</v>
      </c>
      <c r="M44">
        <v>0</v>
      </c>
      <c r="N44">
        <v>1</v>
      </c>
      <c r="O44">
        <v>357</v>
      </c>
      <c r="P44">
        <v>0</v>
      </c>
      <c r="Q44">
        <v>0</v>
      </c>
      <c r="R44">
        <v>0</v>
      </c>
      <c r="S44">
        <v>0</v>
      </c>
      <c r="T44">
        <v>0</v>
      </c>
      <c r="U44">
        <v>0</v>
      </c>
      <c r="V44">
        <v>1</v>
      </c>
      <c r="W44">
        <v>5</v>
      </c>
      <c r="X44">
        <v>2</v>
      </c>
      <c r="Y44">
        <v>262</v>
      </c>
      <c r="Z44">
        <v>1</v>
      </c>
      <c r="AA44">
        <v>500</v>
      </c>
      <c r="AB44">
        <v>0</v>
      </c>
      <c r="AC44">
        <v>0</v>
      </c>
      <c r="AD44">
        <v>0</v>
      </c>
      <c r="AE44">
        <v>0</v>
      </c>
      <c r="AF44">
        <v>0</v>
      </c>
      <c r="AG44">
        <v>0</v>
      </c>
      <c r="AH44">
        <v>1</v>
      </c>
      <c r="AI44">
        <v>386</v>
      </c>
      <c r="AJ44">
        <v>0</v>
      </c>
      <c r="AK44">
        <v>0</v>
      </c>
      <c r="AL44">
        <v>0</v>
      </c>
      <c r="AM44">
        <v>0</v>
      </c>
      <c r="AN44">
        <v>0</v>
      </c>
      <c r="AO44">
        <v>0</v>
      </c>
      <c r="AP44">
        <v>1</v>
      </c>
      <c r="AQ44">
        <v>50</v>
      </c>
      <c r="AR44">
        <v>0</v>
      </c>
      <c r="AS44">
        <v>0</v>
      </c>
      <c r="AT44">
        <v>0</v>
      </c>
      <c r="AU44">
        <v>0</v>
      </c>
      <c r="AV44">
        <v>0</v>
      </c>
      <c r="AW44">
        <v>0</v>
      </c>
      <c r="AX44">
        <v>0</v>
      </c>
      <c r="AY44">
        <v>0</v>
      </c>
    </row>
    <row r="45" spans="1:51">
      <c r="A45" t="s">
        <v>1363</v>
      </c>
      <c r="B45">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row>
    <row r="46" spans="1:51">
      <c r="A46" t="s">
        <v>1387</v>
      </c>
      <c r="B46">
        <v>0</v>
      </c>
      <c r="C46">
        <v>0</v>
      </c>
      <c r="D46">
        <v>0</v>
      </c>
      <c r="E46">
        <v>0</v>
      </c>
      <c r="F46">
        <v>0</v>
      </c>
      <c r="G46">
        <v>0</v>
      </c>
      <c r="H46">
        <v>0</v>
      </c>
      <c r="I46">
        <v>0</v>
      </c>
      <c r="J46">
        <v>0</v>
      </c>
      <c r="K46">
        <v>0</v>
      </c>
      <c r="L46">
        <v>0</v>
      </c>
      <c r="M46">
        <v>0</v>
      </c>
      <c r="N46">
        <v>0</v>
      </c>
      <c r="O46">
        <v>0</v>
      </c>
      <c r="P46">
        <v>0</v>
      </c>
      <c r="Q46">
        <v>0</v>
      </c>
      <c r="R46">
        <v>0</v>
      </c>
      <c r="S46">
        <v>0</v>
      </c>
      <c r="T46">
        <v>0</v>
      </c>
      <c r="U46">
        <v>0</v>
      </c>
      <c r="V46">
        <v>1</v>
      </c>
      <c r="W46">
        <v>60</v>
      </c>
      <c r="X46">
        <v>0</v>
      </c>
      <c r="Y46">
        <v>0</v>
      </c>
      <c r="Z46">
        <v>1</v>
      </c>
      <c r="AA46">
        <v>537</v>
      </c>
      <c r="AB46">
        <v>0</v>
      </c>
      <c r="AC46">
        <v>0</v>
      </c>
      <c r="AD46">
        <v>0</v>
      </c>
      <c r="AE46">
        <v>0</v>
      </c>
      <c r="AF46">
        <v>0</v>
      </c>
      <c r="AG46">
        <v>0</v>
      </c>
      <c r="AH46">
        <v>0</v>
      </c>
      <c r="AI46">
        <v>0</v>
      </c>
      <c r="AJ46">
        <v>1</v>
      </c>
      <c r="AK46">
        <v>550</v>
      </c>
      <c r="AL46">
        <v>0</v>
      </c>
      <c r="AM46">
        <v>0</v>
      </c>
      <c r="AN46">
        <v>0</v>
      </c>
      <c r="AO46">
        <v>0</v>
      </c>
      <c r="AP46">
        <v>0</v>
      </c>
      <c r="AQ46">
        <v>0</v>
      </c>
      <c r="AR46">
        <v>0</v>
      </c>
      <c r="AS46">
        <v>0</v>
      </c>
      <c r="AT46">
        <v>0</v>
      </c>
      <c r="AU46">
        <v>0</v>
      </c>
      <c r="AV46">
        <v>0</v>
      </c>
      <c r="AW46">
        <v>0</v>
      </c>
      <c r="AX46">
        <v>0</v>
      </c>
      <c r="AY46">
        <v>0</v>
      </c>
    </row>
    <row r="47" spans="1:51">
      <c r="A47" t="s">
        <v>1399</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1</v>
      </c>
      <c r="Y47">
        <v>330</v>
      </c>
      <c r="Z47">
        <v>0</v>
      </c>
      <c r="AA47">
        <v>0</v>
      </c>
      <c r="AB47">
        <v>1</v>
      </c>
      <c r="AC47">
        <v>1650</v>
      </c>
      <c r="AD47">
        <v>0</v>
      </c>
      <c r="AE47">
        <v>0</v>
      </c>
      <c r="AF47">
        <v>1</v>
      </c>
      <c r="AG47">
        <v>75</v>
      </c>
      <c r="AH47">
        <v>1</v>
      </c>
      <c r="AI47">
        <v>210</v>
      </c>
      <c r="AJ47">
        <v>1</v>
      </c>
      <c r="AK47">
        <v>500</v>
      </c>
      <c r="AL47">
        <v>0</v>
      </c>
      <c r="AM47">
        <v>0</v>
      </c>
      <c r="AN47">
        <v>0</v>
      </c>
      <c r="AO47">
        <v>0</v>
      </c>
      <c r="AP47">
        <v>0</v>
      </c>
      <c r="AQ47">
        <v>0</v>
      </c>
      <c r="AR47">
        <v>0</v>
      </c>
      <c r="AS47">
        <v>0</v>
      </c>
      <c r="AT47">
        <v>0</v>
      </c>
      <c r="AU47">
        <v>0</v>
      </c>
      <c r="AV47">
        <v>0</v>
      </c>
      <c r="AW47">
        <v>0</v>
      </c>
      <c r="AX47">
        <v>0</v>
      </c>
      <c r="AY47">
        <v>0</v>
      </c>
    </row>
    <row r="48" spans="1:51">
      <c r="A48" t="s">
        <v>1411</v>
      </c>
      <c r="B48">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1</v>
      </c>
      <c r="Y48">
        <v>420</v>
      </c>
      <c r="Z48">
        <v>2</v>
      </c>
      <c r="AA48">
        <v>1830</v>
      </c>
      <c r="AB48">
        <v>0</v>
      </c>
      <c r="AC48">
        <v>0</v>
      </c>
      <c r="AD48">
        <v>0</v>
      </c>
      <c r="AE48">
        <v>0</v>
      </c>
      <c r="AF48">
        <v>1</v>
      </c>
      <c r="AG48">
        <v>1</v>
      </c>
      <c r="AH48">
        <v>0</v>
      </c>
      <c r="AI48">
        <v>0</v>
      </c>
      <c r="AJ48">
        <v>1</v>
      </c>
      <c r="AK48">
        <v>999</v>
      </c>
      <c r="AL48">
        <v>0</v>
      </c>
      <c r="AM48">
        <v>0</v>
      </c>
      <c r="AN48">
        <v>0</v>
      </c>
      <c r="AO48">
        <v>0</v>
      </c>
      <c r="AP48">
        <v>0</v>
      </c>
      <c r="AQ48">
        <v>0</v>
      </c>
      <c r="AR48">
        <v>0</v>
      </c>
      <c r="AS48">
        <v>0</v>
      </c>
      <c r="AT48">
        <v>0</v>
      </c>
      <c r="AU48">
        <v>0</v>
      </c>
      <c r="AV48">
        <v>0</v>
      </c>
      <c r="AW48">
        <v>0</v>
      </c>
      <c r="AX48">
        <v>0</v>
      </c>
      <c r="AY48">
        <v>0</v>
      </c>
    </row>
    <row r="49" spans="1:51">
      <c r="A49" t="s">
        <v>1423</v>
      </c>
      <c r="B49">
        <v>0</v>
      </c>
      <c r="C49">
        <v>0</v>
      </c>
      <c r="D49">
        <v>0</v>
      </c>
      <c r="E49">
        <v>0</v>
      </c>
      <c r="F49">
        <v>0</v>
      </c>
      <c r="G49">
        <v>0</v>
      </c>
      <c r="H49">
        <v>0</v>
      </c>
      <c r="I49">
        <v>0</v>
      </c>
      <c r="J49">
        <v>0</v>
      </c>
      <c r="K49">
        <v>0</v>
      </c>
      <c r="L49">
        <v>0</v>
      </c>
      <c r="M49">
        <v>0</v>
      </c>
      <c r="N49">
        <v>0</v>
      </c>
      <c r="O49">
        <v>0</v>
      </c>
      <c r="P49">
        <v>1</v>
      </c>
      <c r="Q49">
        <v>885</v>
      </c>
      <c r="R49">
        <v>0</v>
      </c>
      <c r="S49">
        <v>0</v>
      </c>
      <c r="T49">
        <v>0</v>
      </c>
      <c r="U49">
        <v>0</v>
      </c>
      <c r="V49">
        <v>0</v>
      </c>
      <c r="W49">
        <v>0</v>
      </c>
      <c r="X49">
        <v>3</v>
      </c>
      <c r="Y49">
        <v>1138</v>
      </c>
      <c r="Z49">
        <v>1</v>
      </c>
      <c r="AA49">
        <v>500</v>
      </c>
      <c r="AB49">
        <v>0</v>
      </c>
      <c r="AC49">
        <v>0</v>
      </c>
      <c r="AD49">
        <v>0</v>
      </c>
      <c r="AE49">
        <v>0</v>
      </c>
      <c r="AF49">
        <v>0</v>
      </c>
      <c r="AG49">
        <v>0</v>
      </c>
      <c r="AH49">
        <v>0</v>
      </c>
      <c r="AI49">
        <v>0</v>
      </c>
      <c r="AJ49">
        <v>1</v>
      </c>
      <c r="AK49">
        <v>500</v>
      </c>
      <c r="AL49">
        <v>0</v>
      </c>
      <c r="AM49">
        <v>0</v>
      </c>
      <c r="AN49">
        <v>0</v>
      </c>
      <c r="AO49">
        <v>0</v>
      </c>
      <c r="AP49">
        <v>0</v>
      </c>
      <c r="AQ49">
        <v>0</v>
      </c>
      <c r="AR49">
        <v>0</v>
      </c>
      <c r="AS49">
        <v>0</v>
      </c>
      <c r="AT49">
        <v>0</v>
      </c>
      <c r="AU49">
        <v>0</v>
      </c>
      <c r="AV49">
        <v>0</v>
      </c>
      <c r="AW49">
        <v>0</v>
      </c>
      <c r="AX49">
        <v>0</v>
      </c>
      <c r="AY49">
        <v>0</v>
      </c>
    </row>
    <row r="50" spans="1:51">
      <c r="A50" t="s">
        <v>1435</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row>
    <row r="51" spans="1:51">
      <c r="A51" t="s">
        <v>1447</v>
      </c>
      <c r="B51">
        <v>0</v>
      </c>
      <c r="C51">
        <v>0</v>
      </c>
      <c r="D51">
        <v>0</v>
      </c>
      <c r="E51">
        <v>0</v>
      </c>
      <c r="F51">
        <v>0</v>
      </c>
      <c r="G51">
        <v>0</v>
      </c>
      <c r="H51">
        <v>0</v>
      </c>
      <c r="I51">
        <v>0</v>
      </c>
      <c r="J51">
        <v>0</v>
      </c>
      <c r="K51">
        <v>0</v>
      </c>
      <c r="L51">
        <v>1</v>
      </c>
      <c r="M51">
        <v>55</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1</v>
      </c>
      <c r="AI51">
        <v>108</v>
      </c>
      <c r="AJ51">
        <v>2</v>
      </c>
      <c r="AK51">
        <v>1530</v>
      </c>
      <c r="AL51">
        <v>0</v>
      </c>
      <c r="AM51">
        <v>0</v>
      </c>
      <c r="AN51">
        <v>0</v>
      </c>
      <c r="AO51">
        <v>0</v>
      </c>
      <c r="AP51">
        <v>0</v>
      </c>
      <c r="AQ51">
        <v>0</v>
      </c>
      <c r="AR51">
        <v>0</v>
      </c>
      <c r="AS51">
        <v>0</v>
      </c>
      <c r="AT51">
        <v>0</v>
      </c>
      <c r="AU51">
        <v>0</v>
      </c>
      <c r="AV51">
        <v>0</v>
      </c>
      <c r="AW51">
        <v>0</v>
      </c>
      <c r="AX51">
        <v>0</v>
      </c>
      <c r="AY51">
        <v>0</v>
      </c>
    </row>
    <row r="52" spans="1:51">
      <c r="A52" t="s">
        <v>1459</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1</v>
      </c>
      <c r="Y52">
        <v>420</v>
      </c>
      <c r="Z52">
        <v>3</v>
      </c>
      <c r="AA52">
        <v>2490</v>
      </c>
      <c r="AB52">
        <v>1</v>
      </c>
      <c r="AC52">
        <v>1305</v>
      </c>
      <c r="AD52">
        <v>0</v>
      </c>
      <c r="AE52">
        <v>0</v>
      </c>
      <c r="AF52">
        <v>0</v>
      </c>
      <c r="AG52">
        <v>0</v>
      </c>
      <c r="AH52">
        <v>0</v>
      </c>
      <c r="AI52">
        <v>0</v>
      </c>
      <c r="AJ52">
        <v>0</v>
      </c>
      <c r="AK52">
        <v>0</v>
      </c>
      <c r="AL52">
        <v>0</v>
      </c>
      <c r="AM52">
        <v>0</v>
      </c>
      <c r="AN52">
        <v>0</v>
      </c>
      <c r="AO52">
        <v>0</v>
      </c>
      <c r="AP52">
        <v>1</v>
      </c>
      <c r="AQ52">
        <v>99</v>
      </c>
      <c r="AR52">
        <v>1</v>
      </c>
      <c r="AS52">
        <v>100</v>
      </c>
      <c r="AT52">
        <v>1</v>
      </c>
      <c r="AU52">
        <v>840</v>
      </c>
      <c r="AV52">
        <v>0</v>
      </c>
      <c r="AW52">
        <v>0</v>
      </c>
      <c r="AX52">
        <v>0</v>
      </c>
      <c r="AY52">
        <v>0</v>
      </c>
    </row>
    <row r="53" spans="1:51">
      <c r="A53" t="s">
        <v>1471</v>
      </c>
      <c r="B53">
        <v>0</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1</v>
      </c>
      <c r="AE53">
        <v>2400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row>
    <row r="54" spans="1:51">
      <c r="A54" t="s">
        <v>1483</v>
      </c>
      <c r="B54">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1</v>
      </c>
      <c r="Y54">
        <v>400</v>
      </c>
      <c r="Z54">
        <v>0</v>
      </c>
      <c r="AA54">
        <v>0</v>
      </c>
      <c r="AB54">
        <v>0</v>
      </c>
      <c r="AC54">
        <v>0</v>
      </c>
      <c r="AD54">
        <v>0</v>
      </c>
      <c r="AE54">
        <v>0</v>
      </c>
      <c r="AF54">
        <v>0</v>
      </c>
      <c r="AG54">
        <v>0</v>
      </c>
      <c r="AH54">
        <v>1</v>
      </c>
      <c r="AI54">
        <v>150</v>
      </c>
      <c r="AJ54">
        <v>0</v>
      </c>
      <c r="AK54">
        <v>0</v>
      </c>
      <c r="AL54">
        <v>0</v>
      </c>
      <c r="AM54">
        <v>0</v>
      </c>
      <c r="AN54">
        <v>0</v>
      </c>
      <c r="AO54">
        <v>0</v>
      </c>
      <c r="AP54">
        <v>1</v>
      </c>
      <c r="AQ54">
        <v>80</v>
      </c>
      <c r="AR54">
        <v>0</v>
      </c>
      <c r="AS54">
        <v>0</v>
      </c>
      <c r="AT54">
        <v>0</v>
      </c>
      <c r="AU54">
        <v>0</v>
      </c>
      <c r="AV54">
        <v>0</v>
      </c>
      <c r="AW54">
        <v>0</v>
      </c>
      <c r="AX54">
        <v>0</v>
      </c>
      <c r="AY54">
        <v>0</v>
      </c>
    </row>
    <row r="55" spans="1:51">
      <c r="A55" t="s">
        <v>1507</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1</v>
      </c>
      <c r="AA55">
        <v>500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row>
    <row r="56" spans="1:51">
      <c r="A56" t="s">
        <v>1519</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1</v>
      </c>
      <c r="Y56">
        <v>400</v>
      </c>
      <c r="Z56">
        <v>2</v>
      </c>
      <c r="AA56">
        <v>1200</v>
      </c>
      <c r="AB56">
        <v>0</v>
      </c>
      <c r="AC56">
        <v>0</v>
      </c>
      <c r="AD56">
        <v>1</v>
      </c>
      <c r="AE56">
        <v>2496</v>
      </c>
      <c r="AF56">
        <v>0</v>
      </c>
      <c r="AG56">
        <v>0</v>
      </c>
      <c r="AH56">
        <v>0</v>
      </c>
      <c r="AI56">
        <v>0</v>
      </c>
      <c r="AJ56">
        <v>0</v>
      </c>
      <c r="AK56">
        <v>0</v>
      </c>
      <c r="AL56">
        <v>0</v>
      </c>
      <c r="AM56">
        <v>0</v>
      </c>
      <c r="AN56">
        <v>1</v>
      </c>
      <c r="AO56">
        <v>5353</v>
      </c>
      <c r="AP56">
        <v>0</v>
      </c>
      <c r="AQ56">
        <v>0</v>
      </c>
      <c r="AR56">
        <v>0</v>
      </c>
      <c r="AS56">
        <v>0</v>
      </c>
      <c r="AT56">
        <v>0</v>
      </c>
      <c r="AU56">
        <v>0</v>
      </c>
      <c r="AV56">
        <v>0</v>
      </c>
      <c r="AW56">
        <v>0</v>
      </c>
      <c r="AX56">
        <v>0</v>
      </c>
      <c r="AY56">
        <v>0</v>
      </c>
    </row>
    <row r="57" spans="1:51">
      <c r="A57" t="s">
        <v>1531</v>
      </c>
      <c r="B57">
        <v>0</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1</v>
      </c>
      <c r="Y57">
        <v>490</v>
      </c>
      <c r="Z57">
        <v>0</v>
      </c>
      <c r="AA57">
        <v>0</v>
      </c>
      <c r="AB57">
        <v>0</v>
      </c>
      <c r="AC57">
        <v>0</v>
      </c>
      <c r="AD57">
        <v>0</v>
      </c>
      <c r="AE57">
        <v>0</v>
      </c>
      <c r="AF57">
        <v>3</v>
      </c>
      <c r="AG57">
        <v>203</v>
      </c>
      <c r="AH57">
        <v>3</v>
      </c>
      <c r="AI57">
        <v>970</v>
      </c>
      <c r="AJ57">
        <v>1</v>
      </c>
      <c r="AK57">
        <v>930</v>
      </c>
      <c r="AL57">
        <v>1</v>
      </c>
      <c r="AM57">
        <v>1150</v>
      </c>
      <c r="AN57">
        <v>0</v>
      </c>
      <c r="AO57">
        <v>0</v>
      </c>
      <c r="AP57">
        <v>4</v>
      </c>
      <c r="AQ57">
        <v>247.5</v>
      </c>
      <c r="AR57">
        <v>0</v>
      </c>
      <c r="AS57">
        <v>0</v>
      </c>
      <c r="AT57">
        <v>0</v>
      </c>
      <c r="AU57">
        <v>0</v>
      </c>
      <c r="AV57">
        <v>0</v>
      </c>
      <c r="AW57">
        <v>0</v>
      </c>
      <c r="AX57">
        <v>0</v>
      </c>
      <c r="AY57">
        <v>0</v>
      </c>
    </row>
    <row r="58" spans="1:51">
      <c r="A58" t="s">
        <v>1543</v>
      </c>
      <c r="B58">
        <v>0</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1</v>
      </c>
      <c r="AE58">
        <v>2622</v>
      </c>
      <c r="AF58">
        <v>0</v>
      </c>
      <c r="AG58">
        <v>0</v>
      </c>
      <c r="AH58">
        <v>0</v>
      </c>
      <c r="AI58">
        <v>0</v>
      </c>
      <c r="AJ58">
        <v>0</v>
      </c>
      <c r="AK58">
        <v>0</v>
      </c>
      <c r="AL58">
        <v>0</v>
      </c>
      <c r="AM58">
        <v>0</v>
      </c>
      <c r="AN58">
        <v>0</v>
      </c>
      <c r="AO58">
        <v>0</v>
      </c>
      <c r="AP58">
        <v>0</v>
      </c>
      <c r="AQ58">
        <v>0</v>
      </c>
      <c r="AR58">
        <v>0</v>
      </c>
      <c r="AS58">
        <v>0</v>
      </c>
      <c r="AT58">
        <v>1</v>
      </c>
      <c r="AU58">
        <v>716</v>
      </c>
      <c r="AV58">
        <v>0</v>
      </c>
      <c r="AW58">
        <v>0</v>
      </c>
      <c r="AX58">
        <v>0</v>
      </c>
      <c r="AY58">
        <v>0</v>
      </c>
    </row>
    <row r="59" spans="1:51">
      <c r="A59" t="s">
        <v>1555</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1</v>
      </c>
      <c r="AW59">
        <v>1615</v>
      </c>
      <c r="AX59">
        <v>0</v>
      </c>
      <c r="AY59">
        <v>0</v>
      </c>
    </row>
    <row r="60" spans="1:51">
      <c r="A60" t="s">
        <v>1567</v>
      </c>
      <c r="B60">
        <v>0</v>
      </c>
      <c r="C60">
        <v>0</v>
      </c>
      <c r="D60">
        <v>0</v>
      </c>
      <c r="E60">
        <v>0</v>
      </c>
      <c r="F60">
        <v>0</v>
      </c>
      <c r="G60">
        <v>0</v>
      </c>
      <c r="H60">
        <v>0</v>
      </c>
      <c r="I60">
        <v>0</v>
      </c>
      <c r="J60">
        <v>0</v>
      </c>
      <c r="K60">
        <v>0</v>
      </c>
      <c r="L60">
        <v>1</v>
      </c>
      <c r="M60">
        <v>60</v>
      </c>
      <c r="N60">
        <v>0</v>
      </c>
      <c r="O60">
        <v>0</v>
      </c>
      <c r="P60">
        <v>0</v>
      </c>
      <c r="Q60">
        <v>0</v>
      </c>
      <c r="R60">
        <v>0</v>
      </c>
      <c r="S60">
        <v>0</v>
      </c>
      <c r="T60">
        <v>0</v>
      </c>
      <c r="U60">
        <v>0</v>
      </c>
      <c r="V60">
        <v>0</v>
      </c>
      <c r="W60">
        <v>0</v>
      </c>
      <c r="X60">
        <v>1</v>
      </c>
      <c r="Y60">
        <v>450</v>
      </c>
      <c r="Z60">
        <v>1</v>
      </c>
      <c r="AA60">
        <v>530</v>
      </c>
      <c r="AB60">
        <v>0</v>
      </c>
      <c r="AC60">
        <v>0</v>
      </c>
      <c r="AD60">
        <v>1</v>
      </c>
      <c r="AE60">
        <v>2750</v>
      </c>
      <c r="AF60">
        <v>0</v>
      </c>
      <c r="AG60">
        <v>0</v>
      </c>
      <c r="AH60">
        <v>0</v>
      </c>
      <c r="AI60">
        <v>0</v>
      </c>
      <c r="AJ60">
        <v>0</v>
      </c>
      <c r="AK60">
        <v>0</v>
      </c>
      <c r="AL60">
        <v>1</v>
      </c>
      <c r="AM60">
        <v>1990</v>
      </c>
      <c r="AN60">
        <v>0</v>
      </c>
      <c r="AO60">
        <v>0</v>
      </c>
      <c r="AP60">
        <v>0</v>
      </c>
      <c r="AQ60">
        <v>0</v>
      </c>
      <c r="AR60">
        <v>0</v>
      </c>
      <c r="AS60">
        <v>0</v>
      </c>
      <c r="AT60">
        <v>0</v>
      </c>
      <c r="AU60">
        <v>0</v>
      </c>
      <c r="AV60">
        <v>0</v>
      </c>
      <c r="AW60">
        <v>0</v>
      </c>
      <c r="AX60">
        <v>0</v>
      </c>
      <c r="AY60">
        <v>0</v>
      </c>
    </row>
    <row r="61" spans="1:51">
      <c r="A61" t="s">
        <v>1579</v>
      </c>
      <c r="B61">
        <v>0</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row>
    <row r="62" spans="1:51">
      <c r="A62" t="s">
        <v>1591</v>
      </c>
      <c r="B62">
        <v>0</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1</v>
      </c>
      <c r="AG62">
        <v>12</v>
      </c>
      <c r="AH62">
        <v>1</v>
      </c>
      <c r="AI62">
        <v>250</v>
      </c>
      <c r="AJ62">
        <v>1</v>
      </c>
      <c r="AK62">
        <v>800</v>
      </c>
      <c r="AL62">
        <v>0</v>
      </c>
      <c r="AM62">
        <v>0</v>
      </c>
      <c r="AN62">
        <v>0</v>
      </c>
      <c r="AO62">
        <v>0</v>
      </c>
      <c r="AP62">
        <v>0</v>
      </c>
      <c r="AQ62">
        <v>0</v>
      </c>
      <c r="AR62">
        <v>0</v>
      </c>
      <c r="AS62">
        <v>0</v>
      </c>
      <c r="AT62">
        <v>0</v>
      </c>
      <c r="AU62">
        <v>0</v>
      </c>
      <c r="AV62">
        <v>0</v>
      </c>
      <c r="AW62">
        <v>0</v>
      </c>
      <c r="AX62">
        <v>0</v>
      </c>
      <c r="AY62">
        <v>0</v>
      </c>
    </row>
    <row r="63" spans="1:51">
      <c r="A63" t="s">
        <v>1603</v>
      </c>
      <c r="B63">
        <v>0</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1</v>
      </c>
      <c r="AG63">
        <v>28</v>
      </c>
      <c r="AH63">
        <v>0</v>
      </c>
      <c r="AI63">
        <v>0</v>
      </c>
      <c r="AJ63">
        <v>0</v>
      </c>
      <c r="AK63">
        <v>0</v>
      </c>
      <c r="AL63">
        <v>1</v>
      </c>
      <c r="AM63">
        <v>1049</v>
      </c>
      <c r="AN63">
        <v>0</v>
      </c>
      <c r="AO63">
        <v>0</v>
      </c>
      <c r="AP63">
        <v>1</v>
      </c>
      <c r="AQ63">
        <v>75</v>
      </c>
      <c r="AR63">
        <v>1</v>
      </c>
      <c r="AS63">
        <v>215</v>
      </c>
      <c r="AT63">
        <v>0</v>
      </c>
      <c r="AU63">
        <v>0</v>
      </c>
      <c r="AV63">
        <v>0</v>
      </c>
      <c r="AW63">
        <v>0</v>
      </c>
      <c r="AX63">
        <v>0</v>
      </c>
      <c r="AY63">
        <v>0</v>
      </c>
    </row>
    <row r="64" spans="1:51">
      <c r="A64" t="s">
        <v>1615</v>
      </c>
      <c r="B64">
        <v>0</v>
      </c>
      <c r="C64">
        <v>0</v>
      </c>
      <c r="D64">
        <v>0</v>
      </c>
      <c r="E64">
        <v>0</v>
      </c>
      <c r="F64">
        <v>0</v>
      </c>
      <c r="G64">
        <v>0</v>
      </c>
      <c r="H64">
        <v>1</v>
      </c>
      <c r="I64">
        <v>1205</v>
      </c>
      <c r="J64">
        <v>0</v>
      </c>
      <c r="K64">
        <v>0</v>
      </c>
      <c r="L64">
        <v>0</v>
      </c>
      <c r="M64">
        <v>0</v>
      </c>
      <c r="N64">
        <v>0</v>
      </c>
      <c r="O64">
        <v>0</v>
      </c>
      <c r="P64">
        <v>0</v>
      </c>
      <c r="Q64">
        <v>0</v>
      </c>
      <c r="R64">
        <v>0</v>
      </c>
      <c r="S64">
        <v>0</v>
      </c>
      <c r="T64">
        <v>0</v>
      </c>
      <c r="U64">
        <v>0</v>
      </c>
      <c r="V64">
        <v>0</v>
      </c>
      <c r="W64">
        <v>0</v>
      </c>
      <c r="X64">
        <v>2</v>
      </c>
      <c r="Y64">
        <v>829</v>
      </c>
      <c r="Z64">
        <v>0</v>
      </c>
      <c r="AA64">
        <v>0</v>
      </c>
      <c r="AB64">
        <v>0</v>
      </c>
      <c r="AC64">
        <v>0</v>
      </c>
      <c r="AD64">
        <v>0</v>
      </c>
      <c r="AE64">
        <v>0</v>
      </c>
      <c r="AF64">
        <v>0</v>
      </c>
      <c r="AG64">
        <v>0</v>
      </c>
      <c r="AH64">
        <v>0</v>
      </c>
      <c r="AI64">
        <v>0</v>
      </c>
      <c r="AJ64">
        <v>1</v>
      </c>
      <c r="AK64">
        <v>750</v>
      </c>
      <c r="AL64">
        <v>0</v>
      </c>
      <c r="AM64">
        <v>0</v>
      </c>
      <c r="AN64">
        <v>0</v>
      </c>
      <c r="AO64">
        <v>0</v>
      </c>
      <c r="AP64">
        <v>0</v>
      </c>
      <c r="AQ64">
        <v>0</v>
      </c>
      <c r="AR64">
        <v>0</v>
      </c>
      <c r="AS64">
        <v>0</v>
      </c>
      <c r="AT64">
        <v>0</v>
      </c>
      <c r="AU64">
        <v>0</v>
      </c>
      <c r="AV64">
        <v>0</v>
      </c>
      <c r="AW64">
        <v>0</v>
      </c>
      <c r="AX64">
        <v>0</v>
      </c>
      <c r="AY64">
        <v>0</v>
      </c>
    </row>
    <row r="65" spans="1:51">
      <c r="A65" t="s">
        <v>1627</v>
      </c>
      <c r="B65">
        <v>0</v>
      </c>
      <c r="C65">
        <v>0</v>
      </c>
      <c r="D65">
        <v>0</v>
      </c>
      <c r="E65">
        <v>0</v>
      </c>
      <c r="F65">
        <v>0</v>
      </c>
      <c r="G65">
        <v>0</v>
      </c>
      <c r="H65">
        <v>0</v>
      </c>
      <c r="I65">
        <v>0</v>
      </c>
      <c r="J65">
        <v>0</v>
      </c>
      <c r="K65">
        <v>0</v>
      </c>
      <c r="L65">
        <v>0</v>
      </c>
      <c r="M65">
        <v>0</v>
      </c>
      <c r="N65">
        <v>0</v>
      </c>
      <c r="O65">
        <v>0</v>
      </c>
      <c r="P65">
        <v>0</v>
      </c>
      <c r="Q65">
        <v>0</v>
      </c>
      <c r="R65">
        <v>0</v>
      </c>
      <c r="S65">
        <v>0</v>
      </c>
      <c r="T65">
        <v>0</v>
      </c>
      <c r="U65">
        <v>0</v>
      </c>
      <c r="V65">
        <v>1</v>
      </c>
      <c r="W65">
        <v>11.6</v>
      </c>
      <c r="X65">
        <v>0</v>
      </c>
      <c r="Y65">
        <v>0</v>
      </c>
      <c r="Z65">
        <v>0</v>
      </c>
      <c r="AA65">
        <v>0</v>
      </c>
      <c r="AB65">
        <v>0</v>
      </c>
      <c r="AC65">
        <v>0</v>
      </c>
      <c r="AD65">
        <v>0</v>
      </c>
      <c r="AE65">
        <v>0</v>
      </c>
      <c r="AF65">
        <v>0</v>
      </c>
      <c r="AG65">
        <v>0</v>
      </c>
      <c r="AH65">
        <v>1</v>
      </c>
      <c r="AI65">
        <v>250</v>
      </c>
      <c r="AJ65">
        <v>0</v>
      </c>
      <c r="AK65">
        <v>0</v>
      </c>
      <c r="AL65">
        <v>0</v>
      </c>
      <c r="AM65">
        <v>0</v>
      </c>
      <c r="AN65">
        <v>0</v>
      </c>
      <c r="AO65">
        <v>0</v>
      </c>
      <c r="AP65">
        <v>0</v>
      </c>
      <c r="AQ65">
        <v>0</v>
      </c>
      <c r="AR65">
        <v>0</v>
      </c>
      <c r="AS65">
        <v>0</v>
      </c>
      <c r="AT65">
        <v>0</v>
      </c>
      <c r="AU65">
        <v>0</v>
      </c>
      <c r="AV65">
        <v>0</v>
      </c>
      <c r="AW65">
        <v>0</v>
      </c>
      <c r="AX65">
        <v>0</v>
      </c>
      <c r="AY65">
        <v>0</v>
      </c>
    </row>
    <row r="66" spans="1:51">
      <c r="A66" t="s">
        <v>1639</v>
      </c>
      <c r="B66">
        <v>0</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1</v>
      </c>
      <c r="Y66">
        <v>400</v>
      </c>
      <c r="Z66">
        <v>0</v>
      </c>
      <c r="AA66">
        <v>0</v>
      </c>
      <c r="AB66">
        <v>0</v>
      </c>
      <c r="AC66">
        <v>0</v>
      </c>
      <c r="AD66">
        <v>0</v>
      </c>
      <c r="AE66">
        <v>0</v>
      </c>
      <c r="AF66">
        <v>0</v>
      </c>
      <c r="AG66">
        <v>0</v>
      </c>
      <c r="AH66">
        <v>1</v>
      </c>
      <c r="AI66">
        <v>250</v>
      </c>
      <c r="AJ66">
        <v>0</v>
      </c>
      <c r="AK66">
        <v>0</v>
      </c>
      <c r="AL66">
        <v>0</v>
      </c>
      <c r="AM66">
        <v>0</v>
      </c>
      <c r="AN66">
        <v>0</v>
      </c>
      <c r="AO66">
        <v>0</v>
      </c>
      <c r="AP66">
        <v>3</v>
      </c>
      <c r="AQ66">
        <v>225</v>
      </c>
      <c r="AR66">
        <v>0</v>
      </c>
      <c r="AS66">
        <v>0</v>
      </c>
      <c r="AT66">
        <v>0</v>
      </c>
      <c r="AU66">
        <v>0</v>
      </c>
      <c r="AV66">
        <v>0</v>
      </c>
      <c r="AW66">
        <v>0</v>
      </c>
      <c r="AX66">
        <v>0</v>
      </c>
      <c r="AY66">
        <v>0</v>
      </c>
    </row>
    <row r="67" spans="1:51">
      <c r="A67" t="s">
        <v>1651</v>
      </c>
      <c r="B67">
        <v>0</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1</v>
      </c>
      <c r="AM67">
        <v>1187</v>
      </c>
      <c r="AN67">
        <v>0</v>
      </c>
      <c r="AO67">
        <v>0</v>
      </c>
      <c r="AP67">
        <v>0</v>
      </c>
      <c r="AQ67">
        <v>0</v>
      </c>
      <c r="AR67">
        <v>0</v>
      </c>
      <c r="AS67">
        <v>0</v>
      </c>
      <c r="AT67">
        <v>0</v>
      </c>
      <c r="AU67">
        <v>0</v>
      </c>
      <c r="AV67">
        <v>0</v>
      </c>
      <c r="AW67">
        <v>0</v>
      </c>
      <c r="AX67">
        <v>0</v>
      </c>
      <c r="AY67">
        <v>0</v>
      </c>
    </row>
    <row r="68" spans="1:51">
      <c r="A68" t="s">
        <v>1675</v>
      </c>
      <c r="B68">
        <v>0</v>
      </c>
      <c r="C68">
        <v>0</v>
      </c>
      <c r="D68">
        <v>0</v>
      </c>
      <c r="E68">
        <v>0</v>
      </c>
      <c r="F68">
        <v>0</v>
      </c>
      <c r="G68">
        <v>0</v>
      </c>
      <c r="H68">
        <v>0</v>
      </c>
      <c r="I68">
        <v>0</v>
      </c>
      <c r="J68">
        <v>0</v>
      </c>
      <c r="K68">
        <v>0</v>
      </c>
      <c r="L68">
        <v>0</v>
      </c>
      <c r="M68">
        <v>0</v>
      </c>
      <c r="N68">
        <v>0</v>
      </c>
      <c r="O68">
        <v>0</v>
      </c>
      <c r="P68">
        <v>1</v>
      </c>
      <c r="Q68">
        <v>600</v>
      </c>
      <c r="R68">
        <v>0</v>
      </c>
      <c r="S68">
        <v>0</v>
      </c>
      <c r="T68">
        <v>0</v>
      </c>
      <c r="U68">
        <v>0</v>
      </c>
      <c r="V68">
        <v>0</v>
      </c>
      <c r="W68">
        <v>0</v>
      </c>
      <c r="X68">
        <v>0</v>
      </c>
      <c r="Y68">
        <v>0</v>
      </c>
      <c r="Z68">
        <v>0</v>
      </c>
      <c r="AA68">
        <v>0</v>
      </c>
      <c r="AB68">
        <v>0</v>
      </c>
      <c r="AC68">
        <v>0</v>
      </c>
      <c r="AD68">
        <v>0</v>
      </c>
      <c r="AE68">
        <v>0</v>
      </c>
      <c r="AF68">
        <v>1</v>
      </c>
      <c r="AG68">
        <v>19</v>
      </c>
      <c r="AH68">
        <v>0</v>
      </c>
      <c r="AI68">
        <v>0</v>
      </c>
      <c r="AJ68">
        <v>0</v>
      </c>
      <c r="AK68">
        <v>0</v>
      </c>
      <c r="AL68">
        <v>0</v>
      </c>
      <c r="AM68">
        <v>0</v>
      </c>
      <c r="AN68">
        <v>0</v>
      </c>
      <c r="AO68">
        <v>0</v>
      </c>
      <c r="AP68">
        <v>1</v>
      </c>
      <c r="AQ68">
        <v>71</v>
      </c>
      <c r="AR68">
        <v>0</v>
      </c>
      <c r="AS68">
        <v>0</v>
      </c>
      <c r="AT68">
        <v>0</v>
      </c>
      <c r="AU68">
        <v>0</v>
      </c>
      <c r="AV68">
        <v>0</v>
      </c>
      <c r="AW68">
        <v>0</v>
      </c>
      <c r="AX68">
        <v>0</v>
      </c>
      <c r="AY68">
        <v>0</v>
      </c>
    </row>
    <row r="69" spans="1:51">
      <c r="A69" t="s">
        <v>1687</v>
      </c>
      <c r="B69">
        <v>0</v>
      </c>
      <c r="C69">
        <v>0</v>
      </c>
      <c r="D69">
        <v>0</v>
      </c>
      <c r="E69">
        <v>0</v>
      </c>
      <c r="F69">
        <v>0</v>
      </c>
      <c r="G69">
        <v>0</v>
      </c>
      <c r="H69">
        <v>0</v>
      </c>
      <c r="I69">
        <v>0</v>
      </c>
      <c r="J69">
        <v>0</v>
      </c>
      <c r="K69">
        <v>0</v>
      </c>
      <c r="L69">
        <v>0</v>
      </c>
      <c r="M69">
        <v>0</v>
      </c>
      <c r="N69">
        <v>0</v>
      </c>
      <c r="O69">
        <v>0</v>
      </c>
      <c r="P69">
        <v>0</v>
      </c>
      <c r="Q69">
        <v>0</v>
      </c>
      <c r="R69">
        <v>0</v>
      </c>
      <c r="S69">
        <v>0</v>
      </c>
      <c r="T69">
        <v>0</v>
      </c>
      <c r="U69">
        <v>0</v>
      </c>
      <c r="V69">
        <v>1</v>
      </c>
      <c r="W69">
        <v>22</v>
      </c>
      <c r="X69">
        <v>0</v>
      </c>
      <c r="Y69">
        <v>0</v>
      </c>
      <c r="Z69">
        <v>0</v>
      </c>
      <c r="AA69">
        <v>0</v>
      </c>
      <c r="AB69">
        <v>1</v>
      </c>
      <c r="AC69">
        <v>1450</v>
      </c>
      <c r="AD69">
        <v>0</v>
      </c>
      <c r="AE69">
        <v>0</v>
      </c>
      <c r="AF69">
        <v>2</v>
      </c>
      <c r="AG69">
        <v>40.4</v>
      </c>
      <c r="AH69">
        <v>1</v>
      </c>
      <c r="AI69">
        <v>250</v>
      </c>
      <c r="AJ69">
        <v>1</v>
      </c>
      <c r="AK69">
        <v>600</v>
      </c>
      <c r="AL69">
        <v>0</v>
      </c>
      <c r="AM69">
        <v>0</v>
      </c>
      <c r="AN69">
        <v>2</v>
      </c>
      <c r="AO69">
        <v>4400</v>
      </c>
      <c r="AP69">
        <v>12</v>
      </c>
      <c r="AQ69">
        <v>324</v>
      </c>
      <c r="AR69">
        <v>1</v>
      </c>
      <c r="AS69">
        <v>250</v>
      </c>
      <c r="AT69">
        <v>0</v>
      </c>
      <c r="AU69">
        <v>0</v>
      </c>
      <c r="AV69">
        <v>0</v>
      </c>
      <c r="AW69">
        <v>0</v>
      </c>
      <c r="AX69">
        <v>0</v>
      </c>
      <c r="AY69">
        <v>0</v>
      </c>
    </row>
    <row r="70" spans="1:51">
      <c r="A70" t="s">
        <v>1699</v>
      </c>
      <c r="B70">
        <v>0</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2</v>
      </c>
      <c r="AG70">
        <v>74.7</v>
      </c>
      <c r="AH70">
        <v>0</v>
      </c>
      <c r="AI70">
        <v>0</v>
      </c>
      <c r="AJ70">
        <v>0</v>
      </c>
      <c r="AK70">
        <v>0</v>
      </c>
      <c r="AL70">
        <v>0</v>
      </c>
      <c r="AM70">
        <v>0</v>
      </c>
      <c r="AN70">
        <v>0</v>
      </c>
      <c r="AO70">
        <v>0</v>
      </c>
      <c r="AP70">
        <v>2</v>
      </c>
      <c r="AQ70">
        <v>12</v>
      </c>
      <c r="AR70">
        <v>1</v>
      </c>
      <c r="AS70">
        <v>140</v>
      </c>
      <c r="AT70">
        <v>0</v>
      </c>
      <c r="AU70">
        <v>0</v>
      </c>
      <c r="AV70">
        <v>0</v>
      </c>
      <c r="AW70">
        <v>0</v>
      </c>
      <c r="AX70">
        <v>0</v>
      </c>
      <c r="AY70">
        <v>0</v>
      </c>
    </row>
    <row r="71" spans="1:51">
      <c r="A71" t="s">
        <v>1723</v>
      </c>
      <c r="B71">
        <v>0</v>
      </c>
      <c r="C71">
        <v>0</v>
      </c>
      <c r="D71">
        <v>0</v>
      </c>
      <c r="E71">
        <v>0</v>
      </c>
      <c r="F71">
        <v>0</v>
      </c>
      <c r="G71">
        <v>0</v>
      </c>
      <c r="H71">
        <v>0</v>
      </c>
      <c r="I71">
        <v>0</v>
      </c>
      <c r="J71">
        <v>0</v>
      </c>
      <c r="K71">
        <v>0</v>
      </c>
      <c r="L71">
        <v>0</v>
      </c>
      <c r="M71">
        <v>0</v>
      </c>
      <c r="N71">
        <v>2</v>
      </c>
      <c r="O71">
        <v>259</v>
      </c>
      <c r="P71">
        <v>0</v>
      </c>
      <c r="Q71">
        <v>0</v>
      </c>
      <c r="R71">
        <v>0</v>
      </c>
      <c r="S71">
        <v>0</v>
      </c>
      <c r="T71">
        <v>0</v>
      </c>
      <c r="U71">
        <v>0</v>
      </c>
      <c r="V71">
        <v>1</v>
      </c>
      <c r="W71">
        <v>12</v>
      </c>
      <c r="X71">
        <v>1</v>
      </c>
      <c r="Y71">
        <v>386</v>
      </c>
      <c r="Z71">
        <v>1</v>
      </c>
      <c r="AA71">
        <v>832</v>
      </c>
      <c r="AB71">
        <v>1</v>
      </c>
      <c r="AC71">
        <v>1110</v>
      </c>
      <c r="AD71">
        <v>1</v>
      </c>
      <c r="AE71">
        <v>2772</v>
      </c>
      <c r="AF71">
        <v>0</v>
      </c>
      <c r="AG71">
        <v>0</v>
      </c>
      <c r="AH71">
        <v>2</v>
      </c>
      <c r="AI71">
        <v>640</v>
      </c>
      <c r="AJ71">
        <v>1</v>
      </c>
      <c r="AK71">
        <v>600</v>
      </c>
      <c r="AL71">
        <v>1</v>
      </c>
      <c r="AM71">
        <v>1095</v>
      </c>
      <c r="AN71">
        <v>0</v>
      </c>
      <c r="AO71">
        <v>0</v>
      </c>
      <c r="AP71">
        <v>0</v>
      </c>
      <c r="AQ71">
        <v>0</v>
      </c>
      <c r="AR71">
        <v>0</v>
      </c>
      <c r="AS71">
        <v>0</v>
      </c>
      <c r="AT71">
        <v>0</v>
      </c>
      <c r="AU71">
        <v>0</v>
      </c>
      <c r="AV71">
        <v>0</v>
      </c>
      <c r="AW71">
        <v>0</v>
      </c>
      <c r="AX71">
        <v>0</v>
      </c>
      <c r="AY71">
        <v>0</v>
      </c>
    </row>
    <row r="72" spans="1:51">
      <c r="A72" t="s">
        <v>1735</v>
      </c>
      <c r="B72">
        <v>0</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row>
    <row r="73" spans="1:51">
      <c r="A73" t="s">
        <v>1747</v>
      </c>
      <c r="B73">
        <v>0</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1</v>
      </c>
      <c r="AA73">
        <v>500</v>
      </c>
      <c r="AB73">
        <v>0</v>
      </c>
      <c r="AC73">
        <v>0</v>
      </c>
      <c r="AD73">
        <v>0</v>
      </c>
      <c r="AE73">
        <v>0</v>
      </c>
      <c r="AF73">
        <v>0</v>
      </c>
      <c r="AG73">
        <v>0</v>
      </c>
      <c r="AH73">
        <v>0</v>
      </c>
      <c r="AI73">
        <v>0</v>
      </c>
      <c r="AJ73">
        <v>0</v>
      </c>
      <c r="AK73">
        <v>0</v>
      </c>
      <c r="AL73">
        <v>0</v>
      </c>
      <c r="AM73">
        <v>0</v>
      </c>
      <c r="AN73">
        <v>1</v>
      </c>
      <c r="AO73">
        <v>4048</v>
      </c>
      <c r="AP73">
        <v>0</v>
      </c>
      <c r="AQ73">
        <v>0</v>
      </c>
      <c r="AR73">
        <v>0</v>
      </c>
      <c r="AS73">
        <v>0</v>
      </c>
      <c r="AT73">
        <v>0</v>
      </c>
      <c r="AU73">
        <v>0</v>
      </c>
      <c r="AV73">
        <v>0</v>
      </c>
      <c r="AW73">
        <v>0</v>
      </c>
      <c r="AX73">
        <v>0</v>
      </c>
      <c r="AY73">
        <v>0</v>
      </c>
    </row>
    <row r="74" spans="1:51">
      <c r="A74" t="s">
        <v>1759</v>
      </c>
      <c r="B74">
        <v>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1</v>
      </c>
      <c r="AG74">
        <v>3</v>
      </c>
      <c r="AH74">
        <v>0</v>
      </c>
      <c r="AI74">
        <v>0</v>
      </c>
      <c r="AJ74">
        <v>0</v>
      </c>
      <c r="AK74">
        <v>0</v>
      </c>
      <c r="AL74">
        <v>0</v>
      </c>
      <c r="AM74">
        <v>0</v>
      </c>
      <c r="AN74">
        <v>0</v>
      </c>
      <c r="AO74">
        <v>0</v>
      </c>
      <c r="AP74">
        <v>0</v>
      </c>
      <c r="AQ74">
        <v>0</v>
      </c>
      <c r="AR74">
        <v>0</v>
      </c>
      <c r="AS74">
        <v>0</v>
      </c>
      <c r="AT74">
        <v>0</v>
      </c>
      <c r="AU74">
        <v>0</v>
      </c>
      <c r="AV74">
        <v>0</v>
      </c>
      <c r="AW74">
        <v>0</v>
      </c>
      <c r="AX74">
        <v>0</v>
      </c>
      <c r="AY74">
        <v>0</v>
      </c>
    </row>
    <row r="75" spans="1:51">
      <c r="A75" t="s">
        <v>1771</v>
      </c>
      <c r="B75">
        <v>0</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row>
    <row r="76" spans="1:51">
      <c r="A76" t="s">
        <v>1783</v>
      </c>
      <c r="B76">
        <v>0</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row>
    <row r="77" spans="1:51">
      <c r="A77" t="s">
        <v>1795</v>
      </c>
      <c r="B77">
        <v>0</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row>
    <row r="78" spans="1:51">
      <c r="A78" t="s">
        <v>1807</v>
      </c>
      <c r="B78">
        <v>0</v>
      </c>
      <c r="C78">
        <v>0</v>
      </c>
      <c r="D78">
        <v>0</v>
      </c>
      <c r="E78">
        <v>0</v>
      </c>
      <c r="F78">
        <v>0</v>
      </c>
      <c r="G78">
        <v>0</v>
      </c>
      <c r="H78">
        <v>0</v>
      </c>
      <c r="I78">
        <v>0</v>
      </c>
      <c r="J78">
        <v>0</v>
      </c>
      <c r="K78">
        <v>0</v>
      </c>
      <c r="L78">
        <v>0</v>
      </c>
      <c r="M78">
        <v>0</v>
      </c>
      <c r="N78">
        <v>0</v>
      </c>
      <c r="O78">
        <v>0</v>
      </c>
      <c r="P78">
        <v>1</v>
      </c>
      <c r="Q78">
        <v>730</v>
      </c>
      <c r="R78">
        <v>0</v>
      </c>
      <c r="S78">
        <v>0</v>
      </c>
      <c r="T78">
        <v>0</v>
      </c>
      <c r="U78">
        <v>0</v>
      </c>
      <c r="V78">
        <v>1</v>
      </c>
      <c r="W78">
        <v>20</v>
      </c>
      <c r="X78">
        <v>1</v>
      </c>
      <c r="Y78">
        <v>250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row>
    <row r="79" spans="1:51">
      <c r="A79" t="s">
        <v>1819</v>
      </c>
      <c r="B79">
        <v>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1</v>
      </c>
      <c r="AS79">
        <v>329</v>
      </c>
      <c r="AT79">
        <v>0</v>
      </c>
      <c r="AU79">
        <v>0</v>
      </c>
      <c r="AV79">
        <v>0</v>
      </c>
      <c r="AW79">
        <v>0</v>
      </c>
      <c r="AX79">
        <v>0</v>
      </c>
      <c r="AY79">
        <v>0</v>
      </c>
    </row>
    <row r="80" spans="1:51">
      <c r="A80" t="s">
        <v>1831</v>
      </c>
      <c r="B80">
        <v>0</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1</v>
      </c>
      <c r="AA80">
        <v>781</v>
      </c>
      <c r="AB80">
        <v>0</v>
      </c>
      <c r="AC80">
        <v>0</v>
      </c>
      <c r="AD80">
        <v>0</v>
      </c>
      <c r="AE80">
        <v>0</v>
      </c>
      <c r="AF80">
        <v>0</v>
      </c>
      <c r="AG80">
        <v>0</v>
      </c>
      <c r="AH80">
        <v>0</v>
      </c>
      <c r="AI80">
        <v>0</v>
      </c>
      <c r="AJ80">
        <v>1</v>
      </c>
      <c r="AK80">
        <v>537</v>
      </c>
      <c r="AL80">
        <v>0</v>
      </c>
      <c r="AM80">
        <v>0</v>
      </c>
      <c r="AN80">
        <v>0</v>
      </c>
      <c r="AO80">
        <v>0</v>
      </c>
      <c r="AP80">
        <v>0</v>
      </c>
      <c r="AQ80">
        <v>0</v>
      </c>
      <c r="AR80">
        <v>0</v>
      </c>
      <c r="AS80">
        <v>0</v>
      </c>
      <c r="AT80">
        <v>0</v>
      </c>
      <c r="AU80">
        <v>0</v>
      </c>
      <c r="AV80">
        <v>0</v>
      </c>
      <c r="AW80">
        <v>0</v>
      </c>
      <c r="AX80">
        <v>0</v>
      </c>
      <c r="AY80">
        <v>0</v>
      </c>
    </row>
    <row r="81" spans="1:51">
      <c r="A81" t="s">
        <v>1855</v>
      </c>
      <c r="B81">
        <v>0</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row>
    <row r="82" spans="1:51">
      <c r="A82" t="s">
        <v>1867</v>
      </c>
      <c r="B82">
        <v>0</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1</v>
      </c>
      <c r="AK82">
        <v>500</v>
      </c>
      <c r="AL82">
        <v>0</v>
      </c>
      <c r="AM82">
        <v>0</v>
      </c>
      <c r="AN82">
        <v>0</v>
      </c>
      <c r="AO82">
        <v>0</v>
      </c>
      <c r="AP82">
        <v>0</v>
      </c>
      <c r="AQ82">
        <v>0</v>
      </c>
      <c r="AR82">
        <v>0</v>
      </c>
      <c r="AS82">
        <v>0</v>
      </c>
      <c r="AT82">
        <v>0</v>
      </c>
      <c r="AU82">
        <v>0</v>
      </c>
      <c r="AV82">
        <v>0</v>
      </c>
      <c r="AW82">
        <v>0</v>
      </c>
      <c r="AX82">
        <v>0</v>
      </c>
      <c r="AY82">
        <v>0</v>
      </c>
    </row>
    <row r="83" spans="1:51">
      <c r="A83" t="s">
        <v>1879</v>
      </c>
      <c r="B83">
        <v>0</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row>
    <row r="84" spans="1:51">
      <c r="A84" t="s">
        <v>1891</v>
      </c>
      <c r="B84">
        <v>0</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1</v>
      </c>
      <c r="AA84">
        <v>638</v>
      </c>
      <c r="AB84">
        <v>0</v>
      </c>
      <c r="AC84">
        <v>0</v>
      </c>
      <c r="AD84">
        <v>0</v>
      </c>
      <c r="AE84">
        <v>0</v>
      </c>
      <c r="AF84">
        <v>0</v>
      </c>
      <c r="AG84">
        <v>0</v>
      </c>
      <c r="AH84">
        <v>2</v>
      </c>
      <c r="AI84">
        <v>470</v>
      </c>
      <c r="AJ84">
        <v>0</v>
      </c>
      <c r="AK84">
        <v>0</v>
      </c>
      <c r="AL84">
        <v>0</v>
      </c>
      <c r="AM84">
        <v>0</v>
      </c>
      <c r="AN84">
        <v>0</v>
      </c>
      <c r="AO84">
        <v>0</v>
      </c>
      <c r="AP84">
        <v>0</v>
      </c>
      <c r="AQ84">
        <v>0</v>
      </c>
      <c r="AR84">
        <v>0</v>
      </c>
      <c r="AS84">
        <v>0</v>
      </c>
      <c r="AT84">
        <v>0</v>
      </c>
      <c r="AU84">
        <v>0</v>
      </c>
      <c r="AV84">
        <v>0</v>
      </c>
      <c r="AW84">
        <v>0</v>
      </c>
      <c r="AX84">
        <v>0</v>
      </c>
      <c r="AY84">
        <v>0</v>
      </c>
    </row>
    <row r="85" spans="1:51">
      <c r="A85" t="s">
        <v>1903</v>
      </c>
      <c r="B85">
        <v>0</v>
      </c>
      <c r="C85">
        <v>0</v>
      </c>
      <c r="D85">
        <v>0</v>
      </c>
      <c r="E85">
        <v>0</v>
      </c>
      <c r="F85">
        <v>0</v>
      </c>
      <c r="G85">
        <v>0</v>
      </c>
      <c r="H85">
        <v>0</v>
      </c>
      <c r="I85">
        <v>0</v>
      </c>
      <c r="J85">
        <v>0</v>
      </c>
      <c r="K85">
        <v>0</v>
      </c>
      <c r="L85">
        <v>0</v>
      </c>
      <c r="M85">
        <v>0</v>
      </c>
      <c r="N85">
        <v>0</v>
      </c>
      <c r="O85">
        <v>0</v>
      </c>
      <c r="P85">
        <v>0</v>
      </c>
      <c r="Q85">
        <v>0</v>
      </c>
      <c r="R85">
        <v>0</v>
      </c>
      <c r="S85">
        <v>0</v>
      </c>
      <c r="T85">
        <v>0</v>
      </c>
      <c r="U85">
        <v>0</v>
      </c>
      <c r="V85">
        <v>1</v>
      </c>
      <c r="W85">
        <v>5</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row>
    <row r="86" spans="1:51">
      <c r="A86" t="s">
        <v>1915</v>
      </c>
      <c r="B86">
        <v>0</v>
      </c>
      <c r="C86">
        <v>0</v>
      </c>
      <c r="D86">
        <v>0</v>
      </c>
      <c r="E86">
        <v>0</v>
      </c>
      <c r="F86">
        <v>0</v>
      </c>
      <c r="G86">
        <v>0</v>
      </c>
      <c r="H86">
        <v>0</v>
      </c>
      <c r="I86">
        <v>0</v>
      </c>
      <c r="J86">
        <v>0</v>
      </c>
      <c r="K86">
        <v>0</v>
      </c>
      <c r="L86">
        <v>0</v>
      </c>
      <c r="M86">
        <v>0</v>
      </c>
      <c r="N86">
        <v>0</v>
      </c>
      <c r="O86">
        <v>0</v>
      </c>
      <c r="P86">
        <v>0</v>
      </c>
      <c r="Q86">
        <v>0</v>
      </c>
      <c r="R86">
        <v>1</v>
      </c>
      <c r="S86">
        <v>1400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row>
    <row r="87" spans="1:51">
      <c r="A87" t="s">
        <v>1927</v>
      </c>
      <c r="B87">
        <v>0</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row>
    <row r="88" spans="1:51">
      <c r="A88" t="s">
        <v>1939</v>
      </c>
      <c r="B88">
        <v>0</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row>
    <row r="89" spans="1:51">
      <c r="A89" t="s">
        <v>1951</v>
      </c>
      <c r="B89">
        <v>0</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1</v>
      </c>
      <c r="Y89">
        <v>340</v>
      </c>
      <c r="Z89">
        <v>0</v>
      </c>
      <c r="AA89">
        <v>0</v>
      </c>
      <c r="AB89">
        <v>0</v>
      </c>
      <c r="AC89">
        <v>0</v>
      </c>
      <c r="AD89">
        <v>0</v>
      </c>
      <c r="AE89">
        <v>0</v>
      </c>
      <c r="AF89">
        <v>0</v>
      </c>
      <c r="AG89">
        <v>0</v>
      </c>
      <c r="AH89">
        <v>1</v>
      </c>
      <c r="AI89">
        <v>340</v>
      </c>
      <c r="AJ89">
        <v>0</v>
      </c>
      <c r="AK89">
        <v>0</v>
      </c>
      <c r="AL89">
        <v>0</v>
      </c>
      <c r="AM89">
        <v>0</v>
      </c>
      <c r="AN89">
        <v>0</v>
      </c>
      <c r="AO89">
        <v>0</v>
      </c>
      <c r="AP89">
        <v>0</v>
      </c>
      <c r="AQ89">
        <v>0</v>
      </c>
      <c r="AR89">
        <v>0</v>
      </c>
      <c r="AS89">
        <v>0</v>
      </c>
      <c r="AT89">
        <v>0</v>
      </c>
      <c r="AU89">
        <v>0</v>
      </c>
      <c r="AV89">
        <v>0</v>
      </c>
      <c r="AW89">
        <v>0</v>
      </c>
      <c r="AX89">
        <v>0</v>
      </c>
      <c r="AY89">
        <v>0</v>
      </c>
    </row>
    <row r="90" spans="1:51">
      <c r="A90" t="s">
        <v>1963</v>
      </c>
      <c r="B90">
        <v>0</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row>
    <row r="91" spans="1:51">
      <c r="A91" t="s">
        <v>1975</v>
      </c>
      <c r="B91">
        <v>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row>
    <row r="92" spans="1:51">
      <c r="A92" t="s">
        <v>1987</v>
      </c>
      <c r="B92">
        <v>0</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row>
    <row r="93" spans="1:51">
      <c r="A93" t="s">
        <v>1999</v>
      </c>
      <c r="B93">
        <v>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1</v>
      </c>
      <c r="AE93">
        <v>4318</v>
      </c>
      <c r="AF93">
        <v>0</v>
      </c>
      <c r="AG93">
        <v>0</v>
      </c>
      <c r="AH93">
        <v>0</v>
      </c>
      <c r="AI93">
        <v>0</v>
      </c>
      <c r="AJ93">
        <v>1</v>
      </c>
      <c r="AK93">
        <v>998</v>
      </c>
      <c r="AL93">
        <v>0</v>
      </c>
      <c r="AM93">
        <v>0</v>
      </c>
      <c r="AN93">
        <v>0</v>
      </c>
      <c r="AO93">
        <v>0</v>
      </c>
      <c r="AP93">
        <v>1</v>
      </c>
      <c r="AQ93">
        <v>80</v>
      </c>
      <c r="AR93">
        <v>0</v>
      </c>
      <c r="AS93">
        <v>0</v>
      </c>
      <c r="AT93">
        <v>0</v>
      </c>
      <c r="AU93">
        <v>0</v>
      </c>
      <c r="AV93">
        <v>0</v>
      </c>
      <c r="AW93">
        <v>0</v>
      </c>
      <c r="AX93">
        <v>0</v>
      </c>
      <c r="AY93">
        <v>0</v>
      </c>
    </row>
    <row r="94" spans="1:51">
      <c r="A94" t="s">
        <v>2011</v>
      </c>
      <c r="B94">
        <v>0</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1</v>
      </c>
      <c r="AC94">
        <v>1791</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row>
    <row r="95" spans="1:51">
      <c r="A95" t="s">
        <v>2023</v>
      </c>
      <c r="B95">
        <v>0</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1</v>
      </c>
      <c r="AI95">
        <v>400</v>
      </c>
      <c r="AJ95">
        <v>0</v>
      </c>
      <c r="AK95">
        <v>0</v>
      </c>
      <c r="AL95">
        <v>0</v>
      </c>
      <c r="AM95">
        <v>0</v>
      </c>
      <c r="AN95">
        <v>0</v>
      </c>
      <c r="AO95">
        <v>0</v>
      </c>
      <c r="AP95">
        <v>0</v>
      </c>
      <c r="AQ95">
        <v>0</v>
      </c>
      <c r="AR95">
        <v>0</v>
      </c>
      <c r="AS95">
        <v>0</v>
      </c>
      <c r="AT95">
        <v>1</v>
      </c>
      <c r="AU95">
        <v>954</v>
      </c>
      <c r="AV95">
        <v>0</v>
      </c>
      <c r="AW95">
        <v>0</v>
      </c>
      <c r="AX95">
        <v>0</v>
      </c>
      <c r="AY95">
        <v>0</v>
      </c>
    </row>
    <row r="96" spans="1:51">
      <c r="A96" t="s">
        <v>2047</v>
      </c>
      <c r="B96">
        <v>0</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row>
    <row r="97" spans="1:51">
      <c r="A97" t="s">
        <v>2059</v>
      </c>
      <c r="B97">
        <v>0</v>
      </c>
      <c r="C97">
        <v>0</v>
      </c>
      <c r="D97">
        <v>0</v>
      </c>
      <c r="E97">
        <v>0</v>
      </c>
      <c r="F97">
        <v>0</v>
      </c>
      <c r="G97">
        <v>0</v>
      </c>
      <c r="H97">
        <v>0</v>
      </c>
      <c r="I97">
        <v>0</v>
      </c>
      <c r="J97">
        <v>0</v>
      </c>
      <c r="K97">
        <v>0</v>
      </c>
      <c r="L97">
        <v>0</v>
      </c>
      <c r="M97">
        <v>0</v>
      </c>
      <c r="N97">
        <v>0</v>
      </c>
      <c r="O97">
        <v>0</v>
      </c>
      <c r="P97">
        <v>0</v>
      </c>
      <c r="Q97">
        <v>0</v>
      </c>
      <c r="R97">
        <v>0</v>
      </c>
      <c r="S97">
        <v>0</v>
      </c>
      <c r="T97">
        <v>0</v>
      </c>
      <c r="U97">
        <v>0</v>
      </c>
      <c r="V97">
        <v>1</v>
      </c>
      <c r="W97">
        <v>3</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row>
    <row r="98" spans="1:51">
      <c r="A98" t="s">
        <v>2071</v>
      </c>
      <c r="B98">
        <v>0</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1</v>
      </c>
      <c r="AI98">
        <v>232</v>
      </c>
      <c r="AJ98">
        <v>0</v>
      </c>
      <c r="AK98">
        <v>0</v>
      </c>
      <c r="AL98">
        <v>0</v>
      </c>
      <c r="AM98">
        <v>0</v>
      </c>
      <c r="AN98">
        <v>0</v>
      </c>
      <c r="AO98">
        <v>0</v>
      </c>
      <c r="AP98">
        <v>0</v>
      </c>
      <c r="AQ98">
        <v>0</v>
      </c>
      <c r="AR98">
        <v>0</v>
      </c>
      <c r="AS98">
        <v>0</v>
      </c>
      <c r="AT98">
        <v>0</v>
      </c>
      <c r="AU98">
        <v>0</v>
      </c>
      <c r="AV98">
        <v>0</v>
      </c>
      <c r="AW98">
        <v>0</v>
      </c>
      <c r="AX98">
        <v>0</v>
      </c>
      <c r="AY98">
        <v>0</v>
      </c>
    </row>
    <row r="99" spans="1:51">
      <c r="A99" t="s">
        <v>2083</v>
      </c>
      <c r="B99">
        <v>0</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1</v>
      </c>
      <c r="Y99">
        <v>300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row>
    <row r="100" spans="1:51">
      <c r="A100" t="s">
        <v>2095</v>
      </c>
      <c r="B100">
        <v>0</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1</v>
      </c>
      <c r="AQ100">
        <v>75</v>
      </c>
      <c r="AR100">
        <v>0</v>
      </c>
      <c r="AS100">
        <v>0</v>
      </c>
      <c r="AT100">
        <v>0</v>
      </c>
      <c r="AU100">
        <v>0</v>
      </c>
      <c r="AV100">
        <v>0</v>
      </c>
      <c r="AW100">
        <v>0</v>
      </c>
      <c r="AX100">
        <v>1</v>
      </c>
      <c r="AY100">
        <v>2103</v>
      </c>
    </row>
    <row r="101" spans="1:51">
      <c r="A101" t="s">
        <v>2107</v>
      </c>
      <c r="B101">
        <v>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2</v>
      </c>
      <c r="Y101">
        <v>400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row>
    <row r="102" spans="1:51">
      <c r="A102" t="s">
        <v>2119</v>
      </c>
      <c r="B102">
        <v>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1</v>
      </c>
      <c r="AY102">
        <v>20000</v>
      </c>
    </row>
    <row r="103" spans="1:51">
      <c r="A103" t="s">
        <v>2131</v>
      </c>
      <c r="B103">
        <v>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1</v>
      </c>
      <c r="AC103">
        <v>1294</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row>
    <row r="104" spans="1:51">
      <c r="A104" t="s">
        <v>2143</v>
      </c>
      <c r="B104">
        <v>0</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row>
    <row r="105" spans="1:51">
      <c r="A105" t="s">
        <v>2155</v>
      </c>
      <c r="B105">
        <v>0</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1</v>
      </c>
      <c r="AS105">
        <v>360</v>
      </c>
      <c r="AT105">
        <v>0</v>
      </c>
      <c r="AU105">
        <v>0</v>
      </c>
      <c r="AV105">
        <v>0</v>
      </c>
      <c r="AW105">
        <v>0</v>
      </c>
      <c r="AX105">
        <v>0</v>
      </c>
      <c r="AY105">
        <v>0</v>
      </c>
    </row>
    <row r="106" spans="1:51">
      <c r="A106" t="s">
        <v>2179</v>
      </c>
      <c r="B106">
        <v>0</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row>
    <row r="107" spans="1:51">
      <c r="A107" t="s">
        <v>2191</v>
      </c>
      <c r="B107">
        <v>0</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1</v>
      </c>
      <c r="Y107">
        <v>190</v>
      </c>
      <c r="Z107">
        <v>1</v>
      </c>
      <c r="AA107">
        <v>530</v>
      </c>
      <c r="AB107">
        <v>0</v>
      </c>
      <c r="AC107">
        <v>0</v>
      </c>
      <c r="AD107">
        <v>0</v>
      </c>
      <c r="AE107">
        <v>0</v>
      </c>
      <c r="AF107">
        <v>0</v>
      </c>
      <c r="AG107">
        <v>0</v>
      </c>
      <c r="AH107">
        <v>1</v>
      </c>
      <c r="AI107">
        <v>265</v>
      </c>
      <c r="AJ107">
        <v>1</v>
      </c>
      <c r="AK107">
        <v>530</v>
      </c>
      <c r="AL107">
        <v>0</v>
      </c>
      <c r="AM107">
        <v>0</v>
      </c>
      <c r="AN107">
        <v>0</v>
      </c>
      <c r="AO107">
        <v>0</v>
      </c>
      <c r="AP107">
        <v>0</v>
      </c>
      <c r="AQ107">
        <v>0</v>
      </c>
      <c r="AR107">
        <v>0</v>
      </c>
      <c r="AS107">
        <v>0</v>
      </c>
      <c r="AT107">
        <v>0</v>
      </c>
      <c r="AU107">
        <v>0</v>
      </c>
      <c r="AV107">
        <v>0</v>
      </c>
      <c r="AW107">
        <v>0</v>
      </c>
      <c r="AX107">
        <v>0</v>
      </c>
      <c r="AY107">
        <v>0</v>
      </c>
    </row>
    <row r="108" spans="1:51">
      <c r="A108" t="s">
        <v>2203</v>
      </c>
      <c r="B108">
        <v>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1</v>
      </c>
      <c r="AI108">
        <v>135</v>
      </c>
      <c r="AJ108">
        <v>0</v>
      </c>
      <c r="AK108">
        <v>0</v>
      </c>
      <c r="AL108">
        <v>0</v>
      </c>
      <c r="AM108">
        <v>0</v>
      </c>
      <c r="AN108">
        <v>0</v>
      </c>
      <c r="AO108">
        <v>0</v>
      </c>
      <c r="AP108">
        <v>1</v>
      </c>
      <c r="AQ108">
        <v>1.5</v>
      </c>
      <c r="AR108">
        <v>0</v>
      </c>
      <c r="AS108">
        <v>0</v>
      </c>
      <c r="AT108">
        <v>0</v>
      </c>
      <c r="AU108">
        <v>0</v>
      </c>
      <c r="AV108">
        <v>0</v>
      </c>
      <c r="AW108">
        <v>0</v>
      </c>
      <c r="AX108">
        <v>0</v>
      </c>
      <c r="AY108">
        <v>0</v>
      </c>
    </row>
    <row r="109" spans="1:51">
      <c r="A109" t="s">
        <v>2215</v>
      </c>
      <c r="B109">
        <v>0</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1</v>
      </c>
      <c r="Y109">
        <v>440</v>
      </c>
      <c r="Z109">
        <v>0</v>
      </c>
      <c r="AA109">
        <v>0</v>
      </c>
      <c r="AB109">
        <v>0</v>
      </c>
      <c r="AC109">
        <v>0</v>
      </c>
      <c r="AD109">
        <v>1</v>
      </c>
      <c r="AE109">
        <v>4162</v>
      </c>
      <c r="AF109">
        <v>0</v>
      </c>
      <c r="AG109">
        <v>0</v>
      </c>
      <c r="AH109">
        <v>1</v>
      </c>
      <c r="AI109">
        <v>220</v>
      </c>
      <c r="AJ109">
        <v>0</v>
      </c>
      <c r="AK109">
        <v>0</v>
      </c>
      <c r="AL109">
        <v>0</v>
      </c>
      <c r="AM109">
        <v>0</v>
      </c>
      <c r="AN109">
        <v>1</v>
      </c>
      <c r="AO109">
        <v>4060</v>
      </c>
      <c r="AP109">
        <v>2</v>
      </c>
      <c r="AQ109">
        <v>66</v>
      </c>
      <c r="AR109">
        <v>1</v>
      </c>
      <c r="AS109">
        <v>220</v>
      </c>
      <c r="AT109">
        <v>0</v>
      </c>
      <c r="AU109">
        <v>0</v>
      </c>
      <c r="AV109">
        <v>1</v>
      </c>
      <c r="AW109">
        <v>1080</v>
      </c>
      <c r="AX109">
        <v>0</v>
      </c>
      <c r="AY109">
        <v>0</v>
      </c>
    </row>
    <row r="110" spans="1:51">
      <c r="A110" t="s">
        <v>2227</v>
      </c>
      <c r="B110">
        <v>0</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row>
    <row r="111" spans="1:51">
      <c r="A111" t="s">
        <v>2239</v>
      </c>
      <c r="B111">
        <v>0</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1</v>
      </c>
      <c r="AO111">
        <v>2353</v>
      </c>
      <c r="AP111">
        <v>2</v>
      </c>
      <c r="AQ111">
        <v>174</v>
      </c>
      <c r="AR111">
        <v>0</v>
      </c>
      <c r="AS111">
        <v>0</v>
      </c>
      <c r="AT111">
        <v>0</v>
      </c>
      <c r="AU111">
        <v>0</v>
      </c>
      <c r="AV111">
        <v>0</v>
      </c>
      <c r="AW111">
        <v>0</v>
      </c>
      <c r="AX111">
        <v>0</v>
      </c>
      <c r="AY111">
        <v>0</v>
      </c>
    </row>
    <row r="112" spans="1:51">
      <c r="A112" t="s">
        <v>2251</v>
      </c>
      <c r="B112">
        <v>0</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1</v>
      </c>
      <c r="AK112">
        <v>870</v>
      </c>
      <c r="AL112">
        <v>0</v>
      </c>
      <c r="AM112">
        <v>0</v>
      </c>
      <c r="AN112">
        <v>0</v>
      </c>
      <c r="AO112">
        <v>0</v>
      </c>
      <c r="AP112">
        <v>2</v>
      </c>
      <c r="AQ112">
        <v>95</v>
      </c>
      <c r="AR112">
        <v>0</v>
      </c>
      <c r="AS112">
        <v>0</v>
      </c>
      <c r="AT112">
        <v>0</v>
      </c>
      <c r="AU112">
        <v>0</v>
      </c>
      <c r="AV112">
        <v>0</v>
      </c>
      <c r="AW112">
        <v>0</v>
      </c>
      <c r="AX112">
        <v>0</v>
      </c>
      <c r="AY112">
        <v>0</v>
      </c>
    </row>
    <row r="113" spans="1:51">
      <c r="A113" t="s">
        <v>2263</v>
      </c>
      <c r="B113">
        <v>0</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row>
    <row r="114" spans="1:51">
      <c r="A114" t="s">
        <v>2275</v>
      </c>
      <c r="B114">
        <v>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1</v>
      </c>
      <c r="AI114">
        <v>140</v>
      </c>
      <c r="AJ114">
        <v>0</v>
      </c>
      <c r="AK114">
        <v>0</v>
      </c>
      <c r="AL114">
        <v>0</v>
      </c>
      <c r="AM114">
        <v>0</v>
      </c>
      <c r="AN114">
        <v>0</v>
      </c>
      <c r="AO114">
        <v>0</v>
      </c>
      <c r="AP114">
        <v>0</v>
      </c>
      <c r="AQ114">
        <v>0</v>
      </c>
      <c r="AR114">
        <v>0</v>
      </c>
      <c r="AS114">
        <v>0</v>
      </c>
      <c r="AT114">
        <v>0</v>
      </c>
      <c r="AU114">
        <v>0</v>
      </c>
      <c r="AV114">
        <v>0</v>
      </c>
      <c r="AW114">
        <v>0</v>
      </c>
      <c r="AX114">
        <v>0</v>
      </c>
      <c r="AY114">
        <v>0</v>
      </c>
    </row>
    <row r="115" spans="1:51">
      <c r="A115" t="s">
        <v>2287</v>
      </c>
      <c r="B115">
        <v>0</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1</v>
      </c>
      <c r="AQ115">
        <v>20</v>
      </c>
      <c r="AR115">
        <v>0</v>
      </c>
      <c r="AS115">
        <v>0</v>
      </c>
      <c r="AT115">
        <v>0</v>
      </c>
      <c r="AU115">
        <v>0</v>
      </c>
      <c r="AV115">
        <v>0</v>
      </c>
      <c r="AW115">
        <v>0</v>
      </c>
      <c r="AX115">
        <v>0</v>
      </c>
      <c r="AY115">
        <v>0</v>
      </c>
    </row>
    <row r="116" spans="1:51">
      <c r="A116" t="s">
        <v>2299</v>
      </c>
      <c r="B116">
        <v>0</v>
      </c>
      <c r="C116">
        <v>0</v>
      </c>
      <c r="D116">
        <v>0</v>
      </c>
      <c r="E116">
        <v>0</v>
      </c>
      <c r="F116">
        <v>0</v>
      </c>
      <c r="G116">
        <v>0</v>
      </c>
      <c r="H116">
        <v>0</v>
      </c>
      <c r="I116">
        <v>0</v>
      </c>
      <c r="J116">
        <v>0</v>
      </c>
      <c r="K116">
        <v>0</v>
      </c>
      <c r="L116">
        <v>0</v>
      </c>
      <c r="M116">
        <v>0</v>
      </c>
      <c r="N116">
        <v>0</v>
      </c>
      <c r="O116">
        <v>0</v>
      </c>
      <c r="P116">
        <v>0</v>
      </c>
      <c r="Q116">
        <v>0</v>
      </c>
      <c r="R116">
        <v>0</v>
      </c>
      <c r="S116">
        <v>0</v>
      </c>
      <c r="T116">
        <v>0</v>
      </c>
      <c r="U116">
        <v>0</v>
      </c>
      <c r="V116">
        <v>2</v>
      </c>
      <c r="W116">
        <v>42.3</v>
      </c>
      <c r="X116">
        <v>0</v>
      </c>
      <c r="Y116">
        <v>0</v>
      </c>
      <c r="Z116">
        <v>0</v>
      </c>
      <c r="AA116">
        <v>0</v>
      </c>
      <c r="AB116">
        <v>0</v>
      </c>
      <c r="AC116">
        <v>0</v>
      </c>
      <c r="AD116">
        <v>1</v>
      </c>
      <c r="AE116">
        <v>2043</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row>
    <row r="117" spans="1:51">
      <c r="A117" t="s">
        <v>2323</v>
      </c>
      <c r="B117">
        <v>0</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1</v>
      </c>
      <c r="AG117">
        <v>38</v>
      </c>
      <c r="AH117">
        <v>1</v>
      </c>
      <c r="AI117">
        <v>140</v>
      </c>
      <c r="AJ117">
        <v>0</v>
      </c>
      <c r="AK117">
        <v>0</v>
      </c>
      <c r="AL117">
        <v>0</v>
      </c>
      <c r="AM117">
        <v>0</v>
      </c>
      <c r="AN117">
        <v>0</v>
      </c>
      <c r="AO117">
        <v>0</v>
      </c>
      <c r="AP117">
        <v>0</v>
      </c>
      <c r="AQ117">
        <v>0</v>
      </c>
      <c r="AR117">
        <v>0</v>
      </c>
      <c r="AS117">
        <v>0</v>
      </c>
      <c r="AT117">
        <v>0</v>
      </c>
      <c r="AU117">
        <v>0</v>
      </c>
      <c r="AV117">
        <v>0</v>
      </c>
      <c r="AW117">
        <v>0</v>
      </c>
      <c r="AX117">
        <v>0</v>
      </c>
      <c r="AY117">
        <v>0</v>
      </c>
    </row>
    <row r="118" spans="1:51">
      <c r="A118" t="s">
        <v>2335</v>
      </c>
      <c r="B118">
        <v>0</v>
      </c>
      <c r="C118">
        <v>0</v>
      </c>
      <c r="D118">
        <v>0</v>
      </c>
      <c r="E118">
        <v>0</v>
      </c>
      <c r="F118">
        <v>0</v>
      </c>
      <c r="G118">
        <v>0</v>
      </c>
      <c r="H118">
        <v>0</v>
      </c>
      <c r="I118">
        <v>0</v>
      </c>
      <c r="J118">
        <v>1</v>
      </c>
      <c r="K118">
        <v>2235</v>
      </c>
      <c r="L118">
        <v>1</v>
      </c>
      <c r="M118">
        <v>73</v>
      </c>
      <c r="N118">
        <v>0</v>
      </c>
      <c r="O118">
        <v>0</v>
      </c>
      <c r="P118">
        <v>0</v>
      </c>
      <c r="Q118">
        <v>0</v>
      </c>
      <c r="R118">
        <v>0</v>
      </c>
      <c r="S118">
        <v>0</v>
      </c>
      <c r="T118">
        <v>0</v>
      </c>
      <c r="U118">
        <v>0</v>
      </c>
      <c r="V118">
        <v>0</v>
      </c>
      <c r="W118">
        <v>0</v>
      </c>
      <c r="X118">
        <v>1</v>
      </c>
      <c r="Y118">
        <v>420</v>
      </c>
      <c r="Z118">
        <v>1</v>
      </c>
      <c r="AA118">
        <v>787</v>
      </c>
      <c r="AB118">
        <v>0</v>
      </c>
      <c r="AC118">
        <v>0</v>
      </c>
      <c r="AD118">
        <v>0</v>
      </c>
      <c r="AE118">
        <v>0</v>
      </c>
      <c r="AF118">
        <v>0</v>
      </c>
      <c r="AG118">
        <v>0</v>
      </c>
      <c r="AH118">
        <v>1</v>
      </c>
      <c r="AI118">
        <v>265</v>
      </c>
      <c r="AJ118">
        <v>0</v>
      </c>
      <c r="AK118">
        <v>0</v>
      </c>
      <c r="AL118">
        <v>1</v>
      </c>
      <c r="AM118">
        <v>1242</v>
      </c>
      <c r="AN118">
        <v>0</v>
      </c>
      <c r="AO118">
        <v>0</v>
      </c>
      <c r="AP118">
        <v>0</v>
      </c>
      <c r="AQ118">
        <v>0</v>
      </c>
      <c r="AR118">
        <v>0</v>
      </c>
      <c r="AS118">
        <v>0</v>
      </c>
      <c r="AT118">
        <v>0</v>
      </c>
      <c r="AU118">
        <v>0</v>
      </c>
      <c r="AV118">
        <v>0</v>
      </c>
      <c r="AW118">
        <v>0</v>
      </c>
      <c r="AX118">
        <v>0</v>
      </c>
      <c r="AY118">
        <v>0</v>
      </c>
    </row>
    <row r="119" spans="1:51">
      <c r="A119" t="s">
        <v>2347</v>
      </c>
      <c r="B119">
        <v>0</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1</v>
      </c>
      <c r="AA119">
        <v>500</v>
      </c>
      <c r="AB119">
        <v>0</v>
      </c>
      <c r="AC119">
        <v>0</v>
      </c>
      <c r="AD119">
        <v>0</v>
      </c>
      <c r="AE119">
        <v>0</v>
      </c>
      <c r="AF119">
        <v>0</v>
      </c>
      <c r="AG119">
        <v>0</v>
      </c>
      <c r="AH119">
        <v>0</v>
      </c>
      <c r="AI119">
        <v>0</v>
      </c>
      <c r="AJ119">
        <v>0</v>
      </c>
      <c r="AK119">
        <v>0</v>
      </c>
      <c r="AL119">
        <v>0</v>
      </c>
      <c r="AM119">
        <v>0</v>
      </c>
      <c r="AN119">
        <v>0</v>
      </c>
      <c r="AO119">
        <v>0</v>
      </c>
      <c r="AP119">
        <v>2</v>
      </c>
      <c r="AQ119">
        <v>164</v>
      </c>
      <c r="AR119">
        <v>0</v>
      </c>
      <c r="AS119">
        <v>0</v>
      </c>
      <c r="AT119">
        <v>0</v>
      </c>
      <c r="AU119">
        <v>0</v>
      </c>
      <c r="AV119">
        <v>0</v>
      </c>
      <c r="AW119">
        <v>0</v>
      </c>
      <c r="AX119">
        <v>0</v>
      </c>
      <c r="AY119">
        <v>0</v>
      </c>
    </row>
    <row r="120" spans="1:51">
      <c r="A120" t="s">
        <v>2359</v>
      </c>
      <c r="B120">
        <v>0</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3</v>
      </c>
      <c r="AI120">
        <v>660</v>
      </c>
      <c r="AJ120">
        <v>1</v>
      </c>
      <c r="AK120">
        <v>610</v>
      </c>
      <c r="AL120">
        <v>0</v>
      </c>
      <c r="AM120">
        <v>0</v>
      </c>
      <c r="AN120">
        <v>0</v>
      </c>
      <c r="AO120">
        <v>0</v>
      </c>
      <c r="AP120">
        <v>3</v>
      </c>
      <c r="AQ120">
        <v>200</v>
      </c>
      <c r="AR120">
        <v>0</v>
      </c>
      <c r="AS120">
        <v>0</v>
      </c>
      <c r="AT120">
        <v>1</v>
      </c>
      <c r="AU120">
        <v>500</v>
      </c>
      <c r="AV120">
        <v>0</v>
      </c>
      <c r="AW120">
        <v>0</v>
      </c>
      <c r="AX120">
        <v>0</v>
      </c>
      <c r="AY120">
        <v>0</v>
      </c>
    </row>
    <row r="121" spans="1:51">
      <c r="A121" t="s">
        <v>2371</v>
      </c>
      <c r="B121">
        <v>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1</v>
      </c>
      <c r="AE121">
        <v>8200</v>
      </c>
      <c r="AF121">
        <v>0</v>
      </c>
      <c r="AG121">
        <v>0</v>
      </c>
      <c r="AH121">
        <v>1</v>
      </c>
      <c r="AI121">
        <v>195</v>
      </c>
      <c r="AJ121">
        <v>0</v>
      </c>
      <c r="AK121">
        <v>0</v>
      </c>
      <c r="AL121">
        <v>0</v>
      </c>
      <c r="AM121">
        <v>0</v>
      </c>
      <c r="AN121">
        <v>0</v>
      </c>
      <c r="AO121">
        <v>0</v>
      </c>
      <c r="AP121">
        <v>0</v>
      </c>
      <c r="AQ121">
        <v>0</v>
      </c>
      <c r="AR121">
        <v>1</v>
      </c>
      <c r="AS121">
        <v>482.4</v>
      </c>
      <c r="AT121">
        <v>0</v>
      </c>
      <c r="AU121">
        <v>0</v>
      </c>
      <c r="AV121">
        <v>0</v>
      </c>
      <c r="AW121">
        <v>0</v>
      </c>
      <c r="AX121">
        <v>0</v>
      </c>
      <c r="AY121">
        <v>0</v>
      </c>
    </row>
    <row r="122" spans="1:51">
      <c r="A122" t="s">
        <v>2383</v>
      </c>
      <c r="B122">
        <v>0</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2</v>
      </c>
      <c r="AG122">
        <v>150</v>
      </c>
      <c r="AH122">
        <v>0</v>
      </c>
      <c r="AI122">
        <v>0</v>
      </c>
      <c r="AJ122">
        <v>0</v>
      </c>
      <c r="AK122">
        <v>0</v>
      </c>
      <c r="AL122">
        <v>0</v>
      </c>
      <c r="AM122">
        <v>0</v>
      </c>
      <c r="AN122">
        <v>0</v>
      </c>
      <c r="AO122">
        <v>0</v>
      </c>
      <c r="AP122">
        <v>0</v>
      </c>
      <c r="AQ122">
        <v>0</v>
      </c>
      <c r="AR122">
        <v>0</v>
      </c>
      <c r="AS122">
        <v>0</v>
      </c>
      <c r="AT122">
        <v>0</v>
      </c>
      <c r="AU122">
        <v>0</v>
      </c>
      <c r="AV122">
        <v>0</v>
      </c>
      <c r="AW122">
        <v>0</v>
      </c>
      <c r="AX122">
        <v>0</v>
      </c>
      <c r="AY122">
        <v>0</v>
      </c>
    </row>
    <row r="123" spans="1:51">
      <c r="A123" t="s">
        <v>2395</v>
      </c>
      <c r="B123">
        <v>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row>
    <row r="124" spans="1:51">
      <c r="A124" t="s">
        <v>2408</v>
      </c>
      <c r="B124">
        <v>0</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1</v>
      </c>
      <c r="AC124">
        <v>1260</v>
      </c>
      <c r="AD124">
        <v>0</v>
      </c>
      <c r="AE124">
        <v>0</v>
      </c>
      <c r="AF124">
        <v>0</v>
      </c>
      <c r="AG124">
        <v>0</v>
      </c>
      <c r="AH124">
        <v>1</v>
      </c>
      <c r="AI124">
        <v>279</v>
      </c>
      <c r="AJ124">
        <v>0</v>
      </c>
      <c r="AK124">
        <v>0</v>
      </c>
      <c r="AL124">
        <v>0</v>
      </c>
      <c r="AM124">
        <v>0</v>
      </c>
      <c r="AN124">
        <v>0</v>
      </c>
      <c r="AO124">
        <v>0</v>
      </c>
      <c r="AP124">
        <v>0</v>
      </c>
      <c r="AQ124">
        <v>0</v>
      </c>
      <c r="AR124">
        <v>0</v>
      </c>
      <c r="AS124">
        <v>0</v>
      </c>
      <c r="AT124">
        <v>0</v>
      </c>
      <c r="AU124">
        <v>0</v>
      </c>
      <c r="AV124">
        <v>0</v>
      </c>
      <c r="AW124">
        <v>0</v>
      </c>
      <c r="AX124">
        <v>0</v>
      </c>
      <c r="AY124">
        <v>0</v>
      </c>
    </row>
    <row r="125" spans="1:51">
      <c r="A125" t="s">
        <v>2420</v>
      </c>
      <c r="B125">
        <v>0</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1</v>
      </c>
      <c r="AA125">
        <v>780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row>
    <row r="126" spans="1:51">
      <c r="A126" t="s">
        <v>2432</v>
      </c>
      <c r="B126">
        <v>0</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1</v>
      </c>
      <c r="Y126">
        <v>340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row>
    <row r="127" spans="1:51">
      <c r="A127" t="s">
        <v>2456</v>
      </c>
      <c r="B127">
        <v>0</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row>
    <row r="128" spans="1:51">
      <c r="A128" t="s">
        <v>2468</v>
      </c>
      <c r="B128">
        <v>0</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row>
    <row r="129" spans="1:51">
      <c r="A129" t="s">
        <v>2480</v>
      </c>
      <c r="B129">
        <v>0</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row>
    <row r="130" spans="1:51">
      <c r="A130" t="s">
        <v>2492</v>
      </c>
      <c r="B130">
        <v>0</v>
      </c>
      <c r="C130">
        <v>0</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row>
    <row r="131" spans="1:51">
      <c r="A131" t="s">
        <v>2504</v>
      </c>
      <c r="B131">
        <v>0</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1</v>
      </c>
      <c r="AG131">
        <v>20</v>
      </c>
      <c r="AH131">
        <v>0</v>
      </c>
      <c r="AI131">
        <v>0</v>
      </c>
      <c r="AJ131">
        <v>0</v>
      </c>
      <c r="AK131">
        <v>0</v>
      </c>
      <c r="AL131">
        <v>1</v>
      </c>
      <c r="AM131">
        <v>1826</v>
      </c>
      <c r="AN131">
        <v>0</v>
      </c>
      <c r="AO131">
        <v>0</v>
      </c>
      <c r="AP131">
        <v>1</v>
      </c>
      <c r="AQ131">
        <v>99</v>
      </c>
      <c r="AR131">
        <v>0</v>
      </c>
      <c r="AS131">
        <v>0</v>
      </c>
      <c r="AT131">
        <v>0</v>
      </c>
      <c r="AU131">
        <v>0</v>
      </c>
      <c r="AV131">
        <v>0</v>
      </c>
      <c r="AW131">
        <v>0</v>
      </c>
      <c r="AX131">
        <v>0</v>
      </c>
      <c r="AY131">
        <v>0</v>
      </c>
    </row>
    <row r="132" spans="1:51">
      <c r="A132" t="s">
        <v>2516</v>
      </c>
      <c r="B132">
        <v>0</v>
      </c>
      <c r="C132">
        <v>0</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row>
    <row r="133" spans="1:51">
      <c r="A133" t="s">
        <v>2528</v>
      </c>
      <c r="B133">
        <v>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row>
    <row r="134" spans="1:51">
      <c r="A134" t="s">
        <v>2540</v>
      </c>
      <c r="B134">
        <v>0</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row>
    <row r="135" spans="1:51">
      <c r="A135" t="s">
        <v>2552</v>
      </c>
      <c r="B135">
        <v>0</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row>
    <row r="136" spans="1:51">
      <c r="A136" t="s">
        <v>2564</v>
      </c>
      <c r="B136">
        <v>0</v>
      </c>
      <c r="C136">
        <v>0</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row>
    <row r="137" spans="1:51">
      <c r="A137" t="s">
        <v>2576</v>
      </c>
      <c r="B137">
        <v>0</v>
      </c>
      <c r="C137">
        <v>0</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1</v>
      </c>
      <c r="AG137">
        <v>24</v>
      </c>
      <c r="AH137">
        <v>0</v>
      </c>
      <c r="AI137">
        <v>0</v>
      </c>
      <c r="AJ137">
        <v>0</v>
      </c>
      <c r="AK137">
        <v>0</v>
      </c>
      <c r="AL137">
        <v>0</v>
      </c>
      <c r="AM137">
        <v>0</v>
      </c>
      <c r="AN137">
        <v>0</v>
      </c>
      <c r="AO137">
        <v>0</v>
      </c>
      <c r="AP137">
        <v>0</v>
      </c>
      <c r="AQ137">
        <v>0</v>
      </c>
      <c r="AR137">
        <v>0</v>
      </c>
      <c r="AS137">
        <v>0</v>
      </c>
      <c r="AT137">
        <v>0</v>
      </c>
      <c r="AU137">
        <v>0</v>
      </c>
      <c r="AV137">
        <v>0</v>
      </c>
      <c r="AW137">
        <v>0</v>
      </c>
      <c r="AX137">
        <v>0</v>
      </c>
      <c r="AY137">
        <v>0</v>
      </c>
    </row>
    <row r="138" spans="1:51">
      <c r="A138" t="s">
        <v>2588</v>
      </c>
      <c r="B138">
        <v>0</v>
      </c>
      <c r="C138">
        <v>0</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row>
    <row r="139" spans="1:51">
      <c r="A139" t="s">
        <v>2600</v>
      </c>
      <c r="B139">
        <v>0</v>
      </c>
      <c r="C139">
        <v>0</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1</v>
      </c>
      <c r="AI139">
        <v>150</v>
      </c>
      <c r="AJ139">
        <v>0</v>
      </c>
      <c r="AK139">
        <v>0</v>
      </c>
      <c r="AL139">
        <v>0</v>
      </c>
      <c r="AM139">
        <v>0</v>
      </c>
      <c r="AN139">
        <v>0</v>
      </c>
      <c r="AO139">
        <v>0</v>
      </c>
      <c r="AP139">
        <v>1</v>
      </c>
      <c r="AQ139">
        <v>75</v>
      </c>
      <c r="AR139">
        <v>0</v>
      </c>
      <c r="AS139">
        <v>0</v>
      </c>
      <c r="AT139">
        <v>0</v>
      </c>
      <c r="AU139">
        <v>0</v>
      </c>
      <c r="AV139">
        <v>0</v>
      </c>
      <c r="AW139">
        <v>0</v>
      </c>
      <c r="AX139">
        <v>0</v>
      </c>
      <c r="AY139">
        <v>0</v>
      </c>
    </row>
    <row r="140" spans="1:51">
      <c r="A140" t="s">
        <v>2624</v>
      </c>
      <c r="B140">
        <v>0</v>
      </c>
      <c r="C140">
        <v>0</v>
      </c>
      <c r="D140">
        <v>0</v>
      </c>
      <c r="E140">
        <v>0</v>
      </c>
      <c r="F140">
        <v>0</v>
      </c>
      <c r="G140">
        <v>0</v>
      </c>
      <c r="H140">
        <v>0</v>
      </c>
      <c r="I140">
        <v>0</v>
      </c>
      <c r="J140">
        <v>0</v>
      </c>
      <c r="K140">
        <v>0</v>
      </c>
      <c r="L140">
        <v>0</v>
      </c>
      <c r="M140">
        <v>0</v>
      </c>
      <c r="N140">
        <v>0</v>
      </c>
      <c r="O140">
        <v>0</v>
      </c>
      <c r="P140">
        <v>0</v>
      </c>
      <c r="Q140">
        <v>0</v>
      </c>
      <c r="R140">
        <v>0</v>
      </c>
      <c r="S140">
        <v>0</v>
      </c>
      <c r="T140">
        <v>0</v>
      </c>
      <c r="U140">
        <v>0</v>
      </c>
      <c r="V140">
        <v>2</v>
      </c>
      <c r="W140">
        <v>70</v>
      </c>
      <c r="X140">
        <v>0</v>
      </c>
      <c r="Y140">
        <v>0</v>
      </c>
      <c r="Z140">
        <v>2</v>
      </c>
      <c r="AA140">
        <v>1000</v>
      </c>
      <c r="AB140">
        <v>1</v>
      </c>
      <c r="AC140">
        <v>1020</v>
      </c>
      <c r="AD140">
        <v>0</v>
      </c>
      <c r="AE140">
        <v>0</v>
      </c>
      <c r="AF140">
        <v>1</v>
      </c>
      <c r="AG140">
        <v>20</v>
      </c>
      <c r="AH140">
        <v>2</v>
      </c>
      <c r="AI140">
        <v>650</v>
      </c>
      <c r="AJ140">
        <v>1</v>
      </c>
      <c r="AK140">
        <v>800</v>
      </c>
      <c r="AL140">
        <v>0</v>
      </c>
      <c r="AM140">
        <v>0</v>
      </c>
      <c r="AN140">
        <v>0</v>
      </c>
      <c r="AO140">
        <v>0</v>
      </c>
      <c r="AP140">
        <v>0</v>
      </c>
      <c r="AQ140">
        <v>0</v>
      </c>
      <c r="AR140">
        <v>0</v>
      </c>
      <c r="AS140">
        <v>0</v>
      </c>
      <c r="AT140">
        <v>0</v>
      </c>
      <c r="AU140">
        <v>0</v>
      </c>
      <c r="AV140">
        <v>0</v>
      </c>
      <c r="AW140">
        <v>0</v>
      </c>
      <c r="AX140">
        <v>0</v>
      </c>
      <c r="AY140">
        <v>0</v>
      </c>
    </row>
    <row r="141" spans="1:51">
      <c r="A141" t="s">
        <v>2636</v>
      </c>
      <c r="B141">
        <v>0</v>
      </c>
      <c r="C141">
        <v>0</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1</v>
      </c>
      <c r="AG141">
        <v>4.7</v>
      </c>
      <c r="AH141">
        <v>1</v>
      </c>
      <c r="AI141">
        <v>140</v>
      </c>
      <c r="AJ141">
        <v>0</v>
      </c>
      <c r="AK141">
        <v>0</v>
      </c>
      <c r="AL141">
        <v>0</v>
      </c>
      <c r="AM141">
        <v>0</v>
      </c>
      <c r="AN141">
        <v>0</v>
      </c>
      <c r="AO141">
        <v>0</v>
      </c>
      <c r="AP141">
        <v>0</v>
      </c>
      <c r="AQ141">
        <v>0</v>
      </c>
      <c r="AR141">
        <v>0</v>
      </c>
      <c r="AS141">
        <v>0</v>
      </c>
      <c r="AT141">
        <v>0</v>
      </c>
      <c r="AU141">
        <v>0</v>
      </c>
      <c r="AV141">
        <v>0</v>
      </c>
      <c r="AW141">
        <v>0</v>
      </c>
      <c r="AX141">
        <v>0</v>
      </c>
      <c r="AY141">
        <v>0</v>
      </c>
    </row>
    <row r="142" spans="1:51">
      <c r="A142" t="s">
        <v>2648</v>
      </c>
      <c r="B142">
        <v>0</v>
      </c>
      <c r="C142">
        <v>0</v>
      </c>
      <c r="D142">
        <v>0</v>
      </c>
      <c r="E142">
        <v>0</v>
      </c>
      <c r="F142">
        <v>0</v>
      </c>
      <c r="G142">
        <v>0</v>
      </c>
      <c r="H142">
        <v>0</v>
      </c>
      <c r="I142">
        <v>0</v>
      </c>
      <c r="J142">
        <v>0</v>
      </c>
      <c r="K142">
        <v>0</v>
      </c>
      <c r="L142">
        <v>0</v>
      </c>
      <c r="M142">
        <v>0</v>
      </c>
      <c r="N142">
        <v>0</v>
      </c>
      <c r="O142">
        <v>0</v>
      </c>
      <c r="P142">
        <v>0</v>
      </c>
      <c r="Q142">
        <v>0</v>
      </c>
      <c r="R142">
        <v>0</v>
      </c>
      <c r="S142">
        <v>0</v>
      </c>
      <c r="T142">
        <v>0</v>
      </c>
      <c r="U142">
        <v>0</v>
      </c>
      <c r="V142">
        <v>2</v>
      </c>
      <c r="W142">
        <v>10</v>
      </c>
      <c r="X142">
        <v>0</v>
      </c>
      <c r="Y142">
        <v>0</v>
      </c>
      <c r="Z142">
        <v>0</v>
      </c>
      <c r="AA142">
        <v>0</v>
      </c>
      <c r="AB142">
        <v>0</v>
      </c>
      <c r="AC142">
        <v>0</v>
      </c>
      <c r="AD142">
        <v>0</v>
      </c>
      <c r="AE142">
        <v>0</v>
      </c>
      <c r="AF142">
        <v>1</v>
      </c>
      <c r="AG142">
        <v>50</v>
      </c>
      <c r="AH142">
        <v>1</v>
      </c>
      <c r="AI142">
        <v>250</v>
      </c>
      <c r="AJ142">
        <v>0</v>
      </c>
      <c r="AK142">
        <v>0</v>
      </c>
      <c r="AL142">
        <v>0</v>
      </c>
      <c r="AM142">
        <v>0</v>
      </c>
      <c r="AN142">
        <v>0</v>
      </c>
      <c r="AO142">
        <v>0</v>
      </c>
      <c r="AP142">
        <v>0</v>
      </c>
      <c r="AQ142">
        <v>0</v>
      </c>
      <c r="AR142">
        <v>0</v>
      </c>
      <c r="AS142">
        <v>0</v>
      </c>
      <c r="AT142">
        <v>0</v>
      </c>
      <c r="AU142">
        <v>0</v>
      </c>
      <c r="AV142">
        <v>0</v>
      </c>
      <c r="AW142">
        <v>0</v>
      </c>
      <c r="AX142">
        <v>0</v>
      </c>
      <c r="AY142">
        <v>0</v>
      </c>
    </row>
    <row r="143" spans="1:51">
      <c r="A143" t="s">
        <v>2660</v>
      </c>
      <c r="B143">
        <v>0</v>
      </c>
      <c r="C143">
        <v>0</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1</v>
      </c>
      <c r="Y143">
        <v>250</v>
      </c>
      <c r="Z143">
        <v>0</v>
      </c>
      <c r="AA143">
        <v>0</v>
      </c>
      <c r="AB143">
        <v>0</v>
      </c>
      <c r="AC143">
        <v>0</v>
      </c>
      <c r="AD143">
        <v>0</v>
      </c>
      <c r="AE143">
        <v>0</v>
      </c>
      <c r="AF143">
        <v>1</v>
      </c>
      <c r="AG143">
        <v>99.5</v>
      </c>
      <c r="AH143">
        <v>0</v>
      </c>
      <c r="AI143">
        <v>0</v>
      </c>
      <c r="AJ143">
        <v>0</v>
      </c>
      <c r="AK143">
        <v>0</v>
      </c>
      <c r="AL143">
        <v>0</v>
      </c>
      <c r="AM143">
        <v>0</v>
      </c>
      <c r="AN143">
        <v>0</v>
      </c>
      <c r="AO143">
        <v>0</v>
      </c>
      <c r="AP143">
        <v>0</v>
      </c>
      <c r="AQ143">
        <v>0</v>
      </c>
      <c r="AR143">
        <v>0</v>
      </c>
      <c r="AS143">
        <v>0</v>
      </c>
      <c r="AT143">
        <v>0</v>
      </c>
      <c r="AU143">
        <v>0</v>
      </c>
      <c r="AV143">
        <v>0</v>
      </c>
      <c r="AW143">
        <v>0</v>
      </c>
      <c r="AX143">
        <v>0</v>
      </c>
      <c r="AY143">
        <v>0</v>
      </c>
    </row>
    <row r="144" spans="1:51">
      <c r="A144" t="s">
        <v>2672</v>
      </c>
      <c r="B144">
        <v>0</v>
      </c>
      <c r="C144">
        <v>0</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row>
    <row r="145" spans="1:51">
      <c r="A145" t="s">
        <v>2684</v>
      </c>
      <c r="B145">
        <v>0</v>
      </c>
      <c r="C145">
        <v>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1</v>
      </c>
      <c r="AI145">
        <v>250</v>
      </c>
      <c r="AJ145">
        <v>0</v>
      </c>
      <c r="AK145">
        <v>0</v>
      </c>
      <c r="AL145">
        <v>1</v>
      </c>
      <c r="AM145">
        <v>1025</v>
      </c>
      <c r="AN145">
        <v>0</v>
      </c>
      <c r="AO145">
        <v>0</v>
      </c>
      <c r="AP145">
        <v>0</v>
      </c>
      <c r="AQ145">
        <v>0</v>
      </c>
      <c r="AR145">
        <v>0</v>
      </c>
      <c r="AS145">
        <v>0</v>
      </c>
      <c r="AT145">
        <v>0</v>
      </c>
      <c r="AU145">
        <v>0</v>
      </c>
      <c r="AV145">
        <v>0</v>
      </c>
      <c r="AW145">
        <v>0</v>
      </c>
      <c r="AX145">
        <v>0</v>
      </c>
      <c r="AY145">
        <v>0</v>
      </c>
    </row>
    <row r="146" spans="1:51">
      <c r="A146" t="s">
        <v>2696</v>
      </c>
      <c r="B146">
        <v>0</v>
      </c>
      <c r="C146">
        <v>0</v>
      </c>
      <c r="D146">
        <v>0</v>
      </c>
      <c r="E146">
        <v>0</v>
      </c>
      <c r="F146">
        <v>0</v>
      </c>
      <c r="G146">
        <v>0</v>
      </c>
      <c r="H146">
        <v>0</v>
      </c>
      <c r="I146">
        <v>0</v>
      </c>
      <c r="J146">
        <v>0</v>
      </c>
      <c r="K146">
        <v>0</v>
      </c>
      <c r="L146">
        <v>0</v>
      </c>
      <c r="M146">
        <v>0</v>
      </c>
      <c r="N146">
        <v>0</v>
      </c>
      <c r="O146">
        <v>0</v>
      </c>
      <c r="P146">
        <v>0</v>
      </c>
      <c r="Q146">
        <v>0</v>
      </c>
      <c r="R146">
        <v>0</v>
      </c>
      <c r="S146">
        <v>0</v>
      </c>
      <c r="T146">
        <v>0</v>
      </c>
      <c r="U146">
        <v>0</v>
      </c>
      <c r="V146">
        <v>1</v>
      </c>
      <c r="W146">
        <v>9.4</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row>
    <row r="147" spans="1:51">
      <c r="A147" t="s">
        <v>2708</v>
      </c>
      <c r="B147">
        <v>0</v>
      </c>
      <c r="C147">
        <v>0</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row>
    <row r="148" spans="1:51">
      <c r="A148" t="s">
        <v>2732</v>
      </c>
      <c r="B148">
        <v>0</v>
      </c>
      <c r="C148">
        <v>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row>
    <row r="149" spans="1:51">
      <c r="A149" t="s">
        <v>2744</v>
      </c>
      <c r="B149">
        <v>0</v>
      </c>
      <c r="C149">
        <v>0</v>
      </c>
      <c r="D149">
        <v>0</v>
      </c>
      <c r="E149">
        <v>0</v>
      </c>
      <c r="F149">
        <v>0</v>
      </c>
      <c r="G149">
        <v>0</v>
      </c>
      <c r="H149">
        <v>0</v>
      </c>
      <c r="I149">
        <v>0</v>
      </c>
      <c r="J149">
        <v>0</v>
      </c>
      <c r="K149">
        <v>0</v>
      </c>
      <c r="L149">
        <v>0</v>
      </c>
      <c r="M149">
        <v>0</v>
      </c>
      <c r="N149">
        <v>0</v>
      </c>
      <c r="O149">
        <v>0</v>
      </c>
      <c r="P149">
        <v>0</v>
      </c>
      <c r="Q149">
        <v>0</v>
      </c>
      <c r="R149">
        <v>0</v>
      </c>
      <c r="S149">
        <v>0</v>
      </c>
      <c r="T149">
        <v>0</v>
      </c>
      <c r="U149">
        <v>0</v>
      </c>
      <c r="V149">
        <v>1</v>
      </c>
      <c r="W149">
        <v>8</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row>
    <row r="150" spans="1:51">
      <c r="A150" t="s">
        <v>2756</v>
      </c>
      <c r="B150">
        <v>0</v>
      </c>
      <c r="C150">
        <v>0</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1</v>
      </c>
      <c r="AA150">
        <v>800</v>
      </c>
      <c r="AB150">
        <v>0</v>
      </c>
      <c r="AC150">
        <v>0</v>
      </c>
      <c r="AD150">
        <v>0</v>
      </c>
      <c r="AE150">
        <v>0</v>
      </c>
      <c r="AF150">
        <v>0</v>
      </c>
      <c r="AG150">
        <v>0</v>
      </c>
      <c r="AH150">
        <v>1</v>
      </c>
      <c r="AI150">
        <v>140</v>
      </c>
      <c r="AJ150">
        <v>1</v>
      </c>
      <c r="AK150">
        <v>956</v>
      </c>
      <c r="AL150">
        <v>0</v>
      </c>
      <c r="AM150">
        <v>0</v>
      </c>
      <c r="AN150">
        <v>0</v>
      </c>
      <c r="AO150">
        <v>0</v>
      </c>
      <c r="AP150">
        <v>0</v>
      </c>
      <c r="AQ150">
        <v>0</v>
      </c>
      <c r="AR150">
        <v>0</v>
      </c>
      <c r="AS150">
        <v>0</v>
      </c>
      <c r="AT150">
        <v>0</v>
      </c>
      <c r="AU150">
        <v>0</v>
      </c>
      <c r="AV150">
        <v>0</v>
      </c>
      <c r="AW150">
        <v>0</v>
      </c>
      <c r="AX150">
        <v>0</v>
      </c>
      <c r="AY150">
        <v>0</v>
      </c>
    </row>
    <row r="151" spans="1:51">
      <c r="A151" t="s">
        <v>2768</v>
      </c>
      <c r="B151">
        <v>0</v>
      </c>
      <c r="C151">
        <v>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row>
    <row r="152" spans="1:51">
      <c r="A152" t="s">
        <v>2780</v>
      </c>
      <c r="B152">
        <v>0</v>
      </c>
      <c r="C152">
        <v>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2</v>
      </c>
      <c r="AQ152">
        <v>150</v>
      </c>
      <c r="AR152">
        <v>0</v>
      </c>
      <c r="AS152">
        <v>0</v>
      </c>
      <c r="AT152">
        <v>0</v>
      </c>
      <c r="AU152">
        <v>0</v>
      </c>
      <c r="AV152">
        <v>0</v>
      </c>
      <c r="AW152">
        <v>0</v>
      </c>
      <c r="AX152">
        <v>0</v>
      </c>
      <c r="AY152">
        <v>0</v>
      </c>
    </row>
    <row r="153" spans="1:51">
      <c r="A153" t="s">
        <v>2792</v>
      </c>
      <c r="B153">
        <v>0</v>
      </c>
      <c r="C153">
        <v>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row>
    <row r="154" spans="1:51">
      <c r="A154" t="s">
        <v>2804</v>
      </c>
      <c r="B154">
        <v>0</v>
      </c>
      <c r="C154">
        <v>0</v>
      </c>
      <c r="D154">
        <v>0</v>
      </c>
      <c r="E154">
        <v>0</v>
      </c>
      <c r="F154">
        <v>0</v>
      </c>
      <c r="G154">
        <v>0</v>
      </c>
      <c r="H154">
        <v>0</v>
      </c>
      <c r="I154">
        <v>0</v>
      </c>
      <c r="J154">
        <v>0</v>
      </c>
      <c r="K154">
        <v>0</v>
      </c>
      <c r="L154">
        <v>0</v>
      </c>
      <c r="M154">
        <v>0</v>
      </c>
      <c r="N154">
        <v>0</v>
      </c>
      <c r="O154">
        <v>0</v>
      </c>
      <c r="P154">
        <v>0</v>
      </c>
      <c r="Q154">
        <v>0</v>
      </c>
      <c r="R154">
        <v>0</v>
      </c>
      <c r="S154">
        <v>0</v>
      </c>
      <c r="T154">
        <v>0</v>
      </c>
      <c r="U154">
        <v>0</v>
      </c>
      <c r="V154">
        <v>1</v>
      </c>
      <c r="W154">
        <v>3</v>
      </c>
      <c r="X154">
        <v>1</v>
      </c>
      <c r="Y154">
        <v>483</v>
      </c>
      <c r="Z154">
        <v>1</v>
      </c>
      <c r="AA154">
        <v>800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row>
    <row r="155" spans="1:51">
      <c r="A155" t="s">
        <v>2816</v>
      </c>
      <c r="B155">
        <v>0</v>
      </c>
      <c r="C155">
        <v>0</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row>
    <row r="156" spans="1:51">
      <c r="A156" t="s">
        <v>2828</v>
      </c>
      <c r="B156">
        <v>0</v>
      </c>
      <c r="C156">
        <v>0</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row>
    <row r="157" spans="1:51">
      <c r="A157" t="s">
        <v>2840</v>
      </c>
      <c r="B157">
        <v>0</v>
      </c>
      <c r="C157">
        <v>0</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1</v>
      </c>
      <c r="Y157">
        <v>150</v>
      </c>
      <c r="Z157">
        <v>0</v>
      </c>
      <c r="AA157">
        <v>0</v>
      </c>
      <c r="AB157">
        <v>0</v>
      </c>
      <c r="AC157">
        <v>0</v>
      </c>
      <c r="AD157">
        <v>0</v>
      </c>
      <c r="AE157">
        <v>0</v>
      </c>
      <c r="AF157">
        <v>0</v>
      </c>
      <c r="AG157">
        <v>0</v>
      </c>
      <c r="AH157">
        <v>0</v>
      </c>
      <c r="AI157">
        <v>0</v>
      </c>
      <c r="AJ157">
        <v>1</v>
      </c>
      <c r="AK157">
        <v>600</v>
      </c>
      <c r="AL157">
        <v>0</v>
      </c>
      <c r="AM157">
        <v>0</v>
      </c>
      <c r="AN157">
        <v>0</v>
      </c>
      <c r="AO157">
        <v>0</v>
      </c>
      <c r="AP157">
        <v>0</v>
      </c>
      <c r="AQ157">
        <v>0</v>
      </c>
      <c r="AR157">
        <v>0</v>
      </c>
      <c r="AS157">
        <v>0</v>
      </c>
      <c r="AT157">
        <v>0</v>
      </c>
      <c r="AU157">
        <v>0</v>
      </c>
      <c r="AV157">
        <v>0</v>
      </c>
      <c r="AW157">
        <v>0</v>
      </c>
      <c r="AX157">
        <v>0</v>
      </c>
      <c r="AY157">
        <v>0</v>
      </c>
    </row>
    <row r="158" spans="1:51">
      <c r="A158" t="s">
        <v>2852</v>
      </c>
      <c r="B158">
        <v>0</v>
      </c>
      <c r="C158">
        <v>0</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row>
    <row r="159" spans="1:51">
      <c r="A159" t="s">
        <v>2864</v>
      </c>
      <c r="B159">
        <v>0</v>
      </c>
      <c r="C159">
        <v>0</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row>
    <row r="160" spans="1:51">
      <c r="A160" t="s">
        <v>2876</v>
      </c>
      <c r="B160">
        <v>0</v>
      </c>
      <c r="C160">
        <v>0</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1</v>
      </c>
      <c r="AQ160">
        <v>75</v>
      </c>
      <c r="AR160">
        <v>0</v>
      </c>
      <c r="AS160">
        <v>0</v>
      </c>
      <c r="AT160">
        <v>0</v>
      </c>
      <c r="AU160">
        <v>0</v>
      </c>
      <c r="AV160">
        <v>0</v>
      </c>
      <c r="AW160">
        <v>0</v>
      </c>
      <c r="AX160">
        <v>0</v>
      </c>
      <c r="AY160">
        <v>0</v>
      </c>
    </row>
    <row r="161" spans="1:51">
      <c r="A161" t="s">
        <v>2888</v>
      </c>
      <c r="B161">
        <v>0</v>
      </c>
      <c r="C161">
        <v>0</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1</v>
      </c>
      <c r="AU161">
        <v>800</v>
      </c>
      <c r="AV161">
        <v>0</v>
      </c>
      <c r="AW161">
        <v>0</v>
      </c>
      <c r="AX161">
        <v>0</v>
      </c>
      <c r="AY161">
        <v>0</v>
      </c>
    </row>
    <row r="162" spans="1:51">
      <c r="A162" t="s">
        <v>2900</v>
      </c>
      <c r="B162">
        <v>0</v>
      </c>
      <c r="C162">
        <v>0</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1</v>
      </c>
      <c r="AI162">
        <v>150</v>
      </c>
      <c r="AJ162">
        <v>0</v>
      </c>
      <c r="AK162">
        <v>0</v>
      </c>
      <c r="AL162">
        <v>0</v>
      </c>
      <c r="AM162">
        <v>0</v>
      </c>
      <c r="AN162">
        <v>0</v>
      </c>
      <c r="AO162">
        <v>0</v>
      </c>
      <c r="AP162">
        <v>0</v>
      </c>
      <c r="AQ162">
        <v>0</v>
      </c>
      <c r="AR162">
        <v>0</v>
      </c>
      <c r="AS162">
        <v>0</v>
      </c>
      <c r="AT162">
        <v>0</v>
      </c>
      <c r="AU162">
        <v>0</v>
      </c>
      <c r="AV162">
        <v>0</v>
      </c>
      <c r="AW162">
        <v>0</v>
      </c>
      <c r="AX162">
        <v>0</v>
      </c>
      <c r="AY162">
        <v>0</v>
      </c>
    </row>
    <row r="163" spans="1:51">
      <c r="A163" t="s">
        <v>2912</v>
      </c>
      <c r="B163">
        <v>0</v>
      </c>
      <c r="C163">
        <v>0</v>
      </c>
      <c r="D163">
        <v>0</v>
      </c>
      <c r="E163">
        <v>0</v>
      </c>
      <c r="F163">
        <v>0</v>
      </c>
      <c r="G163">
        <v>0</v>
      </c>
      <c r="H163">
        <v>0</v>
      </c>
      <c r="I163">
        <v>0</v>
      </c>
      <c r="J163">
        <v>1</v>
      </c>
      <c r="K163">
        <v>2540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row>
    <row r="164" spans="1:51">
      <c r="A164" t="s">
        <v>2924</v>
      </c>
      <c r="B164">
        <v>0</v>
      </c>
      <c r="C164">
        <v>0</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row>
    <row r="165" spans="1:51">
      <c r="A165" t="s">
        <v>2936</v>
      </c>
      <c r="B165">
        <v>0</v>
      </c>
      <c r="C165">
        <v>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row>
    <row r="166" spans="1:51">
      <c r="A166" t="s">
        <v>2948</v>
      </c>
      <c r="B166">
        <v>0</v>
      </c>
      <c r="C166">
        <v>0</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row>
    <row r="167" spans="1:51">
      <c r="A167" t="s">
        <v>2972</v>
      </c>
      <c r="B167">
        <v>0</v>
      </c>
      <c r="C167">
        <v>0</v>
      </c>
      <c r="D167">
        <v>0</v>
      </c>
      <c r="E167">
        <v>0</v>
      </c>
      <c r="F167">
        <v>0</v>
      </c>
      <c r="G167">
        <v>0</v>
      </c>
      <c r="H167">
        <v>0</v>
      </c>
      <c r="I167">
        <v>0</v>
      </c>
      <c r="J167">
        <v>0</v>
      </c>
      <c r="K167">
        <v>0</v>
      </c>
      <c r="L167">
        <v>0</v>
      </c>
      <c r="M167">
        <v>0</v>
      </c>
      <c r="N167">
        <v>0</v>
      </c>
      <c r="O167">
        <v>0</v>
      </c>
      <c r="P167">
        <v>1</v>
      </c>
      <c r="Q167">
        <v>600</v>
      </c>
      <c r="R167">
        <v>0</v>
      </c>
      <c r="S167">
        <v>0</v>
      </c>
      <c r="T167">
        <v>0</v>
      </c>
      <c r="U167">
        <v>0</v>
      </c>
      <c r="V167">
        <v>0</v>
      </c>
      <c r="W167">
        <v>0</v>
      </c>
      <c r="X167">
        <v>0</v>
      </c>
      <c r="Y167">
        <v>0</v>
      </c>
      <c r="Z167">
        <v>1</v>
      </c>
      <c r="AA167">
        <v>750</v>
      </c>
      <c r="AB167">
        <v>0</v>
      </c>
      <c r="AC167">
        <v>0</v>
      </c>
      <c r="AD167">
        <v>0</v>
      </c>
      <c r="AE167">
        <v>0</v>
      </c>
      <c r="AF167">
        <v>0</v>
      </c>
      <c r="AG167">
        <v>0</v>
      </c>
      <c r="AH167">
        <v>1</v>
      </c>
      <c r="AI167">
        <v>460</v>
      </c>
      <c r="AJ167">
        <v>1</v>
      </c>
      <c r="AK167">
        <v>540</v>
      </c>
      <c r="AL167">
        <v>0</v>
      </c>
      <c r="AM167">
        <v>0</v>
      </c>
      <c r="AN167">
        <v>0</v>
      </c>
      <c r="AO167">
        <v>0</v>
      </c>
      <c r="AP167">
        <v>0</v>
      </c>
      <c r="AQ167">
        <v>0</v>
      </c>
      <c r="AR167">
        <v>1</v>
      </c>
      <c r="AS167">
        <v>360</v>
      </c>
      <c r="AT167">
        <v>0</v>
      </c>
      <c r="AU167">
        <v>0</v>
      </c>
      <c r="AV167">
        <v>0</v>
      </c>
      <c r="AW167">
        <v>0</v>
      </c>
      <c r="AX167">
        <v>0</v>
      </c>
      <c r="AY167">
        <v>0</v>
      </c>
    </row>
    <row r="168" spans="1:51">
      <c r="A168" t="s">
        <v>2984</v>
      </c>
      <c r="B168">
        <v>0</v>
      </c>
      <c r="C168">
        <v>0</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c r="X168">
        <v>1</v>
      </c>
      <c r="Y168">
        <v>340</v>
      </c>
      <c r="Z168">
        <v>1</v>
      </c>
      <c r="AA168">
        <v>629</v>
      </c>
      <c r="AB168">
        <v>0</v>
      </c>
      <c r="AC168">
        <v>0</v>
      </c>
      <c r="AD168">
        <v>0</v>
      </c>
      <c r="AE168">
        <v>0</v>
      </c>
      <c r="AF168">
        <v>0</v>
      </c>
      <c r="AG168">
        <v>0</v>
      </c>
      <c r="AH168">
        <v>0</v>
      </c>
      <c r="AI168">
        <v>0</v>
      </c>
      <c r="AJ168">
        <v>1</v>
      </c>
      <c r="AK168">
        <v>800</v>
      </c>
      <c r="AL168">
        <v>0</v>
      </c>
      <c r="AM168">
        <v>0</v>
      </c>
      <c r="AN168">
        <v>0</v>
      </c>
      <c r="AO168">
        <v>0</v>
      </c>
      <c r="AP168">
        <v>0</v>
      </c>
      <c r="AQ168">
        <v>0</v>
      </c>
      <c r="AR168">
        <v>0</v>
      </c>
      <c r="AS168">
        <v>0</v>
      </c>
      <c r="AT168">
        <v>0</v>
      </c>
      <c r="AU168">
        <v>0</v>
      </c>
      <c r="AV168">
        <v>0</v>
      </c>
      <c r="AW168">
        <v>0</v>
      </c>
      <c r="AX168">
        <v>0</v>
      </c>
      <c r="AY168">
        <v>0</v>
      </c>
    </row>
    <row r="169" spans="1:51">
      <c r="A169" t="s">
        <v>2996</v>
      </c>
      <c r="B169">
        <v>0</v>
      </c>
      <c r="C169">
        <v>0</v>
      </c>
      <c r="D169">
        <v>0</v>
      </c>
      <c r="E169">
        <v>0</v>
      </c>
      <c r="F169">
        <v>0</v>
      </c>
      <c r="G169">
        <v>0</v>
      </c>
      <c r="H169">
        <v>0</v>
      </c>
      <c r="I169">
        <v>0</v>
      </c>
      <c r="J169">
        <v>1</v>
      </c>
      <c r="K169">
        <v>3200</v>
      </c>
      <c r="L169">
        <v>1</v>
      </c>
      <c r="M169">
        <v>28</v>
      </c>
      <c r="N169">
        <v>0</v>
      </c>
      <c r="O169">
        <v>0</v>
      </c>
      <c r="P169">
        <v>0</v>
      </c>
      <c r="Q169">
        <v>0</v>
      </c>
      <c r="R169">
        <v>0</v>
      </c>
      <c r="S169">
        <v>0</v>
      </c>
      <c r="T169">
        <v>0</v>
      </c>
      <c r="U169">
        <v>0</v>
      </c>
      <c r="V169">
        <v>7</v>
      </c>
      <c r="W169">
        <v>44.4</v>
      </c>
      <c r="X169">
        <v>4</v>
      </c>
      <c r="Y169">
        <v>1364</v>
      </c>
      <c r="Z169">
        <v>0</v>
      </c>
      <c r="AA169">
        <v>0</v>
      </c>
      <c r="AB169">
        <v>1</v>
      </c>
      <c r="AC169">
        <v>1166</v>
      </c>
      <c r="AD169">
        <v>1</v>
      </c>
      <c r="AE169">
        <v>3900</v>
      </c>
      <c r="AF169">
        <v>2</v>
      </c>
      <c r="AG169">
        <v>145</v>
      </c>
      <c r="AH169">
        <v>3</v>
      </c>
      <c r="AI169">
        <v>709</v>
      </c>
      <c r="AJ169">
        <v>5</v>
      </c>
      <c r="AK169">
        <v>3062</v>
      </c>
      <c r="AL169">
        <v>1</v>
      </c>
      <c r="AM169">
        <v>1180</v>
      </c>
      <c r="AN169">
        <v>0</v>
      </c>
      <c r="AO169">
        <v>0</v>
      </c>
      <c r="AP169">
        <v>2</v>
      </c>
      <c r="AQ169">
        <v>85.5</v>
      </c>
      <c r="AR169">
        <v>1</v>
      </c>
      <c r="AS169">
        <v>134</v>
      </c>
      <c r="AT169">
        <v>0</v>
      </c>
      <c r="AU169">
        <v>0</v>
      </c>
      <c r="AV169">
        <v>0</v>
      </c>
      <c r="AW169">
        <v>0</v>
      </c>
      <c r="AX169">
        <v>0</v>
      </c>
      <c r="AY169">
        <v>0</v>
      </c>
    </row>
    <row r="170" spans="1:51">
      <c r="A170" t="s">
        <v>3020</v>
      </c>
      <c r="B170">
        <v>0</v>
      </c>
      <c r="C170">
        <v>0</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2</v>
      </c>
      <c r="Y170">
        <v>800</v>
      </c>
      <c r="Z170">
        <v>2</v>
      </c>
      <c r="AA170">
        <v>1550</v>
      </c>
      <c r="AB170">
        <v>0</v>
      </c>
      <c r="AC170">
        <v>0</v>
      </c>
      <c r="AD170">
        <v>0</v>
      </c>
      <c r="AE170">
        <v>0</v>
      </c>
      <c r="AF170">
        <v>0</v>
      </c>
      <c r="AG170">
        <v>0</v>
      </c>
      <c r="AH170">
        <v>1</v>
      </c>
      <c r="AI170">
        <v>224</v>
      </c>
      <c r="AJ170">
        <v>3</v>
      </c>
      <c r="AK170">
        <v>2489</v>
      </c>
      <c r="AL170">
        <v>2</v>
      </c>
      <c r="AM170">
        <v>2257</v>
      </c>
      <c r="AN170">
        <v>0</v>
      </c>
      <c r="AO170">
        <v>0</v>
      </c>
      <c r="AP170">
        <v>0</v>
      </c>
      <c r="AQ170">
        <v>0</v>
      </c>
      <c r="AR170">
        <v>1</v>
      </c>
      <c r="AS170">
        <v>200</v>
      </c>
      <c r="AT170">
        <v>0</v>
      </c>
      <c r="AU170">
        <v>0</v>
      </c>
      <c r="AV170">
        <v>1</v>
      </c>
      <c r="AW170">
        <v>1050</v>
      </c>
      <c r="AX170">
        <v>0</v>
      </c>
      <c r="AY170">
        <v>0</v>
      </c>
    </row>
    <row r="171" spans="1:51">
      <c r="A171" t="s">
        <v>3032</v>
      </c>
      <c r="B171">
        <v>0</v>
      </c>
      <c r="C171">
        <v>0</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1</v>
      </c>
      <c r="Y171">
        <v>265</v>
      </c>
      <c r="Z171">
        <v>1</v>
      </c>
      <c r="AA171">
        <v>805</v>
      </c>
      <c r="AB171">
        <v>0</v>
      </c>
      <c r="AC171">
        <v>0</v>
      </c>
      <c r="AD171">
        <v>1</v>
      </c>
      <c r="AE171">
        <v>2450</v>
      </c>
      <c r="AF171">
        <v>1</v>
      </c>
      <c r="AG171">
        <v>75</v>
      </c>
      <c r="AH171">
        <v>2</v>
      </c>
      <c r="AI171">
        <v>425</v>
      </c>
      <c r="AJ171">
        <v>0</v>
      </c>
      <c r="AK171">
        <v>0</v>
      </c>
      <c r="AL171">
        <v>0</v>
      </c>
      <c r="AM171">
        <v>0</v>
      </c>
      <c r="AN171">
        <v>0</v>
      </c>
      <c r="AO171">
        <v>0</v>
      </c>
      <c r="AP171">
        <v>1</v>
      </c>
      <c r="AQ171">
        <v>80</v>
      </c>
      <c r="AR171">
        <v>0</v>
      </c>
      <c r="AS171">
        <v>0</v>
      </c>
      <c r="AT171">
        <v>0</v>
      </c>
      <c r="AU171">
        <v>0</v>
      </c>
      <c r="AV171">
        <v>0</v>
      </c>
      <c r="AW171">
        <v>0</v>
      </c>
      <c r="AX171">
        <v>1</v>
      </c>
      <c r="AY171">
        <v>2450</v>
      </c>
    </row>
    <row r="172" spans="1:51">
      <c r="A172" t="s">
        <v>3044</v>
      </c>
      <c r="B172">
        <v>0</v>
      </c>
      <c r="C172">
        <v>0</v>
      </c>
      <c r="D172">
        <v>0</v>
      </c>
      <c r="E172">
        <v>0</v>
      </c>
      <c r="F172">
        <v>0</v>
      </c>
      <c r="G172">
        <v>0</v>
      </c>
      <c r="H172">
        <v>0</v>
      </c>
      <c r="I172">
        <v>0</v>
      </c>
      <c r="J172">
        <v>1</v>
      </c>
      <c r="K172">
        <v>2250</v>
      </c>
      <c r="L172">
        <v>1</v>
      </c>
      <c r="M172">
        <v>50</v>
      </c>
      <c r="N172">
        <v>0</v>
      </c>
      <c r="O172">
        <v>0</v>
      </c>
      <c r="P172">
        <v>0</v>
      </c>
      <c r="Q172">
        <v>0</v>
      </c>
      <c r="R172">
        <v>0</v>
      </c>
      <c r="S172">
        <v>0</v>
      </c>
      <c r="T172">
        <v>0</v>
      </c>
      <c r="U172">
        <v>0</v>
      </c>
      <c r="V172">
        <v>1</v>
      </c>
      <c r="W172">
        <v>80</v>
      </c>
      <c r="X172">
        <v>6</v>
      </c>
      <c r="Y172">
        <v>1494</v>
      </c>
      <c r="Z172">
        <v>0</v>
      </c>
      <c r="AA172">
        <v>0</v>
      </c>
      <c r="AB172">
        <v>1</v>
      </c>
      <c r="AC172">
        <v>1150</v>
      </c>
      <c r="AD172">
        <v>1</v>
      </c>
      <c r="AE172">
        <v>14125</v>
      </c>
      <c r="AF172">
        <v>1</v>
      </c>
      <c r="AG172">
        <v>75</v>
      </c>
      <c r="AH172">
        <v>3</v>
      </c>
      <c r="AI172">
        <v>930</v>
      </c>
      <c r="AJ172">
        <v>3</v>
      </c>
      <c r="AK172">
        <v>1785.5</v>
      </c>
      <c r="AL172">
        <v>0</v>
      </c>
      <c r="AM172">
        <v>0</v>
      </c>
      <c r="AN172">
        <v>0</v>
      </c>
      <c r="AO172">
        <v>0</v>
      </c>
      <c r="AP172">
        <v>7</v>
      </c>
      <c r="AQ172">
        <v>524</v>
      </c>
      <c r="AR172">
        <v>1</v>
      </c>
      <c r="AS172">
        <v>390</v>
      </c>
      <c r="AT172">
        <v>3</v>
      </c>
      <c r="AU172">
        <v>1655</v>
      </c>
      <c r="AV172">
        <v>0</v>
      </c>
      <c r="AW172">
        <v>0</v>
      </c>
      <c r="AX172">
        <v>0</v>
      </c>
      <c r="AY172">
        <v>0</v>
      </c>
    </row>
    <row r="173" spans="1:51">
      <c r="A173" t="s">
        <v>3056</v>
      </c>
      <c r="B173">
        <v>0</v>
      </c>
      <c r="C173">
        <v>0</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1</v>
      </c>
      <c r="AG173">
        <v>75</v>
      </c>
      <c r="AH173">
        <v>1</v>
      </c>
      <c r="AI173">
        <v>250</v>
      </c>
      <c r="AJ173">
        <v>1</v>
      </c>
      <c r="AK173">
        <v>500</v>
      </c>
      <c r="AL173">
        <v>0</v>
      </c>
      <c r="AM173">
        <v>0</v>
      </c>
      <c r="AN173">
        <v>0</v>
      </c>
      <c r="AO173">
        <v>0</v>
      </c>
      <c r="AP173">
        <v>0</v>
      </c>
      <c r="AQ173">
        <v>0</v>
      </c>
      <c r="AR173">
        <v>0</v>
      </c>
      <c r="AS173">
        <v>0</v>
      </c>
      <c r="AT173">
        <v>0</v>
      </c>
      <c r="AU173">
        <v>0</v>
      </c>
      <c r="AV173">
        <v>1</v>
      </c>
      <c r="AW173">
        <v>1300</v>
      </c>
      <c r="AX173">
        <v>0</v>
      </c>
      <c r="AY173">
        <v>0</v>
      </c>
    </row>
    <row r="174" spans="1:51">
      <c r="A174" t="s">
        <v>3068</v>
      </c>
      <c r="B174">
        <v>0</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2</v>
      </c>
      <c r="Y174">
        <v>440</v>
      </c>
      <c r="Z174">
        <v>2</v>
      </c>
      <c r="AA174">
        <v>1154</v>
      </c>
      <c r="AB174">
        <v>1</v>
      </c>
      <c r="AC174">
        <v>1920</v>
      </c>
      <c r="AD174">
        <v>0</v>
      </c>
      <c r="AE174">
        <v>0</v>
      </c>
      <c r="AF174">
        <v>0</v>
      </c>
      <c r="AG174">
        <v>0</v>
      </c>
      <c r="AH174">
        <v>1</v>
      </c>
      <c r="AI174">
        <v>250</v>
      </c>
      <c r="AJ174">
        <v>0</v>
      </c>
      <c r="AK174">
        <v>0</v>
      </c>
      <c r="AL174">
        <v>0</v>
      </c>
      <c r="AM174">
        <v>0</v>
      </c>
      <c r="AN174">
        <v>0</v>
      </c>
      <c r="AO174">
        <v>0</v>
      </c>
      <c r="AP174">
        <v>0</v>
      </c>
      <c r="AQ174">
        <v>0</v>
      </c>
      <c r="AR174">
        <v>0</v>
      </c>
      <c r="AS174">
        <v>0</v>
      </c>
      <c r="AT174">
        <v>0</v>
      </c>
      <c r="AU174">
        <v>0</v>
      </c>
      <c r="AV174">
        <v>0</v>
      </c>
      <c r="AW174">
        <v>0</v>
      </c>
      <c r="AX174">
        <v>0</v>
      </c>
      <c r="AY174">
        <v>0</v>
      </c>
    </row>
    <row r="175" spans="1:51">
      <c r="A175" t="s">
        <v>3080</v>
      </c>
      <c r="B175">
        <v>0</v>
      </c>
      <c r="C175">
        <v>0</v>
      </c>
      <c r="D175">
        <v>0</v>
      </c>
      <c r="E175">
        <v>0</v>
      </c>
      <c r="F175">
        <v>0</v>
      </c>
      <c r="G175">
        <v>0</v>
      </c>
      <c r="H175">
        <v>0</v>
      </c>
      <c r="I175">
        <v>0</v>
      </c>
      <c r="J175">
        <v>0</v>
      </c>
      <c r="K175">
        <v>0</v>
      </c>
      <c r="L175">
        <v>0</v>
      </c>
      <c r="M175">
        <v>0</v>
      </c>
      <c r="N175">
        <v>2</v>
      </c>
      <c r="O175">
        <v>410</v>
      </c>
      <c r="P175">
        <v>1</v>
      </c>
      <c r="Q175">
        <v>840</v>
      </c>
      <c r="R175">
        <v>0</v>
      </c>
      <c r="S175">
        <v>0</v>
      </c>
      <c r="T175">
        <v>0</v>
      </c>
      <c r="U175">
        <v>0</v>
      </c>
      <c r="V175">
        <v>0</v>
      </c>
      <c r="W175">
        <v>0</v>
      </c>
      <c r="X175">
        <v>0</v>
      </c>
      <c r="Y175">
        <v>0</v>
      </c>
      <c r="Z175">
        <v>2</v>
      </c>
      <c r="AA175">
        <v>1345</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row>
    <row r="176" spans="1:51">
      <c r="A176" t="s">
        <v>3092</v>
      </c>
      <c r="B176">
        <v>0</v>
      </c>
      <c r="C176">
        <v>0</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1</v>
      </c>
      <c r="AK176">
        <v>765</v>
      </c>
      <c r="AL176">
        <v>0</v>
      </c>
      <c r="AM176">
        <v>0</v>
      </c>
      <c r="AN176">
        <v>0</v>
      </c>
      <c r="AO176">
        <v>0</v>
      </c>
      <c r="AP176">
        <v>0</v>
      </c>
      <c r="AQ176">
        <v>0</v>
      </c>
      <c r="AR176">
        <v>1</v>
      </c>
      <c r="AS176">
        <v>360</v>
      </c>
      <c r="AT176">
        <v>0</v>
      </c>
      <c r="AU176">
        <v>0</v>
      </c>
      <c r="AV176">
        <v>0</v>
      </c>
      <c r="AW176">
        <v>0</v>
      </c>
      <c r="AX176">
        <v>0</v>
      </c>
      <c r="AY176">
        <v>0</v>
      </c>
    </row>
    <row r="177" spans="1:51">
      <c r="A177" t="s">
        <v>3104</v>
      </c>
      <c r="B177">
        <v>0</v>
      </c>
      <c r="C177">
        <v>0</v>
      </c>
      <c r="D177">
        <v>0</v>
      </c>
      <c r="E177">
        <v>0</v>
      </c>
      <c r="F177">
        <v>0</v>
      </c>
      <c r="G177">
        <v>0</v>
      </c>
      <c r="H177">
        <v>0</v>
      </c>
      <c r="I177">
        <v>0</v>
      </c>
      <c r="J177">
        <v>0</v>
      </c>
      <c r="K177">
        <v>0</v>
      </c>
      <c r="L177">
        <v>0</v>
      </c>
      <c r="M177">
        <v>0</v>
      </c>
      <c r="N177">
        <v>1</v>
      </c>
      <c r="O177">
        <v>370</v>
      </c>
      <c r="P177">
        <v>0</v>
      </c>
      <c r="Q177">
        <v>0</v>
      </c>
      <c r="R177">
        <v>0</v>
      </c>
      <c r="S177">
        <v>0</v>
      </c>
      <c r="T177">
        <v>0</v>
      </c>
      <c r="U177">
        <v>0</v>
      </c>
      <c r="V177">
        <v>0</v>
      </c>
      <c r="W177">
        <v>0</v>
      </c>
      <c r="X177">
        <v>1</v>
      </c>
      <c r="Y177">
        <v>250</v>
      </c>
      <c r="Z177">
        <v>1</v>
      </c>
      <c r="AA177">
        <v>850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row>
    <row r="178" spans="1:51">
      <c r="A178" t="s">
        <v>3116</v>
      </c>
      <c r="B178">
        <v>0</v>
      </c>
      <c r="C178">
        <v>0</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1</v>
      </c>
      <c r="AA178">
        <v>980</v>
      </c>
      <c r="AB178">
        <v>0</v>
      </c>
      <c r="AC178">
        <v>0</v>
      </c>
      <c r="AD178">
        <v>0</v>
      </c>
      <c r="AE178">
        <v>0</v>
      </c>
      <c r="AF178">
        <v>0</v>
      </c>
      <c r="AG178">
        <v>0</v>
      </c>
      <c r="AH178">
        <v>0</v>
      </c>
      <c r="AI178">
        <v>0</v>
      </c>
      <c r="AJ178">
        <v>0</v>
      </c>
      <c r="AK178">
        <v>0</v>
      </c>
      <c r="AL178">
        <v>0</v>
      </c>
      <c r="AM178">
        <v>0</v>
      </c>
      <c r="AN178">
        <v>0</v>
      </c>
      <c r="AO178">
        <v>0</v>
      </c>
      <c r="AP178">
        <v>1</v>
      </c>
      <c r="AQ178">
        <v>80</v>
      </c>
      <c r="AR178">
        <v>0</v>
      </c>
      <c r="AS178">
        <v>0</v>
      </c>
      <c r="AT178">
        <v>0</v>
      </c>
      <c r="AU178">
        <v>0</v>
      </c>
      <c r="AV178">
        <v>0</v>
      </c>
      <c r="AW178">
        <v>0</v>
      </c>
      <c r="AX178">
        <v>0</v>
      </c>
      <c r="AY178">
        <v>0</v>
      </c>
    </row>
    <row r="179" spans="1:51">
      <c r="A179" t="s">
        <v>3128</v>
      </c>
      <c r="B179">
        <v>0</v>
      </c>
      <c r="C179">
        <v>0</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1</v>
      </c>
      <c r="Y179">
        <v>290</v>
      </c>
      <c r="Z179">
        <v>0</v>
      </c>
      <c r="AA179">
        <v>0</v>
      </c>
      <c r="AB179">
        <v>1</v>
      </c>
      <c r="AC179">
        <v>1099</v>
      </c>
      <c r="AD179">
        <v>0</v>
      </c>
      <c r="AE179">
        <v>0</v>
      </c>
      <c r="AF179">
        <v>1</v>
      </c>
      <c r="AG179">
        <v>45</v>
      </c>
      <c r="AH179">
        <v>0</v>
      </c>
      <c r="AI179">
        <v>0</v>
      </c>
      <c r="AJ179">
        <v>0</v>
      </c>
      <c r="AK179">
        <v>0</v>
      </c>
      <c r="AL179">
        <v>0</v>
      </c>
      <c r="AM179">
        <v>0</v>
      </c>
      <c r="AN179">
        <v>0</v>
      </c>
      <c r="AO179">
        <v>0</v>
      </c>
      <c r="AP179">
        <v>0</v>
      </c>
      <c r="AQ179">
        <v>0</v>
      </c>
      <c r="AR179">
        <v>1</v>
      </c>
      <c r="AS179">
        <v>265</v>
      </c>
      <c r="AT179">
        <v>0</v>
      </c>
      <c r="AU179">
        <v>0</v>
      </c>
      <c r="AV179">
        <v>0</v>
      </c>
      <c r="AW179">
        <v>0</v>
      </c>
      <c r="AX179">
        <v>0</v>
      </c>
      <c r="AY179">
        <v>0</v>
      </c>
    </row>
    <row r="180" spans="1:51">
      <c r="A180" t="s">
        <v>3140</v>
      </c>
      <c r="B180">
        <v>0</v>
      </c>
      <c r="C180">
        <v>0</v>
      </c>
      <c r="D180">
        <v>0</v>
      </c>
      <c r="E180">
        <v>0</v>
      </c>
      <c r="F180">
        <v>0</v>
      </c>
      <c r="G180">
        <v>0</v>
      </c>
      <c r="H180">
        <v>0</v>
      </c>
      <c r="I180">
        <v>0</v>
      </c>
      <c r="J180">
        <v>0</v>
      </c>
      <c r="K180">
        <v>0</v>
      </c>
      <c r="L180">
        <v>0</v>
      </c>
      <c r="M180">
        <v>0</v>
      </c>
      <c r="N180">
        <v>2</v>
      </c>
      <c r="O180">
        <v>515</v>
      </c>
      <c r="P180">
        <v>0</v>
      </c>
      <c r="Q180">
        <v>0</v>
      </c>
      <c r="R180">
        <v>0</v>
      </c>
      <c r="S180">
        <v>0</v>
      </c>
      <c r="T180">
        <v>0</v>
      </c>
      <c r="U180">
        <v>0</v>
      </c>
      <c r="V180">
        <v>0</v>
      </c>
      <c r="W180">
        <v>0</v>
      </c>
      <c r="X180">
        <v>3</v>
      </c>
      <c r="Y180">
        <v>810</v>
      </c>
      <c r="Z180">
        <v>0</v>
      </c>
      <c r="AA180">
        <v>0</v>
      </c>
      <c r="AB180">
        <v>1</v>
      </c>
      <c r="AC180">
        <v>1000</v>
      </c>
      <c r="AD180">
        <v>0</v>
      </c>
      <c r="AE180">
        <v>0</v>
      </c>
      <c r="AF180">
        <v>1</v>
      </c>
      <c r="AG180">
        <v>75</v>
      </c>
      <c r="AH180">
        <v>3</v>
      </c>
      <c r="AI180">
        <v>915</v>
      </c>
      <c r="AJ180">
        <v>1</v>
      </c>
      <c r="AK180">
        <v>610</v>
      </c>
      <c r="AL180">
        <v>0</v>
      </c>
      <c r="AM180">
        <v>0</v>
      </c>
      <c r="AN180">
        <v>0</v>
      </c>
      <c r="AO180">
        <v>0</v>
      </c>
      <c r="AP180">
        <v>0</v>
      </c>
      <c r="AQ180">
        <v>0</v>
      </c>
      <c r="AR180">
        <v>1</v>
      </c>
      <c r="AS180">
        <v>465</v>
      </c>
      <c r="AT180">
        <v>2</v>
      </c>
      <c r="AU180">
        <v>1185</v>
      </c>
      <c r="AV180">
        <v>0</v>
      </c>
      <c r="AW180">
        <v>0</v>
      </c>
      <c r="AX180">
        <v>0</v>
      </c>
      <c r="AY180">
        <v>0</v>
      </c>
    </row>
    <row r="181" spans="1:51">
      <c r="A181" t="s">
        <v>3152</v>
      </c>
      <c r="B181">
        <v>0</v>
      </c>
      <c r="C181">
        <v>0</v>
      </c>
      <c r="D181">
        <v>0</v>
      </c>
      <c r="E181">
        <v>0</v>
      </c>
      <c r="F181">
        <v>0</v>
      </c>
      <c r="G181">
        <v>0</v>
      </c>
      <c r="H181">
        <v>0</v>
      </c>
      <c r="I181">
        <v>0</v>
      </c>
      <c r="J181">
        <v>0</v>
      </c>
      <c r="K181">
        <v>0</v>
      </c>
      <c r="L181">
        <v>0</v>
      </c>
      <c r="M181">
        <v>0</v>
      </c>
      <c r="N181">
        <v>0</v>
      </c>
      <c r="O181">
        <v>0</v>
      </c>
      <c r="P181">
        <v>0</v>
      </c>
      <c r="Q181">
        <v>0</v>
      </c>
      <c r="R181">
        <v>0</v>
      </c>
      <c r="S181">
        <v>0</v>
      </c>
      <c r="T181">
        <v>0</v>
      </c>
      <c r="U181">
        <v>0</v>
      </c>
      <c r="V181">
        <v>1</v>
      </c>
      <c r="W181">
        <v>15</v>
      </c>
      <c r="X181">
        <v>1</v>
      </c>
      <c r="Y181">
        <v>160</v>
      </c>
      <c r="Z181">
        <v>1</v>
      </c>
      <c r="AA181">
        <v>500</v>
      </c>
      <c r="AB181">
        <v>1</v>
      </c>
      <c r="AC181">
        <v>1526</v>
      </c>
      <c r="AD181">
        <v>0</v>
      </c>
      <c r="AE181">
        <v>0</v>
      </c>
      <c r="AF181">
        <v>0</v>
      </c>
      <c r="AG181">
        <v>0</v>
      </c>
      <c r="AH181">
        <v>1</v>
      </c>
      <c r="AI181">
        <v>220</v>
      </c>
      <c r="AJ181">
        <v>0</v>
      </c>
      <c r="AK181">
        <v>0</v>
      </c>
      <c r="AL181">
        <v>1</v>
      </c>
      <c r="AM181">
        <v>1377.7</v>
      </c>
      <c r="AN181">
        <v>0</v>
      </c>
      <c r="AO181">
        <v>0</v>
      </c>
      <c r="AP181">
        <v>0</v>
      </c>
      <c r="AQ181">
        <v>0</v>
      </c>
      <c r="AR181">
        <v>0</v>
      </c>
      <c r="AS181">
        <v>0</v>
      </c>
      <c r="AT181">
        <v>0</v>
      </c>
      <c r="AU181">
        <v>0</v>
      </c>
      <c r="AV181">
        <v>0</v>
      </c>
      <c r="AW181">
        <v>0</v>
      </c>
      <c r="AX181">
        <v>0</v>
      </c>
      <c r="AY181">
        <v>0</v>
      </c>
    </row>
    <row r="182" spans="1:51">
      <c r="A182" t="s">
        <v>3164</v>
      </c>
      <c r="B182">
        <v>0</v>
      </c>
      <c r="C182">
        <v>0</v>
      </c>
      <c r="D182">
        <v>0</v>
      </c>
      <c r="E182">
        <v>0</v>
      </c>
      <c r="F182">
        <v>0</v>
      </c>
      <c r="G182">
        <v>0</v>
      </c>
      <c r="H182">
        <v>0</v>
      </c>
      <c r="I182">
        <v>0</v>
      </c>
      <c r="J182">
        <v>0</v>
      </c>
      <c r="K182">
        <v>0</v>
      </c>
      <c r="L182">
        <v>0</v>
      </c>
      <c r="M182">
        <v>0</v>
      </c>
      <c r="N182">
        <v>1</v>
      </c>
      <c r="O182">
        <v>380</v>
      </c>
      <c r="P182">
        <v>0</v>
      </c>
      <c r="Q182">
        <v>0</v>
      </c>
      <c r="R182">
        <v>0</v>
      </c>
      <c r="S182">
        <v>0</v>
      </c>
      <c r="T182">
        <v>0</v>
      </c>
      <c r="U182">
        <v>0</v>
      </c>
      <c r="V182">
        <v>0</v>
      </c>
      <c r="W182">
        <v>0</v>
      </c>
      <c r="X182">
        <v>0</v>
      </c>
      <c r="Y182">
        <v>0</v>
      </c>
      <c r="Z182">
        <v>1</v>
      </c>
      <c r="AA182">
        <v>515</v>
      </c>
      <c r="AB182">
        <v>1</v>
      </c>
      <c r="AC182">
        <v>1729</v>
      </c>
      <c r="AD182">
        <v>1</v>
      </c>
      <c r="AE182">
        <v>3406</v>
      </c>
      <c r="AF182">
        <v>1</v>
      </c>
      <c r="AG182">
        <v>75</v>
      </c>
      <c r="AH182">
        <v>1</v>
      </c>
      <c r="AI182">
        <v>190</v>
      </c>
      <c r="AJ182">
        <v>1</v>
      </c>
      <c r="AK182">
        <v>550</v>
      </c>
      <c r="AL182">
        <v>0</v>
      </c>
      <c r="AM182">
        <v>0</v>
      </c>
      <c r="AN182">
        <v>0</v>
      </c>
      <c r="AO182">
        <v>0</v>
      </c>
      <c r="AP182">
        <v>0</v>
      </c>
      <c r="AQ182">
        <v>0</v>
      </c>
      <c r="AR182">
        <v>0</v>
      </c>
      <c r="AS182">
        <v>0</v>
      </c>
      <c r="AT182">
        <v>0</v>
      </c>
      <c r="AU182">
        <v>0</v>
      </c>
      <c r="AV182">
        <v>0</v>
      </c>
      <c r="AW182">
        <v>0</v>
      </c>
      <c r="AX182">
        <v>0</v>
      </c>
      <c r="AY182">
        <v>0</v>
      </c>
    </row>
    <row r="183" spans="1:51">
      <c r="A183" t="s">
        <v>3176</v>
      </c>
      <c r="B183">
        <v>0</v>
      </c>
      <c r="C183">
        <v>0</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1</v>
      </c>
      <c r="Y183">
        <v>355</v>
      </c>
      <c r="Z183">
        <v>1</v>
      </c>
      <c r="AA183">
        <v>800</v>
      </c>
      <c r="AB183">
        <v>0</v>
      </c>
      <c r="AC183">
        <v>0</v>
      </c>
      <c r="AD183">
        <v>0</v>
      </c>
      <c r="AE183">
        <v>0</v>
      </c>
      <c r="AF183">
        <v>0</v>
      </c>
      <c r="AG183">
        <v>0</v>
      </c>
      <c r="AH183">
        <v>1</v>
      </c>
      <c r="AI183">
        <v>360</v>
      </c>
      <c r="AJ183">
        <v>1</v>
      </c>
      <c r="AK183">
        <v>650</v>
      </c>
      <c r="AL183">
        <v>1</v>
      </c>
      <c r="AM183">
        <v>1620</v>
      </c>
      <c r="AN183">
        <v>0</v>
      </c>
      <c r="AO183">
        <v>0</v>
      </c>
      <c r="AP183">
        <v>0</v>
      </c>
      <c r="AQ183">
        <v>0</v>
      </c>
      <c r="AR183">
        <v>1</v>
      </c>
      <c r="AS183">
        <v>250</v>
      </c>
      <c r="AT183">
        <v>1</v>
      </c>
      <c r="AU183">
        <v>920</v>
      </c>
      <c r="AV183">
        <v>0</v>
      </c>
      <c r="AW183">
        <v>0</v>
      </c>
      <c r="AX183">
        <v>0</v>
      </c>
      <c r="AY183">
        <v>0</v>
      </c>
    </row>
    <row r="184" spans="1:51">
      <c r="A184" t="s">
        <v>3188</v>
      </c>
      <c r="B184">
        <v>0</v>
      </c>
      <c r="C184">
        <v>0</v>
      </c>
      <c r="D184">
        <v>0</v>
      </c>
      <c r="E184">
        <v>0</v>
      </c>
      <c r="F184">
        <v>0</v>
      </c>
      <c r="G184">
        <v>0</v>
      </c>
      <c r="H184">
        <v>0</v>
      </c>
      <c r="I184">
        <v>0</v>
      </c>
      <c r="J184">
        <v>0</v>
      </c>
      <c r="K184">
        <v>0</v>
      </c>
      <c r="L184">
        <v>1</v>
      </c>
      <c r="M184">
        <v>85</v>
      </c>
      <c r="N184">
        <v>0</v>
      </c>
      <c r="O184">
        <v>0</v>
      </c>
      <c r="P184">
        <v>0</v>
      </c>
      <c r="Q184">
        <v>0</v>
      </c>
      <c r="R184">
        <v>0</v>
      </c>
      <c r="S184">
        <v>0</v>
      </c>
      <c r="T184">
        <v>0</v>
      </c>
      <c r="U184">
        <v>0</v>
      </c>
      <c r="V184">
        <v>0</v>
      </c>
      <c r="W184">
        <v>0</v>
      </c>
      <c r="X184">
        <v>0</v>
      </c>
      <c r="Y184">
        <v>0</v>
      </c>
      <c r="Z184">
        <v>0</v>
      </c>
      <c r="AA184">
        <v>0</v>
      </c>
      <c r="AB184">
        <v>0</v>
      </c>
      <c r="AC184">
        <v>0</v>
      </c>
      <c r="AD184">
        <v>1</v>
      </c>
      <c r="AE184">
        <v>2100</v>
      </c>
      <c r="AF184">
        <v>1</v>
      </c>
      <c r="AG184">
        <v>1</v>
      </c>
      <c r="AH184">
        <v>0</v>
      </c>
      <c r="AI184">
        <v>0</v>
      </c>
      <c r="AJ184">
        <v>0</v>
      </c>
      <c r="AK184">
        <v>0</v>
      </c>
      <c r="AL184">
        <v>0</v>
      </c>
      <c r="AM184">
        <v>0</v>
      </c>
      <c r="AN184">
        <v>0</v>
      </c>
      <c r="AO184">
        <v>0</v>
      </c>
      <c r="AP184">
        <v>1</v>
      </c>
      <c r="AQ184">
        <v>75</v>
      </c>
      <c r="AR184">
        <v>0</v>
      </c>
      <c r="AS184">
        <v>0</v>
      </c>
      <c r="AT184">
        <v>0</v>
      </c>
      <c r="AU184">
        <v>0</v>
      </c>
      <c r="AV184">
        <v>0</v>
      </c>
      <c r="AW184">
        <v>0</v>
      </c>
      <c r="AX184">
        <v>0</v>
      </c>
      <c r="AY184">
        <v>0</v>
      </c>
    </row>
    <row r="185" spans="1:51">
      <c r="A185" t="s">
        <v>3200</v>
      </c>
      <c r="B185">
        <v>0</v>
      </c>
      <c r="C185">
        <v>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2</v>
      </c>
      <c r="Y185">
        <v>525</v>
      </c>
      <c r="Z185">
        <v>3</v>
      </c>
      <c r="AA185">
        <v>1820</v>
      </c>
      <c r="AB185">
        <v>0</v>
      </c>
      <c r="AC185">
        <v>0</v>
      </c>
      <c r="AD185">
        <v>0</v>
      </c>
      <c r="AE185">
        <v>0</v>
      </c>
      <c r="AF185">
        <v>1</v>
      </c>
      <c r="AG185">
        <v>75</v>
      </c>
      <c r="AH185">
        <v>1</v>
      </c>
      <c r="AI185">
        <v>180</v>
      </c>
      <c r="AJ185">
        <v>0</v>
      </c>
      <c r="AK185">
        <v>0</v>
      </c>
      <c r="AL185">
        <v>0</v>
      </c>
      <c r="AM185">
        <v>0</v>
      </c>
      <c r="AN185">
        <v>0</v>
      </c>
      <c r="AO185">
        <v>0</v>
      </c>
      <c r="AP185">
        <v>0</v>
      </c>
      <c r="AQ185">
        <v>0</v>
      </c>
      <c r="AR185">
        <v>0</v>
      </c>
      <c r="AS185">
        <v>0</v>
      </c>
      <c r="AT185">
        <v>0</v>
      </c>
      <c r="AU185">
        <v>0</v>
      </c>
      <c r="AV185">
        <v>0</v>
      </c>
      <c r="AW185">
        <v>0</v>
      </c>
      <c r="AX185">
        <v>1</v>
      </c>
      <c r="AY185">
        <v>3000</v>
      </c>
    </row>
    <row r="186" spans="1:51">
      <c r="A186" t="s">
        <v>3212</v>
      </c>
      <c r="B186">
        <v>0</v>
      </c>
      <c r="C186">
        <v>0</v>
      </c>
      <c r="D186">
        <v>0</v>
      </c>
      <c r="E186">
        <v>0</v>
      </c>
      <c r="F186">
        <v>0</v>
      </c>
      <c r="G186">
        <v>0</v>
      </c>
      <c r="H186">
        <v>0</v>
      </c>
      <c r="I186">
        <v>0</v>
      </c>
      <c r="J186">
        <v>0</v>
      </c>
      <c r="K186">
        <v>0</v>
      </c>
      <c r="L186">
        <v>0</v>
      </c>
      <c r="M186">
        <v>0</v>
      </c>
      <c r="N186">
        <v>1</v>
      </c>
      <c r="O186">
        <v>360</v>
      </c>
      <c r="P186">
        <v>1</v>
      </c>
      <c r="Q186">
        <v>825</v>
      </c>
      <c r="R186">
        <v>0</v>
      </c>
      <c r="S186">
        <v>0</v>
      </c>
      <c r="T186">
        <v>0</v>
      </c>
      <c r="U186">
        <v>0</v>
      </c>
      <c r="V186">
        <v>0</v>
      </c>
      <c r="W186">
        <v>0</v>
      </c>
      <c r="X186">
        <v>5</v>
      </c>
      <c r="Y186">
        <v>1337</v>
      </c>
      <c r="Z186">
        <v>6</v>
      </c>
      <c r="AA186">
        <v>3586</v>
      </c>
      <c r="AB186">
        <v>1</v>
      </c>
      <c r="AC186">
        <v>1110</v>
      </c>
      <c r="AD186">
        <v>0</v>
      </c>
      <c r="AE186">
        <v>0</v>
      </c>
      <c r="AF186">
        <v>0</v>
      </c>
      <c r="AG186">
        <v>0</v>
      </c>
      <c r="AH186">
        <v>8</v>
      </c>
      <c r="AI186">
        <v>1846</v>
      </c>
      <c r="AJ186">
        <v>1</v>
      </c>
      <c r="AK186">
        <v>850</v>
      </c>
      <c r="AL186">
        <v>0</v>
      </c>
      <c r="AM186">
        <v>0</v>
      </c>
      <c r="AN186">
        <v>0</v>
      </c>
      <c r="AO186">
        <v>0</v>
      </c>
      <c r="AP186">
        <v>0</v>
      </c>
      <c r="AQ186">
        <v>0</v>
      </c>
      <c r="AR186">
        <v>0</v>
      </c>
      <c r="AS186">
        <v>0</v>
      </c>
      <c r="AT186">
        <v>2</v>
      </c>
      <c r="AU186">
        <v>1110</v>
      </c>
      <c r="AV186">
        <v>1</v>
      </c>
      <c r="AW186">
        <v>1101</v>
      </c>
      <c r="AX186">
        <v>0</v>
      </c>
      <c r="AY186">
        <v>0</v>
      </c>
    </row>
    <row r="187" spans="1:51">
      <c r="A187" t="s">
        <v>3236</v>
      </c>
      <c r="B187">
        <v>0</v>
      </c>
      <c r="C187">
        <v>0</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1</v>
      </c>
      <c r="AI187">
        <v>160</v>
      </c>
      <c r="AJ187">
        <v>1</v>
      </c>
      <c r="AK187">
        <v>750</v>
      </c>
      <c r="AL187">
        <v>0</v>
      </c>
      <c r="AM187">
        <v>0</v>
      </c>
      <c r="AN187">
        <v>0</v>
      </c>
      <c r="AO187">
        <v>0</v>
      </c>
      <c r="AP187">
        <v>1</v>
      </c>
      <c r="AQ187">
        <v>75</v>
      </c>
      <c r="AR187">
        <v>1</v>
      </c>
      <c r="AS187">
        <v>110</v>
      </c>
      <c r="AT187">
        <v>0</v>
      </c>
      <c r="AU187">
        <v>0</v>
      </c>
      <c r="AV187">
        <v>0</v>
      </c>
      <c r="AW187">
        <v>0</v>
      </c>
      <c r="AX187">
        <v>0</v>
      </c>
      <c r="AY187">
        <v>0</v>
      </c>
    </row>
    <row r="188" spans="1:51">
      <c r="A188" t="s">
        <v>3248</v>
      </c>
      <c r="B188">
        <v>0</v>
      </c>
      <c r="C188">
        <v>0</v>
      </c>
      <c r="D188">
        <v>0</v>
      </c>
      <c r="E188">
        <v>0</v>
      </c>
      <c r="F188">
        <v>0</v>
      </c>
      <c r="G188">
        <v>0</v>
      </c>
      <c r="H188">
        <v>0</v>
      </c>
      <c r="I188">
        <v>0</v>
      </c>
      <c r="J188">
        <v>0</v>
      </c>
      <c r="K188">
        <v>0</v>
      </c>
      <c r="L188">
        <v>0</v>
      </c>
      <c r="M188">
        <v>0</v>
      </c>
      <c r="N188">
        <v>0</v>
      </c>
      <c r="O188">
        <v>0</v>
      </c>
      <c r="P188">
        <v>0</v>
      </c>
      <c r="Q188">
        <v>0</v>
      </c>
      <c r="R188">
        <v>1</v>
      </c>
      <c r="S188">
        <v>1471</v>
      </c>
      <c r="T188">
        <v>0</v>
      </c>
      <c r="U188">
        <v>0</v>
      </c>
      <c r="V188">
        <v>1</v>
      </c>
      <c r="W188">
        <v>5.3</v>
      </c>
      <c r="X188">
        <v>1</v>
      </c>
      <c r="Y188">
        <v>150</v>
      </c>
      <c r="Z188">
        <v>0</v>
      </c>
      <c r="AA188">
        <v>0</v>
      </c>
      <c r="AB188">
        <v>1</v>
      </c>
      <c r="AC188">
        <v>1145</v>
      </c>
      <c r="AD188">
        <v>0</v>
      </c>
      <c r="AE188">
        <v>0</v>
      </c>
      <c r="AF188">
        <v>0</v>
      </c>
      <c r="AG188">
        <v>0</v>
      </c>
      <c r="AH188">
        <v>2</v>
      </c>
      <c r="AI188">
        <v>500</v>
      </c>
      <c r="AJ188">
        <v>1</v>
      </c>
      <c r="AK188">
        <v>515</v>
      </c>
      <c r="AL188">
        <v>0</v>
      </c>
      <c r="AM188">
        <v>0</v>
      </c>
      <c r="AN188">
        <v>0</v>
      </c>
      <c r="AO188">
        <v>0</v>
      </c>
      <c r="AP188">
        <v>0</v>
      </c>
      <c r="AQ188">
        <v>0</v>
      </c>
      <c r="AR188">
        <v>0</v>
      </c>
      <c r="AS188">
        <v>0</v>
      </c>
      <c r="AT188">
        <v>0</v>
      </c>
      <c r="AU188">
        <v>0</v>
      </c>
      <c r="AV188">
        <v>2</v>
      </c>
      <c r="AW188">
        <v>2397</v>
      </c>
      <c r="AX188">
        <v>0</v>
      </c>
      <c r="AY188">
        <v>0</v>
      </c>
    </row>
    <row r="189" spans="1:51">
      <c r="A189" t="s">
        <v>3260</v>
      </c>
      <c r="B189">
        <v>0</v>
      </c>
      <c r="C189">
        <v>0</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2</v>
      </c>
      <c r="Y189">
        <v>812</v>
      </c>
      <c r="Z189">
        <v>3</v>
      </c>
      <c r="AA189">
        <v>1680</v>
      </c>
      <c r="AB189">
        <v>0</v>
      </c>
      <c r="AC189">
        <v>0</v>
      </c>
      <c r="AD189">
        <v>1</v>
      </c>
      <c r="AE189">
        <v>2385</v>
      </c>
      <c r="AF189">
        <v>0</v>
      </c>
      <c r="AG189">
        <v>0</v>
      </c>
      <c r="AH189">
        <v>1</v>
      </c>
      <c r="AI189">
        <v>400</v>
      </c>
      <c r="AJ189">
        <v>2</v>
      </c>
      <c r="AK189">
        <v>1270</v>
      </c>
      <c r="AL189">
        <v>1</v>
      </c>
      <c r="AM189">
        <v>1099</v>
      </c>
      <c r="AN189">
        <v>0</v>
      </c>
      <c r="AO189">
        <v>0</v>
      </c>
      <c r="AP189">
        <v>0</v>
      </c>
      <c r="AQ189">
        <v>0</v>
      </c>
      <c r="AR189">
        <v>0</v>
      </c>
      <c r="AS189">
        <v>0</v>
      </c>
      <c r="AT189">
        <v>0</v>
      </c>
      <c r="AU189">
        <v>0</v>
      </c>
      <c r="AV189">
        <v>0</v>
      </c>
      <c r="AW189">
        <v>0</v>
      </c>
      <c r="AX189">
        <v>0</v>
      </c>
      <c r="AY189">
        <v>0</v>
      </c>
    </row>
    <row r="190" spans="1:51">
      <c r="A190" t="s">
        <v>3272</v>
      </c>
      <c r="B190">
        <v>0</v>
      </c>
      <c r="C190">
        <v>0</v>
      </c>
      <c r="D190">
        <v>0</v>
      </c>
      <c r="E190">
        <v>0</v>
      </c>
      <c r="F190">
        <v>0</v>
      </c>
      <c r="G190">
        <v>0</v>
      </c>
      <c r="H190">
        <v>0</v>
      </c>
      <c r="I190">
        <v>0</v>
      </c>
      <c r="J190">
        <v>0</v>
      </c>
      <c r="K190">
        <v>0</v>
      </c>
      <c r="L190">
        <v>0</v>
      </c>
      <c r="M190">
        <v>0</v>
      </c>
      <c r="N190">
        <v>1</v>
      </c>
      <c r="O190">
        <v>498</v>
      </c>
      <c r="P190">
        <v>0</v>
      </c>
      <c r="Q190">
        <v>0</v>
      </c>
      <c r="R190">
        <v>0</v>
      </c>
      <c r="S190">
        <v>0</v>
      </c>
      <c r="T190">
        <v>0</v>
      </c>
      <c r="U190">
        <v>0</v>
      </c>
      <c r="V190">
        <v>0</v>
      </c>
      <c r="W190">
        <v>0</v>
      </c>
      <c r="X190">
        <v>0</v>
      </c>
      <c r="Y190">
        <v>0</v>
      </c>
      <c r="Z190">
        <v>1</v>
      </c>
      <c r="AA190">
        <v>530</v>
      </c>
      <c r="AB190">
        <v>0</v>
      </c>
      <c r="AC190">
        <v>0</v>
      </c>
      <c r="AD190">
        <v>0</v>
      </c>
      <c r="AE190">
        <v>0</v>
      </c>
      <c r="AF190">
        <v>0</v>
      </c>
      <c r="AG190">
        <v>0</v>
      </c>
      <c r="AH190">
        <v>3</v>
      </c>
      <c r="AI190">
        <v>1110</v>
      </c>
      <c r="AJ190">
        <v>1</v>
      </c>
      <c r="AK190">
        <v>800</v>
      </c>
      <c r="AL190">
        <v>0</v>
      </c>
      <c r="AM190">
        <v>0</v>
      </c>
      <c r="AN190">
        <v>1</v>
      </c>
      <c r="AO190">
        <v>2001</v>
      </c>
      <c r="AP190">
        <v>0</v>
      </c>
      <c r="AQ190">
        <v>0</v>
      </c>
      <c r="AR190">
        <v>0</v>
      </c>
      <c r="AS190">
        <v>0</v>
      </c>
      <c r="AT190">
        <v>0</v>
      </c>
      <c r="AU190">
        <v>0</v>
      </c>
      <c r="AV190">
        <v>0</v>
      </c>
      <c r="AW190">
        <v>0</v>
      </c>
      <c r="AX190">
        <v>0</v>
      </c>
      <c r="AY190">
        <v>0</v>
      </c>
    </row>
    <row r="191" spans="1:51">
      <c r="A191" t="s">
        <v>3284</v>
      </c>
      <c r="B191">
        <v>0</v>
      </c>
      <c r="C191">
        <v>0</v>
      </c>
      <c r="D191">
        <v>0</v>
      </c>
      <c r="E191">
        <v>0</v>
      </c>
      <c r="F191">
        <v>0</v>
      </c>
      <c r="G191">
        <v>0</v>
      </c>
      <c r="H191">
        <v>0</v>
      </c>
      <c r="I191">
        <v>0</v>
      </c>
      <c r="J191">
        <v>0</v>
      </c>
      <c r="K191">
        <v>0</v>
      </c>
      <c r="L191">
        <v>0</v>
      </c>
      <c r="M191">
        <v>0</v>
      </c>
      <c r="N191">
        <v>0</v>
      </c>
      <c r="O191">
        <v>0</v>
      </c>
      <c r="P191">
        <v>0</v>
      </c>
      <c r="Q191">
        <v>0</v>
      </c>
      <c r="R191">
        <v>0</v>
      </c>
      <c r="S191">
        <v>0</v>
      </c>
      <c r="T191">
        <v>0</v>
      </c>
      <c r="U191">
        <v>0</v>
      </c>
      <c r="V191">
        <v>1</v>
      </c>
      <c r="W191">
        <v>5.5</v>
      </c>
      <c r="X191">
        <v>0</v>
      </c>
      <c r="Y191">
        <v>0</v>
      </c>
      <c r="Z191">
        <v>0</v>
      </c>
      <c r="AA191">
        <v>0</v>
      </c>
      <c r="AB191">
        <v>0</v>
      </c>
      <c r="AC191">
        <v>0</v>
      </c>
      <c r="AD191">
        <v>0</v>
      </c>
      <c r="AE191">
        <v>0</v>
      </c>
      <c r="AF191">
        <v>0</v>
      </c>
      <c r="AG191">
        <v>0</v>
      </c>
      <c r="AH191">
        <v>1</v>
      </c>
      <c r="AI191">
        <v>220</v>
      </c>
      <c r="AJ191">
        <v>0</v>
      </c>
      <c r="AK191">
        <v>0</v>
      </c>
      <c r="AL191">
        <v>0</v>
      </c>
      <c r="AM191">
        <v>0</v>
      </c>
      <c r="AN191">
        <v>0</v>
      </c>
      <c r="AO191">
        <v>0</v>
      </c>
      <c r="AP191">
        <v>0</v>
      </c>
      <c r="AQ191">
        <v>0</v>
      </c>
      <c r="AR191">
        <v>2</v>
      </c>
      <c r="AS191">
        <v>400</v>
      </c>
      <c r="AT191">
        <v>0</v>
      </c>
      <c r="AU191">
        <v>0</v>
      </c>
      <c r="AV191">
        <v>0</v>
      </c>
      <c r="AW191">
        <v>0</v>
      </c>
      <c r="AX191">
        <v>0</v>
      </c>
      <c r="AY191">
        <v>0</v>
      </c>
    </row>
    <row r="192" spans="1:51">
      <c r="A192" t="s">
        <v>3296</v>
      </c>
      <c r="B192">
        <v>0</v>
      </c>
      <c r="C192">
        <v>0</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4</v>
      </c>
      <c r="AI192">
        <v>1312</v>
      </c>
      <c r="AJ192">
        <v>0</v>
      </c>
      <c r="AK192">
        <v>0</v>
      </c>
      <c r="AL192">
        <v>0</v>
      </c>
      <c r="AM192">
        <v>0</v>
      </c>
      <c r="AN192">
        <v>0</v>
      </c>
      <c r="AO192">
        <v>0</v>
      </c>
      <c r="AP192">
        <v>0</v>
      </c>
      <c r="AQ192">
        <v>0</v>
      </c>
      <c r="AR192">
        <v>1</v>
      </c>
      <c r="AS192">
        <v>390</v>
      </c>
      <c r="AT192">
        <v>1</v>
      </c>
      <c r="AU192">
        <v>520</v>
      </c>
      <c r="AV192">
        <v>1</v>
      </c>
      <c r="AW192">
        <v>1055</v>
      </c>
      <c r="AX192">
        <v>0</v>
      </c>
      <c r="AY192">
        <v>0</v>
      </c>
    </row>
    <row r="193" spans="1:51">
      <c r="A193" t="s">
        <v>3308</v>
      </c>
      <c r="B193">
        <v>0</v>
      </c>
      <c r="C193">
        <v>0</v>
      </c>
      <c r="D193">
        <v>0</v>
      </c>
      <c r="E193">
        <v>0</v>
      </c>
      <c r="F193">
        <v>0</v>
      </c>
      <c r="G193">
        <v>0</v>
      </c>
      <c r="H193">
        <v>0</v>
      </c>
      <c r="I193">
        <v>0</v>
      </c>
      <c r="J193">
        <v>0</v>
      </c>
      <c r="K193">
        <v>0</v>
      </c>
      <c r="L193">
        <v>0</v>
      </c>
      <c r="M193">
        <v>0</v>
      </c>
      <c r="N193">
        <v>0</v>
      </c>
      <c r="O193">
        <v>0</v>
      </c>
      <c r="P193">
        <v>0</v>
      </c>
      <c r="Q193">
        <v>0</v>
      </c>
      <c r="R193">
        <v>0</v>
      </c>
      <c r="S193">
        <v>0</v>
      </c>
      <c r="T193">
        <v>0</v>
      </c>
      <c r="U193">
        <v>0</v>
      </c>
      <c r="V193">
        <v>2</v>
      </c>
      <c r="W193">
        <v>14.9</v>
      </c>
      <c r="X193">
        <v>2</v>
      </c>
      <c r="Y193">
        <v>580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row>
    <row r="194" spans="1:51">
      <c r="A194" t="s">
        <v>3320</v>
      </c>
      <c r="B194">
        <v>0</v>
      </c>
      <c r="C194">
        <v>0</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1</v>
      </c>
      <c r="AG194">
        <v>30</v>
      </c>
      <c r="AH194">
        <v>1</v>
      </c>
      <c r="AI194">
        <v>250</v>
      </c>
      <c r="AJ194">
        <v>0</v>
      </c>
      <c r="AK194">
        <v>0</v>
      </c>
      <c r="AL194">
        <v>0</v>
      </c>
      <c r="AM194">
        <v>0</v>
      </c>
      <c r="AN194">
        <v>0</v>
      </c>
      <c r="AO194">
        <v>0</v>
      </c>
      <c r="AP194">
        <v>0</v>
      </c>
      <c r="AQ194">
        <v>0</v>
      </c>
      <c r="AR194">
        <v>0</v>
      </c>
      <c r="AS194">
        <v>0</v>
      </c>
      <c r="AT194">
        <v>0</v>
      </c>
      <c r="AU194">
        <v>0</v>
      </c>
      <c r="AV194">
        <v>0</v>
      </c>
      <c r="AW194">
        <v>0</v>
      </c>
      <c r="AX194">
        <v>0</v>
      </c>
      <c r="AY194">
        <v>0</v>
      </c>
    </row>
    <row r="195" spans="1:51">
      <c r="A195" t="s">
        <v>3332</v>
      </c>
      <c r="B195">
        <v>0</v>
      </c>
      <c r="C195">
        <v>0</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1</v>
      </c>
      <c r="AI195">
        <v>180</v>
      </c>
      <c r="AJ195">
        <v>1</v>
      </c>
      <c r="AK195">
        <v>650</v>
      </c>
      <c r="AL195">
        <v>0</v>
      </c>
      <c r="AM195">
        <v>0</v>
      </c>
      <c r="AN195">
        <v>0</v>
      </c>
      <c r="AO195">
        <v>0</v>
      </c>
      <c r="AP195">
        <v>1</v>
      </c>
      <c r="AQ195">
        <v>99</v>
      </c>
      <c r="AR195">
        <v>1</v>
      </c>
      <c r="AS195">
        <v>470</v>
      </c>
      <c r="AT195">
        <v>0</v>
      </c>
      <c r="AU195">
        <v>0</v>
      </c>
      <c r="AV195">
        <v>0</v>
      </c>
      <c r="AW195">
        <v>0</v>
      </c>
      <c r="AX195">
        <v>0</v>
      </c>
      <c r="AY195">
        <v>0</v>
      </c>
    </row>
    <row r="196" spans="1:51">
      <c r="A196" t="s">
        <v>3344</v>
      </c>
      <c r="B196">
        <v>0</v>
      </c>
      <c r="C196">
        <v>0</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1</v>
      </c>
      <c r="AA196">
        <v>650</v>
      </c>
      <c r="AB196">
        <v>0</v>
      </c>
      <c r="AC196">
        <v>0</v>
      </c>
      <c r="AD196">
        <v>0</v>
      </c>
      <c r="AE196">
        <v>0</v>
      </c>
      <c r="AF196">
        <v>0</v>
      </c>
      <c r="AG196">
        <v>0</v>
      </c>
      <c r="AH196">
        <v>1</v>
      </c>
      <c r="AI196">
        <v>185</v>
      </c>
      <c r="AJ196">
        <v>1</v>
      </c>
      <c r="AK196">
        <v>610</v>
      </c>
      <c r="AL196">
        <v>0</v>
      </c>
      <c r="AM196">
        <v>0</v>
      </c>
      <c r="AN196">
        <v>0</v>
      </c>
      <c r="AO196">
        <v>0</v>
      </c>
      <c r="AP196">
        <v>3</v>
      </c>
      <c r="AQ196">
        <v>297</v>
      </c>
      <c r="AR196">
        <v>0</v>
      </c>
      <c r="AS196">
        <v>0</v>
      </c>
      <c r="AT196">
        <v>0</v>
      </c>
      <c r="AU196">
        <v>0</v>
      </c>
      <c r="AV196">
        <v>1</v>
      </c>
      <c r="AW196">
        <v>1702</v>
      </c>
      <c r="AX196">
        <v>0</v>
      </c>
      <c r="AY196">
        <v>0</v>
      </c>
    </row>
    <row r="197" spans="1:51">
      <c r="A197" t="s">
        <v>3356</v>
      </c>
      <c r="B197">
        <v>0</v>
      </c>
      <c r="C197">
        <v>0</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1</v>
      </c>
      <c r="AG197">
        <v>45</v>
      </c>
      <c r="AH197">
        <v>3</v>
      </c>
      <c r="AI197">
        <v>795</v>
      </c>
      <c r="AJ197">
        <v>0</v>
      </c>
      <c r="AK197">
        <v>0</v>
      </c>
      <c r="AL197">
        <v>0</v>
      </c>
      <c r="AM197">
        <v>0</v>
      </c>
      <c r="AN197">
        <v>0</v>
      </c>
      <c r="AO197">
        <v>0</v>
      </c>
      <c r="AP197">
        <v>2</v>
      </c>
      <c r="AQ197">
        <v>174</v>
      </c>
      <c r="AR197">
        <v>0</v>
      </c>
      <c r="AS197">
        <v>0</v>
      </c>
      <c r="AT197">
        <v>0</v>
      </c>
      <c r="AU197">
        <v>0</v>
      </c>
      <c r="AV197">
        <v>1</v>
      </c>
      <c r="AW197">
        <v>1258</v>
      </c>
      <c r="AX197">
        <v>0</v>
      </c>
      <c r="AY197">
        <v>0</v>
      </c>
    </row>
    <row r="198" spans="1:51">
      <c r="A198" t="s">
        <v>3380</v>
      </c>
      <c r="B198">
        <v>0</v>
      </c>
      <c r="C198">
        <v>0</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1</v>
      </c>
      <c r="AK198">
        <v>605</v>
      </c>
      <c r="AL198">
        <v>0</v>
      </c>
      <c r="AM198">
        <v>0</v>
      </c>
      <c r="AN198">
        <v>0</v>
      </c>
      <c r="AO198">
        <v>0</v>
      </c>
      <c r="AP198">
        <v>0</v>
      </c>
      <c r="AQ198">
        <v>0</v>
      </c>
      <c r="AR198">
        <v>0</v>
      </c>
      <c r="AS198">
        <v>0</v>
      </c>
      <c r="AT198">
        <v>1</v>
      </c>
      <c r="AU198">
        <v>815</v>
      </c>
      <c r="AV198">
        <v>0</v>
      </c>
      <c r="AW198">
        <v>0</v>
      </c>
      <c r="AX198">
        <v>0</v>
      </c>
      <c r="AY198">
        <v>0</v>
      </c>
    </row>
    <row r="199" spans="1:51">
      <c r="A199" t="s">
        <v>3392</v>
      </c>
      <c r="B199">
        <v>0</v>
      </c>
      <c r="C199">
        <v>0</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1</v>
      </c>
      <c r="AG199">
        <v>75</v>
      </c>
      <c r="AH199">
        <v>0</v>
      </c>
      <c r="AI199">
        <v>0</v>
      </c>
      <c r="AJ199">
        <v>0</v>
      </c>
      <c r="AK199">
        <v>0</v>
      </c>
      <c r="AL199">
        <v>0</v>
      </c>
      <c r="AM199">
        <v>0</v>
      </c>
      <c r="AN199">
        <v>0</v>
      </c>
      <c r="AO199">
        <v>0</v>
      </c>
      <c r="AP199">
        <v>0</v>
      </c>
      <c r="AQ199">
        <v>0</v>
      </c>
      <c r="AR199">
        <v>0</v>
      </c>
      <c r="AS199">
        <v>0</v>
      </c>
      <c r="AT199">
        <v>0</v>
      </c>
      <c r="AU199">
        <v>0</v>
      </c>
      <c r="AV199">
        <v>0</v>
      </c>
      <c r="AW199">
        <v>0</v>
      </c>
      <c r="AX199">
        <v>0</v>
      </c>
      <c r="AY199">
        <v>0</v>
      </c>
    </row>
    <row r="200" spans="1:51">
      <c r="A200" t="s">
        <v>3404</v>
      </c>
      <c r="B200">
        <v>0</v>
      </c>
      <c r="C200">
        <v>0</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1</v>
      </c>
      <c r="Y200">
        <v>300</v>
      </c>
      <c r="Z200">
        <v>0</v>
      </c>
      <c r="AA200">
        <v>0</v>
      </c>
      <c r="AB200">
        <v>0</v>
      </c>
      <c r="AC200">
        <v>0</v>
      </c>
      <c r="AD200">
        <v>0</v>
      </c>
      <c r="AE200">
        <v>0</v>
      </c>
      <c r="AF200">
        <v>0</v>
      </c>
      <c r="AG200">
        <v>0</v>
      </c>
      <c r="AH200">
        <v>3</v>
      </c>
      <c r="AI200">
        <v>720</v>
      </c>
      <c r="AJ200">
        <v>1</v>
      </c>
      <c r="AK200">
        <v>997</v>
      </c>
      <c r="AL200">
        <v>0</v>
      </c>
      <c r="AM200">
        <v>0</v>
      </c>
      <c r="AN200">
        <v>1</v>
      </c>
      <c r="AO200">
        <v>2717</v>
      </c>
      <c r="AP200">
        <v>1</v>
      </c>
      <c r="AQ200">
        <v>75</v>
      </c>
      <c r="AR200">
        <v>0</v>
      </c>
      <c r="AS200">
        <v>0</v>
      </c>
      <c r="AT200">
        <v>1</v>
      </c>
      <c r="AU200">
        <v>610</v>
      </c>
      <c r="AV200">
        <v>0</v>
      </c>
      <c r="AW200">
        <v>0</v>
      </c>
      <c r="AX200">
        <v>0</v>
      </c>
      <c r="AY200">
        <v>0</v>
      </c>
    </row>
    <row r="201" spans="1:51">
      <c r="A201" t="s">
        <v>3416</v>
      </c>
      <c r="B201">
        <v>0</v>
      </c>
      <c r="C201">
        <v>0</v>
      </c>
      <c r="D201">
        <v>0</v>
      </c>
      <c r="E201">
        <v>0</v>
      </c>
      <c r="F201">
        <v>0</v>
      </c>
      <c r="G201">
        <v>0</v>
      </c>
      <c r="H201">
        <v>0</v>
      </c>
      <c r="I201">
        <v>0</v>
      </c>
      <c r="J201">
        <v>0</v>
      </c>
      <c r="K201">
        <v>0</v>
      </c>
      <c r="L201">
        <v>0</v>
      </c>
      <c r="M201">
        <v>0</v>
      </c>
      <c r="N201">
        <v>0</v>
      </c>
      <c r="O201">
        <v>0</v>
      </c>
      <c r="P201">
        <v>0</v>
      </c>
      <c r="Q201">
        <v>0</v>
      </c>
      <c r="R201">
        <v>0</v>
      </c>
      <c r="S201">
        <v>0</v>
      </c>
      <c r="T201">
        <v>0</v>
      </c>
      <c r="U201">
        <v>0</v>
      </c>
      <c r="V201">
        <v>1</v>
      </c>
      <c r="W201">
        <v>18</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row>
    <row r="202" spans="1:51">
      <c r="A202" t="s">
        <v>3428</v>
      </c>
      <c r="B202">
        <v>0</v>
      </c>
      <c r="C202">
        <v>0</v>
      </c>
      <c r="D202">
        <v>0</v>
      </c>
      <c r="E202">
        <v>0</v>
      </c>
      <c r="F202">
        <v>0</v>
      </c>
      <c r="G202">
        <v>0</v>
      </c>
      <c r="H202">
        <v>0</v>
      </c>
      <c r="I202">
        <v>0</v>
      </c>
      <c r="J202">
        <v>0</v>
      </c>
      <c r="K202">
        <v>0</v>
      </c>
      <c r="L202">
        <v>0</v>
      </c>
      <c r="M202">
        <v>0</v>
      </c>
      <c r="N202">
        <v>0</v>
      </c>
      <c r="O202">
        <v>0</v>
      </c>
      <c r="P202">
        <v>0</v>
      </c>
      <c r="Q202">
        <v>0</v>
      </c>
      <c r="R202">
        <v>0</v>
      </c>
      <c r="S202">
        <v>0</v>
      </c>
      <c r="T202">
        <v>0</v>
      </c>
      <c r="U202">
        <v>0</v>
      </c>
      <c r="V202">
        <v>1</v>
      </c>
      <c r="W202">
        <v>50</v>
      </c>
      <c r="X202">
        <v>1</v>
      </c>
      <c r="Y202">
        <v>150</v>
      </c>
      <c r="Z202">
        <v>0</v>
      </c>
      <c r="AA202">
        <v>0</v>
      </c>
      <c r="AB202">
        <v>0</v>
      </c>
      <c r="AC202">
        <v>0</v>
      </c>
      <c r="AD202">
        <v>0</v>
      </c>
      <c r="AE202">
        <v>0</v>
      </c>
      <c r="AF202">
        <v>0</v>
      </c>
      <c r="AG202">
        <v>0</v>
      </c>
      <c r="AH202">
        <v>1</v>
      </c>
      <c r="AI202">
        <v>450</v>
      </c>
      <c r="AJ202">
        <v>0</v>
      </c>
      <c r="AK202">
        <v>0</v>
      </c>
      <c r="AL202">
        <v>0</v>
      </c>
      <c r="AM202">
        <v>0</v>
      </c>
      <c r="AN202">
        <v>0</v>
      </c>
      <c r="AO202">
        <v>0</v>
      </c>
      <c r="AP202">
        <v>0</v>
      </c>
      <c r="AQ202">
        <v>0</v>
      </c>
      <c r="AR202">
        <v>0</v>
      </c>
      <c r="AS202">
        <v>0</v>
      </c>
      <c r="AT202">
        <v>0</v>
      </c>
      <c r="AU202">
        <v>0</v>
      </c>
      <c r="AV202">
        <v>0</v>
      </c>
      <c r="AW202">
        <v>0</v>
      </c>
      <c r="AX202">
        <v>0</v>
      </c>
      <c r="AY202">
        <v>0</v>
      </c>
    </row>
    <row r="203" spans="1:51">
      <c r="A203" t="s">
        <v>3440</v>
      </c>
      <c r="B203">
        <v>0</v>
      </c>
      <c r="C203">
        <v>0</v>
      </c>
      <c r="D203">
        <v>0</v>
      </c>
      <c r="E203">
        <v>0</v>
      </c>
      <c r="F203">
        <v>0</v>
      </c>
      <c r="G203">
        <v>0</v>
      </c>
      <c r="H203">
        <v>0</v>
      </c>
      <c r="I203">
        <v>0</v>
      </c>
      <c r="J203">
        <v>0</v>
      </c>
      <c r="K203">
        <v>0</v>
      </c>
      <c r="L203">
        <v>0</v>
      </c>
      <c r="M203">
        <v>0</v>
      </c>
      <c r="N203">
        <v>1</v>
      </c>
      <c r="O203">
        <v>370</v>
      </c>
      <c r="P203">
        <v>0</v>
      </c>
      <c r="Q203">
        <v>0</v>
      </c>
      <c r="R203">
        <v>0</v>
      </c>
      <c r="S203">
        <v>0</v>
      </c>
      <c r="T203">
        <v>0</v>
      </c>
      <c r="U203">
        <v>0</v>
      </c>
      <c r="V203">
        <v>0</v>
      </c>
      <c r="W203">
        <v>0</v>
      </c>
      <c r="X203">
        <v>0</v>
      </c>
      <c r="Y203">
        <v>0</v>
      </c>
      <c r="Z203">
        <v>0</v>
      </c>
      <c r="AA203">
        <v>0</v>
      </c>
      <c r="AB203">
        <v>0</v>
      </c>
      <c r="AC203">
        <v>0</v>
      </c>
      <c r="AD203">
        <v>0</v>
      </c>
      <c r="AE203">
        <v>0</v>
      </c>
      <c r="AF203">
        <v>2</v>
      </c>
      <c r="AG203">
        <v>89</v>
      </c>
      <c r="AH203">
        <v>0</v>
      </c>
      <c r="AI203">
        <v>0</v>
      </c>
      <c r="AJ203">
        <v>0</v>
      </c>
      <c r="AK203">
        <v>0</v>
      </c>
      <c r="AL203">
        <v>0</v>
      </c>
      <c r="AM203">
        <v>0</v>
      </c>
      <c r="AN203">
        <v>1</v>
      </c>
      <c r="AO203">
        <v>5600</v>
      </c>
      <c r="AP203">
        <v>0</v>
      </c>
      <c r="AQ203">
        <v>0</v>
      </c>
      <c r="AR203">
        <v>0</v>
      </c>
      <c r="AS203">
        <v>0</v>
      </c>
      <c r="AT203">
        <v>0</v>
      </c>
      <c r="AU203">
        <v>0</v>
      </c>
      <c r="AV203">
        <v>0</v>
      </c>
      <c r="AW203">
        <v>0</v>
      </c>
      <c r="AX203">
        <v>0</v>
      </c>
      <c r="AY203">
        <v>0</v>
      </c>
    </row>
    <row r="204" spans="1:51">
      <c r="A204" t="s">
        <v>3452</v>
      </c>
      <c r="B204">
        <v>0</v>
      </c>
      <c r="C204">
        <v>0</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1</v>
      </c>
      <c r="AO204">
        <v>3120</v>
      </c>
      <c r="AP204">
        <v>0</v>
      </c>
      <c r="AQ204">
        <v>0</v>
      </c>
      <c r="AR204">
        <v>0</v>
      </c>
      <c r="AS204">
        <v>0</v>
      </c>
      <c r="AT204">
        <v>0</v>
      </c>
      <c r="AU204">
        <v>0</v>
      </c>
      <c r="AV204">
        <v>0</v>
      </c>
      <c r="AW204">
        <v>0</v>
      </c>
      <c r="AX204">
        <v>0</v>
      </c>
      <c r="AY204">
        <v>0</v>
      </c>
    </row>
    <row r="205" spans="1:51">
      <c r="A205" t="s">
        <v>3464</v>
      </c>
      <c r="B205">
        <v>0</v>
      </c>
      <c r="C205">
        <v>0</v>
      </c>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row>
    <row r="206" spans="1:51">
      <c r="A206" t="s">
        <v>3476</v>
      </c>
      <c r="B206">
        <v>0</v>
      </c>
      <c r="C206">
        <v>0</v>
      </c>
      <c r="D206">
        <v>0</v>
      </c>
      <c r="E206">
        <v>0</v>
      </c>
      <c r="F206">
        <v>0</v>
      </c>
      <c r="G206">
        <v>0</v>
      </c>
      <c r="H206">
        <v>0</v>
      </c>
      <c r="I206">
        <v>0</v>
      </c>
      <c r="J206">
        <v>0</v>
      </c>
      <c r="K206">
        <v>0</v>
      </c>
      <c r="L206">
        <v>0</v>
      </c>
      <c r="M206">
        <v>0</v>
      </c>
      <c r="N206">
        <v>0</v>
      </c>
      <c r="O206">
        <v>0</v>
      </c>
      <c r="P206">
        <v>0</v>
      </c>
      <c r="Q206">
        <v>0</v>
      </c>
      <c r="R206">
        <v>0</v>
      </c>
      <c r="S206">
        <v>0</v>
      </c>
      <c r="T206">
        <v>1</v>
      </c>
      <c r="U206">
        <v>20000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row>
    <row r="207" spans="1:51">
      <c r="A207" t="s">
        <v>3488</v>
      </c>
      <c r="B207">
        <v>0</v>
      </c>
      <c r="C207">
        <v>0</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1</v>
      </c>
      <c r="AU207">
        <v>838</v>
      </c>
      <c r="AV207">
        <v>0</v>
      </c>
      <c r="AW207">
        <v>0</v>
      </c>
      <c r="AX207">
        <v>0</v>
      </c>
      <c r="AY207">
        <v>0</v>
      </c>
    </row>
    <row r="208" spans="1:51">
      <c r="A208" t="s">
        <v>3512</v>
      </c>
      <c r="B208">
        <v>0</v>
      </c>
      <c r="C208">
        <v>0</v>
      </c>
      <c r="D208">
        <v>0</v>
      </c>
      <c r="E208">
        <v>0</v>
      </c>
      <c r="F208">
        <v>0</v>
      </c>
      <c r="G208">
        <v>0</v>
      </c>
      <c r="H208">
        <v>0</v>
      </c>
      <c r="I208">
        <v>0</v>
      </c>
      <c r="J208">
        <v>0</v>
      </c>
      <c r="K208">
        <v>0</v>
      </c>
      <c r="L208">
        <v>0</v>
      </c>
      <c r="M208">
        <v>0</v>
      </c>
      <c r="N208">
        <v>1</v>
      </c>
      <c r="O208">
        <v>320</v>
      </c>
      <c r="P208">
        <v>0</v>
      </c>
      <c r="Q208">
        <v>0</v>
      </c>
      <c r="R208">
        <v>0</v>
      </c>
      <c r="S208">
        <v>0</v>
      </c>
      <c r="T208">
        <v>0</v>
      </c>
      <c r="U208">
        <v>0</v>
      </c>
      <c r="V208">
        <v>0</v>
      </c>
      <c r="W208">
        <v>0</v>
      </c>
      <c r="X208">
        <v>0</v>
      </c>
      <c r="Y208">
        <v>0</v>
      </c>
      <c r="Z208">
        <v>0</v>
      </c>
      <c r="AA208">
        <v>0</v>
      </c>
      <c r="AB208">
        <v>0</v>
      </c>
      <c r="AC208">
        <v>0</v>
      </c>
      <c r="AD208">
        <v>0</v>
      </c>
      <c r="AE208">
        <v>0</v>
      </c>
      <c r="AF208">
        <v>0</v>
      </c>
      <c r="AG208">
        <v>0</v>
      </c>
      <c r="AH208">
        <v>2</v>
      </c>
      <c r="AI208">
        <v>440</v>
      </c>
      <c r="AJ208">
        <v>1</v>
      </c>
      <c r="AK208">
        <v>515</v>
      </c>
      <c r="AL208">
        <v>0</v>
      </c>
      <c r="AM208">
        <v>0</v>
      </c>
      <c r="AN208">
        <v>0</v>
      </c>
      <c r="AO208">
        <v>0</v>
      </c>
      <c r="AP208">
        <v>0</v>
      </c>
      <c r="AQ208">
        <v>0</v>
      </c>
      <c r="AR208">
        <v>0</v>
      </c>
      <c r="AS208">
        <v>0</v>
      </c>
      <c r="AT208">
        <v>2</v>
      </c>
      <c r="AU208">
        <v>1506</v>
      </c>
      <c r="AV208">
        <v>1</v>
      </c>
      <c r="AW208">
        <v>1285</v>
      </c>
      <c r="AX208">
        <v>0</v>
      </c>
      <c r="AY208">
        <v>0</v>
      </c>
    </row>
    <row r="209" spans="1:51">
      <c r="A209" t="s">
        <v>3524</v>
      </c>
      <c r="B209">
        <v>0</v>
      </c>
      <c r="C209">
        <v>0</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2</v>
      </c>
      <c r="AK209">
        <v>1137</v>
      </c>
      <c r="AL209">
        <v>0</v>
      </c>
      <c r="AM209">
        <v>0</v>
      </c>
      <c r="AN209">
        <v>0</v>
      </c>
      <c r="AO209">
        <v>0</v>
      </c>
      <c r="AP209">
        <v>0</v>
      </c>
      <c r="AQ209">
        <v>0</v>
      </c>
      <c r="AR209">
        <v>0</v>
      </c>
      <c r="AS209">
        <v>0</v>
      </c>
      <c r="AT209">
        <v>0</v>
      </c>
      <c r="AU209">
        <v>0</v>
      </c>
      <c r="AV209">
        <v>1</v>
      </c>
      <c r="AW209">
        <v>1471</v>
      </c>
      <c r="AX209">
        <v>0</v>
      </c>
      <c r="AY209">
        <v>0</v>
      </c>
    </row>
    <row r="210" spans="1:51">
      <c r="A210" t="s">
        <v>3536</v>
      </c>
      <c r="B210">
        <v>0</v>
      </c>
      <c r="C210">
        <v>0</v>
      </c>
      <c r="D210">
        <v>0</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2</v>
      </c>
      <c r="AI210">
        <v>412</v>
      </c>
      <c r="AJ210">
        <v>2</v>
      </c>
      <c r="AK210">
        <v>1069</v>
      </c>
      <c r="AL210">
        <v>1</v>
      </c>
      <c r="AM210">
        <v>1500</v>
      </c>
      <c r="AN210">
        <v>0</v>
      </c>
      <c r="AO210">
        <v>0</v>
      </c>
      <c r="AP210">
        <v>0</v>
      </c>
      <c r="AQ210">
        <v>0</v>
      </c>
      <c r="AR210">
        <v>0</v>
      </c>
      <c r="AS210">
        <v>0</v>
      </c>
      <c r="AT210">
        <v>0</v>
      </c>
      <c r="AU210">
        <v>0</v>
      </c>
      <c r="AV210">
        <v>1</v>
      </c>
      <c r="AW210">
        <v>1562</v>
      </c>
      <c r="AX210">
        <v>0</v>
      </c>
      <c r="AY210">
        <v>0</v>
      </c>
    </row>
    <row r="211" spans="1:51">
      <c r="A211" t="s">
        <v>3548</v>
      </c>
      <c r="B211">
        <v>0</v>
      </c>
      <c r="C211">
        <v>0</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row>
    <row r="212" spans="1:51">
      <c r="A212" t="s">
        <v>3560</v>
      </c>
      <c r="B212">
        <v>0</v>
      </c>
      <c r="C212">
        <v>0</v>
      </c>
      <c r="D212">
        <v>0</v>
      </c>
      <c r="E212">
        <v>0</v>
      </c>
      <c r="F212">
        <v>0</v>
      </c>
      <c r="G212">
        <v>0</v>
      </c>
      <c r="H212">
        <v>0</v>
      </c>
      <c r="I212">
        <v>0</v>
      </c>
      <c r="J212">
        <v>0</v>
      </c>
      <c r="K212">
        <v>0</v>
      </c>
      <c r="L212">
        <v>0</v>
      </c>
      <c r="M212">
        <v>0</v>
      </c>
      <c r="N212">
        <v>0</v>
      </c>
      <c r="O212">
        <v>0</v>
      </c>
      <c r="P212">
        <v>1</v>
      </c>
      <c r="Q212">
        <v>511</v>
      </c>
      <c r="R212">
        <v>0</v>
      </c>
      <c r="S212">
        <v>0</v>
      </c>
      <c r="T212">
        <v>0</v>
      </c>
      <c r="U212">
        <v>0</v>
      </c>
      <c r="V212">
        <v>0</v>
      </c>
      <c r="W212">
        <v>0</v>
      </c>
      <c r="X212">
        <v>1</v>
      </c>
      <c r="Y212">
        <v>140</v>
      </c>
      <c r="Z212">
        <v>0</v>
      </c>
      <c r="AA212">
        <v>0</v>
      </c>
      <c r="AB212">
        <v>1</v>
      </c>
      <c r="AC212">
        <v>1022</v>
      </c>
      <c r="AD212">
        <v>0</v>
      </c>
      <c r="AE212">
        <v>0</v>
      </c>
      <c r="AF212">
        <v>0</v>
      </c>
      <c r="AG212">
        <v>0</v>
      </c>
      <c r="AH212">
        <v>0</v>
      </c>
      <c r="AI212">
        <v>0</v>
      </c>
      <c r="AJ212">
        <v>0</v>
      </c>
      <c r="AK212">
        <v>0</v>
      </c>
      <c r="AL212">
        <v>1</v>
      </c>
      <c r="AM212">
        <v>1595</v>
      </c>
      <c r="AN212">
        <v>1</v>
      </c>
      <c r="AO212">
        <v>2087</v>
      </c>
      <c r="AP212">
        <v>0</v>
      </c>
      <c r="AQ212">
        <v>0</v>
      </c>
      <c r="AR212">
        <v>0</v>
      </c>
      <c r="AS212">
        <v>0</v>
      </c>
      <c r="AT212">
        <v>0</v>
      </c>
      <c r="AU212">
        <v>0</v>
      </c>
      <c r="AV212">
        <v>0</v>
      </c>
      <c r="AW212">
        <v>0</v>
      </c>
      <c r="AX212">
        <v>1</v>
      </c>
      <c r="AY212">
        <v>2031</v>
      </c>
    </row>
    <row r="213" spans="1:51">
      <c r="A213" t="s">
        <v>3572</v>
      </c>
      <c r="B213">
        <v>0</v>
      </c>
      <c r="C213">
        <v>0</v>
      </c>
      <c r="D213">
        <v>0</v>
      </c>
      <c r="E213">
        <v>0</v>
      </c>
      <c r="F213">
        <v>0</v>
      </c>
      <c r="G213">
        <v>0</v>
      </c>
      <c r="H213">
        <v>0</v>
      </c>
      <c r="I213">
        <v>0</v>
      </c>
      <c r="J213">
        <v>0</v>
      </c>
      <c r="K213">
        <v>0</v>
      </c>
      <c r="L213">
        <v>0</v>
      </c>
      <c r="M213">
        <v>0</v>
      </c>
      <c r="N213">
        <v>0</v>
      </c>
      <c r="O213">
        <v>0</v>
      </c>
      <c r="P213">
        <v>1</v>
      </c>
      <c r="Q213">
        <v>536</v>
      </c>
      <c r="R213">
        <v>0</v>
      </c>
      <c r="S213">
        <v>0</v>
      </c>
      <c r="T213">
        <v>0</v>
      </c>
      <c r="U213">
        <v>0</v>
      </c>
      <c r="V213">
        <v>0</v>
      </c>
      <c r="W213">
        <v>0</v>
      </c>
      <c r="X213">
        <v>1</v>
      </c>
      <c r="Y213">
        <v>100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row>
    <row r="214" spans="1:51">
      <c r="A214" t="s">
        <v>3584</v>
      </c>
      <c r="B214">
        <v>0</v>
      </c>
      <c r="C214">
        <v>0</v>
      </c>
      <c r="D214">
        <v>0</v>
      </c>
      <c r="E214">
        <v>0</v>
      </c>
      <c r="F214">
        <v>0</v>
      </c>
      <c r="G214">
        <v>0</v>
      </c>
      <c r="H214">
        <v>0</v>
      </c>
      <c r="I214">
        <v>0</v>
      </c>
      <c r="J214">
        <v>0</v>
      </c>
      <c r="K214">
        <v>0</v>
      </c>
      <c r="L214">
        <v>1</v>
      </c>
      <c r="M214">
        <v>37</v>
      </c>
      <c r="N214">
        <v>0</v>
      </c>
      <c r="O214">
        <v>0</v>
      </c>
      <c r="P214">
        <v>0</v>
      </c>
      <c r="Q214">
        <v>0</v>
      </c>
      <c r="R214">
        <v>0</v>
      </c>
      <c r="S214">
        <v>0</v>
      </c>
      <c r="T214">
        <v>0</v>
      </c>
      <c r="U214">
        <v>0</v>
      </c>
      <c r="V214">
        <v>0</v>
      </c>
      <c r="W214">
        <v>0</v>
      </c>
      <c r="X214">
        <v>1</v>
      </c>
      <c r="Y214">
        <v>420</v>
      </c>
      <c r="Z214">
        <v>1</v>
      </c>
      <c r="AA214">
        <v>571</v>
      </c>
      <c r="AB214">
        <v>0</v>
      </c>
      <c r="AC214">
        <v>0</v>
      </c>
      <c r="AD214">
        <v>0</v>
      </c>
      <c r="AE214">
        <v>0</v>
      </c>
      <c r="AF214">
        <v>1</v>
      </c>
      <c r="AG214">
        <v>24</v>
      </c>
      <c r="AH214">
        <v>0</v>
      </c>
      <c r="AI214">
        <v>0</v>
      </c>
      <c r="AJ214">
        <v>1</v>
      </c>
      <c r="AK214">
        <v>600</v>
      </c>
      <c r="AL214">
        <v>0</v>
      </c>
      <c r="AM214">
        <v>0</v>
      </c>
      <c r="AN214">
        <v>0</v>
      </c>
      <c r="AO214">
        <v>0</v>
      </c>
      <c r="AP214">
        <v>0</v>
      </c>
      <c r="AQ214">
        <v>0</v>
      </c>
      <c r="AR214">
        <v>0</v>
      </c>
      <c r="AS214">
        <v>0</v>
      </c>
      <c r="AT214">
        <v>0</v>
      </c>
      <c r="AU214">
        <v>0</v>
      </c>
      <c r="AV214">
        <v>0</v>
      </c>
      <c r="AW214">
        <v>0</v>
      </c>
      <c r="AX214">
        <v>0</v>
      </c>
      <c r="AY214">
        <v>0</v>
      </c>
    </row>
    <row r="215" spans="1:51">
      <c r="A215" t="s">
        <v>3596</v>
      </c>
      <c r="B215">
        <v>0</v>
      </c>
      <c r="C215">
        <v>0</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2</v>
      </c>
      <c r="AA215">
        <v>1151</v>
      </c>
      <c r="AB215">
        <v>0</v>
      </c>
      <c r="AC215">
        <v>0</v>
      </c>
      <c r="AD215">
        <v>1</v>
      </c>
      <c r="AE215">
        <v>6080</v>
      </c>
      <c r="AF215">
        <v>0</v>
      </c>
      <c r="AG215">
        <v>0</v>
      </c>
      <c r="AH215">
        <v>0</v>
      </c>
      <c r="AI215">
        <v>0</v>
      </c>
      <c r="AJ215">
        <v>1</v>
      </c>
      <c r="AK215">
        <v>614</v>
      </c>
      <c r="AL215">
        <v>0</v>
      </c>
      <c r="AM215">
        <v>0</v>
      </c>
      <c r="AN215">
        <v>0</v>
      </c>
      <c r="AO215">
        <v>0</v>
      </c>
      <c r="AP215">
        <v>1</v>
      </c>
      <c r="AQ215">
        <v>75</v>
      </c>
      <c r="AR215">
        <v>0</v>
      </c>
      <c r="AS215">
        <v>0</v>
      </c>
      <c r="AT215">
        <v>0</v>
      </c>
      <c r="AU215">
        <v>0</v>
      </c>
      <c r="AV215">
        <v>0</v>
      </c>
      <c r="AW215">
        <v>0</v>
      </c>
      <c r="AX215">
        <v>0</v>
      </c>
      <c r="AY215">
        <v>0</v>
      </c>
    </row>
    <row r="216" spans="1:51">
      <c r="A216" t="s">
        <v>3608</v>
      </c>
      <c r="B216">
        <v>0</v>
      </c>
      <c r="C216">
        <v>0</v>
      </c>
      <c r="D216">
        <v>0</v>
      </c>
      <c r="E216">
        <v>0</v>
      </c>
      <c r="F216">
        <v>0</v>
      </c>
      <c r="G216">
        <v>0</v>
      </c>
      <c r="H216">
        <v>0</v>
      </c>
      <c r="I216">
        <v>0</v>
      </c>
      <c r="J216">
        <v>0</v>
      </c>
      <c r="K216">
        <v>0</v>
      </c>
      <c r="L216">
        <v>0</v>
      </c>
      <c r="M216">
        <v>0</v>
      </c>
      <c r="N216">
        <v>0</v>
      </c>
      <c r="O216">
        <v>0</v>
      </c>
      <c r="P216">
        <v>0</v>
      </c>
      <c r="Q216">
        <v>0</v>
      </c>
      <c r="R216">
        <v>0</v>
      </c>
      <c r="S216">
        <v>0</v>
      </c>
      <c r="T216">
        <v>0</v>
      </c>
      <c r="U216">
        <v>0</v>
      </c>
      <c r="V216">
        <v>0</v>
      </c>
      <c r="W216">
        <v>0</v>
      </c>
      <c r="X216">
        <v>1</v>
      </c>
      <c r="Y216">
        <v>220</v>
      </c>
      <c r="Z216">
        <v>0</v>
      </c>
      <c r="AA216">
        <v>0</v>
      </c>
      <c r="AB216">
        <v>1</v>
      </c>
      <c r="AC216">
        <v>1160</v>
      </c>
      <c r="AD216">
        <v>0</v>
      </c>
      <c r="AE216">
        <v>0</v>
      </c>
      <c r="AF216">
        <v>1</v>
      </c>
      <c r="AG216">
        <v>55</v>
      </c>
      <c r="AH216">
        <v>0</v>
      </c>
      <c r="AI216">
        <v>0</v>
      </c>
      <c r="AJ216">
        <v>0</v>
      </c>
      <c r="AK216">
        <v>0</v>
      </c>
      <c r="AL216">
        <v>0</v>
      </c>
      <c r="AM216">
        <v>0</v>
      </c>
      <c r="AN216">
        <v>0</v>
      </c>
      <c r="AO216">
        <v>0</v>
      </c>
      <c r="AP216">
        <v>2</v>
      </c>
      <c r="AQ216">
        <v>155</v>
      </c>
      <c r="AR216">
        <v>0</v>
      </c>
      <c r="AS216">
        <v>0</v>
      </c>
      <c r="AT216">
        <v>0</v>
      </c>
      <c r="AU216">
        <v>0</v>
      </c>
      <c r="AV216">
        <v>1</v>
      </c>
      <c r="AW216">
        <v>1076</v>
      </c>
      <c r="AX216">
        <v>0</v>
      </c>
      <c r="AY216">
        <v>0</v>
      </c>
    </row>
    <row r="217" spans="1:51">
      <c r="A217" t="s">
        <v>3620</v>
      </c>
      <c r="B217">
        <v>0</v>
      </c>
      <c r="C217">
        <v>0</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2</v>
      </c>
      <c r="AI217">
        <v>500</v>
      </c>
      <c r="AJ217">
        <v>0</v>
      </c>
      <c r="AK217">
        <v>0</v>
      </c>
      <c r="AL217">
        <v>0</v>
      </c>
      <c r="AM217">
        <v>0</v>
      </c>
      <c r="AN217">
        <v>0</v>
      </c>
      <c r="AO217">
        <v>0</v>
      </c>
      <c r="AP217">
        <v>1</v>
      </c>
      <c r="AQ217">
        <v>75</v>
      </c>
      <c r="AR217">
        <v>0</v>
      </c>
      <c r="AS217">
        <v>0</v>
      </c>
      <c r="AT217">
        <v>0</v>
      </c>
      <c r="AU217">
        <v>0</v>
      </c>
      <c r="AV217">
        <v>0</v>
      </c>
      <c r="AW217">
        <v>0</v>
      </c>
      <c r="AX217">
        <v>0</v>
      </c>
      <c r="AY217">
        <v>0</v>
      </c>
    </row>
    <row r="218" spans="1:51">
      <c r="A218" t="s">
        <v>3632</v>
      </c>
      <c r="B218">
        <v>0</v>
      </c>
      <c r="C218">
        <v>0</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row>
    <row r="219" spans="1:51">
      <c r="A219" t="s">
        <v>3644</v>
      </c>
      <c r="B219">
        <v>0</v>
      </c>
      <c r="C219">
        <v>0</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row>
    <row r="220" spans="1:51">
      <c r="A220" t="s">
        <v>3656</v>
      </c>
      <c r="B220">
        <v>0</v>
      </c>
      <c r="C220">
        <v>0</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1</v>
      </c>
      <c r="AA220">
        <v>950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row>
    <row r="221" spans="1:51">
      <c r="A221" t="s">
        <v>3668</v>
      </c>
      <c r="B221">
        <v>0</v>
      </c>
      <c r="C221">
        <v>0</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row>
    <row r="222" spans="1:51">
      <c r="A222" t="s">
        <v>3680</v>
      </c>
      <c r="B222">
        <v>0</v>
      </c>
      <c r="C222">
        <v>0</v>
      </c>
      <c r="D222">
        <v>0</v>
      </c>
      <c r="E222">
        <v>0</v>
      </c>
      <c r="F222">
        <v>0</v>
      </c>
      <c r="G222">
        <v>0</v>
      </c>
      <c r="H222">
        <v>0</v>
      </c>
      <c r="I222">
        <v>0</v>
      </c>
      <c r="J222">
        <v>0</v>
      </c>
      <c r="K222">
        <v>0</v>
      </c>
      <c r="L222">
        <v>0</v>
      </c>
      <c r="M222">
        <v>0</v>
      </c>
      <c r="N222">
        <v>0</v>
      </c>
      <c r="O222">
        <v>0</v>
      </c>
      <c r="P222">
        <v>0</v>
      </c>
      <c r="Q222">
        <v>0</v>
      </c>
      <c r="R222">
        <v>0</v>
      </c>
      <c r="S222">
        <v>0</v>
      </c>
      <c r="T222">
        <v>0</v>
      </c>
      <c r="U222">
        <v>0</v>
      </c>
      <c r="V222">
        <v>1</v>
      </c>
      <c r="W222">
        <v>75</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1</v>
      </c>
      <c r="AQ222">
        <v>80</v>
      </c>
      <c r="AR222">
        <v>0</v>
      </c>
      <c r="AS222">
        <v>0</v>
      </c>
      <c r="AT222">
        <v>0</v>
      </c>
      <c r="AU222">
        <v>0</v>
      </c>
      <c r="AV222">
        <v>0</v>
      </c>
      <c r="AW222">
        <v>0</v>
      </c>
      <c r="AX222">
        <v>0</v>
      </c>
      <c r="AY222">
        <v>0</v>
      </c>
    </row>
    <row r="223" spans="1:51">
      <c r="A223" t="s">
        <v>3692</v>
      </c>
      <c r="B223">
        <v>0</v>
      </c>
      <c r="C223">
        <v>0</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2</v>
      </c>
      <c r="Y223">
        <v>550</v>
      </c>
      <c r="Z223">
        <v>0</v>
      </c>
      <c r="AA223">
        <v>0</v>
      </c>
      <c r="AB223">
        <v>1</v>
      </c>
      <c r="AC223">
        <v>1000</v>
      </c>
      <c r="AD223">
        <v>0</v>
      </c>
      <c r="AE223">
        <v>0</v>
      </c>
      <c r="AF223">
        <v>0</v>
      </c>
      <c r="AG223">
        <v>0</v>
      </c>
      <c r="AH223">
        <v>1</v>
      </c>
      <c r="AI223">
        <v>190</v>
      </c>
      <c r="AJ223">
        <v>0</v>
      </c>
      <c r="AK223">
        <v>0</v>
      </c>
      <c r="AL223">
        <v>0</v>
      </c>
      <c r="AM223">
        <v>0</v>
      </c>
      <c r="AN223">
        <v>0</v>
      </c>
      <c r="AO223">
        <v>0</v>
      </c>
      <c r="AP223">
        <v>0</v>
      </c>
      <c r="AQ223">
        <v>0</v>
      </c>
      <c r="AR223">
        <v>0</v>
      </c>
      <c r="AS223">
        <v>0</v>
      </c>
      <c r="AT223">
        <v>2</v>
      </c>
      <c r="AU223">
        <v>1674</v>
      </c>
      <c r="AV223">
        <v>0</v>
      </c>
      <c r="AW223">
        <v>0</v>
      </c>
      <c r="AX223">
        <v>0</v>
      </c>
      <c r="AY223">
        <v>0</v>
      </c>
    </row>
    <row r="224" spans="1:51">
      <c r="A224" t="s">
        <v>3704</v>
      </c>
      <c r="B224">
        <v>0</v>
      </c>
      <c r="C224">
        <v>0</v>
      </c>
      <c r="D224">
        <v>0</v>
      </c>
      <c r="E224">
        <v>0</v>
      </c>
      <c r="F224">
        <v>0</v>
      </c>
      <c r="G224">
        <v>0</v>
      </c>
      <c r="H224">
        <v>0</v>
      </c>
      <c r="I224">
        <v>0</v>
      </c>
      <c r="J224">
        <v>0</v>
      </c>
      <c r="K224">
        <v>0</v>
      </c>
      <c r="L224">
        <v>1</v>
      </c>
      <c r="M224">
        <v>75</v>
      </c>
      <c r="N224">
        <v>1</v>
      </c>
      <c r="O224">
        <v>150</v>
      </c>
      <c r="P224">
        <v>0</v>
      </c>
      <c r="Q224">
        <v>0</v>
      </c>
      <c r="R224">
        <v>0</v>
      </c>
      <c r="S224">
        <v>0</v>
      </c>
      <c r="T224">
        <v>0</v>
      </c>
      <c r="U224">
        <v>0</v>
      </c>
      <c r="V224">
        <v>0</v>
      </c>
      <c r="W224">
        <v>0</v>
      </c>
      <c r="X224">
        <v>0</v>
      </c>
      <c r="Y224">
        <v>0</v>
      </c>
      <c r="Z224">
        <v>1</v>
      </c>
      <c r="AA224">
        <v>695</v>
      </c>
      <c r="AB224">
        <v>0</v>
      </c>
      <c r="AC224">
        <v>0</v>
      </c>
      <c r="AD224">
        <v>0</v>
      </c>
      <c r="AE224">
        <v>0</v>
      </c>
      <c r="AF224">
        <v>1</v>
      </c>
      <c r="AG224">
        <v>75</v>
      </c>
      <c r="AH224">
        <v>0</v>
      </c>
      <c r="AI224">
        <v>0</v>
      </c>
      <c r="AJ224">
        <v>0</v>
      </c>
      <c r="AK224">
        <v>0</v>
      </c>
      <c r="AL224">
        <v>0</v>
      </c>
      <c r="AM224">
        <v>0</v>
      </c>
      <c r="AN224">
        <v>0</v>
      </c>
      <c r="AO224">
        <v>0</v>
      </c>
      <c r="AP224">
        <v>0</v>
      </c>
      <c r="AQ224">
        <v>0</v>
      </c>
      <c r="AR224">
        <v>0</v>
      </c>
      <c r="AS224">
        <v>0</v>
      </c>
      <c r="AT224">
        <v>0</v>
      </c>
      <c r="AU224">
        <v>0</v>
      </c>
      <c r="AV224">
        <v>0</v>
      </c>
      <c r="AW224">
        <v>0</v>
      </c>
      <c r="AX224">
        <v>0</v>
      </c>
      <c r="AY224">
        <v>0</v>
      </c>
    </row>
    <row r="225" spans="1:51">
      <c r="A225" t="s">
        <v>3716</v>
      </c>
      <c r="B225">
        <v>0</v>
      </c>
      <c r="C225">
        <v>0</v>
      </c>
      <c r="D225">
        <v>0</v>
      </c>
      <c r="E225">
        <v>0</v>
      </c>
      <c r="F225">
        <v>0</v>
      </c>
      <c r="G225">
        <v>0</v>
      </c>
      <c r="H225">
        <v>0</v>
      </c>
      <c r="I225">
        <v>0</v>
      </c>
      <c r="J225">
        <v>0</v>
      </c>
      <c r="K225">
        <v>0</v>
      </c>
      <c r="L225">
        <v>0</v>
      </c>
      <c r="M225">
        <v>0</v>
      </c>
      <c r="N225">
        <v>0</v>
      </c>
      <c r="O225">
        <v>0</v>
      </c>
      <c r="P225">
        <v>0</v>
      </c>
      <c r="Q225">
        <v>0</v>
      </c>
      <c r="R225">
        <v>0</v>
      </c>
      <c r="S225">
        <v>0</v>
      </c>
      <c r="T225">
        <v>0</v>
      </c>
      <c r="U225">
        <v>0</v>
      </c>
      <c r="V225">
        <v>1</v>
      </c>
      <c r="W225">
        <v>99</v>
      </c>
      <c r="X225">
        <v>1</v>
      </c>
      <c r="Y225">
        <v>350</v>
      </c>
      <c r="Z225">
        <v>2</v>
      </c>
      <c r="AA225">
        <v>1599</v>
      </c>
      <c r="AB225">
        <v>1</v>
      </c>
      <c r="AC225">
        <v>1248</v>
      </c>
      <c r="AD225">
        <v>1</v>
      </c>
      <c r="AE225">
        <v>2125</v>
      </c>
      <c r="AF225">
        <v>0</v>
      </c>
      <c r="AG225">
        <v>0</v>
      </c>
      <c r="AH225">
        <v>1</v>
      </c>
      <c r="AI225">
        <v>220</v>
      </c>
      <c r="AJ225">
        <v>0</v>
      </c>
      <c r="AK225">
        <v>0</v>
      </c>
      <c r="AL225">
        <v>1</v>
      </c>
      <c r="AM225">
        <v>1659</v>
      </c>
      <c r="AN225">
        <v>0</v>
      </c>
      <c r="AO225">
        <v>0</v>
      </c>
      <c r="AP225">
        <v>0</v>
      </c>
      <c r="AQ225">
        <v>0</v>
      </c>
      <c r="AR225">
        <v>0</v>
      </c>
      <c r="AS225">
        <v>0</v>
      </c>
      <c r="AT225">
        <v>0</v>
      </c>
      <c r="AU225">
        <v>0</v>
      </c>
      <c r="AV225">
        <v>0</v>
      </c>
      <c r="AW225">
        <v>0</v>
      </c>
      <c r="AX225">
        <v>0</v>
      </c>
      <c r="AY225">
        <v>0</v>
      </c>
    </row>
    <row r="226" spans="1:51">
      <c r="A226" t="s">
        <v>3728</v>
      </c>
      <c r="B226">
        <v>0</v>
      </c>
      <c r="C226">
        <v>0</v>
      </c>
      <c r="D226">
        <v>0</v>
      </c>
      <c r="E226">
        <v>0</v>
      </c>
      <c r="F226">
        <v>0</v>
      </c>
      <c r="G226">
        <v>0</v>
      </c>
      <c r="H226">
        <v>1</v>
      </c>
      <c r="I226">
        <v>1315</v>
      </c>
      <c r="J226">
        <v>0</v>
      </c>
      <c r="K226">
        <v>0</v>
      </c>
      <c r="L226">
        <v>0</v>
      </c>
      <c r="M226">
        <v>0</v>
      </c>
      <c r="N226">
        <v>1</v>
      </c>
      <c r="O226">
        <v>190</v>
      </c>
      <c r="P226">
        <v>0</v>
      </c>
      <c r="Q226">
        <v>0</v>
      </c>
      <c r="R226">
        <v>0</v>
      </c>
      <c r="S226">
        <v>0</v>
      </c>
      <c r="T226">
        <v>0</v>
      </c>
      <c r="U226">
        <v>0</v>
      </c>
      <c r="V226">
        <v>0</v>
      </c>
      <c r="W226">
        <v>0</v>
      </c>
      <c r="X226">
        <v>2</v>
      </c>
      <c r="Y226">
        <v>525</v>
      </c>
      <c r="Z226">
        <v>0</v>
      </c>
      <c r="AA226">
        <v>0</v>
      </c>
      <c r="AB226">
        <v>0</v>
      </c>
      <c r="AC226">
        <v>0</v>
      </c>
      <c r="AD226">
        <v>2</v>
      </c>
      <c r="AE226">
        <v>4611</v>
      </c>
      <c r="AF226">
        <v>0</v>
      </c>
      <c r="AG226">
        <v>0</v>
      </c>
      <c r="AH226">
        <v>6</v>
      </c>
      <c r="AI226">
        <v>1410</v>
      </c>
      <c r="AJ226">
        <v>0</v>
      </c>
      <c r="AK226">
        <v>0</v>
      </c>
      <c r="AL226">
        <v>0</v>
      </c>
      <c r="AM226">
        <v>0</v>
      </c>
      <c r="AN226">
        <v>0</v>
      </c>
      <c r="AO226">
        <v>0</v>
      </c>
      <c r="AP226">
        <v>1</v>
      </c>
      <c r="AQ226">
        <v>99</v>
      </c>
      <c r="AR226">
        <v>0</v>
      </c>
      <c r="AS226">
        <v>0</v>
      </c>
      <c r="AT226">
        <v>0</v>
      </c>
      <c r="AU226">
        <v>0</v>
      </c>
      <c r="AV226">
        <v>0</v>
      </c>
      <c r="AW226">
        <v>0</v>
      </c>
      <c r="AX226">
        <v>0</v>
      </c>
      <c r="AY226">
        <v>0</v>
      </c>
    </row>
    <row r="227" spans="1:51">
      <c r="A227" t="s">
        <v>3740</v>
      </c>
      <c r="B227">
        <v>0</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1</v>
      </c>
      <c r="AO227">
        <v>2104</v>
      </c>
      <c r="AP227">
        <v>0</v>
      </c>
      <c r="AQ227">
        <v>0</v>
      </c>
      <c r="AR227">
        <v>0</v>
      </c>
      <c r="AS227">
        <v>0</v>
      </c>
      <c r="AT227">
        <v>0</v>
      </c>
      <c r="AU227">
        <v>0</v>
      </c>
      <c r="AV227">
        <v>0</v>
      </c>
      <c r="AW227">
        <v>0</v>
      </c>
      <c r="AX227">
        <v>0</v>
      </c>
      <c r="AY227">
        <v>0</v>
      </c>
    </row>
    <row r="228" spans="1:51">
      <c r="A228" t="s">
        <v>3752</v>
      </c>
      <c r="B228">
        <v>0</v>
      </c>
      <c r="C228">
        <v>0</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3</v>
      </c>
      <c r="Y228">
        <v>1276</v>
      </c>
      <c r="Z228">
        <v>1</v>
      </c>
      <c r="AA228">
        <v>630</v>
      </c>
      <c r="AB228">
        <v>1</v>
      </c>
      <c r="AC228">
        <v>1488</v>
      </c>
      <c r="AD228">
        <v>1</v>
      </c>
      <c r="AE228">
        <v>2012</v>
      </c>
      <c r="AF228">
        <v>0</v>
      </c>
      <c r="AG228">
        <v>0</v>
      </c>
      <c r="AH228">
        <v>7</v>
      </c>
      <c r="AI228">
        <v>2180</v>
      </c>
      <c r="AJ228">
        <v>2</v>
      </c>
      <c r="AK228">
        <v>1330</v>
      </c>
      <c r="AL228">
        <v>0</v>
      </c>
      <c r="AM228">
        <v>0</v>
      </c>
      <c r="AN228">
        <v>0</v>
      </c>
      <c r="AO228">
        <v>0</v>
      </c>
      <c r="AP228">
        <v>0</v>
      </c>
      <c r="AQ228">
        <v>0</v>
      </c>
      <c r="AR228">
        <v>1</v>
      </c>
      <c r="AS228">
        <v>400</v>
      </c>
      <c r="AT228">
        <v>1</v>
      </c>
      <c r="AU228">
        <v>660</v>
      </c>
      <c r="AV228">
        <v>0</v>
      </c>
      <c r="AW228">
        <v>0</v>
      </c>
      <c r="AX228">
        <v>0</v>
      </c>
      <c r="AY228">
        <v>0</v>
      </c>
    </row>
    <row r="229" spans="1:51">
      <c r="A229" t="s">
        <v>3764</v>
      </c>
      <c r="B229">
        <v>0</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1</v>
      </c>
      <c r="AA229">
        <v>637</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row>
    <row r="230" spans="1:51">
      <c r="A230" t="s">
        <v>3776</v>
      </c>
      <c r="B230">
        <v>0</v>
      </c>
      <c r="C230">
        <v>0</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2</v>
      </c>
      <c r="Y230">
        <v>558</v>
      </c>
      <c r="Z230">
        <v>0</v>
      </c>
      <c r="AA230">
        <v>0</v>
      </c>
      <c r="AB230">
        <v>0</v>
      </c>
      <c r="AC230">
        <v>0</v>
      </c>
      <c r="AD230">
        <v>0</v>
      </c>
      <c r="AE230">
        <v>0</v>
      </c>
      <c r="AF230">
        <v>0</v>
      </c>
      <c r="AG230">
        <v>0</v>
      </c>
      <c r="AH230">
        <v>1</v>
      </c>
      <c r="AI230">
        <v>360</v>
      </c>
      <c r="AJ230">
        <v>0</v>
      </c>
      <c r="AK230">
        <v>0</v>
      </c>
      <c r="AL230">
        <v>0</v>
      </c>
      <c r="AM230">
        <v>0</v>
      </c>
      <c r="AN230">
        <v>0</v>
      </c>
      <c r="AO230">
        <v>0</v>
      </c>
      <c r="AP230">
        <v>1</v>
      </c>
      <c r="AQ230">
        <v>99</v>
      </c>
      <c r="AR230">
        <v>0</v>
      </c>
      <c r="AS230">
        <v>0</v>
      </c>
      <c r="AT230">
        <v>0</v>
      </c>
      <c r="AU230">
        <v>0</v>
      </c>
      <c r="AV230">
        <v>0</v>
      </c>
      <c r="AW230">
        <v>0</v>
      </c>
      <c r="AX230">
        <v>0</v>
      </c>
      <c r="AY230">
        <v>0</v>
      </c>
    </row>
    <row r="231" spans="1:51">
      <c r="A231" t="s">
        <v>3788</v>
      </c>
      <c r="B231">
        <v>0</v>
      </c>
      <c r="C231">
        <v>0</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2</v>
      </c>
      <c r="AI231">
        <v>350</v>
      </c>
      <c r="AJ231">
        <v>1</v>
      </c>
      <c r="AK231">
        <v>610</v>
      </c>
      <c r="AL231">
        <v>0</v>
      </c>
      <c r="AM231">
        <v>0</v>
      </c>
      <c r="AN231">
        <v>0</v>
      </c>
      <c r="AO231">
        <v>0</v>
      </c>
      <c r="AP231">
        <v>0</v>
      </c>
      <c r="AQ231">
        <v>0</v>
      </c>
      <c r="AR231">
        <v>0</v>
      </c>
      <c r="AS231">
        <v>0</v>
      </c>
      <c r="AT231">
        <v>0</v>
      </c>
      <c r="AU231">
        <v>0</v>
      </c>
      <c r="AV231">
        <v>0</v>
      </c>
      <c r="AW231">
        <v>0</v>
      </c>
      <c r="AX231">
        <v>0</v>
      </c>
      <c r="AY231">
        <v>0</v>
      </c>
    </row>
    <row r="232" spans="1:51">
      <c r="A232" t="s">
        <v>3812</v>
      </c>
      <c r="B232">
        <v>0</v>
      </c>
      <c r="C232">
        <v>0</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1</v>
      </c>
      <c r="AG232">
        <v>8.2799999999999994</v>
      </c>
      <c r="AH232">
        <v>1</v>
      </c>
      <c r="AI232">
        <v>250</v>
      </c>
      <c r="AJ232">
        <v>1</v>
      </c>
      <c r="AK232">
        <v>600</v>
      </c>
      <c r="AL232">
        <v>0</v>
      </c>
      <c r="AM232">
        <v>0</v>
      </c>
      <c r="AN232">
        <v>0</v>
      </c>
      <c r="AO232">
        <v>0</v>
      </c>
      <c r="AP232">
        <v>0</v>
      </c>
      <c r="AQ232">
        <v>0</v>
      </c>
      <c r="AR232">
        <v>1</v>
      </c>
      <c r="AS232">
        <v>499</v>
      </c>
      <c r="AT232">
        <v>2</v>
      </c>
      <c r="AU232">
        <v>1291</v>
      </c>
      <c r="AV232">
        <v>0</v>
      </c>
      <c r="AW232">
        <v>0</v>
      </c>
      <c r="AX232">
        <v>0</v>
      </c>
      <c r="AY232">
        <v>0</v>
      </c>
    </row>
    <row r="233" spans="1:51">
      <c r="A233" t="s">
        <v>3824</v>
      </c>
      <c r="B233">
        <v>0</v>
      </c>
      <c r="C233">
        <v>0</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1</v>
      </c>
      <c r="Y233">
        <v>250</v>
      </c>
      <c r="Z233">
        <v>1</v>
      </c>
      <c r="AA233">
        <v>500</v>
      </c>
      <c r="AB233">
        <v>1</v>
      </c>
      <c r="AC233">
        <v>1065</v>
      </c>
      <c r="AD233">
        <v>0</v>
      </c>
      <c r="AE233">
        <v>0</v>
      </c>
      <c r="AF233">
        <v>0</v>
      </c>
      <c r="AG233">
        <v>0</v>
      </c>
      <c r="AH233">
        <v>0</v>
      </c>
      <c r="AI233">
        <v>0</v>
      </c>
      <c r="AJ233">
        <v>1</v>
      </c>
      <c r="AK233">
        <v>535</v>
      </c>
      <c r="AL233">
        <v>0</v>
      </c>
      <c r="AM233">
        <v>0</v>
      </c>
      <c r="AN233">
        <v>0</v>
      </c>
      <c r="AO233">
        <v>0</v>
      </c>
      <c r="AP233">
        <v>1</v>
      </c>
      <c r="AQ233">
        <v>75</v>
      </c>
      <c r="AR233">
        <v>0</v>
      </c>
      <c r="AS233">
        <v>0</v>
      </c>
      <c r="AT233">
        <v>0</v>
      </c>
      <c r="AU233">
        <v>0</v>
      </c>
      <c r="AV233">
        <v>0</v>
      </c>
      <c r="AW233">
        <v>0</v>
      </c>
      <c r="AX233">
        <v>0</v>
      </c>
      <c r="AY233">
        <v>0</v>
      </c>
    </row>
    <row r="234" spans="1:51">
      <c r="A234" t="s">
        <v>3836</v>
      </c>
      <c r="B234">
        <v>0</v>
      </c>
      <c r="C234">
        <v>0</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1</v>
      </c>
      <c r="AU234">
        <v>500</v>
      </c>
      <c r="AV234">
        <v>0</v>
      </c>
      <c r="AW234">
        <v>0</v>
      </c>
      <c r="AX234">
        <v>0</v>
      </c>
      <c r="AY234">
        <v>0</v>
      </c>
    </row>
    <row r="235" spans="1:51">
      <c r="A235" t="s">
        <v>3848</v>
      </c>
      <c r="B235">
        <v>0</v>
      </c>
      <c r="C235">
        <v>0</v>
      </c>
      <c r="D235">
        <v>0</v>
      </c>
      <c r="E235">
        <v>0</v>
      </c>
      <c r="F235">
        <v>0</v>
      </c>
      <c r="G235">
        <v>0</v>
      </c>
      <c r="H235">
        <v>0</v>
      </c>
      <c r="I235">
        <v>0</v>
      </c>
      <c r="J235">
        <v>0</v>
      </c>
      <c r="K235">
        <v>0</v>
      </c>
      <c r="L235">
        <v>0</v>
      </c>
      <c r="M235">
        <v>0</v>
      </c>
      <c r="N235">
        <v>0</v>
      </c>
      <c r="O235">
        <v>0</v>
      </c>
      <c r="P235">
        <v>0</v>
      </c>
      <c r="Q235">
        <v>0</v>
      </c>
      <c r="R235">
        <v>0</v>
      </c>
      <c r="S235">
        <v>0</v>
      </c>
      <c r="T235">
        <v>0</v>
      </c>
      <c r="U235">
        <v>0</v>
      </c>
      <c r="V235">
        <v>0</v>
      </c>
      <c r="W235">
        <v>0</v>
      </c>
      <c r="X235">
        <v>1</v>
      </c>
      <c r="Y235">
        <v>370</v>
      </c>
      <c r="Z235">
        <v>0</v>
      </c>
      <c r="AA235">
        <v>0</v>
      </c>
      <c r="AB235">
        <v>0</v>
      </c>
      <c r="AC235">
        <v>0</v>
      </c>
      <c r="AD235">
        <v>0</v>
      </c>
      <c r="AE235">
        <v>0</v>
      </c>
      <c r="AF235">
        <v>0</v>
      </c>
      <c r="AG235">
        <v>0</v>
      </c>
      <c r="AH235">
        <v>2</v>
      </c>
      <c r="AI235">
        <v>654</v>
      </c>
      <c r="AJ235">
        <v>0</v>
      </c>
      <c r="AK235">
        <v>0</v>
      </c>
      <c r="AL235">
        <v>0</v>
      </c>
      <c r="AM235">
        <v>0</v>
      </c>
      <c r="AN235">
        <v>0</v>
      </c>
      <c r="AO235">
        <v>0</v>
      </c>
      <c r="AP235">
        <v>0</v>
      </c>
      <c r="AQ235">
        <v>0</v>
      </c>
      <c r="AR235">
        <v>0</v>
      </c>
      <c r="AS235">
        <v>0</v>
      </c>
      <c r="AT235">
        <v>0</v>
      </c>
      <c r="AU235">
        <v>0</v>
      </c>
      <c r="AV235">
        <v>0</v>
      </c>
      <c r="AW235">
        <v>0</v>
      </c>
      <c r="AX235">
        <v>0</v>
      </c>
      <c r="AY235">
        <v>0</v>
      </c>
    </row>
    <row r="236" spans="1:51">
      <c r="A236" t="s">
        <v>3860</v>
      </c>
      <c r="B236">
        <v>0</v>
      </c>
      <c r="C236">
        <v>0</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1</v>
      </c>
      <c r="Y236">
        <v>250</v>
      </c>
      <c r="Z236">
        <v>1</v>
      </c>
      <c r="AA236">
        <v>500</v>
      </c>
      <c r="AB236">
        <v>0</v>
      </c>
      <c r="AC236">
        <v>0</v>
      </c>
      <c r="AD236">
        <v>0</v>
      </c>
      <c r="AE236">
        <v>0</v>
      </c>
      <c r="AF236">
        <v>1</v>
      </c>
      <c r="AG236">
        <v>50</v>
      </c>
      <c r="AH236">
        <v>0</v>
      </c>
      <c r="AI236">
        <v>0</v>
      </c>
      <c r="AJ236">
        <v>1</v>
      </c>
      <c r="AK236">
        <v>800</v>
      </c>
      <c r="AL236">
        <v>0</v>
      </c>
      <c r="AM236">
        <v>0</v>
      </c>
      <c r="AN236">
        <v>0</v>
      </c>
      <c r="AO236">
        <v>0</v>
      </c>
      <c r="AP236">
        <v>0</v>
      </c>
      <c r="AQ236">
        <v>0</v>
      </c>
      <c r="AR236">
        <v>0</v>
      </c>
      <c r="AS236">
        <v>0</v>
      </c>
      <c r="AT236">
        <v>0</v>
      </c>
      <c r="AU236">
        <v>0</v>
      </c>
      <c r="AV236">
        <v>2</v>
      </c>
      <c r="AW236">
        <v>2471</v>
      </c>
      <c r="AX236">
        <v>0</v>
      </c>
      <c r="AY236">
        <v>0</v>
      </c>
    </row>
    <row r="237" spans="1:51">
      <c r="A237" t="s">
        <v>3872</v>
      </c>
      <c r="B237">
        <v>0</v>
      </c>
      <c r="C237">
        <v>0</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1</v>
      </c>
      <c r="AA237">
        <v>823</v>
      </c>
      <c r="AB237">
        <v>0</v>
      </c>
      <c r="AC237">
        <v>0</v>
      </c>
      <c r="AD237">
        <v>0</v>
      </c>
      <c r="AE237">
        <v>0</v>
      </c>
      <c r="AF237">
        <v>0</v>
      </c>
      <c r="AG237">
        <v>0</v>
      </c>
      <c r="AH237">
        <v>1</v>
      </c>
      <c r="AI237">
        <v>395</v>
      </c>
      <c r="AJ237">
        <v>0</v>
      </c>
      <c r="AK237">
        <v>0</v>
      </c>
      <c r="AL237">
        <v>0</v>
      </c>
      <c r="AM237">
        <v>0</v>
      </c>
      <c r="AN237">
        <v>0</v>
      </c>
      <c r="AO237">
        <v>0</v>
      </c>
      <c r="AP237">
        <v>0</v>
      </c>
      <c r="AQ237">
        <v>0</v>
      </c>
      <c r="AR237">
        <v>0</v>
      </c>
      <c r="AS237">
        <v>0</v>
      </c>
      <c r="AT237">
        <v>0</v>
      </c>
      <c r="AU237">
        <v>0</v>
      </c>
      <c r="AV237">
        <v>0</v>
      </c>
      <c r="AW237">
        <v>0</v>
      </c>
      <c r="AX237">
        <v>0</v>
      </c>
      <c r="AY237">
        <v>0</v>
      </c>
    </row>
    <row r="238" spans="1:51">
      <c r="A238" t="s">
        <v>3884</v>
      </c>
      <c r="B238">
        <v>0</v>
      </c>
      <c r="C238">
        <v>0</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1</v>
      </c>
      <c r="Y238">
        <v>160</v>
      </c>
      <c r="Z238">
        <v>2</v>
      </c>
      <c r="AA238">
        <v>1340</v>
      </c>
      <c r="AB238">
        <v>0</v>
      </c>
      <c r="AC238">
        <v>0</v>
      </c>
      <c r="AD238">
        <v>0</v>
      </c>
      <c r="AE238">
        <v>0</v>
      </c>
      <c r="AF238">
        <v>0</v>
      </c>
      <c r="AG238">
        <v>0</v>
      </c>
      <c r="AH238">
        <v>3</v>
      </c>
      <c r="AI238">
        <v>630</v>
      </c>
      <c r="AJ238">
        <v>1</v>
      </c>
      <c r="AK238">
        <v>500</v>
      </c>
      <c r="AL238">
        <v>0</v>
      </c>
      <c r="AM238">
        <v>0</v>
      </c>
      <c r="AN238">
        <v>0</v>
      </c>
      <c r="AO238">
        <v>0</v>
      </c>
      <c r="AP238">
        <v>1</v>
      </c>
      <c r="AQ238">
        <v>99</v>
      </c>
      <c r="AR238">
        <v>1</v>
      </c>
      <c r="AS238">
        <v>150</v>
      </c>
      <c r="AT238">
        <v>2</v>
      </c>
      <c r="AU238">
        <v>1220</v>
      </c>
      <c r="AV238">
        <v>0</v>
      </c>
      <c r="AW238">
        <v>0</v>
      </c>
      <c r="AX238">
        <v>0</v>
      </c>
      <c r="AY238">
        <v>0</v>
      </c>
    </row>
    <row r="239" spans="1:51">
      <c r="A239" t="s">
        <v>3896</v>
      </c>
      <c r="B239">
        <v>0</v>
      </c>
      <c r="C239">
        <v>0</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1</v>
      </c>
      <c r="Y239">
        <v>100</v>
      </c>
      <c r="Z239">
        <v>2</v>
      </c>
      <c r="AA239">
        <v>1512</v>
      </c>
      <c r="AB239">
        <v>0</v>
      </c>
      <c r="AC239">
        <v>0</v>
      </c>
      <c r="AD239">
        <v>0</v>
      </c>
      <c r="AE239">
        <v>0</v>
      </c>
      <c r="AF239">
        <v>0</v>
      </c>
      <c r="AG239">
        <v>0</v>
      </c>
      <c r="AH239">
        <v>0</v>
      </c>
      <c r="AI239">
        <v>0</v>
      </c>
      <c r="AJ239">
        <v>1</v>
      </c>
      <c r="AK239">
        <v>526</v>
      </c>
      <c r="AL239">
        <v>0</v>
      </c>
      <c r="AM239">
        <v>0</v>
      </c>
      <c r="AN239">
        <v>1</v>
      </c>
      <c r="AO239">
        <v>2031</v>
      </c>
      <c r="AP239">
        <v>0</v>
      </c>
      <c r="AQ239">
        <v>0</v>
      </c>
      <c r="AR239">
        <v>0</v>
      </c>
      <c r="AS239">
        <v>0</v>
      </c>
      <c r="AT239">
        <v>0</v>
      </c>
      <c r="AU239">
        <v>0</v>
      </c>
      <c r="AV239">
        <v>0</v>
      </c>
      <c r="AW239">
        <v>0</v>
      </c>
      <c r="AX239">
        <v>0</v>
      </c>
      <c r="AY239">
        <v>0</v>
      </c>
    </row>
    <row r="240" spans="1:51">
      <c r="A240" t="s">
        <v>3908</v>
      </c>
      <c r="B240">
        <v>0</v>
      </c>
      <c r="C240">
        <v>0</v>
      </c>
      <c r="D240">
        <v>0</v>
      </c>
      <c r="E240">
        <v>0</v>
      </c>
      <c r="F240">
        <v>0</v>
      </c>
      <c r="G240">
        <v>0</v>
      </c>
      <c r="H240">
        <v>0</v>
      </c>
      <c r="I240">
        <v>0</v>
      </c>
      <c r="J240">
        <v>1</v>
      </c>
      <c r="K240">
        <v>10766</v>
      </c>
      <c r="L240">
        <v>0</v>
      </c>
      <c r="M240">
        <v>0</v>
      </c>
      <c r="N240">
        <v>0</v>
      </c>
      <c r="O240">
        <v>0</v>
      </c>
      <c r="P240">
        <v>0</v>
      </c>
      <c r="Q240">
        <v>0</v>
      </c>
      <c r="R240">
        <v>0</v>
      </c>
      <c r="S240">
        <v>0</v>
      </c>
      <c r="T240">
        <v>0</v>
      </c>
      <c r="U240">
        <v>0</v>
      </c>
      <c r="V240">
        <v>0</v>
      </c>
      <c r="W240">
        <v>0</v>
      </c>
      <c r="X240">
        <v>0</v>
      </c>
      <c r="Y240">
        <v>0</v>
      </c>
      <c r="Z240">
        <v>1</v>
      </c>
      <c r="AA240">
        <v>610</v>
      </c>
      <c r="AB240">
        <v>0</v>
      </c>
      <c r="AC240">
        <v>0</v>
      </c>
      <c r="AD240">
        <v>0</v>
      </c>
      <c r="AE240">
        <v>0</v>
      </c>
      <c r="AF240">
        <v>1</v>
      </c>
      <c r="AG240">
        <v>45</v>
      </c>
      <c r="AH240">
        <v>4</v>
      </c>
      <c r="AI240">
        <v>1060</v>
      </c>
      <c r="AJ240">
        <v>1</v>
      </c>
      <c r="AK240">
        <v>597</v>
      </c>
      <c r="AL240">
        <v>0</v>
      </c>
      <c r="AM240">
        <v>0</v>
      </c>
      <c r="AN240">
        <v>0</v>
      </c>
      <c r="AO240">
        <v>0</v>
      </c>
      <c r="AP240">
        <v>0</v>
      </c>
      <c r="AQ240">
        <v>0</v>
      </c>
      <c r="AR240">
        <v>1</v>
      </c>
      <c r="AS240">
        <v>470</v>
      </c>
      <c r="AT240">
        <v>1</v>
      </c>
      <c r="AU240">
        <v>500</v>
      </c>
      <c r="AV240">
        <v>1</v>
      </c>
      <c r="AW240">
        <v>1285</v>
      </c>
      <c r="AX240">
        <v>0</v>
      </c>
      <c r="AY240">
        <v>0</v>
      </c>
    </row>
    <row r="241" spans="1:51">
      <c r="A241" t="s">
        <v>3920</v>
      </c>
      <c r="B241">
        <v>0</v>
      </c>
      <c r="C241">
        <v>0</v>
      </c>
      <c r="D241">
        <v>0</v>
      </c>
      <c r="E241">
        <v>0</v>
      </c>
      <c r="F241">
        <v>0</v>
      </c>
      <c r="G241">
        <v>0</v>
      </c>
      <c r="H241">
        <v>0</v>
      </c>
      <c r="I241">
        <v>0</v>
      </c>
      <c r="J241">
        <v>0</v>
      </c>
      <c r="K241">
        <v>0</v>
      </c>
      <c r="L241">
        <v>1</v>
      </c>
      <c r="M241">
        <v>70</v>
      </c>
      <c r="N241">
        <v>0</v>
      </c>
      <c r="O241">
        <v>0</v>
      </c>
      <c r="P241">
        <v>0</v>
      </c>
      <c r="Q241">
        <v>0</v>
      </c>
      <c r="R241">
        <v>0</v>
      </c>
      <c r="S241">
        <v>0</v>
      </c>
      <c r="T241">
        <v>0</v>
      </c>
      <c r="U241">
        <v>0</v>
      </c>
      <c r="V241">
        <v>0</v>
      </c>
      <c r="W241">
        <v>0</v>
      </c>
      <c r="X241">
        <v>0</v>
      </c>
      <c r="Y241">
        <v>0</v>
      </c>
      <c r="Z241">
        <v>1</v>
      </c>
      <c r="AA241">
        <v>505</v>
      </c>
      <c r="AB241">
        <v>0</v>
      </c>
      <c r="AC241">
        <v>0</v>
      </c>
      <c r="AD241">
        <v>0</v>
      </c>
      <c r="AE241">
        <v>0</v>
      </c>
      <c r="AF241">
        <v>1</v>
      </c>
      <c r="AG241">
        <v>75</v>
      </c>
      <c r="AH241">
        <v>0</v>
      </c>
      <c r="AI241">
        <v>0</v>
      </c>
      <c r="AJ241">
        <v>1</v>
      </c>
      <c r="AK241">
        <v>500</v>
      </c>
      <c r="AL241">
        <v>1</v>
      </c>
      <c r="AM241">
        <v>1137</v>
      </c>
      <c r="AN241">
        <v>0</v>
      </c>
      <c r="AO241">
        <v>0</v>
      </c>
      <c r="AP241">
        <v>0</v>
      </c>
      <c r="AQ241">
        <v>0</v>
      </c>
      <c r="AR241">
        <v>0</v>
      </c>
      <c r="AS241">
        <v>0</v>
      </c>
      <c r="AT241">
        <v>0</v>
      </c>
      <c r="AU241">
        <v>0</v>
      </c>
      <c r="AV241">
        <v>0</v>
      </c>
      <c r="AW241">
        <v>0</v>
      </c>
      <c r="AX241">
        <v>0</v>
      </c>
      <c r="AY241">
        <v>0</v>
      </c>
    </row>
    <row r="242" spans="1:51">
      <c r="A242" t="s">
        <v>3932</v>
      </c>
      <c r="B242">
        <v>0</v>
      </c>
      <c r="C242">
        <v>0</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3</v>
      </c>
      <c r="Y242">
        <v>832</v>
      </c>
      <c r="Z242">
        <v>0</v>
      </c>
      <c r="AA242">
        <v>0</v>
      </c>
      <c r="AB242">
        <v>0</v>
      </c>
      <c r="AC242">
        <v>0</v>
      </c>
      <c r="AD242">
        <v>0</v>
      </c>
      <c r="AE242">
        <v>0</v>
      </c>
      <c r="AF242">
        <v>0</v>
      </c>
      <c r="AG242">
        <v>0</v>
      </c>
      <c r="AH242">
        <v>1</v>
      </c>
      <c r="AI242">
        <v>220</v>
      </c>
      <c r="AJ242">
        <v>0</v>
      </c>
      <c r="AK242">
        <v>0</v>
      </c>
      <c r="AL242">
        <v>0</v>
      </c>
      <c r="AM242">
        <v>0</v>
      </c>
      <c r="AN242">
        <v>0</v>
      </c>
      <c r="AO242">
        <v>0</v>
      </c>
      <c r="AP242">
        <v>0</v>
      </c>
      <c r="AQ242">
        <v>0</v>
      </c>
      <c r="AR242">
        <v>0</v>
      </c>
      <c r="AS242">
        <v>0</v>
      </c>
      <c r="AT242">
        <v>0</v>
      </c>
      <c r="AU242">
        <v>0</v>
      </c>
      <c r="AV242">
        <v>0</v>
      </c>
      <c r="AW242">
        <v>0</v>
      </c>
      <c r="AX242">
        <v>0</v>
      </c>
      <c r="AY242">
        <v>0</v>
      </c>
    </row>
    <row r="243" spans="1:51">
      <c r="A243" t="s">
        <v>3944</v>
      </c>
      <c r="B243">
        <v>0</v>
      </c>
      <c r="C243">
        <v>0</v>
      </c>
      <c r="D243">
        <v>0</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1</v>
      </c>
      <c r="AS243">
        <v>134.9</v>
      </c>
      <c r="AT243">
        <v>0</v>
      </c>
      <c r="AU243">
        <v>0</v>
      </c>
      <c r="AV243">
        <v>0</v>
      </c>
      <c r="AW243">
        <v>0</v>
      </c>
      <c r="AX243">
        <v>0</v>
      </c>
      <c r="AY243">
        <v>0</v>
      </c>
    </row>
    <row r="244" spans="1:51">
      <c r="A244" t="s">
        <v>3956</v>
      </c>
      <c r="B244">
        <v>0</v>
      </c>
      <c r="C244">
        <v>0</v>
      </c>
      <c r="D244">
        <v>0</v>
      </c>
      <c r="E244">
        <v>0</v>
      </c>
      <c r="F244">
        <v>1</v>
      </c>
      <c r="G244">
        <v>938</v>
      </c>
      <c r="H244">
        <v>0</v>
      </c>
      <c r="I244">
        <v>0</v>
      </c>
      <c r="J244">
        <v>0</v>
      </c>
      <c r="K244">
        <v>0</v>
      </c>
      <c r="L244">
        <v>0</v>
      </c>
      <c r="M244">
        <v>0</v>
      </c>
      <c r="N244">
        <v>0</v>
      </c>
      <c r="O244">
        <v>0</v>
      </c>
      <c r="P244">
        <v>0</v>
      </c>
      <c r="Q244">
        <v>0</v>
      </c>
      <c r="R244">
        <v>0</v>
      </c>
      <c r="S244">
        <v>0</v>
      </c>
      <c r="T244">
        <v>0</v>
      </c>
      <c r="U244">
        <v>0</v>
      </c>
      <c r="V244">
        <v>0</v>
      </c>
      <c r="W244">
        <v>0</v>
      </c>
      <c r="X244">
        <v>2</v>
      </c>
      <c r="Y244">
        <v>450</v>
      </c>
      <c r="Z244">
        <v>1</v>
      </c>
      <c r="AA244">
        <v>515</v>
      </c>
      <c r="AB244">
        <v>1</v>
      </c>
      <c r="AC244">
        <v>1065</v>
      </c>
      <c r="AD244">
        <v>0</v>
      </c>
      <c r="AE244">
        <v>0</v>
      </c>
      <c r="AF244">
        <v>2</v>
      </c>
      <c r="AG244">
        <v>150</v>
      </c>
      <c r="AH244">
        <v>0</v>
      </c>
      <c r="AI244">
        <v>0</v>
      </c>
      <c r="AJ244">
        <v>1</v>
      </c>
      <c r="AK244">
        <v>860</v>
      </c>
      <c r="AL244">
        <v>1</v>
      </c>
      <c r="AM244">
        <v>1979</v>
      </c>
      <c r="AN244">
        <v>0</v>
      </c>
      <c r="AO244">
        <v>0</v>
      </c>
      <c r="AP244">
        <v>0</v>
      </c>
      <c r="AQ244">
        <v>0</v>
      </c>
      <c r="AR244">
        <v>1</v>
      </c>
      <c r="AS244">
        <v>444</v>
      </c>
      <c r="AT244">
        <v>1</v>
      </c>
      <c r="AU244">
        <v>650</v>
      </c>
      <c r="AV244">
        <v>0</v>
      </c>
      <c r="AW244">
        <v>0</v>
      </c>
      <c r="AX244">
        <v>0</v>
      </c>
      <c r="AY244">
        <v>0</v>
      </c>
    </row>
    <row r="245" spans="1:51">
      <c r="A245" t="s">
        <v>3980</v>
      </c>
      <c r="B245">
        <v>0</v>
      </c>
      <c r="C245">
        <v>0</v>
      </c>
      <c r="D245">
        <v>0</v>
      </c>
      <c r="E245">
        <v>0</v>
      </c>
      <c r="F245">
        <v>0</v>
      </c>
      <c r="G245">
        <v>0</v>
      </c>
      <c r="H245">
        <v>0</v>
      </c>
      <c r="I245">
        <v>0</v>
      </c>
      <c r="J245">
        <v>0</v>
      </c>
      <c r="K245">
        <v>0</v>
      </c>
      <c r="L245">
        <v>0</v>
      </c>
      <c r="M245">
        <v>0</v>
      </c>
      <c r="N245">
        <v>1</v>
      </c>
      <c r="O245">
        <v>190</v>
      </c>
      <c r="P245">
        <v>0</v>
      </c>
      <c r="Q245">
        <v>0</v>
      </c>
      <c r="R245">
        <v>0</v>
      </c>
      <c r="S245">
        <v>0</v>
      </c>
      <c r="T245">
        <v>0</v>
      </c>
      <c r="U245">
        <v>0</v>
      </c>
      <c r="V245">
        <v>2</v>
      </c>
      <c r="W245">
        <v>8</v>
      </c>
      <c r="X245">
        <v>1</v>
      </c>
      <c r="Y245">
        <v>460</v>
      </c>
      <c r="Z245">
        <v>1</v>
      </c>
      <c r="AA245">
        <v>600</v>
      </c>
      <c r="AB245">
        <v>1</v>
      </c>
      <c r="AC245">
        <v>1450</v>
      </c>
      <c r="AD245">
        <v>1</v>
      </c>
      <c r="AE245">
        <v>45070</v>
      </c>
      <c r="AF245">
        <v>0</v>
      </c>
      <c r="AG245">
        <v>0</v>
      </c>
      <c r="AH245">
        <v>2</v>
      </c>
      <c r="AI245">
        <v>650</v>
      </c>
      <c r="AJ245">
        <v>6</v>
      </c>
      <c r="AK245">
        <v>3479</v>
      </c>
      <c r="AL245">
        <v>3</v>
      </c>
      <c r="AM245">
        <v>5599</v>
      </c>
      <c r="AN245">
        <v>1</v>
      </c>
      <c r="AO245">
        <v>2000</v>
      </c>
      <c r="AP245">
        <v>0</v>
      </c>
      <c r="AQ245">
        <v>0</v>
      </c>
      <c r="AR245">
        <v>0</v>
      </c>
      <c r="AS245">
        <v>0</v>
      </c>
      <c r="AT245">
        <v>2</v>
      </c>
      <c r="AU245">
        <v>1305</v>
      </c>
      <c r="AV245">
        <v>0</v>
      </c>
      <c r="AW245">
        <v>0</v>
      </c>
      <c r="AX245">
        <v>0</v>
      </c>
      <c r="AY245">
        <v>0</v>
      </c>
    </row>
    <row r="246" spans="1:51">
      <c r="A246" t="s">
        <v>4004</v>
      </c>
      <c r="B246">
        <v>0</v>
      </c>
      <c r="C246">
        <v>0</v>
      </c>
      <c r="D246">
        <v>0</v>
      </c>
      <c r="E246">
        <v>0</v>
      </c>
      <c r="F246">
        <v>0</v>
      </c>
      <c r="G246">
        <v>0</v>
      </c>
      <c r="H246">
        <v>0</v>
      </c>
      <c r="I246">
        <v>0</v>
      </c>
      <c r="J246">
        <v>0</v>
      </c>
      <c r="K246">
        <v>0</v>
      </c>
      <c r="L246">
        <v>0</v>
      </c>
      <c r="M246">
        <v>0</v>
      </c>
      <c r="N246">
        <v>0</v>
      </c>
      <c r="O246">
        <v>0</v>
      </c>
      <c r="P246">
        <v>0</v>
      </c>
      <c r="Q246">
        <v>0</v>
      </c>
      <c r="R246">
        <v>0</v>
      </c>
      <c r="S246">
        <v>0</v>
      </c>
      <c r="T246">
        <v>0</v>
      </c>
      <c r="U246">
        <v>0</v>
      </c>
      <c r="V246">
        <v>1</v>
      </c>
      <c r="W246">
        <v>5.5</v>
      </c>
      <c r="X246">
        <v>0</v>
      </c>
      <c r="Y246">
        <v>0</v>
      </c>
      <c r="Z246">
        <v>2</v>
      </c>
      <c r="AA246">
        <v>1325</v>
      </c>
      <c r="AB246">
        <v>0</v>
      </c>
      <c r="AC246">
        <v>0</v>
      </c>
      <c r="AD246">
        <v>0</v>
      </c>
      <c r="AE246">
        <v>0</v>
      </c>
      <c r="AF246">
        <v>0</v>
      </c>
      <c r="AG246">
        <v>0</v>
      </c>
      <c r="AH246">
        <v>2</v>
      </c>
      <c r="AI246">
        <v>440</v>
      </c>
      <c r="AJ246">
        <v>1</v>
      </c>
      <c r="AK246">
        <v>500</v>
      </c>
      <c r="AL246">
        <v>0</v>
      </c>
      <c r="AM246">
        <v>0</v>
      </c>
      <c r="AN246">
        <v>0</v>
      </c>
      <c r="AO246">
        <v>0</v>
      </c>
      <c r="AP246">
        <v>1</v>
      </c>
      <c r="AQ246">
        <v>99</v>
      </c>
      <c r="AR246">
        <v>0</v>
      </c>
      <c r="AS246">
        <v>0</v>
      </c>
      <c r="AT246">
        <v>0</v>
      </c>
      <c r="AU246">
        <v>0</v>
      </c>
      <c r="AV246">
        <v>0</v>
      </c>
      <c r="AW246">
        <v>0</v>
      </c>
      <c r="AX246">
        <v>0</v>
      </c>
      <c r="AY246">
        <v>0</v>
      </c>
    </row>
    <row r="247" spans="1:51">
      <c r="A247" t="s">
        <v>4016</v>
      </c>
      <c r="B247">
        <v>0</v>
      </c>
      <c r="C247">
        <v>0</v>
      </c>
      <c r="D247">
        <v>0</v>
      </c>
      <c r="E247">
        <v>0</v>
      </c>
      <c r="F247">
        <v>0</v>
      </c>
      <c r="G247">
        <v>0</v>
      </c>
      <c r="H247">
        <v>0</v>
      </c>
      <c r="I247">
        <v>0</v>
      </c>
      <c r="J247">
        <v>0</v>
      </c>
      <c r="K247">
        <v>0</v>
      </c>
      <c r="L247">
        <v>0</v>
      </c>
      <c r="M247">
        <v>0</v>
      </c>
      <c r="N247">
        <v>0</v>
      </c>
      <c r="O247">
        <v>0</v>
      </c>
      <c r="P247">
        <v>0</v>
      </c>
      <c r="Q247">
        <v>0</v>
      </c>
      <c r="R247">
        <v>0</v>
      </c>
      <c r="S247">
        <v>0</v>
      </c>
      <c r="T247">
        <v>1</v>
      </c>
      <c r="U247">
        <v>13309</v>
      </c>
      <c r="V247">
        <v>1</v>
      </c>
      <c r="W247">
        <v>3</v>
      </c>
      <c r="X247">
        <v>1</v>
      </c>
      <c r="Y247">
        <v>420</v>
      </c>
      <c r="Z247">
        <v>0</v>
      </c>
      <c r="AA247">
        <v>0</v>
      </c>
      <c r="AB247">
        <v>0</v>
      </c>
      <c r="AC247">
        <v>0</v>
      </c>
      <c r="AD247">
        <v>0</v>
      </c>
      <c r="AE247">
        <v>0</v>
      </c>
      <c r="AF247">
        <v>0</v>
      </c>
      <c r="AG247">
        <v>0</v>
      </c>
      <c r="AH247">
        <v>0</v>
      </c>
      <c r="AI247">
        <v>0</v>
      </c>
      <c r="AJ247">
        <v>2</v>
      </c>
      <c r="AK247">
        <v>1570</v>
      </c>
      <c r="AL247">
        <v>0</v>
      </c>
      <c r="AM247">
        <v>0</v>
      </c>
      <c r="AN247">
        <v>0</v>
      </c>
      <c r="AO247">
        <v>0</v>
      </c>
      <c r="AP247">
        <v>0</v>
      </c>
      <c r="AQ247">
        <v>0</v>
      </c>
      <c r="AR247">
        <v>0</v>
      </c>
      <c r="AS247">
        <v>0</v>
      </c>
      <c r="AT247">
        <v>0</v>
      </c>
      <c r="AU247">
        <v>0</v>
      </c>
      <c r="AV247">
        <v>0</v>
      </c>
      <c r="AW247">
        <v>0</v>
      </c>
      <c r="AX247">
        <v>0</v>
      </c>
      <c r="AY247">
        <v>0</v>
      </c>
    </row>
    <row r="248" spans="1:51">
      <c r="A248" t="s">
        <v>4028</v>
      </c>
      <c r="B248">
        <v>0</v>
      </c>
      <c r="C248">
        <v>0</v>
      </c>
      <c r="D248">
        <v>0</v>
      </c>
      <c r="E248">
        <v>0</v>
      </c>
      <c r="F248">
        <v>0</v>
      </c>
      <c r="G248">
        <v>0</v>
      </c>
      <c r="H248">
        <v>0</v>
      </c>
      <c r="I248">
        <v>0</v>
      </c>
      <c r="J248">
        <v>0</v>
      </c>
      <c r="K248">
        <v>0</v>
      </c>
      <c r="L248">
        <v>0</v>
      </c>
      <c r="M248">
        <v>0</v>
      </c>
      <c r="N248">
        <v>0</v>
      </c>
      <c r="O248">
        <v>0</v>
      </c>
      <c r="P248">
        <v>0</v>
      </c>
      <c r="Q248">
        <v>0</v>
      </c>
      <c r="R248">
        <v>0</v>
      </c>
      <c r="S248">
        <v>0</v>
      </c>
      <c r="T248">
        <v>0</v>
      </c>
      <c r="U248">
        <v>0</v>
      </c>
      <c r="V248">
        <v>1</v>
      </c>
      <c r="W248">
        <v>40</v>
      </c>
      <c r="X248">
        <v>1</v>
      </c>
      <c r="Y248">
        <v>150</v>
      </c>
      <c r="Z248">
        <v>1</v>
      </c>
      <c r="AA248">
        <v>660</v>
      </c>
      <c r="AB248">
        <v>0</v>
      </c>
      <c r="AC248">
        <v>0</v>
      </c>
      <c r="AD248">
        <v>0</v>
      </c>
      <c r="AE248">
        <v>0</v>
      </c>
      <c r="AF248">
        <v>0</v>
      </c>
      <c r="AG248">
        <v>0</v>
      </c>
      <c r="AH248">
        <v>3</v>
      </c>
      <c r="AI248">
        <v>765</v>
      </c>
      <c r="AJ248">
        <v>1</v>
      </c>
      <c r="AK248">
        <v>530</v>
      </c>
      <c r="AL248">
        <v>0</v>
      </c>
      <c r="AM248">
        <v>0</v>
      </c>
      <c r="AN248">
        <v>0</v>
      </c>
      <c r="AO248">
        <v>0</v>
      </c>
      <c r="AP248">
        <v>0</v>
      </c>
      <c r="AQ248">
        <v>0</v>
      </c>
      <c r="AR248">
        <v>1</v>
      </c>
      <c r="AS248">
        <v>355</v>
      </c>
      <c r="AT248">
        <v>0</v>
      </c>
      <c r="AU248">
        <v>0</v>
      </c>
      <c r="AV248">
        <v>0</v>
      </c>
      <c r="AW248">
        <v>0</v>
      </c>
      <c r="AX248">
        <v>0</v>
      </c>
      <c r="AY248">
        <v>0</v>
      </c>
    </row>
    <row r="249" spans="1:51">
      <c r="A249" t="s">
        <v>4040</v>
      </c>
      <c r="B249">
        <v>0</v>
      </c>
      <c r="C249">
        <v>0</v>
      </c>
      <c r="D249">
        <v>0</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1</v>
      </c>
      <c r="AI249">
        <v>265</v>
      </c>
      <c r="AJ249">
        <v>0</v>
      </c>
      <c r="AK249">
        <v>0</v>
      </c>
      <c r="AL249">
        <v>0</v>
      </c>
      <c r="AM249">
        <v>0</v>
      </c>
      <c r="AN249">
        <v>0</v>
      </c>
      <c r="AO249">
        <v>0</v>
      </c>
      <c r="AP249">
        <v>0</v>
      </c>
      <c r="AQ249">
        <v>0</v>
      </c>
      <c r="AR249">
        <v>0</v>
      </c>
      <c r="AS249">
        <v>0</v>
      </c>
      <c r="AT249">
        <v>0</v>
      </c>
      <c r="AU249">
        <v>0</v>
      </c>
      <c r="AV249">
        <v>0</v>
      </c>
      <c r="AW249">
        <v>0</v>
      </c>
      <c r="AX249">
        <v>0</v>
      </c>
      <c r="AY249">
        <v>0</v>
      </c>
    </row>
    <row r="250" spans="1:51">
      <c r="A250" t="s">
        <v>4052</v>
      </c>
      <c r="B250">
        <v>0</v>
      </c>
      <c r="C250">
        <v>0</v>
      </c>
      <c r="D250">
        <v>0</v>
      </c>
      <c r="E250">
        <v>0</v>
      </c>
      <c r="F250">
        <v>0</v>
      </c>
      <c r="G250">
        <v>0</v>
      </c>
      <c r="H250">
        <v>0</v>
      </c>
      <c r="I250">
        <v>0</v>
      </c>
      <c r="J250">
        <v>0</v>
      </c>
      <c r="K250">
        <v>0</v>
      </c>
      <c r="L250">
        <v>0</v>
      </c>
      <c r="M250">
        <v>0</v>
      </c>
      <c r="N250">
        <v>0</v>
      </c>
      <c r="O250">
        <v>0</v>
      </c>
      <c r="P250">
        <v>0</v>
      </c>
      <c r="Q250">
        <v>0</v>
      </c>
      <c r="R250">
        <v>0</v>
      </c>
      <c r="S250">
        <v>0</v>
      </c>
      <c r="T250">
        <v>0</v>
      </c>
      <c r="U250">
        <v>0</v>
      </c>
      <c r="V250">
        <v>0</v>
      </c>
      <c r="W250">
        <v>0</v>
      </c>
      <c r="X250">
        <v>4</v>
      </c>
      <c r="Y250">
        <v>1130</v>
      </c>
      <c r="Z250">
        <v>0</v>
      </c>
      <c r="AA250">
        <v>0</v>
      </c>
      <c r="AB250">
        <v>0</v>
      </c>
      <c r="AC250">
        <v>0</v>
      </c>
      <c r="AD250">
        <v>0</v>
      </c>
      <c r="AE250">
        <v>0</v>
      </c>
      <c r="AF250">
        <v>1</v>
      </c>
      <c r="AG250">
        <v>18</v>
      </c>
      <c r="AH250">
        <v>1</v>
      </c>
      <c r="AI250">
        <v>190</v>
      </c>
      <c r="AJ250">
        <v>0</v>
      </c>
      <c r="AK250">
        <v>0</v>
      </c>
      <c r="AL250">
        <v>0</v>
      </c>
      <c r="AM250">
        <v>0</v>
      </c>
      <c r="AN250">
        <v>0</v>
      </c>
      <c r="AO250">
        <v>0</v>
      </c>
      <c r="AP250">
        <v>0</v>
      </c>
      <c r="AQ250">
        <v>0</v>
      </c>
      <c r="AR250">
        <v>1</v>
      </c>
      <c r="AS250">
        <v>410</v>
      </c>
      <c r="AT250">
        <v>0</v>
      </c>
      <c r="AU250">
        <v>0</v>
      </c>
      <c r="AV250">
        <v>2</v>
      </c>
      <c r="AW250">
        <v>2085</v>
      </c>
      <c r="AX250">
        <v>0</v>
      </c>
      <c r="AY250">
        <v>0</v>
      </c>
    </row>
    <row r="251" spans="1:51">
      <c r="A251" t="s">
        <v>4064</v>
      </c>
      <c r="B251">
        <v>0</v>
      </c>
      <c r="C251">
        <v>0</v>
      </c>
      <c r="D251">
        <v>0</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row>
    <row r="252" spans="1:51">
      <c r="A252" t="s">
        <v>4076</v>
      </c>
      <c r="B252">
        <v>0</v>
      </c>
      <c r="C252">
        <v>0</v>
      </c>
      <c r="D252">
        <v>0</v>
      </c>
      <c r="E252">
        <v>0</v>
      </c>
      <c r="F252">
        <v>0</v>
      </c>
      <c r="G252">
        <v>0</v>
      </c>
      <c r="H252">
        <v>0</v>
      </c>
      <c r="I252">
        <v>0</v>
      </c>
      <c r="J252">
        <v>0</v>
      </c>
      <c r="K252">
        <v>0</v>
      </c>
      <c r="L252">
        <v>0</v>
      </c>
      <c r="M252">
        <v>0</v>
      </c>
      <c r="N252">
        <v>2</v>
      </c>
      <c r="O252">
        <v>725</v>
      </c>
      <c r="P252">
        <v>0</v>
      </c>
      <c r="Q252">
        <v>0</v>
      </c>
      <c r="R252">
        <v>0</v>
      </c>
      <c r="S252">
        <v>0</v>
      </c>
      <c r="T252">
        <v>2</v>
      </c>
      <c r="U252">
        <v>12913</v>
      </c>
      <c r="V252">
        <v>2</v>
      </c>
      <c r="W252">
        <v>67</v>
      </c>
      <c r="X252">
        <v>3</v>
      </c>
      <c r="Y252">
        <v>1125</v>
      </c>
      <c r="Z252">
        <v>0</v>
      </c>
      <c r="AA252">
        <v>0</v>
      </c>
      <c r="AB252">
        <v>0</v>
      </c>
      <c r="AC252">
        <v>0</v>
      </c>
      <c r="AD252">
        <v>0</v>
      </c>
      <c r="AE252">
        <v>0</v>
      </c>
      <c r="AF252">
        <v>1</v>
      </c>
      <c r="AG252">
        <v>6.9</v>
      </c>
      <c r="AH252">
        <v>3</v>
      </c>
      <c r="AI252">
        <v>820</v>
      </c>
      <c r="AJ252">
        <v>1</v>
      </c>
      <c r="AK252">
        <v>500</v>
      </c>
      <c r="AL252">
        <v>0</v>
      </c>
      <c r="AM252">
        <v>0</v>
      </c>
      <c r="AN252">
        <v>0</v>
      </c>
      <c r="AO252">
        <v>0</v>
      </c>
      <c r="AP252">
        <v>0</v>
      </c>
      <c r="AQ252">
        <v>0</v>
      </c>
      <c r="AR252">
        <v>0</v>
      </c>
      <c r="AS252">
        <v>0</v>
      </c>
      <c r="AT252">
        <v>0</v>
      </c>
      <c r="AU252">
        <v>0</v>
      </c>
      <c r="AV252">
        <v>0</v>
      </c>
      <c r="AW252">
        <v>0</v>
      </c>
      <c r="AX252">
        <v>0</v>
      </c>
      <c r="AY252">
        <v>0</v>
      </c>
    </row>
    <row r="253" spans="1:51">
      <c r="A253" t="s">
        <v>4088</v>
      </c>
      <c r="B253">
        <v>0</v>
      </c>
      <c r="C253">
        <v>0</v>
      </c>
      <c r="D253">
        <v>0</v>
      </c>
      <c r="E253">
        <v>0</v>
      </c>
      <c r="F253">
        <v>0</v>
      </c>
      <c r="G253">
        <v>0</v>
      </c>
      <c r="H253">
        <v>0</v>
      </c>
      <c r="I253">
        <v>0</v>
      </c>
      <c r="J253">
        <v>0</v>
      </c>
      <c r="K253">
        <v>0</v>
      </c>
      <c r="L253">
        <v>0</v>
      </c>
      <c r="M253">
        <v>0</v>
      </c>
      <c r="N253">
        <v>0</v>
      </c>
      <c r="O253">
        <v>0</v>
      </c>
      <c r="P253">
        <v>0</v>
      </c>
      <c r="Q253">
        <v>0</v>
      </c>
      <c r="R253">
        <v>0</v>
      </c>
      <c r="S253">
        <v>0</v>
      </c>
      <c r="T253">
        <v>0</v>
      </c>
      <c r="U253">
        <v>0</v>
      </c>
      <c r="V253">
        <v>2</v>
      </c>
      <c r="W253">
        <v>68</v>
      </c>
      <c r="X253">
        <v>0</v>
      </c>
      <c r="Y253">
        <v>0</v>
      </c>
      <c r="Z253">
        <v>1</v>
      </c>
      <c r="AA253">
        <v>595</v>
      </c>
      <c r="AB253">
        <v>0</v>
      </c>
      <c r="AC253">
        <v>0</v>
      </c>
      <c r="AD253">
        <v>0</v>
      </c>
      <c r="AE253">
        <v>0</v>
      </c>
      <c r="AF253">
        <v>1</v>
      </c>
      <c r="AG253">
        <v>13</v>
      </c>
      <c r="AH253">
        <v>2</v>
      </c>
      <c r="AI253">
        <v>475</v>
      </c>
      <c r="AJ253">
        <v>3</v>
      </c>
      <c r="AK253">
        <v>1935</v>
      </c>
      <c r="AL253">
        <v>0</v>
      </c>
      <c r="AM253">
        <v>0</v>
      </c>
      <c r="AN253">
        <v>0</v>
      </c>
      <c r="AO253">
        <v>0</v>
      </c>
      <c r="AP253">
        <v>2</v>
      </c>
      <c r="AQ253">
        <v>113.5</v>
      </c>
      <c r="AR253">
        <v>1</v>
      </c>
      <c r="AS253">
        <v>235</v>
      </c>
      <c r="AT253">
        <v>0</v>
      </c>
      <c r="AU253">
        <v>0</v>
      </c>
      <c r="AV253">
        <v>0</v>
      </c>
      <c r="AW253">
        <v>0</v>
      </c>
      <c r="AX253">
        <v>1</v>
      </c>
      <c r="AY253">
        <v>5656</v>
      </c>
    </row>
    <row r="254" spans="1:51">
      <c r="A254" t="s">
        <v>4100</v>
      </c>
      <c r="B254">
        <v>0</v>
      </c>
      <c r="C254">
        <v>0</v>
      </c>
      <c r="D254">
        <v>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row>
    <row r="255" spans="1:51">
      <c r="A255" t="s">
        <v>4112</v>
      </c>
      <c r="B255">
        <v>0</v>
      </c>
      <c r="C255">
        <v>0</v>
      </c>
      <c r="D255">
        <v>0</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1</v>
      </c>
      <c r="AC255">
        <v>1169</v>
      </c>
      <c r="AD255">
        <v>0</v>
      </c>
      <c r="AE255">
        <v>0</v>
      </c>
      <c r="AF255">
        <v>0</v>
      </c>
      <c r="AG255">
        <v>0</v>
      </c>
      <c r="AH255">
        <v>1</v>
      </c>
      <c r="AI255">
        <v>250</v>
      </c>
      <c r="AJ255">
        <v>0</v>
      </c>
      <c r="AK255">
        <v>0</v>
      </c>
      <c r="AL255">
        <v>1</v>
      </c>
      <c r="AM255">
        <v>1880</v>
      </c>
      <c r="AN255">
        <v>0</v>
      </c>
      <c r="AO255">
        <v>0</v>
      </c>
      <c r="AP255">
        <v>1</v>
      </c>
      <c r="AQ255">
        <v>75</v>
      </c>
      <c r="AR255">
        <v>1</v>
      </c>
      <c r="AS255">
        <v>420</v>
      </c>
      <c r="AT255">
        <v>0</v>
      </c>
      <c r="AU255">
        <v>0</v>
      </c>
      <c r="AV255">
        <v>0</v>
      </c>
      <c r="AW255">
        <v>0</v>
      </c>
      <c r="AX255">
        <v>0</v>
      </c>
      <c r="AY255">
        <v>0</v>
      </c>
    </row>
    <row r="256" spans="1:51">
      <c r="A256" t="s">
        <v>4124</v>
      </c>
      <c r="B256">
        <v>0</v>
      </c>
      <c r="C256">
        <v>0</v>
      </c>
      <c r="D256">
        <v>0</v>
      </c>
      <c r="E256">
        <v>0</v>
      </c>
      <c r="F256">
        <v>0</v>
      </c>
      <c r="G256">
        <v>0</v>
      </c>
      <c r="H256">
        <v>0</v>
      </c>
      <c r="I256">
        <v>0</v>
      </c>
      <c r="J256">
        <v>0</v>
      </c>
      <c r="K256">
        <v>0</v>
      </c>
      <c r="L256">
        <v>0</v>
      </c>
      <c r="M256">
        <v>0</v>
      </c>
      <c r="N256">
        <v>0</v>
      </c>
      <c r="O256">
        <v>0</v>
      </c>
      <c r="P256">
        <v>0</v>
      </c>
      <c r="Q256">
        <v>0</v>
      </c>
      <c r="R256">
        <v>0</v>
      </c>
      <c r="S256">
        <v>0</v>
      </c>
      <c r="T256">
        <v>0</v>
      </c>
      <c r="U256">
        <v>0</v>
      </c>
      <c r="V256">
        <v>0</v>
      </c>
      <c r="W256">
        <v>0</v>
      </c>
      <c r="X256">
        <v>2</v>
      </c>
      <c r="Y256">
        <v>720</v>
      </c>
      <c r="Z256">
        <v>1</v>
      </c>
      <c r="AA256">
        <v>500</v>
      </c>
      <c r="AB256">
        <v>1</v>
      </c>
      <c r="AC256">
        <v>1140</v>
      </c>
      <c r="AD256">
        <v>0</v>
      </c>
      <c r="AE256">
        <v>0</v>
      </c>
      <c r="AF256">
        <v>0</v>
      </c>
      <c r="AG256">
        <v>0</v>
      </c>
      <c r="AH256">
        <v>1</v>
      </c>
      <c r="AI256">
        <v>220</v>
      </c>
      <c r="AJ256">
        <v>0</v>
      </c>
      <c r="AK256">
        <v>0</v>
      </c>
      <c r="AL256">
        <v>0</v>
      </c>
      <c r="AM256">
        <v>0</v>
      </c>
      <c r="AN256">
        <v>0</v>
      </c>
      <c r="AO256">
        <v>0</v>
      </c>
      <c r="AP256">
        <v>0</v>
      </c>
      <c r="AQ256">
        <v>0</v>
      </c>
      <c r="AR256">
        <v>0</v>
      </c>
      <c r="AS256">
        <v>0</v>
      </c>
      <c r="AT256">
        <v>0</v>
      </c>
      <c r="AU256">
        <v>0</v>
      </c>
      <c r="AV256">
        <v>0</v>
      </c>
      <c r="AW256">
        <v>0</v>
      </c>
      <c r="AX256">
        <v>0</v>
      </c>
      <c r="AY256">
        <v>0</v>
      </c>
    </row>
    <row r="257" spans="1:51">
      <c r="A257" t="s">
        <v>4136</v>
      </c>
      <c r="B257">
        <v>0</v>
      </c>
      <c r="C257">
        <v>0</v>
      </c>
      <c r="D257">
        <v>0</v>
      </c>
      <c r="E257">
        <v>0</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1</v>
      </c>
      <c r="AA257">
        <v>680</v>
      </c>
      <c r="AB257">
        <v>0</v>
      </c>
      <c r="AC257">
        <v>0</v>
      </c>
      <c r="AD257">
        <v>0</v>
      </c>
      <c r="AE257">
        <v>0</v>
      </c>
      <c r="AF257">
        <v>0</v>
      </c>
      <c r="AG257">
        <v>0</v>
      </c>
      <c r="AH257">
        <v>0</v>
      </c>
      <c r="AI257">
        <v>0</v>
      </c>
      <c r="AJ257">
        <v>1</v>
      </c>
      <c r="AK257">
        <v>560</v>
      </c>
      <c r="AL257">
        <v>0</v>
      </c>
      <c r="AM257">
        <v>0</v>
      </c>
      <c r="AN257">
        <v>0</v>
      </c>
      <c r="AO257">
        <v>0</v>
      </c>
      <c r="AP257">
        <v>0</v>
      </c>
      <c r="AQ257">
        <v>0</v>
      </c>
      <c r="AR257">
        <v>0</v>
      </c>
      <c r="AS257">
        <v>0</v>
      </c>
      <c r="AT257">
        <v>1</v>
      </c>
      <c r="AU257">
        <v>683</v>
      </c>
      <c r="AV257">
        <v>0</v>
      </c>
      <c r="AW257">
        <v>0</v>
      </c>
      <c r="AX257">
        <v>0</v>
      </c>
      <c r="AY257">
        <v>0</v>
      </c>
    </row>
    <row r="258" spans="1:51">
      <c r="A258" t="s">
        <v>4148</v>
      </c>
      <c r="B258">
        <v>0</v>
      </c>
      <c r="C258">
        <v>0</v>
      </c>
      <c r="D258">
        <v>0</v>
      </c>
      <c r="E258">
        <v>0</v>
      </c>
      <c r="F258">
        <v>0</v>
      </c>
      <c r="G258">
        <v>0</v>
      </c>
      <c r="H258">
        <v>0</v>
      </c>
      <c r="I258">
        <v>0</v>
      </c>
      <c r="J258">
        <v>0</v>
      </c>
      <c r="K258">
        <v>0</v>
      </c>
      <c r="L258">
        <v>0</v>
      </c>
      <c r="M258">
        <v>0</v>
      </c>
      <c r="N258">
        <v>0</v>
      </c>
      <c r="O258">
        <v>0</v>
      </c>
      <c r="P258">
        <v>0</v>
      </c>
      <c r="Q258">
        <v>0</v>
      </c>
      <c r="R258">
        <v>0</v>
      </c>
      <c r="S258">
        <v>0</v>
      </c>
      <c r="T258">
        <v>0</v>
      </c>
      <c r="U258">
        <v>0</v>
      </c>
      <c r="V258">
        <v>2</v>
      </c>
      <c r="W258">
        <v>6</v>
      </c>
      <c r="X258">
        <v>0</v>
      </c>
      <c r="Y258">
        <v>0</v>
      </c>
      <c r="Z258">
        <v>0</v>
      </c>
      <c r="AA258">
        <v>0</v>
      </c>
      <c r="AB258">
        <v>1</v>
      </c>
      <c r="AC258">
        <v>1006</v>
      </c>
      <c r="AD258">
        <v>0</v>
      </c>
      <c r="AE258">
        <v>0</v>
      </c>
      <c r="AF258">
        <v>0</v>
      </c>
      <c r="AG258">
        <v>0</v>
      </c>
      <c r="AH258">
        <v>0</v>
      </c>
      <c r="AI258">
        <v>0</v>
      </c>
      <c r="AJ258">
        <v>1</v>
      </c>
      <c r="AK258">
        <v>526</v>
      </c>
      <c r="AL258">
        <v>0</v>
      </c>
      <c r="AM258">
        <v>0</v>
      </c>
      <c r="AN258">
        <v>0</v>
      </c>
      <c r="AO258">
        <v>0</v>
      </c>
      <c r="AP258">
        <v>0</v>
      </c>
      <c r="AQ258">
        <v>0</v>
      </c>
      <c r="AR258">
        <v>0</v>
      </c>
      <c r="AS258">
        <v>0</v>
      </c>
      <c r="AT258">
        <v>0</v>
      </c>
      <c r="AU258">
        <v>0</v>
      </c>
      <c r="AV258">
        <v>0</v>
      </c>
      <c r="AW258">
        <v>0</v>
      </c>
      <c r="AX258">
        <v>0</v>
      </c>
      <c r="AY258">
        <v>0</v>
      </c>
    </row>
    <row r="259" spans="1:51">
      <c r="A259" t="s">
        <v>4172</v>
      </c>
      <c r="B259">
        <v>0</v>
      </c>
      <c r="C259">
        <v>0</v>
      </c>
      <c r="D259">
        <v>0</v>
      </c>
      <c r="E259">
        <v>0</v>
      </c>
      <c r="F259">
        <v>0</v>
      </c>
      <c r="G259">
        <v>0</v>
      </c>
      <c r="H259">
        <v>2</v>
      </c>
      <c r="I259">
        <v>2808</v>
      </c>
      <c r="J259">
        <v>0</v>
      </c>
      <c r="K259">
        <v>0</v>
      </c>
      <c r="L259">
        <v>0</v>
      </c>
      <c r="M259">
        <v>0</v>
      </c>
      <c r="N259">
        <v>0</v>
      </c>
      <c r="O259">
        <v>0</v>
      </c>
      <c r="P259">
        <v>0</v>
      </c>
      <c r="Q259">
        <v>0</v>
      </c>
      <c r="R259">
        <v>0</v>
      </c>
      <c r="S259">
        <v>0</v>
      </c>
      <c r="T259">
        <v>0</v>
      </c>
      <c r="U259">
        <v>0</v>
      </c>
      <c r="V259">
        <v>1</v>
      </c>
      <c r="W259">
        <v>18</v>
      </c>
      <c r="X259">
        <v>0</v>
      </c>
      <c r="Y259">
        <v>0</v>
      </c>
      <c r="Z259">
        <v>0</v>
      </c>
      <c r="AA259">
        <v>0</v>
      </c>
      <c r="AB259">
        <v>0</v>
      </c>
      <c r="AC259">
        <v>0</v>
      </c>
      <c r="AD259">
        <v>0</v>
      </c>
      <c r="AE259">
        <v>0</v>
      </c>
      <c r="AF259">
        <v>0</v>
      </c>
      <c r="AG259">
        <v>0</v>
      </c>
      <c r="AH259">
        <v>1</v>
      </c>
      <c r="AI259">
        <v>140</v>
      </c>
      <c r="AJ259">
        <v>0</v>
      </c>
      <c r="AK259">
        <v>0</v>
      </c>
      <c r="AL259">
        <v>0</v>
      </c>
      <c r="AM259">
        <v>0</v>
      </c>
      <c r="AN259">
        <v>0</v>
      </c>
      <c r="AO259">
        <v>0</v>
      </c>
      <c r="AP259">
        <v>0</v>
      </c>
      <c r="AQ259">
        <v>0</v>
      </c>
      <c r="AR259">
        <v>0</v>
      </c>
      <c r="AS259">
        <v>0</v>
      </c>
      <c r="AT259">
        <v>0</v>
      </c>
      <c r="AU259">
        <v>0</v>
      </c>
      <c r="AV259">
        <v>0</v>
      </c>
      <c r="AW259">
        <v>0</v>
      </c>
      <c r="AX259">
        <v>0</v>
      </c>
      <c r="AY259">
        <v>0</v>
      </c>
    </row>
    <row r="260" spans="1:51">
      <c r="A260" t="s">
        <v>4184</v>
      </c>
      <c r="B260">
        <v>0</v>
      </c>
      <c r="C260">
        <v>0</v>
      </c>
      <c r="D260">
        <v>0</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1</v>
      </c>
      <c r="AS260">
        <v>160</v>
      </c>
      <c r="AT260">
        <v>0</v>
      </c>
      <c r="AU260">
        <v>0</v>
      </c>
      <c r="AV260">
        <v>1</v>
      </c>
      <c r="AW260">
        <v>1075</v>
      </c>
      <c r="AX260">
        <v>0</v>
      </c>
      <c r="AY260">
        <v>0</v>
      </c>
    </row>
    <row r="261" spans="1:51">
      <c r="A261" t="s">
        <v>4196</v>
      </c>
      <c r="B261">
        <v>0</v>
      </c>
      <c r="C261">
        <v>0</v>
      </c>
      <c r="D261">
        <v>0</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1</v>
      </c>
      <c r="AI261">
        <v>323</v>
      </c>
      <c r="AJ261">
        <v>0</v>
      </c>
      <c r="AK261">
        <v>0</v>
      </c>
      <c r="AL261">
        <v>0</v>
      </c>
      <c r="AM261">
        <v>0</v>
      </c>
      <c r="AN261">
        <v>0</v>
      </c>
      <c r="AO261">
        <v>0</v>
      </c>
      <c r="AP261">
        <v>1</v>
      </c>
      <c r="AQ261">
        <v>50</v>
      </c>
      <c r="AR261">
        <v>0</v>
      </c>
      <c r="AS261">
        <v>0</v>
      </c>
      <c r="AT261">
        <v>0</v>
      </c>
      <c r="AU261">
        <v>0</v>
      </c>
      <c r="AV261">
        <v>0</v>
      </c>
      <c r="AW261">
        <v>0</v>
      </c>
      <c r="AX261">
        <v>0</v>
      </c>
      <c r="AY261">
        <v>0</v>
      </c>
    </row>
    <row r="262" spans="1:51">
      <c r="A262" t="s">
        <v>4208</v>
      </c>
      <c r="B262">
        <v>0</v>
      </c>
      <c r="C262">
        <v>0</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row>
    <row r="263" spans="1:51">
      <c r="A263" t="s">
        <v>4220</v>
      </c>
      <c r="B263">
        <v>0</v>
      </c>
      <c r="C263">
        <v>0</v>
      </c>
      <c r="D263">
        <v>0</v>
      </c>
      <c r="E263">
        <v>0</v>
      </c>
      <c r="F263">
        <v>0</v>
      </c>
      <c r="G263">
        <v>0</v>
      </c>
      <c r="H263">
        <v>0</v>
      </c>
      <c r="I263">
        <v>0</v>
      </c>
      <c r="J263">
        <v>0</v>
      </c>
      <c r="K263">
        <v>0</v>
      </c>
      <c r="L263">
        <v>0</v>
      </c>
      <c r="M263">
        <v>0</v>
      </c>
      <c r="N263">
        <v>1</v>
      </c>
      <c r="O263">
        <v>100</v>
      </c>
      <c r="P263">
        <v>0</v>
      </c>
      <c r="Q263">
        <v>0</v>
      </c>
      <c r="R263">
        <v>0</v>
      </c>
      <c r="S263">
        <v>0</v>
      </c>
      <c r="T263">
        <v>0</v>
      </c>
      <c r="U263">
        <v>0</v>
      </c>
      <c r="V263">
        <v>0</v>
      </c>
      <c r="W263">
        <v>0</v>
      </c>
      <c r="X263">
        <v>2</v>
      </c>
      <c r="Y263">
        <v>700</v>
      </c>
      <c r="Z263">
        <v>0</v>
      </c>
      <c r="AA263">
        <v>0</v>
      </c>
      <c r="AB263">
        <v>1</v>
      </c>
      <c r="AC263">
        <v>1966</v>
      </c>
      <c r="AD263">
        <v>0</v>
      </c>
      <c r="AE263">
        <v>0</v>
      </c>
      <c r="AF263">
        <v>0</v>
      </c>
      <c r="AG263">
        <v>0</v>
      </c>
      <c r="AH263">
        <v>1</v>
      </c>
      <c r="AI263">
        <v>250</v>
      </c>
      <c r="AJ263">
        <v>0</v>
      </c>
      <c r="AK263">
        <v>0</v>
      </c>
      <c r="AL263">
        <v>0</v>
      </c>
      <c r="AM263">
        <v>0</v>
      </c>
      <c r="AN263">
        <v>0</v>
      </c>
      <c r="AO263">
        <v>0</v>
      </c>
      <c r="AP263">
        <v>0</v>
      </c>
      <c r="AQ263">
        <v>0</v>
      </c>
      <c r="AR263">
        <v>0</v>
      </c>
      <c r="AS263">
        <v>0</v>
      </c>
      <c r="AT263">
        <v>0</v>
      </c>
      <c r="AU263">
        <v>0</v>
      </c>
      <c r="AV263">
        <v>0</v>
      </c>
      <c r="AW263">
        <v>0</v>
      </c>
      <c r="AX263">
        <v>0</v>
      </c>
      <c r="AY263">
        <v>0</v>
      </c>
    </row>
    <row r="264" spans="1:51">
      <c r="A264" t="s">
        <v>4232</v>
      </c>
      <c r="B264">
        <v>0</v>
      </c>
      <c r="C264">
        <v>0</v>
      </c>
      <c r="D264">
        <v>0</v>
      </c>
      <c r="E264">
        <v>0</v>
      </c>
      <c r="F264">
        <v>0</v>
      </c>
      <c r="G264">
        <v>0</v>
      </c>
      <c r="H264">
        <v>0</v>
      </c>
      <c r="I264">
        <v>0</v>
      </c>
      <c r="J264">
        <v>0</v>
      </c>
      <c r="K264">
        <v>0</v>
      </c>
      <c r="L264">
        <v>0</v>
      </c>
      <c r="M264">
        <v>0</v>
      </c>
      <c r="N264">
        <v>0</v>
      </c>
      <c r="O264">
        <v>0</v>
      </c>
      <c r="P264">
        <v>0</v>
      </c>
      <c r="Q264">
        <v>0</v>
      </c>
      <c r="R264">
        <v>0</v>
      </c>
      <c r="S264">
        <v>0</v>
      </c>
      <c r="T264">
        <v>0</v>
      </c>
      <c r="U264">
        <v>0</v>
      </c>
      <c r="V264">
        <v>2</v>
      </c>
      <c r="W264">
        <v>15</v>
      </c>
      <c r="X264">
        <v>0</v>
      </c>
      <c r="Y264">
        <v>0</v>
      </c>
      <c r="Z264">
        <v>0</v>
      </c>
      <c r="AA264">
        <v>0</v>
      </c>
      <c r="AB264">
        <v>0</v>
      </c>
      <c r="AC264">
        <v>0</v>
      </c>
      <c r="AD264">
        <v>0</v>
      </c>
      <c r="AE264">
        <v>0</v>
      </c>
      <c r="AF264">
        <v>0</v>
      </c>
      <c r="AG264">
        <v>0</v>
      </c>
      <c r="AH264">
        <v>1</v>
      </c>
      <c r="AI264">
        <v>250</v>
      </c>
      <c r="AJ264">
        <v>0</v>
      </c>
      <c r="AK264">
        <v>0</v>
      </c>
      <c r="AL264">
        <v>0</v>
      </c>
      <c r="AM264">
        <v>0</v>
      </c>
      <c r="AN264">
        <v>0</v>
      </c>
      <c r="AO264">
        <v>0</v>
      </c>
      <c r="AP264">
        <v>0</v>
      </c>
      <c r="AQ264">
        <v>0</v>
      </c>
      <c r="AR264">
        <v>1</v>
      </c>
      <c r="AS264">
        <v>240</v>
      </c>
      <c r="AT264">
        <v>0</v>
      </c>
      <c r="AU264">
        <v>0</v>
      </c>
      <c r="AV264">
        <v>0</v>
      </c>
      <c r="AW264">
        <v>0</v>
      </c>
      <c r="AX264">
        <v>0</v>
      </c>
      <c r="AY264">
        <v>0</v>
      </c>
    </row>
    <row r="265" spans="1:51">
      <c r="A265" t="s">
        <v>4244</v>
      </c>
      <c r="B265">
        <v>0</v>
      </c>
      <c r="C265">
        <v>0</v>
      </c>
      <c r="D265">
        <v>0</v>
      </c>
      <c r="E265">
        <v>0</v>
      </c>
      <c r="F265">
        <v>0</v>
      </c>
      <c r="G265">
        <v>0</v>
      </c>
      <c r="H265">
        <v>1</v>
      </c>
      <c r="I265">
        <v>1149</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2</v>
      </c>
      <c r="AI265">
        <v>530</v>
      </c>
      <c r="AJ265">
        <v>0</v>
      </c>
      <c r="AK265">
        <v>0</v>
      </c>
      <c r="AL265">
        <v>1</v>
      </c>
      <c r="AM265">
        <v>1050</v>
      </c>
      <c r="AN265">
        <v>0</v>
      </c>
      <c r="AO265">
        <v>0</v>
      </c>
      <c r="AP265">
        <v>0</v>
      </c>
      <c r="AQ265">
        <v>0</v>
      </c>
      <c r="AR265">
        <v>0</v>
      </c>
      <c r="AS265">
        <v>0</v>
      </c>
      <c r="AT265">
        <v>0</v>
      </c>
      <c r="AU265">
        <v>0</v>
      </c>
      <c r="AV265">
        <v>0</v>
      </c>
      <c r="AW265">
        <v>0</v>
      </c>
      <c r="AX265">
        <v>0</v>
      </c>
      <c r="AY265">
        <v>0</v>
      </c>
    </row>
    <row r="266" spans="1:51">
      <c r="A266" t="s">
        <v>4256</v>
      </c>
      <c r="B266">
        <v>0</v>
      </c>
      <c r="C266">
        <v>0</v>
      </c>
      <c r="D266">
        <v>0</v>
      </c>
      <c r="E266">
        <v>0</v>
      </c>
      <c r="F266">
        <v>0</v>
      </c>
      <c r="G266">
        <v>0</v>
      </c>
      <c r="H266">
        <v>0</v>
      </c>
      <c r="I266">
        <v>0</v>
      </c>
      <c r="J266">
        <v>0</v>
      </c>
      <c r="K266">
        <v>0</v>
      </c>
      <c r="L266">
        <v>0</v>
      </c>
      <c r="M266">
        <v>0</v>
      </c>
      <c r="N266">
        <v>0</v>
      </c>
      <c r="O266">
        <v>0</v>
      </c>
      <c r="P266">
        <v>0</v>
      </c>
      <c r="Q266">
        <v>0</v>
      </c>
      <c r="R266">
        <v>0</v>
      </c>
      <c r="S266">
        <v>0</v>
      </c>
      <c r="T266">
        <v>0</v>
      </c>
      <c r="U266">
        <v>0</v>
      </c>
      <c r="V266">
        <v>1</v>
      </c>
      <c r="W266">
        <v>5</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row>
    <row r="267" spans="1:51">
      <c r="A267" t="s">
        <v>4268</v>
      </c>
      <c r="B267">
        <v>0</v>
      </c>
      <c r="C267">
        <v>0</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1</v>
      </c>
      <c r="AI267">
        <v>220</v>
      </c>
      <c r="AJ267">
        <v>1</v>
      </c>
      <c r="AK267">
        <v>549</v>
      </c>
      <c r="AL267">
        <v>0</v>
      </c>
      <c r="AM267">
        <v>0</v>
      </c>
      <c r="AN267">
        <v>0</v>
      </c>
      <c r="AO267">
        <v>0</v>
      </c>
      <c r="AP267">
        <v>0</v>
      </c>
      <c r="AQ267">
        <v>0</v>
      </c>
      <c r="AR267">
        <v>0</v>
      </c>
      <c r="AS267">
        <v>0</v>
      </c>
      <c r="AT267">
        <v>0</v>
      </c>
      <c r="AU267">
        <v>0</v>
      </c>
      <c r="AV267">
        <v>0</v>
      </c>
      <c r="AW267">
        <v>0</v>
      </c>
      <c r="AX267">
        <v>0</v>
      </c>
      <c r="AY267">
        <v>0</v>
      </c>
    </row>
    <row r="268" spans="1:51">
      <c r="A268" t="s">
        <v>4292</v>
      </c>
      <c r="B268">
        <v>0</v>
      </c>
      <c r="C268">
        <v>0</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row>
    <row r="269" spans="1:51">
      <c r="A269" t="s">
        <v>4304</v>
      </c>
      <c r="B269">
        <v>0</v>
      </c>
      <c r="C269">
        <v>0</v>
      </c>
      <c r="D269">
        <v>0</v>
      </c>
      <c r="E269">
        <v>0</v>
      </c>
      <c r="F269">
        <v>0</v>
      </c>
      <c r="G269">
        <v>0</v>
      </c>
      <c r="H269">
        <v>0</v>
      </c>
      <c r="I269">
        <v>0</v>
      </c>
      <c r="J269">
        <v>0</v>
      </c>
      <c r="K269">
        <v>0</v>
      </c>
      <c r="L269">
        <v>0</v>
      </c>
      <c r="M269">
        <v>0</v>
      </c>
      <c r="N269">
        <v>0</v>
      </c>
      <c r="O269">
        <v>0</v>
      </c>
      <c r="P269">
        <v>1</v>
      </c>
      <c r="Q269">
        <v>550</v>
      </c>
      <c r="R269">
        <v>0</v>
      </c>
      <c r="S269">
        <v>0</v>
      </c>
      <c r="T269">
        <v>0</v>
      </c>
      <c r="U269">
        <v>0</v>
      </c>
      <c r="V269">
        <v>0</v>
      </c>
      <c r="W269">
        <v>0</v>
      </c>
      <c r="X269">
        <v>0</v>
      </c>
      <c r="Y269">
        <v>0</v>
      </c>
      <c r="Z269">
        <v>0</v>
      </c>
      <c r="AA269">
        <v>0</v>
      </c>
      <c r="AB269">
        <v>0</v>
      </c>
      <c r="AC269">
        <v>0</v>
      </c>
      <c r="AD269">
        <v>0</v>
      </c>
      <c r="AE269">
        <v>0</v>
      </c>
      <c r="AF269">
        <v>0</v>
      </c>
      <c r="AG269">
        <v>0</v>
      </c>
      <c r="AH269">
        <v>0</v>
      </c>
      <c r="AI269">
        <v>0</v>
      </c>
      <c r="AJ269">
        <v>1</v>
      </c>
      <c r="AK269">
        <v>549</v>
      </c>
      <c r="AL269">
        <v>0</v>
      </c>
      <c r="AM269">
        <v>0</v>
      </c>
      <c r="AN269">
        <v>0</v>
      </c>
      <c r="AO269">
        <v>0</v>
      </c>
      <c r="AP269">
        <v>0</v>
      </c>
      <c r="AQ269">
        <v>0</v>
      </c>
      <c r="AR269">
        <v>0</v>
      </c>
      <c r="AS269">
        <v>0</v>
      </c>
      <c r="AT269">
        <v>0</v>
      </c>
      <c r="AU269">
        <v>0</v>
      </c>
      <c r="AV269">
        <v>0</v>
      </c>
      <c r="AW269">
        <v>0</v>
      </c>
      <c r="AX269">
        <v>0</v>
      </c>
      <c r="AY269">
        <v>0</v>
      </c>
    </row>
    <row r="270" spans="1:51">
      <c r="A270" t="s">
        <v>4316</v>
      </c>
      <c r="B270">
        <v>0</v>
      </c>
      <c r="C270">
        <v>0</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4</v>
      </c>
      <c r="Y270">
        <v>970</v>
      </c>
      <c r="Z270">
        <v>0</v>
      </c>
      <c r="AA270">
        <v>0</v>
      </c>
      <c r="AB270">
        <v>0</v>
      </c>
      <c r="AC270">
        <v>0</v>
      </c>
      <c r="AD270">
        <v>0</v>
      </c>
      <c r="AE270">
        <v>0</v>
      </c>
      <c r="AF270">
        <v>0</v>
      </c>
      <c r="AG270">
        <v>0</v>
      </c>
      <c r="AH270">
        <v>0</v>
      </c>
      <c r="AI270">
        <v>0</v>
      </c>
      <c r="AJ270">
        <v>3</v>
      </c>
      <c r="AK270">
        <v>1600</v>
      </c>
      <c r="AL270">
        <v>1</v>
      </c>
      <c r="AM270">
        <v>1901</v>
      </c>
      <c r="AN270">
        <v>0</v>
      </c>
      <c r="AO270">
        <v>0</v>
      </c>
      <c r="AP270">
        <v>0</v>
      </c>
      <c r="AQ270">
        <v>0</v>
      </c>
      <c r="AR270">
        <v>1</v>
      </c>
      <c r="AS270">
        <v>380</v>
      </c>
      <c r="AT270">
        <v>1</v>
      </c>
      <c r="AU270">
        <v>999</v>
      </c>
      <c r="AV270">
        <v>0</v>
      </c>
      <c r="AW270">
        <v>0</v>
      </c>
      <c r="AX270">
        <v>0</v>
      </c>
      <c r="AY270">
        <v>0</v>
      </c>
    </row>
    <row r="271" spans="1:51">
      <c r="A271" t="s">
        <v>4328</v>
      </c>
      <c r="B271">
        <v>0</v>
      </c>
      <c r="C271">
        <v>0</v>
      </c>
      <c r="D271">
        <v>0</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1</v>
      </c>
      <c r="AA271">
        <v>767</v>
      </c>
      <c r="AB271">
        <v>1</v>
      </c>
      <c r="AC271">
        <v>1045</v>
      </c>
      <c r="AD271">
        <v>0</v>
      </c>
      <c r="AE271">
        <v>0</v>
      </c>
      <c r="AF271">
        <v>0</v>
      </c>
      <c r="AG271">
        <v>0</v>
      </c>
      <c r="AH271">
        <v>1</v>
      </c>
      <c r="AI271">
        <v>265</v>
      </c>
      <c r="AJ271">
        <v>3</v>
      </c>
      <c r="AK271">
        <v>2139</v>
      </c>
      <c r="AL271">
        <v>1</v>
      </c>
      <c r="AM271">
        <v>1045</v>
      </c>
      <c r="AN271">
        <v>0</v>
      </c>
      <c r="AO271">
        <v>0</v>
      </c>
      <c r="AP271">
        <v>0</v>
      </c>
      <c r="AQ271">
        <v>0</v>
      </c>
      <c r="AR271">
        <v>1</v>
      </c>
      <c r="AS271">
        <v>138</v>
      </c>
      <c r="AT271">
        <v>0</v>
      </c>
      <c r="AU271">
        <v>0</v>
      </c>
      <c r="AV271">
        <v>1</v>
      </c>
      <c r="AW271">
        <v>1285</v>
      </c>
      <c r="AX271">
        <v>0</v>
      </c>
      <c r="AY271">
        <v>0</v>
      </c>
    </row>
    <row r="272" spans="1:51">
      <c r="A272" t="s">
        <v>4340</v>
      </c>
      <c r="B272">
        <v>0</v>
      </c>
      <c r="C272">
        <v>0</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1</v>
      </c>
      <c r="Y272">
        <v>300</v>
      </c>
      <c r="Z272">
        <v>0</v>
      </c>
      <c r="AA272">
        <v>0</v>
      </c>
      <c r="AB272">
        <v>0</v>
      </c>
      <c r="AC272">
        <v>0</v>
      </c>
      <c r="AD272">
        <v>0</v>
      </c>
      <c r="AE272">
        <v>0</v>
      </c>
      <c r="AF272">
        <v>0</v>
      </c>
      <c r="AG272">
        <v>0</v>
      </c>
      <c r="AH272">
        <v>0</v>
      </c>
      <c r="AI272">
        <v>0</v>
      </c>
      <c r="AJ272">
        <v>1</v>
      </c>
      <c r="AK272">
        <v>550</v>
      </c>
      <c r="AL272">
        <v>0</v>
      </c>
      <c r="AM272">
        <v>0</v>
      </c>
      <c r="AN272">
        <v>3</v>
      </c>
      <c r="AO272">
        <v>7465</v>
      </c>
      <c r="AP272">
        <v>0</v>
      </c>
      <c r="AQ272">
        <v>0</v>
      </c>
      <c r="AR272">
        <v>0</v>
      </c>
      <c r="AS272">
        <v>0</v>
      </c>
      <c r="AT272">
        <v>0</v>
      </c>
      <c r="AU272">
        <v>0</v>
      </c>
      <c r="AV272">
        <v>0</v>
      </c>
      <c r="AW272">
        <v>0</v>
      </c>
      <c r="AX272">
        <v>0</v>
      </c>
      <c r="AY272">
        <v>0</v>
      </c>
    </row>
    <row r="273" spans="1:51">
      <c r="A273" t="s">
        <v>4352</v>
      </c>
      <c r="B273">
        <v>0</v>
      </c>
      <c r="C273">
        <v>0</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1</v>
      </c>
      <c r="Y273">
        <v>490</v>
      </c>
      <c r="Z273">
        <v>0</v>
      </c>
      <c r="AA273">
        <v>0</v>
      </c>
      <c r="AB273">
        <v>0</v>
      </c>
      <c r="AC273">
        <v>0</v>
      </c>
      <c r="AD273">
        <v>0</v>
      </c>
      <c r="AE273">
        <v>0</v>
      </c>
      <c r="AF273">
        <v>0</v>
      </c>
      <c r="AG273">
        <v>0</v>
      </c>
      <c r="AH273">
        <v>0</v>
      </c>
      <c r="AI273">
        <v>0</v>
      </c>
      <c r="AJ273">
        <v>0</v>
      </c>
      <c r="AK273">
        <v>0</v>
      </c>
      <c r="AL273">
        <v>2</v>
      </c>
      <c r="AM273">
        <v>2608</v>
      </c>
      <c r="AN273">
        <v>0</v>
      </c>
      <c r="AO273">
        <v>0</v>
      </c>
      <c r="AP273">
        <v>0</v>
      </c>
      <c r="AQ273">
        <v>0</v>
      </c>
      <c r="AR273">
        <v>0</v>
      </c>
      <c r="AS273">
        <v>0</v>
      </c>
      <c r="AT273">
        <v>0</v>
      </c>
      <c r="AU273">
        <v>0</v>
      </c>
      <c r="AV273">
        <v>0</v>
      </c>
      <c r="AW273">
        <v>0</v>
      </c>
      <c r="AX273">
        <v>0</v>
      </c>
      <c r="AY273">
        <v>0</v>
      </c>
    </row>
    <row r="274" spans="1:51">
      <c r="A274" t="s">
        <v>4364</v>
      </c>
      <c r="B274">
        <v>0</v>
      </c>
      <c r="C274">
        <v>0</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2</v>
      </c>
      <c r="AA274">
        <v>1314</v>
      </c>
      <c r="AB274">
        <v>0</v>
      </c>
      <c r="AC274">
        <v>0</v>
      </c>
      <c r="AD274">
        <v>0</v>
      </c>
      <c r="AE274">
        <v>0</v>
      </c>
      <c r="AF274">
        <v>0</v>
      </c>
      <c r="AG274">
        <v>0</v>
      </c>
      <c r="AH274">
        <v>0</v>
      </c>
      <c r="AI274">
        <v>0</v>
      </c>
      <c r="AJ274">
        <v>2</v>
      </c>
      <c r="AK274">
        <v>1514</v>
      </c>
      <c r="AL274">
        <v>0</v>
      </c>
      <c r="AM274">
        <v>0</v>
      </c>
      <c r="AN274">
        <v>0</v>
      </c>
      <c r="AO274">
        <v>0</v>
      </c>
      <c r="AP274">
        <v>0</v>
      </c>
      <c r="AQ274">
        <v>0</v>
      </c>
      <c r="AR274">
        <v>0</v>
      </c>
      <c r="AS274">
        <v>0</v>
      </c>
      <c r="AT274">
        <v>0</v>
      </c>
      <c r="AU274">
        <v>0</v>
      </c>
      <c r="AV274">
        <v>0</v>
      </c>
      <c r="AW274">
        <v>0</v>
      </c>
      <c r="AX274">
        <v>0</v>
      </c>
      <c r="AY274">
        <v>0</v>
      </c>
    </row>
    <row r="275" spans="1:51">
      <c r="A275" t="s">
        <v>4376</v>
      </c>
      <c r="B275">
        <v>0</v>
      </c>
      <c r="C275">
        <v>0</v>
      </c>
      <c r="D275">
        <v>0</v>
      </c>
      <c r="E275">
        <v>0</v>
      </c>
      <c r="F275">
        <v>0</v>
      </c>
      <c r="G275">
        <v>0</v>
      </c>
      <c r="H275">
        <v>0</v>
      </c>
      <c r="I275">
        <v>0</v>
      </c>
      <c r="J275">
        <v>0</v>
      </c>
      <c r="K275">
        <v>0</v>
      </c>
      <c r="L275">
        <v>0</v>
      </c>
      <c r="M275">
        <v>0</v>
      </c>
      <c r="N275">
        <v>0</v>
      </c>
      <c r="O275">
        <v>0</v>
      </c>
      <c r="P275">
        <v>1</v>
      </c>
      <c r="Q275">
        <v>720</v>
      </c>
      <c r="R275">
        <v>0</v>
      </c>
      <c r="S275">
        <v>0</v>
      </c>
      <c r="T275">
        <v>0</v>
      </c>
      <c r="U275">
        <v>0</v>
      </c>
      <c r="V275">
        <v>0</v>
      </c>
      <c r="W275">
        <v>0</v>
      </c>
      <c r="X275">
        <v>0</v>
      </c>
      <c r="Y275">
        <v>0</v>
      </c>
      <c r="Z275">
        <v>0</v>
      </c>
      <c r="AA275">
        <v>0</v>
      </c>
      <c r="AB275">
        <v>0</v>
      </c>
      <c r="AC275">
        <v>0</v>
      </c>
      <c r="AD275">
        <v>0</v>
      </c>
      <c r="AE275">
        <v>0</v>
      </c>
      <c r="AF275">
        <v>0</v>
      </c>
      <c r="AG275">
        <v>0</v>
      </c>
      <c r="AH275">
        <v>1</v>
      </c>
      <c r="AI275">
        <v>265</v>
      </c>
      <c r="AJ275">
        <v>2</v>
      </c>
      <c r="AK275">
        <v>1455</v>
      </c>
      <c r="AL275">
        <v>1</v>
      </c>
      <c r="AM275">
        <v>1867</v>
      </c>
      <c r="AN275">
        <v>0</v>
      </c>
      <c r="AO275">
        <v>0</v>
      </c>
      <c r="AP275">
        <v>0</v>
      </c>
      <c r="AQ275">
        <v>0</v>
      </c>
      <c r="AR275">
        <v>0</v>
      </c>
      <c r="AS275">
        <v>0</v>
      </c>
      <c r="AT275">
        <v>0</v>
      </c>
      <c r="AU275">
        <v>0</v>
      </c>
      <c r="AV275">
        <v>0</v>
      </c>
      <c r="AW275">
        <v>0</v>
      </c>
      <c r="AX275">
        <v>0</v>
      </c>
      <c r="AY275">
        <v>0</v>
      </c>
    </row>
    <row r="276" spans="1:51">
      <c r="A276" t="s">
        <v>4388</v>
      </c>
      <c r="B276">
        <v>0</v>
      </c>
      <c r="C276">
        <v>0</v>
      </c>
      <c r="D276">
        <v>0</v>
      </c>
      <c r="E276">
        <v>0</v>
      </c>
      <c r="F276">
        <v>0</v>
      </c>
      <c r="G276">
        <v>0</v>
      </c>
      <c r="H276">
        <v>0</v>
      </c>
      <c r="I276">
        <v>0</v>
      </c>
      <c r="J276">
        <v>0</v>
      </c>
      <c r="K276">
        <v>0</v>
      </c>
      <c r="L276">
        <v>0</v>
      </c>
      <c r="M276">
        <v>0</v>
      </c>
      <c r="N276">
        <v>0</v>
      </c>
      <c r="O276">
        <v>0</v>
      </c>
      <c r="P276">
        <v>0</v>
      </c>
      <c r="Q276">
        <v>0</v>
      </c>
      <c r="R276">
        <v>0</v>
      </c>
      <c r="S276">
        <v>0</v>
      </c>
      <c r="T276">
        <v>0</v>
      </c>
      <c r="U276">
        <v>0</v>
      </c>
      <c r="V276">
        <v>2</v>
      </c>
      <c r="W276">
        <v>37.5</v>
      </c>
      <c r="X276">
        <v>1</v>
      </c>
      <c r="Y276">
        <v>150</v>
      </c>
      <c r="Z276">
        <v>0</v>
      </c>
      <c r="AA276">
        <v>0</v>
      </c>
      <c r="AB276">
        <v>0</v>
      </c>
      <c r="AC276">
        <v>0</v>
      </c>
      <c r="AD276">
        <v>0</v>
      </c>
      <c r="AE276">
        <v>0</v>
      </c>
      <c r="AF276">
        <v>2</v>
      </c>
      <c r="AG276">
        <v>150</v>
      </c>
      <c r="AH276">
        <v>0</v>
      </c>
      <c r="AI276">
        <v>0</v>
      </c>
      <c r="AJ276">
        <v>1</v>
      </c>
      <c r="AK276">
        <v>665</v>
      </c>
      <c r="AL276">
        <v>1</v>
      </c>
      <c r="AM276">
        <v>1440</v>
      </c>
      <c r="AN276">
        <v>0</v>
      </c>
      <c r="AO276">
        <v>0</v>
      </c>
      <c r="AP276">
        <v>1</v>
      </c>
      <c r="AQ276">
        <v>98.8</v>
      </c>
      <c r="AR276">
        <v>0</v>
      </c>
      <c r="AS276">
        <v>0</v>
      </c>
      <c r="AT276">
        <v>2</v>
      </c>
      <c r="AU276">
        <v>1395</v>
      </c>
      <c r="AV276">
        <v>0</v>
      </c>
      <c r="AW276">
        <v>0</v>
      </c>
      <c r="AX276">
        <v>0</v>
      </c>
      <c r="AY276">
        <v>0</v>
      </c>
    </row>
    <row r="277" spans="1:51">
      <c r="A277" t="s">
        <v>4400</v>
      </c>
      <c r="B277">
        <v>0</v>
      </c>
      <c r="C277">
        <v>0</v>
      </c>
      <c r="D277">
        <v>0</v>
      </c>
      <c r="E277">
        <v>0</v>
      </c>
      <c r="F277">
        <v>1</v>
      </c>
      <c r="G277">
        <v>750</v>
      </c>
      <c r="H277">
        <v>0</v>
      </c>
      <c r="I277">
        <v>0</v>
      </c>
      <c r="J277">
        <v>0</v>
      </c>
      <c r="K277">
        <v>0</v>
      </c>
      <c r="L277">
        <v>0</v>
      </c>
      <c r="M277">
        <v>0</v>
      </c>
      <c r="N277">
        <v>0</v>
      </c>
      <c r="O277">
        <v>0</v>
      </c>
      <c r="P277">
        <v>0</v>
      </c>
      <c r="Q277">
        <v>0</v>
      </c>
      <c r="R277">
        <v>0</v>
      </c>
      <c r="S277">
        <v>0</v>
      </c>
      <c r="T277">
        <v>0</v>
      </c>
      <c r="U277">
        <v>0</v>
      </c>
      <c r="V277">
        <v>0</v>
      </c>
      <c r="W277">
        <v>0</v>
      </c>
      <c r="X277">
        <v>3</v>
      </c>
      <c r="Y277">
        <v>824</v>
      </c>
      <c r="Z277">
        <v>1</v>
      </c>
      <c r="AA277">
        <v>549</v>
      </c>
      <c r="AB277">
        <v>0</v>
      </c>
      <c r="AC277">
        <v>0</v>
      </c>
      <c r="AD277">
        <v>0</v>
      </c>
      <c r="AE277">
        <v>0</v>
      </c>
      <c r="AF277">
        <v>0</v>
      </c>
      <c r="AG277">
        <v>0</v>
      </c>
      <c r="AH277">
        <v>3</v>
      </c>
      <c r="AI277">
        <v>750</v>
      </c>
      <c r="AJ277">
        <v>1</v>
      </c>
      <c r="AK277">
        <v>500</v>
      </c>
      <c r="AL277">
        <v>0</v>
      </c>
      <c r="AM277">
        <v>0</v>
      </c>
      <c r="AN277">
        <v>0</v>
      </c>
      <c r="AO277">
        <v>0</v>
      </c>
      <c r="AP277">
        <v>0</v>
      </c>
      <c r="AQ277">
        <v>0</v>
      </c>
      <c r="AR277">
        <v>0</v>
      </c>
      <c r="AS277">
        <v>0</v>
      </c>
      <c r="AT277">
        <v>0</v>
      </c>
      <c r="AU277">
        <v>0</v>
      </c>
      <c r="AV277">
        <v>1</v>
      </c>
      <c r="AW277">
        <v>1427</v>
      </c>
      <c r="AX277">
        <v>0</v>
      </c>
      <c r="AY277">
        <v>0</v>
      </c>
    </row>
    <row r="278" spans="1:51">
      <c r="A278" t="s">
        <v>4424</v>
      </c>
      <c r="B278">
        <v>0</v>
      </c>
      <c r="C278">
        <v>0</v>
      </c>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row>
    <row r="279" spans="1:51">
      <c r="A279" t="s">
        <v>4436</v>
      </c>
      <c r="B279">
        <v>0</v>
      </c>
      <c r="C279">
        <v>0</v>
      </c>
      <c r="D279">
        <v>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1</v>
      </c>
      <c r="Y279">
        <v>119</v>
      </c>
      <c r="Z279">
        <v>3</v>
      </c>
      <c r="AA279">
        <v>2003</v>
      </c>
      <c r="AB279">
        <v>0</v>
      </c>
      <c r="AC279">
        <v>0</v>
      </c>
      <c r="AD279">
        <v>0</v>
      </c>
      <c r="AE279">
        <v>0</v>
      </c>
      <c r="AF279">
        <v>0</v>
      </c>
      <c r="AG279">
        <v>0</v>
      </c>
      <c r="AH279">
        <v>1</v>
      </c>
      <c r="AI279">
        <v>265</v>
      </c>
      <c r="AJ279">
        <v>2</v>
      </c>
      <c r="AK279">
        <v>1959</v>
      </c>
      <c r="AL279">
        <v>0</v>
      </c>
      <c r="AM279">
        <v>0</v>
      </c>
      <c r="AN279">
        <v>0</v>
      </c>
      <c r="AO279">
        <v>0</v>
      </c>
      <c r="AP279">
        <v>0</v>
      </c>
      <c r="AQ279">
        <v>0</v>
      </c>
      <c r="AR279">
        <v>0</v>
      </c>
      <c r="AS279">
        <v>0</v>
      </c>
      <c r="AT279">
        <v>0</v>
      </c>
      <c r="AU279">
        <v>0</v>
      </c>
      <c r="AV279">
        <v>0</v>
      </c>
      <c r="AW279">
        <v>0</v>
      </c>
      <c r="AX279">
        <v>0</v>
      </c>
      <c r="AY279">
        <v>0</v>
      </c>
    </row>
    <row r="280" spans="1:51">
      <c r="A280" t="s">
        <v>4448</v>
      </c>
      <c r="B280">
        <v>0</v>
      </c>
      <c r="C280">
        <v>0</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1</v>
      </c>
      <c r="Y280">
        <v>360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row>
    <row r="281" spans="1:51">
      <c r="A281" t="s">
        <v>4460</v>
      </c>
      <c r="B281">
        <v>0</v>
      </c>
      <c r="C281">
        <v>0</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1</v>
      </c>
      <c r="AG281">
        <v>75</v>
      </c>
      <c r="AH281">
        <v>0</v>
      </c>
      <c r="AI281">
        <v>0</v>
      </c>
      <c r="AJ281">
        <v>0</v>
      </c>
      <c r="AK281">
        <v>0</v>
      </c>
      <c r="AL281">
        <v>1</v>
      </c>
      <c r="AM281">
        <v>1080</v>
      </c>
      <c r="AN281">
        <v>0</v>
      </c>
      <c r="AO281">
        <v>0</v>
      </c>
      <c r="AP281">
        <v>0</v>
      </c>
      <c r="AQ281">
        <v>0</v>
      </c>
      <c r="AR281">
        <v>0</v>
      </c>
      <c r="AS281">
        <v>0</v>
      </c>
      <c r="AT281">
        <v>0</v>
      </c>
      <c r="AU281">
        <v>0</v>
      </c>
      <c r="AV281">
        <v>0</v>
      </c>
      <c r="AW281">
        <v>0</v>
      </c>
      <c r="AX281">
        <v>0</v>
      </c>
      <c r="AY281">
        <v>0</v>
      </c>
    </row>
    <row r="282" spans="1:51">
      <c r="A282" t="s">
        <v>4472</v>
      </c>
      <c r="B282">
        <v>0</v>
      </c>
      <c r="C282">
        <v>0</v>
      </c>
      <c r="D282">
        <v>0</v>
      </c>
      <c r="E282">
        <v>0</v>
      </c>
      <c r="F282">
        <v>0</v>
      </c>
      <c r="G282">
        <v>0</v>
      </c>
      <c r="H282">
        <v>0</v>
      </c>
      <c r="I282">
        <v>0</v>
      </c>
      <c r="J282">
        <v>0</v>
      </c>
      <c r="K282">
        <v>0</v>
      </c>
      <c r="L282">
        <v>0</v>
      </c>
      <c r="M282">
        <v>0</v>
      </c>
      <c r="N282">
        <v>0</v>
      </c>
      <c r="O282">
        <v>0</v>
      </c>
      <c r="P282">
        <v>0</v>
      </c>
      <c r="Q282">
        <v>0</v>
      </c>
      <c r="R282">
        <v>0</v>
      </c>
      <c r="S282">
        <v>0</v>
      </c>
      <c r="T282">
        <v>0</v>
      </c>
      <c r="U282">
        <v>0</v>
      </c>
      <c r="V282">
        <v>1</v>
      </c>
      <c r="W282">
        <v>50</v>
      </c>
      <c r="X282">
        <v>0</v>
      </c>
      <c r="Y282">
        <v>0</v>
      </c>
      <c r="Z282">
        <v>1</v>
      </c>
      <c r="AA282">
        <v>865</v>
      </c>
      <c r="AB282">
        <v>0</v>
      </c>
      <c r="AC282">
        <v>0</v>
      </c>
      <c r="AD282">
        <v>0</v>
      </c>
      <c r="AE282">
        <v>0</v>
      </c>
      <c r="AF282">
        <v>0</v>
      </c>
      <c r="AG282">
        <v>0</v>
      </c>
      <c r="AH282">
        <v>1</v>
      </c>
      <c r="AI282">
        <v>265</v>
      </c>
      <c r="AJ282">
        <v>0</v>
      </c>
      <c r="AK282">
        <v>0</v>
      </c>
      <c r="AL282">
        <v>2</v>
      </c>
      <c r="AM282">
        <v>3998</v>
      </c>
      <c r="AN282">
        <v>1</v>
      </c>
      <c r="AO282">
        <v>4300</v>
      </c>
      <c r="AP282">
        <v>0</v>
      </c>
      <c r="AQ282">
        <v>0</v>
      </c>
      <c r="AR282">
        <v>0</v>
      </c>
      <c r="AS282">
        <v>0</v>
      </c>
      <c r="AT282">
        <v>0</v>
      </c>
      <c r="AU282">
        <v>0</v>
      </c>
      <c r="AV282">
        <v>0</v>
      </c>
      <c r="AW282">
        <v>0</v>
      </c>
      <c r="AX282">
        <v>0</v>
      </c>
      <c r="AY282">
        <v>0</v>
      </c>
    </row>
    <row r="283" spans="1:51">
      <c r="A283" t="s">
        <v>4484</v>
      </c>
      <c r="B283">
        <v>0</v>
      </c>
      <c r="C283">
        <v>0</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2</v>
      </c>
      <c r="Y283">
        <v>560</v>
      </c>
      <c r="Z283">
        <v>0</v>
      </c>
      <c r="AA283">
        <v>0</v>
      </c>
      <c r="AB283">
        <v>1</v>
      </c>
      <c r="AC283">
        <v>1264</v>
      </c>
      <c r="AD283">
        <v>0</v>
      </c>
      <c r="AE283">
        <v>0</v>
      </c>
      <c r="AF283">
        <v>0</v>
      </c>
      <c r="AG283">
        <v>0</v>
      </c>
      <c r="AH283">
        <v>2</v>
      </c>
      <c r="AI283">
        <v>655</v>
      </c>
      <c r="AJ283">
        <v>2</v>
      </c>
      <c r="AK283">
        <v>1580</v>
      </c>
      <c r="AL283">
        <v>0</v>
      </c>
      <c r="AM283">
        <v>0</v>
      </c>
      <c r="AN283">
        <v>1</v>
      </c>
      <c r="AO283">
        <v>2529</v>
      </c>
      <c r="AP283">
        <v>0</v>
      </c>
      <c r="AQ283">
        <v>0</v>
      </c>
      <c r="AR283">
        <v>0</v>
      </c>
      <c r="AS283">
        <v>0</v>
      </c>
      <c r="AT283">
        <v>0</v>
      </c>
      <c r="AU283">
        <v>0</v>
      </c>
      <c r="AV283">
        <v>0</v>
      </c>
      <c r="AW283">
        <v>0</v>
      </c>
      <c r="AX283">
        <v>0</v>
      </c>
      <c r="AY283">
        <v>0</v>
      </c>
    </row>
    <row r="284" spans="1:51">
      <c r="A284" t="s">
        <v>4496</v>
      </c>
      <c r="B284">
        <v>0</v>
      </c>
      <c r="C284">
        <v>0</v>
      </c>
      <c r="D284">
        <v>0</v>
      </c>
      <c r="E284">
        <v>0</v>
      </c>
      <c r="F284">
        <v>0</v>
      </c>
      <c r="G284">
        <v>0</v>
      </c>
      <c r="H284">
        <v>0</v>
      </c>
      <c r="I284">
        <v>0</v>
      </c>
      <c r="J284">
        <v>0</v>
      </c>
      <c r="K284">
        <v>0</v>
      </c>
      <c r="L284">
        <v>0</v>
      </c>
      <c r="M284">
        <v>0</v>
      </c>
      <c r="N284">
        <v>0</v>
      </c>
      <c r="O284">
        <v>0</v>
      </c>
      <c r="P284">
        <v>0</v>
      </c>
      <c r="Q284">
        <v>0</v>
      </c>
      <c r="R284">
        <v>0</v>
      </c>
      <c r="S284">
        <v>0</v>
      </c>
      <c r="T284">
        <v>0</v>
      </c>
      <c r="U284">
        <v>0</v>
      </c>
      <c r="V284">
        <v>1</v>
      </c>
      <c r="W284">
        <v>40</v>
      </c>
      <c r="X284">
        <v>0</v>
      </c>
      <c r="Y284">
        <v>0</v>
      </c>
      <c r="Z284">
        <v>1</v>
      </c>
      <c r="AA284">
        <v>700</v>
      </c>
      <c r="AB284">
        <v>0</v>
      </c>
      <c r="AC284">
        <v>0</v>
      </c>
      <c r="AD284">
        <v>0</v>
      </c>
      <c r="AE284">
        <v>0</v>
      </c>
      <c r="AF284">
        <v>0</v>
      </c>
      <c r="AG284">
        <v>0</v>
      </c>
      <c r="AH284">
        <v>4</v>
      </c>
      <c r="AI284">
        <v>1075</v>
      </c>
      <c r="AJ284">
        <v>0</v>
      </c>
      <c r="AK284">
        <v>0</v>
      </c>
      <c r="AL284">
        <v>1</v>
      </c>
      <c r="AM284">
        <v>1310</v>
      </c>
      <c r="AN284">
        <v>0</v>
      </c>
      <c r="AO284">
        <v>0</v>
      </c>
      <c r="AP284">
        <v>0</v>
      </c>
      <c r="AQ284">
        <v>0</v>
      </c>
      <c r="AR284">
        <v>1</v>
      </c>
      <c r="AS284">
        <v>190</v>
      </c>
      <c r="AT284">
        <v>0</v>
      </c>
      <c r="AU284">
        <v>0</v>
      </c>
      <c r="AV284">
        <v>0</v>
      </c>
      <c r="AW284">
        <v>0</v>
      </c>
      <c r="AX284">
        <v>0</v>
      </c>
      <c r="AY284">
        <v>0</v>
      </c>
    </row>
    <row r="285" spans="1:51">
      <c r="A285" t="s">
        <v>4508</v>
      </c>
      <c r="B285">
        <v>0</v>
      </c>
      <c r="C285">
        <v>0</v>
      </c>
      <c r="D285">
        <v>0</v>
      </c>
      <c r="E285">
        <v>0</v>
      </c>
      <c r="F285">
        <v>0</v>
      </c>
      <c r="G285">
        <v>0</v>
      </c>
      <c r="H285">
        <v>0</v>
      </c>
      <c r="I285">
        <v>0</v>
      </c>
      <c r="J285">
        <v>0</v>
      </c>
      <c r="K285">
        <v>0</v>
      </c>
      <c r="L285">
        <v>0</v>
      </c>
      <c r="M285">
        <v>0</v>
      </c>
      <c r="N285">
        <v>0</v>
      </c>
      <c r="O285">
        <v>0</v>
      </c>
      <c r="P285">
        <v>0</v>
      </c>
      <c r="Q285">
        <v>0</v>
      </c>
      <c r="R285">
        <v>0</v>
      </c>
      <c r="S285">
        <v>0</v>
      </c>
      <c r="T285">
        <v>2</v>
      </c>
      <c r="U285">
        <v>45600</v>
      </c>
      <c r="V285">
        <v>0</v>
      </c>
      <c r="W285">
        <v>0</v>
      </c>
      <c r="X285">
        <v>0</v>
      </c>
      <c r="Y285">
        <v>0</v>
      </c>
      <c r="Z285">
        <v>1</v>
      </c>
      <c r="AA285">
        <v>716</v>
      </c>
      <c r="AB285">
        <v>1</v>
      </c>
      <c r="AC285">
        <v>1021</v>
      </c>
      <c r="AD285">
        <v>0</v>
      </c>
      <c r="AE285">
        <v>0</v>
      </c>
      <c r="AF285">
        <v>0</v>
      </c>
      <c r="AG285">
        <v>0</v>
      </c>
      <c r="AH285">
        <v>1</v>
      </c>
      <c r="AI285">
        <v>380</v>
      </c>
      <c r="AJ285">
        <v>0</v>
      </c>
      <c r="AK285">
        <v>0</v>
      </c>
      <c r="AL285">
        <v>0</v>
      </c>
      <c r="AM285">
        <v>0</v>
      </c>
      <c r="AN285">
        <v>0</v>
      </c>
      <c r="AO285">
        <v>0</v>
      </c>
      <c r="AP285">
        <v>0</v>
      </c>
      <c r="AQ285">
        <v>0</v>
      </c>
      <c r="AR285">
        <v>0</v>
      </c>
      <c r="AS285">
        <v>0</v>
      </c>
      <c r="AT285">
        <v>0</v>
      </c>
      <c r="AU285">
        <v>0</v>
      </c>
      <c r="AV285">
        <v>0</v>
      </c>
      <c r="AW285">
        <v>0</v>
      </c>
      <c r="AX285">
        <v>1</v>
      </c>
      <c r="AY285">
        <v>3325</v>
      </c>
    </row>
    <row r="286" spans="1:51">
      <c r="A286" t="s">
        <v>4520</v>
      </c>
      <c r="B286">
        <v>0</v>
      </c>
      <c r="C286">
        <v>0</v>
      </c>
      <c r="D286">
        <v>0</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1</v>
      </c>
      <c r="AA286">
        <v>800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row>
    <row r="287" spans="1:51">
      <c r="A287" t="s">
        <v>4532</v>
      </c>
      <c r="B287">
        <v>0</v>
      </c>
      <c r="C287">
        <v>0</v>
      </c>
      <c r="D287">
        <v>0</v>
      </c>
      <c r="E287">
        <v>0</v>
      </c>
      <c r="F287">
        <v>0</v>
      </c>
      <c r="G287">
        <v>0</v>
      </c>
      <c r="H287">
        <v>0</v>
      </c>
      <c r="I287">
        <v>0</v>
      </c>
      <c r="J287">
        <v>0</v>
      </c>
      <c r="K287">
        <v>0</v>
      </c>
      <c r="L287">
        <v>0</v>
      </c>
      <c r="M287">
        <v>0</v>
      </c>
      <c r="N287">
        <v>0</v>
      </c>
      <c r="O287">
        <v>0</v>
      </c>
      <c r="P287">
        <v>0</v>
      </c>
      <c r="Q287">
        <v>0</v>
      </c>
      <c r="R287">
        <v>0</v>
      </c>
      <c r="S287">
        <v>0</v>
      </c>
      <c r="T287">
        <v>0</v>
      </c>
      <c r="U287">
        <v>0</v>
      </c>
      <c r="V287">
        <v>0</v>
      </c>
      <c r="W287">
        <v>0</v>
      </c>
      <c r="X287">
        <v>1</v>
      </c>
      <c r="Y287">
        <v>190</v>
      </c>
      <c r="Z287">
        <v>0</v>
      </c>
      <c r="AA287">
        <v>0</v>
      </c>
      <c r="AB287">
        <v>0</v>
      </c>
      <c r="AC287">
        <v>0</v>
      </c>
      <c r="AD287">
        <v>0</v>
      </c>
      <c r="AE287">
        <v>0</v>
      </c>
      <c r="AF287">
        <v>0</v>
      </c>
      <c r="AG287">
        <v>0</v>
      </c>
      <c r="AH287">
        <v>1</v>
      </c>
      <c r="AI287">
        <v>265</v>
      </c>
      <c r="AJ287">
        <v>0</v>
      </c>
      <c r="AK287">
        <v>0</v>
      </c>
      <c r="AL287">
        <v>0</v>
      </c>
      <c r="AM287">
        <v>0</v>
      </c>
      <c r="AN287">
        <v>0</v>
      </c>
      <c r="AO287">
        <v>0</v>
      </c>
      <c r="AP287">
        <v>0</v>
      </c>
      <c r="AQ287">
        <v>0</v>
      </c>
      <c r="AR287">
        <v>0</v>
      </c>
      <c r="AS287">
        <v>0</v>
      </c>
      <c r="AT287">
        <v>0</v>
      </c>
      <c r="AU287">
        <v>0</v>
      </c>
      <c r="AV287">
        <v>1</v>
      </c>
      <c r="AW287">
        <v>1536</v>
      </c>
      <c r="AX287">
        <v>0</v>
      </c>
      <c r="AY287">
        <v>0</v>
      </c>
    </row>
    <row r="288" spans="1:51">
      <c r="A288" t="s">
        <v>4544</v>
      </c>
      <c r="B288">
        <v>0</v>
      </c>
      <c r="C288">
        <v>0</v>
      </c>
      <c r="D288">
        <v>0</v>
      </c>
      <c r="E288">
        <v>0</v>
      </c>
      <c r="F288">
        <v>0</v>
      </c>
      <c r="G288">
        <v>0</v>
      </c>
      <c r="H288">
        <v>0</v>
      </c>
      <c r="I288">
        <v>0</v>
      </c>
      <c r="J288">
        <v>0</v>
      </c>
      <c r="K288">
        <v>0</v>
      </c>
      <c r="L288">
        <v>0</v>
      </c>
      <c r="M288">
        <v>0</v>
      </c>
      <c r="N288">
        <v>1</v>
      </c>
      <c r="O288">
        <v>350</v>
      </c>
      <c r="P288">
        <v>0</v>
      </c>
      <c r="Q288">
        <v>0</v>
      </c>
      <c r="R288">
        <v>1</v>
      </c>
      <c r="S288">
        <v>1600</v>
      </c>
      <c r="T288">
        <v>0</v>
      </c>
      <c r="U288">
        <v>0</v>
      </c>
      <c r="V288">
        <v>0</v>
      </c>
      <c r="W288">
        <v>0</v>
      </c>
      <c r="X288">
        <v>1</v>
      </c>
      <c r="Y288">
        <v>380</v>
      </c>
      <c r="Z288">
        <v>0</v>
      </c>
      <c r="AA288">
        <v>0</v>
      </c>
      <c r="AB288">
        <v>0</v>
      </c>
      <c r="AC288">
        <v>0</v>
      </c>
      <c r="AD288">
        <v>0</v>
      </c>
      <c r="AE288">
        <v>0</v>
      </c>
      <c r="AF288">
        <v>0</v>
      </c>
      <c r="AG288">
        <v>0</v>
      </c>
      <c r="AH288">
        <v>1</v>
      </c>
      <c r="AI288">
        <v>254</v>
      </c>
      <c r="AJ288">
        <v>2</v>
      </c>
      <c r="AK288">
        <v>1775</v>
      </c>
      <c r="AL288">
        <v>0</v>
      </c>
      <c r="AM288">
        <v>0</v>
      </c>
      <c r="AN288">
        <v>0</v>
      </c>
      <c r="AO288">
        <v>0</v>
      </c>
      <c r="AP288">
        <v>0</v>
      </c>
      <c r="AQ288">
        <v>0</v>
      </c>
      <c r="AR288">
        <v>0</v>
      </c>
      <c r="AS288">
        <v>0</v>
      </c>
      <c r="AT288">
        <v>0</v>
      </c>
      <c r="AU288">
        <v>0</v>
      </c>
      <c r="AV288">
        <v>0</v>
      </c>
      <c r="AW288">
        <v>0</v>
      </c>
      <c r="AX288">
        <v>0</v>
      </c>
      <c r="AY288">
        <v>0</v>
      </c>
    </row>
    <row r="289" spans="1:51">
      <c r="A289" t="s">
        <v>4556</v>
      </c>
      <c r="B289">
        <v>0</v>
      </c>
      <c r="C289">
        <v>0</v>
      </c>
      <c r="D289">
        <v>0</v>
      </c>
      <c r="E289">
        <v>0</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1</v>
      </c>
      <c r="AI289">
        <v>250</v>
      </c>
      <c r="AJ289">
        <v>1</v>
      </c>
      <c r="AK289">
        <v>500</v>
      </c>
      <c r="AL289">
        <v>0</v>
      </c>
      <c r="AM289">
        <v>0</v>
      </c>
      <c r="AN289">
        <v>0</v>
      </c>
      <c r="AO289">
        <v>0</v>
      </c>
      <c r="AP289">
        <v>0</v>
      </c>
      <c r="AQ289">
        <v>0</v>
      </c>
      <c r="AR289">
        <v>0</v>
      </c>
      <c r="AS289">
        <v>0</v>
      </c>
      <c r="AT289">
        <v>1</v>
      </c>
      <c r="AU289">
        <v>999</v>
      </c>
      <c r="AV289">
        <v>0</v>
      </c>
      <c r="AW289">
        <v>0</v>
      </c>
      <c r="AX289">
        <v>0</v>
      </c>
      <c r="AY289">
        <v>0</v>
      </c>
    </row>
    <row r="290" spans="1:51">
      <c r="A290" t="s">
        <v>4568</v>
      </c>
      <c r="B290">
        <v>0</v>
      </c>
      <c r="C290">
        <v>0</v>
      </c>
      <c r="D290">
        <v>0</v>
      </c>
      <c r="E290">
        <v>0</v>
      </c>
      <c r="F290">
        <v>0</v>
      </c>
      <c r="G290">
        <v>0</v>
      </c>
      <c r="H290">
        <v>0</v>
      </c>
      <c r="I290">
        <v>0</v>
      </c>
      <c r="J290">
        <v>0</v>
      </c>
      <c r="K290">
        <v>0</v>
      </c>
      <c r="L290">
        <v>0</v>
      </c>
      <c r="M290">
        <v>0</v>
      </c>
      <c r="N290">
        <v>0</v>
      </c>
      <c r="O290">
        <v>0</v>
      </c>
      <c r="P290">
        <v>0</v>
      </c>
      <c r="Q290">
        <v>0</v>
      </c>
      <c r="R290">
        <v>0</v>
      </c>
      <c r="S290">
        <v>0</v>
      </c>
      <c r="T290">
        <v>0</v>
      </c>
      <c r="U290">
        <v>0</v>
      </c>
      <c r="V290">
        <v>0</v>
      </c>
      <c r="W290">
        <v>0</v>
      </c>
      <c r="X290">
        <v>1</v>
      </c>
      <c r="Y290">
        <v>250</v>
      </c>
      <c r="Z290">
        <v>0</v>
      </c>
      <c r="AA290">
        <v>0</v>
      </c>
      <c r="AB290">
        <v>0</v>
      </c>
      <c r="AC290">
        <v>0</v>
      </c>
      <c r="AD290">
        <v>0</v>
      </c>
      <c r="AE290">
        <v>0</v>
      </c>
      <c r="AF290">
        <v>0</v>
      </c>
      <c r="AG290">
        <v>0</v>
      </c>
      <c r="AH290">
        <v>0</v>
      </c>
      <c r="AI290">
        <v>0</v>
      </c>
      <c r="AJ290">
        <v>0</v>
      </c>
      <c r="AK290">
        <v>0</v>
      </c>
      <c r="AL290">
        <v>0</v>
      </c>
      <c r="AM290">
        <v>0</v>
      </c>
      <c r="AN290">
        <v>0</v>
      </c>
      <c r="AO290">
        <v>0</v>
      </c>
      <c r="AP290">
        <v>1</v>
      </c>
      <c r="AQ290">
        <v>99</v>
      </c>
      <c r="AR290">
        <v>0</v>
      </c>
      <c r="AS290">
        <v>0</v>
      </c>
      <c r="AT290">
        <v>0</v>
      </c>
      <c r="AU290">
        <v>0</v>
      </c>
      <c r="AV290">
        <v>0</v>
      </c>
      <c r="AW290">
        <v>0</v>
      </c>
      <c r="AX290">
        <v>0</v>
      </c>
      <c r="AY290">
        <v>0</v>
      </c>
    </row>
    <row r="291" spans="1:51">
      <c r="A291" t="s">
        <v>4580</v>
      </c>
      <c r="B291">
        <v>0</v>
      </c>
      <c r="C291">
        <v>0</v>
      </c>
      <c r="D291">
        <v>0</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1</v>
      </c>
      <c r="AA291">
        <v>733</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row>
    <row r="292" spans="1:51">
      <c r="A292" t="s">
        <v>4592</v>
      </c>
      <c r="B292">
        <v>0</v>
      </c>
      <c r="C292">
        <v>0</v>
      </c>
      <c r="D292">
        <v>0</v>
      </c>
      <c r="E292">
        <v>0</v>
      </c>
      <c r="F292">
        <v>0</v>
      </c>
      <c r="G292">
        <v>0</v>
      </c>
      <c r="H292">
        <v>0</v>
      </c>
      <c r="I292">
        <v>0</v>
      </c>
      <c r="J292">
        <v>0</v>
      </c>
      <c r="K292">
        <v>0</v>
      </c>
      <c r="L292">
        <v>0</v>
      </c>
      <c r="M292">
        <v>0</v>
      </c>
      <c r="N292">
        <v>0</v>
      </c>
      <c r="O292">
        <v>0</v>
      </c>
      <c r="P292">
        <v>0</v>
      </c>
      <c r="Q292">
        <v>0</v>
      </c>
      <c r="R292">
        <v>0</v>
      </c>
      <c r="S292">
        <v>0</v>
      </c>
      <c r="T292">
        <v>0</v>
      </c>
      <c r="U292">
        <v>0</v>
      </c>
      <c r="V292">
        <v>0</v>
      </c>
      <c r="W292">
        <v>0</v>
      </c>
      <c r="X292">
        <v>1</v>
      </c>
      <c r="Y292">
        <v>430</v>
      </c>
      <c r="Z292">
        <v>0</v>
      </c>
      <c r="AA292">
        <v>0</v>
      </c>
      <c r="AB292">
        <v>0</v>
      </c>
      <c r="AC292">
        <v>0</v>
      </c>
      <c r="AD292">
        <v>0</v>
      </c>
      <c r="AE292">
        <v>0</v>
      </c>
      <c r="AF292">
        <v>0</v>
      </c>
      <c r="AG292">
        <v>0</v>
      </c>
      <c r="AH292">
        <v>0</v>
      </c>
      <c r="AI292">
        <v>0</v>
      </c>
      <c r="AJ292">
        <v>1</v>
      </c>
      <c r="AK292">
        <v>750</v>
      </c>
      <c r="AL292">
        <v>0</v>
      </c>
      <c r="AM292">
        <v>0</v>
      </c>
      <c r="AN292">
        <v>0</v>
      </c>
      <c r="AO292">
        <v>0</v>
      </c>
      <c r="AP292">
        <v>0</v>
      </c>
      <c r="AQ292">
        <v>0</v>
      </c>
      <c r="AR292">
        <v>0</v>
      </c>
      <c r="AS292">
        <v>0</v>
      </c>
      <c r="AT292">
        <v>1</v>
      </c>
      <c r="AU292">
        <v>610</v>
      </c>
      <c r="AV292">
        <v>1</v>
      </c>
      <c r="AW292">
        <v>1050</v>
      </c>
      <c r="AX292">
        <v>0</v>
      </c>
      <c r="AY292">
        <v>0</v>
      </c>
    </row>
    <row r="293" spans="1:51">
      <c r="A293" t="s">
        <v>4604</v>
      </c>
      <c r="B293">
        <v>0</v>
      </c>
      <c r="C293">
        <v>0</v>
      </c>
      <c r="D293">
        <v>0</v>
      </c>
      <c r="E293">
        <v>0</v>
      </c>
      <c r="F293">
        <v>0</v>
      </c>
      <c r="G293">
        <v>0</v>
      </c>
      <c r="H293">
        <v>0</v>
      </c>
      <c r="I293">
        <v>0</v>
      </c>
      <c r="J293">
        <v>0</v>
      </c>
      <c r="K293">
        <v>0</v>
      </c>
      <c r="L293">
        <v>0</v>
      </c>
      <c r="M293">
        <v>0</v>
      </c>
      <c r="N293">
        <v>0</v>
      </c>
      <c r="O293">
        <v>0</v>
      </c>
      <c r="P293">
        <v>0</v>
      </c>
      <c r="Q293">
        <v>0</v>
      </c>
      <c r="R293">
        <v>0</v>
      </c>
      <c r="S293">
        <v>0</v>
      </c>
      <c r="T293">
        <v>0</v>
      </c>
      <c r="U293">
        <v>0</v>
      </c>
      <c r="V293">
        <v>0</v>
      </c>
      <c r="W293">
        <v>0</v>
      </c>
      <c r="X293">
        <v>1</v>
      </c>
      <c r="Y293">
        <v>190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row>
    <row r="294" spans="1:51">
      <c r="A294" t="s">
        <v>4628</v>
      </c>
      <c r="B294">
        <v>0</v>
      </c>
      <c r="C294">
        <v>0</v>
      </c>
      <c r="D294">
        <v>1</v>
      </c>
      <c r="E294">
        <v>442</v>
      </c>
      <c r="F294">
        <v>0</v>
      </c>
      <c r="G294">
        <v>0</v>
      </c>
      <c r="H294">
        <v>0</v>
      </c>
      <c r="I294">
        <v>0</v>
      </c>
      <c r="J294">
        <v>0</v>
      </c>
      <c r="K294">
        <v>0</v>
      </c>
      <c r="L294">
        <v>0</v>
      </c>
      <c r="M294">
        <v>0</v>
      </c>
      <c r="N294">
        <v>0</v>
      </c>
      <c r="O294">
        <v>0</v>
      </c>
      <c r="P294">
        <v>0</v>
      </c>
      <c r="Q294">
        <v>0</v>
      </c>
      <c r="R294">
        <v>0</v>
      </c>
      <c r="S294">
        <v>0</v>
      </c>
      <c r="T294">
        <v>0</v>
      </c>
      <c r="U294">
        <v>0</v>
      </c>
      <c r="V294">
        <v>0</v>
      </c>
      <c r="W294">
        <v>0</v>
      </c>
      <c r="X294">
        <v>1</v>
      </c>
      <c r="Y294">
        <v>460</v>
      </c>
      <c r="Z294">
        <v>1</v>
      </c>
      <c r="AA294">
        <v>575</v>
      </c>
      <c r="AB294">
        <v>1</v>
      </c>
      <c r="AC294">
        <v>1063</v>
      </c>
      <c r="AD294">
        <v>0</v>
      </c>
      <c r="AE294">
        <v>0</v>
      </c>
      <c r="AF294">
        <v>0</v>
      </c>
      <c r="AG294">
        <v>0</v>
      </c>
      <c r="AH294">
        <v>5</v>
      </c>
      <c r="AI294">
        <v>1380</v>
      </c>
      <c r="AJ294">
        <v>1</v>
      </c>
      <c r="AK294">
        <v>900</v>
      </c>
      <c r="AL294">
        <v>0</v>
      </c>
      <c r="AM294">
        <v>0</v>
      </c>
      <c r="AN294">
        <v>0</v>
      </c>
      <c r="AO294">
        <v>0</v>
      </c>
      <c r="AP294">
        <v>1</v>
      </c>
      <c r="AQ294">
        <v>6</v>
      </c>
      <c r="AR294">
        <v>0</v>
      </c>
      <c r="AS294">
        <v>0</v>
      </c>
      <c r="AT294">
        <v>0</v>
      </c>
      <c r="AU294">
        <v>0</v>
      </c>
      <c r="AV294">
        <v>0</v>
      </c>
      <c r="AW294">
        <v>0</v>
      </c>
      <c r="AX294">
        <v>0</v>
      </c>
      <c r="AY294">
        <v>0</v>
      </c>
    </row>
    <row r="295" spans="1:51">
      <c r="A295" t="s">
        <v>4640</v>
      </c>
      <c r="B295">
        <v>0</v>
      </c>
      <c r="C295">
        <v>0</v>
      </c>
      <c r="D295">
        <v>0</v>
      </c>
      <c r="E295">
        <v>0</v>
      </c>
      <c r="F295">
        <v>0</v>
      </c>
      <c r="G295">
        <v>0</v>
      </c>
      <c r="H295">
        <v>0</v>
      </c>
      <c r="I295">
        <v>0</v>
      </c>
      <c r="J295">
        <v>0</v>
      </c>
      <c r="K295">
        <v>0</v>
      </c>
      <c r="L295">
        <v>0</v>
      </c>
      <c r="M295">
        <v>0</v>
      </c>
      <c r="N295">
        <v>0</v>
      </c>
      <c r="O295">
        <v>0</v>
      </c>
      <c r="P295">
        <v>0</v>
      </c>
      <c r="Q295">
        <v>0</v>
      </c>
      <c r="R295">
        <v>0</v>
      </c>
      <c r="S295">
        <v>0</v>
      </c>
      <c r="T295">
        <v>0</v>
      </c>
      <c r="U295">
        <v>0</v>
      </c>
      <c r="V295">
        <v>1</v>
      </c>
      <c r="W295">
        <v>5.5</v>
      </c>
      <c r="X295">
        <v>1</v>
      </c>
      <c r="Y295">
        <v>309.3</v>
      </c>
      <c r="Z295">
        <v>0</v>
      </c>
      <c r="AA295">
        <v>0</v>
      </c>
      <c r="AB295">
        <v>0</v>
      </c>
      <c r="AC295">
        <v>0</v>
      </c>
      <c r="AD295">
        <v>0</v>
      </c>
      <c r="AE295">
        <v>0</v>
      </c>
      <c r="AF295">
        <v>2</v>
      </c>
      <c r="AG295">
        <v>120</v>
      </c>
      <c r="AH295">
        <v>3</v>
      </c>
      <c r="AI295">
        <v>640</v>
      </c>
      <c r="AJ295">
        <v>2</v>
      </c>
      <c r="AK295">
        <v>1026</v>
      </c>
      <c r="AL295">
        <v>0</v>
      </c>
      <c r="AM295">
        <v>0</v>
      </c>
      <c r="AN295">
        <v>0</v>
      </c>
      <c r="AO295">
        <v>0</v>
      </c>
      <c r="AP295">
        <v>1</v>
      </c>
      <c r="AQ295">
        <v>50</v>
      </c>
      <c r="AR295">
        <v>0</v>
      </c>
      <c r="AS295">
        <v>0</v>
      </c>
      <c r="AT295">
        <v>0</v>
      </c>
      <c r="AU295">
        <v>0</v>
      </c>
      <c r="AV295">
        <v>1</v>
      </c>
      <c r="AW295">
        <v>1301</v>
      </c>
      <c r="AX295">
        <v>0</v>
      </c>
      <c r="AY295">
        <v>0</v>
      </c>
    </row>
    <row r="296" spans="1:51">
      <c r="A296" t="s">
        <v>4652</v>
      </c>
      <c r="B296">
        <v>0</v>
      </c>
      <c r="C296">
        <v>0</v>
      </c>
      <c r="D296">
        <v>0</v>
      </c>
      <c r="E296">
        <v>0</v>
      </c>
      <c r="F296">
        <v>1</v>
      </c>
      <c r="G296">
        <v>610</v>
      </c>
      <c r="H296">
        <v>0</v>
      </c>
      <c r="I296">
        <v>0</v>
      </c>
      <c r="J296">
        <v>0</v>
      </c>
      <c r="K296">
        <v>0</v>
      </c>
      <c r="L296">
        <v>0</v>
      </c>
      <c r="M296">
        <v>0</v>
      </c>
      <c r="N296">
        <v>0</v>
      </c>
      <c r="O296">
        <v>0</v>
      </c>
      <c r="P296">
        <v>0</v>
      </c>
      <c r="Q296">
        <v>0</v>
      </c>
      <c r="R296">
        <v>0</v>
      </c>
      <c r="S296">
        <v>0</v>
      </c>
      <c r="T296">
        <v>0</v>
      </c>
      <c r="U296">
        <v>0</v>
      </c>
      <c r="V296">
        <v>0</v>
      </c>
      <c r="W296">
        <v>0</v>
      </c>
      <c r="X296">
        <v>1</v>
      </c>
      <c r="Y296">
        <v>469</v>
      </c>
      <c r="Z296">
        <v>0</v>
      </c>
      <c r="AA296">
        <v>0</v>
      </c>
      <c r="AB296">
        <v>1</v>
      </c>
      <c r="AC296">
        <v>1050</v>
      </c>
      <c r="AD296">
        <v>0</v>
      </c>
      <c r="AE296">
        <v>0</v>
      </c>
      <c r="AF296">
        <v>0</v>
      </c>
      <c r="AG296">
        <v>0</v>
      </c>
      <c r="AH296">
        <v>0</v>
      </c>
      <c r="AI296">
        <v>0</v>
      </c>
      <c r="AJ296">
        <v>0</v>
      </c>
      <c r="AK296">
        <v>0</v>
      </c>
      <c r="AL296">
        <v>0</v>
      </c>
      <c r="AM296">
        <v>0</v>
      </c>
      <c r="AN296">
        <v>0</v>
      </c>
      <c r="AO296">
        <v>0</v>
      </c>
      <c r="AP296">
        <v>0</v>
      </c>
      <c r="AQ296">
        <v>0</v>
      </c>
      <c r="AR296">
        <v>1</v>
      </c>
      <c r="AS296">
        <v>360</v>
      </c>
      <c r="AT296">
        <v>0</v>
      </c>
      <c r="AU296">
        <v>0</v>
      </c>
      <c r="AV296">
        <v>0</v>
      </c>
      <c r="AW296">
        <v>0</v>
      </c>
      <c r="AX296">
        <v>0</v>
      </c>
      <c r="AY296">
        <v>0</v>
      </c>
    </row>
    <row r="297" spans="1:51">
      <c r="A297" t="s">
        <v>4664</v>
      </c>
      <c r="B297">
        <v>0</v>
      </c>
      <c r="C297">
        <v>0</v>
      </c>
      <c r="D297">
        <v>0</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1</v>
      </c>
      <c r="AK297">
        <v>500</v>
      </c>
      <c r="AL297">
        <v>1</v>
      </c>
      <c r="AM297">
        <v>1350</v>
      </c>
      <c r="AN297">
        <v>0</v>
      </c>
      <c r="AO297">
        <v>0</v>
      </c>
      <c r="AP297">
        <v>0</v>
      </c>
      <c r="AQ297">
        <v>0</v>
      </c>
      <c r="AR297">
        <v>0</v>
      </c>
      <c r="AS297">
        <v>0</v>
      </c>
      <c r="AT297">
        <v>0</v>
      </c>
      <c r="AU297">
        <v>0</v>
      </c>
      <c r="AV297">
        <v>0</v>
      </c>
      <c r="AW297">
        <v>0</v>
      </c>
      <c r="AX297">
        <v>0</v>
      </c>
      <c r="AY297">
        <v>0</v>
      </c>
    </row>
    <row r="298" spans="1:51">
      <c r="A298" t="s">
        <v>4676</v>
      </c>
      <c r="B298">
        <v>0</v>
      </c>
      <c r="C298">
        <v>0</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1</v>
      </c>
      <c r="AI298">
        <v>250</v>
      </c>
      <c r="AJ298">
        <v>0</v>
      </c>
      <c r="AK298">
        <v>0</v>
      </c>
      <c r="AL298">
        <v>0</v>
      </c>
      <c r="AM298">
        <v>0</v>
      </c>
      <c r="AN298">
        <v>0</v>
      </c>
      <c r="AO298">
        <v>0</v>
      </c>
      <c r="AP298">
        <v>0</v>
      </c>
      <c r="AQ298">
        <v>0</v>
      </c>
      <c r="AR298">
        <v>1</v>
      </c>
      <c r="AS298">
        <v>360</v>
      </c>
      <c r="AT298">
        <v>0</v>
      </c>
      <c r="AU298">
        <v>0</v>
      </c>
      <c r="AV298">
        <v>0</v>
      </c>
      <c r="AW298">
        <v>0</v>
      </c>
      <c r="AX298">
        <v>0</v>
      </c>
      <c r="AY298">
        <v>0</v>
      </c>
    </row>
    <row r="299" spans="1:51">
      <c r="A299" t="s">
        <v>4688</v>
      </c>
      <c r="B299">
        <v>0</v>
      </c>
      <c r="C299">
        <v>0</v>
      </c>
      <c r="D299">
        <v>0</v>
      </c>
      <c r="E299">
        <v>0</v>
      </c>
      <c r="F299">
        <v>0</v>
      </c>
      <c r="G299">
        <v>0</v>
      </c>
      <c r="H299">
        <v>0</v>
      </c>
      <c r="I299">
        <v>0</v>
      </c>
      <c r="J299">
        <v>0</v>
      </c>
      <c r="K299">
        <v>0</v>
      </c>
      <c r="L299">
        <v>0</v>
      </c>
      <c r="M299">
        <v>0</v>
      </c>
      <c r="N299">
        <v>0</v>
      </c>
      <c r="O299">
        <v>0</v>
      </c>
      <c r="P299">
        <v>0</v>
      </c>
      <c r="Q299">
        <v>0</v>
      </c>
      <c r="R299">
        <v>0</v>
      </c>
      <c r="S299">
        <v>0</v>
      </c>
      <c r="T299">
        <v>0</v>
      </c>
      <c r="U299">
        <v>0</v>
      </c>
      <c r="V299">
        <v>0</v>
      </c>
      <c r="W299">
        <v>0</v>
      </c>
      <c r="X299">
        <v>2</v>
      </c>
      <c r="Y299">
        <v>639</v>
      </c>
      <c r="Z299">
        <v>0</v>
      </c>
      <c r="AA299">
        <v>0</v>
      </c>
      <c r="AB299">
        <v>2</v>
      </c>
      <c r="AC299">
        <v>2876</v>
      </c>
      <c r="AD299">
        <v>0</v>
      </c>
      <c r="AE299">
        <v>0</v>
      </c>
      <c r="AF299">
        <v>2</v>
      </c>
      <c r="AG299">
        <v>150</v>
      </c>
      <c r="AH299">
        <v>2</v>
      </c>
      <c r="AI299">
        <v>515</v>
      </c>
      <c r="AJ299">
        <v>0</v>
      </c>
      <c r="AK299">
        <v>0</v>
      </c>
      <c r="AL299">
        <v>0</v>
      </c>
      <c r="AM299">
        <v>0</v>
      </c>
      <c r="AN299">
        <v>0</v>
      </c>
      <c r="AO299">
        <v>0</v>
      </c>
      <c r="AP299">
        <v>0</v>
      </c>
      <c r="AQ299">
        <v>0</v>
      </c>
      <c r="AR299">
        <v>0</v>
      </c>
      <c r="AS299">
        <v>0</v>
      </c>
      <c r="AT299">
        <v>0</v>
      </c>
      <c r="AU299">
        <v>0</v>
      </c>
      <c r="AV299">
        <v>0</v>
      </c>
      <c r="AW299">
        <v>0</v>
      </c>
      <c r="AX299">
        <v>0</v>
      </c>
      <c r="AY299">
        <v>0</v>
      </c>
    </row>
    <row r="300" spans="1:51">
      <c r="A300" t="s">
        <v>4700</v>
      </c>
      <c r="B300">
        <v>0</v>
      </c>
      <c r="C300">
        <v>0</v>
      </c>
      <c r="D300">
        <v>1</v>
      </c>
      <c r="E300">
        <v>445</v>
      </c>
      <c r="F300">
        <v>0</v>
      </c>
      <c r="G300">
        <v>0</v>
      </c>
      <c r="H300">
        <v>0</v>
      </c>
      <c r="I300">
        <v>0</v>
      </c>
      <c r="J300">
        <v>0</v>
      </c>
      <c r="K300">
        <v>0</v>
      </c>
      <c r="L300">
        <v>0</v>
      </c>
      <c r="M300">
        <v>0</v>
      </c>
      <c r="N300">
        <v>0</v>
      </c>
      <c r="O300">
        <v>0</v>
      </c>
      <c r="P300">
        <v>0</v>
      </c>
      <c r="Q300">
        <v>0</v>
      </c>
      <c r="R300">
        <v>0</v>
      </c>
      <c r="S300">
        <v>0</v>
      </c>
      <c r="T300">
        <v>0</v>
      </c>
      <c r="U300">
        <v>0</v>
      </c>
      <c r="V300">
        <v>0</v>
      </c>
      <c r="W300">
        <v>0</v>
      </c>
      <c r="X300">
        <v>1</v>
      </c>
      <c r="Y300">
        <v>400</v>
      </c>
      <c r="Z300">
        <v>0</v>
      </c>
      <c r="AA300">
        <v>0</v>
      </c>
      <c r="AB300">
        <v>1</v>
      </c>
      <c r="AC300">
        <v>1640</v>
      </c>
      <c r="AD300">
        <v>0</v>
      </c>
      <c r="AE300">
        <v>0</v>
      </c>
      <c r="AF300">
        <v>0</v>
      </c>
      <c r="AG300">
        <v>0</v>
      </c>
      <c r="AH300">
        <v>0</v>
      </c>
      <c r="AI300">
        <v>0</v>
      </c>
      <c r="AJ300">
        <v>1</v>
      </c>
      <c r="AK300">
        <v>670</v>
      </c>
      <c r="AL300">
        <v>1</v>
      </c>
      <c r="AM300">
        <v>1098</v>
      </c>
      <c r="AN300">
        <v>0</v>
      </c>
      <c r="AO300">
        <v>0</v>
      </c>
      <c r="AP300">
        <v>0</v>
      </c>
      <c r="AQ300">
        <v>0</v>
      </c>
      <c r="AR300">
        <v>0</v>
      </c>
      <c r="AS300">
        <v>0</v>
      </c>
      <c r="AT300">
        <v>0</v>
      </c>
      <c r="AU300">
        <v>0</v>
      </c>
      <c r="AV300">
        <v>1</v>
      </c>
      <c r="AW300">
        <v>1377</v>
      </c>
      <c r="AX300">
        <v>0</v>
      </c>
      <c r="AY300">
        <v>0</v>
      </c>
    </row>
    <row r="301" spans="1:51">
      <c r="A301" t="s">
        <v>4712</v>
      </c>
      <c r="B301">
        <v>0</v>
      </c>
      <c r="C301">
        <v>0</v>
      </c>
      <c r="D301">
        <v>0</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row>
    <row r="302" spans="1:51">
      <c r="A302" t="s">
        <v>4724</v>
      </c>
      <c r="B302">
        <v>0</v>
      </c>
      <c r="C302">
        <v>0</v>
      </c>
      <c r="D302">
        <v>0</v>
      </c>
      <c r="E302">
        <v>0</v>
      </c>
      <c r="F302">
        <v>0</v>
      </c>
      <c r="G302">
        <v>0</v>
      </c>
      <c r="H302">
        <v>0</v>
      </c>
      <c r="I302">
        <v>0</v>
      </c>
      <c r="J302">
        <v>0</v>
      </c>
      <c r="K302">
        <v>0</v>
      </c>
      <c r="L302">
        <v>0</v>
      </c>
      <c r="M302">
        <v>0</v>
      </c>
      <c r="N302">
        <v>0</v>
      </c>
      <c r="O302">
        <v>0</v>
      </c>
      <c r="P302">
        <v>0</v>
      </c>
      <c r="Q302">
        <v>0</v>
      </c>
      <c r="R302">
        <v>0</v>
      </c>
      <c r="S302">
        <v>0</v>
      </c>
      <c r="T302">
        <v>0</v>
      </c>
      <c r="U302">
        <v>0</v>
      </c>
      <c r="V302">
        <v>0</v>
      </c>
      <c r="W302">
        <v>0</v>
      </c>
      <c r="X302">
        <v>2</v>
      </c>
      <c r="Y302">
        <v>570</v>
      </c>
      <c r="Z302">
        <v>0</v>
      </c>
      <c r="AA302">
        <v>0</v>
      </c>
      <c r="AB302">
        <v>0</v>
      </c>
      <c r="AC302">
        <v>0</v>
      </c>
      <c r="AD302">
        <v>0</v>
      </c>
      <c r="AE302">
        <v>0</v>
      </c>
      <c r="AF302">
        <v>0</v>
      </c>
      <c r="AG302">
        <v>0</v>
      </c>
      <c r="AH302">
        <v>2</v>
      </c>
      <c r="AI302">
        <v>500</v>
      </c>
      <c r="AJ302">
        <v>0</v>
      </c>
      <c r="AK302">
        <v>0</v>
      </c>
      <c r="AL302">
        <v>0</v>
      </c>
      <c r="AM302">
        <v>0</v>
      </c>
      <c r="AN302">
        <v>0</v>
      </c>
      <c r="AO302">
        <v>0</v>
      </c>
      <c r="AP302">
        <v>0</v>
      </c>
      <c r="AQ302">
        <v>0</v>
      </c>
      <c r="AR302">
        <v>0</v>
      </c>
      <c r="AS302">
        <v>0</v>
      </c>
      <c r="AT302">
        <v>1</v>
      </c>
      <c r="AU302">
        <v>515</v>
      </c>
      <c r="AV302">
        <v>0</v>
      </c>
      <c r="AW302">
        <v>0</v>
      </c>
      <c r="AX302">
        <v>0</v>
      </c>
      <c r="AY302">
        <v>0</v>
      </c>
    </row>
    <row r="303" spans="1:51">
      <c r="A303" t="s">
        <v>4736</v>
      </c>
      <c r="B303">
        <v>0</v>
      </c>
      <c r="C303">
        <v>0</v>
      </c>
      <c r="D303">
        <v>0</v>
      </c>
      <c r="E303">
        <v>0</v>
      </c>
      <c r="F303">
        <v>1</v>
      </c>
      <c r="G303">
        <v>515</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2</v>
      </c>
      <c r="AG303">
        <v>150</v>
      </c>
      <c r="AH303">
        <v>9</v>
      </c>
      <c r="AI303">
        <v>2055</v>
      </c>
      <c r="AJ303">
        <v>2</v>
      </c>
      <c r="AK303">
        <v>1235</v>
      </c>
      <c r="AL303">
        <v>0</v>
      </c>
      <c r="AM303">
        <v>0</v>
      </c>
      <c r="AN303">
        <v>1</v>
      </c>
      <c r="AO303">
        <v>2900</v>
      </c>
      <c r="AP303">
        <v>0</v>
      </c>
      <c r="AQ303">
        <v>0</v>
      </c>
      <c r="AR303">
        <v>2</v>
      </c>
      <c r="AS303">
        <v>610</v>
      </c>
      <c r="AT303">
        <v>1</v>
      </c>
      <c r="AU303">
        <v>790</v>
      </c>
      <c r="AV303">
        <v>0</v>
      </c>
      <c r="AW303">
        <v>0</v>
      </c>
      <c r="AX303">
        <v>0</v>
      </c>
      <c r="AY303">
        <v>0</v>
      </c>
    </row>
    <row r="304" spans="1:51">
      <c r="A304" t="s">
        <v>4748</v>
      </c>
      <c r="B304">
        <v>0</v>
      </c>
      <c r="C304">
        <v>0</v>
      </c>
      <c r="D304">
        <v>0</v>
      </c>
      <c r="E304">
        <v>0</v>
      </c>
      <c r="F304">
        <v>1</v>
      </c>
      <c r="G304">
        <v>515</v>
      </c>
      <c r="H304">
        <v>0</v>
      </c>
      <c r="I304">
        <v>0</v>
      </c>
      <c r="J304">
        <v>0</v>
      </c>
      <c r="K304">
        <v>0</v>
      </c>
      <c r="L304">
        <v>0</v>
      </c>
      <c r="M304">
        <v>0</v>
      </c>
      <c r="N304">
        <v>0</v>
      </c>
      <c r="O304">
        <v>0</v>
      </c>
      <c r="P304">
        <v>0</v>
      </c>
      <c r="Q304">
        <v>0</v>
      </c>
      <c r="R304">
        <v>0</v>
      </c>
      <c r="S304">
        <v>0</v>
      </c>
      <c r="T304">
        <v>0</v>
      </c>
      <c r="U304">
        <v>0</v>
      </c>
      <c r="V304">
        <v>1</v>
      </c>
      <c r="W304">
        <v>5</v>
      </c>
      <c r="X304">
        <v>2</v>
      </c>
      <c r="Y304">
        <v>476</v>
      </c>
      <c r="Z304">
        <v>0</v>
      </c>
      <c r="AA304">
        <v>0</v>
      </c>
      <c r="AB304">
        <v>1</v>
      </c>
      <c r="AC304">
        <v>1187</v>
      </c>
      <c r="AD304">
        <v>0</v>
      </c>
      <c r="AE304">
        <v>0</v>
      </c>
      <c r="AF304">
        <v>0</v>
      </c>
      <c r="AG304">
        <v>0</v>
      </c>
      <c r="AH304">
        <v>3</v>
      </c>
      <c r="AI304">
        <v>973</v>
      </c>
      <c r="AJ304">
        <v>3</v>
      </c>
      <c r="AK304">
        <v>1735</v>
      </c>
      <c r="AL304">
        <v>1</v>
      </c>
      <c r="AM304">
        <v>1065</v>
      </c>
      <c r="AN304">
        <v>0</v>
      </c>
      <c r="AO304">
        <v>0</v>
      </c>
      <c r="AP304">
        <v>0</v>
      </c>
      <c r="AQ304">
        <v>0</v>
      </c>
      <c r="AR304">
        <v>1</v>
      </c>
      <c r="AS304">
        <v>250</v>
      </c>
      <c r="AT304">
        <v>0</v>
      </c>
      <c r="AU304">
        <v>0</v>
      </c>
      <c r="AV304">
        <v>0</v>
      </c>
      <c r="AW304">
        <v>0</v>
      </c>
      <c r="AX304">
        <v>0</v>
      </c>
      <c r="AY304">
        <v>0</v>
      </c>
    </row>
    <row r="305" spans="1:51">
      <c r="A305" t="s">
        <v>4772</v>
      </c>
      <c r="B305">
        <v>0</v>
      </c>
      <c r="C305">
        <v>0</v>
      </c>
      <c r="D305">
        <v>0</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row>
    <row r="306" spans="1:51">
      <c r="A306" t="s">
        <v>4784</v>
      </c>
      <c r="B306">
        <v>0</v>
      </c>
      <c r="C306">
        <v>0</v>
      </c>
      <c r="D306">
        <v>0</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row>
    <row r="307" spans="1:51">
      <c r="A307" t="s">
        <v>4796</v>
      </c>
      <c r="B307">
        <v>0</v>
      </c>
      <c r="C307">
        <v>0</v>
      </c>
      <c r="D307">
        <v>0</v>
      </c>
      <c r="E307">
        <v>0</v>
      </c>
      <c r="F307">
        <v>0</v>
      </c>
      <c r="G307">
        <v>0</v>
      </c>
      <c r="H307">
        <v>0</v>
      </c>
      <c r="I307">
        <v>0</v>
      </c>
      <c r="J307">
        <v>0</v>
      </c>
      <c r="K307">
        <v>0</v>
      </c>
      <c r="L307">
        <v>0</v>
      </c>
      <c r="M307">
        <v>0</v>
      </c>
      <c r="N307">
        <v>0</v>
      </c>
      <c r="O307">
        <v>0</v>
      </c>
      <c r="P307">
        <v>1</v>
      </c>
      <c r="Q307">
        <v>500</v>
      </c>
      <c r="R307">
        <v>0</v>
      </c>
      <c r="S307">
        <v>0</v>
      </c>
      <c r="T307">
        <v>0</v>
      </c>
      <c r="U307">
        <v>0</v>
      </c>
      <c r="V307">
        <v>0</v>
      </c>
      <c r="W307">
        <v>0</v>
      </c>
      <c r="X307">
        <v>1</v>
      </c>
      <c r="Y307">
        <v>460</v>
      </c>
      <c r="Z307">
        <v>0</v>
      </c>
      <c r="AA307">
        <v>0</v>
      </c>
      <c r="AB307">
        <v>0</v>
      </c>
      <c r="AC307">
        <v>0</v>
      </c>
      <c r="AD307">
        <v>0</v>
      </c>
      <c r="AE307">
        <v>0</v>
      </c>
      <c r="AF307">
        <v>0</v>
      </c>
      <c r="AG307">
        <v>0</v>
      </c>
      <c r="AH307">
        <v>1</v>
      </c>
      <c r="AI307">
        <v>400</v>
      </c>
      <c r="AJ307">
        <v>0</v>
      </c>
      <c r="AK307">
        <v>0</v>
      </c>
      <c r="AL307">
        <v>0</v>
      </c>
      <c r="AM307">
        <v>0</v>
      </c>
      <c r="AN307">
        <v>0</v>
      </c>
      <c r="AO307">
        <v>0</v>
      </c>
      <c r="AP307">
        <v>3</v>
      </c>
      <c r="AQ307">
        <v>202</v>
      </c>
      <c r="AR307">
        <v>0</v>
      </c>
      <c r="AS307">
        <v>0</v>
      </c>
      <c r="AT307">
        <v>1</v>
      </c>
      <c r="AU307">
        <v>615</v>
      </c>
      <c r="AV307">
        <v>1</v>
      </c>
      <c r="AW307">
        <v>1540</v>
      </c>
      <c r="AX307">
        <v>0</v>
      </c>
      <c r="AY307">
        <v>0</v>
      </c>
    </row>
    <row r="308" spans="1:51">
      <c r="A308" t="s">
        <v>4808</v>
      </c>
      <c r="B308">
        <v>0</v>
      </c>
      <c r="C308">
        <v>0</v>
      </c>
      <c r="D308">
        <v>0</v>
      </c>
      <c r="E308">
        <v>0</v>
      </c>
      <c r="F308">
        <v>0</v>
      </c>
      <c r="G308">
        <v>0</v>
      </c>
      <c r="H308">
        <v>0</v>
      </c>
      <c r="I308">
        <v>0</v>
      </c>
      <c r="J308">
        <v>0</v>
      </c>
      <c r="K308">
        <v>0</v>
      </c>
      <c r="L308">
        <v>0</v>
      </c>
      <c r="M308">
        <v>0</v>
      </c>
      <c r="N308">
        <v>0</v>
      </c>
      <c r="O308">
        <v>0</v>
      </c>
      <c r="P308">
        <v>0</v>
      </c>
      <c r="Q308">
        <v>0</v>
      </c>
      <c r="R308">
        <v>1</v>
      </c>
      <c r="S308">
        <v>1250</v>
      </c>
      <c r="T308">
        <v>0</v>
      </c>
      <c r="U308">
        <v>0</v>
      </c>
      <c r="V308">
        <v>0</v>
      </c>
      <c r="W308">
        <v>0</v>
      </c>
      <c r="X308">
        <v>2</v>
      </c>
      <c r="Y308">
        <v>400</v>
      </c>
      <c r="Z308">
        <v>0</v>
      </c>
      <c r="AA308">
        <v>0</v>
      </c>
      <c r="AB308">
        <v>0</v>
      </c>
      <c r="AC308">
        <v>0</v>
      </c>
      <c r="AD308">
        <v>0</v>
      </c>
      <c r="AE308">
        <v>0</v>
      </c>
      <c r="AF308">
        <v>0</v>
      </c>
      <c r="AG308">
        <v>0</v>
      </c>
      <c r="AH308">
        <v>0</v>
      </c>
      <c r="AI308">
        <v>0</v>
      </c>
      <c r="AJ308">
        <v>0</v>
      </c>
      <c r="AK308">
        <v>0</v>
      </c>
      <c r="AL308">
        <v>2</v>
      </c>
      <c r="AM308">
        <v>2660</v>
      </c>
      <c r="AN308">
        <v>0</v>
      </c>
      <c r="AO308">
        <v>0</v>
      </c>
      <c r="AP308">
        <v>0</v>
      </c>
      <c r="AQ308">
        <v>0</v>
      </c>
      <c r="AR308">
        <v>0</v>
      </c>
      <c r="AS308">
        <v>0</v>
      </c>
      <c r="AT308">
        <v>1</v>
      </c>
      <c r="AU308">
        <v>650</v>
      </c>
      <c r="AV308">
        <v>0</v>
      </c>
      <c r="AW308">
        <v>0</v>
      </c>
      <c r="AX308">
        <v>0</v>
      </c>
      <c r="AY308">
        <v>0</v>
      </c>
    </row>
    <row r="309" spans="1:51">
      <c r="A309" t="s">
        <v>4820</v>
      </c>
      <c r="B309">
        <v>0</v>
      </c>
      <c r="C309">
        <v>0</v>
      </c>
      <c r="D309">
        <v>0</v>
      </c>
      <c r="E309">
        <v>0</v>
      </c>
      <c r="F309">
        <v>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1</v>
      </c>
      <c r="AA309">
        <v>526</v>
      </c>
      <c r="AB309">
        <v>2</v>
      </c>
      <c r="AC309">
        <v>2836</v>
      </c>
      <c r="AD309">
        <v>0</v>
      </c>
      <c r="AE309">
        <v>0</v>
      </c>
      <c r="AF309">
        <v>1</v>
      </c>
      <c r="AG309">
        <v>75</v>
      </c>
      <c r="AH309">
        <v>3</v>
      </c>
      <c r="AI309">
        <v>660</v>
      </c>
      <c r="AJ309">
        <v>4</v>
      </c>
      <c r="AK309">
        <v>2550</v>
      </c>
      <c r="AL309">
        <v>1</v>
      </c>
      <c r="AM309">
        <v>1030</v>
      </c>
      <c r="AN309">
        <v>0</v>
      </c>
      <c r="AO309">
        <v>0</v>
      </c>
      <c r="AP309">
        <v>2</v>
      </c>
      <c r="AQ309">
        <v>150</v>
      </c>
      <c r="AR309">
        <v>0</v>
      </c>
      <c r="AS309">
        <v>0</v>
      </c>
      <c r="AT309">
        <v>2</v>
      </c>
      <c r="AU309">
        <v>1445</v>
      </c>
      <c r="AV309">
        <v>0</v>
      </c>
      <c r="AW309">
        <v>0</v>
      </c>
      <c r="AX309">
        <v>1</v>
      </c>
      <c r="AY309">
        <v>2465</v>
      </c>
    </row>
    <row r="310" spans="1:51">
      <c r="A310" t="s">
        <v>4832</v>
      </c>
      <c r="B310">
        <v>0</v>
      </c>
      <c r="C310">
        <v>0</v>
      </c>
      <c r="D310">
        <v>0</v>
      </c>
      <c r="E310">
        <v>0</v>
      </c>
      <c r="F310">
        <v>0</v>
      </c>
      <c r="G310">
        <v>0</v>
      </c>
      <c r="H310">
        <v>0</v>
      </c>
      <c r="I310">
        <v>0</v>
      </c>
      <c r="J310">
        <v>0</v>
      </c>
      <c r="K310">
        <v>0</v>
      </c>
      <c r="L310">
        <v>0</v>
      </c>
      <c r="M310">
        <v>0</v>
      </c>
      <c r="N310">
        <v>0</v>
      </c>
      <c r="O310">
        <v>0</v>
      </c>
      <c r="P310">
        <v>0</v>
      </c>
      <c r="Q310">
        <v>0</v>
      </c>
      <c r="R310">
        <v>0</v>
      </c>
      <c r="S310">
        <v>0</v>
      </c>
      <c r="T310">
        <v>0</v>
      </c>
      <c r="U310">
        <v>0</v>
      </c>
      <c r="V310">
        <v>1</v>
      </c>
      <c r="W310">
        <v>5</v>
      </c>
      <c r="X310">
        <v>0</v>
      </c>
      <c r="Y310">
        <v>0</v>
      </c>
      <c r="Z310">
        <v>0</v>
      </c>
      <c r="AA310">
        <v>0</v>
      </c>
      <c r="AB310">
        <v>1</v>
      </c>
      <c r="AC310">
        <v>1235</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row>
    <row r="311" spans="1:51">
      <c r="A311" t="s">
        <v>4844</v>
      </c>
      <c r="B311">
        <v>0</v>
      </c>
      <c r="C311">
        <v>0</v>
      </c>
      <c r="D311">
        <v>0</v>
      </c>
      <c r="E311">
        <v>0</v>
      </c>
      <c r="F311">
        <v>0</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1</v>
      </c>
      <c r="AC311">
        <v>1725</v>
      </c>
      <c r="AD311">
        <v>0</v>
      </c>
      <c r="AE311">
        <v>0</v>
      </c>
      <c r="AF311">
        <v>0</v>
      </c>
      <c r="AG311">
        <v>0</v>
      </c>
      <c r="AH311">
        <v>0</v>
      </c>
      <c r="AI311">
        <v>0</v>
      </c>
      <c r="AJ311">
        <v>0</v>
      </c>
      <c r="AK311">
        <v>0</v>
      </c>
      <c r="AL311">
        <v>0</v>
      </c>
      <c r="AM311">
        <v>0</v>
      </c>
      <c r="AN311">
        <v>0</v>
      </c>
      <c r="AO311">
        <v>0</v>
      </c>
      <c r="AP311">
        <v>1</v>
      </c>
      <c r="AQ311">
        <v>75</v>
      </c>
      <c r="AR311">
        <v>0</v>
      </c>
      <c r="AS311">
        <v>0</v>
      </c>
      <c r="AT311">
        <v>0</v>
      </c>
      <c r="AU311">
        <v>0</v>
      </c>
      <c r="AV311">
        <v>1</v>
      </c>
      <c r="AW311">
        <v>1535</v>
      </c>
      <c r="AX311">
        <v>0</v>
      </c>
      <c r="AY311">
        <v>0</v>
      </c>
    </row>
    <row r="312" spans="1:51">
      <c r="A312" t="s">
        <v>4856</v>
      </c>
      <c r="B312">
        <v>0</v>
      </c>
      <c r="C312">
        <v>0</v>
      </c>
      <c r="D312">
        <v>0</v>
      </c>
      <c r="E312">
        <v>0</v>
      </c>
      <c r="F312">
        <v>0</v>
      </c>
      <c r="G312">
        <v>0</v>
      </c>
      <c r="H312">
        <v>0</v>
      </c>
      <c r="I312">
        <v>0</v>
      </c>
      <c r="J312">
        <v>0</v>
      </c>
      <c r="K312">
        <v>0</v>
      </c>
      <c r="L312">
        <v>0</v>
      </c>
      <c r="M312">
        <v>0</v>
      </c>
      <c r="N312">
        <v>1</v>
      </c>
      <c r="O312">
        <v>450</v>
      </c>
      <c r="P312">
        <v>0</v>
      </c>
      <c r="Q312">
        <v>0</v>
      </c>
      <c r="R312">
        <v>0</v>
      </c>
      <c r="S312">
        <v>0</v>
      </c>
      <c r="T312">
        <v>0</v>
      </c>
      <c r="U312">
        <v>0</v>
      </c>
      <c r="V312">
        <v>0</v>
      </c>
      <c r="W312">
        <v>0</v>
      </c>
      <c r="X312">
        <v>1</v>
      </c>
      <c r="Y312">
        <v>290</v>
      </c>
      <c r="Z312">
        <v>0</v>
      </c>
      <c r="AA312">
        <v>0</v>
      </c>
      <c r="AB312">
        <v>0</v>
      </c>
      <c r="AC312">
        <v>0</v>
      </c>
      <c r="AD312">
        <v>0</v>
      </c>
      <c r="AE312">
        <v>0</v>
      </c>
      <c r="AF312">
        <v>1</v>
      </c>
      <c r="AG312">
        <v>50</v>
      </c>
      <c r="AH312">
        <v>4</v>
      </c>
      <c r="AI312">
        <v>1632</v>
      </c>
      <c r="AJ312">
        <v>3</v>
      </c>
      <c r="AK312">
        <v>1714</v>
      </c>
      <c r="AL312">
        <v>1</v>
      </c>
      <c r="AM312">
        <v>1200</v>
      </c>
      <c r="AN312">
        <v>0</v>
      </c>
      <c r="AO312">
        <v>0</v>
      </c>
      <c r="AP312">
        <v>0</v>
      </c>
      <c r="AQ312">
        <v>0</v>
      </c>
      <c r="AR312">
        <v>0</v>
      </c>
      <c r="AS312">
        <v>0</v>
      </c>
      <c r="AT312">
        <v>1</v>
      </c>
      <c r="AU312">
        <v>500</v>
      </c>
      <c r="AV312">
        <v>0</v>
      </c>
      <c r="AW312">
        <v>0</v>
      </c>
      <c r="AX312">
        <v>0</v>
      </c>
      <c r="AY312">
        <v>0</v>
      </c>
    </row>
    <row r="313" spans="1:51">
      <c r="A313" t="s">
        <v>4868</v>
      </c>
      <c r="B313">
        <v>0</v>
      </c>
      <c r="C313">
        <v>0</v>
      </c>
      <c r="D313">
        <v>0</v>
      </c>
      <c r="E313">
        <v>0</v>
      </c>
      <c r="F313">
        <v>0</v>
      </c>
      <c r="G313">
        <v>0</v>
      </c>
      <c r="H313">
        <v>0</v>
      </c>
      <c r="I313">
        <v>0</v>
      </c>
      <c r="J313">
        <v>0</v>
      </c>
      <c r="K313">
        <v>0</v>
      </c>
      <c r="L313">
        <v>0</v>
      </c>
      <c r="M313">
        <v>0</v>
      </c>
      <c r="N313">
        <v>0</v>
      </c>
      <c r="O313">
        <v>0</v>
      </c>
      <c r="P313">
        <v>0</v>
      </c>
      <c r="Q313">
        <v>0</v>
      </c>
      <c r="R313">
        <v>0</v>
      </c>
      <c r="S313">
        <v>0</v>
      </c>
      <c r="T313">
        <v>0</v>
      </c>
      <c r="U313">
        <v>0</v>
      </c>
      <c r="V313">
        <v>1</v>
      </c>
      <c r="W313">
        <v>99.99</v>
      </c>
      <c r="X313">
        <v>1</v>
      </c>
      <c r="Y313">
        <v>150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row>
    <row r="314" spans="1:51">
      <c r="A314" t="s">
        <v>4880</v>
      </c>
      <c r="B314">
        <v>0</v>
      </c>
      <c r="C314">
        <v>0</v>
      </c>
      <c r="D314">
        <v>0</v>
      </c>
      <c r="E314">
        <v>0</v>
      </c>
      <c r="F314">
        <v>1</v>
      </c>
      <c r="G314">
        <v>999</v>
      </c>
      <c r="H314">
        <v>0</v>
      </c>
      <c r="I314">
        <v>0</v>
      </c>
      <c r="J314">
        <v>0</v>
      </c>
      <c r="K314">
        <v>0</v>
      </c>
      <c r="L314">
        <v>0</v>
      </c>
      <c r="M314">
        <v>0</v>
      </c>
      <c r="N314">
        <v>0</v>
      </c>
      <c r="O314">
        <v>0</v>
      </c>
      <c r="P314">
        <v>0</v>
      </c>
      <c r="Q314">
        <v>0</v>
      </c>
      <c r="R314">
        <v>0</v>
      </c>
      <c r="S314">
        <v>0</v>
      </c>
      <c r="T314">
        <v>0</v>
      </c>
      <c r="U314">
        <v>0</v>
      </c>
      <c r="V314">
        <v>1</v>
      </c>
      <c r="W314">
        <v>5</v>
      </c>
      <c r="X314">
        <v>0</v>
      </c>
      <c r="Y314">
        <v>0</v>
      </c>
      <c r="Z314">
        <v>0</v>
      </c>
      <c r="AA314">
        <v>0</v>
      </c>
      <c r="AB314">
        <v>0</v>
      </c>
      <c r="AC314">
        <v>0</v>
      </c>
      <c r="AD314">
        <v>0</v>
      </c>
      <c r="AE314">
        <v>0</v>
      </c>
      <c r="AF314">
        <v>1</v>
      </c>
      <c r="AG314">
        <v>45</v>
      </c>
      <c r="AH314">
        <v>0</v>
      </c>
      <c r="AI314">
        <v>0</v>
      </c>
      <c r="AJ314">
        <v>0</v>
      </c>
      <c r="AK314">
        <v>0</v>
      </c>
      <c r="AL314">
        <v>0</v>
      </c>
      <c r="AM314">
        <v>0</v>
      </c>
      <c r="AN314">
        <v>0</v>
      </c>
      <c r="AO314">
        <v>0</v>
      </c>
      <c r="AP314">
        <v>0</v>
      </c>
      <c r="AQ314">
        <v>0</v>
      </c>
      <c r="AR314">
        <v>3</v>
      </c>
      <c r="AS314">
        <v>792</v>
      </c>
      <c r="AT314">
        <v>0</v>
      </c>
      <c r="AU314">
        <v>0</v>
      </c>
      <c r="AV314">
        <v>0</v>
      </c>
      <c r="AW314">
        <v>0</v>
      </c>
      <c r="AX314">
        <v>0</v>
      </c>
      <c r="AY314">
        <v>0</v>
      </c>
    </row>
    <row r="315" spans="1:51">
      <c r="A315" t="s">
        <v>4904</v>
      </c>
      <c r="B315">
        <v>0</v>
      </c>
      <c r="C315">
        <v>0</v>
      </c>
      <c r="D315">
        <v>0</v>
      </c>
      <c r="E315">
        <v>0</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1</v>
      </c>
      <c r="AG315">
        <v>9.89</v>
      </c>
      <c r="AH315">
        <v>3</v>
      </c>
      <c r="AI315">
        <v>954</v>
      </c>
      <c r="AJ315">
        <v>0</v>
      </c>
      <c r="AK315">
        <v>0</v>
      </c>
      <c r="AL315">
        <v>1</v>
      </c>
      <c r="AM315">
        <v>1365</v>
      </c>
      <c r="AN315">
        <v>0</v>
      </c>
      <c r="AO315">
        <v>0</v>
      </c>
      <c r="AP315">
        <v>0</v>
      </c>
      <c r="AQ315">
        <v>0</v>
      </c>
      <c r="AR315">
        <v>0</v>
      </c>
      <c r="AS315">
        <v>0</v>
      </c>
      <c r="AT315">
        <v>0</v>
      </c>
      <c r="AU315">
        <v>0</v>
      </c>
      <c r="AV315">
        <v>0</v>
      </c>
      <c r="AW315">
        <v>0</v>
      </c>
      <c r="AX315">
        <v>0</v>
      </c>
      <c r="AY315">
        <v>0</v>
      </c>
    </row>
    <row r="316" spans="1:51">
      <c r="A316" t="s">
        <v>4916</v>
      </c>
      <c r="B316">
        <v>0</v>
      </c>
      <c r="C316">
        <v>0</v>
      </c>
      <c r="D316">
        <v>0</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1</v>
      </c>
      <c r="AG316">
        <v>49</v>
      </c>
      <c r="AH316">
        <v>3</v>
      </c>
      <c r="AI316">
        <v>790</v>
      </c>
      <c r="AJ316">
        <v>1</v>
      </c>
      <c r="AK316">
        <v>600</v>
      </c>
      <c r="AL316">
        <v>1</v>
      </c>
      <c r="AM316">
        <v>1489</v>
      </c>
      <c r="AN316">
        <v>0</v>
      </c>
      <c r="AO316">
        <v>0</v>
      </c>
      <c r="AP316">
        <v>2</v>
      </c>
      <c r="AQ316">
        <v>13</v>
      </c>
      <c r="AR316">
        <v>0</v>
      </c>
      <c r="AS316">
        <v>0</v>
      </c>
      <c r="AT316">
        <v>0</v>
      </c>
      <c r="AU316">
        <v>0</v>
      </c>
      <c r="AV316">
        <v>0</v>
      </c>
      <c r="AW316">
        <v>0</v>
      </c>
      <c r="AX316">
        <v>0</v>
      </c>
      <c r="AY316">
        <v>0</v>
      </c>
    </row>
    <row r="317" spans="1:51">
      <c r="A317" t="s">
        <v>4928</v>
      </c>
      <c r="B317">
        <v>0</v>
      </c>
      <c r="C317">
        <v>0</v>
      </c>
      <c r="D317">
        <v>0</v>
      </c>
      <c r="E317">
        <v>0</v>
      </c>
      <c r="F317">
        <v>0</v>
      </c>
      <c r="G317">
        <v>0</v>
      </c>
      <c r="H317">
        <v>0</v>
      </c>
      <c r="I317">
        <v>0</v>
      </c>
      <c r="J317">
        <v>0</v>
      </c>
      <c r="K317">
        <v>0</v>
      </c>
      <c r="L317">
        <v>1</v>
      </c>
      <c r="M317">
        <v>5.5</v>
      </c>
      <c r="N317">
        <v>0</v>
      </c>
      <c r="O317">
        <v>0</v>
      </c>
      <c r="P317">
        <v>0</v>
      </c>
      <c r="Q317">
        <v>0</v>
      </c>
      <c r="R317">
        <v>0</v>
      </c>
      <c r="S317">
        <v>0</v>
      </c>
      <c r="T317">
        <v>1</v>
      </c>
      <c r="U317">
        <v>20000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row>
    <row r="318" spans="1:51">
      <c r="A318" t="s">
        <v>4940</v>
      </c>
      <c r="B318">
        <v>0</v>
      </c>
      <c r="C318">
        <v>0</v>
      </c>
      <c r="D318">
        <v>0</v>
      </c>
      <c r="E318">
        <v>0</v>
      </c>
      <c r="F318">
        <v>1</v>
      </c>
      <c r="G318">
        <v>500</v>
      </c>
      <c r="H318">
        <v>0</v>
      </c>
      <c r="I318">
        <v>0</v>
      </c>
      <c r="J318">
        <v>0</v>
      </c>
      <c r="K318">
        <v>0</v>
      </c>
      <c r="L318">
        <v>0</v>
      </c>
      <c r="M318">
        <v>0</v>
      </c>
      <c r="N318">
        <v>0</v>
      </c>
      <c r="O318">
        <v>0</v>
      </c>
      <c r="P318">
        <v>0</v>
      </c>
      <c r="Q318">
        <v>0</v>
      </c>
      <c r="R318">
        <v>0</v>
      </c>
      <c r="S318">
        <v>0</v>
      </c>
      <c r="T318">
        <v>1</v>
      </c>
      <c r="U318">
        <v>5000</v>
      </c>
      <c r="V318">
        <v>0</v>
      </c>
      <c r="W318">
        <v>0</v>
      </c>
      <c r="X318">
        <v>1</v>
      </c>
      <c r="Y318">
        <v>300</v>
      </c>
      <c r="Z318">
        <v>1</v>
      </c>
      <c r="AA318">
        <v>716</v>
      </c>
      <c r="AB318">
        <v>0</v>
      </c>
      <c r="AC318">
        <v>0</v>
      </c>
      <c r="AD318">
        <v>0</v>
      </c>
      <c r="AE318">
        <v>0</v>
      </c>
      <c r="AF318">
        <v>0</v>
      </c>
      <c r="AG318">
        <v>0</v>
      </c>
      <c r="AH318">
        <v>0</v>
      </c>
      <c r="AI318">
        <v>0</v>
      </c>
      <c r="AJ318">
        <v>0</v>
      </c>
      <c r="AK318">
        <v>0</v>
      </c>
      <c r="AL318">
        <v>0</v>
      </c>
      <c r="AM318">
        <v>0</v>
      </c>
      <c r="AN318">
        <v>0</v>
      </c>
      <c r="AO318">
        <v>0</v>
      </c>
      <c r="AP318">
        <v>1</v>
      </c>
      <c r="AQ318">
        <v>75</v>
      </c>
      <c r="AR318">
        <v>0</v>
      </c>
      <c r="AS318">
        <v>0</v>
      </c>
      <c r="AT318">
        <v>1</v>
      </c>
      <c r="AU318">
        <v>834</v>
      </c>
      <c r="AV318">
        <v>0</v>
      </c>
      <c r="AW318">
        <v>0</v>
      </c>
      <c r="AX318">
        <v>0</v>
      </c>
      <c r="AY318">
        <v>0</v>
      </c>
    </row>
    <row r="319" spans="1:51">
      <c r="A319" t="s">
        <v>4952</v>
      </c>
      <c r="B319">
        <v>0</v>
      </c>
      <c r="C319">
        <v>0</v>
      </c>
      <c r="D319">
        <v>0</v>
      </c>
      <c r="E319">
        <v>0</v>
      </c>
      <c r="F319">
        <v>0</v>
      </c>
      <c r="G319">
        <v>0</v>
      </c>
      <c r="H319">
        <v>0</v>
      </c>
      <c r="I319">
        <v>0</v>
      </c>
      <c r="J319">
        <v>0</v>
      </c>
      <c r="K319">
        <v>0</v>
      </c>
      <c r="L319">
        <v>2</v>
      </c>
      <c r="M319">
        <v>155</v>
      </c>
      <c r="N319">
        <v>0</v>
      </c>
      <c r="O319">
        <v>0</v>
      </c>
      <c r="P319">
        <v>0</v>
      </c>
      <c r="Q319">
        <v>0</v>
      </c>
      <c r="R319">
        <v>2</v>
      </c>
      <c r="S319">
        <v>3422</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row>
    <row r="320" spans="1:51">
      <c r="A320" t="s">
        <v>4976</v>
      </c>
      <c r="B320">
        <v>0</v>
      </c>
      <c r="C320">
        <v>0</v>
      </c>
      <c r="D320">
        <v>0</v>
      </c>
      <c r="E320">
        <v>0</v>
      </c>
      <c r="F320">
        <v>0</v>
      </c>
      <c r="G320">
        <v>0</v>
      </c>
      <c r="H320">
        <v>0</v>
      </c>
      <c r="I320">
        <v>0</v>
      </c>
      <c r="J320">
        <v>0</v>
      </c>
      <c r="K320">
        <v>0</v>
      </c>
      <c r="L320">
        <v>1</v>
      </c>
      <c r="M320">
        <v>90</v>
      </c>
      <c r="N320">
        <v>0</v>
      </c>
      <c r="O320">
        <v>0</v>
      </c>
      <c r="P320">
        <v>1</v>
      </c>
      <c r="Q320">
        <v>526</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1</v>
      </c>
      <c r="AQ320">
        <v>75</v>
      </c>
      <c r="AR320">
        <v>0</v>
      </c>
      <c r="AS320">
        <v>0</v>
      </c>
      <c r="AT320">
        <v>0</v>
      </c>
      <c r="AU320">
        <v>0</v>
      </c>
      <c r="AV320">
        <v>0</v>
      </c>
      <c r="AW320">
        <v>0</v>
      </c>
      <c r="AX320">
        <v>0</v>
      </c>
      <c r="AY320">
        <v>0</v>
      </c>
    </row>
    <row r="321" spans="1:51">
      <c r="A321" t="s">
        <v>4988</v>
      </c>
      <c r="B321">
        <v>0</v>
      </c>
      <c r="C321">
        <v>0</v>
      </c>
      <c r="D321">
        <v>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row>
    <row r="322" spans="1:51">
      <c r="A322" t="s">
        <v>5000</v>
      </c>
      <c r="B322">
        <v>0</v>
      </c>
      <c r="C322">
        <v>0</v>
      </c>
      <c r="D322">
        <v>0</v>
      </c>
      <c r="E322">
        <v>0</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row>
    <row r="323" spans="1:51">
      <c r="A323" t="s">
        <v>5012</v>
      </c>
      <c r="B323">
        <v>0</v>
      </c>
      <c r="C323">
        <v>0</v>
      </c>
      <c r="D323">
        <v>0</v>
      </c>
      <c r="E323">
        <v>0</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1</v>
      </c>
      <c r="AA323">
        <v>750</v>
      </c>
      <c r="AB323">
        <v>0</v>
      </c>
      <c r="AC323">
        <v>0</v>
      </c>
      <c r="AD323">
        <v>0</v>
      </c>
      <c r="AE323">
        <v>0</v>
      </c>
      <c r="AF323">
        <v>0</v>
      </c>
      <c r="AG323">
        <v>0</v>
      </c>
      <c r="AH323">
        <v>1</v>
      </c>
      <c r="AI323">
        <v>142</v>
      </c>
      <c r="AJ323">
        <v>0</v>
      </c>
      <c r="AK323">
        <v>0</v>
      </c>
      <c r="AL323">
        <v>1</v>
      </c>
      <c r="AM323">
        <v>1133</v>
      </c>
      <c r="AN323">
        <v>0</v>
      </c>
      <c r="AO323">
        <v>0</v>
      </c>
      <c r="AP323">
        <v>0</v>
      </c>
      <c r="AQ323">
        <v>0</v>
      </c>
      <c r="AR323">
        <v>0</v>
      </c>
      <c r="AS323">
        <v>0</v>
      </c>
      <c r="AT323">
        <v>0</v>
      </c>
      <c r="AU323">
        <v>0</v>
      </c>
      <c r="AV323">
        <v>0</v>
      </c>
      <c r="AW323">
        <v>0</v>
      </c>
      <c r="AX323">
        <v>0</v>
      </c>
      <c r="AY323">
        <v>0</v>
      </c>
    </row>
    <row r="324" spans="1:51">
      <c r="A324" t="s">
        <v>5024</v>
      </c>
      <c r="B324">
        <v>0</v>
      </c>
      <c r="C324">
        <v>0</v>
      </c>
      <c r="D324">
        <v>0</v>
      </c>
      <c r="E324">
        <v>0</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row>
    <row r="325" spans="1:51">
      <c r="A325" t="s">
        <v>5036</v>
      </c>
      <c r="B325">
        <v>0</v>
      </c>
      <c r="C325">
        <v>0</v>
      </c>
      <c r="D325">
        <v>0</v>
      </c>
      <c r="E325">
        <v>0</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1</v>
      </c>
      <c r="AI325">
        <v>132</v>
      </c>
      <c r="AJ325">
        <v>0</v>
      </c>
      <c r="AK325">
        <v>0</v>
      </c>
      <c r="AL325">
        <v>0</v>
      </c>
      <c r="AM325">
        <v>0</v>
      </c>
      <c r="AN325">
        <v>0</v>
      </c>
      <c r="AO325">
        <v>0</v>
      </c>
      <c r="AP325">
        <v>1</v>
      </c>
      <c r="AQ325">
        <v>99</v>
      </c>
      <c r="AR325">
        <v>0</v>
      </c>
      <c r="AS325">
        <v>0</v>
      </c>
      <c r="AT325">
        <v>0</v>
      </c>
      <c r="AU325">
        <v>0</v>
      </c>
      <c r="AV325">
        <v>0</v>
      </c>
      <c r="AW325">
        <v>0</v>
      </c>
      <c r="AX325">
        <v>0</v>
      </c>
      <c r="AY325">
        <v>0</v>
      </c>
    </row>
    <row r="326" spans="1:51">
      <c r="A326" t="s">
        <v>5048</v>
      </c>
      <c r="B326">
        <v>0</v>
      </c>
      <c r="C326">
        <v>0</v>
      </c>
      <c r="D326">
        <v>0</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row>
    <row r="327" spans="1:51">
      <c r="A327" t="s">
        <v>5060</v>
      </c>
      <c r="B327">
        <v>0</v>
      </c>
      <c r="C327">
        <v>0</v>
      </c>
      <c r="D327">
        <v>0</v>
      </c>
      <c r="E327">
        <v>0</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row>
    <row r="328" spans="1:51">
      <c r="A328" t="s">
        <v>5072</v>
      </c>
      <c r="B328">
        <v>0</v>
      </c>
      <c r="C328">
        <v>0</v>
      </c>
      <c r="D328">
        <v>0</v>
      </c>
      <c r="E328">
        <v>0</v>
      </c>
      <c r="F328">
        <v>0</v>
      </c>
      <c r="G328">
        <v>0</v>
      </c>
      <c r="H328">
        <v>0</v>
      </c>
      <c r="I328">
        <v>0</v>
      </c>
      <c r="J328">
        <v>0</v>
      </c>
      <c r="K328">
        <v>0</v>
      </c>
      <c r="L328">
        <v>0</v>
      </c>
      <c r="M328">
        <v>0</v>
      </c>
      <c r="N328">
        <v>0</v>
      </c>
      <c r="O328">
        <v>0</v>
      </c>
      <c r="P328">
        <v>0</v>
      </c>
      <c r="Q328">
        <v>0</v>
      </c>
      <c r="R328">
        <v>0</v>
      </c>
      <c r="S328">
        <v>0</v>
      </c>
      <c r="T328">
        <v>0</v>
      </c>
      <c r="U328">
        <v>0</v>
      </c>
      <c r="V328">
        <v>1</v>
      </c>
      <c r="W328">
        <v>3.06</v>
      </c>
      <c r="X328">
        <v>0</v>
      </c>
      <c r="Y328">
        <v>0</v>
      </c>
      <c r="Z328">
        <v>0</v>
      </c>
      <c r="AA328">
        <v>0</v>
      </c>
      <c r="AB328">
        <v>0</v>
      </c>
      <c r="AC328">
        <v>0</v>
      </c>
      <c r="AD328">
        <v>0</v>
      </c>
      <c r="AE328">
        <v>0</v>
      </c>
      <c r="AF328">
        <v>0</v>
      </c>
      <c r="AG328">
        <v>0</v>
      </c>
      <c r="AH328">
        <v>0</v>
      </c>
      <c r="AI328">
        <v>0</v>
      </c>
      <c r="AJ328">
        <v>1</v>
      </c>
      <c r="AK328">
        <v>700</v>
      </c>
      <c r="AL328">
        <v>1</v>
      </c>
      <c r="AM328">
        <v>1500</v>
      </c>
      <c r="AN328">
        <v>0</v>
      </c>
      <c r="AO328">
        <v>0</v>
      </c>
      <c r="AP328">
        <v>0</v>
      </c>
      <c r="AQ328">
        <v>0</v>
      </c>
      <c r="AR328">
        <v>0</v>
      </c>
      <c r="AS328">
        <v>0</v>
      </c>
      <c r="AT328">
        <v>0</v>
      </c>
      <c r="AU328">
        <v>0</v>
      </c>
      <c r="AV328">
        <v>0</v>
      </c>
      <c r="AW328">
        <v>0</v>
      </c>
      <c r="AX328">
        <v>0</v>
      </c>
      <c r="AY328">
        <v>0</v>
      </c>
    </row>
    <row r="329" spans="1:51">
      <c r="A329" t="s">
        <v>5096</v>
      </c>
      <c r="B329">
        <v>0</v>
      </c>
      <c r="C329">
        <v>0</v>
      </c>
      <c r="D329">
        <v>0</v>
      </c>
      <c r="E329">
        <v>0</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2</v>
      </c>
      <c r="AG329">
        <v>5.4</v>
      </c>
      <c r="AH329">
        <v>0</v>
      </c>
      <c r="AI329">
        <v>0</v>
      </c>
      <c r="AJ329">
        <v>1</v>
      </c>
      <c r="AK329">
        <v>550</v>
      </c>
      <c r="AL329">
        <v>0</v>
      </c>
      <c r="AM329">
        <v>0</v>
      </c>
      <c r="AN329">
        <v>0</v>
      </c>
      <c r="AO329">
        <v>0</v>
      </c>
      <c r="AP329">
        <v>1</v>
      </c>
      <c r="AQ329">
        <v>30</v>
      </c>
      <c r="AR329">
        <v>0</v>
      </c>
      <c r="AS329">
        <v>0</v>
      </c>
      <c r="AT329">
        <v>0</v>
      </c>
      <c r="AU329">
        <v>0</v>
      </c>
      <c r="AV329">
        <v>0</v>
      </c>
      <c r="AW329">
        <v>0</v>
      </c>
      <c r="AX329">
        <v>0</v>
      </c>
      <c r="AY329">
        <v>0</v>
      </c>
    </row>
    <row r="330" spans="1:51">
      <c r="A330" t="s">
        <v>5108</v>
      </c>
      <c r="B330">
        <v>0</v>
      </c>
      <c r="C330">
        <v>0</v>
      </c>
      <c r="D330">
        <v>0</v>
      </c>
      <c r="E330">
        <v>0</v>
      </c>
      <c r="F330">
        <v>0</v>
      </c>
      <c r="G330">
        <v>0</v>
      </c>
      <c r="H330">
        <v>0</v>
      </c>
      <c r="I330">
        <v>0</v>
      </c>
      <c r="J330">
        <v>0</v>
      </c>
      <c r="K330">
        <v>0</v>
      </c>
      <c r="L330">
        <v>0</v>
      </c>
      <c r="M330">
        <v>0</v>
      </c>
      <c r="N330">
        <v>0</v>
      </c>
      <c r="O330">
        <v>0</v>
      </c>
      <c r="P330">
        <v>0</v>
      </c>
      <c r="Q330">
        <v>0</v>
      </c>
      <c r="R330">
        <v>0</v>
      </c>
      <c r="S330">
        <v>0</v>
      </c>
      <c r="T330">
        <v>0</v>
      </c>
      <c r="U330">
        <v>0</v>
      </c>
      <c r="V330">
        <v>0</v>
      </c>
      <c r="W330">
        <v>0</v>
      </c>
      <c r="X330">
        <v>1</v>
      </c>
      <c r="Y330">
        <v>300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row>
    <row r="331" spans="1:51">
      <c r="A331" t="s">
        <v>5120</v>
      </c>
      <c r="B331">
        <v>0</v>
      </c>
      <c r="C331">
        <v>0</v>
      </c>
      <c r="D331">
        <v>0</v>
      </c>
      <c r="E331">
        <v>0</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1</v>
      </c>
      <c r="AA331">
        <v>500</v>
      </c>
      <c r="AB331">
        <v>1</v>
      </c>
      <c r="AC331">
        <v>1200</v>
      </c>
      <c r="AD331">
        <v>0</v>
      </c>
      <c r="AE331">
        <v>0</v>
      </c>
      <c r="AF331">
        <v>1</v>
      </c>
      <c r="AG331">
        <v>20</v>
      </c>
      <c r="AH331">
        <v>0</v>
      </c>
      <c r="AI331">
        <v>0</v>
      </c>
      <c r="AJ331">
        <v>0</v>
      </c>
      <c r="AK331">
        <v>0</v>
      </c>
      <c r="AL331">
        <v>0</v>
      </c>
      <c r="AM331">
        <v>0</v>
      </c>
      <c r="AN331">
        <v>0</v>
      </c>
      <c r="AO331">
        <v>0</v>
      </c>
      <c r="AP331">
        <v>4</v>
      </c>
      <c r="AQ331">
        <v>224</v>
      </c>
      <c r="AR331">
        <v>0</v>
      </c>
      <c r="AS331">
        <v>0</v>
      </c>
      <c r="AT331">
        <v>0</v>
      </c>
      <c r="AU331">
        <v>0</v>
      </c>
      <c r="AV331">
        <v>1</v>
      </c>
      <c r="AW331">
        <v>1053</v>
      </c>
      <c r="AX331">
        <v>1</v>
      </c>
      <c r="AY331">
        <v>22500</v>
      </c>
    </row>
    <row r="332" spans="1:51">
      <c r="A332" t="s">
        <v>5132</v>
      </c>
      <c r="B332">
        <v>0</v>
      </c>
      <c r="C332">
        <v>0</v>
      </c>
      <c r="D332">
        <v>0</v>
      </c>
      <c r="E332">
        <v>0</v>
      </c>
      <c r="F332">
        <v>0</v>
      </c>
      <c r="G332">
        <v>0</v>
      </c>
      <c r="H332">
        <v>0</v>
      </c>
      <c r="I332">
        <v>0</v>
      </c>
      <c r="J332">
        <v>0</v>
      </c>
      <c r="K332">
        <v>0</v>
      </c>
      <c r="L332">
        <v>0</v>
      </c>
      <c r="M332">
        <v>0</v>
      </c>
      <c r="N332">
        <v>0</v>
      </c>
      <c r="O332">
        <v>0</v>
      </c>
      <c r="P332">
        <v>1</v>
      </c>
      <c r="Q332">
        <v>800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1</v>
      </c>
      <c r="AS332">
        <v>150</v>
      </c>
      <c r="AT332">
        <v>1</v>
      </c>
      <c r="AU332">
        <v>862</v>
      </c>
      <c r="AV332">
        <v>0</v>
      </c>
      <c r="AW332">
        <v>0</v>
      </c>
      <c r="AX332">
        <v>0</v>
      </c>
      <c r="AY332">
        <v>0</v>
      </c>
    </row>
    <row r="333" spans="1:51">
      <c r="A333" t="s">
        <v>5144</v>
      </c>
      <c r="B333">
        <v>0</v>
      </c>
      <c r="C333">
        <v>0</v>
      </c>
      <c r="D333">
        <v>0</v>
      </c>
      <c r="E333">
        <v>0</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1</v>
      </c>
      <c r="AE333">
        <v>2400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row>
    <row r="334" spans="1:51">
      <c r="A334" t="s">
        <v>5156</v>
      </c>
      <c r="B334">
        <v>0</v>
      </c>
      <c r="C334">
        <v>0</v>
      </c>
      <c r="D334">
        <v>0</v>
      </c>
      <c r="E334">
        <v>0</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1</v>
      </c>
      <c r="AA334">
        <v>840</v>
      </c>
      <c r="AB334">
        <v>0</v>
      </c>
      <c r="AC334">
        <v>0</v>
      </c>
      <c r="AD334">
        <v>0</v>
      </c>
      <c r="AE334">
        <v>0</v>
      </c>
      <c r="AF334">
        <v>0</v>
      </c>
      <c r="AG334">
        <v>0</v>
      </c>
      <c r="AH334">
        <v>2</v>
      </c>
      <c r="AI334">
        <v>740</v>
      </c>
      <c r="AJ334">
        <v>0</v>
      </c>
      <c r="AK334">
        <v>0</v>
      </c>
      <c r="AL334">
        <v>0</v>
      </c>
      <c r="AM334">
        <v>0</v>
      </c>
      <c r="AN334">
        <v>0</v>
      </c>
      <c r="AO334">
        <v>0</v>
      </c>
      <c r="AP334">
        <v>1</v>
      </c>
      <c r="AQ334">
        <v>75</v>
      </c>
      <c r="AR334">
        <v>0</v>
      </c>
      <c r="AS334">
        <v>0</v>
      </c>
      <c r="AT334">
        <v>0</v>
      </c>
      <c r="AU334">
        <v>0</v>
      </c>
      <c r="AV334">
        <v>0</v>
      </c>
      <c r="AW334">
        <v>0</v>
      </c>
      <c r="AX334">
        <v>0</v>
      </c>
      <c r="AY334">
        <v>0</v>
      </c>
    </row>
    <row r="335" spans="1:51">
      <c r="A335" t="s">
        <v>5168</v>
      </c>
      <c r="B335">
        <v>0</v>
      </c>
      <c r="C335">
        <v>0</v>
      </c>
      <c r="D335">
        <v>0</v>
      </c>
      <c r="E335">
        <v>0</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1</v>
      </c>
      <c r="AK335">
        <v>772</v>
      </c>
      <c r="AL335">
        <v>0</v>
      </c>
      <c r="AM335">
        <v>0</v>
      </c>
      <c r="AN335">
        <v>0</v>
      </c>
      <c r="AO335">
        <v>0</v>
      </c>
      <c r="AP335">
        <v>0</v>
      </c>
      <c r="AQ335">
        <v>0</v>
      </c>
      <c r="AR335">
        <v>2</v>
      </c>
      <c r="AS335">
        <v>594</v>
      </c>
      <c r="AT335">
        <v>0</v>
      </c>
      <c r="AU335">
        <v>0</v>
      </c>
      <c r="AV335">
        <v>0</v>
      </c>
      <c r="AW335">
        <v>0</v>
      </c>
      <c r="AX335">
        <v>1</v>
      </c>
      <c r="AY335">
        <v>2448</v>
      </c>
    </row>
    <row r="336" spans="1:51">
      <c r="A336" t="s">
        <v>5180</v>
      </c>
      <c r="B336">
        <v>0</v>
      </c>
      <c r="C336">
        <v>0</v>
      </c>
      <c r="D336">
        <v>1</v>
      </c>
      <c r="E336">
        <v>345</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2</v>
      </c>
      <c r="AA336">
        <v>1542</v>
      </c>
      <c r="AB336">
        <v>0</v>
      </c>
      <c r="AC336">
        <v>0</v>
      </c>
      <c r="AD336">
        <v>0</v>
      </c>
      <c r="AE336">
        <v>0</v>
      </c>
      <c r="AF336">
        <v>0</v>
      </c>
      <c r="AG336">
        <v>0</v>
      </c>
      <c r="AH336">
        <v>0</v>
      </c>
      <c r="AI336">
        <v>0</v>
      </c>
      <c r="AJ336">
        <v>0</v>
      </c>
      <c r="AK336">
        <v>0</v>
      </c>
      <c r="AL336">
        <v>1</v>
      </c>
      <c r="AM336">
        <v>1024</v>
      </c>
      <c r="AN336">
        <v>0</v>
      </c>
      <c r="AO336">
        <v>0</v>
      </c>
      <c r="AP336">
        <v>1</v>
      </c>
      <c r="AQ336">
        <v>75</v>
      </c>
      <c r="AR336">
        <v>0</v>
      </c>
      <c r="AS336">
        <v>0</v>
      </c>
      <c r="AT336">
        <v>1</v>
      </c>
      <c r="AU336">
        <v>740</v>
      </c>
      <c r="AV336">
        <v>0</v>
      </c>
      <c r="AW336">
        <v>0</v>
      </c>
      <c r="AX336">
        <v>0</v>
      </c>
      <c r="AY336">
        <v>0</v>
      </c>
    </row>
    <row r="337" spans="1:51">
      <c r="A337" t="s">
        <v>5192</v>
      </c>
      <c r="B337">
        <v>0</v>
      </c>
      <c r="C337">
        <v>0</v>
      </c>
      <c r="D337">
        <v>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row>
    <row r="338" spans="1:51">
      <c r="A338" t="s">
        <v>5204</v>
      </c>
      <c r="B338">
        <v>0</v>
      </c>
      <c r="C338">
        <v>0</v>
      </c>
      <c r="D338">
        <v>0</v>
      </c>
      <c r="E338">
        <v>0</v>
      </c>
      <c r="F338">
        <v>0</v>
      </c>
      <c r="G338">
        <v>0</v>
      </c>
      <c r="H338">
        <v>0</v>
      </c>
      <c r="I338">
        <v>0</v>
      </c>
      <c r="J338">
        <v>0</v>
      </c>
      <c r="K338">
        <v>0</v>
      </c>
      <c r="L338">
        <v>0</v>
      </c>
      <c r="M338">
        <v>0</v>
      </c>
      <c r="N338">
        <v>0</v>
      </c>
      <c r="O338">
        <v>0</v>
      </c>
      <c r="P338">
        <v>0</v>
      </c>
      <c r="Q338">
        <v>0</v>
      </c>
      <c r="R338">
        <v>0</v>
      </c>
      <c r="S338">
        <v>0</v>
      </c>
      <c r="T338">
        <v>0</v>
      </c>
      <c r="U338">
        <v>0</v>
      </c>
      <c r="V338">
        <v>1</v>
      </c>
      <c r="W338">
        <v>30</v>
      </c>
      <c r="X338">
        <v>0</v>
      </c>
      <c r="Y338">
        <v>0</v>
      </c>
      <c r="Z338">
        <v>0</v>
      </c>
      <c r="AA338">
        <v>0</v>
      </c>
      <c r="AB338">
        <v>0</v>
      </c>
      <c r="AC338">
        <v>0</v>
      </c>
      <c r="AD338">
        <v>0</v>
      </c>
      <c r="AE338">
        <v>0</v>
      </c>
      <c r="AF338">
        <v>1</v>
      </c>
      <c r="AG338">
        <v>50</v>
      </c>
      <c r="AH338">
        <v>2</v>
      </c>
      <c r="AI338">
        <v>650</v>
      </c>
      <c r="AJ338">
        <v>1</v>
      </c>
      <c r="AK338">
        <v>720</v>
      </c>
      <c r="AL338">
        <v>1</v>
      </c>
      <c r="AM338">
        <v>1050</v>
      </c>
      <c r="AN338">
        <v>0</v>
      </c>
      <c r="AO338">
        <v>0</v>
      </c>
      <c r="AP338">
        <v>1</v>
      </c>
      <c r="AQ338">
        <v>50</v>
      </c>
      <c r="AR338">
        <v>0</v>
      </c>
      <c r="AS338">
        <v>0</v>
      </c>
      <c r="AT338">
        <v>0</v>
      </c>
      <c r="AU338">
        <v>0</v>
      </c>
      <c r="AV338">
        <v>0</v>
      </c>
      <c r="AW338">
        <v>0</v>
      </c>
      <c r="AX338">
        <v>0</v>
      </c>
      <c r="AY338">
        <v>0</v>
      </c>
    </row>
    <row r="339" spans="1:51">
      <c r="A339" t="s">
        <v>5216</v>
      </c>
      <c r="B339">
        <v>0</v>
      </c>
      <c r="C339">
        <v>0</v>
      </c>
      <c r="D339">
        <v>0</v>
      </c>
      <c r="E339">
        <v>0</v>
      </c>
      <c r="F339">
        <v>0</v>
      </c>
      <c r="G339">
        <v>0</v>
      </c>
      <c r="H339">
        <v>0</v>
      </c>
      <c r="I339">
        <v>0</v>
      </c>
      <c r="J339">
        <v>0</v>
      </c>
      <c r="K339">
        <v>0</v>
      </c>
      <c r="L339">
        <v>0</v>
      </c>
      <c r="M339">
        <v>0</v>
      </c>
      <c r="N339">
        <v>0</v>
      </c>
      <c r="O339">
        <v>0</v>
      </c>
      <c r="P339">
        <v>0</v>
      </c>
      <c r="Q339">
        <v>0</v>
      </c>
      <c r="R339">
        <v>0</v>
      </c>
      <c r="S339">
        <v>0</v>
      </c>
      <c r="T339">
        <v>0</v>
      </c>
      <c r="U339">
        <v>0</v>
      </c>
      <c r="V339">
        <v>0</v>
      </c>
      <c r="W339">
        <v>0</v>
      </c>
      <c r="X339">
        <v>1</v>
      </c>
      <c r="Y339">
        <v>489</v>
      </c>
      <c r="Z339">
        <v>0</v>
      </c>
      <c r="AA339">
        <v>0</v>
      </c>
      <c r="AB339">
        <v>0</v>
      </c>
      <c r="AC339">
        <v>0</v>
      </c>
      <c r="AD339">
        <v>0</v>
      </c>
      <c r="AE339">
        <v>0</v>
      </c>
      <c r="AF339">
        <v>0</v>
      </c>
      <c r="AG339">
        <v>0</v>
      </c>
      <c r="AH339">
        <v>0</v>
      </c>
      <c r="AI339">
        <v>0</v>
      </c>
      <c r="AJ339">
        <v>1</v>
      </c>
      <c r="AK339">
        <v>825</v>
      </c>
      <c r="AL339">
        <v>0</v>
      </c>
      <c r="AM339">
        <v>0</v>
      </c>
      <c r="AN339">
        <v>0</v>
      </c>
      <c r="AO339">
        <v>0</v>
      </c>
      <c r="AP339">
        <v>2</v>
      </c>
      <c r="AQ339">
        <v>174</v>
      </c>
      <c r="AR339">
        <v>0</v>
      </c>
      <c r="AS339">
        <v>0</v>
      </c>
      <c r="AT339">
        <v>0</v>
      </c>
      <c r="AU339">
        <v>0</v>
      </c>
      <c r="AV339">
        <v>1</v>
      </c>
      <c r="AW339">
        <v>1285</v>
      </c>
      <c r="AX339">
        <v>0</v>
      </c>
      <c r="AY339">
        <v>0</v>
      </c>
    </row>
    <row r="340" spans="1:51">
      <c r="A340" t="s">
        <v>5228</v>
      </c>
      <c r="B340">
        <v>0</v>
      </c>
      <c r="C340">
        <v>0</v>
      </c>
      <c r="D340">
        <v>0</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1</v>
      </c>
      <c r="AI340">
        <v>142</v>
      </c>
      <c r="AJ340">
        <v>0</v>
      </c>
      <c r="AK340">
        <v>0</v>
      </c>
      <c r="AL340">
        <v>0</v>
      </c>
      <c r="AM340">
        <v>0</v>
      </c>
      <c r="AN340">
        <v>0</v>
      </c>
      <c r="AO340">
        <v>0</v>
      </c>
      <c r="AP340">
        <v>0</v>
      </c>
      <c r="AQ340">
        <v>0</v>
      </c>
      <c r="AR340">
        <v>1</v>
      </c>
      <c r="AS340">
        <v>100</v>
      </c>
      <c r="AT340">
        <v>0</v>
      </c>
      <c r="AU340">
        <v>0</v>
      </c>
      <c r="AV340">
        <v>0</v>
      </c>
      <c r="AW340">
        <v>0</v>
      </c>
      <c r="AX340">
        <v>0</v>
      </c>
      <c r="AY340">
        <v>0</v>
      </c>
    </row>
    <row r="341" spans="1:51">
      <c r="A341" t="s">
        <v>5252</v>
      </c>
      <c r="B341">
        <v>0</v>
      </c>
      <c r="C341">
        <v>0</v>
      </c>
      <c r="D341">
        <v>0</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row>
    <row r="342" spans="1:51">
      <c r="A342" t="s">
        <v>5264</v>
      </c>
      <c r="B342">
        <v>0</v>
      </c>
      <c r="C342">
        <v>0</v>
      </c>
      <c r="D342">
        <v>0</v>
      </c>
      <c r="E342">
        <v>0</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1</v>
      </c>
      <c r="AG342">
        <v>75</v>
      </c>
      <c r="AH342">
        <v>1</v>
      </c>
      <c r="AI342">
        <v>220</v>
      </c>
      <c r="AJ342">
        <v>0</v>
      </c>
      <c r="AK342">
        <v>0</v>
      </c>
      <c r="AL342">
        <v>0</v>
      </c>
      <c r="AM342">
        <v>0</v>
      </c>
      <c r="AN342">
        <v>0</v>
      </c>
      <c r="AO342">
        <v>0</v>
      </c>
      <c r="AP342">
        <v>0</v>
      </c>
      <c r="AQ342">
        <v>0</v>
      </c>
      <c r="AR342">
        <v>1</v>
      </c>
      <c r="AS342">
        <v>300</v>
      </c>
      <c r="AT342">
        <v>2</v>
      </c>
      <c r="AU342">
        <v>1495</v>
      </c>
      <c r="AV342">
        <v>0</v>
      </c>
      <c r="AW342">
        <v>0</v>
      </c>
      <c r="AX342">
        <v>0</v>
      </c>
      <c r="AY342">
        <v>0</v>
      </c>
    </row>
    <row r="343" spans="1:51">
      <c r="A343" t="s">
        <v>5276</v>
      </c>
      <c r="B343">
        <v>0</v>
      </c>
      <c r="C343">
        <v>0</v>
      </c>
      <c r="D343">
        <v>0</v>
      </c>
      <c r="E343">
        <v>0</v>
      </c>
      <c r="F343">
        <v>0</v>
      </c>
      <c r="G343">
        <v>0</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1</v>
      </c>
      <c r="AQ343">
        <v>75</v>
      </c>
      <c r="AR343">
        <v>0</v>
      </c>
      <c r="AS343">
        <v>0</v>
      </c>
      <c r="AT343">
        <v>0</v>
      </c>
      <c r="AU343">
        <v>0</v>
      </c>
      <c r="AV343">
        <v>0</v>
      </c>
      <c r="AW343">
        <v>0</v>
      </c>
      <c r="AX343">
        <v>0</v>
      </c>
      <c r="AY343">
        <v>0</v>
      </c>
    </row>
    <row r="344" spans="1:51">
      <c r="A344" t="s">
        <v>5288</v>
      </c>
      <c r="B344">
        <v>0</v>
      </c>
      <c r="C344">
        <v>0</v>
      </c>
      <c r="D344">
        <v>0</v>
      </c>
      <c r="E344">
        <v>0</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row>
    <row r="345" spans="1:51">
      <c r="A345" t="s">
        <v>5300</v>
      </c>
      <c r="B345">
        <v>0</v>
      </c>
      <c r="C345">
        <v>0</v>
      </c>
      <c r="D345">
        <v>0</v>
      </c>
      <c r="E345">
        <v>0</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row>
    <row r="346" spans="1:51">
      <c r="A346" t="s">
        <v>5312</v>
      </c>
      <c r="B346">
        <v>0</v>
      </c>
      <c r="C346">
        <v>0</v>
      </c>
      <c r="D346">
        <v>0</v>
      </c>
      <c r="E346">
        <v>0</v>
      </c>
      <c r="F346">
        <v>0</v>
      </c>
      <c r="G346">
        <v>0</v>
      </c>
      <c r="H346">
        <v>0</v>
      </c>
      <c r="I346">
        <v>0</v>
      </c>
      <c r="J346">
        <v>0</v>
      </c>
      <c r="K346">
        <v>0</v>
      </c>
      <c r="L346">
        <v>0</v>
      </c>
      <c r="M346">
        <v>0</v>
      </c>
      <c r="N346">
        <v>0</v>
      </c>
      <c r="O346">
        <v>0</v>
      </c>
      <c r="P346">
        <v>0</v>
      </c>
      <c r="Q346">
        <v>0</v>
      </c>
      <c r="R346">
        <v>0</v>
      </c>
      <c r="S346">
        <v>0</v>
      </c>
      <c r="T346">
        <v>0</v>
      </c>
      <c r="U346">
        <v>0</v>
      </c>
      <c r="V346">
        <v>0</v>
      </c>
      <c r="W346">
        <v>0</v>
      </c>
      <c r="X346">
        <v>1</v>
      </c>
      <c r="Y346">
        <v>250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1</v>
      </c>
      <c r="AS346">
        <v>174</v>
      </c>
      <c r="AT346">
        <v>0</v>
      </c>
      <c r="AU346">
        <v>0</v>
      </c>
      <c r="AV346">
        <v>0</v>
      </c>
      <c r="AW346">
        <v>0</v>
      </c>
      <c r="AX346">
        <v>0</v>
      </c>
      <c r="AY346">
        <v>0</v>
      </c>
    </row>
    <row r="347" spans="1:51">
      <c r="A347" t="s">
        <v>5324</v>
      </c>
      <c r="B347">
        <v>0</v>
      </c>
      <c r="C347">
        <v>0</v>
      </c>
      <c r="D347">
        <v>0</v>
      </c>
      <c r="E347">
        <v>0</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1</v>
      </c>
      <c r="AI347">
        <v>387</v>
      </c>
      <c r="AJ347">
        <v>0</v>
      </c>
      <c r="AK347">
        <v>0</v>
      </c>
      <c r="AL347">
        <v>0</v>
      </c>
      <c r="AM347">
        <v>0</v>
      </c>
      <c r="AN347">
        <v>0</v>
      </c>
      <c r="AO347">
        <v>0</v>
      </c>
      <c r="AP347">
        <v>0</v>
      </c>
      <c r="AQ347">
        <v>0</v>
      </c>
      <c r="AR347">
        <v>0</v>
      </c>
      <c r="AS347">
        <v>0</v>
      </c>
      <c r="AT347">
        <v>0</v>
      </c>
      <c r="AU347">
        <v>0</v>
      </c>
      <c r="AV347">
        <v>0</v>
      </c>
      <c r="AW347">
        <v>0</v>
      </c>
      <c r="AX347">
        <v>0</v>
      </c>
      <c r="AY347">
        <v>0</v>
      </c>
    </row>
    <row r="348" spans="1:51">
      <c r="A348" t="s">
        <v>5336</v>
      </c>
      <c r="B348">
        <v>0</v>
      </c>
      <c r="C348">
        <v>0</v>
      </c>
      <c r="D348">
        <v>0</v>
      </c>
      <c r="E348">
        <v>0</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1</v>
      </c>
      <c r="AK348">
        <v>783</v>
      </c>
      <c r="AL348">
        <v>1</v>
      </c>
      <c r="AM348">
        <v>1200</v>
      </c>
      <c r="AN348">
        <v>0</v>
      </c>
      <c r="AO348">
        <v>0</v>
      </c>
      <c r="AP348">
        <v>0</v>
      </c>
      <c r="AQ348">
        <v>0</v>
      </c>
      <c r="AR348">
        <v>0</v>
      </c>
      <c r="AS348">
        <v>0</v>
      </c>
      <c r="AT348">
        <v>0</v>
      </c>
      <c r="AU348">
        <v>0</v>
      </c>
      <c r="AV348">
        <v>0</v>
      </c>
      <c r="AW348">
        <v>0</v>
      </c>
      <c r="AX348">
        <v>0</v>
      </c>
      <c r="AY348">
        <v>0</v>
      </c>
    </row>
    <row r="349" spans="1:51">
      <c r="A349" t="s">
        <v>5348</v>
      </c>
      <c r="B349">
        <v>0</v>
      </c>
      <c r="C349">
        <v>0</v>
      </c>
      <c r="D349">
        <v>0</v>
      </c>
      <c r="E349">
        <v>0</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1</v>
      </c>
      <c r="AG349">
        <v>75</v>
      </c>
      <c r="AH349">
        <v>0</v>
      </c>
      <c r="AI349">
        <v>0</v>
      </c>
      <c r="AJ349">
        <v>0</v>
      </c>
      <c r="AK349">
        <v>0</v>
      </c>
      <c r="AL349">
        <v>0</v>
      </c>
      <c r="AM349">
        <v>0</v>
      </c>
      <c r="AN349">
        <v>0</v>
      </c>
      <c r="AO349">
        <v>0</v>
      </c>
      <c r="AP349">
        <v>1</v>
      </c>
      <c r="AQ349">
        <v>75</v>
      </c>
      <c r="AR349">
        <v>0</v>
      </c>
      <c r="AS349">
        <v>0</v>
      </c>
      <c r="AT349">
        <v>0</v>
      </c>
      <c r="AU349">
        <v>0</v>
      </c>
      <c r="AV349">
        <v>0</v>
      </c>
      <c r="AW349">
        <v>0</v>
      </c>
      <c r="AX349">
        <v>0</v>
      </c>
      <c r="AY349">
        <v>0</v>
      </c>
    </row>
    <row r="350" spans="1:51">
      <c r="A350" t="s">
        <v>5360</v>
      </c>
      <c r="B350">
        <v>0</v>
      </c>
      <c r="C350">
        <v>0</v>
      </c>
      <c r="D350">
        <v>0</v>
      </c>
      <c r="E350">
        <v>0</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row>
    <row r="351" spans="1:51">
      <c r="A351" t="s">
        <v>5372</v>
      </c>
      <c r="B351">
        <v>0</v>
      </c>
      <c r="C351">
        <v>0</v>
      </c>
      <c r="D351">
        <v>0</v>
      </c>
      <c r="E351">
        <v>0</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row>
    <row r="352" spans="1:51">
      <c r="A352" t="s">
        <v>5384</v>
      </c>
      <c r="B352">
        <v>0</v>
      </c>
      <c r="C352">
        <v>0</v>
      </c>
      <c r="D352">
        <v>0</v>
      </c>
      <c r="E352">
        <v>0</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1</v>
      </c>
      <c r="AQ352">
        <v>99</v>
      </c>
      <c r="AR352">
        <v>1</v>
      </c>
      <c r="AS352">
        <v>150</v>
      </c>
      <c r="AT352">
        <v>0</v>
      </c>
      <c r="AU352">
        <v>0</v>
      </c>
      <c r="AV352">
        <v>0</v>
      </c>
      <c r="AW352">
        <v>0</v>
      </c>
      <c r="AX352">
        <v>0</v>
      </c>
      <c r="AY352">
        <v>0</v>
      </c>
    </row>
    <row r="353" spans="1:51">
      <c r="A353" t="s">
        <v>5396</v>
      </c>
      <c r="B353">
        <v>0</v>
      </c>
      <c r="C353">
        <v>0</v>
      </c>
      <c r="D353">
        <v>0</v>
      </c>
      <c r="E353">
        <v>0</v>
      </c>
      <c r="F353">
        <v>0</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1</v>
      </c>
      <c r="AS353">
        <v>135</v>
      </c>
      <c r="AT353">
        <v>1</v>
      </c>
      <c r="AU353">
        <v>530</v>
      </c>
      <c r="AV353">
        <v>0</v>
      </c>
      <c r="AW353">
        <v>0</v>
      </c>
      <c r="AX353">
        <v>0</v>
      </c>
      <c r="AY353">
        <v>0</v>
      </c>
    </row>
    <row r="354" spans="1:51">
      <c r="A354" t="s">
        <v>5408</v>
      </c>
      <c r="B354">
        <v>0</v>
      </c>
      <c r="C354">
        <v>0</v>
      </c>
      <c r="D354">
        <v>0</v>
      </c>
      <c r="E354">
        <v>0</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row>
    <row r="355" spans="1:51">
      <c r="A355" t="s">
        <v>5420</v>
      </c>
      <c r="B355">
        <v>0</v>
      </c>
      <c r="C355">
        <v>0</v>
      </c>
      <c r="D355">
        <v>0</v>
      </c>
      <c r="E355">
        <v>0</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row>
    <row r="356" spans="1:51">
      <c r="A356" t="s">
        <v>5444</v>
      </c>
      <c r="B356">
        <v>0</v>
      </c>
      <c r="C356">
        <v>0</v>
      </c>
      <c r="D356">
        <v>0</v>
      </c>
      <c r="E356">
        <v>0</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row>
    <row r="357" spans="1:51">
      <c r="A357" t="s">
        <v>5456</v>
      </c>
      <c r="B357">
        <v>0</v>
      </c>
      <c r="C357">
        <v>0</v>
      </c>
      <c r="D357">
        <v>0</v>
      </c>
      <c r="E357">
        <v>0</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row>
    <row r="358" spans="1:51">
      <c r="A358" t="s">
        <v>5468</v>
      </c>
      <c r="B358">
        <v>0</v>
      </c>
      <c r="C358">
        <v>0</v>
      </c>
      <c r="D358">
        <v>0</v>
      </c>
      <c r="E358">
        <v>0</v>
      </c>
      <c r="F358">
        <v>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row>
    <row r="359" spans="1:51">
      <c r="A359" t="s">
        <v>5480</v>
      </c>
      <c r="B359">
        <v>0</v>
      </c>
      <c r="C359">
        <v>0</v>
      </c>
      <c r="D359">
        <v>0</v>
      </c>
      <c r="E359">
        <v>0</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row>
    <row r="360" spans="1:51">
      <c r="A360" t="s">
        <v>5492</v>
      </c>
      <c r="B360">
        <v>0</v>
      </c>
      <c r="C360">
        <v>0</v>
      </c>
      <c r="D360">
        <v>0</v>
      </c>
      <c r="E360">
        <v>0</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1</v>
      </c>
      <c r="AA360">
        <v>500</v>
      </c>
      <c r="AB360">
        <v>0</v>
      </c>
      <c r="AC360">
        <v>0</v>
      </c>
      <c r="AD360">
        <v>0</v>
      </c>
      <c r="AE360">
        <v>0</v>
      </c>
      <c r="AF360">
        <v>0</v>
      </c>
      <c r="AG360">
        <v>0</v>
      </c>
      <c r="AH360">
        <v>0</v>
      </c>
      <c r="AI360">
        <v>0</v>
      </c>
      <c r="AJ360">
        <v>1</v>
      </c>
      <c r="AK360">
        <v>715</v>
      </c>
      <c r="AL360">
        <v>0</v>
      </c>
      <c r="AM360">
        <v>0</v>
      </c>
      <c r="AN360">
        <v>0</v>
      </c>
      <c r="AO360">
        <v>0</v>
      </c>
      <c r="AP360">
        <v>0</v>
      </c>
      <c r="AQ360">
        <v>0</v>
      </c>
      <c r="AR360">
        <v>0</v>
      </c>
      <c r="AS360">
        <v>0</v>
      </c>
      <c r="AT360">
        <v>1</v>
      </c>
      <c r="AU360">
        <v>715</v>
      </c>
      <c r="AV360">
        <v>0</v>
      </c>
      <c r="AW360">
        <v>0</v>
      </c>
      <c r="AX360">
        <v>0</v>
      </c>
      <c r="AY360">
        <v>0</v>
      </c>
    </row>
    <row r="361" spans="1:51">
      <c r="A361" t="s">
        <v>5504</v>
      </c>
      <c r="B361">
        <v>0</v>
      </c>
      <c r="C361">
        <v>0</v>
      </c>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row>
    <row r="362" spans="1:51">
      <c r="A362" t="s">
        <v>5516</v>
      </c>
      <c r="B362">
        <v>0</v>
      </c>
      <c r="C362">
        <v>0</v>
      </c>
      <c r="D362">
        <v>0</v>
      </c>
      <c r="E362">
        <v>0</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row>
    <row r="363" spans="1:51">
      <c r="A363" t="s">
        <v>5540</v>
      </c>
      <c r="B363">
        <v>0</v>
      </c>
      <c r="C363">
        <v>0</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1</v>
      </c>
      <c r="AS363">
        <v>150</v>
      </c>
      <c r="AT363">
        <v>0</v>
      </c>
      <c r="AU363">
        <v>0</v>
      </c>
      <c r="AV363">
        <v>0</v>
      </c>
      <c r="AW363">
        <v>0</v>
      </c>
      <c r="AX363">
        <v>0</v>
      </c>
      <c r="AY363">
        <v>0</v>
      </c>
    </row>
    <row r="364" spans="1:51">
      <c r="A364" t="s">
        <v>5552</v>
      </c>
      <c r="B364">
        <v>0</v>
      </c>
      <c r="C364">
        <v>0</v>
      </c>
      <c r="D364">
        <v>0</v>
      </c>
      <c r="E364">
        <v>0</v>
      </c>
      <c r="F364">
        <v>0</v>
      </c>
      <c r="G364">
        <v>0</v>
      </c>
      <c r="H364">
        <v>0</v>
      </c>
      <c r="I364">
        <v>0</v>
      </c>
      <c r="J364">
        <v>0</v>
      </c>
      <c r="K364">
        <v>0</v>
      </c>
      <c r="L364">
        <v>0</v>
      </c>
      <c r="M364">
        <v>0</v>
      </c>
      <c r="N364">
        <v>0</v>
      </c>
      <c r="O364">
        <v>0</v>
      </c>
      <c r="P364">
        <v>0</v>
      </c>
      <c r="Q364">
        <v>0</v>
      </c>
      <c r="R364">
        <v>0</v>
      </c>
      <c r="S364">
        <v>0</v>
      </c>
      <c r="T364">
        <v>0</v>
      </c>
      <c r="U364">
        <v>0</v>
      </c>
      <c r="V364">
        <v>0</v>
      </c>
      <c r="W364">
        <v>0</v>
      </c>
      <c r="X364">
        <v>1</v>
      </c>
      <c r="Y364">
        <v>340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row>
    <row r="365" spans="1:51">
      <c r="A365" t="s">
        <v>5564</v>
      </c>
      <c r="B365">
        <v>0</v>
      </c>
      <c r="C365">
        <v>0</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1</v>
      </c>
      <c r="AE365">
        <v>5000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row>
    <row r="366" spans="1:51">
      <c r="A366" t="s">
        <v>5576</v>
      </c>
      <c r="B366">
        <v>0</v>
      </c>
      <c r="C366">
        <v>0</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row>
    <row r="367" spans="1:51">
      <c r="A367" t="s">
        <v>5588</v>
      </c>
      <c r="B367">
        <v>0</v>
      </c>
      <c r="C367">
        <v>0</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row>
    <row r="368" spans="1:51">
      <c r="A368" t="s">
        <v>5600</v>
      </c>
      <c r="B368">
        <v>0</v>
      </c>
      <c r="C368">
        <v>0</v>
      </c>
      <c r="D368">
        <v>0</v>
      </c>
      <c r="E368">
        <v>0</v>
      </c>
      <c r="F368">
        <v>0</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1</v>
      </c>
      <c r="AG368">
        <v>20</v>
      </c>
      <c r="AH368">
        <v>0</v>
      </c>
      <c r="AI368">
        <v>0</v>
      </c>
      <c r="AJ368">
        <v>0</v>
      </c>
      <c r="AK368">
        <v>0</v>
      </c>
      <c r="AL368">
        <v>0</v>
      </c>
      <c r="AM368">
        <v>0</v>
      </c>
      <c r="AN368">
        <v>0</v>
      </c>
      <c r="AO368">
        <v>0</v>
      </c>
      <c r="AP368">
        <v>0</v>
      </c>
      <c r="AQ368">
        <v>0</v>
      </c>
      <c r="AR368">
        <v>0</v>
      </c>
      <c r="AS368">
        <v>0</v>
      </c>
      <c r="AT368">
        <v>0</v>
      </c>
      <c r="AU368">
        <v>0</v>
      </c>
      <c r="AV368">
        <v>0</v>
      </c>
      <c r="AW368">
        <v>0</v>
      </c>
      <c r="AX368">
        <v>0</v>
      </c>
      <c r="AY368">
        <v>0</v>
      </c>
    </row>
    <row r="369" spans="1:51">
      <c r="A369" t="s">
        <v>5612</v>
      </c>
      <c r="B369">
        <v>0</v>
      </c>
      <c r="C369">
        <v>0</v>
      </c>
      <c r="D369">
        <v>0</v>
      </c>
      <c r="E369">
        <v>0</v>
      </c>
      <c r="F369">
        <v>0</v>
      </c>
      <c r="G369">
        <v>0</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1</v>
      </c>
      <c r="AS369">
        <v>250</v>
      </c>
      <c r="AT369">
        <v>0</v>
      </c>
      <c r="AU369">
        <v>0</v>
      </c>
      <c r="AV369">
        <v>0</v>
      </c>
      <c r="AW369">
        <v>0</v>
      </c>
      <c r="AX369">
        <v>0</v>
      </c>
      <c r="AY369">
        <v>0</v>
      </c>
    </row>
    <row r="370" spans="1:51">
      <c r="A370" t="s">
        <v>5624</v>
      </c>
      <c r="B370">
        <v>0</v>
      </c>
      <c r="C370">
        <v>0</v>
      </c>
      <c r="D370">
        <v>0</v>
      </c>
      <c r="E370">
        <v>0</v>
      </c>
      <c r="F370">
        <v>0</v>
      </c>
      <c r="G370">
        <v>0</v>
      </c>
      <c r="H370">
        <v>0</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1</v>
      </c>
      <c r="AG370">
        <v>45</v>
      </c>
      <c r="AH370">
        <v>0</v>
      </c>
      <c r="AI370">
        <v>0</v>
      </c>
      <c r="AJ370">
        <v>0</v>
      </c>
      <c r="AK370">
        <v>0</v>
      </c>
      <c r="AL370">
        <v>0</v>
      </c>
      <c r="AM370">
        <v>0</v>
      </c>
      <c r="AN370">
        <v>0</v>
      </c>
      <c r="AO370">
        <v>0</v>
      </c>
      <c r="AP370">
        <v>0</v>
      </c>
      <c r="AQ370">
        <v>0</v>
      </c>
      <c r="AR370">
        <v>0</v>
      </c>
      <c r="AS370">
        <v>0</v>
      </c>
      <c r="AT370">
        <v>0</v>
      </c>
      <c r="AU370">
        <v>0</v>
      </c>
      <c r="AV370">
        <v>0</v>
      </c>
      <c r="AW370">
        <v>0</v>
      </c>
      <c r="AX370">
        <v>0</v>
      </c>
      <c r="AY370">
        <v>0</v>
      </c>
    </row>
    <row r="371" spans="1:51">
      <c r="A371" t="s">
        <v>5636</v>
      </c>
      <c r="B371">
        <v>0</v>
      </c>
      <c r="C371">
        <v>0</v>
      </c>
      <c r="D371">
        <v>0</v>
      </c>
      <c r="E371">
        <v>0</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row>
    <row r="372" spans="1:51">
      <c r="A372" t="s">
        <v>5648</v>
      </c>
      <c r="B372">
        <v>0</v>
      </c>
      <c r="C372">
        <v>0</v>
      </c>
      <c r="D372">
        <v>0</v>
      </c>
      <c r="E372">
        <v>0</v>
      </c>
      <c r="F372">
        <v>0</v>
      </c>
      <c r="G372">
        <v>0</v>
      </c>
      <c r="H372">
        <v>0</v>
      </c>
      <c r="I372">
        <v>0</v>
      </c>
      <c r="J372">
        <v>0</v>
      </c>
      <c r="K372">
        <v>0</v>
      </c>
      <c r="L372">
        <v>1</v>
      </c>
      <c r="M372">
        <v>15</v>
      </c>
      <c r="N372">
        <v>0</v>
      </c>
      <c r="O372">
        <v>0</v>
      </c>
      <c r="P372">
        <v>0</v>
      </c>
      <c r="Q372">
        <v>0</v>
      </c>
      <c r="R372">
        <v>0</v>
      </c>
      <c r="S372">
        <v>0</v>
      </c>
      <c r="T372">
        <v>0</v>
      </c>
      <c r="U372">
        <v>0</v>
      </c>
      <c r="V372">
        <v>0</v>
      </c>
      <c r="W372">
        <v>0</v>
      </c>
      <c r="X372">
        <v>2</v>
      </c>
      <c r="Y372">
        <v>400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row>
    <row r="373" spans="1:51">
      <c r="A373" t="s">
        <v>5660</v>
      </c>
      <c r="B373">
        <v>0</v>
      </c>
      <c r="C373">
        <v>0</v>
      </c>
      <c r="D373">
        <v>0</v>
      </c>
      <c r="E373">
        <v>0</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row>
    <row r="374" spans="1:51">
      <c r="A374" t="s">
        <v>5684</v>
      </c>
      <c r="B374">
        <v>0</v>
      </c>
      <c r="C374">
        <v>0</v>
      </c>
      <c r="D374">
        <v>0</v>
      </c>
      <c r="E374">
        <v>0</v>
      </c>
      <c r="F374">
        <v>0</v>
      </c>
      <c r="G374">
        <v>0</v>
      </c>
      <c r="H374">
        <v>0</v>
      </c>
      <c r="I374">
        <v>0</v>
      </c>
      <c r="J374">
        <v>0</v>
      </c>
      <c r="K374">
        <v>0</v>
      </c>
      <c r="L374">
        <v>0</v>
      </c>
      <c r="M374">
        <v>0</v>
      </c>
      <c r="N374">
        <v>0</v>
      </c>
      <c r="O374">
        <v>0</v>
      </c>
      <c r="P374">
        <v>0</v>
      </c>
      <c r="Q374">
        <v>0</v>
      </c>
      <c r="R374">
        <v>1</v>
      </c>
      <c r="S374">
        <v>1132</v>
      </c>
      <c r="T374">
        <v>0</v>
      </c>
      <c r="U374">
        <v>0</v>
      </c>
      <c r="V374">
        <v>0</v>
      </c>
      <c r="W374">
        <v>0</v>
      </c>
      <c r="X374">
        <v>0</v>
      </c>
      <c r="Y374">
        <v>0</v>
      </c>
      <c r="Z374">
        <v>3</v>
      </c>
      <c r="AA374">
        <v>2183</v>
      </c>
      <c r="AB374">
        <v>0</v>
      </c>
      <c r="AC374">
        <v>0</v>
      </c>
      <c r="AD374">
        <v>0</v>
      </c>
      <c r="AE374">
        <v>0</v>
      </c>
      <c r="AF374">
        <v>0</v>
      </c>
      <c r="AG374">
        <v>0</v>
      </c>
      <c r="AH374">
        <v>0</v>
      </c>
      <c r="AI374">
        <v>0</v>
      </c>
      <c r="AJ374">
        <v>1</v>
      </c>
      <c r="AK374">
        <v>500</v>
      </c>
      <c r="AL374">
        <v>0</v>
      </c>
      <c r="AM374">
        <v>0</v>
      </c>
      <c r="AN374">
        <v>0</v>
      </c>
      <c r="AO374">
        <v>0</v>
      </c>
      <c r="AP374">
        <v>0</v>
      </c>
      <c r="AQ374">
        <v>0</v>
      </c>
      <c r="AR374">
        <v>0</v>
      </c>
      <c r="AS374">
        <v>0</v>
      </c>
      <c r="AT374">
        <v>1</v>
      </c>
      <c r="AU374">
        <v>995</v>
      </c>
      <c r="AV374">
        <v>1</v>
      </c>
      <c r="AW374">
        <v>1000</v>
      </c>
      <c r="AX374">
        <v>1</v>
      </c>
      <c r="AY374">
        <v>17732</v>
      </c>
    </row>
    <row r="375" spans="1:51">
      <c r="A375" t="s">
        <v>5696</v>
      </c>
      <c r="B375">
        <v>0</v>
      </c>
      <c r="C375">
        <v>0</v>
      </c>
      <c r="D375">
        <v>0</v>
      </c>
      <c r="E375">
        <v>0</v>
      </c>
      <c r="F375">
        <v>0</v>
      </c>
      <c r="G375">
        <v>0</v>
      </c>
      <c r="H375">
        <v>0</v>
      </c>
      <c r="I375">
        <v>0</v>
      </c>
      <c r="J375">
        <v>0</v>
      </c>
      <c r="K375">
        <v>0</v>
      </c>
      <c r="L375">
        <v>0</v>
      </c>
      <c r="M375">
        <v>0</v>
      </c>
      <c r="N375">
        <v>1</v>
      </c>
      <c r="O375">
        <v>240</v>
      </c>
      <c r="P375">
        <v>0</v>
      </c>
      <c r="Q375">
        <v>0</v>
      </c>
      <c r="R375">
        <v>0</v>
      </c>
      <c r="S375">
        <v>0</v>
      </c>
      <c r="T375">
        <v>0</v>
      </c>
      <c r="U375">
        <v>0</v>
      </c>
      <c r="V375">
        <v>0</v>
      </c>
      <c r="W375">
        <v>0</v>
      </c>
      <c r="X375">
        <v>0</v>
      </c>
      <c r="Y375">
        <v>0</v>
      </c>
      <c r="Z375">
        <v>0</v>
      </c>
      <c r="AA375">
        <v>0</v>
      </c>
      <c r="AB375">
        <v>1</v>
      </c>
      <c r="AC375">
        <v>1163</v>
      </c>
      <c r="AD375">
        <v>0</v>
      </c>
      <c r="AE375">
        <v>0</v>
      </c>
      <c r="AF375">
        <v>0</v>
      </c>
      <c r="AG375">
        <v>0</v>
      </c>
      <c r="AH375">
        <v>7</v>
      </c>
      <c r="AI375">
        <v>2325</v>
      </c>
      <c r="AJ375">
        <v>2</v>
      </c>
      <c r="AK375">
        <v>1948</v>
      </c>
      <c r="AL375">
        <v>0</v>
      </c>
      <c r="AM375">
        <v>0</v>
      </c>
      <c r="AN375">
        <v>0</v>
      </c>
      <c r="AO375">
        <v>0</v>
      </c>
      <c r="AP375">
        <v>0</v>
      </c>
      <c r="AQ375">
        <v>0</v>
      </c>
      <c r="AR375">
        <v>0</v>
      </c>
      <c r="AS375">
        <v>0</v>
      </c>
      <c r="AT375">
        <v>1</v>
      </c>
      <c r="AU375">
        <v>580</v>
      </c>
      <c r="AV375">
        <v>0</v>
      </c>
      <c r="AW375">
        <v>0</v>
      </c>
      <c r="AX375">
        <v>0</v>
      </c>
      <c r="AY375">
        <v>0</v>
      </c>
    </row>
    <row r="376" spans="1:51">
      <c r="A376" t="s">
        <v>5708</v>
      </c>
      <c r="B376">
        <v>0</v>
      </c>
      <c r="C376">
        <v>0</v>
      </c>
      <c r="D376">
        <v>0</v>
      </c>
      <c r="E376">
        <v>0</v>
      </c>
      <c r="F376">
        <v>0</v>
      </c>
      <c r="G376">
        <v>0</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1</v>
      </c>
      <c r="AC376">
        <v>1215</v>
      </c>
      <c r="AD376">
        <v>0</v>
      </c>
      <c r="AE376">
        <v>0</v>
      </c>
      <c r="AF376">
        <v>0</v>
      </c>
      <c r="AG376">
        <v>0</v>
      </c>
      <c r="AH376">
        <v>0</v>
      </c>
      <c r="AI376">
        <v>0</v>
      </c>
      <c r="AJ376">
        <v>3</v>
      </c>
      <c r="AK376">
        <v>2713</v>
      </c>
      <c r="AL376">
        <v>1</v>
      </c>
      <c r="AM376">
        <v>1846</v>
      </c>
      <c r="AN376">
        <v>0</v>
      </c>
      <c r="AO376">
        <v>0</v>
      </c>
      <c r="AP376">
        <v>0</v>
      </c>
      <c r="AQ376">
        <v>0</v>
      </c>
      <c r="AR376">
        <v>0</v>
      </c>
      <c r="AS376">
        <v>0</v>
      </c>
      <c r="AT376">
        <v>1</v>
      </c>
      <c r="AU376">
        <v>901</v>
      </c>
      <c r="AV376">
        <v>0</v>
      </c>
      <c r="AW376">
        <v>0</v>
      </c>
      <c r="AX376">
        <v>0</v>
      </c>
      <c r="AY376">
        <v>0</v>
      </c>
    </row>
    <row r="377" spans="1:51">
      <c r="A377" t="s">
        <v>5720</v>
      </c>
      <c r="B377">
        <v>0</v>
      </c>
      <c r="C377">
        <v>0</v>
      </c>
      <c r="D377">
        <v>0</v>
      </c>
      <c r="E377">
        <v>0</v>
      </c>
      <c r="F377">
        <v>0</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1</v>
      </c>
      <c r="AM377">
        <v>1901</v>
      </c>
      <c r="AN377">
        <v>1</v>
      </c>
      <c r="AO377">
        <v>2560</v>
      </c>
      <c r="AP377">
        <v>0</v>
      </c>
      <c r="AQ377">
        <v>0</v>
      </c>
      <c r="AR377">
        <v>0</v>
      </c>
      <c r="AS377">
        <v>0</v>
      </c>
      <c r="AT377">
        <v>0</v>
      </c>
      <c r="AU377">
        <v>0</v>
      </c>
      <c r="AV377">
        <v>0</v>
      </c>
      <c r="AW377">
        <v>0</v>
      </c>
      <c r="AX377">
        <v>0</v>
      </c>
      <c r="AY377">
        <v>0</v>
      </c>
    </row>
    <row r="378" spans="1:51">
      <c r="A378" t="s">
        <v>5732</v>
      </c>
      <c r="B378">
        <v>0</v>
      </c>
      <c r="C378">
        <v>0</v>
      </c>
      <c r="D378">
        <v>0</v>
      </c>
      <c r="E378">
        <v>0</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2</v>
      </c>
      <c r="AK378">
        <v>1145</v>
      </c>
      <c r="AL378">
        <v>0</v>
      </c>
      <c r="AM378">
        <v>0</v>
      </c>
      <c r="AN378">
        <v>0</v>
      </c>
      <c r="AO378">
        <v>0</v>
      </c>
      <c r="AP378">
        <v>1</v>
      </c>
      <c r="AQ378">
        <v>75</v>
      </c>
      <c r="AR378">
        <v>0</v>
      </c>
      <c r="AS378">
        <v>0</v>
      </c>
      <c r="AT378">
        <v>1</v>
      </c>
      <c r="AU378">
        <v>990</v>
      </c>
      <c r="AV378">
        <v>1</v>
      </c>
      <c r="AW378">
        <v>1053</v>
      </c>
      <c r="AX378">
        <v>0</v>
      </c>
      <c r="AY378">
        <v>0</v>
      </c>
    </row>
    <row r="379" spans="1:51">
      <c r="A379" t="s">
        <v>5744</v>
      </c>
      <c r="B379">
        <v>0</v>
      </c>
      <c r="C379">
        <v>0</v>
      </c>
      <c r="D379">
        <v>0</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2</v>
      </c>
      <c r="AK379">
        <v>1160</v>
      </c>
      <c r="AL379">
        <v>0</v>
      </c>
      <c r="AM379">
        <v>0</v>
      </c>
      <c r="AN379">
        <v>0</v>
      </c>
      <c r="AO379">
        <v>0</v>
      </c>
      <c r="AP379">
        <v>0</v>
      </c>
      <c r="AQ379">
        <v>0</v>
      </c>
      <c r="AR379">
        <v>0</v>
      </c>
      <c r="AS379">
        <v>0</v>
      </c>
      <c r="AT379">
        <v>1</v>
      </c>
      <c r="AU379">
        <v>580</v>
      </c>
      <c r="AV379">
        <v>0</v>
      </c>
      <c r="AW379">
        <v>0</v>
      </c>
      <c r="AX379">
        <v>0</v>
      </c>
      <c r="AY379">
        <v>0</v>
      </c>
    </row>
    <row r="380" spans="1:51">
      <c r="A380" t="s">
        <v>5756</v>
      </c>
      <c r="B380">
        <v>0</v>
      </c>
      <c r="C380">
        <v>0</v>
      </c>
      <c r="D380">
        <v>0</v>
      </c>
      <c r="E380">
        <v>0</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1</v>
      </c>
      <c r="AM380">
        <v>1030</v>
      </c>
      <c r="AN380">
        <v>0</v>
      </c>
      <c r="AO380">
        <v>0</v>
      </c>
      <c r="AP380">
        <v>1</v>
      </c>
      <c r="AQ380">
        <v>75</v>
      </c>
      <c r="AR380">
        <v>1</v>
      </c>
      <c r="AS380">
        <v>375</v>
      </c>
      <c r="AT380">
        <v>0</v>
      </c>
      <c r="AU380">
        <v>0</v>
      </c>
      <c r="AV380">
        <v>0</v>
      </c>
      <c r="AW380">
        <v>0</v>
      </c>
      <c r="AX380">
        <v>1</v>
      </c>
      <c r="AY380">
        <v>2301</v>
      </c>
    </row>
    <row r="381" spans="1:51">
      <c r="A381" t="s">
        <v>5768</v>
      </c>
      <c r="B381">
        <v>0</v>
      </c>
      <c r="C381">
        <v>0</v>
      </c>
      <c r="D381">
        <v>0</v>
      </c>
      <c r="E381">
        <v>0</v>
      </c>
      <c r="F381">
        <v>0</v>
      </c>
      <c r="G381">
        <v>0</v>
      </c>
      <c r="H381">
        <v>0</v>
      </c>
      <c r="I381">
        <v>0</v>
      </c>
      <c r="J381">
        <v>0</v>
      </c>
      <c r="K381">
        <v>0</v>
      </c>
      <c r="L381">
        <v>0</v>
      </c>
      <c r="M381">
        <v>0</v>
      </c>
      <c r="N381">
        <v>0</v>
      </c>
      <c r="O381">
        <v>0</v>
      </c>
      <c r="P381">
        <v>0</v>
      </c>
      <c r="Q381">
        <v>0</v>
      </c>
      <c r="R381">
        <v>0</v>
      </c>
      <c r="S381">
        <v>0</v>
      </c>
      <c r="T381">
        <v>0</v>
      </c>
      <c r="U381">
        <v>0</v>
      </c>
      <c r="V381">
        <v>0</v>
      </c>
      <c r="W381">
        <v>0</v>
      </c>
      <c r="X381">
        <v>2</v>
      </c>
      <c r="Y381">
        <v>350</v>
      </c>
      <c r="Z381">
        <v>0</v>
      </c>
      <c r="AA381">
        <v>0</v>
      </c>
      <c r="AB381">
        <v>0</v>
      </c>
      <c r="AC381">
        <v>0</v>
      </c>
      <c r="AD381">
        <v>0</v>
      </c>
      <c r="AE381">
        <v>0</v>
      </c>
      <c r="AF381">
        <v>0</v>
      </c>
      <c r="AG381">
        <v>0</v>
      </c>
      <c r="AH381">
        <v>0</v>
      </c>
      <c r="AI381">
        <v>0</v>
      </c>
      <c r="AJ381">
        <v>1</v>
      </c>
      <c r="AK381">
        <v>730</v>
      </c>
      <c r="AL381">
        <v>0</v>
      </c>
      <c r="AM381">
        <v>0</v>
      </c>
      <c r="AN381">
        <v>0</v>
      </c>
      <c r="AO381">
        <v>0</v>
      </c>
      <c r="AP381">
        <v>0</v>
      </c>
      <c r="AQ381">
        <v>0</v>
      </c>
      <c r="AR381">
        <v>0</v>
      </c>
      <c r="AS381">
        <v>0</v>
      </c>
      <c r="AT381">
        <v>0</v>
      </c>
      <c r="AU381">
        <v>0</v>
      </c>
      <c r="AV381">
        <v>0</v>
      </c>
      <c r="AW381">
        <v>0</v>
      </c>
      <c r="AX381">
        <v>0</v>
      </c>
      <c r="AY381">
        <v>0</v>
      </c>
    </row>
    <row r="382" spans="1:51">
      <c r="A382" t="s">
        <v>5780</v>
      </c>
      <c r="B382">
        <v>0</v>
      </c>
      <c r="C382">
        <v>0</v>
      </c>
      <c r="D382">
        <v>0</v>
      </c>
      <c r="E382">
        <v>0</v>
      </c>
      <c r="F382">
        <v>0</v>
      </c>
      <c r="G382">
        <v>0</v>
      </c>
      <c r="H382">
        <v>0</v>
      </c>
      <c r="I382">
        <v>0</v>
      </c>
      <c r="J382">
        <v>0</v>
      </c>
      <c r="K382">
        <v>0</v>
      </c>
      <c r="L382">
        <v>0</v>
      </c>
      <c r="M382">
        <v>0</v>
      </c>
      <c r="N382">
        <v>1</v>
      </c>
      <c r="O382">
        <v>300</v>
      </c>
      <c r="P382">
        <v>0</v>
      </c>
      <c r="Q382">
        <v>0</v>
      </c>
      <c r="R382">
        <v>0</v>
      </c>
      <c r="S382">
        <v>0</v>
      </c>
      <c r="T382">
        <v>0</v>
      </c>
      <c r="U382">
        <v>0</v>
      </c>
      <c r="V382">
        <v>0</v>
      </c>
      <c r="W382">
        <v>0</v>
      </c>
      <c r="X382">
        <v>1</v>
      </c>
      <c r="Y382">
        <v>100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1</v>
      </c>
      <c r="AS382">
        <v>150</v>
      </c>
      <c r="AT382">
        <v>0</v>
      </c>
      <c r="AU382">
        <v>0</v>
      </c>
      <c r="AV382">
        <v>0</v>
      </c>
      <c r="AW382">
        <v>0</v>
      </c>
      <c r="AX382">
        <v>0</v>
      </c>
      <c r="AY382">
        <v>0</v>
      </c>
    </row>
    <row r="383" spans="1:51">
      <c r="A383" t="s">
        <v>5792</v>
      </c>
      <c r="B383">
        <v>0</v>
      </c>
      <c r="C383">
        <v>0</v>
      </c>
      <c r="D383">
        <v>0</v>
      </c>
      <c r="E383">
        <v>0</v>
      </c>
      <c r="F383">
        <v>0</v>
      </c>
      <c r="G383">
        <v>0</v>
      </c>
      <c r="H383">
        <v>0</v>
      </c>
      <c r="I383">
        <v>0</v>
      </c>
      <c r="J383">
        <v>0</v>
      </c>
      <c r="K383">
        <v>0</v>
      </c>
      <c r="L383">
        <v>1</v>
      </c>
      <c r="M383">
        <v>34</v>
      </c>
      <c r="N383">
        <v>0</v>
      </c>
      <c r="O383">
        <v>0</v>
      </c>
      <c r="P383">
        <v>1</v>
      </c>
      <c r="Q383">
        <v>500</v>
      </c>
      <c r="R383">
        <v>0</v>
      </c>
      <c r="S383">
        <v>0</v>
      </c>
      <c r="T383">
        <v>0</v>
      </c>
      <c r="U383">
        <v>0</v>
      </c>
      <c r="V383">
        <v>0</v>
      </c>
      <c r="W383">
        <v>0</v>
      </c>
      <c r="X383">
        <v>1</v>
      </c>
      <c r="Y383">
        <v>250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1</v>
      </c>
      <c r="AU383">
        <v>795</v>
      </c>
      <c r="AV383">
        <v>0</v>
      </c>
      <c r="AW383">
        <v>0</v>
      </c>
      <c r="AX383">
        <v>0</v>
      </c>
      <c r="AY383">
        <v>0</v>
      </c>
    </row>
    <row r="384" spans="1:51">
      <c r="A384" t="s">
        <v>5804</v>
      </c>
      <c r="B384">
        <v>0</v>
      </c>
      <c r="C384">
        <v>0</v>
      </c>
      <c r="D384">
        <v>0</v>
      </c>
      <c r="E384">
        <v>0</v>
      </c>
      <c r="F384">
        <v>1</v>
      </c>
      <c r="G384">
        <v>567</v>
      </c>
      <c r="H384">
        <v>0</v>
      </c>
      <c r="I384">
        <v>0</v>
      </c>
      <c r="J384">
        <v>0</v>
      </c>
      <c r="K384">
        <v>0</v>
      </c>
      <c r="L384">
        <v>0</v>
      </c>
      <c r="M384">
        <v>0</v>
      </c>
      <c r="N384">
        <v>0</v>
      </c>
      <c r="O384">
        <v>0</v>
      </c>
      <c r="P384">
        <v>0</v>
      </c>
      <c r="Q384">
        <v>0</v>
      </c>
      <c r="R384">
        <v>0</v>
      </c>
      <c r="S384">
        <v>0</v>
      </c>
      <c r="T384">
        <v>0</v>
      </c>
      <c r="U384">
        <v>0</v>
      </c>
      <c r="V384">
        <v>0</v>
      </c>
      <c r="W384">
        <v>0</v>
      </c>
      <c r="X384">
        <v>1</v>
      </c>
      <c r="Y384">
        <v>400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1</v>
      </c>
      <c r="AU384">
        <v>949</v>
      </c>
      <c r="AV384">
        <v>0</v>
      </c>
      <c r="AW384">
        <v>0</v>
      </c>
      <c r="AX384">
        <v>0</v>
      </c>
      <c r="AY384">
        <v>0</v>
      </c>
    </row>
    <row r="385" spans="1:51">
      <c r="A385" t="s">
        <v>5816</v>
      </c>
      <c r="B385">
        <v>0</v>
      </c>
      <c r="C385">
        <v>0</v>
      </c>
      <c r="D385">
        <v>0</v>
      </c>
      <c r="E385">
        <v>0</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1</v>
      </c>
      <c r="AU385">
        <v>500</v>
      </c>
      <c r="AV385">
        <v>0</v>
      </c>
      <c r="AW385">
        <v>0</v>
      </c>
      <c r="AX385">
        <v>0</v>
      </c>
      <c r="AY385">
        <v>0</v>
      </c>
    </row>
    <row r="386" spans="1:51">
      <c r="A386" t="s">
        <v>5828</v>
      </c>
      <c r="B386">
        <v>0</v>
      </c>
      <c r="C386">
        <v>0</v>
      </c>
      <c r="D386">
        <v>0</v>
      </c>
      <c r="E386">
        <v>0</v>
      </c>
      <c r="F386">
        <v>0</v>
      </c>
      <c r="G386">
        <v>0</v>
      </c>
      <c r="H386">
        <v>0</v>
      </c>
      <c r="I386">
        <v>0</v>
      </c>
      <c r="J386">
        <v>0</v>
      </c>
      <c r="K386">
        <v>0</v>
      </c>
      <c r="L386">
        <v>0</v>
      </c>
      <c r="M386">
        <v>0</v>
      </c>
      <c r="N386">
        <v>0</v>
      </c>
      <c r="O386">
        <v>0</v>
      </c>
      <c r="P386">
        <v>1</v>
      </c>
      <c r="Q386">
        <v>500</v>
      </c>
      <c r="R386">
        <v>0</v>
      </c>
      <c r="S386">
        <v>0</v>
      </c>
      <c r="T386">
        <v>0</v>
      </c>
      <c r="U386">
        <v>0</v>
      </c>
      <c r="V386">
        <v>0</v>
      </c>
      <c r="W386">
        <v>0</v>
      </c>
      <c r="X386">
        <v>0</v>
      </c>
      <c r="Y386">
        <v>0</v>
      </c>
      <c r="Z386">
        <v>0</v>
      </c>
      <c r="AA386">
        <v>0</v>
      </c>
      <c r="AB386">
        <v>0</v>
      </c>
      <c r="AC386">
        <v>0</v>
      </c>
      <c r="AD386">
        <v>0</v>
      </c>
      <c r="AE386">
        <v>0</v>
      </c>
      <c r="AF386">
        <v>0</v>
      </c>
      <c r="AG386">
        <v>0</v>
      </c>
      <c r="AH386">
        <v>2</v>
      </c>
      <c r="AI386">
        <v>440</v>
      </c>
      <c r="AJ386">
        <v>1</v>
      </c>
      <c r="AK386">
        <v>500</v>
      </c>
      <c r="AL386">
        <v>0</v>
      </c>
      <c r="AM386">
        <v>0</v>
      </c>
      <c r="AN386">
        <v>0</v>
      </c>
      <c r="AO386">
        <v>0</v>
      </c>
      <c r="AP386">
        <v>0</v>
      </c>
      <c r="AQ386">
        <v>0</v>
      </c>
      <c r="AR386">
        <v>0</v>
      </c>
      <c r="AS386">
        <v>0</v>
      </c>
      <c r="AT386">
        <v>1</v>
      </c>
      <c r="AU386">
        <v>610</v>
      </c>
      <c r="AV386">
        <v>0</v>
      </c>
      <c r="AW386">
        <v>0</v>
      </c>
      <c r="AX386">
        <v>0</v>
      </c>
      <c r="AY386">
        <v>0</v>
      </c>
    </row>
    <row r="387" spans="1:51">
      <c r="A387" t="s">
        <v>5840</v>
      </c>
      <c r="B387">
        <v>0</v>
      </c>
      <c r="C387">
        <v>0</v>
      </c>
      <c r="D387">
        <v>0</v>
      </c>
      <c r="E387">
        <v>0</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row>
    <row r="388" spans="1:51">
      <c r="A388" t="s">
        <v>5864</v>
      </c>
      <c r="B388">
        <v>0</v>
      </c>
      <c r="C388">
        <v>0</v>
      </c>
      <c r="D388">
        <v>0</v>
      </c>
      <c r="E388">
        <v>0</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1</v>
      </c>
      <c r="AE388">
        <v>20004</v>
      </c>
      <c r="AF388">
        <v>0</v>
      </c>
      <c r="AG388">
        <v>0</v>
      </c>
      <c r="AH388">
        <v>0</v>
      </c>
      <c r="AI388">
        <v>0</v>
      </c>
      <c r="AJ388">
        <v>0</v>
      </c>
      <c r="AK388">
        <v>0</v>
      </c>
      <c r="AL388">
        <v>1</v>
      </c>
      <c r="AM388">
        <v>1300</v>
      </c>
      <c r="AN388">
        <v>0</v>
      </c>
      <c r="AO388">
        <v>0</v>
      </c>
      <c r="AP388">
        <v>0</v>
      </c>
      <c r="AQ388">
        <v>0</v>
      </c>
      <c r="AR388">
        <v>0</v>
      </c>
      <c r="AS388">
        <v>0</v>
      </c>
      <c r="AT388">
        <v>0</v>
      </c>
      <c r="AU388">
        <v>0</v>
      </c>
      <c r="AV388">
        <v>0</v>
      </c>
      <c r="AW388">
        <v>0</v>
      </c>
      <c r="AX388">
        <v>0</v>
      </c>
      <c r="AY388">
        <v>0</v>
      </c>
    </row>
    <row r="389" spans="1:51">
      <c r="A389" t="s">
        <v>5876</v>
      </c>
      <c r="B389">
        <v>0</v>
      </c>
      <c r="C389">
        <v>0</v>
      </c>
      <c r="D389">
        <v>0</v>
      </c>
      <c r="E389">
        <v>0</v>
      </c>
      <c r="F389">
        <v>0</v>
      </c>
      <c r="G389">
        <v>0</v>
      </c>
      <c r="H389">
        <v>0</v>
      </c>
      <c r="I389">
        <v>0</v>
      </c>
      <c r="J389">
        <v>0</v>
      </c>
      <c r="K389">
        <v>0</v>
      </c>
      <c r="L389">
        <v>0</v>
      </c>
      <c r="M389">
        <v>0</v>
      </c>
      <c r="N389">
        <v>0</v>
      </c>
      <c r="O389">
        <v>0</v>
      </c>
      <c r="P389">
        <v>0</v>
      </c>
      <c r="Q389">
        <v>0</v>
      </c>
      <c r="R389">
        <v>0</v>
      </c>
      <c r="S389">
        <v>0</v>
      </c>
      <c r="T389">
        <v>0</v>
      </c>
      <c r="U389">
        <v>0</v>
      </c>
      <c r="V389">
        <v>0</v>
      </c>
      <c r="W389">
        <v>0</v>
      </c>
      <c r="X389">
        <v>0</v>
      </c>
      <c r="Y389">
        <v>0</v>
      </c>
      <c r="Z389">
        <v>1</v>
      </c>
      <c r="AA389">
        <v>685</v>
      </c>
      <c r="AB389">
        <v>0</v>
      </c>
      <c r="AC389">
        <v>0</v>
      </c>
      <c r="AD389">
        <v>0</v>
      </c>
      <c r="AE389">
        <v>0</v>
      </c>
      <c r="AF389">
        <v>0</v>
      </c>
      <c r="AG389">
        <v>0</v>
      </c>
      <c r="AH389">
        <v>0</v>
      </c>
      <c r="AI389">
        <v>0</v>
      </c>
      <c r="AJ389">
        <v>1</v>
      </c>
      <c r="AK389">
        <v>740</v>
      </c>
      <c r="AL389">
        <v>1</v>
      </c>
      <c r="AM389">
        <v>1251</v>
      </c>
      <c r="AN389">
        <v>0</v>
      </c>
      <c r="AO389">
        <v>0</v>
      </c>
      <c r="AP389">
        <v>0</v>
      </c>
      <c r="AQ389">
        <v>0</v>
      </c>
      <c r="AR389">
        <v>0</v>
      </c>
      <c r="AS389">
        <v>0</v>
      </c>
      <c r="AT389">
        <v>0</v>
      </c>
      <c r="AU389">
        <v>0</v>
      </c>
      <c r="AV389">
        <v>0</v>
      </c>
      <c r="AW389">
        <v>0</v>
      </c>
      <c r="AX389">
        <v>0</v>
      </c>
      <c r="AY389">
        <v>0</v>
      </c>
    </row>
    <row r="390" spans="1:51">
      <c r="A390" t="s">
        <v>5888</v>
      </c>
      <c r="B390">
        <v>0</v>
      </c>
      <c r="C390">
        <v>0</v>
      </c>
      <c r="D390">
        <v>0</v>
      </c>
      <c r="E390">
        <v>0</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c r="AW390">
        <v>0</v>
      </c>
      <c r="AX390">
        <v>0</v>
      </c>
      <c r="AY390">
        <v>0</v>
      </c>
    </row>
    <row r="391" spans="1:51">
      <c r="A391" t="s">
        <v>5900</v>
      </c>
      <c r="B391">
        <v>0</v>
      </c>
      <c r="C391">
        <v>0</v>
      </c>
      <c r="D391">
        <v>0</v>
      </c>
      <c r="E391">
        <v>0</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row>
    <row r="392" spans="1:51">
      <c r="A392" t="s">
        <v>5912</v>
      </c>
      <c r="B392">
        <v>0</v>
      </c>
      <c r="C392">
        <v>0</v>
      </c>
      <c r="D392">
        <v>0</v>
      </c>
      <c r="E392">
        <v>0</v>
      </c>
      <c r="F392">
        <v>0</v>
      </c>
      <c r="G392">
        <v>0</v>
      </c>
      <c r="H392">
        <v>0</v>
      </c>
      <c r="I392">
        <v>0</v>
      </c>
      <c r="J392">
        <v>0</v>
      </c>
      <c r="K392">
        <v>0</v>
      </c>
      <c r="L392">
        <v>0</v>
      </c>
      <c r="M392">
        <v>0</v>
      </c>
      <c r="N392">
        <v>0</v>
      </c>
      <c r="O392">
        <v>0</v>
      </c>
      <c r="P392">
        <v>0</v>
      </c>
      <c r="Q392">
        <v>0</v>
      </c>
      <c r="R392">
        <v>0</v>
      </c>
      <c r="S392">
        <v>0</v>
      </c>
      <c r="T392">
        <v>0</v>
      </c>
      <c r="U392">
        <v>0</v>
      </c>
      <c r="V392">
        <v>0</v>
      </c>
      <c r="W392">
        <v>0</v>
      </c>
      <c r="X392">
        <v>1</v>
      </c>
      <c r="Y392">
        <v>200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row>
    <row r="393" spans="1:51">
      <c r="A393" t="s">
        <v>5924</v>
      </c>
      <c r="B393">
        <v>0</v>
      </c>
      <c r="C393">
        <v>0</v>
      </c>
      <c r="D393">
        <v>0</v>
      </c>
      <c r="E393">
        <v>0</v>
      </c>
      <c r="F393">
        <v>0</v>
      </c>
      <c r="G393">
        <v>0</v>
      </c>
      <c r="H393">
        <v>0</v>
      </c>
      <c r="I393">
        <v>0</v>
      </c>
      <c r="J393">
        <v>0</v>
      </c>
      <c r="K393">
        <v>0</v>
      </c>
      <c r="L393">
        <v>1</v>
      </c>
      <c r="M393">
        <v>59</v>
      </c>
      <c r="N393">
        <v>0</v>
      </c>
      <c r="O393">
        <v>0</v>
      </c>
      <c r="P393">
        <v>0</v>
      </c>
      <c r="Q393">
        <v>0</v>
      </c>
      <c r="R393">
        <v>0</v>
      </c>
      <c r="S393">
        <v>0</v>
      </c>
      <c r="T393">
        <v>0</v>
      </c>
      <c r="U393">
        <v>0</v>
      </c>
      <c r="V393">
        <v>0</v>
      </c>
      <c r="W393">
        <v>0</v>
      </c>
      <c r="X393">
        <v>10</v>
      </c>
      <c r="Y393">
        <v>2600</v>
      </c>
      <c r="Z393">
        <v>0</v>
      </c>
      <c r="AA393">
        <v>0</v>
      </c>
      <c r="AB393">
        <v>0</v>
      </c>
      <c r="AC393">
        <v>0</v>
      </c>
      <c r="AD393">
        <v>2</v>
      </c>
      <c r="AE393">
        <v>40500</v>
      </c>
      <c r="AF393">
        <v>0</v>
      </c>
      <c r="AG393">
        <v>0</v>
      </c>
      <c r="AH393">
        <v>3</v>
      </c>
      <c r="AI393">
        <v>750</v>
      </c>
      <c r="AJ393">
        <v>1</v>
      </c>
      <c r="AK393">
        <v>600</v>
      </c>
      <c r="AL393">
        <v>0</v>
      </c>
      <c r="AM393">
        <v>0</v>
      </c>
      <c r="AN393">
        <v>0</v>
      </c>
      <c r="AO393">
        <v>0</v>
      </c>
      <c r="AP393">
        <v>0</v>
      </c>
      <c r="AQ393">
        <v>0</v>
      </c>
      <c r="AR393">
        <v>0</v>
      </c>
      <c r="AS393">
        <v>0</v>
      </c>
      <c r="AT393">
        <v>0</v>
      </c>
      <c r="AU393">
        <v>0</v>
      </c>
      <c r="AV393">
        <v>1</v>
      </c>
      <c r="AW393">
        <v>1350</v>
      </c>
      <c r="AX393">
        <v>0</v>
      </c>
      <c r="AY393">
        <v>0</v>
      </c>
    </row>
    <row r="394" spans="1:51">
      <c r="A394" t="s">
        <v>5936</v>
      </c>
      <c r="B394">
        <v>0</v>
      </c>
      <c r="C394">
        <v>0</v>
      </c>
      <c r="D394">
        <v>0</v>
      </c>
      <c r="E394">
        <v>0</v>
      </c>
      <c r="F394">
        <v>0</v>
      </c>
      <c r="G394">
        <v>0</v>
      </c>
      <c r="H394">
        <v>0</v>
      </c>
      <c r="I394">
        <v>0</v>
      </c>
      <c r="J394">
        <v>0</v>
      </c>
      <c r="K394">
        <v>0</v>
      </c>
      <c r="L394">
        <v>1</v>
      </c>
      <c r="M394">
        <v>50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1</v>
      </c>
      <c r="AI394">
        <v>400</v>
      </c>
      <c r="AJ394">
        <v>0</v>
      </c>
      <c r="AK394">
        <v>0</v>
      </c>
      <c r="AL394">
        <v>0</v>
      </c>
      <c r="AM394">
        <v>0</v>
      </c>
      <c r="AN394">
        <v>0</v>
      </c>
      <c r="AO394">
        <v>0</v>
      </c>
      <c r="AP394">
        <v>1</v>
      </c>
      <c r="AQ394">
        <v>40</v>
      </c>
      <c r="AR394">
        <v>0</v>
      </c>
      <c r="AS394">
        <v>0</v>
      </c>
      <c r="AT394">
        <v>0</v>
      </c>
      <c r="AU394">
        <v>0</v>
      </c>
      <c r="AV394">
        <v>0</v>
      </c>
      <c r="AW394">
        <v>0</v>
      </c>
      <c r="AX394">
        <v>0</v>
      </c>
      <c r="AY394">
        <v>0</v>
      </c>
    </row>
    <row r="395" spans="1:51">
      <c r="A395" t="s">
        <v>5948</v>
      </c>
      <c r="B395">
        <v>0</v>
      </c>
      <c r="C395">
        <v>0</v>
      </c>
      <c r="D395">
        <v>0</v>
      </c>
      <c r="E395">
        <v>0</v>
      </c>
      <c r="F395">
        <v>0</v>
      </c>
      <c r="G395">
        <v>0</v>
      </c>
      <c r="H395">
        <v>0</v>
      </c>
      <c r="I395">
        <v>0</v>
      </c>
      <c r="J395">
        <v>0</v>
      </c>
      <c r="K395">
        <v>0</v>
      </c>
      <c r="L395">
        <v>0</v>
      </c>
      <c r="M395">
        <v>0</v>
      </c>
      <c r="N395">
        <v>0</v>
      </c>
      <c r="O395">
        <v>0</v>
      </c>
      <c r="P395">
        <v>0</v>
      </c>
      <c r="Q395">
        <v>0</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row>
    <row r="396" spans="1:51">
      <c r="A396" t="s">
        <v>5960</v>
      </c>
      <c r="B396">
        <v>0</v>
      </c>
      <c r="C396">
        <v>0</v>
      </c>
      <c r="D396">
        <v>0</v>
      </c>
      <c r="E396">
        <v>0</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3</v>
      </c>
      <c r="AK396">
        <v>1759</v>
      </c>
      <c r="AL396">
        <v>0</v>
      </c>
      <c r="AM396">
        <v>0</v>
      </c>
      <c r="AN396">
        <v>0</v>
      </c>
      <c r="AO396">
        <v>0</v>
      </c>
      <c r="AP396">
        <v>0</v>
      </c>
      <c r="AQ396">
        <v>0</v>
      </c>
      <c r="AR396">
        <v>0</v>
      </c>
      <c r="AS396">
        <v>0</v>
      </c>
      <c r="AT396">
        <v>0</v>
      </c>
      <c r="AU396">
        <v>0</v>
      </c>
      <c r="AV396">
        <v>0</v>
      </c>
      <c r="AW396">
        <v>0</v>
      </c>
      <c r="AX396">
        <v>0</v>
      </c>
      <c r="AY396">
        <v>0</v>
      </c>
    </row>
    <row r="397" spans="1:51">
      <c r="A397" t="s">
        <v>5972</v>
      </c>
      <c r="B397">
        <v>0</v>
      </c>
      <c r="C397">
        <v>0</v>
      </c>
      <c r="D397">
        <v>0</v>
      </c>
      <c r="E397">
        <v>0</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1</v>
      </c>
      <c r="AC397">
        <v>1402</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row>
    <row r="398" spans="1:51">
      <c r="A398" t="s">
        <v>794</v>
      </c>
      <c r="B398">
        <v>0</v>
      </c>
      <c r="C398">
        <v>0</v>
      </c>
      <c r="D398">
        <v>2</v>
      </c>
      <c r="E398">
        <v>756</v>
      </c>
      <c r="F398">
        <v>0</v>
      </c>
      <c r="G398">
        <v>0</v>
      </c>
      <c r="H398">
        <v>2</v>
      </c>
      <c r="I398">
        <v>3204</v>
      </c>
      <c r="J398">
        <v>1</v>
      </c>
      <c r="K398">
        <v>5292</v>
      </c>
      <c r="L398">
        <v>5</v>
      </c>
      <c r="M398">
        <v>289</v>
      </c>
      <c r="N398">
        <v>6</v>
      </c>
      <c r="O398">
        <v>1633</v>
      </c>
      <c r="P398">
        <v>4</v>
      </c>
      <c r="Q398">
        <v>2934</v>
      </c>
      <c r="R398">
        <v>0</v>
      </c>
      <c r="S398">
        <v>0</v>
      </c>
      <c r="T398">
        <v>2</v>
      </c>
      <c r="U398">
        <v>57527</v>
      </c>
      <c r="V398">
        <v>10</v>
      </c>
      <c r="W398">
        <v>314.31099999999998</v>
      </c>
      <c r="X398">
        <v>40</v>
      </c>
      <c r="Y398">
        <v>13734</v>
      </c>
      <c r="Z398">
        <v>25</v>
      </c>
      <c r="AA398">
        <v>17509</v>
      </c>
      <c r="AB398">
        <v>4</v>
      </c>
      <c r="AC398">
        <v>6176</v>
      </c>
      <c r="AD398">
        <v>7</v>
      </c>
      <c r="AE398">
        <v>23375</v>
      </c>
      <c r="AF398">
        <v>21</v>
      </c>
      <c r="AG398">
        <v>1092</v>
      </c>
      <c r="AH398">
        <v>36</v>
      </c>
      <c r="AI398">
        <v>9738</v>
      </c>
      <c r="AJ398">
        <v>19</v>
      </c>
      <c r="AK398">
        <v>14109</v>
      </c>
      <c r="AL398">
        <v>13</v>
      </c>
      <c r="AM398">
        <v>16472</v>
      </c>
      <c r="AN398">
        <v>5</v>
      </c>
      <c r="AO398">
        <v>24539</v>
      </c>
      <c r="AP398">
        <v>27</v>
      </c>
      <c r="AQ398">
        <v>1709.9</v>
      </c>
      <c r="AR398">
        <v>5</v>
      </c>
      <c r="AS398">
        <v>1270</v>
      </c>
      <c r="AT398">
        <v>3</v>
      </c>
      <c r="AU398">
        <v>2396</v>
      </c>
      <c r="AV398">
        <v>2</v>
      </c>
      <c r="AW398">
        <v>2935</v>
      </c>
      <c r="AX398">
        <v>0</v>
      </c>
      <c r="AY398">
        <v>0</v>
      </c>
    </row>
    <row r="399" spans="1:51">
      <c r="A399" t="s">
        <v>1663</v>
      </c>
      <c r="B399">
        <v>0</v>
      </c>
      <c r="C399">
        <v>0</v>
      </c>
      <c r="D399">
        <v>0</v>
      </c>
      <c r="E399">
        <v>0</v>
      </c>
      <c r="F399">
        <v>0</v>
      </c>
      <c r="G399">
        <v>0</v>
      </c>
      <c r="H399">
        <v>0</v>
      </c>
      <c r="I399">
        <v>0</v>
      </c>
      <c r="J399">
        <v>2</v>
      </c>
      <c r="K399">
        <v>4775</v>
      </c>
      <c r="L399">
        <v>1</v>
      </c>
      <c r="M399">
        <v>73</v>
      </c>
      <c r="N399">
        <v>2</v>
      </c>
      <c r="O399">
        <v>259</v>
      </c>
      <c r="P399">
        <v>2</v>
      </c>
      <c r="Q399">
        <v>1330</v>
      </c>
      <c r="R399">
        <v>1</v>
      </c>
      <c r="S399">
        <v>1400</v>
      </c>
      <c r="T399">
        <v>0</v>
      </c>
      <c r="U399">
        <v>0</v>
      </c>
      <c r="V399">
        <v>14</v>
      </c>
      <c r="W399">
        <v>204.7</v>
      </c>
      <c r="X399">
        <v>13</v>
      </c>
      <c r="Y399">
        <v>3949</v>
      </c>
      <c r="Z399">
        <v>12</v>
      </c>
      <c r="AA399">
        <v>7948</v>
      </c>
      <c r="AB399">
        <v>6</v>
      </c>
      <c r="AC399">
        <v>7925</v>
      </c>
      <c r="AD399">
        <v>5</v>
      </c>
      <c r="AE399">
        <v>21495</v>
      </c>
      <c r="AF399">
        <v>15</v>
      </c>
      <c r="AG399">
        <v>543.29999999999995</v>
      </c>
      <c r="AH399">
        <v>27</v>
      </c>
      <c r="AI399">
        <v>6361</v>
      </c>
      <c r="AJ399">
        <v>11</v>
      </c>
      <c r="AK399">
        <v>7601</v>
      </c>
      <c r="AL399">
        <v>4</v>
      </c>
      <c r="AM399">
        <v>5188</v>
      </c>
      <c r="AN399">
        <v>5</v>
      </c>
      <c r="AO399">
        <v>14861</v>
      </c>
      <c r="AP399">
        <v>35</v>
      </c>
      <c r="AQ399">
        <v>1681.5</v>
      </c>
      <c r="AR399">
        <v>6</v>
      </c>
      <c r="AS399">
        <v>1781.4</v>
      </c>
      <c r="AT399">
        <v>3</v>
      </c>
      <c r="AU399">
        <v>2254</v>
      </c>
      <c r="AV399">
        <v>1</v>
      </c>
      <c r="AW399">
        <v>1080</v>
      </c>
      <c r="AX399">
        <v>2</v>
      </c>
      <c r="AY399">
        <v>22103</v>
      </c>
    </row>
    <row r="400" spans="1:51">
      <c r="A400" t="s">
        <v>2960</v>
      </c>
      <c r="B400">
        <v>0</v>
      </c>
      <c r="C400">
        <v>0</v>
      </c>
      <c r="D400">
        <v>0</v>
      </c>
      <c r="E400">
        <v>0</v>
      </c>
      <c r="F400">
        <v>1</v>
      </c>
      <c r="G400">
        <v>938</v>
      </c>
      <c r="H400">
        <v>1</v>
      </c>
      <c r="I400">
        <v>1315</v>
      </c>
      <c r="J400">
        <v>3</v>
      </c>
      <c r="K400">
        <v>16216</v>
      </c>
      <c r="L400">
        <v>6</v>
      </c>
      <c r="M400">
        <v>345</v>
      </c>
      <c r="N400">
        <v>12</v>
      </c>
      <c r="O400">
        <v>3563</v>
      </c>
      <c r="P400">
        <v>5</v>
      </c>
      <c r="Q400">
        <v>3312</v>
      </c>
      <c r="R400">
        <v>1</v>
      </c>
      <c r="S400">
        <v>1471</v>
      </c>
      <c r="T400">
        <v>1</v>
      </c>
      <c r="U400">
        <v>20000</v>
      </c>
      <c r="V400">
        <v>17</v>
      </c>
      <c r="W400">
        <v>407.1</v>
      </c>
      <c r="X400">
        <v>61</v>
      </c>
      <c r="Y400">
        <v>16973</v>
      </c>
      <c r="Z400">
        <v>47</v>
      </c>
      <c r="AA400">
        <v>30682</v>
      </c>
      <c r="AB400">
        <v>16</v>
      </c>
      <c r="AC400">
        <v>19893</v>
      </c>
      <c r="AD400">
        <v>11</v>
      </c>
      <c r="AE400">
        <v>43194</v>
      </c>
      <c r="AF400">
        <v>24</v>
      </c>
      <c r="AG400">
        <v>1362.28</v>
      </c>
      <c r="AH400">
        <v>85</v>
      </c>
      <c r="AI400">
        <v>22512</v>
      </c>
      <c r="AJ400">
        <v>46</v>
      </c>
      <c r="AK400">
        <v>29591.5</v>
      </c>
      <c r="AL400">
        <v>11</v>
      </c>
      <c r="AM400">
        <v>15403.7</v>
      </c>
      <c r="AN400">
        <v>7</v>
      </c>
      <c r="AO400">
        <v>19660</v>
      </c>
      <c r="AP400">
        <v>29</v>
      </c>
      <c r="AQ400">
        <v>2321.5</v>
      </c>
      <c r="AR400">
        <v>19</v>
      </c>
      <c r="AS400">
        <v>5891.9</v>
      </c>
      <c r="AT400">
        <v>24</v>
      </c>
      <c r="AU400">
        <v>15654</v>
      </c>
      <c r="AV400">
        <v>15</v>
      </c>
      <c r="AW400">
        <v>19013</v>
      </c>
      <c r="AX400">
        <v>3</v>
      </c>
      <c r="AY400">
        <v>7481</v>
      </c>
    </row>
    <row r="401" spans="1:51">
      <c r="A401" t="s">
        <v>3968</v>
      </c>
      <c r="B401">
        <v>0</v>
      </c>
      <c r="C401">
        <v>0</v>
      </c>
      <c r="D401">
        <v>2</v>
      </c>
      <c r="E401">
        <v>887</v>
      </c>
      <c r="F401">
        <v>5</v>
      </c>
      <c r="G401">
        <v>3389</v>
      </c>
      <c r="H401">
        <v>3</v>
      </c>
      <c r="I401">
        <v>3957</v>
      </c>
      <c r="J401">
        <v>0</v>
      </c>
      <c r="K401">
        <v>0</v>
      </c>
      <c r="L401">
        <v>0</v>
      </c>
      <c r="M401">
        <v>0</v>
      </c>
      <c r="N401">
        <v>6</v>
      </c>
      <c r="O401">
        <v>1815</v>
      </c>
      <c r="P401">
        <v>3</v>
      </c>
      <c r="Q401">
        <v>1770</v>
      </c>
      <c r="R401">
        <v>2</v>
      </c>
      <c r="S401">
        <v>2850</v>
      </c>
      <c r="T401">
        <v>5</v>
      </c>
      <c r="U401">
        <v>71822</v>
      </c>
      <c r="V401">
        <v>24</v>
      </c>
      <c r="W401">
        <v>483.49</v>
      </c>
      <c r="X401">
        <v>48</v>
      </c>
      <c r="Y401">
        <v>14541.3</v>
      </c>
      <c r="Z401">
        <v>21</v>
      </c>
      <c r="AA401">
        <v>13908</v>
      </c>
      <c r="AB401">
        <v>18</v>
      </c>
      <c r="AC401">
        <v>23673</v>
      </c>
      <c r="AD401">
        <v>1</v>
      </c>
      <c r="AE401">
        <v>45070</v>
      </c>
      <c r="AF401">
        <v>15</v>
      </c>
      <c r="AG401">
        <v>852.9</v>
      </c>
      <c r="AH401">
        <v>73</v>
      </c>
      <c r="AI401">
        <v>19482</v>
      </c>
      <c r="AJ401">
        <v>56</v>
      </c>
      <c r="AK401">
        <v>36015</v>
      </c>
      <c r="AL401">
        <v>22</v>
      </c>
      <c r="AM401">
        <v>32181</v>
      </c>
      <c r="AN401">
        <v>7</v>
      </c>
      <c r="AO401">
        <v>19194</v>
      </c>
      <c r="AP401">
        <v>15</v>
      </c>
      <c r="AQ401">
        <v>1018.3</v>
      </c>
      <c r="AR401">
        <v>17</v>
      </c>
      <c r="AS401">
        <v>4900</v>
      </c>
      <c r="AT401">
        <v>15</v>
      </c>
      <c r="AU401">
        <v>10506</v>
      </c>
      <c r="AV401">
        <v>11</v>
      </c>
      <c r="AW401">
        <v>14211</v>
      </c>
      <c r="AX401">
        <v>3</v>
      </c>
      <c r="AY401">
        <v>11446</v>
      </c>
    </row>
    <row r="402" spans="1:51">
      <c r="A402" t="s">
        <v>4892</v>
      </c>
      <c r="B402">
        <v>0</v>
      </c>
      <c r="C402">
        <v>0</v>
      </c>
      <c r="D402">
        <v>1</v>
      </c>
      <c r="E402">
        <v>345</v>
      </c>
      <c r="F402">
        <v>2</v>
      </c>
      <c r="G402">
        <v>1067</v>
      </c>
      <c r="H402">
        <v>0</v>
      </c>
      <c r="I402">
        <v>0</v>
      </c>
      <c r="J402">
        <v>0</v>
      </c>
      <c r="K402">
        <v>0</v>
      </c>
      <c r="L402">
        <v>8</v>
      </c>
      <c r="M402">
        <v>408.5</v>
      </c>
      <c r="N402">
        <v>2</v>
      </c>
      <c r="O402">
        <v>540</v>
      </c>
      <c r="P402">
        <v>4</v>
      </c>
      <c r="Q402">
        <v>2326</v>
      </c>
      <c r="R402">
        <v>3</v>
      </c>
      <c r="S402">
        <v>4554</v>
      </c>
      <c r="T402">
        <v>2</v>
      </c>
      <c r="U402">
        <v>25000</v>
      </c>
      <c r="V402">
        <v>2</v>
      </c>
      <c r="W402">
        <v>33.06</v>
      </c>
      <c r="X402">
        <v>23</v>
      </c>
      <c r="Y402">
        <v>5979</v>
      </c>
      <c r="Z402">
        <v>11</v>
      </c>
      <c r="AA402">
        <v>7716</v>
      </c>
      <c r="AB402">
        <v>4</v>
      </c>
      <c r="AC402">
        <v>4980</v>
      </c>
      <c r="AD402">
        <v>5</v>
      </c>
      <c r="AE402">
        <v>67904</v>
      </c>
      <c r="AF402">
        <v>10</v>
      </c>
      <c r="AG402">
        <v>349.29</v>
      </c>
      <c r="AH402">
        <v>28</v>
      </c>
      <c r="AI402">
        <v>8072</v>
      </c>
      <c r="AJ402">
        <v>25</v>
      </c>
      <c r="AK402">
        <v>17460</v>
      </c>
      <c r="AL402">
        <v>12</v>
      </c>
      <c r="AM402">
        <v>16089</v>
      </c>
      <c r="AN402">
        <v>1</v>
      </c>
      <c r="AO402">
        <v>2560</v>
      </c>
      <c r="AP402">
        <v>21</v>
      </c>
      <c r="AQ402">
        <v>1329</v>
      </c>
      <c r="AR402">
        <v>12</v>
      </c>
      <c r="AS402">
        <v>2528</v>
      </c>
      <c r="AT402">
        <v>16</v>
      </c>
      <c r="AU402">
        <v>12076</v>
      </c>
      <c r="AV402">
        <v>5</v>
      </c>
      <c r="AW402">
        <v>5741</v>
      </c>
      <c r="AX402">
        <v>4</v>
      </c>
      <c r="AY402">
        <v>44981</v>
      </c>
    </row>
    <row r="403" spans="1:51">
      <c r="A403" t="s">
        <v>3008</v>
      </c>
      <c r="B403">
        <v>0</v>
      </c>
      <c r="C403">
        <v>0</v>
      </c>
      <c r="D403">
        <v>0</v>
      </c>
      <c r="E403">
        <v>0</v>
      </c>
      <c r="F403">
        <v>0</v>
      </c>
      <c r="G403">
        <v>0</v>
      </c>
      <c r="H403">
        <v>0</v>
      </c>
      <c r="I403">
        <v>0</v>
      </c>
      <c r="J403">
        <v>1</v>
      </c>
      <c r="K403">
        <v>2250</v>
      </c>
      <c r="L403">
        <v>2</v>
      </c>
      <c r="M403">
        <v>135</v>
      </c>
      <c r="N403">
        <v>7</v>
      </c>
      <c r="O403">
        <v>2035</v>
      </c>
      <c r="P403">
        <v>2</v>
      </c>
      <c r="Q403">
        <v>1665</v>
      </c>
      <c r="R403">
        <v>0</v>
      </c>
      <c r="S403">
        <v>0</v>
      </c>
      <c r="T403">
        <v>0</v>
      </c>
      <c r="U403">
        <v>0</v>
      </c>
      <c r="V403">
        <v>2</v>
      </c>
      <c r="W403">
        <v>95</v>
      </c>
      <c r="X403">
        <v>25</v>
      </c>
      <c r="Y403">
        <v>6726</v>
      </c>
      <c r="Z403">
        <v>21</v>
      </c>
      <c r="AA403">
        <v>13905</v>
      </c>
      <c r="AB403">
        <v>7</v>
      </c>
      <c r="AC403">
        <v>9534</v>
      </c>
      <c r="AD403">
        <v>4</v>
      </c>
      <c r="AE403">
        <v>22081</v>
      </c>
      <c r="AF403">
        <v>8</v>
      </c>
      <c r="AG403">
        <v>496</v>
      </c>
      <c r="AH403">
        <v>23</v>
      </c>
      <c r="AI403">
        <v>5790</v>
      </c>
      <c r="AJ403">
        <v>12</v>
      </c>
      <c r="AK403">
        <v>8199.5</v>
      </c>
      <c r="AL403">
        <v>4</v>
      </c>
      <c r="AM403">
        <v>5254.7</v>
      </c>
      <c r="AN403">
        <v>0</v>
      </c>
      <c r="AO403">
        <v>0</v>
      </c>
      <c r="AP403">
        <v>10</v>
      </c>
      <c r="AQ403">
        <v>759</v>
      </c>
      <c r="AR403">
        <v>6</v>
      </c>
      <c r="AS403">
        <v>1930</v>
      </c>
      <c r="AT403">
        <v>8</v>
      </c>
      <c r="AU403">
        <v>4870</v>
      </c>
      <c r="AV403">
        <v>3</v>
      </c>
      <c r="AW403">
        <v>3451</v>
      </c>
      <c r="AX403">
        <v>2</v>
      </c>
      <c r="AY403">
        <v>5450</v>
      </c>
    </row>
    <row r="404" spans="1:51">
      <c r="A404" t="s">
        <v>3224</v>
      </c>
      <c r="B404">
        <v>0</v>
      </c>
      <c r="C404">
        <v>0</v>
      </c>
      <c r="D404">
        <v>0</v>
      </c>
      <c r="E404">
        <v>0</v>
      </c>
      <c r="F404">
        <v>0</v>
      </c>
      <c r="G404">
        <v>0</v>
      </c>
      <c r="H404">
        <v>0</v>
      </c>
      <c r="I404">
        <v>0</v>
      </c>
      <c r="J404">
        <v>0</v>
      </c>
      <c r="K404">
        <v>0</v>
      </c>
      <c r="L404">
        <v>0</v>
      </c>
      <c r="M404">
        <v>0</v>
      </c>
      <c r="N404">
        <v>1</v>
      </c>
      <c r="O404">
        <v>498</v>
      </c>
      <c r="P404">
        <v>0</v>
      </c>
      <c r="Q404">
        <v>0</v>
      </c>
      <c r="R404">
        <v>1</v>
      </c>
      <c r="S404">
        <v>1471</v>
      </c>
      <c r="T404">
        <v>0</v>
      </c>
      <c r="U404">
        <v>0</v>
      </c>
      <c r="V404">
        <v>4</v>
      </c>
      <c r="W404">
        <v>25.7</v>
      </c>
      <c r="X404">
        <v>5</v>
      </c>
      <c r="Y404">
        <v>1542</v>
      </c>
      <c r="Z404">
        <v>5</v>
      </c>
      <c r="AA404">
        <v>2860</v>
      </c>
      <c r="AB404">
        <v>1</v>
      </c>
      <c r="AC404">
        <v>1145</v>
      </c>
      <c r="AD404">
        <v>1</v>
      </c>
      <c r="AE404">
        <v>2385</v>
      </c>
      <c r="AF404">
        <v>2</v>
      </c>
      <c r="AG404">
        <v>75</v>
      </c>
      <c r="AH404">
        <v>18</v>
      </c>
      <c r="AI404">
        <v>5112</v>
      </c>
      <c r="AJ404">
        <v>7</v>
      </c>
      <c r="AK404">
        <v>4595</v>
      </c>
      <c r="AL404">
        <v>1</v>
      </c>
      <c r="AM404">
        <v>1099</v>
      </c>
      <c r="AN404">
        <v>1</v>
      </c>
      <c r="AO404">
        <v>2001</v>
      </c>
      <c r="AP404">
        <v>7</v>
      </c>
      <c r="AQ404">
        <v>645</v>
      </c>
      <c r="AR404">
        <v>5</v>
      </c>
      <c r="AS404">
        <v>1370</v>
      </c>
      <c r="AT404">
        <v>1</v>
      </c>
      <c r="AU404">
        <v>520</v>
      </c>
      <c r="AV404">
        <v>5</v>
      </c>
      <c r="AW404">
        <v>6412</v>
      </c>
      <c r="AX404">
        <v>0</v>
      </c>
      <c r="AY404">
        <v>0</v>
      </c>
    </row>
    <row r="405" spans="1:51">
      <c r="A405" t="s">
        <v>3368</v>
      </c>
      <c r="B405">
        <v>0</v>
      </c>
      <c r="C405">
        <v>0</v>
      </c>
      <c r="D405">
        <v>0</v>
      </c>
      <c r="E405">
        <v>0</v>
      </c>
      <c r="F405">
        <v>0</v>
      </c>
      <c r="G405">
        <v>0</v>
      </c>
      <c r="H405">
        <v>0</v>
      </c>
      <c r="I405">
        <v>0</v>
      </c>
      <c r="J405">
        <v>0</v>
      </c>
      <c r="K405">
        <v>0</v>
      </c>
      <c r="L405">
        <v>0</v>
      </c>
      <c r="M405">
        <v>0</v>
      </c>
      <c r="N405">
        <v>1</v>
      </c>
      <c r="O405">
        <v>370</v>
      </c>
      <c r="P405">
        <v>0</v>
      </c>
      <c r="Q405">
        <v>0</v>
      </c>
      <c r="R405">
        <v>0</v>
      </c>
      <c r="S405">
        <v>0</v>
      </c>
      <c r="T405">
        <v>1</v>
      </c>
      <c r="U405">
        <v>20000</v>
      </c>
      <c r="V405">
        <v>2</v>
      </c>
      <c r="W405">
        <v>68</v>
      </c>
      <c r="X405">
        <v>2</v>
      </c>
      <c r="Y405">
        <v>450</v>
      </c>
      <c r="Z405">
        <v>0</v>
      </c>
      <c r="AA405">
        <v>0</v>
      </c>
      <c r="AB405">
        <v>0</v>
      </c>
      <c r="AC405">
        <v>0</v>
      </c>
      <c r="AD405">
        <v>0</v>
      </c>
      <c r="AE405">
        <v>0</v>
      </c>
      <c r="AF405">
        <v>3</v>
      </c>
      <c r="AG405">
        <v>164</v>
      </c>
      <c r="AH405">
        <v>4</v>
      </c>
      <c r="AI405">
        <v>1170</v>
      </c>
      <c r="AJ405">
        <v>2</v>
      </c>
      <c r="AK405">
        <v>1602</v>
      </c>
      <c r="AL405">
        <v>0</v>
      </c>
      <c r="AM405">
        <v>0</v>
      </c>
      <c r="AN405">
        <v>3</v>
      </c>
      <c r="AO405">
        <v>11437</v>
      </c>
      <c r="AP405">
        <v>1</v>
      </c>
      <c r="AQ405">
        <v>75</v>
      </c>
      <c r="AR405">
        <v>0</v>
      </c>
      <c r="AS405">
        <v>0</v>
      </c>
      <c r="AT405">
        <v>3</v>
      </c>
      <c r="AU405">
        <v>2263</v>
      </c>
      <c r="AV405">
        <v>0</v>
      </c>
      <c r="AW405">
        <v>0</v>
      </c>
      <c r="AX405">
        <v>0</v>
      </c>
      <c r="AY405">
        <v>0</v>
      </c>
    </row>
    <row r="406" spans="1:51">
      <c r="A406" t="s">
        <v>3500</v>
      </c>
      <c r="B406">
        <v>0</v>
      </c>
      <c r="C406">
        <v>0</v>
      </c>
      <c r="D406">
        <v>0</v>
      </c>
      <c r="E406">
        <v>0</v>
      </c>
      <c r="F406">
        <v>0</v>
      </c>
      <c r="G406">
        <v>0</v>
      </c>
      <c r="H406">
        <v>1</v>
      </c>
      <c r="I406">
        <v>1315</v>
      </c>
      <c r="J406">
        <v>0</v>
      </c>
      <c r="K406">
        <v>0</v>
      </c>
      <c r="L406">
        <v>2</v>
      </c>
      <c r="M406">
        <v>112</v>
      </c>
      <c r="N406">
        <v>3</v>
      </c>
      <c r="O406">
        <v>660</v>
      </c>
      <c r="P406">
        <v>2</v>
      </c>
      <c r="Q406">
        <v>1047</v>
      </c>
      <c r="R406">
        <v>0</v>
      </c>
      <c r="S406">
        <v>0</v>
      </c>
      <c r="T406">
        <v>0</v>
      </c>
      <c r="U406">
        <v>0</v>
      </c>
      <c r="V406">
        <v>2</v>
      </c>
      <c r="W406">
        <v>174</v>
      </c>
      <c r="X406">
        <v>14</v>
      </c>
      <c r="Y406">
        <v>4139</v>
      </c>
      <c r="Z406">
        <v>9</v>
      </c>
      <c r="AA406">
        <v>6233</v>
      </c>
      <c r="AB406">
        <v>5</v>
      </c>
      <c r="AC406">
        <v>5918</v>
      </c>
      <c r="AD406">
        <v>5</v>
      </c>
      <c r="AE406">
        <v>14828</v>
      </c>
      <c r="AF406">
        <v>3</v>
      </c>
      <c r="AG406">
        <v>154</v>
      </c>
      <c r="AH406">
        <v>24</v>
      </c>
      <c r="AI406">
        <v>6062</v>
      </c>
      <c r="AJ406">
        <v>10</v>
      </c>
      <c r="AK406">
        <v>5875</v>
      </c>
      <c r="AL406">
        <v>3</v>
      </c>
      <c r="AM406">
        <v>4754</v>
      </c>
      <c r="AN406">
        <v>2</v>
      </c>
      <c r="AO406">
        <v>4191</v>
      </c>
      <c r="AP406">
        <v>7</v>
      </c>
      <c r="AQ406">
        <v>583</v>
      </c>
      <c r="AR406">
        <v>1</v>
      </c>
      <c r="AS406">
        <v>400</v>
      </c>
      <c r="AT406">
        <v>5</v>
      </c>
      <c r="AU406">
        <v>3840</v>
      </c>
      <c r="AV406">
        <v>4</v>
      </c>
      <c r="AW406">
        <v>5394</v>
      </c>
      <c r="AX406">
        <v>1</v>
      </c>
      <c r="AY406">
        <v>2031</v>
      </c>
    </row>
    <row r="407" spans="1:51">
      <c r="A407" t="s">
        <v>3800</v>
      </c>
      <c r="B407">
        <v>0</v>
      </c>
      <c r="C407">
        <v>0</v>
      </c>
      <c r="D407">
        <v>0</v>
      </c>
      <c r="E407">
        <v>0</v>
      </c>
      <c r="F407">
        <v>1</v>
      </c>
      <c r="G407">
        <v>938</v>
      </c>
      <c r="H407">
        <v>0</v>
      </c>
      <c r="I407">
        <v>0</v>
      </c>
      <c r="J407">
        <v>1</v>
      </c>
      <c r="K407">
        <v>10766</v>
      </c>
      <c r="L407">
        <v>1</v>
      </c>
      <c r="M407">
        <v>70</v>
      </c>
      <c r="N407">
        <v>0</v>
      </c>
      <c r="O407">
        <v>0</v>
      </c>
      <c r="P407">
        <v>0</v>
      </c>
      <c r="Q407">
        <v>0</v>
      </c>
      <c r="R407">
        <v>0</v>
      </c>
      <c r="S407">
        <v>0</v>
      </c>
      <c r="T407">
        <v>0</v>
      </c>
      <c r="U407">
        <v>0</v>
      </c>
      <c r="V407">
        <v>0</v>
      </c>
      <c r="W407">
        <v>0</v>
      </c>
      <c r="X407">
        <v>10</v>
      </c>
      <c r="Y407">
        <v>2412</v>
      </c>
      <c r="Z407">
        <v>10</v>
      </c>
      <c r="AA407">
        <v>6305</v>
      </c>
      <c r="AB407">
        <v>2</v>
      </c>
      <c r="AC407">
        <v>2130</v>
      </c>
      <c r="AD407">
        <v>0</v>
      </c>
      <c r="AE407">
        <v>0</v>
      </c>
      <c r="AF407">
        <v>6</v>
      </c>
      <c r="AG407">
        <v>328.28</v>
      </c>
      <c r="AH407">
        <v>12</v>
      </c>
      <c r="AI407">
        <v>3209</v>
      </c>
      <c r="AJ407">
        <v>8</v>
      </c>
      <c r="AK407">
        <v>4918</v>
      </c>
      <c r="AL407">
        <v>2</v>
      </c>
      <c r="AM407">
        <v>3116</v>
      </c>
      <c r="AN407">
        <v>1</v>
      </c>
      <c r="AO407">
        <v>2031</v>
      </c>
      <c r="AP407">
        <v>2</v>
      </c>
      <c r="AQ407">
        <v>174</v>
      </c>
      <c r="AR407">
        <v>5</v>
      </c>
      <c r="AS407">
        <v>1697.9</v>
      </c>
      <c r="AT407">
        <v>7</v>
      </c>
      <c r="AU407">
        <v>4161</v>
      </c>
      <c r="AV407">
        <v>3</v>
      </c>
      <c r="AW407">
        <v>3756</v>
      </c>
      <c r="AX407">
        <v>0</v>
      </c>
      <c r="AY407">
        <v>0</v>
      </c>
    </row>
    <row r="408" spans="1:51">
      <c r="A408">
        <v>17900511</v>
      </c>
      <c r="B408">
        <v>0</v>
      </c>
      <c r="C408">
        <v>0</v>
      </c>
      <c r="D408">
        <v>0</v>
      </c>
      <c r="E408">
        <v>0</v>
      </c>
      <c r="F408">
        <v>1</v>
      </c>
      <c r="G408">
        <v>938</v>
      </c>
      <c r="H408">
        <v>1</v>
      </c>
      <c r="I408">
        <v>1315</v>
      </c>
      <c r="J408">
        <v>3</v>
      </c>
      <c r="K408">
        <v>16216</v>
      </c>
      <c r="L408">
        <v>6</v>
      </c>
      <c r="M408">
        <v>345</v>
      </c>
      <c r="N408">
        <v>11</v>
      </c>
      <c r="O408">
        <v>3193</v>
      </c>
      <c r="P408">
        <v>4</v>
      </c>
      <c r="Q408">
        <v>2712</v>
      </c>
      <c r="R408">
        <v>1</v>
      </c>
      <c r="S408">
        <v>1471</v>
      </c>
      <c r="T408">
        <v>0</v>
      </c>
      <c r="U408">
        <v>0</v>
      </c>
      <c r="V408">
        <v>15</v>
      </c>
      <c r="W408">
        <v>339.1</v>
      </c>
      <c r="X408">
        <v>58</v>
      </c>
      <c r="Y408">
        <v>16183</v>
      </c>
      <c r="Z408">
        <v>45</v>
      </c>
      <c r="AA408">
        <v>29303</v>
      </c>
      <c r="AB408">
        <v>16</v>
      </c>
      <c r="AC408">
        <v>19893</v>
      </c>
      <c r="AD408">
        <v>11</v>
      </c>
      <c r="AE408">
        <v>43194</v>
      </c>
      <c r="AF408">
        <v>21</v>
      </c>
      <c r="AG408">
        <v>1198.28</v>
      </c>
      <c r="AH408">
        <v>80</v>
      </c>
      <c r="AI408">
        <v>20882</v>
      </c>
      <c r="AJ408">
        <v>42</v>
      </c>
      <c r="AK408">
        <v>26649.5</v>
      </c>
      <c r="AL408">
        <v>11</v>
      </c>
      <c r="AM408">
        <v>15403.7</v>
      </c>
      <c r="AN408">
        <v>4</v>
      </c>
      <c r="AO408">
        <v>8223</v>
      </c>
      <c r="AP408">
        <v>28</v>
      </c>
      <c r="AQ408">
        <v>2246.5</v>
      </c>
      <c r="AR408">
        <v>18</v>
      </c>
      <c r="AS408">
        <v>5531.9</v>
      </c>
      <c r="AT408">
        <v>21</v>
      </c>
      <c r="AU408">
        <v>13391</v>
      </c>
      <c r="AV408">
        <v>15</v>
      </c>
      <c r="AW408">
        <v>19013</v>
      </c>
      <c r="AX408">
        <v>3</v>
      </c>
      <c r="AY408">
        <v>7481</v>
      </c>
    </row>
    <row r="409" spans="1:51">
      <c r="A409">
        <v>17900509</v>
      </c>
      <c r="B409">
        <v>0</v>
      </c>
      <c r="C409">
        <v>0</v>
      </c>
      <c r="D409">
        <v>0</v>
      </c>
      <c r="E409">
        <v>0</v>
      </c>
      <c r="F409">
        <v>0</v>
      </c>
      <c r="G409">
        <v>0</v>
      </c>
      <c r="H409">
        <v>0</v>
      </c>
      <c r="I409">
        <v>0</v>
      </c>
      <c r="J409">
        <v>0</v>
      </c>
      <c r="K409">
        <v>0</v>
      </c>
      <c r="L409">
        <v>0</v>
      </c>
      <c r="M409">
        <v>0</v>
      </c>
      <c r="N409">
        <v>1</v>
      </c>
      <c r="O409">
        <v>370</v>
      </c>
      <c r="P409">
        <v>1</v>
      </c>
      <c r="Q409">
        <v>600</v>
      </c>
      <c r="R409">
        <v>0</v>
      </c>
      <c r="S409">
        <v>0</v>
      </c>
      <c r="T409">
        <v>1</v>
      </c>
      <c r="U409">
        <v>20000</v>
      </c>
      <c r="V409">
        <v>2</v>
      </c>
      <c r="W409">
        <v>68</v>
      </c>
      <c r="X409">
        <v>3</v>
      </c>
      <c r="Y409">
        <v>790</v>
      </c>
      <c r="Z409">
        <v>2</v>
      </c>
      <c r="AA409">
        <v>1379</v>
      </c>
      <c r="AB409">
        <v>0</v>
      </c>
      <c r="AC409">
        <v>0</v>
      </c>
      <c r="AD409">
        <v>0</v>
      </c>
      <c r="AE409">
        <v>0</v>
      </c>
      <c r="AF409">
        <v>3</v>
      </c>
      <c r="AG409">
        <v>164</v>
      </c>
      <c r="AH409">
        <v>5</v>
      </c>
      <c r="AI409">
        <v>1630</v>
      </c>
      <c r="AJ409">
        <v>4</v>
      </c>
      <c r="AK409">
        <v>2942</v>
      </c>
      <c r="AL409">
        <v>0</v>
      </c>
      <c r="AM409">
        <v>0</v>
      </c>
      <c r="AN409">
        <v>3</v>
      </c>
      <c r="AO409">
        <v>11437</v>
      </c>
      <c r="AP409">
        <v>1</v>
      </c>
      <c r="AQ409">
        <v>75</v>
      </c>
      <c r="AR409">
        <v>1</v>
      </c>
      <c r="AS409">
        <v>360</v>
      </c>
      <c r="AT409">
        <v>3</v>
      </c>
      <c r="AU409">
        <v>2263</v>
      </c>
      <c r="AV409">
        <v>0</v>
      </c>
      <c r="AW409">
        <v>0</v>
      </c>
      <c r="AX409">
        <v>0</v>
      </c>
      <c r="AY409">
        <v>0</v>
      </c>
    </row>
    <row r="410" spans="1:51">
      <c r="A410" t="s">
        <v>780</v>
      </c>
      <c r="B410">
        <v>0</v>
      </c>
      <c r="C410">
        <v>0</v>
      </c>
      <c r="D410">
        <v>5</v>
      </c>
      <c r="E410">
        <v>1988</v>
      </c>
      <c r="F410">
        <v>8</v>
      </c>
      <c r="G410">
        <v>5394</v>
      </c>
      <c r="H410">
        <v>6</v>
      </c>
      <c r="I410">
        <v>8476</v>
      </c>
      <c r="J410">
        <v>6</v>
      </c>
      <c r="K410">
        <v>26283</v>
      </c>
      <c r="L410">
        <v>20</v>
      </c>
      <c r="M410">
        <v>1115.5</v>
      </c>
      <c r="N410">
        <v>28</v>
      </c>
      <c r="O410">
        <v>7810</v>
      </c>
      <c r="P410">
        <v>18</v>
      </c>
      <c r="Q410">
        <v>11672</v>
      </c>
      <c r="R410">
        <v>7</v>
      </c>
      <c r="S410">
        <v>10275</v>
      </c>
      <c r="T410">
        <v>10</v>
      </c>
      <c r="U410">
        <v>174349</v>
      </c>
      <c r="V410">
        <v>67</v>
      </c>
      <c r="W410">
        <v>1442.6610000000001</v>
      </c>
      <c r="X410">
        <v>185</v>
      </c>
      <c r="Y410">
        <v>55176.3</v>
      </c>
      <c r="Z410">
        <v>116</v>
      </c>
      <c r="AA410">
        <v>77763</v>
      </c>
      <c r="AB410">
        <v>48</v>
      </c>
      <c r="AC410">
        <v>62647</v>
      </c>
      <c r="AD410">
        <v>29</v>
      </c>
      <c r="AE410">
        <v>201038</v>
      </c>
      <c r="AF410">
        <v>85</v>
      </c>
      <c r="AG410">
        <v>4199.7700000000004</v>
      </c>
      <c r="AH410">
        <v>249</v>
      </c>
      <c r="AI410">
        <v>66165</v>
      </c>
      <c r="AJ410">
        <v>157</v>
      </c>
      <c r="AK410">
        <v>104776.5</v>
      </c>
      <c r="AL410">
        <v>62</v>
      </c>
      <c r="AM410">
        <v>85333.7</v>
      </c>
      <c r="AN410">
        <v>25</v>
      </c>
      <c r="AO410">
        <v>80814</v>
      </c>
      <c r="AP410">
        <v>127</v>
      </c>
      <c r="AQ410">
        <v>8060.2</v>
      </c>
      <c r="AR410">
        <v>59</v>
      </c>
      <c r="AS410">
        <v>16371.3</v>
      </c>
      <c r="AT410">
        <v>61</v>
      </c>
      <c r="AU410">
        <v>42886</v>
      </c>
      <c r="AV410">
        <v>34</v>
      </c>
      <c r="AW410">
        <v>42980</v>
      </c>
      <c r="AX410">
        <v>12</v>
      </c>
      <c r="AY410">
        <v>86011</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410"/>
  <sheetViews>
    <sheetView topLeftCell="A398" workbookViewId="0" xr3:uid="{F9CF3CF3-643B-5BE6-8B46-32C596A47465}">
      <selection activeCell="A409" sqref="A409"/>
    </sheetView>
  </sheetViews>
  <sheetFormatPr defaultColWidth="11.42578125" defaultRowHeight="14.45"/>
  <sheetData>
    <row r="1" spans="1:51">
      <c r="A1" t="s">
        <v>6005</v>
      </c>
      <c r="B1" t="s">
        <v>6056</v>
      </c>
      <c r="C1" t="s">
        <v>6057</v>
      </c>
      <c r="D1" t="s">
        <v>6006</v>
      </c>
      <c r="E1" t="s">
        <v>6007</v>
      </c>
      <c r="F1" t="s">
        <v>6008</v>
      </c>
      <c r="G1" t="s">
        <v>6009</v>
      </c>
      <c r="H1" t="s">
        <v>6010</v>
      </c>
      <c r="I1" t="s">
        <v>6011</v>
      </c>
      <c r="J1" t="s">
        <v>6012</v>
      </c>
      <c r="K1" t="s">
        <v>6013</v>
      </c>
      <c r="L1" t="s">
        <v>6058</v>
      </c>
      <c r="M1" t="s">
        <v>6059</v>
      </c>
      <c r="N1" t="s">
        <v>6016</v>
      </c>
      <c r="O1" t="s">
        <v>6017</v>
      </c>
      <c r="P1" t="s">
        <v>6018</v>
      </c>
      <c r="Q1" t="s">
        <v>6019</v>
      </c>
      <c r="R1" t="s">
        <v>6020</v>
      </c>
      <c r="S1" t="s">
        <v>6021</v>
      </c>
      <c r="T1" t="s">
        <v>6022</v>
      </c>
      <c r="U1" t="s">
        <v>6023</v>
      </c>
      <c r="V1" t="s">
        <v>6060</v>
      </c>
      <c r="W1" t="s">
        <v>6061</v>
      </c>
      <c r="X1" t="s">
        <v>6026</v>
      </c>
      <c r="Y1" t="s">
        <v>6027</v>
      </c>
      <c r="Z1" t="s">
        <v>6028</v>
      </c>
      <c r="AA1" t="s">
        <v>6029</v>
      </c>
      <c r="AB1" t="s">
        <v>6030</v>
      </c>
      <c r="AC1" t="s">
        <v>6031</v>
      </c>
      <c r="AD1" t="s">
        <v>6032</v>
      </c>
      <c r="AE1" t="s">
        <v>6033</v>
      </c>
      <c r="AF1" t="s">
        <v>6062</v>
      </c>
      <c r="AG1" t="s">
        <v>6063</v>
      </c>
      <c r="AH1" t="s">
        <v>6036</v>
      </c>
      <c r="AI1" t="s">
        <v>6037</v>
      </c>
      <c r="AJ1" t="s">
        <v>6038</v>
      </c>
      <c r="AK1" t="s">
        <v>6039</v>
      </c>
      <c r="AL1" t="s">
        <v>6040</v>
      </c>
      <c r="AM1" t="s">
        <v>6041</v>
      </c>
      <c r="AN1" t="s">
        <v>6042</v>
      </c>
      <c r="AO1" t="s">
        <v>6043</v>
      </c>
      <c r="AP1" t="s">
        <v>6064</v>
      </c>
      <c r="AQ1" t="s">
        <v>6065</v>
      </c>
      <c r="AR1" t="s">
        <v>6046</v>
      </c>
      <c r="AS1" t="s">
        <v>6047</v>
      </c>
      <c r="AT1" t="s">
        <v>6048</v>
      </c>
      <c r="AU1" t="s">
        <v>6049</v>
      </c>
      <c r="AV1" t="s">
        <v>6050</v>
      </c>
      <c r="AW1" t="s">
        <v>6051</v>
      </c>
      <c r="AX1" t="s">
        <v>6052</v>
      </c>
      <c r="AY1" t="s">
        <v>6053</v>
      </c>
    </row>
    <row r="2" spans="1:51">
      <c r="A2" t="s">
        <v>807</v>
      </c>
      <c r="B2">
        <v>0</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1</v>
      </c>
      <c r="AG2">
        <v>4.32</v>
      </c>
      <c r="AH2">
        <v>0</v>
      </c>
      <c r="AI2">
        <v>0</v>
      </c>
      <c r="AJ2">
        <v>0</v>
      </c>
      <c r="AK2">
        <v>0</v>
      </c>
      <c r="AL2">
        <v>0</v>
      </c>
      <c r="AM2">
        <v>0</v>
      </c>
      <c r="AN2">
        <v>1</v>
      </c>
      <c r="AO2">
        <v>2004.48</v>
      </c>
      <c r="AP2">
        <v>2</v>
      </c>
      <c r="AQ2">
        <v>13.91</v>
      </c>
      <c r="AR2">
        <v>0</v>
      </c>
      <c r="AS2">
        <v>0</v>
      </c>
      <c r="AT2">
        <v>0</v>
      </c>
      <c r="AU2">
        <v>0</v>
      </c>
      <c r="AV2">
        <v>0</v>
      </c>
      <c r="AW2">
        <v>0</v>
      </c>
      <c r="AX2">
        <v>0</v>
      </c>
      <c r="AY2">
        <v>0</v>
      </c>
    </row>
    <row r="3" spans="1:51">
      <c r="A3" t="s">
        <v>820</v>
      </c>
      <c r="B3">
        <v>0</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1</v>
      </c>
      <c r="AG3">
        <v>5.52</v>
      </c>
      <c r="AH3">
        <v>0</v>
      </c>
      <c r="AI3">
        <v>0</v>
      </c>
      <c r="AJ3">
        <v>0</v>
      </c>
      <c r="AK3">
        <v>0</v>
      </c>
      <c r="AL3">
        <v>0</v>
      </c>
      <c r="AM3">
        <v>0</v>
      </c>
      <c r="AN3">
        <v>0</v>
      </c>
      <c r="AO3">
        <v>0</v>
      </c>
      <c r="AP3">
        <v>2</v>
      </c>
      <c r="AQ3">
        <v>3.88</v>
      </c>
      <c r="AR3">
        <v>0</v>
      </c>
      <c r="AS3">
        <v>0</v>
      </c>
      <c r="AT3">
        <v>1</v>
      </c>
      <c r="AU3">
        <v>153</v>
      </c>
      <c r="AV3">
        <v>0</v>
      </c>
      <c r="AW3">
        <v>0</v>
      </c>
      <c r="AX3">
        <v>0</v>
      </c>
      <c r="AY3">
        <v>0</v>
      </c>
    </row>
    <row r="4" spans="1:51">
      <c r="A4" t="s">
        <v>832</v>
      </c>
      <c r="B4">
        <v>0</v>
      </c>
      <c r="C4">
        <v>0</v>
      </c>
      <c r="D4">
        <v>0</v>
      </c>
      <c r="E4">
        <v>0</v>
      </c>
      <c r="F4">
        <v>0</v>
      </c>
      <c r="G4">
        <v>0</v>
      </c>
      <c r="H4">
        <v>0</v>
      </c>
      <c r="I4">
        <v>0</v>
      </c>
      <c r="J4">
        <v>0</v>
      </c>
      <c r="K4">
        <v>0</v>
      </c>
      <c r="L4">
        <v>1</v>
      </c>
      <c r="M4">
        <v>30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2</v>
      </c>
      <c r="AK4">
        <v>489.6</v>
      </c>
      <c r="AL4">
        <v>0</v>
      </c>
      <c r="AM4">
        <v>0</v>
      </c>
      <c r="AN4">
        <v>0</v>
      </c>
      <c r="AO4">
        <v>0</v>
      </c>
      <c r="AP4">
        <v>3</v>
      </c>
      <c r="AQ4">
        <v>2.94</v>
      </c>
      <c r="AR4">
        <v>0</v>
      </c>
      <c r="AS4">
        <v>0</v>
      </c>
      <c r="AT4">
        <v>0</v>
      </c>
      <c r="AU4">
        <v>0</v>
      </c>
      <c r="AV4">
        <v>0</v>
      </c>
      <c r="AW4">
        <v>0</v>
      </c>
      <c r="AX4">
        <v>0</v>
      </c>
      <c r="AY4">
        <v>0</v>
      </c>
    </row>
    <row r="5" spans="1:51">
      <c r="A5" t="s">
        <v>844</v>
      </c>
      <c r="B5">
        <v>0</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2</v>
      </c>
      <c r="AQ5">
        <v>16.54</v>
      </c>
      <c r="AR5">
        <v>0</v>
      </c>
      <c r="AS5">
        <v>0</v>
      </c>
      <c r="AT5">
        <v>0</v>
      </c>
      <c r="AU5">
        <v>0</v>
      </c>
      <c r="AV5">
        <v>0</v>
      </c>
      <c r="AW5">
        <v>0</v>
      </c>
      <c r="AX5">
        <v>0</v>
      </c>
      <c r="AY5">
        <v>0</v>
      </c>
    </row>
    <row r="6" spans="1:51">
      <c r="A6" t="s">
        <v>856</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2</v>
      </c>
      <c r="AQ6">
        <v>1.06</v>
      </c>
      <c r="AR6">
        <v>0</v>
      </c>
      <c r="AS6">
        <v>0</v>
      </c>
      <c r="AT6">
        <v>0</v>
      </c>
      <c r="AU6">
        <v>0</v>
      </c>
      <c r="AV6">
        <v>0</v>
      </c>
      <c r="AW6">
        <v>0</v>
      </c>
      <c r="AX6">
        <v>0</v>
      </c>
      <c r="AY6">
        <v>0</v>
      </c>
    </row>
    <row r="7" spans="1:51">
      <c r="A7" t="s">
        <v>868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2</v>
      </c>
      <c r="AQ7">
        <v>18.02</v>
      </c>
      <c r="AR7">
        <v>0</v>
      </c>
      <c r="AS7">
        <v>0</v>
      </c>
      <c r="AT7">
        <v>0</v>
      </c>
      <c r="AU7">
        <v>0</v>
      </c>
      <c r="AV7">
        <v>0</v>
      </c>
      <c r="AW7">
        <v>0</v>
      </c>
      <c r="AX7">
        <v>0</v>
      </c>
      <c r="AY7">
        <v>0</v>
      </c>
    </row>
    <row r="8" spans="1:51">
      <c r="A8" t="s">
        <v>880</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3</v>
      </c>
      <c r="AQ8">
        <v>11.4</v>
      </c>
      <c r="AR8">
        <v>0</v>
      </c>
      <c r="AS8">
        <v>0</v>
      </c>
      <c r="AT8">
        <v>0</v>
      </c>
      <c r="AU8">
        <v>0</v>
      </c>
      <c r="AV8">
        <v>0</v>
      </c>
      <c r="AW8">
        <v>0</v>
      </c>
      <c r="AX8">
        <v>0</v>
      </c>
      <c r="AY8">
        <v>0</v>
      </c>
    </row>
    <row r="9" spans="1:51">
      <c r="A9" t="s">
        <v>892</v>
      </c>
      <c r="B9">
        <v>0</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2</v>
      </c>
      <c r="AQ9">
        <v>7.31</v>
      </c>
      <c r="AR9">
        <v>0</v>
      </c>
      <c r="AS9">
        <v>0</v>
      </c>
      <c r="AT9">
        <v>0</v>
      </c>
      <c r="AU9">
        <v>0</v>
      </c>
      <c r="AV9">
        <v>0</v>
      </c>
      <c r="AW9">
        <v>0</v>
      </c>
      <c r="AX9">
        <v>0</v>
      </c>
      <c r="AY9">
        <v>0</v>
      </c>
    </row>
    <row r="10" spans="1:51">
      <c r="A10" t="s">
        <v>904</v>
      </c>
      <c r="B10">
        <v>0</v>
      </c>
      <c r="C10">
        <v>0</v>
      </c>
      <c r="D10">
        <v>0</v>
      </c>
      <c r="E10">
        <v>0</v>
      </c>
      <c r="F10">
        <v>0</v>
      </c>
      <c r="G10">
        <v>0</v>
      </c>
      <c r="H10">
        <v>0</v>
      </c>
      <c r="I10">
        <v>0</v>
      </c>
      <c r="J10">
        <v>0</v>
      </c>
      <c r="K10">
        <v>0</v>
      </c>
      <c r="L10">
        <v>1</v>
      </c>
      <c r="M10">
        <v>4.1900000000000004</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3</v>
      </c>
      <c r="AQ10">
        <v>25.34</v>
      </c>
      <c r="AR10">
        <v>0</v>
      </c>
      <c r="AS10">
        <v>0</v>
      </c>
      <c r="AT10">
        <v>0</v>
      </c>
      <c r="AU10">
        <v>0</v>
      </c>
      <c r="AV10">
        <v>0</v>
      </c>
      <c r="AW10">
        <v>0</v>
      </c>
      <c r="AX10">
        <v>0</v>
      </c>
      <c r="AY10">
        <v>0</v>
      </c>
    </row>
    <row r="11" spans="1:51">
      <c r="A11" t="s">
        <v>916</v>
      </c>
      <c r="B11">
        <v>0</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7</v>
      </c>
      <c r="AQ11">
        <v>52.284999999999997</v>
      </c>
      <c r="AR11">
        <v>0</v>
      </c>
      <c r="AS11">
        <v>0</v>
      </c>
      <c r="AT11">
        <v>0</v>
      </c>
      <c r="AU11">
        <v>0</v>
      </c>
      <c r="AV11">
        <v>0</v>
      </c>
      <c r="AW11">
        <v>0</v>
      </c>
      <c r="AX11">
        <v>0</v>
      </c>
      <c r="AY11">
        <v>0</v>
      </c>
    </row>
    <row r="12" spans="1:51">
      <c r="A12" t="s">
        <v>941</v>
      </c>
      <c r="B12">
        <v>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2</v>
      </c>
      <c r="AQ12">
        <v>4.4249999999999998</v>
      </c>
      <c r="AR12">
        <v>0</v>
      </c>
      <c r="AS12">
        <v>0</v>
      </c>
      <c r="AT12">
        <v>0</v>
      </c>
      <c r="AU12">
        <v>0</v>
      </c>
      <c r="AV12">
        <v>0</v>
      </c>
      <c r="AW12">
        <v>0</v>
      </c>
      <c r="AX12">
        <v>0</v>
      </c>
      <c r="AY12">
        <v>0</v>
      </c>
    </row>
    <row r="13" spans="1:51">
      <c r="A13" t="s">
        <v>954</v>
      </c>
      <c r="B13">
        <v>0</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1</v>
      </c>
      <c r="Y13">
        <v>93.6</v>
      </c>
      <c r="Z13">
        <v>1</v>
      </c>
      <c r="AA13">
        <v>243.2</v>
      </c>
      <c r="AB13">
        <v>0</v>
      </c>
      <c r="AC13">
        <v>0</v>
      </c>
      <c r="AD13">
        <v>0</v>
      </c>
      <c r="AE13">
        <v>0</v>
      </c>
      <c r="AF13">
        <v>0</v>
      </c>
      <c r="AG13">
        <v>0</v>
      </c>
      <c r="AH13">
        <v>0</v>
      </c>
      <c r="AI13">
        <v>0</v>
      </c>
      <c r="AJ13">
        <v>0</v>
      </c>
      <c r="AK13">
        <v>0</v>
      </c>
      <c r="AL13">
        <v>0</v>
      </c>
      <c r="AM13">
        <v>0</v>
      </c>
      <c r="AN13">
        <v>0</v>
      </c>
      <c r="AO13">
        <v>0</v>
      </c>
      <c r="AP13">
        <v>1</v>
      </c>
      <c r="AQ13">
        <v>10.4</v>
      </c>
      <c r="AR13">
        <v>0</v>
      </c>
      <c r="AS13">
        <v>0</v>
      </c>
      <c r="AT13">
        <v>0</v>
      </c>
      <c r="AU13">
        <v>0</v>
      </c>
      <c r="AV13">
        <v>0</v>
      </c>
      <c r="AW13">
        <v>0</v>
      </c>
      <c r="AX13">
        <v>0</v>
      </c>
      <c r="AY13">
        <v>0</v>
      </c>
    </row>
    <row r="14" spans="1:51">
      <c r="A14" t="s">
        <v>966</v>
      </c>
      <c r="B14">
        <v>0</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3</v>
      </c>
      <c r="AQ14">
        <v>72.38</v>
      </c>
      <c r="AR14">
        <v>0</v>
      </c>
      <c r="AS14">
        <v>0</v>
      </c>
      <c r="AT14">
        <v>0</v>
      </c>
      <c r="AU14">
        <v>0</v>
      </c>
      <c r="AV14">
        <v>0</v>
      </c>
      <c r="AW14">
        <v>0</v>
      </c>
      <c r="AX14">
        <v>0</v>
      </c>
      <c r="AY14">
        <v>0</v>
      </c>
    </row>
    <row r="15" spans="1:51">
      <c r="A15" t="s">
        <v>978</v>
      </c>
      <c r="B15">
        <v>0</v>
      </c>
      <c r="C15">
        <v>0</v>
      </c>
      <c r="D15">
        <v>0</v>
      </c>
      <c r="E15">
        <v>0</v>
      </c>
      <c r="F15">
        <v>0</v>
      </c>
      <c r="G15">
        <v>0</v>
      </c>
      <c r="H15">
        <v>0</v>
      </c>
      <c r="I15">
        <v>0</v>
      </c>
      <c r="J15">
        <v>0</v>
      </c>
      <c r="K15">
        <v>0</v>
      </c>
      <c r="L15">
        <v>1</v>
      </c>
      <c r="M15">
        <v>12.5</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3</v>
      </c>
      <c r="AW15">
        <v>2748.96</v>
      </c>
      <c r="AX15">
        <v>0</v>
      </c>
      <c r="AY15">
        <v>0</v>
      </c>
    </row>
    <row r="16" spans="1:51">
      <c r="A16" t="s">
        <v>991</v>
      </c>
      <c r="B16">
        <v>0</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1</v>
      </c>
      <c r="AW16">
        <v>513.6</v>
      </c>
      <c r="AX16">
        <v>0</v>
      </c>
      <c r="AY16">
        <v>0</v>
      </c>
    </row>
    <row r="17" spans="1:51">
      <c r="A17" t="s">
        <v>1003</v>
      </c>
      <c r="B17">
        <v>0</v>
      </c>
      <c r="C17">
        <v>0</v>
      </c>
      <c r="D17">
        <v>0</v>
      </c>
      <c r="E17">
        <v>0</v>
      </c>
      <c r="F17">
        <v>0</v>
      </c>
      <c r="G17">
        <v>0</v>
      </c>
      <c r="H17">
        <v>0</v>
      </c>
      <c r="I17">
        <v>0</v>
      </c>
      <c r="J17">
        <v>0</v>
      </c>
      <c r="K17">
        <v>0</v>
      </c>
      <c r="L17">
        <v>1</v>
      </c>
      <c r="M17">
        <v>2.2200000000000002</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1</v>
      </c>
      <c r="AQ17">
        <v>4.1500000000000004</v>
      </c>
      <c r="AR17">
        <v>0</v>
      </c>
      <c r="AS17">
        <v>0</v>
      </c>
      <c r="AT17">
        <v>0</v>
      </c>
      <c r="AU17">
        <v>0</v>
      </c>
      <c r="AV17">
        <v>0</v>
      </c>
      <c r="AW17">
        <v>0</v>
      </c>
      <c r="AX17">
        <v>0</v>
      </c>
      <c r="AY17">
        <v>0</v>
      </c>
    </row>
    <row r="18" spans="1:51">
      <c r="A18" t="s">
        <v>1015</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3</v>
      </c>
      <c r="AQ18">
        <v>27.98</v>
      </c>
      <c r="AR18">
        <v>0</v>
      </c>
      <c r="AS18">
        <v>0</v>
      </c>
      <c r="AT18">
        <v>0</v>
      </c>
      <c r="AU18">
        <v>0</v>
      </c>
      <c r="AV18">
        <v>0</v>
      </c>
      <c r="AW18">
        <v>0</v>
      </c>
      <c r="AX18">
        <v>0</v>
      </c>
      <c r="AY18">
        <v>0</v>
      </c>
    </row>
    <row r="19" spans="1:51">
      <c r="A19" t="s">
        <v>1027</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1</v>
      </c>
      <c r="AO19">
        <v>2026.8</v>
      </c>
      <c r="AP19">
        <v>0</v>
      </c>
      <c r="AQ19">
        <v>0</v>
      </c>
      <c r="AR19">
        <v>0</v>
      </c>
      <c r="AS19">
        <v>0</v>
      </c>
      <c r="AT19">
        <v>1</v>
      </c>
      <c r="AU19">
        <v>389.4</v>
      </c>
      <c r="AV19">
        <v>2</v>
      </c>
      <c r="AW19">
        <v>1660.56</v>
      </c>
      <c r="AX19">
        <v>0</v>
      </c>
      <c r="AY19">
        <v>0</v>
      </c>
    </row>
    <row r="20" spans="1:51">
      <c r="A20" t="s">
        <v>1039</v>
      </c>
      <c r="B20">
        <v>0</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3</v>
      </c>
      <c r="AQ20">
        <v>17.16</v>
      </c>
      <c r="AR20">
        <v>0</v>
      </c>
      <c r="AS20">
        <v>0</v>
      </c>
      <c r="AT20">
        <v>0</v>
      </c>
      <c r="AU20">
        <v>0</v>
      </c>
      <c r="AV20">
        <v>2</v>
      </c>
      <c r="AW20">
        <v>1999.8</v>
      </c>
      <c r="AX20">
        <v>0</v>
      </c>
      <c r="AY20">
        <v>0</v>
      </c>
    </row>
    <row r="21" spans="1:51">
      <c r="A21" t="s">
        <v>1051</v>
      </c>
      <c r="B21">
        <v>0</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row>
    <row r="22" spans="1:51">
      <c r="A22" t="s">
        <v>1063</v>
      </c>
      <c r="B22">
        <v>0</v>
      </c>
      <c r="C22">
        <v>0</v>
      </c>
      <c r="D22">
        <v>0</v>
      </c>
      <c r="E22">
        <v>0</v>
      </c>
      <c r="F22">
        <v>0</v>
      </c>
      <c r="G22">
        <v>0</v>
      </c>
      <c r="H22">
        <v>0</v>
      </c>
      <c r="I22">
        <v>0</v>
      </c>
      <c r="J22">
        <v>0</v>
      </c>
      <c r="K22">
        <v>0</v>
      </c>
      <c r="L22">
        <v>1</v>
      </c>
      <c r="M22">
        <v>2.1800000000000002</v>
      </c>
      <c r="N22">
        <v>1</v>
      </c>
      <c r="O22">
        <v>66</v>
      </c>
      <c r="P22">
        <v>0</v>
      </c>
      <c r="Q22">
        <v>0</v>
      </c>
      <c r="R22">
        <v>0</v>
      </c>
      <c r="S22">
        <v>0</v>
      </c>
      <c r="T22">
        <v>0</v>
      </c>
      <c r="U22">
        <v>0</v>
      </c>
      <c r="V22">
        <v>1</v>
      </c>
      <c r="W22">
        <v>23.04</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row>
    <row r="23" spans="1:51">
      <c r="A23" t="s">
        <v>1075</v>
      </c>
      <c r="B23">
        <v>0</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row>
    <row r="24" spans="1:51">
      <c r="A24" t="s">
        <v>1087</v>
      </c>
      <c r="B24">
        <v>0</v>
      </c>
      <c r="C24">
        <v>0</v>
      </c>
      <c r="D24">
        <v>0</v>
      </c>
      <c r="E24">
        <v>0</v>
      </c>
      <c r="F24">
        <v>0</v>
      </c>
      <c r="G24">
        <v>0</v>
      </c>
      <c r="H24">
        <v>0</v>
      </c>
      <c r="I24">
        <v>0</v>
      </c>
      <c r="J24">
        <v>0</v>
      </c>
      <c r="K24">
        <v>0</v>
      </c>
      <c r="L24">
        <v>1</v>
      </c>
      <c r="M24">
        <v>2.25</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row>
    <row r="25" spans="1:51">
      <c r="A25" t="s">
        <v>1099</v>
      </c>
      <c r="B25">
        <v>0</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1</v>
      </c>
      <c r="AO25">
        <v>1626.4749999999999</v>
      </c>
      <c r="AP25">
        <v>0</v>
      </c>
      <c r="AQ25">
        <v>0</v>
      </c>
      <c r="AR25">
        <v>0</v>
      </c>
      <c r="AS25">
        <v>0</v>
      </c>
      <c r="AT25">
        <v>0</v>
      </c>
      <c r="AU25">
        <v>0</v>
      </c>
      <c r="AV25">
        <v>1</v>
      </c>
      <c r="AW25">
        <v>945.45</v>
      </c>
      <c r="AX25">
        <v>1</v>
      </c>
      <c r="AY25">
        <v>2054.25</v>
      </c>
    </row>
    <row r="26" spans="1:51">
      <c r="A26" t="s">
        <v>1111</v>
      </c>
      <c r="B26">
        <v>0</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1</v>
      </c>
      <c r="AQ26">
        <v>12.6</v>
      </c>
      <c r="AR26">
        <v>0</v>
      </c>
      <c r="AS26">
        <v>0</v>
      </c>
      <c r="AT26">
        <v>0</v>
      </c>
      <c r="AU26">
        <v>0</v>
      </c>
      <c r="AV26">
        <v>0</v>
      </c>
      <c r="AW26">
        <v>0</v>
      </c>
      <c r="AX26">
        <v>0</v>
      </c>
      <c r="AY26">
        <v>0</v>
      </c>
    </row>
    <row r="27" spans="1:51">
      <c r="A27" t="s">
        <v>1123</v>
      </c>
      <c r="B27">
        <v>0</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1</v>
      </c>
      <c r="AO27">
        <v>14074.37</v>
      </c>
      <c r="AP27">
        <v>1</v>
      </c>
      <c r="AQ27">
        <v>0.6</v>
      </c>
      <c r="AR27">
        <v>0</v>
      </c>
      <c r="AS27">
        <v>0</v>
      </c>
      <c r="AT27">
        <v>0</v>
      </c>
      <c r="AU27">
        <v>0</v>
      </c>
      <c r="AV27">
        <v>1</v>
      </c>
      <c r="AW27">
        <v>748.92</v>
      </c>
      <c r="AX27">
        <v>1</v>
      </c>
      <c r="AY27">
        <v>4053.44</v>
      </c>
    </row>
    <row r="28" spans="1:51">
      <c r="A28" t="s">
        <v>1147</v>
      </c>
      <c r="B28">
        <v>0</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1</v>
      </c>
      <c r="AQ28">
        <v>2</v>
      </c>
      <c r="AR28">
        <v>0</v>
      </c>
      <c r="AS28">
        <v>0</v>
      </c>
      <c r="AT28">
        <v>0</v>
      </c>
      <c r="AU28">
        <v>0</v>
      </c>
      <c r="AV28">
        <v>0</v>
      </c>
      <c r="AW28">
        <v>0</v>
      </c>
      <c r="AX28">
        <v>0</v>
      </c>
      <c r="AY28">
        <v>0</v>
      </c>
    </row>
    <row r="29" spans="1:51">
      <c r="A29" t="s">
        <v>1159</v>
      </c>
      <c r="B29">
        <v>0</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row>
    <row r="30" spans="1:51">
      <c r="A30" t="s">
        <v>1171</v>
      </c>
      <c r="B30">
        <v>0</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row>
    <row r="31" spans="1:51">
      <c r="A31" t="s">
        <v>1183</v>
      </c>
      <c r="B31">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1</v>
      </c>
      <c r="AU31">
        <v>409.92</v>
      </c>
      <c r="AV31">
        <v>0</v>
      </c>
      <c r="AW31">
        <v>0</v>
      </c>
      <c r="AX31">
        <v>1</v>
      </c>
      <c r="AY31">
        <v>3710.04</v>
      </c>
    </row>
    <row r="32" spans="1:51">
      <c r="A32" t="s">
        <v>1195</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1</v>
      </c>
      <c r="AQ32">
        <v>2.21</v>
      </c>
      <c r="AR32">
        <v>0</v>
      </c>
      <c r="AS32">
        <v>0</v>
      </c>
      <c r="AT32">
        <v>0</v>
      </c>
      <c r="AU32">
        <v>0</v>
      </c>
      <c r="AV32">
        <v>0</v>
      </c>
      <c r="AW32">
        <v>0</v>
      </c>
      <c r="AX32">
        <v>0</v>
      </c>
      <c r="AY32">
        <v>0</v>
      </c>
    </row>
    <row r="33" spans="1:51">
      <c r="A33" t="s">
        <v>1207</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1</v>
      </c>
      <c r="AQ33">
        <v>15</v>
      </c>
      <c r="AR33">
        <v>0</v>
      </c>
      <c r="AS33">
        <v>0</v>
      </c>
      <c r="AT33">
        <v>0</v>
      </c>
      <c r="AU33">
        <v>0</v>
      </c>
      <c r="AV33">
        <v>0</v>
      </c>
      <c r="AW33">
        <v>0</v>
      </c>
      <c r="AX33">
        <v>0</v>
      </c>
      <c r="AY33">
        <v>0</v>
      </c>
    </row>
    <row r="34" spans="1:51">
      <c r="A34" t="s">
        <v>1219</v>
      </c>
      <c r="B34">
        <v>0</v>
      </c>
      <c r="C34">
        <v>0</v>
      </c>
      <c r="D34">
        <v>0</v>
      </c>
      <c r="E34">
        <v>0</v>
      </c>
      <c r="F34">
        <v>0</v>
      </c>
      <c r="G34">
        <v>0</v>
      </c>
      <c r="H34">
        <v>0</v>
      </c>
      <c r="I34">
        <v>0</v>
      </c>
      <c r="J34">
        <v>0</v>
      </c>
      <c r="K34">
        <v>0</v>
      </c>
      <c r="L34">
        <v>0</v>
      </c>
      <c r="M34">
        <v>0</v>
      </c>
      <c r="N34">
        <v>0</v>
      </c>
      <c r="O34">
        <v>0</v>
      </c>
      <c r="P34">
        <v>0</v>
      </c>
      <c r="Q34">
        <v>0</v>
      </c>
      <c r="R34">
        <v>0</v>
      </c>
      <c r="S34">
        <v>0</v>
      </c>
      <c r="T34">
        <v>0</v>
      </c>
      <c r="U34">
        <v>0</v>
      </c>
      <c r="V34">
        <v>1</v>
      </c>
      <c r="W34">
        <v>48.38</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1</v>
      </c>
      <c r="AS34">
        <v>66.400000000000006</v>
      </c>
      <c r="AT34">
        <v>0</v>
      </c>
      <c r="AU34">
        <v>0</v>
      </c>
      <c r="AV34">
        <v>0</v>
      </c>
      <c r="AW34">
        <v>0</v>
      </c>
      <c r="AX34">
        <v>0</v>
      </c>
      <c r="AY34">
        <v>0</v>
      </c>
    </row>
    <row r="35" spans="1:51">
      <c r="A35" t="s">
        <v>1231</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row>
    <row r="36" spans="1:51">
      <c r="A36" t="s">
        <v>1243</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1</v>
      </c>
      <c r="AG36">
        <v>5.0999999999999996</v>
      </c>
      <c r="AH36">
        <v>0</v>
      </c>
      <c r="AI36">
        <v>0</v>
      </c>
      <c r="AJ36">
        <v>0</v>
      </c>
      <c r="AK36">
        <v>0</v>
      </c>
      <c r="AL36">
        <v>0</v>
      </c>
      <c r="AM36">
        <v>0</v>
      </c>
      <c r="AN36">
        <v>0</v>
      </c>
      <c r="AO36">
        <v>0</v>
      </c>
      <c r="AP36">
        <v>2</v>
      </c>
      <c r="AQ36">
        <v>31.42</v>
      </c>
      <c r="AR36">
        <v>0</v>
      </c>
      <c r="AS36">
        <v>0</v>
      </c>
      <c r="AT36">
        <v>0</v>
      </c>
      <c r="AU36">
        <v>0</v>
      </c>
      <c r="AV36">
        <v>0</v>
      </c>
      <c r="AW36">
        <v>0</v>
      </c>
      <c r="AX36">
        <v>0</v>
      </c>
      <c r="AY36">
        <v>0</v>
      </c>
    </row>
    <row r="37" spans="1:51">
      <c r="A37" t="s">
        <v>1255</v>
      </c>
      <c r="B37">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row>
    <row r="38" spans="1:51">
      <c r="A38" t="s">
        <v>1279</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1</v>
      </c>
      <c r="AG38">
        <v>2.11</v>
      </c>
      <c r="AH38">
        <v>0</v>
      </c>
      <c r="AI38">
        <v>0</v>
      </c>
      <c r="AJ38">
        <v>0</v>
      </c>
      <c r="AK38">
        <v>0</v>
      </c>
      <c r="AL38">
        <v>0</v>
      </c>
      <c r="AM38">
        <v>0</v>
      </c>
      <c r="AN38">
        <v>0</v>
      </c>
      <c r="AO38">
        <v>0</v>
      </c>
      <c r="AP38">
        <v>1</v>
      </c>
      <c r="AQ38">
        <v>3.3</v>
      </c>
      <c r="AR38">
        <v>0</v>
      </c>
      <c r="AS38">
        <v>0</v>
      </c>
      <c r="AT38">
        <v>0</v>
      </c>
      <c r="AU38">
        <v>0</v>
      </c>
      <c r="AV38">
        <v>1</v>
      </c>
      <c r="AW38">
        <v>749.73</v>
      </c>
      <c r="AX38">
        <v>1</v>
      </c>
      <c r="AY38">
        <v>2851.2</v>
      </c>
    </row>
    <row r="39" spans="1:51">
      <c r="A39" t="s">
        <v>1291</v>
      </c>
      <c r="B39">
        <v>0</v>
      </c>
      <c r="C39">
        <v>0</v>
      </c>
      <c r="D39">
        <v>0</v>
      </c>
      <c r="E39">
        <v>0</v>
      </c>
      <c r="F39">
        <v>0</v>
      </c>
      <c r="G39">
        <v>0</v>
      </c>
      <c r="H39">
        <v>0</v>
      </c>
      <c r="I39">
        <v>0</v>
      </c>
      <c r="J39">
        <v>0</v>
      </c>
      <c r="K39">
        <v>0</v>
      </c>
      <c r="L39">
        <v>0</v>
      </c>
      <c r="M39">
        <v>0</v>
      </c>
      <c r="N39">
        <v>0</v>
      </c>
      <c r="O39">
        <v>0</v>
      </c>
      <c r="P39">
        <v>1</v>
      </c>
      <c r="Q39">
        <v>357</v>
      </c>
      <c r="R39">
        <v>0</v>
      </c>
      <c r="S39">
        <v>0</v>
      </c>
      <c r="T39">
        <v>0</v>
      </c>
      <c r="U39">
        <v>0</v>
      </c>
      <c r="V39">
        <v>0</v>
      </c>
      <c r="W39">
        <v>0</v>
      </c>
      <c r="X39">
        <v>0</v>
      </c>
      <c r="Y39">
        <v>0</v>
      </c>
      <c r="Z39">
        <v>1</v>
      </c>
      <c r="AA39">
        <v>320</v>
      </c>
      <c r="AB39">
        <v>1</v>
      </c>
      <c r="AC39">
        <v>526</v>
      </c>
      <c r="AD39">
        <v>0</v>
      </c>
      <c r="AE39">
        <v>0</v>
      </c>
      <c r="AF39">
        <v>0</v>
      </c>
      <c r="AG39">
        <v>0</v>
      </c>
      <c r="AH39">
        <v>0</v>
      </c>
      <c r="AI39">
        <v>0</v>
      </c>
      <c r="AJ39">
        <v>2</v>
      </c>
      <c r="AK39">
        <v>848.7</v>
      </c>
      <c r="AL39">
        <v>0</v>
      </c>
      <c r="AM39">
        <v>0</v>
      </c>
      <c r="AN39">
        <v>0</v>
      </c>
      <c r="AO39">
        <v>0</v>
      </c>
      <c r="AP39">
        <v>4</v>
      </c>
      <c r="AQ39">
        <v>21.08</v>
      </c>
      <c r="AR39">
        <v>0</v>
      </c>
      <c r="AS39">
        <v>0</v>
      </c>
      <c r="AT39">
        <v>0</v>
      </c>
      <c r="AU39">
        <v>0</v>
      </c>
      <c r="AV39">
        <v>0</v>
      </c>
      <c r="AW39">
        <v>0</v>
      </c>
      <c r="AX39">
        <v>0</v>
      </c>
      <c r="AY39">
        <v>0</v>
      </c>
    </row>
    <row r="40" spans="1:51">
      <c r="A40" t="s">
        <v>1303</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1</v>
      </c>
      <c r="AQ40">
        <v>12.6</v>
      </c>
      <c r="AR40">
        <v>0</v>
      </c>
      <c r="AS40">
        <v>0</v>
      </c>
      <c r="AT40">
        <v>0</v>
      </c>
      <c r="AU40">
        <v>0</v>
      </c>
      <c r="AV40">
        <v>0</v>
      </c>
      <c r="AW40">
        <v>0</v>
      </c>
      <c r="AX40">
        <v>0</v>
      </c>
      <c r="AY40">
        <v>0</v>
      </c>
    </row>
    <row r="41" spans="1:51">
      <c r="A41" t="s">
        <v>1315</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row>
    <row r="42" spans="1:51">
      <c r="A42" t="s">
        <v>1327</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3</v>
      </c>
      <c r="AQ42">
        <v>10.975</v>
      </c>
      <c r="AR42">
        <v>0</v>
      </c>
      <c r="AS42">
        <v>0</v>
      </c>
      <c r="AT42">
        <v>0</v>
      </c>
      <c r="AU42">
        <v>0</v>
      </c>
      <c r="AV42">
        <v>0</v>
      </c>
      <c r="AW42">
        <v>0</v>
      </c>
      <c r="AX42">
        <v>0</v>
      </c>
      <c r="AY42">
        <v>0</v>
      </c>
    </row>
    <row r="43" spans="1:51">
      <c r="A43" t="s">
        <v>1339</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1</v>
      </c>
      <c r="AG43">
        <v>15.12</v>
      </c>
      <c r="AH43">
        <v>0</v>
      </c>
      <c r="AI43">
        <v>0</v>
      </c>
      <c r="AJ43">
        <v>0</v>
      </c>
      <c r="AK43">
        <v>0</v>
      </c>
      <c r="AL43">
        <v>0</v>
      </c>
      <c r="AM43">
        <v>0</v>
      </c>
      <c r="AN43">
        <v>0</v>
      </c>
      <c r="AO43">
        <v>0</v>
      </c>
      <c r="AP43">
        <v>3</v>
      </c>
      <c r="AQ43">
        <v>38.840000000000003</v>
      </c>
      <c r="AR43">
        <v>0</v>
      </c>
      <c r="AS43">
        <v>0</v>
      </c>
      <c r="AT43">
        <v>0</v>
      </c>
      <c r="AU43">
        <v>0</v>
      </c>
      <c r="AV43">
        <v>0</v>
      </c>
      <c r="AW43">
        <v>0</v>
      </c>
      <c r="AX43">
        <v>0</v>
      </c>
      <c r="AY43">
        <v>0</v>
      </c>
    </row>
    <row r="44" spans="1:51">
      <c r="A44" t="s">
        <v>1351</v>
      </c>
      <c r="B44">
        <v>0</v>
      </c>
      <c r="C44">
        <v>0</v>
      </c>
      <c r="D44">
        <v>0</v>
      </c>
      <c r="E44">
        <v>0</v>
      </c>
      <c r="F44">
        <v>0</v>
      </c>
      <c r="G44">
        <v>0</v>
      </c>
      <c r="H44">
        <v>0</v>
      </c>
      <c r="I44">
        <v>0</v>
      </c>
      <c r="J44">
        <v>0</v>
      </c>
      <c r="K44">
        <v>0</v>
      </c>
      <c r="L44">
        <v>0</v>
      </c>
      <c r="M44">
        <v>0</v>
      </c>
      <c r="N44">
        <v>0</v>
      </c>
      <c r="O44">
        <v>0</v>
      </c>
      <c r="P44">
        <v>0</v>
      </c>
      <c r="Q44">
        <v>0</v>
      </c>
      <c r="R44">
        <v>0</v>
      </c>
      <c r="S44">
        <v>0</v>
      </c>
      <c r="T44">
        <v>0</v>
      </c>
      <c r="U44">
        <v>0</v>
      </c>
      <c r="V44">
        <v>1</v>
      </c>
      <c r="W44">
        <v>2.46</v>
      </c>
      <c r="X44">
        <v>0</v>
      </c>
      <c r="Y44">
        <v>0</v>
      </c>
      <c r="Z44">
        <v>0</v>
      </c>
      <c r="AA44">
        <v>0</v>
      </c>
      <c r="AB44">
        <v>0</v>
      </c>
      <c r="AC44">
        <v>0</v>
      </c>
      <c r="AD44">
        <v>0</v>
      </c>
      <c r="AE44">
        <v>0</v>
      </c>
      <c r="AF44">
        <v>0</v>
      </c>
      <c r="AG44">
        <v>0</v>
      </c>
      <c r="AH44">
        <v>0</v>
      </c>
      <c r="AI44">
        <v>0</v>
      </c>
      <c r="AJ44">
        <v>0</v>
      </c>
      <c r="AK44">
        <v>0</v>
      </c>
      <c r="AL44">
        <v>0</v>
      </c>
      <c r="AM44">
        <v>0</v>
      </c>
      <c r="AN44">
        <v>0</v>
      </c>
      <c r="AO44">
        <v>0</v>
      </c>
      <c r="AP44">
        <v>2</v>
      </c>
      <c r="AQ44">
        <v>18</v>
      </c>
      <c r="AR44">
        <v>0</v>
      </c>
      <c r="AS44">
        <v>0</v>
      </c>
      <c r="AT44">
        <v>0</v>
      </c>
      <c r="AU44">
        <v>0</v>
      </c>
      <c r="AV44">
        <v>1</v>
      </c>
      <c r="AW44">
        <v>719.96</v>
      </c>
      <c r="AX44">
        <v>2</v>
      </c>
      <c r="AY44">
        <v>4464.16</v>
      </c>
    </row>
    <row r="45" spans="1:51">
      <c r="A45" t="s">
        <v>1363</v>
      </c>
      <c r="B45">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row>
    <row r="46" spans="1:51">
      <c r="A46" t="s">
        <v>1387</v>
      </c>
      <c r="B46">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1</v>
      </c>
      <c r="AQ46">
        <v>0.6</v>
      </c>
      <c r="AR46">
        <v>0</v>
      </c>
      <c r="AS46">
        <v>0</v>
      </c>
      <c r="AT46">
        <v>0</v>
      </c>
      <c r="AU46">
        <v>0</v>
      </c>
      <c r="AV46">
        <v>0</v>
      </c>
      <c r="AW46">
        <v>0</v>
      </c>
      <c r="AX46">
        <v>0</v>
      </c>
      <c r="AY46">
        <v>0</v>
      </c>
    </row>
    <row r="47" spans="1:51">
      <c r="A47" t="s">
        <v>1399</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row>
    <row r="48" spans="1:51">
      <c r="A48" t="s">
        <v>1411</v>
      </c>
      <c r="B48">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1</v>
      </c>
      <c r="AQ48">
        <v>11.06</v>
      </c>
      <c r="AR48">
        <v>0</v>
      </c>
      <c r="AS48">
        <v>0</v>
      </c>
      <c r="AT48">
        <v>0</v>
      </c>
      <c r="AU48">
        <v>0</v>
      </c>
      <c r="AV48">
        <v>0</v>
      </c>
      <c r="AW48">
        <v>0</v>
      </c>
      <c r="AX48">
        <v>0</v>
      </c>
      <c r="AY48">
        <v>0</v>
      </c>
    </row>
    <row r="49" spans="1:51">
      <c r="A49" t="s">
        <v>1423</v>
      </c>
      <c r="B49">
        <v>0</v>
      </c>
      <c r="C49">
        <v>0</v>
      </c>
      <c r="D49">
        <v>0</v>
      </c>
      <c r="E49">
        <v>0</v>
      </c>
      <c r="F49">
        <v>0</v>
      </c>
      <c r="G49">
        <v>0</v>
      </c>
      <c r="H49">
        <v>0</v>
      </c>
      <c r="I49">
        <v>0</v>
      </c>
      <c r="J49">
        <v>0</v>
      </c>
      <c r="K49">
        <v>0</v>
      </c>
      <c r="L49">
        <v>0</v>
      </c>
      <c r="M49">
        <v>0</v>
      </c>
      <c r="N49">
        <v>0</v>
      </c>
      <c r="O49">
        <v>0</v>
      </c>
      <c r="P49">
        <v>0</v>
      </c>
      <c r="Q49">
        <v>0</v>
      </c>
      <c r="R49">
        <v>0</v>
      </c>
      <c r="S49">
        <v>0</v>
      </c>
      <c r="T49">
        <v>0</v>
      </c>
      <c r="U49">
        <v>0</v>
      </c>
      <c r="V49">
        <v>1</v>
      </c>
      <c r="W49">
        <v>1.68</v>
      </c>
      <c r="X49">
        <v>0</v>
      </c>
      <c r="Y49">
        <v>0</v>
      </c>
      <c r="Z49">
        <v>0</v>
      </c>
      <c r="AA49">
        <v>0</v>
      </c>
      <c r="AB49">
        <v>0</v>
      </c>
      <c r="AC49">
        <v>0</v>
      </c>
      <c r="AD49">
        <v>0</v>
      </c>
      <c r="AE49">
        <v>0</v>
      </c>
      <c r="AF49">
        <v>1</v>
      </c>
      <c r="AG49">
        <v>13.8</v>
      </c>
      <c r="AH49">
        <v>0</v>
      </c>
      <c r="AI49">
        <v>0</v>
      </c>
      <c r="AJ49">
        <v>0</v>
      </c>
      <c r="AK49">
        <v>0</v>
      </c>
      <c r="AL49">
        <v>0</v>
      </c>
      <c r="AM49">
        <v>0</v>
      </c>
      <c r="AN49">
        <v>0</v>
      </c>
      <c r="AO49">
        <v>0</v>
      </c>
      <c r="AP49">
        <v>3</v>
      </c>
      <c r="AQ49">
        <v>2.78</v>
      </c>
      <c r="AR49">
        <v>0</v>
      </c>
      <c r="AS49">
        <v>0</v>
      </c>
      <c r="AT49">
        <v>0</v>
      </c>
      <c r="AU49">
        <v>0</v>
      </c>
      <c r="AV49">
        <v>1</v>
      </c>
      <c r="AW49">
        <v>523</v>
      </c>
      <c r="AX49">
        <v>0</v>
      </c>
      <c r="AY49">
        <v>0</v>
      </c>
    </row>
    <row r="50" spans="1:51">
      <c r="A50" t="s">
        <v>1435</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row>
    <row r="51" spans="1:51">
      <c r="A51" t="s">
        <v>1447</v>
      </c>
      <c r="B51">
        <v>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1</v>
      </c>
      <c r="AQ51">
        <v>8.64</v>
      </c>
      <c r="AR51">
        <v>0</v>
      </c>
      <c r="AS51">
        <v>0</v>
      </c>
      <c r="AT51">
        <v>0</v>
      </c>
      <c r="AU51">
        <v>0</v>
      </c>
      <c r="AV51">
        <v>0</v>
      </c>
      <c r="AW51">
        <v>0</v>
      </c>
      <c r="AX51">
        <v>0</v>
      </c>
      <c r="AY51">
        <v>0</v>
      </c>
    </row>
    <row r="52" spans="1:51">
      <c r="A52" t="s">
        <v>1459</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row>
    <row r="53" spans="1:51">
      <c r="A53" t="s">
        <v>1471</v>
      </c>
      <c r="B53">
        <v>0</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1</v>
      </c>
      <c r="AO53">
        <v>1999.2</v>
      </c>
      <c r="AP53">
        <v>2</v>
      </c>
      <c r="AQ53">
        <v>3.27</v>
      </c>
      <c r="AR53">
        <v>0</v>
      </c>
      <c r="AS53">
        <v>0</v>
      </c>
      <c r="AT53">
        <v>0</v>
      </c>
      <c r="AU53">
        <v>0</v>
      </c>
      <c r="AV53">
        <v>1</v>
      </c>
      <c r="AW53">
        <v>549.4</v>
      </c>
      <c r="AX53">
        <v>0</v>
      </c>
      <c r="AY53">
        <v>0</v>
      </c>
    </row>
    <row r="54" spans="1:51">
      <c r="A54" t="s">
        <v>1483</v>
      </c>
      <c r="B54">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row>
    <row r="55" spans="1:51">
      <c r="A55" t="s">
        <v>1507</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row>
    <row r="56" spans="1:51">
      <c r="A56" t="s">
        <v>1519</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1</v>
      </c>
      <c r="AQ56">
        <v>10.36</v>
      </c>
      <c r="AR56">
        <v>0</v>
      </c>
      <c r="AS56">
        <v>0</v>
      </c>
      <c r="AT56">
        <v>0</v>
      </c>
      <c r="AU56">
        <v>0</v>
      </c>
      <c r="AV56">
        <v>0</v>
      </c>
      <c r="AW56">
        <v>0</v>
      </c>
      <c r="AX56">
        <v>0</v>
      </c>
      <c r="AY56">
        <v>0</v>
      </c>
    </row>
    <row r="57" spans="1:51">
      <c r="A57" t="s">
        <v>1531</v>
      </c>
      <c r="B57">
        <v>0</v>
      </c>
      <c r="C57">
        <v>0</v>
      </c>
      <c r="D57">
        <v>0</v>
      </c>
      <c r="E57">
        <v>0</v>
      </c>
      <c r="F57">
        <v>0</v>
      </c>
      <c r="G57">
        <v>0</v>
      </c>
      <c r="H57">
        <v>0</v>
      </c>
      <c r="I57">
        <v>0</v>
      </c>
      <c r="J57">
        <v>0</v>
      </c>
      <c r="K57">
        <v>0</v>
      </c>
      <c r="L57">
        <v>0</v>
      </c>
      <c r="M57">
        <v>0</v>
      </c>
      <c r="N57">
        <v>0</v>
      </c>
      <c r="O57">
        <v>0</v>
      </c>
      <c r="P57">
        <v>0</v>
      </c>
      <c r="Q57">
        <v>0</v>
      </c>
      <c r="R57">
        <v>0</v>
      </c>
      <c r="S57">
        <v>0</v>
      </c>
      <c r="T57">
        <v>0</v>
      </c>
      <c r="U57">
        <v>0</v>
      </c>
      <c r="V57">
        <v>4</v>
      </c>
      <c r="W57">
        <v>39.75</v>
      </c>
      <c r="X57">
        <v>0</v>
      </c>
      <c r="Y57">
        <v>0</v>
      </c>
      <c r="Z57">
        <v>0</v>
      </c>
      <c r="AA57">
        <v>0</v>
      </c>
      <c r="AB57">
        <v>0</v>
      </c>
      <c r="AC57">
        <v>0</v>
      </c>
      <c r="AD57">
        <v>0</v>
      </c>
      <c r="AE57">
        <v>0</v>
      </c>
      <c r="AF57">
        <v>2</v>
      </c>
      <c r="AG57">
        <v>24.6</v>
      </c>
      <c r="AH57">
        <v>0</v>
      </c>
      <c r="AI57">
        <v>0</v>
      </c>
      <c r="AJ57">
        <v>0</v>
      </c>
      <c r="AK57">
        <v>0</v>
      </c>
      <c r="AL57">
        <v>0</v>
      </c>
      <c r="AM57">
        <v>0</v>
      </c>
      <c r="AN57">
        <v>0</v>
      </c>
      <c r="AO57">
        <v>0</v>
      </c>
      <c r="AP57">
        <v>1</v>
      </c>
      <c r="AQ57">
        <v>24.05</v>
      </c>
      <c r="AR57">
        <v>0</v>
      </c>
      <c r="AS57">
        <v>0</v>
      </c>
      <c r="AT57">
        <v>0</v>
      </c>
      <c r="AU57">
        <v>0</v>
      </c>
      <c r="AV57">
        <v>0</v>
      </c>
      <c r="AW57">
        <v>0</v>
      </c>
      <c r="AX57">
        <v>0</v>
      </c>
      <c r="AY57">
        <v>0</v>
      </c>
    </row>
    <row r="58" spans="1:51">
      <c r="A58" t="s">
        <v>1543</v>
      </c>
      <c r="B58">
        <v>0</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row>
    <row r="59" spans="1:51">
      <c r="A59" t="s">
        <v>1555</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3</v>
      </c>
      <c r="AQ59">
        <v>21.3</v>
      </c>
      <c r="AR59">
        <v>0</v>
      </c>
      <c r="AS59">
        <v>0</v>
      </c>
      <c r="AT59">
        <v>0</v>
      </c>
      <c r="AU59">
        <v>0</v>
      </c>
      <c r="AV59">
        <v>0</v>
      </c>
      <c r="AW59">
        <v>0</v>
      </c>
      <c r="AX59">
        <v>0</v>
      </c>
      <c r="AY59">
        <v>0</v>
      </c>
    </row>
    <row r="60" spans="1:51">
      <c r="A60" t="s">
        <v>1567</v>
      </c>
      <c r="B60">
        <v>0</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4</v>
      </c>
      <c r="AQ60">
        <v>18</v>
      </c>
      <c r="AR60">
        <v>0</v>
      </c>
      <c r="AS60">
        <v>0</v>
      </c>
      <c r="AT60">
        <v>0</v>
      </c>
      <c r="AU60">
        <v>0</v>
      </c>
      <c r="AV60">
        <v>1</v>
      </c>
      <c r="AW60">
        <v>749.71</v>
      </c>
      <c r="AX60">
        <v>1</v>
      </c>
      <c r="AY60">
        <v>3044.1</v>
      </c>
    </row>
    <row r="61" spans="1:51">
      <c r="A61" t="s">
        <v>1579</v>
      </c>
      <c r="B61">
        <v>0</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1</v>
      </c>
      <c r="AO61">
        <v>3505.92</v>
      </c>
      <c r="AP61">
        <v>0</v>
      </c>
      <c r="AQ61">
        <v>0</v>
      </c>
      <c r="AR61">
        <v>0</v>
      </c>
      <c r="AS61">
        <v>0</v>
      </c>
      <c r="AT61">
        <v>0</v>
      </c>
      <c r="AU61">
        <v>0</v>
      </c>
      <c r="AV61">
        <v>0</v>
      </c>
      <c r="AW61">
        <v>0</v>
      </c>
      <c r="AX61">
        <v>0</v>
      </c>
      <c r="AY61">
        <v>0</v>
      </c>
    </row>
    <row r="62" spans="1:51">
      <c r="A62" t="s">
        <v>1591</v>
      </c>
      <c r="B62">
        <v>0</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2</v>
      </c>
      <c r="AQ62">
        <v>6.8</v>
      </c>
      <c r="AR62">
        <v>0</v>
      </c>
      <c r="AS62">
        <v>0</v>
      </c>
      <c r="AT62">
        <v>0</v>
      </c>
      <c r="AU62">
        <v>0</v>
      </c>
      <c r="AV62">
        <v>1</v>
      </c>
      <c r="AW62">
        <v>999.95</v>
      </c>
      <c r="AX62">
        <v>0</v>
      </c>
      <c r="AY62">
        <v>0</v>
      </c>
    </row>
    <row r="63" spans="1:51">
      <c r="A63" t="s">
        <v>1603</v>
      </c>
      <c r="B63">
        <v>0</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1</v>
      </c>
      <c r="AM63">
        <v>604</v>
      </c>
      <c r="AN63">
        <v>0</v>
      </c>
      <c r="AO63">
        <v>0</v>
      </c>
      <c r="AP63">
        <v>0</v>
      </c>
      <c r="AQ63">
        <v>0</v>
      </c>
      <c r="AR63">
        <v>0</v>
      </c>
      <c r="AS63">
        <v>0</v>
      </c>
      <c r="AT63">
        <v>0</v>
      </c>
      <c r="AU63">
        <v>0</v>
      </c>
      <c r="AV63">
        <v>1</v>
      </c>
      <c r="AW63">
        <v>990</v>
      </c>
      <c r="AX63">
        <v>0</v>
      </c>
      <c r="AY63">
        <v>0</v>
      </c>
    </row>
    <row r="64" spans="1:51">
      <c r="A64" t="s">
        <v>1615</v>
      </c>
      <c r="B64">
        <v>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1</v>
      </c>
      <c r="AS64">
        <v>80.930000000000007</v>
      </c>
      <c r="AT64">
        <v>0</v>
      </c>
      <c r="AU64">
        <v>0</v>
      </c>
      <c r="AV64">
        <v>0</v>
      </c>
      <c r="AW64">
        <v>0</v>
      </c>
      <c r="AX64">
        <v>0</v>
      </c>
      <c r="AY64">
        <v>0</v>
      </c>
    </row>
    <row r="65" spans="1:51">
      <c r="A65" t="s">
        <v>1627</v>
      </c>
      <c r="B65">
        <v>0</v>
      </c>
      <c r="C65">
        <v>0</v>
      </c>
      <c r="D65">
        <v>0</v>
      </c>
      <c r="E65">
        <v>0</v>
      </c>
      <c r="F65">
        <v>0</v>
      </c>
      <c r="G65">
        <v>0</v>
      </c>
      <c r="H65">
        <v>0</v>
      </c>
      <c r="I65">
        <v>0</v>
      </c>
      <c r="J65">
        <v>0</v>
      </c>
      <c r="K65">
        <v>0</v>
      </c>
      <c r="L65">
        <v>0</v>
      </c>
      <c r="M65">
        <v>0</v>
      </c>
      <c r="N65">
        <v>0</v>
      </c>
      <c r="O65">
        <v>0</v>
      </c>
      <c r="P65">
        <v>0</v>
      </c>
      <c r="Q65">
        <v>0</v>
      </c>
      <c r="R65">
        <v>0</v>
      </c>
      <c r="S65">
        <v>0</v>
      </c>
      <c r="T65">
        <v>0</v>
      </c>
      <c r="U65">
        <v>0</v>
      </c>
      <c r="V65">
        <v>1</v>
      </c>
      <c r="W65">
        <v>15.39</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row>
    <row r="66" spans="1:51">
      <c r="A66" t="s">
        <v>1639</v>
      </c>
      <c r="B66">
        <v>0</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1</v>
      </c>
      <c r="AM66">
        <v>548.57000000000005</v>
      </c>
      <c r="AN66">
        <v>0</v>
      </c>
      <c r="AO66">
        <v>0</v>
      </c>
      <c r="AP66">
        <v>2</v>
      </c>
      <c r="AQ66">
        <v>1.35</v>
      </c>
      <c r="AR66">
        <v>0</v>
      </c>
      <c r="AS66">
        <v>0</v>
      </c>
      <c r="AT66">
        <v>0</v>
      </c>
      <c r="AU66">
        <v>0</v>
      </c>
      <c r="AV66">
        <v>0</v>
      </c>
      <c r="AW66">
        <v>0</v>
      </c>
      <c r="AX66">
        <v>1</v>
      </c>
      <c r="AY66">
        <v>5660</v>
      </c>
    </row>
    <row r="67" spans="1:51">
      <c r="A67" t="s">
        <v>1651</v>
      </c>
      <c r="B67">
        <v>0</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1</v>
      </c>
      <c r="AW67">
        <v>759</v>
      </c>
      <c r="AX67">
        <v>1</v>
      </c>
      <c r="AY67">
        <v>4349.43</v>
      </c>
    </row>
    <row r="68" spans="1:51">
      <c r="A68" t="s">
        <v>1675</v>
      </c>
      <c r="B68">
        <v>0</v>
      </c>
      <c r="C68">
        <v>0</v>
      </c>
      <c r="D68">
        <v>0</v>
      </c>
      <c r="E68">
        <v>0</v>
      </c>
      <c r="F68">
        <v>0</v>
      </c>
      <c r="G68">
        <v>0</v>
      </c>
      <c r="H68">
        <v>0</v>
      </c>
      <c r="I68">
        <v>0</v>
      </c>
      <c r="J68">
        <v>0</v>
      </c>
      <c r="K68">
        <v>0</v>
      </c>
      <c r="L68">
        <v>1</v>
      </c>
      <c r="M68">
        <v>1.6</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2</v>
      </c>
      <c r="AQ68">
        <v>41.024999999999999</v>
      </c>
      <c r="AR68">
        <v>0</v>
      </c>
      <c r="AS68">
        <v>0</v>
      </c>
      <c r="AT68">
        <v>0</v>
      </c>
      <c r="AU68">
        <v>0</v>
      </c>
      <c r="AV68">
        <v>0</v>
      </c>
      <c r="AW68">
        <v>0</v>
      </c>
      <c r="AX68">
        <v>0</v>
      </c>
      <c r="AY68">
        <v>0</v>
      </c>
    </row>
    <row r="69" spans="1:51">
      <c r="A69" t="s">
        <v>1687</v>
      </c>
      <c r="B69">
        <v>0</v>
      </c>
      <c r="C69">
        <v>0</v>
      </c>
      <c r="D69">
        <v>0</v>
      </c>
      <c r="E69">
        <v>0</v>
      </c>
      <c r="F69">
        <v>0</v>
      </c>
      <c r="G69">
        <v>0</v>
      </c>
      <c r="H69">
        <v>0</v>
      </c>
      <c r="I69">
        <v>0</v>
      </c>
      <c r="J69">
        <v>0</v>
      </c>
      <c r="K69">
        <v>0</v>
      </c>
      <c r="L69">
        <v>0</v>
      </c>
      <c r="M69">
        <v>0</v>
      </c>
      <c r="N69">
        <v>0</v>
      </c>
      <c r="O69">
        <v>0</v>
      </c>
      <c r="P69">
        <v>0</v>
      </c>
      <c r="Q69">
        <v>0</v>
      </c>
      <c r="R69">
        <v>0</v>
      </c>
      <c r="S69">
        <v>0</v>
      </c>
      <c r="T69">
        <v>0</v>
      </c>
      <c r="U69">
        <v>0</v>
      </c>
      <c r="V69">
        <v>1</v>
      </c>
      <c r="W69">
        <v>6.48</v>
      </c>
      <c r="X69">
        <v>1</v>
      </c>
      <c r="Y69">
        <v>51</v>
      </c>
      <c r="Z69">
        <v>0</v>
      </c>
      <c r="AA69">
        <v>0</v>
      </c>
      <c r="AB69">
        <v>0</v>
      </c>
      <c r="AC69">
        <v>0</v>
      </c>
      <c r="AD69">
        <v>0</v>
      </c>
      <c r="AE69">
        <v>0</v>
      </c>
      <c r="AF69">
        <v>0</v>
      </c>
      <c r="AG69">
        <v>0</v>
      </c>
      <c r="AH69">
        <v>0</v>
      </c>
      <c r="AI69">
        <v>0</v>
      </c>
      <c r="AJ69">
        <v>0</v>
      </c>
      <c r="AK69">
        <v>0</v>
      </c>
      <c r="AL69">
        <v>0</v>
      </c>
      <c r="AM69">
        <v>0</v>
      </c>
      <c r="AN69">
        <v>0</v>
      </c>
      <c r="AO69">
        <v>0</v>
      </c>
      <c r="AP69">
        <v>5</v>
      </c>
      <c r="AQ69">
        <v>10.84</v>
      </c>
      <c r="AR69">
        <v>0</v>
      </c>
      <c r="AS69">
        <v>0</v>
      </c>
      <c r="AT69">
        <v>2</v>
      </c>
      <c r="AU69">
        <v>698.88</v>
      </c>
      <c r="AV69">
        <v>1</v>
      </c>
      <c r="AW69">
        <v>749</v>
      </c>
      <c r="AX69">
        <v>0</v>
      </c>
      <c r="AY69">
        <v>0</v>
      </c>
    </row>
    <row r="70" spans="1:51">
      <c r="A70" t="s">
        <v>1699</v>
      </c>
      <c r="B70">
        <v>0</v>
      </c>
      <c r="C70">
        <v>0</v>
      </c>
      <c r="D70">
        <v>0</v>
      </c>
      <c r="E70">
        <v>0</v>
      </c>
      <c r="F70">
        <v>0</v>
      </c>
      <c r="G70">
        <v>0</v>
      </c>
      <c r="H70">
        <v>0</v>
      </c>
      <c r="I70">
        <v>0</v>
      </c>
      <c r="J70">
        <v>0</v>
      </c>
      <c r="K70">
        <v>0</v>
      </c>
      <c r="L70">
        <v>4</v>
      </c>
      <c r="M70">
        <v>36.24</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1</v>
      </c>
      <c r="AQ70">
        <v>6.75</v>
      </c>
      <c r="AR70">
        <v>0</v>
      </c>
      <c r="AS70">
        <v>0</v>
      </c>
      <c r="AT70">
        <v>0</v>
      </c>
      <c r="AU70">
        <v>0</v>
      </c>
      <c r="AV70">
        <v>0</v>
      </c>
      <c r="AW70">
        <v>0</v>
      </c>
      <c r="AX70">
        <v>0</v>
      </c>
      <c r="AY70">
        <v>0</v>
      </c>
    </row>
    <row r="71" spans="1:51">
      <c r="A71" t="s">
        <v>1723</v>
      </c>
      <c r="B71">
        <v>0</v>
      </c>
      <c r="C71">
        <v>0</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1</v>
      </c>
      <c r="AM71">
        <v>747</v>
      </c>
      <c r="AN71">
        <v>1</v>
      </c>
      <c r="AO71">
        <v>1259.6500000000001</v>
      </c>
      <c r="AP71">
        <v>4</v>
      </c>
      <c r="AQ71">
        <v>75.22</v>
      </c>
      <c r="AR71">
        <v>0</v>
      </c>
      <c r="AS71">
        <v>0</v>
      </c>
      <c r="AT71">
        <v>1</v>
      </c>
      <c r="AU71">
        <v>149.37</v>
      </c>
      <c r="AV71">
        <v>0</v>
      </c>
      <c r="AW71">
        <v>0</v>
      </c>
      <c r="AX71">
        <v>1</v>
      </c>
      <c r="AY71">
        <v>1989.9</v>
      </c>
    </row>
    <row r="72" spans="1:51">
      <c r="A72" t="s">
        <v>1735</v>
      </c>
      <c r="B72">
        <v>0</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2</v>
      </c>
      <c r="AQ72">
        <v>5.32</v>
      </c>
      <c r="AR72">
        <v>0</v>
      </c>
      <c r="AS72">
        <v>0</v>
      </c>
      <c r="AT72">
        <v>0</v>
      </c>
      <c r="AU72">
        <v>0</v>
      </c>
      <c r="AV72">
        <v>1</v>
      </c>
      <c r="AW72">
        <v>699.66</v>
      </c>
      <c r="AX72">
        <v>1</v>
      </c>
      <c r="AY72">
        <v>1498.14</v>
      </c>
    </row>
    <row r="73" spans="1:51">
      <c r="A73" t="s">
        <v>1747</v>
      </c>
      <c r="B73">
        <v>0</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1</v>
      </c>
      <c r="AQ73">
        <v>0.6</v>
      </c>
      <c r="AR73">
        <v>0</v>
      </c>
      <c r="AS73">
        <v>0</v>
      </c>
      <c r="AT73">
        <v>0</v>
      </c>
      <c r="AU73">
        <v>0</v>
      </c>
      <c r="AV73">
        <v>0</v>
      </c>
      <c r="AW73">
        <v>0</v>
      </c>
      <c r="AX73">
        <v>0</v>
      </c>
      <c r="AY73">
        <v>0</v>
      </c>
    </row>
    <row r="74" spans="1:51">
      <c r="A74" t="s">
        <v>1759</v>
      </c>
      <c r="B74">
        <v>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1</v>
      </c>
      <c r="AQ74">
        <v>9.6</v>
      </c>
      <c r="AR74">
        <v>0</v>
      </c>
      <c r="AS74">
        <v>0</v>
      </c>
      <c r="AT74">
        <v>0</v>
      </c>
      <c r="AU74">
        <v>0</v>
      </c>
      <c r="AV74">
        <v>0</v>
      </c>
      <c r="AW74">
        <v>0</v>
      </c>
      <c r="AX74">
        <v>0</v>
      </c>
      <c r="AY74">
        <v>0</v>
      </c>
    </row>
    <row r="75" spans="1:51">
      <c r="A75" t="s">
        <v>1771</v>
      </c>
      <c r="B75">
        <v>0</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1</v>
      </c>
      <c r="AO75">
        <v>10455</v>
      </c>
      <c r="AP75">
        <v>2</v>
      </c>
      <c r="AQ75">
        <v>11.02</v>
      </c>
      <c r="AR75">
        <v>0</v>
      </c>
      <c r="AS75">
        <v>0</v>
      </c>
      <c r="AT75">
        <v>0</v>
      </c>
      <c r="AU75">
        <v>0</v>
      </c>
      <c r="AV75">
        <v>0</v>
      </c>
      <c r="AW75">
        <v>0</v>
      </c>
      <c r="AX75">
        <v>1</v>
      </c>
      <c r="AY75">
        <v>3784.9949999999999</v>
      </c>
    </row>
    <row r="76" spans="1:51">
      <c r="A76" t="s">
        <v>1783</v>
      </c>
      <c r="B76">
        <v>0</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1</v>
      </c>
      <c r="AQ76">
        <v>8.8000000000000007</v>
      </c>
      <c r="AR76">
        <v>0</v>
      </c>
      <c r="AS76">
        <v>0</v>
      </c>
      <c r="AT76">
        <v>0</v>
      </c>
      <c r="AU76">
        <v>0</v>
      </c>
      <c r="AV76">
        <v>0</v>
      </c>
      <c r="AW76">
        <v>0</v>
      </c>
      <c r="AX76">
        <v>1</v>
      </c>
      <c r="AY76">
        <v>1748.885</v>
      </c>
    </row>
    <row r="77" spans="1:51">
      <c r="A77" t="s">
        <v>1795</v>
      </c>
      <c r="B77">
        <v>0</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row>
    <row r="78" spans="1:51">
      <c r="A78" t="s">
        <v>1807</v>
      </c>
      <c r="B78">
        <v>0</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1</v>
      </c>
      <c r="AQ78">
        <v>9.6</v>
      </c>
      <c r="AR78">
        <v>0</v>
      </c>
      <c r="AS78">
        <v>0</v>
      </c>
      <c r="AT78">
        <v>0</v>
      </c>
      <c r="AU78">
        <v>0</v>
      </c>
      <c r="AV78">
        <v>0</v>
      </c>
      <c r="AW78">
        <v>0</v>
      </c>
      <c r="AX78">
        <v>0</v>
      </c>
      <c r="AY78">
        <v>0</v>
      </c>
    </row>
    <row r="79" spans="1:51">
      <c r="A79" t="s">
        <v>1819</v>
      </c>
      <c r="B79">
        <v>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1</v>
      </c>
      <c r="AM79">
        <v>648</v>
      </c>
      <c r="AN79">
        <v>1</v>
      </c>
      <c r="AO79">
        <v>3528</v>
      </c>
      <c r="AP79">
        <v>2</v>
      </c>
      <c r="AQ79">
        <v>8.64</v>
      </c>
      <c r="AR79">
        <v>0</v>
      </c>
      <c r="AS79">
        <v>0</v>
      </c>
      <c r="AT79">
        <v>0</v>
      </c>
      <c r="AU79">
        <v>0</v>
      </c>
      <c r="AV79">
        <v>1</v>
      </c>
      <c r="AW79">
        <v>746.24</v>
      </c>
      <c r="AX79">
        <v>0</v>
      </c>
      <c r="AY79">
        <v>0</v>
      </c>
    </row>
    <row r="80" spans="1:51">
      <c r="A80" t="s">
        <v>1831</v>
      </c>
      <c r="B80">
        <v>0</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row>
    <row r="81" spans="1:51">
      <c r="A81" t="s">
        <v>1855</v>
      </c>
      <c r="B81">
        <v>0</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1</v>
      </c>
      <c r="AU81">
        <v>457.56</v>
      </c>
      <c r="AV81">
        <v>1</v>
      </c>
      <c r="AW81">
        <v>984</v>
      </c>
      <c r="AX81">
        <v>0</v>
      </c>
      <c r="AY81">
        <v>0</v>
      </c>
    </row>
    <row r="82" spans="1:51">
      <c r="A82" t="s">
        <v>1867</v>
      </c>
      <c r="B82">
        <v>0</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1</v>
      </c>
      <c r="AW82">
        <v>749.6</v>
      </c>
      <c r="AX82">
        <v>3</v>
      </c>
      <c r="AY82">
        <v>17718.645</v>
      </c>
    </row>
    <row r="83" spans="1:51">
      <c r="A83" t="s">
        <v>1879</v>
      </c>
      <c r="B83">
        <v>0</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row>
    <row r="84" spans="1:51">
      <c r="A84" t="s">
        <v>1891</v>
      </c>
      <c r="B84">
        <v>0</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row>
    <row r="85" spans="1:51">
      <c r="A85" t="s">
        <v>1903</v>
      </c>
      <c r="B85">
        <v>0</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1</v>
      </c>
      <c r="AO85">
        <v>3815.46</v>
      </c>
      <c r="AP85">
        <v>1</v>
      </c>
      <c r="AQ85">
        <v>5.04</v>
      </c>
      <c r="AR85">
        <v>0</v>
      </c>
      <c r="AS85">
        <v>0</v>
      </c>
      <c r="AT85">
        <v>0</v>
      </c>
      <c r="AU85">
        <v>0</v>
      </c>
      <c r="AV85">
        <v>0</v>
      </c>
      <c r="AW85">
        <v>0</v>
      </c>
      <c r="AX85">
        <v>1</v>
      </c>
      <c r="AY85">
        <v>14400</v>
      </c>
    </row>
    <row r="86" spans="1:51">
      <c r="A86" t="s">
        <v>1915</v>
      </c>
      <c r="B86">
        <v>0</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1</v>
      </c>
      <c r="AO86">
        <v>1400</v>
      </c>
      <c r="AP86">
        <v>3</v>
      </c>
      <c r="AQ86">
        <v>8.1</v>
      </c>
      <c r="AR86">
        <v>0</v>
      </c>
      <c r="AS86">
        <v>0</v>
      </c>
      <c r="AT86">
        <v>1</v>
      </c>
      <c r="AU86">
        <v>272.29000000000002</v>
      </c>
      <c r="AV86">
        <v>1</v>
      </c>
      <c r="AW86">
        <v>851.29</v>
      </c>
      <c r="AX86">
        <v>1</v>
      </c>
      <c r="AY86">
        <v>9200</v>
      </c>
    </row>
    <row r="87" spans="1:51">
      <c r="A87" t="s">
        <v>1927</v>
      </c>
      <c r="B87">
        <v>0</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1</v>
      </c>
      <c r="AI87">
        <v>66.78</v>
      </c>
      <c r="AJ87">
        <v>0</v>
      </c>
      <c r="AK87">
        <v>0</v>
      </c>
      <c r="AL87">
        <v>0</v>
      </c>
      <c r="AM87">
        <v>0</v>
      </c>
      <c r="AN87">
        <v>0</v>
      </c>
      <c r="AO87">
        <v>0</v>
      </c>
      <c r="AP87">
        <v>0</v>
      </c>
      <c r="AQ87">
        <v>0</v>
      </c>
      <c r="AR87">
        <v>0</v>
      </c>
      <c r="AS87">
        <v>0</v>
      </c>
      <c r="AT87">
        <v>0</v>
      </c>
      <c r="AU87">
        <v>0</v>
      </c>
      <c r="AV87">
        <v>0</v>
      </c>
      <c r="AW87">
        <v>0</v>
      </c>
      <c r="AX87">
        <v>0</v>
      </c>
      <c r="AY87">
        <v>0</v>
      </c>
    </row>
    <row r="88" spans="1:51">
      <c r="A88" t="s">
        <v>1939</v>
      </c>
      <c r="B88">
        <v>0</v>
      </c>
      <c r="C88">
        <v>0</v>
      </c>
      <c r="D88">
        <v>0</v>
      </c>
      <c r="E88">
        <v>0</v>
      </c>
      <c r="F88">
        <v>0</v>
      </c>
      <c r="G88">
        <v>0</v>
      </c>
      <c r="H88">
        <v>0</v>
      </c>
      <c r="I88">
        <v>0</v>
      </c>
      <c r="J88">
        <v>0</v>
      </c>
      <c r="K88">
        <v>0</v>
      </c>
      <c r="L88">
        <v>1</v>
      </c>
      <c r="M88">
        <v>2.04</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2</v>
      </c>
      <c r="AQ88">
        <v>10.72</v>
      </c>
      <c r="AR88">
        <v>0</v>
      </c>
      <c r="AS88">
        <v>0</v>
      </c>
      <c r="AT88">
        <v>0</v>
      </c>
      <c r="AU88">
        <v>0</v>
      </c>
      <c r="AV88">
        <v>0</v>
      </c>
      <c r="AW88">
        <v>0</v>
      </c>
      <c r="AX88">
        <v>0</v>
      </c>
      <c r="AY88">
        <v>0</v>
      </c>
    </row>
    <row r="89" spans="1:51">
      <c r="A89" t="s">
        <v>1951</v>
      </c>
      <c r="B89">
        <v>0</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1</v>
      </c>
      <c r="AQ89">
        <v>13.5</v>
      </c>
      <c r="AR89">
        <v>0</v>
      </c>
      <c r="AS89">
        <v>0</v>
      </c>
      <c r="AT89">
        <v>0</v>
      </c>
      <c r="AU89">
        <v>0</v>
      </c>
      <c r="AV89">
        <v>0</v>
      </c>
      <c r="AW89">
        <v>0</v>
      </c>
      <c r="AX89">
        <v>2</v>
      </c>
      <c r="AY89">
        <v>11225</v>
      </c>
    </row>
    <row r="90" spans="1:51">
      <c r="A90" t="s">
        <v>1963</v>
      </c>
      <c r="B90">
        <v>0</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row>
    <row r="91" spans="1:51">
      <c r="A91" t="s">
        <v>1975</v>
      </c>
      <c r="B91">
        <v>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1</v>
      </c>
      <c r="AQ91">
        <v>20.64</v>
      </c>
      <c r="AR91">
        <v>0</v>
      </c>
      <c r="AS91">
        <v>0</v>
      </c>
      <c r="AT91">
        <v>0</v>
      </c>
      <c r="AU91">
        <v>0</v>
      </c>
      <c r="AV91">
        <v>0</v>
      </c>
      <c r="AW91">
        <v>0</v>
      </c>
      <c r="AX91">
        <v>0</v>
      </c>
      <c r="AY91">
        <v>0</v>
      </c>
    </row>
    <row r="92" spans="1:51">
      <c r="A92" t="s">
        <v>1987</v>
      </c>
      <c r="B92">
        <v>0</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1</v>
      </c>
      <c r="AW92">
        <v>747.3</v>
      </c>
      <c r="AX92">
        <v>2</v>
      </c>
      <c r="AY92">
        <v>32185.040000000001</v>
      </c>
    </row>
    <row r="93" spans="1:51">
      <c r="A93" t="s">
        <v>1999</v>
      </c>
      <c r="B93">
        <v>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row>
    <row r="94" spans="1:51">
      <c r="A94" t="s">
        <v>2011</v>
      </c>
      <c r="B94">
        <v>0</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1</v>
      </c>
      <c r="AQ94">
        <v>11.48</v>
      </c>
      <c r="AR94">
        <v>0</v>
      </c>
      <c r="AS94">
        <v>0</v>
      </c>
      <c r="AT94">
        <v>0</v>
      </c>
      <c r="AU94">
        <v>0</v>
      </c>
      <c r="AV94">
        <v>0</v>
      </c>
      <c r="AW94">
        <v>0</v>
      </c>
      <c r="AX94">
        <v>1</v>
      </c>
      <c r="AY94">
        <v>17194.68</v>
      </c>
    </row>
    <row r="95" spans="1:51">
      <c r="A95" t="s">
        <v>2023</v>
      </c>
      <c r="B95">
        <v>0</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row>
    <row r="96" spans="1:51">
      <c r="A96" t="s">
        <v>2047</v>
      </c>
      <c r="B96">
        <v>0</v>
      </c>
      <c r="C96">
        <v>0</v>
      </c>
      <c r="D96">
        <v>0</v>
      </c>
      <c r="E96">
        <v>0</v>
      </c>
      <c r="F96">
        <v>0</v>
      </c>
      <c r="G96">
        <v>0</v>
      </c>
      <c r="H96">
        <v>0</v>
      </c>
      <c r="I96">
        <v>0</v>
      </c>
      <c r="J96">
        <v>0</v>
      </c>
      <c r="K96">
        <v>0</v>
      </c>
      <c r="L96">
        <v>1</v>
      </c>
      <c r="M96">
        <v>6.9</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4</v>
      </c>
      <c r="AY96">
        <v>54759.6</v>
      </c>
    </row>
    <row r="97" spans="1:51">
      <c r="A97" t="s">
        <v>2059</v>
      </c>
      <c r="B97">
        <v>0</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1</v>
      </c>
      <c r="AO97">
        <v>1690.5</v>
      </c>
      <c r="AP97">
        <v>1</v>
      </c>
      <c r="AQ97">
        <v>3.7</v>
      </c>
      <c r="AR97">
        <v>0</v>
      </c>
      <c r="AS97">
        <v>0</v>
      </c>
      <c r="AT97">
        <v>0</v>
      </c>
      <c r="AU97">
        <v>0</v>
      </c>
      <c r="AV97">
        <v>0</v>
      </c>
      <c r="AW97">
        <v>0</v>
      </c>
      <c r="AX97">
        <v>0</v>
      </c>
      <c r="AY97">
        <v>0</v>
      </c>
    </row>
    <row r="98" spans="1:51">
      <c r="A98" t="s">
        <v>2071</v>
      </c>
      <c r="B98">
        <v>0</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1</v>
      </c>
      <c r="AQ98">
        <v>1.1000000000000001</v>
      </c>
      <c r="AR98">
        <v>0</v>
      </c>
      <c r="AS98">
        <v>0</v>
      </c>
      <c r="AT98">
        <v>0</v>
      </c>
      <c r="AU98">
        <v>0</v>
      </c>
      <c r="AV98">
        <v>0</v>
      </c>
      <c r="AW98">
        <v>0</v>
      </c>
      <c r="AX98">
        <v>0</v>
      </c>
      <c r="AY98">
        <v>0</v>
      </c>
    </row>
    <row r="99" spans="1:51">
      <c r="A99" t="s">
        <v>2083</v>
      </c>
      <c r="B99">
        <v>0</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5</v>
      </c>
      <c r="AQ99">
        <v>18.335000000000001</v>
      </c>
      <c r="AR99">
        <v>0</v>
      </c>
      <c r="AS99">
        <v>0</v>
      </c>
      <c r="AT99">
        <v>0</v>
      </c>
      <c r="AU99">
        <v>0</v>
      </c>
      <c r="AV99">
        <v>0</v>
      </c>
      <c r="AW99">
        <v>0</v>
      </c>
      <c r="AX99">
        <v>1</v>
      </c>
      <c r="AY99">
        <v>15243.8</v>
      </c>
    </row>
    <row r="100" spans="1:51">
      <c r="A100" t="s">
        <v>2095</v>
      </c>
      <c r="B100">
        <v>0</v>
      </c>
      <c r="C100">
        <v>0</v>
      </c>
      <c r="D100">
        <v>0</v>
      </c>
      <c r="E100">
        <v>0</v>
      </c>
      <c r="F100">
        <v>0</v>
      </c>
      <c r="G100">
        <v>0</v>
      </c>
      <c r="H100">
        <v>0</v>
      </c>
      <c r="I100">
        <v>0</v>
      </c>
      <c r="J100">
        <v>0</v>
      </c>
      <c r="K100">
        <v>0</v>
      </c>
      <c r="L100">
        <v>1</v>
      </c>
      <c r="M100">
        <v>5.76</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1</v>
      </c>
      <c r="AQ100">
        <v>10.9</v>
      </c>
      <c r="AR100">
        <v>0</v>
      </c>
      <c r="AS100">
        <v>0</v>
      </c>
      <c r="AT100">
        <v>0</v>
      </c>
      <c r="AU100">
        <v>0</v>
      </c>
      <c r="AV100">
        <v>0</v>
      </c>
      <c r="AW100">
        <v>0</v>
      </c>
      <c r="AX100">
        <v>0</v>
      </c>
      <c r="AY100">
        <v>0</v>
      </c>
    </row>
    <row r="101" spans="1:51">
      <c r="A101" t="s">
        <v>2107</v>
      </c>
      <c r="B101">
        <v>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1</v>
      </c>
      <c r="AQ101">
        <v>1.07</v>
      </c>
      <c r="AR101">
        <v>0</v>
      </c>
      <c r="AS101">
        <v>0</v>
      </c>
      <c r="AT101">
        <v>0</v>
      </c>
      <c r="AU101">
        <v>0</v>
      </c>
      <c r="AV101">
        <v>0</v>
      </c>
      <c r="AW101">
        <v>0</v>
      </c>
      <c r="AX101">
        <v>0</v>
      </c>
      <c r="AY101">
        <v>0</v>
      </c>
    </row>
    <row r="102" spans="1:51">
      <c r="A102" t="s">
        <v>2119</v>
      </c>
      <c r="B102">
        <v>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1</v>
      </c>
      <c r="AO102">
        <v>3010.56</v>
      </c>
      <c r="AP102">
        <v>0</v>
      </c>
      <c r="AQ102">
        <v>0</v>
      </c>
      <c r="AR102">
        <v>0</v>
      </c>
      <c r="AS102">
        <v>0</v>
      </c>
      <c r="AT102">
        <v>0</v>
      </c>
      <c r="AU102">
        <v>0</v>
      </c>
      <c r="AV102">
        <v>0</v>
      </c>
      <c r="AW102">
        <v>0</v>
      </c>
      <c r="AX102">
        <v>0</v>
      </c>
      <c r="AY102">
        <v>0</v>
      </c>
    </row>
    <row r="103" spans="1:51">
      <c r="A103" t="s">
        <v>2131</v>
      </c>
      <c r="B103">
        <v>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1</v>
      </c>
      <c r="AO103">
        <v>2054.4</v>
      </c>
      <c r="AP103">
        <v>1</v>
      </c>
      <c r="AQ103">
        <v>9.35</v>
      </c>
      <c r="AR103">
        <v>0</v>
      </c>
      <c r="AS103">
        <v>0</v>
      </c>
      <c r="AT103">
        <v>0</v>
      </c>
      <c r="AU103">
        <v>0</v>
      </c>
      <c r="AV103">
        <v>0</v>
      </c>
      <c r="AW103">
        <v>0</v>
      </c>
      <c r="AX103">
        <v>0</v>
      </c>
      <c r="AY103">
        <v>0</v>
      </c>
    </row>
    <row r="104" spans="1:51">
      <c r="A104" t="s">
        <v>2143</v>
      </c>
      <c r="B104">
        <v>0</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row>
    <row r="105" spans="1:51">
      <c r="A105" t="s">
        <v>2155</v>
      </c>
      <c r="B105">
        <v>0</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row>
    <row r="106" spans="1:51">
      <c r="A106" t="s">
        <v>2179</v>
      </c>
      <c r="B106">
        <v>0</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2</v>
      </c>
      <c r="AQ106">
        <v>6.56</v>
      </c>
      <c r="AR106">
        <v>0</v>
      </c>
      <c r="AS106">
        <v>0</v>
      </c>
      <c r="AT106">
        <v>0</v>
      </c>
      <c r="AU106">
        <v>0</v>
      </c>
      <c r="AV106">
        <v>0</v>
      </c>
      <c r="AW106">
        <v>0</v>
      </c>
      <c r="AX106">
        <v>0</v>
      </c>
      <c r="AY106">
        <v>0</v>
      </c>
    </row>
    <row r="107" spans="1:51">
      <c r="A107" t="s">
        <v>2191</v>
      </c>
      <c r="B107">
        <v>0</v>
      </c>
      <c r="C107">
        <v>0</v>
      </c>
      <c r="D107">
        <v>0</v>
      </c>
      <c r="E107">
        <v>0</v>
      </c>
      <c r="F107">
        <v>0</v>
      </c>
      <c r="G107">
        <v>0</v>
      </c>
      <c r="H107">
        <v>0</v>
      </c>
      <c r="I107">
        <v>0</v>
      </c>
      <c r="J107">
        <v>0</v>
      </c>
      <c r="K107">
        <v>0</v>
      </c>
      <c r="L107">
        <v>2</v>
      </c>
      <c r="M107">
        <v>6.51</v>
      </c>
      <c r="N107">
        <v>0</v>
      </c>
      <c r="O107">
        <v>0</v>
      </c>
      <c r="P107">
        <v>0</v>
      </c>
      <c r="Q107">
        <v>0</v>
      </c>
      <c r="R107">
        <v>0</v>
      </c>
      <c r="S107">
        <v>0</v>
      </c>
      <c r="T107">
        <v>0</v>
      </c>
      <c r="U107">
        <v>0</v>
      </c>
      <c r="V107">
        <v>2</v>
      </c>
      <c r="W107">
        <v>6.38</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1</v>
      </c>
      <c r="AQ107">
        <v>0.6</v>
      </c>
      <c r="AR107">
        <v>0</v>
      </c>
      <c r="AS107">
        <v>0</v>
      </c>
      <c r="AT107">
        <v>0</v>
      </c>
      <c r="AU107">
        <v>0</v>
      </c>
      <c r="AV107">
        <v>0</v>
      </c>
      <c r="AW107">
        <v>0</v>
      </c>
      <c r="AX107">
        <v>0</v>
      </c>
      <c r="AY107">
        <v>0</v>
      </c>
    </row>
    <row r="108" spans="1:51">
      <c r="A108" t="s">
        <v>2203</v>
      </c>
      <c r="B108">
        <v>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1</v>
      </c>
      <c r="AO108">
        <v>3158.4</v>
      </c>
      <c r="AP108">
        <v>0</v>
      </c>
      <c r="AQ108">
        <v>0</v>
      </c>
      <c r="AR108">
        <v>0</v>
      </c>
      <c r="AS108">
        <v>0</v>
      </c>
      <c r="AT108">
        <v>0</v>
      </c>
      <c r="AU108">
        <v>0</v>
      </c>
      <c r="AV108">
        <v>0</v>
      </c>
      <c r="AW108">
        <v>0</v>
      </c>
      <c r="AX108">
        <v>0</v>
      </c>
      <c r="AY108">
        <v>0</v>
      </c>
    </row>
    <row r="109" spans="1:51">
      <c r="A109" t="s">
        <v>2215</v>
      </c>
      <c r="B109">
        <v>0</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1</v>
      </c>
      <c r="AM109">
        <v>718.36</v>
      </c>
      <c r="AN109">
        <v>0</v>
      </c>
      <c r="AO109">
        <v>0</v>
      </c>
      <c r="AP109">
        <v>2</v>
      </c>
      <c r="AQ109">
        <v>13.53</v>
      </c>
      <c r="AR109">
        <v>0</v>
      </c>
      <c r="AS109">
        <v>0</v>
      </c>
      <c r="AT109">
        <v>1</v>
      </c>
      <c r="AU109">
        <v>236.2</v>
      </c>
      <c r="AV109">
        <v>0</v>
      </c>
      <c r="AW109">
        <v>0</v>
      </c>
      <c r="AX109">
        <v>2</v>
      </c>
      <c r="AY109">
        <v>20526</v>
      </c>
    </row>
    <row r="110" spans="1:51">
      <c r="A110" t="s">
        <v>2227</v>
      </c>
      <c r="B110">
        <v>0</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3</v>
      </c>
      <c r="AQ110">
        <v>19.309999999999999</v>
      </c>
      <c r="AR110">
        <v>0</v>
      </c>
      <c r="AS110">
        <v>0</v>
      </c>
      <c r="AT110">
        <v>0</v>
      </c>
      <c r="AU110">
        <v>0</v>
      </c>
      <c r="AV110">
        <v>0</v>
      </c>
      <c r="AW110">
        <v>0</v>
      </c>
      <c r="AX110">
        <v>0</v>
      </c>
      <c r="AY110">
        <v>0</v>
      </c>
    </row>
    <row r="111" spans="1:51">
      <c r="A111" t="s">
        <v>2239</v>
      </c>
      <c r="B111">
        <v>0</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row>
    <row r="112" spans="1:51">
      <c r="A112" t="s">
        <v>2251</v>
      </c>
      <c r="B112">
        <v>0</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1</v>
      </c>
      <c r="AM112">
        <v>971.04</v>
      </c>
      <c r="AN112">
        <v>1</v>
      </c>
      <c r="AO112">
        <v>3769.92</v>
      </c>
      <c r="AP112">
        <v>1</v>
      </c>
      <c r="AQ112">
        <v>0.76</v>
      </c>
      <c r="AR112">
        <v>0</v>
      </c>
      <c r="AS112">
        <v>0</v>
      </c>
      <c r="AT112">
        <v>0</v>
      </c>
      <c r="AU112">
        <v>0</v>
      </c>
      <c r="AV112">
        <v>0</v>
      </c>
      <c r="AW112">
        <v>0</v>
      </c>
      <c r="AX112">
        <v>0</v>
      </c>
      <c r="AY112">
        <v>0</v>
      </c>
    </row>
    <row r="113" spans="1:51">
      <c r="A113" t="s">
        <v>2263</v>
      </c>
      <c r="B113">
        <v>0</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1</v>
      </c>
      <c r="AQ113">
        <v>10.01</v>
      </c>
      <c r="AR113">
        <v>0</v>
      </c>
      <c r="AS113">
        <v>0</v>
      </c>
      <c r="AT113">
        <v>0</v>
      </c>
      <c r="AU113">
        <v>0</v>
      </c>
      <c r="AV113">
        <v>0</v>
      </c>
      <c r="AW113">
        <v>0</v>
      </c>
      <c r="AX113">
        <v>0</v>
      </c>
      <c r="AY113">
        <v>0</v>
      </c>
    </row>
    <row r="114" spans="1:51">
      <c r="A114" t="s">
        <v>2275</v>
      </c>
      <c r="B114">
        <v>0</v>
      </c>
      <c r="C114">
        <v>0</v>
      </c>
      <c r="D114">
        <v>0</v>
      </c>
      <c r="E114">
        <v>0</v>
      </c>
      <c r="F114">
        <v>0</v>
      </c>
      <c r="G114">
        <v>0</v>
      </c>
      <c r="H114">
        <v>0</v>
      </c>
      <c r="I114">
        <v>0</v>
      </c>
      <c r="J114">
        <v>0</v>
      </c>
      <c r="K114">
        <v>0</v>
      </c>
      <c r="L114">
        <v>1</v>
      </c>
      <c r="M114">
        <v>12.8</v>
      </c>
      <c r="N114">
        <v>0</v>
      </c>
      <c r="O114">
        <v>0</v>
      </c>
      <c r="P114">
        <v>0</v>
      </c>
      <c r="Q114">
        <v>0</v>
      </c>
      <c r="R114">
        <v>0</v>
      </c>
      <c r="S114">
        <v>0</v>
      </c>
      <c r="T114">
        <v>0</v>
      </c>
      <c r="U114">
        <v>0</v>
      </c>
      <c r="V114">
        <v>1</v>
      </c>
      <c r="W114">
        <v>29</v>
      </c>
      <c r="X114">
        <v>0</v>
      </c>
      <c r="Y114">
        <v>0</v>
      </c>
      <c r="Z114">
        <v>0</v>
      </c>
      <c r="AA114">
        <v>0</v>
      </c>
      <c r="AB114">
        <v>0</v>
      </c>
      <c r="AC114">
        <v>0</v>
      </c>
      <c r="AD114">
        <v>0</v>
      </c>
      <c r="AE114">
        <v>0</v>
      </c>
      <c r="AF114">
        <v>0</v>
      </c>
      <c r="AG114">
        <v>0</v>
      </c>
      <c r="AH114">
        <v>0</v>
      </c>
      <c r="AI114">
        <v>0</v>
      </c>
      <c r="AJ114">
        <v>0</v>
      </c>
      <c r="AK114">
        <v>0</v>
      </c>
      <c r="AL114">
        <v>1</v>
      </c>
      <c r="AM114">
        <v>507.15</v>
      </c>
      <c r="AN114">
        <v>1</v>
      </c>
      <c r="AO114">
        <v>1345.96</v>
      </c>
      <c r="AP114">
        <v>2</v>
      </c>
      <c r="AQ114">
        <v>36.625</v>
      </c>
      <c r="AR114">
        <v>0</v>
      </c>
      <c r="AS114">
        <v>0</v>
      </c>
      <c r="AT114">
        <v>0</v>
      </c>
      <c r="AU114">
        <v>0</v>
      </c>
      <c r="AV114">
        <v>0</v>
      </c>
      <c r="AW114">
        <v>0</v>
      </c>
      <c r="AX114">
        <v>0</v>
      </c>
      <c r="AY114">
        <v>0</v>
      </c>
    </row>
    <row r="115" spans="1:51">
      <c r="A115" t="s">
        <v>2287</v>
      </c>
      <c r="B115">
        <v>0</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1</v>
      </c>
      <c r="AQ115">
        <v>0.72</v>
      </c>
      <c r="AR115">
        <v>0</v>
      </c>
      <c r="AS115">
        <v>0</v>
      </c>
      <c r="AT115">
        <v>0</v>
      </c>
      <c r="AU115">
        <v>0</v>
      </c>
      <c r="AV115">
        <v>0</v>
      </c>
      <c r="AW115">
        <v>0</v>
      </c>
      <c r="AX115">
        <v>0</v>
      </c>
      <c r="AY115">
        <v>0</v>
      </c>
    </row>
    <row r="116" spans="1:51">
      <c r="A116" t="s">
        <v>2299</v>
      </c>
      <c r="B116">
        <v>0</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row>
    <row r="117" spans="1:51">
      <c r="A117" t="s">
        <v>2323</v>
      </c>
      <c r="B117">
        <v>0</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1</v>
      </c>
      <c r="AQ117">
        <v>0.6</v>
      </c>
      <c r="AR117">
        <v>0</v>
      </c>
      <c r="AS117">
        <v>0</v>
      </c>
      <c r="AT117">
        <v>0</v>
      </c>
      <c r="AU117">
        <v>0</v>
      </c>
      <c r="AV117">
        <v>3</v>
      </c>
      <c r="AW117">
        <v>2081.8049999999998</v>
      </c>
      <c r="AX117">
        <v>1</v>
      </c>
      <c r="AY117">
        <v>1380</v>
      </c>
    </row>
    <row r="118" spans="1:51">
      <c r="A118" t="s">
        <v>2335</v>
      </c>
      <c r="B118">
        <v>0</v>
      </c>
      <c r="C118">
        <v>0</v>
      </c>
      <c r="D118">
        <v>0</v>
      </c>
      <c r="E118">
        <v>0</v>
      </c>
      <c r="F118">
        <v>0</v>
      </c>
      <c r="G118">
        <v>0</v>
      </c>
      <c r="H118">
        <v>0</v>
      </c>
      <c r="I118">
        <v>0</v>
      </c>
      <c r="J118">
        <v>0</v>
      </c>
      <c r="K118">
        <v>0</v>
      </c>
      <c r="L118">
        <v>0</v>
      </c>
      <c r="M118">
        <v>0</v>
      </c>
      <c r="N118">
        <v>0</v>
      </c>
      <c r="O118">
        <v>0</v>
      </c>
      <c r="P118">
        <v>0</v>
      </c>
      <c r="Q118">
        <v>0</v>
      </c>
      <c r="R118">
        <v>0</v>
      </c>
      <c r="S118">
        <v>0</v>
      </c>
      <c r="T118">
        <v>0</v>
      </c>
      <c r="U118">
        <v>0</v>
      </c>
      <c r="V118">
        <v>1</v>
      </c>
      <c r="W118">
        <v>2.04</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row>
    <row r="119" spans="1:51">
      <c r="A119" t="s">
        <v>2347</v>
      </c>
      <c r="B119">
        <v>0</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1</v>
      </c>
      <c r="AY119">
        <v>4991</v>
      </c>
    </row>
    <row r="120" spans="1:51">
      <c r="A120" t="s">
        <v>2359</v>
      </c>
      <c r="B120">
        <v>0</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1</v>
      </c>
      <c r="AW120">
        <v>655.64</v>
      </c>
      <c r="AX120">
        <v>1</v>
      </c>
      <c r="AY120">
        <v>4437.87</v>
      </c>
    </row>
    <row r="121" spans="1:51">
      <c r="A121" t="s">
        <v>2371</v>
      </c>
      <c r="B121">
        <v>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2</v>
      </c>
      <c r="AQ121">
        <v>4.4000000000000004</v>
      </c>
      <c r="AR121">
        <v>0</v>
      </c>
      <c r="AS121">
        <v>0</v>
      </c>
      <c r="AT121">
        <v>0</v>
      </c>
      <c r="AU121">
        <v>0</v>
      </c>
      <c r="AV121">
        <v>1</v>
      </c>
      <c r="AW121">
        <v>780.78</v>
      </c>
      <c r="AX121">
        <v>0</v>
      </c>
      <c r="AY121">
        <v>0</v>
      </c>
    </row>
    <row r="122" spans="1:51">
      <c r="A122" t="s">
        <v>2383</v>
      </c>
      <c r="B122">
        <v>0</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row>
    <row r="123" spans="1:51">
      <c r="A123" t="s">
        <v>2395</v>
      </c>
      <c r="B123">
        <v>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1</v>
      </c>
      <c r="AQ123">
        <v>0.86</v>
      </c>
      <c r="AR123">
        <v>0</v>
      </c>
      <c r="AS123">
        <v>0</v>
      </c>
      <c r="AT123">
        <v>0</v>
      </c>
      <c r="AU123">
        <v>0</v>
      </c>
      <c r="AV123">
        <v>0</v>
      </c>
      <c r="AW123">
        <v>0</v>
      </c>
      <c r="AX123">
        <v>0</v>
      </c>
      <c r="AY123">
        <v>0</v>
      </c>
    </row>
    <row r="124" spans="1:51">
      <c r="A124" t="s">
        <v>2408</v>
      </c>
      <c r="B124">
        <v>0</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2</v>
      </c>
      <c r="AQ124">
        <v>45</v>
      </c>
      <c r="AR124">
        <v>0</v>
      </c>
      <c r="AS124">
        <v>0</v>
      </c>
      <c r="AT124">
        <v>0</v>
      </c>
      <c r="AU124">
        <v>0</v>
      </c>
      <c r="AV124">
        <v>0</v>
      </c>
      <c r="AW124">
        <v>0</v>
      </c>
      <c r="AX124">
        <v>0</v>
      </c>
      <c r="AY124">
        <v>0</v>
      </c>
    </row>
    <row r="125" spans="1:51">
      <c r="A125" t="s">
        <v>2420</v>
      </c>
      <c r="B125">
        <v>0</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2</v>
      </c>
      <c r="AQ125">
        <v>1.4</v>
      </c>
      <c r="AR125">
        <v>0</v>
      </c>
      <c r="AS125">
        <v>0</v>
      </c>
      <c r="AT125">
        <v>0</v>
      </c>
      <c r="AU125">
        <v>0</v>
      </c>
      <c r="AV125">
        <v>0</v>
      </c>
      <c r="AW125">
        <v>0</v>
      </c>
      <c r="AX125">
        <v>0</v>
      </c>
      <c r="AY125">
        <v>0</v>
      </c>
    </row>
    <row r="126" spans="1:51">
      <c r="A126" t="s">
        <v>2432</v>
      </c>
      <c r="B126">
        <v>0</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row>
    <row r="127" spans="1:51">
      <c r="A127" t="s">
        <v>2456</v>
      </c>
      <c r="B127">
        <v>0</v>
      </c>
      <c r="C127">
        <v>0</v>
      </c>
      <c r="D127">
        <v>0</v>
      </c>
      <c r="E127">
        <v>0</v>
      </c>
      <c r="F127">
        <v>0</v>
      </c>
      <c r="G127">
        <v>0</v>
      </c>
      <c r="H127">
        <v>0</v>
      </c>
      <c r="I127">
        <v>0</v>
      </c>
      <c r="J127">
        <v>0</v>
      </c>
      <c r="K127">
        <v>0</v>
      </c>
      <c r="L127">
        <v>2</v>
      </c>
      <c r="M127">
        <v>9.9</v>
      </c>
      <c r="N127">
        <v>0</v>
      </c>
      <c r="O127">
        <v>0</v>
      </c>
      <c r="P127">
        <v>0</v>
      </c>
      <c r="Q127">
        <v>0</v>
      </c>
      <c r="R127">
        <v>0</v>
      </c>
      <c r="S127">
        <v>0</v>
      </c>
      <c r="T127">
        <v>0</v>
      </c>
      <c r="U127">
        <v>0</v>
      </c>
      <c r="V127">
        <v>1</v>
      </c>
      <c r="W127">
        <v>1.68</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5</v>
      </c>
      <c r="AQ127">
        <v>58.32</v>
      </c>
      <c r="AR127">
        <v>1</v>
      </c>
      <c r="AS127">
        <v>99.9</v>
      </c>
      <c r="AT127">
        <v>0</v>
      </c>
      <c r="AU127">
        <v>0</v>
      </c>
      <c r="AV127">
        <v>0</v>
      </c>
      <c r="AW127">
        <v>0</v>
      </c>
      <c r="AX127">
        <v>0</v>
      </c>
      <c r="AY127">
        <v>0</v>
      </c>
    </row>
    <row r="128" spans="1:51">
      <c r="A128" t="s">
        <v>2468</v>
      </c>
      <c r="B128">
        <v>0</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3</v>
      </c>
      <c r="AQ128">
        <v>27.34</v>
      </c>
      <c r="AR128">
        <v>0</v>
      </c>
      <c r="AS128">
        <v>0</v>
      </c>
      <c r="AT128">
        <v>0</v>
      </c>
      <c r="AU128">
        <v>0</v>
      </c>
      <c r="AV128">
        <v>0</v>
      </c>
      <c r="AW128">
        <v>0</v>
      </c>
      <c r="AX128">
        <v>0</v>
      </c>
      <c r="AY128">
        <v>0</v>
      </c>
    </row>
    <row r="129" spans="1:51">
      <c r="A129" t="s">
        <v>2480</v>
      </c>
      <c r="B129">
        <v>0</v>
      </c>
      <c r="C129">
        <v>0</v>
      </c>
      <c r="D129">
        <v>0</v>
      </c>
      <c r="E129">
        <v>0</v>
      </c>
      <c r="F129">
        <v>0</v>
      </c>
      <c r="G129">
        <v>0</v>
      </c>
      <c r="H129">
        <v>0</v>
      </c>
      <c r="I129">
        <v>0</v>
      </c>
      <c r="J129">
        <v>0</v>
      </c>
      <c r="K129">
        <v>0</v>
      </c>
      <c r="L129">
        <v>1</v>
      </c>
      <c r="M129">
        <v>2.1</v>
      </c>
      <c r="N129">
        <v>0</v>
      </c>
      <c r="O129">
        <v>0</v>
      </c>
      <c r="P129">
        <v>0</v>
      </c>
      <c r="Q129">
        <v>0</v>
      </c>
      <c r="R129">
        <v>0</v>
      </c>
      <c r="S129">
        <v>0</v>
      </c>
      <c r="T129">
        <v>0</v>
      </c>
      <c r="U129">
        <v>0</v>
      </c>
      <c r="V129">
        <v>1</v>
      </c>
      <c r="W129">
        <v>19</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3</v>
      </c>
      <c r="AQ129">
        <v>44.86</v>
      </c>
      <c r="AR129">
        <v>1</v>
      </c>
      <c r="AS129">
        <v>51.48</v>
      </c>
      <c r="AT129">
        <v>0</v>
      </c>
      <c r="AU129">
        <v>0</v>
      </c>
      <c r="AV129">
        <v>0</v>
      </c>
      <c r="AW129">
        <v>0</v>
      </c>
      <c r="AX129">
        <v>0</v>
      </c>
      <c r="AY129">
        <v>0</v>
      </c>
    </row>
    <row r="130" spans="1:51">
      <c r="A130" t="s">
        <v>2492</v>
      </c>
      <c r="B130">
        <v>0</v>
      </c>
      <c r="C130">
        <v>0</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3</v>
      </c>
      <c r="AQ130">
        <v>27.48</v>
      </c>
      <c r="AR130">
        <v>0</v>
      </c>
      <c r="AS130">
        <v>0</v>
      </c>
      <c r="AT130">
        <v>0</v>
      </c>
      <c r="AU130">
        <v>0</v>
      </c>
      <c r="AV130">
        <v>0</v>
      </c>
      <c r="AW130">
        <v>0</v>
      </c>
      <c r="AX130">
        <v>0</v>
      </c>
      <c r="AY130">
        <v>0</v>
      </c>
    </row>
    <row r="131" spans="1:51">
      <c r="A131" t="s">
        <v>2504</v>
      </c>
      <c r="B131">
        <v>0</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1</v>
      </c>
      <c r="Y131">
        <v>63.758000000000003</v>
      </c>
      <c r="Z131">
        <v>0</v>
      </c>
      <c r="AA131">
        <v>0</v>
      </c>
      <c r="AB131">
        <v>0</v>
      </c>
      <c r="AC131">
        <v>0</v>
      </c>
      <c r="AD131">
        <v>0</v>
      </c>
      <c r="AE131">
        <v>0</v>
      </c>
      <c r="AF131">
        <v>0</v>
      </c>
      <c r="AG131">
        <v>0</v>
      </c>
      <c r="AH131">
        <v>0</v>
      </c>
      <c r="AI131">
        <v>0</v>
      </c>
      <c r="AJ131">
        <v>0</v>
      </c>
      <c r="AK131">
        <v>0</v>
      </c>
      <c r="AL131">
        <v>0</v>
      </c>
      <c r="AM131">
        <v>0</v>
      </c>
      <c r="AN131">
        <v>0</v>
      </c>
      <c r="AO131">
        <v>0</v>
      </c>
      <c r="AP131">
        <v>2</v>
      </c>
      <c r="AQ131">
        <v>42.88</v>
      </c>
      <c r="AR131">
        <v>0</v>
      </c>
      <c r="AS131">
        <v>0</v>
      </c>
      <c r="AT131">
        <v>0</v>
      </c>
      <c r="AU131">
        <v>0</v>
      </c>
      <c r="AV131">
        <v>0</v>
      </c>
      <c r="AW131">
        <v>0</v>
      </c>
      <c r="AX131">
        <v>0</v>
      </c>
      <c r="AY131">
        <v>0</v>
      </c>
    </row>
    <row r="132" spans="1:51">
      <c r="A132" t="s">
        <v>2516</v>
      </c>
      <c r="B132">
        <v>0</v>
      </c>
      <c r="C132">
        <v>0</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1</v>
      </c>
      <c r="AQ132">
        <v>2</v>
      </c>
      <c r="AR132">
        <v>0</v>
      </c>
      <c r="AS132">
        <v>0</v>
      </c>
      <c r="AT132">
        <v>0</v>
      </c>
      <c r="AU132">
        <v>0</v>
      </c>
      <c r="AV132">
        <v>0</v>
      </c>
      <c r="AW132">
        <v>0</v>
      </c>
      <c r="AX132">
        <v>0</v>
      </c>
      <c r="AY132">
        <v>0</v>
      </c>
    </row>
    <row r="133" spans="1:51">
      <c r="A133" t="s">
        <v>2528</v>
      </c>
      <c r="B133">
        <v>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row>
    <row r="134" spans="1:51">
      <c r="A134" t="s">
        <v>2540</v>
      </c>
      <c r="B134">
        <v>0</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2</v>
      </c>
      <c r="AQ134">
        <v>2.4750000000000001</v>
      </c>
      <c r="AR134">
        <v>0</v>
      </c>
      <c r="AS134">
        <v>0</v>
      </c>
      <c r="AT134">
        <v>0</v>
      </c>
      <c r="AU134">
        <v>0</v>
      </c>
      <c r="AV134">
        <v>0</v>
      </c>
      <c r="AW134">
        <v>0</v>
      </c>
      <c r="AX134">
        <v>0</v>
      </c>
      <c r="AY134">
        <v>0</v>
      </c>
    </row>
    <row r="135" spans="1:51">
      <c r="A135" t="s">
        <v>2552</v>
      </c>
      <c r="B135">
        <v>0</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1</v>
      </c>
      <c r="AQ135">
        <v>1.1000000000000001</v>
      </c>
      <c r="AR135">
        <v>0</v>
      </c>
      <c r="AS135">
        <v>0</v>
      </c>
      <c r="AT135">
        <v>0</v>
      </c>
      <c r="AU135">
        <v>0</v>
      </c>
      <c r="AV135">
        <v>0</v>
      </c>
      <c r="AW135">
        <v>0</v>
      </c>
      <c r="AX135">
        <v>0</v>
      </c>
      <c r="AY135">
        <v>0</v>
      </c>
    </row>
    <row r="136" spans="1:51">
      <c r="A136" t="s">
        <v>2564</v>
      </c>
      <c r="B136">
        <v>0</v>
      </c>
      <c r="C136">
        <v>0</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3</v>
      </c>
      <c r="AQ136">
        <v>24.92</v>
      </c>
      <c r="AR136">
        <v>0</v>
      </c>
      <c r="AS136">
        <v>0</v>
      </c>
      <c r="AT136">
        <v>0</v>
      </c>
      <c r="AU136">
        <v>0</v>
      </c>
      <c r="AV136">
        <v>0</v>
      </c>
      <c r="AW136">
        <v>0</v>
      </c>
      <c r="AX136">
        <v>0</v>
      </c>
      <c r="AY136">
        <v>0</v>
      </c>
    </row>
    <row r="137" spans="1:51">
      <c r="A137" t="s">
        <v>2576</v>
      </c>
      <c r="B137">
        <v>0</v>
      </c>
      <c r="C137">
        <v>0</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row>
    <row r="138" spans="1:51">
      <c r="A138" t="s">
        <v>2588</v>
      </c>
      <c r="B138">
        <v>0</v>
      </c>
      <c r="C138">
        <v>0</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2</v>
      </c>
      <c r="AQ138">
        <v>10.07</v>
      </c>
      <c r="AR138">
        <v>1</v>
      </c>
      <c r="AS138">
        <v>82.88</v>
      </c>
      <c r="AT138">
        <v>0</v>
      </c>
      <c r="AU138">
        <v>0</v>
      </c>
      <c r="AV138">
        <v>0</v>
      </c>
      <c r="AW138">
        <v>0</v>
      </c>
      <c r="AX138">
        <v>0</v>
      </c>
      <c r="AY138">
        <v>0</v>
      </c>
    </row>
    <row r="139" spans="1:51">
      <c r="A139" t="s">
        <v>2600</v>
      </c>
      <c r="B139">
        <v>0</v>
      </c>
      <c r="C139">
        <v>0</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2</v>
      </c>
      <c r="AQ139">
        <v>5.61</v>
      </c>
      <c r="AR139">
        <v>0</v>
      </c>
      <c r="AS139">
        <v>0</v>
      </c>
      <c r="AT139">
        <v>0</v>
      </c>
      <c r="AU139">
        <v>0</v>
      </c>
      <c r="AV139">
        <v>0</v>
      </c>
      <c r="AW139">
        <v>0</v>
      </c>
      <c r="AX139">
        <v>0</v>
      </c>
      <c r="AY139">
        <v>0</v>
      </c>
    </row>
    <row r="140" spans="1:51">
      <c r="A140" t="s">
        <v>2624</v>
      </c>
      <c r="B140">
        <v>0</v>
      </c>
      <c r="C140">
        <v>0</v>
      </c>
      <c r="D140">
        <v>0</v>
      </c>
      <c r="E140">
        <v>0</v>
      </c>
      <c r="F140">
        <v>0</v>
      </c>
      <c r="G140">
        <v>0</v>
      </c>
      <c r="H140">
        <v>0</v>
      </c>
      <c r="I140">
        <v>0</v>
      </c>
      <c r="J140">
        <v>0</v>
      </c>
      <c r="K140">
        <v>0</v>
      </c>
      <c r="L140">
        <v>0</v>
      </c>
      <c r="M140">
        <v>0</v>
      </c>
      <c r="N140">
        <v>0</v>
      </c>
      <c r="O140">
        <v>0</v>
      </c>
      <c r="P140">
        <v>0</v>
      </c>
      <c r="Q140">
        <v>0</v>
      </c>
      <c r="R140">
        <v>0</v>
      </c>
      <c r="S140">
        <v>0</v>
      </c>
      <c r="T140">
        <v>0</v>
      </c>
      <c r="U140">
        <v>0</v>
      </c>
      <c r="V140">
        <v>1</v>
      </c>
      <c r="W140">
        <v>9.6</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2</v>
      </c>
      <c r="AQ140">
        <v>16.8</v>
      </c>
      <c r="AR140">
        <v>0</v>
      </c>
      <c r="AS140">
        <v>0</v>
      </c>
      <c r="AT140">
        <v>0</v>
      </c>
      <c r="AU140">
        <v>0</v>
      </c>
      <c r="AV140">
        <v>0</v>
      </c>
      <c r="AW140">
        <v>0</v>
      </c>
      <c r="AX140">
        <v>0</v>
      </c>
      <c r="AY140">
        <v>0</v>
      </c>
    </row>
    <row r="141" spans="1:51">
      <c r="A141" t="s">
        <v>2636</v>
      </c>
      <c r="B141">
        <v>0</v>
      </c>
      <c r="C141">
        <v>0</v>
      </c>
      <c r="D141">
        <v>0</v>
      </c>
      <c r="E141">
        <v>0</v>
      </c>
      <c r="F141">
        <v>0</v>
      </c>
      <c r="G141">
        <v>0</v>
      </c>
      <c r="H141">
        <v>0</v>
      </c>
      <c r="I141">
        <v>0</v>
      </c>
      <c r="J141">
        <v>0</v>
      </c>
      <c r="K141">
        <v>0</v>
      </c>
      <c r="L141">
        <v>1</v>
      </c>
      <c r="M141">
        <v>0.67200000000000004</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4</v>
      </c>
      <c r="AQ141">
        <v>24.46</v>
      </c>
      <c r="AR141">
        <v>0</v>
      </c>
      <c r="AS141">
        <v>0</v>
      </c>
      <c r="AT141">
        <v>0</v>
      </c>
      <c r="AU141">
        <v>0</v>
      </c>
      <c r="AV141">
        <v>0</v>
      </c>
      <c r="AW141">
        <v>0</v>
      </c>
      <c r="AX141">
        <v>0</v>
      </c>
      <c r="AY141">
        <v>0</v>
      </c>
    </row>
    <row r="142" spans="1:51">
      <c r="A142" t="s">
        <v>2648</v>
      </c>
      <c r="B142">
        <v>0</v>
      </c>
      <c r="C142">
        <v>0</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row>
    <row r="143" spans="1:51">
      <c r="A143" t="s">
        <v>2660</v>
      </c>
      <c r="B143">
        <v>0</v>
      </c>
      <c r="C143">
        <v>0</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1</v>
      </c>
      <c r="AQ143">
        <v>9.6</v>
      </c>
      <c r="AR143">
        <v>0</v>
      </c>
      <c r="AS143">
        <v>0</v>
      </c>
      <c r="AT143">
        <v>0</v>
      </c>
      <c r="AU143">
        <v>0</v>
      </c>
      <c r="AV143">
        <v>0</v>
      </c>
      <c r="AW143">
        <v>0</v>
      </c>
      <c r="AX143">
        <v>0</v>
      </c>
      <c r="AY143">
        <v>0</v>
      </c>
    </row>
    <row r="144" spans="1:51">
      <c r="A144" t="s">
        <v>2672</v>
      </c>
      <c r="B144">
        <v>0</v>
      </c>
      <c r="C144">
        <v>0</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row>
    <row r="145" spans="1:51">
      <c r="A145" t="s">
        <v>2684</v>
      </c>
      <c r="B145">
        <v>0</v>
      </c>
      <c r="C145">
        <v>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row>
    <row r="146" spans="1:51">
      <c r="A146" t="s">
        <v>2696</v>
      </c>
      <c r="B146">
        <v>0</v>
      </c>
      <c r="C146">
        <v>0</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1</v>
      </c>
      <c r="AQ146">
        <v>1.2</v>
      </c>
      <c r="AR146">
        <v>0</v>
      </c>
      <c r="AS146">
        <v>0</v>
      </c>
      <c r="AT146">
        <v>0</v>
      </c>
      <c r="AU146">
        <v>0</v>
      </c>
      <c r="AV146">
        <v>0</v>
      </c>
      <c r="AW146">
        <v>0</v>
      </c>
      <c r="AX146">
        <v>0</v>
      </c>
      <c r="AY146">
        <v>0</v>
      </c>
    </row>
    <row r="147" spans="1:51">
      <c r="A147" t="s">
        <v>2708</v>
      </c>
      <c r="B147">
        <v>0</v>
      </c>
      <c r="C147">
        <v>0</v>
      </c>
      <c r="D147">
        <v>0</v>
      </c>
      <c r="E147">
        <v>0</v>
      </c>
      <c r="F147">
        <v>0</v>
      </c>
      <c r="G147">
        <v>0</v>
      </c>
      <c r="H147">
        <v>0</v>
      </c>
      <c r="I147">
        <v>0</v>
      </c>
      <c r="J147">
        <v>0</v>
      </c>
      <c r="K147">
        <v>0</v>
      </c>
      <c r="L147">
        <v>2</v>
      </c>
      <c r="M147">
        <v>44</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1</v>
      </c>
      <c r="AQ147">
        <v>8.8000000000000007</v>
      </c>
      <c r="AR147">
        <v>0</v>
      </c>
      <c r="AS147">
        <v>0</v>
      </c>
      <c r="AT147">
        <v>0</v>
      </c>
      <c r="AU147">
        <v>0</v>
      </c>
      <c r="AV147">
        <v>0</v>
      </c>
      <c r="AW147">
        <v>0</v>
      </c>
      <c r="AX147">
        <v>0</v>
      </c>
      <c r="AY147">
        <v>0</v>
      </c>
    </row>
    <row r="148" spans="1:51">
      <c r="A148" t="s">
        <v>2732</v>
      </c>
      <c r="B148">
        <v>0</v>
      </c>
      <c r="C148">
        <v>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3</v>
      </c>
      <c r="AQ148">
        <v>21.54</v>
      </c>
      <c r="AR148">
        <v>0</v>
      </c>
      <c r="AS148">
        <v>0</v>
      </c>
      <c r="AT148">
        <v>0</v>
      </c>
      <c r="AU148">
        <v>0</v>
      </c>
      <c r="AV148">
        <v>0</v>
      </c>
      <c r="AW148">
        <v>0</v>
      </c>
      <c r="AX148">
        <v>0</v>
      </c>
      <c r="AY148">
        <v>0</v>
      </c>
    </row>
    <row r="149" spans="1:51">
      <c r="A149" t="s">
        <v>2744</v>
      </c>
      <c r="B149">
        <v>0</v>
      </c>
      <c r="C149">
        <v>0</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1</v>
      </c>
      <c r="AG149">
        <v>12.6</v>
      </c>
      <c r="AH149">
        <v>1</v>
      </c>
      <c r="AI149">
        <v>53.58</v>
      </c>
      <c r="AJ149">
        <v>0</v>
      </c>
      <c r="AK149">
        <v>0</v>
      </c>
      <c r="AL149">
        <v>0</v>
      </c>
      <c r="AM149">
        <v>0</v>
      </c>
      <c r="AN149">
        <v>0</v>
      </c>
      <c r="AO149">
        <v>0</v>
      </c>
      <c r="AP149">
        <v>0</v>
      </c>
      <c r="AQ149">
        <v>0</v>
      </c>
      <c r="AR149">
        <v>0</v>
      </c>
      <c r="AS149">
        <v>0</v>
      </c>
      <c r="AT149">
        <v>0</v>
      </c>
      <c r="AU149">
        <v>0</v>
      </c>
      <c r="AV149">
        <v>0</v>
      </c>
      <c r="AW149">
        <v>0</v>
      </c>
      <c r="AX149">
        <v>0</v>
      </c>
      <c r="AY149">
        <v>0</v>
      </c>
    </row>
    <row r="150" spans="1:51">
      <c r="A150" t="s">
        <v>2756</v>
      </c>
      <c r="B150">
        <v>0</v>
      </c>
      <c r="C150">
        <v>0</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1</v>
      </c>
      <c r="AQ150">
        <v>9.6</v>
      </c>
      <c r="AR150">
        <v>0</v>
      </c>
      <c r="AS150">
        <v>0</v>
      </c>
      <c r="AT150">
        <v>0</v>
      </c>
      <c r="AU150">
        <v>0</v>
      </c>
      <c r="AV150">
        <v>0</v>
      </c>
      <c r="AW150">
        <v>0</v>
      </c>
      <c r="AX150">
        <v>0</v>
      </c>
      <c r="AY150">
        <v>0</v>
      </c>
    </row>
    <row r="151" spans="1:51">
      <c r="A151" t="s">
        <v>2768</v>
      </c>
      <c r="B151">
        <v>0</v>
      </c>
      <c r="C151">
        <v>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2</v>
      </c>
      <c r="AQ151">
        <v>2.29</v>
      </c>
      <c r="AR151">
        <v>0</v>
      </c>
      <c r="AS151">
        <v>0</v>
      </c>
      <c r="AT151">
        <v>0</v>
      </c>
      <c r="AU151">
        <v>0</v>
      </c>
      <c r="AV151">
        <v>0</v>
      </c>
      <c r="AW151">
        <v>0</v>
      </c>
      <c r="AX151">
        <v>0</v>
      </c>
      <c r="AY151">
        <v>0</v>
      </c>
    </row>
    <row r="152" spans="1:51">
      <c r="A152" t="s">
        <v>2780</v>
      </c>
      <c r="B152">
        <v>0</v>
      </c>
      <c r="C152">
        <v>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1</v>
      </c>
      <c r="AQ152">
        <v>24.6</v>
      </c>
      <c r="AR152">
        <v>0</v>
      </c>
      <c r="AS152">
        <v>0</v>
      </c>
      <c r="AT152">
        <v>0</v>
      </c>
      <c r="AU152">
        <v>0</v>
      </c>
      <c r="AV152">
        <v>0</v>
      </c>
      <c r="AW152">
        <v>0</v>
      </c>
      <c r="AX152">
        <v>0</v>
      </c>
      <c r="AY152">
        <v>0</v>
      </c>
    </row>
    <row r="153" spans="1:51">
      <c r="A153" t="s">
        <v>2792</v>
      </c>
      <c r="B153">
        <v>0</v>
      </c>
      <c r="C153">
        <v>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1</v>
      </c>
      <c r="AQ153">
        <v>10.119999999999999</v>
      </c>
      <c r="AR153">
        <v>0</v>
      </c>
      <c r="AS153">
        <v>0</v>
      </c>
      <c r="AT153">
        <v>0</v>
      </c>
      <c r="AU153">
        <v>0</v>
      </c>
      <c r="AV153">
        <v>0</v>
      </c>
      <c r="AW153">
        <v>0</v>
      </c>
      <c r="AX153">
        <v>0</v>
      </c>
      <c r="AY153">
        <v>0</v>
      </c>
    </row>
    <row r="154" spans="1:51">
      <c r="A154" t="s">
        <v>2804</v>
      </c>
      <c r="B154">
        <v>0</v>
      </c>
      <c r="C154">
        <v>0</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1</v>
      </c>
      <c r="AQ154">
        <v>4</v>
      </c>
      <c r="AR154">
        <v>0</v>
      </c>
      <c r="AS154">
        <v>0</v>
      </c>
      <c r="AT154">
        <v>0</v>
      </c>
      <c r="AU154">
        <v>0</v>
      </c>
      <c r="AV154">
        <v>0</v>
      </c>
      <c r="AW154">
        <v>0</v>
      </c>
      <c r="AX154">
        <v>0</v>
      </c>
      <c r="AY154">
        <v>0</v>
      </c>
    </row>
    <row r="155" spans="1:51">
      <c r="A155" t="s">
        <v>2816</v>
      </c>
      <c r="B155">
        <v>0</v>
      </c>
      <c r="C155">
        <v>0</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1</v>
      </c>
      <c r="AK155">
        <v>169.5</v>
      </c>
      <c r="AL155">
        <v>0</v>
      </c>
      <c r="AM155">
        <v>0</v>
      </c>
      <c r="AN155">
        <v>0</v>
      </c>
      <c r="AO155">
        <v>0</v>
      </c>
      <c r="AP155">
        <v>0</v>
      </c>
      <c r="AQ155">
        <v>0</v>
      </c>
      <c r="AR155">
        <v>0</v>
      </c>
      <c r="AS155">
        <v>0</v>
      </c>
      <c r="AT155">
        <v>0</v>
      </c>
      <c r="AU155">
        <v>0</v>
      </c>
      <c r="AV155">
        <v>0</v>
      </c>
      <c r="AW155">
        <v>0</v>
      </c>
      <c r="AX155">
        <v>0</v>
      </c>
      <c r="AY155">
        <v>0</v>
      </c>
    </row>
    <row r="156" spans="1:51">
      <c r="A156" t="s">
        <v>2828</v>
      </c>
      <c r="B156">
        <v>0</v>
      </c>
      <c r="C156">
        <v>0</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row>
    <row r="157" spans="1:51">
      <c r="A157" t="s">
        <v>2840</v>
      </c>
      <c r="B157">
        <v>0</v>
      </c>
      <c r="C157">
        <v>0</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1</v>
      </c>
      <c r="AQ157">
        <v>4.875</v>
      </c>
      <c r="AR157">
        <v>0</v>
      </c>
      <c r="AS157">
        <v>0</v>
      </c>
      <c r="AT157">
        <v>0</v>
      </c>
      <c r="AU157">
        <v>0</v>
      </c>
      <c r="AV157">
        <v>0</v>
      </c>
      <c r="AW157">
        <v>0</v>
      </c>
      <c r="AX157">
        <v>0</v>
      </c>
      <c r="AY157">
        <v>0</v>
      </c>
    </row>
    <row r="158" spans="1:51">
      <c r="A158" t="s">
        <v>2852</v>
      </c>
      <c r="B158">
        <v>0</v>
      </c>
      <c r="C158">
        <v>0</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1</v>
      </c>
      <c r="AQ158">
        <v>14.58</v>
      </c>
      <c r="AR158">
        <v>0</v>
      </c>
      <c r="AS158">
        <v>0</v>
      </c>
      <c r="AT158">
        <v>0</v>
      </c>
      <c r="AU158">
        <v>0</v>
      </c>
      <c r="AV158">
        <v>0</v>
      </c>
      <c r="AW158">
        <v>0</v>
      </c>
      <c r="AX158">
        <v>0</v>
      </c>
      <c r="AY158">
        <v>0</v>
      </c>
    </row>
    <row r="159" spans="1:51">
      <c r="A159" t="s">
        <v>2864</v>
      </c>
      <c r="B159">
        <v>0</v>
      </c>
      <c r="C159">
        <v>0</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1</v>
      </c>
      <c r="AO159">
        <v>1845.09</v>
      </c>
      <c r="AP159">
        <v>0</v>
      </c>
      <c r="AQ159">
        <v>0</v>
      </c>
      <c r="AR159">
        <v>0</v>
      </c>
      <c r="AS159">
        <v>0</v>
      </c>
      <c r="AT159">
        <v>0</v>
      </c>
      <c r="AU159">
        <v>0</v>
      </c>
      <c r="AV159">
        <v>0</v>
      </c>
      <c r="AW159">
        <v>0</v>
      </c>
      <c r="AX159">
        <v>0</v>
      </c>
      <c r="AY159">
        <v>0</v>
      </c>
    </row>
    <row r="160" spans="1:51">
      <c r="A160" t="s">
        <v>2876</v>
      </c>
      <c r="B160">
        <v>0</v>
      </c>
      <c r="C160">
        <v>0</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row>
    <row r="161" spans="1:51">
      <c r="A161" t="s">
        <v>2888</v>
      </c>
      <c r="B161">
        <v>0</v>
      </c>
      <c r="C161">
        <v>0</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row>
    <row r="162" spans="1:51">
      <c r="A162" t="s">
        <v>2900</v>
      </c>
      <c r="B162">
        <v>0</v>
      </c>
      <c r="C162">
        <v>0</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1</v>
      </c>
      <c r="AQ162">
        <v>2</v>
      </c>
      <c r="AR162">
        <v>0</v>
      </c>
      <c r="AS162">
        <v>0</v>
      </c>
      <c r="AT162">
        <v>0</v>
      </c>
      <c r="AU162">
        <v>0</v>
      </c>
      <c r="AV162">
        <v>0</v>
      </c>
      <c r="AW162">
        <v>0</v>
      </c>
      <c r="AX162">
        <v>0</v>
      </c>
      <c r="AY162">
        <v>0</v>
      </c>
    </row>
    <row r="163" spans="1:51">
      <c r="A163" t="s">
        <v>2912</v>
      </c>
      <c r="B163">
        <v>0</v>
      </c>
      <c r="C163">
        <v>0</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2</v>
      </c>
      <c r="AQ163">
        <v>11.75</v>
      </c>
      <c r="AR163">
        <v>0</v>
      </c>
      <c r="AS163">
        <v>0</v>
      </c>
      <c r="AT163">
        <v>0</v>
      </c>
      <c r="AU163">
        <v>0</v>
      </c>
      <c r="AV163">
        <v>0</v>
      </c>
      <c r="AW163">
        <v>0</v>
      </c>
      <c r="AX163">
        <v>0</v>
      </c>
      <c r="AY163">
        <v>0</v>
      </c>
    </row>
    <row r="164" spans="1:51">
      <c r="A164" t="s">
        <v>2924</v>
      </c>
      <c r="B164">
        <v>0</v>
      </c>
      <c r="C164">
        <v>0</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1</v>
      </c>
      <c r="AE164">
        <v>3422.1</v>
      </c>
      <c r="AF164">
        <v>0</v>
      </c>
      <c r="AG164">
        <v>0</v>
      </c>
      <c r="AH164">
        <v>0</v>
      </c>
      <c r="AI164">
        <v>0</v>
      </c>
      <c r="AJ164">
        <v>0</v>
      </c>
      <c r="AK164">
        <v>0</v>
      </c>
      <c r="AL164">
        <v>0</v>
      </c>
      <c r="AM164">
        <v>0</v>
      </c>
      <c r="AN164">
        <v>0</v>
      </c>
      <c r="AO164">
        <v>0</v>
      </c>
      <c r="AP164">
        <v>3</v>
      </c>
      <c r="AQ164">
        <v>27.52</v>
      </c>
      <c r="AR164">
        <v>0</v>
      </c>
      <c r="AS164">
        <v>0</v>
      </c>
      <c r="AT164">
        <v>0</v>
      </c>
      <c r="AU164">
        <v>0</v>
      </c>
      <c r="AV164">
        <v>0</v>
      </c>
      <c r="AW164">
        <v>0</v>
      </c>
      <c r="AX164">
        <v>0</v>
      </c>
      <c r="AY164">
        <v>0</v>
      </c>
    </row>
    <row r="165" spans="1:51">
      <c r="A165" t="s">
        <v>2936</v>
      </c>
      <c r="B165">
        <v>0</v>
      </c>
      <c r="C165">
        <v>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1</v>
      </c>
      <c r="AQ165">
        <v>9.66</v>
      </c>
      <c r="AR165">
        <v>0</v>
      </c>
      <c r="AS165">
        <v>0</v>
      </c>
      <c r="AT165">
        <v>0</v>
      </c>
      <c r="AU165">
        <v>0</v>
      </c>
      <c r="AV165">
        <v>0</v>
      </c>
      <c r="AW165">
        <v>0</v>
      </c>
      <c r="AX165">
        <v>0</v>
      </c>
      <c r="AY165">
        <v>0</v>
      </c>
    </row>
    <row r="166" spans="1:51">
      <c r="A166" t="s">
        <v>2948</v>
      </c>
      <c r="B166">
        <v>0</v>
      </c>
      <c r="C166">
        <v>0</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row>
    <row r="167" spans="1:51">
      <c r="A167" t="s">
        <v>2972</v>
      </c>
      <c r="B167">
        <v>0</v>
      </c>
      <c r="C167">
        <v>0</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1</v>
      </c>
      <c r="AA167">
        <v>249.48</v>
      </c>
      <c r="AB167">
        <v>0</v>
      </c>
      <c r="AC167">
        <v>0</v>
      </c>
      <c r="AD167">
        <v>0</v>
      </c>
      <c r="AE167">
        <v>0</v>
      </c>
      <c r="AF167">
        <v>0</v>
      </c>
      <c r="AG167">
        <v>0</v>
      </c>
      <c r="AH167">
        <v>0</v>
      </c>
      <c r="AI167">
        <v>0</v>
      </c>
      <c r="AJ167">
        <v>0</v>
      </c>
      <c r="AK167">
        <v>0</v>
      </c>
      <c r="AL167">
        <v>0</v>
      </c>
      <c r="AM167">
        <v>0</v>
      </c>
      <c r="AN167">
        <v>0</v>
      </c>
      <c r="AO167">
        <v>0</v>
      </c>
      <c r="AP167">
        <v>1</v>
      </c>
      <c r="AQ167">
        <v>13.5</v>
      </c>
      <c r="AR167">
        <v>0</v>
      </c>
      <c r="AS167">
        <v>0</v>
      </c>
      <c r="AT167">
        <v>0</v>
      </c>
      <c r="AU167">
        <v>0</v>
      </c>
      <c r="AV167">
        <v>1</v>
      </c>
      <c r="AW167">
        <v>748.44</v>
      </c>
      <c r="AX167">
        <v>0</v>
      </c>
      <c r="AY167">
        <v>0</v>
      </c>
    </row>
    <row r="168" spans="1:51">
      <c r="A168" t="s">
        <v>2984</v>
      </c>
      <c r="B168">
        <v>0</v>
      </c>
      <c r="C168">
        <v>0</v>
      </c>
      <c r="D168">
        <v>0</v>
      </c>
      <c r="E168">
        <v>0</v>
      </c>
      <c r="F168">
        <v>0</v>
      </c>
      <c r="G168">
        <v>0</v>
      </c>
      <c r="H168">
        <v>0</v>
      </c>
      <c r="I168">
        <v>0</v>
      </c>
      <c r="J168">
        <v>0</v>
      </c>
      <c r="K168">
        <v>0</v>
      </c>
      <c r="L168">
        <v>1</v>
      </c>
      <c r="M168">
        <v>10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1</v>
      </c>
      <c r="AQ168">
        <v>1.2</v>
      </c>
      <c r="AR168">
        <v>0</v>
      </c>
      <c r="AS168">
        <v>0</v>
      </c>
      <c r="AT168">
        <v>0</v>
      </c>
      <c r="AU168">
        <v>0</v>
      </c>
      <c r="AV168">
        <v>1</v>
      </c>
      <c r="AW168">
        <v>749.7</v>
      </c>
      <c r="AX168">
        <v>0</v>
      </c>
      <c r="AY168">
        <v>0</v>
      </c>
    </row>
    <row r="169" spans="1:51">
      <c r="A169" t="s">
        <v>2996</v>
      </c>
      <c r="B169">
        <v>0</v>
      </c>
      <c r="C169">
        <v>0</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1</v>
      </c>
      <c r="AA169">
        <v>148.94999999999999</v>
      </c>
      <c r="AB169">
        <v>0</v>
      </c>
      <c r="AC169">
        <v>0</v>
      </c>
      <c r="AD169">
        <v>0</v>
      </c>
      <c r="AE169">
        <v>0</v>
      </c>
      <c r="AF169">
        <v>1</v>
      </c>
      <c r="AG169">
        <v>4.5999999999999996</v>
      </c>
      <c r="AH169">
        <v>0</v>
      </c>
      <c r="AI169">
        <v>0</v>
      </c>
      <c r="AJ169">
        <v>0</v>
      </c>
      <c r="AK169">
        <v>0</v>
      </c>
      <c r="AL169">
        <v>0</v>
      </c>
      <c r="AM169">
        <v>0</v>
      </c>
      <c r="AN169">
        <v>1</v>
      </c>
      <c r="AO169">
        <v>1142.25</v>
      </c>
      <c r="AP169">
        <v>2</v>
      </c>
      <c r="AQ169">
        <v>37.69</v>
      </c>
      <c r="AR169">
        <v>0</v>
      </c>
      <c r="AS169">
        <v>0</v>
      </c>
      <c r="AT169">
        <v>0</v>
      </c>
      <c r="AU169">
        <v>0</v>
      </c>
      <c r="AV169">
        <v>0</v>
      </c>
      <c r="AW169">
        <v>0</v>
      </c>
      <c r="AX169">
        <v>0</v>
      </c>
      <c r="AY169">
        <v>0</v>
      </c>
    </row>
    <row r="170" spans="1:51">
      <c r="A170" t="s">
        <v>3020</v>
      </c>
      <c r="B170">
        <v>0</v>
      </c>
      <c r="C170">
        <v>0</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1</v>
      </c>
      <c r="AG170">
        <v>2.2799999999999998</v>
      </c>
      <c r="AH170">
        <v>0</v>
      </c>
      <c r="AI170">
        <v>0</v>
      </c>
      <c r="AJ170">
        <v>0</v>
      </c>
      <c r="AK170">
        <v>0</v>
      </c>
      <c r="AL170">
        <v>0</v>
      </c>
      <c r="AM170">
        <v>0</v>
      </c>
      <c r="AN170">
        <v>0</v>
      </c>
      <c r="AO170">
        <v>0</v>
      </c>
      <c r="AP170">
        <v>0</v>
      </c>
      <c r="AQ170">
        <v>0</v>
      </c>
      <c r="AR170">
        <v>0</v>
      </c>
      <c r="AS170">
        <v>0</v>
      </c>
      <c r="AT170">
        <v>0</v>
      </c>
      <c r="AU170">
        <v>0</v>
      </c>
      <c r="AV170">
        <v>0</v>
      </c>
      <c r="AW170">
        <v>0</v>
      </c>
      <c r="AX170">
        <v>0</v>
      </c>
      <c r="AY170">
        <v>0</v>
      </c>
    </row>
    <row r="171" spans="1:51">
      <c r="A171" t="s">
        <v>3032</v>
      </c>
      <c r="B171">
        <v>0</v>
      </c>
      <c r="C171">
        <v>0</v>
      </c>
      <c r="D171">
        <v>0</v>
      </c>
      <c r="E171">
        <v>0</v>
      </c>
      <c r="F171">
        <v>0</v>
      </c>
      <c r="G171">
        <v>0</v>
      </c>
      <c r="H171">
        <v>0</v>
      </c>
      <c r="I171">
        <v>0</v>
      </c>
      <c r="J171">
        <v>0</v>
      </c>
      <c r="K171">
        <v>0</v>
      </c>
      <c r="L171">
        <v>0</v>
      </c>
      <c r="M171">
        <v>0</v>
      </c>
      <c r="N171">
        <v>0</v>
      </c>
      <c r="O171">
        <v>0</v>
      </c>
      <c r="P171">
        <v>0</v>
      </c>
      <c r="Q171">
        <v>0</v>
      </c>
      <c r="R171">
        <v>0</v>
      </c>
      <c r="S171">
        <v>0</v>
      </c>
      <c r="T171">
        <v>0</v>
      </c>
      <c r="U171">
        <v>0</v>
      </c>
      <c r="V171">
        <v>3</v>
      </c>
      <c r="W171">
        <v>26.64</v>
      </c>
      <c r="X171">
        <v>0</v>
      </c>
      <c r="Y171">
        <v>0</v>
      </c>
      <c r="Z171">
        <v>0</v>
      </c>
      <c r="AA171">
        <v>0</v>
      </c>
      <c r="AB171">
        <v>0</v>
      </c>
      <c r="AC171">
        <v>0</v>
      </c>
      <c r="AD171">
        <v>0</v>
      </c>
      <c r="AE171">
        <v>0</v>
      </c>
      <c r="AF171">
        <v>1</v>
      </c>
      <c r="AG171">
        <v>7.44</v>
      </c>
      <c r="AH171">
        <v>0</v>
      </c>
      <c r="AI171">
        <v>0</v>
      </c>
      <c r="AJ171">
        <v>0</v>
      </c>
      <c r="AK171">
        <v>0</v>
      </c>
      <c r="AL171">
        <v>0</v>
      </c>
      <c r="AM171">
        <v>0</v>
      </c>
      <c r="AN171">
        <v>0</v>
      </c>
      <c r="AO171">
        <v>0</v>
      </c>
      <c r="AP171">
        <v>2</v>
      </c>
      <c r="AQ171">
        <v>18.12</v>
      </c>
      <c r="AR171">
        <v>0</v>
      </c>
      <c r="AS171">
        <v>0</v>
      </c>
      <c r="AT171">
        <v>0</v>
      </c>
      <c r="AU171">
        <v>0</v>
      </c>
      <c r="AV171">
        <v>0</v>
      </c>
      <c r="AW171">
        <v>0</v>
      </c>
      <c r="AX171">
        <v>0</v>
      </c>
      <c r="AY171">
        <v>0</v>
      </c>
    </row>
    <row r="172" spans="1:51">
      <c r="A172" t="s">
        <v>3044</v>
      </c>
      <c r="B172">
        <v>0</v>
      </c>
      <c r="C172">
        <v>0</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3</v>
      </c>
      <c r="AQ172">
        <v>66.58</v>
      </c>
      <c r="AR172">
        <v>0</v>
      </c>
      <c r="AS172">
        <v>0</v>
      </c>
      <c r="AT172">
        <v>0</v>
      </c>
      <c r="AU172">
        <v>0</v>
      </c>
      <c r="AV172">
        <v>1</v>
      </c>
      <c r="AW172">
        <v>749.76</v>
      </c>
      <c r="AX172">
        <v>0</v>
      </c>
      <c r="AY172">
        <v>0</v>
      </c>
    </row>
    <row r="173" spans="1:51">
      <c r="A173" t="s">
        <v>3056</v>
      </c>
      <c r="B173">
        <v>0</v>
      </c>
      <c r="C173">
        <v>0</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1</v>
      </c>
      <c r="AQ173">
        <v>20.52</v>
      </c>
      <c r="AR173">
        <v>0</v>
      </c>
      <c r="AS173">
        <v>0</v>
      </c>
      <c r="AT173">
        <v>0</v>
      </c>
      <c r="AU173">
        <v>0</v>
      </c>
      <c r="AV173">
        <v>0</v>
      </c>
      <c r="AW173">
        <v>0</v>
      </c>
      <c r="AX173">
        <v>1</v>
      </c>
      <c r="AY173">
        <v>4899.6000000000004</v>
      </c>
    </row>
    <row r="174" spans="1:51">
      <c r="A174" t="s">
        <v>3068</v>
      </c>
      <c r="B174">
        <v>0</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4</v>
      </c>
      <c r="AQ174">
        <v>43.5</v>
      </c>
      <c r="AR174">
        <v>1</v>
      </c>
      <c r="AS174">
        <v>50</v>
      </c>
      <c r="AT174">
        <v>0</v>
      </c>
      <c r="AU174">
        <v>0</v>
      </c>
      <c r="AV174">
        <v>1</v>
      </c>
      <c r="AW174">
        <v>999</v>
      </c>
      <c r="AX174">
        <v>0</v>
      </c>
      <c r="AY174">
        <v>0</v>
      </c>
    </row>
    <row r="175" spans="1:51">
      <c r="A175" t="s">
        <v>3080</v>
      </c>
      <c r="B175">
        <v>0</v>
      </c>
      <c r="C175">
        <v>0</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row>
    <row r="176" spans="1:51">
      <c r="A176" t="s">
        <v>3092</v>
      </c>
      <c r="B176">
        <v>0</v>
      </c>
      <c r="C176">
        <v>0</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row>
    <row r="177" spans="1:51">
      <c r="A177" t="s">
        <v>3104</v>
      </c>
      <c r="B177">
        <v>0</v>
      </c>
      <c r="C177">
        <v>0</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1</v>
      </c>
      <c r="AQ177">
        <v>0.8</v>
      </c>
      <c r="AR177">
        <v>0</v>
      </c>
      <c r="AS177">
        <v>0</v>
      </c>
      <c r="AT177">
        <v>0</v>
      </c>
      <c r="AU177">
        <v>0</v>
      </c>
      <c r="AV177">
        <v>0</v>
      </c>
      <c r="AW177">
        <v>0</v>
      </c>
      <c r="AX177">
        <v>0</v>
      </c>
      <c r="AY177">
        <v>0</v>
      </c>
    </row>
    <row r="178" spans="1:51">
      <c r="A178" t="s">
        <v>3116</v>
      </c>
      <c r="B178">
        <v>0</v>
      </c>
      <c r="C178">
        <v>0</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1</v>
      </c>
      <c r="AQ178">
        <v>0.6</v>
      </c>
      <c r="AR178">
        <v>0</v>
      </c>
      <c r="AS178">
        <v>0</v>
      </c>
      <c r="AT178">
        <v>0</v>
      </c>
      <c r="AU178">
        <v>0</v>
      </c>
      <c r="AV178">
        <v>0</v>
      </c>
      <c r="AW178">
        <v>0</v>
      </c>
      <c r="AX178">
        <v>0</v>
      </c>
      <c r="AY178">
        <v>0</v>
      </c>
    </row>
    <row r="179" spans="1:51">
      <c r="A179" t="s">
        <v>3128</v>
      </c>
      <c r="B179">
        <v>0</v>
      </c>
      <c r="C179">
        <v>0</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row>
    <row r="180" spans="1:51">
      <c r="A180" t="s">
        <v>3140</v>
      </c>
      <c r="B180">
        <v>0</v>
      </c>
      <c r="C180">
        <v>0</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1</v>
      </c>
      <c r="AQ180">
        <v>10.66</v>
      </c>
      <c r="AR180">
        <v>0</v>
      </c>
      <c r="AS180">
        <v>0</v>
      </c>
      <c r="AT180">
        <v>0</v>
      </c>
      <c r="AU180">
        <v>0</v>
      </c>
      <c r="AV180">
        <v>0</v>
      </c>
      <c r="AW180">
        <v>0</v>
      </c>
      <c r="AX180">
        <v>0</v>
      </c>
      <c r="AY180">
        <v>0</v>
      </c>
    </row>
    <row r="181" spans="1:51">
      <c r="A181" t="s">
        <v>3152</v>
      </c>
      <c r="B181">
        <v>0</v>
      </c>
      <c r="C181">
        <v>0</v>
      </c>
      <c r="D181">
        <v>0</v>
      </c>
      <c r="E181">
        <v>0</v>
      </c>
      <c r="F181">
        <v>0</v>
      </c>
      <c r="G181">
        <v>0</v>
      </c>
      <c r="H181">
        <v>0</v>
      </c>
      <c r="I181">
        <v>0</v>
      </c>
      <c r="J181">
        <v>0</v>
      </c>
      <c r="K181">
        <v>0</v>
      </c>
      <c r="L181">
        <v>0</v>
      </c>
      <c r="M181">
        <v>0</v>
      </c>
      <c r="N181">
        <v>0</v>
      </c>
      <c r="O181">
        <v>0</v>
      </c>
      <c r="P181">
        <v>0</v>
      </c>
      <c r="Q181">
        <v>0</v>
      </c>
      <c r="R181">
        <v>0</v>
      </c>
      <c r="S181">
        <v>0</v>
      </c>
      <c r="T181">
        <v>0</v>
      </c>
      <c r="U181">
        <v>0</v>
      </c>
      <c r="V181">
        <v>2</v>
      </c>
      <c r="W181">
        <v>16.38</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1</v>
      </c>
      <c r="AU181">
        <v>172.2</v>
      </c>
      <c r="AV181">
        <v>2</v>
      </c>
      <c r="AW181">
        <v>1498.2</v>
      </c>
      <c r="AX181">
        <v>0</v>
      </c>
      <c r="AY181">
        <v>0</v>
      </c>
    </row>
    <row r="182" spans="1:51">
      <c r="A182" t="s">
        <v>3164</v>
      </c>
      <c r="B182">
        <v>0</v>
      </c>
      <c r="C182">
        <v>0</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1</v>
      </c>
      <c r="AK182">
        <v>443.52</v>
      </c>
      <c r="AL182">
        <v>0</v>
      </c>
      <c r="AM182">
        <v>0</v>
      </c>
      <c r="AN182">
        <v>0</v>
      </c>
      <c r="AO182">
        <v>0</v>
      </c>
      <c r="AP182">
        <v>0</v>
      </c>
      <c r="AQ182">
        <v>0</v>
      </c>
      <c r="AR182">
        <v>0</v>
      </c>
      <c r="AS182">
        <v>0</v>
      </c>
      <c r="AT182">
        <v>0</v>
      </c>
      <c r="AU182">
        <v>0</v>
      </c>
      <c r="AV182">
        <v>0</v>
      </c>
      <c r="AW182">
        <v>0</v>
      </c>
      <c r="AX182">
        <v>0</v>
      </c>
      <c r="AY182">
        <v>0</v>
      </c>
    </row>
    <row r="183" spans="1:51">
      <c r="A183" t="s">
        <v>3176</v>
      </c>
      <c r="B183">
        <v>0</v>
      </c>
      <c r="C183">
        <v>0</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2</v>
      </c>
      <c r="AQ183">
        <v>18.68</v>
      </c>
      <c r="AR183">
        <v>0</v>
      </c>
      <c r="AS183">
        <v>0</v>
      </c>
      <c r="AT183">
        <v>0</v>
      </c>
      <c r="AU183">
        <v>0</v>
      </c>
      <c r="AV183">
        <v>0</v>
      </c>
      <c r="AW183">
        <v>0</v>
      </c>
      <c r="AX183">
        <v>0</v>
      </c>
      <c r="AY183">
        <v>0</v>
      </c>
    </row>
    <row r="184" spans="1:51">
      <c r="A184" t="s">
        <v>3188</v>
      </c>
      <c r="B184">
        <v>0</v>
      </c>
      <c r="C184">
        <v>0</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row>
    <row r="185" spans="1:51">
      <c r="A185" t="s">
        <v>3200</v>
      </c>
      <c r="B185">
        <v>0</v>
      </c>
      <c r="C185">
        <v>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row>
    <row r="186" spans="1:51">
      <c r="A186" t="s">
        <v>3212</v>
      </c>
      <c r="B186">
        <v>0</v>
      </c>
      <c r="C186">
        <v>0</v>
      </c>
      <c r="D186">
        <v>0</v>
      </c>
      <c r="E186">
        <v>0</v>
      </c>
      <c r="F186">
        <v>0</v>
      </c>
      <c r="G186">
        <v>0</v>
      </c>
      <c r="H186">
        <v>0</v>
      </c>
      <c r="I186">
        <v>0</v>
      </c>
      <c r="J186">
        <v>0</v>
      </c>
      <c r="K186">
        <v>0</v>
      </c>
      <c r="L186">
        <v>0</v>
      </c>
      <c r="M186">
        <v>0</v>
      </c>
      <c r="N186">
        <v>0</v>
      </c>
      <c r="O186">
        <v>0</v>
      </c>
      <c r="P186">
        <v>0</v>
      </c>
      <c r="Q186">
        <v>0</v>
      </c>
      <c r="R186">
        <v>0</v>
      </c>
      <c r="S186">
        <v>0</v>
      </c>
      <c r="T186">
        <v>0</v>
      </c>
      <c r="U186">
        <v>0</v>
      </c>
      <c r="V186">
        <v>1</v>
      </c>
      <c r="W186">
        <v>15.8</v>
      </c>
      <c r="X186">
        <v>0</v>
      </c>
      <c r="Y186">
        <v>0</v>
      </c>
      <c r="Z186">
        <v>0</v>
      </c>
      <c r="AA186">
        <v>0</v>
      </c>
      <c r="AB186">
        <v>0</v>
      </c>
      <c r="AC186">
        <v>0</v>
      </c>
      <c r="AD186">
        <v>0</v>
      </c>
      <c r="AE186">
        <v>0</v>
      </c>
      <c r="AF186">
        <v>1</v>
      </c>
      <c r="AG186">
        <v>29.7</v>
      </c>
      <c r="AH186">
        <v>0</v>
      </c>
      <c r="AI186">
        <v>0</v>
      </c>
      <c r="AJ186">
        <v>1</v>
      </c>
      <c r="AK186">
        <v>195.74</v>
      </c>
      <c r="AL186">
        <v>0</v>
      </c>
      <c r="AM186">
        <v>0</v>
      </c>
      <c r="AN186">
        <v>0</v>
      </c>
      <c r="AO186">
        <v>0</v>
      </c>
      <c r="AP186">
        <v>1</v>
      </c>
      <c r="AQ186">
        <v>9.7200000000000006</v>
      </c>
      <c r="AR186">
        <v>0</v>
      </c>
      <c r="AS186">
        <v>0</v>
      </c>
      <c r="AT186">
        <v>0</v>
      </c>
      <c r="AU186">
        <v>0</v>
      </c>
      <c r="AV186">
        <v>0</v>
      </c>
      <c r="AW186">
        <v>0</v>
      </c>
      <c r="AX186">
        <v>0</v>
      </c>
      <c r="AY186">
        <v>0</v>
      </c>
    </row>
    <row r="187" spans="1:51">
      <c r="A187" t="s">
        <v>3236</v>
      </c>
      <c r="B187">
        <v>0</v>
      </c>
      <c r="C187">
        <v>0</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row>
    <row r="188" spans="1:51">
      <c r="A188" t="s">
        <v>3248</v>
      </c>
      <c r="B188">
        <v>0</v>
      </c>
      <c r="C188">
        <v>0</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1</v>
      </c>
      <c r="AG188">
        <v>11.44</v>
      </c>
      <c r="AH188">
        <v>0</v>
      </c>
      <c r="AI188">
        <v>0</v>
      </c>
      <c r="AJ188">
        <v>0</v>
      </c>
      <c r="AK188">
        <v>0</v>
      </c>
      <c r="AL188">
        <v>0</v>
      </c>
      <c r="AM188">
        <v>0</v>
      </c>
      <c r="AN188">
        <v>1</v>
      </c>
      <c r="AO188">
        <v>2802.14</v>
      </c>
      <c r="AP188">
        <v>0</v>
      </c>
      <c r="AQ188">
        <v>0</v>
      </c>
      <c r="AR188">
        <v>0</v>
      </c>
      <c r="AS188">
        <v>0</v>
      </c>
      <c r="AT188">
        <v>0</v>
      </c>
      <c r="AU188">
        <v>0</v>
      </c>
      <c r="AV188">
        <v>0</v>
      </c>
      <c r="AW188">
        <v>0</v>
      </c>
      <c r="AX188">
        <v>0</v>
      </c>
      <c r="AY188">
        <v>0</v>
      </c>
    </row>
    <row r="189" spans="1:51">
      <c r="A189" t="s">
        <v>3260</v>
      </c>
      <c r="B189">
        <v>0</v>
      </c>
      <c r="C189">
        <v>0</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1</v>
      </c>
      <c r="AM189">
        <v>630.20000000000005</v>
      </c>
      <c r="AN189">
        <v>1</v>
      </c>
      <c r="AO189">
        <v>1080</v>
      </c>
      <c r="AP189">
        <v>0</v>
      </c>
      <c r="AQ189">
        <v>0</v>
      </c>
      <c r="AR189">
        <v>0</v>
      </c>
      <c r="AS189">
        <v>0</v>
      </c>
      <c r="AT189">
        <v>0</v>
      </c>
      <c r="AU189">
        <v>0</v>
      </c>
      <c r="AV189">
        <v>1</v>
      </c>
      <c r="AW189">
        <v>749.99</v>
      </c>
      <c r="AX189">
        <v>1</v>
      </c>
      <c r="AY189">
        <v>2839.2</v>
      </c>
    </row>
    <row r="190" spans="1:51">
      <c r="A190" t="s">
        <v>3272</v>
      </c>
      <c r="B190">
        <v>0</v>
      </c>
      <c r="C190">
        <v>0</v>
      </c>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1</v>
      </c>
      <c r="AE190">
        <v>1490.4</v>
      </c>
      <c r="AF190">
        <v>0</v>
      </c>
      <c r="AG190">
        <v>0</v>
      </c>
      <c r="AH190">
        <v>0</v>
      </c>
      <c r="AI190">
        <v>0</v>
      </c>
      <c r="AJ190">
        <v>0</v>
      </c>
      <c r="AK190">
        <v>0</v>
      </c>
      <c r="AL190">
        <v>0</v>
      </c>
      <c r="AM190">
        <v>0</v>
      </c>
      <c r="AN190">
        <v>0</v>
      </c>
      <c r="AO190">
        <v>0</v>
      </c>
      <c r="AP190">
        <v>1</v>
      </c>
      <c r="AQ190">
        <v>18.059999999999999</v>
      </c>
      <c r="AR190">
        <v>0</v>
      </c>
      <c r="AS190">
        <v>0</v>
      </c>
      <c r="AT190">
        <v>0</v>
      </c>
      <c r="AU190">
        <v>0</v>
      </c>
      <c r="AV190">
        <v>1</v>
      </c>
      <c r="AW190">
        <v>746.46</v>
      </c>
      <c r="AX190">
        <v>1</v>
      </c>
      <c r="AY190">
        <v>9207.7000000000007</v>
      </c>
    </row>
    <row r="191" spans="1:51">
      <c r="A191" t="s">
        <v>3284</v>
      </c>
      <c r="B191">
        <v>0</v>
      </c>
      <c r="C191">
        <v>0</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1</v>
      </c>
      <c r="AG191">
        <v>9.7200000000000006</v>
      </c>
      <c r="AH191">
        <v>0</v>
      </c>
      <c r="AI191">
        <v>0</v>
      </c>
      <c r="AJ191">
        <v>0</v>
      </c>
      <c r="AK191">
        <v>0</v>
      </c>
      <c r="AL191">
        <v>0</v>
      </c>
      <c r="AM191">
        <v>0</v>
      </c>
      <c r="AN191">
        <v>0</v>
      </c>
      <c r="AO191">
        <v>0</v>
      </c>
      <c r="AP191">
        <v>1</v>
      </c>
      <c r="AQ191">
        <v>4.05</v>
      </c>
      <c r="AR191">
        <v>2</v>
      </c>
      <c r="AS191">
        <v>194.4</v>
      </c>
      <c r="AT191">
        <v>0</v>
      </c>
      <c r="AU191">
        <v>0</v>
      </c>
      <c r="AV191">
        <v>0</v>
      </c>
      <c r="AW191">
        <v>0</v>
      </c>
      <c r="AX191">
        <v>0</v>
      </c>
      <c r="AY191">
        <v>0</v>
      </c>
    </row>
    <row r="192" spans="1:51">
      <c r="A192" t="s">
        <v>3296</v>
      </c>
      <c r="B192">
        <v>0</v>
      </c>
      <c r="C192">
        <v>0</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row>
    <row r="193" spans="1:51">
      <c r="A193" t="s">
        <v>3308</v>
      </c>
      <c r="B193">
        <v>0</v>
      </c>
      <c r="C193">
        <v>0</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1</v>
      </c>
      <c r="AQ193">
        <v>1.6</v>
      </c>
      <c r="AR193">
        <v>0</v>
      </c>
      <c r="AS193">
        <v>0</v>
      </c>
      <c r="AT193">
        <v>0</v>
      </c>
      <c r="AU193">
        <v>0</v>
      </c>
      <c r="AV193">
        <v>0</v>
      </c>
      <c r="AW193">
        <v>0</v>
      </c>
      <c r="AX193">
        <v>0</v>
      </c>
      <c r="AY193">
        <v>0</v>
      </c>
    </row>
    <row r="194" spans="1:51">
      <c r="A194" t="s">
        <v>3320</v>
      </c>
      <c r="B194">
        <v>0</v>
      </c>
      <c r="C194">
        <v>0</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1</v>
      </c>
      <c r="AE194">
        <v>1206.4000000000001</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row>
    <row r="195" spans="1:51">
      <c r="A195" t="s">
        <v>3332</v>
      </c>
      <c r="B195">
        <v>0</v>
      </c>
      <c r="C195">
        <v>0</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row>
    <row r="196" spans="1:51">
      <c r="A196" t="s">
        <v>3344</v>
      </c>
      <c r="B196">
        <v>0</v>
      </c>
      <c r="C196">
        <v>0</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1</v>
      </c>
      <c r="AS196">
        <v>98.7</v>
      </c>
      <c r="AT196">
        <v>2</v>
      </c>
      <c r="AU196">
        <v>400.89</v>
      </c>
      <c r="AV196">
        <v>0</v>
      </c>
      <c r="AW196">
        <v>0</v>
      </c>
      <c r="AX196">
        <v>0</v>
      </c>
      <c r="AY196">
        <v>0</v>
      </c>
    </row>
    <row r="197" spans="1:51">
      <c r="A197" t="s">
        <v>3356</v>
      </c>
      <c r="B197">
        <v>0</v>
      </c>
      <c r="C197">
        <v>0</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1</v>
      </c>
      <c r="AQ197">
        <v>29.7</v>
      </c>
      <c r="AR197">
        <v>0</v>
      </c>
      <c r="AS197">
        <v>0</v>
      </c>
      <c r="AT197">
        <v>0</v>
      </c>
      <c r="AU197">
        <v>0</v>
      </c>
      <c r="AV197">
        <v>1</v>
      </c>
      <c r="AW197">
        <v>958.53</v>
      </c>
      <c r="AX197">
        <v>0</v>
      </c>
      <c r="AY197">
        <v>0</v>
      </c>
    </row>
    <row r="198" spans="1:51">
      <c r="A198" t="s">
        <v>3380</v>
      </c>
      <c r="B198">
        <v>0</v>
      </c>
      <c r="C198">
        <v>0</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1</v>
      </c>
      <c r="AQ198">
        <v>2.0099999999999998</v>
      </c>
      <c r="AR198">
        <v>0</v>
      </c>
      <c r="AS198">
        <v>0</v>
      </c>
      <c r="AT198">
        <v>0</v>
      </c>
      <c r="AU198">
        <v>0</v>
      </c>
      <c r="AV198">
        <v>0</v>
      </c>
      <c r="AW198">
        <v>0</v>
      </c>
      <c r="AX198">
        <v>0</v>
      </c>
      <c r="AY198">
        <v>0</v>
      </c>
    </row>
    <row r="199" spans="1:51">
      <c r="A199" t="s">
        <v>3392</v>
      </c>
      <c r="B199">
        <v>0</v>
      </c>
      <c r="C199">
        <v>0</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1</v>
      </c>
      <c r="AQ199">
        <v>1.6</v>
      </c>
      <c r="AR199">
        <v>0</v>
      </c>
      <c r="AS199">
        <v>0</v>
      </c>
      <c r="AT199">
        <v>0</v>
      </c>
      <c r="AU199">
        <v>0</v>
      </c>
      <c r="AV199">
        <v>0</v>
      </c>
      <c r="AW199">
        <v>0</v>
      </c>
      <c r="AX199">
        <v>0</v>
      </c>
      <c r="AY199">
        <v>0</v>
      </c>
    </row>
    <row r="200" spans="1:51">
      <c r="A200" t="s">
        <v>3404</v>
      </c>
      <c r="B200">
        <v>0</v>
      </c>
      <c r="C200">
        <v>0</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1</v>
      </c>
      <c r="AG200">
        <v>3.5</v>
      </c>
      <c r="AH200">
        <v>0</v>
      </c>
      <c r="AI200">
        <v>0</v>
      </c>
      <c r="AJ200">
        <v>0</v>
      </c>
      <c r="AK200">
        <v>0</v>
      </c>
      <c r="AL200">
        <v>0</v>
      </c>
      <c r="AM200">
        <v>0</v>
      </c>
      <c r="AN200">
        <v>0</v>
      </c>
      <c r="AO200">
        <v>0</v>
      </c>
      <c r="AP200">
        <v>3</v>
      </c>
      <c r="AQ200">
        <v>21.36</v>
      </c>
      <c r="AR200">
        <v>0</v>
      </c>
      <c r="AS200">
        <v>0</v>
      </c>
      <c r="AT200">
        <v>1</v>
      </c>
      <c r="AU200">
        <v>177.12</v>
      </c>
      <c r="AV200">
        <v>1</v>
      </c>
      <c r="AW200">
        <v>992.68</v>
      </c>
      <c r="AX200">
        <v>0</v>
      </c>
      <c r="AY200">
        <v>0</v>
      </c>
    </row>
    <row r="201" spans="1:51">
      <c r="A201" t="s">
        <v>3416</v>
      </c>
      <c r="B201">
        <v>0</v>
      </c>
      <c r="C201">
        <v>0</v>
      </c>
      <c r="D201">
        <v>0</v>
      </c>
      <c r="E201">
        <v>0</v>
      </c>
      <c r="F201">
        <v>0</v>
      </c>
      <c r="G201">
        <v>0</v>
      </c>
      <c r="H201">
        <v>0</v>
      </c>
      <c r="I201">
        <v>0</v>
      </c>
      <c r="J201">
        <v>0</v>
      </c>
      <c r="K201">
        <v>0</v>
      </c>
      <c r="L201">
        <v>1</v>
      </c>
      <c r="M201">
        <v>0.8</v>
      </c>
      <c r="N201">
        <v>1</v>
      </c>
      <c r="O201">
        <v>52.8</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row>
    <row r="202" spans="1:51">
      <c r="A202" t="s">
        <v>3428</v>
      </c>
      <c r="B202">
        <v>0</v>
      </c>
      <c r="C202">
        <v>0</v>
      </c>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1</v>
      </c>
      <c r="AY202">
        <v>3101.76</v>
      </c>
    </row>
    <row r="203" spans="1:51">
      <c r="A203" t="s">
        <v>3440</v>
      </c>
      <c r="B203">
        <v>0</v>
      </c>
      <c r="C203">
        <v>0</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row>
    <row r="204" spans="1:51">
      <c r="A204" t="s">
        <v>3452</v>
      </c>
      <c r="B204">
        <v>0</v>
      </c>
      <c r="C204">
        <v>0</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1</v>
      </c>
      <c r="AQ204">
        <v>14.88</v>
      </c>
      <c r="AR204">
        <v>0</v>
      </c>
      <c r="AS204">
        <v>0</v>
      </c>
      <c r="AT204">
        <v>0</v>
      </c>
      <c r="AU204">
        <v>0</v>
      </c>
      <c r="AV204">
        <v>2</v>
      </c>
      <c r="AW204">
        <v>1315.04</v>
      </c>
      <c r="AX204">
        <v>0</v>
      </c>
      <c r="AY204">
        <v>0</v>
      </c>
    </row>
    <row r="205" spans="1:51">
      <c r="A205" t="s">
        <v>3464</v>
      </c>
      <c r="B205">
        <v>0</v>
      </c>
      <c r="C205">
        <v>0</v>
      </c>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2</v>
      </c>
      <c r="AQ205">
        <v>22.7</v>
      </c>
      <c r="AR205">
        <v>0</v>
      </c>
      <c r="AS205">
        <v>0</v>
      </c>
      <c r="AT205">
        <v>0</v>
      </c>
      <c r="AU205">
        <v>0</v>
      </c>
      <c r="AV205">
        <v>0</v>
      </c>
      <c r="AW205">
        <v>0</v>
      </c>
      <c r="AX205">
        <v>0</v>
      </c>
      <c r="AY205">
        <v>0</v>
      </c>
    </row>
    <row r="206" spans="1:51">
      <c r="A206" t="s">
        <v>3476</v>
      </c>
      <c r="B206">
        <v>0</v>
      </c>
      <c r="C206">
        <v>0</v>
      </c>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2</v>
      </c>
      <c r="AQ206">
        <v>3</v>
      </c>
      <c r="AR206">
        <v>0</v>
      </c>
      <c r="AS206">
        <v>0</v>
      </c>
      <c r="AT206">
        <v>0</v>
      </c>
      <c r="AU206">
        <v>0</v>
      </c>
      <c r="AV206">
        <v>0</v>
      </c>
      <c r="AW206">
        <v>0</v>
      </c>
      <c r="AX206">
        <v>0</v>
      </c>
      <c r="AY206">
        <v>0</v>
      </c>
    </row>
    <row r="207" spans="1:51">
      <c r="A207" t="s">
        <v>3488</v>
      </c>
      <c r="B207">
        <v>0</v>
      </c>
      <c r="C207">
        <v>0</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2</v>
      </c>
      <c r="AQ207">
        <v>2.76</v>
      </c>
      <c r="AR207">
        <v>0</v>
      </c>
      <c r="AS207">
        <v>0</v>
      </c>
      <c r="AT207">
        <v>0</v>
      </c>
      <c r="AU207">
        <v>0</v>
      </c>
      <c r="AV207">
        <v>0</v>
      </c>
      <c r="AW207">
        <v>0</v>
      </c>
      <c r="AX207">
        <v>0</v>
      </c>
      <c r="AY207">
        <v>0</v>
      </c>
    </row>
    <row r="208" spans="1:51">
      <c r="A208" t="s">
        <v>3512</v>
      </c>
      <c r="B208">
        <v>0</v>
      </c>
      <c r="C208">
        <v>0</v>
      </c>
      <c r="D208">
        <v>0</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1</v>
      </c>
      <c r="AO208">
        <v>2058.6</v>
      </c>
      <c r="AP208">
        <v>1</v>
      </c>
      <c r="AQ208">
        <v>10.199999999999999</v>
      </c>
      <c r="AR208">
        <v>0</v>
      </c>
      <c r="AS208">
        <v>0</v>
      </c>
      <c r="AT208">
        <v>0</v>
      </c>
      <c r="AU208">
        <v>0</v>
      </c>
      <c r="AV208">
        <v>2</v>
      </c>
      <c r="AW208">
        <v>1499.2</v>
      </c>
      <c r="AX208">
        <v>0</v>
      </c>
      <c r="AY208">
        <v>0</v>
      </c>
    </row>
    <row r="209" spans="1:51">
      <c r="A209" t="s">
        <v>3524</v>
      </c>
      <c r="B209">
        <v>0</v>
      </c>
      <c r="C209">
        <v>0</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1</v>
      </c>
      <c r="AG209">
        <v>19.739999999999998</v>
      </c>
      <c r="AH209">
        <v>0</v>
      </c>
      <c r="AI209">
        <v>0</v>
      </c>
      <c r="AJ209">
        <v>0</v>
      </c>
      <c r="AK209">
        <v>0</v>
      </c>
      <c r="AL209">
        <v>0</v>
      </c>
      <c r="AM209">
        <v>0</v>
      </c>
      <c r="AN209">
        <v>0</v>
      </c>
      <c r="AO209">
        <v>0</v>
      </c>
      <c r="AP209">
        <v>1</v>
      </c>
      <c r="AQ209">
        <v>6</v>
      </c>
      <c r="AR209">
        <v>0</v>
      </c>
      <c r="AS209">
        <v>0</v>
      </c>
      <c r="AT209">
        <v>0</v>
      </c>
      <c r="AU209">
        <v>0</v>
      </c>
      <c r="AV209">
        <v>0</v>
      </c>
      <c r="AW209">
        <v>0</v>
      </c>
      <c r="AX209">
        <v>0</v>
      </c>
      <c r="AY209">
        <v>0</v>
      </c>
    </row>
    <row r="210" spans="1:51">
      <c r="A210" t="s">
        <v>3536</v>
      </c>
      <c r="B210">
        <v>0</v>
      </c>
      <c r="C210">
        <v>0</v>
      </c>
      <c r="D210">
        <v>0</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row>
    <row r="211" spans="1:51">
      <c r="A211" t="s">
        <v>3548</v>
      </c>
      <c r="B211">
        <v>0</v>
      </c>
      <c r="C211">
        <v>0</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row>
    <row r="212" spans="1:51">
      <c r="A212" t="s">
        <v>3560</v>
      </c>
      <c r="B212">
        <v>0</v>
      </c>
      <c r="C212">
        <v>0</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1</v>
      </c>
      <c r="AK212">
        <v>196.42</v>
      </c>
      <c r="AL212">
        <v>1</v>
      </c>
      <c r="AM212">
        <v>992.64</v>
      </c>
      <c r="AN212">
        <v>0</v>
      </c>
      <c r="AO212">
        <v>0</v>
      </c>
      <c r="AP212">
        <v>0</v>
      </c>
      <c r="AQ212">
        <v>0</v>
      </c>
      <c r="AR212">
        <v>0</v>
      </c>
      <c r="AS212">
        <v>0</v>
      </c>
      <c r="AT212">
        <v>0</v>
      </c>
      <c r="AU212">
        <v>0</v>
      </c>
      <c r="AV212">
        <v>0</v>
      </c>
      <c r="AW212">
        <v>0</v>
      </c>
      <c r="AX212">
        <v>0</v>
      </c>
      <c r="AY212">
        <v>0</v>
      </c>
    </row>
    <row r="213" spans="1:51">
      <c r="A213" t="s">
        <v>3572</v>
      </c>
      <c r="B213">
        <v>0</v>
      </c>
      <c r="C213">
        <v>0</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1</v>
      </c>
      <c r="AW213">
        <v>748.44</v>
      </c>
      <c r="AX213">
        <v>2</v>
      </c>
      <c r="AY213">
        <v>5607.91</v>
      </c>
    </row>
    <row r="214" spans="1:51">
      <c r="A214" t="s">
        <v>3584</v>
      </c>
      <c r="B214">
        <v>0</v>
      </c>
      <c r="C214">
        <v>0</v>
      </c>
      <c r="D214">
        <v>0</v>
      </c>
      <c r="E214">
        <v>0</v>
      </c>
      <c r="F214">
        <v>0</v>
      </c>
      <c r="G214">
        <v>0</v>
      </c>
      <c r="H214">
        <v>0</v>
      </c>
      <c r="I214">
        <v>0</v>
      </c>
      <c r="J214">
        <v>0</v>
      </c>
      <c r="K214">
        <v>0</v>
      </c>
      <c r="L214">
        <v>0</v>
      </c>
      <c r="M214">
        <v>0</v>
      </c>
      <c r="N214">
        <v>0</v>
      </c>
      <c r="O214">
        <v>0</v>
      </c>
      <c r="P214">
        <v>0</v>
      </c>
      <c r="Q214">
        <v>0</v>
      </c>
      <c r="R214">
        <v>0</v>
      </c>
      <c r="S214">
        <v>0</v>
      </c>
      <c r="T214">
        <v>0</v>
      </c>
      <c r="U214">
        <v>0</v>
      </c>
      <c r="V214">
        <v>1</v>
      </c>
      <c r="W214">
        <v>10.5</v>
      </c>
      <c r="X214">
        <v>0</v>
      </c>
      <c r="Y214">
        <v>0</v>
      </c>
      <c r="Z214">
        <v>0</v>
      </c>
      <c r="AA214">
        <v>0</v>
      </c>
      <c r="AB214">
        <v>0</v>
      </c>
      <c r="AC214">
        <v>0</v>
      </c>
      <c r="AD214">
        <v>2</v>
      </c>
      <c r="AE214">
        <v>2117.1</v>
      </c>
      <c r="AF214">
        <v>2</v>
      </c>
      <c r="AG214">
        <v>10.199999999999999</v>
      </c>
      <c r="AH214">
        <v>0</v>
      </c>
      <c r="AI214">
        <v>0</v>
      </c>
      <c r="AJ214">
        <v>0</v>
      </c>
      <c r="AK214">
        <v>0</v>
      </c>
      <c r="AL214">
        <v>2</v>
      </c>
      <c r="AM214">
        <v>1524.66</v>
      </c>
      <c r="AN214">
        <v>1</v>
      </c>
      <c r="AO214">
        <v>1911</v>
      </c>
      <c r="AP214">
        <v>1</v>
      </c>
      <c r="AQ214">
        <v>6.48</v>
      </c>
      <c r="AR214">
        <v>0</v>
      </c>
      <c r="AS214">
        <v>0</v>
      </c>
      <c r="AT214">
        <v>0</v>
      </c>
      <c r="AU214">
        <v>0</v>
      </c>
      <c r="AV214">
        <v>2</v>
      </c>
      <c r="AW214">
        <v>1617</v>
      </c>
      <c r="AX214">
        <v>2</v>
      </c>
      <c r="AY214">
        <v>6002.4</v>
      </c>
    </row>
    <row r="215" spans="1:51">
      <c r="A215" t="s">
        <v>3596</v>
      </c>
      <c r="B215">
        <v>0</v>
      </c>
      <c r="C215">
        <v>0</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row>
    <row r="216" spans="1:51">
      <c r="A216" t="s">
        <v>3608</v>
      </c>
      <c r="B216">
        <v>0</v>
      </c>
      <c r="C216">
        <v>0</v>
      </c>
      <c r="D216">
        <v>0</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row>
    <row r="217" spans="1:51">
      <c r="A217" t="s">
        <v>3620</v>
      </c>
      <c r="B217">
        <v>0</v>
      </c>
      <c r="C217">
        <v>0</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2</v>
      </c>
      <c r="AQ217">
        <v>37.835000000000001</v>
      </c>
      <c r="AR217">
        <v>0</v>
      </c>
      <c r="AS217">
        <v>0</v>
      </c>
      <c r="AT217">
        <v>0</v>
      </c>
      <c r="AU217">
        <v>0</v>
      </c>
      <c r="AV217">
        <v>0</v>
      </c>
      <c r="AW217">
        <v>0</v>
      </c>
      <c r="AX217">
        <v>0</v>
      </c>
      <c r="AY217">
        <v>0</v>
      </c>
    </row>
    <row r="218" spans="1:51">
      <c r="A218" t="s">
        <v>3632</v>
      </c>
      <c r="B218">
        <v>0</v>
      </c>
      <c r="C218">
        <v>0</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row>
    <row r="219" spans="1:51">
      <c r="A219" t="s">
        <v>3644</v>
      </c>
      <c r="B219">
        <v>0</v>
      </c>
      <c r="C219">
        <v>0</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2</v>
      </c>
      <c r="AG219">
        <v>57.375</v>
      </c>
      <c r="AH219">
        <v>0</v>
      </c>
      <c r="AI219">
        <v>0</v>
      </c>
      <c r="AJ219">
        <v>5</v>
      </c>
      <c r="AK219">
        <v>795.68</v>
      </c>
      <c r="AL219">
        <v>0</v>
      </c>
      <c r="AM219">
        <v>0</v>
      </c>
      <c r="AN219">
        <v>0</v>
      </c>
      <c r="AO219">
        <v>0</v>
      </c>
      <c r="AP219">
        <v>1</v>
      </c>
      <c r="AQ219">
        <v>16.8</v>
      </c>
      <c r="AR219">
        <v>0</v>
      </c>
      <c r="AS219">
        <v>0</v>
      </c>
      <c r="AT219">
        <v>0</v>
      </c>
      <c r="AU219">
        <v>0</v>
      </c>
      <c r="AV219">
        <v>0</v>
      </c>
      <c r="AW219">
        <v>0</v>
      </c>
      <c r="AX219">
        <v>0</v>
      </c>
      <c r="AY219">
        <v>0</v>
      </c>
    </row>
    <row r="220" spans="1:51">
      <c r="A220" t="s">
        <v>3656</v>
      </c>
      <c r="B220">
        <v>0</v>
      </c>
      <c r="C220">
        <v>0</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row>
    <row r="221" spans="1:51">
      <c r="A221" t="s">
        <v>3668</v>
      </c>
      <c r="B221">
        <v>0</v>
      </c>
      <c r="C221">
        <v>0</v>
      </c>
      <c r="D221">
        <v>0</v>
      </c>
      <c r="E221">
        <v>0</v>
      </c>
      <c r="F221">
        <v>0</v>
      </c>
      <c r="G221">
        <v>0</v>
      </c>
      <c r="H221">
        <v>0</v>
      </c>
      <c r="I221">
        <v>0</v>
      </c>
      <c r="J221">
        <v>0</v>
      </c>
      <c r="K221">
        <v>0</v>
      </c>
      <c r="L221">
        <v>3</v>
      </c>
      <c r="M221">
        <v>7.44</v>
      </c>
      <c r="N221">
        <v>0</v>
      </c>
      <c r="O221">
        <v>0</v>
      </c>
      <c r="P221">
        <v>0</v>
      </c>
      <c r="Q221">
        <v>0</v>
      </c>
      <c r="R221">
        <v>0</v>
      </c>
      <c r="S221">
        <v>0</v>
      </c>
      <c r="T221">
        <v>0</v>
      </c>
      <c r="U221">
        <v>0</v>
      </c>
      <c r="V221">
        <v>0</v>
      </c>
      <c r="W221">
        <v>0</v>
      </c>
      <c r="X221">
        <v>0</v>
      </c>
      <c r="Y221">
        <v>0</v>
      </c>
      <c r="Z221">
        <v>0</v>
      </c>
      <c r="AA221">
        <v>0</v>
      </c>
      <c r="AB221">
        <v>0</v>
      </c>
      <c r="AC221">
        <v>0</v>
      </c>
      <c r="AD221">
        <v>0</v>
      </c>
      <c r="AE221">
        <v>0</v>
      </c>
      <c r="AF221">
        <v>2</v>
      </c>
      <c r="AG221">
        <v>6</v>
      </c>
      <c r="AH221">
        <v>1</v>
      </c>
      <c r="AI221">
        <v>70.03</v>
      </c>
      <c r="AJ221">
        <v>1</v>
      </c>
      <c r="AK221">
        <v>414.96</v>
      </c>
      <c r="AL221">
        <v>0</v>
      </c>
      <c r="AM221">
        <v>0</v>
      </c>
      <c r="AN221">
        <v>1</v>
      </c>
      <c r="AO221">
        <v>1104.6600000000001</v>
      </c>
      <c r="AP221">
        <v>1</v>
      </c>
      <c r="AQ221">
        <v>11</v>
      </c>
      <c r="AR221">
        <v>0</v>
      </c>
      <c r="AS221">
        <v>0</v>
      </c>
      <c r="AT221">
        <v>0</v>
      </c>
      <c r="AU221">
        <v>0</v>
      </c>
      <c r="AV221">
        <v>2</v>
      </c>
      <c r="AW221">
        <v>1499.75</v>
      </c>
      <c r="AX221">
        <v>1</v>
      </c>
      <c r="AY221">
        <v>3036</v>
      </c>
    </row>
    <row r="222" spans="1:51">
      <c r="A222" t="s">
        <v>3680</v>
      </c>
      <c r="B222">
        <v>0</v>
      </c>
      <c r="C222">
        <v>0</v>
      </c>
      <c r="D222">
        <v>0</v>
      </c>
      <c r="E222">
        <v>0</v>
      </c>
      <c r="F222">
        <v>0</v>
      </c>
      <c r="G222">
        <v>0</v>
      </c>
      <c r="H222">
        <v>0</v>
      </c>
      <c r="I222">
        <v>0</v>
      </c>
      <c r="J222">
        <v>0</v>
      </c>
      <c r="K222">
        <v>0</v>
      </c>
      <c r="L222">
        <v>1</v>
      </c>
      <c r="M222">
        <v>2.16</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1</v>
      </c>
      <c r="AQ222">
        <v>3.3</v>
      </c>
      <c r="AR222">
        <v>0</v>
      </c>
      <c r="AS222">
        <v>0</v>
      </c>
      <c r="AT222">
        <v>0</v>
      </c>
      <c r="AU222">
        <v>0</v>
      </c>
      <c r="AV222">
        <v>0</v>
      </c>
      <c r="AW222">
        <v>0</v>
      </c>
      <c r="AX222">
        <v>0</v>
      </c>
      <c r="AY222">
        <v>0</v>
      </c>
    </row>
    <row r="223" spans="1:51">
      <c r="A223" t="s">
        <v>3692</v>
      </c>
      <c r="B223">
        <v>0</v>
      </c>
      <c r="C223">
        <v>0</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row>
    <row r="224" spans="1:51">
      <c r="A224" t="s">
        <v>3704</v>
      </c>
      <c r="B224">
        <v>0</v>
      </c>
      <c r="C224">
        <v>0</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3</v>
      </c>
      <c r="AW224">
        <v>2680.5549999999998</v>
      </c>
      <c r="AX224">
        <v>0</v>
      </c>
      <c r="AY224">
        <v>0</v>
      </c>
    </row>
    <row r="225" spans="1:51">
      <c r="A225" t="s">
        <v>3716</v>
      </c>
      <c r="B225">
        <v>0</v>
      </c>
      <c r="C225">
        <v>0</v>
      </c>
      <c r="D225">
        <v>0</v>
      </c>
      <c r="E225">
        <v>0</v>
      </c>
      <c r="F225">
        <v>0</v>
      </c>
      <c r="G225">
        <v>0</v>
      </c>
      <c r="H225">
        <v>0</v>
      </c>
      <c r="I225">
        <v>0</v>
      </c>
      <c r="J225">
        <v>0</v>
      </c>
      <c r="K225">
        <v>0</v>
      </c>
      <c r="L225">
        <v>1</v>
      </c>
      <c r="M225">
        <v>7.5839999999999996</v>
      </c>
      <c r="N225">
        <v>0</v>
      </c>
      <c r="O225">
        <v>0</v>
      </c>
      <c r="P225">
        <v>0</v>
      </c>
      <c r="Q225">
        <v>0</v>
      </c>
      <c r="R225">
        <v>0</v>
      </c>
      <c r="S225">
        <v>0</v>
      </c>
      <c r="T225">
        <v>0</v>
      </c>
      <c r="U225">
        <v>0</v>
      </c>
      <c r="V225">
        <v>2</v>
      </c>
      <c r="W225">
        <v>8.6</v>
      </c>
      <c r="X225">
        <v>0</v>
      </c>
      <c r="Y225">
        <v>0</v>
      </c>
      <c r="Z225">
        <v>0</v>
      </c>
      <c r="AA225">
        <v>0</v>
      </c>
      <c r="AB225">
        <v>0</v>
      </c>
      <c r="AC225">
        <v>0</v>
      </c>
      <c r="AD225">
        <v>0</v>
      </c>
      <c r="AE225">
        <v>0</v>
      </c>
      <c r="AF225">
        <v>0</v>
      </c>
      <c r="AG225">
        <v>0</v>
      </c>
      <c r="AH225">
        <v>0</v>
      </c>
      <c r="AI225">
        <v>0</v>
      </c>
      <c r="AJ225">
        <v>0</v>
      </c>
      <c r="AK225">
        <v>0</v>
      </c>
      <c r="AL225">
        <v>1</v>
      </c>
      <c r="AM225">
        <v>999.6</v>
      </c>
      <c r="AN225">
        <v>0</v>
      </c>
      <c r="AO225">
        <v>0</v>
      </c>
      <c r="AP225">
        <v>0</v>
      </c>
      <c r="AQ225">
        <v>0</v>
      </c>
      <c r="AR225">
        <v>0</v>
      </c>
      <c r="AS225">
        <v>0</v>
      </c>
      <c r="AT225">
        <v>0</v>
      </c>
      <c r="AU225">
        <v>0</v>
      </c>
      <c r="AV225">
        <v>0</v>
      </c>
      <c r="AW225">
        <v>0</v>
      </c>
      <c r="AX225">
        <v>0</v>
      </c>
      <c r="AY225">
        <v>0</v>
      </c>
    </row>
    <row r="226" spans="1:51">
      <c r="A226" t="s">
        <v>3728</v>
      </c>
      <c r="B226">
        <v>0</v>
      </c>
      <c r="C226">
        <v>0</v>
      </c>
      <c r="D226">
        <v>0</v>
      </c>
      <c r="E226">
        <v>0</v>
      </c>
      <c r="F226">
        <v>0</v>
      </c>
      <c r="G226">
        <v>0</v>
      </c>
      <c r="H226">
        <v>0</v>
      </c>
      <c r="I226">
        <v>0</v>
      </c>
      <c r="J226">
        <v>0</v>
      </c>
      <c r="K226">
        <v>0</v>
      </c>
      <c r="L226">
        <v>0</v>
      </c>
      <c r="M226">
        <v>0</v>
      </c>
      <c r="N226">
        <v>0</v>
      </c>
      <c r="O226">
        <v>0</v>
      </c>
      <c r="P226">
        <v>0</v>
      </c>
      <c r="Q226">
        <v>0</v>
      </c>
      <c r="R226">
        <v>0</v>
      </c>
      <c r="S226">
        <v>0</v>
      </c>
      <c r="T226">
        <v>0</v>
      </c>
      <c r="U226">
        <v>0</v>
      </c>
      <c r="V226">
        <v>1</v>
      </c>
      <c r="W226">
        <v>4.83</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1</v>
      </c>
      <c r="AQ226">
        <v>6.6</v>
      </c>
      <c r="AR226">
        <v>0</v>
      </c>
      <c r="AS226">
        <v>0</v>
      </c>
      <c r="AT226">
        <v>0</v>
      </c>
      <c r="AU226">
        <v>0</v>
      </c>
      <c r="AV226">
        <v>0</v>
      </c>
      <c r="AW226">
        <v>0</v>
      </c>
      <c r="AX226">
        <v>0</v>
      </c>
      <c r="AY226">
        <v>0</v>
      </c>
    </row>
    <row r="227" spans="1:51">
      <c r="A227" t="s">
        <v>3740</v>
      </c>
      <c r="B227">
        <v>0</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1</v>
      </c>
      <c r="AO227">
        <v>5740.8</v>
      </c>
      <c r="AP227">
        <v>0</v>
      </c>
      <c r="AQ227">
        <v>0</v>
      </c>
      <c r="AR227">
        <v>0</v>
      </c>
      <c r="AS227">
        <v>0</v>
      </c>
      <c r="AT227">
        <v>0</v>
      </c>
      <c r="AU227">
        <v>0</v>
      </c>
      <c r="AV227">
        <v>0</v>
      </c>
      <c r="AW227">
        <v>0</v>
      </c>
      <c r="AX227">
        <v>0</v>
      </c>
      <c r="AY227">
        <v>0</v>
      </c>
    </row>
    <row r="228" spans="1:51">
      <c r="A228" t="s">
        <v>3752</v>
      </c>
      <c r="B228">
        <v>0</v>
      </c>
      <c r="C228">
        <v>0</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1</v>
      </c>
      <c r="AS228">
        <v>98.82</v>
      </c>
      <c r="AT228">
        <v>0</v>
      </c>
      <c r="AU228">
        <v>0</v>
      </c>
      <c r="AV228">
        <v>1</v>
      </c>
      <c r="AW228">
        <v>689.04</v>
      </c>
      <c r="AX228">
        <v>0</v>
      </c>
      <c r="AY228">
        <v>0</v>
      </c>
    </row>
    <row r="229" spans="1:51">
      <c r="A229" t="s">
        <v>3764</v>
      </c>
      <c r="B229">
        <v>0</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2</v>
      </c>
      <c r="AQ229">
        <v>37.6</v>
      </c>
      <c r="AR229">
        <v>2</v>
      </c>
      <c r="AS229">
        <v>198.66</v>
      </c>
      <c r="AT229">
        <v>0</v>
      </c>
      <c r="AU229">
        <v>0</v>
      </c>
      <c r="AV229">
        <v>0</v>
      </c>
      <c r="AW229">
        <v>0</v>
      </c>
      <c r="AX229">
        <v>0</v>
      </c>
      <c r="AY229">
        <v>0</v>
      </c>
    </row>
    <row r="230" spans="1:51">
      <c r="A230" t="s">
        <v>3776</v>
      </c>
      <c r="B230">
        <v>0</v>
      </c>
      <c r="C230">
        <v>0</v>
      </c>
      <c r="D230">
        <v>0</v>
      </c>
      <c r="E230">
        <v>0</v>
      </c>
      <c r="F230">
        <v>0</v>
      </c>
      <c r="G230">
        <v>0</v>
      </c>
      <c r="H230">
        <v>0</v>
      </c>
      <c r="I230">
        <v>0</v>
      </c>
      <c r="J230">
        <v>0</v>
      </c>
      <c r="K230">
        <v>0</v>
      </c>
      <c r="L230">
        <v>1</v>
      </c>
      <c r="M230">
        <v>2.5</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row>
    <row r="231" spans="1:51">
      <c r="A231" t="s">
        <v>3788</v>
      </c>
      <c r="B231">
        <v>0</v>
      </c>
      <c r="C231">
        <v>0</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2</v>
      </c>
      <c r="AM231">
        <v>1293.82</v>
      </c>
      <c r="AN231">
        <v>0</v>
      </c>
      <c r="AO231">
        <v>0</v>
      </c>
      <c r="AP231">
        <v>1</v>
      </c>
      <c r="AQ231">
        <v>3.65</v>
      </c>
      <c r="AR231">
        <v>0</v>
      </c>
      <c r="AS231">
        <v>0</v>
      </c>
      <c r="AT231">
        <v>0</v>
      </c>
      <c r="AU231">
        <v>0</v>
      </c>
      <c r="AV231">
        <v>0</v>
      </c>
      <c r="AW231">
        <v>0</v>
      </c>
      <c r="AX231">
        <v>0</v>
      </c>
      <c r="AY231">
        <v>0</v>
      </c>
    </row>
    <row r="232" spans="1:51">
      <c r="A232" t="s">
        <v>3812</v>
      </c>
      <c r="B232">
        <v>0</v>
      </c>
      <c r="C232">
        <v>0</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1</v>
      </c>
      <c r="AQ232">
        <v>7.29</v>
      </c>
      <c r="AR232">
        <v>0</v>
      </c>
      <c r="AS232">
        <v>0</v>
      </c>
      <c r="AT232">
        <v>0</v>
      </c>
      <c r="AU232">
        <v>0</v>
      </c>
      <c r="AV232">
        <v>2</v>
      </c>
      <c r="AW232">
        <v>1353.18</v>
      </c>
      <c r="AX232">
        <v>2</v>
      </c>
      <c r="AY232">
        <v>8347.56</v>
      </c>
    </row>
    <row r="233" spans="1:51">
      <c r="A233" t="s">
        <v>3824</v>
      </c>
      <c r="B233">
        <v>0</v>
      </c>
      <c r="C233">
        <v>0</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1</v>
      </c>
      <c r="AY233">
        <v>2840.4</v>
      </c>
    </row>
    <row r="234" spans="1:51">
      <c r="A234" t="s">
        <v>3836</v>
      </c>
      <c r="B234">
        <v>0</v>
      </c>
      <c r="C234">
        <v>0</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row>
    <row r="235" spans="1:51">
      <c r="A235" t="s">
        <v>3848</v>
      </c>
      <c r="B235">
        <v>0</v>
      </c>
      <c r="C235">
        <v>0</v>
      </c>
      <c r="D235">
        <v>0</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2</v>
      </c>
      <c r="AW235">
        <v>1651.38</v>
      </c>
      <c r="AX235">
        <v>0</v>
      </c>
      <c r="AY235">
        <v>0</v>
      </c>
    </row>
    <row r="236" spans="1:51">
      <c r="A236" t="s">
        <v>3860</v>
      </c>
      <c r="B236">
        <v>0</v>
      </c>
      <c r="C236">
        <v>0</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1</v>
      </c>
      <c r="AK236">
        <v>499.5</v>
      </c>
      <c r="AL236">
        <v>0</v>
      </c>
      <c r="AM236">
        <v>0</v>
      </c>
      <c r="AN236">
        <v>0</v>
      </c>
      <c r="AO236">
        <v>0</v>
      </c>
      <c r="AP236">
        <v>1</v>
      </c>
      <c r="AQ236">
        <v>14.3</v>
      </c>
      <c r="AR236">
        <v>0</v>
      </c>
      <c r="AS236">
        <v>0</v>
      </c>
      <c r="AT236">
        <v>0</v>
      </c>
      <c r="AU236">
        <v>0</v>
      </c>
      <c r="AV236">
        <v>0</v>
      </c>
      <c r="AW236">
        <v>0</v>
      </c>
      <c r="AX236">
        <v>0</v>
      </c>
      <c r="AY236">
        <v>0</v>
      </c>
    </row>
    <row r="237" spans="1:51">
      <c r="A237" t="s">
        <v>3872</v>
      </c>
      <c r="B237">
        <v>0</v>
      </c>
      <c r="C237">
        <v>0</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row>
    <row r="238" spans="1:51">
      <c r="A238" t="s">
        <v>3884</v>
      </c>
      <c r="B238">
        <v>0</v>
      </c>
      <c r="C238">
        <v>0</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2</v>
      </c>
      <c r="AM238">
        <v>1417.08</v>
      </c>
      <c r="AN238">
        <v>0</v>
      </c>
      <c r="AO238">
        <v>0</v>
      </c>
      <c r="AP238">
        <v>1</v>
      </c>
      <c r="AQ238">
        <v>14.49</v>
      </c>
      <c r="AR238">
        <v>0</v>
      </c>
      <c r="AS238">
        <v>0</v>
      </c>
      <c r="AT238">
        <v>1</v>
      </c>
      <c r="AU238">
        <v>488.3</v>
      </c>
      <c r="AV238">
        <v>1</v>
      </c>
      <c r="AW238">
        <v>746.24</v>
      </c>
      <c r="AX238">
        <v>1</v>
      </c>
      <c r="AY238">
        <v>3384</v>
      </c>
    </row>
    <row r="239" spans="1:51">
      <c r="A239" t="s">
        <v>3896</v>
      </c>
      <c r="B239">
        <v>0</v>
      </c>
      <c r="C239">
        <v>0</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1</v>
      </c>
      <c r="AQ239">
        <v>0.6</v>
      </c>
      <c r="AR239">
        <v>0</v>
      </c>
      <c r="AS239">
        <v>0</v>
      </c>
      <c r="AT239">
        <v>0</v>
      </c>
      <c r="AU239">
        <v>0</v>
      </c>
      <c r="AV239">
        <v>0</v>
      </c>
      <c r="AW239">
        <v>0</v>
      </c>
      <c r="AX239">
        <v>0</v>
      </c>
      <c r="AY239">
        <v>0</v>
      </c>
    </row>
    <row r="240" spans="1:51">
      <c r="A240" t="s">
        <v>3908</v>
      </c>
      <c r="B240">
        <v>0</v>
      </c>
      <c r="C240">
        <v>0</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1</v>
      </c>
      <c r="AQ240">
        <v>24.64</v>
      </c>
      <c r="AR240">
        <v>0</v>
      </c>
      <c r="AS240">
        <v>0</v>
      </c>
      <c r="AT240">
        <v>0</v>
      </c>
      <c r="AU240">
        <v>0</v>
      </c>
      <c r="AV240">
        <v>0</v>
      </c>
      <c r="AW240">
        <v>0</v>
      </c>
      <c r="AX240">
        <v>0</v>
      </c>
      <c r="AY240">
        <v>0</v>
      </c>
    </row>
    <row r="241" spans="1:51">
      <c r="A241" t="s">
        <v>3920</v>
      </c>
      <c r="B241">
        <v>0</v>
      </c>
      <c r="C241">
        <v>0</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1</v>
      </c>
      <c r="AG241">
        <v>3.6</v>
      </c>
      <c r="AH241">
        <v>0</v>
      </c>
      <c r="AI241">
        <v>0</v>
      </c>
      <c r="AJ241">
        <v>0</v>
      </c>
      <c r="AK241">
        <v>0</v>
      </c>
      <c r="AL241">
        <v>0</v>
      </c>
      <c r="AM241">
        <v>0</v>
      </c>
      <c r="AN241">
        <v>0</v>
      </c>
      <c r="AO241">
        <v>0</v>
      </c>
      <c r="AP241">
        <v>2</v>
      </c>
      <c r="AQ241">
        <v>20.04</v>
      </c>
      <c r="AR241">
        <v>0</v>
      </c>
      <c r="AS241">
        <v>0</v>
      </c>
      <c r="AT241">
        <v>0</v>
      </c>
      <c r="AU241">
        <v>0</v>
      </c>
      <c r="AV241">
        <v>0</v>
      </c>
      <c r="AW241">
        <v>0</v>
      </c>
      <c r="AX241">
        <v>0</v>
      </c>
      <c r="AY241">
        <v>0</v>
      </c>
    </row>
    <row r="242" spans="1:51">
      <c r="A242" t="s">
        <v>3932</v>
      </c>
      <c r="B242">
        <v>0</v>
      </c>
      <c r="C242">
        <v>0</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row>
    <row r="243" spans="1:51">
      <c r="A243" t="s">
        <v>3944</v>
      </c>
      <c r="B243">
        <v>0</v>
      </c>
      <c r="C243">
        <v>0</v>
      </c>
      <c r="D243">
        <v>0</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row>
    <row r="244" spans="1:51">
      <c r="A244" t="s">
        <v>3956</v>
      </c>
      <c r="B244">
        <v>0</v>
      </c>
      <c r="C244">
        <v>0</v>
      </c>
      <c r="D244">
        <v>0</v>
      </c>
      <c r="E244">
        <v>0</v>
      </c>
      <c r="F244">
        <v>0</v>
      </c>
      <c r="G244">
        <v>0</v>
      </c>
      <c r="H244">
        <v>0</v>
      </c>
      <c r="I244">
        <v>0</v>
      </c>
      <c r="J244">
        <v>0</v>
      </c>
      <c r="K244">
        <v>0</v>
      </c>
      <c r="L244">
        <v>2</v>
      </c>
      <c r="M244">
        <v>10.64</v>
      </c>
      <c r="N244">
        <v>0</v>
      </c>
      <c r="O244">
        <v>0</v>
      </c>
      <c r="P244">
        <v>0</v>
      </c>
      <c r="Q244">
        <v>0</v>
      </c>
      <c r="R244">
        <v>0</v>
      </c>
      <c r="S244">
        <v>0</v>
      </c>
      <c r="T244">
        <v>0</v>
      </c>
      <c r="U244">
        <v>0</v>
      </c>
      <c r="V244">
        <v>0</v>
      </c>
      <c r="W244">
        <v>0</v>
      </c>
      <c r="X244">
        <v>0</v>
      </c>
      <c r="Y244">
        <v>0</v>
      </c>
      <c r="Z244">
        <v>1</v>
      </c>
      <c r="AA244">
        <v>200</v>
      </c>
      <c r="AB244">
        <v>0</v>
      </c>
      <c r="AC244">
        <v>0</v>
      </c>
      <c r="AD244">
        <v>0</v>
      </c>
      <c r="AE244">
        <v>0</v>
      </c>
      <c r="AF244">
        <v>0</v>
      </c>
      <c r="AG244">
        <v>0</v>
      </c>
      <c r="AH244">
        <v>0</v>
      </c>
      <c r="AI244">
        <v>0</v>
      </c>
      <c r="AJ244">
        <v>0</v>
      </c>
      <c r="AK244">
        <v>0</v>
      </c>
      <c r="AL244">
        <v>0</v>
      </c>
      <c r="AM244">
        <v>0</v>
      </c>
      <c r="AN244">
        <v>0</v>
      </c>
      <c r="AO244">
        <v>0</v>
      </c>
      <c r="AP244">
        <v>2</v>
      </c>
      <c r="AQ244">
        <v>18.75</v>
      </c>
      <c r="AR244">
        <v>0</v>
      </c>
      <c r="AS244">
        <v>0</v>
      </c>
      <c r="AT244">
        <v>0</v>
      </c>
      <c r="AU244">
        <v>0</v>
      </c>
      <c r="AV244">
        <v>0</v>
      </c>
      <c r="AW244">
        <v>0</v>
      </c>
      <c r="AX244">
        <v>0</v>
      </c>
      <c r="AY244">
        <v>0</v>
      </c>
    </row>
    <row r="245" spans="1:51">
      <c r="A245" t="s">
        <v>3980</v>
      </c>
      <c r="B245">
        <v>0</v>
      </c>
      <c r="C245">
        <v>0</v>
      </c>
      <c r="D245">
        <v>0</v>
      </c>
      <c r="E245">
        <v>0</v>
      </c>
      <c r="F245">
        <v>0</v>
      </c>
      <c r="G245">
        <v>0</v>
      </c>
      <c r="H245">
        <v>0</v>
      </c>
      <c r="I245">
        <v>0</v>
      </c>
      <c r="J245">
        <v>0</v>
      </c>
      <c r="K245">
        <v>0</v>
      </c>
      <c r="L245">
        <v>2</v>
      </c>
      <c r="M245">
        <v>9.92</v>
      </c>
      <c r="N245">
        <v>0</v>
      </c>
      <c r="O245">
        <v>0</v>
      </c>
      <c r="P245">
        <v>0</v>
      </c>
      <c r="Q245">
        <v>0</v>
      </c>
      <c r="R245">
        <v>0</v>
      </c>
      <c r="S245">
        <v>0</v>
      </c>
      <c r="T245">
        <v>0</v>
      </c>
      <c r="U245">
        <v>0</v>
      </c>
      <c r="V245">
        <v>0</v>
      </c>
      <c r="W245">
        <v>0</v>
      </c>
      <c r="X245">
        <v>0</v>
      </c>
      <c r="Y245">
        <v>0</v>
      </c>
      <c r="Z245">
        <v>0</v>
      </c>
      <c r="AA245">
        <v>0</v>
      </c>
      <c r="AB245">
        <v>0</v>
      </c>
      <c r="AC245">
        <v>0</v>
      </c>
      <c r="AD245">
        <v>0</v>
      </c>
      <c r="AE245">
        <v>0</v>
      </c>
      <c r="AF245">
        <v>1</v>
      </c>
      <c r="AG245">
        <v>1.41</v>
      </c>
      <c r="AH245">
        <v>1</v>
      </c>
      <c r="AI245">
        <v>96</v>
      </c>
      <c r="AJ245">
        <v>0</v>
      </c>
      <c r="AK245">
        <v>0</v>
      </c>
      <c r="AL245">
        <v>1</v>
      </c>
      <c r="AM245">
        <v>672.2</v>
      </c>
      <c r="AN245">
        <v>3</v>
      </c>
      <c r="AO245">
        <v>7064.77</v>
      </c>
      <c r="AP245">
        <v>4</v>
      </c>
      <c r="AQ245">
        <v>25.04</v>
      </c>
      <c r="AR245">
        <v>1</v>
      </c>
      <c r="AS245">
        <v>61.05</v>
      </c>
      <c r="AT245">
        <v>0</v>
      </c>
      <c r="AU245">
        <v>0</v>
      </c>
      <c r="AV245">
        <v>2</v>
      </c>
      <c r="AW245">
        <v>1841.58</v>
      </c>
      <c r="AX245">
        <v>1</v>
      </c>
      <c r="AY245">
        <v>4158</v>
      </c>
    </row>
    <row r="246" spans="1:51">
      <c r="A246" t="s">
        <v>4004</v>
      </c>
      <c r="B246">
        <v>0</v>
      </c>
      <c r="C246">
        <v>0</v>
      </c>
      <c r="D246">
        <v>0</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2</v>
      </c>
      <c r="AQ246">
        <v>32.4</v>
      </c>
      <c r="AR246">
        <v>0</v>
      </c>
      <c r="AS246">
        <v>0</v>
      </c>
      <c r="AT246">
        <v>0</v>
      </c>
      <c r="AU246">
        <v>0</v>
      </c>
      <c r="AV246">
        <v>1</v>
      </c>
      <c r="AW246">
        <v>748.44</v>
      </c>
      <c r="AX246">
        <v>0</v>
      </c>
      <c r="AY246">
        <v>0</v>
      </c>
    </row>
    <row r="247" spans="1:51">
      <c r="A247" t="s">
        <v>4016</v>
      </c>
      <c r="B247">
        <v>0</v>
      </c>
      <c r="C247">
        <v>0</v>
      </c>
      <c r="D247">
        <v>0</v>
      </c>
      <c r="E247">
        <v>0</v>
      </c>
      <c r="F247">
        <v>0</v>
      </c>
      <c r="G247">
        <v>0</v>
      </c>
      <c r="H247">
        <v>0</v>
      </c>
      <c r="I247">
        <v>0</v>
      </c>
      <c r="J247">
        <v>0</v>
      </c>
      <c r="K247">
        <v>0</v>
      </c>
      <c r="L247">
        <v>12</v>
      </c>
      <c r="M247">
        <v>120.55800000000001</v>
      </c>
      <c r="N247">
        <v>1</v>
      </c>
      <c r="O247">
        <v>73.3</v>
      </c>
      <c r="P247">
        <v>0</v>
      </c>
      <c r="Q247">
        <v>0</v>
      </c>
      <c r="R247">
        <v>0</v>
      </c>
      <c r="S247">
        <v>0</v>
      </c>
      <c r="T247">
        <v>0</v>
      </c>
      <c r="U247">
        <v>0</v>
      </c>
      <c r="V247">
        <v>0</v>
      </c>
      <c r="W247">
        <v>0</v>
      </c>
      <c r="X247">
        <v>0</v>
      </c>
      <c r="Y247">
        <v>0</v>
      </c>
      <c r="Z247">
        <v>0</v>
      </c>
      <c r="AA247">
        <v>0</v>
      </c>
      <c r="AB247">
        <v>0</v>
      </c>
      <c r="AC247">
        <v>0</v>
      </c>
      <c r="AD247">
        <v>0</v>
      </c>
      <c r="AE247">
        <v>0</v>
      </c>
      <c r="AF247">
        <v>1</v>
      </c>
      <c r="AG247">
        <v>2.6520000000000001</v>
      </c>
      <c r="AH247">
        <v>0</v>
      </c>
      <c r="AI247">
        <v>0</v>
      </c>
      <c r="AJ247">
        <v>0</v>
      </c>
      <c r="AK247">
        <v>0</v>
      </c>
      <c r="AL247">
        <v>0</v>
      </c>
      <c r="AM247">
        <v>0</v>
      </c>
      <c r="AN247">
        <v>1</v>
      </c>
      <c r="AO247">
        <v>3520</v>
      </c>
      <c r="AP247">
        <v>7</v>
      </c>
      <c r="AQ247">
        <v>84.24</v>
      </c>
      <c r="AR247">
        <v>1</v>
      </c>
      <c r="AS247">
        <v>74.400000000000006</v>
      </c>
      <c r="AT247">
        <v>0</v>
      </c>
      <c r="AU247">
        <v>0</v>
      </c>
      <c r="AV247">
        <v>1</v>
      </c>
      <c r="AW247">
        <v>833.26</v>
      </c>
      <c r="AX247">
        <v>0</v>
      </c>
      <c r="AY247">
        <v>0</v>
      </c>
    </row>
    <row r="248" spans="1:51">
      <c r="A248" t="s">
        <v>4028</v>
      </c>
      <c r="B248">
        <v>0</v>
      </c>
      <c r="C248">
        <v>0</v>
      </c>
      <c r="D248">
        <v>0</v>
      </c>
      <c r="E248">
        <v>0</v>
      </c>
      <c r="F248">
        <v>0</v>
      </c>
      <c r="G248">
        <v>0</v>
      </c>
      <c r="H248">
        <v>0</v>
      </c>
      <c r="I248">
        <v>0</v>
      </c>
      <c r="J248">
        <v>0</v>
      </c>
      <c r="K248">
        <v>0</v>
      </c>
      <c r="L248">
        <v>1</v>
      </c>
      <c r="M248">
        <v>3.24</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3</v>
      </c>
      <c r="AQ248">
        <v>38.08</v>
      </c>
      <c r="AR248">
        <v>0</v>
      </c>
      <c r="AS248">
        <v>0</v>
      </c>
      <c r="AT248">
        <v>0</v>
      </c>
      <c r="AU248">
        <v>0</v>
      </c>
      <c r="AV248">
        <v>0</v>
      </c>
      <c r="AW248">
        <v>0</v>
      </c>
      <c r="AX248">
        <v>0</v>
      </c>
      <c r="AY248">
        <v>0</v>
      </c>
    </row>
    <row r="249" spans="1:51">
      <c r="A249" t="s">
        <v>4040</v>
      </c>
      <c r="B249">
        <v>0</v>
      </c>
      <c r="C249">
        <v>0</v>
      </c>
      <c r="D249">
        <v>0</v>
      </c>
      <c r="E249">
        <v>0</v>
      </c>
      <c r="F249">
        <v>0</v>
      </c>
      <c r="G249">
        <v>0</v>
      </c>
      <c r="H249">
        <v>0</v>
      </c>
      <c r="I249">
        <v>0</v>
      </c>
      <c r="J249">
        <v>0</v>
      </c>
      <c r="K249">
        <v>0</v>
      </c>
      <c r="L249">
        <v>0</v>
      </c>
      <c r="M249">
        <v>0</v>
      </c>
      <c r="N249">
        <v>0</v>
      </c>
      <c r="O249">
        <v>0</v>
      </c>
      <c r="P249">
        <v>0</v>
      </c>
      <c r="Q249">
        <v>0</v>
      </c>
      <c r="R249">
        <v>0</v>
      </c>
      <c r="S249">
        <v>0</v>
      </c>
      <c r="T249">
        <v>0</v>
      </c>
      <c r="U249">
        <v>0</v>
      </c>
      <c r="V249">
        <v>1</v>
      </c>
      <c r="W249">
        <v>14.7</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1</v>
      </c>
      <c r="AQ249">
        <v>10.935</v>
      </c>
      <c r="AR249">
        <v>0</v>
      </c>
      <c r="AS249">
        <v>0</v>
      </c>
      <c r="AT249">
        <v>0</v>
      </c>
      <c r="AU249">
        <v>0</v>
      </c>
      <c r="AV249">
        <v>0</v>
      </c>
      <c r="AW249">
        <v>0</v>
      </c>
      <c r="AX249">
        <v>0</v>
      </c>
      <c r="AY249">
        <v>0</v>
      </c>
    </row>
    <row r="250" spans="1:51">
      <c r="A250" t="s">
        <v>4052</v>
      </c>
      <c r="B250">
        <v>0</v>
      </c>
      <c r="C250">
        <v>0</v>
      </c>
      <c r="D250">
        <v>0</v>
      </c>
      <c r="E250">
        <v>0</v>
      </c>
      <c r="F250">
        <v>0</v>
      </c>
      <c r="G250">
        <v>0</v>
      </c>
      <c r="H250">
        <v>0</v>
      </c>
      <c r="I250">
        <v>0</v>
      </c>
      <c r="J250">
        <v>0</v>
      </c>
      <c r="K250">
        <v>0</v>
      </c>
      <c r="L250">
        <v>0</v>
      </c>
      <c r="M250">
        <v>0</v>
      </c>
      <c r="N250">
        <v>0</v>
      </c>
      <c r="O250">
        <v>0</v>
      </c>
      <c r="P250">
        <v>0</v>
      </c>
      <c r="Q250">
        <v>0</v>
      </c>
      <c r="R250">
        <v>0</v>
      </c>
      <c r="S250">
        <v>0</v>
      </c>
      <c r="T250">
        <v>0</v>
      </c>
      <c r="U250">
        <v>0</v>
      </c>
      <c r="V250">
        <v>1</v>
      </c>
      <c r="W250">
        <v>5.92</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3</v>
      </c>
      <c r="AQ250">
        <v>36.4</v>
      </c>
      <c r="AR250">
        <v>0</v>
      </c>
      <c r="AS250">
        <v>0</v>
      </c>
      <c r="AT250">
        <v>0</v>
      </c>
      <c r="AU250">
        <v>0</v>
      </c>
      <c r="AV250">
        <v>0</v>
      </c>
      <c r="AW250">
        <v>0</v>
      </c>
      <c r="AX250">
        <v>0</v>
      </c>
      <c r="AY250">
        <v>0</v>
      </c>
    </row>
    <row r="251" spans="1:51">
      <c r="A251" t="s">
        <v>4064</v>
      </c>
      <c r="B251">
        <v>0</v>
      </c>
      <c r="C251">
        <v>0</v>
      </c>
      <c r="D251">
        <v>0</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row>
    <row r="252" spans="1:51">
      <c r="A252" t="s">
        <v>4076</v>
      </c>
      <c r="B252">
        <v>0</v>
      </c>
      <c r="C252">
        <v>0</v>
      </c>
      <c r="D252">
        <v>0</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row>
    <row r="253" spans="1:51">
      <c r="A253" t="s">
        <v>4088</v>
      </c>
      <c r="B253">
        <v>0</v>
      </c>
      <c r="C253">
        <v>0</v>
      </c>
      <c r="D253">
        <v>0</v>
      </c>
      <c r="E253">
        <v>0</v>
      </c>
      <c r="F253">
        <v>0</v>
      </c>
      <c r="G253">
        <v>0</v>
      </c>
      <c r="H253">
        <v>0</v>
      </c>
      <c r="I253">
        <v>0</v>
      </c>
      <c r="J253">
        <v>0</v>
      </c>
      <c r="K253">
        <v>0</v>
      </c>
      <c r="L253">
        <v>0</v>
      </c>
      <c r="M253">
        <v>0</v>
      </c>
      <c r="N253">
        <v>0</v>
      </c>
      <c r="O253">
        <v>0</v>
      </c>
      <c r="P253">
        <v>0</v>
      </c>
      <c r="Q253">
        <v>0</v>
      </c>
      <c r="R253">
        <v>0</v>
      </c>
      <c r="S253">
        <v>0</v>
      </c>
      <c r="T253">
        <v>0</v>
      </c>
      <c r="U253">
        <v>0</v>
      </c>
      <c r="V253">
        <v>4</v>
      </c>
      <c r="W253">
        <v>81.180000000000007</v>
      </c>
      <c r="X253">
        <v>0</v>
      </c>
      <c r="Y253">
        <v>0</v>
      </c>
      <c r="Z253">
        <v>0</v>
      </c>
      <c r="AA253">
        <v>0</v>
      </c>
      <c r="AB253">
        <v>0</v>
      </c>
      <c r="AC253">
        <v>0</v>
      </c>
      <c r="AD253">
        <v>0</v>
      </c>
      <c r="AE253">
        <v>0</v>
      </c>
      <c r="AF253">
        <v>0</v>
      </c>
      <c r="AG253">
        <v>0</v>
      </c>
      <c r="AH253">
        <v>0</v>
      </c>
      <c r="AI253">
        <v>0</v>
      </c>
      <c r="AJ253">
        <v>0</v>
      </c>
      <c r="AK253">
        <v>0</v>
      </c>
      <c r="AL253">
        <v>1</v>
      </c>
      <c r="AM253">
        <v>998.4</v>
      </c>
      <c r="AN253">
        <v>1</v>
      </c>
      <c r="AO253">
        <v>2073.4</v>
      </c>
      <c r="AP253">
        <v>3</v>
      </c>
      <c r="AQ253">
        <v>37.26</v>
      </c>
      <c r="AR253">
        <v>0</v>
      </c>
      <c r="AS253">
        <v>0</v>
      </c>
      <c r="AT253">
        <v>0</v>
      </c>
      <c r="AU253">
        <v>0</v>
      </c>
      <c r="AV253">
        <v>0</v>
      </c>
      <c r="AW253">
        <v>0</v>
      </c>
      <c r="AX253">
        <v>1</v>
      </c>
      <c r="AY253">
        <v>1484.8</v>
      </c>
    </row>
    <row r="254" spans="1:51">
      <c r="A254" t="s">
        <v>4100</v>
      </c>
      <c r="B254">
        <v>0</v>
      </c>
      <c r="C254">
        <v>0</v>
      </c>
      <c r="D254">
        <v>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1</v>
      </c>
      <c r="AG254">
        <v>46.5</v>
      </c>
      <c r="AH254">
        <v>0</v>
      </c>
      <c r="AI254">
        <v>0</v>
      </c>
      <c r="AJ254">
        <v>0</v>
      </c>
      <c r="AK254">
        <v>0</v>
      </c>
      <c r="AL254">
        <v>0</v>
      </c>
      <c r="AM254">
        <v>0</v>
      </c>
      <c r="AN254">
        <v>0</v>
      </c>
      <c r="AO254">
        <v>0</v>
      </c>
      <c r="AP254">
        <v>3</v>
      </c>
      <c r="AQ254">
        <v>42.77</v>
      </c>
      <c r="AR254">
        <v>0</v>
      </c>
      <c r="AS254">
        <v>0</v>
      </c>
      <c r="AT254">
        <v>0</v>
      </c>
      <c r="AU254">
        <v>0</v>
      </c>
      <c r="AV254">
        <v>0</v>
      </c>
      <c r="AW254">
        <v>0</v>
      </c>
      <c r="AX254">
        <v>0</v>
      </c>
      <c r="AY254">
        <v>0</v>
      </c>
    </row>
    <row r="255" spans="1:51">
      <c r="A255" t="s">
        <v>4112</v>
      </c>
      <c r="B255">
        <v>0</v>
      </c>
      <c r="C255">
        <v>0</v>
      </c>
      <c r="D255">
        <v>0</v>
      </c>
      <c r="E255">
        <v>0</v>
      </c>
      <c r="F255">
        <v>0</v>
      </c>
      <c r="G255">
        <v>0</v>
      </c>
      <c r="H255">
        <v>0</v>
      </c>
      <c r="I255">
        <v>0</v>
      </c>
      <c r="J255">
        <v>0</v>
      </c>
      <c r="K255">
        <v>0</v>
      </c>
      <c r="L255">
        <v>2</v>
      </c>
      <c r="M255">
        <v>6.7</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1</v>
      </c>
      <c r="AQ255">
        <v>25.2</v>
      </c>
      <c r="AR255">
        <v>0</v>
      </c>
      <c r="AS255">
        <v>0</v>
      </c>
      <c r="AT255">
        <v>1</v>
      </c>
      <c r="AU255">
        <v>414</v>
      </c>
      <c r="AV255">
        <v>0</v>
      </c>
      <c r="AW255">
        <v>0</v>
      </c>
      <c r="AX255">
        <v>0</v>
      </c>
      <c r="AY255">
        <v>0</v>
      </c>
    </row>
    <row r="256" spans="1:51">
      <c r="A256" t="s">
        <v>4124</v>
      </c>
      <c r="B256">
        <v>0</v>
      </c>
      <c r="C256">
        <v>0</v>
      </c>
      <c r="D256">
        <v>0</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row>
    <row r="257" spans="1:51">
      <c r="A257" t="s">
        <v>4136</v>
      </c>
      <c r="B257">
        <v>0</v>
      </c>
      <c r="C257">
        <v>0</v>
      </c>
      <c r="D257">
        <v>0</v>
      </c>
      <c r="E257">
        <v>0</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1</v>
      </c>
      <c r="AG257">
        <v>8.77</v>
      </c>
      <c r="AH257">
        <v>0</v>
      </c>
      <c r="AI257">
        <v>0</v>
      </c>
      <c r="AJ257">
        <v>0</v>
      </c>
      <c r="AK257">
        <v>0</v>
      </c>
      <c r="AL257">
        <v>0</v>
      </c>
      <c r="AM257">
        <v>0</v>
      </c>
      <c r="AN257">
        <v>0</v>
      </c>
      <c r="AO257">
        <v>0</v>
      </c>
      <c r="AP257">
        <v>4</v>
      </c>
      <c r="AQ257">
        <v>41.34</v>
      </c>
      <c r="AR257">
        <v>0</v>
      </c>
      <c r="AS257">
        <v>0</v>
      </c>
      <c r="AT257">
        <v>0</v>
      </c>
      <c r="AU257">
        <v>0</v>
      </c>
      <c r="AV257">
        <v>0</v>
      </c>
      <c r="AW257">
        <v>0</v>
      </c>
      <c r="AX257">
        <v>0</v>
      </c>
      <c r="AY257">
        <v>0</v>
      </c>
    </row>
    <row r="258" spans="1:51">
      <c r="A258" t="s">
        <v>4148</v>
      </c>
      <c r="B258">
        <v>0</v>
      </c>
      <c r="C258">
        <v>0</v>
      </c>
      <c r="D258">
        <v>0</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row>
    <row r="259" spans="1:51">
      <c r="A259" t="s">
        <v>4172</v>
      </c>
      <c r="B259">
        <v>0</v>
      </c>
      <c r="C259">
        <v>0</v>
      </c>
      <c r="D259">
        <v>0</v>
      </c>
      <c r="E259">
        <v>0</v>
      </c>
      <c r="F259">
        <v>0</v>
      </c>
      <c r="G259">
        <v>0</v>
      </c>
      <c r="H259">
        <v>0</v>
      </c>
      <c r="I259">
        <v>0</v>
      </c>
      <c r="J259">
        <v>0</v>
      </c>
      <c r="K259">
        <v>0</v>
      </c>
      <c r="L259">
        <v>0</v>
      </c>
      <c r="M259">
        <v>0</v>
      </c>
      <c r="N259">
        <v>0</v>
      </c>
      <c r="O259">
        <v>0</v>
      </c>
      <c r="P259">
        <v>0</v>
      </c>
      <c r="Q259">
        <v>0</v>
      </c>
      <c r="R259">
        <v>0</v>
      </c>
      <c r="S259">
        <v>0</v>
      </c>
      <c r="T259">
        <v>0</v>
      </c>
      <c r="U259">
        <v>0</v>
      </c>
      <c r="V259">
        <v>1</v>
      </c>
      <c r="W259">
        <v>4.8</v>
      </c>
      <c r="X259">
        <v>0</v>
      </c>
      <c r="Y259">
        <v>0</v>
      </c>
      <c r="Z259">
        <v>0</v>
      </c>
      <c r="AA259">
        <v>0</v>
      </c>
      <c r="AB259">
        <v>0</v>
      </c>
      <c r="AC259">
        <v>0</v>
      </c>
      <c r="AD259">
        <v>0</v>
      </c>
      <c r="AE259">
        <v>0</v>
      </c>
      <c r="AF259">
        <v>1</v>
      </c>
      <c r="AG259">
        <v>29.61</v>
      </c>
      <c r="AH259">
        <v>0</v>
      </c>
      <c r="AI259">
        <v>0</v>
      </c>
      <c r="AJ259">
        <v>0</v>
      </c>
      <c r="AK259">
        <v>0</v>
      </c>
      <c r="AL259">
        <v>0</v>
      </c>
      <c r="AM259">
        <v>0</v>
      </c>
      <c r="AN259">
        <v>0</v>
      </c>
      <c r="AO259">
        <v>0</v>
      </c>
      <c r="AP259">
        <v>4</v>
      </c>
      <c r="AQ259">
        <v>16.36</v>
      </c>
      <c r="AR259">
        <v>0</v>
      </c>
      <c r="AS259">
        <v>0</v>
      </c>
      <c r="AT259">
        <v>0</v>
      </c>
      <c r="AU259">
        <v>0</v>
      </c>
      <c r="AV259">
        <v>0</v>
      </c>
      <c r="AW259">
        <v>0</v>
      </c>
      <c r="AX259">
        <v>0</v>
      </c>
      <c r="AY259">
        <v>0</v>
      </c>
    </row>
    <row r="260" spans="1:51">
      <c r="A260" t="s">
        <v>4184</v>
      </c>
      <c r="B260">
        <v>0</v>
      </c>
      <c r="C260">
        <v>0</v>
      </c>
      <c r="D260">
        <v>0</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2</v>
      </c>
      <c r="AQ260">
        <v>21.56</v>
      </c>
      <c r="AR260">
        <v>0</v>
      </c>
      <c r="AS260">
        <v>0</v>
      </c>
      <c r="AT260">
        <v>0</v>
      </c>
      <c r="AU260">
        <v>0</v>
      </c>
      <c r="AV260">
        <v>0</v>
      </c>
      <c r="AW260">
        <v>0</v>
      </c>
      <c r="AX260">
        <v>0</v>
      </c>
      <c r="AY260">
        <v>0</v>
      </c>
    </row>
    <row r="261" spans="1:51">
      <c r="A261" t="s">
        <v>4196</v>
      </c>
      <c r="B261">
        <v>0</v>
      </c>
      <c r="C261">
        <v>0</v>
      </c>
      <c r="D261">
        <v>0</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1</v>
      </c>
      <c r="AG261">
        <v>14.4</v>
      </c>
      <c r="AH261">
        <v>0</v>
      </c>
      <c r="AI261">
        <v>0</v>
      </c>
      <c r="AJ261">
        <v>0</v>
      </c>
      <c r="AK261">
        <v>0</v>
      </c>
      <c r="AL261">
        <v>1</v>
      </c>
      <c r="AM261">
        <v>972.16</v>
      </c>
      <c r="AN261">
        <v>1</v>
      </c>
      <c r="AO261">
        <v>1458.24</v>
      </c>
      <c r="AP261">
        <v>3</v>
      </c>
      <c r="AQ261">
        <v>10.82</v>
      </c>
      <c r="AR261">
        <v>0</v>
      </c>
      <c r="AS261">
        <v>0</v>
      </c>
      <c r="AT261">
        <v>0</v>
      </c>
      <c r="AU261">
        <v>0</v>
      </c>
      <c r="AV261">
        <v>1</v>
      </c>
      <c r="AW261">
        <v>749.66</v>
      </c>
      <c r="AX261">
        <v>1</v>
      </c>
      <c r="AY261">
        <v>2509.1999999999998</v>
      </c>
    </row>
    <row r="262" spans="1:51">
      <c r="A262" t="s">
        <v>4208</v>
      </c>
      <c r="B262">
        <v>0</v>
      </c>
      <c r="C262">
        <v>0</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1</v>
      </c>
      <c r="AQ262">
        <v>6.56</v>
      </c>
      <c r="AR262">
        <v>0</v>
      </c>
      <c r="AS262">
        <v>0</v>
      </c>
      <c r="AT262">
        <v>0</v>
      </c>
      <c r="AU262">
        <v>0</v>
      </c>
      <c r="AV262">
        <v>0</v>
      </c>
      <c r="AW262">
        <v>0</v>
      </c>
      <c r="AX262">
        <v>0</v>
      </c>
      <c r="AY262">
        <v>0</v>
      </c>
    </row>
    <row r="263" spans="1:51">
      <c r="A263" t="s">
        <v>4220</v>
      </c>
      <c r="B263">
        <v>0</v>
      </c>
      <c r="C263">
        <v>0</v>
      </c>
      <c r="D263">
        <v>0</v>
      </c>
      <c r="E263">
        <v>0</v>
      </c>
      <c r="F263">
        <v>0</v>
      </c>
      <c r="G263">
        <v>0</v>
      </c>
      <c r="H263">
        <v>0</v>
      </c>
      <c r="I263">
        <v>0</v>
      </c>
      <c r="J263">
        <v>0</v>
      </c>
      <c r="K263">
        <v>0</v>
      </c>
      <c r="L263">
        <v>1</v>
      </c>
      <c r="M263">
        <v>5.04</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6</v>
      </c>
      <c r="AQ263">
        <v>48.89</v>
      </c>
      <c r="AR263">
        <v>0</v>
      </c>
      <c r="AS263">
        <v>0</v>
      </c>
      <c r="AT263">
        <v>0</v>
      </c>
      <c r="AU263">
        <v>0</v>
      </c>
      <c r="AV263">
        <v>1</v>
      </c>
      <c r="AW263">
        <v>749.7</v>
      </c>
      <c r="AX263">
        <v>0</v>
      </c>
      <c r="AY263">
        <v>0</v>
      </c>
    </row>
    <row r="264" spans="1:51">
      <c r="A264" t="s">
        <v>4232</v>
      </c>
      <c r="B264">
        <v>0</v>
      </c>
      <c r="C264">
        <v>0</v>
      </c>
      <c r="D264">
        <v>0</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7</v>
      </c>
      <c r="AQ264">
        <v>38.97</v>
      </c>
      <c r="AR264">
        <v>1</v>
      </c>
      <c r="AS264">
        <v>70.95</v>
      </c>
      <c r="AT264">
        <v>0</v>
      </c>
      <c r="AU264">
        <v>0</v>
      </c>
      <c r="AV264">
        <v>0</v>
      </c>
      <c r="AW264">
        <v>0</v>
      </c>
      <c r="AX264">
        <v>0</v>
      </c>
      <c r="AY264">
        <v>0</v>
      </c>
    </row>
    <row r="265" spans="1:51">
      <c r="A265" t="s">
        <v>4244</v>
      </c>
      <c r="B265">
        <v>0</v>
      </c>
      <c r="C265">
        <v>0</v>
      </c>
      <c r="D265">
        <v>0</v>
      </c>
      <c r="E265">
        <v>0</v>
      </c>
      <c r="F265">
        <v>0</v>
      </c>
      <c r="G265">
        <v>0</v>
      </c>
      <c r="H265">
        <v>0</v>
      </c>
      <c r="I265">
        <v>0</v>
      </c>
      <c r="J265">
        <v>0</v>
      </c>
      <c r="K265">
        <v>0</v>
      </c>
      <c r="L265">
        <v>1</v>
      </c>
      <c r="M265">
        <v>3</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1</v>
      </c>
      <c r="AQ265">
        <v>29.4</v>
      </c>
      <c r="AR265">
        <v>0</v>
      </c>
      <c r="AS265">
        <v>0</v>
      </c>
      <c r="AT265">
        <v>0</v>
      </c>
      <c r="AU265">
        <v>0</v>
      </c>
      <c r="AV265">
        <v>0</v>
      </c>
      <c r="AW265">
        <v>0</v>
      </c>
      <c r="AX265">
        <v>0</v>
      </c>
      <c r="AY265">
        <v>0</v>
      </c>
    </row>
    <row r="266" spans="1:51">
      <c r="A266" t="s">
        <v>4256</v>
      </c>
      <c r="B266">
        <v>0</v>
      </c>
      <c r="C266">
        <v>0</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3</v>
      </c>
      <c r="AQ266">
        <v>38.505000000000003</v>
      </c>
      <c r="AR266">
        <v>0</v>
      </c>
      <c r="AS266">
        <v>0</v>
      </c>
      <c r="AT266">
        <v>0</v>
      </c>
      <c r="AU266">
        <v>0</v>
      </c>
      <c r="AV266">
        <v>0</v>
      </c>
      <c r="AW266">
        <v>0</v>
      </c>
      <c r="AX266">
        <v>0</v>
      </c>
      <c r="AY266">
        <v>0</v>
      </c>
    </row>
    <row r="267" spans="1:51">
      <c r="A267" t="s">
        <v>4268</v>
      </c>
      <c r="B267">
        <v>0</v>
      </c>
      <c r="C267">
        <v>0</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1</v>
      </c>
      <c r="AG267">
        <v>9.9</v>
      </c>
      <c r="AH267">
        <v>0</v>
      </c>
      <c r="AI267">
        <v>0</v>
      </c>
      <c r="AJ267">
        <v>0</v>
      </c>
      <c r="AK267">
        <v>0</v>
      </c>
      <c r="AL267">
        <v>0</v>
      </c>
      <c r="AM267">
        <v>0</v>
      </c>
      <c r="AN267">
        <v>0</v>
      </c>
      <c r="AO267">
        <v>0</v>
      </c>
      <c r="AP267">
        <v>1</v>
      </c>
      <c r="AQ267">
        <v>5.39</v>
      </c>
      <c r="AR267">
        <v>0</v>
      </c>
      <c r="AS267">
        <v>0</v>
      </c>
      <c r="AT267">
        <v>0</v>
      </c>
      <c r="AU267">
        <v>0</v>
      </c>
      <c r="AV267">
        <v>0</v>
      </c>
      <c r="AW267">
        <v>0</v>
      </c>
      <c r="AX267">
        <v>0</v>
      </c>
      <c r="AY267">
        <v>0</v>
      </c>
    </row>
    <row r="268" spans="1:51">
      <c r="A268" t="s">
        <v>4292</v>
      </c>
      <c r="B268">
        <v>0</v>
      </c>
      <c r="C268">
        <v>0</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3</v>
      </c>
      <c r="AK268">
        <v>471.53</v>
      </c>
      <c r="AL268">
        <v>2</v>
      </c>
      <c r="AM268">
        <v>1413.24</v>
      </c>
      <c r="AN268">
        <v>6</v>
      </c>
      <c r="AO268">
        <v>10899.605</v>
      </c>
      <c r="AP268">
        <v>2</v>
      </c>
      <c r="AQ268">
        <v>10.86</v>
      </c>
      <c r="AR268">
        <v>0</v>
      </c>
      <c r="AS268">
        <v>0</v>
      </c>
      <c r="AT268">
        <v>0</v>
      </c>
      <c r="AU268">
        <v>0</v>
      </c>
      <c r="AV268">
        <v>2</v>
      </c>
      <c r="AW268">
        <v>1499.46</v>
      </c>
      <c r="AX268">
        <v>0</v>
      </c>
      <c r="AY268">
        <v>0</v>
      </c>
    </row>
    <row r="269" spans="1:51">
      <c r="A269" t="s">
        <v>4304</v>
      </c>
      <c r="B269">
        <v>0</v>
      </c>
      <c r="C269">
        <v>0</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2</v>
      </c>
      <c r="AO269">
        <v>6039.6</v>
      </c>
      <c r="AP269">
        <v>0</v>
      </c>
      <c r="AQ269">
        <v>0</v>
      </c>
      <c r="AR269">
        <v>0</v>
      </c>
      <c r="AS269">
        <v>0</v>
      </c>
      <c r="AT269">
        <v>0</v>
      </c>
      <c r="AU269">
        <v>0</v>
      </c>
      <c r="AV269">
        <v>0</v>
      </c>
      <c r="AW269">
        <v>0</v>
      </c>
      <c r="AX269">
        <v>0</v>
      </c>
      <c r="AY269">
        <v>0</v>
      </c>
    </row>
    <row r="270" spans="1:51">
      <c r="A270" t="s">
        <v>4316</v>
      </c>
      <c r="B270">
        <v>0</v>
      </c>
      <c r="C270">
        <v>0</v>
      </c>
      <c r="D270">
        <v>0</v>
      </c>
      <c r="E270">
        <v>0</v>
      </c>
      <c r="F270">
        <v>0</v>
      </c>
      <c r="G270">
        <v>0</v>
      </c>
      <c r="H270">
        <v>0</v>
      </c>
      <c r="I270">
        <v>0</v>
      </c>
      <c r="J270">
        <v>0</v>
      </c>
      <c r="K270">
        <v>0</v>
      </c>
      <c r="L270">
        <v>0</v>
      </c>
      <c r="M270">
        <v>0</v>
      </c>
      <c r="N270">
        <v>0</v>
      </c>
      <c r="O270">
        <v>0</v>
      </c>
      <c r="P270">
        <v>0</v>
      </c>
      <c r="Q270">
        <v>0</v>
      </c>
      <c r="R270">
        <v>0</v>
      </c>
      <c r="S270">
        <v>0</v>
      </c>
      <c r="T270">
        <v>0</v>
      </c>
      <c r="U270">
        <v>0</v>
      </c>
      <c r="V270">
        <v>1</v>
      </c>
      <c r="W270">
        <v>13.32</v>
      </c>
      <c r="X270">
        <v>0</v>
      </c>
      <c r="Y270">
        <v>0</v>
      </c>
      <c r="Z270">
        <v>0</v>
      </c>
      <c r="AA270">
        <v>0</v>
      </c>
      <c r="AB270">
        <v>0</v>
      </c>
      <c r="AC270">
        <v>0</v>
      </c>
      <c r="AD270">
        <v>0</v>
      </c>
      <c r="AE270">
        <v>0</v>
      </c>
      <c r="AF270">
        <v>0</v>
      </c>
      <c r="AG270">
        <v>0</v>
      </c>
      <c r="AH270">
        <v>0</v>
      </c>
      <c r="AI270">
        <v>0</v>
      </c>
      <c r="AJ270">
        <v>1</v>
      </c>
      <c r="AK270">
        <v>490.36</v>
      </c>
      <c r="AL270">
        <v>0</v>
      </c>
      <c r="AM270">
        <v>0</v>
      </c>
      <c r="AN270">
        <v>0</v>
      </c>
      <c r="AO270">
        <v>0</v>
      </c>
      <c r="AP270">
        <v>0</v>
      </c>
      <c r="AQ270">
        <v>0</v>
      </c>
      <c r="AR270">
        <v>0</v>
      </c>
      <c r="AS270">
        <v>0</v>
      </c>
      <c r="AT270">
        <v>1</v>
      </c>
      <c r="AU270">
        <v>499.2</v>
      </c>
      <c r="AV270">
        <v>0</v>
      </c>
      <c r="AW270">
        <v>0</v>
      </c>
      <c r="AX270">
        <v>0</v>
      </c>
      <c r="AY270">
        <v>0</v>
      </c>
    </row>
    <row r="271" spans="1:51">
      <c r="A271" t="s">
        <v>4328</v>
      </c>
      <c r="B271">
        <v>0</v>
      </c>
      <c r="C271">
        <v>0</v>
      </c>
      <c r="D271">
        <v>0</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1</v>
      </c>
      <c r="AO271">
        <v>1297.06</v>
      </c>
      <c r="AP271">
        <v>0</v>
      </c>
      <c r="AQ271">
        <v>0</v>
      </c>
      <c r="AR271">
        <v>0</v>
      </c>
      <c r="AS271">
        <v>0</v>
      </c>
      <c r="AT271">
        <v>0</v>
      </c>
      <c r="AU271">
        <v>0</v>
      </c>
      <c r="AV271">
        <v>0</v>
      </c>
      <c r="AW271">
        <v>0</v>
      </c>
      <c r="AX271">
        <v>0</v>
      </c>
      <c r="AY271">
        <v>0</v>
      </c>
    </row>
    <row r="272" spans="1:51">
      <c r="A272" t="s">
        <v>4340</v>
      </c>
      <c r="B272">
        <v>0</v>
      </c>
      <c r="C272">
        <v>0</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1</v>
      </c>
      <c r="AY272">
        <v>1416.4</v>
      </c>
    </row>
    <row r="273" spans="1:51">
      <c r="A273" t="s">
        <v>4352</v>
      </c>
      <c r="B273">
        <v>0</v>
      </c>
      <c r="C273">
        <v>0</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4</v>
      </c>
      <c r="AO273">
        <v>7560.09</v>
      </c>
      <c r="AP273">
        <v>0</v>
      </c>
      <c r="AQ273">
        <v>0</v>
      </c>
      <c r="AR273">
        <v>0</v>
      </c>
      <c r="AS273">
        <v>0</v>
      </c>
      <c r="AT273">
        <v>0</v>
      </c>
      <c r="AU273">
        <v>0</v>
      </c>
      <c r="AV273">
        <v>0</v>
      </c>
      <c r="AW273">
        <v>0</v>
      </c>
      <c r="AX273">
        <v>0</v>
      </c>
      <c r="AY273">
        <v>0</v>
      </c>
    </row>
    <row r="274" spans="1:51">
      <c r="A274" t="s">
        <v>4364</v>
      </c>
      <c r="B274">
        <v>0</v>
      </c>
      <c r="C274">
        <v>0</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1</v>
      </c>
      <c r="AK274">
        <v>499.68</v>
      </c>
      <c r="AL274">
        <v>0</v>
      </c>
      <c r="AM274">
        <v>0</v>
      </c>
      <c r="AN274">
        <v>0</v>
      </c>
      <c r="AO274">
        <v>0</v>
      </c>
      <c r="AP274">
        <v>0</v>
      </c>
      <c r="AQ274">
        <v>0</v>
      </c>
      <c r="AR274">
        <v>1</v>
      </c>
      <c r="AS274">
        <v>99</v>
      </c>
      <c r="AT274">
        <v>0</v>
      </c>
      <c r="AU274">
        <v>0</v>
      </c>
      <c r="AV274">
        <v>0</v>
      </c>
      <c r="AW274">
        <v>0</v>
      </c>
      <c r="AX274">
        <v>2</v>
      </c>
      <c r="AY274">
        <v>11671.83</v>
      </c>
    </row>
    <row r="275" spans="1:51">
      <c r="A275" t="s">
        <v>4376</v>
      </c>
      <c r="B275">
        <v>0</v>
      </c>
      <c r="C275">
        <v>0</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2</v>
      </c>
      <c r="AG275">
        <v>37.700000000000003</v>
      </c>
      <c r="AH275">
        <v>0</v>
      </c>
      <c r="AI275">
        <v>0</v>
      </c>
      <c r="AJ275">
        <v>2</v>
      </c>
      <c r="AK275">
        <v>857.99</v>
      </c>
      <c r="AL275">
        <v>0</v>
      </c>
      <c r="AM275">
        <v>0</v>
      </c>
      <c r="AN275">
        <v>0</v>
      </c>
      <c r="AO275">
        <v>0</v>
      </c>
      <c r="AP275">
        <v>2</v>
      </c>
      <c r="AQ275">
        <v>19.920000000000002</v>
      </c>
      <c r="AR275">
        <v>0</v>
      </c>
      <c r="AS275">
        <v>0</v>
      </c>
      <c r="AT275">
        <v>0</v>
      </c>
      <c r="AU275">
        <v>0</v>
      </c>
      <c r="AV275">
        <v>1</v>
      </c>
      <c r="AW275">
        <v>551.88</v>
      </c>
      <c r="AX275">
        <v>0</v>
      </c>
      <c r="AY275">
        <v>0</v>
      </c>
    </row>
    <row r="276" spans="1:51">
      <c r="A276" t="s">
        <v>4388</v>
      </c>
      <c r="B276">
        <v>0</v>
      </c>
      <c r="C276">
        <v>0</v>
      </c>
      <c r="D276">
        <v>0</v>
      </c>
      <c r="E276">
        <v>0</v>
      </c>
      <c r="F276">
        <v>0</v>
      </c>
      <c r="G276">
        <v>0</v>
      </c>
      <c r="H276">
        <v>0</v>
      </c>
      <c r="I276">
        <v>0</v>
      </c>
      <c r="J276">
        <v>0</v>
      </c>
      <c r="K276">
        <v>0</v>
      </c>
      <c r="L276">
        <v>0</v>
      </c>
      <c r="M276">
        <v>0</v>
      </c>
      <c r="N276">
        <v>0</v>
      </c>
      <c r="O276">
        <v>0</v>
      </c>
      <c r="P276">
        <v>0</v>
      </c>
      <c r="Q276">
        <v>0</v>
      </c>
      <c r="R276">
        <v>0</v>
      </c>
      <c r="S276">
        <v>0</v>
      </c>
      <c r="T276">
        <v>0</v>
      </c>
      <c r="U276">
        <v>0</v>
      </c>
      <c r="V276">
        <v>1</v>
      </c>
      <c r="W276">
        <v>6.9</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2</v>
      </c>
      <c r="AQ276">
        <v>6.73</v>
      </c>
      <c r="AR276">
        <v>0</v>
      </c>
      <c r="AS276">
        <v>0</v>
      </c>
      <c r="AT276">
        <v>2</v>
      </c>
      <c r="AU276">
        <v>559.61</v>
      </c>
      <c r="AV276">
        <v>3</v>
      </c>
      <c r="AW276">
        <v>2494.61</v>
      </c>
      <c r="AX276">
        <v>0</v>
      </c>
      <c r="AY276">
        <v>0</v>
      </c>
    </row>
    <row r="277" spans="1:51">
      <c r="A277" t="s">
        <v>4400</v>
      </c>
      <c r="B277">
        <v>0</v>
      </c>
      <c r="C277">
        <v>0</v>
      </c>
      <c r="D277">
        <v>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1</v>
      </c>
      <c r="AK277">
        <v>207.44</v>
      </c>
      <c r="AL277">
        <v>0</v>
      </c>
      <c r="AM277">
        <v>0</v>
      </c>
      <c r="AN277">
        <v>0</v>
      </c>
      <c r="AO277">
        <v>0</v>
      </c>
      <c r="AP277">
        <v>0</v>
      </c>
      <c r="AQ277">
        <v>0</v>
      </c>
      <c r="AR277">
        <v>0</v>
      </c>
      <c r="AS277">
        <v>0</v>
      </c>
      <c r="AT277">
        <v>0</v>
      </c>
      <c r="AU277">
        <v>0</v>
      </c>
      <c r="AV277">
        <v>0</v>
      </c>
      <c r="AW277">
        <v>0</v>
      </c>
      <c r="AX277">
        <v>0</v>
      </c>
      <c r="AY277">
        <v>0</v>
      </c>
    </row>
    <row r="278" spans="1:51">
      <c r="A278" t="s">
        <v>4424</v>
      </c>
      <c r="B278">
        <v>0</v>
      </c>
      <c r="C278">
        <v>0</v>
      </c>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row>
    <row r="279" spans="1:51">
      <c r="A279" t="s">
        <v>4436</v>
      </c>
      <c r="B279">
        <v>0</v>
      </c>
      <c r="C279">
        <v>0</v>
      </c>
      <c r="D279">
        <v>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5</v>
      </c>
      <c r="AQ279">
        <v>43.61</v>
      </c>
      <c r="AR279">
        <v>0</v>
      </c>
      <c r="AS279">
        <v>0</v>
      </c>
      <c r="AT279">
        <v>1</v>
      </c>
      <c r="AU279">
        <v>490.88</v>
      </c>
      <c r="AV279">
        <v>2</v>
      </c>
      <c r="AW279">
        <v>1499.885</v>
      </c>
      <c r="AX279">
        <v>0</v>
      </c>
      <c r="AY279">
        <v>0</v>
      </c>
    </row>
    <row r="280" spans="1:51">
      <c r="A280" t="s">
        <v>4448</v>
      </c>
      <c r="B280">
        <v>0</v>
      </c>
      <c r="C280">
        <v>0</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row>
    <row r="281" spans="1:51">
      <c r="A281" t="s">
        <v>4460</v>
      </c>
      <c r="B281">
        <v>0</v>
      </c>
      <c r="C281">
        <v>0</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1</v>
      </c>
      <c r="AK281">
        <v>403.2</v>
      </c>
      <c r="AL281">
        <v>1</v>
      </c>
      <c r="AM281">
        <v>658.92</v>
      </c>
      <c r="AN281">
        <v>1</v>
      </c>
      <c r="AO281">
        <v>2156</v>
      </c>
      <c r="AP281">
        <v>1</v>
      </c>
      <c r="AQ281">
        <v>3.16</v>
      </c>
      <c r="AR281">
        <v>0</v>
      </c>
      <c r="AS281">
        <v>0</v>
      </c>
      <c r="AT281">
        <v>1</v>
      </c>
      <c r="AU281">
        <v>219.24</v>
      </c>
      <c r="AV281">
        <v>0</v>
      </c>
      <c r="AW281">
        <v>0</v>
      </c>
      <c r="AX281">
        <v>0</v>
      </c>
      <c r="AY281">
        <v>0</v>
      </c>
    </row>
    <row r="282" spans="1:51">
      <c r="A282" t="s">
        <v>4472</v>
      </c>
      <c r="B282">
        <v>0</v>
      </c>
      <c r="C282">
        <v>0</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3</v>
      </c>
      <c r="AQ282">
        <v>37.79</v>
      </c>
      <c r="AR282">
        <v>0</v>
      </c>
      <c r="AS282">
        <v>0</v>
      </c>
      <c r="AT282">
        <v>1</v>
      </c>
      <c r="AU282">
        <v>335</v>
      </c>
      <c r="AV282">
        <v>1</v>
      </c>
      <c r="AW282">
        <v>749.73</v>
      </c>
      <c r="AX282">
        <v>4</v>
      </c>
      <c r="AY282">
        <v>9748.1200000000008</v>
      </c>
    </row>
    <row r="283" spans="1:51">
      <c r="A283" t="s">
        <v>4484</v>
      </c>
      <c r="B283">
        <v>0</v>
      </c>
      <c r="C283">
        <v>0</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2</v>
      </c>
      <c r="AE283">
        <v>2322</v>
      </c>
      <c r="AF283">
        <v>0</v>
      </c>
      <c r="AG283">
        <v>0</v>
      </c>
      <c r="AH283">
        <v>0</v>
      </c>
      <c r="AI283">
        <v>0</v>
      </c>
      <c r="AJ283">
        <v>0</v>
      </c>
      <c r="AK283">
        <v>0</v>
      </c>
      <c r="AL283">
        <v>2</v>
      </c>
      <c r="AM283">
        <v>1466.365</v>
      </c>
      <c r="AN283">
        <v>3</v>
      </c>
      <c r="AO283">
        <v>5179.6750000000002</v>
      </c>
      <c r="AP283">
        <v>0</v>
      </c>
      <c r="AQ283">
        <v>0</v>
      </c>
      <c r="AR283">
        <v>0</v>
      </c>
      <c r="AS283">
        <v>0</v>
      </c>
      <c r="AT283">
        <v>0</v>
      </c>
      <c r="AU283">
        <v>0</v>
      </c>
      <c r="AV283">
        <v>0</v>
      </c>
      <c r="AW283">
        <v>0</v>
      </c>
      <c r="AX283">
        <v>0</v>
      </c>
      <c r="AY283">
        <v>0</v>
      </c>
    </row>
    <row r="284" spans="1:51">
      <c r="A284" t="s">
        <v>4496</v>
      </c>
      <c r="B284">
        <v>0</v>
      </c>
      <c r="C284">
        <v>0</v>
      </c>
      <c r="D284">
        <v>0</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4</v>
      </c>
      <c r="AQ284">
        <v>20.504999999999999</v>
      </c>
      <c r="AR284">
        <v>0</v>
      </c>
      <c r="AS284">
        <v>0</v>
      </c>
      <c r="AT284">
        <v>1</v>
      </c>
      <c r="AU284">
        <v>295.935</v>
      </c>
      <c r="AV284">
        <v>1</v>
      </c>
      <c r="AW284">
        <v>749.82500000000005</v>
      </c>
      <c r="AX284">
        <v>0</v>
      </c>
      <c r="AY284">
        <v>0</v>
      </c>
    </row>
    <row r="285" spans="1:51">
      <c r="A285" t="s">
        <v>4508</v>
      </c>
      <c r="B285">
        <v>0</v>
      </c>
      <c r="C285">
        <v>0</v>
      </c>
      <c r="D285">
        <v>0</v>
      </c>
      <c r="E285">
        <v>0</v>
      </c>
      <c r="F285">
        <v>0</v>
      </c>
      <c r="G285">
        <v>0</v>
      </c>
      <c r="H285">
        <v>0</v>
      </c>
      <c r="I285">
        <v>0</v>
      </c>
      <c r="J285">
        <v>0</v>
      </c>
      <c r="K285">
        <v>0</v>
      </c>
      <c r="L285">
        <v>1</v>
      </c>
      <c r="M285">
        <v>5.2</v>
      </c>
      <c r="N285">
        <v>0</v>
      </c>
      <c r="O285">
        <v>0</v>
      </c>
      <c r="P285">
        <v>0</v>
      </c>
      <c r="Q285">
        <v>0</v>
      </c>
      <c r="R285">
        <v>0</v>
      </c>
      <c r="S285">
        <v>0</v>
      </c>
      <c r="T285">
        <v>0</v>
      </c>
      <c r="U285">
        <v>0</v>
      </c>
      <c r="V285">
        <v>1</v>
      </c>
      <c r="W285">
        <v>2.2000000000000002</v>
      </c>
      <c r="X285">
        <v>0</v>
      </c>
      <c r="Y285">
        <v>0</v>
      </c>
      <c r="Z285">
        <v>0</v>
      </c>
      <c r="AA285">
        <v>0</v>
      </c>
      <c r="AB285">
        <v>0</v>
      </c>
      <c r="AC285">
        <v>0</v>
      </c>
      <c r="AD285">
        <v>0</v>
      </c>
      <c r="AE285">
        <v>0</v>
      </c>
      <c r="AF285">
        <v>0</v>
      </c>
      <c r="AG285">
        <v>0</v>
      </c>
      <c r="AH285">
        <v>0</v>
      </c>
      <c r="AI285">
        <v>0</v>
      </c>
      <c r="AJ285">
        <v>0</v>
      </c>
      <c r="AK285">
        <v>0</v>
      </c>
      <c r="AL285">
        <v>1</v>
      </c>
      <c r="AM285">
        <v>774.24</v>
      </c>
      <c r="AN285">
        <v>2</v>
      </c>
      <c r="AO285">
        <v>3117.7</v>
      </c>
      <c r="AP285">
        <v>2</v>
      </c>
      <c r="AQ285">
        <v>17.96</v>
      </c>
      <c r="AR285">
        <v>0</v>
      </c>
      <c r="AS285">
        <v>0</v>
      </c>
      <c r="AT285">
        <v>1</v>
      </c>
      <c r="AU285">
        <v>315</v>
      </c>
      <c r="AV285">
        <v>1</v>
      </c>
      <c r="AW285">
        <v>749.34</v>
      </c>
      <c r="AX285">
        <v>0</v>
      </c>
      <c r="AY285">
        <v>0</v>
      </c>
    </row>
    <row r="286" spans="1:51">
      <c r="A286" t="s">
        <v>4520</v>
      </c>
      <c r="B286">
        <v>0</v>
      </c>
      <c r="C286">
        <v>0</v>
      </c>
      <c r="D286">
        <v>0</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1</v>
      </c>
      <c r="AQ286">
        <v>0.8</v>
      </c>
      <c r="AR286">
        <v>0</v>
      </c>
      <c r="AS286">
        <v>0</v>
      </c>
      <c r="AT286">
        <v>0</v>
      </c>
      <c r="AU286">
        <v>0</v>
      </c>
      <c r="AV286">
        <v>2</v>
      </c>
      <c r="AW286">
        <v>1499.6949999999999</v>
      </c>
      <c r="AX286">
        <v>0</v>
      </c>
      <c r="AY286">
        <v>0</v>
      </c>
    </row>
    <row r="287" spans="1:51">
      <c r="A287" t="s">
        <v>4532</v>
      </c>
      <c r="B287">
        <v>0</v>
      </c>
      <c r="C287">
        <v>0</v>
      </c>
      <c r="D287">
        <v>0</v>
      </c>
      <c r="E287">
        <v>0</v>
      </c>
      <c r="F287">
        <v>0</v>
      </c>
      <c r="G287">
        <v>0</v>
      </c>
      <c r="H287">
        <v>0</v>
      </c>
      <c r="I287">
        <v>0</v>
      </c>
      <c r="J287">
        <v>0</v>
      </c>
      <c r="K287">
        <v>0</v>
      </c>
      <c r="L287">
        <v>2</v>
      </c>
      <c r="M287">
        <v>3.3</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1</v>
      </c>
      <c r="AQ287">
        <v>4</v>
      </c>
      <c r="AR287">
        <v>0</v>
      </c>
      <c r="AS287">
        <v>0</v>
      </c>
      <c r="AT287">
        <v>0</v>
      </c>
      <c r="AU287">
        <v>0</v>
      </c>
      <c r="AV287">
        <v>0</v>
      </c>
      <c r="AW287">
        <v>0</v>
      </c>
      <c r="AX287">
        <v>0</v>
      </c>
      <c r="AY287">
        <v>0</v>
      </c>
    </row>
    <row r="288" spans="1:51">
      <c r="A288" t="s">
        <v>4544</v>
      </c>
      <c r="B288">
        <v>0</v>
      </c>
      <c r="C288">
        <v>0</v>
      </c>
      <c r="D288">
        <v>0</v>
      </c>
      <c r="E288">
        <v>0</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1</v>
      </c>
      <c r="AW288">
        <v>744.8</v>
      </c>
      <c r="AX288">
        <v>0</v>
      </c>
      <c r="AY288">
        <v>0</v>
      </c>
    </row>
    <row r="289" spans="1:51">
      <c r="A289" t="s">
        <v>4556</v>
      </c>
      <c r="B289">
        <v>0</v>
      </c>
      <c r="C289">
        <v>0</v>
      </c>
      <c r="D289">
        <v>0</v>
      </c>
      <c r="E289">
        <v>0</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1</v>
      </c>
      <c r="AM289">
        <v>914.16</v>
      </c>
      <c r="AN289">
        <v>0</v>
      </c>
      <c r="AO289">
        <v>0</v>
      </c>
      <c r="AP289">
        <v>1</v>
      </c>
      <c r="AQ289">
        <v>0.6</v>
      </c>
      <c r="AR289">
        <v>0</v>
      </c>
      <c r="AS289">
        <v>0</v>
      </c>
      <c r="AT289">
        <v>0</v>
      </c>
      <c r="AU289">
        <v>0</v>
      </c>
      <c r="AV289">
        <v>0</v>
      </c>
      <c r="AW289">
        <v>0</v>
      </c>
      <c r="AX289">
        <v>0</v>
      </c>
      <c r="AY289">
        <v>0</v>
      </c>
    </row>
    <row r="290" spans="1:51">
      <c r="A290" t="s">
        <v>4568</v>
      </c>
      <c r="B290">
        <v>0</v>
      </c>
      <c r="C290">
        <v>0</v>
      </c>
      <c r="D290">
        <v>0</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1</v>
      </c>
      <c r="AM290">
        <v>602.70000000000005</v>
      </c>
      <c r="AN290">
        <v>0</v>
      </c>
      <c r="AO290">
        <v>0</v>
      </c>
      <c r="AP290">
        <v>0</v>
      </c>
      <c r="AQ290">
        <v>0</v>
      </c>
      <c r="AR290">
        <v>0</v>
      </c>
      <c r="AS290">
        <v>0</v>
      </c>
      <c r="AT290">
        <v>0</v>
      </c>
      <c r="AU290">
        <v>0</v>
      </c>
      <c r="AV290">
        <v>0</v>
      </c>
      <c r="AW290">
        <v>0</v>
      </c>
      <c r="AX290">
        <v>0</v>
      </c>
      <c r="AY290">
        <v>0</v>
      </c>
    </row>
    <row r="291" spans="1:51">
      <c r="A291" t="s">
        <v>4580</v>
      </c>
      <c r="B291">
        <v>0</v>
      </c>
      <c r="C291">
        <v>0</v>
      </c>
      <c r="D291">
        <v>0</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row>
    <row r="292" spans="1:51">
      <c r="A292" t="s">
        <v>4592</v>
      </c>
      <c r="B292">
        <v>0</v>
      </c>
      <c r="C292">
        <v>0</v>
      </c>
      <c r="D292">
        <v>0</v>
      </c>
      <c r="E292">
        <v>0</v>
      </c>
      <c r="F292">
        <v>0</v>
      </c>
      <c r="G292">
        <v>0</v>
      </c>
      <c r="H292">
        <v>0</v>
      </c>
      <c r="I292">
        <v>0</v>
      </c>
      <c r="J292">
        <v>0</v>
      </c>
      <c r="K292">
        <v>0</v>
      </c>
      <c r="L292">
        <v>0</v>
      </c>
      <c r="M292">
        <v>0</v>
      </c>
      <c r="N292">
        <v>0</v>
      </c>
      <c r="O292">
        <v>0</v>
      </c>
      <c r="P292">
        <v>0</v>
      </c>
      <c r="Q292">
        <v>0</v>
      </c>
      <c r="R292">
        <v>0</v>
      </c>
      <c r="S292">
        <v>0</v>
      </c>
      <c r="T292">
        <v>0</v>
      </c>
      <c r="U292">
        <v>0</v>
      </c>
      <c r="V292">
        <v>1</v>
      </c>
      <c r="W292">
        <v>6.8259999999999996</v>
      </c>
      <c r="X292">
        <v>0</v>
      </c>
      <c r="Y292">
        <v>0</v>
      </c>
      <c r="Z292">
        <v>0</v>
      </c>
      <c r="AA292">
        <v>0</v>
      </c>
      <c r="AB292">
        <v>0</v>
      </c>
      <c r="AC292">
        <v>0</v>
      </c>
      <c r="AD292">
        <v>0</v>
      </c>
      <c r="AE292">
        <v>0</v>
      </c>
      <c r="AF292">
        <v>0</v>
      </c>
      <c r="AG292">
        <v>0</v>
      </c>
      <c r="AH292">
        <v>0</v>
      </c>
      <c r="AI292">
        <v>0</v>
      </c>
      <c r="AJ292">
        <v>0</v>
      </c>
      <c r="AK292">
        <v>0</v>
      </c>
      <c r="AL292">
        <v>0</v>
      </c>
      <c r="AM292">
        <v>0</v>
      </c>
      <c r="AN292">
        <v>1</v>
      </c>
      <c r="AO292">
        <v>1495</v>
      </c>
      <c r="AP292">
        <v>0</v>
      </c>
      <c r="AQ292">
        <v>0</v>
      </c>
      <c r="AR292">
        <v>0</v>
      </c>
      <c r="AS292">
        <v>0</v>
      </c>
      <c r="AT292">
        <v>0</v>
      </c>
      <c r="AU292">
        <v>0</v>
      </c>
      <c r="AV292">
        <v>0</v>
      </c>
      <c r="AW292">
        <v>0</v>
      </c>
      <c r="AX292">
        <v>0</v>
      </c>
      <c r="AY292">
        <v>0</v>
      </c>
    </row>
    <row r="293" spans="1:51">
      <c r="A293" t="s">
        <v>4604</v>
      </c>
      <c r="B293">
        <v>0</v>
      </c>
      <c r="C293">
        <v>0</v>
      </c>
      <c r="D293">
        <v>0</v>
      </c>
      <c r="E293">
        <v>0</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1</v>
      </c>
      <c r="AU293">
        <v>420.19499999999999</v>
      </c>
      <c r="AV293">
        <v>0</v>
      </c>
      <c r="AW293">
        <v>0</v>
      </c>
      <c r="AX293">
        <v>0</v>
      </c>
      <c r="AY293">
        <v>0</v>
      </c>
    </row>
    <row r="294" spans="1:51">
      <c r="A294" t="s">
        <v>4628</v>
      </c>
      <c r="B294">
        <v>0</v>
      </c>
      <c r="C294">
        <v>0</v>
      </c>
      <c r="D294">
        <v>0</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3</v>
      </c>
      <c r="AQ294">
        <v>15.98</v>
      </c>
      <c r="AR294">
        <v>0</v>
      </c>
      <c r="AS294">
        <v>0</v>
      </c>
      <c r="AT294">
        <v>0</v>
      </c>
      <c r="AU294">
        <v>0</v>
      </c>
      <c r="AV294">
        <v>1</v>
      </c>
      <c r="AW294">
        <v>748.8</v>
      </c>
      <c r="AX294">
        <v>0</v>
      </c>
      <c r="AY294">
        <v>0</v>
      </c>
    </row>
    <row r="295" spans="1:51">
      <c r="A295" t="s">
        <v>4640</v>
      </c>
      <c r="B295">
        <v>0</v>
      </c>
      <c r="C295">
        <v>0</v>
      </c>
      <c r="D295">
        <v>0</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1</v>
      </c>
      <c r="AW295">
        <v>749.625</v>
      </c>
      <c r="AX295">
        <v>0</v>
      </c>
      <c r="AY295">
        <v>0</v>
      </c>
    </row>
    <row r="296" spans="1:51">
      <c r="A296" t="s">
        <v>4652</v>
      </c>
      <c r="B296">
        <v>0</v>
      </c>
      <c r="C296">
        <v>0</v>
      </c>
      <c r="D296">
        <v>0</v>
      </c>
      <c r="E296">
        <v>0</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1</v>
      </c>
      <c r="AQ296">
        <v>3.24</v>
      </c>
      <c r="AR296">
        <v>0</v>
      </c>
      <c r="AS296">
        <v>0</v>
      </c>
      <c r="AT296">
        <v>0</v>
      </c>
      <c r="AU296">
        <v>0</v>
      </c>
      <c r="AV296">
        <v>0</v>
      </c>
      <c r="AW296">
        <v>0</v>
      </c>
      <c r="AX296">
        <v>0</v>
      </c>
      <c r="AY296">
        <v>0</v>
      </c>
    </row>
    <row r="297" spans="1:51">
      <c r="A297" t="s">
        <v>4664</v>
      </c>
      <c r="B297">
        <v>0</v>
      </c>
      <c r="C297">
        <v>0</v>
      </c>
      <c r="D297">
        <v>0</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1</v>
      </c>
      <c r="AQ297">
        <v>0.75</v>
      </c>
      <c r="AR297">
        <v>0</v>
      </c>
      <c r="AS297">
        <v>0</v>
      </c>
      <c r="AT297">
        <v>0</v>
      </c>
      <c r="AU297">
        <v>0</v>
      </c>
      <c r="AV297">
        <v>0</v>
      </c>
      <c r="AW297">
        <v>0</v>
      </c>
      <c r="AX297">
        <v>0</v>
      </c>
      <c r="AY297">
        <v>0</v>
      </c>
    </row>
    <row r="298" spans="1:51">
      <c r="A298" t="s">
        <v>4676</v>
      </c>
      <c r="B298">
        <v>0</v>
      </c>
      <c r="C298">
        <v>0</v>
      </c>
      <c r="D298">
        <v>0</v>
      </c>
      <c r="E298">
        <v>0</v>
      </c>
      <c r="F298">
        <v>0</v>
      </c>
      <c r="G298">
        <v>0</v>
      </c>
      <c r="H298">
        <v>0</v>
      </c>
      <c r="I298">
        <v>0</v>
      </c>
      <c r="J298">
        <v>0</v>
      </c>
      <c r="K298">
        <v>0</v>
      </c>
      <c r="L298">
        <v>1</v>
      </c>
      <c r="M298">
        <v>2</v>
      </c>
      <c r="N298">
        <v>0</v>
      </c>
      <c r="O298">
        <v>0</v>
      </c>
      <c r="P298">
        <v>0</v>
      </c>
      <c r="Q298">
        <v>0</v>
      </c>
      <c r="R298">
        <v>0</v>
      </c>
      <c r="S298">
        <v>0</v>
      </c>
      <c r="T298">
        <v>0</v>
      </c>
      <c r="U298">
        <v>0</v>
      </c>
      <c r="V298">
        <v>1</v>
      </c>
      <c r="W298">
        <v>19.2</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2</v>
      </c>
      <c r="AQ298">
        <v>12.63</v>
      </c>
      <c r="AR298">
        <v>0</v>
      </c>
      <c r="AS298">
        <v>0</v>
      </c>
      <c r="AT298">
        <v>0</v>
      </c>
      <c r="AU298">
        <v>0</v>
      </c>
      <c r="AV298">
        <v>0</v>
      </c>
      <c r="AW298">
        <v>0</v>
      </c>
      <c r="AX298">
        <v>0</v>
      </c>
      <c r="AY298">
        <v>0</v>
      </c>
    </row>
    <row r="299" spans="1:51">
      <c r="A299" t="s">
        <v>4688</v>
      </c>
      <c r="B299">
        <v>0</v>
      </c>
      <c r="C299">
        <v>0</v>
      </c>
      <c r="D299">
        <v>0</v>
      </c>
      <c r="E299">
        <v>0</v>
      </c>
      <c r="F299">
        <v>0</v>
      </c>
      <c r="G299">
        <v>0</v>
      </c>
      <c r="H299">
        <v>0</v>
      </c>
      <c r="I299">
        <v>0</v>
      </c>
      <c r="J299">
        <v>0</v>
      </c>
      <c r="K299">
        <v>0</v>
      </c>
      <c r="L299">
        <v>1</v>
      </c>
      <c r="M299">
        <v>4</v>
      </c>
      <c r="N299">
        <v>0</v>
      </c>
      <c r="O299">
        <v>0</v>
      </c>
      <c r="P299">
        <v>0</v>
      </c>
      <c r="Q299">
        <v>0</v>
      </c>
      <c r="R299">
        <v>0</v>
      </c>
      <c r="S299">
        <v>0</v>
      </c>
      <c r="T299">
        <v>0</v>
      </c>
      <c r="U299">
        <v>0</v>
      </c>
      <c r="V299">
        <v>1</v>
      </c>
      <c r="W299">
        <v>6.66</v>
      </c>
      <c r="X299">
        <v>0</v>
      </c>
      <c r="Y299">
        <v>0</v>
      </c>
      <c r="Z299">
        <v>0</v>
      </c>
      <c r="AA299">
        <v>0</v>
      </c>
      <c r="AB299">
        <v>0</v>
      </c>
      <c r="AC299">
        <v>0</v>
      </c>
      <c r="AD299">
        <v>0</v>
      </c>
      <c r="AE299">
        <v>0</v>
      </c>
      <c r="AF299">
        <v>2</v>
      </c>
      <c r="AG299">
        <v>9.1300000000000008</v>
      </c>
      <c r="AH299">
        <v>0</v>
      </c>
      <c r="AI299">
        <v>0</v>
      </c>
      <c r="AJ299">
        <v>0</v>
      </c>
      <c r="AK299">
        <v>0</v>
      </c>
      <c r="AL299">
        <v>0</v>
      </c>
      <c r="AM299">
        <v>0</v>
      </c>
      <c r="AN299">
        <v>0</v>
      </c>
      <c r="AO299">
        <v>0</v>
      </c>
      <c r="AP299">
        <v>2</v>
      </c>
      <c r="AQ299">
        <v>21.15</v>
      </c>
      <c r="AR299">
        <v>1</v>
      </c>
      <c r="AS299">
        <v>90.09</v>
      </c>
      <c r="AT299">
        <v>0</v>
      </c>
      <c r="AU299">
        <v>0</v>
      </c>
      <c r="AV299">
        <v>1</v>
      </c>
      <c r="AW299">
        <v>877.2</v>
      </c>
      <c r="AX299">
        <v>0</v>
      </c>
      <c r="AY299">
        <v>0</v>
      </c>
    </row>
    <row r="300" spans="1:51">
      <c r="A300" t="s">
        <v>4700</v>
      </c>
      <c r="B300">
        <v>0</v>
      </c>
      <c r="C300">
        <v>0</v>
      </c>
      <c r="D300">
        <v>0</v>
      </c>
      <c r="E300">
        <v>0</v>
      </c>
      <c r="F300">
        <v>0</v>
      </c>
      <c r="G300">
        <v>0</v>
      </c>
      <c r="H300">
        <v>0</v>
      </c>
      <c r="I300">
        <v>0</v>
      </c>
      <c r="J300">
        <v>0</v>
      </c>
      <c r="K300">
        <v>0</v>
      </c>
      <c r="L300">
        <v>1</v>
      </c>
      <c r="M300">
        <v>2.5</v>
      </c>
      <c r="N300">
        <v>0</v>
      </c>
      <c r="O300">
        <v>0</v>
      </c>
      <c r="P300">
        <v>0</v>
      </c>
      <c r="Q300">
        <v>0</v>
      </c>
      <c r="R300">
        <v>0</v>
      </c>
      <c r="S300">
        <v>0</v>
      </c>
      <c r="T300">
        <v>0</v>
      </c>
      <c r="U300">
        <v>0</v>
      </c>
      <c r="V300">
        <v>1</v>
      </c>
      <c r="W300">
        <v>9.89</v>
      </c>
      <c r="X300">
        <v>0</v>
      </c>
      <c r="Y300">
        <v>0</v>
      </c>
      <c r="Z300">
        <v>0</v>
      </c>
      <c r="AA300">
        <v>0</v>
      </c>
      <c r="AB300">
        <v>0</v>
      </c>
      <c r="AC300">
        <v>0</v>
      </c>
      <c r="AD300">
        <v>0</v>
      </c>
      <c r="AE300">
        <v>0</v>
      </c>
      <c r="AF300">
        <v>0</v>
      </c>
      <c r="AG300">
        <v>0</v>
      </c>
      <c r="AH300">
        <v>0</v>
      </c>
      <c r="AI300">
        <v>0</v>
      </c>
      <c r="AJ300">
        <v>1</v>
      </c>
      <c r="AK300">
        <v>138</v>
      </c>
      <c r="AL300">
        <v>0</v>
      </c>
      <c r="AM300">
        <v>0</v>
      </c>
      <c r="AN300">
        <v>6</v>
      </c>
      <c r="AO300">
        <v>9669.4</v>
      </c>
      <c r="AP300">
        <v>3</v>
      </c>
      <c r="AQ300">
        <v>15</v>
      </c>
      <c r="AR300">
        <v>1</v>
      </c>
      <c r="AS300">
        <v>99.6</v>
      </c>
      <c r="AT300">
        <v>0</v>
      </c>
      <c r="AU300">
        <v>0</v>
      </c>
      <c r="AV300">
        <v>2</v>
      </c>
      <c r="AW300">
        <v>1536.375</v>
      </c>
      <c r="AX300">
        <v>0</v>
      </c>
      <c r="AY300">
        <v>0</v>
      </c>
    </row>
    <row r="301" spans="1:51">
      <c r="A301" t="s">
        <v>4712</v>
      </c>
      <c r="B301">
        <v>0</v>
      </c>
      <c r="C301">
        <v>0</v>
      </c>
      <c r="D301">
        <v>0</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1</v>
      </c>
      <c r="AM301">
        <v>944.84</v>
      </c>
      <c r="AN301">
        <v>0</v>
      </c>
      <c r="AO301">
        <v>0</v>
      </c>
      <c r="AP301">
        <v>4</v>
      </c>
      <c r="AQ301">
        <v>46.78</v>
      </c>
      <c r="AR301">
        <v>0</v>
      </c>
      <c r="AS301">
        <v>0</v>
      </c>
      <c r="AT301">
        <v>0</v>
      </c>
      <c r="AU301">
        <v>0</v>
      </c>
      <c r="AV301">
        <v>0</v>
      </c>
      <c r="AW301">
        <v>0</v>
      </c>
      <c r="AX301">
        <v>0</v>
      </c>
      <c r="AY301">
        <v>0</v>
      </c>
    </row>
    <row r="302" spans="1:51">
      <c r="A302" t="s">
        <v>4724</v>
      </c>
      <c r="B302">
        <v>0</v>
      </c>
      <c r="C302">
        <v>0</v>
      </c>
      <c r="D302">
        <v>0</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4</v>
      </c>
      <c r="AM302">
        <v>3077.55</v>
      </c>
      <c r="AN302">
        <v>2</v>
      </c>
      <c r="AO302">
        <v>2359.8000000000002</v>
      </c>
      <c r="AP302">
        <v>0</v>
      </c>
      <c r="AQ302">
        <v>0</v>
      </c>
      <c r="AR302">
        <v>0</v>
      </c>
      <c r="AS302">
        <v>0</v>
      </c>
      <c r="AT302">
        <v>0</v>
      </c>
      <c r="AU302">
        <v>0</v>
      </c>
      <c r="AV302">
        <v>0</v>
      </c>
      <c r="AW302">
        <v>0</v>
      </c>
      <c r="AX302">
        <v>0</v>
      </c>
      <c r="AY302">
        <v>0</v>
      </c>
    </row>
    <row r="303" spans="1:51">
      <c r="A303" t="s">
        <v>4736</v>
      </c>
      <c r="B303">
        <v>0</v>
      </c>
      <c r="C303">
        <v>0</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4</v>
      </c>
      <c r="AO303">
        <v>6724.5</v>
      </c>
      <c r="AP303">
        <v>0</v>
      </c>
      <c r="AQ303">
        <v>0</v>
      </c>
      <c r="AR303">
        <v>0</v>
      </c>
      <c r="AS303">
        <v>0</v>
      </c>
      <c r="AT303">
        <v>0</v>
      </c>
      <c r="AU303">
        <v>0</v>
      </c>
      <c r="AV303">
        <v>0</v>
      </c>
      <c r="AW303">
        <v>0</v>
      </c>
      <c r="AX303">
        <v>0</v>
      </c>
      <c r="AY303">
        <v>0</v>
      </c>
    </row>
    <row r="304" spans="1:51">
      <c r="A304" t="s">
        <v>4748</v>
      </c>
      <c r="B304">
        <v>0</v>
      </c>
      <c r="C304">
        <v>0</v>
      </c>
      <c r="D304">
        <v>0</v>
      </c>
      <c r="E304">
        <v>0</v>
      </c>
      <c r="F304">
        <v>0</v>
      </c>
      <c r="G304">
        <v>0</v>
      </c>
      <c r="H304">
        <v>0</v>
      </c>
      <c r="I304">
        <v>0</v>
      </c>
      <c r="J304">
        <v>0</v>
      </c>
      <c r="K304">
        <v>0</v>
      </c>
      <c r="L304">
        <v>0</v>
      </c>
      <c r="M304">
        <v>0</v>
      </c>
      <c r="N304">
        <v>0</v>
      </c>
      <c r="O304">
        <v>0</v>
      </c>
      <c r="P304">
        <v>0</v>
      </c>
      <c r="Q304">
        <v>0</v>
      </c>
      <c r="R304">
        <v>0</v>
      </c>
      <c r="S304">
        <v>0</v>
      </c>
      <c r="T304">
        <v>0</v>
      </c>
      <c r="U304">
        <v>0</v>
      </c>
      <c r="V304">
        <v>1</v>
      </c>
      <c r="W304">
        <v>5.55</v>
      </c>
      <c r="X304">
        <v>0</v>
      </c>
      <c r="Y304">
        <v>0</v>
      </c>
      <c r="Z304">
        <v>0</v>
      </c>
      <c r="AA304">
        <v>0</v>
      </c>
      <c r="AB304">
        <v>0</v>
      </c>
      <c r="AC304">
        <v>0</v>
      </c>
      <c r="AD304">
        <v>0</v>
      </c>
      <c r="AE304">
        <v>0</v>
      </c>
      <c r="AF304">
        <v>0</v>
      </c>
      <c r="AG304">
        <v>0</v>
      </c>
      <c r="AH304">
        <v>0</v>
      </c>
      <c r="AI304">
        <v>0</v>
      </c>
      <c r="AJ304">
        <v>1</v>
      </c>
      <c r="AK304">
        <v>379.5</v>
      </c>
      <c r="AL304">
        <v>1</v>
      </c>
      <c r="AM304">
        <v>553.35</v>
      </c>
      <c r="AN304">
        <v>1</v>
      </c>
      <c r="AO304">
        <v>1152</v>
      </c>
      <c r="AP304">
        <v>0</v>
      </c>
      <c r="AQ304">
        <v>0</v>
      </c>
      <c r="AR304">
        <v>0</v>
      </c>
      <c r="AS304">
        <v>0</v>
      </c>
      <c r="AT304">
        <v>0</v>
      </c>
      <c r="AU304">
        <v>0</v>
      </c>
      <c r="AV304">
        <v>0</v>
      </c>
      <c r="AW304">
        <v>0</v>
      </c>
      <c r="AX304">
        <v>0</v>
      </c>
      <c r="AY304">
        <v>0</v>
      </c>
    </row>
    <row r="305" spans="1:51">
      <c r="A305" t="s">
        <v>4772</v>
      </c>
      <c r="B305">
        <v>0</v>
      </c>
      <c r="C305">
        <v>0</v>
      </c>
      <c r="D305">
        <v>0</v>
      </c>
      <c r="E305">
        <v>0</v>
      </c>
      <c r="F305">
        <v>0</v>
      </c>
      <c r="G305">
        <v>0</v>
      </c>
      <c r="H305">
        <v>0</v>
      </c>
      <c r="I305">
        <v>0</v>
      </c>
      <c r="J305">
        <v>0</v>
      </c>
      <c r="K305">
        <v>0</v>
      </c>
      <c r="L305">
        <v>0</v>
      </c>
      <c r="M305">
        <v>0</v>
      </c>
      <c r="N305">
        <v>0</v>
      </c>
      <c r="O305">
        <v>0</v>
      </c>
      <c r="P305">
        <v>0</v>
      </c>
      <c r="Q305">
        <v>0</v>
      </c>
      <c r="R305">
        <v>0</v>
      </c>
      <c r="S305">
        <v>0</v>
      </c>
      <c r="T305">
        <v>0</v>
      </c>
      <c r="U305">
        <v>0</v>
      </c>
      <c r="V305">
        <v>1</v>
      </c>
      <c r="W305">
        <v>1.8</v>
      </c>
      <c r="X305">
        <v>0</v>
      </c>
      <c r="Y305">
        <v>0</v>
      </c>
      <c r="Z305">
        <v>0</v>
      </c>
      <c r="AA305">
        <v>0</v>
      </c>
      <c r="AB305">
        <v>0</v>
      </c>
      <c r="AC305">
        <v>0</v>
      </c>
      <c r="AD305">
        <v>0</v>
      </c>
      <c r="AE305">
        <v>0</v>
      </c>
      <c r="AF305">
        <v>0</v>
      </c>
      <c r="AG305">
        <v>0</v>
      </c>
      <c r="AH305">
        <v>0</v>
      </c>
      <c r="AI305">
        <v>0</v>
      </c>
      <c r="AJ305">
        <v>3</v>
      </c>
      <c r="AK305">
        <v>558.92499999999995</v>
      </c>
      <c r="AL305">
        <v>1</v>
      </c>
      <c r="AM305">
        <v>926</v>
      </c>
      <c r="AN305">
        <v>1</v>
      </c>
      <c r="AO305">
        <v>2743.65</v>
      </c>
      <c r="AP305">
        <v>0</v>
      </c>
      <c r="AQ305">
        <v>0</v>
      </c>
      <c r="AR305">
        <v>0</v>
      </c>
      <c r="AS305">
        <v>0</v>
      </c>
      <c r="AT305">
        <v>1</v>
      </c>
      <c r="AU305">
        <v>200.07</v>
      </c>
      <c r="AV305">
        <v>0</v>
      </c>
      <c r="AW305">
        <v>0</v>
      </c>
      <c r="AX305">
        <v>0</v>
      </c>
      <c r="AY305">
        <v>0</v>
      </c>
    </row>
    <row r="306" spans="1:51">
      <c r="A306" t="s">
        <v>4784</v>
      </c>
      <c r="B306">
        <v>0</v>
      </c>
      <c r="C306">
        <v>0</v>
      </c>
      <c r="D306">
        <v>0</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2</v>
      </c>
      <c r="AQ306">
        <v>1.2</v>
      </c>
      <c r="AR306">
        <v>0</v>
      </c>
      <c r="AS306">
        <v>0</v>
      </c>
      <c r="AT306">
        <v>0</v>
      </c>
      <c r="AU306">
        <v>0</v>
      </c>
      <c r="AV306">
        <v>0</v>
      </c>
      <c r="AW306">
        <v>0</v>
      </c>
      <c r="AX306">
        <v>0</v>
      </c>
      <c r="AY306">
        <v>0</v>
      </c>
    </row>
    <row r="307" spans="1:51">
      <c r="A307" t="s">
        <v>4796</v>
      </c>
      <c r="B307">
        <v>0</v>
      </c>
      <c r="C307">
        <v>0</v>
      </c>
      <c r="D307">
        <v>0</v>
      </c>
      <c r="E307">
        <v>0</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1</v>
      </c>
      <c r="AI307">
        <v>89.04</v>
      </c>
      <c r="AJ307">
        <v>0</v>
      </c>
      <c r="AK307">
        <v>0</v>
      </c>
      <c r="AL307">
        <v>0</v>
      </c>
      <c r="AM307">
        <v>0</v>
      </c>
      <c r="AN307">
        <v>0</v>
      </c>
      <c r="AO307">
        <v>0</v>
      </c>
      <c r="AP307">
        <v>2</v>
      </c>
      <c r="AQ307">
        <v>33.53</v>
      </c>
      <c r="AR307">
        <v>0</v>
      </c>
      <c r="AS307">
        <v>0</v>
      </c>
      <c r="AT307">
        <v>0</v>
      </c>
      <c r="AU307">
        <v>0</v>
      </c>
      <c r="AV307">
        <v>0</v>
      </c>
      <c r="AW307">
        <v>0</v>
      </c>
      <c r="AX307">
        <v>0</v>
      </c>
      <c r="AY307">
        <v>0</v>
      </c>
    </row>
    <row r="308" spans="1:51">
      <c r="A308" t="s">
        <v>4808</v>
      </c>
      <c r="B308">
        <v>0</v>
      </c>
      <c r="C308">
        <v>0</v>
      </c>
      <c r="D308">
        <v>0</v>
      </c>
      <c r="E308">
        <v>0</v>
      </c>
      <c r="F308">
        <v>0</v>
      </c>
      <c r="G308">
        <v>0</v>
      </c>
      <c r="H308">
        <v>0</v>
      </c>
      <c r="I308">
        <v>0</v>
      </c>
      <c r="J308">
        <v>0</v>
      </c>
      <c r="K308">
        <v>0</v>
      </c>
      <c r="L308">
        <v>1</v>
      </c>
      <c r="M308">
        <v>11.52</v>
      </c>
      <c r="N308">
        <v>0</v>
      </c>
      <c r="O308">
        <v>0</v>
      </c>
      <c r="P308">
        <v>0</v>
      </c>
      <c r="Q308">
        <v>0</v>
      </c>
      <c r="R308">
        <v>0</v>
      </c>
      <c r="S308">
        <v>0</v>
      </c>
      <c r="T308">
        <v>0</v>
      </c>
      <c r="U308">
        <v>0</v>
      </c>
      <c r="V308">
        <v>0</v>
      </c>
      <c r="W308">
        <v>0</v>
      </c>
      <c r="X308">
        <v>0</v>
      </c>
      <c r="Y308">
        <v>0</v>
      </c>
      <c r="Z308">
        <v>1</v>
      </c>
      <c r="AA308">
        <v>184.8</v>
      </c>
      <c r="AB308">
        <v>0</v>
      </c>
      <c r="AC308">
        <v>0</v>
      </c>
      <c r="AD308">
        <v>0</v>
      </c>
      <c r="AE308">
        <v>0</v>
      </c>
      <c r="AF308">
        <v>1</v>
      </c>
      <c r="AG308">
        <v>8.5</v>
      </c>
      <c r="AH308">
        <v>0</v>
      </c>
      <c r="AI308">
        <v>0</v>
      </c>
      <c r="AJ308">
        <v>0</v>
      </c>
      <c r="AK308">
        <v>0</v>
      </c>
      <c r="AL308">
        <v>0</v>
      </c>
      <c r="AM308">
        <v>0</v>
      </c>
      <c r="AN308">
        <v>2</v>
      </c>
      <c r="AO308">
        <v>3980.24</v>
      </c>
      <c r="AP308">
        <v>0</v>
      </c>
      <c r="AQ308">
        <v>0</v>
      </c>
      <c r="AR308">
        <v>0</v>
      </c>
      <c r="AS308">
        <v>0</v>
      </c>
      <c r="AT308">
        <v>1</v>
      </c>
      <c r="AU308">
        <v>130</v>
      </c>
      <c r="AV308">
        <v>3</v>
      </c>
      <c r="AW308">
        <v>2265.96</v>
      </c>
      <c r="AX308">
        <v>1</v>
      </c>
      <c r="AY308">
        <v>2696.4</v>
      </c>
    </row>
    <row r="309" spans="1:51">
      <c r="A309" t="s">
        <v>4820</v>
      </c>
      <c r="B309">
        <v>0</v>
      </c>
      <c r="C309">
        <v>0</v>
      </c>
      <c r="D309">
        <v>0</v>
      </c>
      <c r="E309">
        <v>0</v>
      </c>
      <c r="F309">
        <v>0</v>
      </c>
      <c r="G309">
        <v>0</v>
      </c>
      <c r="H309">
        <v>0</v>
      </c>
      <c r="I309">
        <v>0</v>
      </c>
      <c r="J309">
        <v>0</v>
      </c>
      <c r="K309">
        <v>0</v>
      </c>
      <c r="L309">
        <v>2</v>
      </c>
      <c r="M309">
        <v>19.68</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2</v>
      </c>
      <c r="AQ309">
        <v>6.82</v>
      </c>
      <c r="AR309">
        <v>0</v>
      </c>
      <c r="AS309">
        <v>0</v>
      </c>
      <c r="AT309">
        <v>0</v>
      </c>
      <c r="AU309">
        <v>0</v>
      </c>
      <c r="AV309">
        <v>0</v>
      </c>
      <c r="AW309">
        <v>0</v>
      </c>
      <c r="AX309">
        <v>0</v>
      </c>
      <c r="AY309">
        <v>0</v>
      </c>
    </row>
    <row r="310" spans="1:51">
      <c r="A310" t="s">
        <v>4832</v>
      </c>
      <c r="B310">
        <v>0</v>
      </c>
      <c r="C310">
        <v>0</v>
      </c>
      <c r="D310">
        <v>0</v>
      </c>
      <c r="E310">
        <v>0</v>
      </c>
      <c r="F310">
        <v>0</v>
      </c>
      <c r="G310">
        <v>0</v>
      </c>
      <c r="H310">
        <v>0</v>
      </c>
      <c r="I310">
        <v>0</v>
      </c>
      <c r="J310">
        <v>0</v>
      </c>
      <c r="K310">
        <v>0</v>
      </c>
      <c r="L310">
        <v>3</v>
      </c>
      <c r="M310">
        <v>100.26</v>
      </c>
      <c r="N310">
        <v>0</v>
      </c>
      <c r="O310">
        <v>0</v>
      </c>
      <c r="P310">
        <v>0</v>
      </c>
      <c r="Q310">
        <v>0</v>
      </c>
      <c r="R310">
        <v>0</v>
      </c>
      <c r="S310">
        <v>0</v>
      </c>
      <c r="T310">
        <v>0</v>
      </c>
      <c r="U310">
        <v>0</v>
      </c>
      <c r="V310">
        <v>6</v>
      </c>
      <c r="W310">
        <v>43.01</v>
      </c>
      <c r="X310">
        <v>0</v>
      </c>
      <c r="Y310">
        <v>0</v>
      </c>
      <c r="Z310">
        <v>0</v>
      </c>
      <c r="AA310">
        <v>0</v>
      </c>
      <c r="AB310">
        <v>0</v>
      </c>
      <c r="AC310">
        <v>0</v>
      </c>
      <c r="AD310">
        <v>0</v>
      </c>
      <c r="AE310">
        <v>0</v>
      </c>
      <c r="AF310">
        <v>2</v>
      </c>
      <c r="AG310">
        <v>15.74</v>
      </c>
      <c r="AH310">
        <v>0</v>
      </c>
      <c r="AI310">
        <v>0</v>
      </c>
      <c r="AJ310">
        <v>0</v>
      </c>
      <c r="AK310">
        <v>0</v>
      </c>
      <c r="AL310">
        <v>0</v>
      </c>
      <c r="AM310">
        <v>0</v>
      </c>
      <c r="AN310">
        <v>0</v>
      </c>
      <c r="AO310">
        <v>0</v>
      </c>
      <c r="AP310">
        <v>1</v>
      </c>
      <c r="AQ310">
        <v>3.46</v>
      </c>
      <c r="AR310">
        <v>0</v>
      </c>
      <c r="AS310">
        <v>0</v>
      </c>
      <c r="AT310">
        <v>0</v>
      </c>
      <c r="AU310">
        <v>0</v>
      </c>
      <c r="AV310">
        <v>0</v>
      </c>
      <c r="AW310">
        <v>0</v>
      </c>
      <c r="AX310">
        <v>0</v>
      </c>
      <c r="AY310">
        <v>0</v>
      </c>
    </row>
    <row r="311" spans="1:51">
      <c r="A311" t="s">
        <v>4844</v>
      </c>
      <c r="B311">
        <v>0</v>
      </c>
      <c r="C311">
        <v>0</v>
      </c>
      <c r="D311">
        <v>0</v>
      </c>
      <c r="E311">
        <v>0</v>
      </c>
      <c r="F311">
        <v>0</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1</v>
      </c>
      <c r="AM311">
        <v>862.8</v>
      </c>
      <c r="AN311">
        <v>0</v>
      </c>
      <c r="AO311">
        <v>0</v>
      </c>
      <c r="AP311">
        <v>1</v>
      </c>
      <c r="AQ311">
        <v>29.92</v>
      </c>
      <c r="AR311">
        <v>3</v>
      </c>
      <c r="AS311">
        <v>292.60000000000002</v>
      </c>
      <c r="AT311">
        <v>1</v>
      </c>
      <c r="AU311">
        <v>148.91999999999999</v>
      </c>
      <c r="AV311">
        <v>0</v>
      </c>
      <c r="AW311">
        <v>0</v>
      </c>
      <c r="AX311">
        <v>0</v>
      </c>
      <c r="AY311">
        <v>0</v>
      </c>
    </row>
    <row r="312" spans="1:51">
      <c r="A312" t="s">
        <v>4856</v>
      </c>
      <c r="B312">
        <v>0</v>
      </c>
      <c r="C312">
        <v>0</v>
      </c>
      <c r="D312">
        <v>0</v>
      </c>
      <c r="E312">
        <v>0</v>
      </c>
      <c r="F312">
        <v>0</v>
      </c>
      <c r="G312">
        <v>0</v>
      </c>
      <c r="H312">
        <v>0</v>
      </c>
      <c r="I312">
        <v>0</v>
      </c>
      <c r="J312">
        <v>0</v>
      </c>
      <c r="K312">
        <v>0</v>
      </c>
      <c r="L312">
        <v>2</v>
      </c>
      <c r="M312">
        <v>28.8</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1</v>
      </c>
      <c r="AI312">
        <v>86.58</v>
      </c>
      <c r="AJ312">
        <v>0</v>
      </c>
      <c r="AK312">
        <v>0</v>
      </c>
      <c r="AL312">
        <v>0</v>
      </c>
      <c r="AM312">
        <v>0</v>
      </c>
      <c r="AN312">
        <v>1</v>
      </c>
      <c r="AO312">
        <v>2972.1</v>
      </c>
      <c r="AP312">
        <v>1</v>
      </c>
      <c r="AQ312">
        <v>5</v>
      </c>
      <c r="AR312">
        <v>0</v>
      </c>
      <c r="AS312">
        <v>0</v>
      </c>
      <c r="AT312">
        <v>0</v>
      </c>
      <c r="AU312">
        <v>0</v>
      </c>
      <c r="AV312">
        <v>3</v>
      </c>
      <c r="AW312">
        <v>2166.98</v>
      </c>
      <c r="AX312">
        <v>2</v>
      </c>
      <c r="AY312">
        <v>2839.86</v>
      </c>
    </row>
    <row r="313" spans="1:51">
      <c r="A313" t="s">
        <v>4868</v>
      </c>
      <c r="B313">
        <v>0</v>
      </c>
      <c r="C313">
        <v>0</v>
      </c>
      <c r="D313">
        <v>0</v>
      </c>
      <c r="E313">
        <v>0</v>
      </c>
      <c r="F313">
        <v>0</v>
      </c>
      <c r="G313">
        <v>0</v>
      </c>
      <c r="H313">
        <v>0</v>
      </c>
      <c r="I313">
        <v>0</v>
      </c>
      <c r="J313">
        <v>0</v>
      </c>
      <c r="K313">
        <v>0</v>
      </c>
      <c r="L313">
        <v>1</v>
      </c>
      <c r="M313">
        <v>1.1000000000000001</v>
      </c>
      <c r="N313">
        <v>0</v>
      </c>
      <c r="O313">
        <v>0</v>
      </c>
      <c r="P313">
        <v>0</v>
      </c>
      <c r="Q313">
        <v>0</v>
      </c>
      <c r="R313">
        <v>0</v>
      </c>
      <c r="S313">
        <v>0</v>
      </c>
      <c r="T313">
        <v>0</v>
      </c>
      <c r="U313">
        <v>0</v>
      </c>
      <c r="V313">
        <v>1</v>
      </c>
      <c r="W313">
        <v>30.82</v>
      </c>
      <c r="X313">
        <v>1</v>
      </c>
      <c r="Y313">
        <v>89.76</v>
      </c>
      <c r="Z313">
        <v>0</v>
      </c>
      <c r="AA313">
        <v>0</v>
      </c>
      <c r="AB313">
        <v>0</v>
      </c>
      <c r="AC313">
        <v>0</v>
      </c>
      <c r="AD313">
        <v>0</v>
      </c>
      <c r="AE313">
        <v>0</v>
      </c>
      <c r="AF313">
        <v>0</v>
      </c>
      <c r="AG313">
        <v>0</v>
      </c>
      <c r="AH313">
        <v>0</v>
      </c>
      <c r="AI313">
        <v>0</v>
      </c>
      <c r="AJ313">
        <v>0</v>
      </c>
      <c r="AK313">
        <v>0</v>
      </c>
      <c r="AL313">
        <v>1</v>
      </c>
      <c r="AM313">
        <v>603.9</v>
      </c>
      <c r="AN313">
        <v>0</v>
      </c>
      <c r="AO313">
        <v>0</v>
      </c>
      <c r="AP313">
        <v>4</v>
      </c>
      <c r="AQ313">
        <v>55.01</v>
      </c>
      <c r="AR313">
        <v>0</v>
      </c>
      <c r="AS313">
        <v>0</v>
      </c>
      <c r="AT313">
        <v>1</v>
      </c>
      <c r="AU313">
        <v>243.54</v>
      </c>
      <c r="AV313">
        <v>0</v>
      </c>
      <c r="AW313">
        <v>0</v>
      </c>
      <c r="AX313">
        <v>0</v>
      </c>
      <c r="AY313">
        <v>0</v>
      </c>
    </row>
    <row r="314" spans="1:51">
      <c r="A314" t="s">
        <v>4880</v>
      </c>
      <c r="B314">
        <v>0</v>
      </c>
      <c r="C314">
        <v>0</v>
      </c>
      <c r="D314">
        <v>0</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3</v>
      </c>
      <c r="AQ314">
        <v>67.275000000000006</v>
      </c>
      <c r="AR314">
        <v>0</v>
      </c>
      <c r="AS314">
        <v>0</v>
      </c>
      <c r="AT314">
        <v>2</v>
      </c>
      <c r="AU314">
        <v>247.27</v>
      </c>
      <c r="AV314">
        <v>0</v>
      </c>
      <c r="AW314">
        <v>0</v>
      </c>
      <c r="AX314">
        <v>0</v>
      </c>
      <c r="AY314">
        <v>0</v>
      </c>
    </row>
    <row r="315" spans="1:51">
      <c r="A315" t="s">
        <v>4904</v>
      </c>
      <c r="B315">
        <v>0</v>
      </c>
      <c r="C315">
        <v>0</v>
      </c>
      <c r="D315">
        <v>0</v>
      </c>
      <c r="E315">
        <v>0</v>
      </c>
      <c r="F315">
        <v>0</v>
      </c>
      <c r="G315">
        <v>0</v>
      </c>
      <c r="H315">
        <v>0</v>
      </c>
      <c r="I315">
        <v>0</v>
      </c>
      <c r="J315">
        <v>0</v>
      </c>
      <c r="K315">
        <v>0</v>
      </c>
      <c r="L315">
        <v>1</v>
      </c>
      <c r="M315">
        <v>4.0999999999999996</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1</v>
      </c>
      <c r="AM315">
        <v>830.4</v>
      </c>
      <c r="AN315">
        <v>0</v>
      </c>
      <c r="AO315">
        <v>0</v>
      </c>
      <c r="AP315">
        <v>5</v>
      </c>
      <c r="AQ315">
        <v>10.164999999999999</v>
      </c>
      <c r="AR315">
        <v>0</v>
      </c>
      <c r="AS315">
        <v>0</v>
      </c>
      <c r="AT315">
        <v>0</v>
      </c>
      <c r="AU315">
        <v>0</v>
      </c>
      <c r="AV315">
        <v>1</v>
      </c>
      <c r="AW315">
        <v>699.84</v>
      </c>
      <c r="AX315">
        <v>0</v>
      </c>
      <c r="AY315">
        <v>0</v>
      </c>
    </row>
    <row r="316" spans="1:51">
      <c r="A316" t="s">
        <v>4916</v>
      </c>
      <c r="B316">
        <v>0</v>
      </c>
      <c r="C316">
        <v>0</v>
      </c>
      <c r="D316">
        <v>0</v>
      </c>
      <c r="E316">
        <v>0</v>
      </c>
      <c r="F316">
        <v>0</v>
      </c>
      <c r="G316">
        <v>0</v>
      </c>
      <c r="H316">
        <v>0</v>
      </c>
      <c r="I316">
        <v>0</v>
      </c>
      <c r="J316">
        <v>0</v>
      </c>
      <c r="K316">
        <v>0</v>
      </c>
      <c r="L316">
        <v>1</v>
      </c>
      <c r="M316">
        <v>3.3</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7</v>
      </c>
      <c r="AQ316">
        <v>49.27</v>
      </c>
      <c r="AR316">
        <v>0</v>
      </c>
      <c r="AS316">
        <v>0</v>
      </c>
      <c r="AT316">
        <v>0</v>
      </c>
      <c r="AU316">
        <v>0</v>
      </c>
      <c r="AV316">
        <v>2</v>
      </c>
      <c r="AW316">
        <v>1549.9949999999999</v>
      </c>
      <c r="AX316">
        <v>2</v>
      </c>
      <c r="AY316">
        <v>5999.79</v>
      </c>
    </row>
    <row r="317" spans="1:51">
      <c r="A317" t="s">
        <v>4928</v>
      </c>
      <c r="B317">
        <v>0</v>
      </c>
      <c r="C317">
        <v>0</v>
      </c>
      <c r="D317">
        <v>0</v>
      </c>
      <c r="E317">
        <v>0</v>
      </c>
      <c r="F317">
        <v>0</v>
      </c>
      <c r="G317">
        <v>0</v>
      </c>
      <c r="H317">
        <v>0</v>
      </c>
      <c r="I317">
        <v>0</v>
      </c>
      <c r="J317">
        <v>0</v>
      </c>
      <c r="K317">
        <v>0</v>
      </c>
      <c r="L317">
        <v>0</v>
      </c>
      <c r="M317">
        <v>0</v>
      </c>
      <c r="N317">
        <v>0</v>
      </c>
      <c r="O317">
        <v>0</v>
      </c>
      <c r="P317">
        <v>0</v>
      </c>
      <c r="Q317">
        <v>0</v>
      </c>
      <c r="R317">
        <v>0</v>
      </c>
      <c r="S317">
        <v>0</v>
      </c>
      <c r="T317">
        <v>0</v>
      </c>
      <c r="U317">
        <v>0</v>
      </c>
      <c r="V317">
        <v>1</v>
      </c>
      <c r="W317">
        <v>11.88</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4</v>
      </c>
      <c r="AQ317">
        <v>31.2</v>
      </c>
      <c r="AR317">
        <v>1</v>
      </c>
      <c r="AS317">
        <v>98.174999999999997</v>
      </c>
      <c r="AT317">
        <v>1</v>
      </c>
      <c r="AU317">
        <v>249.48</v>
      </c>
      <c r="AV317">
        <v>0</v>
      </c>
      <c r="AW317">
        <v>0</v>
      </c>
      <c r="AX317">
        <v>0</v>
      </c>
      <c r="AY317">
        <v>0</v>
      </c>
    </row>
    <row r="318" spans="1:51">
      <c r="A318" t="s">
        <v>4940</v>
      </c>
      <c r="B318">
        <v>0</v>
      </c>
      <c r="C318">
        <v>0</v>
      </c>
      <c r="D318">
        <v>0</v>
      </c>
      <c r="E318">
        <v>0</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3</v>
      </c>
      <c r="AQ318">
        <v>32.44</v>
      </c>
      <c r="AR318">
        <v>0</v>
      </c>
      <c r="AS318">
        <v>0</v>
      </c>
      <c r="AT318">
        <v>0</v>
      </c>
      <c r="AU318">
        <v>0</v>
      </c>
      <c r="AV318">
        <v>0</v>
      </c>
      <c r="AW318">
        <v>0</v>
      </c>
      <c r="AX318">
        <v>2</v>
      </c>
      <c r="AY318">
        <v>2664.65</v>
      </c>
    </row>
    <row r="319" spans="1:51">
      <c r="A319" t="s">
        <v>4952</v>
      </c>
      <c r="B319">
        <v>0</v>
      </c>
      <c r="C319">
        <v>0</v>
      </c>
      <c r="D319">
        <v>0</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2</v>
      </c>
      <c r="AQ319">
        <v>4.95</v>
      </c>
      <c r="AR319">
        <v>0</v>
      </c>
      <c r="AS319">
        <v>0</v>
      </c>
      <c r="AT319">
        <v>0</v>
      </c>
      <c r="AU319">
        <v>0</v>
      </c>
      <c r="AV319">
        <v>0</v>
      </c>
      <c r="AW319">
        <v>0</v>
      </c>
      <c r="AX319">
        <v>0</v>
      </c>
      <c r="AY319">
        <v>0</v>
      </c>
    </row>
    <row r="320" spans="1:51">
      <c r="A320" t="s">
        <v>4976</v>
      </c>
      <c r="B320">
        <v>0</v>
      </c>
      <c r="C320">
        <v>0</v>
      </c>
      <c r="D320">
        <v>0</v>
      </c>
      <c r="E320">
        <v>0</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row>
    <row r="321" spans="1:51">
      <c r="A321" t="s">
        <v>4988</v>
      </c>
      <c r="B321">
        <v>0</v>
      </c>
      <c r="C321">
        <v>0</v>
      </c>
      <c r="D321">
        <v>0</v>
      </c>
      <c r="E321">
        <v>0</v>
      </c>
      <c r="F321">
        <v>0</v>
      </c>
      <c r="G321">
        <v>0</v>
      </c>
      <c r="H321">
        <v>0</v>
      </c>
      <c r="I321">
        <v>0</v>
      </c>
      <c r="J321">
        <v>0</v>
      </c>
      <c r="K321">
        <v>0</v>
      </c>
      <c r="L321">
        <v>1</v>
      </c>
      <c r="M321">
        <v>3.96</v>
      </c>
      <c r="N321">
        <v>0</v>
      </c>
      <c r="O321">
        <v>0</v>
      </c>
      <c r="P321">
        <v>0</v>
      </c>
      <c r="Q321">
        <v>0</v>
      </c>
      <c r="R321">
        <v>0</v>
      </c>
      <c r="S321">
        <v>0</v>
      </c>
      <c r="T321">
        <v>0</v>
      </c>
      <c r="U321">
        <v>0</v>
      </c>
      <c r="V321">
        <v>2</v>
      </c>
      <c r="W321">
        <v>5.2</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row>
    <row r="322" spans="1:51">
      <c r="A322" t="s">
        <v>5000</v>
      </c>
      <c r="B322">
        <v>0</v>
      </c>
      <c r="C322">
        <v>0</v>
      </c>
      <c r="D322">
        <v>0</v>
      </c>
      <c r="E322">
        <v>0</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2</v>
      </c>
      <c r="AG322">
        <v>40.03</v>
      </c>
      <c r="AH322">
        <v>0</v>
      </c>
      <c r="AI322">
        <v>0</v>
      </c>
      <c r="AJ322">
        <v>0</v>
      </c>
      <c r="AK322">
        <v>0</v>
      </c>
      <c r="AL322">
        <v>0</v>
      </c>
      <c r="AM322">
        <v>0</v>
      </c>
      <c r="AN322">
        <v>0</v>
      </c>
      <c r="AO322">
        <v>0</v>
      </c>
      <c r="AP322">
        <v>3</v>
      </c>
      <c r="AQ322">
        <v>52.74</v>
      </c>
      <c r="AR322">
        <v>0</v>
      </c>
      <c r="AS322">
        <v>0</v>
      </c>
      <c r="AT322">
        <v>0</v>
      </c>
      <c r="AU322">
        <v>0</v>
      </c>
      <c r="AV322">
        <v>0</v>
      </c>
      <c r="AW322">
        <v>0</v>
      </c>
      <c r="AX322">
        <v>0</v>
      </c>
      <c r="AY322">
        <v>0</v>
      </c>
    </row>
    <row r="323" spans="1:51">
      <c r="A323" t="s">
        <v>5012</v>
      </c>
      <c r="B323">
        <v>0</v>
      </c>
      <c r="C323">
        <v>0</v>
      </c>
      <c r="D323">
        <v>0</v>
      </c>
      <c r="E323">
        <v>0</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1</v>
      </c>
      <c r="AI323">
        <v>99.45</v>
      </c>
      <c r="AJ323">
        <v>0</v>
      </c>
      <c r="AK323">
        <v>0</v>
      </c>
      <c r="AL323">
        <v>0</v>
      </c>
      <c r="AM323">
        <v>0</v>
      </c>
      <c r="AN323">
        <v>0</v>
      </c>
      <c r="AO323">
        <v>0</v>
      </c>
      <c r="AP323">
        <v>3</v>
      </c>
      <c r="AQ323">
        <v>14.34</v>
      </c>
      <c r="AR323">
        <v>0</v>
      </c>
      <c r="AS323">
        <v>0</v>
      </c>
      <c r="AT323">
        <v>0</v>
      </c>
      <c r="AU323">
        <v>0</v>
      </c>
      <c r="AV323">
        <v>0</v>
      </c>
      <c r="AW323">
        <v>0</v>
      </c>
      <c r="AX323">
        <v>0</v>
      </c>
      <c r="AY323">
        <v>0</v>
      </c>
    </row>
    <row r="324" spans="1:51">
      <c r="A324" t="s">
        <v>5024</v>
      </c>
      <c r="B324">
        <v>0</v>
      </c>
      <c r="C324">
        <v>0</v>
      </c>
      <c r="D324">
        <v>0</v>
      </c>
      <c r="E324">
        <v>0</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row>
    <row r="325" spans="1:51">
      <c r="A325" t="s">
        <v>5036</v>
      </c>
      <c r="B325">
        <v>0</v>
      </c>
      <c r="C325">
        <v>0</v>
      </c>
      <c r="D325">
        <v>0</v>
      </c>
      <c r="E325">
        <v>0</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row>
    <row r="326" spans="1:51">
      <c r="A326" t="s">
        <v>5048</v>
      </c>
      <c r="B326">
        <v>0</v>
      </c>
      <c r="C326">
        <v>0</v>
      </c>
      <c r="D326">
        <v>0</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1</v>
      </c>
      <c r="AQ326">
        <v>9.84</v>
      </c>
      <c r="AR326">
        <v>0</v>
      </c>
      <c r="AS326">
        <v>0</v>
      </c>
      <c r="AT326">
        <v>0</v>
      </c>
      <c r="AU326">
        <v>0</v>
      </c>
      <c r="AV326">
        <v>0</v>
      </c>
      <c r="AW326">
        <v>0</v>
      </c>
      <c r="AX326">
        <v>0</v>
      </c>
      <c r="AY326">
        <v>0</v>
      </c>
    </row>
    <row r="327" spans="1:51">
      <c r="A327" t="s">
        <v>5060</v>
      </c>
      <c r="B327">
        <v>0</v>
      </c>
      <c r="C327">
        <v>0</v>
      </c>
      <c r="D327">
        <v>0</v>
      </c>
      <c r="E327">
        <v>0</v>
      </c>
      <c r="F327">
        <v>0</v>
      </c>
      <c r="G327">
        <v>0</v>
      </c>
      <c r="H327">
        <v>0</v>
      </c>
      <c r="I327">
        <v>0</v>
      </c>
      <c r="J327">
        <v>0</v>
      </c>
      <c r="K327">
        <v>0</v>
      </c>
      <c r="L327">
        <v>0</v>
      </c>
      <c r="M327">
        <v>0</v>
      </c>
      <c r="N327">
        <v>0</v>
      </c>
      <c r="O327">
        <v>0</v>
      </c>
      <c r="P327">
        <v>0</v>
      </c>
      <c r="Q327">
        <v>0</v>
      </c>
      <c r="R327">
        <v>0</v>
      </c>
      <c r="S327">
        <v>0</v>
      </c>
      <c r="T327">
        <v>0</v>
      </c>
      <c r="U327">
        <v>0</v>
      </c>
      <c r="V327">
        <v>2</v>
      </c>
      <c r="W327">
        <v>9.74</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1</v>
      </c>
      <c r="AQ327">
        <v>0.8</v>
      </c>
      <c r="AR327">
        <v>0</v>
      </c>
      <c r="AS327">
        <v>0</v>
      </c>
      <c r="AT327">
        <v>0</v>
      </c>
      <c r="AU327">
        <v>0</v>
      </c>
      <c r="AV327">
        <v>0</v>
      </c>
      <c r="AW327">
        <v>0</v>
      </c>
      <c r="AX327">
        <v>0</v>
      </c>
      <c r="AY327">
        <v>0</v>
      </c>
    </row>
    <row r="328" spans="1:51">
      <c r="A328" t="s">
        <v>5072</v>
      </c>
      <c r="B328">
        <v>0</v>
      </c>
      <c r="C328">
        <v>0</v>
      </c>
      <c r="D328">
        <v>0</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1</v>
      </c>
      <c r="AK328">
        <v>194.92</v>
      </c>
      <c r="AL328">
        <v>0</v>
      </c>
      <c r="AM328">
        <v>0</v>
      </c>
      <c r="AN328">
        <v>0</v>
      </c>
      <c r="AO328">
        <v>0</v>
      </c>
      <c r="AP328">
        <v>4</v>
      </c>
      <c r="AQ328">
        <v>28.5</v>
      </c>
      <c r="AR328">
        <v>0</v>
      </c>
      <c r="AS328">
        <v>0</v>
      </c>
      <c r="AT328">
        <v>0</v>
      </c>
      <c r="AU328">
        <v>0</v>
      </c>
      <c r="AV328">
        <v>0</v>
      </c>
      <c r="AW328">
        <v>0</v>
      </c>
      <c r="AX328">
        <v>0</v>
      </c>
      <c r="AY328">
        <v>0</v>
      </c>
    </row>
    <row r="329" spans="1:51">
      <c r="A329" t="s">
        <v>5096</v>
      </c>
      <c r="B329">
        <v>0</v>
      </c>
      <c r="C329">
        <v>0</v>
      </c>
      <c r="D329">
        <v>0</v>
      </c>
      <c r="E329">
        <v>0</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1</v>
      </c>
      <c r="AO329">
        <v>3193.25</v>
      </c>
      <c r="AP329">
        <v>3</v>
      </c>
      <c r="AQ329">
        <v>10.63</v>
      </c>
      <c r="AR329">
        <v>2</v>
      </c>
      <c r="AS329">
        <v>141.25</v>
      </c>
      <c r="AT329">
        <v>1</v>
      </c>
      <c r="AU329">
        <v>216</v>
      </c>
      <c r="AV329">
        <v>0</v>
      </c>
      <c r="AW329">
        <v>0</v>
      </c>
      <c r="AX329">
        <v>0</v>
      </c>
      <c r="AY329">
        <v>0</v>
      </c>
    </row>
    <row r="330" spans="1:51">
      <c r="A330" t="s">
        <v>5108</v>
      </c>
      <c r="B330">
        <v>0</v>
      </c>
      <c r="C330">
        <v>0</v>
      </c>
      <c r="D330">
        <v>0</v>
      </c>
      <c r="E330">
        <v>0</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1</v>
      </c>
      <c r="AQ330">
        <v>4.0999999999999996</v>
      </c>
      <c r="AR330">
        <v>0</v>
      </c>
      <c r="AS330">
        <v>0</v>
      </c>
      <c r="AT330">
        <v>1</v>
      </c>
      <c r="AU330">
        <v>257</v>
      </c>
      <c r="AV330">
        <v>0</v>
      </c>
      <c r="AW330">
        <v>0</v>
      </c>
      <c r="AX330">
        <v>0</v>
      </c>
      <c r="AY330">
        <v>0</v>
      </c>
    </row>
    <row r="331" spans="1:51">
      <c r="A331" t="s">
        <v>5120</v>
      </c>
      <c r="B331">
        <v>0</v>
      </c>
      <c r="C331">
        <v>0</v>
      </c>
      <c r="D331">
        <v>0</v>
      </c>
      <c r="E331">
        <v>0</v>
      </c>
      <c r="F331">
        <v>0</v>
      </c>
      <c r="G331">
        <v>0</v>
      </c>
      <c r="H331">
        <v>0</v>
      </c>
      <c r="I331">
        <v>0</v>
      </c>
      <c r="J331">
        <v>0</v>
      </c>
      <c r="K331">
        <v>0</v>
      </c>
      <c r="L331">
        <v>1</v>
      </c>
      <c r="M331">
        <v>4.5599999999999996</v>
      </c>
      <c r="N331">
        <v>0</v>
      </c>
      <c r="O331">
        <v>0</v>
      </c>
      <c r="P331">
        <v>0</v>
      </c>
      <c r="Q331">
        <v>0</v>
      </c>
      <c r="R331">
        <v>0</v>
      </c>
      <c r="S331">
        <v>0</v>
      </c>
      <c r="T331">
        <v>0</v>
      </c>
      <c r="U331">
        <v>0</v>
      </c>
      <c r="V331">
        <v>0</v>
      </c>
      <c r="W331">
        <v>0</v>
      </c>
      <c r="X331">
        <v>0</v>
      </c>
      <c r="Y331">
        <v>0</v>
      </c>
      <c r="Z331">
        <v>0</v>
      </c>
      <c r="AA331">
        <v>0</v>
      </c>
      <c r="AB331">
        <v>0</v>
      </c>
      <c r="AC331">
        <v>0</v>
      </c>
      <c r="AD331">
        <v>0</v>
      </c>
      <c r="AE331">
        <v>0</v>
      </c>
      <c r="AF331">
        <v>2</v>
      </c>
      <c r="AG331">
        <v>45.19</v>
      </c>
      <c r="AH331">
        <v>0</v>
      </c>
      <c r="AI331">
        <v>0</v>
      </c>
      <c r="AJ331">
        <v>0</v>
      </c>
      <c r="AK331">
        <v>0</v>
      </c>
      <c r="AL331">
        <v>0</v>
      </c>
      <c r="AM331">
        <v>0</v>
      </c>
      <c r="AN331">
        <v>0</v>
      </c>
      <c r="AO331">
        <v>0</v>
      </c>
      <c r="AP331">
        <v>2</v>
      </c>
      <c r="AQ331">
        <v>19.600000000000001</v>
      </c>
      <c r="AR331">
        <v>0</v>
      </c>
      <c r="AS331">
        <v>0</v>
      </c>
      <c r="AT331">
        <v>0</v>
      </c>
      <c r="AU331">
        <v>0</v>
      </c>
      <c r="AV331">
        <v>1</v>
      </c>
      <c r="AW331">
        <v>749.36</v>
      </c>
      <c r="AX331">
        <v>0</v>
      </c>
      <c r="AY331">
        <v>0</v>
      </c>
    </row>
    <row r="332" spans="1:51">
      <c r="A332" t="s">
        <v>5132</v>
      </c>
      <c r="B332">
        <v>0</v>
      </c>
      <c r="C332">
        <v>0</v>
      </c>
      <c r="D332">
        <v>0</v>
      </c>
      <c r="E332">
        <v>0</v>
      </c>
      <c r="F332">
        <v>0</v>
      </c>
      <c r="G332">
        <v>0</v>
      </c>
      <c r="H332">
        <v>0</v>
      </c>
      <c r="I332">
        <v>0</v>
      </c>
      <c r="J332">
        <v>0</v>
      </c>
      <c r="K332">
        <v>0</v>
      </c>
      <c r="L332">
        <v>0</v>
      </c>
      <c r="M332">
        <v>0</v>
      </c>
      <c r="N332">
        <v>0</v>
      </c>
      <c r="O332">
        <v>0</v>
      </c>
      <c r="P332">
        <v>0</v>
      </c>
      <c r="Q332">
        <v>0</v>
      </c>
      <c r="R332">
        <v>0</v>
      </c>
      <c r="S332">
        <v>0</v>
      </c>
      <c r="T332">
        <v>0</v>
      </c>
      <c r="U332">
        <v>0</v>
      </c>
      <c r="V332">
        <v>1</v>
      </c>
      <c r="W332">
        <v>12.6</v>
      </c>
      <c r="X332">
        <v>0</v>
      </c>
      <c r="Y332">
        <v>0</v>
      </c>
      <c r="Z332">
        <v>0</v>
      </c>
      <c r="AA332">
        <v>0</v>
      </c>
      <c r="AB332">
        <v>0</v>
      </c>
      <c r="AC332">
        <v>0</v>
      </c>
      <c r="AD332">
        <v>0</v>
      </c>
      <c r="AE332">
        <v>0</v>
      </c>
      <c r="AF332">
        <v>0</v>
      </c>
      <c r="AG332">
        <v>0</v>
      </c>
      <c r="AH332">
        <v>1</v>
      </c>
      <c r="AI332">
        <v>76.36</v>
      </c>
      <c r="AJ332">
        <v>0</v>
      </c>
      <c r="AK332">
        <v>0</v>
      </c>
      <c r="AL332">
        <v>0</v>
      </c>
      <c r="AM332">
        <v>0</v>
      </c>
      <c r="AN332">
        <v>0</v>
      </c>
      <c r="AO332">
        <v>0</v>
      </c>
      <c r="AP332">
        <v>3</v>
      </c>
      <c r="AQ332">
        <v>14</v>
      </c>
      <c r="AR332">
        <v>1</v>
      </c>
      <c r="AS332">
        <v>80.73</v>
      </c>
      <c r="AT332">
        <v>0</v>
      </c>
      <c r="AU332">
        <v>0</v>
      </c>
      <c r="AV332">
        <v>0</v>
      </c>
      <c r="AW332">
        <v>0</v>
      </c>
      <c r="AX332">
        <v>0</v>
      </c>
      <c r="AY332">
        <v>0</v>
      </c>
    </row>
    <row r="333" spans="1:51">
      <c r="A333" t="s">
        <v>5144</v>
      </c>
      <c r="B333">
        <v>0</v>
      </c>
      <c r="C333">
        <v>0</v>
      </c>
      <c r="D333">
        <v>0</v>
      </c>
      <c r="E333">
        <v>0</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1</v>
      </c>
      <c r="AQ333">
        <v>3.25</v>
      </c>
      <c r="AR333">
        <v>1</v>
      </c>
      <c r="AS333">
        <v>52.7</v>
      </c>
      <c r="AT333">
        <v>0</v>
      </c>
      <c r="AU333">
        <v>0</v>
      </c>
      <c r="AV333">
        <v>0</v>
      </c>
      <c r="AW333">
        <v>0</v>
      </c>
      <c r="AX333">
        <v>0</v>
      </c>
      <c r="AY333">
        <v>0</v>
      </c>
    </row>
    <row r="334" spans="1:51">
      <c r="A334" t="s">
        <v>5156</v>
      </c>
      <c r="B334">
        <v>0</v>
      </c>
      <c r="C334">
        <v>0</v>
      </c>
      <c r="D334">
        <v>0</v>
      </c>
      <c r="E334">
        <v>0</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2</v>
      </c>
      <c r="AI334">
        <v>165.2</v>
      </c>
      <c r="AJ334">
        <v>2</v>
      </c>
      <c r="AK334">
        <v>827.84</v>
      </c>
      <c r="AL334">
        <v>0</v>
      </c>
      <c r="AM334">
        <v>0</v>
      </c>
      <c r="AN334">
        <v>1</v>
      </c>
      <c r="AO334">
        <v>1021.96</v>
      </c>
      <c r="AP334">
        <v>2</v>
      </c>
      <c r="AQ334">
        <v>2.0699999999999998</v>
      </c>
      <c r="AR334">
        <v>1</v>
      </c>
      <c r="AS334">
        <v>99.78</v>
      </c>
      <c r="AT334">
        <v>0</v>
      </c>
      <c r="AU334">
        <v>0</v>
      </c>
      <c r="AV334">
        <v>0</v>
      </c>
      <c r="AW334">
        <v>0</v>
      </c>
      <c r="AX334">
        <v>2</v>
      </c>
      <c r="AY334">
        <v>4120</v>
      </c>
    </row>
    <row r="335" spans="1:51">
      <c r="A335" t="s">
        <v>5168</v>
      </c>
      <c r="B335">
        <v>0</v>
      </c>
      <c r="C335">
        <v>0</v>
      </c>
      <c r="D335">
        <v>0</v>
      </c>
      <c r="E335">
        <v>0</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1</v>
      </c>
      <c r="AG335">
        <v>9.8800000000000008</v>
      </c>
      <c r="AH335">
        <v>0</v>
      </c>
      <c r="AI335">
        <v>0</v>
      </c>
      <c r="AJ335">
        <v>2</v>
      </c>
      <c r="AK335">
        <v>355.26</v>
      </c>
      <c r="AL335">
        <v>0</v>
      </c>
      <c r="AM335">
        <v>0</v>
      </c>
      <c r="AN335">
        <v>0</v>
      </c>
      <c r="AO335">
        <v>0</v>
      </c>
      <c r="AP335">
        <v>1</v>
      </c>
      <c r="AQ335">
        <v>19.55</v>
      </c>
      <c r="AR335">
        <v>0</v>
      </c>
      <c r="AS335">
        <v>0</v>
      </c>
      <c r="AT335">
        <v>2</v>
      </c>
      <c r="AU335">
        <v>777.6</v>
      </c>
      <c r="AV335">
        <v>0</v>
      </c>
      <c r="AW335">
        <v>0</v>
      </c>
      <c r="AX335">
        <v>0</v>
      </c>
      <c r="AY335">
        <v>0</v>
      </c>
    </row>
    <row r="336" spans="1:51">
      <c r="A336" t="s">
        <v>5180</v>
      </c>
      <c r="B336">
        <v>0</v>
      </c>
      <c r="C336">
        <v>0</v>
      </c>
      <c r="D336">
        <v>0</v>
      </c>
      <c r="E336">
        <v>0</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1</v>
      </c>
      <c r="AK336">
        <v>175.95</v>
      </c>
      <c r="AL336">
        <v>1</v>
      </c>
      <c r="AM336">
        <v>929.28</v>
      </c>
      <c r="AN336">
        <v>3</v>
      </c>
      <c r="AO336">
        <v>9071.98</v>
      </c>
      <c r="AP336">
        <v>2</v>
      </c>
      <c r="AQ336">
        <v>15.6</v>
      </c>
      <c r="AR336">
        <v>0</v>
      </c>
      <c r="AS336">
        <v>0</v>
      </c>
      <c r="AT336">
        <v>3</v>
      </c>
      <c r="AU336">
        <v>1324.375</v>
      </c>
      <c r="AV336">
        <v>0</v>
      </c>
      <c r="AW336">
        <v>0</v>
      </c>
      <c r="AX336">
        <v>1</v>
      </c>
      <c r="AY336">
        <v>7145.55</v>
      </c>
    </row>
    <row r="337" spans="1:51">
      <c r="A337" t="s">
        <v>5192</v>
      </c>
      <c r="B337">
        <v>0</v>
      </c>
      <c r="C337">
        <v>0</v>
      </c>
      <c r="D337">
        <v>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1</v>
      </c>
      <c r="AQ337">
        <v>1.75</v>
      </c>
      <c r="AR337">
        <v>0</v>
      </c>
      <c r="AS337">
        <v>0</v>
      </c>
      <c r="AT337">
        <v>0</v>
      </c>
      <c r="AU337">
        <v>0</v>
      </c>
      <c r="AV337">
        <v>0</v>
      </c>
      <c r="AW337">
        <v>0</v>
      </c>
      <c r="AX337">
        <v>0</v>
      </c>
      <c r="AY337">
        <v>0</v>
      </c>
    </row>
    <row r="338" spans="1:51">
      <c r="A338" t="s">
        <v>5204</v>
      </c>
      <c r="B338">
        <v>0</v>
      </c>
      <c r="C338">
        <v>0</v>
      </c>
      <c r="D338">
        <v>0</v>
      </c>
      <c r="E338">
        <v>0</v>
      </c>
      <c r="F338">
        <v>0</v>
      </c>
      <c r="G338">
        <v>0</v>
      </c>
      <c r="H338">
        <v>0</v>
      </c>
      <c r="I338">
        <v>0</v>
      </c>
      <c r="J338">
        <v>0</v>
      </c>
      <c r="K338">
        <v>0</v>
      </c>
      <c r="L338">
        <v>0</v>
      </c>
      <c r="M338">
        <v>0</v>
      </c>
      <c r="N338">
        <v>0</v>
      </c>
      <c r="O338">
        <v>0</v>
      </c>
      <c r="P338">
        <v>0</v>
      </c>
      <c r="Q338">
        <v>0</v>
      </c>
      <c r="R338">
        <v>0</v>
      </c>
      <c r="S338">
        <v>0</v>
      </c>
      <c r="T338">
        <v>0</v>
      </c>
      <c r="U338">
        <v>0</v>
      </c>
      <c r="V338">
        <v>1</v>
      </c>
      <c r="W338">
        <v>5</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5</v>
      </c>
      <c r="AQ338">
        <v>30.26</v>
      </c>
      <c r="AR338">
        <v>0</v>
      </c>
      <c r="AS338">
        <v>0</v>
      </c>
      <c r="AT338">
        <v>0</v>
      </c>
      <c r="AU338">
        <v>0</v>
      </c>
      <c r="AV338">
        <v>0</v>
      </c>
      <c r="AW338">
        <v>0</v>
      </c>
      <c r="AX338">
        <v>0</v>
      </c>
      <c r="AY338">
        <v>0</v>
      </c>
    </row>
    <row r="339" spans="1:51">
      <c r="A339" t="s">
        <v>5216</v>
      </c>
      <c r="B339">
        <v>0</v>
      </c>
      <c r="C339">
        <v>0</v>
      </c>
      <c r="D339">
        <v>0</v>
      </c>
      <c r="E339">
        <v>0</v>
      </c>
      <c r="F339">
        <v>0</v>
      </c>
      <c r="G339">
        <v>0</v>
      </c>
      <c r="H339">
        <v>0</v>
      </c>
      <c r="I339">
        <v>0</v>
      </c>
      <c r="J339">
        <v>0</v>
      </c>
      <c r="K339">
        <v>0</v>
      </c>
      <c r="L339">
        <v>0</v>
      </c>
      <c r="M339">
        <v>0</v>
      </c>
      <c r="N339">
        <v>0</v>
      </c>
      <c r="O339">
        <v>0</v>
      </c>
      <c r="P339">
        <v>0</v>
      </c>
      <c r="Q339">
        <v>0</v>
      </c>
      <c r="R339">
        <v>0</v>
      </c>
      <c r="S339">
        <v>0</v>
      </c>
      <c r="T339">
        <v>0</v>
      </c>
      <c r="U339">
        <v>0</v>
      </c>
      <c r="V339">
        <v>1</v>
      </c>
      <c r="W339">
        <v>33.75</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4</v>
      </c>
      <c r="AQ339">
        <v>28.72</v>
      </c>
      <c r="AR339">
        <v>0</v>
      </c>
      <c r="AS339">
        <v>0</v>
      </c>
      <c r="AT339">
        <v>0</v>
      </c>
      <c r="AU339">
        <v>0</v>
      </c>
      <c r="AV339">
        <v>0</v>
      </c>
      <c r="AW339">
        <v>0</v>
      </c>
      <c r="AX339">
        <v>0</v>
      </c>
      <c r="AY339">
        <v>0</v>
      </c>
    </row>
    <row r="340" spans="1:51">
      <c r="A340" t="s">
        <v>5228</v>
      </c>
      <c r="B340">
        <v>0</v>
      </c>
      <c r="C340">
        <v>0</v>
      </c>
      <c r="D340">
        <v>0</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1</v>
      </c>
      <c r="AA340">
        <v>285.95</v>
      </c>
      <c r="AB340">
        <v>0</v>
      </c>
      <c r="AC340">
        <v>0</v>
      </c>
      <c r="AD340">
        <v>0</v>
      </c>
      <c r="AE340">
        <v>0</v>
      </c>
      <c r="AF340">
        <v>0</v>
      </c>
      <c r="AG340">
        <v>0</v>
      </c>
      <c r="AH340">
        <v>1</v>
      </c>
      <c r="AI340">
        <v>52.02</v>
      </c>
      <c r="AJ340">
        <v>0</v>
      </c>
      <c r="AK340">
        <v>0</v>
      </c>
      <c r="AL340">
        <v>0</v>
      </c>
      <c r="AM340">
        <v>0</v>
      </c>
      <c r="AN340">
        <v>0</v>
      </c>
      <c r="AO340">
        <v>0</v>
      </c>
      <c r="AP340">
        <v>2</v>
      </c>
      <c r="AQ340">
        <v>10.92</v>
      </c>
      <c r="AR340">
        <v>0</v>
      </c>
      <c r="AS340">
        <v>0</v>
      </c>
      <c r="AT340">
        <v>0</v>
      </c>
      <c r="AU340">
        <v>0</v>
      </c>
      <c r="AV340">
        <v>1</v>
      </c>
      <c r="AW340">
        <v>705.87</v>
      </c>
      <c r="AX340">
        <v>0</v>
      </c>
      <c r="AY340">
        <v>0</v>
      </c>
    </row>
    <row r="341" spans="1:51">
      <c r="A341" t="s">
        <v>5252</v>
      </c>
      <c r="B341">
        <v>0</v>
      </c>
      <c r="C341">
        <v>0</v>
      </c>
      <c r="D341">
        <v>0</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7</v>
      </c>
      <c r="AQ341">
        <v>58.69</v>
      </c>
      <c r="AR341">
        <v>0</v>
      </c>
      <c r="AS341">
        <v>0</v>
      </c>
      <c r="AT341">
        <v>0</v>
      </c>
      <c r="AU341">
        <v>0</v>
      </c>
      <c r="AV341">
        <v>0</v>
      </c>
      <c r="AW341">
        <v>0</v>
      </c>
      <c r="AX341">
        <v>0</v>
      </c>
      <c r="AY341">
        <v>0</v>
      </c>
    </row>
    <row r="342" spans="1:51">
      <c r="A342" t="s">
        <v>5264</v>
      </c>
      <c r="B342">
        <v>0</v>
      </c>
      <c r="C342">
        <v>0</v>
      </c>
      <c r="D342">
        <v>0</v>
      </c>
      <c r="E342">
        <v>0</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1</v>
      </c>
      <c r="AK342">
        <v>110.895</v>
      </c>
      <c r="AL342">
        <v>0</v>
      </c>
      <c r="AM342">
        <v>0</v>
      </c>
      <c r="AN342">
        <v>0</v>
      </c>
      <c r="AO342">
        <v>0</v>
      </c>
      <c r="AP342">
        <v>0</v>
      </c>
      <c r="AQ342">
        <v>0</v>
      </c>
      <c r="AR342">
        <v>0</v>
      </c>
      <c r="AS342">
        <v>0</v>
      </c>
      <c r="AT342">
        <v>0</v>
      </c>
      <c r="AU342">
        <v>0</v>
      </c>
      <c r="AV342">
        <v>0</v>
      </c>
      <c r="AW342">
        <v>0</v>
      </c>
      <c r="AX342">
        <v>0</v>
      </c>
      <c r="AY342">
        <v>0</v>
      </c>
    </row>
    <row r="343" spans="1:51">
      <c r="A343" t="s">
        <v>5276</v>
      </c>
      <c r="B343">
        <v>0</v>
      </c>
      <c r="C343">
        <v>0</v>
      </c>
      <c r="D343">
        <v>0</v>
      </c>
      <c r="E343">
        <v>0</v>
      </c>
      <c r="F343">
        <v>0</v>
      </c>
      <c r="G343">
        <v>0</v>
      </c>
      <c r="H343">
        <v>0</v>
      </c>
      <c r="I343">
        <v>0</v>
      </c>
      <c r="J343">
        <v>0</v>
      </c>
      <c r="K343">
        <v>0</v>
      </c>
      <c r="L343">
        <v>2</v>
      </c>
      <c r="M343">
        <v>4.4000000000000004</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1</v>
      </c>
      <c r="AQ343">
        <v>0.6</v>
      </c>
      <c r="AR343">
        <v>0</v>
      </c>
      <c r="AS343">
        <v>0</v>
      </c>
      <c r="AT343">
        <v>0</v>
      </c>
      <c r="AU343">
        <v>0</v>
      </c>
      <c r="AV343">
        <v>0</v>
      </c>
      <c r="AW343">
        <v>0</v>
      </c>
      <c r="AX343">
        <v>0</v>
      </c>
      <c r="AY343">
        <v>0</v>
      </c>
    </row>
    <row r="344" spans="1:51">
      <c r="A344" t="s">
        <v>5288</v>
      </c>
      <c r="B344">
        <v>0</v>
      </c>
      <c r="C344">
        <v>0</v>
      </c>
      <c r="D344">
        <v>0</v>
      </c>
      <c r="E344">
        <v>0</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2</v>
      </c>
      <c r="AQ344">
        <v>16.93</v>
      </c>
      <c r="AR344">
        <v>0</v>
      </c>
      <c r="AS344">
        <v>0</v>
      </c>
      <c r="AT344">
        <v>0</v>
      </c>
      <c r="AU344">
        <v>0</v>
      </c>
      <c r="AV344">
        <v>0</v>
      </c>
      <c r="AW344">
        <v>0</v>
      </c>
      <c r="AX344">
        <v>1</v>
      </c>
      <c r="AY344">
        <v>3864.75</v>
      </c>
    </row>
    <row r="345" spans="1:51">
      <c r="A345" t="s">
        <v>5300</v>
      </c>
      <c r="B345">
        <v>0</v>
      </c>
      <c r="C345">
        <v>0</v>
      </c>
      <c r="D345">
        <v>0</v>
      </c>
      <c r="E345">
        <v>0</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row>
    <row r="346" spans="1:51">
      <c r="A346" t="s">
        <v>5312</v>
      </c>
      <c r="B346">
        <v>0</v>
      </c>
      <c r="C346">
        <v>0</v>
      </c>
      <c r="D346">
        <v>0</v>
      </c>
      <c r="E346">
        <v>0</v>
      </c>
      <c r="F346">
        <v>0</v>
      </c>
      <c r="G346">
        <v>0</v>
      </c>
      <c r="H346">
        <v>0</v>
      </c>
      <c r="I346">
        <v>0</v>
      </c>
      <c r="J346">
        <v>0</v>
      </c>
      <c r="K346">
        <v>0</v>
      </c>
      <c r="L346">
        <v>0</v>
      </c>
      <c r="M346">
        <v>0</v>
      </c>
      <c r="N346">
        <v>0</v>
      </c>
      <c r="O346">
        <v>0</v>
      </c>
      <c r="P346">
        <v>0</v>
      </c>
      <c r="Q346">
        <v>0</v>
      </c>
      <c r="R346">
        <v>0</v>
      </c>
      <c r="S346">
        <v>0</v>
      </c>
      <c r="T346">
        <v>0</v>
      </c>
      <c r="U346">
        <v>0</v>
      </c>
      <c r="V346">
        <v>1</v>
      </c>
      <c r="W346">
        <v>7.1749999999999998</v>
      </c>
      <c r="X346">
        <v>0</v>
      </c>
      <c r="Y346">
        <v>0</v>
      </c>
      <c r="Z346">
        <v>0</v>
      </c>
      <c r="AA346">
        <v>0</v>
      </c>
      <c r="AB346">
        <v>0</v>
      </c>
      <c r="AC346">
        <v>0</v>
      </c>
      <c r="AD346">
        <v>0</v>
      </c>
      <c r="AE346">
        <v>0</v>
      </c>
      <c r="AF346">
        <v>0</v>
      </c>
      <c r="AG346">
        <v>0</v>
      </c>
      <c r="AH346">
        <v>1</v>
      </c>
      <c r="AI346">
        <v>99.45</v>
      </c>
      <c r="AJ346">
        <v>0</v>
      </c>
      <c r="AK346">
        <v>0</v>
      </c>
      <c r="AL346">
        <v>0</v>
      </c>
      <c r="AM346">
        <v>0</v>
      </c>
      <c r="AN346">
        <v>0</v>
      </c>
      <c r="AO346">
        <v>0</v>
      </c>
      <c r="AP346">
        <v>0</v>
      </c>
      <c r="AQ346">
        <v>0</v>
      </c>
      <c r="AR346">
        <v>0</v>
      </c>
      <c r="AS346">
        <v>0</v>
      </c>
      <c r="AT346">
        <v>0</v>
      </c>
      <c r="AU346">
        <v>0</v>
      </c>
      <c r="AV346">
        <v>1</v>
      </c>
      <c r="AW346">
        <v>631.875</v>
      </c>
      <c r="AX346">
        <v>1</v>
      </c>
      <c r="AY346">
        <v>1694.9</v>
      </c>
    </row>
    <row r="347" spans="1:51">
      <c r="A347" t="s">
        <v>5324</v>
      </c>
      <c r="B347">
        <v>0</v>
      </c>
      <c r="C347">
        <v>0</v>
      </c>
      <c r="D347">
        <v>0</v>
      </c>
      <c r="E347">
        <v>0</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row>
    <row r="348" spans="1:51">
      <c r="A348" t="s">
        <v>5336</v>
      </c>
      <c r="B348">
        <v>0</v>
      </c>
      <c r="C348">
        <v>0</v>
      </c>
      <c r="D348">
        <v>0</v>
      </c>
      <c r="E348">
        <v>0</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2</v>
      </c>
      <c r="AQ348">
        <v>8.7100000000000009</v>
      </c>
      <c r="AR348">
        <v>0</v>
      </c>
      <c r="AS348">
        <v>0</v>
      </c>
      <c r="AT348">
        <v>0</v>
      </c>
      <c r="AU348">
        <v>0</v>
      </c>
      <c r="AV348">
        <v>2</v>
      </c>
      <c r="AW348">
        <v>1293.8800000000001</v>
      </c>
      <c r="AX348">
        <v>0</v>
      </c>
      <c r="AY348">
        <v>0</v>
      </c>
    </row>
    <row r="349" spans="1:51">
      <c r="A349" t="s">
        <v>5348</v>
      </c>
      <c r="B349">
        <v>0</v>
      </c>
      <c r="C349">
        <v>0</v>
      </c>
      <c r="D349">
        <v>0</v>
      </c>
      <c r="E349">
        <v>0</v>
      </c>
      <c r="F349">
        <v>0</v>
      </c>
      <c r="G349">
        <v>0</v>
      </c>
      <c r="H349">
        <v>0</v>
      </c>
      <c r="I349">
        <v>0</v>
      </c>
      <c r="J349">
        <v>0</v>
      </c>
      <c r="K349">
        <v>0</v>
      </c>
      <c r="L349">
        <v>2</v>
      </c>
      <c r="M349">
        <v>2.97</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1</v>
      </c>
      <c r="AQ349">
        <v>23.37</v>
      </c>
      <c r="AR349">
        <v>0</v>
      </c>
      <c r="AS349">
        <v>0</v>
      </c>
      <c r="AT349">
        <v>1</v>
      </c>
      <c r="AU349">
        <v>107.1</v>
      </c>
      <c r="AV349">
        <v>0</v>
      </c>
      <c r="AW349">
        <v>0</v>
      </c>
      <c r="AX349">
        <v>0</v>
      </c>
      <c r="AY349">
        <v>0</v>
      </c>
    </row>
    <row r="350" spans="1:51">
      <c r="A350" t="s">
        <v>5360</v>
      </c>
      <c r="B350">
        <v>0</v>
      </c>
      <c r="C350">
        <v>0</v>
      </c>
      <c r="D350">
        <v>0</v>
      </c>
      <c r="E350">
        <v>0</v>
      </c>
      <c r="F350">
        <v>0</v>
      </c>
      <c r="G350">
        <v>0</v>
      </c>
      <c r="H350">
        <v>0</v>
      </c>
      <c r="I350">
        <v>0</v>
      </c>
      <c r="J350">
        <v>0</v>
      </c>
      <c r="K350">
        <v>0</v>
      </c>
      <c r="L350">
        <v>1</v>
      </c>
      <c r="M350">
        <v>1.53</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4</v>
      </c>
      <c r="AQ350">
        <v>41.94</v>
      </c>
      <c r="AR350">
        <v>1</v>
      </c>
      <c r="AS350">
        <v>99.75</v>
      </c>
      <c r="AT350">
        <v>0</v>
      </c>
      <c r="AU350">
        <v>0</v>
      </c>
      <c r="AV350">
        <v>1</v>
      </c>
      <c r="AW350">
        <v>901.59</v>
      </c>
      <c r="AX350">
        <v>0</v>
      </c>
      <c r="AY350">
        <v>0</v>
      </c>
    </row>
    <row r="351" spans="1:51">
      <c r="A351" t="s">
        <v>5372</v>
      </c>
      <c r="B351">
        <v>0</v>
      </c>
      <c r="C351">
        <v>0</v>
      </c>
      <c r="D351">
        <v>0</v>
      </c>
      <c r="E351">
        <v>0</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row>
    <row r="352" spans="1:51">
      <c r="A352" t="s">
        <v>5384</v>
      </c>
      <c r="B352">
        <v>0</v>
      </c>
      <c r="C352">
        <v>0</v>
      </c>
      <c r="D352">
        <v>0</v>
      </c>
      <c r="E352">
        <v>0</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1</v>
      </c>
      <c r="AI352">
        <v>94.5</v>
      </c>
      <c r="AJ352">
        <v>0</v>
      </c>
      <c r="AK352">
        <v>0</v>
      </c>
      <c r="AL352">
        <v>0</v>
      </c>
      <c r="AM352">
        <v>0</v>
      </c>
      <c r="AN352">
        <v>0</v>
      </c>
      <c r="AO352">
        <v>0</v>
      </c>
      <c r="AP352">
        <v>2</v>
      </c>
      <c r="AQ352">
        <v>76.44</v>
      </c>
      <c r="AR352">
        <v>0</v>
      </c>
      <c r="AS352">
        <v>0</v>
      </c>
      <c r="AT352">
        <v>0</v>
      </c>
      <c r="AU352">
        <v>0</v>
      </c>
      <c r="AV352">
        <v>1</v>
      </c>
      <c r="AW352">
        <v>785</v>
      </c>
      <c r="AX352">
        <v>0</v>
      </c>
      <c r="AY352">
        <v>0</v>
      </c>
    </row>
    <row r="353" spans="1:51">
      <c r="A353" t="s">
        <v>5396</v>
      </c>
      <c r="B353">
        <v>0</v>
      </c>
      <c r="C353">
        <v>0</v>
      </c>
      <c r="D353">
        <v>0</v>
      </c>
      <c r="E353">
        <v>0</v>
      </c>
      <c r="F353">
        <v>0</v>
      </c>
      <c r="G353">
        <v>0</v>
      </c>
      <c r="H353">
        <v>0</v>
      </c>
      <c r="I353">
        <v>0</v>
      </c>
      <c r="J353">
        <v>0</v>
      </c>
      <c r="K353">
        <v>0</v>
      </c>
      <c r="L353">
        <v>1</v>
      </c>
      <c r="M353">
        <v>2.2000000000000002</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4</v>
      </c>
      <c r="AQ353">
        <v>33.119999999999997</v>
      </c>
      <c r="AR353">
        <v>0</v>
      </c>
      <c r="AS353">
        <v>0</v>
      </c>
      <c r="AT353">
        <v>0</v>
      </c>
      <c r="AU353">
        <v>0</v>
      </c>
      <c r="AV353">
        <v>0</v>
      </c>
      <c r="AW353">
        <v>0</v>
      </c>
      <c r="AX353">
        <v>0</v>
      </c>
      <c r="AY353">
        <v>0</v>
      </c>
    </row>
    <row r="354" spans="1:51">
      <c r="A354" t="s">
        <v>5408</v>
      </c>
      <c r="B354">
        <v>0</v>
      </c>
      <c r="C354">
        <v>0</v>
      </c>
      <c r="D354">
        <v>0</v>
      </c>
      <c r="E354">
        <v>0</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1</v>
      </c>
      <c r="AQ354">
        <v>23.32</v>
      </c>
      <c r="AR354">
        <v>0</v>
      </c>
      <c r="AS354">
        <v>0</v>
      </c>
      <c r="AT354">
        <v>0</v>
      </c>
      <c r="AU354">
        <v>0</v>
      </c>
      <c r="AV354">
        <v>0</v>
      </c>
      <c r="AW354">
        <v>0</v>
      </c>
      <c r="AX354">
        <v>0</v>
      </c>
      <c r="AY354">
        <v>0</v>
      </c>
    </row>
    <row r="355" spans="1:51">
      <c r="A355" t="s">
        <v>5420</v>
      </c>
      <c r="B355">
        <v>0</v>
      </c>
      <c r="C355">
        <v>0</v>
      </c>
      <c r="D355">
        <v>0</v>
      </c>
      <c r="E355">
        <v>0</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1</v>
      </c>
      <c r="AK355">
        <v>114.24</v>
      </c>
      <c r="AL355">
        <v>0</v>
      </c>
      <c r="AM355">
        <v>0</v>
      </c>
      <c r="AN355">
        <v>0</v>
      </c>
      <c r="AO355">
        <v>0</v>
      </c>
      <c r="AP355">
        <v>0</v>
      </c>
      <c r="AQ355">
        <v>0</v>
      </c>
      <c r="AR355">
        <v>0</v>
      </c>
      <c r="AS355">
        <v>0</v>
      </c>
      <c r="AT355">
        <v>0</v>
      </c>
      <c r="AU355">
        <v>0</v>
      </c>
      <c r="AV355">
        <v>0</v>
      </c>
      <c r="AW355">
        <v>0</v>
      </c>
      <c r="AX355">
        <v>0</v>
      </c>
      <c r="AY355">
        <v>0</v>
      </c>
    </row>
    <row r="356" spans="1:51">
      <c r="A356" t="s">
        <v>5444</v>
      </c>
      <c r="B356">
        <v>0</v>
      </c>
      <c r="C356">
        <v>0</v>
      </c>
      <c r="D356">
        <v>0</v>
      </c>
      <c r="E356">
        <v>0</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1</v>
      </c>
      <c r="AI356">
        <v>58.8</v>
      </c>
      <c r="AJ356">
        <v>0</v>
      </c>
      <c r="AK356">
        <v>0</v>
      </c>
      <c r="AL356">
        <v>0</v>
      </c>
      <c r="AM356">
        <v>0</v>
      </c>
      <c r="AN356">
        <v>0</v>
      </c>
      <c r="AO356">
        <v>0</v>
      </c>
      <c r="AP356">
        <v>4</v>
      </c>
      <c r="AQ356">
        <v>45.94</v>
      </c>
      <c r="AR356">
        <v>0</v>
      </c>
      <c r="AS356">
        <v>0</v>
      </c>
      <c r="AT356">
        <v>1</v>
      </c>
      <c r="AU356">
        <v>377.625</v>
      </c>
      <c r="AV356">
        <v>0</v>
      </c>
      <c r="AW356">
        <v>0</v>
      </c>
      <c r="AX356">
        <v>0</v>
      </c>
      <c r="AY356">
        <v>0</v>
      </c>
    </row>
    <row r="357" spans="1:51">
      <c r="A357" t="s">
        <v>5456</v>
      </c>
      <c r="B357">
        <v>0</v>
      </c>
      <c r="C357">
        <v>0</v>
      </c>
      <c r="D357">
        <v>0</v>
      </c>
      <c r="E357">
        <v>0</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1</v>
      </c>
      <c r="AS357">
        <v>99.61</v>
      </c>
      <c r="AT357">
        <v>0</v>
      </c>
      <c r="AU357">
        <v>0</v>
      </c>
      <c r="AV357">
        <v>0</v>
      </c>
      <c r="AW357">
        <v>0</v>
      </c>
      <c r="AX357">
        <v>0</v>
      </c>
      <c r="AY357">
        <v>0</v>
      </c>
    </row>
    <row r="358" spans="1:51">
      <c r="A358" t="s">
        <v>5468</v>
      </c>
      <c r="B358">
        <v>0</v>
      </c>
      <c r="C358">
        <v>0</v>
      </c>
      <c r="D358">
        <v>0</v>
      </c>
      <c r="E358">
        <v>0</v>
      </c>
      <c r="F358">
        <v>0</v>
      </c>
      <c r="G358">
        <v>0</v>
      </c>
      <c r="H358">
        <v>0</v>
      </c>
      <c r="I358">
        <v>0</v>
      </c>
      <c r="J358">
        <v>0</v>
      </c>
      <c r="K358">
        <v>0</v>
      </c>
      <c r="L358">
        <v>1</v>
      </c>
      <c r="M358">
        <v>6</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5</v>
      </c>
      <c r="AQ358">
        <v>47</v>
      </c>
      <c r="AR358">
        <v>0</v>
      </c>
      <c r="AS358">
        <v>0</v>
      </c>
      <c r="AT358">
        <v>0</v>
      </c>
      <c r="AU358">
        <v>0</v>
      </c>
      <c r="AV358">
        <v>0</v>
      </c>
      <c r="AW358">
        <v>0</v>
      </c>
      <c r="AX358">
        <v>0</v>
      </c>
      <c r="AY358">
        <v>0</v>
      </c>
    </row>
    <row r="359" spans="1:51">
      <c r="A359" t="s">
        <v>5480</v>
      </c>
      <c r="B359">
        <v>0</v>
      </c>
      <c r="C359">
        <v>0</v>
      </c>
      <c r="D359">
        <v>0</v>
      </c>
      <c r="E359">
        <v>0</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1</v>
      </c>
      <c r="AQ359">
        <v>10.199999999999999</v>
      </c>
      <c r="AR359">
        <v>1</v>
      </c>
      <c r="AS359">
        <v>55</v>
      </c>
      <c r="AT359">
        <v>0</v>
      </c>
      <c r="AU359">
        <v>0</v>
      </c>
      <c r="AV359">
        <v>0</v>
      </c>
      <c r="AW359">
        <v>0</v>
      </c>
      <c r="AX359">
        <v>0</v>
      </c>
      <c r="AY359">
        <v>0</v>
      </c>
    </row>
    <row r="360" spans="1:51">
      <c r="A360" t="s">
        <v>5492</v>
      </c>
      <c r="B360">
        <v>0</v>
      </c>
      <c r="C360">
        <v>0</v>
      </c>
      <c r="D360">
        <v>0</v>
      </c>
      <c r="E360">
        <v>0</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3</v>
      </c>
      <c r="AQ360">
        <v>12.98</v>
      </c>
      <c r="AR360">
        <v>0</v>
      </c>
      <c r="AS360">
        <v>0</v>
      </c>
      <c r="AT360">
        <v>0</v>
      </c>
      <c r="AU360">
        <v>0</v>
      </c>
      <c r="AV360">
        <v>0</v>
      </c>
      <c r="AW360">
        <v>0</v>
      </c>
      <c r="AX360">
        <v>0</v>
      </c>
      <c r="AY360">
        <v>0</v>
      </c>
    </row>
    <row r="361" spans="1:51">
      <c r="A361" t="s">
        <v>5504</v>
      </c>
      <c r="B361">
        <v>0</v>
      </c>
      <c r="C361">
        <v>0</v>
      </c>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row>
    <row r="362" spans="1:51">
      <c r="A362" t="s">
        <v>5516</v>
      </c>
      <c r="B362">
        <v>0</v>
      </c>
      <c r="C362">
        <v>0</v>
      </c>
      <c r="D362">
        <v>0</v>
      </c>
      <c r="E362">
        <v>0</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4</v>
      </c>
      <c r="AQ362">
        <v>44.77</v>
      </c>
      <c r="AR362">
        <v>0</v>
      </c>
      <c r="AS362">
        <v>0</v>
      </c>
      <c r="AT362">
        <v>0</v>
      </c>
      <c r="AU362">
        <v>0</v>
      </c>
      <c r="AV362">
        <v>0</v>
      </c>
      <c r="AW362">
        <v>0</v>
      </c>
      <c r="AX362">
        <v>0</v>
      </c>
      <c r="AY362">
        <v>0</v>
      </c>
    </row>
    <row r="363" spans="1:51">
      <c r="A363" t="s">
        <v>5540</v>
      </c>
      <c r="B363">
        <v>0</v>
      </c>
      <c r="C363">
        <v>0</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1</v>
      </c>
      <c r="AQ363">
        <v>1.64</v>
      </c>
      <c r="AR363">
        <v>0</v>
      </c>
      <c r="AS363">
        <v>0</v>
      </c>
      <c r="AT363">
        <v>0</v>
      </c>
      <c r="AU363">
        <v>0</v>
      </c>
      <c r="AV363">
        <v>0</v>
      </c>
      <c r="AW363">
        <v>0</v>
      </c>
      <c r="AX363">
        <v>0</v>
      </c>
      <c r="AY363">
        <v>0</v>
      </c>
    </row>
    <row r="364" spans="1:51">
      <c r="A364" t="s">
        <v>5552</v>
      </c>
      <c r="B364">
        <v>0</v>
      </c>
      <c r="C364">
        <v>0</v>
      </c>
      <c r="D364">
        <v>0</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1</v>
      </c>
      <c r="AQ364">
        <v>17.920000000000002</v>
      </c>
      <c r="AR364">
        <v>0</v>
      </c>
      <c r="AS364">
        <v>0</v>
      </c>
      <c r="AT364">
        <v>0</v>
      </c>
      <c r="AU364">
        <v>0</v>
      </c>
      <c r="AV364">
        <v>0</v>
      </c>
      <c r="AW364">
        <v>0</v>
      </c>
      <c r="AX364">
        <v>0</v>
      </c>
      <c r="AY364">
        <v>0</v>
      </c>
    </row>
    <row r="365" spans="1:51">
      <c r="A365" t="s">
        <v>5564</v>
      </c>
      <c r="B365">
        <v>0</v>
      </c>
      <c r="C365">
        <v>0</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2</v>
      </c>
      <c r="AQ365">
        <v>23.1</v>
      </c>
      <c r="AR365">
        <v>0</v>
      </c>
      <c r="AS365">
        <v>0</v>
      </c>
      <c r="AT365">
        <v>1</v>
      </c>
      <c r="AU365">
        <v>181.05</v>
      </c>
      <c r="AV365">
        <v>0</v>
      </c>
      <c r="AW365">
        <v>0</v>
      </c>
      <c r="AX365">
        <v>0</v>
      </c>
      <c r="AY365">
        <v>0</v>
      </c>
    </row>
    <row r="366" spans="1:51">
      <c r="A366" t="s">
        <v>5576</v>
      </c>
      <c r="B366">
        <v>0</v>
      </c>
      <c r="C366">
        <v>0</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row>
    <row r="367" spans="1:51">
      <c r="A367" t="s">
        <v>5588</v>
      </c>
      <c r="B367">
        <v>0</v>
      </c>
      <c r="C367">
        <v>0</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row>
    <row r="368" spans="1:51">
      <c r="A368" t="s">
        <v>5600</v>
      </c>
      <c r="B368">
        <v>0</v>
      </c>
      <c r="C368">
        <v>0</v>
      </c>
      <c r="D368">
        <v>0</v>
      </c>
      <c r="E368">
        <v>0</v>
      </c>
      <c r="F368">
        <v>0</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1</v>
      </c>
      <c r="AK368">
        <v>254</v>
      </c>
      <c r="AL368">
        <v>0</v>
      </c>
      <c r="AM368">
        <v>0</v>
      </c>
      <c r="AN368">
        <v>0</v>
      </c>
      <c r="AO368">
        <v>0</v>
      </c>
      <c r="AP368">
        <v>3</v>
      </c>
      <c r="AQ368">
        <v>21.9</v>
      </c>
      <c r="AR368">
        <v>0</v>
      </c>
      <c r="AS368">
        <v>0</v>
      </c>
      <c r="AT368">
        <v>0</v>
      </c>
      <c r="AU368">
        <v>0</v>
      </c>
      <c r="AV368">
        <v>1</v>
      </c>
      <c r="AW368">
        <v>876.39</v>
      </c>
      <c r="AX368">
        <v>0</v>
      </c>
      <c r="AY368">
        <v>0</v>
      </c>
    </row>
    <row r="369" spans="1:51">
      <c r="A369" t="s">
        <v>5612</v>
      </c>
      <c r="B369">
        <v>0</v>
      </c>
      <c r="C369">
        <v>0</v>
      </c>
      <c r="D369">
        <v>0</v>
      </c>
      <c r="E369">
        <v>0</v>
      </c>
      <c r="F369">
        <v>0</v>
      </c>
      <c r="G369">
        <v>0</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1</v>
      </c>
      <c r="AQ369">
        <v>5.46</v>
      </c>
      <c r="AR369">
        <v>0</v>
      </c>
      <c r="AS369">
        <v>0</v>
      </c>
      <c r="AT369">
        <v>0</v>
      </c>
      <c r="AU369">
        <v>0</v>
      </c>
      <c r="AV369">
        <v>0</v>
      </c>
      <c r="AW369">
        <v>0</v>
      </c>
      <c r="AX369">
        <v>0</v>
      </c>
      <c r="AY369">
        <v>0</v>
      </c>
    </row>
    <row r="370" spans="1:51">
      <c r="A370" t="s">
        <v>5624</v>
      </c>
      <c r="B370">
        <v>0</v>
      </c>
      <c r="C370">
        <v>0</v>
      </c>
      <c r="D370">
        <v>0</v>
      </c>
      <c r="E370">
        <v>0</v>
      </c>
      <c r="F370">
        <v>0</v>
      </c>
      <c r="G370">
        <v>0</v>
      </c>
      <c r="H370">
        <v>0</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9</v>
      </c>
      <c r="AQ370">
        <v>57.55</v>
      </c>
      <c r="AR370">
        <v>1</v>
      </c>
      <c r="AS370">
        <v>99.84</v>
      </c>
      <c r="AT370">
        <v>0</v>
      </c>
      <c r="AU370">
        <v>0</v>
      </c>
      <c r="AV370">
        <v>0</v>
      </c>
      <c r="AW370">
        <v>0</v>
      </c>
      <c r="AX370">
        <v>0</v>
      </c>
      <c r="AY370">
        <v>0</v>
      </c>
    </row>
    <row r="371" spans="1:51">
      <c r="A371" t="s">
        <v>5636</v>
      </c>
      <c r="B371">
        <v>0</v>
      </c>
      <c r="C371">
        <v>0</v>
      </c>
      <c r="D371">
        <v>0</v>
      </c>
      <c r="E371">
        <v>0</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1</v>
      </c>
      <c r="AG371">
        <v>6.3</v>
      </c>
      <c r="AH371">
        <v>0</v>
      </c>
      <c r="AI371">
        <v>0</v>
      </c>
      <c r="AJ371">
        <v>0</v>
      </c>
      <c r="AK371">
        <v>0</v>
      </c>
      <c r="AL371">
        <v>0</v>
      </c>
      <c r="AM371">
        <v>0</v>
      </c>
      <c r="AN371">
        <v>0</v>
      </c>
      <c r="AO371">
        <v>0</v>
      </c>
      <c r="AP371">
        <v>1</v>
      </c>
      <c r="AQ371">
        <v>16.8</v>
      </c>
      <c r="AR371">
        <v>0</v>
      </c>
      <c r="AS371">
        <v>0</v>
      </c>
      <c r="AT371">
        <v>0</v>
      </c>
      <c r="AU371">
        <v>0</v>
      </c>
      <c r="AV371">
        <v>0</v>
      </c>
      <c r="AW371">
        <v>0</v>
      </c>
      <c r="AX371">
        <v>0</v>
      </c>
      <c r="AY371">
        <v>0</v>
      </c>
    </row>
    <row r="372" spans="1:51">
      <c r="A372" t="s">
        <v>5648</v>
      </c>
      <c r="B372">
        <v>0</v>
      </c>
      <c r="C372">
        <v>0</v>
      </c>
      <c r="D372">
        <v>0</v>
      </c>
      <c r="E372">
        <v>0</v>
      </c>
      <c r="F372">
        <v>0</v>
      </c>
      <c r="G372">
        <v>0</v>
      </c>
      <c r="H372">
        <v>0</v>
      </c>
      <c r="I372">
        <v>0</v>
      </c>
      <c r="J372">
        <v>0</v>
      </c>
      <c r="K372">
        <v>0</v>
      </c>
      <c r="L372">
        <v>1</v>
      </c>
      <c r="M372">
        <v>10.8</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5</v>
      </c>
      <c r="AQ372">
        <v>93.64</v>
      </c>
      <c r="AR372">
        <v>0</v>
      </c>
      <c r="AS372">
        <v>0</v>
      </c>
      <c r="AT372">
        <v>0</v>
      </c>
      <c r="AU372">
        <v>0</v>
      </c>
      <c r="AV372">
        <v>1</v>
      </c>
      <c r="AW372">
        <v>749.92</v>
      </c>
      <c r="AX372">
        <v>0</v>
      </c>
      <c r="AY372">
        <v>0</v>
      </c>
    </row>
    <row r="373" spans="1:51">
      <c r="A373" t="s">
        <v>5660</v>
      </c>
      <c r="B373">
        <v>0</v>
      </c>
      <c r="C373">
        <v>0</v>
      </c>
      <c r="D373">
        <v>0</v>
      </c>
      <c r="E373">
        <v>0</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3</v>
      </c>
      <c r="AQ373">
        <v>26.04</v>
      </c>
      <c r="AR373">
        <v>0</v>
      </c>
      <c r="AS373">
        <v>0</v>
      </c>
      <c r="AT373">
        <v>0</v>
      </c>
      <c r="AU373">
        <v>0</v>
      </c>
      <c r="AV373">
        <v>0</v>
      </c>
      <c r="AW373">
        <v>0</v>
      </c>
      <c r="AX373">
        <v>0</v>
      </c>
      <c r="AY373">
        <v>0</v>
      </c>
    </row>
    <row r="374" spans="1:51">
      <c r="A374" t="s">
        <v>5684</v>
      </c>
      <c r="B374">
        <v>0</v>
      </c>
      <c r="C374">
        <v>0</v>
      </c>
      <c r="D374">
        <v>0</v>
      </c>
      <c r="E374">
        <v>0</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1</v>
      </c>
      <c r="AM374">
        <v>702.24</v>
      </c>
      <c r="AN374">
        <v>1</v>
      </c>
      <c r="AO374">
        <v>1123.2</v>
      </c>
      <c r="AP374">
        <v>0</v>
      </c>
      <c r="AQ374">
        <v>0</v>
      </c>
      <c r="AR374">
        <v>0</v>
      </c>
      <c r="AS374">
        <v>0</v>
      </c>
      <c r="AT374">
        <v>0</v>
      </c>
      <c r="AU374">
        <v>0</v>
      </c>
      <c r="AV374">
        <v>1</v>
      </c>
      <c r="AW374">
        <v>750</v>
      </c>
      <c r="AX374">
        <v>0</v>
      </c>
      <c r="AY374">
        <v>0</v>
      </c>
    </row>
    <row r="375" spans="1:51">
      <c r="A375" t="s">
        <v>5696</v>
      </c>
      <c r="B375">
        <v>0</v>
      </c>
      <c r="C375">
        <v>0</v>
      </c>
      <c r="D375">
        <v>0</v>
      </c>
      <c r="E375">
        <v>0</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row>
    <row r="376" spans="1:51">
      <c r="A376" t="s">
        <v>5708</v>
      </c>
      <c r="B376">
        <v>0</v>
      </c>
      <c r="C376">
        <v>0</v>
      </c>
      <c r="D376">
        <v>0</v>
      </c>
      <c r="E376">
        <v>0</v>
      </c>
      <c r="F376">
        <v>0</v>
      </c>
      <c r="G376">
        <v>0</v>
      </c>
      <c r="H376">
        <v>0</v>
      </c>
      <c r="I376">
        <v>0</v>
      </c>
      <c r="J376">
        <v>0</v>
      </c>
      <c r="K376">
        <v>0</v>
      </c>
      <c r="L376">
        <v>1</v>
      </c>
      <c r="M376">
        <v>29.7</v>
      </c>
      <c r="N376">
        <v>0</v>
      </c>
      <c r="O376">
        <v>0</v>
      </c>
      <c r="P376">
        <v>0</v>
      </c>
      <c r="Q376">
        <v>0</v>
      </c>
      <c r="R376">
        <v>0</v>
      </c>
      <c r="S376">
        <v>0</v>
      </c>
      <c r="T376">
        <v>0</v>
      </c>
      <c r="U376">
        <v>0</v>
      </c>
      <c r="V376">
        <v>3</v>
      </c>
      <c r="W376">
        <v>40.56</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1</v>
      </c>
      <c r="AU376">
        <v>416.5</v>
      </c>
      <c r="AV376">
        <v>2</v>
      </c>
      <c r="AW376">
        <v>1263.325</v>
      </c>
      <c r="AX376">
        <v>0</v>
      </c>
      <c r="AY376">
        <v>0</v>
      </c>
    </row>
    <row r="377" spans="1:51">
      <c r="A377" t="s">
        <v>5720</v>
      </c>
      <c r="B377">
        <v>0</v>
      </c>
      <c r="C377">
        <v>0</v>
      </c>
      <c r="D377">
        <v>0</v>
      </c>
      <c r="E377">
        <v>0</v>
      </c>
      <c r="F377">
        <v>0</v>
      </c>
      <c r="G377">
        <v>0</v>
      </c>
      <c r="H377">
        <v>0</v>
      </c>
      <c r="I377">
        <v>0</v>
      </c>
      <c r="J377">
        <v>0</v>
      </c>
      <c r="K377">
        <v>0</v>
      </c>
      <c r="L377">
        <v>0</v>
      </c>
      <c r="M377">
        <v>0</v>
      </c>
      <c r="N377">
        <v>0</v>
      </c>
      <c r="O377">
        <v>0</v>
      </c>
      <c r="P377">
        <v>0</v>
      </c>
      <c r="Q377">
        <v>0</v>
      </c>
      <c r="R377">
        <v>0</v>
      </c>
      <c r="S377">
        <v>0</v>
      </c>
      <c r="T377">
        <v>0</v>
      </c>
      <c r="U377">
        <v>0</v>
      </c>
      <c r="V377">
        <v>2</v>
      </c>
      <c r="W377">
        <v>9.1999999999999993</v>
      </c>
      <c r="X377">
        <v>0</v>
      </c>
      <c r="Y377">
        <v>0</v>
      </c>
      <c r="Z377">
        <v>0</v>
      </c>
      <c r="AA377">
        <v>0</v>
      </c>
      <c r="AB377">
        <v>0</v>
      </c>
      <c r="AC377">
        <v>0</v>
      </c>
      <c r="AD377">
        <v>0</v>
      </c>
      <c r="AE377">
        <v>0</v>
      </c>
      <c r="AF377">
        <v>0</v>
      </c>
      <c r="AG377">
        <v>0</v>
      </c>
      <c r="AH377">
        <v>0</v>
      </c>
      <c r="AI377">
        <v>0</v>
      </c>
      <c r="AJ377">
        <v>0</v>
      </c>
      <c r="AK377">
        <v>0</v>
      </c>
      <c r="AL377">
        <v>1</v>
      </c>
      <c r="AM377">
        <v>777.63</v>
      </c>
      <c r="AN377">
        <v>0</v>
      </c>
      <c r="AO377">
        <v>0</v>
      </c>
      <c r="AP377">
        <v>0</v>
      </c>
      <c r="AQ377">
        <v>0</v>
      </c>
      <c r="AR377">
        <v>0</v>
      </c>
      <c r="AS377">
        <v>0</v>
      </c>
      <c r="AT377">
        <v>0</v>
      </c>
      <c r="AU377">
        <v>0</v>
      </c>
      <c r="AV377">
        <v>0</v>
      </c>
      <c r="AW377">
        <v>0</v>
      </c>
      <c r="AX377">
        <v>2</v>
      </c>
      <c r="AY377">
        <v>13965.49</v>
      </c>
    </row>
    <row r="378" spans="1:51">
      <c r="A378" t="s">
        <v>5732</v>
      </c>
      <c r="B378">
        <v>0</v>
      </c>
      <c r="C378">
        <v>0</v>
      </c>
      <c r="D378">
        <v>0</v>
      </c>
      <c r="E378">
        <v>0</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1</v>
      </c>
      <c r="AO378">
        <v>1034.8800000000001</v>
      </c>
      <c r="AP378">
        <v>1</v>
      </c>
      <c r="AQ378">
        <v>9.9</v>
      </c>
      <c r="AR378">
        <v>0</v>
      </c>
      <c r="AS378">
        <v>0</v>
      </c>
      <c r="AT378">
        <v>0</v>
      </c>
      <c r="AU378">
        <v>0</v>
      </c>
      <c r="AV378">
        <v>8</v>
      </c>
      <c r="AW378">
        <v>5986.5649999999996</v>
      </c>
      <c r="AX378">
        <v>1</v>
      </c>
      <c r="AY378">
        <v>1409.34</v>
      </c>
    </row>
    <row r="379" spans="1:51">
      <c r="A379" t="s">
        <v>5744</v>
      </c>
      <c r="B379">
        <v>0</v>
      </c>
      <c r="C379">
        <v>0</v>
      </c>
      <c r="D379">
        <v>0</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1</v>
      </c>
      <c r="AS379">
        <v>79</v>
      </c>
      <c r="AT379">
        <v>0</v>
      </c>
      <c r="AU379">
        <v>0</v>
      </c>
      <c r="AV379">
        <v>0</v>
      </c>
      <c r="AW379">
        <v>0</v>
      </c>
      <c r="AX379">
        <v>0</v>
      </c>
      <c r="AY379">
        <v>0</v>
      </c>
    </row>
    <row r="380" spans="1:51">
      <c r="A380" t="s">
        <v>5756</v>
      </c>
      <c r="B380">
        <v>0</v>
      </c>
      <c r="C380">
        <v>0</v>
      </c>
      <c r="D380">
        <v>0</v>
      </c>
      <c r="E380">
        <v>0</v>
      </c>
      <c r="F380">
        <v>0</v>
      </c>
      <c r="G380">
        <v>0</v>
      </c>
      <c r="H380">
        <v>0</v>
      </c>
      <c r="I380">
        <v>0</v>
      </c>
      <c r="J380">
        <v>0</v>
      </c>
      <c r="K380">
        <v>0</v>
      </c>
      <c r="L380">
        <v>0</v>
      </c>
      <c r="M380">
        <v>0</v>
      </c>
      <c r="N380">
        <v>0</v>
      </c>
      <c r="O380">
        <v>0</v>
      </c>
      <c r="P380">
        <v>0</v>
      </c>
      <c r="Q380">
        <v>0</v>
      </c>
      <c r="R380">
        <v>0</v>
      </c>
      <c r="S380">
        <v>0</v>
      </c>
      <c r="T380">
        <v>0</v>
      </c>
      <c r="U380">
        <v>0</v>
      </c>
      <c r="V380">
        <v>0</v>
      </c>
      <c r="W380">
        <v>0</v>
      </c>
      <c r="X380">
        <v>1</v>
      </c>
      <c r="Y380">
        <v>98</v>
      </c>
      <c r="Z380">
        <v>0</v>
      </c>
      <c r="AA380">
        <v>0</v>
      </c>
      <c r="AB380">
        <v>0</v>
      </c>
      <c r="AC380">
        <v>0</v>
      </c>
      <c r="AD380">
        <v>0</v>
      </c>
      <c r="AE380">
        <v>0</v>
      </c>
      <c r="AF380">
        <v>1</v>
      </c>
      <c r="AG380">
        <v>4.41</v>
      </c>
      <c r="AH380">
        <v>0</v>
      </c>
      <c r="AI380">
        <v>0</v>
      </c>
      <c r="AJ380">
        <v>0</v>
      </c>
      <c r="AK380">
        <v>0</v>
      </c>
      <c r="AL380">
        <v>0</v>
      </c>
      <c r="AM380">
        <v>0</v>
      </c>
      <c r="AN380">
        <v>0</v>
      </c>
      <c r="AO380">
        <v>0</v>
      </c>
      <c r="AP380">
        <v>2</v>
      </c>
      <c r="AQ380">
        <v>39.119999999999997</v>
      </c>
      <c r="AR380">
        <v>0</v>
      </c>
      <c r="AS380">
        <v>0</v>
      </c>
      <c r="AT380">
        <v>14</v>
      </c>
      <c r="AU380">
        <v>2650.77</v>
      </c>
      <c r="AV380">
        <v>2</v>
      </c>
      <c r="AW380">
        <v>1541.63</v>
      </c>
      <c r="AX380">
        <v>1</v>
      </c>
      <c r="AY380">
        <v>20237</v>
      </c>
    </row>
    <row r="381" spans="1:51">
      <c r="A381" t="s">
        <v>5768</v>
      </c>
      <c r="B381">
        <v>0</v>
      </c>
      <c r="C381">
        <v>0</v>
      </c>
      <c r="D381">
        <v>0</v>
      </c>
      <c r="E381">
        <v>0</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1</v>
      </c>
      <c r="AK381">
        <v>297</v>
      </c>
      <c r="AL381">
        <v>1</v>
      </c>
      <c r="AM381">
        <v>639.90499999999997</v>
      </c>
      <c r="AN381">
        <v>1</v>
      </c>
      <c r="AO381">
        <v>2109.36</v>
      </c>
      <c r="AP381">
        <v>2</v>
      </c>
      <c r="AQ381">
        <v>26.3</v>
      </c>
      <c r="AR381">
        <v>0</v>
      </c>
      <c r="AS381">
        <v>0</v>
      </c>
      <c r="AT381">
        <v>0</v>
      </c>
      <c r="AU381">
        <v>0</v>
      </c>
      <c r="AV381">
        <v>2</v>
      </c>
      <c r="AW381">
        <v>1499.65</v>
      </c>
      <c r="AX381">
        <v>0</v>
      </c>
      <c r="AY381">
        <v>0</v>
      </c>
    </row>
    <row r="382" spans="1:51">
      <c r="A382" t="s">
        <v>5780</v>
      </c>
      <c r="B382">
        <v>0</v>
      </c>
      <c r="C382">
        <v>0</v>
      </c>
      <c r="D382">
        <v>0</v>
      </c>
      <c r="E382">
        <v>0</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1</v>
      </c>
      <c r="AO382">
        <v>1548.5</v>
      </c>
      <c r="AP382">
        <v>2</v>
      </c>
      <c r="AQ382">
        <v>9.6999999999999993</v>
      </c>
      <c r="AR382">
        <v>0</v>
      </c>
      <c r="AS382">
        <v>0</v>
      </c>
      <c r="AT382">
        <v>0</v>
      </c>
      <c r="AU382">
        <v>0</v>
      </c>
      <c r="AV382">
        <v>0</v>
      </c>
      <c r="AW382">
        <v>0</v>
      </c>
      <c r="AX382">
        <v>0</v>
      </c>
      <c r="AY382">
        <v>0</v>
      </c>
    </row>
    <row r="383" spans="1:51">
      <c r="A383" t="s">
        <v>5792</v>
      </c>
      <c r="B383">
        <v>0</v>
      </c>
      <c r="C383">
        <v>0</v>
      </c>
      <c r="D383">
        <v>0</v>
      </c>
      <c r="E383">
        <v>0</v>
      </c>
      <c r="F383">
        <v>0</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5</v>
      </c>
      <c r="AQ383">
        <v>33.090000000000003</v>
      </c>
      <c r="AR383">
        <v>0</v>
      </c>
      <c r="AS383">
        <v>0</v>
      </c>
      <c r="AT383">
        <v>0</v>
      </c>
      <c r="AU383">
        <v>0</v>
      </c>
      <c r="AV383">
        <v>0</v>
      </c>
      <c r="AW383">
        <v>0</v>
      </c>
      <c r="AX383">
        <v>1</v>
      </c>
      <c r="AY383">
        <v>8414.64</v>
      </c>
    </row>
    <row r="384" spans="1:51">
      <c r="A384" t="s">
        <v>5804</v>
      </c>
      <c r="B384">
        <v>0</v>
      </c>
      <c r="C384">
        <v>0</v>
      </c>
      <c r="D384">
        <v>0</v>
      </c>
      <c r="E384">
        <v>0</v>
      </c>
      <c r="F384">
        <v>0</v>
      </c>
      <c r="G384">
        <v>0</v>
      </c>
      <c r="H384">
        <v>0</v>
      </c>
      <c r="I384">
        <v>0</v>
      </c>
      <c r="J384">
        <v>0</v>
      </c>
      <c r="K384">
        <v>0</v>
      </c>
      <c r="L384">
        <v>0</v>
      </c>
      <c r="M384">
        <v>0</v>
      </c>
      <c r="N384">
        <v>0</v>
      </c>
      <c r="O384">
        <v>0</v>
      </c>
      <c r="P384">
        <v>0</v>
      </c>
      <c r="Q384">
        <v>0</v>
      </c>
      <c r="R384">
        <v>0</v>
      </c>
      <c r="S384">
        <v>0</v>
      </c>
      <c r="T384">
        <v>0</v>
      </c>
      <c r="U384">
        <v>0</v>
      </c>
      <c r="V384">
        <v>1</v>
      </c>
      <c r="W384">
        <v>4.55</v>
      </c>
      <c r="X384">
        <v>0</v>
      </c>
      <c r="Y384">
        <v>0</v>
      </c>
      <c r="Z384">
        <v>0</v>
      </c>
      <c r="AA384">
        <v>0</v>
      </c>
      <c r="AB384">
        <v>0</v>
      </c>
      <c r="AC384">
        <v>0</v>
      </c>
      <c r="AD384">
        <v>0</v>
      </c>
      <c r="AE384">
        <v>0</v>
      </c>
      <c r="AF384">
        <v>0</v>
      </c>
      <c r="AG384">
        <v>0</v>
      </c>
      <c r="AH384">
        <v>0</v>
      </c>
      <c r="AI384">
        <v>0</v>
      </c>
      <c r="AJ384">
        <v>1</v>
      </c>
      <c r="AK384">
        <v>222.64</v>
      </c>
      <c r="AL384">
        <v>1</v>
      </c>
      <c r="AM384">
        <v>600.32500000000005</v>
      </c>
      <c r="AN384">
        <v>0</v>
      </c>
      <c r="AO384">
        <v>0</v>
      </c>
      <c r="AP384">
        <v>4</v>
      </c>
      <c r="AQ384">
        <v>9.68</v>
      </c>
      <c r="AR384">
        <v>0</v>
      </c>
      <c r="AS384">
        <v>0</v>
      </c>
      <c r="AT384">
        <v>0</v>
      </c>
      <c r="AU384">
        <v>0</v>
      </c>
      <c r="AV384">
        <v>1</v>
      </c>
      <c r="AW384">
        <v>749.67</v>
      </c>
      <c r="AX384">
        <v>0</v>
      </c>
      <c r="AY384">
        <v>0</v>
      </c>
    </row>
    <row r="385" spans="1:51">
      <c r="A385" t="s">
        <v>5816</v>
      </c>
      <c r="B385">
        <v>0</v>
      </c>
      <c r="C385">
        <v>0</v>
      </c>
      <c r="D385">
        <v>0</v>
      </c>
      <c r="E385">
        <v>0</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2</v>
      </c>
      <c r="AQ385">
        <v>19.7</v>
      </c>
      <c r="AR385">
        <v>0</v>
      </c>
      <c r="AS385">
        <v>0</v>
      </c>
      <c r="AT385">
        <v>0</v>
      </c>
      <c r="AU385">
        <v>0</v>
      </c>
      <c r="AV385">
        <v>0</v>
      </c>
      <c r="AW385">
        <v>0</v>
      </c>
      <c r="AX385">
        <v>0</v>
      </c>
      <c r="AY385">
        <v>0</v>
      </c>
    </row>
    <row r="386" spans="1:51">
      <c r="A386" t="s">
        <v>5828</v>
      </c>
      <c r="B386">
        <v>0</v>
      </c>
      <c r="C386">
        <v>0</v>
      </c>
      <c r="D386">
        <v>0</v>
      </c>
      <c r="E386">
        <v>0</v>
      </c>
      <c r="F386">
        <v>0</v>
      </c>
      <c r="G386">
        <v>0</v>
      </c>
      <c r="H386">
        <v>0</v>
      </c>
      <c r="I386">
        <v>0</v>
      </c>
      <c r="J386">
        <v>0</v>
      </c>
      <c r="K386">
        <v>0</v>
      </c>
      <c r="L386">
        <v>1</v>
      </c>
      <c r="M386">
        <v>19.5</v>
      </c>
      <c r="N386">
        <v>0</v>
      </c>
      <c r="O386">
        <v>0</v>
      </c>
      <c r="P386">
        <v>0</v>
      </c>
      <c r="Q386">
        <v>0</v>
      </c>
      <c r="R386">
        <v>0</v>
      </c>
      <c r="S386">
        <v>0</v>
      </c>
      <c r="T386">
        <v>0</v>
      </c>
      <c r="U386">
        <v>0</v>
      </c>
      <c r="V386">
        <v>1</v>
      </c>
      <c r="W386">
        <v>28.84</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1</v>
      </c>
      <c r="AW386">
        <v>748.8</v>
      </c>
      <c r="AX386">
        <v>2</v>
      </c>
      <c r="AY386">
        <v>6043.81</v>
      </c>
    </row>
    <row r="387" spans="1:51">
      <c r="A387" t="s">
        <v>5840</v>
      </c>
      <c r="B387">
        <v>0</v>
      </c>
      <c r="C387">
        <v>0</v>
      </c>
      <c r="D387">
        <v>0</v>
      </c>
      <c r="E387">
        <v>0</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1</v>
      </c>
      <c r="AI387">
        <v>69.5</v>
      </c>
      <c r="AJ387">
        <v>0</v>
      </c>
      <c r="AK387">
        <v>0</v>
      </c>
      <c r="AL387">
        <v>1</v>
      </c>
      <c r="AM387">
        <v>755.82</v>
      </c>
      <c r="AN387">
        <v>0</v>
      </c>
      <c r="AO387">
        <v>0</v>
      </c>
      <c r="AP387">
        <v>1</v>
      </c>
      <c r="AQ387">
        <v>0.76</v>
      </c>
      <c r="AR387">
        <v>1</v>
      </c>
      <c r="AS387">
        <v>53.6</v>
      </c>
      <c r="AT387">
        <v>0</v>
      </c>
      <c r="AU387">
        <v>0</v>
      </c>
      <c r="AV387">
        <v>2</v>
      </c>
      <c r="AW387">
        <v>1494.03</v>
      </c>
      <c r="AX387">
        <v>0</v>
      </c>
      <c r="AY387">
        <v>0</v>
      </c>
    </row>
    <row r="388" spans="1:51">
      <c r="A388" t="s">
        <v>5864</v>
      </c>
      <c r="B388">
        <v>0</v>
      </c>
      <c r="C388">
        <v>0</v>
      </c>
      <c r="D388">
        <v>0</v>
      </c>
      <c r="E388">
        <v>0</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1</v>
      </c>
      <c r="AQ388">
        <v>1.74</v>
      </c>
      <c r="AR388">
        <v>0</v>
      </c>
      <c r="AS388">
        <v>0</v>
      </c>
      <c r="AT388">
        <v>1</v>
      </c>
      <c r="AU388">
        <v>163.69999999999999</v>
      </c>
      <c r="AV388">
        <v>0</v>
      </c>
      <c r="AW388">
        <v>0</v>
      </c>
      <c r="AX388">
        <v>0</v>
      </c>
      <c r="AY388">
        <v>0</v>
      </c>
    </row>
    <row r="389" spans="1:51">
      <c r="A389" t="s">
        <v>5876</v>
      </c>
      <c r="B389">
        <v>0</v>
      </c>
      <c r="C389">
        <v>0</v>
      </c>
      <c r="D389">
        <v>0</v>
      </c>
      <c r="E389">
        <v>0</v>
      </c>
      <c r="F389">
        <v>0</v>
      </c>
      <c r="G389">
        <v>0</v>
      </c>
      <c r="H389">
        <v>0</v>
      </c>
      <c r="I389">
        <v>0</v>
      </c>
      <c r="J389">
        <v>0</v>
      </c>
      <c r="K389">
        <v>0</v>
      </c>
      <c r="L389">
        <v>0</v>
      </c>
      <c r="M389">
        <v>0</v>
      </c>
      <c r="N389">
        <v>0</v>
      </c>
      <c r="O389">
        <v>0</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row>
    <row r="390" spans="1:51">
      <c r="A390" t="s">
        <v>5888</v>
      </c>
      <c r="B390">
        <v>0</v>
      </c>
      <c r="C390">
        <v>0</v>
      </c>
      <c r="D390">
        <v>0</v>
      </c>
      <c r="E390">
        <v>0</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2</v>
      </c>
      <c r="AQ390">
        <v>35.26</v>
      </c>
      <c r="AR390">
        <v>0</v>
      </c>
      <c r="AS390">
        <v>0</v>
      </c>
      <c r="AT390">
        <v>0</v>
      </c>
      <c r="AU390">
        <v>0</v>
      </c>
      <c r="AV390">
        <v>1</v>
      </c>
      <c r="AW390">
        <v>629.28</v>
      </c>
      <c r="AX390">
        <v>0</v>
      </c>
      <c r="AY390">
        <v>0</v>
      </c>
    </row>
    <row r="391" spans="1:51">
      <c r="A391" t="s">
        <v>5900</v>
      </c>
      <c r="B391">
        <v>0</v>
      </c>
      <c r="C391">
        <v>0</v>
      </c>
      <c r="D391">
        <v>0</v>
      </c>
      <c r="E391">
        <v>0</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1</v>
      </c>
      <c r="AW391">
        <v>936.12</v>
      </c>
      <c r="AX391">
        <v>0</v>
      </c>
      <c r="AY391">
        <v>0</v>
      </c>
    </row>
    <row r="392" spans="1:51">
      <c r="A392" t="s">
        <v>5912</v>
      </c>
      <c r="B392">
        <v>0</v>
      </c>
      <c r="C392">
        <v>0</v>
      </c>
      <c r="D392">
        <v>0</v>
      </c>
      <c r="E392">
        <v>0</v>
      </c>
      <c r="F392">
        <v>0</v>
      </c>
      <c r="G392">
        <v>0</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row>
    <row r="393" spans="1:51">
      <c r="A393" t="s">
        <v>5924</v>
      </c>
      <c r="B393">
        <v>0</v>
      </c>
      <c r="C393">
        <v>0</v>
      </c>
      <c r="D393">
        <v>0</v>
      </c>
      <c r="E393">
        <v>0</v>
      </c>
      <c r="F393">
        <v>0</v>
      </c>
      <c r="G393">
        <v>0</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0</v>
      </c>
      <c r="AE393">
        <v>0</v>
      </c>
      <c r="AF393">
        <v>1</v>
      </c>
      <c r="AG393">
        <v>19.739999999999998</v>
      </c>
      <c r="AH393">
        <v>0</v>
      </c>
      <c r="AI393">
        <v>0</v>
      </c>
      <c r="AJ393">
        <v>0</v>
      </c>
      <c r="AK393">
        <v>0</v>
      </c>
      <c r="AL393">
        <v>0</v>
      </c>
      <c r="AM393">
        <v>0</v>
      </c>
      <c r="AN393">
        <v>0</v>
      </c>
      <c r="AO393">
        <v>0</v>
      </c>
      <c r="AP393">
        <v>2</v>
      </c>
      <c r="AQ393">
        <v>6.75</v>
      </c>
      <c r="AR393">
        <v>0</v>
      </c>
      <c r="AS393">
        <v>0</v>
      </c>
      <c r="AT393">
        <v>0</v>
      </c>
      <c r="AU393">
        <v>0</v>
      </c>
      <c r="AV393">
        <v>0</v>
      </c>
      <c r="AW393">
        <v>0</v>
      </c>
      <c r="AX393">
        <v>0</v>
      </c>
      <c r="AY393">
        <v>0</v>
      </c>
    </row>
    <row r="394" spans="1:51">
      <c r="A394" t="s">
        <v>5936</v>
      </c>
      <c r="B394">
        <v>0</v>
      </c>
      <c r="C394">
        <v>0</v>
      </c>
      <c r="D394">
        <v>0</v>
      </c>
      <c r="E394">
        <v>0</v>
      </c>
      <c r="F394">
        <v>0</v>
      </c>
      <c r="G394">
        <v>0</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1</v>
      </c>
      <c r="AU394">
        <v>278.64</v>
      </c>
      <c r="AV394">
        <v>2</v>
      </c>
      <c r="AW394">
        <v>1748.96</v>
      </c>
      <c r="AX394">
        <v>0</v>
      </c>
      <c r="AY394">
        <v>0</v>
      </c>
    </row>
    <row r="395" spans="1:51">
      <c r="A395" t="s">
        <v>5948</v>
      </c>
      <c r="B395">
        <v>0</v>
      </c>
      <c r="C395">
        <v>0</v>
      </c>
      <c r="D395">
        <v>0</v>
      </c>
      <c r="E395">
        <v>0</v>
      </c>
      <c r="F395">
        <v>0</v>
      </c>
      <c r="G395">
        <v>0</v>
      </c>
      <c r="H395">
        <v>0</v>
      </c>
      <c r="I395">
        <v>0</v>
      </c>
      <c r="J395">
        <v>0</v>
      </c>
      <c r="K395">
        <v>0</v>
      </c>
      <c r="L395">
        <v>0</v>
      </c>
      <c r="M395">
        <v>0</v>
      </c>
      <c r="N395">
        <v>0</v>
      </c>
      <c r="O395">
        <v>0</v>
      </c>
      <c r="P395">
        <v>0</v>
      </c>
      <c r="Q395">
        <v>0</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1</v>
      </c>
      <c r="AQ395">
        <v>0.8</v>
      </c>
      <c r="AR395">
        <v>0</v>
      </c>
      <c r="AS395">
        <v>0</v>
      </c>
      <c r="AT395">
        <v>0</v>
      </c>
      <c r="AU395">
        <v>0</v>
      </c>
      <c r="AV395">
        <v>0</v>
      </c>
      <c r="AW395">
        <v>0</v>
      </c>
      <c r="AX395">
        <v>0</v>
      </c>
      <c r="AY395">
        <v>0</v>
      </c>
    </row>
    <row r="396" spans="1:51">
      <c r="A396" t="s">
        <v>5960</v>
      </c>
      <c r="B396">
        <v>0</v>
      </c>
      <c r="C396">
        <v>0</v>
      </c>
      <c r="D396">
        <v>0</v>
      </c>
      <c r="E396">
        <v>0</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1</v>
      </c>
      <c r="AQ396">
        <v>3.2</v>
      </c>
      <c r="AR396">
        <v>0</v>
      </c>
      <c r="AS396">
        <v>0</v>
      </c>
      <c r="AT396">
        <v>1</v>
      </c>
      <c r="AU396">
        <v>261</v>
      </c>
      <c r="AV396">
        <v>2</v>
      </c>
      <c r="AW396">
        <v>1373.15</v>
      </c>
      <c r="AX396">
        <v>0</v>
      </c>
      <c r="AY396">
        <v>0</v>
      </c>
    </row>
    <row r="397" spans="1:51">
      <c r="A397" t="s">
        <v>5972</v>
      </c>
      <c r="B397">
        <v>0</v>
      </c>
      <c r="C397">
        <v>0</v>
      </c>
      <c r="D397">
        <v>0</v>
      </c>
      <c r="E397">
        <v>0</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row>
    <row r="398" spans="1:51">
      <c r="A398" t="s">
        <v>794</v>
      </c>
      <c r="B398">
        <v>0</v>
      </c>
      <c r="C398">
        <v>0</v>
      </c>
      <c r="D398">
        <v>0</v>
      </c>
      <c r="E398">
        <v>0</v>
      </c>
      <c r="F398">
        <v>0</v>
      </c>
      <c r="G398">
        <v>0</v>
      </c>
      <c r="H398">
        <v>0</v>
      </c>
      <c r="I398">
        <v>0</v>
      </c>
      <c r="J398">
        <v>0</v>
      </c>
      <c r="K398">
        <v>0</v>
      </c>
      <c r="L398">
        <v>6</v>
      </c>
      <c r="M398">
        <v>53.34</v>
      </c>
      <c r="N398">
        <v>1</v>
      </c>
      <c r="O398">
        <v>66</v>
      </c>
      <c r="P398">
        <v>1</v>
      </c>
      <c r="Q398">
        <v>357</v>
      </c>
      <c r="R398">
        <v>0</v>
      </c>
      <c r="S398">
        <v>0</v>
      </c>
      <c r="T398">
        <v>0</v>
      </c>
      <c r="U398">
        <v>0</v>
      </c>
      <c r="V398">
        <v>9</v>
      </c>
      <c r="W398">
        <v>130.69999999999999</v>
      </c>
      <c r="X398">
        <v>1</v>
      </c>
      <c r="Y398">
        <v>93.6</v>
      </c>
      <c r="Z398">
        <v>2</v>
      </c>
      <c r="AA398">
        <v>563.20000000000005</v>
      </c>
      <c r="AB398">
        <v>1</v>
      </c>
      <c r="AC398">
        <v>526</v>
      </c>
      <c r="AD398">
        <v>0</v>
      </c>
      <c r="AE398">
        <v>0</v>
      </c>
      <c r="AF398">
        <v>8</v>
      </c>
      <c r="AG398">
        <v>70.569999999999993</v>
      </c>
      <c r="AH398">
        <v>0</v>
      </c>
      <c r="AI398">
        <v>0</v>
      </c>
      <c r="AJ398">
        <v>4</v>
      </c>
      <c r="AK398">
        <v>1338.3</v>
      </c>
      <c r="AL398">
        <v>2</v>
      </c>
      <c r="AM398">
        <v>1152.57</v>
      </c>
      <c r="AN398">
        <v>6</v>
      </c>
      <c r="AO398">
        <v>25237.244999999999</v>
      </c>
      <c r="AP398">
        <v>83</v>
      </c>
      <c r="AQ398">
        <v>566.01499999999999</v>
      </c>
      <c r="AR398">
        <v>2</v>
      </c>
      <c r="AS398">
        <v>147.33000000000001</v>
      </c>
      <c r="AT398">
        <v>3</v>
      </c>
      <c r="AU398">
        <v>952.32</v>
      </c>
      <c r="AV398">
        <v>18</v>
      </c>
      <c r="AW398">
        <v>14658.04</v>
      </c>
      <c r="AX398">
        <v>9</v>
      </c>
      <c r="AY398">
        <v>30186.62</v>
      </c>
    </row>
    <row r="399" spans="1:51">
      <c r="A399" t="s">
        <v>1663</v>
      </c>
      <c r="B399">
        <v>0</v>
      </c>
      <c r="C399">
        <v>0</v>
      </c>
      <c r="D399">
        <v>0</v>
      </c>
      <c r="E399">
        <v>0</v>
      </c>
      <c r="F399">
        <v>0</v>
      </c>
      <c r="G399">
        <v>0</v>
      </c>
      <c r="H399">
        <v>0</v>
      </c>
      <c r="I399">
        <v>0</v>
      </c>
      <c r="J399">
        <v>0</v>
      </c>
      <c r="K399">
        <v>0</v>
      </c>
      <c r="L399">
        <v>17</v>
      </c>
      <c r="M399">
        <v>128.52199999999999</v>
      </c>
      <c r="N399">
        <v>0</v>
      </c>
      <c r="O399">
        <v>0</v>
      </c>
      <c r="P399">
        <v>0</v>
      </c>
      <c r="Q399">
        <v>0</v>
      </c>
      <c r="R399">
        <v>0</v>
      </c>
      <c r="S399">
        <v>0</v>
      </c>
      <c r="T399">
        <v>0</v>
      </c>
      <c r="U399">
        <v>0</v>
      </c>
      <c r="V399">
        <v>8</v>
      </c>
      <c r="W399">
        <v>74.180000000000007</v>
      </c>
      <c r="X399">
        <v>2</v>
      </c>
      <c r="Y399">
        <v>114.758</v>
      </c>
      <c r="Z399">
        <v>0</v>
      </c>
      <c r="AA399">
        <v>0</v>
      </c>
      <c r="AB399">
        <v>0</v>
      </c>
      <c r="AC399">
        <v>0</v>
      </c>
      <c r="AD399">
        <v>1</v>
      </c>
      <c r="AE399">
        <v>3422.1</v>
      </c>
      <c r="AF399">
        <v>1</v>
      </c>
      <c r="AG399">
        <v>12.6</v>
      </c>
      <c r="AH399">
        <v>2</v>
      </c>
      <c r="AI399">
        <v>120.36</v>
      </c>
      <c r="AJ399">
        <v>1</v>
      </c>
      <c r="AK399">
        <v>169.5</v>
      </c>
      <c r="AL399">
        <v>5</v>
      </c>
      <c r="AM399">
        <v>3591.55</v>
      </c>
      <c r="AN399">
        <v>12</v>
      </c>
      <c r="AO399">
        <v>37332.94</v>
      </c>
      <c r="AP399">
        <v>116</v>
      </c>
      <c r="AQ399">
        <v>892.17499999999995</v>
      </c>
      <c r="AR399">
        <v>3</v>
      </c>
      <c r="AS399">
        <v>234.26</v>
      </c>
      <c r="AT399">
        <v>6</v>
      </c>
      <c r="AU399">
        <v>1814.3</v>
      </c>
      <c r="AV399">
        <v>12</v>
      </c>
      <c r="AW399">
        <v>9045.3150000000005</v>
      </c>
      <c r="AX399">
        <v>24</v>
      </c>
      <c r="AY399">
        <v>212283.55499999999</v>
      </c>
    </row>
    <row r="400" spans="1:51">
      <c r="A400" t="s">
        <v>2960</v>
      </c>
      <c r="B400">
        <v>0</v>
      </c>
      <c r="C400">
        <v>0</v>
      </c>
      <c r="D400">
        <v>0</v>
      </c>
      <c r="E400">
        <v>0</v>
      </c>
      <c r="F400">
        <v>0</v>
      </c>
      <c r="G400">
        <v>0</v>
      </c>
      <c r="H400">
        <v>0</v>
      </c>
      <c r="I400">
        <v>0</v>
      </c>
      <c r="J400">
        <v>0</v>
      </c>
      <c r="K400">
        <v>0</v>
      </c>
      <c r="L400">
        <v>10</v>
      </c>
      <c r="M400">
        <v>41.124000000000002</v>
      </c>
      <c r="N400">
        <v>1</v>
      </c>
      <c r="O400">
        <v>52.8</v>
      </c>
      <c r="P400">
        <v>0</v>
      </c>
      <c r="Q400">
        <v>0</v>
      </c>
      <c r="R400">
        <v>0</v>
      </c>
      <c r="S400">
        <v>0</v>
      </c>
      <c r="T400">
        <v>0</v>
      </c>
      <c r="U400">
        <v>0</v>
      </c>
      <c r="V400">
        <v>10</v>
      </c>
      <c r="W400">
        <v>82.75</v>
      </c>
      <c r="X400">
        <v>0</v>
      </c>
      <c r="Y400">
        <v>0</v>
      </c>
      <c r="Z400">
        <v>3</v>
      </c>
      <c r="AA400">
        <v>598.42999999999995</v>
      </c>
      <c r="AB400">
        <v>0</v>
      </c>
      <c r="AC400">
        <v>0</v>
      </c>
      <c r="AD400">
        <v>4</v>
      </c>
      <c r="AE400">
        <v>4813.8999999999996</v>
      </c>
      <c r="AF400">
        <v>15</v>
      </c>
      <c r="AG400">
        <v>165.595</v>
      </c>
      <c r="AH400">
        <v>1</v>
      </c>
      <c r="AI400">
        <v>70.03</v>
      </c>
      <c r="AJ400">
        <v>10</v>
      </c>
      <c r="AK400">
        <v>2545.8200000000002</v>
      </c>
      <c r="AL400">
        <v>9</v>
      </c>
      <c r="AM400">
        <v>6858</v>
      </c>
      <c r="AN400">
        <v>7</v>
      </c>
      <c r="AO400">
        <v>15839.45</v>
      </c>
      <c r="AP400">
        <v>57</v>
      </c>
      <c r="AQ400">
        <v>602.86500000000001</v>
      </c>
      <c r="AR400">
        <v>7</v>
      </c>
      <c r="AS400">
        <v>640.58000000000004</v>
      </c>
      <c r="AT400">
        <v>5</v>
      </c>
      <c r="AU400">
        <v>1238.51</v>
      </c>
      <c r="AV400">
        <v>28</v>
      </c>
      <c r="AW400">
        <v>21992.584999999999</v>
      </c>
      <c r="AX400">
        <v>13</v>
      </c>
      <c r="AY400">
        <v>49266.53</v>
      </c>
    </row>
    <row r="401" spans="1:51">
      <c r="A401" t="s">
        <v>3968</v>
      </c>
      <c r="B401">
        <v>0</v>
      </c>
      <c r="C401">
        <v>0</v>
      </c>
      <c r="D401">
        <v>0</v>
      </c>
      <c r="E401">
        <v>0</v>
      </c>
      <c r="F401">
        <v>0</v>
      </c>
      <c r="G401">
        <v>0</v>
      </c>
      <c r="H401">
        <v>0</v>
      </c>
      <c r="I401">
        <v>0</v>
      </c>
      <c r="J401">
        <v>0</v>
      </c>
      <c r="K401">
        <v>0</v>
      </c>
      <c r="L401">
        <v>34</v>
      </c>
      <c r="M401">
        <v>326.81799999999998</v>
      </c>
      <c r="N401">
        <v>1</v>
      </c>
      <c r="O401">
        <v>73.3</v>
      </c>
      <c r="P401">
        <v>0</v>
      </c>
      <c r="Q401">
        <v>0</v>
      </c>
      <c r="R401">
        <v>0</v>
      </c>
      <c r="S401">
        <v>0</v>
      </c>
      <c r="T401">
        <v>0</v>
      </c>
      <c r="U401">
        <v>0</v>
      </c>
      <c r="V401">
        <v>23</v>
      </c>
      <c r="W401">
        <v>252.77600000000001</v>
      </c>
      <c r="X401">
        <v>1</v>
      </c>
      <c r="Y401">
        <v>89.76</v>
      </c>
      <c r="Z401">
        <v>1</v>
      </c>
      <c r="AA401">
        <v>184.8</v>
      </c>
      <c r="AB401">
        <v>0</v>
      </c>
      <c r="AC401">
        <v>0</v>
      </c>
      <c r="AD401">
        <v>2</v>
      </c>
      <c r="AE401">
        <v>2322</v>
      </c>
      <c r="AF401">
        <v>14</v>
      </c>
      <c r="AG401">
        <v>184.31200000000001</v>
      </c>
      <c r="AH401">
        <v>3</v>
      </c>
      <c r="AI401">
        <v>271.62</v>
      </c>
      <c r="AJ401">
        <v>14</v>
      </c>
      <c r="AK401">
        <v>4006.625</v>
      </c>
      <c r="AL401">
        <v>20</v>
      </c>
      <c r="AM401">
        <v>15440.825000000001</v>
      </c>
      <c r="AN401">
        <v>43</v>
      </c>
      <c r="AO401">
        <v>81462.83</v>
      </c>
      <c r="AP401">
        <v>115</v>
      </c>
      <c r="AQ401">
        <v>1073.8</v>
      </c>
      <c r="AR401">
        <v>9</v>
      </c>
      <c r="AS401">
        <v>787.69</v>
      </c>
      <c r="AT401">
        <v>16</v>
      </c>
      <c r="AU401">
        <v>4518.8599999999997</v>
      </c>
      <c r="AV401">
        <v>31</v>
      </c>
      <c r="AW401">
        <v>23806.805</v>
      </c>
      <c r="AX401">
        <v>13</v>
      </c>
      <c r="AY401">
        <v>36524.61</v>
      </c>
    </row>
    <row r="402" spans="1:51">
      <c r="A402" t="s">
        <v>4892</v>
      </c>
      <c r="B402">
        <v>0</v>
      </c>
      <c r="C402">
        <v>0</v>
      </c>
      <c r="D402">
        <v>0</v>
      </c>
      <c r="E402">
        <v>0</v>
      </c>
      <c r="F402">
        <v>0</v>
      </c>
      <c r="G402">
        <v>0</v>
      </c>
      <c r="H402">
        <v>0</v>
      </c>
      <c r="I402">
        <v>0</v>
      </c>
      <c r="J402">
        <v>0</v>
      </c>
      <c r="K402">
        <v>0</v>
      </c>
      <c r="L402">
        <v>14</v>
      </c>
      <c r="M402">
        <v>93.02</v>
      </c>
      <c r="N402">
        <v>0</v>
      </c>
      <c r="O402">
        <v>0</v>
      </c>
      <c r="P402">
        <v>0</v>
      </c>
      <c r="Q402">
        <v>0</v>
      </c>
      <c r="R402">
        <v>0</v>
      </c>
      <c r="S402">
        <v>0</v>
      </c>
      <c r="T402">
        <v>0</v>
      </c>
      <c r="U402">
        <v>0</v>
      </c>
      <c r="V402">
        <v>16</v>
      </c>
      <c r="W402">
        <v>168.495</v>
      </c>
      <c r="X402">
        <v>1</v>
      </c>
      <c r="Y402">
        <v>98</v>
      </c>
      <c r="Z402">
        <v>1</v>
      </c>
      <c r="AA402">
        <v>285.95</v>
      </c>
      <c r="AB402">
        <v>0</v>
      </c>
      <c r="AC402">
        <v>0</v>
      </c>
      <c r="AD402">
        <v>0</v>
      </c>
      <c r="AE402">
        <v>0</v>
      </c>
      <c r="AF402">
        <v>8</v>
      </c>
      <c r="AG402">
        <v>125.55</v>
      </c>
      <c r="AH402">
        <v>9</v>
      </c>
      <c r="AI402">
        <v>715.28</v>
      </c>
      <c r="AJ402">
        <v>11</v>
      </c>
      <c r="AK402">
        <v>2552.7449999999999</v>
      </c>
      <c r="AL402">
        <v>7</v>
      </c>
      <c r="AM402">
        <v>5235.6000000000004</v>
      </c>
      <c r="AN402">
        <v>9</v>
      </c>
      <c r="AO402">
        <v>19103.13</v>
      </c>
      <c r="AP402">
        <v>153</v>
      </c>
      <c r="AQ402">
        <v>1298.7550000000001</v>
      </c>
      <c r="AR402">
        <v>12</v>
      </c>
      <c r="AS402">
        <v>959.43499999999995</v>
      </c>
      <c r="AT402">
        <v>29</v>
      </c>
      <c r="AU402">
        <v>7260.84</v>
      </c>
      <c r="AV402">
        <v>37</v>
      </c>
      <c r="AW402">
        <v>27664.9</v>
      </c>
      <c r="AX402">
        <v>16</v>
      </c>
      <c r="AY402">
        <v>75559.92</v>
      </c>
    </row>
    <row r="403" spans="1:51">
      <c r="A403" t="s">
        <v>3008</v>
      </c>
      <c r="B403">
        <v>0</v>
      </c>
      <c r="C403">
        <v>0</v>
      </c>
      <c r="D403">
        <v>0</v>
      </c>
      <c r="E403">
        <v>0</v>
      </c>
      <c r="F403">
        <v>0</v>
      </c>
      <c r="G403">
        <v>0</v>
      </c>
      <c r="H403">
        <v>0</v>
      </c>
      <c r="I403">
        <v>0</v>
      </c>
      <c r="J403">
        <v>0</v>
      </c>
      <c r="K403">
        <v>0</v>
      </c>
      <c r="L403">
        <v>0</v>
      </c>
      <c r="M403">
        <v>0</v>
      </c>
      <c r="N403">
        <v>0</v>
      </c>
      <c r="O403">
        <v>0</v>
      </c>
      <c r="P403">
        <v>0</v>
      </c>
      <c r="Q403">
        <v>0</v>
      </c>
      <c r="R403">
        <v>0</v>
      </c>
      <c r="S403">
        <v>0</v>
      </c>
      <c r="T403">
        <v>0</v>
      </c>
      <c r="U403">
        <v>0</v>
      </c>
      <c r="V403">
        <v>6</v>
      </c>
      <c r="W403">
        <v>58.82</v>
      </c>
      <c r="X403">
        <v>0</v>
      </c>
      <c r="Y403">
        <v>0</v>
      </c>
      <c r="Z403">
        <v>0</v>
      </c>
      <c r="AA403">
        <v>0</v>
      </c>
      <c r="AB403">
        <v>0</v>
      </c>
      <c r="AC403">
        <v>0</v>
      </c>
      <c r="AD403">
        <v>0</v>
      </c>
      <c r="AE403">
        <v>0</v>
      </c>
      <c r="AF403">
        <v>3</v>
      </c>
      <c r="AG403">
        <v>39.42</v>
      </c>
      <c r="AH403">
        <v>0</v>
      </c>
      <c r="AI403">
        <v>0</v>
      </c>
      <c r="AJ403">
        <v>2</v>
      </c>
      <c r="AK403">
        <v>639.26</v>
      </c>
      <c r="AL403">
        <v>0</v>
      </c>
      <c r="AM403">
        <v>0</v>
      </c>
      <c r="AN403">
        <v>0</v>
      </c>
      <c r="AO403">
        <v>0</v>
      </c>
      <c r="AP403">
        <v>16</v>
      </c>
      <c r="AQ403">
        <v>189.18</v>
      </c>
      <c r="AR403">
        <v>1</v>
      </c>
      <c r="AS403">
        <v>50</v>
      </c>
      <c r="AT403">
        <v>1</v>
      </c>
      <c r="AU403">
        <v>172.2</v>
      </c>
      <c r="AV403">
        <v>4</v>
      </c>
      <c r="AW403">
        <v>3246.96</v>
      </c>
      <c r="AX403">
        <v>1</v>
      </c>
      <c r="AY403">
        <v>4899.6000000000004</v>
      </c>
    </row>
    <row r="404" spans="1:51">
      <c r="A404" t="s">
        <v>3224</v>
      </c>
      <c r="B404">
        <v>0</v>
      </c>
      <c r="C404">
        <v>0</v>
      </c>
      <c r="D404">
        <v>0</v>
      </c>
      <c r="E404">
        <v>0</v>
      </c>
      <c r="F404">
        <v>0</v>
      </c>
      <c r="G404">
        <v>0</v>
      </c>
      <c r="H404">
        <v>0</v>
      </c>
      <c r="I404">
        <v>0</v>
      </c>
      <c r="J404">
        <v>0</v>
      </c>
      <c r="K404">
        <v>0</v>
      </c>
      <c r="L404">
        <v>0</v>
      </c>
      <c r="M404">
        <v>0</v>
      </c>
      <c r="N404">
        <v>0</v>
      </c>
      <c r="O404">
        <v>0</v>
      </c>
      <c r="P404">
        <v>0</v>
      </c>
      <c r="Q404">
        <v>0</v>
      </c>
      <c r="R404">
        <v>0</v>
      </c>
      <c r="S404">
        <v>0</v>
      </c>
      <c r="T404">
        <v>0</v>
      </c>
      <c r="U404">
        <v>0</v>
      </c>
      <c r="V404">
        <v>0</v>
      </c>
      <c r="W404">
        <v>0</v>
      </c>
      <c r="X404">
        <v>0</v>
      </c>
      <c r="Y404">
        <v>0</v>
      </c>
      <c r="Z404">
        <v>0</v>
      </c>
      <c r="AA404">
        <v>0</v>
      </c>
      <c r="AB404">
        <v>0</v>
      </c>
      <c r="AC404">
        <v>0</v>
      </c>
      <c r="AD404">
        <v>2</v>
      </c>
      <c r="AE404">
        <v>2696.8</v>
      </c>
      <c r="AF404">
        <v>2</v>
      </c>
      <c r="AG404">
        <v>21.16</v>
      </c>
      <c r="AH404">
        <v>0</v>
      </c>
      <c r="AI404">
        <v>0</v>
      </c>
      <c r="AJ404">
        <v>0</v>
      </c>
      <c r="AK404">
        <v>0</v>
      </c>
      <c r="AL404">
        <v>1</v>
      </c>
      <c r="AM404">
        <v>630.20000000000005</v>
      </c>
      <c r="AN404">
        <v>2</v>
      </c>
      <c r="AO404">
        <v>3882.14</v>
      </c>
      <c r="AP404">
        <v>4</v>
      </c>
      <c r="AQ404">
        <v>53.41</v>
      </c>
      <c r="AR404">
        <v>3</v>
      </c>
      <c r="AS404">
        <v>293.10000000000002</v>
      </c>
      <c r="AT404">
        <v>2</v>
      </c>
      <c r="AU404">
        <v>400.89</v>
      </c>
      <c r="AV404">
        <v>3</v>
      </c>
      <c r="AW404">
        <v>2454.98</v>
      </c>
      <c r="AX404">
        <v>2</v>
      </c>
      <c r="AY404">
        <v>12046.9</v>
      </c>
    </row>
    <row r="405" spans="1:51">
      <c r="A405" t="s">
        <v>3368</v>
      </c>
      <c r="B405">
        <v>0</v>
      </c>
      <c r="C405">
        <v>0</v>
      </c>
      <c r="D405">
        <v>0</v>
      </c>
      <c r="E405">
        <v>0</v>
      </c>
      <c r="F405">
        <v>0</v>
      </c>
      <c r="G405">
        <v>0</v>
      </c>
      <c r="H405">
        <v>0</v>
      </c>
      <c r="I405">
        <v>0</v>
      </c>
      <c r="J405">
        <v>0</v>
      </c>
      <c r="K405">
        <v>0</v>
      </c>
      <c r="L405">
        <v>1</v>
      </c>
      <c r="M405">
        <v>0.8</v>
      </c>
      <c r="N405">
        <v>1</v>
      </c>
      <c r="O405">
        <v>52.8</v>
      </c>
      <c r="P405">
        <v>0</v>
      </c>
      <c r="Q405">
        <v>0</v>
      </c>
      <c r="R405">
        <v>0</v>
      </c>
      <c r="S405">
        <v>0</v>
      </c>
      <c r="T405">
        <v>0</v>
      </c>
      <c r="U405">
        <v>0</v>
      </c>
      <c r="V405">
        <v>0</v>
      </c>
      <c r="W405">
        <v>0</v>
      </c>
      <c r="X405">
        <v>0</v>
      </c>
      <c r="Y405">
        <v>0</v>
      </c>
      <c r="Z405">
        <v>0</v>
      </c>
      <c r="AA405">
        <v>0</v>
      </c>
      <c r="AB405">
        <v>0</v>
      </c>
      <c r="AC405">
        <v>0</v>
      </c>
      <c r="AD405">
        <v>0</v>
      </c>
      <c r="AE405">
        <v>0</v>
      </c>
      <c r="AF405">
        <v>1</v>
      </c>
      <c r="AG405">
        <v>3.5</v>
      </c>
      <c r="AH405">
        <v>0</v>
      </c>
      <c r="AI405">
        <v>0</v>
      </c>
      <c r="AJ405">
        <v>0</v>
      </c>
      <c r="AK405">
        <v>0</v>
      </c>
      <c r="AL405">
        <v>0</v>
      </c>
      <c r="AM405">
        <v>0</v>
      </c>
      <c r="AN405">
        <v>0</v>
      </c>
      <c r="AO405">
        <v>0</v>
      </c>
      <c r="AP405">
        <v>12</v>
      </c>
      <c r="AQ405">
        <v>68.31</v>
      </c>
      <c r="AR405">
        <v>0</v>
      </c>
      <c r="AS405">
        <v>0</v>
      </c>
      <c r="AT405">
        <v>1</v>
      </c>
      <c r="AU405">
        <v>177.12</v>
      </c>
      <c r="AV405">
        <v>3</v>
      </c>
      <c r="AW405">
        <v>2307.7199999999998</v>
      </c>
      <c r="AX405">
        <v>1</v>
      </c>
      <c r="AY405">
        <v>3101.76</v>
      </c>
    </row>
    <row r="406" spans="1:51">
      <c r="A406" t="s">
        <v>3500</v>
      </c>
      <c r="B406">
        <v>0</v>
      </c>
      <c r="C406">
        <v>0</v>
      </c>
      <c r="D406">
        <v>0</v>
      </c>
      <c r="E406">
        <v>0</v>
      </c>
      <c r="F406">
        <v>0</v>
      </c>
      <c r="G406">
        <v>0</v>
      </c>
      <c r="H406">
        <v>0</v>
      </c>
      <c r="I406">
        <v>0</v>
      </c>
      <c r="J406">
        <v>0</v>
      </c>
      <c r="K406">
        <v>0</v>
      </c>
      <c r="L406">
        <v>6</v>
      </c>
      <c r="M406">
        <v>19.684000000000001</v>
      </c>
      <c r="N406">
        <v>0</v>
      </c>
      <c r="O406">
        <v>0</v>
      </c>
      <c r="P406">
        <v>0</v>
      </c>
      <c r="Q406">
        <v>0</v>
      </c>
      <c r="R406">
        <v>0</v>
      </c>
      <c r="S406">
        <v>0</v>
      </c>
      <c r="T406">
        <v>0</v>
      </c>
      <c r="U406">
        <v>0</v>
      </c>
      <c r="V406">
        <v>4</v>
      </c>
      <c r="W406">
        <v>23.93</v>
      </c>
      <c r="X406">
        <v>0</v>
      </c>
      <c r="Y406">
        <v>0</v>
      </c>
      <c r="Z406">
        <v>0</v>
      </c>
      <c r="AA406">
        <v>0</v>
      </c>
      <c r="AB406">
        <v>0</v>
      </c>
      <c r="AC406">
        <v>0</v>
      </c>
      <c r="AD406">
        <v>2</v>
      </c>
      <c r="AE406">
        <v>2117.1</v>
      </c>
      <c r="AF406">
        <v>7</v>
      </c>
      <c r="AG406">
        <v>93.314999999999998</v>
      </c>
      <c r="AH406">
        <v>1</v>
      </c>
      <c r="AI406">
        <v>70.03</v>
      </c>
      <c r="AJ406">
        <v>7</v>
      </c>
      <c r="AK406">
        <v>1407.06</v>
      </c>
      <c r="AL406">
        <v>6</v>
      </c>
      <c r="AM406">
        <v>4810.72</v>
      </c>
      <c r="AN406">
        <v>4</v>
      </c>
      <c r="AO406">
        <v>10815.06</v>
      </c>
      <c r="AP406">
        <v>12</v>
      </c>
      <c r="AQ406">
        <v>139.465</v>
      </c>
      <c r="AR406">
        <v>3</v>
      </c>
      <c r="AS406">
        <v>297.48</v>
      </c>
      <c r="AT406">
        <v>0</v>
      </c>
      <c r="AU406">
        <v>0</v>
      </c>
      <c r="AV406">
        <v>11</v>
      </c>
      <c r="AW406">
        <v>8733.9850000000006</v>
      </c>
      <c r="AX406">
        <v>5</v>
      </c>
      <c r="AY406">
        <v>14646.31</v>
      </c>
    </row>
    <row r="407" spans="1:51">
      <c r="A407" t="s">
        <v>3800</v>
      </c>
      <c r="B407">
        <v>0</v>
      </c>
      <c r="C407">
        <v>0</v>
      </c>
      <c r="D407">
        <v>0</v>
      </c>
      <c r="E407">
        <v>0</v>
      </c>
      <c r="F407">
        <v>0</v>
      </c>
      <c r="G407">
        <v>0</v>
      </c>
      <c r="H407">
        <v>0</v>
      </c>
      <c r="I407">
        <v>0</v>
      </c>
      <c r="J407">
        <v>0</v>
      </c>
      <c r="K407">
        <v>0</v>
      </c>
      <c r="L407">
        <v>2</v>
      </c>
      <c r="M407">
        <v>10.64</v>
      </c>
      <c r="N407">
        <v>0</v>
      </c>
      <c r="O407">
        <v>0</v>
      </c>
      <c r="P407">
        <v>0</v>
      </c>
      <c r="Q407">
        <v>0</v>
      </c>
      <c r="R407">
        <v>0</v>
      </c>
      <c r="S407">
        <v>0</v>
      </c>
      <c r="T407">
        <v>0</v>
      </c>
      <c r="U407">
        <v>0</v>
      </c>
      <c r="V407">
        <v>0</v>
      </c>
      <c r="W407">
        <v>0</v>
      </c>
      <c r="X407">
        <v>0</v>
      </c>
      <c r="Y407">
        <v>0</v>
      </c>
      <c r="Z407">
        <v>1</v>
      </c>
      <c r="AA407">
        <v>200</v>
      </c>
      <c r="AB407">
        <v>0</v>
      </c>
      <c r="AC407">
        <v>0</v>
      </c>
      <c r="AD407">
        <v>0</v>
      </c>
      <c r="AE407">
        <v>0</v>
      </c>
      <c r="AF407">
        <v>1</v>
      </c>
      <c r="AG407">
        <v>3.6</v>
      </c>
      <c r="AH407">
        <v>0</v>
      </c>
      <c r="AI407">
        <v>0</v>
      </c>
      <c r="AJ407">
        <v>1</v>
      </c>
      <c r="AK407">
        <v>499.5</v>
      </c>
      <c r="AL407">
        <v>2</v>
      </c>
      <c r="AM407">
        <v>1417.08</v>
      </c>
      <c r="AN407">
        <v>0</v>
      </c>
      <c r="AO407">
        <v>0</v>
      </c>
      <c r="AP407">
        <v>9</v>
      </c>
      <c r="AQ407">
        <v>100.11</v>
      </c>
      <c r="AR407">
        <v>0</v>
      </c>
      <c r="AS407">
        <v>0</v>
      </c>
      <c r="AT407">
        <v>1</v>
      </c>
      <c r="AU407">
        <v>488.3</v>
      </c>
      <c r="AV407">
        <v>5</v>
      </c>
      <c r="AW407">
        <v>3750.8</v>
      </c>
      <c r="AX407">
        <v>4</v>
      </c>
      <c r="AY407">
        <v>14571.96</v>
      </c>
    </row>
    <row r="408" spans="1:51">
      <c r="A408">
        <v>17900511</v>
      </c>
      <c r="B408">
        <v>0</v>
      </c>
      <c r="C408">
        <v>0</v>
      </c>
      <c r="D408">
        <v>0</v>
      </c>
      <c r="E408">
        <v>0</v>
      </c>
      <c r="F408">
        <v>0</v>
      </c>
      <c r="G408">
        <v>0</v>
      </c>
      <c r="H408">
        <v>0</v>
      </c>
      <c r="I408">
        <v>0</v>
      </c>
      <c r="J408">
        <v>0</v>
      </c>
      <c r="K408">
        <v>0</v>
      </c>
      <c r="L408">
        <v>8</v>
      </c>
      <c r="M408">
        <v>30.324000000000002</v>
      </c>
      <c r="N408">
        <v>0</v>
      </c>
      <c r="O408">
        <v>0</v>
      </c>
      <c r="P408">
        <v>0</v>
      </c>
      <c r="Q408">
        <v>0</v>
      </c>
      <c r="R408">
        <v>0</v>
      </c>
      <c r="S408">
        <v>0</v>
      </c>
      <c r="T408">
        <v>0</v>
      </c>
      <c r="U408">
        <v>0</v>
      </c>
      <c r="V408">
        <v>10</v>
      </c>
      <c r="W408">
        <v>82.75</v>
      </c>
      <c r="X408">
        <v>0</v>
      </c>
      <c r="Y408">
        <v>0</v>
      </c>
      <c r="Z408">
        <v>2</v>
      </c>
      <c r="AA408">
        <v>348.95</v>
      </c>
      <c r="AB408">
        <v>0</v>
      </c>
      <c r="AC408">
        <v>0</v>
      </c>
      <c r="AD408">
        <v>4</v>
      </c>
      <c r="AE408">
        <v>4813.8999999999996</v>
      </c>
      <c r="AF408">
        <v>14</v>
      </c>
      <c r="AG408">
        <v>162.095</v>
      </c>
      <c r="AH408">
        <v>1</v>
      </c>
      <c r="AI408">
        <v>70.03</v>
      </c>
      <c r="AJ408">
        <v>10</v>
      </c>
      <c r="AK408">
        <v>2545.8200000000002</v>
      </c>
      <c r="AL408">
        <v>9</v>
      </c>
      <c r="AM408">
        <v>6858</v>
      </c>
      <c r="AN408">
        <v>7</v>
      </c>
      <c r="AO408">
        <v>15839.45</v>
      </c>
      <c r="AP408">
        <v>43</v>
      </c>
      <c r="AQ408">
        <v>519.85500000000002</v>
      </c>
      <c r="AR408">
        <v>7</v>
      </c>
      <c r="AS408">
        <v>640.58000000000004</v>
      </c>
      <c r="AT408">
        <v>4</v>
      </c>
      <c r="AU408">
        <v>1061.3900000000001</v>
      </c>
      <c r="AV408">
        <v>23</v>
      </c>
      <c r="AW408">
        <v>18186.724999999999</v>
      </c>
      <c r="AX408">
        <v>12</v>
      </c>
      <c r="AY408">
        <v>46164.77</v>
      </c>
    </row>
    <row r="409" spans="1:51">
      <c r="A409">
        <v>17900509</v>
      </c>
      <c r="B409">
        <v>0</v>
      </c>
      <c r="C409">
        <v>0</v>
      </c>
      <c r="D409">
        <v>0</v>
      </c>
      <c r="E409">
        <v>0</v>
      </c>
      <c r="F409">
        <v>0</v>
      </c>
      <c r="G409">
        <v>0</v>
      </c>
      <c r="H409">
        <v>0</v>
      </c>
      <c r="I409">
        <v>0</v>
      </c>
      <c r="J409">
        <v>0</v>
      </c>
      <c r="K409">
        <v>0</v>
      </c>
      <c r="L409">
        <v>2</v>
      </c>
      <c r="M409">
        <v>10.8</v>
      </c>
      <c r="N409">
        <v>1</v>
      </c>
      <c r="O409">
        <v>52.8</v>
      </c>
      <c r="P409">
        <v>0</v>
      </c>
      <c r="Q409">
        <v>0</v>
      </c>
      <c r="R409">
        <v>0</v>
      </c>
      <c r="S409">
        <v>0</v>
      </c>
      <c r="T409">
        <v>0</v>
      </c>
      <c r="U409">
        <v>0</v>
      </c>
      <c r="V409">
        <v>0</v>
      </c>
      <c r="W409">
        <v>0</v>
      </c>
      <c r="X409">
        <v>0</v>
      </c>
      <c r="Y409">
        <v>0</v>
      </c>
      <c r="Z409">
        <v>1</v>
      </c>
      <c r="AA409">
        <v>249.48</v>
      </c>
      <c r="AB409">
        <v>0</v>
      </c>
      <c r="AC409">
        <v>0</v>
      </c>
      <c r="AD409">
        <v>0</v>
      </c>
      <c r="AE409">
        <v>0</v>
      </c>
      <c r="AF409">
        <v>1</v>
      </c>
      <c r="AG409">
        <v>3.5</v>
      </c>
      <c r="AH409">
        <v>0</v>
      </c>
      <c r="AI409">
        <v>0</v>
      </c>
      <c r="AJ409">
        <v>0</v>
      </c>
      <c r="AK409">
        <v>0</v>
      </c>
      <c r="AL409">
        <v>0</v>
      </c>
      <c r="AM409">
        <v>0</v>
      </c>
      <c r="AN409">
        <v>0</v>
      </c>
      <c r="AO409">
        <v>0</v>
      </c>
      <c r="AP409">
        <v>14</v>
      </c>
      <c r="AQ409">
        <v>83.01</v>
      </c>
      <c r="AR409">
        <v>0</v>
      </c>
      <c r="AS409">
        <v>0</v>
      </c>
      <c r="AT409">
        <v>1</v>
      </c>
      <c r="AU409">
        <v>177.12</v>
      </c>
      <c r="AV409">
        <v>5</v>
      </c>
      <c r="AW409">
        <v>3805.86</v>
      </c>
      <c r="AX409">
        <v>1</v>
      </c>
      <c r="AY409">
        <v>3101.76</v>
      </c>
    </row>
    <row r="410" spans="1:51">
      <c r="A410" t="s">
        <v>780</v>
      </c>
      <c r="B410">
        <v>0</v>
      </c>
      <c r="C410">
        <v>0</v>
      </c>
      <c r="D410">
        <v>0</v>
      </c>
      <c r="E410">
        <v>0</v>
      </c>
      <c r="F410">
        <v>0</v>
      </c>
      <c r="G410">
        <v>0</v>
      </c>
      <c r="H410">
        <v>0</v>
      </c>
      <c r="I410">
        <v>0</v>
      </c>
      <c r="J410">
        <v>0</v>
      </c>
      <c r="K410">
        <v>0</v>
      </c>
      <c r="L410">
        <v>81</v>
      </c>
      <c r="M410">
        <v>642.82399999999996</v>
      </c>
      <c r="N410">
        <v>3</v>
      </c>
      <c r="O410">
        <v>192.1</v>
      </c>
      <c r="P410">
        <v>1</v>
      </c>
      <c r="Q410">
        <v>357</v>
      </c>
      <c r="R410">
        <v>0</v>
      </c>
      <c r="S410">
        <v>0</v>
      </c>
      <c r="T410">
        <v>0</v>
      </c>
      <c r="U410">
        <v>0</v>
      </c>
      <c r="V410">
        <v>66</v>
      </c>
      <c r="W410">
        <v>708.90099999999995</v>
      </c>
      <c r="X410">
        <v>5</v>
      </c>
      <c r="Y410">
        <v>396.11799999999999</v>
      </c>
      <c r="Z410">
        <v>7</v>
      </c>
      <c r="AA410">
        <v>1632.38</v>
      </c>
      <c r="AB410">
        <v>1</v>
      </c>
      <c r="AC410">
        <v>526</v>
      </c>
      <c r="AD410">
        <v>7</v>
      </c>
      <c r="AE410">
        <v>10558</v>
      </c>
      <c r="AF410">
        <v>46</v>
      </c>
      <c r="AG410">
        <v>558.62699999999995</v>
      </c>
      <c r="AH410">
        <v>15</v>
      </c>
      <c r="AI410">
        <v>1177.29</v>
      </c>
      <c r="AJ410">
        <v>40</v>
      </c>
      <c r="AK410">
        <v>10612.99</v>
      </c>
      <c r="AL410">
        <v>43</v>
      </c>
      <c r="AM410">
        <v>32278.544999999998</v>
      </c>
      <c r="AN410">
        <v>77</v>
      </c>
      <c r="AO410">
        <v>178975.595</v>
      </c>
      <c r="AP410">
        <v>524</v>
      </c>
      <c r="AQ410">
        <v>4433.6099999999997</v>
      </c>
      <c r="AR410">
        <v>33</v>
      </c>
      <c r="AS410">
        <v>2769.2950000000001</v>
      </c>
      <c r="AT410">
        <v>59</v>
      </c>
      <c r="AU410">
        <v>15784.83</v>
      </c>
      <c r="AV410">
        <v>126</v>
      </c>
      <c r="AW410">
        <v>97167.645000000004</v>
      </c>
      <c r="AX410">
        <v>75</v>
      </c>
      <c r="AY410">
        <v>403821.23499999999</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410"/>
  <sheetViews>
    <sheetView topLeftCell="A394" workbookViewId="0" xr3:uid="{78B4E459-6924-5F8B-B7BA-2DD04133E49E}">
      <selection activeCell="A409" sqref="A409"/>
    </sheetView>
  </sheetViews>
  <sheetFormatPr defaultColWidth="11.42578125" defaultRowHeight="14.45"/>
  <sheetData>
    <row r="1" spans="1:51">
      <c r="A1" t="s">
        <v>6005</v>
      </c>
      <c r="B1" t="s">
        <v>6006</v>
      </c>
      <c r="C1" t="s">
        <v>6007</v>
      </c>
      <c r="D1" t="s">
        <v>6008</v>
      </c>
      <c r="E1" t="s">
        <v>6009</v>
      </c>
      <c r="F1" t="s">
        <v>6010</v>
      </c>
      <c r="G1" t="s">
        <v>6011</v>
      </c>
      <c r="H1" t="s">
        <v>6012</v>
      </c>
      <c r="I1" t="s">
        <v>6013</v>
      </c>
      <c r="J1" t="s">
        <v>6014</v>
      </c>
      <c r="K1" t="s">
        <v>6015</v>
      </c>
      <c r="L1" t="s">
        <v>6016</v>
      </c>
      <c r="M1" t="s">
        <v>6017</v>
      </c>
      <c r="N1" t="s">
        <v>6018</v>
      </c>
      <c r="O1" t="s">
        <v>6019</v>
      </c>
      <c r="P1" t="s">
        <v>6020</v>
      </c>
      <c r="Q1" t="s">
        <v>6021</v>
      </c>
      <c r="R1" t="s">
        <v>6022</v>
      </c>
      <c r="S1" t="s">
        <v>6023</v>
      </c>
      <c r="T1" t="s">
        <v>6024</v>
      </c>
      <c r="U1" t="s">
        <v>6025</v>
      </c>
      <c r="V1" t="s">
        <v>6026</v>
      </c>
      <c r="W1" t="s">
        <v>6027</v>
      </c>
      <c r="X1" t="s">
        <v>6028</v>
      </c>
      <c r="Y1" t="s">
        <v>6029</v>
      </c>
      <c r="Z1" t="s">
        <v>6030</v>
      </c>
      <c r="AA1" t="s">
        <v>6031</v>
      </c>
      <c r="AB1" t="s">
        <v>6032</v>
      </c>
      <c r="AC1" t="s">
        <v>6033</v>
      </c>
      <c r="AD1" t="s">
        <v>6034</v>
      </c>
      <c r="AE1" t="s">
        <v>6035</v>
      </c>
      <c r="AF1" t="s">
        <v>6036</v>
      </c>
      <c r="AG1" t="s">
        <v>6037</v>
      </c>
      <c r="AH1" t="s">
        <v>6038</v>
      </c>
      <c r="AI1" t="s">
        <v>6039</v>
      </c>
      <c r="AJ1" t="s">
        <v>6040</v>
      </c>
      <c r="AK1" t="s">
        <v>6041</v>
      </c>
      <c r="AL1" t="s">
        <v>6042</v>
      </c>
      <c r="AM1" t="s">
        <v>6043</v>
      </c>
      <c r="AN1" t="s">
        <v>6044</v>
      </c>
      <c r="AO1" t="s">
        <v>6045</v>
      </c>
      <c r="AP1" t="s">
        <v>6046</v>
      </c>
      <c r="AQ1" t="s">
        <v>6047</v>
      </c>
      <c r="AR1" t="s">
        <v>6048</v>
      </c>
      <c r="AS1" t="s">
        <v>6049</v>
      </c>
      <c r="AT1" t="s">
        <v>6050</v>
      </c>
      <c r="AU1" t="s">
        <v>6051</v>
      </c>
      <c r="AV1" t="s">
        <v>6052</v>
      </c>
      <c r="AW1" t="s">
        <v>6053</v>
      </c>
      <c r="AX1" t="s">
        <v>6054</v>
      </c>
      <c r="AY1" t="s">
        <v>6055</v>
      </c>
    </row>
    <row r="2" spans="1:51">
      <c r="A2" t="s">
        <v>807</v>
      </c>
      <c r="B2">
        <v>0</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row>
    <row r="3" spans="1:51">
      <c r="A3" t="s">
        <v>820</v>
      </c>
      <c r="B3">
        <v>0</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row>
    <row r="4" spans="1:51">
      <c r="A4" t="s">
        <v>832</v>
      </c>
      <c r="B4">
        <v>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1</v>
      </c>
      <c r="AQ4">
        <v>1</v>
      </c>
      <c r="AR4">
        <v>0</v>
      </c>
      <c r="AS4">
        <v>0</v>
      </c>
      <c r="AT4">
        <v>0</v>
      </c>
      <c r="AU4">
        <v>0</v>
      </c>
      <c r="AV4">
        <v>0</v>
      </c>
      <c r="AW4">
        <v>0</v>
      </c>
      <c r="AX4">
        <v>0</v>
      </c>
      <c r="AY4">
        <v>0</v>
      </c>
    </row>
    <row r="5" spans="1:51">
      <c r="A5" t="s">
        <v>844</v>
      </c>
      <c r="B5">
        <v>0</v>
      </c>
      <c r="C5">
        <v>0</v>
      </c>
      <c r="D5">
        <v>0</v>
      </c>
      <c r="E5">
        <v>0</v>
      </c>
      <c r="F5">
        <v>0</v>
      </c>
      <c r="G5">
        <v>0</v>
      </c>
      <c r="H5">
        <v>0</v>
      </c>
      <c r="I5">
        <v>0</v>
      </c>
      <c r="J5">
        <v>0</v>
      </c>
      <c r="K5">
        <v>0</v>
      </c>
      <c r="L5">
        <v>0</v>
      </c>
      <c r="M5">
        <v>0</v>
      </c>
      <c r="N5">
        <v>0</v>
      </c>
      <c r="O5">
        <v>0</v>
      </c>
      <c r="P5">
        <v>5</v>
      </c>
      <c r="Q5">
        <v>3750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1</v>
      </c>
      <c r="AQ5">
        <v>1</v>
      </c>
      <c r="AR5">
        <v>0</v>
      </c>
      <c r="AS5">
        <v>0</v>
      </c>
      <c r="AT5">
        <v>0</v>
      </c>
      <c r="AU5">
        <v>0</v>
      </c>
      <c r="AV5">
        <v>0</v>
      </c>
      <c r="AW5">
        <v>0</v>
      </c>
      <c r="AX5">
        <v>0</v>
      </c>
      <c r="AY5">
        <v>0</v>
      </c>
    </row>
    <row r="6" spans="1:51">
      <c r="A6" t="s">
        <v>856</v>
      </c>
      <c r="B6">
        <v>0</v>
      </c>
      <c r="C6">
        <v>0</v>
      </c>
      <c r="D6">
        <v>0</v>
      </c>
      <c r="E6">
        <v>0</v>
      </c>
      <c r="F6">
        <v>0</v>
      </c>
      <c r="G6">
        <v>0</v>
      </c>
      <c r="H6">
        <v>0</v>
      </c>
      <c r="I6">
        <v>0</v>
      </c>
      <c r="J6">
        <v>0</v>
      </c>
      <c r="K6">
        <v>0</v>
      </c>
      <c r="L6">
        <v>0</v>
      </c>
      <c r="M6">
        <v>0</v>
      </c>
      <c r="N6">
        <v>0</v>
      </c>
      <c r="O6">
        <v>0</v>
      </c>
      <c r="P6">
        <v>0</v>
      </c>
      <c r="Q6">
        <v>0</v>
      </c>
      <c r="R6">
        <v>1</v>
      </c>
      <c r="S6">
        <v>1500</v>
      </c>
      <c r="T6">
        <v>0</v>
      </c>
      <c r="U6">
        <v>0</v>
      </c>
      <c r="V6">
        <v>0</v>
      </c>
      <c r="W6">
        <v>0</v>
      </c>
      <c r="X6">
        <v>0</v>
      </c>
      <c r="Y6">
        <v>0</v>
      </c>
      <c r="Z6">
        <v>0</v>
      </c>
      <c r="AA6">
        <v>0</v>
      </c>
      <c r="AB6">
        <v>0</v>
      </c>
      <c r="AC6">
        <v>0</v>
      </c>
      <c r="AD6">
        <v>11</v>
      </c>
      <c r="AE6">
        <v>23200</v>
      </c>
      <c r="AF6">
        <v>0</v>
      </c>
      <c r="AG6">
        <v>0</v>
      </c>
      <c r="AH6">
        <v>0</v>
      </c>
      <c r="AI6">
        <v>0</v>
      </c>
      <c r="AJ6">
        <v>0</v>
      </c>
      <c r="AK6">
        <v>0</v>
      </c>
      <c r="AL6">
        <v>0</v>
      </c>
      <c r="AM6">
        <v>0</v>
      </c>
      <c r="AN6">
        <v>0</v>
      </c>
      <c r="AO6">
        <v>0</v>
      </c>
      <c r="AP6">
        <v>1</v>
      </c>
      <c r="AQ6">
        <v>9.9</v>
      </c>
      <c r="AR6">
        <v>0</v>
      </c>
      <c r="AS6">
        <v>0</v>
      </c>
      <c r="AT6">
        <v>0</v>
      </c>
      <c r="AU6">
        <v>0</v>
      </c>
      <c r="AV6">
        <v>0</v>
      </c>
      <c r="AW6">
        <v>0</v>
      </c>
      <c r="AX6">
        <v>2</v>
      </c>
      <c r="AY6">
        <v>8000</v>
      </c>
    </row>
    <row r="7" spans="1:51">
      <c r="A7" t="s">
        <v>868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1</v>
      </c>
      <c r="AY7">
        <v>2300</v>
      </c>
    </row>
    <row r="8" spans="1:51">
      <c r="A8" t="s">
        <v>880</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1</v>
      </c>
      <c r="AQ8">
        <v>1</v>
      </c>
      <c r="AR8">
        <v>0</v>
      </c>
      <c r="AS8">
        <v>0</v>
      </c>
      <c r="AT8">
        <v>0</v>
      </c>
      <c r="AU8">
        <v>0</v>
      </c>
      <c r="AV8">
        <v>0</v>
      </c>
      <c r="AW8">
        <v>0</v>
      </c>
      <c r="AX8">
        <v>0</v>
      </c>
      <c r="AY8">
        <v>0</v>
      </c>
    </row>
    <row r="9" spans="1:51">
      <c r="A9" t="s">
        <v>892</v>
      </c>
      <c r="B9">
        <v>0</v>
      </c>
      <c r="C9">
        <v>0</v>
      </c>
      <c r="D9">
        <v>0</v>
      </c>
      <c r="E9">
        <v>0</v>
      </c>
      <c r="F9">
        <v>0</v>
      </c>
      <c r="G9">
        <v>0</v>
      </c>
      <c r="H9">
        <v>0</v>
      </c>
      <c r="I9">
        <v>0</v>
      </c>
      <c r="J9">
        <v>0</v>
      </c>
      <c r="K9">
        <v>0</v>
      </c>
      <c r="L9">
        <v>0</v>
      </c>
      <c r="M9">
        <v>0</v>
      </c>
      <c r="N9">
        <v>0</v>
      </c>
      <c r="O9">
        <v>0</v>
      </c>
      <c r="P9">
        <v>0</v>
      </c>
      <c r="Q9">
        <v>0</v>
      </c>
      <c r="R9">
        <v>1</v>
      </c>
      <c r="S9">
        <v>1500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1</v>
      </c>
      <c r="AQ9">
        <v>5.5</v>
      </c>
      <c r="AR9">
        <v>0</v>
      </c>
      <c r="AS9">
        <v>0</v>
      </c>
      <c r="AT9">
        <v>0</v>
      </c>
      <c r="AU9">
        <v>0</v>
      </c>
      <c r="AV9">
        <v>0</v>
      </c>
      <c r="AW9">
        <v>0</v>
      </c>
      <c r="AX9">
        <v>0</v>
      </c>
      <c r="AY9">
        <v>0</v>
      </c>
    </row>
    <row r="10" spans="1:51">
      <c r="A10" t="s">
        <v>904</v>
      </c>
      <c r="B10">
        <v>0</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row>
    <row r="11" spans="1:51">
      <c r="A11" t="s">
        <v>916</v>
      </c>
      <c r="B11">
        <v>0</v>
      </c>
      <c r="C11">
        <v>0</v>
      </c>
      <c r="D11">
        <v>0</v>
      </c>
      <c r="E11">
        <v>0</v>
      </c>
      <c r="F11">
        <v>0</v>
      </c>
      <c r="G11">
        <v>0</v>
      </c>
      <c r="H11">
        <v>0</v>
      </c>
      <c r="I11">
        <v>0</v>
      </c>
      <c r="J11">
        <v>0</v>
      </c>
      <c r="K11">
        <v>0</v>
      </c>
      <c r="L11">
        <v>0</v>
      </c>
      <c r="M11">
        <v>0</v>
      </c>
      <c r="N11">
        <v>0</v>
      </c>
      <c r="O11">
        <v>0</v>
      </c>
      <c r="P11">
        <v>1</v>
      </c>
      <c r="Q11">
        <v>600</v>
      </c>
      <c r="R11">
        <v>0</v>
      </c>
      <c r="S11">
        <v>0</v>
      </c>
      <c r="T11">
        <v>0</v>
      </c>
      <c r="U11">
        <v>0</v>
      </c>
      <c r="V11">
        <v>1</v>
      </c>
      <c r="W11">
        <v>0.6</v>
      </c>
      <c r="X11">
        <v>0</v>
      </c>
      <c r="Y11">
        <v>0</v>
      </c>
      <c r="Z11">
        <v>0</v>
      </c>
      <c r="AA11">
        <v>0</v>
      </c>
      <c r="AB11">
        <v>0</v>
      </c>
      <c r="AC11">
        <v>0</v>
      </c>
      <c r="AD11">
        <v>0</v>
      </c>
      <c r="AE11">
        <v>0</v>
      </c>
      <c r="AF11">
        <v>1</v>
      </c>
      <c r="AG11">
        <v>1</v>
      </c>
      <c r="AH11">
        <v>0</v>
      </c>
      <c r="AI11">
        <v>0</v>
      </c>
      <c r="AJ11">
        <v>0</v>
      </c>
      <c r="AK11">
        <v>0</v>
      </c>
      <c r="AL11">
        <v>0</v>
      </c>
      <c r="AM11">
        <v>0</v>
      </c>
      <c r="AN11">
        <v>0</v>
      </c>
      <c r="AO11">
        <v>0</v>
      </c>
      <c r="AP11">
        <v>0</v>
      </c>
      <c r="AQ11">
        <v>0</v>
      </c>
      <c r="AR11">
        <v>0</v>
      </c>
      <c r="AS11">
        <v>0</v>
      </c>
      <c r="AT11">
        <v>0</v>
      </c>
      <c r="AU11">
        <v>0</v>
      </c>
      <c r="AV11">
        <v>0</v>
      </c>
      <c r="AW11">
        <v>0</v>
      </c>
      <c r="AX11">
        <v>0</v>
      </c>
      <c r="AY11">
        <v>0</v>
      </c>
    </row>
    <row r="12" spans="1:51">
      <c r="A12" t="s">
        <v>941</v>
      </c>
      <c r="B12">
        <v>0</v>
      </c>
      <c r="C12">
        <v>0</v>
      </c>
      <c r="D12">
        <v>0</v>
      </c>
      <c r="E12">
        <v>0</v>
      </c>
      <c r="F12">
        <v>0</v>
      </c>
      <c r="G12">
        <v>0</v>
      </c>
      <c r="H12">
        <v>0</v>
      </c>
      <c r="I12">
        <v>0</v>
      </c>
      <c r="J12">
        <v>0</v>
      </c>
      <c r="K12">
        <v>0</v>
      </c>
      <c r="L12">
        <v>0</v>
      </c>
      <c r="M12">
        <v>0</v>
      </c>
      <c r="N12">
        <v>0</v>
      </c>
      <c r="O12">
        <v>0</v>
      </c>
      <c r="P12">
        <v>0</v>
      </c>
      <c r="Q12">
        <v>0</v>
      </c>
      <c r="R12">
        <v>3</v>
      </c>
      <c r="S12">
        <v>3250</v>
      </c>
      <c r="T12">
        <v>1</v>
      </c>
      <c r="U12">
        <v>2500</v>
      </c>
      <c r="V12">
        <v>0</v>
      </c>
      <c r="W12">
        <v>0</v>
      </c>
      <c r="X12">
        <v>0</v>
      </c>
      <c r="Y12">
        <v>0</v>
      </c>
      <c r="Z12">
        <v>0</v>
      </c>
      <c r="AA12">
        <v>0</v>
      </c>
      <c r="AB12">
        <v>0</v>
      </c>
      <c r="AC12">
        <v>0</v>
      </c>
      <c r="AD12">
        <v>0</v>
      </c>
      <c r="AE12">
        <v>0</v>
      </c>
      <c r="AF12">
        <v>0</v>
      </c>
      <c r="AG12">
        <v>0</v>
      </c>
      <c r="AH12">
        <v>0</v>
      </c>
      <c r="AI12">
        <v>0</v>
      </c>
      <c r="AJ12">
        <v>0</v>
      </c>
      <c r="AK12">
        <v>0</v>
      </c>
      <c r="AL12">
        <v>0</v>
      </c>
      <c r="AM12">
        <v>0</v>
      </c>
      <c r="AN12">
        <v>1</v>
      </c>
      <c r="AO12">
        <v>2300</v>
      </c>
      <c r="AP12">
        <v>0</v>
      </c>
      <c r="AQ12">
        <v>0</v>
      </c>
      <c r="AR12">
        <v>0</v>
      </c>
      <c r="AS12">
        <v>0</v>
      </c>
      <c r="AT12">
        <v>0</v>
      </c>
      <c r="AU12">
        <v>0</v>
      </c>
      <c r="AV12">
        <v>0</v>
      </c>
      <c r="AW12">
        <v>0</v>
      </c>
      <c r="AX12">
        <v>1</v>
      </c>
      <c r="AY12">
        <v>3170</v>
      </c>
    </row>
    <row r="13" spans="1:51">
      <c r="A13" t="s">
        <v>954</v>
      </c>
      <c r="B13">
        <v>0</v>
      </c>
      <c r="C13">
        <v>0</v>
      </c>
      <c r="D13">
        <v>0</v>
      </c>
      <c r="E13">
        <v>0</v>
      </c>
      <c r="F13">
        <v>0</v>
      </c>
      <c r="G13">
        <v>0</v>
      </c>
      <c r="H13">
        <v>0</v>
      </c>
      <c r="I13">
        <v>0</v>
      </c>
      <c r="J13">
        <v>0</v>
      </c>
      <c r="K13">
        <v>0</v>
      </c>
      <c r="L13">
        <v>0</v>
      </c>
      <c r="M13">
        <v>0</v>
      </c>
      <c r="N13">
        <v>0</v>
      </c>
      <c r="O13">
        <v>0</v>
      </c>
      <c r="P13">
        <v>0</v>
      </c>
      <c r="Q13">
        <v>0</v>
      </c>
      <c r="R13">
        <v>9</v>
      </c>
      <c r="S13">
        <v>11500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1</v>
      </c>
      <c r="AY13">
        <v>3170</v>
      </c>
    </row>
    <row r="14" spans="1:51">
      <c r="A14" t="s">
        <v>966</v>
      </c>
      <c r="B14">
        <v>0</v>
      </c>
      <c r="C14">
        <v>0</v>
      </c>
      <c r="D14">
        <v>0</v>
      </c>
      <c r="E14">
        <v>0</v>
      </c>
      <c r="F14">
        <v>0</v>
      </c>
      <c r="G14">
        <v>0</v>
      </c>
      <c r="H14">
        <v>0</v>
      </c>
      <c r="I14">
        <v>0</v>
      </c>
      <c r="J14">
        <v>0</v>
      </c>
      <c r="K14">
        <v>0</v>
      </c>
      <c r="L14">
        <v>0</v>
      </c>
      <c r="M14">
        <v>0</v>
      </c>
      <c r="N14">
        <v>0</v>
      </c>
      <c r="O14">
        <v>0</v>
      </c>
      <c r="P14">
        <v>0</v>
      </c>
      <c r="Q14">
        <v>0</v>
      </c>
      <c r="R14">
        <v>2</v>
      </c>
      <c r="S14">
        <v>2000</v>
      </c>
      <c r="T14">
        <v>0</v>
      </c>
      <c r="U14">
        <v>0</v>
      </c>
      <c r="V14">
        <v>0</v>
      </c>
      <c r="W14">
        <v>0</v>
      </c>
      <c r="X14">
        <v>0</v>
      </c>
      <c r="Y14">
        <v>0</v>
      </c>
      <c r="Z14">
        <v>0</v>
      </c>
      <c r="AA14">
        <v>0</v>
      </c>
      <c r="AB14">
        <v>2</v>
      </c>
      <c r="AC14">
        <v>3000</v>
      </c>
      <c r="AD14">
        <v>0</v>
      </c>
      <c r="AE14">
        <v>0</v>
      </c>
      <c r="AF14">
        <v>0</v>
      </c>
      <c r="AG14">
        <v>0</v>
      </c>
      <c r="AH14">
        <v>0</v>
      </c>
      <c r="AI14">
        <v>0</v>
      </c>
      <c r="AJ14">
        <v>1</v>
      </c>
      <c r="AK14">
        <v>800</v>
      </c>
      <c r="AL14">
        <v>0</v>
      </c>
      <c r="AM14">
        <v>0</v>
      </c>
      <c r="AN14">
        <v>0</v>
      </c>
      <c r="AO14">
        <v>0</v>
      </c>
      <c r="AP14">
        <v>0</v>
      </c>
      <c r="AQ14">
        <v>0</v>
      </c>
      <c r="AR14">
        <v>0</v>
      </c>
      <c r="AS14">
        <v>0</v>
      </c>
      <c r="AT14">
        <v>0</v>
      </c>
      <c r="AU14">
        <v>0</v>
      </c>
      <c r="AV14">
        <v>0</v>
      </c>
      <c r="AW14">
        <v>0</v>
      </c>
      <c r="AX14">
        <v>5</v>
      </c>
      <c r="AY14">
        <v>28500</v>
      </c>
    </row>
    <row r="15" spans="1:51">
      <c r="A15" t="s">
        <v>978</v>
      </c>
      <c r="B15">
        <v>0</v>
      </c>
      <c r="C15">
        <v>0</v>
      </c>
      <c r="D15">
        <v>0</v>
      </c>
      <c r="E15">
        <v>0</v>
      </c>
      <c r="F15">
        <v>0</v>
      </c>
      <c r="G15">
        <v>0</v>
      </c>
      <c r="H15">
        <v>0</v>
      </c>
      <c r="I15">
        <v>0</v>
      </c>
      <c r="J15">
        <v>0</v>
      </c>
      <c r="K15">
        <v>0</v>
      </c>
      <c r="L15">
        <v>0</v>
      </c>
      <c r="M15">
        <v>0</v>
      </c>
      <c r="N15">
        <v>1</v>
      </c>
      <c r="O15">
        <v>110</v>
      </c>
      <c r="P15">
        <v>2</v>
      </c>
      <c r="Q15">
        <v>1200</v>
      </c>
      <c r="R15">
        <v>1</v>
      </c>
      <c r="S15">
        <v>1500</v>
      </c>
      <c r="T15">
        <v>0</v>
      </c>
      <c r="U15">
        <v>0</v>
      </c>
      <c r="V15">
        <v>0</v>
      </c>
      <c r="W15">
        <v>0</v>
      </c>
      <c r="X15">
        <v>0</v>
      </c>
      <c r="Y15">
        <v>0</v>
      </c>
      <c r="Z15">
        <v>0</v>
      </c>
      <c r="AA15">
        <v>0</v>
      </c>
      <c r="AB15">
        <v>0</v>
      </c>
      <c r="AC15">
        <v>0</v>
      </c>
      <c r="AD15">
        <v>3</v>
      </c>
      <c r="AE15">
        <v>6100</v>
      </c>
      <c r="AF15">
        <v>0</v>
      </c>
      <c r="AG15">
        <v>0</v>
      </c>
      <c r="AH15">
        <v>0</v>
      </c>
      <c r="AI15">
        <v>0</v>
      </c>
      <c r="AJ15">
        <v>0</v>
      </c>
      <c r="AK15">
        <v>0</v>
      </c>
      <c r="AL15">
        <v>0</v>
      </c>
      <c r="AM15">
        <v>0</v>
      </c>
      <c r="AN15">
        <v>2</v>
      </c>
      <c r="AO15">
        <v>4300</v>
      </c>
      <c r="AP15">
        <v>0</v>
      </c>
      <c r="AQ15">
        <v>0</v>
      </c>
      <c r="AR15">
        <v>0</v>
      </c>
      <c r="AS15">
        <v>0</v>
      </c>
      <c r="AT15">
        <v>0</v>
      </c>
      <c r="AU15">
        <v>0</v>
      </c>
      <c r="AV15">
        <v>0</v>
      </c>
      <c r="AW15">
        <v>0</v>
      </c>
      <c r="AX15">
        <v>3</v>
      </c>
      <c r="AY15">
        <v>6900</v>
      </c>
    </row>
    <row r="16" spans="1:51">
      <c r="A16" t="s">
        <v>991</v>
      </c>
      <c r="B16">
        <v>0</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10</v>
      </c>
      <c r="AY16">
        <v>35120</v>
      </c>
    </row>
    <row r="17" spans="1:51">
      <c r="A17" t="s">
        <v>1003</v>
      </c>
      <c r="B17">
        <v>0</v>
      </c>
      <c r="C17">
        <v>0</v>
      </c>
      <c r="D17">
        <v>0</v>
      </c>
      <c r="E17">
        <v>0</v>
      </c>
      <c r="F17">
        <v>0</v>
      </c>
      <c r="G17">
        <v>0</v>
      </c>
      <c r="H17">
        <v>0</v>
      </c>
      <c r="I17">
        <v>0</v>
      </c>
      <c r="J17">
        <v>0</v>
      </c>
      <c r="K17">
        <v>0</v>
      </c>
      <c r="L17">
        <v>0</v>
      </c>
      <c r="M17">
        <v>0</v>
      </c>
      <c r="N17">
        <v>1</v>
      </c>
      <c r="O17">
        <v>110</v>
      </c>
      <c r="P17">
        <v>1</v>
      </c>
      <c r="Q17">
        <v>750</v>
      </c>
      <c r="R17">
        <v>4</v>
      </c>
      <c r="S17">
        <v>5000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1</v>
      </c>
      <c r="AO17">
        <v>2400</v>
      </c>
      <c r="AP17">
        <v>0</v>
      </c>
      <c r="AQ17">
        <v>0</v>
      </c>
      <c r="AR17">
        <v>0</v>
      </c>
      <c r="AS17">
        <v>0</v>
      </c>
      <c r="AT17">
        <v>1</v>
      </c>
      <c r="AU17">
        <v>800</v>
      </c>
      <c r="AV17">
        <v>0</v>
      </c>
      <c r="AW17">
        <v>0</v>
      </c>
      <c r="AX17">
        <v>6</v>
      </c>
      <c r="AY17">
        <v>16000</v>
      </c>
    </row>
    <row r="18" spans="1:51">
      <c r="A18" t="s">
        <v>1015</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4</v>
      </c>
      <c r="AA18">
        <v>3200</v>
      </c>
      <c r="AB18">
        <v>4</v>
      </c>
      <c r="AC18">
        <v>4000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8</v>
      </c>
      <c r="AY18">
        <v>32400</v>
      </c>
    </row>
    <row r="19" spans="1:51">
      <c r="A19" t="s">
        <v>1027</v>
      </c>
      <c r="B19">
        <v>0</v>
      </c>
      <c r="C19">
        <v>0</v>
      </c>
      <c r="D19">
        <v>0</v>
      </c>
      <c r="E19">
        <v>0</v>
      </c>
      <c r="F19">
        <v>0</v>
      </c>
      <c r="G19">
        <v>0</v>
      </c>
      <c r="H19">
        <v>0</v>
      </c>
      <c r="I19">
        <v>0</v>
      </c>
      <c r="J19">
        <v>0</v>
      </c>
      <c r="K19">
        <v>0</v>
      </c>
      <c r="L19">
        <v>0</v>
      </c>
      <c r="M19">
        <v>0</v>
      </c>
      <c r="N19">
        <v>2</v>
      </c>
      <c r="O19">
        <v>220</v>
      </c>
      <c r="P19">
        <v>0</v>
      </c>
      <c r="Q19">
        <v>0</v>
      </c>
      <c r="R19">
        <v>1</v>
      </c>
      <c r="S19">
        <v>1500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3</v>
      </c>
      <c r="AO19">
        <v>6900</v>
      </c>
      <c r="AP19">
        <v>0</v>
      </c>
      <c r="AQ19">
        <v>0</v>
      </c>
      <c r="AR19">
        <v>0</v>
      </c>
      <c r="AS19">
        <v>0</v>
      </c>
      <c r="AT19">
        <v>1</v>
      </c>
      <c r="AU19">
        <v>800</v>
      </c>
      <c r="AV19">
        <v>0</v>
      </c>
      <c r="AW19">
        <v>0</v>
      </c>
      <c r="AX19">
        <v>10</v>
      </c>
      <c r="AY19">
        <v>28700</v>
      </c>
    </row>
    <row r="20" spans="1:51">
      <c r="A20" t="s">
        <v>1039</v>
      </c>
      <c r="B20">
        <v>0</v>
      </c>
      <c r="C20">
        <v>0</v>
      </c>
      <c r="D20">
        <v>0</v>
      </c>
      <c r="E20">
        <v>0</v>
      </c>
      <c r="F20">
        <v>0</v>
      </c>
      <c r="G20">
        <v>0</v>
      </c>
      <c r="H20">
        <v>0</v>
      </c>
      <c r="I20">
        <v>0</v>
      </c>
      <c r="J20">
        <v>0</v>
      </c>
      <c r="K20">
        <v>0</v>
      </c>
      <c r="L20">
        <v>0</v>
      </c>
      <c r="M20">
        <v>0</v>
      </c>
      <c r="N20">
        <v>2</v>
      </c>
      <c r="O20">
        <v>220</v>
      </c>
      <c r="P20">
        <v>0</v>
      </c>
      <c r="Q20">
        <v>0</v>
      </c>
      <c r="R20">
        <v>2</v>
      </c>
      <c r="S20">
        <v>2000</v>
      </c>
      <c r="T20">
        <v>0</v>
      </c>
      <c r="U20">
        <v>0</v>
      </c>
      <c r="V20">
        <v>0</v>
      </c>
      <c r="W20">
        <v>0</v>
      </c>
      <c r="X20">
        <v>0</v>
      </c>
      <c r="Y20">
        <v>0</v>
      </c>
      <c r="Z20">
        <v>0</v>
      </c>
      <c r="AA20">
        <v>0</v>
      </c>
      <c r="AB20">
        <v>1</v>
      </c>
      <c r="AC20">
        <v>1000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row>
    <row r="21" spans="1:51">
      <c r="A21" t="s">
        <v>1051</v>
      </c>
      <c r="B21">
        <v>0</v>
      </c>
      <c r="C21">
        <v>0</v>
      </c>
      <c r="D21">
        <v>0</v>
      </c>
      <c r="E21">
        <v>0</v>
      </c>
      <c r="F21">
        <v>0</v>
      </c>
      <c r="G21">
        <v>0</v>
      </c>
      <c r="H21">
        <v>0</v>
      </c>
      <c r="I21">
        <v>0</v>
      </c>
      <c r="J21">
        <v>0</v>
      </c>
      <c r="K21">
        <v>0</v>
      </c>
      <c r="L21">
        <v>1</v>
      </c>
      <c r="M21">
        <v>10</v>
      </c>
      <c r="N21">
        <v>1</v>
      </c>
      <c r="O21">
        <v>110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row>
    <row r="22" spans="1:51">
      <c r="A22" t="s">
        <v>1063</v>
      </c>
      <c r="B22">
        <v>0</v>
      </c>
      <c r="C22">
        <v>0</v>
      </c>
      <c r="D22">
        <v>0</v>
      </c>
      <c r="E22">
        <v>0</v>
      </c>
      <c r="F22">
        <v>0</v>
      </c>
      <c r="G22">
        <v>0</v>
      </c>
      <c r="H22">
        <v>0</v>
      </c>
      <c r="I22">
        <v>0</v>
      </c>
      <c r="J22">
        <v>0</v>
      </c>
      <c r="K22">
        <v>0</v>
      </c>
      <c r="L22">
        <v>0</v>
      </c>
      <c r="M22">
        <v>0</v>
      </c>
      <c r="N22">
        <v>2</v>
      </c>
      <c r="O22">
        <v>550</v>
      </c>
      <c r="P22">
        <v>3</v>
      </c>
      <c r="Q22">
        <v>1950</v>
      </c>
      <c r="R22">
        <v>1</v>
      </c>
      <c r="S22">
        <v>1500</v>
      </c>
      <c r="T22">
        <v>0</v>
      </c>
      <c r="U22">
        <v>0</v>
      </c>
      <c r="V22">
        <v>0</v>
      </c>
      <c r="W22">
        <v>0</v>
      </c>
      <c r="X22">
        <v>0</v>
      </c>
      <c r="Y22">
        <v>0</v>
      </c>
      <c r="Z22">
        <v>0</v>
      </c>
      <c r="AA22">
        <v>0</v>
      </c>
      <c r="AB22">
        <v>0</v>
      </c>
      <c r="AC22">
        <v>0</v>
      </c>
      <c r="AD22">
        <v>1</v>
      </c>
      <c r="AE22">
        <v>2000</v>
      </c>
      <c r="AF22">
        <v>0</v>
      </c>
      <c r="AG22">
        <v>0</v>
      </c>
      <c r="AH22">
        <v>0</v>
      </c>
      <c r="AI22">
        <v>0</v>
      </c>
      <c r="AJ22">
        <v>0</v>
      </c>
      <c r="AK22">
        <v>0</v>
      </c>
      <c r="AL22">
        <v>0</v>
      </c>
      <c r="AM22">
        <v>0</v>
      </c>
      <c r="AN22">
        <v>0</v>
      </c>
      <c r="AO22">
        <v>0</v>
      </c>
      <c r="AP22">
        <v>0</v>
      </c>
      <c r="AQ22">
        <v>0</v>
      </c>
      <c r="AR22">
        <v>0</v>
      </c>
      <c r="AS22">
        <v>0</v>
      </c>
      <c r="AT22">
        <v>0</v>
      </c>
      <c r="AU22">
        <v>0</v>
      </c>
      <c r="AV22">
        <v>0</v>
      </c>
      <c r="AW22">
        <v>0</v>
      </c>
      <c r="AX22">
        <v>10</v>
      </c>
      <c r="AY22">
        <v>28700</v>
      </c>
    </row>
    <row r="23" spans="1:51">
      <c r="A23" t="s">
        <v>1075</v>
      </c>
      <c r="B23">
        <v>0</v>
      </c>
      <c r="C23">
        <v>0</v>
      </c>
      <c r="D23">
        <v>0</v>
      </c>
      <c r="E23">
        <v>0</v>
      </c>
      <c r="F23">
        <v>0</v>
      </c>
      <c r="G23">
        <v>0</v>
      </c>
      <c r="H23">
        <v>0</v>
      </c>
      <c r="I23">
        <v>0</v>
      </c>
      <c r="J23">
        <v>0</v>
      </c>
      <c r="K23">
        <v>0</v>
      </c>
      <c r="L23">
        <v>0</v>
      </c>
      <c r="M23">
        <v>0</v>
      </c>
      <c r="N23">
        <v>0</v>
      </c>
      <c r="O23">
        <v>0</v>
      </c>
      <c r="P23">
        <v>1</v>
      </c>
      <c r="Q23">
        <v>800</v>
      </c>
      <c r="R23">
        <v>8</v>
      </c>
      <c r="S23">
        <v>8000</v>
      </c>
      <c r="T23">
        <v>0</v>
      </c>
      <c r="U23">
        <v>0</v>
      </c>
      <c r="V23">
        <v>0</v>
      </c>
      <c r="W23">
        <v>0</v>
      </c>
      <c r="X23">
        <v>0</v>
      </c>
      <c r="Y23">
        <v>0</v>
      </c>
      <c r="Z23">
        <v>3</v>
      </c>
      <c r="AA23">
        <v>2400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1</v>
      </c>
      <c r="AY23">
        <v>5560</v>
      </c>
    </row>
    <row r="24" spans="1:51">
      <c r="A24" t="s">
        <v>1087</v>
      </c>
      <c r="B24">
        <v>0</v>
      </c>
      <c r="C24">
        <v>0</v>
      </c>
      <c r="D24">
        <v>0</v>
      </c>
      <c r="E24">
        <v>0</v>
      </c>
      <c r="F24">
        <v>0</v>
      </c>
      <c r="G24">
        <v>0</v>
      </c>
      <c r="H24">
        <v>0</v>
      </c>
      <c r="I24">
        <v>0</v>
      </c>
      <c r="J24">
        <v>0</v>
      </c>
      <c r="K24">
        <v>0</v>
      </c>
      <c r="L24">
        <v>0</v>
      </c>
      <c r="M24">
        <v>0</v>
      </c>
      <c r="N24">
        <v>0</v>
      </c>
      <c r="O24">
        <v>0</v>
      </c>
      <c r="P24">
        <v>0</v>
      </c>
      <c r="Q24">
        <v>0</v>
      </c>
      <c r="R24">
        <v>2</v>
      </c>
      <c r="S24">
        <v>3000</v>
      </c>
      <c r="T24">
        <v>0</v>
      </c>
      <c r="U24">
        <v>0</v>
      </c>
      <c r="V24">
        <v>0</v>
      </c>
      <c r="W24">
        <v>0</v>
      </c>
      <c r="X24">
        <v>0</v>
      </c>
      <c r="Y24">
        <v>0</v>
      </c>
      <c r="Z24">
        <v>0</v>
      </c>
      <c r="AA24">
        <v>0</v>
      </c>
      <c r="AB24">
        <v>2</v>
      </c>
      <c r="AC24">
        <v>3000</v>
      </c>
      <c r="AD24">
        <v>0</v>
      </c>
      <c r="AE24">
        <v>0</v>
      </c>
      <c r="AF24">
        <v>0</v>
      </c>
      <c r="AG24">
        <v>0</v>
      </c>
      <c r="AH24">
        <v>0</v>
      </c>
      <c r="AI24">
        <v>0</v>
      </c>
      <c r="AJ24">
        <v>1</v>
      </c>
      <c r="AK24">
        <v>800</v>
      </c>
      <c r="AL24">
        <v>0</v>
      </c>
      <c r="AM24">
        <v>0</v>
      </c>
      <c r="AN24">
        <v>7</v>
      </c>
      <c r="AO24">
        <v>15600</v>
      </c>
      <c r="AP24">
        <v>0</v>
      </c>
      <c r="AQ24">
        <v>0</v>
      </c>
      <c r="AR24">
        <v>0</v>
      </c>
      <c r="AS24">
        <v>0</v>
      </c>
      <c r="AT24">
        <v>0</v>
      </c>
      <c r="AU24">
        <v>0</v>
      </c>
      <c r="AV24">
        <v>0</v>
      </c>
      <c r="AW24">
        <v>0</v>
      </c>
      <c r="AX24">
        <v>8</v>
      </c>
      <c r="AY24">
        <v>22950</v>
      </c>
    </row>
    <row r="25" spans="1:51">
      <c r="A25" t="s">
        <v>1099</v>
      </c>
      <c r="B25">
        <v>0</v>
      </c>
      <c r="C25">
        <v>0</v>
      </c>
      <c r="D25">
        <v>0</v>
      </c>
      <c r="E25">
        <v>0</v>
      </c>
      <c r="F25">
        <v>0</v>
      </c>
      <c r="G25">
        <v>0</v>
      </c>
      <c r="H25">
        <v>0</v>
      </c>
      <c r="I25">
        <v>0</v>
      </c>
      <c r="J25">
        <v>0</v>
      </c>
      <c r="K25">
        <v>0</v>
      </c>
      <c r="L25">
        <v>0</v>
      </c>
      <c r="M25">
        <v>0</v>
      </c>
      <c r="N25">
        <v>1</v>
      </c>
      <c r="O25">
        <v>110</v>
      </c>
      <c r="P25">
        <v>0</v>
      </c>
      <c r="Q25">
        <v>0</v>
      </c>
      <c r="R25">
        <v>10</v>
      </c>
      <c r="S25">
        <v>10000</v>
      </c>
      <c r="T25">
        <v>0</v>
      </c>
      <c r="U25">
        <v>0</v>
      </c>
      <c r="V25">
        <v>0</v>
      </c>
      <c r="W25">
        <v>0</v>
      </c>
      <c r="X25">
        <v>0</v>
      </c>
      <c r="Y25">
        <v>0</v>
      </c>
      <c r="Z25">
        <v>0</v>
      </c>
      <c r="AA25">
        <v>0</v>
      </c>
      <c r="AB25">
        <v>0</v>
      </c>
      <c r="AC25">
        <v>0</v>
      </c>
      <c r="AD25">
        <v>0</v>
      </c>
      <c r="AE25">
        <v>0</v>
      </c>
      <c r="AF25">
        <v>0</v>
      </c>
      <c r="AG25">
        <v>0</v>
      </c>
      <c r="AH25">
        <v>0</v>
      </c>
      <c r="AI25">
        <v>0</v>
      </c>
      <c r="AJ25">
        <v>3</v>
      </c>
      <c r="AK25">
        <v>2400</v>
      </c>
      <c r="AL25">
        <v>0</v>
      </c>
      <c r="AM25">
        <v>0</v>
      </c>
      <c r="AN25">
        <v>0</v>
      </c>
      <c r="AO25">
        <v>0</v>
      </c>
      <c r="AP25">
        <v>0</v>
      </c>
      <c r="AQ25">
        <v>0</v>
      </c>
      <c r="AR25">
        <v>0</v>
      </c>
      <c r="AS25">
        <v>0</v>
      </c>
      <c r="AT25">
        <v>0</v>
      </c>
      <c r="AU25">
        <v>0</v>
      </c>
      <c r="AV25">
        <v>0</v>
      </c>
      <c r="AW25">
        <v>0</v>
      </c>
      <c r="AX25">
        <v>9</v>
      </c>
      <c r="AY25">
        <v>20800</v>
      </c>
    </row>
    <row r="26" spans="1:51">
      <c r="A26" t="s">
        <v>1111</v>
      </c>
      <c r="B26">
        <v>0</v>
      </c>
      <c r="C26">
        <v>0</v>
      </c>
      <c r="D26">
        <v>0</v>
      </c>
      <c r="E26">
        <v>0</v>
      </c>
      <c r="F26">
        <v>0</v>
      </c>
      <c r="G26">
        <v>0</v>
      </c>
      <c r="H26">
        <v>0</v>
      </c>
      <c r="I26">
        <v>0</v>
      </c>
      <c r="J26">
        <v>0</v>
      </c>
      <c r="K26">
        <v>0</v>
      </c>
      <c r="L26">
        <v>0</v>
      </c>
      <c r="M26">
        <v>0</v>
      </c>
      <c r="N26">
        <v>0</v>
      </c>
      <c r="O26">
        <v>0</v>
      </c>
      <c r="P26">
        <v>0</v>
      </c>
      <c r="Q26">
        <v>0</v>
      </c>
      <c r="R26">
        <v>2</v>
      </c>
      <c r="S26">
        <v>3000</v>
      </c>
      <c r="T26">
        <v>0</v>
      </c>
      <c r="U26">
        <v>0</v>
      </c>
      <c r="V26">
        <v>0</v>
      </c>
      <c r="W26">
        <v>0</v>
      </c>
      <c r="X26">
        <v>0</v>
      </c>
      <c r="Y26">
        <v>0</v>
      </c>
      <c r="Z26">
        <v>0</v>
      </c>
      <c r="AA26">
        <v>0</v>
      </c>
      <c r="AB26">
        <v>6</v>
      </c>
      <c r="AC26">
        <v>9000</v>
      </c>
      <c r="AD26">
        <v>0</v>
      </c>
      <c r="AE26">
        <v>0</v>
      </c>
      <c r="AF26">
        <v>0</v>
      </c>
      <c r="AG26">
        <v>0</v>
      </c>
      <c r="AH26">
        <v>0</v>
      </c>
      <c r="AI26">
        <v>0</v>
      </c>
      <c r="AJ26">
        <v>0</v>
      </c>
      <c r="AK26">
        <v>0</v>
      </c>
      <c r="AL26">
        <v>0</v>
      </c>
      <c r="AM26">
        <v>0</v>
      </c>
      <c r="AN26">
        <v>0</v>
      </c>
      <c r="AO26">
        <v>0</v>
      </c>
      <c r="AP26">
        <v>1</v>
      </c>
      <c r="AQ26">
        <v>6.3</v>
      </c>
      <c r="AR26">
        <v>0</v>
      </c>
      <c r="AS26">
        <v>0</v>
      </c>
      <c r="AT26">
        <v>0</v>
      </c>
      <c r="AU26">
        <v>0</v>
      </c>
      <c r="AV26">
        <v>0</v>
      </c>
      <c r="AW26">
        <v>0</v>
      </c>
      <c r="AX26">
        <v>3</v>
      </c>
      <c r="AY26">
        <v>7100</v>
      </c>
    </row>
    <row r="27" spans="1:51">
      <c r="A27" t="s">
        <v>1123</v>
      </c>
      <c r="B27">
        <v>0</v>
      </c>
      <c r="C27">
        <v>0</v>
      </c>
      <c r="D27">
        <v>0</v>
      </c>
      <c r="E27">
        <v>0</v>
      </c>
      <c r="F27">
        <v>0</v>
      </c>
      <c r="G27">
        <v>0</v>
      </c>
      <c r="H27">
        <v>0</v>
      </c>
      <c r="I27">
        <v>0</v>
      </c>
      <c r="J27">
        <v>0</v>
      </c>
      <c r="K27">
        <v>0</v>
      </c>
      <c r="L27">
        <v>0</v>
      </c>
      <c r="M27">
        <v>0</v>
      </c>
      <c r="N27">
        <v>0</v>
      </c>
      <c r="O27">
        <v>0</v>
      </c>
      <c r="P27">
        <v>3</v>
      </c>
      <c r="Q27">
        <v>2100</v>
      </c>
      <c r="R27">
        <v>0</v>
      </c>
      <c r="S27">
        <v>0</v>
      </c>
      <c r="T27">
        <v>0</v>
      </c>
      <c r="U27">
        <v>0</v>
      </c>
      <c r="V27">
        <v>0</v>
      </c>
      <c r="W27">
        <v>0</v>
      </c>
      <c r="X27">
        <v>0</v>
      </c>
      <c r="Y27">
        <v>0</v>
      </c>
      <c r="Z27">
        <v>0</v>
      </c>
      <c r="AA27">
        <v>0</v>
      </c>
      <c r="AB27">
        <v>4</v>
      </c>
      <c r="AC27">
        <v>6000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9</v>
      </c>
      <c r="AY27">
        <v>23650</v>
      </c>
    </row>
    <row r="28" spans="1:51">
      <c r="A28" t="s">
        <v>1147</v>
      </c>
      <c r="B28">
        <v>0</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row>
    <row r="29" spans="1:51">
      <c r="A29" t="s">
        <v>1159</v>
      </c>
      <c r="B29">
        <v>0</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row>
    <row r="30" spans="1:51">
      <c r="A30" t="s">
        <v>1171</v>
      </c>
      <c r="B30">
        <v>0</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row>
    <row r="31" spans="1:51">
      <c r="A31" t="s">
        <v>1183</v>
      </c>
      <c r="B31">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row>
    <row r="32" spans="1:51">
      <c r="A32" t="s">
        <v>1195</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2</v>
      </c>
      <c r="AY32">
        <v>4600</v>
      </c>
    </row>
    <row r="33" spans="1:51">
      <c r="A33" t="s">
        <v>1207</v>
      </c>
      <c r="B33">
        <v>0</v>
      </c>
      <c r="C33">
        <v>0</v>
      </c>
      <c r="D33">
        <v>0</v>
      </c>
      <c r="E33">
        <v>0</v>
      </c>
      <c r="F33">
        <v>0</v>
      </c>
      <c r="G33">
        <v>0</v>
      </c>
      <c r="H33">
        <v>0</v>
      </c>
      <c r="I33">
        <v>0</v>
      </c>
      <c r="J33">
        <v>0</v>
      </c>
      <c r="K33">
        <v>0</v>
      </c>
      <c r="L33">
        <v>1</v>
      </c>
      <c r="M33">
        <v>80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row>
    <row r="34" spans="1:51">
      <c r="A34" t="s">
        <v>1219</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row>
    <row r="35" spans="1:51">
      <c r="A35" t="s">
        <v>1231</v>
      </c>
      <c r="B35">
        <v>0</v>
      </c>
      <c r="C35">
        <v>0</v>
      </c>
      <c r="D35">
        <v>0</v>
      </c>
      <c r="E35">
        <v>0</v>
      </c>
      <c r="F35">
        <v>0</v>
      </c>
      <c r="G35">
        <v>0</v>
      </c>
      <c r="H35">
        <v>0</v>
      </c>
      <c r="I35">
        <v>0</v>
      </c>
      <c r="J35">
        <v>0</v>
      </c>
      <c r="K35">
        <v>0</v>
      </c>
      <c r="L35">
        <v>0</v>
      </c>
      <c r="M35">
        <v>0</v>
      </c>
      <c r="N35">
        <v>1</v>
      </c>
      <c r="O35">
        <v>200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row>
    <row r="36" spans="1:51">
      <c r="A36" t="s">
        <v>1243</v>
      </c>
      <c r="B36">
        <v>0</v>
      </c>
      <c r="C36">
        <v>0</v>
      </c>
      <c r="D36">
        <v>0</v>
      </c>
      <c r="E36">
        <v>0</v>
      </c>
      <c r="F36">
        <v>0</v>
      </c>
      <c r="G36">
        <v>0</v>
      </c>
      <c r="H36">
        <v>0</v>
      </c>
      <c r="I36">
        <v>0</v>
      </c>
      <c r="J36">
        <v>0</v>
      </c>
      <c r="K36">
        <v>0</v>
      </c>
      <c r="L36">
        <v>1</v>
      </c>
      <c r="M36">
        <v>55</v>
      </c>
      <c r="N36">
        <v>0</v>
      </c>
      <c r="O36">
        <v>0</v>
      </c>
      <c r="P36">
        <v>0</v>
      </c>
      <c r="Q36">
        <v>0</v>
      </c>
      <c r="R36">
        <v>1</v>
      </c>
      <c r="S36">
        <v>1000</v>
      </c>
      <c r="T36">
        <v>0</v>
      </c>
      <c r="U36">
        <v>0</v>
      </c>
      <c r="V36">
        <v>0</v>
      </c>
      <c r="W36">
        <v>0</v>
      </c>
      <c r="X36">
        <v>0</v>
      </c>
      <c r="Y36">
        <v>0</v>
      </c>
      <c r="Z36">
        <v>0</v>
      </c>
      <c r="AA36">
        <v>0</v>
      </c>
      <c r="AB36">
        <v>1</v>
      </c>
      <c r="AC36">
        <v>1500</v>
      </c>
      <c r="AD36">
        <v>0</v>
      </c>
      <c r="AE36">
        <v>0</v>
      </c>
      <c r="AF36">
        <v>0</v>
      </c>
      <c r="AG36">
        <v>0</v>
      </c>
      <c r="AH36">
        <v>0</v>
      </c>
      <c r="AI36">
        <v>0</v>
      </c>
      <c r="AJ36">
        <v>1</v>
      </c>
      <c r="AK36">
        <v>800</v>
      </c>
      <c r="AL36">
        <v>0</v>
      </c>
      <c r="AM36">
        <v>0</v>
      </c>
      <c r="AN36">
        <v>0</v>
      </c>
      <c r="AO36">
        <v>0</v>
      </c>
      <c r="AP36">
        <v>0</v>
      </c>
      <c r="AQ36">
        <v>0</v>
      </c>
      <c r="AR36">
        <v>0</v>
      </c>
      <c r="AS36">
        <v>0</v>
      </c>
      <c r="AT36">
        <v>0</v>
      </c>
      <c r="AU36">
        <v>0</v>
      </c>
      <c r="AV36">
        <v>0</v>
      </c>
      <c r="AW36">
        <v>0</v>
      </c>
      <c r="AX36">
        <v>0</v>
      </c>
      <c r="AY36">
        <v>0</v>
      </c>
    </row>
    <row r="37" spans="1:51">
      <c r="A37" t="s">
        <v>1255</v>
      </c>
      <c r="B37">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row>
    <row r="38" spans="1:51">
      <c r="A38" t="s">
        <v>1279</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3</v>
      </c>
      <c r="AA38">
        <v>2400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row>
    <row r="39" spans="1:51">
      <c r="A39" t="s">
        <v>1291</v>
      </c>
      <c r="B39">
        <v>0</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1</v>
      </c>
      <c r="AE39">
        <v>2300</v>
      </c>
      <c r="AF39">
        <v>0</v>
      </c>
      <c r="AG39">
        <v>0</v>
      </c>
      <c r="AH39">
        <v>0</v>
      </c>
      <c r="AI39">
        <v>0</v>
      </c>
      <c r="AJ39">
        <v>0</v>
      </c>
      <c r="AK39">
        <v>0</v>
      </c>
      <c r="AL39">
        <v>0</v>
      </c>
      <c r="AM39">
        <v>0</v>
      </c>
      <c r="AN39">
        <v>3</v>
      </c>
      <c r="AO39">
        <v>6300</v>
      </c>
      <c r="AP39">
        <v>0</v>
      </c>
      <c r="AQ39">
        <v>0</v>
      </c>
      <c r="AR39">
        <v>0</v>
      </c>
      <c r="AS39">
        <v>0</v>
      </c>
      <c r="AT39">
        <v>1</v>
      </c>
      <c r="AU39">
        <v>750</v>
      </c>
      <c r="AV39">
        <v>0</v>
      </c>
      <c r="AW39">
        <v>0</v>
      </c>
      <c r="AX39">
        <v>11</v>
      </c>
      <c r="AY39">
        <v>41160</v>
      </c>
    </row>
    <row r="40" spans="1:51">
      <c r="A40" t="s">
        <v>1303</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4</v>
      </c>
      <c r="AO40">
        <v>13480</v>
      </c>
      <c r="AP40">
        <v>0</v>
      </c>
      <c r="AQ40">
        <v>0</v>
      </c>
      <c r="AR40">
        <v>0</v>
      </c>
      <c r="AS40">
        <v>0</v>
      </c>
      <c r="AT40">
        <v>0</v>
      </c>
      <c r="AU40">
        <v>0</v>
      </c>
      <c r="AV40">
        <v>0</v>
      </c>
      <c r="AW40">
        <v>0</v>
      </c>
      <c r="AX40">
        <v>6</v>
      </c>
      <c r="AY40">
        <v>27000</v>
      </c>
    </row>
    <row r="41" spans="1:51">
      <c r="A41" t="s">
        <v>1315</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6</v>
      </c>
      <c r="AE41">
        <v>12000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row>
    <row r="42" spans="1:51">
      <c r="A42" t="s">
        <v>1327</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5</v>
      </c>
      <c r="AC42">
        <v>7500</v>
      </c>
      <c r="AD42">
        <v>4</v>
      </c>
      <c r="AE42">
        <v>8000</v>
      </c>
      <c r="AF42">
        <v>0</v>
      </c>
      <c r="AG42">
        <v>0</v>
      </c>
      <c r="AH42">
        <v>0</v>
      </c>
      <c r="AI42">
        <v>0</v>
      </c>
      <c r="AJ42">
        <v>0</v>
      </c>
      <c r="AK42">
        <v>0</v>
      </c>
      <c r="AL42">
        <v>0</v>
      </c>
      <c r="AM42">
        <v>0</v>
      </c>
      <c r="AN42">
        <v>2</v>
      </c>
      <c r="AO42">
        <v>4600</v>
      </c>
      <c r="AP42">
        <v>0</v>
      </c>
      <c r="AQ42">
        <v>0</v>
      </c>
      <c r="AR42">
        <v>0</v>
      </c>
      <c r="AS42">
        <v>0</v>
      </c>
      <c r="AT42">
        <v>0</v>
      </c>
      <c r="AU42">
        <v>0</v>
      </c>
      <c r="AV42">
        <v>0</v>
      </c>
      <c r="AW42">
        <v>0</v>
      </c>
      <c r="AX42">
        <v>0</v>
      </c>
      <c r="AY42">
        <v>0</v>
      </c>
    </row>
    <row r="43" spans="1:51">
      <c r="A43" t="s">
        <v>1339</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3</v>
      </c>
      <c r="AA43">
        <v>2400</v>
      </c>
      <c r="AB43">
        <v>0</v>
      </c>
      <c r="AC43">
        <v>0</v>
      </c>
      <c r="AD43">
        <v>0</v>
      </c>
      <c r="AE43">
        <v>0</v>
      </c>
      <c r="AF43">
        <v>1</v>
      </c>
      <c r="AG43">
        <v>10</v>
      </c>
      <c r="AH43">
        <v>0</v>
      </c>
      <c r="AI43">
        <v>0</v>
      </c>
      <c r="AJ43">
        <v>0</v>
      </c>
      <c r="AK43">
        <v>0</v>
      </c>
      <c r="AL43">
        <v>0</v>
      </c>
      <c r="AM43">
        <v>0</v>
      </c>
      <c r="AN43">
        <v>0</v>
      </c>
      <c r="AO43">
        <v>0</v>
      </c>
      <c r="AP43">
        <v>0</v>
      </c>
      <c r="AQ43">
        <v>0</v>
      </c>
      <c r="AR43">
        <v>0</v>
      </c>
      <c r="AS43">
        <v>0</v>
      </c>
      <c r="AT43">
        <v>0</v>
      </c>
      <c r="AU43">
        <v>0</v>
      </c>
      <c r="AV43">
        <v>0</v>
      </c>
      <c r="AW43">
        <v>0</v>
      </c>
      <c r="AX43">
        <v>0</v>
      </c>
      <c r="AY43">
        <v>0</v>
      </c>
    </row>
    <row r="44" spans="1:51">
      <c r="A44" t="s">
        <v>1351</v>
      </c>
      <c r="B44">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1</v>
      </c>
      <c r="AG44">
        <v>0.5</v>
      </c>
      <c r="AH44">
        <v>0</v>
      </c>
      <c r="AI44">
        <v>0</v>
      </c>
      <c r="AJ44">
        <v>0</v>
      </c>
      <c r="AK44">
        <v>0</v>
      </c>
      <c r="AL44">
        <v>0</v>
      </c>
      <c r="AM44">
        <v>0</v>
      </c>
      <c r="AN44">
        <v>1</v>
      </c>
      <c r="AO44">
        <v>2000</v>
      </c>
      <c r="AP44">
        <v>1</v>
      </c>
      <c r="AQ44">
        <v>1</v>
      </c>
      <c r="AR44">
        <v>0</v>
      </c>
      <c r="AS44">
        <v>0</v>
      </c>
      <c r="AT44">
        <v>0</v>
      </c>
      <c r="AU44">
        <v>0</v>
      </c>
      <c r="AV44">
        <v>0</v>
      </c>
      <c r="AW44">
        <v>0</v>
      </c>
      <c r="AX44">
        <v>5</v>
      </c>
      <c r="AY44">
        <v>11300</v>
      </c>
    </row>
    <row r="45" spans="1:51">
      <c r="A45" t="s">
        <v>1363</v>
      </c>
      <c r="B45">
        <v>0</v>
      </c>
      <c r="C45">
        <v>0</v>
      </c>
      <c r="D45">
        <v>0</v>
      </c>
      <c r="E45">
        <v>0</v>
      </c>
      <c r="F45">
        <v>0</v>
      </c>
      <c r="G45">
        <v>0</v>
      </c>
      <c r="H45">
        <v>0</v>
      </c>
      <c r="I45">
        <v>0</v>
      </c>
      <c r="J45">
        <v>0</v>
      </c>
      <c r="K45">
        <v>0</v>
      </c>
      <c r="L45">
        <v>0</v>
      </c>
      <c r="M45">
        <v>0</v>
      </c>
      <c r="N45">
        <v>0</v>
      </c>
      <c r="O45">
        <v>0</v>
      </c>
      <c r="P45">
        <v>0</v>
      </c>
      <c r="Q45">
        <v>0</v>
      </c>
      <c r="R45">
        <v>2</v>
      </c>
      <c r="S45">
        <v>3000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3</v>
      </c>
      <c r="AY45">
        <v>15450</v>
      </c>
    </row>
    <row r="46" spans="1:51">
      <c r="A46" t="s">
        <v>1387</v>
      </c>
      <c r="B46">
        <v>0</v>
      </c>
      <c r="C46">
        <v>0</v>
      </c>
      <c r="D46">
        <v>0</v>
      </c>
      <c r="E46">
        <v>0</v>
      </c>
      <c r="F46">
        <v>0</v>
      </c>
      <c r="G46">
        <v>0</v>
      </c>
      <c r="H46">
        <v>0</v>
      </c>
      <c r="I46">
        <v>0</v>
      </c>
      <c r="J46">
        <v>0</v>
      </c>
      <c r="K46">
        <v>0</v>
      </c>
      <c r="L46">
        <v>0</v>
      </c>
      <c r="M46">
        <v>0</v>
      </c>
      <c r="N46">
        <v>0</v>
      </c>
      <c r="O46">
        <v>0</v>
      </c>
      <c r="P46">
        <v>0</v>
      </c>
      <c r="Q46">
        <v>0</v>
      </c>
      <c r="R46">
        <v>2</v>
      </c>
      <c r="S46">
        <v>3000</v>
      </c>
      <c r="T46">
        <v>0</v>
      </c>
      <c r="U46">
        <v>0</v>
      </c>
      <c r="V46">
        <v>0</v>
      </c>
      <c r="W46">
        <v>0</v>
      </c>
      <c r="X46">
        <v>0</v>
      </c>
      <c r="Y46">
        <v>0</v>
      </c>
      <c r="Z46">
        <v>0</v>
      </c>
      <c r="AA46">
        <v>0</v>
      </c>
      <c r="AB46">
        <v>0</v>
      </c>
      <c r="AC46">
        <v>0</v>
      </c>
      <c r="AD46">
        <v>0</v>
      </c>
      <c r="AE46">
        <v>0</v>
      </c>
      <c r="AF46">
        <v>0</v>
      </c>
      <c r="AG46">
        <v>0</v>
      </c>
      <c r="AH46">
        <v>0</v>
      </c>
      <c r="AI46">
        <v>0</v>
      </c>
      <c r="AJ46">
        <v>1</v>
      </c>
      <c r="AK46">
        <v>800</v>
      </c>
      <c r="AL46">
        <v>0</v>
      </c>
      <c r="AM46">
        <v>0</v>
      </c>
      <c r="AN46">
        <v>0</v>
      </c>
      <c r="AO46">
        <v>0</v>
      </c>
      <c r="AP46">
        <v>0</v>
      </c>
      <c r="AQ46">
        <v>0</v>
      </c>
      <c r="AR46">
        <v>0</v>
      </c>
      <c r="AS46">
        <v>0</v>
      </c>
      <c r="AT46">
        <v>0</v>
      </c>
      <c r="AU46">
        <v>0</v>
      </c>
      <c r="AV46">
        <v>0</v>
      </c>
      <c r="AW46">
        <v>0</v>
      </c>
      <c r="AX46">
        <v>1</v>
      </c>
      <c r="AY46">
        <v>4200</v>
      </c>
    </row>
    <row r="47" spans="1:51">
      <c r="A47" t="s">
        <v>1399</v>
      </c>
      <c r="B47">
        <v>0</v>
      </c>
      <c r="C47">
        <v>0</v>
      </c>
      <c r="D47">
        <v>0</v>
      </c>
      <c r="E47">
        <v>0</v>
      </c>
      <c r="F47">
        <v>0</v>
      </c>
      <c r="G47">
        <v>0</v>
      </c>
      <c r="H47">
        <v>0</v>
      </c>
      <c r="I47">
        <v>0</v>
      </c>
      <c r="J47">
        <v>0</v>
      </c>
      <c r="K47">
        <v>0</v>
      </c>
      <c r="L47">
        <v>0</v>
      </c>
      <c r="M47">
        <v>0</v>
      </c>
      <c r="N47">
        <v>0</v>
      </c>
      <c r="O47">
        <v>0</v>
      </c>
      <c r="P47">
        <v>0</v>
      </c>
      <c r="Q47">
        <v>0</v>
      </c>
      <c r="R47">
        <v>5</v>
      </c>
      <c r="S47">
        <v>7500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1</v>
      </c>
      <c r="AO47">
        <v>2300</v>
      </c>
      <c r="AP47">
        <v>0</v>
      </c>
      <c r="AQ47">
        <v>0</v>
      </c>
      <c r="AR47">
        <v>0</v>
      </c>
      <c r="AS47">
        <v>0</v>
      </c>
      <c r="AT47">
        <v>0</v>
      </c>
      <c r="AU47">
        <v>0</v>
      </c>
      <c r="AV47">
        <v>0</v>
      </c>
      <c r="AW47">
        <v>0</v>
      </c>
      <c r="AX47">
        <v>0</v>
      </c>
      <c r="AY47">
        <v>0</v>
      </c>
    </row>
    <row r="48" spans="1:51">
      <c r="A48" t="s">
        <v>1411</v>
      </c>
      <c r="B48">
        <v>0</v>
      </c>
      <c r="C48">
        <v>0</v>
      </c>
      <c r="D48">
        <v>0</v>
      </c>
      <c r="E48">
        <v>0</v>
      </c>
      <c r="F48">
        <v>0</v>
      </c>
      <c r="G48">
        <v>0</v>
      </c>
      <c r="H48">
        <v>0</v>
      </c>
      <c r="I48">
        <v>0</v>
      </c>
      <c r="J48">
        <v>0</v>
      </c>
      <c r="K48">
        <v>0</v>
      </c>
      <c r="L48">
        <v>1</v>
      </c>
      <c r="M48">
        <v>80</v>
      </c>
      <c r="N48">
        <v>0</v>
      </c>
      <c r="O48">
        <v>0</v>
      </c>
      <c r="P48">
        <v>0</v>
      </c>
      <c r="Q48">
        <v>0</v>
      </c>
      <c r="R48">
        <v>0</v>
      </c>
      <c r="S48">
        <v>0</v>
      </c>
      <c r="T48">
        <v>0</v>
      </c>
      <c r="U48">
        <v>0</v>
      </c>
      <c r="V48">
        <v>0</v>
      </c>
      <c r="W48">
        <v>0</v>
      </c>
      <c r="X48">
        <v>0</v>
      </c>
      <c r="Y48">
        <v>0</v>
      </c>
      <c r="Z48">
        <v>0</v>
      </c>
      <c r="AA48">
        <v>0</v>
      </c>
      <c r="AB48">
        <v>0</v>
      </c>
      <c r="AC48">
        <v>0</v>
      </c>
      <c r="AD48">
        <v>2</v>
      </c>
      <c r="AE48">
        <v>4000</v>
      </c>
      <c r="AF48">
        <v>0</v>
      </c>
      <c r="AG48">
        <v>0</v>
      </c>
      <c r="AH48">
        <v>0</v>
      </c>
      <c r="AI48">
        <v>0</v>
      </c>
      <c r="AJ48">
        <v>2</v>
      </c>
      <c r="AK48">
        <v>1600</v>
      </c>
      <c r="AL48">
        <v>0</v>
      </c>
      <c r="AM48">
        <v>0</v>
      </c>
      <c r="AN48">
        <v>0</v>
      </c>
      <c r="AO48">
        <v>0</v>
      </c>
      <c r="AP48">
        <v>0</v>
      </c>
      <c r="AQ48">
        <v>0</v>
      </c>
      <c r="AR48">
        <v>0</v>
      </c>
      <c r="AS48">
        <v>0</v>
      </c>
      <c r="AT48">
        <v>1</v>
      </c>
      <c r="AU48">
        <v>800</v>
      </c>
      <c r="AV48">
        <v>0</v>
      </c>
      <c r="AW48">
        <v>0</v>
      </c>
      <c r="AX48">
        <v>0</v>
      </c>
      <c r="AY48">
        <v>0</v>
      </c>
    </row>
    <row r="49" spans="1:51">
      <c r="A49" t="s">
        <v>1423</v>
      </c>
      <c r="B49">
        <v>0</v>
      </c>
      <c r="C49">
        <v>0</v>
      </c>
      <c r="D49">
        <v>0</v>
      </c>
      <c r="E49">
        <v>0</v>
      </c>
      <c r="F49">
        <v>0</v>
      </c>
      <c r="G49">
        <v>0</v>
      </c>
      <c r="H49">
        <v>0</v>
      </c>
      <c r="I49">
        <v>0</v>
      </c>
      <c r="J49">
        <v>0</v>
      </c>
      <c r="K49">
        <v>0</v>
      </c>
      <c r="L49">
        <v>0</v>
      </c>
      <c r="M49">
        <v>0</v>
      </c>
      <c r="N49">
        <v>0</v>
      </c>
      <c r="O49">
        <v>0</v>
      </c>
      <c r="P49">
        <v>0</v>
      </c>
      <c r="Q49">
        <v>0</v>
      </c>
      <c r="R49">
        <v>2</v>
      </c>
      <c r="S49">
        <v>3000</v>
      </c>
      <c r="T49">
        <v>0</v>
      </c>
      <c r="U49">
        <v>0</v>
      </c>
      <c r="V49">
        <v>0</v>
      </c>
      <c r="W49">
        <v>0</v>
      </c>
      <c r="X49">
        <v>0</v>
      </c>
      <c r="Y49">
        <v>0</v>
      </c>
      <c r="Z49">
        <v>0</v>
      </c>
      <c r="AA49">
        <v>0</v>
      </c>
      <c r="AB49">
        <v>0</v>
      </c>
      <c r="AC49">
        <v>0</v>
      </c>
      <c r="AD49">
        <v>0</v>
      </c>
      <c r="AE49">
        <v>0</v>
      </c>
      <c r="AF49">
        <v>0</v>
      </c>
      <c r="AG49">
        <v>0</v>
      </c>
      <c r="AH49">
        <v>0</v>
      </c>
      <c r="AI49">
        <v>0</v>
      </c>
      <c r="AJ49">
        <v>2</v>
      </c>
      <c r="AK49">
        <v>1600</v>
      </c>
      <c r="AL49">
        <v>0</v>
      </c>
      <c r="AM49">
        <v>0</v>
      </c>
      <c r="AN49">
        <v>0</v>
      </c>
      <c r="AO49">
        <v>0</v>
      </c>
      <c r="AP49">
        <v>0</v>
      </c>
      <c r="AQ49">
        <v>0</v>
      </c>
      <c r="AR49">
        <v>0</v>
      </c>
      <c r="AS49">
        <v>0</v>
      </c>
      <c r="AT49">
        <v>0</v>
      </c>
      <c r="AU49">
        <v>0</v>
      </c>
      <c r="AV49">
        <v>0</v>
      </c>
      <c r="AW49">
        <v>0</v>
      </c>
      <c r="AX49">
        <v>0</v>
      </c>
      <c r="AY49">
        <v>0</v>
      </c>
    </row>
    <row r="50" spans="1:51">
      <c r="A50" t="s">
        <v>1435</v>
      </c>
      <c r="B50">
        <v>0</v>
      </c>
      <c r="C50">
        <v>0</v>
      </c>
      <c r="D50">
        <v>0</v>
      </c>
      <c r="E50">
        <v>0</v>
      </c>
      <c r="F50">
        <v>0</v>
      </c>
      <c r="G50">
        <v>0</v>
      </c>
      <c r="H50">
        <v>0</v>
      </c>
      <c r="I50">
        <v>0</v>
      </c>
      <c r="J50">
        <v>0</v>
      </c>
      <c r="K50">
        <v>0</v>
      </c>
      <c r="L50">
        <v>1</v>
      </c>
      <c r="M50">
        <v>80</v>
      </c>
      <c r="N50">
        <v>0</v>
      </c>
      <c r="O50">
        <v>0</v>
      </c>
      <c r="P50">
        <v>0</v>
      </c>
      <c r="Q50">
        <v>0</v>
      </c>
      <c r="R50">
        <v>0</v>
      </c>
      <c r="S50">
        <v>0</v>
      </c>
      <c r="T50">
        <v>0</v>
      </c>
      <c r="U50">
        <v>0</v>
      </c>
      <c r="V50">
        <v>0</v>
      </c>
      <c r="W50">
        <v>0</v>
      </c>
      <c r="X50">
        <v>0</v>
      </c>
      <c r="Y50">
        <v>0</v>
      </c>
      <c r="Z50">
        <v>0</v>
      </c>
      <c r="AA50">
        <v>0</v>
      </c>
      <c r="AB50">
        <v>0</v>
      </c>
      <c r="AC50">
        <v>0</v>
      </c>
      <c r="AD50">
        <v>2</v>
      </c>
      <c r="AE50">
        <v>4000</v>
      </c>
      <c r="AF50">
        <v>0</v>
      </c>
      <c r="AG50">
        <v>0</v>
      </c>
      <c r="AH50">
        <v>0</v>
      </c>
      <c r="AI50">
        <v>0</v>
      </c>
      <c r="AJ50">
        <v>0</v>
      </c>
      <c r="AK50">
        <v>0</v>
      </c>
      <c r="AL50">
        <v>0</v>
      </c>
      <c r="AM50">
        <v>0</v>
      </c>
      <c r="AN50">
        <v>0</v>
      </c>
      <c r="AO50">
        <v>0</v>
      </c>
      <c r="AP50">
        <v>0</v>
      </c>
      <c r="AQ50">
        <v>0</v>
      </c>
      <c r="AR50">
        <v>0</v>
      </c>
      <c r="AS50">
        <v>0</v>
      </c>
      <c r="AT50">
        <v>0</v>
      </c>
      <c r="AU50">
        <v>0</v>
      </c>
      <c r="AV50">
        <v>0</v>
      </c>
      <c r="AW50">
        <v>0</v>
      </c>
      <c r="AX50">
        <v>4</v>
      </c>
      <c r="AY50">
        <v>12000</v>
      </c>
    </row>
    <row r="51" spans="1:51">
      <c r="A51" t="s">
        <v>1447</v>
      </c>
      <c r="B51">
        <v>0</v>
      </c>
      <c r="C51">
        <v>0</v>
      </c>
      <c r="D51">
        <v>0</v>
      </c>
      <c r="E51">
        <v>0</v>
      </c>
      <c r="F51">
        <v>0</v>
      </c>
      <c r="G51">
        <v>0</v>
      </c>
      <c r="H51">
        <v>0</v>
      </c>
      <c r="I51">
        <v>0</v>
      </c>
      <c r="J51">
        <v>0</v>
      </c>
      <c r="K51">
        <v>0</v>
      </c>
      <c r="L51">
        <v>0</v>
      </c>
      <c r="M51">
        <v>0</v>
      </c>
      <c r="N51">
        <v>0</v>
      </c>
      <c r="O51">
        <v>0</v>
      </c>
      <c r="P51">
        <v>0</v>
      </c>
      <c r="Q51">
        <v>0</v>
      </c>
      <c r="R51">
        <v>1</v>
      </c>
      <c r="S51">
        <v>1000</v>
      </c>
      <c r="T51">
        <v>0</v>
      </c>
      <c r="U51">
        <v>0</v>
      </c>
      <c r="V51">
        <v>0</v>
      </c>
      <c r="W51">
        <v>0</v>
      </c>
      <c r="X51">
        <v>0</v>
      </c>
      <c r="Y51">
        <v>0</v>
      </c>
      <c r="Z51">
        <v>0</v>
      </c>
      <c r="AA51">
        <v>0</v>
      </c>
      <c r="AB51">
        <v>0</v>
      </c>
      <c r="AC51">
        <v>0</v>
      </c>
      <c r="AD51">
        <v>0</v>
      </c>
      <c r="AE51">
        <v>0</v>
      </c>
      <c r="AF51">
        <v>0</v>
      </c>
      <c r="AG51">
        <v>0</v>
      </c>
      <c r="AH51">
        <v>0</v>
      </c>
      <c r="AI51">
        <v>0</v>
      </c>
      <c r="AJ51">
        <v>2</v>
      </c>
      <c r="AK51">
        <v>1600</v>
      </c>
      <c r="AL51">
        <v>0</v>
      </c>
      <c r="AM51">
        <v>0</v>
      </c>
      <c r="AN51">
        <v>0</v>
      </c>
      <c r="AO51">
        <v>0</v>
      </c>
      <c r="AP51">
        <v>0</v>
      </c>
      <c r="AQ51">
        <v>0</v>
      </c>
      <c r="AR51">
        <v>0</v>
      </c>
      <c r="AS51">
        <v>0</v>
      </c>
      <c r="AT51">
        <v>0</v>
      </c>
      <c r="AU51">
        <v>0</v>
      </c>
      <c r="AV51">
        <v>0</v>
      </c>
      <c r="AW51">
        <v>0</v>
      </c>
      <c r="AX51">
        <v>1</v>
      </c>
      <c r="AY51">
        <v>5500</v>
      </c>
    </row>
    <row r="52" spans="1:51">
      <c r="A52" t="s">
        <v>1459</v>
      </c>
      <c r="B52">
        <v>0</v>
      </c>
      <c r="C52">
        <v>0</v>
      </c>
      <c r="D52">
        <v>0</v>
      </c>
      <c r="E52">
        <v>0</v>
      </c>
      <c r="F52">
        <v>0</v>
      </c>
      <c r="G52">
        <v>0</v>
      </c>
      <c r="H52">
        <v>0</v>
      </c>
      <c r="I52">
        <v>0</v>
      </c>
      <c r="J52">
        <v>0</v>
      </c>
      <c r="K52">
        <v>0</v>
      </c>
      <c r="L52">
        <v>0</v>
      </c>
      <c r="M52">
        <v>0</v>
      </c>
      <c r="N52">
        <v>0</v>
      </c>
      <c r="O52">
        <v>0</v>
      </c>
      <c r="P52">
        <v>0</v>
      </c>
      <c r="Q52">
        <v>0</v>
      </c>
      <c r="R52">
        <v>2</v>
      </c>
      <c r="S52">
        <v>3000</v>
      </c>
      <c r="T52">
        <v>0</v>
      </c>
      <c r="U52">
        <v>0</v>
      </c>
      <c r="V52">
        <v>0</v>
      </c>
      <c r="W52">
        <v>0</v>
      </c>
      <c r="X52">
        <v>0</v>
      </c>
      <c r="Y52">
        <v>0</v>
      </c>
      <c r="Z52">
        <v>0</v>
      </c>
      <c r="AA52">
        <v>0</v>
      </c>
      <c r="AB52">
        <v>2</v>
      </c>
      <c r="AC52">
        <v>3000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2</v>
      </c>
      <c r="AY52">
        <v>8000</v>
      </c>
    </row>
    <row r="53" spans="1:51">
      <c r="A53" t="s">
        <v>1471</v>
      </c>
      <c r="B53">
        <v>0</v>
      </c>
      <c r="C53">
        <v>0</v>
      </c>
      <c r="D53">
        <v>0</v>
      </c>
      <c r="E53">
        <v>0</v>
      </c>
      <c r="F53">
        <v>0</v>
      </c>
      <c r="G53">
        <v>0</v>
      </c>
      <c r="H53">
        <v>0</v>
      </c>
      <c r="I53">
        <v>0</v>
      </c>
      <c r="J53">
        <v>0</v>
      </c>
      <c r="K53">
        <v>0</v>
      </c>
      <c r="L53">
        <v>0</v>
      </c>
      <c r="M53">
        <v>0</v>
      </c>
      <c r="N53">
        <v>0</v>
      </c>
      <c r="O53">
        <v>0</v>
      </c>
      <c r="P53">
        <v>0</v>
      </c>
      <c r="Q53">
        <v>0</v>
      </c>
      <c r="R53">
        <v>4</v>
      </c>
      <c r="S53">
        <v>4000</v>
      </c>
      <c r="T53">
        <v>0</v>
      </c>
      <c r="U53">
        <v>0</v>
      </c>
      <c r="V53">
        <v>0</v>
      </c>
      <c r="W53">
        <v>0</v>
      </c>
      <c r="X53">
        <v>0</v>
      </c>
      <c r="Y53">
        <v>0</v>
      </c>
      <c r="Z53">
        <v>0</v>
      </c>
      <c r="AA53">
        <v>0</v>
      </c>
      <c r="AB53">
        <v>0</v>
      </c>
      <c r="AC53">
        <v>0</v>
      </c>
      <c r="AD53">
        <v>0</v>
      </c>
      <c r="AE53">
        <v>0</v>
      </c>
      <c r="AF53">
        <v>1</v>
      </c>
      <c r="AG53">
        <v>1.5</v>
      </c>
      <c r="AH53">
        <v>0</v>
      </c>
      <c r="AI53">
        <v>0</v>
      </c>
      <c r="AJ53">
        <v>0</v>
      </c>
      <c r="AK53">
        <v>0</v>
      </c>
      <c r="AL53">
        <v>0</v>
      </c>
      <c r="AM53">
        <v>0</v>
      </c>
      <c r="AN53">
        <v>0</v>
      </c>
      <c r="AO53">
        <v>0</v>
      </c>
      <c r="AP53">
        <v>0</v>
      </c>
      <c r="AQ53">
        <v>0</v>
      </c>
      <c r="AR53">
        <v>0</v>
      </c>
      <c r="AS53">
        <v>0</v>
      </c>
      <c r="AT53">
        <v>0</v>
      </c>
      <c r="AU53">
        <v>0</v>
      </c>
      <c r="AV53">
        <v>0</v>
      </c>
      <c r="AW53">
        <v>0</v>
      </c>
      <c r="AX53">
        <v>4</v>
      </c>
      <c r="AY53">
        <v>22000</v>
      </c>
    </row>
    <row r="54" spans="1:51">
      <c r="A54" t="s">
        <v>1483</v>
      </c>
      <c r="B54">
        <v>0</v>
      </c>
      <c r="C54">
        <v>0</v>
      </c>
      <c r="D54">
        <v>0</v>
      </c>
      <c r="E54">
        <v>0</v>
      </c>
      <c r="F54">
        <v>0</v>
      </c>
      <c r="G54">
        <v>0</v>
      </c>
      <c r="H54">
        <v>0</v>
      </c>
      <c r="I54">
        <v>0</v>
      </c>
      <c r="J54">
        <v>0</v>
      </c>
      <c r="K54">
        <v>0</v>
      </c>
      <c r="L54">
        <v>0</v>
      </c>
      <c r="M54">
        <v>0</v>
      </c>
      <c r="N54">
        <v>0</v>
      </c>
      <c r="O54">
        <v>0</v>
      </c>
      <c r="P54">
        <v>0</v>
      </c>
      <c r="Q54">
        <v>0</v>
      </c>
      <c r="R54">
        <v>0</v>
      </c>
      <c r="S54">
        <v>0</v>
      </c>
      <c r="T54">
        <v>2</v>
      </c>
      <c r="U54">
        <v>4000</v>
      </c>
      <c r="V54">
        <v>0</v>
      </c>
      <c r="W54">
        <v>0</v>
      </c>
      <c r="X54">
        <v>0</v>
      </c>
      <c r="Y54">
        <v>0</v>
      </c>
      <c r="Z54">
        <v>0</v>
      </c>
      <c r="AA54">
        <v>0</v>
      </c>
      <c r="AB54">
        <v>2</v>
      </c>
      <c r="AC54">
        <v>3000</v>
      </c>
      <c r="AD54">
        <v>0</v>
      </c>
      <c r="AE54">
        <v>0</v>
      </c>
      <c r="AF54">
        <v>0</v>
      </c>
      <c r="AG54">
        <v>0</v>
      </c>
      <c r="AH54">
        <v>0</v>
      </c>
      <c r="AI54">
        <v>0</v>
      </c>
      <c r="AJ54">
        <v>0</v>
      </c>
      <c r="AK54">
        <v>0</v>
      </c>
      <c r="AL54">
        <v>0</v>
      </c>
      <c r="AM54">
        <v>0</v>
      </c>
      <c r="AN54">
        <v>0</v>
      </c>
      <c r="AO54">
        <v>0</v>
      </c>
      <c r="AP54">
        <v>1</v>
      </c>
      <c r="AQ54">
        <v>1</v>
      </c>
      <c r="AR54">
        <v>0</v>
      </c>
      <c r="AS54">
        <v>0</v>
      </c>
      <c r="AT54">
        <v>0</v>
      </c>
      <c r="AU54">
        <v>0</v>
      </c>
      <c r="AV54">
        <v>0</v>
      </c>
      <c r="AW54">
        <v>0</v>
      </c>
      <c r="AX54">
        <v>0</v>
      </c>
      <c r="AY54">
        <v>0</v>
      </c>
    </row>
    <row r="55" spans="1:51">
      <c r="A55" t="s">
        <v>1507</v>
      </c>
      <c r="B55">
        <v>0</v>
      </c>
      <c r="C55">
        <v>0</v>
      </c>
      <c r="D55">
        <v>0</v>
      </c>
      <c r="E55">
        <v>0</v>
      </c>
      <c r="F55">
        <v>0</v>
      </c>
      <c r="G55">
        <v>0</v>
      </c>
      <c r="H55">
        <v>0</v>
      </c>
      <c r="I55">
        <v>0</v>
      </c>
      <c r="J55">
        <v>0</v>
      </c>
      <c r="K55">
        <v>0</v>
      </c>
      <c r="L55">
        <v>0</v>
      </c>
      <c r="M55">
        <v>0</v>
      </c>
      <c r="N55">
        <v>0</v>
      </c>
      <c r="O55">
        <v>0</v>
      </c>
      <c r="P55">
        <v>0</v>
      </c>
      <c r="Q55">
        <v>0</v>
      </c>
      <c r="R55">
        <v>4</v>
      </c>
      <c r="S55">
        <v>6400</v>
      </c>
      <c r="T55">
        <v>0</v>
      </c>
      <c r="U55">
        <v>0</v>
      </c>
      <c r="V55">
        <v>0</v>
      </c>
      <c r="W55">
        <v>0</v>
      </c>
      <c r="X55">
        <v>0</v>
      </c>
      <c r="Y55">
        <v>0</v>
      </c>
      <c r="Z55">
        <v>0</v>
      </c>
      <c r="AA55">
        <v>0</v>
      </c>
      <c r="AB55">
        <v>3</v>
      </c>
      <c r="AC55">
        <v>4500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2</v>
      </c>
      <c r="AY55">
        <v>4400</v>
      </c>
    </row>
    <row r="56" spans="1:51">
      <c r="A56" t="s">
        <v>1519</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1</v>
      </c>
      <c r="AY56">
        <v>3000</v>
      </c>
    </row>
    <row r="57" spans="1:51">
      <c r="A57" t="s">
        <v>1531</v>
      </c>
      <c r="B57">
        <v>0</v>
      </c>
      <c r="C57">
        <v>0</v>
      </c>
      <c r="D57">
        <v>0</v>
      </c>
      <c r="E57">
        <v>0</v>
      </c>
      <c r="F57">
        <v>0</v>
      </c>
      <c r="G57">
        <v>0</v>
      </c>
      <c r="H57">
        <v>0</v>
      </c>
      <c r="I57">
        <v>0</v>
      </c>
      <c r="J57">
        <v>0</v>
      </c>
      <c r="K57">
        <v>0</v>
      </c>
      <c r="L57">
        <v>0</v>
      </c>
      <c r="M57">
        <v>0</v>
      </c>
      <c r="N57">
        <v>0</v>
      </c>
      <c r="O57">
        <v>0</v>
      </c>
      <c r="P57">
        <v>0</v>
      </c>
      <c r="Q57">
        <v>0</v>
      </c>
      <c r="R57">
        <v>11</v>
      </c>
      <c r="S57">
        <v>16900</v>
      </c>
      <c r="T57">
        <v>0</v>
      </c>
      <c r="U57">
        <v>0</v>
      </c>
      <c r="V57">
        <v>0</v>
      </c>
      <c r="W57">
        <v>0</v>
      </c>
      <c r="X57">
        <v>0</v>
      </c>
      <c r="Y57">
        <v>0</v>
      </c>
      <c r="Z57">
        <v>1</v>
      </c>
      <c r="AA57">
        <v>600</v>
      </c>
      <c r="AB57">
        <v>0</v>
      </c>
      <c r="AC57">
        <v>0</v>
      </c>
      <c r="AD57">
        <v>0</v>
      </c>
      <c r="AE57">
        <v>0</v>
      </c>
      <c r="AF57">
        <v>0</v>
      </c>
      <c r="AG57">
        <v>0</v>
      </c>
      <c r="AH57">
        <v>0</v>
      </c>
      <c r="AI57">
        <v>0</v>
      </c>
      <c r="AJ57">
        <v>1</v>
      </c>
      <c r="AK57">
        <v>800</v>
      </c>
      <c r="AL57">
        <v>0</v>
      </c>
      <c r="AM57">
        <v>0</v>
      </c>
      <c r="AN57">
        <v>0</v>
      </c>
      <c r="AO57">
        <v>0</v>
      </c>
      <c r="AP57">
        <v>1</v>
      </c>
      <c r="AQ57">
        <v>1</v>
      </c>
      <c r="AR57">
        <v>0</v>
      </c>
      <c r="AS57">
        <v>0</v>
      </c>
      <c r="AT57">
        <v>0</v>
      </c>
      <c r="AU57">
        <v>0</v>
      </c>
      <c r="AV57">
        <v>0</v>
      </c>
      <c r="AW57">
        <v>0</v>
      </c>
      <c r="AX57">
        <v>1</v>
      </c>
      <c r="AY57">
        <v>2300</v>
      </c>
    </row>
    <row r="58" spans="1:51">
      <c r="A58" t="s">
        <v>1543</v>
      </c>
      <c r="B58">
        <v>0</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7</v>
      </c>
      <c r="AY58">
        <v>21000</v>
      </c>
    </row>
    <row r="59" spans="1:51">
      <c r="A59" t="s">
        <v>1555</v>
      </c>
      <c r="B59">
        <v>0</v>
      </c>
      <c r="C59">
        <v>0</v>
      </c>
      <c r="D59">
        <v>0</v>
      </c>
      <c r="E59">
        <v>0</v>
      </c>
      <c r="F59">
        <v>0</v>
      </c>
      <c r="G59">
        <v>0</v>
      </c>
      <c r="H59">
        <v>0</v>
      </c>
      <c r="I59">
        <v>0</v>
      </c>
      <c r="J59">
        <v>0</v>
      </c>
      <c r="K59">
        <v>0</v>
      </c>
      <c r="L59">
        <v>1</v>
      </c>
      <c r="M59">
        <v>50</v>
      </c>
      <c r="N59">
        <v>0</v>
      </c>
      <c r="O59">
        <v>0</v>
      </c>
      <c r="P59">
        <v>0</v>
      </c>
      <c r="Q59">
        <v>0</v>
      </c>
      <c r="R59">
        <v>2</v>
      </c>
      <c r="S59">
        <v>3000</v>
      </c>
      <c r="T59">
        <v>0</v>
      </c>
      <c r="U59">
        <v>0</v>
      </c>
      <c r="V59">
        <v>0</v>
      </c>
      <c r="W59">
        <v>0</v>
      </c>
      <c r="X59">
        <v>0</v>
      </c>
      <c r="Y59">
        <v>0</v>
      </c>
      <c r="Z59">
        <v>0</v>
      </c>
      <c r="AA59">
        <v>0</v>
      </c>
      <c r="AB59">
        <v>0</v>
      </c>
      <c r="AC59">
        <v>0</v>
      </c>
      <c r="AD59">
        <v>0</v>
      </c>
      <c r="AE59">
        <v>0</v>
      </c>
      <c r="AF59">
        <v>0</v>
      </c>
      <c r="AG59">
        <v>0</v>
      </c>
      <c r="AH59">
        <v>0</v>
      </c>
      <c r="AI59">
        <v>0</v>
      </c>
      <c r="AJ59">
        <v>1</v>
      </c>
      <c r="AK59">
        <v>800</v>
      </c>
      <c r="AL59">
        <v>0</v>
      </c>
      <c r="AM59">
        <v>0</v>
      </c>
      <c r="AN59">
        <v>0</v>
      </c>
      <c r="AO59">
        <v>0</v>
      </c>
      <c r="AP59">
        <v>0</v>
      </c>
      <c r="AQ59">
        <v>0</v>
      </c>
      <c r="AR59">
        <v>0</v>
      </c>
      <c r="AS59">
        <v>0</v>
      </c>
      <c r="AT59">
        <v>0</v>
      </c>
      <c r="AU59">
        <v>0</v>
      </c>
      <c r="AV59">
        <v>0</v>
      </c>
      <c r="AW59">
        <v>0</v>
      </c>
      <c r="AX59">
        <v>0</v>
      </c>
      <c r="AY59">
        <v>0</v>
      </c>
    </row>
    <row r="60" spans="1:51">
      <c r="A60" t="s">
        <v>1567</v>
      </c>
      <c r="B60">
        <v>0</v>
      </c>
      <c r="C60">
        <v>0</v>
      </c>
      <c r="D60">
        <v>0</v>
      </c>
      <c r="E60">
        <v>0</v>
      </c>
      <c r="F60">
        <v>0</v>
      </c>
      <c r="G60">
        <v>0</v>
      </c>
      <c r="H60">
        <v>0</v>
      </c>
      <c r="I60">
        <v>0</v>
      </c>
      <c r="J60">
        <v>0</v>
      </c>
      <c r="K60">
        <v>0</v>
      </c>
      <c r="L60">
        <v>1</v>
      </c>
      <c r="M60">
        <v>30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6</v>
      </c>
      <c r="AY60">
        <v>16100</v>
      </c>
    </row>
    <row r="61" spans="1:51">
      <c r="A61" t="s">
        <v>1579</v>
      </c>
      <c r="B61">
        <v>0</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2</v>
      </c>
      <c r="AM61">
        <v>3000</v>
      </c>
      <c r="AN61">
        <v>0</v>
      </c>
      <c r="AO61">
        <v>0</v>
      </c>
      <c r="AP61">
        <v>0</v>
      </c>
      <c r="AQ61">
        <v>0</v>
      </c>
      <c r="AR61">
        <v>0</v>
      </c>
      <c r="AS61">
        <v>0</v>
      </c>
      <c r="AT61">
        <v>0</v>
      </c>
      <c r="AU61">
        <v>0</v>
      </c>
      <c r="AV61">
        <v>0</v>
      </c>
      <c r="AW61">
        <v>0</v>
      </c>
      <c r="AX61">
        <v>0</v>
      </c>
      <c r="AY61">
        <v>0</v>
      </c>
    </row>
    <row r="62" spans="1:51">
      <c r="A62" t="s">
        <v>1591</v>
      </c>
      <c r="B62">
        <v>0</v>
      </c>
      <c r="C62">
        <v>0</v>
      </c>
      <c r="D62">
        <v>0</v>
      </c>
      <c r="E62">
        <v>0</v>
      </c>
      <c r="F62">
        <v>0</v>
      </c>
      <c r="G62">
        <v>0</v>
      </c>
      <c r="H62">
        <v>0</v>
      </c>
      <c r="I62">
        <v>0</v>
      </c>
      <c r="J62">
        <v>0</v>
      </c>
      <c r="K62">
        <v>0</v>
      </c>
      <c r="L62">
        <v>0</v>
      </c>
      <c r="M62">
        <v>0</v>
      </c>
      <c r="N62">
        <v>0</v>
      </c>
      <c r="O62">
        <v>0</v>
      </c>
      <c r="P62">
        <v>0</v>
      </c>
      <c r="Q62">
        <v>0</v>
      </c>
      <c r="R62">
        <v>4</v>
      </c>
      <c r="S62">
        <v>4000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1</v>
      </c>
      <c r="AY62">
        <v>2350</v>
      </c>
    </row>
    <row r="63" spans="1:51">
      <c r="A63" t="s">
        <v>1603</v>
      </c>
      <c r="B63">
        <v>0</v>
      </c>
      <c r="C63">
        <v>0</v>
      </c>
      <c r="D63">
        <v>0</v>
      </c>
      <c r="E63">
        <v>0</v>
      </c>
      <c r="F63">
        <v>0</v>
      </c>
      <c r="G63">
        <v>0</v>
      </c>
      <c r="H63">
        <v>0</v>
      </c>
      <c r="I63">
        <v>0</v>
      </c>
      <c r="J63">
        <v>0</v>
      </c>
      <c r="K63">
        <v>0</v>
      </c>
      <c r="L63">
        <v>0</v>
      </c>
      <c r="M63">
        <v>0</v>
      </c>
      <c r="N63">
        <v>0</v>
      </c>
      <c r="O63">
        <v>0</v>
      </c>
      <c r="P63">
        <v>1</v>
      </c>
      <c r="Q63">
        <v>850</v>
      </c>
      <c r="R63">
        <v>1</v>
      </c>
      <c r="S63">
        <v>1000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1</v>
      </c>
      <c r="AQ63">
        <v>1</v>
      </c>
      <c r="AR63">
        <v>0</v>
      </c>
      <c r="AS63">
        <v>0</v>
      </c>
      <c r="AT63">
        <v>0</v>
      </c>
      <c r="AU63">
        <v>0</v>
      </c>
      <c r="AV63">
        <v>0</v>
      </c>
      <c r="AW63">
        <v>0</v>
      </c>
      <c r="AX63">
        <v>8</v>
      </c>
      <c r="AY63">
        <v>25800</v>
      </c>
    </row>
    <row r="64" spans="1:51">
      <c r="A64" t="s">
        <v>1615</v>
      </c>
      <c r="B64">
        <v>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2</v>
      </c>
      <c r="AC64">
        <v>2000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row>
    <row r="65" spans="1:51">
      <c r="A65" t="s">
        <v>1627</v>
      </c>
      <c r="B65">
        <v>0</v>
      </c>
      <c r="C65">
        <v>0</v>
      </c>
      <c r="D65">
        <v>0</v>
      </c>
      <c r="E65">
        <v>0</v>
      </c>
      <c r="F65">
        <v>0</v>
      </c>
      <c r="G65">
        <v>0</v>
      </c>
      <c r="H65">
        <v>0</v>
      </c>
      <c r="I65">
        <v>0</v>
      </c>
      <c r="J65">
        <v>0</v>
      </c>
      <c r="K65">
        <v>0</v>
      </c>
      <c r="L65">
        <v>0</v>
      </c>
      <c r="M65">
        <v>0</v>
      </c>
      <c r="N65">
        <v>0</v>
      </c>
      <c r="O65">
        <v>0</v>
      </c>
      <c r="P65">
        <v>0</v>
      </c>
      <c r="Q65">
        <v>0</v>
      </c>
      <c r="R65">
        <v>1</v>
      </c>
      <c r="S65">
        <v>1000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3</v>
      </c>
      <c r="AY65">
        <v>8800</v>
      </c>
    </row>
    <row r="66" spans="1:51">
      <c r="A66" t="s">
        <v>1639</v>
      </c>
      <c r="B66">
        <v>0</v>
      </c>
      <c r="C66">
        <v>0</v>
      </c>
      <c r="D66">
        <v>0</v>
      </c>
      <c r="E66">
        <v>0</v>
      </c>
      <c r="F66">
        <v>0</v>
      </c>
      <c r="G66">
        <v>0</v>
      </c>
      <c r="H66">
        <v>0</v>
      </c>
      <c r="I66">
        <v>0</v>
      </c>
      <c r="J66">
        <v>0</v>
      </c>
      <c r="K66">
        <v>0</v>
      </c>
      <c r="L66">
        <v>1</v>
      </c>
      <c r="M66">
        <v>75</v>
      </c>
      <c r="N66">
        <v>0</v>
      </c>
      <c r="O66">
        <v>0</v>
      </c>
      <c r="P66">
        <v>1</v>
      </c>
      <c r="Q66">
        <v>600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2</v>
      </c>
      <c r="AO66">
        <v>4600</v>
      </c>
      <c r="AP66">
        <v>0</v>
      </c>
      <c r="AQ66">
        <v>0</v>
      </c>
      <c r="AR66">
        <v>0</v>
      </c>
      <c r="AS66">
        <v>0</v>
      </c>
      <c r="AT66">
        <v>0</v>
      </c>
      <c r="AU66">
        <v>0</v>
      </c>
      <c r="AV66">
        <v>0</v>
      </c>
      <c r="AW66">
        <v>0</v>
      </c>
      <c r="AX66">
        <v>1</v>
      </c>
      <c r="AY66">
        <v>4025</v>
      </c>
    </row>
    <row r="67" spans="1:51">
      <c r="A67" t="s">
        <v>1651</v>
      </c>
      <c r="B67">
        <v>0</v>
      </c>
      <c r="C67">
        <v>0</v>
      </c>
      <c r="D67">
        <v>0</v>
      </c>
      <c r="E67">
        <v>0</v>
      </c>
      <c r="F67">
        <v>0</v>
      </c>
      <c r="G67">
        <v>0</v>
      </c>
      <c r="H67">
        <v>0</v>
      </c>
      <c r="I67">
        <v>0</v>
      </c>
      <c r="J67">
        <v>0</v>
      </c>
      <c r="K67">
        <v>0</v>
      </c>
      <c r="L67">
        <v>0</v>
      </c>
      <c r="M67">
        <v>0</v>
      </c>
      <c r="N67">
        <v>0</v>
      </c>
      <c r="O67">
        <v>0</v>
      </c>
      <c r="P67">
        <v>2</v>
      </c>
      <c r="Q67">
        <v>1200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row>
    <row r="68" spans="1:51">
      <c r="A68" t="s">
        <v>1675</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row>
    <row r="69" spans="1:51">
      <c r="A69" t="s">
        <v>1687</v>
      </c>
      <c r="B69">
        <v>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row>
    <row r="70" spans="1:51">
      <c r="A70" t="s">
        <v>1699</v>
      </c>
      <c r="B70">
        <v>0</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1</v>
      </c>
      <c r="AQ70">
        <v>15</v>
      </c>
      <c r="AR70">
        <v>0</v>
      </c>
      <c r="AS70">
        <v>0</v>
      </c>
      <c r="AT70">
        <v>0</v>
      </c>
      <c r="AU70">
        <v>0</v>
      </c>
      <c r="AV70">
        <v>0</v>
      </c>
      <c r="AW70">
        <v>0</v>
      </c>
      <c r="AX70">
        <v>0</v>
      </c>
      <c r="AY70">
        <v>0</v>
      </c>
    </row>
    <row r="71" spans="1:51">
      <c r="A71" t="s">
        <v>1723</v>
      </c>
      <c r="B71">
        <v>0</v>
      </c>
      <c r="C71">
        <v>0</v>
      </c>
      <c r="D71">
        <v>0</v>
      </c>
      <c r="E71">
        <v>0</v>
      </c>
      <c r="F71">
        <v>0</v>
      </c>
      <c r="G71">
        <v>0</v>
      </c>
      <c r="H71">
        <v>0</v>
      </c>
      <c r="I71">
        <v>0</v>
      </c>
      <c r="J71">
        <v>0</v>
      </c>
      <c r="K71">
        <v>0</v>
      </c>
      <c r="L71">
        <v>0</v>
      </c>
      <c r="M71">
        <v>0</v>
      </c>
      <c r="N71">
        <v>0</v>
      </c>
      <c r="O71">
        <v>0</v>
      </c>
      <c r="P71">
        <v>0</v>
      </c>
      <c r="Q71">
        <v>0</v>
      </c>
      <c r="R71">
        <v>9</v>
      </c>
      <c r="S71">
        <v>15000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12</v>
      </c>
      <c r="AY71">
        <v>38500</v>
      </c>
    </row>
    <row r="72" spans="1:51">
      <c r="A72" t="s">
        <v>1735</v>
      </c>
      <c r="B72">
        <v>0</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2</v>
      </c>
      <c r="AY72">
        <v>4600</v>
      </c>
    </row>
    <row r="73" spans="1:51">
      <c r="A73" t="s">
        <v>1747</v>
      </c>
      <c r="B73">
        <v>0</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3</v>
      </c>
      <c r="AA73">
        <v>2400</v>
      </c>
      <c r="AB73">
        <v>0</v>
      </c>
      <c r="AC73">
        <v>0</v>
      </c>
      <c r="AD73">
        <v>0</v>
      </c>
      <c r="AE73">
        <v>0</v>
      </c>
      <c r="AF73">
        <v>0</v>
      </c>
      <c r="AG73">
        <v>0</v>
      </c>
      <c r="AH73">
        <v>0</v>
      </c>
      <c r="AI73">
        <v>0</v>
      </c>
      <c r="AJ73">
        <v>1</v>
      </c>
      <c r="AK73">
        <v>800</v>
      </c>
      <c r="AL73">
        <v>0</v>
      </c>
      <c r="AM73">
        <v>0</v>
      </c>
      <c r="AN73">
        <v>0</v>
      </c>
      <c r="AO73">
        <v>0</v>
      </c>
      <c r="AP73">
        <v>0</v>
      </c>
      <c r="AQ73">
        <v>0</v>
      </c>
      <c r="AR73">
        <v>0</v>
      </c>
      <c r="AS73">
        <v>0</v>
      </c>
      <c r="AT73">
        <v>0</v>
      </c>
      <c r="AU73">
        <v>0</v>
      </c>
      <c r="AV73">
        <v>0</v>
      </c>
      <c r="AW73">
        <v>0</v>
      </c>
      <c r="AX73">
        <v>3</v>
      </c>
      <c r="AY73">
        <v>13500</v>
      </c>
    </row>
    <row r="74" spans="1:51">
      <c r="A74" t="s">
        <v>1759</v>
      </c>
      <c r="B74">
        <v>0</v>
      </c>
      <c r="C74">
        <v>0</v>
      </c>
      <c r="D74">
        <v>0</v>
      </c>
      <c r="E74">
        <v>0</v>
      </c>
      <c r="F74">
        <v>0</v>
      </c>
      <c r="G74">
        <v>0</v>
      </c>
      <c r="H74">
        <v>0</v>
      </c>
      <c r="I74">
        <v>0</v>
      </c>
      <c r="J74">
        <v>0</v>
      </c>
      <c r="K74">
        <v>0</v>
      </c>
      <c r="L74">
        <v>0</v>
      </c>
      <c r="M74">
        <v>0</v>
      </c>
      <c r="N74">
        <v>0</v>
      </c>
      <c r="O74">
        <v>0</v>
      </c>
      <c r="P74">
        <v>0</v>
      </c>
      <c r="Q74">
        <v>0</v>
      </c>
      <c r="R74">
        <v>5</v>
      </c>
      <c r="S74">
        <v>5000</v>
      </c>
      <c r="T74">
        <v>0</v>
      </c>
      <c r="U74">
        <v>0</v>
      </c>
      <c r="V74">
        <v>0</v>
      </c>
      <c r="W74">
        <v>0</v>
      </c>
      <c r="X74">
        <v>0</v>
      </c>
      <c r="Y74">
        <v>0</v>
      </c>
      <c r="Z74">
        <v>0</v>
      </c>
      <c r="AA74">
        <v>0</v>
      </c>
      <c r="AB74">
        <v>0</v>
      </c>
      <c r="AC74">
        <v>0</v>
      </c>
      <c r="AD74">
        <v>2</v>
      </c>
      <c r="AE74">
        <v>4000</v>
      </c>
      <c r="AF74">
        <v>0</v>
      </c>
      <c r="AG74">
        <v>0</v>
      </c>
      <c r="AH74">
        <v>0</v>
      </c>
      <c r="AI74">
        <v>0</v>
      </c>
      <c r="AJ74">
        <v>0</v>
      </c>
      <c r="AK74">
        <v>0</v>
      </c>
      <c r="AL74">
        <v>0</v>
      </c>
      <c r="AM74">
        <v>0</v>
      </c>
      <c r="AN74">
        <v>0</v>
      </c>
      <c r="AO74">
        <v>0</v>
      </c>
      <c r="AP74">
        <v>0</v>
      </c>
      <c r="AQ74">
        <v>0</v>
      </c>
      <c r="AR74">
        <v>0</v>
      </c>
      <c r="AS74">
        <v>0</v>
      </c>
      <c r="AT74">
        <v>0</v>
      </c>
      <c r="AU74">
        <v>0</v>
      </c>
      <c r="AV74">
        <v>0</v>
      </c>
      <c r="AW74">
        <v>0</v>
      </c>
      <c r="AX74">
        <v>13</v>
      </c>
      <c r="AY74">
        <v>41480</v>
      </c>
    </row>
    <row r="75" spans="1:51">
      <c r="A75" t="s">
        <v>1771</v>
      </c>
      <c r="B75">
        <v>0</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3</v>
      </c>
      <c r="AE75">
        <v>6050</v>
      </c>
      <c r="AF75">
        <v>1</v>
      </c>
      <c r="AG75">
        <v>3</v>
      </c>
      <c r="AH75">
        <v>0</v>
      </c>
      <c r="AI75">
        <v>0</v>
      </c>
      <c r="AJ75">
        <v>0</v>
      </c>
      <c r="AK75">
        <v>0</v>
      </c>
      <c r="AL75">
        <v>0</v>
      </c>
      <c r="AM75">
        <v>0</v>
      </c>
      <c r="AN75">
        <v>0</v>
      </c>
      <c r="AO75">
        <v>0</v>
      </c>
      <c r="AP75">
        <v>0</v>
      </c>
      <c r="AQ75">
        <v>0</v>
      </c>
      <c r="AR75">
        <v>0</v>
      </c>
      <c r="AS75">
        <v>0</v>
      </c>
      <c r="AT75">
        <v>0</v>
      </c>
      <c r="AU75">
        <v>0</v>
      </c>
      <c r="AV75">
        <v>0</v>
      </c>
      <c r="AW75">
        <v>0</v>
      </c>
      <c r="AX75">
        <v>0</v>
      </c>
      <c r="AY75">
        <v>0</v>
      </c>
    </row>
    <row r="76" spans="1:51">
      <c r="A76" t="s">
        <v>1783</v>
      </c>
      <c r="B76">
        <v>0</v>
      </c>
      <c r="C76">
        <v>0</v>
      </c>
      <c r="D76">
        <v>0</v>
      </c>
      <c r="E76">
        <v>0</v>
      </c>
      <c r="F76">
        <v>0</v>
      </c>
      <c r="G76">
        <v>0</v>
      </c>
      <c r="H76">
        <v>0</v>
      </c>
      <c r="I76">
        <v>0</v>
      </c>
      <c r="J76">
        <v>0</v>
      </c>
      <c r="K76">
        <v>0</v>
      </c>
      <c r="L76">
        <v>0</v>
      </c>
      <c r="M76">
        <v>0</v>
      </c>
      <c r="N76">
        <v>0</v>
      </c>
      <c r="O76">
        <v>0</v>
      </c>
      <c r="P76">
        <v>0</v>
      </c>
      <c r="Q76">
        <v>0</v>
      </c>
      <c r="R76">
        <v>13</v>
      </c>
      <c r="S76">
        <v>23400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5</v>
      </c>
      <c r="AY76">
        <v>15000</v>
      </c>
    </row>
    <row r="77" spans="1:51">
      <c r="A77" t="s">
        <v>1795</v>
      </c>
      <c r="B77">
        <v>0</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row>
    <row r="78" spans="1:51">
      <c r="A78" t="s">
        <v>1807</v>
      </c>
      <c r="B78">
        <v>0</v>
      </c>
      <c r="C78">
        <v>0</v>
      </c>
      <c r="D78">
        <v>0</v>
      </c>
      <c r="E78">
        <v>0</v>
      </c>
      <c r="F78">
        <v>0</v>
      </c>
      <c r="G78">
        <v>0</v>
      </c>
      <c r="H78">
        <v>0</v>
      </c>
      <c r="I78">
        <v>0</v>
      </c>
      <c r="J78">
        <v>0</v>
      </c>
      <c r="K78">
        <v>0</v>
      </c>
      <c r="L78">
        <v>0</v>
      </c>
      <c r="M78">
        <v>0</v>
      </c>
      <c r="N78">
        <v>0</v>
      </c>
      <c r="O78">
        <v>0</v>
      </c>
      <c r="P78">
        <v>0</v>
      </c>
      <c r="Q78">
        <v>0</v>
      </c>
      <c r="R78">
        <v>8</v>
      </c>
      <c r="S78">
        <v>14400</v>
      </c>
      <c r="T78">
        <v>7</v>
      </c>
      <c r="U78">
        <v>14000</v>
      </c>
      <c r="V78">
        <v>0</v>
      </c>
      <c r="W78">
        <v>0</v>
      </c>
      <c r="X78">
        <v>0</v>
      </c>
      <c r="Y78">
        <v>0</v>
      </c>
      <c r="Z78">
        <v>1</v>
      </c>
      <c r="AA78">
        <v>800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9</v>
      </c>
      <c r="AY78">
        <v>34300</v>
      </c>
    </row>
    <row r="79" spans="1:51">
      <c r="A79" t="s">
        <v>1819</v>
      </c>
      <c r="B79">
        <v>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1</v>
      </c>
      <c r="AC79">
        <v>1500</v>
      </c>
      <c r="AD79">
        <v>0</v>
      </c>
      <c r="AE79">
        <v>0</v>
      </c>
      <c r="AF79">
        <v>0</v>
      </c>
      <c r="AG79">
        <v>0</v>
      </c>
      <c r="AH79">
        <v>0</v>
      </c>
      <c r="AI79">
        <v>0</v>
      </c>
      <c r="AJ79">
        <v>0</v>
      </c>
      <c r="AK79">
        <v>0</v>
      </c>
      <c r="AL79">
        <v>0</v>
      </c>
      <c r="AM79">
        <v>0</v>
      </c>
      <c r="AN79">
        <v>2</v>
      </c>
      <c r="AO79">
        <v>4600</v>
      </c>
      <c r="AP79">
        <v>0</v>
      </c>
      <c r="AQ79">
        <v>0</v>
      </c>
      <c r="AR79">
        <v>0</v>
      </c>
      <c r="AS79">
        <v>0</v>
      </c>
      <c r="AT79">
        <v>0</v>
      </c>
      <c r="AU79">
        <v>0</v>
      </c>
      <c r="AV79">
        <v>0</v>
      </c>
      <c r="AW79">
        <v>0</v>
      </c>
      <c r="AX79">
        <v>0</v>
      </c>
      <c r="AY79">
        <v>0</v>
      </c>
    </row>
    <row r="80" spans="1:51">
      <c r="A80" t="s">
        <v>1831</v>
      </c>
      <c r="B80">
        <v>0</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1</v>
      </c>
      <c r="AE80">
        <v>2300</v>
      </c>
      <c r="AF80">
        <v>0</v>
      </c>
      <c r="AG80">
        <v>0</v>
      </c>
      <c r="AH80">
        <v>0</v>
      </c>
      <c r="AI80">
        <v>0</v>
      </c>
      <c r="AJ80">
        <v>0</v>
      </c>
      <c r="AK80">
        <v>0</v>
      </c>
      <c r="AL80">
        <v>0</v>
      </c>
      <c r="AM80">
        <v>0</v>
      </c>
      <c r="AN80">
        <v>0</v>
      </c>
      <c r="AO80">
        <v>0</v>
      </c>
      <c r="AP80">
        <v>0</v>
      </c>
      <c r="AQ80">
        <v>0</v>
      </c>
      <c r="AR80">
        <v>0</v>
      </c>
      <c r="AS80">
        <v>0</v>
      </c>
      <c r="AT80">
        <v>1</v>
      </c>
      <c r="AU80">
        <v>800</v>
      </c>
      <c r="AV80">
        <v>0</v>
      </c>
      <c r="AW80">
        <v>0</v>
      </c>
      <c r="AX80">
        <v>4</v>
      </c>
      <c r="AY80">
        <v>11800</v>
      </c>
    </row>
    <row r="81" spans="1:51">
      <c r="A81" t="s">
        <v>1855</v>
      </c>
      <c r="B81">
        <v>0</v>
      </c>
      <c r="C81">
        <v>0</v>
      </c>
      <c r="D81">
        <v>0</v>
      </c>
      <c r="E81">
        <v>0</v>
      </c>
      <c r="F81">
        <v>0</v>
      </c>
      <c r="G81">
        <v>0</v>
      </c>
      <c r="H81">
        <v>0</v>
      </c>
      <c r="I81">
        <v>0</v>
      </c>
      <c r="J81">
        <v>0</v>
      </c>
      <c r="K81">
        <v>0</v>
      </c>
      <c r="L81">
        <v>0</v>
      </c>
      <c r="M81">
        <v>0</v>
      </c>
      <c r="N81">
        <v>0</v>
      </c>
      <c r="O81">
        <v>0</v>
      </c>
      <c r="P81">
        <v>0</v>
      </c>
      <c r="Q81">
        <v>0</v>
      </c>
      <c r="R81">
        <v>3</v>
      </c>
      <c r="S81">
        <v>4500</v>
      </c>
      <c r="T81">
        <v>0</v>
      </c>
      <c r="U81">
        <v>0</v>
      </c>
      <c r="V81">
        <v>0</v>
      </c>
      <c r="W81">
        <v>0</v>
      </c>
      <c r="X81">
        <v>0</v>
      </c>
      <c r="Y81">
        <v>0</v>
      </c>
      <c r="Z81">
        <v>0</v>
      </c>
      <c r="AA81">
        <v>0</v>
      </c>
      <c r="AB81">
        <v>4</v>
      </c>
      <c r="AC81">
        <v>6000</v>
      </c>
      <c r="AD81">
        <v>0</v>
      </c>
      <c r="AE81">
        <v>0</v>
      </c>
      <c r="AF81">
        <v>0</v>
      </c>
      <c r="AG81">
        <v>0</v>
      </c>
      <c r="AH81">
        <v>0</v>
      </c>
      <c r="AI81">
        <v>0</v>
      </c>
      <c r="AJ81">
        <v>0</v>
      </c>
      <c r="AK81">
        <v>0</v>
      </c>
      <c r="AL81">
        <v>0</v>
      </c>
      <c r="AM81">
        <v>0</v>
      </c>
      <c r="AN81">
        <v>7</v>
      </c>
      <c r="AO81">
        <v>19975</v>
      </c>
      <c r="AP81">
        <v>0</v>
      </c>
      <c r="AQ81">
        <v>0</v>
      </c>
      <c r="AR81">
        <v>0</v>
      </c>
      <c r="AS81">
        <v>0</v>
      </c>
      <c r="AT81">
        <v>0</v>
      </c>
      <c r="AU81">
        <v>0</v>
      </c>
      <c r="AV81">
        <v>0</v>
      </c>
      <c r="AW81">
        <v>0</v>
      </c>
      <c r="AX81">
        <v>8</v>
      </c>
      <c r="AY81">
        <v>30540</v>
      </c>
    </row>
    <row r="82" spans="1:51">
      <c r="A82" t="s">
        <v>1867</v>
      </c>
      <c r="B82">
        <v>0</v>
      </c>
      <c r="C82">
        <v>0</v>
      </c>
      <c r="D82">
        <v>0</v>
      </c>
      <c r="E82">
        <v>0</v>
      </c>
      <c r="F82">
        <v>0</v>
      </c>
      <c r="G82">
        <v>0</v>
      </c>
      <c r="H82">
        <v>0</v>
      </c>
      <c r="I82">
        <v>0</v>
      </c>
      <c r="J82">
        <v>0</v>
      </c>
      <c r="K82">
        <v>0</v>
      </c>
      <c r="L82">
        <v>0</v>
      </c>
      <c r="M82">
        <v>0</v>
      </c>
      <c r="N82">
        <v>0</v>
      </c>
      <c r="O82">
        <v>0</v>
      </c>
      <c r="P82">
        <v>0</v>
      </c>
      <c r="Q82">
        <v>0</v>
      </c>
      <c r="R82">
        <v>2</v>
      </c>
      <c r="S82">
        <v>3000</v>
      </c>
      <c r="T82">
        <v>0</v>
      </c>
      <c r="U82">
        <v>0</v>
      </c>
      <c r="V82">
        <v>0</v>
      </c>
      <c r="W82">
        <v>0</v>
      </c>
      <c r="X82">
        <v>0</v>
      </c>
      <c r="Y82">
        <v>0</v>
      </c>
      <c r="Z82">
        <v>0</v>
      </c>
      <c r="AA82">
        <v>0</v>
      </c>
      <c r="AB82">
        <v>0</v>
      </c>
      <c r="AC82">
        <v>0</v>
      </c>
      <c r="AD82">
        <v>1</v>
      </c>
      <c r="AE82">
        <v>2000</v>
      </c>
      <c r="AF82">
        <v>0</v>
      </c>
      <c r="AG82">
        <v>0</v>
      </c>
      <c r="AH82">
        <v>0</v>
      </c>
      <c r="AI82">
        <v>0</v>
      </c>
      <c r="AJ82">
        <v>0</v>
      </c>
      <c r="AK82">
        <v>0</v>
      </c>
      <c r="AL82">
        <v>0</v>
      </c>
      <c r="AM82">
        <v>0</v>
      </c>
      <c r="AN82">
        <v>8</v>
      </c>
      <c r="AO82">
        <v>22350</v>
      </c>
      <c r="AP82">
        <v>2</v>
      </c>
      <c r="AQ82">
        <v>1.6</v>
      </c>
      <c r="AR82">
        <v>0</v>
      </c>
      <c r="AS82">
        <v>0</v>
      </c>
      <c r="AT82">
        <v>0</v>
      </c>
      <c r="AU82">
        <v>0</v>
      </c>
      <c r="AV82">
        <v>0</v>
      </c>
      <c r="AW82">
        <v>0</v>
      </c>
      <c r="AX82">
        <v>1</v>
      </c>
      <c r="AY82">
        <v>2050</v>
      </c>
    </row>
    <row r="83" spans="1:51">
      <c r="A83" t="s">
        <v>1879</v>
      </c>
      <c r="B83">
        <v>0</v>
      </c>
      <c r="C83">
        <v>0</v>
      </c>
      <c r="D83">
        <v>0</v>
      </c>
      <c r="E83">
        <v>0</v>
      </c>
      <c r="F83">
        <v>0</v>
      </c>
      <c r="G83">
        <v>0</v>
      </c>
      <c r="H83">
        <v>0</v>
      </c>
      <c r="I83">
        <v>0</v>
      </c>
      <c r="J83">
        <v>0</v>
      </c>
      <c r="K83">
        <v>0</v>
      </c>
      <c r="L83">
        <v>0</v>
      </c>
      <c r="M83">
        <v>0</v>
      </c>
      <c r="N83">
        <v>0</v>
      </c>
      <c r="O83">
        <v>0</v>
      </c>
      <c r="P83">
        <v>3</v>
      </c>
      <c r="Q83">
        <v>1800</v>
      </c>
      <c r="R83">
        <v>1</v>
      </c>
      <c r="S83">
        <v>1500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row>
    <row r="84" spans="1:51">
      <c r="A84" t="s">
        <v>1891</v>
      </c>
      <c r="B84">
        <v>0</v>
      </c>
      <c r="C84">
        <v>0</v>
      </c>
      <c r="D84">
        <v>0</v>
      </c>
      <c r="E84">
        <v>0</v>
      </c>
      <c r="F84">
        <v>0</v>
      </c>
      <c r="G84">
        <v>0</v>
      </c>
      <c r="H84">
        <v>0</v>
      </c>
      <c r="I84">
        <v>0</v>
      </c>
      <c r="J84">
        <v>0</v>
      </c>
      <c r="K84">
        <v>0</v>
      </c>
      <c r="L84">
        <v>0</v>
      </c>
      <c r="M84">
        <v>0</v>
      </c>
      <c r="N84">
        <v>0</v>
      </c>
      <c r="O84">
        <v>0</v>
      </c>
      <c r="P84">
        <v>2</v>
      </c>
      <c r="Q84">
        <v>1100</v>
      </c>
      <c r="R84">
        <v>1</v>
      </c>
      <c r="S84">
        <v>1000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3</v>
      </c>
      <c r="AO84">
        <v>6900</v>
      </c>
      <c r="AP84">
        <v>0</v>
      </c>
      <c r="AQ84">
        <v>0</v>
      </c>
      <c r="AR84">
        <v>0</v>
      </c>
      <c r="AS84">
        <v>0</v>
      </c>
      <c r="AT84">
        <v>0</v>
      </c>
      <c r="AU84">
        <v>0</v>
      </c>
      <c r="AV84">
        <v>0</v>
      </c>
      <c r="AW84">
        <v>0</v>
      </c>
      <c r="AX84">
        <v>6</v>
      </c>
      <c r="AY84">
        <v>17300</v>
      </c>
    </row>
    <row r="85" spans="1:51">
      <c r="A85" t="s">
        <v>1903</v>
      </c>
      <c r="B85">
        <v>0</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row>
    <row r="86" spans="1:51">
      <c r="A86" t="s">
        <v>1915</v>
      </c>
      <c r="B86">
        <v>0</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9</v>
      </c>
      <c r="AC86">
        <v>13500</v>
      </c>
      <c r="AD86">
        <v>0</v>
      </c>
      <c r="AE86">
        <v>0</v>
      </c>
      <c r="AF86">
        <v>0</v>
      </c>
      <c r="AG86">
        <v>0</v>
      </c>
      <c r="AH86">
        <v>0</v>
      </c>
      <c r="AI86">
        <v>0</v>
      </c>
      <c r="AJ86">
        <v>0</v>
      </c>
      <c r="AK86">
        <v>0</v>
      </c>
      <c r="AL86">
        <v>0</v>
      </c>
      <c r="AM86">
        <v>0</v>
      </c>
      <c r="AN86">
        <v>1</v>
      </c>
      <c r="AO86">
        <v>2050</v>
      </c>
      <c r="AP86">
        <v>1</v>
      </c>
      <c r="AQ86">
        <v>5.5</v>
      </c>
      <c r="AR86">
        <v>0</v>
      </c>
      <c r="AS86">
        <v>0</v>
      </c>
      <c r="AT86">
        <v>0</v>
      </c>
      <c r="AU86">
        <v>0</v>
      </c>
      <c r="AV86">
        <v>0</v>
      </c>
      <c r="AW86">
        <v>0</v>
      </c>
      <c r="AX86">
        <v>15</v>
      </c>
      <c r="AY86">
        <v>80700</v>
      </c>
    </row>
    <row r="87" spans="1:51">
      <c r="A87" t="s">
        <v>1927</v>
      </c>
      <c r="B87">
        <v>0</v>
      </c>
      <c r="C87">
        <v>0</v>
      </c>
      <c r="D87">
        <v>0</v>
      </c>
      <c r="E87">
        <v>0</v>
      </c>
      <c r="F87">
        <v>0</v>
      </c>
      <c r="G87">
        <v>0</v>
      </c>
      <c r="H87">
        <v>0</v>
      </c>
      <c r="I87">
        <v>0</v>
      </c>
      <c r="J87">
        <v>0</v>
      </c>
      <c r="K87">
        <v>0</v>
      </c>
      <c r="L87">
        <v>0</v>
      </c>
      <c r="M87">
        <v>0</v>
      </c>
      <c r="N87">
        <v>0</v>
      </c>
      <c r="O87">
        <v>0</v>
      </c>
      <c r="P87">
        <v>1</v>
      </c>
      <c r="Q87">
        <v>600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7</v>
      </c>
      <c r="AY87">
        <v>21560</v>
      </c>
    </row>
    <row r="88" spans="1:51">
      <c r="A88" t="s">
        <v>1939</v>
      </c>
      <c r="B88">
        <v>0</v>
      </c>
      <c r="C88">
        <v>0</v>
      </c>
      <c r="D88">
        <v>0</v>
      </c>
      <c r="E88">
        <v>0</v>
      </c>
      <c r="F88">
        <v>0</v>
      </c>
      <c r="G88">
        <v>0</v>
      </c>
      <c r="H88">
        <v>0</v>
      </c>
      <c r="I88">
        <v>0</v>
      </c>
      <c r="J88">
        <v>0</v>
      </c>
      <c r="K88">
        <v>0</v>
      </c>
      <c r="L88">
        <v>0</v>
      </c>
      <c r="M88">
        <v>0</v>
      </c>
      <c r="N88">
        <v>0</v>
      </c>
      <c r="O88">
        <v>0</v>
      </c>
      <c r="P88">
        <v>0</v>
      </c>
      <c r="Q88">
        <v>0</v>
      </c>
      <c r="R88">
        <v>4</v>
      </c>
      <c r="S88">
        <v>4000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1</v>
      </c>
      <c r="AY88">
        <v>3600</v>
      </c>
    </row>
    <row r="89" spans="1:51">
      <c r="A89" t="s">
        <v>1951</v>
      </c>
      <c r="B89">
        <v>0</v>
      </c>
      <c r="C89">
        <v>0</v>
      </c>
      <c r="D89">
        <v>0</v>
      </c>
      <c r="E89">
        <v>0</v>
      </c>
      <c r="F89">
        <v>0</v>
      </c>
      <c r="G89">
        <v>0</v>
      </c>
      <c r="H89">
        <v>0</v>
      </c>
      <c r="I89">
        <v>0</v>
      </c>
      <c r="J89">
        <v>0</v>
      </c>
      <c r="K89">
        <v>0</v>
      </c>
      <c r="L89">
        <v>0</v>
      </c>
      <c r="M89">
        <v>0</v>
      </c>
      <c r="N89">
        <v>0</v>
      </c>
      <c r="O89">
        <v>0</v>
      </c>
      <c r="P89">
        <v>0</v>
      </c>
      <c r="Q89">
        <v>0</v>
      </c>
      <c r="R89">
        <v>3</v>
      </c>
      <c r="S89">
        <v>4100</v>
      </c>
      <c r="T89">
        <v>0</v>
      </c>
      <c r="U89">
        <v>0</v>
      </c>
      <c r="V89">
        <v>0</v>
      </c>
      <c r="W89">
        <v>0</v>
      </c>
      <c r="X89">
        <v>0</v>
      </c>
      <c r="Y89">
        <v>0</v>
      </c>
      <c r="Z89">
        <v>0</v>
      </c>
      <c r="AA89">
        <v>0</v>
      </c>
      <c r="AB89">
        <v>0</v>
      </c>
      <c r="AC89">
        <v>0</v>
      </c>
      <c r="AD89">
        <v>0</v>
      </c>
      <c r="AE89">
        <v>0</v>
      </c>
      <c r="AF89">
        <v>0</v>
      </c>
      <c r="AG89">
        <v>0</v>
      </c>
      <c r="AH89">
        <v>0</v>
      </c>
      <c r="AI89">
        <v>0</v>
      </c>
      <c r="AJ89">
        <v>1</v>
      </c>
      <c r="AK89">
        <v>800</v>
      </c>
      <c r="AL89">
        <v>0</v>
      </c>
      <c r="AM89">
        <v>0</v>
      </c>
      <c r="AN89">
        <v>0</v>
      </c>
      <c r="AO89">
        <v>0</v>
      </c>
      <c r="AP89">
        <v>0</v>
      </c>
      <c r="AQ89">
        <v>0</v>
      </c>
      <c r="AR89">
        <v>0</v>
      </c>
      <c r="AS89">
        <v>0</v>
      </c>
      <c r="AT89">
        <v>0</v>
      </c>
      <c r="AU89">
        <v>0</v>
      </c>
      <c r="AV89">
        <v>0</v>
      </c>
      <c r="AW89">
        <v>0</v>
      </c>
      <c r="AX89">
        <v>31</v>
      </c>
      <c r="AY89">
        <v>95480</v>
      </c>
    </row>
    <row r="90" spans="1:51">
      <c r="A90" t="s">
        <v>1963</v>
      </c>
      <c r="B90">
        <v>0</v>
      </c>
      <c r="C90">
        <v>0</v>
      </c>
      <c r="D90">
        <v>0</v>
      </c>
      <c r="E90">
        <v>0</v>
      </c>
      <c r="F90">
        <v>0</v>
      </c>
      <c r="G90">
        <v>0</v>
      </c>
      <c r="H90">
        <v>0</v>
      </c>
      <c r="I90">
        <v>0</v>
      </c>
      <c r="J90">
        <v>0</v>
      </c>
      <c r="K90">
        <v>0</v>
      </c>
      <c r="L90">
        <v>0</v>
      </c>
      <c r="M90">
        <v>0</v>
      </c>
      <c r="N90">
        <v>0</v>
      </c>
      <c r="O90">
        <v>0</v>
      </c>
      <c r="P90">
        <v>0</v>
      </c>
      <c r="Q90">
        <v>0</v>
      </c>
      <c r="R90">
        <v>3</v>
      </c>
      <c r="S90">
        <v>4500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row>
    <row r="91" spans="1:51">
      <c r="A91" t="s">
        <v>1975</v>
      </c>
      <c r="B91">
        <v>0</v>
      </c>
      <c r="C91">
        <v>0</v>
      </c>
      <c r="D91">
        <v>0</v>
      </c>
      <c r="E91">
        <v>0</v>
      </c>
      <c r="F91">
        <v>0</v>
      </c>
      <c r="G91">
        <v>0</v>
      </c>
      <c r="H91">
        <v>0</v>
      </c>
      <c r="I91">
        <v>0</v>
      </c>
      <c r="J91">
        <v>0</v>
      </c>
      <c r="K91">
        <v>0</v>
      </c>
      <c r="L91">
        <v>0</v>
      </c>
      <c r="M91">
        <v>0</v>
      </c>
      <c r="N91">
        <v>0</v>
      </c>
      <c r="O91">
        <v>0</v>
      </c>
      <c r="P91">
        <v>0</v>
      </c>
      <c r="Q91">
        <v>0</v>
      </c>
      <c r="R91">
        <v>2</v>
      </c>
      <c r="S91">
        <v>3000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5</v>
      </c>
      <c r="AO91">
        <v>11600</v>
      </c>
      <c r="AP91">
        <v>0</v>
      </c>
      <c r="AQ91">
        <v>0</v>
      </c>
      <c r="AR91">
        <v>0</v>
      </c>
      <c r="AS91">
        <v>0</v>
      </c>
      <c r="AT91">
        <v>0</v>
      </c>
      <c r="AU91">
        <v>0</v>
      </c>
      <c r="AV91">
        <v>0</v>
      </c>
      <c r="AW91">
        <v>0</v>
      </c>
      <c r="AX91">
        <v>0</v>
      </c>
      <c r="AY91">
        <v>0</v>
      </c>
    </row>
    <row r="92" spans="1:51">
      <c r="A92" t="s">
        <v>1987</v>
      </c>
      <c r="B92">
        <v>0</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4</v>
      </c>
      <c r="AC92">
        <v>6000</v>
      </c>
      <c r="AD92">
        <v>0</v>
      </c>
      <c r="AE92">
        <v>0</v>
      </c>
      <c r="AF92">
        <v>0</v>
      </c>
      <c r="AG92">
        <v>0</v>
      </c>
      <c r="AH92">
        <v>0</v>
      </c>
      <c r="AI92">
        <v>0</v>
      </c>
      <c r="AJ92">
        <v>0</v>
      </c>
      <c r="AK92">
        <v>0</v>
      </c>
      <c r="AL92">
        <v>0</v>
      </c>
      <c r="AM92">
        <v>0</v>
      </c>
      <c r="AN92">
        <v>1</v>
      </c>
      <c r="AO92">
        <v>3170</v>
      </c>
      <c r="AP92">
        <v>0</v>
      </c>
      <c r="AQ92">
        <v>0</v>
      </c>
      <c r="AR92">
        <v>0</v>
      </c>
      <c r="AS92">
        <v>0</v>
      </c>
      <c r="AT92">
        <v>0</v>
      </c>
      <c r="AU92">
        <v>0</v>
      </c>
      <c r="AV92">
        <v>0</v>
      </c>
      <c r="AW92">
        <v>0</v>
      </c>
      <c r="AX92">
        <v>4</v>
      </c>
      <c r="AY92">
        <v>11510</v>
      </c>
    </row>
    <row r="93" spans="1:51">
      <c r="A93" t="s">
        <v>1999</v>
      </c>
      <c r="B93">
        <v>0</v>
      </c>
      <c r="C93">
        <v>0</v>
      </c>
      <c r="D93">
        <v>0</v>
      </c>
      <c r="E93">
        <v>0</v>
      </c>
      <c r="F93">
        <v>0</v>
      </c>
      <c r="G93">
        <v>0</v>
      </c>
      <c r="H93">
        <v>0</v>
      </c>
      <c r="I93">
        <v>0</v>
      </c>
      <c r="J93">
        <v>0</v>
      </c>
      <c r="K93">
        <v>0</v>
      </c>
      <c r="L93">
        <v>0</v>
      </c>
      <c r="M93">
        <v>0</v>
      </c>
      <c r="N93">
        <v>0</v>
      </c>
      <c r="O93">
        <v>0</v>
      </c>
      <c r="P93">
        <v>0</v>
      </c>
      <c r="Q93">
        <v>0</v>
      </c>
      <c r="R93">
        <v>2</v>
      </c>
      <c r="S93">
        <v>3000</v>
      </c>
      <c r="T93">
        <v>0</v>
      </c>
      <c r="U93">
        <v>0</v>
      </c>
      <c r="V93">
        <v>0</v>
      </c>
      <c r="W93">
        <v>0</v>
      </c>
      <c r="X93">
        <v>0</v>
      </c>
      <c r="Y93">
        <v>0</v>
      </c>
      <c r="Z93">
        <v>1</v>
      </c>
      <c r="AA93">
        <v>800</v>
      </c>
      <c r="AB93">
        <v>0</v>
      </c>
      <c r="AC93">
        <v>0</v>
      </c>
      <c r="AD93">
        <v>0</v>
      </c>
      <c r="AE93">
        <v>0</v>
      </c>
      <c r="AF93">
        <v>0</v>
      </c>
      <c r="AG93">
        <v>0</v>
      </c>
      <c r="AH93">
        <v>0</v>
      </c>
      <c r="AI93">
        <v>0</v>
      </c>
      <c r="AJ93">
        <v>2</v>
      </c>
      <c r="AK93">
        <v>1600</v>
      </c>
      <c r="AL93">
        <v>0</v>
      </c>
      <c r="AM93">
        <v>0</v>
      </c>
      <c r="AN93">
        <v>0</v>
      </c>
      <c r="AO93">
        <v>0</v>
      </c>
      <c r="AP93">
        <v>0</v>
      </c>
      <c r="AQ93">
        <v>0</v>
      </c>
      <c r="AR93">
        <v>0</v>
      </c>
      <c r="AS93">
        <v>0</v>
      </c>
      <c r="AT93">
        <v>0</v>
      </c>
      <c r="AU93">
        <v>0</v>
      </c>
      <c r="AV93">
        <v>0</v>
      </c>
      <c r="AW93">
        <v>0</v>
      </c>
      <c r="AX93">
        <v>0</v>
      </c>
      <c r="AY93">
        <v>0</v>
      </c>
    </row>
    <row r="94" spans="1:51">
      <c r="A94" t="s">
        <v>2011</v>
      </c>
      <c r="B94">
        <v>0</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20</v>
      </c>
      <c r="AO94">
        <v>41000</v>
      </c>
      <c r="AP94">
        <v>0</v>
      </c>
      <c r="AQ94">
        <v>0</v>
      </c>
      <c r="AR94">
        <v>0</v>
      </c>
      <c r="AS94">
        <v>0</v>
      </c>
      <c r="AT94">
        <v>0</v>
      </c>
      <c r="AU94">
        <v>0</v>
      </c>
      <c r="AV94">
        <v>0</v>
      </c>
      <c r="AW94">
        <v>0</v>
      </c>
      <c r="AX94">
        <v>0</v>
      </c>
      <c r="AY94">
        <v>0</v>
      </c>
    </row>
    <row r="95" spans="1:51">
      <c r="A95" t="s">
        <v>2023</v>
      </c>
      <c r="B95">
        <v>0</v>
      </c>
      <c r="C95">
        <v>0</v>
      </c>
      <c r="D95">
        <v>0</v>
      </c>
      <c r="E95">
        <v>0</v>
      </c>
      <c r="F95">
        <v>0</v>
      </c>
      <c r="G95">
        <v>0</v>
      </c>
      <c r="H95">
        <v>0</v>
      </c>
      <c r="I95">
        <v>0</v>
      </c>
      <c r="J95">
        <v>0</v>
      </c>
      <c r="K95">
        <v>0</v>
      </c>
      <c r="L95">
        <v>0</v>
      </c>
      <c r="M95">
        <v>0</v>
      </c>
      <c r="N95">
        <v>0</v>
      </c>
      <c r="O95">
        <v>0</v>
      </c>
      <c r="P95">
        <v>0</v>
      </c>
      <c r="Q95">
        <v>0</v>
      </c>
      <c r="R95">
        <v>7</v>
      </c>
      <c r="S95">
        <v>9800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2</v>
      </c>
      <c r="AY95">
        <v>7200</v>
      </c>
    </row>
    <row r="96" spans="1:51">
      <c r="A96" t="s">
        <v>2047</v>
      </c>
      <c r="B96">
        <v>0</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12</v>
      </c>
      <c r="AE96">
        <v>24000</v>
      </c>
      <c r="AF96">
        <v>0</v>
      </c>
      <c r="AG96">
        <v>0</v>
      </c>
      <c r="AH96">
        <v>0</v>
      </c>
      <c r="AI96">
        <v>0</v>
      </c>
      <c r="AJ96">
        <v>0</v>
      </c>
      <c r="AK96">
        <v>0</v>
      </c>
      <c r="AL96">
        <v>0</v>
      </c>
      <c r="AM96">
        <v>0</v>
      </c>
      <c r="AN96">
        <v>12</v>
      </c>
      <c r="AO96">
        <v>38040</v>
      </c>
      <c r="AP96">
        <v>0</v>
      </c>
      <c r="AQ96">
        <v>0</v>
      </c>
      <c r="AR96">
        <v>0</v>
      </c>
      <c r="AS96">
        <v>0</v>
      </c>
      <c r="AT96">
        <v>0</v>
      </c>
      <c r="AU96">
        <v>0</v>
      </c>
      <c r="AV96">
        <v>0</v>
      </c>
      <c r="AW96">
        <v>0</v>
      </c>
      <c r="AX96">
        <v>15</v>
      </c>
      <c r="AY96">
        <v>59080</v>
      </c>
    </row>
    <row r="97" spans="1:51">
      <c r="A97" t="s">
        <v>2059</v>
      </c>
      <c r="B97">
        <v>0</v>
      </c>
      <c r="C97">
        <v>0</v>
      </c>
      <c r="D97">
        <v>0</v>
      </c>
      <c r="E97">
        <v>0</v>
      </c>
      <c r="F97">
        <v>0</v>
      </c>
      <c r="G97">
        <v>0</v>
      </c>
      <c r="H97">
        <v>0</v>
      </c>
      <c r="I97">
        <v>0</v>
      </c>
      <c r="J97">
        <v>0</v>
      </c>
      <c r="K97">
        <v>0</v>
      </c>
      <c r="L97">
        <v>0</v>
      </c>
      <c r="M97">
        <v>0</v>
      </c>
      <c r="N97">
        <v>0</v>
      </c>
      <c r="O97">
        <v>0</v>
      </c>
      <c r="P97">
        <v>0</v>
      </c>
      <c r="Q97">
        <v>0</v>
      </c>
      <c r="R97">
        <v>3</v>
      </c>
      <c r="S97">
        <v>4500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10</v>
      </c>
      <c r="AY97">
        <v>34400</v>
      </c>
    </row>
    <row r="98" spans="1:51">
      <c r="A98" t="s">
        <v>2071</v>
      </c>
      <c r="B98">
        <v>0</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row>
    <row r="99" spans="1:51">
      <c r="A99" t="s">
        <v>2083</v>
      </c>
      <c r="B99">
        <v>0</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4</v>
      </c>
      <c r="AC99">
        <v>6000</v>
      </c>
      <c r="AD99">
        <v>0</v>
      </c>
      <c r="AE99">
        <v>0</v>
      </c>
      <c r="AF99">
        <v>0</v>
      </c>
      <c r="AG99">
        <v>0</v>
      </c>
      <c r="AH99">
        <v>0</v>
      </c>
      <c r="AI99">
        <v>0</v>
      </c>
      <c r="AJ99">
        <v>0</v>
      </c>
      <c r="AK99">
        <v>0</v>
      </c>
      <c r="AL99">
        <v>0</v>
      </c>
      <c r="AM99">
        <v>0</v>
      </c>
      <c r="AN99">
        <v>2</v>
      </c>
      <c r="AO99">
        <v>4000</v>
      </c>
      <c r="AP99">
        <v>0</v>
      </c>
      <c r="AQ99">
        <v>0</v>
      </c>
      <c r="AR99">
        <v>0</v>
      </c>
      <c r="AS99">
        <v>0</v>
      </c>
      <c r="AT99">
        <v>0</v>
      </c>
      <c r="AU99">
        <v>0</v>
      </c>
      <c r="AV99">
        <v>0</v>
      </c>
      <c r="AW99">
        <v>0</v>
      </c>
      <c r="AX99">
        <v>2</v>
      </c>
      <c r="AY99">
        <v>6100</v>
      </c>
    </row>
    <row r="100" spans="1:51">
      <c r="A100" t="s">
        <v>2095</v>
      </c>
      <c r="B100">
        <v>0</v>
      </c>
      <c r="C100">
        <v>0</v>
      </c>
      <c r="D100">
        <v>0</v>
      </c>
      <c r="E100">
        <v>0</v>
      </c>
      <c r="F100">
        <v>0</v>
      </c>
      <c r="G100">
        <v>0</v>
      </c>
      <c r="H100">
        <v>0</v>
      </c>
      <c r="I100">
        <v>0</v>
      </c>
      <c r="J100">
        <v>0</v>
      </c>
      <c r="K100">
        <v>0</v>
      </c>
      <c r="L100">
        <v>0</v>
      </c>
      <c r="M100">
        <v>0</v>
      </c>
      <c r="N100">
        <v>0</v>
      </c>
      <c r="O100">
        <v>0</v>
      </c>
      <c r="P100">
        <v>8</v>
      </c>
      <c r="Q100">
        <v>4800</v>
      </c>
      <c r="R100">
        <v>0</v>
      </c>
      <c r="S100">
        <v>0</v>
      </c>
      <c r="T100">
        <v>0</v>
      </c>
      <c r="U100">
        <v>0</v>
      </c>
      <c r="V100">
        <v>0</v>
      </c>
      <c r="W100">
        <v>0</v>
      </c>
      <c r="X100">
        <v>0</v>
      </c>
      <c r="Y100">
        <v>0</v>
      </c>
      <c r="Z100">
        <v>0</v>
      </c>
      <c r="AA100">
        <v>0</v>
      </c>
      <c r="AB100">
        <v>0</v>
      </c>
      <c r="AC100">
        <v>0</v>
      </c>
      <c r="AD100">
        <v>6</v>
      </c>
      <c r="AE100">
        <v>12000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11</v>
      </c>
      <c r="AY100">
        <v>39600</v>
      </c>
    </row>
    <row r="101" spans="1:51">
      <c r="A101" t="s">
        <v>2107</v>
      </c>
      <c r="B101">
        <v>0</v>
      </c>
      <c r="C101">
        <v>0</v>
      </c>
      <c r="D101">
        <v>0</v>
      </c>
      <c r="E101">
        <v>0</v>
      </c>
      <c r="F101">
        <v>0</v>
      </c>
      <c r="G101">
        <v>0</v>
      </c>
      <c r="H101">
        <v>0</v>
      </c>
      <c r="I101">
        <v>0</v>
      </c>
      <c r="J101">
        <v>0</v>
      </c>
      <c r="K101">
        <v>0</v>
      </c>
      <c r="L101">
        <v>1</v>
      </c>
      <c r="M101">
        <v>80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row>
    <row r="102" spans="1:51">
      <c r="A102" t="s">
        <v>2119</v>
      </c>
      <c r="B102">
        <v>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5</v>
      </c>
      <c r="AY102">
        <v>13610</v>
      </c>
    </row>
    <row r="103" spans="1:51">
      <c r="A103" t="s">
        <v>2131</v>
      </c>
      <c r="B103">
        <v>0</v>
      </c>
      <c r="C103">
        <v>0</v>
      </c>
      <c r="D103">
        <v>0</v>
      </c>
      <c r="E103">
        <v>0</v>
      </c>
      <c r="F103">
        <v>0</v>
      </c>
      <c r="G103">
        <v>0</v>
      </c>
      <c r="H103">
        <v>0</v>
      </c>
      <c r="I103">
        <v>0</v>
      </c>
      <c r="J103">
        <v>0</v>
      </c>
      <c r="K103">
        <v>0</v>
      </c>
      <c r="L103">
        <v>0</v>
      </c>
      <c r="M103">
        <v>0</v>
      </c>
      <c r="N103">
        <v>0</v>
      </c>
      <c r="O103">
        <v>0</v>
      </c>
      <c r="P103">
        <v>0</v>
      </c>
      <c r="Q103">
        <v>0</v>
      </c>
      <c r="R103">
        <v>4</v>
      </c>
      <c r="S103">
        <v>4600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row>
    <row r="104" spans="1:51">
      <c r="A104" t="s">
        <v>2143</v>
      </c>
      <c r="B104">
        <v>0</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2</v>
      </c>
      <c r="AO104">
        <v>4100</v>
      </c>
      <c r="AP104">
        <v>0</v>
      </c>
      <c r="AQ104">
        <v>0</v>
      </c>
      <c r="AR104">
        <v>0</v>
      </c>
      <c r="AS104">
        <v>0</v>
      </c>
      <c r="AT104">
        <v>0</v>
      </c>
      <c r="AU104">
        <v>0</v>
      </c>
      <c r="AV104">
        <v>0</v>
      </c>
      <c r="AW104">
        <v>0</v>
      </c>
      <c r="AX104">
        <v>1</v>
      </c>
      <c r="AY104">
        <v>5600</v>
      </c>
    </row>
    <row r="105" spans="1:51">
      <c r="A105" t="s">
        <v>2155</v>
      </c>
      <c r="B105">
        <v>0</v>
      </c>
      <c r="C105">
        <v>0</v>
      </c>
      <c r="D105">
        <v>0</v>
      </c>
      <c r="E105">
        <v>0</v>
      </c>
      <c r="F105">
        <v>0</v>
      </c>
      <c r="G105">
        <v>0</v>
      </c>
      <c r="H105">
        <v>0</v>
      </c>
      <c r="I105">
        <v>0</v>
      </c>
      <c r="J105">
        <v>0</v>
      </c>
      <c r="K105">
        <v>0</v>
      </c>
      <c r="L105">
        <v>0</v>
      </c>
      <c r="M105">
        <v>0</v>
      </c>
      <c r="N105">
        <v>0</v>
      </c>
      <c r="O105">
        <v>0</v>
      </c>
      <c r="P105">
        <v>0</v>
      </c>
      <c r="Q105">
        <v>0</v>
      </c>
      <c r="R105">
        <v>2</v>
      </c>
      <c r="S105">
        <v>3000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row>
    <row r="106" spans="1:51">
      <c r="A106" t="s">
        <v>2179</v>
      </c>
      <c r="B106">
        <v>0</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row>
    <row r="107" spans="1:51">
      <c r="A107" t="s">
        <v>2191</v>
      </c>
      <c r="B107">
        <v>0</v>
      </c>
      <c r="C107">
        <v>0</v>
      </c>
      <c r="D107">
        <v>0</v>
      </c>
      <c r="E107">
        <v>0</v>
      </c>
      <c r="F107">
        <v>0</v>
      </c>
      <c r="G107">
        <v>0</v>
      </c>
      <c r="H107">
        <v>0</v>
      </c>
      <c r="I107">
        <v>0</v>
      </c>
      <c r="J107">
        <v>0</v>
      </c>
      <c r="K107">
        <v>0</v>
      </c>
      <c r="L107">
        <v>0</v>
      </c>
      <c r="M107">
        <v>0</v>
      </c>
      <c r="N107">
        <v>0</v>
      </c>
      <c r="O107">
        <v>0</v>
      </c>
      <c r="P107">
        <v>4</v>
      </c>
      <c r="Q107">
        <v>2640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6</v>
      </c>
      <c r="AY107">
        <v>23300</v>
      </c>
    </row>
    <row r="108" spans="1:51">
      <c r="A108" t="s">
        <v>2203</v>
      </c>
      <c r="B108">
        <v>0</v>
      </c>
      <c r="C108">
        <v>0</v>
      </c>
      <c r="D108">
        <v>0</v>
      </c>
      <c r="E108">
        <v>0</v>
      </c>
      <c r="F108">
        <v>0</v>
      </c>
      <c r="G108">
        <v>0</v>
      </c>
      <c r="H108">
        <v>0</v>
      </c>
      <c r="I108">
        <v>0</v>
      </c>
      <c r="J108">
        <v>0</v>
      </c>
      <c r="K108">
        <v>0</v>
      </c>
      <c r="L108">
        <v>0</v>
      </c>
      <c r="M108">
        <v>0</v>
      </c>
      <c r="N108">
        <v>1</v>
      </c>
      <c r="O108">
        <v>200</v>
      </c>
      <c r="P108">
        <v>1</v>
      </c>
      <c r="Q108">
        <v>500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3</v>
      </c>
      <c r="AO108">
        <v>6000</v>
      </c>
      <c r="AP108">
        <v>0</v>
      </c>
      <c r="AQ108">
        <v>0</v>
      </c>
      <c r="AR108">
        <v>0</v>
      </c>
      <c r="AS108">
        <v>0</v>
      </c>
      <c r="AT108">
        <v>0</v>
      </c>
      <c r="AU108">
        <v>0</v>
      </c>
      <c r="AV108">
        <v>0</v>
      </c>
      <c r="AW108">
        <v>0</v>
      </c>
      <c r="AX108">
        <v>18</v>
      </c>
      <c r="AY108">
        <v>63100</v>
      </c>
    </row>
    <row r="109" spans="1:51">
      <c r="A109" t="s">
        <v>2215</v>
      </c>
      <c r="B109">
        <v>0</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2</v>
      </c>
      <c r="AY109">
        <v>4700</v>
      </c>
    </row>
    <row r="110" spans="1:51">
      <c r="A110" t="s">
        <v>2227</v>
      </c>
      <c r="B110">
        <v>0</v>
      </c>
      <c r="C110">
        <v>0</v>
      </c>
      <c r="D110">
        <v>0</v>
      </c>
      <c r="E110">
        <v>0</v>
      </c>
      <c r="F110">
        <v>0</v>
      </c>
      <c r="G110">
        <v>0</v>
      </c>
      <c r="H110">
        <v>0</v>
      </c>
      <c r="I110">
        <v>0</v>
      </c>
      <c r="J110">
        <v>0</v>
      </c>
      <c r="K110">
        <v>0</v>
      </c>
      <c r="L110">
        <v>2</v>
      </c>
      <c r="M110">
        <v>85</v>
      </c>
      <c r="N110">
        <v>0</v>
      </c>
      <c r="O110">
        <v>0</v>
      </c>
      <c r="P110">
        <v>6</v>
      </c>
      <c r="Q110">
        <v>3500</v>
      </c>
      <c r="R110">
        <v>3</v>
      </c>
      <c r="S110">
        <v>4500</v>
      </c>
      <c r="T110">
        <v>0</v>
      </c>
      <c r="U110">
        <v>0</v>
      </c>
      <c r="V110">
        <v>0</v>
      </c>
      <c r="W110">
        <v>0</v>
      </c>
      <c r="X110">
        <v>0</v>
      </c>
      <c r="Y110">
        <v>0</v>
      </c>
      <c r="Z110">
        <v>0</v>
      </c>
      <c r="AA110">
        <v>0</v>
      </c>
      <c r="AB110">
        <v>6</v>
      </c>
      <c r="AC110">
        <v>9000</v>
      </c>
      <c r="AD110">
        <v>0</v>
      </c>
      <c r="AE110">
        <v>0</v>
      </c>
      <c r="AF110">
        <v>0</v>
      </c>
      <c r="AG110">
        <v>0</v>
      </c>
      <c r="AH110">
        <v>0</v>
      </c>
      <c r="AI110">
        <v>0</v>
      </c>
      <c r="AJ110">
        <v>0</v>
      </c>
      <c r="AK110">
        <v>0</v>
      </c>
      <c r="AL110">
        <v>0</v>
      </c>
      <c r="AM110">
        <v>0</v>
      </c>
      <c r="AN110">
        <v>0</v>
      </c>
      <c r="AO110">
        <v>0</v>
      </c>
      <c r="AP110">
        <v>0</v>
      </c>
      <c r="AQ110">
        <v>0</v>
      </c>
      <c r="AR110">
        <v>0</v>
      </c>
      <c r="AS110">
        <v>0</v>
      </c>
      <c r="AT110">
        <v>9</v>
      </c>
      <c r="AU110">
        <v>7200</v>
      </c>
      <c r="AV110">
        <v>0</v>
      </c>
      <c r="AW110">
        <v>0</v>
      </c>
      <c r="AX110">
        <v>0</v>
      </c>
      <c r="AY110">
        <v>0</v>
      </c>
    </row>
    <row r="111" spans="1:51">
      <c r="A111" t="s">
        <v>2239</v>
      </c>
      <c r="B111">
        <v>0</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5</v>
      </c>
      <c r="AE111">
        <v>10000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row>
    <row r="112" spans="1:51">
      <c r="A112" t="s">
        <v>2251</v>
      </c>
      <c r="B112">
        <v>0</v>
      </c>
      <c r="C112">
        <v>0</v>
      </c>
      <c r="D112">
        <v>0</v>
      </c>
      <c r="E112">
        <v>0</v>
      </c>
      <c r="F112">
        <v>0</v>
      </c>
      <c r="G112">
        <v>0</v>
      </c>
      <c r="H112">
        <v>0</v>
      </c>
      <c r="I112">
        <v>0</v>
      </c>
      <c r="J112">
        <v>0</v>
      </c>
      <c r="K112">
        <v>0</v>
      </c>
      <c r="L112">
        <v>0</v>
      </c>
      <c r="M112">
        <v>0</v>
      </c>
      <c r="N112">
        <v>0</v>
      </c>
      <c r="O112">
        <v>0</v>
      </c>
      <c r="P112">
        <v>5</v>
      </c>
      <c r="Q112">
        <v>3450</v>
      </c>
      <c r="R112">
        <v>6</v>
      </c>
      <c r="S112">
        <v>9000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2</v>
      </c>
      <c r="AY112">
        <v>4800</v>
      </c>
    </row>
    <row r="113" spans="1:51">
      <c r="A113" t="s">
        <v>2263</v>
      </c>
      <c r="B113">
        <v>0</v>
      </c>
      <c r="C113">
        <v>0</v>
      </c>
      <c r="D113">
        <v>0</v>
      </c>
      <c r="E113">
        <v>0</v>
      </c>
      <c r="F113">
        <v>0</v>
      </c>
      <c r="G113">
        <v>0</v>
      </c>
      <c r="H113">
        <v>0</v>
      </c>
      <c r="I113">
        <v>0</v>
      </c>
      <c r="J113">
        <v>0</v>
      </c>
      <c r="K113">
        <v>0</v>
      </c>
      <c r="L113">
        <v>0</v>
      </c>
      <c r="M113">
        <v>0</v>
      </c>
      <c r="N113">
        <v>0</v>
      </c>
      <c r="O113">
        <v>0</v>
      </c>
      <c r="P113">
        <v>1</v>
      </c>
      <c r="Q113">
        <v>600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2</v>
      </c>
      <c r="AO113">
        <v>4600</v>
      </c>
      <c r="AP113">
        <v>0</v>
      </c>
      <c r="AQ113">
        <v>0</v>
      </c>
      <c r="AR113">
        <v>0</v>
      </c>
      <c r="AS113">
        <v>0</v>
      </c>
      <c r="AT113">
        <v>0</v>
      </c>
      <c r="AU113">
        <v>0</v>
      </c>
      <c r="AV113">
        <v>0</v>
      </c>
      <c r="AW113">
        <v>0</v>
      </c>
      <c r="AX113">
        <v>1</v>
      </c>
      <c r="AY113">
        <v>2300</v>
      </c>
    </row>
    <row r="114" spans="1:51">
      <c r="A114" t="s">
        <v>2275</v>
      </c>
      <c r="B114">
        <v>0</v>
      </c>
      <c r="C114">
        <v>0</v>
      </c>
      <c r="D114">
        <v>0</v>
      </c>
      <c r="E114">
        <v>0</v>
      </c>
      <c r="F114">
        <v>0</v>
      </c>
      <c r="G114">
        <v>0</v>
      </c>
      <c r="H114">
        <v>0</v>
      </c>
      <c r="I114">
        <v>0</v>
      </c>
      <c r="J114">
        <v>0</v>
      </c>
      <c r="K114">
        <v>0</v>
      </c>
      <c r="L114">
        <v>0</v>
      </c>
      <c r="M114">
        <v>0</v>
      </c>
      <c r="N114">
        <v>0</v>
      </c>
      <c r="O114">
        <v>0</v>
      </c>
      <c r="P114">
        <v>0</v>
      </c>
      <c r="Q114">
        <v>0</v>
      </c>
      <c r="R114">
        <v>5</v>
      </c>
      <c r="S114">
        <v>7500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7</v>
      </c>
      <c r="AO114">
        <v>20600</v>
      </c>
      <c r="AP114">
        <v>0</v>
      </c>
      <c r="AQ114">
        <v>0</v>
      </c>
      <c r="AR114">
        <v>0</v>
      </c>
      <c r="AS114">
        <v>0</v>
      </c>
      <c r="AT114">
        <v>0</v>
      </c>
      <c r="AU114">
        <v>0</v>
      </c>
      <c r="AV114">
        <v>0</v>
      </c>
      <c r="AW114">
        <v>0</v>
      </c>
      <c r="AX114">
        <v>13</v>
      </c>
      <c r="AY114">
        <v>39650</v>
      </c>
    </row>
    <row r="115" spans="1:51">
      <c r="A115" t="s">
        <v>2287</v>
      </c>
      <c r="B115">
        <v>0</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10</v>
      </c>
      <c r="AA115">
        <v>8000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row>
    <row r="116" spans="1:51">
      <c r="A116" t="s">
        <v>2299</v>
      </c>
      <c r="B116">
        <v>0</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7</v>
      </c>
      <c r="AO116">
        <v>19250</v>
      </c>
      <c r="AP116">
        <v>0</v>
      </c>
      <c r="AQ116">
        <v>0</v>
      </c>
      <c r="AR116">
        <v>0</v>
      </c>
      <c r="AS116">
        <v>0</v>
      </c>
      <c r="AT116">
        <v>0</v>
      </c>
      <c r="AU116">
        <v>0</v>
      </c>
      <c r="AV116">
        <v>0</v>
      </c>
      <c r="AW116">
        <v>0</v>
      </c>
      <c r="AX116">
        <v>0</v>
      </c>
      <c r="AY116">
        <v>0</v>
      </c>
    </row>
    <row r="117" spans="1:51">
      <c r="A117" t="s">
        <v>2323</v>
      </c>
      <c r="B117">
        <v>0</v>
      </c>
      <c r="C117">
        <v>0</v>
      </c>
      <c r="D117">
        <v>0</v>
      </c>
      <c r="E117">
        <v>0</v>
      </c>
      <c r="F117">
        <v>0</v>
      </c>
      <c r="G117">
        <v>0</v>
      </c>
      <c r="H117">
        <v>0</v>
      </c>
      <c r="I117">
        <v>0</v>
      </c>
      <c r="J117">
        <v>0</v>
      </c>
      <c r="K117">
        <v>0</v>
      </c>
      <c r="L117">
        <v>0</v>
      </c>
      <c r="M117">
        <v>0</v>
      </c>
      <c r="N117">
        <v>0</v>
      </c>
      <c r="O117">
        <v>0</v>
      </c>
      <c r="P117">
        <v>0</v>
      </c>
      <c r="Q117">
        <v>0</v>
      </c>
      <c r="R117">
        <v>17</v>
      </c>
      <c r="S117">
        <v>22300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2</v>
      </c>
      <c r="AY117">
        <v>10000</v>
      </c>
    </row>
    <row r="118" spans="1:51">
      <c r="A118" t="s">
        <v>2335</v>
      </c>
      <c r="B118">
        <v>0</v>
      </c>
      <c r="C118">
        <v>0</v>
      </c>
      <c r="D118">
        <v>0</v>
      </c>
      <c r="E118">
        <v>0</v>
      </c>
      <c r="F118">
        <v>0</v>
      </c>
      <c r="G118">
        <v>0</v>
      </c>
      <c r="H118">
        <v>0</v>
      </c>
      <c r="I118">
        <v>0</v>
      </c>
      <c r="J118">
        <v>0</v>
      </c>
      <c r="K118">
        <v>0</v>
      </c>
      <c r="L118">
        <v>0</v>
      </c>
      <c r="M118">
        <v>0</v>
      </c>
      <c r="N118">
        <v>0</v>
      </c>
      <c r="O118">
        <v>0</v>
      </c>
      <c r="P118">
        <v>3</v>
      </c>
      <c r="Q118">
        <v>1800</v>
      </c>
      <c r="R118">
        <v>3</v>
      </c>
      <c r="S118">
        <v>4600</v>
      </c>
      <c r="T118">
        <v>0</v>
      </c>
      <c r="U118">
        <v>0</v>
      </c>
      <c r="V118">
        <v>0</v>
      </c>
      <c r="W118">
        <v>0</v>
      </c>
      <c r="X118">
        <v>0</v>
      </c>
      <c r="Y118">
        <v>0</v>
      </c>
      <c r="Z118">
        <v>0</v>
      </c>
      <c r="AA118">
        <v>0</v>
      </c>
      <c r="AB118">
        <v>0</v>
      </c>
      <c r="AC118">
        <v>0</v>
      </c>
      <c r="AD118">
        <v>9</v>
      </c>
      <c r="AE118">
        <v>18000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row>
    <row r="119" spans="1:51">
      <c r="A119" t="s">
        <v>2347</v>
      </c>
      <c r="B119">
        <v>0</v>
      </c>
      <c r="C119">
        <v>0</v>
      </c>
      <c r="D119">
        <v>0</v>
      </c>
      <c r="E119">
        <v>0</v>
      </c>
      <c r="F119">
        <v>0</v>
      </c>
      <c r="G119">
        <v>0</v>
      </c>
      <c r="H119">
        <v>0</v>
      </c>
      <c r="I119">
        <v>0</v>
      </c>
      <c r="J119">
        <v>0</v>
      </c>
      <c r="K119">
        <v>0</v>
      </c>
      <c r="L119">
        <v>0</v>
      </c>
      <c r="M119">
        <v>0</v>
      </c>
      <c r="N119">
        <v>2</v>
      </c>
      <c r="O119">
        <v>540</v>
      </c>
      <c r="P119">
        <v>0</v>
      </c>
      <c r="Q119">
        <v>0</v>
      </c>
      <c r="R119">
        <v>0</v>
      </c>
      <c r="S119">
        <v>0</v>
      </c>
      <c r="T119">
        <v>2</v>
      </c>
      <c r="U119">
        <v>4000</v>
      </c>
      <c r="V119">
        <v>0</v>
      </c>
      <c r="W119">
        <v>0</v>
      </c>
      <c r="X119">
        <v>0</v>
      </c>
      <c r="Y119">
        <v>0</v>
      </c>
      <c r="Z119">
        <v>0</v>
      </c>
      <c r="AA119">
        <v>0</v>
      </c>
      <c r="AB119">
        <v>0</v>
      </c>
      <c r="AC119">
        <v>0</v>
      </c>
      <c r="AD119">
        <v>1</v>
      </c>
      <c r="AE119">
        <v>2000</v>
      </c>
      <c r="AF119">
        <v>0</v>
      </c>
      <c r="AG119">
        <v>0</v>
      </c>
      <c r="AH119">
        <v>0</v>
      </c>
      <c r="AI119">
        <v>0</v>
      </c>
      <c r="AJ119">
        <v>0</v>
      </c>
      <c r="AK119">
        <v>0</v>
      </c>
      <c r="AL119">
        <v>0</v>
      </c>
      <c r="AM119">
        <v>0</v>
      </c>
      <c r="AN119">
        <v>6</v>
      </c>
      <c r="AO119">
        <v>16260</v>
      </c>
      <c r="AP119">
        <v>0</v>
      </c>
      <c r="AQ119">
        <v>0</v>
      </c>
      <c r="AR119">
        <v>0</v>
      </c>
      <c r="AS119">
        <v>0</v>
      </c>
      <c r="AT119">
        <v>0</v>
      </c>
      <c r="AU119">
        <v>0</v>
      </c>
      <c r="AV119">
        <v>0</v>
      </c>
      <c r="AW119">
        <v>0</v>
      </c>
      <c r="AX119">
        <v>4</v>
      </c>
      <c r="AY119">
        <v>16900</v>
      </c>
    </row>
    <row r="120" spans="1:51">
      <c r="A120" t="s">
        <v>2359</v>
      </c>
      <c r="B120">
        <v>0</v>
      </c>
      <c r="C120">
        <v>0</v>
      </c>
      <c r="D120">
        <v>0</v>
      </c>
      <c r="E120">
        <v>0</v>
      </c>
      <c r="F120">
        <v>0</v>
      </c>
      <c r="G120">
        <v>0</v>
      </c>
      <c r="H120">
        <v>0</v>
      </c>
      <c r="I120">
        <v>0</v>
      </c>
      <c r="J120">
        <v>0</v>
      </c>
      <c r="K120">
        <v>0</v>
      </c>
      <c r="L120">
        <v>0</v>
      </c>
      <c r="M120">
        <v>0</v>
      </c>
      <c r="N120">
        <v>1</v>
      </c>
      <c r="O120">
        <v>250</v>
      </c>
      <c r="P120">
        <v>2</v>
      </c>
      <c r="Q120">
        <v>1200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19</v>
      </c>
      <c r="AY120">
        <v>45400</v>
      </c>
    </row>
    <row r="121" spans="1:51">
      <c r="A121" t="s">
        <v>2371</v>
      </c>
      <c r="B121">
        <v>0</v>
      </c>
      <c r="C121">
        <v>0</v>
      </c>
      <c r="D121">
        <v>0</v>
      </c>
      <c r="E121">
        <v>0</v>
      </c>
      <c r="F121">
        <v>0</v>
      </c>
      <c r="G121">
        <v>0</v>
      </c>
      <c r="H121">
        <v>0</v>
      </c>
      <c r="I121">
        <v>0</v>
      </c>
      <c r="J121">
        <v>0</v>
      </c>
      <c r="K121">
        <v>0</v>
      </c>
      <c r="L121">
        <v>0</v>
      </c>
      <c r="M121">
        <v>0</v>
      </c>
      <c r="N121">
        <v>0</v>
      </c>
      <c r="O121">
        <v>0</v>
      </c>
      <c r="P121">
        <v>4</v>
      </c>
      <c r="Q121">
        <v>2000</v>
      </c>
      <c r="R121">
        <v>1</v>
      </c>
      <c r="S121">
        <v>1000</v>
      </c>
      <c r="T121">
        <v>2</v>
      </c>
      <c r="U121">
        <v>4000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1</v>
      </c>
      <c r="AO121">
        <v>2000</v>
      </c>
      <c r="AP121">
        <v>0</v>
      </c>
      <c r="AQ121">
        <v>0</v>
      </c>
      <c r="AR121">
        <v>0</v>
      </c>
      <c r="AS121">
        <v>0</v>
      </c>
      <c r="AT121">
        <v>0</v>
      </c>
      <c r="AU121">
        <v>0</v>
      </c>
      <c r="AV121">
        <v>0</v>
      </c>
      <c r="AW121">
        <v>0</v>
      </c>
      <c r="AX121">
        <v>6</v>
      </c>
      <c r="AY121">
        <v>18800</v>
      </c>
    </row>
    <row r="122" spans="1:51">
      <c r="A122" t="s">
        <v>2383</v>
      </c>
      <c r="B122">
        <v>0</v>
      </c>
      <c r="C122">
        <v>0</v>
      </c>
      <c r="D122">
        <v>0</v>
      </c>
      <c r="E122">
        <v>0</v>
      </c>
      <c r="F122">
        <v>0</v>
      </c>
      <c r="G122">
        <v>0</v>
      </c>
      <c r="H122">
        <v>0</v>
      </c>
      <c r="I122">
        <v>0</v>
      </c>
      <c r="J122">
        <v>0</v>
      </c>
      <c r="K122">
        <v>0</v>
      </c>
      <c r="L122">
        <v>0</v>
      </c>
      <c r="M122">
        <v>0</v>
      </c>
      <c r="N122">
        <v>0</v>
      </c>
      <c r="O122">
        <v>0</v>
      </c>
      <c r="P122">
        <v>0</v>
      </c>
      <c r="Q122">
        <v>0</v>
      </c>
      <c r="R122">
        <v>2</v>
      </c>
      <c r="S122">
        <v>3000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1</v>
      </c>
      <c r="AO122">
        <v>2300</v>
      </c>
      <c r="AP122">
        <v>0</v>
      </c>
      <c r="AQ122">
        <v>0</v>
      </c>
      <c r="AR122">
        <v>0</v>
      </c>
      <c r="AS122">
        <v>0</v>
      </c>
      <c r="AT122">
        <v>0</v>
      </c>
      <c r="AU122">
        <v>0</v>
      </c>
      <c r="AV122">
        <v>0</v>
      </c>
      <c r="AW122">
        <v>0</v>
      </c>
      <c r="AX122">
        <v>2</v>
      </c>
      <c r="AY122">
        <v>6150</v>
      </c>
    </row>
    <row r="123" spans="1:51">
      <c r="A123" t="s">
        <v>2395</v>
      </c>
      <c r="B123">
        <v>0</v>
      </c>
      <c r="C123">
        <v>0</v>
      </c>
      <c r="D123">
        <v>0</v>
      </c>
      <c r="E123">
        <v>0</v>
      </c>
      <c r="F123">
        <v>0</v>
      </c>
      <c r="G123">
        <v>0</v>
      </c>
      <c r="H123">
        <v>0</v>
      </c>
      <c r="I123">
        <v>0</v>
      </c>
      <c r="J123">
        <v>0</v>
      </c>
      <c r="K123">
        <v>0</v>
      </c>
      <c r="L123">
        <v>0</v>
      </c>
      <c r="M123">
        <v>0</v>
      </c>
      <c r="N123">
        <v>0</v>
      </c>
      <c r="O123">
        <v>0</v>
      </c>
      <c r="P123">
        <v>2</v>
      </c>
      <c r="Q123">
        <v>1500</v>
      </c>
      <c r="R123">
        <v>6</v>
      </c>
      <c r="S123">
        <v>6500</v>
      </c>
      <c r="T123">
        <v>0</v>
      </c>
      <c r="U123">
        <v>0</v>
      </c>
      <c r="V123">
        <v>0</v>
      </c>
      <c r="W123">
        <v>0</v>
      </c>
      <c r="X123">
        <v>0</v>
      </c>
      <c r="Y123">
        <v>0</v>
      </c>
      <c r="Z123">
        <v>0</v>
      </c>
      <c r="AA123">
        <v>0</v>
      </c>
      <c r="AB123">
        <v>1</v>
      </c>
      <c r="AC123">
        <v>1500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2</v>
      </c>
      <c r="AY123">
        <v>4160</v>
      </c>
    </row>
    <row r="124" spans="1:51">
      <c r="A124" t="s">
        <v>2408</v>
      </c>
      <c r="B124">
        <v>0</v>
      </c>
      <c r="C124">
        <v>0</v>
      </c>
      <c r="D124">
        <v>0</v>
      </c>
      <c r="E124">
        <v>0</v>
      </c>
      <c r="F124">
        <v>0</v>
      </c>
      <c r="G124">
        <v>0</v>
      </c>
      <c r="H124">
        <v>0</v>
      </c>
      <c r="I124">
        <v>0</v>
      </c>
      <c r="J124">
        <v>0</v>
      </c>
      <c r="K124">
        <v>0</v>
      </c>
      <c r="L124">
        <v>0</v>
      </c>
      <c r="M124">
        <v>0</v>
      </c>
      <c r="N124">
        <v>0</v>
      </c>
      <c r="O124">
        <v>0</v>
      </c>
      <c r="P124">
        <v>0</v>
      </c>
      <c r="Q124">
        <v>0</v>
      </c>
      <c r="R124">
        <v>4</v>
      </c>
      <c r="S124">
        <v>6400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13</v>
      </c>
      <c r="AY124">
        <v>64050</v>
      </c>
    </row>
    <row r="125" spans="1:51">
      <c r="A125" t="s">
        <v>2420</v>
      </c>
      <c r="B125">
        <v>0</v>
      </c>
      <c r="C125">
        <v>0</v>
      </c>
      <c r="D125">
        <v>0</v>
      </c>
      <c r="E125">
        <v>0</v>
      </c>
      <c r="F125">
        <v>0</v>
      </c>
      <c r="G125">
        <v>0</v>
      </c>
      <c r="H125">
        <v>0</v>
      </c>
      <c r="I125">
        <v>0</v>
      </c>
      <c r="J125">
        <v>0</v>
      </c>
      <c r="K125">
        <v>0</v>
      </c>
      <c r="L125">
        <v>1</v>
      </c>
      <c r="M125">
        <v>80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row>
    <row r="126" spans="1:51">
      <c r="A126" t="s">
        <v>2432</v>
      </c>
      <c r="B126">
        <v>0</v>
      </c>
      <c r="C126">
        <v>0</v>
      </c>
      <c r="D126">
        <v>0</v>
      </c>
      <c r="E126">
        <v>0</v>
      </c>
      <c r="F126">
        <v>0</v>
      </c>
      <c r="G126">
        <v>0</v>
      </c>
      <c r="H126">
        <v>0</v>
      </c>
      <c r="I126">
        <v>0</v>
      </c>
      <c r="J126">
        <v>0</v>
      </c>
      <c r="K126">
        <v>0</v>
      </c>
      <c r="L126">
        <v>0</v>
      </c>
      <c r="M126">
        <v>0</v>
      </c>
      <c r="N126">
        <v>0</v>
      </c>
      <c r="O126">
        <v>0</v>
      </c>
      <c r="P126">
        <v>0</v>
      </c>
      <c r="Q126">
        <v>0</v>
      </c>
      <c r="R126">
        <v>3</v>
      </c>
      <c r="S126">
        <v>4500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2</v>
      </c>
      <c r="AY126">
        <v>11200</v>
      </c>
    </row>
    <row r="127" spans="1:51">
      <c r="A127" t="s">
        <v>2456</v>
      </c>
      <c r="B127">
        <v>0</v>
      </c>
      <c r="C127">
        <v>0</v>
      </c>
      <c r="D127">
        <v>0</v>
      </c>
      <c r="E127">
        <v>0</v>
      </c>
      <c r="F127">
        <v>0</v>
      </c>
      <c r="G127">
        <v>0</v>
      </c>
      <c r="H127">
        <v>0</v>
      </c>
      <c r="I127">
        <v>0</v>
      </c>
      <c r="J127">
        <v>0</v>
      </c>
      <c r="K127">
        <v>0</v>
      </c>
      <c r="L127">
        <v>0</v>
      </c>
      <c r="M127">
        <v>0</v>
      </c>
      <c r="N127">
        <v>0</v>
      </c>
      <c r="O127">
        <v>0</v>
      </c>
      <c r="P127">
        <v>1</v>
      </c>
      <c r="Q127">
        <v>500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row>
    <row r="128" spans="1:51">
      <c r="A128" t="s">
        <v>2468</v>
      </c>
      <c r="B128">
        <v>0</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row>
    <row r="129" spans="1:51">
      <c r="A129" t="s">
        <v>2480</v>
      </c>
      <c r="B129">
        <v>0</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2</v>
      </c>
      <c r="AE129">
        <v>4000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row>
    <row r="130" spans="1:51">
      <c r="A130" t="s">
        <v>2492</v>
      </c>
      <c r="B130">
        <v>0</v>
      </c>
      <c r="C130">
        <v>0</v>
      </c>
      <c r="D130">
        <v>0</v>
      </c>
      <c r="E130">
        <v>0</v>
      </c>
      <c r="F130">
        <v>0</v>
      </c>
      <c r="G130">
        <v>0</v>
      </c>
      <c r="H130">
        <v>0</v>
      </c>
      <c r="I130">
        <v>0</v>
      </c>
      <c r="J130">
        <v>0</v>
      </c>
      <c r="K130">
        <v>0</v>
      </c>
      <c r="L130">
        <v>0</v>
      </c>
      <c r="M130">
        <v>0</v>
      </c>
      <c r="N130">
        <v>0</v>
      </c>
      <c r="O130">
        <v>0</v>
      </c>
      <c r="P130">
        <v>0</v>
      </c>
      <c r="Q130">
        <v>0</v>
      </c>
      <c r="R130">
        <v>1</v>
      </c>
      <c r="S130">
        <v>1800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1</v>
      </c>
      <c r="AO130">
        <v>2300</v>
      </c>
      <c r="AP130">
        <v>0</v>
      </c>
      <c r="AQ130">
        <v>0</v>
      </c>
      <c r="AR130">
        <v>0</v>
      </c>
      <c r="AS130">
        <v>0</v>
      </c>
      <c r="AT130">
        <v>0</v>
      </c>
      <c r="AU130">
        <v>0</v>
      </c>
      <c r="AV130">
        <v>0</v>
      </c>
      <c r="AW130">
        <v>0</v>
      </c>
      <c r="AX130">
        <v>0</v>
      </c>
      <c r="AY130">
        <v>0</v>
      </c>
    </row>
    <row r="131" spans="1:51">
      <c r="A131" t="s">
        <v>2504</v>
      </c>
      <c r="B131">
        <v>0</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row>
    <row r="132" spans="1:51">
      <c r="A132" t="s">
        <v>2516</v>
      </c>
      <c r="B132">
        <v>0</v>
      </c>
      <c r="C132">
        <v>0</v>
      </c>
      <c r="D132">
        <v>0</v>
      </c>
      <c r="E132">
        <v>0</v>
      </c>
      <c r="F132">
        <v>0</v>
      </c>
      <c r="G132">
        <v>0</v>
      </c>
      <c r="H132">
        <v>0</v>
      </c>
      <c r="I132">
        <v>0</v>
      </c>
      <c r="J132">
        <v>0</v>
      </c>
      <c r="K132">
        <v>0</v>
      </c>
      <c r="L132">
        <v>0</v>
      </c>
      <c r="M132">
        <v>0</v>
      </c>
      <c r="N132">
        <v>0</v>
      </c>
      <c r="O132">
        <v>0</v>
      </c>
      <c r="P132">
        <v>2</v>
      </c>
      <c r="Q132">
        <v>1100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row>
    <row r="133" spans="1:51">
      <c r="A133" t="s">
        <v>2528</v>
      </c>
      <c r="B133">
        <v>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3</v>
      </c>
      <c r="AA133">
        <v>2400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row>
    <row r="134" spans="1:51">
      <c r="A134" t="s">
        <v>2540</v>
      </c>
      <c r="B134">
        <v>0</v>
      </c>
      <c r="C134">
        <v>0</v>
      </c>
      <c r="D134">
        <v>0</v>
      </c>
      <c r="E134">
        <v>0</v>
      </c>
      <c r="F134">
        <v>0</v>
      </c>
      <c r="G134">
        <v>0</v>
      </c>
      <c r="H134">
        <v>0</v>
      </c>
      <c r="I134">
        <v>0</v>
      </c>
      <c r="J134">
        <v>0</v>
      </c>
      <c r="K134">
        <v>0</v>
      </c>
      <c r="L134">
        <v>0</v>
      </c>
      <c r="M134">
        <v>0</v>
      </c>
      <c r="N134">
        <v>0</v>
      </c>
      <c r="O134">
        <v>0</v>
      </c>
      <c r="P134">
        <v>1</v>
      </c>
      <c r="Q134">
        <v>600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row>
    <row r="135" spans="1:51">
      <c r="A135" t="s">
        <v>2552</v>
      </c>
      <c r="B135">
        <v>0</v>
      </c>
      <c r="C135">
        <v>0</v>
      </c>
      <c r="D135">
        <v>0</v>
      </c>
      <c r="E135">
        <v>0</v>
      </c>
      <c r="F135">
        <v>0</v>
      </c>
      <c r="G135">
        <v>0</v>
      </c>
      <c r="H135">
        <v>0</v>
      </c>
      <c r="I135">
        <v>0</v>
      </c>
      <c r="J135">
        <v>0</v>
      </c>
      <c r="K135">
        <v>0</v>
      </c>
      <c r="L135">
        <v>0</v>
      </c>
      <c r="M135">
        <v>0</v>
      </c>
      <c r="N135">
        <v>0</v>
      </c>
      <c r="O135">
        <v>0</v>
      </c>
      <c r="P135">
        <v>0</v>
      </c>
      <c r="Q135">
        <v>0</v>
      </c>
      <c r="R135">
        <v>2</v>
      </c>
      <c r="S135">
        <v>3000</v>
      </c>
      <c r="T135">
        <v>4</v>
      </c>
      <c r="U135">
        <v>8000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row>
    <row r="136" spans="1:51">
      <c r="A136" t="s">
        <v>2564</v>
      </c>
      <c r="B136">
        <v>0</v>
      </c>
      <c r="C136">
        <v>0</v>
      </c>
      <c r="D136">
        <v>0</v>
      </c>
      <c r="E136">
        <v>0</v>
      </c>
      <c r="F136">
        <v>0</v>
      </c>
      <c r="G136">
        <v>0</v>
      </c>
      <c r="H136">
        <v>0</v>
      </c>
      <c r="I136">
        <v>0</v>
      </c>
      <c r="J136">
        <v>0</v>
      </c>
      <c r="K136">
        <v>0</v>
      </c>
      <c r="L136">
        <v>0</v>
      </c>
      <c r="M136">
        <v>0</v>
      </c>
      <c r="N136">
        <v>0</v>
      </c>
      <c r="O136">
        <v>0</v>
      </c>
      <c r="P136">
        <v>2</v>
      </c>
      <c r="Q136">
        <v>1200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row>
    <row r="137" spans="1:51">
      <c r="A137" t="s">
        <v>2576</v>
      </c>
      <c r="B137">
        <v>0</v>
      </c>
      <c r="C137">
        <v>0</v>
      </c>
      <c r="D137">
        <v>0</v>
      </c>
      <c r="E137">
        <v>0</v>
      </c>
      <c r="F137">
        <v>0</v>
      </c>
      <c r="G137">
        <v>0</v>
      </c>
      <c r="H137">
        <v>0</v>
      </c>
      <c r="I137">
        <v>0</v>
      </c>
      <c r="J137">
        <v>0</v>
      </c>
      <c r="K137">
        <v>0</v>
      </c>
      <c r="L137">
        <v>0</v>
      </c>
      <c r="M137">
        <v>0</v>
      </c>
      <c r="N137">
        <v>0</v>
      </c>
      <c r="O137">
        <v>0</v>
      </c>
      <c r="P137">
        <v>1</v>
      </c>
      <c r="Q137">
        <v>600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row>
    <row r="138" spans="1:51">
      <c r="A138" t="s">
        <v>2588</v>
      </c>
      <c r="B138">
        <v>0</v>
      </c>
      <c r="C138">
        <v>0</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row>
    <row r="139" spans="1:51">
      <c r="A139" t="s">
        <v>2600</v>
      </c>
      <c r="B139">
        <v>0</v>
      </c>
      <c r="C139">
        <v>0</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3</v>
      </c>
      <c r="AK139">
        <v>2400</v>
      </c>
      <c r="AL139">
        <v>0</v>
      </c>
      <c r="AM139">
        <v>0</v>
      </c>
      <c r="AN139">
        <v>0</v>
      </c>
      <c r="AO139">
        <v>0</v>
      </c>
      <c r="AP139">
        <v>0</v>
      </c>
      <c r="AQ139">
        <v>0</v>
      </c>
      <c r="AR139">
        <v>0</v>
      </c>
      <c r="AS139">
        <v>0</v>
      </c>
      <c r="AT139">
        <v>0</v>
      </c>
      <c r="AU139">
        <v>0</v>
      </c>
      <c r="AV139">
        <v>0</v>
      </c>
      <c r="AW139">
        <v>0</v>
      </c>
      <c r="AX139">
        <v>0</v>
      </c>
      <c r="AY139">
        <v>0</v>
      </c>
    </row>
    <row r="140" spans="1:51">
      <c r="A140" t="s">
        <v>2624</v>
      </c>
      <c r="B140">
        <v>0</v>
      </c>
      <c r="C140">
        <v>0</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row>
    <row r="141" spans="1:51">
      <c r="A141" t="s">
        <v>2636</v>
      </c>
      <c r="B141">
        <v>0</v>
      </c>
      <c r="C141">
        <v>0</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row>
    <row r="142" spans="1:51">
      <c r="A142" t="s">
        <v>2648</v>
      </c>
      <c r="B142">
        <v>0</v>
      </c>
      <c r="C142">
        <v>0</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1</v>
      </c>
      <c r="AQ142">
        <v>0.6</v>
      </c>
      <c r="AR142">
        <v>0</v>
      </c>
      <c r="AS142">
        <v>0</v>
      </c>
      <c r="AT142">
        <v>0</v>
      </c>
      <c r="AU142">
        <v>0</v>
      </c>
      <c r="AV142">
        <v>0</v>
      </c>
      <c r="AW142">
        <v>0</v>
      </c>
      <c r="AX142">
        <v>0</v>
      </c>
      <c r="AY142">
        <v>0</v>
      </c>
    </row>
    <row r="143" spans="1:51">
      <c r="A143" t="s">
        <v>2660</v>
      </c>
      <c r="B143">
        <v>0</v>
      </c>
      <c r="C143">
        <v>0</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1</v>
      </c>
      <c r="Y143">
        <v>275</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row>
    <row r="144" spans="1:51">
      <c r="A144" t="s">
        <v>2672</v>
      </c>
      <c r="B144">
        <v>0</v>
      </c>
      <c r="C144">
        <v>0</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row>
    <row r="145" spans="1:51">
      <c r="A145" t="s">
        <v>2684</v>
      </c>
      <c r="B145">
        <v>0</v>
      </c>
      <c r="C145">
        <v>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row>
    <row r="146" spans="1:51">
      <c r="A146" t="s">
        <v>2696</v>
      </c>
      <c r="B146">
        <v>0</v>
      </c>
      <c r="C146">
        <v>0</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row>
    <row r="147" spans="1:51">
      <c r="A147" t="s">
        <v>2708</v>
      </c>
      <c r="B147">
        <v>0</v>
      </c>
      <c r="C147">
        <v>0</v>
      </c>
      <c r="D147">
        <v>0</v>
      </c>
      <c r="E147">
        <v>0</v>
      </c>
      <c r="F147">
        <v>0</v>
      </c>
      <c r="G147">
        <v>0</v>
      </c>
      <c r="H147">
        <v>0</v>
      </c>
      <c r="I147">
        <v>0</v>
      </c>
      <c r="J147">
        <v>0</v>
      </c>
      <c r="K147">
        <v>0</v>
      </c>
      <c r="L147">
        <v>1</v>
      </c>
      <c r="M147">
        <v>30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row>
    <row r="148" spans="1:51">
      <c r="A148" t="s">
        <v>2732</v>
      </c>
      <c r="B148">
        <v>0</v>
      </c>
      <c r="C148">
        <v>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row>
    <row r="149" spans="1:51">
      <c r="A149" t="s">
        <v>2744</v>
      </c>
      <c r="B149">
        <v>0</v>
      </c>
      <c r="C149">
        <v>0</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row>
    <row r="150" spans="1:51">
      <c r="A150" t="s">
        <v>2756</v>
      </c>
      <c r="B150">
        <v>0</v>
      </c>
      <c r="C150">
        <v>0</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row>
    <row r="151" spans="1:51">
      <c r="A151" t="s">
        <v>2768</v>
      </c>
      <c r="B151">
        <v>0</v>
      </c>
      <c r="C151">
        <v>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row>
    <row r="152" spans="1:51">
      <c r="A152" t="s">
        <v>2780</v>
      </c>
      <c r="B152">
        <v>0</v>
      </c>
      <c r="C152">
        <v>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row>
    <row r="153" spans="1:51">
      <c r="A153" t="s">
        <v>2792</v>
      </c>
      <c r="B153">
        <v>0</v>
      </c>
      <c r="C153">
        <v>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row>
    <row r="154" spans="1:51">
      <c r="A154" t="s">
        <v>2804</v>
      </c>
      <c r="B154">
        <v>0</v>
      </c>
      <c r="C154">
        <v>0</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row>
    <row r="155" spans="1:51">
      <c r="A155" t="s">
        <v>2816</v>
      </c>
      <c r="B155">
        <v>0</v>
      </c>
      <c r="C155">
        <v>0</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row>
    <row r="156" spans="1:51">
      <c r="A156" t="s">
        <v>2828</v>
      </c>
      <c r="B156">
        <v>0</v>
      </c>
      <c r="C156">
        <v>0</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row>
    <row r="157" spans="1:51">
      <c r="A157" t="s">
        <v>2840</v>
      </c>
      <c r="B157">
        <v>0</v>
      </c>
      <c r="C157">
        <v>0</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row>
    <row r="158" spans="1:51">
      <c r="A158" t="s">
        <v>2852</v>
      </c>
      <c r="B158">
        <v>0</v>
      </c>
      <c r="C158">
        <v>0</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row>
    <row r="159" spans="1:51">
      <c r="A159" t="s">
        <v>2864</v>
      </c>
      <c r="B159">
        <v>0</v>
      </c>
      <c r="C159">
        <v>0</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row>
    <row r="160" spans="1:51">
      <c r="A160" t="s">
        <v>2876</v>
      </c>
      <c r="B160">
        <v>0</v>
      </c>
      <c r="C160">
        <v>0</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row>
    <row r="161" spans="1:51">
      <c r="A161" t="s">
        <v>2888</v>
      </c>
      <c r="B161">
        <v>0</v>
      </c>
      <c r="C161">
        <v>0</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row>
    <row r="162" spans="1:51">
      <c r="A162" t="s">
        <v>2900</v>
      </c>
      <c r="B162">
        <v>0</v>
      </c>
      <c r="C162">
        <v>0</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row>
    <row r="163" spans="1:51">
      <c r="A163" t="s">
        <v>2912</v>
      </c>
      <c r="B163">
        <v>0</v>
      </c>
      <c r="C163">
        <v>0</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1</v>
      </c>
      <c r="AQ163">
        <v>9.5</v>
      </c>
      <c r="AR163">
        <v>0</v>
      </c>
      <c r="AS163">
        <v>0</v>
      </c>
      <c r="AT163">
        <v>4</v>
      </c>
      <c r="AU163">
        <v>3200</v>
      </c>
      <c r="AV163">
        <v>0</v>
      </c>
      <c r="AW163">
        <v>0</v>
      </c>
      <c r="AX163">
        <v>0</v>
      </c>
      <c r="AY163">
        <v>0</v>
      </c>
    </row>
    <row r="164" spans="1:51">
      <c r="A164" t="s">
        <v>2924</v>
      </c>
      <c r="B164">
        <v>0</v>
      </c>
      <c r="C164">
        <v>0</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row>
    <row r="165" spans="1:51">
      <c r="A165" t="s">
        <v>2936</v>
      </c>
      <c r="B165">
        <v>0</v>
      </c>
      <c r="C165">
        <v>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row>
    <row r="166" spans="1:51">
      <c r="A166" t="s">
        <v>2948</v>
      </c>
      <c r="B166">
        <v>0</v>
      </c>
      <c r="C166">
        <v>0</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row>
    <row r="167" spans="1:51">
      <c r="A167" t="s">
        <v>2972</v>
      </c>
      <c r="B167">
        <v>0</v>
      </c>
      <c r="C167">
        <v>0</v>
      </c>
      <c r="D167">
        <v>0</v>
      </c>
      <c r="E167">
        <v>0</v>
      </c>
      <c r="F167">
        <v>0</v>
      </c>
      <c r="G167">
        <v>0</v>
      </c>
      <c r="H167">
        <v>0</v>
      </c>
      <c r="I167">
        <v>0</v>
      </c>
      <c r="J167">
        <v>0</v>
      </c>
      <c r="K167">
        <v>0</v>
      </c>
      <c r="L167">
        <v>0</v>
      </c>
      <c r="M167">
        <v>0</v>
      </c>
      <c r="N167">
        <v>1</v>
      </c>
      <c r="O167">
        <v>200</v>
      </c>
      <c r="P167">
        <v>2</v>
      </c>
      <c r="Q167">
        <v>1000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1</v>
      </c>
      <c r="AO167">
        <v>2300</v>
      </c>
      <c r="AP167">
        <v>0</v>
      </c>
      <c r="AQ167">
        <v>0</v>
      </c>
      <c r="AR167">
        <v>0</v>
      </c>
      <c r="AS167">
        <v>0</v>
      </c>
      <c r="AT167">
        <v>0</v>
      </c>
      <c r="AU167">
        <v>0</v>
      </c>
      <c r="AV167">
        <v>0</v>
      </c>
      <c r="AW167">
        <v>0</v>
      </c>
      <c r="AX167">
        <v>6</v>
      </c>
      <c r="AY167">
        <v>15020</v>
      </c>
    </row>
    <row r="168" spans="1:51">
      <c r="A168" t="s">
        <v>2984</v>
      </c>
      <c r="B168">
        <v>0</v>
      </c>
      <c r="C168">
        <v>0</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2</v>
      </c>
      <c r="AO168">
        <v>4600</v>
      </c>
      <c r="AP168">
        <v>1</v>
      </c>
      <c r="AQ168">
        <v>1</v>
      </c>
      <c r="AR168">
        <v>0</v>
      </c>
      <c r="AS168">
        <v>0</v>
      </c>
      <c r="AT168">
        <v>0</v>
      </c>
      <c r="AU168">
        <v>0</v>
      </c>
      <c r="AV168">
        <v>0</v>
      </c>
      <c r="AW168">
        <v>0</v>
      </c>
      <c r="AX168">
        <v>0</v>
      </c>
      <c r="AY168">
        <v>0</v>
      </c>
    </row>
    <row r="169" spans="1:51">
      <c r="A169" t="s">
        <v>2996</v>
      </c>
      <c r="B169">
        <v>0</v>
      </c>
      <c r="C169">
        <v>0</v>
      </c>
      <c r="D169">
        <v>0</v>
      </c>
      <c r="E169">
        <v>0</v>
      </c>
      <c r="F169">
        <v>0</v>
      </c>
      <c r="G169">
        <v>0</v>
      </c>
      <c r="H169">
        <v>0</v>
      </c>
      <c r="I169">
        <v>0</v>
      </c>
      <c r="J169">
        <v>0</v>
      </c>
      <c r="K169">
        <v>0</v>
      </c>
      <c r="L169">
        <v>0</v>
      </c>
      <c r="M169">
        <v>0</v>
      </c>
      <c r="N169">
        <v>0</v>
      </c>
      <c r="O169">
        <v>0</v>
      </c>
      <c r="P169">
        <v>5</v>
      </c>
      <c r="Q169">
        <v>3000</v>
      </c>
      <c r="R169">
        <v>6</v>
      </c>
      <c r="S169">
        <v>7500</v>
      </c>
      <c r="T169">
        <v>0</v>
      </c>
      <c r="U169">
        <v>0</v>
      </c>
      <c r="V169">
        <v>0</v>
      </c>
      <c r="W169">
        <v>0</v>
      </c>
      <c r="X169">
        <v>0</v>
      </c>
      <c r="Y169">
        <v>0</v>
      </c>
      <c r="Z169">
        <v>1</v>
      </c>
      <c r="AA169">
        <v>800</v>
      </c>
      <c r="AB169">
        <v>0</v>
      </c>
      <c r="AC169">
        <v>0</v>
      </c>
      <c r="AD169">
        <v>0</v>
      </c>
      <c r="AE169">
        <v>0</v>
      </c>
      <c r="AF169">
        <v>1</v>
      </c>
      <c r="AG169">
        <v>10</v>
      </c>
      <c r="AH169">
        <v>0</v>
      </c>
      <c r="AI169">
        <v>0</v>
      </c>
      <c r="AJ169">
        <v>0</v>
      </c>
      <c r="AK169">
        <v>0</v>
      </c>
      <c r="AL169">
        <v>0</v>
      </c>
      <c r="AM169">
        <v>0</v>
      </c>
      <c r="AN169">
        <v>4</v>
      </c>
      <c r="AO169">
        <v>9250</v>
      </c>
      <c r="AP169">
        <v>1</v>
      </c>
      <c r="AQ169">
        <v>1</v>
      </c>
      <c r="AR169">
        <v>0</v>
      </c>
      <c r="AS169">
        <v>0</v>
      </c>
      <c r="AT169">
        <v>0</v>
      </c>
      <c r="AU169">
        <v>0</v>
      </c>
      <c r="AV169">
        <v>0</v>
      </c>
      <c r="AW169">
        <v>0</v>
      </c>
      <c r="AX169">
        <v>15</v>
      </c>
      <c r="AY169">
        <v>50700</v>
      </c>
    </row>
    <row r="170" spans="1:51">
      <c r="A170" t="s">
        <v>3020</v>
      </c>
      <c r="B170">
        <v>0</v>
      </c>
      <c r="C170">
        <v>0</v>
      </c>
      <c r="D170">
        <v>0</v>
      </c>
      <c r="E170">
        <v>0</v>
      </c>
      <c r="F170">
        <v>0</v>
      </c>
      <c r="G170">
        <v>0</v>
      </c>
      <c r="H170">
        <v>0</v>
      </c>
      <c r="I170">
        <v>0</v>
      </c>
      <c r="J170">
        <v>0</v>
      </c>
      <c r="K170">
        <v>0</v>
      </c>
      <c r="L170">
        <v>2</v>
      </c>
      <c r="M170">
        <v>160</v>
      </c>
      <c r="N170">
        <v>4</v>
      </c>
      <c r="O170">
        <v>900</v>
      </c>
      <c r="P170">
        <v>2</v>
      </c>
      <c r="Q170">
        <v>1200</v>
      </c>
      <c r="R170">
        <v>4</v>
      </c>
      <c r="S170">
        <v>4000</v>
      </c>
      <c r="T170">
        <v>1</v>
      </c>
      <c r="U170">
        <v>2000</v>
      </c>
      <c r="V170">
        <v>0</v>
      </c>
      <c r="W170">
        <v>0</v>
      </c>
      <c r="X170">
        <v>0</v>
      </c>
      <c r="Y170">
        <v>0</v>
      </c>
      <c r="Z170">
        <v>1</v>
      </c>
      <c r="AA170">
        <v>800</v>
      </c>
      <c r="AB170">
        <v>0</v>
      </c>
      <c r="AC170">
        <v>0</v>
      </c>
      <c r="AD170">
        <v>2</v>
      </c>
      <c r="AE170">
        <v>4000</v>
      </c>
      <c r="AF170">
        <v>3</v>
      </c>
      <c r="AG170">
        <v>7.2</v>
      </c>
      <c r="AH170">
        <v>0</v>
      </c>
      <c r="AI170">
        <v>0</v>
      </c>
      <c r="AJ170">
        <v>1</v>
      </c>
      <c r="AK170">
        <v>800</v>
      </c>
      <c r="AL170">
        <v>0</v>
      </c>
      <c r="AM170">
        <v>0</v>
      </c>
      <c r="AN170">
        <v>0</v>
      </c>
      <c r="AO170">
        <v>0</v>
      </c>
      <c r="AP170">
        <v>0</v>
      </c>
      <c r="AQ170">
        <v>0</v>
      </c>
      <c r="AR170">
        <v>0</v>
      </c>
      <c r="AS170">
        <v>0</v>
      </c>
      <c r="AT170">
        <v>0</v>
      </c>
      <c r="AU170">
        <v>0</v>
      </c>
      <c r="AV170">
        <v>0</v>
      </c>
      <c r="AW170">
        <v>0</v>
      </c>
      <c r="AX170">
        <v>7</v>
      </c>
      <c r="AY170">
        <v>29400</v>
      </c>
    </row>
    <row r="171" spans="1:51">
      <c r="A171" t="s">
        <v>3032</v>
      </c>
      <c r="B171">
        <v>0</v>
      </c>
      <c r="C171">
        <v>0</v>
      </c>
      <c r="D171">
        <v>0</v>
      </c>
      <c r="E171">
        <v>0</v>
      </c>
      <c r="F171">
        <v>0</v>
      </c>
      <c r="G171">
        <v>0</v>
      </c>
      <c r="H171">
        <v>0</v>
      </c>
      <c r="I171">
        <v>0</v>
      </c>
      <c r="J171">
        <v>0</v>
      </c>
      <c r="K171">
        <v>0</v>
      </c>
      <c r="L171">
        <v>2</v>
      </c>
      <c r="M171">
        <v>70</v>
      </c>
      <c r="N171">
        <v>0</v>
      </c>
      <c r="O171">
        <v>0</v>
      </c>
      <c r="P171">
        <v>0</v>
      </c>
      <c r="Q171">
        <v>0</v>
      </c>
      <c r="R171">
        <v>0</v>
      </c>
      <c r="S171">
        <v>0</v>
      </c>
      <c r="T171">
        <v>0</v>
      </c>
      <c r="U171">
        <v>0</v>
      </c>
      <c r="V171">
        <v>0</v>
      </c>
      <c r="W171">
        <v>0</v>
      </c>
      <c r="X171">
        <v>0</v>
      </c>
      <c r="Y171">
        <v>0</v>
      </c>
      <c r="Z171">
        <v>0</v>
      </c>
      <c r="AA171">
        <v>0</v>
      </c>
      <c r="AB171">
        <v>5</v>
      </c>
      <c r="AC171">
        <v>7500</v>
      </c>
      <c r="AD171">
        <v>6</v>
      </c>
      <c r="AE171">
        <v>12000</v>
      </c>
      <c r="AF171">
        <v>2</v>
      </c>
      <c r="AG171">
        <v>29.8</v>
      </c>
      <c r="AH171">
        <v>0</v>
      </c>
      <c r="AI171">
        <v>0</v>
      </c>
      <c r="AJ171">
        <v>0</v>
      </c>
      <c r="AK171">
        <v>0</v>
      </c>
      <c r="AL171">
        <v>0</v>
      </c>
      <c r="AM171">
        <v>0</v>
      </c>
      <c r="AN171">
        <v>4</v>
      </c>
      <c r="AO171">
        <v>9100</v>
      </c>
      <c r="AP171">
        <v>0</v>
      </c>
      <c r="AQ171">
        <v>0</v>
      </c>
      <c r="AR171">
        <v>0</v>
      </c>
      <c r="AS171">
        <v>0</v>
      </c>
      <c r="AT171">
        <v>0</v>
      </c>
      <c r="AU171">
        <v>0</v>
      </c>
      <c r="AV171">
        <v>0</v>
      </c>
      <c r="AW171">
        <v>0</v>
      </c>
      <c r="AX171">
        <v>2</v>
      </c>
      <c r="AY171">
        <v>4600</v>
      </c>
    </row>
    <row r="172" spans="1:51">
      <c r="A172" t="s">
        <v>3044</v>
      </c>
      <c r="B172">
        <v>0</v>
      </c>
      <c r="C172">
        <v>0</v>
      </c>
      <c r="D172">
        <v>0</v>
      </c>
      <c r="E172">
        <v>0</v>
      </c>
      <c r="F172">
        <v>0</v>
      </c>
      <c r="G172">
        <v>0</v>
      </c>
      <c r="H172">
        <v>0</v>
      </c>
      <c r="I172">
        <v>0</v>
      </c>
      <c r="J172">
        <v>0</v>
      </c>
      <c r="K172">
        <v>0</v>
      </c>
      <c r="L172">
        <v>2</v>
      </c>
      <c r="M172">
        <v>135</v>
      </c>
      <c r="N172">
        <v>3</v>
      </c>
      <c r="O172">
        <v>800</v>
      </c>
      <c r="P172">
        <v>3</v>
      </c>
      <c r="Q172">
        <v>1755</v>
      </c>
      <c r="R172">
        <v>0</v>
      </c>
      <c r="S172">
        <v>0</v>
      </c>
      <c r="T172">
        <v>0</v>
      </c>
      <c r="U172">
        <v>0</v>
      </c>
      <c r="V172">
        <v>0</v>
      </c>
      <c r="W172">
        <v>0</v>
      </c>
      <c r="X172">
        <v>0</v>
      </c>
      <c r="Y172">
        <v>0</v>
      </c>
      <c r="Z172">
        <v>1</v>
      </c>
      <c r="AA172">
        <v>800</v>
      </c>
      <c r="AB172">
        <v>0</v>
      </c>
      <c r="AC172">
        <v>0</v>
      </c>
      <c r="AD172">
        <v>0</v>
      </c>
      <c r="AE172">
        <v>0</v>
      </c>
      <c r="AF172">
        <v>2</v>
      </c>
      <c r="AG172">
        <v>33</v>
      </c>
      <c r="AH172">
        <v>0</v>
      </c>
      <c r="AI172">
        <v>0</v>
      </c>
      <c r="AJ172">
        <v>0</v>
      </c>
      <c r="AK172">
        <v>0</v>
      </c>
      <c r="AL172">
        <v>0</v>
      </c>
      <c r="AM172">
        <v>0</v>
      </c>
      <c r="AN172">
        <v>0</v>
      </c>
      <c r="AO172">
        <v>0</v>
      </c>
      <c r="AP172">
        <v>0</v>
      </c>
      <c r="AQ172">
        <v>0</v>
      </c>
      <c r="AR172">
        <v>0</v>
      </c>
      <c r="AS172">
        <v>0</v>
      </c>
      <c r="AT172">
        <v>0</v>
      </c>
      <c r="AU172">
        <v>0</v>
      </c>
      <c r="AV172">
        <v>0</v>
      </c>
      <c r="AW172">
        <v>0</v>
      </c>
      <c r="AX172">
        <v>2</v>
      </c>
      <c r="AY172">
        <v>9700</v>
      </c>
    </row>
    <row r="173" spans="1:51">
      <c r="A173" t="s">
        <v>3056</v>
      </c>
      <c r="B173">
        <v>0</v>
      </c>
      <c r="C173">
        <v>0</v>
      </c>
      <c r="D173">
        <v>0</v>
      </c>
      <c r="E173">
        <v>0</v>
      </c>
      <c r="F173">
        <v>0</v>
      </c>
      <c r="G173">
        <v>0</v>
      </c>
      <c r="H173">
        <v>0</v>
      </c>
      <c r="I173">
        <v>0</v>
      </c>
      <c r="J173">
        <v>0</v>
      </c>
      <c r="K173">
        <v>0</v>
      </c>
      <c r="L173">
        <v>2</v>
      </c>
      <c r="M173">
        <v>90</v>
      </c>
      <c r="N173">
        <v>0</v>
      </c>
      <c r="O173">
        <v>0</v>
      </c>
      <c r="P173">
        <v>3</v>
      </c>
      <c r="Q173">
        <v>2000</v>
      </c>
      <c r="R173">
        <v>2</v>
      </c>
      <c r="S173">
        <v>2800</v>
      </c>
      <c r="T173">
        <v>0</v>
      </c>
      <c r="U173">
        <v>0</v>
      </c>
      <c r="V173">
        <v>0</v>
      </c>
      <c r="W173">
        <v>0</v>
      </c>
      <c r="X173">
        <v>0</v>
      </c>
      <c r="Y173">
        <v>0</v>
      </c>
      <c r="Z173">
        <v>1</v>
      </c>
      <c r="AA173">
        <v>800</v>
      </c>
      <c r="AB173">
        <v>0</v>
      </c>
      <c r="AC173">
        <v>0</v>
      </c>
      <c r="AD173">
        <v>0</v>
      </c>
      <c r="AE173">
        <v>0</v>
      </c>
      <c r="AF173">
        <v>0</v>
      </c>
      <c r="AG173">
        <v>0</v>
      </c>
      <c r="AH173">
        <v>0</v>
      </c>
      <c r="AI173">
        <v>0</v>
      </c>
      <c r="AJ173">
        <v>2</v>
      </c>
      <c r="AK173">
        <v>1600</v>
      </c>
      <c r="AL173">
        <v>0</v>
      </c>
      <c r="AM173">
        <v>0</v>
      </c>
      <c r="AN173">
        <v>0</v>
      </c>
      <c r="AO173">
        <v>0</v>
      </c>
      <c r="AP173">
        <v>0</v>
      </c>
      <c r="AQ173">
        <v>0</v>
      </c>
      <c r="AR173">
        <v>0</v>
      </c>
      <c r="AS173">
        <v>0</v>
      </c>
      <c r="AT173">
        <v>0</v>
      </c>
      <c r="AU173">
        <v>0</v>
      </c>
      <c r="AV173">
        <v>0</v>
      </c>
      <c r="AW173">
        <v>0</v>
      </c>
      <c r="AX173">
        <v>18</v>
      </c>
      <c r="AY173">
        <v>80550</v>
      </c>
    </row>
    <row r="174" spans="1:51">
      <c r="A174" t="s">
        <v>3068</v>
      </c>
      <c r="B174">
        <v>0</v>
      </c>
      <c r="C174">
        <v>0</v>
      </c>
      <c r="D174">
        <v>0</v>
      </c>
      <c r="E174">
        <v>0</v>
      </c>
      <c r="F174">
        <v>0</v>
      </c>
      <c r="G174">
        <v>0</v>
      </c>
      <c r="H174">
        <v>0</v>
      </c>
      <c r="I174">
        <v>0</v>
      </c>
      <c r="J174">
        <v>0</v>
      </c>
      <c r="K174">
        <v>0</v>
      </c>
      <c r="L174">
        <v>1</v>
      </c>
      <c r="M174">
        <v>80</v>
      </c>
      <c r="N174">
        <v>0</v>
      </c>
      <c r="O174">
        <v>0</v>
      </c>
      <c r="P174">
        <v>4</v>
      </c>
      <c r="Q174">
        <v>2300</v>
      </c>
      <c r="R174">
        <v>2</v>
      </c>
      <c r="S174">
        <v>2000</v>
      </c>
      <c r="T174">
        <v>0</v>
      </c>
      <c r="U174">
        <v>0</v>
      </c>
      <c r="V174">
        <v>0</v>
      </c>
      <c r="W174">
        <v>0</v>
      </c>
      <c r="X174">
        <v>0</v>
      </c>
      <c r="Y174">
        <v>0</v>
      </c>
      <c r="Z174">
        <v>0</v>
      </c>
      <c r="AA174">
        <v>0</v>
      </c>
      <c r="AB174">
        <v>0</v>
      </c>
      <c r="AC174">
        <v>0</v>
      </c>
      <c r="AD174">
        <v>5</v>
      </c>
      <c r="AE174">
        <v>10000</v>
      </c>
      <c r="AF174">
        <v>0</v>
      </c>
      <c r="AG174">
        <v>0</v>
      </c>
      <c r="AH174">
        <v>0</v>
      </c>
      <c r="AI174">
        <v>0</v>
      </c>
      <c r="AJ174">
        <v>1</v>
      </c>
      <c r="AK174">
        <v>600</v>
      </c>
      <c r="AL174">
        <v>0</v>
      </c>
      <c r="AM174">
        <v>0</v>
      </c>
      <c r="AN174">
        <v>2</v>
      </c>
      <c r="AO174">
        <v>4300</v>
      </c>
      <c r="AP174">
        <v>0</v>
      </c>
      <c r="AQ174">
        <v>0</v>
      </c>
      <c r="AR174">
        <v>0</v>
      </c>
      <c r="AS174">
        <v>0</v>
      </c>
      <c r="AT174">
        <v>0</v>
      </c>
      <c r="AU174">
        <v>0</v>
      </c>
      <c r="AV174">
        <v>0</v>
      </c>
      <c r="AW174">
        <v>0</v>
      </c>
      <c r="AX174">
        <v>6</v>
      </c>
      <c r="AY174">
        <v>19950</v>
      </c>
    </row>
    <row r="175" spans="1:51">
      <c r="A175" t="s">
        <v>3080</v>
      </c>
      <c r="B175">
        <v>0</v>
      </c>
      <c r="C175">
        <v>0</v>
      </c>
      <c r="D175">
        <v>0</v>
      </c>
      <c r="E175">
        <v>0</v>
      </c>
      <c r="F175">
        <v>0</v>
      </c>
      <c r="G175">
        <v>0</v>
      </c>
      <c r="H175">
        <v>0</v>
      </c>
      <c r="I175">
        <v>0</v>
      </c>
      <c r="J175">
        <v>0</v>
      </c>
      <c r="K175">
        <v>0</v>
      </c>
      <c r="L175">
        <v>0</v>
      </c>
      <c r="M175">
        <v>0</v>
      </c>
      <c r="N175">
        <v>0</v>
      </c>
      <c r="O175">
        <v>0</v>
      </c>
      <c r="P175">
        <v>5</v>
      </c>
      <c r="Q175">
        <v>3000</v>
      </c>
      <c r="R175">
        <v>7</v>
      </c>
      <c r="S175">
        <v>12600</v>
      </c>
      <c r="T175">
        <v>0</v>
      </c>
      <c r="U175">
        <v>0</v>
      </c>
      <c r="V175">
        <v>0</v>
      </c>
      <c r="W175">
        <v>0</v>
      </c>
      <c r="X175">
        <v>0</v>
      </c>
      <c r="Y175">
        <v>0</v>
      </c>
      <c r="Z175">
        <v>0</v>
      </c>
      <c r="AA175">
        <v>0</v>
      </c>
      <c r="AB175">
        <v>0</v>
      </c>
      <c r="AC175">
        <v>0</v>
      </c>
      <c r="AD175">
        <v>1</v>
      </c>
      <c r="AE175">
        <v>2000</v>
      </c>
      <c r="AF175">
        <v>0</v>
      </c>
      <c r="AG175">
        <v>0</v>
      </c>
      <c r="AH175">
        <v>0</v>
      </c>
      <c r="AI175">
        <v>0</v>
      </c>
      <c r="AJ175">
        <v>0</v>
      </c>
      <c r="AK175">
        <v>0</v>
      </c>
      <c r="AL175">
        <v>0</v>
      </c>
      <c r="AM175">
        <v>0</v>
      </c>
      <c r="AN175">
        <v>1</v>
      </c>
      <c r="AO175">
        <v>2300</v>
      </c>
      <c r="AP175">
        <v>0</v>
      </c>
      <c r="AQ175">
        <v>0</v>
      </c>
      <c r="AR175">
        <v>0</v>
      </c>
      <c r="AS175">
        <v>0</v>
      </c>
      <c r="AT175">
        <v>0</v>
      </c>
      <c r="AU175">
        <v>0</v>
      </c>
      <c r="AV175">
        <v>0</v>
      </c>
      <c r="AW175">
        <v>0</v>
      </c>
      <c r="AX175">
        <v>11</v>
      </c>
      <c r="AY175">
        <v>34600</v>
      </c>
    </row>
    <row r="176" spans="1:51">
      <c r="A176" t="s">
        <v>3092</v>
      </c>
      <c r="B176">
        <v>0</v>
      </c>
      <c r="C176">
        <v>0</v>
      </c>
      <c r="D176">
        <v>0</v>
      </c>
      <c r="E176">
        <v>0</v>
      </c>
      <c r="F176">
        <v>0</v>
      </c>
      <c r="G176">
        <v>0</v>
      </c>
      <c r="H176">
        <v>0</v>
      </c>
      <c r="I176">
        <v>0</v>
      </c>
      <c r="J176">
        <v>0</v>
      </c>
      <c r="K176">
        <v>0</v>
      </c>
      <c r="L176">
        <v>1</v>
      </c>
      <c r="M176">
        <v>55</v>
      </c>
      <c r="N176">
        <v>0</v>
      </c>
      <c r="O176">
        <v>0</v>
      </c>
      <c r="P176">
        <v>3</v>
      </c>
      <c r="Q176">
        <v>1800</v>
      </c>
      <c r="R176">
        <v>9</v>
      </c>
      <c r="S176">
        <v>13800</v>
      </c>
      <c r="T176">
        <v>1</v>
      </c>
      <c r="U176">
        <v>2000</v>
      </c>
      <c r="V176">
        <v>1</v>
      </c>
      <c r="W176">
        <v>2</v>
      </c>
      <c r="X176">
        <v>0</v>
      </c>
      <c r="Y176">
        <v>0</v>
      </c>
      <c r="Z176">
        <v>0</v>
      </c>
      <c r="AA176">
        <v>0</v>
      </c>
      <c r="AB176">
        <v>1</v>
      </c>
      <c r="AC176">
        <v>1500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10</v>
      </c>
      <c r="AY176">
        <v>31200</v>
      </c>
    </row>
    <row r="177" spans="1:51">
      <c r="A177" t="s">
        <v>3104</v>
      </c>
      <c r="B177">
        <v>0</v>
      </c>
      <c r="C177">
        <v>0</v>
      </c>
      <c r="D177">
        <v>0</v>
      </c>
      <c r="E177">
        <v>0</v>
      </c>
      <c r="F177">
        <v>0</v>
      </c>
      <c r="G177">
        <v>0</v>
      </c>
      <c r="H177">
        <v>0</v>
      </c>
      <c r="I177">
        <v>0</v>
      </c>
      <c r="J177">
        <v>0</v>
      </c>
      <c r="K177">
        <v>0</v>
      </c>
      <c r="L177">
        <v>0</v>
      </c>
      <c r="M177">
        <v>0</v>
      </c>
      <c r="N177">
        <v>0</v>
      </c>
      <c r="O177">
        <v>0</v>
      </c>
      <c r="P177">
        <v>0</v>
      </c>
      <c r="Q177">
        <v>0</v>
      </c>
      <c r="R177">
        <v>3</v>
      </c>
      <c r="S177">
        <v>4500</v>
      </c>
      <c r="T177">
        <v>0</v>
      </c>
      <c r="U177">
        <v>0</v>
      </c>
      <c r="V177">
        <v>0</v>
      </c>
      <c r="W177">
        <v>0</v>
      </c>
      <c r="X177">
        <v>0</v>
      </c>
      <c r="Y177">
        <v>0</v>
      </c>
      <c r="Z177">
        <v>0</v>
      </c>
      <c r="AA177">
        <v>0</v>
      </c>
      <c r="AB177">
        <v>0</v>
      </c>
      <c r="AC177">
        <v>0</v>
      </c>
      <c r="AD177">
        <v>1</v>
      </c>
      <c r="AE177">
        <v>2000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row>
    <row r="178" spans="1:51">
      <c r="A178" t="s">
        <v>3116</v>
      </c>
      <c r="B178">
        <v>0</v>
      </c>
      <c r="C178">
        <v>0</v>
      </c>
      <c r="D178">
        <v>0</v>
      </c>
      <c r="E178">
        <v>0</v>
      </c>
      <c r="F178">
        <v>0</v>
      </c>
      <c r="G178">
        <v>0</v>
      </c>
      <c r="H178">
        <v>0</v>
      </c>
      <c r="I178">
        <v>0</v>
      </c>
      <c r="J178">
        <v>0</v>
      </c>
      <c r="K178">
        <v>0</v>
      </c>
      <c r="L178">
        <v>2</v>
      </c>
      <c r="M178">
        <v>130</v>
      </c>
      <c r="N178">
        <v>0</v>
      </c>
      <c r="O178">
        <v>0</v>
      </c>
      <c r="P178">
        <v>5</v>
      </c>
      <c r="Q178">
        <v>3000</v>
      </c>
      <c r="R178">
        <v>1</v>
      </c>
      <c r="S178">
        <v>1000</v>
      </c>
      <c r="T178">
        <v>0</v>
      </c>
      <c r="U178">
        <v>0</v>
      </c>
      <c r="V178">
        <v>0</v>
      </c>
      <c r="W178">
        <v>0</v>
      </c>
      <c r="X178">
        <v>0</v>
      </c>
      <c r="Y178">
        <v>0</v>
      </c>
      <c r="Z178">
        <v>0</v>
      </c>
      <c r="AA178">
        <v>0</v>
      </c>
      <c r="AB178">
        <v>1</v>
      </c>
      <c r="AC178">
        <v>1800</v>
      </c>
      <c r="AD178">
        <v>2</v>
      </c>
      <c r="AE178">
        <v>4000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6</v>
      </c>
      <c r="AY178">
        <v>20090</v>
      </c>
    </row>
    <row r="179" spans="1:51">
      <c r="A179" t="s">
        <v>3128</v>
      </c>
      <c r="B179">
        <v>0</v>
      </c>
      <c r="C179">
        <v>0</v>
      </c>
      <c r="D179">
        <v>0</v>
      </c>
      <c r="E179">
        <v>0</v>
      </c>
      <c r="F179">
        <v>0</v>
      </c>
      <c r="G179">
        <v>0</v>
      </c>
      <c r="H179">
        <v>0</v>
      </c>
      <c r="I179">
        <v>0</v>
      </c>
      <c r="J179">
        <v>0</v>
      </c>
      <c r="K179">
        <v>0</v>
      </c>
      <c r="L179">
        <v>0</v>
      </c>
      <c r="M179">
        <v>0</v>
      </c>
      <c r="N179">
        <v>0</v>
      </c>
      <c r="O179">
        <v>0</v>
      </c>
      <c r="P179">
        <v>3</v>
      </c>
      <c r="Q179">
        <v>1700</v>
      </c>
      <c r="R179">
        <v>2</v>
      </c>
      <c r="S179">
        <v>3000</v>
      </c>
      <c r="T179">
        <v>0</v>
      </c>
      <c r="U179">
        <v>0</v>
      </c>
      <c r="V179">
        <v>0</v>
      </c>
      <c r="W179">
        <v>0</v>
      </c>
      <c r="X179">
        <v>0</v>
      </c>
      <c r="Y179">
        <v>0</v>
      </c>
      <c r="Z179">
        <v>0</v>
      </c>
      <c r="AA179">
        <v>0</v>
      </c>
      <c r="AB179">
        <v>0</v>
      </c>
      <c r="AC179">
        <v>0</v>
      </c>
      <c r="AD179">
        <v>2</v>
      </c>
      <c r="AE179">
        <v>4000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row>
    <row r="180" spans="1:51">
      <c r="A180" t="s">
        <v>3140</v>
      </c>
      <c r="B180">
        <v>0</v>
      </c>
      <c r="C180">
        <v>0</v>
      </c>
      <c r="D180">
        <v>0</v>
      </c>
      <c r="E180">
        <v>0</v>
      </c>
      <c r="F180">
        <v>0</v>
      </c>
      <c r="G180">
        <v>0</v>
      </c>
      <c r="H180">
        <v>0</v>
      </c>
      <c r="I180">
        <v>0</v>
      </c>
      <c r="J180">
        <v>0</v>
      </c>
      <c r="K180">
        <v>0</v>
      </c>
      <c r="L180">
        <v>0</v>
      </c>
      <c r="M180">
        <v>0</v>
      </c>
      <c r="N180">
        <v>0</v>
      </c>
      <c r="O180">
        <v>0</v>
      </c>
      <c r="P180">
        <v>5</v>
      </c>
      <c r="Q180">
        <v>2900</v>
      </c>
      <c r="R180">
        <v>0</v>
      </c>
      <c r="S180">
        <v>0</v>
      </c>
      <c r="T180">
        <v>0</v>
      </c>
      <c r="U180">
        <v>0</v>
      </c>
      <c r="V180">
        <v>0</v>
      </c>
      <c r="W180">
        <v>0</v>
      </c>
      <c r="X180">
        <v>0</v>
      </c>
      <c r="Y180">
        <v>0</v>
      </c>
      <c r="Z180">
        <v>0</v>
      </c>
      <c r="AA180">
        <v>0</v>
      </c>
      <c r="AB180">
        <v>0</v>
      </c>
      <c r="AC180">
        <v>0</v>
      </c>
      <c r="AD180">
        <v>0</v>
      </c>
      <c r="AE180">
        <v>0</v>
      </c>
      <c r="AF180">
        <v>0</v>
      </c>
      <c r="AG180">
        <v>0</v>
      </c>
      <c r="AH180">
        <v>0</v>
      </c>
      <c r="AI180">
        <v>0</v>
      </c>
      <c r="AJ180">
        <v>2</v>
      </c>
      <c r="AK180">
        <v>1600</v>
      </c>
      <c r="AL180">
        <v>0</v>
      </c>
      <c r="AM180">
        <v>0</v>
      </c>
      <c r="AN180">
        <v>0</v>
      </c>
      <c r="AO180">
        <v>0</v>
      </c>
      <c r="AP180">
        <v>0</v>
      </c>
      <c r="AQ180">
        <v>0</v>
      </c>
      <c r="AR180">
        <v>0</v>
      </c>
      <c r="AS180">
        <v>0</v>
      </c>
      <c r="AT180">
        <v>0</v>
      </c>
      <c r="AU180">
        <v>0</v>
      </c>
      <c r="AV180">
        <v>0</v>
      </c>
      <c r="AW180">
        <v>0</v>
      </c>
      <c r="AX180">
        <v>2</v>
      </c>
      <c r="AY180">
        <v>7900</v>
      </c>
    </row>
    <row r="181" spans="1:51">
      <c r="A181" t="s">
        <v>3152</v>
      </c>
      <c r="B181">
        <v>0</v>
      </c>
      <c r="C181">
        <v>0</v>
      </c>
      <c r="D181">
        <v>0</v>
      </c>
      <c r="E181">
        <v>0</v>
      </c>
      <c r="F181">
        <v>0</v>
      </c>
      <c r="G181">
        <v>0</v>
      </c>
      <c r="H181">
        <v>0</v>
      </c>
      <c r="I181">
        <v>0</v>
      </c>
      <c r="J181">
        <v>0</v>
      </c>
      <c r="K181">
        <v>0</v>
      </c>
      <c r="L181">
        <v>2</v>
      </c>
      <c r="M181">
        <v>160</v>
      </c>
      <c r="N181">
        <v>0</v>
      </c>
      <c r="O181">
        <v>0</v>
      </c>
      <c r="P181">
        <v>0</v>
      </c>
      <c r="Q181">
        <v>0</v>
      </c>
      <c r="R181">
        <v>8</v>
      </c>
      <c r="S181">
        <v>12000</v>
      </c>
      <c r="T181">
        <v>0</v>
      </c>
      <c r="U181">
        <v>0</v>
      </c>
      <c r="V181">
        <v>0</v>
      </c>
      <c r="W181">
        <v>0</v>
      </c>
      <c r="X181">
        <v>0</v>
      </c>
      <c r="Y181">
        <v>0</v>
      </c>
      <c r="Z181">
        <v>0</v>
      </c>
      <c r="AA181">
        <v>0</v>
      </c>
      <c r="AB181">
        <v>0</v>
      </c>
      <c r="AC181">
        <v>0</v>
      </c>
      <c r="AD181">
        <v>0</v>
      </c>
      <c r="AE181">
        <v>0</v>
      </c>
      <c r="AF181">
        <v>1</v>
      </c>
      <c r="AG181">
        <v>4.5</v>
      </c>
      <c r="AH181">
        <v>0</v>
      </c>
      <c r="AI181">
        <v>0</v>
      </c>
      <c r="AJ181">
        <v>0</v>
      </c>
      <c r="AK181">
        <v>0</v>
      </c>
      <c r="AL181">
        <v>0</v>
      </c>
      <c r="AM181">
        <v>0</v>
      </c>
      <c r="AN181">
        <v>1</v>
      </c>
      <c r="AO181">
        <v>2300</v>
      </c>
      <c r="AP181">
        <v>0</v>
      </c>
      <c r="AQ181">
        <v>0</v>
      </c>
      <c r="AR181">
        <v>0</v>
      </c>
      <c r="AS181">
        <v>0</v>
      </c>
      <c r="AT181">
        <v>0</v>
      </c>
      <c r="AU181">
        <v>0</v>
      </c>
      <c r="AV181">
        <v>0</v>
      </c>
      <c r="AW181">
        <v>0</v>
      </c>
      <c r="AX181">
        <v>0</v>
      </c>
      <c r="AY181">
        <v>0</v>
      </c>
    </row>
    <row r="182" spans="1:51">
      <c r="A182" t="s">
        <v>3164</v>
      </c>
      <c r="B182">
        <v>0</v>
      </c>
      <c r="C182">
        <v>0</v>
      </c>
      <c r="D182">
        <v>0</v>
      </c>
      <c r="E182">
        <v>0</v>
      </c>
      <c r="F182">
        <v>0</v>
      </c>
      <c r="G182">
        <v>0</v>
      </c>
      <c r="H182">
        <v>0</v>
      </c>
      <c r="I182">
        <v>0</v>
      </c>
      <c r="J182">
        <v>0</v>
      </c>
      <c r="K182">
        <v>0</v>
      </c>
      <c r="L182">
        <v>0</v>
      </c>
      <c r="M182">
        <v>0</v>
      </c>
      <c r="N182">
        <v>1</v>
      </c>
      <c r="O182">
        <v>200</v>
      </c>
      <c r="P182">
        <v>3</v>
      </c>
      <c r="Q182">
        <v>1700</v>
      </c>
      <c r="R182">
        <v>6</v>
      </c>
      <c r="S182">
        <v>10200</v>
      </c>
      <c r="T182">
        <v>0</v>
      </c>
      <c r="U182">
        <v>0</v>
      </c>
      <c r="V182">
        <v>0</v>
      </c>
      <c r="W182">
        <v>0</v>
      </c>
      <c r="X182">
        <v>0</v>
      </c>
      <c r="Y182">
        <v>0</v>
      </c>
      <c r="Z182">
        <v>1</v>
      </c>
      <c r="AA182">
        <v>800</v>
      </c>
      <c r="AB182">
        <v>2</v>
      </c>
      <c r="AC182">
        <v>3600</v>
      </c>
      <c r="AD182">
        <v>0</v>
      </c>
      <c r="AE182">
        <v>0</v>
      </c>
      <c r="AF182">
        <v>0</v>
      </c>
      <c r="AG182">
        <v>0</v>
      </c>
      <c r="AH182">
        <v>0</v>
      </c>
      <c r="AI182">
        <v>0</v>
      </c>
      <c r="AJ182">
        <v>0</v>
      </c>
      <c r="AK182">
        <v>0</v>
      </c>
      <c r="AL182">
        <v>0</v>
      </c>
      <c r="AM182">
        <v>0</v>
      </c>
      <c r="AN182">
        <v>4</v>
      </c>
      <c r="AO182">
        <v>9200</v>
      </c>
      <c r="AP182">
        <v>0</v>
      </c>
      <c r="AQ182">
        <v>0</v>
      </c>
      <c r="AR182">
        <v>0</v>
      </c>
      <c r="AS182">
        <v>0</v>
      </c>
      <c r="AT182">
        <v>1</v>
      </c>
      <c r="AU182">
        <v>750</v>
      </c>
      <c r="AV182">
        <v>0</v>
      </c>
      <c r="AW182">
        <v>0</v>
      </c>
      <c r="AX182">
        <v>28</v>
      </c>
      <c r="AY182">
        <v>96420</v>
      </c>
    </row>
    <row r="183" spans="1:51">
      <c r="A183" t="s">
        <v>3176</v>
      </c>
      <c r="B183">
        <v>0</v>
      </c>
      <c r="C183">
        <v>0</v>
      </c>
      <c r="D183">
        <v>0</v>
      </c>
      <c r="E183">
        <v>0</v>
      </c>
      <c r="F183">
        <v>0</v>
      </c>
      <c r="G183">
        <v>0</v>
      </c>
      <c r="H183">
        <v>0</v>
      </c>
      <c r="I183">
        <v>0</v>
      </c>
      <c r="J183">
        <v>0</v>
      </c>
      <c r="K183">
        <v>0</v>
      </c>
      <c r="L183">
        <v>0</v>
      </c>
      <c r="M183">
        <v>0</v>
      </c>
      <c r="N183">
        <v>0</v>
      </c>
      <c r="O183">
        <v>0</v>
      </c>
      <c r="P183">
        <v>0</v>
      </c>
      <c r="Q183">
        <v>0</v>
      </c>
      <c r="R183">
        <v>0</v>
      </c>
      <c r="S183">
        <v>0</v>
      </c>
      <c r="T183">
        <v>1</v>
      </c>
      <c r="U183">
        <v>2000</v>
      </c>
      <c r="V183">
        <v>0</v>
      </c>
      <c r="W183">
        <v>0</v>
      </c>
      <c r="X183">
        <v>0</v>
      </c>
      <c r="Y183">
        <v>0</v>
      </c>
      <c r="Z183">
        <v>0</v>
      </c>
      <c r="AA183">
        <v>0</v>
      </c>
      <c r="AB183">
        <v>0</v>
      </c>
      <c r="AC183">
        <v>0</v>
      </c>
      <c r="AD183">
        <v>2</v>
      </c>
      <c r="AE183">
        <v>4000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18</v>
      </c>
      <c r="AY183">
        <v>63000</v>
      </c>
    </row>
    <row r="184" spans="1:51">
      <c r="A184" t="s">
        <v>3188</v>
      </c>
      <c r="B184">
        <v>0</v>
      </c>
      <c r="C184">
        <v>0</v>
      </c>
      <c r="D184">
        <v>0</v>
      </c>
      <c r="E184">
        <v>0</v>
      </c>
      <c r="F184">
        <v>0</v>
      </c>
      <c r="G184">
        <v>0</v>
      </c>
      <c r="H184">
        <v>0</v>
      </c>
      <c r="I184">
        <v>0</v>
      </c>
      <c r="J184">
        <v>0</v>
      </c>
      <c r="K184">
        <v>0</v>
      </c>
      <c r="L184">
        <v>0</v>
      </c>
      <c r="M184">
        <v>0</v>
      </c>
      <c r="N184">
        <v>0</v>
      </c>
      <c r="O184">
        <v>0</v>
      </c>
      <c r="P184">
        <v>0</v>
      </c>
      <c r="Q184">
        <v>0</v>
      </c>
      <c r="R184">
        <v>1</v>
      </c>
      <c r="S184">
        <v>1500</v>
      </c>
      <c r="T184">
        <v>1</v>
      </c>
      <c r="U184">
        <v>2000</v>
      </c>
      <c r="V184">
        <v>0</v>
      </c>
      <c r="W184">
        <v>0</v>
      </c>
      <c r="X184">
        <v>0</v>
      </c>
      <c r="Y184">
        <v>0</v>
      </c>
      <c r="Z184">
        <v>3</v>
      </c>
      <c r="AA184">
        <v>2400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4</v>
      </c>
      <c r="AY184">
        <v>22200</v>
      </c>
    </row>
    <row r="185" spans="1:51">
      <c r="A185" t="s">
        <v>3200</v>
      </c>
      <c r="B185">
        <v>0</v>
      </c>
      <c r="C185">
        <v>0</v>
      </c>
      <c r="D185">
        <v>0</v>
      </c>
      <c r="E185">
        <v>0</v>
      </c>
      <c r="F185">
        <v>0</v>
      </c>
      <c r="G185">
        <v>0</v>
      </c>
      <c r="H185">
        <v>0</v>
      </c>
      <c r="I185">
        <v>0</v>
      </c>
      <c r="J185">
        <v>0</v>
      </c>
      <c r="K185">
        <v>0</v>
      </c>
      <c r="L185">
        <v>0</v>
      </c>
      <c r="M185">
        <v>0</v>
      </c>
      <c r="N185">
        <v>0</v>
      </c>
      <c r="O185">
        <v>0</v>
      </c>
      <c r="P185">
        <v>1</v>
      </c>
      <c r="Q185">
        <v>600</v>
      </c>
      <c r="R185">
        <v>3</v>
      </c>
      <c r="S185">
        <v>4500</v>
      </c>
      <c r="T185">
        <v>0</v>
      </c>
      <c r="U185">
        <v>0</v>
      </c>
      <c r="V185">
        <v>0</v>
      </c>
      <c r="W185">
        <v>0</v>
      </c>
      <c r="X185">
        <v>0</v>
      </c>
      <c r="Y185">
        <v>0</v>
      </c>
      <c r="Z185">
        <v>5</v>
      </c>
      <c r="AA185">
        <v>4000</v>
      </c>
      <c r="AB185">
        <v>0</v>
      </c>
      <c r="AC185">
        <v>0</v>
      </c>
      <c r="AD185">
        <v>0</v>
      </c>
      <c r="AE185">
        <v>0</v>
      </c>
      <c r="AF185">
        <v>0</v>
      </c>
      <c r="AG185">
        <v>0</v>
      </c>
      <c r="AH185">
        <v>0</v>
      </c>
      <c r="AI185">
        <v>0</v>
      </c>
      <c r="AJ185">
        <v>8</v>
      </c>
      <c r="AK185">
        <v>6400</v>
      </c>
      <c r="AL185">
        <v>0</v>
      </c>
      <c r="AM185">
        <v>0</v>
      </c>
      <c r="AN185">
        <v>0</v>
      </c>
      <c r="AO185">
        <v>0</v>
      </c>
      <c r="AP185">
        <v>1</v>
      </c>
      <c r="AQ185">
        <v>0.8</v>
      </c>
      <c r="AR185">
        <v>0</v>
      </c>
      <c r="AS185">
        <v>0</v>
      </c>
      <c r="AT185">
        <v>0</v>
      </c>
      <c r="AU185">
        <v>0</v>
      </c>
      <c r="AV185">
        <v>0</v>
      </c>
      <c r="AW185">
        <v>0</v>
      </c>
      <c r="AX185">
        <v>0</v>
      </c>
      <c r="AY185">
        <v>0</v>
      </c>
    </row>
    <row r="186" spans="1:51">
      <c r="A186" t="s">
        <v>3212</v>
      </c>
      <c r="B186">
        <v>0</v>
      </c>
      <c r="C186">
        <v>0</v>
      </c>
      <c r="D186">
        <v>0</v>
      </c>
      <c r="E186">
        <v>0</v>
      </c>
      <c r="F186">
        <v>0</v>
      </c>
      <c r="G186">
        <v>0</v>
      </c>
      <c r="H186">
        <v>0</v>
      </c>
      <c r="I186">
        <v>0</v>
      </c>
      <c r="J186">
        <v>0</v>
      </c>
      <c r="K186">
        <v>0</v>
      </c>
      <c r="L186">
        <v>2</v>
      </c>
      <c r="M186">
        <v>140</v>
      </c>
      <c r="N186">
        <v>0</v>
      </c>
      <c r="O186">
        <v>0</v>
      </c>
      <c r="P186">
        <v>0</v>
      </c>
      <c r="Q186">
        <v>0</v>
      </c>
      <c r="R186">
        <v>1</v>
      </c>
      <c r="S186">
        <v>1000</v>
      </c>
      <c r="T186">
        <v>1</v>
      </c>
      <c r="U186">
        <v>2000</v>
      </c>
      <c r="V186">
        <v>0</v>
      </c>
      <c r="W186">
        <v>0</v>
      </c>
      <c r="X186">
        <v>0</v>
      </c>
      <c r="Y186">
        <v>0</v>
      </c>
      <c r="Z186">
        <v>0</v>
      </c>
      <c r="AA186">
        <v>0</v>
      </c>
      <c r="AB186">
        <v>6</v>
      </c>
      <c r="AC186">
        <v>9000</v>
      </c>
      <c r="AD186">
        <v>0</v>
      </c>
      <c r="AE186">
        <v>0</v>
      </c>
      <c r="AF186">
        <v>0</v>
      </c>
      <c r="AG186">
        <v>0</v>
      </c>
      <c r="AH186">
        <v>0</v>
      </c>
      <c r="AI186">
        <v>0</v>
      </c>
      <c r="AJ186">
        <v>0</v>
      </c>
      <c r="AK186">
        <v>0</v>
      </c>
      <c r="AL186">
        <v>0</v>
      </c>
      <c r="AM186">
        <v>0</v>
      </c>
      <c r="AN186">
        <v>0</v>
      </c>
      <c r="AO186">
        <v>0</v>
      </c>
      <c r="AP186">
        <v>1</v>
      </c>
      <c r="AQ186">
        <v>10</v>
      </c>
      <c r="AR186">
        <v>0</v>
      </c>
      <c r="AS186">
        <v>0</v>
      </c>
      <c r="AT186">
        <v>0</v>
      </c>
      <c r="AU186">
        <v>0</v>
      </c>
      <c r="AV186">
        <v>0</v>
      </c>
      <c r="AW186">
        <v>0</v>
      </c>
      <c r="AX186">
        <v>15</v>
      </c>
      <c r="AY186">
        <v>47860</v>
      </c>
    </row>
    <row r="187" spans="1:51">
      <c r="A187" t="s">
        <v>3236</v>
      </c>
      <c r="B187">
        <v>0</v>
      </c>
      <c r="C187">
        <v>0</v>
      </c>
      <c r="D187">
        <v>0</v>
      </c>
      <c r="E187">
        <v>0</v>
      </c>
      <c r="F187">
        <v>0</v>
      </c>
      <c r="G187">
        <v>0</v>
      </c>
      <c r="H187">
        <v>0</v>
      </c>
      <c r="I187">
        <v>0</v>
      </c>
      <c r="J187">
        <v>0</v>
      </c>
      <c r="K187">
        <v>0</v>
      </c>
      <c r="L187">
        <v>0</v>
      </c>
      <c r="M187">
        <v>0</v>
      </c>
      <c r="N187">
        <v>0</v>
      </c>
      <c r="O187">
        <v>0</v>
      </c>
      <c r="P187">
        <v>1</v>
      </c>
      <c r="Q187">
        <v>600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row>
    <row r="188" spans="1:51">
      <c r="A188" t="s">
        <v>3248</v>
      </c>
      <c r="B188">
        <v>0</v>
      </c>
      <c r="C188">
        <v>0</v>
      </c>
      <c r="D188">
        <v>0</v>
      </c>
      <c r="E188">
        <v>0</v>
      </c>
      <c r="F188">
        <v>0</v>
      </c>
      <c r="G188">
        <v>0</v>
      </c>
      <c r="H188">
        <v>0</v>
      </c>
      <c r="I188">
        <v>0</v>
      </c>
      <c r="J188">
        <v>0</v>
      </c>
      <c r="K188">
        <v>0</v>
      </c>
      <c r="L188">
        <v>0</v>
      </c>
      <c r="M188">
        <v>0</v>
      </c>
      <c r="N188">
        <v>2</v>
      </c>
      <c r="O188">
        <v>600</v>
      </c>
      <c r="P188">
        <v>0</v>
      </c>
      <c r="Q188">
        <v>0</v>
      </c>
      <c r="R188">
        <v>0</v>
      </c>
      <c r="S188">
        <v>0</v>
      </c>
      <c r="T188">
        <v>0</v>
      </c>
      <c r="U188">
        <v>0</v>
      </c>
      <c r="V188">
        <v>0</v>
      </c>
      <c r="W188">
        <v>0</v>
      </c>
      <c r="X188">
        <v>0</v>
      </c>
      <c r="Y188">
        <v>0</v>
      </c>
      <c r="Z188">
        <v>0</v>
      </c>
      <c r="AA188">
        <v>0</v>
      </c>
      <c r="AB188">
        <v>2</v>
      </c>
      <c r="AC188">
        <v>2000</v>
      </c>
      <c r="AD188">
        <v>0</v>
      </c>
      <c r="AE188">
        <v>0</v>
      </c>
      <c r="AF188">
        <v>0</v>
      </c>
      <c r="AG188">
        <v>0</v>
      </c>
      <c r="AH188">
        <v>0</v>
      </c>
      <c r="AI188">
        <v>0</v>
      </c>
      <c r="AJ188">
        <v>0</v>
      </c>
      <c r="AK188">
        <v>0</v>
      </c>
      <c r="AL188">
        <v>0</v>
      </c>
      <c r="AM188">
        <v>0</v>
      </c>
      <c r="AN188">
        <v>1</v>
      </c>
      <c r="AO188">
        <v>2300</v>
      </c>
      <c r="AP188">
        <v>0</v>
      </c>
      <c r="AQ188">
        <v>0</v>
      </c>
      <c r="AR188">
        <v>0</v>
      </c>
      <c r="AS188">
        <v>0</v>
      </c>
      <c r="AT188">
        <v>0</v>
      </c>
      <c r="AU188">
        <v>0</v>
      </c>
      <c r="AV188">
        <v>0</v>
      </c>
      <c r="AW188">
        <v>0</v>
      </c>
      <c r="AX188">
        <v>7</v>
      </c>
      <c r="AY188">
        <v>19050</v>
      </c>
    </row>
    <row r="189" spans="1:51">
      <c r="A189" t="s">
        <v>3260</v>
      </c>
      <c r="B189">
        <v>0</v>
      </c>
      <c r="C189">
        <v>0</v>
      </c>
      <c r="D189">
        <v>0</v>
      </c>
      <c r="E189">
        <v>0</v>
      </c>
      <c r="F189">
        <v>0</v>
      </c>
      <c r="G189">
        <v>0</v>
      </c>
      <c r="H189">
        <v>0</v>
      </c>
      <c r="I189">
        <v>0</v>
      </c>
      <c r="J189">
        <v>0</v>
      </c>
      <c r="K189">
        <v>0</v>
      </c>
      <c r="L189">
        <v>1</v>
      </c>
      <c r="M189">
        <v>80</v>
      </c>
      <c r="N189">
        <v>1</v>
      </c>
      <c r="O189">
        <v>200</v>
      </c>
      <c r="P189">
        <v>3</v>
      </c>
      <c r="Q189">
        <v>1700</v>
      </c>
      <c r="R189">
        <v>12</v>
      </c>
      <c r="S189">
        <v>18300</v>
      </c>
      <c r="T189">
        <v>0</v>
      </c>
      <c r="U189">
        <v>0</v>
      </c>
      <c r="V189">
        <v>0</v>
      </c>
      <c r="W189">
        <v>0</v>
      </c>
      <c r="X189">
        <v>0</v>
      </c>
      <c r="Y189">
        <v>0</v>
      </c>
      <c r="Z189">
        <v>1</v>
      </c>
      <c r="AA189">
        <v>800</v>
      </c>
      <c r="AB189">
        <v>1</v>
      </c>
      <c r="AC189">
        <v>1000</v>
      </c>
      <c r="AD189">
        <v>6</v>
      </c>
      <c r="AE189">
        <v>12000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26</v>
      </c>
      <c r="AY189">
        <v>100400</v>
      </c>
    </row>
    <row r="190" spans="1:51">
      <c r="A190" t="s">
        <v>3272</v>
      </c>
      <c r="B190">
        <v>0</v>
      </c>
      <c r="C190">
        <v>0</v>
      </c>
      <c r="D190">
        <v>0</v>
      </c>
      <c r="E190">
        <v>0</v>
      </c>
      <c r="F190">
        <v>0</v>
      </c>
      <c r="G190">
        <v>0</v>
      </c>
      <c r="H190">
        <v>0</v>
      </c>
      <c r="I190">
        <v>0</v>
      </c>
      <c r="J190">
        <v>0</v>
      </c>
      <c r="K190">
        <v>0</v>
      </c>
      <c r="L190">
        <v>1</v>
      </c>
      <c r="M190">
        <v>80</v>
      </c>
      <c r="N190">
        <v>2</v>
      </c>
      <c r="O190">
        <v>500</v>
      </c>
      <c r="P190">
        <v>0</v>
      </c>
      <c r="Q190">
        <v>0</v>
      </c>
      <c r="R190">
        <v>5</v>
      </c>
      <c r="S190">
        <v>7500</v>
      </c>
      <c r="T190">
        <v>0</v>
      </c>
      <c r="U190">
        <v>0</v>
      </c>
      <c r="V190">
        <v>0</v>
      </c>
      <c r="W190">
        <v>0</v>
      </c>
      <c r="X190">
        <v>0</v>
      </c>
      <c r="Y190">
        <v>0</v>
      </c>
      <c r="Z190">
        <v>2</v>
      </c>
      <c r="AA190">
        <v>1200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row>
    <row r="191" spans="1:51">
      <c r="A191" t="s">
        <v>3284</v>
      </c>
      <c r="B191">
        <v>0</v>
      </c>
      <c r="C191">
        <v>0</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3</v>
      </c>
      <c r="AY191">
        <v>13500</v>
      </c>
    </row>
    <row r="192" spans="1:51">
      <c r="A192" t="s">
        <v>3296</v>
      </c>
      <c r="B192">
        <v>0</v>
      </c>
      <c r="C192">
        <v>0</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3</v>
      </c>
      <c r="AY192">
        <v>9000</v>
      </c>
    </row>
    <row r="193" spans="1:51">
      <c r="A193" t="s">
        <v>3308</v>
      </c>
      <c r="B193">
        <v>0</v>
      </c>
      <c r="C193">
        <v>0</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row>
    <row r="194" spans="1:51">
      <c r="A194" t="s">
        <v>3320</v>
      </c>
      <c r="B194">
        <v>0</v>
      </c>
      <c r="C194">
        <v>0</v>
      </c>
      <c r="D194">
        <v>0</v>
      </c>
      <c r="E194">
        <v>0</v>
      </c>
      <c r="F194">
        <v>0</v>
      </c>
      <c r="G194">
        <v>0</v>
      </c>
      <c r="H194">
        <v>0</v>
      </c>
      <c r="I194">
        <v>0</v>
      </c>
      <c r="J194">
        <v>0</v>
      </c>
      <c r="K194">
        <v>0</v>
      </c>
      <c r="L194">
        <v>0</v>
      </c>
      <c r="M194">
        <v>0</v>
      </c>
      <c r="N194">
        <v>0</v>
      </c>
      <c r="O194">
        <v>0</v>
      </c>
      <c r="P194">
        <v>4</v>
      </c>
      <c r="Q194">
        <v>2100</v>
      </c>
      <c r="R194">
        <v>1</v>
      </c>
      <c r="S194">
        <v>1500</v>
      </c>
      <c r="T194">
        <v>0</v>
      </c>
      <c r="U194">
        <v>0</v>
      </c>
      <c r="V194">
        <v>0</v>
      </c>
      <c r="W194">
        <v>0</v>
      </c>
      <c r="X194">
        <v>0</v>
      </c>
      <c r="Y194">
        <v>0</v>
      </c>
      <c r="Z194">
        <v>0</v>
      </c>
      <c r="AA194">
        <v>0</v>
      </c>
      <c r="AB194">
        <v>4</v>
      </c>
      <c r="AC194">
        <v>6000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row>
    <row r="195" spans="1:51">
      <c r="A195" t="s">
        <v>3332</v>
      </c>
      <c r="B195">
        <v>0</v>
      </c>
      <c r="C195">
        <v>0</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1</v>
      </c>
      <c r="AA195">
        <v>800</v>
      </c>
      <c r="AB195">
        <v>0</v>
      </c>
      <c r="AC195">
        <v>0</v>
      </c>
      <c r="AD195">
        <v>0</v>
      </c>
      <c r="AE195">
        <v>0</v>
      </c>
      <c r="AF195">
        <v>0</v>
      </c>
      <c r="AG195">
        <v>0</v>
      </c>
      <c r="AH195">
        <v>0</v>
      </c>
      <c r="AI195">
        <v>0</v>
      </c>
      <c r="AJ195">
        <v>2</v>
      </c>
      <c r="AK195">
        <v>1600</v>
      </c>
      <c r="AL195">
        <v>0</v>
      </c>
      <c r="AM195">
        <v>0</v>
      </c>
      <c r="AN195">
        <v>0</v>
      </c>
      <c r="AO195">
        <v>0</v>
      </c>
      <c r="AP195">
        <v>0</v>
      </c>
      <c r="AQ195">
        <v>0</v>
      </c>
      <c r="AR195">
        <v>0</v>
      </c>
      <c r="AS195">
        <v>0</v>
      </c>
      <c r="AT195">
        <v>0</v>
      </c>
      <c r="AU195">
        <v>0</v>
      </c>
      <c r="AV195">
        <v>0</v>
      </c>
      <c r="AW195">
        <v>0</v>
      </c>
      <c r="AX195">
        <v>2</v>
      </c>
      <c r="AY195">
        <v>6000</v>
      </c>
    </row>
    <row r="196" spans="1:51">
      <c r="A196" t="s">
        <v>3344</v>
      </c>
      <c r="B196">
        <v>0</v>
      </c>
      <c r="C196">
        <v>0</v>
      </c>
      <c r="D196">
        <v>0</v>
      </c>
      <c r="E196">
        <v>0</v>
      </c>
      <c r="F196">
        <v>0</v>
      </c>
      <c r="G196">
        <v>0</v>
      </c>
      <c r="H196">
        <v>0</v>
      </c>
      <c r="I196">
        <v>0</v>
      </c>
      <c r="J196">
        <v>0</v>
      </c>
      <c r="K196">
        <v>0</v>
      </c>
      <c r="L196">
        <v>0</v>
      </c>
      <c r="M196">
        <v>0</v>
      </c>
      <c r="N196">
        <v>0</v>
      </c>
      <c r="O196">
        <v>0</v>
      </c>
      <c r="P196">
        <v>2</v>
      </c>
      <c r="Q196">
        <v>1100</v>
      </c>
      <c r="R196">
        <v>5</v>
      </c>
      <c r="S196">
        <v>9000</v>
      </c>
      <c r="T196">
        <v>0</v>
      </c>
      <c r="U196">
        <v>0</v>
      </c>
      <c r="V196">
        <v>0</v>
      </c>
      <c r="W196">
        <v>0</v>
      </c>
      <c r="X196">
        <v>0</v>
      </c>
      <c r="Y196">
        <v>0</v>
      </c>
      <c r="Z196">
        <v>1</v>
      </c>
      <c r="AA196">
        <v>800</v>
      </c>
      <c r="AB196">
        <v>0</v>
      </c>
      <c r="AC196">
        <v>0</v>
      </c>
      <c r="AD196">
        <v>4</v>
      </c>
      <c r="AE196">
        <v>8000</v>
      </c>
      <c r="AF196">
        <v>0</v>
      </c>
      <c r="AG196">
        <v>0</v>
      </c>
      <c r="AH196">
        <v>0</v>
      </c>
      <c r="AI196">
        <v>0</v>
      </c>
      <c r="AJ196">
        <v>0</v>
      </c>
      <c r="AK196">
        <v>0</v>
      </c>
      <c r="AL196">
        <v>0</v>
      </c>
      <c r="AM196">
        <v>0</v>
      </c>
      <c r="AN196">
        <v>1</v>
      </c>
      <c r="AO196">
        <v>2000</v>
      </c>
      <c r="AP196">
        <v>0</v>
      </c>
      <c r="AQ196">
        <v>0</v>
      </c>
      <c r="AR196">
        <v>0</v>
      </c>
      <c r="AS196">
        <v>0</v>
      </c>
      <c r="AT196">
        <v>0</v>
      </c>
      <c r="AU196">
        <v>0</v>
      </c>
      <c r="AV196">
        <v>0</v>
      </c>
      <c r="AW196">
        <v>0</v>
      </c>
      <c r="AX196">
        <v>15</v>
      </c>
      <c r="AY196">
        <v>52930</v>
      </c>
    </row>
    <row r="197" spans="1:51">
      <c r="A197" t="s">
        <v>3356</v>
      </c>
      <c r="B197">
        <v>0</v>
      </c>
      <c r="C197">
        <v>0</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2</v>
      </c>
      <c r="AY197">
        <v>11120</v>
      </c>
    </row>
    <row r="198" spans="1:51">
      <c r="A198" t="s">
        <v>3380</v>
      </c>
      <c r="B198">
        <v>0</v>
      </c>
      <c r="C198">
        <v>0</v>
      </c>
      <c r="D198">
        <v>0</v>
      </c>
      <c r="E198">
        <v>0</v>
      </c>
      <c r="F198">
        <v>0</v>
      </c>
      <c r="G198">
        <v>0</v>
      </c>
      <c r="H198">
        <v>0</v>
      </c>
      <c r="I198">
        <v>0</v>
      </c>
      <c r="J198">
        <v>0</v>
      </c>
      <c r="K198">
        <v>0</v>
      </c>
      <c r="L198">
        <v>0</v>
      </c>
      <c r="M198">
        <v>0</v>
      </c>
      <c r="N198">
        <v>0</v>
      </c>
      <c r="O198">
        <v>0</v>
      </c>
      <c r="P198">
        <v>4</v>
      </c>
      <c r="Q198">
        <v>2300</v>
      </c>
      <c r="R198">
        <v>1</v>
      </c>
      <c r="S198">
        <v>1000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3</v>
      </c>
      <c r="AY198">
        <v>8000</v>
      </c>
    </row>
    <row r="199" spans="1:51">
      <c r="A199" t="s">
        <v>3392</v>
      </c>
      <c r="B199">
        <v>0</v>
      </c>
      <c r="C199">
        <v>0</v>
      </c>
      <c r="D199">
        <v>0</v>
      </c>
      <c r="E199">
        <v>0</v>
      </c>
      <c r="F199">
        <v>0</v>
      </c>
      <c r="G199">
        <v>0</v>
      </c>
      <c r="H199">
        <v>0</v>
      </c>
      <c r="I199">
        <v>0</v>
      </c>
      <c r="J199">
        <v>0</v>
      </c>
      <c r="K199">
        <v>0</v>
      </c>
      <c r="L199">
        <v>0</v>
      </c>
      <c r="M199">
        <v>0</v>
      </c>
      <c r="N199">
        <v>0</v>
      </c>
      <c r="O199">
        <v>0</v>
      </c>
      <c r="P199">
        <v>0</v>
      </c>
      <c r="Q199">
        <v>0</v>
      </c>
      <c r="R199">
        <v>2</v>
      </c>
      <c r="S199">
        <v>3000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2</v>
      </c>
      <c r="AY199">
        <v>11400</v>
      </c>
    </row>
    <row r="200" spans="1:51">
      <c r="A200" t="s">
        <v>3404</v>
      </c>
      <c r="B200">
        <v>0</v>
      </c>
      <c r="C200">
        <v>0</v>
      </c>
      <c r="D200">
        <v>0</v>
      </c>
      <c r="E200">
        <v>0</v>
      </c>
      <c r="F200">
        <v>0</v>
      </c>
      <c r="G200">
        <v>0</v>
      </c>
      <c r="H200">
        <v>0</v>
      </c>
      <c r="I200">
        <v>0</v>
      </c>
      <c r="J200">
        <v>0</v>
      </c>
      <c r="K200">
        <v>0</v>
      </c>
      <c r="L200">
        <v>0</v>
      </c>
      <c r="M200">
        <v>0</v>
      </c>
      <c r="N200">
        <v>0</v>
      </c>
      <c r="O200">
        <v>0</v>
      </c>
      <c r="P200">
        <v>4</v>
      </c>
      <c r="Q200">
        <v>2400</v>
      </c>
      <c r="R200">
        <v>3</v>
      </c>
      <c r="S200">
        <v>4500</v>
      </c>
      <c r="T200">
        <v>0</v>
      </c>
      <c r="U200">
        <v>0</v>
      </c>
      <c r="V200">
        <v>0</v>
      </c>
      <c r="W200">
        <v>0</v>
      </c>
      <c r="X200">
        <v>0</v>
      </c>
      <c r="Y200">
        <v>0</v>
      </c>
      <c r="Z200">
        <v>0</v>
      </c>
      <c r="AA200">
        <v>0</v>
      </c>
      <c r="AB200">
        <v>0</v>
      </c>
      <c r="AC200">
        <v>0</v>
      </c>
      <c r="AD200">
        <v>1</v>
      </c>
      <c r="AE200">
        <v>2000</v>
      </c>
      <c r="AF200">
        <v>0</v>
      </c>
      <c r="AG200">
        <v>0</v>
      </c>
      <c r="AH200">
        <v>0</v>
      </c>
      <c r="AI200">
        <v>0</v>
      </c>
      <c r="AJ200">
        <v>0</v>
      </c>
      <c r="AK200">
        <v>0</v>
      </c>
      <c r="AL200">
        <v>0</v>
      </c>
      <c r="AM200">
        <v>0</v>
      </c>
      <c r="AN200">
        <v>0</v>
      </c>
      <c r="AO200">
        <v>0</v>
      </c>
      <c r="AP200">
        <v>1</v>
      </c>
      <c r="AQ200">
        <v>1</v>
      </c>
      <c r="AR200">
        <v>0</v>
      </c>
      <c r="AS200">
        <v>0</v>
      </c>
      <c r="AT200">
        <v>0</v>
      </c>
      <c r="AU200">
        <v>0</v>
      </c>
      <c r="AV200">
        <v>0</v>
      </c>
      <c r="AW200">
        <v>0</v>
      </c>
      <c r="AX200">
        <v>9</v>
      </c>
      <c r="AY200">
        <v>41600</v>
      </c>
    </row>
    <row r="201" spans="1:51">
      <c r="A201" t="s">
        <v>3416</v>
      </c>
      <c r="B201">
        <v>0</v>
      </c>
      <c r="C201">
        <v>0</v>
      </c>
      <c r="D201">
        <v>0</v>
      </c>
      <c r="E201">
        <v>0</v>
      </c>
      <c r="F201">
        <v>0</v>
      </c>
      <c r="G201">
        <v>0</v>
      </c>
      <c r="H201">
        <v>0</v>
      </c>
      <c r="I201">
        <v>0</v>
      </c>
      <c r="J201">
        <v>0</v>
      </c>
      <c r="K201">
        <v>0</v>
      </c>
      <c r="L201">
        <v>0</v>
      </c>
      <c r="M201">
        <v>0</v>
      </c>
      <c r="N201">
        <v>0</v>
      </c>
      <c r="O201">
        <v>0</v>
      </c>
      <c r="P201">
        <v>0</v>
      </c>
      <c r="Q201">
        <v>0</v>
      </c>
      <c r="R201">
        <v>0</v>
      </c>
      <c r="S201">
        <v>0</v>
      </c>
      <c r="T201">
        <v>0</v>
      </c>
      <c r="U201">
        <v>0</v>
      </c>
      <c r="V201">
        <v>1</v>
      </c>
      <c r="W201">
        <v>1</v>
      </c>
      <c r="X201">
        <v>0</v>
      </c>
      <c r="Y201">
        <v>0</v>
      </c>
      <c r="Z201">
        <v>0</v>
      </c>
      <c r="AA201">
        <v>0</v>
      </c>
      <c r="AB201">
        <v>0</v>
      </c>
      <c r="AC201">
        <v>0</v>
      </c>
      <c r="AD201">
        <v>0</v>
      </c>
      <c r="AE201">
        <v>0</v>
      </c>
      <c r="AF201">
        <v>0</v>
      </c>
      <c r="AG201">
        <v>0</v>
      </c>
      <c r="AH201">
        <v>0</v>
      </c>
      <c r="AI201">
        <v>0</v>
      </c>
      <c r="AJ201">
        <v>0</v>
      </c>
      <c r="AK201">
        <v>0</v>
      </c>
      <c r="AL201">
        <v>0</v>
      </c>
      <c r="AM201">
        <v>0</v>
      </c>
      <c r="AN201">
        <v>1</v>
      </c>
      <c r="AO201">
        <v>2300</v>
      </c>
      <c r="AP201">
        <v>0</v>
      </c>
      <c r="AQ201">
        <v>0</v>
      </c>
      <c r="AR201">
        <v>0</v>
      </c>
      <c r="AS201">
        <v>0</v>
      </c>
      <c r="AT201">
        <v>0</v>
      </c>
      <c r="AU201">
        <v>0</v>
      </c>
      <c r="AV201">
        <v>0</v>
      </c>
      <c r="AW201">
        <v>0</v>
      </c>
      <c r="AX201">
        <v>2</v>
      </c>
      <c r="AY201">
        <v>5800</v>
      </c>
    </row>
    <row r="202" spans="1:51">
      <c r="A202" t="s">
        <v>3428</v>
      </c>
      <c r="B202">
        <v>0</v>
      </c>
      <c r="C202">
        <v>0</v>
      </c>
      <c r="D202">
        <v>0</v>
      </c>
      <c r="E202">
        <v>0</v>
      </c>
      <c r="F202">
        <v>0</v>
      </c>
      <c r="G202">
        <v>0</v>
      </c>
      <c r="H202">
        <v>0</v>
      </c>
      <c r="I202">
        <v>0</v>
      </c>
      <c r="J202">
        <v>0</v>
      </c>
      <c r="K202">
        <v>0</v>
      </c>
      <c r="L202">
        <v>0</v>
      </c>
      <c r="M202">
        <v>0</v>
      </c>
      <c r="N202">
        <v>0</v>
      </c>
      <c r="O202">
        <v>0</v>
      </c>
      <c r="P202">
        <v>1</v>
      </c>
      <c r="Q202">
        <v>600</v>
      </c>
      <c r="R202">
        <v>0</v>
      </c>
      <c r="S202">
        <v>0</v>
      </c>
      <c r="T202">
        <v>0</v>
      </c>
      <c r="U202">
        <v>0</v>
      </c>
      <c r="V202">
        <v>0</v>
      </c>
      <c r="W202">
        <v>0</v>
      </c>
      <c r="X202">
        <v>0</v>
      </c>
      <c r="Y202">
        <v>0</v>
      </c>
      <c r="Z202">
        <v>0</v>
      </c>
      <c r="AA202">
        <v>0</v>
      </c>
      <c r="AB202">
        <v>0</v>
      </c>
      <c r="AC202">
        <v>0</v>
      </c>
      <c r="AD202">
        <v>1</v>
      </c>
      <c r="AE202">
        <v>2050</v>
      </c>
      <c r="AF202">
        <v>0</v>
      </c>
      <c r="AG202">
        <v>0</v>
      </c>
      <c r="AH202">
        <v>0</v>
      </c>
      <c r="AI202">
        <v>0</v>
      </c>
      <c r="AJ202">
        <v>0</v>
      </c>
      <c r="AK202">
        <v>0</v>
      </c>
      <c r="AL202">
        <v>0</v>
      </c>
      <c r="AM202">
        <v>0</v>
      </c>
      <c r="AN202">
        <v>2</v>
      </c>
      <c r="AO202">
        <v>5250</v>
      </c>
      <c r="AP202">
        <v>1</v>
      </c>
      <c r="AQ202">
        <v>0.4</v>
      </c>
      <c r="AR202">
        <v>0</v>
      </c>
      <c r="AS202">
        <v>0</v>
      </c>
      <c r="AT202">
        <v>0</v>
      </c>
      <c r="AU202">
        <v>0</v>
      </c>
      <c r="AV202">
        <v>0</v>
      </c>
      <c r="AW202">
        <v>0</v>
      </c>
      <c r="AX202">
        <v>22</v>
      </c>
      <c r="AY202">
        <v>86740</v>
      </c>
    </row>
    <row r="203" spans="1:51">
      <c r="A203" t="s">
        <v>3440</v>
      </c>
      <c r="B203">
        <v>0</v>
      </c>
      <c r="C203">
        <v>0</v>
      </c>
      <c r="D203">
        <v>0</v>
      </c>
      <c r="E203">
        <v>0</v>
      </c>
      <c r="F203">
        <v>0</v>
      </c>
      <c r="G203">
        <v>0</v>
      </c>
      <c r="H203">
        <v>0</v>
      </c>
      <c r="I203">
        <v>0</v>
      </c>
      <c r="J203">
        <v>0</v>
      </c>
      <c r="K203">
        <v>0</v>
      </c>
      <c r="L203">
        <v>0</v>
      </c>
      <c r="M203">
        <v>0</v>
      </c>
      <c r="N203">
        <v>0</v>
      </c>
      <c r="O203">
        <v>0</v>
      </c>
      <c r="P203">
        <v>1</v>
      </c>
      <c r="Q203">
        <v>600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1</v>
      </c>
      <c r="AY203">
        <v>3050</v>
      </c>
    </row>
    <row r="204" spans="1:51">
      <c r="A204" t="s">
        <v>3452</v>
      </c>
      <c r="B204">
        <v>0</v>
      </c>
      <c r="C204">
        <v>0</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3</v>
      </c>
      <c r="AO204">
        <v>9390</v>
      </c>
      <c r="AP204">
        <v>0</v>
      </c>
      <c r="AQ204">
        <v>0</v>
      </c>
      <c r="AR204">
        <v>0</v>
      </c>
      <c r="AS204">
        <v>0</v>
      </c>
      <c r="AT204">
        <v>0</v>
      </c>
      <c r="AU204">
        <v>0</v>
      </c>
      <c r="AV204">
        <v>0</v>
      </c>
      <c r="AW204">
        <v>0</v>
      </c>
      <c r="AX204">
        <v>4</v>
      </c>
      <c r="AY204">
        <v>10670</v>
      </c>
    </row>
    <row r="205" spans="1:51">
      <c r="A205" t="s">
        <v>3464</v>
      </c>
      <c r="B205">
        <v>0</v>
      </c>
      <c r="C205">
        <v>0</v>
      </c>
      <c r="D205">
        <v>0</v>
      </c>
      <c r="E205">
        <v>0</v>
      </c>
      <c r="F205">
        <v>0</v>
      </c>
      <c r="G205">
        <v>0</v>
      </c>
      <c r="H205">
        <v>0</v>
      </c>
      <c r="I205">
        <v>0</v>
      </c>
      <c r="J205">
        <v>0</v>
      </c>
      <c r="K205">
        <v>0</v>
      </c>
      <c r="L205">
        <v>2</v>
      </c>
      <c r="M205">
        <v>110</v>
      </c>
      <c r="N205">
        <v>0</v>
      </c>
      <c r="O205">
        <v>0</v>
      </c>
      <c r="P205">
        <v>0</v>
      </c>
      <c r="Q205">
        <v>0</v>
      </c>
      <c r="R205">
        <v>1</v>
      </c>
      <c r="S205">
        <v>1000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1</v>
      </c>
      <c r="AY205">
        <v>3200</v>
      </c>
    </row>
    <row r="206" spans="1:51">
      <c r="A206" t="s">
        <v>3476</v>
      </c>
      <c r="B206">
        <v>0</v>
      </c>
      <c r="C206">
        <v>0</v>
      </c>
      <c r="D206">
        <v>0</v>
      </c>
      <c r="E206">
        <v>0</v>
      </c>
      <c r="F206">
        <v>0</v>
      </c>
      <c r="G206">
        <v>0</v>
      </c>
      <c r="H206">
        <v>0</v>
      </c>
      <c r="I206">
        <v>0</v>
      </c>
      <c r="J206">
        <v>0</v>
      </c>
      <c r="K206">
        <v>0</v>
      </c>
      <c r="L206">
        <v>0</v>
      </c>
      <c r="M206">
        <v>0</v>
      </c>
      <c r="N206">
        <v>0</v>
      </c>
      <c r="O206">
        <v>0</v>
      </c>
      <c r="P206">
        <v>1</v>
      </c>
      <c r="Q206">
        <v>600</v>
      </c>
      <c r="R206">
        <v>4</v>
      </c>
      <c r="S206">
        <v>4000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row>
    <row r="207" spans="1:51">
      <c r="A207" t="s">
        <v>3488</v>
      </c>
      <c r="B207">
        <v>0</v>
      </c>
      <c r="C207">
        <v>0</v>
      </c>
      <c r="D207">
        <v>0</v>
      </c>
      <c r="E207">
        <v>0</v>
      </c>
      <c r="F207">
        <v>0</v>
      </c>
      <c r="G207">
        <v>0</v>
      </c>
      <c r="H207">
        <v>0</v>
      </c>
      <c r="I207">
        <v>0</v>
      </c>
      <c r="J207">
        <v>0</v>
      </c>
      <c r="K207">
        <v>0</v>
      </c>
      <c r="L207">
        <v>0</v>
      </c>
      <c r="M207">
        <v>0</v>
      </c>
      <c r="N207">
        <v>0</v>
      </c>
      <c r="O207">
        <v>0</v>
      </c>
      <c r="P207">
        <v>1</v>
      </c>
      <c r="Q207">
        <v>500</v>
      </c>
      <c r="R207">
        <v>0</v>
      </c>
      <c r="S207">
        <v>0</v>
      </c>
      <c r="T207">
        <v>0</v>
      </c>
      <c r="U207">
        <v>0</v>
      </c>
      <c r="V207">
        <v>0</v>
      </c>
      <c r="W207">
        <v>0</v>
      </c>
      <c r="X207">
        <v>0</v>
      </c>
      <c r="Y207">
        <v>0</v>
      </c>
      <c r="Z207">
        <v>4</v>
      </c>
      <c r="AA207">
        <v>3200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row>
    <row r="208" spans="1:51">
      <c r="A208" t="s">
        <v>3512</v>
      </c>
      <c r="B208">
        <v>0</v>
      </c>
      <c r="C208">
        <v>0</v>
      </c>
      <c r="D208">
        <v>0</v>
      </c>
      <c r="E208">
        <v>0</v>
      </c>
      <c r="F208">
        <v>0</v>
      </c>
      <c r="G208">
        <v>0</v>
      </c>
      <c r="H208">
        <v>0</v>
      </c>
      <c r="I208">
        <v>0</v>
      </c>
      <c r="J208">
        <v>0</v>
      </c>
      <c r="K208">
        <v>0</v>
      </c>
      <c r="L208">
        <v>0</v>
      </c>
      <c r="M208">
        <v>0</v>
      </c>
      <c r="N208">
        <v>0</v>
      </c>
      <c r="O208">
        <v>0</v>
      </c>
      <c r="P208">
        <v>0</v>
      </c>
      <c r="Q208">
        <v>0</v>
      </c>
      <c r="R208">
        <v>18</v>
      </c>
      <c r="S208">
        <v>21400</v>
      </c>
      <c r="T208">
        <v>0</v>
      </c>
      <c r="U208">
        <v>0</v>
      </c>
      <c r="V208">
        <v>0</v>
      </c>
      <c r="W208">
        <v>0</v>
      </c>
      <c r="X208">
        <v>0</v>
      </c>
      <c r="Y208">
        <v>0</v>
      </c>
      <c r="Z208">
        <v>0</v>
      </c>
      <c r="AA208">
        <v>0</v>
      </c>
      <c r="AB208">
        <v>2</v>
      </c>
      <c r="AC208">
        <v>2000</v>
      </c>
      <c r="AD208">
        <v>0</v>
      </c>
      <c r="AE208">
        <v>0</v>
      </c>
      <c r="AF208">
        <v>0</v>
      </c>
      <c r="AG208">
        <v>0</v>
      </c>
      <c r="AH208">
        <v>0</v>
      </c>
      <c r="AI208">
        <v>0</v>
      </c>
      <c r="AJ208">
        <v>2</v>
      </c>
      <c r="AK208">
        <v>1600</v>
      </c>
      <c r="AL208">
        <v>0</v>
      </c>
      <c r="AM208">
        <v>0</v>
      </c>
      <c r="AN208">
        <v>0</v>
      </c>
      <c r="AO208">
        <v>0</v>
      </c>
      <c r="AP208">
        <v>0</v>
      </c>
      <c r="AQ208">
        <v>0</v>
      </c>
      <c r="AR208">
        <v>0</v>
      </c>
      <c r="AS208">
        <v>0</v>
      </c>
      <c r="AT208">
        <v>0</v>
      </c>
      <c r="AU208">
        <v>0</v>
      </c>
      <c r="AV208">
        <v>0</v>
      </c>
      <c r="AW208">
        <v>0</v>
      </c>
      <c r="AX208">
        <v>0</v>
      </c>
      <c r="AY208">
        <v>0</v>
      </c>
    </row>
    <row r="209" spans="1:51">
      <c r="A209" t="s">
        <v>3524</v>
      </c>
      <c r="B209">
        <v>0</v>
      </c>
      <c r="C209">
        <v>0</v>
      </c>
      <c r="D209">
        <v>0</v>
      </c>
      <c r="E209">
        <v>0</v>
      </c>
      <c r="F209">
        <v>0</v>
      </c>
      <c r="G209">
        <v>0</v>
      </c>
      <c r="H209">
        <v>0</v>
      </c>
      <c r="I209">
        <v>0</v>
      </c>
      <c r="J209">
        <v>0</v>
      </c>
      <c r="K209">
        <v>0</v>
      </c>
      <c r="L209">
        <v>1</v>
      </c>
      <c r="M209">
        <v>50</v>
      </c>
      <c r="N209">
        <v>0</v>
      </c>
      <c r="O209">
        <v>0</v>
      </c>
      <c r="P209">
        <v>0</v>
      </c>
      <c r="Q209">
        <v>0</v>
      </c>
      <c r="R209">
        <v>2</v>
      </c>
      <c r="S209">
        <v>3000</v>
      </c>
      <c r="T209">
        <v>8</v>
      </c>
      <c r="U209">
        <v>16000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8</v>
      </c>
      <c r="AO209">
        <v>19500</v>
      </c>
      <c r="AP209">
        <v>1</v>
      </c>
      <c r="AQ209">
        <v>2</v>
      </c>
      <c r="AR209">
        <v>0</v>
      </c>
      <c r="AS209">
        <v>0</v>
      </c>
      <c r="AT209">
        <v>0</v>
      </c>
      <c r="AU209">
        <v>0</v>
      </c>
      <c r="AV209">
        <v>0</v>
      </c>
      <c r="AW209">
        <v>0</v>
      </c>
      <c r="AX209">
        <v>1</v>
      </c>
      <c r="AY209">
        <v>2500</v>
      </c>
    </row>
    <row r="210" spans="1:51">
      <c r="A210" t="s">
        <v>3536</v>
      </c>
      <c r="B210">
        <v>0</v>
      </c>
      <c r="C210">
        <v>0</v>
      </c>
      <c r="D210">
        <v>0</v>
      </c>
      <c r="E210">
        <v>0</v>
      </c>
      <c r="F210">
        <v>0</v>
      </c>
      <c r="G210">
        <v>0</v>
      </c>
      <c r="H210">
        <v>0</v>
      </c>
      <c r="I210">
        <v>0</v>
      </c>
      <c r="J210">
        <v>0</v>
      </c>
      <c r="K210">
        <v>0</v>
      </c>
      <c r="L210">
        <v>1</v>
      </c>
      <c r="M210">
        <v>10</v>
      </c>
      <c r="N210">
        <v>0</v>
      </c>
      <c r="O210">
        <v>0</v>
      </c>
      <c r="P210">
        <v>1</v>
      </c>
      <c r="Q210">
        <v>500</v>
      </c>
      <c r="R210">
        <v>3</v>
      </c>
      <c r="S210">
        <v>3000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row>
    <row r="211" spans="1:51">
      <c r="A211" t="s">
        <v>3548</v>
      </c>
      <c r="B211">
        <v>0</v>
      </c>
      <c r="C211">
        <v>0</v>
      </c>
      <c r="D211">
        <v>0</v>
      </c>
      <c r="E211">
        <v>0</v>
      </c>
      <c r="F211">
        <v>0</v>
      </c>
      <c r="G211">
        <v>0</v>
      </c>
      <c r="H211">
        <v>0</v>
      </c>
      <c r="I211">
        <v>0</v>
      </c>
      <c r="J211">
        <v>0</v>
      </c>
      <c r="K211">
        <v>0</v>
      </c>
      <c r="L211">
        <v>0</v>
      </c>
      <c r="M211">
        <v>0</v>
      </c>
      <c r="N211">
        <v>0</v>
      </c>
      <c r="O211">
        <v>0</v>
      </c>
      <c r="P211">
        <v>0</v>
      </c>
      <c r="Q211">
        <v>0</v>
      </c>
      <c r="R211">
        <v>0</v>
      </c>
      <c r="S211">
        <v>0</v>
      </c>
      <c r="T211">
        <v>4</v>
      </c>
      <c r="U211">
        <v>8000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3</v>
      </c>
      <c r="AO211">
        <v>6350</v>
      </c>
      <c r="AP211">
        <v>0</v>
      </c>
      <c r="AQ211">
        <v>0</v>
      </c>
      <c r="AR211">
        <v>0</v>
      </c>
      <c r="AS211">
        <v>0</v>
      </c>
      <c r="AT211">
        <v>0</v>
      </c>
      <c r="AU211">
        <v>0</v>
      </c>
      <c r="AV211">
        <v>0</v>
      </c>
      <c r="AW211">
        <v>0</v>
      </c>
      <c r="AX211">
        <v>14</v>
      </c>
      <c r="AY211">
        <v>53070</v>
      </c>
    </row>
    <row r="212" spans="1:51">
      <c r="A212" t="s">
        <v>3560</v>
      </c>
      <c r="B212">
        <v>0</v>
      </c>
      <c r="C212">
        <v>0</v>
      </c>
      <c r="D212">
        <v>0</v>
      </c>
      <c r="E212">
        <v>0</v>
      </c>
      <c r="F212">
        <v>0</v>
      </c>
      <c r="G212">
        <v>0</v>
      </c>
      <c r="H212">
        <v>0</v>
      </c>
      <c r="I212">
        <v>0</v>
      </c>
      <c r="J212">
        <v>0</v>
      </c>
      <c r="K212">
        <v>0</v>
      </c>
      <c r="L212">
        <v>0</v>
      </c>
      <c r="M212">
        <v>0</v>
      </c>
      <c r="N212">
        <v>0</v>
      </c>
      <c r="O212">
        <v>0</v>
      </c>
      <c r="P212">
        <v>0</v>
      </c>
      <c r="Q212">
        <v>0</v>
      </c>
      <c r="R212">
        <v>6</v>
      </c>
      <c r="S212">
        <v>6000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8</v>
      </c>
      <c r="AY212">
        <v>34200</v>
      </c>
    </row>
    <row r="213" spans="1:51">
      <c r="A213" t="s">
        <v>3572</v>
      </c>
      <c r="B213">
        <v>0</v>
      </c>
      <c r="C213">
        <v>0</v>
      </c>
      <c r="D213">
        <v>0</v>
      </c>
      <c r="E213">
        <v>0</v>
      </c>
      <c r="F213">
        <v>0</v>
      </c>
      <c r="G213">
        <v>0</v>
      </c>
      <c r="H213">
        <v>0</v>
      </c>
      <c r="I213">
        <v>0</v>
      </c>
      <c r="J213">
        <v>0</v>
      </c>
      <c r="K213">
        <v>0</v>
      </c>
      <c r="L213">
        <v>0</v>
      </c>
      <c r="M213">
        <v>0</v>
      </c>
      <c r="N213">
        <v>1</v>
      </c>
      <c r="O213">
        <v>200</v>
      </c>
      <c r="P213">
        <v>1</v>
      </c>
      <c r="Q213">
        <v>500</v>
      </c>
      <c r="R213">
        <v>11</v>
      </c>
      <c r="S213">
        <v>19800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1</v>
      </c>
      <c r="AY213">
        <v>3450</v>
      </c>
    </row>
    <row r="214" spans="1:51">
      <c r="A214" t="s">
        <v>3584</v>
      </c>
      <c r="B214">
        <v>0</v>
      </c>
      <c r="C214">
        <v>0</v>
      </c>
      <c r="D214">
        <v>0</v>
      </c>
      <c r="E214">
        <v>0</v>
      </c>
      <c r="F214">
        <v>0</v>
      </c>
      <c r="G214">
        <v>0</v>
      </c>
      <c r="H214">
        <v>0</v>
      </c>
      <c r="I214">
        <v>0</v>
      </c>
      <c r="J214">
        <v>0</v>
      </c>
      <c r="K214">
        <v>0</v>
      </c>
      <c r="L214">
        <v>1</v>
      </c>
      <c r="M214">
        <v>80</v>
      </c>
      <c r="N214">
        <v>0</v>
      </c>
      <c r="O214">
        <v>0</v>
      </c>
      <c r="P214">
        <v>1</v>
      </c>
      <c r="Q214">
        <v>800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row>
    <row r="215" spans="1:51">
      <c r="A215" t="s">
        <v>3596</v>
      </c>
      <c r="B215">
        <v>0</v>
      </c>
      <c r="C215">
        <v>0</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3</v>
      </c>
      <c r="AE215">
        <v>6000</v>
      </c>
      <c r="AF215">
        <v>1</v>
      </c>
      <c r="AG215">
        <v>3</v>
      </c>
      <c r="AH215">
        <v>0</v>
      </c>
      <c r="AI215">
        <v>0</v>
      </c>
      <c r="AJ215">
        <v>0</v>
      </c>
      <c r="AK215">
        <v>0</v>
      </c>
      <c r="AL215">
        <v>0</v>
      </c>
      <c r="AM215">
        <v>0</v>
      </c>
      <c r="AN215">
        <v>0</v>
      </c>
      <c r="AO215">
        <v>0</v>
      </c>
      <c r="AP215">
        <v>0</v>
      </c>
      <c r="AQ215">
        <v>0</v>
      </c>
      <c r="AR215">
        <v>0</v>
      </c>
      <c r="AS215">
        <v>0</v>
      </c>
      <c r="AT215">
        <v>0</v>
      </c>
      <c r="AU215">
        <v>0</v>
      </c>
      <c r="AV215">
        <v>0</v>
      </c>
      <c r="AW215">
        <v>0</v>
      </c>
      <c r="AX215">
        <v>0</v>
      </c>
      <c r="AY215">
        <v>0</v>
      </c>
    </row>
    <row r="216" spans="1:51">
      <c r="A216" t="s">
        <v>3608</v>
      </c>
      <c r="B216">
        <v>0</v>
      </c>
      <c r="C216">
        <v>0</v>
      </c>
      <c r="D216">
        <v>0</v>
      </c>
      <c r="E216">
        <v>0</v>
      </c>
      <c r="F216">
        <v>0</v>
      </c>
      <c r="G216">
        <v>0</v>
      </c>
      <c r="H216">
        <v>0</v>
      </c>
      <c r="I216">
        <v>0</v>
      </c>
      <c r="J216">
        <v>0</v>
      </c>
      <c r="K216">
        <v>0</v>
      </c>
      <c r="L216">
        <v>0</v>
      </c>
      <c r="M216">
        <v>0</v>
      </c>
      <c r="N216">
        <v>0</v>
      </c>
      <c r="O216">
        <v>0</v>
      </c>
      <c r="P216">
        <v>2</v>
      </c>
      <c r="Q216">
        <v>1700</v>
      </c>
      <c r="R216">
        <v>8</v>
      </c>
      <c r="S216">
        <v>14400</v>
      </c>
      <c r="T216">
        <v>0</v>
      </c>
      <c r="U216">
        <v>0</v>
      </c>
      <c r="V216">
        <v>0</v>
      </c>
      <c r="W216">
        <v>0</v>
      </c>
      <c r="X216">
        <v>0</v>
      </c>
      <c r="Y216">
        <v>0</v>
      </c>
      <c r="Z216">
        <v>0</v>
      </c>
      <c r="AA216">
        <v>0</v>
      </c>
      <c r="AB216">
        <v>0</v>
      </c>
      <c r="AC216">
        <v>0</v>
      </c>
      <c r="AD216">
        <v>3</v>
      </c>
      <c r="AE216">
        <v>6000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1</v>
      </c>
      <c r="AY216">
        <v>6800</v>
      </c>
    </row>
    <row r="217" spans="1:51">
      <c r="A217" t="s">
        <v>3620</v>
      </c>
      <c r="B217">
        <v>0</v>
      </c>
      <c r="C217">
        <v>0</v>
      </c>
      <c r="D217">
        <v>0</v>
      </c>
      <c r="E217">
        <v>0</v>
      </c>
      <c r="F217">
        <v>0</v>
      </c>
      <c r="G217">
        <v>0</v>
      </c>
      <c r="H217">
        <v>0</v>
      </c>
      <c r="I217">
        <v>0</v>
      </c>
      <c r="J217">
        <v>0</v>
      </c>
      <c r="K217">
        <v>0</v>
      </c>
      <c r="L217">
        <v>0</v>
      </c>
      <c r="M217">
        <v>0</v>
      </c>
      <c r="N217">
        <v>0</v>
      </c>
      <c r="O217">
        <v>0</v>
      </c>
      <c r="P217">
        <v>0</v>
      </c>
      <c r="Q217">
        <v>0</v>
      </c>
      <c r="R217">
        <v>0</v>
      </c>
      <c r="S217">
        <v>0</v>
      </c>
      <c r="T217">
        <v>3</v>
      </c>
      <c r="U217">
        <v>6000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1</v>
      </c>
      <c r="AQ217">
        <v>2</v>
      </c>
      <c r="AR217">
        <v>0</v>
      </c>
      <c r="AS217">
        <v>0</v>
      </c>
      <c r="AT217">
        <v>0</v>
      </c>
      <c r="AU217">
        <v>0</v>
      </c>
      <c r="AV217">
        <v>0</v>
      </c>
      <c r="AW217">
        <v>0</v>
      </c>
      <c r="AX217">
        <v>0</v>
      </c>
      <c r="AY217">
        <v>0</v>
      </c>
    </row>
    <row r="218" spans="1:51">
      <c r="A218" t="s">
        <v>3632</v>
      </c>
      <c r="B218">
        <v>0</v>
      </c>
      <c r="C218">
        <v>0</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1</v>
      </c>
      <c r="AY218">
        <v>2300</v>
      </c>
    </row>
    <row r="219" spans="1:51">
      <c r="A219" t="s">
        <v>3644</v>
      </c>
      <c r="B219">
        <v>0</v>
      </c>
      <c r="C219">
        <v>0</v>
      </c>
      <c r="D219">
        <v>0</v>
      </c>
      <c r="E219">
        <v>0</v>
      </c>
      <c r="F219">
        <v>0</v>
      </c>
      <c r="G219">
        <v>0</v>
      </c>
      <c r="H219">
        <v>0</v>
      </c>
      <c r="I219">
        <v>0</v>
      </c>
      <c r="J219">
        <v>0</v>
      </c>
      <c r="K219">
        <v>0</v>
      </c>
      <c r="L219">
        <v>0</v>
      </c>
      <c r="M219">
        <v>0</v>
      </c>
      <c r="N219">
        <v>0</v>
      </c>
      <c r="O219">
        <v>0</v>
      </c>
      <c r="P219">
        <v>1</v>
      </c>
      <c r="Q219">
        <v>600</v>
      </c>
      <c r="R219">
        <v>0</v>
      </c>
      <c r="S219">
        <v>0</v>
      </c>
      <c r="T219">
        <v>0</v>
      </c>
      <c r="U219">
        <v>0</v>
      </c>
      <c r="V219">
        <v>0</v>
      </c>
      <c r="W219">
        <v>0</v>
      </c>
      <c r="X219">
        <v>0</v>
      </c>
      <c r="Y219">
        <v>0</v>
      </c>
      <c r="Z219">
        <v>1</v>
      </c>
      <c r="AA219">
        <v>800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row>
    <row r="220" spans="1:51">
      <c r="A220" t="s">
        <v>3656</v>
      </c>
      <c r="B220">
        <v>0</v>
      </c>
      <c r="C220">
        <v>0</v>
      </c>
      <c r="D220">
        <v>0</v>
      </c>
      <c r="E220">
        <v>0</v>
      </c>
      <c r="F220">
        <v>0</v>
      </c>
      <c r="G220">
        <v>0</v>
      </c>
      <c r="H220">
        <v>0</v>
      </c>
      <c r="I220">
        <v>0</v>
      </c>
      <c r="J220">
        <v>0</v>
      </c>
      <c r="K220">
        <v>0</v>
      </c>
      <c r="L220">
        <v>0</v>
      </c>
      <c r="M220">
        <v>0</v>
      </c>
      <c r="N220">
        <v>0</v>
      </c>
      <c r="O220">
        <v>0</v>
      </c>
      <c r="P220">
        <v>1</v>
      </c>
      <c r="Q220">
        <v>600</v>
      </c>
      <c r="R220">
        <v>2</v>
      </c>
      <c r="S220">
        <v>2800</v>
      </c>
      <c r="T220">
        <v>0</v>
      </c>
      <c r="U220">
        <v>0</v>
      </c>
      <c r="V220">
        <v>0</v>
      </c>
      <c r="W220">
        <v>0</v>
      </c>
      <c r="X220">
        <v>0</v>
      </c>
      <c r="Y220">
        <v>0</v>
      </c>
      <c r="Z220">
        <v>0</v>
      </c>
      <c r="AA220">
        <v>0</v>
      </c>
      <c r="AB220">
        <v>0</v>
      </c>
      <c r="AC220">
        <v>0</v>
      </c>
      <c r="AD220">
        <v>3</v>
      </c>
      <c r="AE220">
        <v>6000</v>
      </c>
      <c r="AF220">
        <v>0</v>
      </c>
      <c r="AG220">
        <v>0</v>
      </c>
      <c r="AH220">
        <v>0</v>
      </c>
      <c r="AI220">
        <v>0</v>
      </c>
      <c r="AJ220">
        <v>1</v>
      </c>
      <c r="AK220">
        <v>600</v>
      </c>
      <c r="AL220">
        <v>0</v>
      </c>
      <c r="AM220">
        <v>0</v>
      </c>
      <c r="AN220">
        <v>0</v>
      </c>
      <c r="AO220">
        <v>0</v>
      </c>
      <c r="AP220">
        <v>0</v>
      </c>
      <c r="AQ220">
        <v>0</v>
      </c>
      <c r="AR220">
        <v>0</v>
      </c>
      <c r="AS220">
        <v>0</v>
      </c>
      <c r="AT220">
        <v>0</v>
      </c>
      <c r="AU220">
        <v>0</v>
      </c>
      <c r="AV220">
        <v>0</v>
      </c>
      <c r="AW220">
        <v>0</v>
      </c>
      <c r="AX220">
        <v>0</v>
      </c>
      <c r="AY220">
        <v>0</v>
      </c>
    </row>
    <row r="221" spans="1:51">
      <c r="A221" t="s">
        <v>3668</v>
      </c>
      <c r="B221">
        <v>0</v>
      </c>
      <c r="C221">
        <v>0</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3</v>
      </c>
      <c r="AY221">
        <v>6000</v>
      </c>
    </row>
    <row r="222" spans="1:51">
      <c r="A222" t="s">
        <v>3680</v>
      </c>
      <c r="B222">
        <v>0</v>
      </c>
      <c r="C222">
        <v>0</v>
      </c>
      <c r="D222">
        <v>0</v>
      </c>
      <c r="E222">
        <v>0</v>
      </c>
      <c r="F222">
        <v>0</v>
      </c>
      <c r="G222">
        <v>0</v>
      </c>
      <c r="H222">
        <v>0</v>
      </c>
      <c r="I222">
        <v>0</v>
      </c>
      <c r="J222">
        <v>0</v>
      </c>
      <c r="K222">
        <v>0</v>
      </c>
      <c r="L222">
        <v>1</v>
      </c>
      <c r="M222">
        <v>60</v>
      </c>
      <c r="N222">
        <v>0</v>
      </c>
      <c r="O222">
        <v>0</v>
      </c>
      <c r="P222">
        <v>1</v>
      </c>
      <c r="Q222">
        <v>600</v>
      </c>
      <c r="R222">
        <v>2</v>
      </c>
      <c r="S222">
        <v>3000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2</v>
      </c>
      <c r="AO222">
        <v>4600</v>
      </c>
      <c r="AP222">
        <v>0</v>
      </c>
      <c r="AQ222">
        <v>0</v>
      </c>
      <c r="AR222">
        <v>0</v>
      </c>
      <c r="AS222">
        <v>0</v>
      </c>
      <c r="AT222">
        <v>0</v>
      </c>
      <c r="AU222">
        <v>0</v>
      </c>
      <c r="AV222">
        <v>0</v>
      </c>
      <c r="AW222">
        <v>0</v>
      </c>
      <c r="AX222">
        <v>3</v>
      </c>
      <c r="AY222">
        <v>9900</v>
      </c>
    </row>
    <row r="223" spans="1:51">
      <c r="A223" t="s">
        <v>3692</v>
      </c>
      <c r="B223">
        <v>0</v>
      </c>
      <c r="C223">
        <v>0</v>
      </c>
      <c r="D223">
        <v>0</v>
      </c>
      <c r="E223">
        <v>0</v>
      </c>
      <c r="F223">
        <v>0</v>
      </c>
      <c r="G223">
        <v>0</v>
      </c>
      <c r="H223">
        <v>0</v>
      </c>
      <c r="I223">
        <v>0</v>
      </c>
      <c r="J223">
        <v>0</v>
      </c>
      <c r="K223">
        <v>0</v>
      </c>
      <c r="L223">
        <v>1</v>
      </c>
      <c r="M223">
        <v>80</v>
      </c>
      <c r="N223">
        <v>1</v>
      </c>
      <c r="O223">
        <v>300</v>
      </c>
      <c r="P223">
        <v>2</v>
      </c>
      <c r="Q223">
        <v>1100</v>
      </c>
      <c r="R223">
        <v>7</v>
      </c>
      <c r="S223">
        <v>9500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row>
    <row r="224" spans="1:51">
      <c r="A224" t="s">
        <v>3704</v>
      </c>
      <c r="B224">
        <v>0</v>
      </c>
      <c r="C224">
        <v>0</v>
      </c>
      <c r="D224">
        <v>0</v>
      </c>
      <c r="E224">
        <v>0</v>
      </c>
      <c r="F224">
        <v>0</v>
      </c>
      <c r="G224">
        <v>0</v>
      </c>
      <c r="H224">
        <v>0</v>
      </c>
      <c r="I224">
        <v>0</v>
      </c>
      <c r="J224">
        <v>0</v>
      </c>
      <c r="K224">
        <v>0</v>
      </c>
      <c r="L224">
        <v>2</v>
      </c>
      <c r="M224">
        <v>140</v>
      </c>
      <c r="N224">
        <v>1</v>
      </c>
      <c r="O224">
        <v>270</v>
      </c>
      <c r="P224">
        <v>6</v>
      </c>
      <c r="Q224">
        <v>3600</v>
      </c>
      <c r="R224">
        <v>9</v>
      </c>
      <c r="S224">
        <v>14800</v>
      </c>
      <c r="T224">
        <v>2</v>
      </c>
      <c r="U224">
        <v>4000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2</v>
      </c>
      <c r="AO224">
        <v>4300</v>
      </c>
      <c r="AP224">
        <v>1</v>
      </c>
      <c r="AQ224">
        <v>3</v>
      </c>
      <c r="AR224">
        <v>0</v>
      </c>
      <c r="AS224">
        <v>0</v>
      </c>
      <c r="AT224">
        <v>0</v>
      </c>
      <c r="AU224">
        <v>0</v>
      </c>
      <c r="AV224">
        <v>0</v>
      </c>
      <c r="AW224">
        <v>0</v>
      </c>
      <c r="AX224">
        <v>6</v>
      </c>
      <c r="AY224">
        <v>25560</v>
      </c>
    </row>
    <row r="225" spans="1:51">
      <c r="A225" t="s">
        <v>3716</v>
      </c>
      <c r="B225">
        <v>0</v>
      </c>
      <c r="C225">
        <v>0</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1</v>
      </c>
      <c r="AO225">
        <v>2350</v>
      </c>
      <c r="AP225">
        <v>0</v>
      </c>
      <c r="AQ225">
        <v>0</v>
      </c>
      <c r="AR225">
        <v>0</v>
      </c>
      <c r="AS225">
        <v>0</v>
      </c>
      <c r="AT225">
        <v>0</v>
      </c>
      <c r="AU225">
        <v>0</v>
      </c>
      <c r="AV225">
        <v>0</v>
      </c>
      <c r="AW225">
        <v>0</v>
      </c>
      <c r="AX225">
        <v>2</v>
      </c>
      <c r="AY225">
        <v>5940</v>
      </c>
    </row>
    <row r="226" spans="1:51">
      <c r="A226" t="s">
        <v>3728</v>
      </c>
      <c r="B226">
        <v>0</v>
      </c>
      <c r="C226">
        <v>0</v>
      </c>
      <c r="D226">
        <v>0</v>
      </c>
      <c r="E226">
        <v>0</v>
      </c>
      <c r="F226">
        <v>0</v>
      </c>
      <c r="G226">
        <v>0</v>
      </c>
      <c r="H226">
        <v>0</v>
      </c>
      <c r="I226">
        <v>0</v>
      </c>
      <c r="J226">
        <v>0</v>
      </c>
      <c r="K226">
        <v>0</v>
      </c>
      <c r="L226">
        <v>1</v>
      </c>
      <c r="M226">
        <v>80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1</v>
      </c>
      <c r="AQ226">
        <v>0.5</v>
      </c>
      <c r="AR226">
        <v>0</v>
      </c>
      <c r="AS226">
        <v>0</v>
      </c>
      <c r="AT226">
        <v>0</v>
      </c>
      <c r="AU226">
        <v>0</v>
      </c>
      <c r="AV226">
        <v>0</v>
      </c>
      <c r="AW226">
        <v>0</v>
      </c>
      <c r="AX226">
        <v>10</v>
      </c>
      <c r="AY226">
        <v>32370</v>
      </c>
    </row>
    <row r="227" spans="1:51">
      <c r="A227" t="s">
        <v>3740</v>
      </c>
      <c r="B227">
        <v>0</v>
      </c>
      <c r="C227">
        <v>0</v>
      </c>
      <c r="D227">
        <v>0</v>
      </c>
      <c r="E227">
        <v>0</v>
      </c>
      <c r="F227">
        <v>0</v>
      </c>
      <c r="G227">
        <v>0</v>
      </c>
      <c r="H227">
        <v>0</v>
      </c>
      <c r="I227">
        <v>0</v>
      </c>
      <c r="J227">
        <v>0</v>
      </c>
      <c r="K227">
        <v>0</v>
      </c>
      <c r="L227">
        <v>2</v>
      </c>
      <c r="M227">
        <v>140</v>
      </c>
      <c r="N227">
        <v>0</v>
      </c>
      <c r="O227">
        <v>0</v>
      </c>
      <c r="P227">
        <v>1</v>
      </c>
      <c r="Q227">
        <v>850</v>
      </c>
      <c r="R227">
        <v>0</v>
      </c>
      <c r="S227">
        <v>0</v>
      </c>
      <c r="T227">
        <v>3</v>
      </c>
      <c r="U227">
        <v>6000</v>
      </c>
      <c r="V227">
        <v>0</v>
      </c>
      <c r="W227">
        <v>0</v>
      </c>
      <c r="X227">
        <v>0</v>
      </c>
      <c r="Y227">
        <v>0</v>
      </c>
      <c r="Z227">
        <v>0</v>
      </c>
      <c r="AA227">
        <v>0</v>
      </c>
      <c r="AB227">
        <v>0</v>
      </c>
      <c r="AC227">
        <v>0</v>
      </c>
      <c r="AD227">
        <v>4</v>
      </c>
      <c r="AE227">
        <v>8000</v>
      </c>
      <c r="AF227">
        <v>0</v>
      </c>
      <c r="AG227">
        <v>0</v>
      </c>
      <c r="AH227">
        <v>0</v>
      </c>
      <c r="AI227">
        <v>0</v>
      </c>
      <c r="AJ227">
        <v>0</v>
      </c>
      <c r="AK227">
        <v>0</v>
      </c>
      <c r="AL227">
        <v>0</v>
      </c>
      <c r="AM227">
        <v>0</v>
      </c>
      <c r="AN227">
        <v>7</v>
      </c>
      <c r="AO227">
        <v>21350</v>
      </c>
      <c r="AP227">
        <v>0</v>
      </c>
      <c r="AQ227">
        <v>0</v>
      </c>
      <c r="AR227">
        <v>0</v>
      </c>
      <c r="AS227">
        <v>0</v>
      </c>
      <c r="AT227">
        <v>0</v>
      </c>
      <c r="AU227">
        <v>0</v>
      </c>
      <c r="AV227">
        <v>0</v>
      </c>
      <c r="AW227">
        <v>0</v>
      </c>
      <c r="AX227">
        <v>7</v>
      </c>
      <c r="AY227">
        <v>21050</v>
      </c>
    </row>
    <row r="228" spans="1:51">
      <c r="A228" t="s">
        <v>3752</v>
      </c>
      <c r="B228">
        <v>0</v>
      </c>
      <c r="C228">
        <v>0</v>
      </c>
      <c r="D228">
        <v>0</v>
      </c>
      <c r="E228">
        <v>0</v>
      </c>
      <c r="F228">
        <v>0</v>
      </c>
      <c r="G228">
        <v>0</v>
      </c>
      <c r="H228">
        <v>0</v>
      </c>
      <c r="I228">
        <v>0</v>
      </c>
      <c r="J228">
        <v>0</v>
      </c>
      <c r="K228">
        <v>0</v>
      </c>
      <c r="L228">
        <v>2</v>
      </c>
      <c r="M228">
        <v>110</v>
      </c>
      <c r="N228">
        <v>1</v>
      </c>
      <c r="O228">
        <v>300</v>
      </c>
      <c r="P228">
        <v>2</v>
      </c>
      <c r="Q228">
        <v>1200</v>
      </c>
      <c r="R228">
        <v>18</v>
      </c>
      <c r="S228">
        <v>27000</v>
      </c>
      <c r="T228">
        <v>0</v>
      </c>
      <c r="U228">
        <v>0</v>
      </c>
      <c r="V228">
        <v>0</v>
      </c>
      <c r="W228">
        <v>0</v>
      </c>
      <c r="X228">
        <v>0</v>
      </c>
      <c r="Y228">
        <v>0</v>
      </c>
      <c r="Z228">
        <v>0</v>
      </c>
      <c r="AA228">
        <v>0</v>
      </c>
      <c r="AB228">
        <v>0</v>
      </c>
      <c r="AC228">
        <v>0</v>
      </c>
      <c r="AD228">
        <v>2</v>
      </c>
      <c r="AE228">
        <v>4000</v>
      </c>
      <c r="AF228">
        <v>0</v>
      </c>
      <c r="AG228">
        <v>0</v>
      </c>
      <c r="AH228">
        <v>0</v>
      </c>
      <c r="AI228">
        <v>0</v>
      </c>
      <c r="AJ228">
        <v>0</v>
      </c>
      <c r="AK228">
        <v>0</v>
      </c>
      <c r="AL228">
        <v>0</v>
      </c>
      <c r="AM228">
        <v>0</v>
      </c>
      <c r="AN228">
        <v>2</v>
      </c>
      <c r="AO228">
        <v>5050</v>
      </c>
      <c r="AP228">
        <v>0</v>
      </c>
      <c r="AQ228">
        <v>0</v>
      </c>
      <c r="AR228">
        <v>0</v>
      </c>
      <c r="AS228">
        <v>0</v>
      </c>
      <c r="AT228">
        <v>0</v>
      </c>
      <c r="AU228">
        <v>0</v>
      </c>
      <c r="AV228">
        <v>0</v>
      </c>
      <c r="AW228">
        <v>0</v>
      </c>
      <c r="AX228">
        <v>20</v>
      </c>
      <c r="AY228">
        <v>67645</v>
      </c>
    </row>
    <row r="229" spans="1:51">
      <c r="A229" t="s">
        <v>3764</v>
      </c>
      <c r="B229">
        <v>0</v>
      </c>
      <c r="C229">
        <v>0</v>
      </c>
      <c r="D229">
        <v>0</v>
      </c>
      <c r="E229">
        <v>0</v>
      </c>
      <c r="F229">
        <v>0</v>
      </c>
      <c r="G229">
        <v>0</v>
      </c>
      <c r="H229">
        <v>0</v>
      </c>
      <c r="I229">
        <v>0</v>
      </c>
      <c r="J229">
        <v>0</v>
      </c>
      <c r="K229">
        <v>0</v>
      </c>
      <c r="L229">
        <v>2</v>
      </c>
      <c r="M229">
        <v>117</v>
      </c>
      <c r="N229">
        <v>0</v>
      </c>
      <c r="O229">
        <v>0</v>
      </c>
      <c r="P229">
        <v>0</v>
      </c>
      <c r="Q229">
        <v>0</v>
      </c>
      <c r="R229">
        <v>1</v>
      </c>
      <c r="S229">
        <v>1000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row>
    <row r="230" spans="1:51">
      <c r="A230" t="s">
        <v>3776</v>
      </c>
      <c r="B230">
        <v>0</v>
      </c>
      <c r="C230">
        <v>0</v>
      </c>
      <c r="D230">
        <v>0</v>
      </c>
      <c r="E230">
        <v>0</v>
      </c>
      <c r="F230">
        <v>0</v>
      </c>
      <c r="G230">
        <v>0</v>
      </c>
      <c r="H230">
        <v>0</v>
      </c>
      <c r="I230">
        <v>0</v>
      </c>
      <c r="J230">
        <v>0</v>
      </c>
      <c r="K230">
        <v>0</v>
      </c>
      <c r="L230">
        <v>0</v>
      </c>
      <c r="M230">
        <v>0</v>
      </c>
      <c r="N230">
        <v>0</v>
      </c>
      <c r="O230">
        <v>0</v>
      </c>
      <c r="P230">
        <v>0</v>
      </c>
      <c r="Q230">
        <v>0</v>
      </c>
      <c r="R230">
        <v>1</v>
      </c>
      <c r="S230">
        <v>1000</v>
      </c>
      <c r="T230">
        <v>0</v>
      </c>
      <c r="U230">
        <v>0</v>
      </c>
      <c r="V230">
        <v>0</v>
      </c>
      <c r="W230">
        <v>0</v>
      </c>
      <c r="X230">
        <v>0</v>
      </c>
      <c r="Y230">
        <v>0</v>
      </c>
      <c r="Z230">
        <v>0</v>
      </c>
      <c r="AA230">
        <v>0</v>
      </c>
      <c r="AB230">
        <v>1</v>
      </c>
      <c r="AC230">
        <v>1500</v>
      </c>
      <c r="AD230">
        <v>0</v>
      </c>
      <c r="AE230">
        <v>0</v>
      </c>
      <c r="AF230">
        <v>0</v>
      </c>
      <c r="AG230">
        <v>0</v>
      </c>
      <c r="AH230">
        <v>0</v>
      </c>
      <c r="AI230">
        <v>0</v>
      </c>
      <c r="AJ230">
        <v>0</v>
      </c>
      <c r="AK230">
        <v>0</v>
      </c>
      <c r="AL230">
        <v>0</v>
      </c>
      <c r="AM230">
        <v>0</v>
      </c>
      <c r="AN230">
        <v>0</v>
      </c>
      <c r="AO230">
        <v>0</v>
      </c>
      <c r="AP230">
        <v>1</v>
      </c>
      <c r="AQ230">
        <v>5</v>
      </c>
      <c r="AR230">
        <v>0</v>
      </c>
      <c r="AS230">
        <v>0</v>
      </c>
      <c r="AT230">
        <v>0</v>
      </c>
      <c r="AU230">
        <v>0</v>
      </c>
      <c r="AV230">
        <v>0</v>
      </c>
      <c r="AW230">
        <v>0</v>
      </c>
      <c r="AX230">
        <v>0</v>
      </c>
      <c r="AY230">
        <v>0</v>
      </c>
    </row>
    <row r="231" spans="1:51">
      <c r="A231" t="s">
        <v>3788</v>
      </c>
      <c r="B231">
        <v>0</v>
      </c>
      <c r="C231">
        <v>0</v>
      </c>
      <c r="D231">
        <v>0</v>
      </c>
      <c r="E231">
        <v>0</v>
      </c>
      <c r="F231">
        <v>0</v>
      </c>
      <c r="G231">
        <v>0</v>
      </c>
      <c r="H231">
        <v>0</v>
      </c>
      <c r="I231">
        <v>0</v>
      </c>
      <c r="J231">
        <v>0</v>
      </c>
      <c r="K231">
        <v>0</v>
      </c>
      <c r="L231">
        <v>1</v>
      </c>
      <c r="M231">
        <v>60</v>
      </c>
      <c r="N231">
        <v>0</v>
      </c>
      <c r="O231">
        <v>0</v>
      </c>
      <c r="P231">
        <v>5</v>
      </c>
      <c r="Q231">
        <v>2800</v>
      </c>
      <c r="R231">
        <v>0</v>
      </c>
      <c r="S231">
        <v>0</v>
      </c>
      <c r="T231">
        <v>5</v>
      </c>
      <c r="U231">
        <v>10000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9</v>
      </c>
      <c r="AY231">
        <v>27000</v>
      </c>
    </row>
    <row r="232" spans="1:51">
      <c r="A232" t="s">
        <v>3812</v>
      </c>
      <c r="B232">
        <v>0</v>
      </c>
      <c r="C232">
        <v>0</v>
      </c>
      <c r="D232">
        <v>0</v>
      </c>
      <c r="E232">
        <v>0</v>
      </c>
      <c r="F232">
        <v>0</v>
      </c>
      <c r="G232">
        <v>0</v>
      </c>
      <c r="H232">
        <v>0</v>
      </c>
      <c r="I232">
        <v>0</v>
      </c>
      <c r="J232">
        <v>0</v>
      </c>
      <c r="K232">
        <v>0</v>
      </c>
      <c r="L232">
        <v>0</v>
      </c>
      <c r="M232">
        <v>0</v>
      </c>
      <c r="N232">
        <v>1</v>
      </c>
      <c r="O232">
        <v>200</v>
      </c>
      <c r="P232">
        <v>1</v>
      </c>
      <c r="Q232">
        <v>600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16</v>
      </c>
      <c r="AO232">
        <v>36300</v>
      </c>
      <c r="AP232">
        <v>0</v>
      </c>
      <c r="AQ232">
        <v>0</v>
      </c>
      <c r="AR232">
        <v>0</v>
      </c>
      <c r="AS232">
        <v>0</v>
      </c>
      <c r="AT232">
        <v>0</v>
      </c>
      <c r="AU232">
        <v>0</v>
      </c>
      <c r="AV232">
        <v>0</v>
      </c>
      <c r="AW232">
        <v>0</v>
      </c>
      <c r="AX232">
        <v>4</v>
      </c>
      <c r="AY232">
        <v>17400</v>
      </c>
    </row>
    <row r="233" spans="1:51">
      <c r="A233" t="s">
        <v>3824</v>
      </c>
      <c r="B233">
        <v>0</v>
      </c>
      <c r="C233">
        <v>0</v>
      </c>
      <c r="D233">
        <v>0</v>
      </c>
      <c r="E233">
        <v>0</v>
      </c>
      <c r="F233">
        <v>0</v>
      </c>
      <c r="G233">
        <v>0</v>
      </c>
      <c r="H233">
        <v>0</v>
      </c>
      <c r="I233">
        <v>0</v>
      </c>
      <c r="J233">
        <v>0</v>
      </c>
      <c r="K233">
        <v>0</v>
      </c>
      <c r="L233">
        <v>0</v>
      </c>
      <c r="M233">
        <v>0</v>
      </c>
      <c r="N233">
        <v>0</v>
      </c>
      <c r="O233">
        <v>0</v>
      </c>
      <c r="P233">
        <v>3</v>
      </c>
      <c r="Q233">
        <v>2300</v>
      </c>
      <c r="R233">
        <v>6</v>
      </c>
      <c r="S233">
        <v>7300</v>
      </c>
      <c r="T233">
        <v>0</v>
      </c>
      <c r="U233">
        <v>0</v>
      </c>
      <c r="V233">
        <v>0</v>
      </c>
      <c r="W233">
        <v>0</v>
      </c>
      <c r="X233">
        <v>0</v>
      </c>
      <c r="Y233">
        <v>0</v>
      </c>
      <c r="Z233">
        <v>3</v>
      </c>
      <c r="AA233">
        <v>2400</v>
      </c>
      <c r="AB233">
        <v>0</v>
      </c>
      <c r="AC233">
        <v>0</v>
      </c>
      <c r="AD233">
        <v>0</v>
      </c>
      <c r="AE233">
        <v>0</v>
      </c>
      <c r="AF233">
        <v>0</v>
      </c>
      <c r="AG233">
        <v>0</v>
      </c>
      <c r="AH233">
        <v>0</v>
      </c>
      <c r="AI233">
        <v>0</v>
      </c>
      <c r="AJ233">
        <v>0</v>
      </c>
      <c r="AK233">
        <v>0</v>
      </c>
      <c r="AL233">
        <v>0</v>
      </c>
      <c r="AM233">
        <v>0</v>
      </c>
      <c r="AN233">
        <v>2</v>
      </c>
      <c r="AO233">
        <v>4000</v>
      </c>
      <c r="AP233">
        <v>0</v>
      </c>
      <c r="AQ233">
        <v>0</v>
      </c>
      <c r="AR233">
        <v>0</v>
      </c>
      <c r="AS233">
        <v>0</v>
      </c>
      <c r="AT233">
        <v>0</v>
      </c>
      <c r="AU233">
        <v>0</v>
      </c>
      <c r="AV233">
        <v>0</v>
      </c>
      <c r="AW233">
        <v>0</v>
      </c>
      <c r="AX233">
        <v>11</v>
      </c>
      <c r="AY233">
        <v>47050</v>
      </c>
    </row>
    <row r="234" spans="1:51">
      <c r="A234" t="s">
        <v>3836</v>
      </c>
      <c r="B234">
        <v>0</v>
      </c>
      <c r="C234">
        <v>0</v>
      </c>
      <c r="D234">
        <v>0</v>
      </c>
      <c r="E234">
        <v>0</v>
      </c>
      <c r="F234">
        <v>0</v>
      </c>
      <c r="G234">
        <v>0</v>
      </c>
      <c r="H234">
        <v>0</v>
      </c>
      <c r="I234">
        <v>0</v>
      </c>
      <c r="J234">
        <v>0</v>
      </c>
      <c r="K234">
        <v>0</v>
      </c>
      <c r="L234">
        <v>0</v>
      </c>
      <c r="M234">
        <v>0</v>
      </c>
      <c r="N234">
        <v>1</v>
      </c>
      <c r="O234">
        <v>200</v>
      </c>
      <c r="P234">
        <v>1</v>
      </c>
      <c r="Q234">
        <v>600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2</v>
      </c>
      <c r="AY234">
        <v>8400</v>
      </c>
    </row>
    <row r="235" spans="1:51">
      <c r="A235" t="s">
        <v>3848</v>
      </c>
      <c r="B235">
        <v>0</v>
      </c>
      <c r="C235">
        <v>0</v>
      </c>
      <c r="D235">
        <v>0</v>
      </c>
      <c r="E235">
        <v>0</v>
      </c>
      <c r="F235">
        <v>0</v>
      </c>
      <c r="G235">
        <v>0</v>
      </c>
      <c r="H235">
        <v>0</v>
      </c>
      <c r="I235">
        <v>0</v>
      </c>
      <c r="J235">
        <v>0</v>
      </c>
      <c r="K235">
        <v>0</v>
      </c>
      <c r="L235">
        <v>0</v>
      </c>
      <c r="M235">
        <v>0</v>
      </c>
      <c r="N235">
        <v>0</v>
      </c>
      <c r="O235">
        <v>0</v>
      </c>
      <c r="P235">
        <v>2</v>
      </c>
      <c r="Q235">
        <v>1200</v>
      </c>
      <c r="R235">
        <v>0</v>
      </c>
      <c r="S235">
        <v>0</v>
      </c>
      <c r="T235">
        <v>0</v>
      </c>
      <c r="U235">
        <v>0</v>
      </c>
      <c r="V235">
        <v>0</v>
      </c>
      <c r="W235">
        <v>0</v>
      </c>
      <c r="X235">
        <v>0</v>
      </c>
      <c r="Y235">
        <v>0</v>
      </c>
      <c r="Z235">
        <v>1</v>
      </c>
      <c r="AA235">
        <v>800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1</v>
      </c>
      <c r="AY235">
        <v>4800</v>
      </c>
    </row>
    <row r="236" spans="1:51">
      <c r="A236" t="s">
        <v>3860</v>
      </c>
      <c r="B236">
        <v>0</v>
      </c>
      <c r="C236">
        <v>0</v>
      </c>
      <c r="D236">
        <v>0</v>
      </c>
      <c r="E236">
        <v>0</v>
      </c>
      <c r="F236">
        <v>0</v>
      </c>
      <c r="G236">
        <v>0</v>
      </c>
      <c r="H236">
        <v>0</v>
      </c>
      <c r="I236">
        <v>0</v>
      </c>
      <c r="J236">
        <v>0</v>
      </c>
      <c r="K236">
        <v>0</v>
      </c>
      <c r="L236">
        <v>0</v>
      </c>
      <c r="M236">
        <v>0</v>
      </c>
      <c r="N236">
        <v>0</v>
      </c>
      <c r="O236">
        <v>0</v>
      </c>
      <c r="P236">
        <v>3</v>
      </c>
      <c r="Q236">
        <v>1600</v>
      </c>
      <c r="R236">
        <v>1</v>
      </c>
      <c r="S236">
        <v>1000</v>
      </c>
      <c r="T236">
        <v>0</v>
      </c>
      <c r="U236">
        <v>0</v>
      </c>
      <c r="V236">
        <v>0</v>
      </c>
      <c r="W236">
        <v>0</v>
      </c>
      <c r="X236">
        <v>0</v>
      </c>
      <c r="Y236">
        <v>0</v>
      </c>
      <c r="Z236">
        <v>0</v>
      </c>
      <c r="AA236">
        <v>0</v>
      </c>
      <c r="AB236">
        <v>0</v>
      </c>
      <c r="AC236">
        <v>0</v>
      </c>
      <c r="AD236">
        <v>9</v>
      </c>
      <c r="AE236">
        <v>18000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row>
    <row r="237" spans="1:51">
      <c r="A237" t="s">
        <v>3872</v>
      </c>
      <c r="B237">
        <v>0</v>
      </c>
      <c r="C237">
        <v>0</v>
      </c>
      <c r="D237">
        <v>0</v>
      </c>
      <c r="E237">
        <v>0</v>
      </c>
      <c r="F237">
        <v>0</v>
      </c>
      <c r="G237">
        <v>0</v>
      </c>
      <c r="H237">
        <v>0</v>
      </c>
      <c r="I237">
        <v>0</v>
      </c>
      <c r="J237">
        <v>0</v>
      </c>
      <c r="K237">
        <v>0</v>
      </c>
      <c r="L237">
        <v>0</v>
      </c>
      <c r="M237">
        <v>0</v>
      </c>
      <c r="N237">
        <v>0</v>
      </c>
      <c r="O237">
        <v>0</v>
      </c>
      <c r="P237">
        <v>2</v>
      </c>
      <c r="Q237">
        <v>1100</v>
      </c>
      <c r="R237">
        <v>1</v>
      </c>
      <c r="S237">
        <v>1800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5</v>
      </c>
      <c r="AO237">
        <v>10000</v>
      </c>
      <c r="AP237">
        <v>0</v>
      </c>
      <c r="AQ237">
        <v>0</v>
      </c>
      <c r="AR237">
        <v>0</v>
      </c>
      <c r="AS237">
        <v>0</v>
      </c>
      <c r="AT237">
        <v>0</v>
      </c>
      <c r="AU237">
        <v>0</v>
      </c>
      <c r="AV237">
        <v>0</v>
      </c>
      <c r="AW237">
        <v>0</v>
      </c>
      <c r="AX237">
        <v>5</v>
      </c>
      <c r="AY237">
        <v>28300</v>
      </c>
    </row>
    <row r="238" spans="1:51">
      <c r="A238" t="s">
        <v>3884</v>
      </c>
      <c r="B238">
        <v>0</v>
      </c>
      <c r="C238">
        <v>0</v>
      </c>
      <c r="D238">
        <v>0</v>
      </c>
      <c r="E238">
        <v>0</v>
      </c>
      <c r="F238">
        <v>0</v>
      </c>
      <c r="G238">
        <v>0</v>
      </c>
      <c r="H238">
        <v>0</v>
      </c>
      <c r="I238">
        <v>0</v>
      </c>
      <c r="J238">
        <v>0</v>
      </c>
      <c r="K238">
        <v>0</v>
      </c>
      <c r="L238">
        <v>0</v>
      </c>
      <c r="M238">
        <v>0</v>
      </c>
      <c r="N238">
        <v>0</v>
      </c>
      <c r="O238">
        <v>0</v>
      </c>
      <c r="P238">
        <v>5</v>
      </c>
      <c r="Q238">
        <v>3450</v>
      </c>
      <c r="R238">
        <v>3</v>
      </c>
      <c r="S238">
        <v>3000</v>
      </c>
      <c r="T238">
        <v>1</v>
      </c>
      <c r="U238">
        <v>2000</v>
      </c>
      <c r="V238">
        <v>0</v>
      </c>
      <c r="W238">
        <v>0</v>
      </c>
      <c r="X238">
        <v>0</v>
      </c>
      <c r="Y238">
        <v>0</v>
      </c>
      <c r="Z238">
        <v>2</v>
      </c>
      <c r="AA238">
        <v>1600</v>
      </c>
      <c r="AB238">
        <v>0</v>
      </c>
      <c r="AC238">
        <v>0</v>
      </c>
      <c r="AD238">
        <v>0</v>
      </c>
      <c r="AE238">
        <v>0</v>
      </c>
      <c r="AF238">
        <v>0</v>
      </c>
      <c r="AG238">
        <v>0</v>
      </c>
      <c r="AH238">
        <v>0</v>
      </c>
      <c r="AI238">
        <v>0</v>
      </c>
      <c r="AJ238">
        <v>1</v>
      </c>
      <c r="AK238">
        <v>800</v>
      </c>
      <c r="AL238">
        <v>0</v>
      </c>
      <c r="AM238">
        <v>0</v>
      </c>
      <c r="AN238">
        <v>0</v>
      </c>
      <c r="AO238">
        <v>0</v>
      </c>
      <c r="AP238">
        <v>0</v>
      </c>
      <c r="AQ238">
        <v>0</v>
      </c>
      <c r="AR238">
        <v>0</v>
      </c>
      <c r="AS238">
        <v>0</v>
      </c>
      <c r="AT238">
        <v>3</v>
      </c>
      <c r="AU238">
        <v>2400</v>
      </c>
      <c r="AV238">
        <v>0</v>
      </c>
      <c r="AW238">
        <v>0</v>
      </c>
      <c r="AX238">
        <v>0</v>
      </c>
      <c r="AY238">
        <v>0</v>
      </c>
    </row>
    <row r="239" spans="1:51">
      <c r="A239" t="s">
        <v>3896</v>
      </c>
      <c r="B239">
        <v>0</v>
      </c>
      <c r="C239">
        <v>0</v>
      </c>
      <c r="D239">
        <v>0</v>
      </c>
      <c r="E239">
        <v>0</v>
      </c>
      <c r="F239">
        <v>0</v>
      </c>
      <c r="G239">
        <v>0</v>
      </c>
      <c r="H239">
        <v>0</v>
      </c>
      <c r="I239">
        <v>0</v>
      </c>
      <c r="J239">
        <v>0</v>
      </c>
      <c r="K239">
        <v>0</v>
      </c>
      <c r="L239">
        <v>2</v>
      </c>
      <c r="M239">
        <v>160</v>
      </c>
      <c r="N239">
        <v>0</v>
      </c>
      <c r="O239">
        <v>0</v>
      </c>
      <c r="P239">
        <v>7</v>
      </c>
      <c r="Q239">
        <v>4200</v>
      </c>
      <c r="R239">
        <v>5</v>
      </c>
      <c r="S239">
        <v>7600</v>
      </c>
      <c r="T239">
        <v>0</v>
      </c>
      <c r="U239">
        <v>0</v>
      </c>
      <c r="V239">
        <v>0</v>
      </c>
      <c r="W239">
        <v>0</v>
      </c>
      <c r="X239">
        <v>0</v>
      </c>
      <c r="Y239">
        <v>0</v>
      </c>
      <c r="Z239">
        <v>0</v>
      </c>
      <c r="AA239">
        <v>0</v>
      </c>
      <c r="AB239">
        <v>0</v>
      </c>
      <c r="AC239">
        <v>0</v>
      </c>
      <c r="AD239">
        <v>2</v>
      </c>
      <c r="AE239">
        <v>4000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8</v>
      </c>
      <c r="AY239">
        <v>30900</v>
      </c>
    </row>
    <row r="240" spans="1:51">
      <c r="A240" t="s">
        <v>3908</v>
      </c>
      <c r="B240">
        <v>0</v>
      </c>
      <c r="C240">
        <v>0</v>
      </c>
      <c r="D240">
        <v>0</v>
      </c>
      <c r="E240">
        <v>0</v>
      </c>
      <c r="F240">
        <v>0</v>
      </c>
      <c r="G240">
        <v>0</v>
      </c>
      <c r="H240">
        <v>0</v>
      </c>
      <c r="I240">
        <v>0</v>
      </c>
      <c r="J240">
        <v>0</v>
      </c>
      <c r="K240">
        <v>0</v>
      </c>
      <c r="L240">
        <v>0</v>
      </c>
      <c r="M240">
        <v>0</v>
      </c>
      <c r="N240">
        <v>0</v>
      </c>
      <c r="O240">
        <v>0</v>
      </c>
      <c r="P240">
        <v>5</v>
      </c>
      <c r="Q240">
        <v>3000</v>
      </c>
      <c r="R240">
        <v>6</v>
      </c>
      <c r="S240">
        <v>10800</v>
      </c>
      <c r="T240">
        <v>0</v>
      </c>
      <c r="U240">
        <v>0</v>
      </c>
      <c r="V240">
        <v>0</v>
      </c>
      <c r="W240">
        <v>0</v>
      </c>
      <c r="X240">
        <v>0</v>
      </c>
      <c r="Y240">
        <v>0</v>
      </c>
      <c r="Z240">
        <v>0</v>
      </c>
      <c r="AA240">
        <v>0</v>
      </c>
      <c r="AB240">
        <v>0</v>
      </c>
      <c r="AC240">
        <v>0</v>
      </c>
      <c r="AD240">
        <v>1</v>
      </c>
      <c r="AE240">
        <v>2000</v>
      </c>
      <c r="AF240">
        <v>0</v>
      </c>
      <c r="AG240">
        <v>0</v>
      </c>
      <c r="AH240">
        <v>0</v>
      </c>
      <c r="AI240">
        <v>0</v>
      </c>
      <c r="AJ240">
        <v>0</v>
      </c>
      <c r="AK240">
        <v>0</v>
      </c>
      <c r="AL240">
        <v>0</v>
      </c>
      <c r="AM240">
        <v>0</v>
      </c>
      <c r="AN240">
        <v>5</v>
      </c>
      <c r="AO240">
        <v>10000</v>
      </c>
      <c r="AP240">
        <v>0</v>
      </c>
      <c r="AQ240">
        <v>0</v>
      </c>
      <c r="AR240">
        <v>0</v>
      </c>
      <c r="AS240">
        <v>0</v>
      </c>
      <c r="AT240">
        <v>0</v>
      </c>
      <c r="AU240">
        <v>0</v>
      </c>
      <c r="AV240">
        <v>0</v>
      </c>
      <c r="AW240">
        <v>0</v>
      </c>
      <c r="AX240">
        <v>0</v>
      </c>
      <c r="AY240">
        <v>0</v>
      </c>
    </row>
    <row r="241" spans="1:51">
      <c r="A241" t="s">
        <v>3920</v>
      </c>
      <c r="B241">
        <v>0</v>
      </c>
      <c r="C241">
        <v>0</v>
      </c>
      <c r="D241">
        <v>0</v>
      </c>
      <c r="E241">
        <v>0</v>
      </c>
      <c r="F241">
        <v>0</v>
      </c>
      <c r="G241">
        <v>0</v>
      </c>
      <c r="H241">
        <v>0</v>
      </c>
      <c r="I241">
        <v>0</v>
      </c>
      <c r="J241">
        <v>0</v>
      </c>
      <c r="K241">
        <v>0</v>
      </c>
      <c r="L241">
        <v>0</v>
      </c>
      <c r="M241">
        <v>0</v>
      </c>
      <c r="N241">
        <v>0</v>
      </c>
      <c r="O241">
        <v>0</v>
      </c>
      <c r="P241">
        <v>3</v>
      </c>
      <c r="Q241">
        <v>1800</v>
      </c>
      <c r="R241">
        <v>6</v>
      </c>
      <c r="S241">
        <v>9000</v>
      </c>
      <c r="T241">
        <v>0</v>
      </c>
      <c r="U241">
        <v>0</v>
      </c>
      <c r="V241">
        <v>0</v>
      </c>
      <c r="W241">
        <v>0</v>
      </c>
      <c r="X241">
        <v>0</v>
      </c>
      <c r="Y241">
        <v>0</v>
      </c>
      <c r="Z241">
        <v>0</v>
      </c>
      <c r="AA241">
        <v>0</v>
      </c>
      <c r="AB241">
        <v>2</v>
      </c>
      <c r="AC241">
        <v>3000</v>
      </c>
      <c r="AD241">
        <v>11</v>
      </c>
      <c r="AE241">
        <v>23500</v>
      </c>
      <c r="AF241">
        <v>0</v>
      </c>
      <c r="AG241">
        <v>0</v>
      </c>
      <c r="AH241">
        <v>0</v>
      </c>
      <c r="AI241">
        <v>0</v>
      </c>
      <c r="AJ241">
        <v>0</v>
      </c>
      <c r="AK241">
        <v>0</v>
      </c>
      <c r="AL241">
        <v>0</v>
      </c>
      <c r="AM241">
        <v>0</v>
      </c>
      <c r="AN241">
        <v>1</v>
      </c>
      <c r="AO241">
        <v>2300</v>
      </c>
      <c r="AP241">
        <v>0</v>
      </c>
      <c r="AQ241">
        <v>0</v>
      </c>
      <c r="AR241">
        <v>0</v>
      </c>
      <c r="AS241">
        <v>0</v>
      </c>
      <c r="AT241">
        <v>0</v>
      </c>
      <c r="AU241">
        <v>0</v>
      </c>
      <c r="AV241">
        <v>0</v>
      </c>
      <c r="AW241">
        <v>0</v>
      </c>
      <c r="AX241">
        <v>0</v>
      </c>
      <c r="AY241">
        <v>0</v>
      </c>
    </row>
    <row r="242" spans="1:51">
      <c r="A242" t="s">
        <v>3932</v>
      </c>
      <c r="B242">
        <v>0</v>
      </c>
      <c r="C242">
        <v>0</v>
      </c>
      <c r="D242">
        <v>0</v>
      </c>
      <c r="E242">
        <v>0</v>
      </c>
      <c r="F242">
        <v>0</v>
      </c>
      <c r="G242">
        <v>0</v>
      </c>
      <c r="H242">
        <v>0</v>
      </c>
      <c r="I242">
        <v>0</v>
      </c>
      <c r="J242">
        <v>0</v>
      </c>
      <c r="K242">
        <v>0</v>
      </c>
      <c r="L242">
        <v>1</v>
      </c>
      <c r="M242">
        <v>20</v>
      </c>
      <c r="N242">
        <v>0</v>
      </c>
      <c r="O242">
        <v>0</v>
      </c>
      <c r="P242">
        <v>2</v>
      </c>
      <c r="Q242">
        <v>1100</v>
      </c>
      <c r="R242">
        <v>0</v>
      </c>
      <c r="S242">
        <v>0</v>
      </c>
      <c r="T242">
        <v>0</v>
      </c>
      <c r="U242">
        <v>0</v>
      </c>
      <c r="V242">
        <v>0</v>
      </c>
      <c r="W242">
        <v>0</v>
      </c>
      <c r="X242">
        <v>0</v>
      </c>
      <c r="Y242">
        <v>0</v>
      </c>
      <c r="Z242">
        <v>6</v>
      </c>
      <c r="AA242">
        <v>4800</v>
      </c>
      <c r="AB242">
        <v>0</v>
      </c>
      <c r="AC242">
        <v>0</v>
      </c>
      <c r="AD242">
        <v>0</v>
      </c>
      <c r="AE242">
        <v>0</v>
      </c>
      <c r="AF242">
        <v>0</v>
      </c>
      <c r="AG242">
        <v>0</v>
      </c>
      <c r="AH242">
        <v>0</v>
      </c>
      <c r="AI242">
        <v>0</v>
      </c>
      <c r="AJ242">
        <v>4</v>
      </c>
      <c r="AK242">
        <v>3200</v>
      </c>
      <c r="AL242">
        <v>0</v>
      </c>
      <c r="AM242">
        <v>0</v>
      </c>
      <c r="AN242">
        <v>0</v>
      </c>
      <c r="AO242">
        <v>0</v>
      </c>
      <c r="AP242">
        <v>0</v>
      </c>
      <c r="AQ242">
        <v>0</v>
      </c>
      <c r="AR242">
        <v>0</v>
      </c>
      <c r="AS242">
        <v>0</v>
      </c>
      <c r="AT242">
        <v>0</v>
      </c>
      <c r="AU242">
        <v>0</v>
      </c>
      <c r="AV242">
        <v>0</v>
      </c>
      <c r="AW242">
        <v>0</v>
      </c>
      <c r="AX242">
        <v>0</v>
      </c>
      <c r="AY242">
        <v>0</v>
      </c>
    </row>
    <row r="243" spans="1:51">
      <c r="A243" t="s">
        <v>3944</v>
      </c>
      <c r="B243">
        <v>0</v>
      </c>
      <c r="C243">
        <v>0</v>
      </c>
      <c r="D243">
        <v>0</v>
      </c>
      <c r="E243">
        <v>0</v>
      </c>
      <c r="F243">
        <v>0</v>
      </c>
      <c r="G243">
        <v>0</v>
      </c>
      <c r="H243">
        <v>0</v>
      </c>
      <c r="I243">
        <v>0</v>
      </c>
      <c r="J243">
        <v>0</v>
      </c>
      <c r="K243">
        <v>0</v>
      </c>
      <c r="L243">
        <v>0</v>
      </c>
      <c r="M243">
        <v>0</v>
      </c>
      <c r="N243">
        <v>1</v>
      </c>
      <c r="O243">
        <v>110</v>
      </c>
      <c r="P243">
        <v>0</v>
      </c>
      <c r="Q243">
        <v>0</v>
      </c>
      <c r="R243">
        <v>3</v>
      </c>
      <c r="S243">
        <v>4600</v>
      </c>
      <c r="T243">
        <v>0</v>
      </c>
      <c r="U243">
        <v>0</v>
      </c>
      <c r="V243">
        <v>0</v>
      </c>
      <c r="W243">
        <v>0</v>
      </c>
      <c r="X243">
        <v>0</v>
      </c>
      <c r="Y243">
        <v>0</v>
      </c>
      <c r="Z243">
        <v>0</v>
      </c>
      <c r="AA243">
        <v>0</v>
      </c>
      <c r="AB243">
        <v>1</v>
      </c>
      <c r="AC243">
        <v>1500</v>
      </c>
      <c r="AD243">
        <v>2</v>
      </c>
      <c r="AE243">
        <v>4000</v>
      </c>
      <c r="AF243">
        <v>1</v>
      </c>
      <c r="AG243">
        <v>5</v>
      </c>
      <c r="AH243">
        <v>0</v>
      </c>
      <c r="AI243">
        <v>0</v>
      </c>
      <c r="AJ243">
        <v>0</v>
      </c>
      <c r="AK243">
        <v>0</v>
      </c>
      <c r="AL243">
        <v>0</v>
      </c>
      <c r="AM243">
        <v>0</v>
      </c>
      <c r="AN243">
        <v>0</v>
      </c>
      <c r="AO243">
        <v>0</v>
      </c>
      <c r="AP243">
        <v>0</v>
      </c>
      <c r="AQ243">
        <v>0</v>
      </c>
      <c r="AR243">
        <v>0</v>
      </c>
      <c r="AS243">
        <v>0</v>
      </c>
      <c r="AT243">
        <v>0</v>
      </c>
      <c r="AU243">
        <v>0</v>
      </c>
      <c r="AV243">
        <v>0</v>
      </c>
      <c r="AW243">
        <v>0</v>
      </c>
      <c r="AX243">
        <v>3</v>
      </c>
      <c r="AY243">
        <v>9000</v>
      </c>
    </row>
    <row r="244" spans="1:51">
      <c r="A244" t="s">
        <v>3956</v>
      </c>
      <c r="B244">
        <v>0</v>
      </c>
      <c r="C244">
        <v>0</v>
      </c>
      <c r="D244">
        <v>0</v>
      </c>
      <c r="E244">
        <v>0</v>
      </c>
      <c r="F244">
        <v>0</v>
      </c>
      <c r="G244">
        <v>0</v>
      </c>
      <c r="H244">
        <v>0</v>
      </c>
      <c r="I244">
        <v>0</v>
      </c>
      <c r="J244">
        <v>0</v>
      </c>
      <c r="K244">
        <v>0</v>
      </c>
      <c r="L244">
        <v>1</v>
      </c>
      <c r="M244">
        <v>60</v>
      </c>
      <c r="N244">
        <v>0</v>
      </c>
      <c r="O244">
        <v>0</v>
      </c>
      <c r="P244">
        <v>3</v>
      </c>
      <c r="Q244">
        <v>1800</v>
      </c>
      <c r="R244">
        <v>1</v>
      </c>
      <c r="S244">
        <v>1250</v>
      </c>
      <c r="T244">
        <v>0</v>
      </c>
      <c r="U244">
        <v>0</v>
      </c>
      <c r="V244">
        <v>0</v>
      </c>
      <c r="W244">
        <v>0</v>
      </c>
      <c r="X244">
        <v>0</v>
      </c>
      <c r="Y244">
        <v>0</v>
      </c>
      <c r="Z244">
        <v>0</v>
      </c>
      <c r="AA244">
        <v>0</v>
      </c>
      <c r="AB244">
        <v>0</v>
      </c>
      <c r="AC244">
        <v>0</v>
      </c>
      <c r="AD244">
        <v>11</v>
      </c>
      <c r="AE244">
        <v>22000</v>
      </c>
      <c r="AF244">
        <v>0</v>
      </c>
      <c r="AG244">
        <v>0</v>
      </c>
      <c r="AH244">
        <v>0</v>
      </c>
      <c r="AI244">
        <v>0</v>
      </c>
      <c r="AJ244">
        <v>0</v>
      </c>
      <c r="AK244">
        <v>0</v>
      </c>
      <c r="AL244">
        <v>0</v>
      </c>
      <c r="AM244">
        <v>0</v>
      </c>
      <c r="AN244">
        <v>5</v>
      </c>
      <c r="AO244">
        <v>10300</v>
      </c>
      <c r="AP244">
        <v>0</v>
      </c>
      <c r="AQ244">
        <v>0</v>
      </c>
      <c r="AR244">
        <v>0</v>
      </c>
      <c r="AS244">
        <v>0</v>
      </c>
      <c r="AT244">
        <v>0</v>
      </c>
      <c r="AU244">
        <v>0</v>
      </c>
      <c r="AV244">
        <v>0</v>
      </c>
      <c r="AW244">
        <v>0</v>
      </c>
      <c r="AX244">
        <v>1</v>
      </c>
      <c r="AY244">
        <v>2300</v>
      </c>
    </row>
    <row r="245" spans="1:51">
      <c r="A245" t="s">
        <v>3980</v>
      </c>
      <c r="B245">
        <v>0</v>
      </c>
      <c r="C245">
        <v>0</v>
      </c>
      <c r="D245">
        <v>0</v>
      </c>
      <c r="E245">
        <v>0</v>
      </c>
      <c r="F245">
        <v>0</v>
      </c>
      <c r="G245">
        <v>0</v>
      </c>
      <c r="H245">
        <v>0</v>
      </c>
      <c r="I245">
        <v>0</v>
      </c>
      <c r="J245">
        <v>0</v>
      </c>
      <c r="K245">
        <v>0</v>
      </c>
      <c r="L245">
        <v>0</v>
      </c>
      <c r="M245">
        <v>0</v>
      </c>
      <c r="N245">
        <v>0</v>
      </c>
      <c r="O245">
        <v>0</v>
      </c>
      <c r="P245">
        <v>0</v>
      </c>
      <c r="Q245">
        <v>0</v>
      </c>
      <c r="R245">
        <v>3</v>
      </c>
      <c r="S245">
        <v>4600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1</v>
      </c>
      <c r="AO245">
        <v>2300</v>
      </c>
      <c r="AP245">
        <v>0</v>
      </c>
      <c r="AQ245">
        <v>0</v>
      </c>
      <c r="AR245">
        <v>0</v>
      </c>
      <c r="AS245">
        <v>0</v>
      </c>
      <c r="AT245">
        <v>0</v>
      </c>
      <c r="AU245">
        <v>0</v>
      </c>
      <c r="AV245">
        <v>0</v>
      </c>
      <c r="AW245">
        <v>0</v>
      </c>
      <c r="AX245">
        <v>2</v>
      </c>
      <c r="AY245">
        <v>6900</v>
      </c>
    </row>
    <row r="246" spans="1:51">
      <c r="A246" t="s">
        <v>4004</v>
      </c>
      <c r="B246">
        <v>0</v>
      </c>
      <c r="C246">
        <v>0</v>
      </c>
      <c r="D246">
        <v>0</v>
      </c>
      <c r="E246">
        <v>0</v>
      </c>
      <c r="F246">
        <v>0</v>
      </c>
      <c r="G246">
        <v>0</v>
      </c>
      <c r="H246">
        <v>0</v>
      </c>
      <c r="I246">
        <v>0</v>
      </c>
      <c r="J246">
        <v>0</v>
      </c>
      <c r="K246">
        <v>0</v>
      </c>
      <c r="L246">
        <v>0</v>
      </c>
      <c r="M246">
        <v>0</v>
      </c>
      <c r="N246">
        <v>0</v>
      </c>
      <c r="O246">
        <v>0</v>
      </c>
      <c r="P246">
        <v>0</v>
      </c>
      <c r="Q246">
        <v>0</v>
      </c>
      <c r="R246">
        <v>2</v>
      </c>
      <c r="S246">
        <v>2800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1</v>
      </c>
      <c r="AO246">
        <v>2300</v>
      </c>
      <c r="AP246">
        <v>0</v>
      </c>
      <c r="AQ246">
        <v>0</v>
      </c>
      <c r="AR246">
        <v>0</v>
      </c>
      <c r="AS246">
        <v>0</v>
      </c>
      <c r="AT246">
        <v>0</v>
      </c>
      <c r="AU246">
        <v>0</v>
      </c>
      <c r="AV246">
        <v>0</v>
      </c>
      <c r="AW246">
        <v>0</v>
      </c>
      <c r="AX246">
        <v>0</v>
      </c>
      <c r="AY246">
        <v>0</v>
      </c>
    </row>
    <row r="247" spans="1:51">
      <c r="A247" t="s">
        <v>4016</v>
      </c>
      <c r="B247">
        <v>0</v>
      </c>
      <c r="C247">
        <v>0</v>
      </c>
      <c r="D247">
        <v>0</v>
      </c>
      <c r="E247">
        <v>0</v>
      </c>
      <c r="F247">
        <v>0</v>
      </c>
      <c r="G247">
        <v>0</v>
      </c>
      <c r="H247">
        <v>0</v>
      </c>
      <c r="I247">
        <v>0</v>
      </c>
      <c r="J247">
        <v>0</v>
      </c>
      <c r="K247">
        <v>0</v>
      </c>
      <c r="L247">
        <v>0</v>
      </c>
      <c r="M247">
        <v>0</v>
      </c>
      <c r="N247">
        <v>0</v>
      </c>
      <c r="O247">
        <v>0</v>
      </c>
      <c r="P247">
        <v>1</v>
      </c>
      <c r="Q247">
        <v>750</v>
      </c>
      <c r="R247">
        <v>2</v>
      </c>
      <c r="S247">
        <v>3600</v>
      </c>
      <c r="T247">
        <v>0</v>
      </c>
      <c r="U247">
        <v>0</v>
      </c>
      <c r="V247">
        <v>0</v>
      </c>
      <c r="W247">
        <v>0</v>
      </c>
      <c r="X247">
        <v>0</v>
      </c>
      <c r="Y247">
        <v>0</v>
      </c>
      <c r="Z247">
        <v>0</v>
      </c>
      <c r="AA247">
        <v>0</v>
      </c>
      <c r="AB247">
        <v>1</v>
      </c>
      <c r="AC247">
        <v>1500</v>
      </c>
      <c r="AD247">
        <v>2</v>
      </c>
      <c r="AE247">
        <v>4000</v>
      </c>
      <c r="AF247">
        <v>0</v>
      </c>
      <c r="AG247">
        <v>0</v>
      </c>
      <c r="AH247">
        <v>0</v>
      </c>
      <c r="AI247">
        <v>0</v>
      </c>
      <c r="AJ247">
        <v>0</v>
      </c>
      <c r="AK247">
        <v>0</v>
      </c>
      <c r="AL247">
        <v>0</v>
      </c>
      <c r="AM247">
        <v>0</v>
      </c>
      <c r="AN247">
        <v>0</v>
      </c>
      <c r="AO247">
        <v>0</v>
      </c>
      <c r="AP247">
        <v>1</v>
      </c>
      <c r="AQ247">
        <v>6</v>
      </c>
      <c r="AR247">
        <v>0</v>
      </c>
      <c r="AS247">
        <v>0</v>
      </c>
      <c r="AT247">
        <v>0</v>
      </c>
      <c r="AU247">
        <v>0</v>
      </c>
      <c r="AV247">
        <v>0</v>
      </c>
      <c r="AW247">
        <v>0</v>
      </c>
      <c r="AX247">
        <v>3</v>
      </c>
      <c r="AY247">
        <v>7590</v>
      </c>
    </row>
    <row r="248" spans="1:51">
      <c r="A248" t="s">
        <v>4028</v>
      </c>
      <c r="B248">
        <v>0</v>
      </c>
      <c r="C248">
        <v>0</v>
      </c>
      <c r="D248">
        <v>0</v>
      </c>
      <c r="E248">
        <v>0</v>
      </c>
      <c r="F248">
        <v>0</v>
      </c>
      <c r="G248">
        <v>0</v>
      </c>
      <c r="H248">
        <v>0</v>
      </c>
      <c r="I248">
        <v>0</v>
      </c>
      <c r="J248">
        <v>0</v>
      </c>
      <c r="K248">
        <v>0</v>
      </c>
      <c r="L248">
        <v>1</v>
      </c>
      <c r="M248">
        <v>80</v>
      </c>
      <c r="N248">
        <v>0</v>
      </c>
      <c r="O248">
        <v>0</v>
      </c>
      <c r="P248">
        <v>0</v>
      </c>
      <c r="Q248">
        <v>0</v>
      </c>
      <c r="R248">
        <v>0</v>
      </c>
      <c r="S248">
        <v>0</v>
      </c>
      <c r="T248">
        <v>0</v>
      </c>
      <c r="U248">
        <v>0</v>
      </c>
      <c r="V248">
        <v>0</v>
      </c>
      <c r="W248">
        <v>0</v>
      </c>
      <c r="X248">
        <v>0</v>
      </c>
      <c r="Y248">
        <v>0</v>
      </c>
      <c r="Z248">
        <v>0</v>
      </c>
      <c r="AA248">
        <v>0</v>
      </c>
      <c r="AB248">
        <v>3</v>
      </c>
      <c r="AC248">
        <v>4500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row>
    <row r="249" spans="1:51">
      <c r="A249" t="s">
        <v>4040</v>
      </c>
      <c r="B249">
        <v>0</v>
      </c>
      <c r="C249">
        <v>0</v>
      </c>
      <c r="D249">
        <v>0</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2</v>
      </c>
      <c r="AO249">
        <v>4600</v>
      </c>
      <c r="AP249">
        <v>0</v>
      </c>
      <c r="AQ249">
        <v>0</v>
      </c>
      <c r="AR249">
        <v>0</v>
      </c>
      <c r="AS249">
        <v>0</v>
      </c>
      <c r="AT249">
        <v>0</v>
      </c>
      <c r="AU249">
        <v>0</v>
      </c>
      <c r="AV249">
        <v>0</v>
      </c>
      <c r="AW249">
        <v>0</v>
      </c>
      <c r="AX249">
        <v>0</v>
      </c>
      <c r="AY249">
        <v>0</v>
      </c>
    </row>
    <row r="250" spans="1:51">
      <c r="A250" t="s">
        <v>4052</v>
      </c>
      <c r="B250">
        <v>0</v>
      </c>
      <c r="C250">
        <v>0</v>
      </c>
      <c r="D250">
        <v>0</v>
      </c>
      <c r="E250">
        <v>0</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2</v>
      </c>
      <c r="AY250">
        <v>6900</v>
      </c>
    </row>
    <row r="251" spans="1:51">
      <c r="A251" t="s">
        <v>4064</v>
      </c>
      <c r="B251">
        <v>0</v>
      </c>
      <c r="C251">
        <v>0</v>
      </c>
      <c r="D251">
        <v>0</v>
      </c>
      <c r="E251">
        <v>0</v>
      </c>
      <c r="F251">
        <v>0</v>
      </c>
      <c r="G251">
        <v>0</v>
      </c>
      <c r="H251">
        <v>0</v>
      </c>
      <c r="I251">
        <v>0</v>
      </c>
      <c r="J251">
        <v>0</v>
      </c>
      <c r="K251">
        <v>0</v>
      </c>
      <c r="L251">
        <v>0</v>
      </c>
      <c r="M251">
        <v>0</v>
      </c>
      <c r="N251">
        <v>0</v>
      </c>
      <c r="O251">
        <v>0</v>
      </c>
      <c r="P251">
        <v>0</v>
      </c>
      <c r="Q251">
        <v>0</v>
      </c>
      <c r="R251">
        <v>0</v>
      </c>
      <c r="S251">
        <v>0</v>
      </c>
      <c r="T251">
        <v>2</v>
      </c>
      <c r="U251">
        <v>4000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1</v>
      </c>
      <c r="AY251">
        <v>5700</v>
      </c>
    </row>
    <row r="252" spans="1:51">
      <c r="A252" t="s">
        <v>4076</v>
      </c>
      <c r="B252">
        <v>0</v>
      </c>
      <c r="C252">
        <v>0</v>
      </c>
      <c r="D252">
        <v>0</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8</v>
      </c>
      <c r="AY252">
        <v>22600</v>
      </c>
    </row>
    <row r="253" spans="1:51">
      <c r="A253" t="s">
        <v>4088</v>
      </c>
      <c r="B253">
        <v>0</v>
      </c>
      <c r="C253">
        <v>0</v>
      </c>
      <c r="D253">
        <v>0</v>
      </c>
      <c r="E253">
        <v>0</v>
      </c>
      <c r="F253">
        <v>0</v>
      </c>
      <c r="G253">
        <v>0</v>
      </c>
      <c r="H253">
        <v>0</v>
      </c>
      <c r="I253">
        <v>0</v>
      </c>
      <c r="J253">
        <v>0</v>
      </c>
      <c r="K253">
        <v>0</v>
      </c>
      <c r="L253">
        <v>0</v>
      </c>
      <c r="M253">
        <v>0</v>
      </c>
      <c r="N253">
        <v>0</v>
      </c>
      <c r="O253">
        <v>0</v>
      </c>
      <c r="P253">
        <v>0</v>
      </c>
      <c r="Q253">
        <v>0</v>
      </c>
      <c r="R253">
        <v>3</v>
      </c>
      <c r="S253">
        <v>3000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row>
    <row r="254" spans="1:51">
      <c r="A254" t="s">
        <v>4100</v>
      </c>
      <c r="B254">
        <v>0</v>
      </c>
      <c r="C254">
        <v>0</v>
      </c>
      <c r="D254">
        <v>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row>
    <row r="255" spans="1:51">
      <c r="A255" t="s">
        <v>4112</v>
      </c>
      <c r="B255">
        <v>0</v>
      </c>
      <c r="C255">
        <v>0</v>
      </c>
      <c r="D255">
        <v>0</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row>
    <row r="256" spans="1:51">
      <c r="A256" t="s">
        <v>4124</v>
      </c>
      <c r="B256">
        <v>0</v>
      </c>
      <c r="C256">
        <v>0</v>
      </c>
      <c r="D256">
        <v>0</v>
      </c>
      <c r="E256">
        <v>0</v>
      </c>
      <c r="F256">
        <v>0</v>
      </c>
      <c r="G256">
        <v>0</v>
      </c>
      <c r="H256">
        <v>0</v>
      </c>
      <c r="I256">
        <v>0</v>
      </c>
      <c r="J256">
        <v>0</v>
      </c>
      <c r="K256">
        <v>0</v>
      </c>
      <c r="L256">
        <v>0</v>
      </c>
      <c r="M256">
        <v>0</v>
      </c>
      <c r="N256">
        <v>0</v>
      </c>
      <c r="O256">
        <v>0</v>
      </c>
      <c r="P256">
        <v>1</v>
      </c>
      <c r="Q256">
        <v>600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1</v>
      </c>
      <c r="AY256">
        <v>3450</v>
      </c>
    </row>
    <row r="257" spans="1:51">
      <c r="A257" t="s">
        <v>4136</v>
      </c>
      <c r="B257">
        <v>0</v>
      </c>
      <c r="C257">
        <v>0</v>
      </c>
      <c r="D257">
        <v>0</v>
      </c>
      <c r="E257">
        <v>0</v>
      </c>
      <c r="F257">
        <v>0</v>
      </c>
      <c r="G257">
        <v>0</v>
      </c>
      <c r="H257">
        <v>0</v>
      </c>
      <c r="I257">
        <v>0</v>
      </c>
      <c r="J257">
        <v>0</v>
      </c>
      <c r="K257">
        <v>0</v>
      </c>
      <c r="L257">
        <v>0</v>
      </c>
      <c r="M257">
        <v>0</v>
      </c>
      <c r="N257">
        <v>0</v>
      </c>
      <c r="O257">
        <v>0</v>
      </c>
      <c r="P257">
        <v>2</v>
      </c>
      <c r="Q257">
        <v>1200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row>
    <row r="258" spans="1:51">
      <c r="A258" t="s">
        <v>4148</v>
      </c>
      <c r="B258">
        <v>0</v>
      </c>
      <c r="C258">
        <v>0</v>
      </c>
      <c r="D258">
        <v>0</v>
      </c>
      <c r="E258">
        <v>0</v>
      </c>
      <c r="F258">
        <v>0</v>
      </c>
      <c r="G258">
        <v>0</v>
      </c>
      <c r="H258">
        <v>0</v>
      </c>
      <c r="I258">
        <v>0</v>
      </c>
      <c r="J258">
        <v>0</v>
      </c>
      <c r="K258">
        <v>0</v>
      </c>
      <c r="L258">
        <v>0</v>
      </c>
      <c r="M258">
        <v>0</v>
      </c>
      <c r="N258">
        <v>0</v>
      </c>
      <c r="O258">
        <v>0</v>
      </c>
      <c r="P258">
        <v>0</v>
      </c>
      <c r="Q258">
        <v>0</v>
      </c>
      <c r="R258">
        <v>0</v>
      </c>
      <c r="S258">
        <v>0</v>
      </c>
      <c r="T258">
        <v>0</v>
      </c>
      <c r="U258">
        <v>0</v>
      </c>
      <c r="V258">
        <v>1</v>
      </c>
      <c r="W258">
        <v>30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2</v>
      </c>
      <c r="AY258">
        <v>6600</v>
      </c>
    </row>
    <row r="259" spans="1:51">
      <c r="A259" t="s">
        <v>4172</v>
      </c>
      <c r="B259">
        <v>0</v>
      </c>
      <c r="C259">
        <v>0</v>
      </c>
      <c r="D259">
        <v>0</v>
      </c>
      <c r="E259">
        <v>0</v>
      </c>
      <c r="F259">
        <v>0</v>
      </c>
      <c r="G259">
        <v>0</v>
      </c>
      <c r="H259">
        <v>0</v>
      </c>
      <c r="I259">
        <v>0</v>
      </c>
      <c r="J259">
        <v>0</v>
      </c>
      <c r="K259">
        <v>0</v>
      </c>
      <c r="L259">
        <v>1</v>
      </c>
      <c r="M259">
        <v>80</v>
      </c>
      <c r="N259">
        <v>1</v>
      </c>
      <c r="O259">
        <v>285</v>
      </c>
      <c r="P259">
        <v>0</v>
      </c>
      <c r="Q259">
        <v>0</v>
      </c>
      <c r="R259">
        <v>0</v>
      </c>
      <c r="S259">
        <v>0</v>
      </c>
      <c r="T259">
        <v>0</v>
      </c>
      <c r="U259">
        <v>0</v>
      </c>
      <c r="V259">
        <v>0</v>
      </c>
      <c r="W259">
        <v>0</v>
      </c>
      <c r="X259">
        <v>0</v>
      </c>
      <c r="Y259">
        <v>0</v>
      </c>
      <c r="Z259">
        <v>1</v>
      </c>
      <c r="AA259">
        <v>800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row>
    <row r="260" spans="1:51">
      <c r="A260" t="s">
        <v>4184</v>
      </c>
      <c r="B260">
        <v>0</v>
      </c>
      <c r="C260">
        <v>0</v>
      </c>
      <c r="D260">
        <v>0</v>
      </c>
      <c r="E260">
        <v>0</v>
      </c>
      <c r="F260">
        <v>0</v>
      </c>
      <c r="G260">
        <v>0</v>
      </c>
      <c r="H260">
        <v>0</v>
      </c>
      <c r="I260">
        <v>0</v>
      </c>
      <c r="J260">
        <v>0</v>
      </c>
      <c r="K260">
        <v>0</v>
      </c>
      <c r="L260">
        <v>0</v>
      </c>
      <c r="M260">
        <v>0</v>
      </c>
      <c r="N260">
        <v>0</v>
      </c>
      <c r="O260">
        <v>0</v>
      </c>
      <c r="P260">
        <v>0</v>
      </c>
      <c r="Q260">
        <v>0</v>
      </c>
      <c r="R260">
        <v>1</v>
      </c>
      <c r="S260">
        <v>1000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row>
    <row r="261" spans="1:51">
      <c r="A261" t="s">
        <v>4196</v>
      </c>
      <c r="B261">
        <v>0</v>
      </c>
      <c r="C261">
        <v>0</v>
      </c>
      <c r="D261">
        <v>0</v>
      </c>
      <c r="E261">
        <v>0</v>
      </c>
      <c r="F261">
        <v>0</v>
      </c>
      <c r="G261">
        <v>0</v>
      </c>
      <c r="H261">
        <v>0</v>
      </c>
      <c r="I261">
        <v>0</v>
      </c>
      <c r="J261">
        <v>0</v>
      </c>
      <c r="K261">
        <v>0</v>
      </c>
      <c r="L261">
        <v>0</v>
      </c>
      <c r="M261">
        <v>0</v>
      </c>
      <c r="N261">
        <v>0</v>
      </c>
      <c r="O261">
        <v>0</v>
      </c>
      <c r="P261">
        <v>1</v>
      </c>
      <c r="Q261">
        <v>600</v>
      </c>
      <c r="R261">
        <v>1</v>
      </c>
      <c r="S261">
        <v>1800</v>
      </c>
      <c r="T261">
        <v>0</v>
      </c>
      <c r="U261">
        <v>0</v>
      </c>
      <c r="V261">
        <v>0</v>
      </c>
      <c r="W261">
        <v>0</v>
      </c>
      <c r="X261">
        <v>0</v>
      </c>
      <c r="Y261">
        <v>0</v>
      </c>
      <c r="Z261">
        <v>0</v>
      </c>
      <c r="AA261">
        <v>0</v>
      </c>
      <c r="AB261">
        <v>1</v>
      </c>
      <c r="AC261">
        <v>1800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row>
    <row r="262" spans="1:51">
      <c r="A262" t="s">
        <v>4208</v>
      </c>
      <c r="B262">
        <v>0</v>
      </c>
      <c r="C262">
        <v>0</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row>
    <row r="263" spans="1:51">
      <c r="A263" t="s">
        <v>4220</v>
      </c>
      <c r="B263">
        <v>0</v>
      </c>
      <c r="C263">
        <v>0</v>
      </c>
      <c r="D263">
        <v>0</v>
      </c>
      <c r="E263">
        <v>0</v>
      </c>
      <c r="F263">
        <v>0</v>
      </c>
      <c r="G263">
        <v>0</v>
      </c>
      <c r="H263">
        <v>0</v>
      </c>
      <c r="I263">
        <v>0</v>
      </c>
      <c r="J263">
        <v>0</v>
      </c>
      <c r="K263">
        <v>0</v>
      </c>
      <c r="L263">
        <v>0</v>
      </c>
      <c r="M263">
        <v>0</v>
      </c>
      <c r="N263">
        <v>0</v>
      </c>
      <c r="O263">
        <v>0</v>
      </c>
      <c r="P263">
        <v>1</v>
      </c>
      <c r="Q263">
        <v>500</v>
      </c>
      <c r="R263">
        <v>0</v>
      </c>
      <c r="S263">
        <v>0</v>
      </c>
      <c r="T263">
        <v>0</v>
      </c>
      <c r="U263">
        <v>0</v>
      </c>
      <c r="V263">
        <v>0</v>
      </c>
      <c r="W263">
        <v>0</v>
      </c>
      <c r="X263">
        <v>0</v>
      </c>
      <c r="Y263">
        <v>0</v>
      </c>
      <c r="Z263">
        <v>0</v>
      </c>
      <c r="AA263">
        <v>0</v>
      </c>
      <c r="AB263">
        <v>0</v>
      </c>
      <c r="AC263">
        <v>0</v>
      </c>
      <c r="AD263">
        <v>1</v>
      </c>
      <c r="AE263">
        <v>2000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row>
    <row r="264" spans="1:51">
      <c r="A264" t="s">
        <v>4232</v>
      </c>
      <c r="B264">
        <v>0</v>
      </c>
      <c r="C264">
        <v>0</v>
      </c>
      <c r="D264">
        <v>0</v>
      </c>
      <c r="E264">
        <v>0</v>
      </c>
      <c r="F264">
        <v>0</v>
      </c>
      <c r="G264">
        <v>0</v>
      </c>
      <c r="H264">
        <v>0</v>
      </c>
      <c r="I264">
        <v>0</v>
      </c>
      <c r="J264">
        <v>0</v>
      </c>
      <c r="K264">
        <v>0</v>
      </c>
      <c r="L264">
        <v>0</v>
      </c>
      <c r="M264">
        <v>0</v>
      </c>
      <c r="N264">
        <v>0</v>
      </c>
      <c r="O264">
        <v>0</v>
      </c>
      <c r="P264">
        <v>1</v>
      </c>
      <c r="Q264">
        <v>500</v>
      </c>
      <c r="R264">
        <v>0</v>
      </c>
      <c r="S264">
        <v>0</v>
      </c>
      <c r="T264">
        <v>0</v>
      </c>
      <c r="U264">
        <v>0</v>
      </c>
      <c r="V264">
        <v>0</v>
      </c>
      <c r="W264">
        <v>0</v>
      </c>
      <c r="X264">
        <v>0</v>
      </c>
      <c r="Y264">
        <v>0</v>
      </c>
      <c r="Z264">
        <v>0</v>
      </c>
      <c r="AA264">
        <v>0</v>
      </c>
      <c r="AB264">
        <v>2</v>
      </c>
      <c r="AC264">
        <v>3000</v>
      </c>
      <c r="AD264">
        <v>0</v>
      </c>
      <c r="AE264">
        <v>0</v>
      </c>
      <c r="AF264">
        <v>0</v>
      </c>
      <c r="AG264">
        <v>0</v>
      </c>
      <c r="AH264">
        <v>0</v>
      </c>
      <c r="AI264">
        <v>0</v>
      </c>
      <c r="AJ264">
        <v>0</v>
      </c>
      <c r="AK264">
        <v>0</v>
      </c>
      <c r="AL264">
        <v>0</v>
      </c>
      <c r="AM264">
        <v>0</v>
      </c>
      <c r="AN264">
        <v>0</v>
      </c>
      <c r="AO264">
        <v>0</v>
      </c>
      <c r="AP264">
        <v>1</v>
      </c>
      <c r="AQ264">
        <v>9.5</v>
      </c>
      <c r="AR264">
        <v>0</v>
      </c>
      <c r="AS264">
        <v>0</v>
      </c>
      <c r="AT264">
        <v>0</v>
      </c>
      <c r="AU264">
        <v>0</v>
      </c>
      <c r="AV264">
        <v>0</v>
      </c>
      <c r="AW264">
        <v>0</v>
      </c>
      <c r="AX264">
        <v>0</v>
      </c>
      <c r="AY264">
        <v>0</v>
      </c>
    </row>
    <row r="265" spans="1:51">
      <c r="A265" t="s">
        <v>4244</v>
      </c>
      <c r="B265">
        <v>0</v>
      </c>
      <c r="C265">
        <v>0</v>
      </c>
      <c r="D265">
        <v>0</v>
      </c>
      <c r="E265">
        <v>0</v>
      </c>
      <c r="F265">
        <v>0</v>
      </c>
      <c r="G265">
        <v>0</v>
      </c>
      <c r="H265">
        <v>0</v>
      </c>
      <c r="I265">
        <v>0</v>
      </c>
      <c r="J265">
        <v>0</v>
      </c>
      <c r="K265">
        <v>0</v>
      </c>
      <c r="L265">
        <v>0</v>
      </c>
      <c r="M265">
        <v>0</v>
      </c>
      <c r="N265">
        <v>0</v>
      </c>
      <c r="O265">
        <v>0</v>
      </c>
      <c r="P265">
        <v>2</v>
      </c>
      <c r="Q265">
        <v>1200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row>
    <row r="266" spans="1:51">
      <c r="A266" t="s">
        <v>4256</v>
      </c>
      <c r="B266">
        <v>0</v>
      </c>
      <c r="C266">
        <v>0</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row>
    <row r="267" spans="1:51">
      <c r="A267" t="s">
        <v>4268</v>
      </c>
      <c r="B267">
        <v>0</v>
      </c>
      <c r="C267">
        <v>0</v>
      </c>
      <c r="D267">
        <v>0</v>
      </c>
      <c r="E267">
        <v>0</v>
      </c>
      <c r="F267">
        <v>0</v>
      </c>
      <c r="G267">
        <v>0</v>
      </c>
      <c r="H267">
        <v>0</v>
      </c>
      <c r="I267">
        <v>0</v>
      </c>
      <c r="J267">
        <v>0</v>
      </c>
      <c r="K267">
        <v>0</v>
      </c>
      <c r="L267">
        <v>0</v>
      </c>
      <c r="M267">
        <v>0</v>
      </c>
      <c r="N267">
        <v>0</v>
      </c>
      <c r="O267">
        <v>0</v>
      </c>
      <c r="P267">
        <v>1</v>
      </c>
      <c r="Q267">
        <v>600</v>
      </c>
      <c r="R267">
        <v>1</v>
      </c>
      <c r="S267">
        <v>1500</v>
      </c>
      <c r="T267">
        <v>0</v>
      </c>
      <c r="U267">
        <v>0</v>
      </c>
      <c r="V267">
        <v>0</v>
      </c>
      <c r="W267">
        <v>0</v>
      </c>
      <c r="X267">
        <v>0</v>
      </c>
      <c r="Y267">
        <v>0</v>
      </c>
      <c r="Z267">
        <v>0</v>
      </c>
      <c r="AA267">
        <v>0</v>
      </c>
      <c r="AB267">
        <v>3</v>
      </c>
      <c r="AC267">
        <v>4500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row>
    <row r="268" spans="1:51">
      <c r="A268" t="s">
        <v>4292</v>
      </c>
      <c r="B268">
        <v>0</v>
      </c>
      <c r="C268">
        <v>0</v>
      </c>
      <c r="D268">
        <v>0</v>
      </c>
      <c r="E268">
        <v>0</v>
      </c>
      <c r="F268">
        <v>0</v>
      </c>
      <c r="G268">
        <v>0</v>
      </c>
      <c r="H268">
        <v>0</v>
      </c>
      <c r="I268">
        <v>0</v>
      </c>
      <c r="J268">
        <v>0</v>
      </c>
      <c r="K268">
        <v>0</v>
      </c>
      <c r="L268">
        <v>0</v>
      </c>
      <c r="M268">
        <v>0</v>
      </c>
      <c r="N268">
        <v>0</v>
      </c>
      <c r="O268">
        <v>0</v>
      </c>
      <c r="P268">
        <v>1</v>
      </c>
      <c r="Q268">
        <v>600</v>
      </c>
      <c r="R268">
        <v>6</v>
      </c>
      <c r="S268">
        <v>7150</v>
      </c>
      <c r="T268">
        <v>0</v>
      </c>
      <c r="U268">
        <v>0</v>
      </c>
      <c r="V268">
        <v>0</v>
      </c>
      <c r="W268">
        <v>0</v>
      </c>
      <c r="X268">
        <v>0</v>
      </c>
      <c r="Y268">
        <v>0</v>
      </c>
      <c r="Z268">
        <v>0</v>
      </c>
      <c r="AA268">
        <v>0</v>
      </c>
      <c r="AB268">
        <v>0</v>
      </c>
      <c r="AC268">
        <v>0</v>
      </c>
      <c r="AD268">
        <v>0</v>
      </c>
      <c r="AE268">
        <v>0</v>
      </c>
      <c r="AF268">
        <v>0</v>
      </c>
      <c r="AG268">
        <v>0</v>
      </c>
      <c r="AH268">
        <v>0</v>
      </c>
      <c r="AI268">
        <v>0</v>
      </c>
      <c r="AJ268">
        <v>1</v>
      </c>
      <c r="AK268">
        <v>800</v>
      </c>
      <c r="AL268">
        <v>0</v>
      </c>
      <c r="AM268">
        <v>0</v>
      </c>
      <c r="AN268">
        <v>0</v>
      </c>
      <c r="AO268">
        <v>0</v>
      </c>
      <c r="AP268">
        <v>0</v>
      </c>
      <c r="AQ268">
        <v>0</v>
      </c>
      <c r="AR268">
        <v>0</v>
      </c>
      <c r="AS268">
        <v>0</v>
      </c>
      <c r="AT268">
        <v>0</v>
      </c>
      <c r="AU268">
        <v>0</v>
      </c>
      <c r="AV268">
        <v>0</v>
      </c>
      <c r="AW268">
        <v>0</v>
      </c>
      <c r="AX268">
        <v>0</v>
      </c>
      <c r="AY268">
        <v>0</v>
      </c>
    </row>
    <row r="269" spans="1:51">
      <c r="A269" t="s">
        <v>4304</v>
      </c>
      <c r="B269">
        <v>0</v>
      </c>
      <c r="C269">
        <v>0</v>
      </c>
      <c r="D269">
        <v>0</v>
      </c>
      <c r="E269">
        <v>0</v>
      </c>
      <c r="F269">
        <v>0</v>
      </c>
      <c r="G269">
        <v>0</v>
      </c>
      <c r="H269">
        <v>0</v>
      </c>
      <c r="I269">
        <v>0</v>
      </c>
      <c r="J269">
        <v>0</v>
      </c>
      <c r="K269">
        <v>0</v>
      </c>
      <c r="L269">
        <v>0</v>
      </c>
      <c r="M269">
        <v>0</v>
      </c>
      <c r="N269">
        <v>7</v>
      </c>
      <c r="O269">
        <v>1900</v>
      </c>
      <c r="P269">
        <v>3</v>
      </c>
      <c r="Q269">
        <v>1800</v>
      </c>
      <c r="R269">
        <v>6</v>
      </c>
      <c r="S269">
        <v>7800</v>
      </c>
      <c r="T269">
        <v>0</v>
      </c>
      <c r="U269">
        <v>0</v>
      </c>
      <c r="V269">
        <v>0</v>
      </c>
      <c r="W269">
        <v>0</v>
      </c>
      <c r="X269">
        <v>0</v>
      </c>
      <c r="Y269">
        <v>0</v>
      </c>
      <c r="Z269">
        <v>5</v>
      </c>
      <c r="AA269">
        <v>3600</v>
      </c>
      <c r="AB269">
        <v>0</v>
      </c>
      <c r="AC269">
        <v>0</v>
      </c>
      <c r="AD269">
        <v>2</v>
      </c>
      <c r="AE269">
        <v>4000</v>
      </c>
      <c r="AF269">
        <v>0</v>
      </c>
      <c r="AG269">
        <v>0</v>
      </c>
      <c r="AH269">
        <v>0</v>
      </c>
      <c r="AI269">
        <v>0</v>
      </c>
      <c r="AJ269">
        <v>1</v>
      </c>
      <c r="AK269">
        <v>800</v>
      </c>
      <c r="AL269">
        <v>0</v>
      </c>
      <c r="AM269">
        <v>0</v>
      </c>
      <c r="AN269">
        <v>2</v>
      </c>
      <c r="AO269">
        <v>4600</v>
      </c>
      <c r="AP269">
        <v>0</v>
      </c>
      <c r="AQ269">
        <v>0</v>
      </c>
      <c r="AR269">
        <v>0</v>
      </c>
      <c r="AS269">
        <v>0</v>
      </c>
      <c r="AT269">
        <v>0</v>
      </c>
      <c r="AU269">
        <v>0</v>
      </c>
      <c r="AV269">
        <v>0</v>
      </c>
      <c r="AW269">
        <v>0</v>
      </c>
      <c r="AX269">
        <v>11</v>
      </c>
      <c r="AY269">
        <v>31800</v>
      </c>
    </row>
    <row r="270" spans="1:51">
      <c r="A270" t="s">
        <v>4316</v>
      </c>
      <c r="B270">
        <v>0</v>
      </c>
      <c r="C270">
        <v>0</v>
      </c>
      <c r="D270">
        <v>0</v>
      </c>
      <c r="E270">
        <v>0</v>
      </c>
      <c r="F270">
        <v>0</v>
      </c>
      <c r="G270">
        <v>0</v>
      </c>
      <c r="H270">
        <v>0</v>
      </c>
      <c r="I270">
        <v>0</v>
      </c>
      <c r="J270">
        <v>0</v>
      </c>
      <c r="K270">
        <v>0</v>
      </c>
      <c r="L270">
        <v>0</v>
      </c>
      <c r="M270">
        <v>0</v>
      </c>
      <c r="N270">
        <v>2</v>
      </c>
      <c r="O270">
        <v>450</v>
      </c>
      <c r="P270">
        <v>6</v>
      </c>
      <c r="Q270">
        <v>4100</v>
      </c>
      <c r="R270">
        <v>10</v>
      </c>
      <c r="S270">
        <v>14000</v>
      </c>
      <c r="T270">
        <v>1</v>
      </c>
      <c r="U270">
        <v>2000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row>
    <row r="271" spans="1:51">
      <c r="A271" t="s">
        <v>4328</v>
      </c>
      <c r="B271">
        <v>0</v>
      </c>
      <c r="C271">
        <v>0</v>
      </c>
      <c r="D271">
        <v>0</v>
      </c>
      <c r="E271">
        <v>0</v>
      </c>
      <c r="F271">
        <v>0</v>
      </c>
      <c r="G271">
        <v>0</v>
      </c>
      <c r="H271">
        <v>0</v>
      </c>
      <c r="I271">
        <v>0</v>
      </c>
      <c r="J271">
        <v>0</v>
      </c>
      <c r="K271">
        <v>0</v>
      </c>
      <c r="L271">
        <v>0</v>
      </c>
      <c r="M271">
        <v>0</v>
      </c>
      <c r="N271">
        <v>1</v>
      </c>
      <c r="O271">
        <v>250</v>
      </c>
      <c r="P271">
        <v>0</v>
      </c>
      <c r="Q271">
        <v>0</v>
      </c>
      <c r="R271">
        <v>0</v>
      </c>
      <c r="S271">
        <v>0</v>
      </c>
      <c r="T271">
        <v>0</v>
      </c>
      <c r="U271">
        <v>0</v>
      </c>
      <c r="V271">
        <v>0</v>
      </c>
      <c r="W271">
        <v>0</v>
      </c>
      <c r="X271">
        <v>0</v>
      </c>
      <c r="Y271">
        <v>0</v>
      </c>
      <c r="Z271">
        <v>2</v>
      </c>
      <c r="AA271">
        <v>1200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3</v>
      </c>
      <c r="AU271">
        <v>2400</v>
      </c>
      <c r="AV271">
        <v>0</v>
      </c>
      <c r="AW271">
        <v>0</v>
      </c>
      <c r="AX271">
        <v>0</v>
      </c>
      <c r="AY271">
        <v>0</v>
      </c>
    </row>
    <row r="272" spans="1:51">
      <c r="A272" t="s">
        <v>4340</v>
      </c>
      <c r="B272">
        <v>0</v>
      </c>
      <c r="C272">
        <v>0</v>
      </c>
      <c r="D272">
        <v>0</v>
      </c>
      <c r="E272">
        <v>0</v>
      </c>
      <c r="F272">
        <v>0</v>
      </c>
      <c r="G272">
        <v>0</v>
      </c>
      <c r="H272">
        <v>0</v>
      </c>
      <c r="I272">
        <v>0</v>
      </c>
      <c r="J272">
        <v>0</v>
      </c>
      <c r="K272">
        <v>0</v>
      </c>
      <c r="L272">
        <v>0</v>
      </c>
      <c r="M272">
        <v>0</v>
      </c>
      <c r="N272">
        <v>0</v>
      </c>
      <c r="O272">
        <v>0</v>
      </c>
      <c r="P272">
        <v>11</v>
      </c>
      <c r="Q272">
        <v>9050</v>
      </c>
      <c r="R272">
        <v>7</v>
      </c>
      <c r="S272">
        <v>7600</v>
      </c>
      <c r="T272">
        <v>0</v>
      </c>
      <c r="U272">
        <v>0</v>
      </c>
      <c r="V272">
        <v>0</v>
      </c>
      <c r="W272">
        <v>0</v>
      </c>
      <c r="X272">
        <v>0</v>
      </c>
      <c r="Y272">
        <v>0</v>
      </c>
      <c r="Z272">
        <v>1</v>
      </c>
      <c r="AA272">
        <v>850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5</v>
      </c>
      <c r="AY272">
        <v>21000</v>
      </c>
    </row>
    <row r="273" spans="1:51">
      <c r="A273" t="s">
        <v>4352</v>
      </c>
      <c r="B273">
        <v>0</v>
      </c>
      <c r="C273">
        <v>0</v>
      </c>
      <c r="D273">
        <v>0</v>
      </c>
      <c r="E273">
        <v>0</v>
      </c>
      <c r="F273">
        <v>0</v>
      </c>
      <c r="G273">
        <v>0</v>
      </c>
      <c r="H273">
        <v>0</v>
      </c>
      <c r="I273">
        <v>0</v>
      </c>
      <c r="J273">
        <v>0</v>
      </c>
      <c r="K273">
        <v>0</v>
      </c>
      <c r="L273">
        <v>1</v>
      </c>
      <c r="M273">
        <v>50</v>
      </c>
      <c r="N273">
        <v>0</v>
      </c>
      <c r="O273">
        <v>0</v>
      </c>
      <c r="P273">
        <v>9</v>
      </c>
      <c r="Q273">
        <v>6520</v>
      </c>
      <c r="R273">
        <v>4</v>
      </c>
      <c r="S273">
        <v>4900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6</v>
      </c>
      <c r="AY273">
        <v>19450</v>
      </c>
    </row>
    <row r="274" spans="1:51">
      <c r="A274" t="s">
        <v>4364</v>
      </c>
      <c r="B274">
        <v>0</v>
      </c>
      <c r="C274">
        <v>0</v>
      </c>
      <c r="D274">
        <v>0</v>
      </c>
      <c r="E274">
        <v>0</v>
      </c>
      <c r="F274">
        <v>0</v>
      </c>
      <c r="G274">
        <v>0</v>
      </c>
      <c r="H274">
        <v>0</v>
      </c>
      <c r="I274">
        <v>0</v>
      </c>
      <c r="J274">
        <v>0</v>
      </c>
      <c r="K274">
        <v>0</v>
      </c>
      <c r="L274">
        <v>0</v>
      </c>
      <c r="M274">
        <v>0</v>
      </c>
      <c r="N274">
        <v>0</v>
      </c>
      <c r="O274">
        <v>0</v>
      </c>
      <c r="P274">
        <v>0</v>
      </c>
      <c r="Q274">
        <v>0</v>
      </c>
      <c r="R274">
        <v>2</v>
      </c>
      <c r="S274">
        <v>2600</v>
      </c>
      <c r="T274">
        <v>5</v>
      </c>
      <c r="U274">
        <v>10000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1</v>
      </c>
      <c r="AO274">
        <v>3050</v>
      </c>
      <c r="AP274">
        <v>1</v>
      </c>
      <c r="AQ274">
        <v>1</v>
      </c>
      <c r="AR274">
        <v>0</v>
      </c>
      <c r="AS274">
        <v>0</v>
      </c>
      <c r="AT274">
        <v>0</v>
      </c>
      <c r="AU274">
        <v>0</v>
      </c>
      <c r="AV274">
        <v>0</v>
      </c>
      <c r="AW274">
        <v>0</v>
      </c>
      <c r="AX274">
        <v>8</v>
      </c>
      <c r="AY274">
        <v>24080</v>
      </c>
    </row>
    <row r="275" spans="1:51">
      <c r="A275" t="s">
        <v>4376</v>
      </c>
      <c r="B275">
        <v>0</v>
      </c>
      <c r="C275">
        <v>0</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4</v>
      </c>
      <c r="AO275">
        <v>9200</v>
      </c>
      <c r="AP275">
        <v>0</v>
      </c>
      <c r="AQ275">
        <v>0</v>
      </c>
      <c r="AR275">
        <v>0</v>
      </c>
      <c r="AS275">
        <v>0</v>
      </c>
      <c r="AT275">
        <v>0</v>
      </c>
      <c r="AU275">
        <v>0</v>
      </c>
      <c r="AV275">
        <v>0</v>
      </c>
      <c r="AW275">
        <v>0</v>
      </c>
      <c r="AX275">
        <v>5</v>
      </c>
      <c r="AY275">
        <v>21000</v>
      </c>
    </row>
    <row r="276" spans="1:51">
      <c r="A276" t="s">
        <v>4388</v>
      </c>
      <c r="B276">
        <v>0</v>
      </c>
      <c r="C276">
        <v>0</v>
      </c>
      <c r="D276">
        <v>0</v>
      </c>
      <c r="E276">
        <v>0</v>
      </c>
      <c r="F276">
        <v>0</v>
      </c>
      <c r="G276">
        <v>0</v>
      </c>
      <c r="H276">
        <v>0</v>
      </c>
      <c r="I276">
        <v>0</v>
      </c>
      <c r="J276">
        <v>0</v>
      </c>
      <c r="K276">
        <v>0</v>
      </c>
      <c r="L276">
        <v>0</v>
      </c>
      <c r="M276">
        <v>0</v>
      </c>
      <c r="N276">
        <v>0</v>
      </c>
      <c r="O276">
        <v>0</v>
      </c>
      <c r="P276">
        <v>2</v>
      </c>
      <c r="Q276">
        <v>1200</v>
      </c>
      <c r="R276">
        <v>0</v>
      </c>
      <c r="S276">
        <v>0</v>
      </c>
      <c r="T276">
        <v>15</v>
      </c>
      <c r="U276">
        <v>30000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1</v>
      </c>
      <c r="AO276">
        <v>2300</v>
      </c>
      <c r="AP276">
        <v>1</v>
      </c>
      <c r="AQ276">
        <v>0.3</v>
      </c>
      <c r="AR276">
        <v>0</v>
      </c>
      <c r="AS276">
        <v>0</v>
      </c>
      <c r="AT276">
        <v>0</v>
      </c>
      <c r="AU276">
        <v>0</v>
      </c>
      <c r="AV276">
        <v>0</v>
      </c>
      <c r="AW276">
        <v>0</v>
      </c>
      <c r="AX276">
        <v>0</v>
      </c>
      <c r="AY276">
        <v>0</v>
      </c>
    </row>
    <row r="277" spans="1:51">
      <c r="A277" t="s">
        <v>4400</v>
      </c>
      <c r="B277">
        <v>0</v>
      </c>
      <c r="C277">
        <v>0</v>
      </c>
      <c r="D277">
        <v>0</v>
      </c>
      <c r="E277">
        <v>0</v>
      </c>
      <c r="F277">
        <v>0</v>
      </c>
      <c r="G277">
        <v>0</v>
      </c>
      <c r="H277">
        <v>0</v>
      </c>
      <c r="I277">
        <v>0</v>
      </c>
      <c r="J277">
        <v>0</v>
      </c>
      <c r="K277">
        <v>0</v>
      </c>
      <c r="L277">
        <v>0</v>
      </c>
      <c r="M277">
        <v>0</v>
      </c>
      <c r="N277">
        <v>1</v>
      </c>
      <c r="O277">
        <v>300</v>
      </c>
      <c r="P277">
        <v>9</v>
      </c>
      <c r="Q277">
        <v>6750</v>
      </c>
      <c r="R277">
        <v>1</v>
      </c>
      <c r="S277">
        <v>1500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2</v>
      </c>
      <c r="AO277">
        <v>4600</v>
      </c>
      <c r="AP277">
        <v>0</v>
      </c>
      <c r="AQ277">
        <v>0</v>
      </c>
      <c r="AR277">
        <v>0</v>
      </c>
      <c r="AS277">
        <v>0</v>
      </c>
      <c r="AT277">
        <v>0</v>
      </c>
      <c r="AU277">
        <v>0</v>
      </c>
      <c r="AV277">
        <v>0</v>
      </c>
      <c r="AW277">
        <v>0</v>
      </c>
      <c r="AX277">
        <v>3</v>
      </c>
      <c r="AY277">
        <v>9900</v>
      </c>
    </row>
    <row r="278" spans="1:51">
      <c r="A278" t="s">
        <v>4424</v>
      </c>
      <c r="B278">
        <v>0</v>
      </c>
      <c r="C278">
        <v>0</v>
      </c>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row>
    <row r="279" spans="1:51">
      <c r="A279" t="s">
        <v>4436</v>
      </c>
      <c r="B279">
        <v>0</v>
      </c>
      <c r="C279">
        <v>0</v>
      </c>
      <c r="D279">
        <v>0</v>
      </c>
      <c r="E279">
        <v>0</v>
      </c>
      <c r="F279">
        <v>0</v>
      </c>
      <c r="G279">
        <v>0</v>
      </c>
      <c r="H279">
        <v>0</v>
      </c>
      <c r="I279">
        <v>0</v>
      </c>
      <c r="J279">
        <v>0</v>
      </c>
      <c r="K279">
        <v>0</v>
      </c>
      <c r="L279">
        <v>0</v>
      </c>
      <c r="M279">
        <v>0</v>
      </c>
      <c r="N279">
        <v>0</v>
      </c>
      <c r="O279">
        <v>0</v>
      </c>
      <c r="P279">
        <v>0</v>
      </c>
      <c r="Q279">
        <v>0</v>
      </c>
      <c r="R279">
        <v>10</v>
      </c>
      <c r="S279">
        <v>10000</v>
      </c>
      <c r="T279">
        <v>1</v>
      </c>
      <c r="U279">
        <v>2500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1</v>
      </c>
      <c r="AY279">
        <v>3450</v>
      </c>
    </row>
    <row r="280" spans="1:51">
      <c r="A280" t="s">
        <v>4448</v>
      </c>
      <c r="B280">
        <v>0</v>
      </c>
      <c r="C280">
        <v>0</v>
      </c>
      <c r="D280">
        <v>0</v>
      </c>
      <c r="E280">
        <v>0</v>
      </c>
      <c r="F280">
        <v>0</v>
      </c>
      <c r="G280">
        <v>0</v>
      </c>
      <c r="H280">
        <v>0</v>
      </c>
      <c r="I280">
        <v>0</v>
      </c>
      <c r="J280">
        <v>0</v>
      </c>
      <c r="K280">
        <v>0</v>
      </c>
      <c r="L280">
        <v>0</v>
      </c>
      <c r="M280">
        <v>0</v>
      </c>
      <c r="N280">
        <v>0</v>
      </c>
      <c r="O280">
        <v>0</v>
      </c>
      <c r="P280">
        <v>0</v>
      </c>
      <c r="Q280">
        <v>0</v>
      </c>
      <c r="R280">
        <v>5</v>
      </c>
      <c r="S280">
        <v>9000</v>
      </c>
      <c r="T280">
        <v>0</v>
      </c>
      <c r="U280">
        <v>0</v>
      </c>
      <c r="V280">
        <v>0</v>
      </c>
      <c r="W280">
        <v>0</v>
      </c>
      <c r="X280">
        <v>0</v>
      </c>
      <c r="Y280">
        <v>0</v>
      </c>
      <c r="Z280">
        <v>0</v>
      </c>
      <c r="AA280">
        <v>0</v>
      </c>
      <c r="AB280">
        <v>0</v>
      </c>
      <c r="AC280">
        <v>0</v>
      </c>
      <c r="AD280">
        <v>1</v>
      </c>
      <c r="AE280">
        <v>2000</v>
      </c>
      <c r="AF280">
        <v>1</v>
      </c>
      <c r="AG280">
        <v>7.5</v>
      </c>
      <c r="AH280">
        <v>0</v>
      </c>
      <c r="AI280">
        <v>0</v>
      </c>
      <c r="AJ280">
        <v>0</v>
      </c>
      <c r="AK280">
        <v>0</v>
      </c>
      <c r="AL280">
        <v>0</v>
      </c>
      <c r="AM280">
        <v>0</v>
      </c>
      <c r="AN280">
        <v>1</v>
      </c>
      <c r="AO280">
        <v>2300</v>
      </c>
      <c r="AP280">
        <v>0</v>
      </c>
      <c r="AQ280">
        <v>0</v>
      </c>
      <c r="AR280">
        <v>0</v>
      </c>
      <c r="AS280">
        <v>0</v>
      </c>
      <c r="AT280">
        <v>0</v>
      </c>
      <c r="AU280">
        <v>0</v>
      </c>
      <c r="AV280">
        <v>0</v>
      </c>
      <c r="AW280">
        <v>0</v>
      </c>
      <c r="AX280">
        <v>1</v>
      </c>
      <c r="AY280">
        <v>4200</v>
      </c>
    </row>
    <row r="281" spans="1:51">
      <c r="A281" t="s">
        <v>4460</v>
      </c>
      <c r="B281">
        <v>0</v>
      </c>
      <c r="C281">
        <v>0</v>
      </c>
      <c r="D281">
        <v>0</v>
      </c>
      <c r="E281">
        <v>0</v>
      </c>
      <c r="F281">
        <v>0</v>
      </c>
      <c r="G281">
        <v>0</v>
      </c>
      <c r="H281">
        <v>0</v>
      </c>
      <c r="I281">
        <v>0</v>
      </c>
      <c r="J281">
        <v>0</v>
      </c>
      <c r="K281">
        <v>0</v>
      </c>
      <c r="L281">
        <v>0</v>
      </c>
      <c r="M281">
        <v>0</v>
      </c>
      <c r="N281">
        <v>0</v>
      </c>
      <c r="O281">
        <v>0</v>
      </c>
      <c r="P281">
        <v>1</v>
      </c>
      <c r="Q281">
        <v>750</v>
      </c>
      <c r="R281">
        <v>3</v>
      </c>
      <c r="S281">
        <v>4000</v>
      </c>
      <c r="T281">
        <v>0</v>
      </c>
      <c r="U281">
        <v>0</v>
      </c>
      <c r="V281">
        <v>0</v>
      </c>
      <c r="W281">
        <v>0</v>
      </c>
      <c r="X281">
        <v>0</v>
      </c>
      <c r="Y281">
        <v>0</v>
      </c>
      <c r="Z281">
        <v>4</v>
      </c>
      <c r="AA281">
        <v>3200</v>
      </c>
      <c r="AB281">
        <v>3</v>
      </c>
      <c r="AC281">
        <v>3000</v>
      </c>
      <c r="AD281">
        <v>0</v>
      </c>
      <c r="AE281">
        <v>0</v>
      </c>
      <c r="AF281">
        <v>0</v>
      </c>
      <c r="AG281">
        <v>0</v>
      </c>
      <c r="AH281">
        <v>0</v>
      </c>
      <c r="AI281">
        <v>0</v>
      </c>
      <c r="AJ281">
        <v>0</v>
      </c>
      <c r="AK281">
        <v>0</v>
      </c>
      <c r="AL281">
        <v>0</v>
      </c>
      <c r="AM281">
        <v>0</v>
      </c>
      <c r="AN281">
        <v>0</v>
      </c>
      <c r="AO281">
        <v>0</v>
      </c>
      <c r="AP281">
        <v>1</v>
      </c>
      <c r="AQ281">
        <v>5.8</v>
      </c>
      <c r="AR281">
        <v>0</v>
      </c>
      <c r="AS281">
        <v>0</v>
      </c>
      <c r="AT281">
        <v>0</v>
      </c>
      <c r="AU281">
        <v>0</v>
      </c>
      <c r="AV281">
        <v>0</v>
      </c>
      <c r="AW281">
        <v>0</v>
      </c>
      <c r="AX281">
        <v>2</v>
      </c>
      <c r="AY281">
        <v>7000</v>
      </c>
    </row>
    <row r="282" spans="1:51">
      <c r="A282" t="s">
        <v>4472</v>
      </c>
      <c r="B282">
        <v>0</v>
      </c>
      <c r="C282">
        <v>0</v>
      </c>
      <c r="D282">
        <v>0</v>
      </c>
      <c r="E282">
        <v>0</v>
      </c>
      <c r="F282">
        <v>0</v>
      </c>
      <c r="G282">
        <v>0</v>
      </c>
      <c r="H282">
        <v>0</v>
      </c>
      <c r="I282">
        <v>0</v>
      </c>
      <c r="J282">
        <v>0</v>
      </c>
      <c r="K282">
        <v>0</v>
      </c>
      <c r="L282">
        <v>1</v>
      </c>
      <c r="M282">
        <v>75</v>
      </c>
      <c r="N282">
        <v>0</v>
      </c>
      <c r="O282">
        <v>0</v>
      </c>
      <c r="P282">
        <v>0</v>
      </c>
      <c r="Q282">
        <v>0</v>
      </c>
      <c r="R282">
        <v>1</v>
      </c>
      <c r="S282">
        <v>1500</v>
      </c>
      <c r="T282">
        <v>0</v>
      </c>
      <c r="U282">
        <v>0</v>
      </c>
      <c r="V282">
        <v>0</v>
      </c>
      <c r="W282">
        <v>0</v>
      </c>
      <c r="X282">
        <v>0</v>
      </c>
      <c r="Y282">
        <v>0</v>
      </c>
      <c r="Z282">
        <v>0</v>
      </c>
      <c r="AA282">
        <v>0</v>
      </c>
      <c r="AB282">
        <v>0</v>
      </c>
      <c r="AC282">
        <v>0</v>
      </c>
      <c r="AD282">
        <v>4</v>
      </c>
      <c r="AE282">
        <v>8000</v>
      </c>
      <c r="AF282">
        <v>0</v>
      </c>
      <c r="AG282">
        <v>0</v>
      </c>
      <c r="AH282">
        <v>0</v>
      </c>
      <c r="AI282">
        <v>0</v>
      </c>
      <c r="AJ282">
        <v>0</v>
      </c>
      <c r="AK282">
        <v>0</v>
      </c>
      <c r="AL282">
        <v>0</v>
      </c>
      <c r="AM282">
        <v>0</v>
      </c>
      <c r="AN282">
        <v>2</v>
      </c>
      <c r="AO282">
        <v>4100</v>
      </c>
      <c r="AP282">
        <v>0</v>
      </c>
      <c r="AQ282">
        <v>0</v>
      </c>
      <c r="AR282">
        <v>0</v>
      </c>
      <c r="AS282">
        <v>0</v>
      </c>
      <c r="AT282">
        <v>0</v>
      </c>
      <c r="AU282">
        <v>0</v>
      </c>
      <c r="AV282">
        <v>0</v>
      </c>
      <c r="AW282">
        <v>0</v>
      </c>
      <c r="AX282">
        <v>0</v>
      </c>
      <c r="AY282">
        <v>0</v>
      </c>
    </row>
    <row r="283" spans="1:51">
      <c r="A283" t="s">
        <v>4484</v>
      </c>
      <c r="B283">
        <v>0</v>
      </c>
      <c r="C283">
        <v>0</v>
      </c>
      <c r="D283">
        <v>0</v>
      </c>
      <c r="E283">
        <v>0</v>
      </c>
      <c r="F283">
        <v>0</v>
      </c>
      <c r="G283">
        <v>0</v>
      </c>
      <c r="H283">
        <v>0</v>
      </c>
      <c r="I283">
        <v>0</v>
      </c>
      <c r="J283">
        <v>0</v>
      </c>
      <c r="K283">
        <v>0</v>
      </c>
      <c r="L283">
        <v>0</v>
      </c>
      <c r="M283">
        <v>0</v>
      </c>
      <c r="N283">
        <v>0</v>
      </c>
      <c r="O283">
        <v>0</v>
      </c>
      <c r="P283">
        <v>2</v>
      </c>
      <c r="Q283">
        <v>1200</v>
      </c>
      <c r="R283">
        <v>5</v>
      </c>
      <c r="S283">
        <v>5800</v>
      </c>
      <c r="T283">
        <v>2</v>
      </c>
      <c r="U283">
        <v>4000</v>
      </c>
      <c r="V283">
        <v>0</v>
      </c>
      <c r="W283">
        <v>0</v>
      </c>
      <c r="X283">
        <v>0</v>
      </c>
      <c r="Y283">
        <v>0</v>
      </c>
      <c r="Z283">
        <v>1</v>
      </c>
      <c r="AA283">
        <v>800</v>
      </c>
      <c r="AB283">
        <v>0</v>
      </c>
      <c r="AC283">
        <v>0</v>
      </c>
      <c r="AD283">
        <v>0</v>
      </c>
      <c r="AE283">
        <v>0</v>
      </c>
      <c r="AF283">
        <v>0</v>
      </c>
      <c r="AG283">
        <v>0</v>
      </c>
      <c r="AH283">
        <v>0</v>
      </c>
      <c r="AI283">
        <v>0</v>
      </c>
      <c r="AJ283">
        <v>1</v>
      </c>
      <c r="AK283">
        <v>800</v>
      </c>
      <c r="AL283">
        <v>0</v>
      </c>
      <c r="AM283">
        <v>0</v>
      </c>
      <c r="AN283">
        <v>0</v>
      </c>
      <c r="AO283">
        <v>0</v>
      </c>
      <c r="AP283">
        <v>0</v>
      </c>
      <c r="AQ283">
        <v>0</v>
      </c>
      <c r="AR283">
        <v>0</v>
      </c>
      <c r="AS283">
        <v>0</v>
      </c>
      <c r="AT283">
        <v>0</v>
      </c>
      <c r="AU283">
        <v>0</v>
      </c>
      <c r="AV283">
        <v>0</v>
      </c>
      <c r="AW283">
        <v>0</v>
      </c>
      <c r="AX283">
        <v>4</v>
      </c>
      <c r="AY283">
        <v>21600</v>
      </c>
    </row>
    <row r="284" spans="1:51">
      <c r="A284" t="s">
        <v>4496</v>
      </c>
      <c r="B284">
        <v>0</v>
      </c>
      <c r="C284">
        <v>0</v>
      </c>
      <c r="D284">
        <v>0</v>
      </c>
      <c r="E284">
        <v>0</v>
      </c>
      <c r="F284">
        <v>0</v>
      </c>
      <c r="G284">
        <v>0</v>
      </c>
      <c r="H284">
        <v>0</v>
      </c>
      <c r="I284">
        <v>0</v>
      </c>
      <c r="J284">
        <v>0</v>
      </c>
      <c r="K284">
        <v>0</v>
      </c>
      <c r="L284">
        <v>0</v>
      </c>
      <c r="M284">
        <v>0</v>
      </c>
      <c r="N284">
        <v>0</v>
      </c>
      <c r="O284">
        <v>0</v>
      </c>
      <c r="P284">
        <v>4</v>
      </c>
      <c r="Q284">
        <v>2400</v>
      </c>
      <c r="R284">
        <v>6</v>
      </c>
      <c r="S284">
        <v>9450</v>
      </c>
      <c r="T284">
        <v>6</v>
      </c>
      <c r="U284">
        <v>12000</v>
      </c>
      <c r="V284">
        <v>1</v>
      </c>
      <c r="W284">
        <v>75</v>
      </c>
      <c r="X284">
        <v>0</v>
      </c>
      <c r="Y284">
        <v>0</v>
      </c>
      <c r="Z284">
        <v>0</v>
      </c>
      <c r="AA284">
        <v>0</v>
      </c>
      <c r="AB284">
        <v>0</v>
      </c>
      <c r="AC284">
        <v>0</v>
      </c>
      <c r="AD284">
        <v>3</v>
      </c>
      <c r="AE284">
        <v>6000</v>
      </c>
      <c r="AF284">
        <v>0</v>
      </c>
      <c r="AG284">
        <v>0</v>
      </c>
      <c r="AH284">
        <v>0</v>
      </c>
      <c r="AI284">
        <v>0</v>
      </c>
      <c r="AJ284">
        <v>1</v>
      </c>
      <c r="AK284">
        <v>800</v>
      </c>
      <c r="AL284">
        <v>0</v>
      </c>
      <c r="AM284">
        <v>0</v>
      </c>
      <c r="AN284">
        <v>0</v>
      </c>
      <c r="AO284">
        <v>0</v>
      </c>
      <c r="AP284">
        <v>0</v>
      </c>
      <c r="AQ284">
        <v>0</v>
      </c>
      <c r="AR284">
        <v>0</v>
      </c>
      <c r="AS284">
        <v>0</v>
      </c>
      <c r="AT284">
        <v>0</v>
      </c>
      <c r="AU284">
        <v>0</v>
      </c>
      <c r="AV284">
        <v>0</v>
      </c>
      <c r="AW284">
        <v>0</v>
      </c>
      <c r="AX284">
        <v>0</v>
      </c>
      <c r="AY284">
        <v>0</v>
      </c>
    </row>
    <row r="285" spans="1:51">
      <c r="A285" t="s">
        <v>4508</v>
      </c>
      <c r="B285">
        <v>0</v>
      </c>
      <c r="C285">
        <v>0</v>
      </c>
      <c r="D285">
        <v>0</v>
      </c>
      <c r="E285">
        <v>0</v>
      </c>
      <c r="F285">
        <v>0</v>
      </c>
      <c r="G285">
        <v>0</v>
      </c>
      <c r="H285">
        <v>0</v>
      </c>
      <c r="I285">
        <v>0</v>
      </c>
      <c r="J285">
        <v>0</v>
      </c>
      <c r="K285">
        <v>0</v>
      </c>
      <c r="L285">
        <v>0</v>
      </c>
      <c r="M285">
        <v>0</v>
      </c>
      <c r="N285">
        <v>1</v>
      </c>
      <c r="O285">
        <v>270</v>
      </c>
      <c r="P285">
        <v>3</v>
      </c>
      <c r="Q285">
        <v>1700</v>
      </c>
      <c r="R285">
        <v>2</v>
      </c>
      <c r="S285">
        <v>2000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1</v>
      </c>
      <c r="AU285">
        <v>800</v>
      </c>
      <c r="AV285">
        <v>0</v>
      </c>
      <c r="AW285">
        <v>0</v>
      </c>
      <c r="AX285">
        <v>15</v>
      </c>
      <c r="AY285">
        <v>59950</v>
      </c>
    </row>
    <row r="286" spans="1:51">
      <c r="A286" t="s">
        <v>4520</v>
      </c>
      <c r="B286">
        <v>0</v>
      </c>
      <c r="C286">
        <v>0</v>
      </c>
      <c r="D286">
        <v>0</v>
      </c>
      <c r="E286">
        <v>0</v>
      </c>
      <c r="F286">
        <v>0</v>
      </c>
      <c r="G286">
        <v>0</v>
      </c>
      <c r="H286">
        <v>0</v>
      </c>
      <c r="I286">
        <v>0</v>
      </c>
      <c r="J286">
        <v>0</v>
      </c>
      <c r="K286">
        <v>0</v>
      </c>
      <c r="L286">
        <v>0</v>
      </c>
      <c r="M286">
        <v>0</v>
      </c>
      <c r="N286">
        <v>0</v>
      </c>
      <c r="O286">
        <v>0</v>
      </c>
      <c r="P286">
        <v>0</v>
      </c>
      <c r="Q286">
        <v>0</v>
      </c>
      <c r="R286">
        <v>4</v>
      </c>
      <c r="S286">
        <v>5200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9</v>
      </c>
      <c r="AY286">
        <v>23025</v>
      </c>
    </row>
    <row r="287" spans="1:51">
      <c r="A287" t="s">
        <v>4532</v>
      </c>
      <c r="B287">
        <v>0</v>
      </c>
      <c r="C287">
        <v>0</v>
      </c>
      <c r="D287">
        <v>0</v>
      </c>
      <c r="E287">
        <v>0</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4</v>
      </c>
      <c r="AO287">
        <v>8200</v>
      </c>
      <c r="AP287">
        <v>0</v>
      </c>
      <c r="AQ287">
        <v>0</v>
      </c>
      <c r="AR287">
        <v>0</v>
      </c>
      <c r="AS287">
        <v>0</v>
      </c>
      <c r="AT287">
        <v>0</v>
      </c>
      <c r="AU287">
        <v>0</v>
      </c>
      <c r="AV287">
        <v>0</v>
      </c>
      <c r="AW287">
        <v>0</v>
      </c>
      <c r="AX287">
        <v>0</v>
      </c>
      <c r="AY287">
        <v>0</v>
      </c>
    </row>
    <row r="288" spans="1:51">
      <c r="A288" t="s">
        <v>4544</v>
      </c>
      <c r="B288">
        <v>0</v>
      </c>
      <c r="C288">
        <v>0</v>
      </c>
      <c r="D288">
        <v>0</v>
      </c>
      <c r="E288">
        <v>0</v>
      </c>
      <c r="F288">
        <v>0</v>
      </c>
      <c r="G288">
        <v>0</v>
      </c>
      <c r="H288">
        <v>0</v>
      </c>
      <c r="I288">
        <v>0</v>
      </c>
      <c r="J288">
        <v>0</v>
      </c>
      <c r="K288">
        <v>0</v>
      </c>
      <c r="L288">
        <v>0</v>
      </c>
      <c r="M288">
        <v>0</v>
      </c>
      <c r="N288">
        <v>0</v>
      </c>
      <c r="O288">
        <v>0</v>
      </c>
      <c r="P288">
        <v>0</v>
      </c>
      <c r="Q288">
        <v>0</v>
      </c>
      <c r="R288">
        <v>1</v>
      </c>
      <c r="S288">
        <v>1000</v>
      </c>
      <c r="T288">
        <v>0</v>
      </c>
      <c r="U288">
        <v>0</v>
      </c>
      <c r="V288">
        <v>0</v>
      </c>
      <c r="W288">
        <v>0</v>
      </c>
      <c r="X288">
        <v>0</v>
      </c>
      <c r="Y288">
        <v>0</v>
      </c>
      <c r="Z288">
        <v>1</v>
      </c>
      <c r="AA288">
        <v>800</v>
      </c>
      <c r="AB288">
        <v>0</v>
      </c>
      <c r="AC288">
        <v>0</v>
      </c>
      <c r="AD288">
        <v>0</v>
      </c>
      <c r="AE288">
        <v>0</v>
      </c>
      <c r="AF288">
        <v>0</v>
      </c>
      <c r="AG288">
        <v>0</v>
      </c>
      <c r="AH288">
        <v>0</v>
      </c>
      <c r="AI288">
        <v>0</v>
      </c>
      <c r="AJ288">
        <v>0</v>
      </c>
      <c r="AK288">
        <v>0</v>
      </c>
      <c r="AL288">
        <v>0</v>
      </c>
      <c r="AM288">
        <v>0</v>
      </c>
      <c r="AN288">
        <v>1</v>
      </c>
      <c r="AO288">
        <v>2050</v>
      </c>
      <c r="AP288">
        <v>0</v>
      </c>
      <c r="AQ288">
        <v>0</v>
      </c>
      <c r="AR288">
        <v>0</v>
      </c>
      <c r="AS288">
        <v>0</v>
      </c>
      <c r="AT288">
        <v>1</v>
      </c>
      <c r="AU288">
        <v>800</v>
      </c>
      <c r="AV288">
        <v>0</v>
      </c>
      <c r="AW288">
        <v>0</v>
      </c>
      <c r="AX288">
        <v>0</v>
      </c>
      <c r="AY288">
        <v>0</v>
      </c>
    </row>
    <row r="289" spans="1:51">
      <c r="A289" t="s">
        <v>4556</v>
      </c>
      <c r="B289">
        <v>0</v>
      </c>
      <c r="C289">
        <v>0</v>
      </c>
      <c r="D289">
        <v>0</v>
      </c>
      <c r="E289">
        <v>0</v>
      </c>
      <c r="F289">
        <v>0</v>
      </c>
      <c r="G289">
        <v>0</v>
      </c>
      <c r="H289">
        <v>0</v>
      </c>
      <c r="I289">
        <v>0</v>
      </c>
      <c r="J289">
        <v>0</v>
      </c>
      <c r="K289">
        <v>0</v>
      </c>
      <c r="L289">
        <v>0</v>
      </c>
      <c r="M289">
        <v>0</v>
      </c>
      <c r="N289">
        <v>0</v>
      </c>
      <c r="O289">
        <v>0</v>
      </c>
      <c r="P289">
        <v>0</v>
      </c>
      <c r="Q289">
        <v>0</v>
      </c>
      <c r="R289">
        <v>1</v>
      </c>
      <c r="S289">
        <v>1800</v>
      </c>
      <c r="T289">
        <v>0</v>
      </c>
      <c r="U289">
        <v>0</v>
      </c>
      <c r="V289">
        <v>0</v>
      </c>
      <c r="W289">
        <v>0</v>
      </c>
      <c r="X289">
        <v>0</v>
      </c>
      <c r="Y289">
        <v>0</v>
      </c>
      <c r="Z289">
        <v>0</v>
      </c>
      <c r="AA289">
        <v>0</v>
      </c>
      <c r="AB289">
        <v>2</v>
      </c>
      <c r="AC289">
        <v>3000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row>
    <row r="290" spans="1:51">
      <c r="A290" t="s">
        <v>4568</v>
      </c>
      <c r="B290">
        <v>0</v>
      </c>
      <c r="C290">
        <v>0</v>
      </c>
      <c r="D290">
        <v>0</v>
      </c>
      <c r="E290">
        <v>0</v>
      </c>
      <c r="F290">
        <v>0</v>
      </c>
      <c r="G290">
        <v>0</v>
      </c>
      <c r="H290">
        <v>0</v>
      </c>
      <c r="I290">
        <v>0</v>
      </c>
      <c r="J290">
        <v>0</v>
      </c>
      <c r="K290">
        <v>0</v>
      </c>
      <c r="L290">
        <v>0</v>
      </c>
      <c r="M290">
        <v>0</v>
      </c>
      <c r="N290">
        <v>0</v>
      </c>
      <c r="O290">
        <v>0</v>
      </c>
      <c r="P290">
        <v>0</v>
      </c>
      <c r="Q290">
        <v>0</v>
      </c>
      <c r="R290">
        <v>4</v>
      </c>
      <c r="S290">
        <v>6000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row>
    <row r="291" spans="1:51">
      <c r="A291" t="s">
        <v>4580</v>
      </c>
      <c r="B291">
        <v>0</v>
      </c>
      <c r="C291">
        <v>0</v>
      </c>
      <c r="D291">
        <v>0</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row>
    <row r="292" spans="1:51">
      <c r="A292" t="s">
        <v>4592</v>
      </c>
      <c r="B292">
        <v>0</v>
      </c>
      <c r="C292">
        <v>0</v>
      </c>
      <c r="D292">
        <v>0</v>
      </c>
      <c r="E292">
        <v>0</v>
      </c>
      <c r="F292">
        <v>0</v>
      </c>
      <c r="G292">
        <v>0</v>
      </c>
      <c r="H292">
        <v>0</v>
      </c>
      <c r="I292">
        <v>0</v>
      </c>
      <c r="J292">
        <v>0</v>
      </c>
      <c r="K292">
        <v>0</v>
      </c>
      <c r="L292">
        <v>0</v>
      </c>
      <c r="M292">
        <v>0</v>
      </c>
      <c r="N292">
        <v>0</v>
      </c>
      <c r="O292">
        <v>0</v>
      </c>
      <c r="P292">
        <v>1</v>
      </c>
      <c r="Q292">
        <v>600</v>
      </c>
      <c r="R292">
        <v>1</v>
      </c>
      <c r="S292">
        <v>1000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3</v>
      </c>
      <c r="AY292">
        <v>10800</v>
      </c>
    </row>
    <row r="293" spans="1:51">
      <c r="A293" t="s">
        <v>4604</v>
      </c>
      <c r="B293">
        <v>0</v>
      </c>
      <c r="C293">
        <v>0</v>
      </c>
      <c r="D293">
        <v>0</v>
      </c>
      <c r="E293">
        <v>0</v>
      </c>
      <c r="F293">
        <v>0</v>
      </c>
      <c r="G293">
        <v>0</v>
      </c>
      <c r="H293">
        <v>0</v>
      </c>
      <c r="I293">
        <v>0</v>
      </c>
      <c r="J293">
        <v>0</v>
      </c>
      <c r="K293">
        <v>0</v>
      </c>
      <c r="L293">
        <v>0</v>
      </c>
      <c r="M293">
        <v>0</v>
      </c>
      <c r="N293">
        <v>0</v>
      </c>
      <c r="O293">
        <v>0</v>
      </c>
      <c r="P293">
        <v>2</v>
      </c>
      <c r="Q293">
        <v>1100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2</v>
      </c>
      <c r="AY293">
        <v>8400</v>
      </c>
    </row>
    <row r="294" spans="1:51">
      <c r="A294" t="s">
        <v>4628</v>
      </c>
      <c r="B294">
        <v>0</v>
      </c>
      <c r="C294">
        <v>0</v>
      </c>
      <c r="D294">
        <v>0</v>
      </c>
      <c r="E294">
        <v>0</v>
      </c>
      <c r="F294">
        <v>0</v>
      </c>
      <c r="G294">
        <v>0</v>
      </c>
      <c r="H294">
        <v>0</v>
      </c>
      <c r="I294">
        <v>0</v>
      </c>
      <c r="J294">
        <v>0</v>
      </c>
      <c r="K294">
        <v>0</v>
      </c>
      <c r="L294">
        <v>1</v>
      </c>
      <c r="M294">
        <v>80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row>
    <row r="295" spans="1:51">
      <c r="A295" t="s">
        <v>4640</v>
      </c>
      <c r="B295">
        <v>0</v>
      </c>
      <c r="C295">
        <v>0</v>
      </c>
      <c r="D295">
        <v>0</v>
      </c>
      <c r="E295">
        <v>0</v>
      </c>
      <c r="F295">
        <v>0</v>
      </c>
      <c r="G295">
        <v>0</v>
      </c>
      <c r="H295">
        <v>0</v>
      </c>
      <c r="I295">
        <v>0</v>
      </c>
      <c r="J295">
        <v>0</v>
      </c>
      <c r="K295">
        <v>0</v>
      </c>
      <c r="L295">
        <v>1</v>
      </c>
      <c r="M295">
        <v>75</v>
      </c>
      <c r="N295">
        <v>1</v>
      </c>
      <c r="O295">
        <v>499</v>
      </c>
      <c r="P295">
        <v>4</v>
      </c>
      <c r="Q295">
        <v>2300</v>
      </c>
      <c r="R295">
        <v>4</v>
      </c>
      <c r="S295">
        <v>5500</v>
      </c>
      <c r="T295">
        <v>0</v>
      </c>
      <c r="U295">
        <v>0</v>
      </c>
      <c r="V295">
        <v>0</v>
      </c>
      <c r="W295">
        <v>0</v>
      </c>
      <c r="X295">
        <v>0</v>
      </c>
      <c r="Y295">
        <v>0</v>
      </c>
      <c r="Z295">
        <v>0</v>
      </c>
      <c r="AA295">
        <v>0</v>
      </c>
      <c r="AB295">
        <v>0</v>
      </c>
      <c r="AC295">
        <v>0</v>
      </c>
      <c r="AD295">
        <v>0</v>
      </c>
      <c r="AE295">
        <v>0</v>
      </c>
      <c r="AF295">
        <v>0</v>
      </c>
      <c r="AG295">
        <v>0</v>
      </c>
      <c r="AH295">
        <v>0</v>
      </c>
      <c r="AI295">
        <v>0</v>
      </c>
      <c r="AJ295">
        <v>2</v>
      </c>
      <c r="AK295">
        <v>1600</v>
      </c>
      <c r="AL295">
        <v>0</v>
      </c>
      <c r="AM295">
        <v>0</v>
      </c>
      <c r="AN295">
        <v>0</v>
      </c>
      <c r="AO295">
        <v>0</v>
      </c>
      <c r="AP295">
        <v>0</v>
      </c>
      <c r="AQ295">
        <v>0</v>
      </c>
      <c r="AR295">
        <v>0</v>
      </c>
      <c r="AS295">
        <v>0</v>
      </c>
      <c r="AT295">
        <v>0</v>
      </c>
      <c r="AU295">
        <v>0</v>
      </c>
      <c r="AV295">
        <v>0</v>
      </c>
      <c r="AW295">
        <v>0</v>
      </c>
      <c r="AX295">
        <v>0</v>
      </c>
      <c r="AY295">
        <v>0</v>
      </c>
    </row>
    <row r="296" spans="1:51">
      <c r="A296" t="s">
        <v>4652</v>
      </c>
      <c r="B296">
        <v>0</v>
      </c>
      <c r="C296">
        <v>0</v>
      </c>
      <c r="D296">
        <v>0</v>
      </c>
      <c r="E296">
        <v>0</v>
      </c>
      <c r="F296">
        <v>0</v>
      </c>
      <c r="G296">
        <v>0</v>
      </c>
      <c r="H296">
        <v>0</v>
      </c>
      <c r="I296">
        <v>0</v>
      </c>
      <c r="J296">
        <v>0</v>
      </c>
      <c r="K296">
        <v>0</v>
      </c>
      <c r="L296">
        <v>1</v>
      </c>
      <c r="M296">
        <v>10</v>
      </c>
      <c r="N296">
        <v>0</v>
      </c>
      <c r="O296">
        <v>0</v>
      </c>
      <c r="P296">
        <v>1</v>
      </c>
      <c r="Q296">
        <v>850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1</v>
      </c>
      <c r="AO296">
        <v>3050</v>
      </c>
      <c r="AP296">
        <v>0</v>
      </c>
      <c r="AQ296">
        <v>0</v>
      </c>
      <c r="AR296">
        <v>0</v>
      </c>
      <c r="AS296">
        <v>0</v>
      </c>
      <c r="AT296">
        <v>0</v>
      </c>
      <c r="AU296">
        <v>0</v>
      </c>
      <c r="AV296">
        <v>0</v>
      </c>
      <c r="AW296">
        <v>0</v>
      </c>
      <c r="AX296">
        <v>0</v>
      </c>
      <c r="AY296">
        <v>0</v>
      </c>
    </row>
    <row r="297" spans="1:51">
      <c r="A297" t="s">
        <v>4664</v>
      </c>
      <c r="B297">
        <v>0</v>
      </c>
      <c r="C297">
        <v>0</v>
      </c>
      <c r="D297">
        <v>0</v>
      </c>
      <c r="E297">
        <v>0</v>
      </c>
      <c r="F297">
        <v>0</v>
      </c>
      <c r="G297">
        <v>0</v>
      </c>
      <c r="H297">
        <v>0</v>
      </c>
      <c r="I297">
        <v>0</v>
      </c>
      <c r="J297">
        <v>0</v>
      </c>
      <c r="K297">
        <v>0</v>
      </c>
      <c r="L297">
        <v>0</v>
      </c>
      <c r="M297">
        <v>0</v>
      </c>
      <c r="N297">
        <v>1</v>
      </c>
      <c r="O297">
        <v>250</v>
      </c>
      <c r="P297">
        <v>2</v>
      </c>
      <c r="Q297">
        <v>1200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row>
    <row r="298" spans="1:51">
      <c r="A298" t="s">
        <v>4676</v>
      </c>
      <c r="B298">
        <v>0</v>
      </c>
      <c r="C298">
        <v>0</v>
      </c>
      <c r="D298">
        <v>0</v>
      </c>
      <c r="E298">
        <v>0</v>
      </c>
      <c r="F298">
        <v>0</v>
      </c>
      <c r="G298">
        <v>0</v>
      </c>
      <c r="H298">
        <v>0</v>
      </c>
      <c r="I298">
        <v>0</v>
      </c>
      <c r="J298">
        <v>0</v>
      </c>
      <c r="K298">
        <v>0</v>
      </c>
      <c r="L298">
        <v>0</v>
      </c>
      <c r="M298">
        <v>0</v>
      </c>
      <c r="N298">
        <v>1</v>
      </c>
      <c r="O298">
        <v>250</v>
      </c>
      <c r="P298">
        <v>2</v>
      </c>
      <c r="Q298">
        <v>1350</v>
      </c>
      <c r="R298">
        <v>1</v>
      </c>
      <c r="S298">
        <v>1500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row>
    <row r="299" spans="1:51">
      <c r="A299" t="s">
        <v>4688</v>
      </c>
      <c r="B299">
        <v>0</v>
      </c>
      <c r="C299">
        <v>0</v>
      </c>
      <c r="D299">
        <v>0</v>
      </c>
      <c r="E299">
        <v>0</v>
      </c>
      <c r="F299">
        <v>0</v>
      </c>
      <c r="G299">
        <v>0</v>
      </c>
      <c r="H299">
        <v>0</v>
      </c>
      <c r="I299">
        <v>0</v>
      </c>
      <c r="J299">
        <v>0</v>
      </c>
      <c r="K299">
        <v>0</v>
      </c>
      <c r="L299">
        <v>0</v>
      </c>
      <c r="M299">
        <v>0</v>
      </c>
      <c r="N299">
        <v>0</v>
      </c>
      <c r="O299">
        <v>0</v>
      </c>
      <c r="P299">
        <v>2</v>
      </c>
      <c r="Q299">
        <v>1200</v>
      </c>
      <c r="R299">
        <v>3</v>
      </c>
      <c r="S299">
        <v>3000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row>
    <row r="300" spans="1:51">
      <c r="A300" t="s">
        <v>4700</v>
      </c>
      <c r="B300">
        <v>0</v>
      </c>
      <c r="C300">
        <v>0</v>
      </c>
      <c r="D300">
        <v>0</v>
      </c>
      <c r="E300">
        <v>0</v>
      </c>
      <c r="F300">
        <v>0</v>
      </c>
      <c r="G300">
        <v>0</v>
      </c>
      <c r="H300">
        <v>0</v>
      </c>
      <c r="I300">
        <v>0</v>
      </c>
      <c r="J300">
        <v>0</v>
      </c>
      <c r="K300">
        <v>0</v>
      </c>
      <c r="L300">
        <v>3</v>
      </c>
      <c r="M300">
        <v>190</v>
      </c>
      <c r="N300">
        <v>6</v>
      </c>
      <c r="O300">
        <v>1400</v>
      </c>
      <c r="P300">
        <v>4</v>
      </c>
      <c r="Q300">
        <v>2200</v>
      </c>
      <c r="R300">
        <v>4</v>
      </c>
      <c r="S300">
        <v>6400</v>
      </c>
      <c r="T300">
        <v>0</v>
      </c>
      <c r="U300">
        <v>0</v>
      </c>
      <c r="V300">
        <v>0</v>
      </c>
      <c r="W300">
        <v>0</v>
      </c>
      <c r="X300">
        <v>0</v>
      </c>
      <c r="Y300">
        <v>0</v>
      </c>
      <c r="Z300">
        <v>0</v>
      </c>
      <c r="AA300">
        <v>0</v>
      </c>
      <c r="AB300">
        <v>0</v>
      </c>
      <c r="AC300">
        <v>0</v>
      </c>
      <c r="AD300">
        <v>0</v>
      </c>
      <c r="AE300">
        <v>0</v>
      </c>
      <c r="AF300">
        <v>1</v>
      </c>
      <c r="AG300">
        <v>4.5999999999999996</v>
      </c>
      <c r="AH300">
        <v>0</v>
      </c>
      <c r="AI300">
        <v>0</v>
      </c>
      <c r="AJ300">
        <v>0</v>
      </c>
      <c r="AK300">
        <v>0</v>
      </c>
      <c r="AL300">
        <v>0</v>
      </c>
      <c r="AM300">
        <v>0</v>
      </c>
      <c r="AN300">
        <v>0</v>
      </c>
      <c r="AO300">
        <v>0</v>
      </c>
      <c r="AP300">
        <v>0</v>
      </c>
      <c r="AQ300">
        <v>0</v>
      </c>
      <c r="AR300">
        <v>0</v>
      </c>
      <c r="AS300">
        <v>0</v>
      </c>
      <c r="AT300">
        <v>0</v>
      </c>
      <c r="AU300">
        <v>0</v>
      </c>
      <c r="AV300">
        <v>0</v>
      </c>
      <c r="AW300">
        <v>0</v>
      </c>
      <c r="AX300">
        <v>4</v>
      </c>
      <c r="AY300">
        <v>12800</v>
      </c>
    </row>
    <row r="301" spans="1:51">
      <c r="A301" t="s">
        <v>4712</v>
      </c>
      <c r="B301">
        <v>0</v>
      </c>
      <c r="C301">
        <v>0</v>
      </c>
      <c r="D301">
        <v>0</v>
      </c>
      <c r="E301">
        <v>0</v>
      </c>
      <c r="F301">
        <v>0</v>
      </c>
      <c r="G301">
        <v>0</v>
      </c>
      <c r="H301">
        <v>0</v>
      </c>
      <c r="I301">
        <v>0</v>
      </c>
      <c r="J301">
        <v>0</v>
      </c>
      <c r="K301">
        <v>0</v>
      </c>
      <c r="L301">
        <v>0</v>
      </c>
      <c r="M301">
        <v>0</v>
      </c>
      <c r="N301">
        <v>3</v>
      </c>
      <c r="O301">
        <v>650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3</v>
      </c>
      <c r="AO301">
        <v>8800</v>
      </c>
      <c r="AP301">
        <v>0</v>
      </c>
      <c r="AQ301">
        <v>0</v>
      </c>
      <c r="AR301">
        <v>0</v>
      </c>
      <c r="AS301">
        <v>0</v>
      </c>
      <c r="AT301">
        <v>0</v>
      </c>
      <c r="AU301">
        <v>0</v>
      </c>
      <c r="AV301">
        <v>1</v>
      </c>
      <c r="AW301">
        <v>1850</v>
      </c>
      <c r="AX301">
        <v>2</v>
      </c>
      <c r="AY301">
        <v>5850</v>
      </c>
    </row>
    <row r="302" spans="1:51">
      <c r="A302" t="s">
        <v>4724</v>
      </c>
      <c r="B302">
        <v>0</v>
      </c>
      <c r="C302">
        <v>0</v>
      </c>
      <c r="D302">
        <v>0</v>
      </c>
      <c r="E302">
        <v>0</v>
      </c>
      <c r="F302">
        <v>0</v>
      </c>
      <c r="G302">
        <v>0</v>
      </c>
      <c r="H302">
        <v>0</v>
      </c>
      <c r="I302">
        <v>0</v>
      </c>
      <c r="J302">
        <v>0</v>
      </c>
      <c r="K302">
        <v>0</v>
      </c>
      <c r="L302">
        <v>0</v>
      </c>
      <c r="M302">
        <v>0</v>
      </c>
      <c r="N302">
        <v>0</v>
      </c>
      <c r="O302">
        <v>0</v>
      </c>
      <c r="P302">
        <v>2</v>
      </c>
      <c r="Q302">
        <v>1200</v>
      </c>
      <c r="R302">
        <v>0</v>
      </c>
      <c r="S302">
        <v>0</v>
      </c>
      <c r="T302">
        <v>0</v>
      </c>
      <c r="U302">
        <v>0</v>
      </c>
      <c r="V302">
        <v>0</v>
      </c>
      <c r="W302">
        <v>0</v>
      </c>
      <c r="X302">
        <v>0</v>
      </c>
      <c r="Y302">
        <v>0</v>
      </c>
      <c r="Z302">
        <v>0</v>
      </c>
      <c r="AA302">
        <v>0</v>
      </c>
      <c r="AB302">
        <v>0</v>
      </c>
      <c r="AC302">
        <v>0</v>
      </c>
      <c r="AD302">
        <v>0</v>
      </c>
      <c r="AE302">
        <v>0</v>
      </c>
      <c r="AF302">
        <v>1</v>
      </c>
      <c r="AG302">
        <v>5</v>
      </c>
      <c r="AH302">
        <v>0</v>
      </c>
      <c r="AI302">
        <v>0</v>
      </c>
      <c r="AJ302">
        <v>0</v>
      </c>
      <c r="AK302">
        <v>0</v>
      </c>
      <c r="AL302">
        <v>0</v>
      </c>
      <c r="AM302">
        <v>0</v>
      </c>
      <c r="AN302">
        <v>5</v>
      </c>
      <c r="AO302">
        <v>15250</v>
      </c>
      <c r="AP302">
        <v>0</v>
      </c>
      <c r="AQ302">
        <v>0</v>
      </c>
      <c r="AR302">
        <v>0</v>
      </c>
      <c r="AS302">
        <v>0</v>
      </c>
      <c r="AT302">
        <v>0</v>
      </c>
      <c r="AU302">
        <v>0</v>
      </c>
      <c r="AV302">
        <v>0</v>
      </c>
      <c r="AW302">
        <v>0</v>
      </c>
      <c r="AX302">
        <v>0</v>
      </c>
      <c r="AY302">
        <v>0</v>
      </c>
    </row>
    <row r="303" spans="1:51">
      <c r="A303" t="s">
        <v>4736</v>
      </c>
      <c r="B303">
        <v>0</v>
      </c>
      <c r="C303">
        <v>0</v>
      </c>
      <c r="D303">
        <v>0</v>
      </c>
      <c r="E303">
        <v>0</v>
      </c>
      <c r="F303">
        <v>0</v>
      </c>
      <c r="G303">
        <v>0</v>
      </c>
      <c r="H303">
        <v>0</v>
      </c>
      <c r="I303">
        <v>0</v>
      </c>
      <c r="J303">
        <v>0</v>
      </c>
      <c r="K303">
        <v>0</v>
      </c>
      <c r="L303">
        <v>1</v>
      </c>
      <c r="M303">
        <v>20</v>
      </c>
      <c r="N303">
        <v>0</v>
      </c>
      <c r="O303">
        <v>0</v>
      </c>
      <c r="P303">
        <v>3</v>
      </c>
      <c r="Q303">
        <v>1500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row>
    <row r="304" spans="1:51">
      <c r="A304" t="s">
        <v>4748</v>
      </c>
      <c r="B304">
        <v>0</v>
      </c>
      <c r="C304">
        <v>0</v>
      </c>
      <c r="D304">
        <v>0</v>
      </c>
      <c r="E304">
        <v>0</v>
      </c>
      <c r="F304">
        <v>0</v>
      </c>
      <c r="G304">
        <v>0</v>
      </c>
      <c r="H304">
        <v>0</v>
      </c>
      <c r="I304">
        <v>0</v>
      </c>
      <c r="J304">
        <v>0</v>
      </c>
      <c r="K304">
        <v>0</v>
      </c>
      <c r="L304">
        <v>2</v>
      </c>
      <c r="M304">
        <v>135</v>
      </c>
      <c r="N304">
        <v>3</v>
      </c>
      <c r="O304">
        <v>730</v>
      </c>
      <c r="P304">
        <v>10</v>
      </c>
      <c r="Q304">
        <v>6000</v>
      </c>
      <c r="R304">
        <v>1</v>
      </c>
      <c r="S304">
        <v>1500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10</v>
      </c>
      <c r="AY304">
        <v>45000</v>
      </c>
    </row>
    <row r="305" spans="1:51">
      <c r="A305" t="s">
        <v>4772</v>
      </c>
      <c r="B305">
        <v>0</v>
      </c>
      <c r="C305">
        <v>0</v>
      </c>
      <c r="D305">
        <v>0</v>
      </c>
      <c r="E305">
        <v>0</v>
      </c>
      <c r="F305">
        <v>0</v>
      </c>
      <c r="G305">
        <v>0</v>
      </c>
      <c r="H305">
        <v>0</v>
      </c>
      <c r="I305">
        <v>0</v>
      </c>
      <c r="J305">
        <v>0</v>
      </c>
      <c r="K305">
        <v>0</v>
      </c>
      <c r="L305">
        <v>1</v>
      </c>
      <c r="M305">
        <v>10</v>
      </c>
      <c r="N305">
        <v>5</v>
      </c>
      <c r="O305">
        <v>825</v>
      </c>
      <c r="P305">
        <v>4</v>
      </c>
      <c r="Q305">
        <v>2450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12</v>
      </c>
      <c r="AO305">
        <v>27600</v>
      </c>
      <c r="AP305">
        <v>0</v>
      </c>
      <c r="AQ305">
        <v>0</v>
      </c>
      <c r="AR305">
        <v>0</v>
      </c>
      <c r="AS305">
        <v>0</v>
      </c>
      <c r="AT305">
        <v>0</v>
      </c>
      <c r="AU305">
        <v>0</v>
      </c>
      <c r="AV305">
        <v>0</v>
      </c>
      <c r="AW305">
        <v>0</v>
      </c>
      <c r="AX305">
        <v>11</v>
      </c>
      <c r="AY305">
        <v>37900</v>
      </c>
    </row>
    <row r="306" spans="1:51">
      <c r="A306" t="s">
        <v>4784</v>
      </c>
      <c r="B306">
        <v>0</v>
      </c>
      <c r="C306">
        <v>0</v>
      </c>
      <c r="D306">
        <v>0</v>
      </c>
      <c r="E306">
        <v>0</v>
      </c>
      <c r="F306">
        <v>0</v>
      </c>
      <c r="G306">
        <v>0</v>
      </c>
      <c r="H306">
        <v>0</v>
      </c>
      <c r="I306">
        <v>0</v>
      </c>
      <c r="J306">
        <v>0</v>
      </c>
      <c r="K306">
        <v>0</v>
      </c>
      <c r="L306">
        <v>0</v>
      </c>
      <c r="M306">
        <v>0</v>
      </c>
      <c r="N306">
        <v>0</v>
      </c>
      <c r="O306">
        <v>0</v>
      </c>
      <c r="P306">
        <v>2</v>
      </c>
      <c r="Q306">
        <v>1700</v>
      </c>
      <c r="R306">
        <v>1</v>
      </c>
      <c r="S306">
        <v>1500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5</v>
      </c>
      <c r="AY306">
        <v>30700</v>
      </c>
    </row>
    <row r="307" spans="1:51">
      <c r="A307" t="s">
        <v>4796</v>
      </c>
      <c r="B307">
        <v>0</v>
      </c>
      <c r="C307">
        <v>0</v>
      </c>
      <c r="D307">
        <v>0</v>
      </c>
      <c r="E307">
        <v>0</v>
      </c>
      <c r="F307">
        <v>0</v>
      </c>
      <c r="G307">
        <v>0</v>
      </c>
      <c r="H307">
        <v>0</v>
      </c>
      <c r="I307">
        <v>0</v>
      </c>
      <c r="J307">
        <v>0</v>
      </c>
      <c r="K307">
        <v>0</v>
      </c>
      <c r="L307">
        <v>0</v>
      </c>
      <c r="M307">
        <v>0</v>
      </c>
      <c r="N307">
        <v>1</v>
      </c>
      <c r="O307">
        <v>250</v>
      </c>
      <c r="P307">
        <v>5</v>
      </c>
      <c r="Q307">
        <v>3150</v>
      </c>
      <c r="R307">
        <v>14</v>
      </c>
      <c r="S307">
        <v>19600</v>
      </c>
      <c r="T307">
        <v>0</v>
      </c>
      <c r="U307">
        <v>0</v>
      </c>
      <c r="V307">
        <v>0</v>
      </c>
      <c r="W307">
        <v>0</v>
      </c>
      <c r="X307">
        <v>0</v>
      </c>
      <c r="Y307">
        <v>0</v>
      </c>
      <c r="Z307">
        <v>3</v>
      </c>
      <c r="AA307">
        <v>2400</v>
      </c>
      <c r="AB307">
        <v>0</v>
      </c>
      <c r="AC307">
        <v>0</v>
      </c>
      <c r="AD307">
        <v>6</v>
      </c>
      <c r="AE307">
        <v>12000</v>
      </c>
      <c r="AF307">
        <v>0</v>
      </c>
      <c r="AG307">
        <v>0</v>
      </c>
      <c r="AH307">
        <v>0</v>
      </c>
      <c r="AI307">
        <v>0</v>
      </c>
      <c r="AJ307">
        <v>3</v>
      </c>
      <c r="AK307">
        <v>2400</v>
      </c>
      <c r="AL307">
        <v>0</v>
      </c>
      <c r="AM307">
        <v>0</v>
      </c>
      <c r="AN307">
        <v>0</v>
      </c>
      <c r="AO307">
        <v>0</v>
      </c>
      <c r="AP307">
        <v>0</v>
      </c>
      <c r="AQ307">
        <v>0</v>
      </c>
      <c r="AR307">
        <v>0</v>
      </c>
      <c r="AS307">
        <v>0</v>
      </c>
      <c r="AT307">
        <v>0</v>
      </c>
      <c r="AU307">
        <v>0</v>
      </c>
      <c r="AV307">
        <v>0</v>
      </c>
      <c r="AW307">
        <v>0</v>
      </c>
      <c r="AX307">
        <v>34</v>
      </c>
      <c r="AY307">
        <v>136720</v>
      </c>
    </row>
    <row r="308" spans="1:51">
      <c r="A308" t="s">
        <v>4808</v>
      </c>
      <c r="B308">
        <v>0</v>
      </c>
      <c r="C308">
        <v>0</v>
      </c>
      <c r="D308">
        <v>0</v>
      </c>
      <c r="E308">
        <v>0</v>
      </c>
      <c r="F308">
        <v>0</v>
      </c>
      <c r="G308">
        <v>0</v>
      </c>
      <c r="H308">
        <v>0</v>
      </c>
      <c r="I308">
        <v>0</v>
      </c>
      <c r="J308">
        <v>0</v>
      </c>
      <c r="K308">
        <v>0</v>
      </c>
      <c r="L308">
        <v>1</v>
      </c>
      <c r="M308">
        <v>95</v>
      </c>
      <c r="N308">
        <v>1</v>
      </c>
      <c r="O308">
        <v>150</v>
      </c>
      <c r="P308">
        <v>9</v>
      </c>
      <c r="Q308">
        <v>6350</v>
      </c>
      <c r="R308">
        <v>0</v>
      </c>
      <c r="S308">
        <v>0</v>
      </c>
      <c r="T308">
        <v>0</v>
      </c>
      <c r="U308">
        <v>0</v>
      </c>
      <c r="V308">
        <v>0</v>
      </c>
      <c r="W308">
        <v>0</v>
      </c>
      <c r="X308">
        <v>0</v>
      </c>
      <c r="Y308">
        <v>0</v>
      </c>
      <c r="Z308">
        <v>3</v>
      </c>
      <c r="AA308">
        <v>2500</v>
      </c>
      <c r="AB308">
        <v>0</v>
      </c>
      <c r="AC308">
        <v>0</v>
      </c>
      <c r="AD308">
        <v>12</v>
      </c>
      <c r="AE308">
        <v>24000</v>
      </c>
      <c r="AF308">
        <v>3</v>
      </c>
      <c r="AG308">
        <v>30</v>
      </c>
      <c r="AH308">
        <v>0</v>
      </c>
      <c r="AI308">
        <v>0</v>
      </c>
      <c r="AJ308">
        <v>1</v>
      </c>
      <c r="AK308">
        <v>800</v>
      </c>
      <c r="AL308">
        <v>0</v>
      </c>
      <c r="AM308">
        <v>0</v>
      </c>
      <c r="AN308">
        <v>27</v>
      </c>
      <c r="AO308">
        <v>60000</v>
      </c>
      <c r="AP308">
        <v>0</v>
      </c>
      <c r="AQ308">
        <v>0</v>
      </c>
      <c r="AR308">
        <v>0</v>
      </c>
      <c r="AS308">
        <v>0</v>
      </c>
      <c r="AT308">
        <v>7</v>
      </c>
      <c r="AU308">
        <v>5600</v>
      </c>
      <c r="AV308">
        <v>0</v>
      </c>
      <c r="AW308">
        <v>0</v>
      </c>
      <c r="AX308">
        <v>3</v>
      </c>
      <c r="AY308">
        <v>6900</v>
      </c>
    </row>
    <row r="309" spans="1:51">
      <c r="A309" t="s">
        <v>4820</v>
      </c>
      <c r="B309">
        <v>0</v>
      </c>
      <c r="C309">
        <v>0</v>
      </c>
      <c r="D309">
        <v>0</v>
      </c>
      <c r="E309">
        <v>0</v>
      </c>
      <c r="F309">
        <v>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5</v>
      </c>
      <c r="AO309">
        <v>10000</v>
      </c>
      <c r="AP309">
        <v>0</v>
      </c>
      <c r="AQ309">
        <v>0</v>
      </c>
      <c r="AR309">
        <v>0</v>
      </c>
      <c r="AS309">
        <v>0</v>
      </c>
      <c r="AT309">
        <v>0</v>
      </c>
      <c r="AU309">
        <v>0</v>
      </c>
      <c r="AV309">
        <v>0</v>
      </c>
      <c r="AW309">
        <v>0</v>
      </c>
      <c r="AX309">
        <v>1</v>
      </c>
      <c r="AY309">
        <v>2050</v>
      </c>
    </row>
    <row r="310" spans="1:51">
      <c r="A310" t="s">
        <v>4832</v>
      </c>
      <c r="B310">
        <v>0</v>
      </c>
      <c r="C310">
        <v>0</v>
      </c>
      <c r="D310">
        <v>0</v>
      </c>
      <c r="E310">
        <v>0</v>
      </c>
      <c r="F310">
        <v>0</v>
      </c>
      <c r="G310">
        <v>0</v>
      </c>
      <c r="H310">
        <v>0</v>
      </c>
      <c r="I310">
        <v>0</v>
      </c>
      <c r="J310">
        <v>0</v>
      </c>
      <c r="K310">
        <v>0</v>
      </c>
      <c r="L310">
        <v>0</v>
      </c>
      <c r="M310">
        <v>0</v>
      </c>
      <c r="N310">
        <v>0</v>
      </c>
      <c r="O310">
        <v>0</v>
      </c>
      <c r="P310">
        <v>0</v>
      </c>
      <c r="Q310">
        <v>0</v>
      </c>
      <c r="R310">
        <v>2</v>
      </c>
      <c r="S310">
        <v>2000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row>
    <row r="311" spans="1:51">
      <c r="A311" t="s">
        <v>4844</v>
      </c>
      <c r="B311">
        <v>0</v>
      </c>
      <c r="C311">
        <v>0</v>
      </c>
      <c r="D311">
        <v>0</v>
      </c>
      <c r="E311">
        <v>0</v>
      </c>
      <c r="F311">
        <v>0</v>
      </c>
      <c r="G311">
        <v>0</v>
      </c>
      <c r="H311">
        <v>0</v>
      </c>
      <c r="I311">
        <v>0</v>
      </c>
      <c r="J311">
        <v>0</v>
      </c>
      <c r="K311">
        <v>0</v>
      </c>
      <c r="L311">
        <v>0</v>
      </c>
      <c r="M311">
        <v>0</v>
      </c>
      <c r="N311">
        <v>6</v>
      </c>
      <c r="O311">
        <v>1370</v>
      </c>
      <c r="P311">
        <v>40</v>
      </c>
      <c r="Q311">
        <v>22050</v>
      </c>
      <c r="R311">
        <v>6</v>
      </c>
      <c r="S311">
        <v>8200</v>
      </c>
      <c r="T311">
        <v>0</v>
      </c>
      <c r="U311">
        <v>0</v>
      </c>
      <c r="V311">
        <v>0</v>
      </c>
      <c r="W311">
        <v>0</v>
      </c>
      <c r="X311">
        <v>0</v>
      </c>
      <c r="Y311">
        <v>0</v>
      </c>
      <c r="Z311">
        <v>1</v>
      </c>
      <c r="AA311">
        <v>800</v>
      </c>
      <c r="AB311">
        <v>0</v>
      </c>
      <c r="AC311">
        <v>0</v>
      </c>
      <c r="AD311">
        <v>0</v>
      </c>
      <c r="AE311">
        <v>0</v>
      </c>
      <c r="AF311">
        <v>1</v>
      </c>
      <c r="AG311">
        <v>10</v>
      </c>
      <c r="AH311">
        <v>0</v>
      </c>
      <c r="AI311">
        <v>0</v>
      </c>
      <c r="AJ311">
        <v>0</v>
      </c>
      <c r="AK311">
        <v>0</v>
      </c>
      <c r="AL311">
        <v>0</v>
      </c>
      <c r="AM311">
        <v>0</v>
      </c>
      <c r="AN311">
        <v>0</v>
      </c>
      <c r="AO311">
        <v>0</v>
      </c>
      <c r="AP311">
        <v>1</v>
      </c>
      <c r="AQ311">
        <v>1</v>
      </c>
      <c r="AR311">
        <v>0</v>
      </c>
      <c r="AS311">
        <v>0</v>
      </c>
      <c r="AT311">
        <v>2</v>
      </c>
      <c r="AU311">
        <v>1600</v>
      </c>
      <c r="AV311">
        <v>0</v>
      </c>
      <c r="AW311">
        <v>0</v>
      </c>
      <c r="AX311">
        <v>108</v>
      </c>
      <c r="AY311">
        <v>326920</v>
      </c>
    </row>
    <row r="312" spans="1:51">
      <c r="A312" t="s">
        <v>4856</v>
      </c>
      <c r="B312">
        <v>0</v>
      </c>
      <c r="C312">
        <v>0</v>
      </c>
      <c r="D312">
        <v>0</v>
      </c>
      <c r="E312">
        <v>0</v>
      </c>
      <c r="F312">
        <v>0</v>
      </c>
      <c r="G312">
        <v>0</v>
      </c>
      <c r="H312">
        <v>0</v>
      </c>
      <c r="I312">
        <v>0</v>
      </c>
      <c r="J312">
        <v>0</v>
      </c>
      <c r="K312">
        <v>0</v>
      </c>
      <c r="L312">
        <v>0</v>
      </c>
      <c r="M312">
        <v>0</v>
      </c>
      <c r="N312">
        <v>0</v>
      </c>
      <c r="O312">
        <v>0</v>
      </c>
      <c r="P312">
        <v>5</v>
      </c>
      <c r="Q312">
        <v>3000</v>
      </c>
      <c r="R312">
        <v>0</v>
      </c>
      <c r="S312">
        <v>0</v>
      </c>
      <c r="T312">
        <v>0</v>
      </c>
      <c r="U312">
        <v>0</v>
      </c>
      <c r="V312">
        <v>0</v>
      </c>
      <c r="W312">
        <v>0</v>
      </c>
      <c r="X312">
        <v>0</v>
      </c>
      <c r="Y312">
        <v>0</v>
      </c>
      <c r="Z312">
        <v>2</v>
      </c>
      <c r="AA312">
        <v>1600</v>
      </c>
      <c r="AB312">
        <v>0</v>
      </c>
      <c r="AC312">
        <v>0</v>
      </c>
      <c r="AD312">
        <v>2</v>
      </c>
      <c r="AE312">
        <v>4000</v>
      </c>
      <c r="AF312">
        <v>1</v>
      </c>
      <c r="AG312">
        <v>9.8000000000000007</v>
      </c>
      <c r="AH312">
        <v>0</v>
      </c>
      <c r="AI312">
        <v>0</v>
      </c>
      <c r="AJ312">
        <v>1</v>
      </c>
      <c r="AK312">
        <v>800</v>
      </c>
      <c r="AL312">
        <v>0</v>
      </c>
      <c r="AM312">
        <v>0</v>
      </c>
      <c r="AN312">
        <v>26</v>
      </c>
      <c r="AO312">
        <v>59350</v>
      </c>
      <c r="AP312">
        <v>0</v>
      </c>
      <c r="AQ312">
        <v>0</v>
      </c>
      <c r="AR312">
        <v>0</v>
      </c>
      <c r="AS312">
        <v>0</v>
      </c>
      <c r="AT312">
        <v>1</v>
      </c>
      <c r="AU312">
        <v>800</v>
      </c>
      <c r="AV312">
        <v>0</v>
      </c>
      <c r="AW312">
        <v>0</v>
      </c>
      <c r="AX312">
        <v>34</v>
      </c>
      <c r="AY312">
        <v>109300</v>
      </c>
    </row>
    <row r="313" spans="1:51">
      <c r="A313" t="s">
        <v>4868</v>
      </c>
      <c r="B313">
        <v>0</v>
      </c>
      <c r="C313">
        <v>0</v>
      </c>
      <c r="D313">
        <v>0</v>
      </c>
      <c r="E313">
        <v>0</v>
      </c>
      <c r="F313">
        <v>0</v>
      </c>
      <c r="G313">
        <v>0</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1</v>
      </c>
      <c r="AG313">
        <v>4.5999999999999996</v>
      </c>
      <c r="AH313">
        <v>0</v>
      </c>
      <c r="AI313">
        <v>0</v>
      </c>
      <c r="AJ313">
        <v>0</v>
      </c>
      <c r="AK313">
        <v>0</v>
      </c>
      <c r="AL313">
        <v>0</v>
      </c>
      <c r="AM313">
        <v>0</v>
      </c>
      <c r="AN313">
        <v>2</v>
      </c>
      <c r="AO313">
        <v>4000</v>
      </c>
      <c r="AP313">
        <v>1</v>
      </c>
      <c r="AQ313">
        <v>1</v>
      </c>
      <c r="AR313">
        <v>0</v>
      </c>
      <c r="AS313">
        <v>0</v>
      </c>
      <c r="AT313">
        <v>0</v>
      </c>
      <c r="AU313">
        <v>0</v>
      </c>
      <c r="AV313">
        <v>0</v>
      </c>
      <c r="AW313">
        <v>0</v>
      </c>
      <c r="AX313">
        <v>15</v>
      </c>
      <c r="AY313">
        <v>54070</v>
      </c>
    </row>
    <row r="314" spans="1:51">
      <c r="A314" t="s">
        <v>4880</v>
      </c>
      <c r="B314">
        <v>0</v>
      </c>
      <c r="C314">
        <v>0</v>
      </c>
      <c r="D314">
        <v>0</v>
      </c>
      <c r="E314">
        <v>0</v>
      </c>
      <c r="F314">
        <v>0</v>
      </c>
      <c r="G314">
        <v>0</v>
      </c>
      <c r="H314">
        <v>0</v>
      </c>
      <c r="I314">
        <v>0</v>
      </c>
      <c r="J314">
        <v>0</v>
      </c>
      <c r="K314">
        <v>0</v>
      </c>
      <c r="L314">
        <v>0</v>
      </c>
      <c r="M314">
        <v>0</v>
      </c>
      <c r="N314">
        <v>0</v>
      </c>
      <c r="O314">
        <v>0</v>
      </c>
      <c r="P314">
        <v>6</v>
      </c>
      <c r="Q314">
        <v>3560</v>
      </c>
      <c r="R314">
        <v>5</v>
      </c>
      <c r="S314">
        <v>7050</v>
      </c>
      <c r="T314">
        <v>0</v>
      </c>
      <c r="U314">
        <v>0</v>
      </c>
      <c r="V314">
        <v>0</v>
      </c>
      <c r="W314">
        <v>0</v>
      </c>
      <c r="X314">
        <v>0</v>
      </c>
      <c r="Y314">
        <v>0</v>
      </c>
      <c r="Z314">
        <v>0</v>
      </c>
      <c r="AA314">
        <v>0</v>
      </c>
      <c r="AB314">
        <v>0</v>
      </c>
      <c r="AC314">
        <v>0</v>
      </c>
      <c r="AD314">
        <v>1</v>
      </c>
      <c r="AE314">
        <v>2000</v>
      </c>
      <c r="AF314">
        <v>0</v>
      </c>
      <c r="AG314">
        <v>0</v>
      </c>
      <c r="AH314">
        <v>0</v>
      </c>
      <c r="AI314">
        <v>0</v>
      </c>
      <c r="AJ314">
        <v>0</v>
      </c>
      <c r="AK314">
        <v>0</v>
      </c>
      <c r="AL314">
        <v>0</v>
      </c>
      <c r="AM314">
        <v>0</v>
      </c>
      <c r="AN314">
        <v>37</v>
      </c>
      <c r="AO314">
        <v>86300</v>
      </c>
      <c r="AP314">
        <v>0</v>
      </c>
      <c r="AQ314">
        <v>0</v>
      </c>
      <c r="AR314">
        <v>0</v>
      </c>
      <c r="AS314">
        <v>0</v>
      </c>
      <c r="AT314">
        <v>0</v>
      </c>
      <c r="AU314">
        <v>0</v>
      </c>
      <c r="AV314">
        <v>0</v>
      </c>
      <c r="AW314">
        <v>0</v>
      </c>
      <c r="AX314">
        <v>50</v>
      </c>
      <c r="AY314">
        <v>165690</v>
      </c>
    </row>
    <row r="315" spans="1:51">
      <c r="A315" t="s">
        <v>4904</v>
      </c>
      <c r="B315">
        <v>0</v>
      </c>
      <c r="C315">
        <v>0</v>
      </c>
      <c r="D315">
        <v>0</v>
      </c>
      <c r="E315">
        <v>0</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row>
    <row r="316" spans="1:51">
      <c r="A316" t="s">
        <v>4916</v>
      </c>
      <c r="B316">
        <v>0</v>
      </c>
      <c r="C316">
        <v>0</v>
      </c>
      <c r="D316">
        <v>0</v>
      </c>
      <c r="E316">
        <v>0</v>
      </c>
      <c r="F316">
        <v>0</v>
      </c>
      <c r="G316">
        <v>0</v>
      </c>
      <c r="H316">
        <v>0</v>
      </c>
      <c r="I316">
        <v>0</v>
      </c>
      <c r="J316">
        <v>0</v>
      </c>
      <c r="K316">
        <v>0</v>
      </c>
      <c r="L316">
        <v>0</v>
      </c>
      <c r="M316">
        <v>0</v>
      </c>
      <c r="N316">
        <v>0</v>
      </c>
      <c r="O316">
        <v>0</v>
      </c>
      <c r="P316">
        <v>1</v>
      </c>
      <c r="Q316">
        <v>500</v>
      </c>
      <c r="R316">
        <v>1</v>
      </c>
      <c r="S316">
        <v>1500</v>
      </c>
      <c r="T316">
        <v>0</v>
      </c>
      <c r="U316">
        <v>0</v>
      </c>
      <c r="V316">
        <v>0</v>
      </c>
      <c r="W316">
        <v>0</v>
      </c>
      <c r="X316">
        <v>0</v>
      </c>
      <c r="Y316">
        <v>0</v>
      </c>
      <c r="Z316">
        <v>0</v>
      </c>
      <c r="AA316">
        <v>0</v>
      </c>
      <c r="AB316">
        <v>0</v>
      </c>
      <c r="AC316">
        <v>0</v>
      </c>
      <c r="AD316">
        <v>3</v>
      </c>
      <c r="AE316">
        <v>6000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row>
    <row r="317" spans="1:51">
      <c r="A317" t="s">
        <v>4928</v>
      </c>
      <c r="B317">
        <v>0</v>
      </c>
      <c r="C317">
        <v>0</v>
      </c>
      <c r="D317">
        <v>0</v>
      </c>
      <c r="E317">
        <v>0</v>
      </c>
      <c r="F317">
        <v>0</v>
      </c>
      <c r="G317">
        <v>0</v>
      </c>
      <c r="H317">
        <v>0</v>
      </c>
      <c r="I317">
        <v>0</v>
      </c>
      <c r="J317">
        <v>0</v>
      </c>
      <c r="K317">
        <v>0</v>
      </c>
      <c r="L317">
        <v>0</v>
      </c>
      <c r="M317">
        <v>0</v>
      </c>
      <c r="N317">
        <v>1</v>
      </c>
      <c r="O317">
        <v>200</v>
      </c>
      <c r="P317">
        <v>2</v>
      </c>
      <c r="Q317">
        <v>1100</v>
      </c>
      <c r="R317">
        <v>4</v>
      </c>
      <c r="S317">
        <v>6600</v>
      </c>
      <c r="T317">
        <v>0</v>
      </c>
      <c r="U317">
        <v>0</v>
      </c>
      <c r="V317">
        <v>0</v>
      </c>
      <c r="W317">
        <v>0</v>
      </c>
      <c r="X317">
        <v>0</v>
      </c>
      <c r="Y317">
        <v>0</v>
      </c>
      <c r="Z317">
        <v>1</v>
      </c>
      <c r="AA317">
        <v>800</v>
      </c>
      <c r="AB317">
        <v>1</v>
      </c>
      <c r="AC317">
        <v>1000</v>
      </c>
      <c r="AD317">
        <v>0</v>
      </c>
      <c r="AE317">
        <v>0</v>
      </c>
      <c r="AF317">
        <v>0</v>
      </c>
      <c r="AG317">
        <v>0</v>
      </c>
      <c r="AH317">
        <v>0</v>
      </c>
      <c r="AI317">
        <v>0</v>
      </c>
      <c r="AJ317">
        <v>0</v>
      </c>
      <c r="AK317">
        <v>0</v>
      </c>
      <c r="AL317">
        <v>0</v>
      </c>
      <c r="AM317">
        <v>0</v>
      </c>
      <c r="AN317">
        <v>0</v>
      </c>
      <c r="AO317">
        <v>0</v>
      </c>
      <c r="AP317">
        <v>1</v>
      </c>
      <c r="AQ317">
        <v>30</v>
      </c>
      <c r="AR317">
        <v>0</v>
      </c>
      <c r="AS317">
        <v>0</v>
      </c>
      <c r="AT317">
        <v>0</v>
      </c>
      <c r="AU317">
        <v>0</v>
      </c>
      <c r="AV317">
        <v>0</v>
      </c>
      <c r="AW317">
        <v>0</v>
      </c>
      <c r="AX317">
        <v>5</v>
      </c>
      <c r="AY317">
        <v>19800</v>
      </c>
    </row>
    <row r="318" spans="1:51">
      <c r="A318" t="s">
        <v>4940</v>
      </c>
      <c r="B318">
        <v>0</v>
      </c>
      <c r="C318">
        <v>0</v>
      </c>
      <c r="D318">
        <v>0</v>
      </c>
      <c r="E318">
        <v>0</v>
      </c>
      <c r="F318">
        <v>0</v>
      </c>
      <c r="G318">
        <v>0</v>
      </c>
      <c r="H318">
        <v>0</v>
      </c>
      <c r="I318">
        <v>0</v>
      </c>
      <c r="J318">
        <v>0</v>
      </c>
      <c r="K318">
        <v>0</v>
      </c>
      <c r="L318">
        <v>0</v>
      </c>
      <c r="M318">
        <v>0</v>
      </c>
      <c r="N318">
        <v>0</v>
      </c>
      <c r="O318">
        <v>0</v>
      </c>
      <c r="P318">
        <v>3</v>
      </c>
      <c r="Q318">
        <v>1700</v>
      </c>
      <c r="R318">
        <v>3</v>
      </c>
      <c r="S318">
        <v>4500</v>
      </c>
      <c r="T318">
        <v>0</v>
      </c>
      <c r="U318">
        <v>0</v>
      </c>
      <c r="V318">
        <v>0</v>
      </c>
      <c r="W318">
        <v>0</v>
      </c>
      <c r="X318">
        <v>0</v>
      </c>
      <c r="Y318">
        <v>0</v>
      </c>
      <c r="Z318">
        <v>3</v>
      </c>
      <c r="AA318">
        <v>2400</v>
      </c>
      <c r="AB318">
        <v>0</v>
      </c>
      <c r="AC318">
        <v>0</v>
      </c>
      <c r="AD318">
        <v>0</v>
      </c>
      <c r="AE318">
        <v>0</v>
      </c>
      <c r="AF318">
        <v>1</v>
      </c>
      <c r="AG318">
        <v>3.5</v>
      </c>
      <c r="AH318">
        <v>0</v>
      </c>
      <c r="AI318">
        <v>0</v>
      </c>
      <c r="AJ318">
        <v>0</v>
      </c>
      <c r="AK318">
        <v>0</v>
      </c>
      <c r="AL318">
        <v>0</v>
      </c>
      <c r="AM318">
        <v>0</v>
      </c>
      <c r="AN318">
        <v>0</v>
      </c>
      <c r="AO318">
        <v>0</v>
      </c>
      <c r="AP318">
        <v>0</v>
      </c>
      <c r="AQ318">
        <v>0</v>
      </c>
      <c r="AR318">
        <v>0</v>
      </c>
      <c r="AS318">
        <v>0</v>
      </c>
      <c r="AT318">
        <v>0</v>
      </c>
      <c r="AU318">
        <v>0</v>
      </c>
      <c r="AV318">
        <v>0</v>
      </c>
      <c r="AW318">
        <v>0</v>
      </c>
      <c r="AX318">
        <v>6</v>
      </c>
      <c r="AY318">
        <v>20200</v>
      </c>
    </row>
    <row r="319" spans="1:51">
      <c r="A319" t="s">
        <v>4952</v>
      </c>
      <c r="B319">
        <v>0</v>
      </c>
      <c r="C319">
        <v>0</v>
      </c>
      <c r="D319">
        <v>0</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1</v>
      </c>
      <c r="AQ319">
        <v>7</v>
      </c>
      <c r="AR319">
        <v>0</v>
      </c>
      <c r="AS319">
        <v>0</v>
      </c>
      <c r="AT319">
        <v>0</v>
      </c>
      <c r="AU319">
        <v>0</v>
      </c>
      <c r="AV319">
        <v>0</v>
      </c>
      <c r="AW319">
        <v>0</v>
      </c>
      <c r="AX319">
        <v>0</v>
      </c>
      <c r="AY319">
        <v>0</v>
      </c>
    </row>
    <row r="320" spans="1:51">
      <c r="A320" t="s">
        <v>4976</v>
      </c>
      <c r="B320">
        <v>0</v>
      </c>
      <c r="C320">
        <v>0</v>
      </c>
      <c r="D320">
        <v>0</v>
      </c>
      <c r="E320">
        <v>0</v>
      </c>
      <c r="F320">
        <v>0</v>
      </c>
      <c r="G320">
        <v>0</v>
      </c>
      <c r="H320">
        <v>0</v>
      </c>
      <c r="I320">
        <v>0</v>
      </c>
      <c r="J320">
        <v>0</v>
      </c>
      <c r="K320">
        <v>0</v>
      </c>
      <c r="L320">
        <v>1</v>
      </c>
      <c r="M320">
        <v>80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1</v>
      </c>
      <c r="AQ320">
        <v>1</v>
      </c>
      <c r="AR320">
        <v>0</v>
      </c>
      <c r="AS320">
        <v>0</v>
      </c>
      <c r="AT320">
        <v>0</v>
      </c>
      <c r="AU320">
        <v>0</v>
      </c>
      <c r="AV320">
        <v>0</v>
      </c>
      <c r="AW320">
        <v>0</v>
      </c>
      <c r="AX320">
        <v>1</v>
      </c>
      <c r="AY320">
        <v>3600</v>
      </c>
    </row>
    <row r="321" spans="1:51">
      <c r="A321" t="s">
        <v>4988</v>
      </c>
      <c r="B321">
        <v>0</v>
      </c>
      <c r="C321">
        <v>0</v>
      </c>
      <c r="D321">
        <v>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row>
    <row r="322" spans="1:51">
      <c r="A322" t="s">
        <v>5000</v>
      </c>
      <c r="B322">
        <v>0</v>
      </c>
      <c r="C322">
        <v>0</v>
      </c>
      <c r="D322">
        <v>0</v>
      </c>
      <c r="E322">
        <v>0</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row>
    <row r="323" spans="1:51">
      <c r="A323" t="s">
        <v>5012</v>
      </c>
      <c r="B323">
        <v>0</v>
      </c>
      <c r="C323">
        <v>0</v>
      </c>
      <c r="D323">
        <v>0</v>
      </c>
      <c r="E323">
        <v>0</v>
      </c>
      <c r="F323">
        <v>0</v>
      </c>
      <c r="G323">
        <v>0</v>
      </c>
      <c r="H323">
        <v>0</v>
      </c>
      <c r="I323">
        <v>0</v>
      </c>
      <c r="J323">
        <v>0</v>
      </c>
      <c r="K323">
        <v>0</v>
      </c>
      <c r="L323">
        <v>2</v>
      </c>
      <c r="M323">
        <v>160</v>
      </c>
      <c r="N323">
        <v>0</v>
      </c>
      <c r="O323">
        <v>0</v>
      </c>
      <c r="P323">
        <v>2</v>
      </c>
      <c r="Q323">
        <v>1100</v>
      </c>
      <c r="R323">
        <v>0</v>
      </c>
      <c r="S323">
        <v>0</v>
      </c>
      <c r="T323">
        <v>0</v>
      </c>
      <c r="U323">
        <v>0</v>
      </c>
      <c r="V323">
        <v>0</v>
      </c>
      <c r="W323">
        <v>0</v>
      </c>
      <c r="X323">
        <v>0</v>
      </c>
      <c r="Y323">
        <v>0</v>
      </c>
      <c r="Z323">
        <v>0</v>
      </c>
      <c r="AA323">
        <v>0</v>
      </c>
      <c r="AB323">
        <v>0</v>
      </c>
      <c r="AC323">
        <v>0</v>
      </c>
      <c r="AD323">
        <v>1</v>
      </c>
      <c r="AE323">
        <v>2300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row>
    <row r="324" spans="1:51">
      <c r="A324" t="s">
        <v>5024</v>
      </c>
      <c r="B324">
        <v>0</v>
      </c>
      <c r="C324">
        <v>0</v>
      </c>
      <c r="D324">
        <v>0</v>
      </c>
      <c r="E324">
        <v>0</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row>
    <row r="325" spans="1:51">
      <c r="A325" t="s">
        <v>5036</v>
      </c>
      <c r="B325">
        <v>0</v>
      </c>
      <c r="C325">
        <v>0</v>
      </c>
      <c r="D325">
        <v>0</v>
      </c>
      <c r="E325">
        <v>0</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row>
    <row r="326" spans="1:51">
      <c r="A326" t="s">
        <v>5048</v>
      </c>
      <c r="B326">
        <v>0</v>
      </c>
      <c r="C326">
        <v>0</v>
      </c>
      <c r="D326">
        <v>0</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1</v>
      </c>
      <c r="AE326">
        <v>2000</v>
      </c>
      <c r="AF326">
        <v>1</v>
      </c>
      <c r="AG326">
        <v>1.5</v>
      </c>
      <c r="AH326">
        <v>0</v>
      </c>
      <c r="AI326">
        <v>0</v>
      </c>
      <c r="AJ326">
        <v>0</v>
      </c>
      <c r="AK326">
        <v>0</v>
      </c>
      <c r="AL326">
        <v>0</v>
      </c>
      <c r="AM326">
        <v>0</v>
      </c>
      <c r="AN326">
        <v>0</v>
      </c>
      <c r="AO326">
        <v>0</v>
      </c>
      <c r="AP326">
        <v>0</v>
      </c>
      <c r="AQ326">
        <v>0</v>
      </c>
      <c r="AR326">
        <v>0</v>
      </c>
      <c r="AS326">
        <v>0</v>
      </c>
      <c r="AT326">
        <v>0</v>
      </c>
      <c r="AU326">
        <v>0</v>
      </c>
      <c r="AV326">
        <v>0</v>
      </c>
      <c r="AW326">
        <v>0</v>
      </c>
      <c r="AX326">
        <v>0</v>
      </c>
      <c r="AY326">
        <v>0</v>
      </c>
    </row>
    <row r="327" spans="1:51">
      <c r="A327" t="s">
        <v>5060</v>
      </c>
      <c r="B327">
        <v>0</v>
      </c>
      <c r="C327">
        <v>0</v>
      </c>
      <c r="D327">
        <v>0</v>
      </c>
      <c r="E327">
        <v>0</v>
      </c>
      <c r="F327">
        <v>0</v>
      </c>
      <c r="G327">
        <v>0</v>
      </c>
      <c r="H327">
        <v>0</v>
      </c>
      <c r="I327">
        <v>0</v>
      </c>
      <c r="J327">
        <v>0</v>
      </c>
      <c r="K327">
        <v>0</v>
      </c>
      <c r="L327">
        <v>1</v>
      </c>
      <c r="M327">
        <v>80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row>
    <row r="328" spans="1:51">
      <c r="A328" t="s">
        <v>5072</v>
      </c>
      <c r="B328">
        <v>0</v>
      </c>
      <c r="C328">
        <v>0</v>
      </c>
      <c r="D328">
        <v>0</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row>
    <row r="329" spans="1:51">
      <c r="A329" t="s">
        <v>5096</v>
      </c>
      <c r="B329">
        <v>0</v>
      </c>
      <c r="C329">
        <v>0</v>
      </c>
      <c r="D329">
        <v>0</v>
      </c>
      <c r="E329">
        <v>0</v>
      </c>
      <c r="F329">
        <v>0</v>
      </c>
      <c r="G329">
        <v>0</v>
      </c>
      <c r="H329">
        <v>0</v>
      </c>
      <c r="I329">
        <v>0</v>
      </c>
      <c r="J329">
        <v>0</v>
      </c>
      <c r="K329">
        <v>0</v>
      </c>
      <c r="L329">
        <v>0</v>
      </c>
      <c r="M329">
        <v>0</v>
      </c>
      <c r="N329">
        <v>2</v>
      </c>
      <c r="O329">
        <v>550</v>
      </c>
      <c r="P329">
        <v>1</v>
      </c>
      <c r="Q329">
        <v>500</v>
      </c>
      <c r="R329">
        <v>0</v>
      </c>
      <c r="S329">
        <v>0</v>
      </c>
      <c r="T329">
        <v>0</v>
      </c>
      <c r="U329">
        <v>0</v>
      </c>
      <c r="V329">
        <v>0</v>
      </c>
      <c r="W329">
        <v>0</v>
      </c>
      <c r="X329">
        <v>0</v>
      </c>
      <c r="Y329">
        <v>0</v>
      </c>
      <c r="Z329">
        <v>0</v>
      </c>
      <c r="AA329">
        <v>0</v>
      </c>
      <c r="AB329">
        <v>0</v>
      </c>
      <c r="AC329">
        <v>0</v>
      </c>
      <c r="AD329">
        <v>3</v>
      </c>
      <c r="AE329">
        <v>6600</v>
      </c>
      <c r="AF329">
        <v>2</v>
      </c>
      <c r="AG329">
        <v>14.5</v>
      </c>
      <c r="AH329">
        <v>0</v>
      </c>
      <c r="AI329">
        <v>0</v>
      </c>
      <c r="AJ329">
        <v>0</v>
      </c>
      <c r="AK329">
        <v>0</v>
      </c>
      <c r="AL329">
        <v>0</v>
      </c>
      <c r="AM329">
        <v>0</v>
      </c>
      <c r="AN329">
        <v>0</v>
      </c>
      <c r="AO329">
        <v>0</v>
      </c>
      <c r="AP329">
        <v>0</v>
      </c>
      <c r="AQ329">
        <v>0</v>
      </c>
      <c r="AR329">
        <v>0</v>
      </c>
      <c r="AS329">
        <v>0</v>
      </c>
      <c r="AT329">
        <v>0</v>
      </c>
      <c r="AU329">
        <v>0</v>
      </c>
      <c r="AV329">
        <v>0</v>
      </c>
      <c r="AW329">
        <v>0</v>
      </c>
      <c r="AX329">
        <v>1</v>
      </c>
      <c r="AY329">
        <v>3300</v>
      </c>
    </row>
    <row r="330" spans="1:51">
      <c r="A330" t="s">
        <v>5108</v>
      </c>
      <c r="B330">
        <v>0</v>
      </c>
      <c r="C330">
        <v>0</v>
      </c>
      <c r="D330">
        <v>0</v>
      </c>
      <c r="E330">
        <v>0</v>
      </c>
      <c r="F330">
        <v>0</v>
      </c>
      <c r="G330">
        <v>0</v>
      </c>
      <c r="H330">
        <v>0</v>
      </c>
      <c r="I330">
        <v>0</v>
      </c>
      <c r="J330">
        <v>0</v>
      </c>
      <c r="K330">
        <v>0</v>
      </c>
      <c r="L330">
        <v>0</v>
      </c>
      <c r="M330">
        <v>0</v>
      </c>
      <c r="N330">
        <v>0</v>
      </c>
      <c r="O330">
        <v>0</v>
      </c>
      <c r="P330">
        <v>0</v>
      </c>
      <c r="Q330">
        <v>0</v>
      </c>
      <c r="R330">
        <v>2</v>
      </c>
      <c r="S330">
        <v>2500</v>
      </c>
      <c r="T330">
        <v>1</v>
      </c>
      <c r="U330">
        <v>2000</v>
      </c>
      <c r="V330">
        <v>0</v>
      </c>
      <c r="W330">
        <v>0</v>
      </c>
      <c r="X330">
        <v>0</v>
      </c>
      <c r="Y330">
        <v>0</v>
      </c>
      <c r="Z330">
        <v>0</v>
      </c>
      <c r="AA330">
        <v>0</v>
      </c>
      <c r="AB330">
        <v>2</v>
      </c>
      <c r="AC330">
        <v>3000</v>
      </c>
      <c r="AD330">
        <v>0</v>
      </c>
      <c r="AE330">
        <v>0</v>
      </c>
      <c r="AF330">
        <v>0</v>
      </c>
      <c r="AG330">
        <v>0</v>
      </c>
      <c r="AH330">
        <v>0</v>
      </c>
      <c r="AI330">
        <v>0</v>
      </c>
      <c r="AJ330">
        <v>0</v>
      </c>
      <c r="AK330">
        <v>0</v>
      </c>
      <c r="AL330">
        <v>3</v>
      </c>
      <c r="AM330">
        <v>4500</v>
      </c>
      <c r="AN330">
        <v>0</v>
      </c>
      <c r="AO330">
        <v>0</v>
      </c>
      <c r="AP330">
        <v>0</v>
      </c>
      <c r="AQ330">
        <v>0</v>
      </c>
      <c r="AR330">
        <v>0</v>
      </c>
      <c r="AS330">
        <v>0</v>
      </c>
      <c r="AT330">
        <v>0</v>
      </c>
      <c r="AU330">
        <v>0</v>
      </c>
      <c r="AV330">
        <v>0</v>
      </c>
      <c r="AW330">
        <v>0</v>
      </c>
      <c r="AX330">
        <v>0</v>
      </c>
      <c r="AY330">
        <v>0</v>
      </c>
    </row>
    <row r="331" spans="1:51">
      <c r="A331" t="s">
        <v>5120</v>
      </c>
      <c r="B331">
        <v>0</v>
      </c>
      <c r="C331">
        <v>0</v>
      </c>
      <c r="D331">
        <v>0</v>
      </c>
      <c r="E331">
        <v>0</v>
      </c>
      <c r="F331">
        <v>0</v>
      </c>
      <c r="G331">
        <v>0</v>
      </c>
      <c r="H331">
        <v>0</v>
      </c>
      <c r="I331">
        <v>0</v>
      </c>
      <c r="J331">
        <v>0</v>
      </c>
      <c r="K331">
        <v>0</v>
      </c>
      <c r="L331">
        <v>0</v>
      </c>
      <c r="M331">
        <v>0</v>
      </c>
      <c r="N331">
        <v>4</v>
      </c>
      <c r="O331">
        <v>800</v>
      </c>
      <c r="P331">
        <v>2</v>
      </c>
      <c r="Q331">
        <v>1000</v>
      </c>
      <c r="R331">
        <v>1</v>
      </c>
      <c r="S331">
        <v>1250</v>
      </c>
      <c r="T331">
        <v>10</v>
      </c>
      <c r="U331">
        <v>20000</v>
      </c>
      <c r="V331">
        <v>0</v>
      </c>
      <c r="W331">
        <v>0</v>
      </c>
      <c r="X331">
        <v>0</v>
      </c>
      <c r="Y331">
        <v>0</v>
      </c>
      <c r="Z331">
        <v>2</v>
      </c>
      <c r="AA331">
        <v>1600</v>
      </c>
      <c r="AB331">
        <v>2</v>
      </c>
      <c r="AC331">
        <v>3000</v>
      </c>
      <c r="AD331">
        <v>6</v>
      </c>
      <c r="AE331">
        <v>12000</v>
      </c>
      <c r="AF331">
        <v>0</v>
      </c>
      <c r="AG331">
        <v>0</v>
      </c>
      <c r="AH331">
        <v>0</v>
      </c>
      <c r="AI331">
        <v>0</v>
      </c>
      <c r="AJ331">
        <v>0</v>
      </c>
      <c r="AK331">
        <v>0</v>
      </c>
      <c r="AL331">
        <v>0</v>
      </c>
      <c r="AM331">
        <v>0</v>
      </c>
      <c r="AN331">
        <v>2</v>
      </c>
      <c r="AO331">
        <v>5350</v>
      </c>
      <c r="AP331">
        <v>1</v>
      </c>
      <c r="AQ331">
        <v>1</v>
      </c>
      <c r="AR331">
        <v>0</v>
      </c>
      <c r="AS331">
        <v>0</v>
      </c>
      <c r="AT331">
        <v>0</v>
      </c>
      <c r="AU331">
        <v>0</v>
      </c>
      <c r="AV331">
        <v>0</v>
      </c>
      <c r="AW331">
        <v>0</v>
      </c>
      <c r="AX331">
        <v>38</v>
      </c>
      <c r="AY331">
        <v>125500</v>
      </c>
    </row>
    <row r="332" spans="1:51">
      <c r="A332" t="s">
        <v>5132</v>
      </c>
      <c r="B332">
        <v>0</v>
      </c>
      <c r="C332">
        <v>0</v>
      </c>
      <c r="D332">
        <v>0</v>
      </c>
      <c r="E332">
        <v>0</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row>
    <row r="333" spans="1:51">
      <c r="A333" t="s">
        <v>5144</v>
      </c>
      <c r="B333">
        <v>0</v>
      </c>
      <c r="C333">
        <v>0</v>
      </c>
      <c r="D333">
        <v>0</v>
      </c>
      <c r="E333">
        <v>0</v>
      </c>
      <c r="F333">
        <v>0</v>
      </c>
      <c r="G333">
        <v>0</v>
      </c>
      <c r="H333">
        <v>0</v>
      </c>
      <c r="I333">
        <v>0</v>
      </c>
      <c r="J333">
        <v>0</v>
      </c>
      <c r="K333">
        <v>0</v>
      </c>
      <c r="L333">
        <v>0</v>
      </c>
      <c r="M333">
        <v>0</v>
      </c>
      <c r="N333">
        <v>1</v>
      </c>
      <c r="O333">
        <v>150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row>
    <row r="334" spans="1:51">
      <c r="A334" t="s">
        <v>5156</v>
      </c>
      <c r="B334">
        <v>0</v>
      </c>
      <c r="C334">
        <v>0</v>
      </c>
      <c r="D334">
        <v>0</v>
      </c>
      <c r="E334">
        <v>0</v>
      </c>
      <c r="F334">
        <v>0</v>
      </c>
      <c r="G334">
        <v>0</v>
      </c>
      <c r="H334">
        <v>0</v>
      </c>
      <c r="I334">
        <v>0</v>
      </c>
      <c r="J334">
        <v>0</v>
      </c>
      <c r="K334">
        <v>0</v>
      </c>
      <c r="L334">
        <v>0</v>
      </c>
      <c r="M334">
        <v>0</v>
      </c>
      <c r="N334">
        <v>1</v>
      </c>
      <c r="O334">
        <v>225</v>
      </c>
      <c r="P334">
        <v>5</v>
      </c>
      <c r="Q334">
        <v>2600</v>
      </c>
      <c r="R334">
        <v>3</v>
      </c>
      <c r="S334">
        <v>4600</v>
      </c>
      <c r="T334">
        <v>0</v>
      </c>
      <c r="U334">
        <v>0</v>
      </c>
      <c r="V334">
        <v>0</v>
      </c>
      <c r="W334">
        <v>0</v>
      </c>
      <c r="X334">
        <v>0</v>
      </c>
      <c r="Y334">
        <v>0</v>
      </c>
      <c r="Z334">
        <v>2</v>
      </c>
      <c r="AA334">
        <v>1600</v>
      </c>
      <c r="AB334">
        <v>0</v>
      </c>
      <c r="AC334">
        <v>0</v>
      </c>
      <c r="AD334">
        <v>1</v>
      </c>
      <c r="AE334">
        <v>2000</v>
      </c>
      <c r="AF334">
        <v>0</v>
      </c>
      <c r="AG334">
        <v>0</v>
      </c>
      <c r="AH334">
        <v>0</v>
      </c>
      <c r="AI334">
        <v>0</v>
      </c>
      <c r="AJ334">
        <v>1</v>
      </c>
      <c r="AK334">
        <v>800</v>
      </c>
      <c r="AL334">
        <v>0</v>
      </c>
      <c r="AM334">
        <v>0</v>
      </c>
      <c r="AN334">
        <v>1</v>
      </c>
      <c r="AO334">
        <v>2000</v>
      </c>
      <c r="AP334">
        <v>0</v>
      </c>
      <c r="AQ334">
        <v>0</v>
      </c>
      <c r="AR334">
        <v>0</v>
      </c>
      <c r="AS334">
        <v>0</v>
      </c>
      <c r="AT334">
        <v>0</v>
      </c>
      <c r="AU334">
        <v>0</v>
      </c>
      <c r="AV334">
        <v>0</v>
      </c>
      <c r="AW334">
        <v>0</v>
      </c>
      <c r="AX334">
        <v>41</v>
      </c>
      <c r="AY334">
        <v>166200</v>
      </c>
    </row>
    <row r="335" spans="1:51">
      <c r="A335" t="s">
        <v>5168</v>
      </c>
      <c r="B335">
        <v>0</v>
      </c>
      <c r="C335">
        <v>0</v>
      </c>
      <c r="D335">
        <v>0</v>
      </c>
      <c r="E335">
        <v>0</v>
      </c>
      <c r="F335">
        <v>0</v>
      </c>
      <c r="G335">
        <v>0</v>
      </c>
      <c r="H335">
        <v>0</v>
      </c>
      <c r="I335">
        <v>0</v>
      </c>
      <c r="J335">
        <v>0</v>
      </c>
      <c r="K335">
        <v>0</v>
      </c>
      <c r="L335">
        <v>2</v>
      </c>
      <c r="M335">
        <v>43</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row>
    <row r="336" spans="1:51">
      <c r="A336" t="s">
        <v>5180</v>
      </c>
      <c r="B336">
        <v>0</v>
      </c>
      <c r="C336">
        <v>0</v>
      </c>
      <c r="D336">
        <v>0</v>
      </c>
      <c r="E336">
        <v>0</v>
      </c>
      <c r="F336">
        <v>0</v>
      </c>
      <c r="G336">
        <v>0</v>
      </c>
      <c r="H336">
        <v>0</v>
      </c>
      <c r="I336">
        <v>0</v>
      </c>
      <c r="J336">
        <v>0</v>
      </c>
      <c r="K336">
        <v>0</v>
      </c>
      <c r="L336">
        <v>0</v>
      </c>
      <c r="M336">
        <v>0</v>
      </c>
      <c r="N336">
        <v>0</v>
      </c>
      <c r="O336">
        <v>0</v>
      </c>
      <c r="P336">
        <v>1</v>
      </c>
      <c r="Q336">
        <v>500</v>
      </c>
      <c r="R336">
        <v>1</v>
      </c>
      <c r="S336">
        <v>1500</v>
      </c>
      <c r="T336">
        <v>0</v>
      </c>
      <c r="U336">
        <v>0</v>
      </c>
      <c r="V336">
        <v>0</v>
      </c>
      <c r="W336">
        <v>0</v>
      </c>
      <c r="X336">
        <v>0</v>
      </c>
      <c r="Y336">
        <v>0</v>
      </c>
      <c r="Z336">
        <v>0</v>
      </c>
      <c r="AA336">
        <v>0</v>
      </c>
      <c r="AB336">
        <v>0</v>
      </c>
      <c r="AC336">
        <v>0</v>
      </c>
      <c r="AD336">
        <v>4</v>
      </c>
      <c r="AE336">
        <v>8000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2</v>
      </c>
      <c r="AY336">
        <v>9600</v>
      </c>
    </row>
    <row r="337" spans="1:51">
      <c r="A337" t="s">
        <v>5192</v>
      </c>
      <c r="B337">
        <v>0</v>
      </c>
      <c r="C337">
        <v>0</v>
      </c>
      <c r="D337">
        <v>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7</v>
      </c>
      <c r="AY337">
        <v>24150</v>
      </c>
    </row>
    <row r="338" spans="1:51">
      <c r="A338" t="s">
        <v>5204</v>
      </c>
      <c r="B338">
        <v>0</v>
      </c>
      <c r="C338">
        <v>0</v>
      </c>
      <c r="D338">
        <v>0</v>
      </c>
      <c r="E338">
        <v>0</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row>
    <row r="339" spans="1:51">
      <c r="A339" t="s">
        <v>5216</v>
      </c>
      <c r="B339">
        <v>0</v>
      </c>
      <c r="C339">
        <v>0</v>
      </c>
      <c r="D339">
        <v>0</v>
      </c>
      <c r="E339">
        <v>0</v>
      </c>
      <c r="F339">
        <v>0</v>
      </c>
      <c r="G339">
        <v>0</v>
      </c>
      <c r="H339">
        <v>0</v>
      </c>
      <c r="I339">
        <v>0</v>
      </c>
      <c r="J339">
        <v>0</v>
      </c>
      <c r="K339">
        <v>0</v>
      </c>
      <c r="L339">
        <v>0</v>
      </c>
      <c r="M339">
        <v>0</v>
      </c>
      <c r="N339">
        <v>0</v>
      </c>
      <c r="O339">
        <v>0</v>
      </c>
      <c r="P339">
        <v>1</v>
      </c>
      <c r="Q339">
        <v>500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1</v>
      </c>
      <c r="AO339">
        <v>2050</v>
      </c>
      <c r="AP339">
        <v>0</v>
      </c>
      <c r="AQ339">
        <v>0</v>
      </c>
      <c r="AR339">
        <v>0</v>
      </c>
      <c r="AS339">
        <v>0</v>
      </c>
      <c r="AT339">
        <v>0</v>
      </c>
      <c r="AU339">
        <v>0</v>
      </c>
      <c r="AV339">
        <v>0</v>
      </c>
      <c r="AW339">
        <v>0</v>
      </c>
      <c r="AX339">
        <v>0</v>
      </c>
      <c r="AY339">
        <v>0</v>
      </c>
    </row>
    <row r="340" spans="1:51">
      <c r="A340" t="s">
        <v>5228</v>
      </c>
      <c r="B340">
        <v>0</v>
      </c>
      <c r="C340">
        <v>0</v>
      </c>
      <c r="D340">
        <v>0</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row>
    <row r="341" spans="1:51">
      <c r="A341" t="s">
        <v>5252</v>
      </c>
      <c r="B341">
        <v>0</v>
      </c>
      <c r="C341">
        <v>0</v>
      </c>
      <c r="D341">
        <v>0</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row>
    <row r="342" spans="1:51">
      <c r="A342" t="s">
        <v>5264</v>
      </c>
      <c r="B342">
        <v>0</v>
      </c>
      <c r="C342">
        <v>0</v>
      </c>
      <c r="D342">
        <v>0</v>
      </c>
      <c r="E342">
        <v>0</v>
      </c>
      <c r="F342">
        <v>0</v>
      </c>
      <c r="G342">
        <v>0</v>
      </c>
      <c r="H342">
        <v>0</v>
      </c>
      <c r="I342">
        <v>0</v>
      </c>
      <c r="J342">
        <v>0</v>
      </c>
      <c r="K342">
        <v>0</v>
      </c>
      <c r="L342">
        <v>0</v>
      </c>
      <c r="M342">
        <v>0</v>
      </c>
      <c r="N342">
        <v>1</v>
      </c>
      <c r="O342">
        <v>200</v>
      </c>
      <c r="P342">
        <v>1</v>
      </c>
      <c r="Q342">
        <v>850</v>
      </c>
      <c r="R342">
        <v>0</v>
      </c>
      <c r="S342">
        <v>0</v>
      </c>
      <c r="T342">
        <v>0</v>
      </c>
      <c r="U342">
        <v>0</v>
      </c>
      <c r="V342">
        <v>0</v>
      </c>
      <c r="W342">
        <v>0</v>
      </c>
      <c r="X342">
        <v>0</v>
      </c>
      <c r="Y342">
        <v>0</v>
      </c>
      <c r="Z342">
        <v>1</v>
      </c>
      <c r="AA342">
        <v>800</v>
      </c>
      <c r="AB342">
        <v>2</v>
      </c>
      <c r="AC342">
        <v>3000</v>
      </c>
      <c r="AD342">
        <v>0</v>
      </c>
      <c r="AE342">
        <v>0</v>
      </c>
      <c r="AF342">
        <v>0</v>
      </c>
      <c r="AG342">
        <v>0</v>
      </c>
      <c r="AH342">
        <v>0</v>
      </c>
      <c r="AI342">
        <v>0</v>
      </c>
      <c r="AJ342">
        <v>0</v>
      </c>
      <c r="AK342">
        <v>0</v>
      </c>
      <c r="AL342">
        <v>0</v>
      </c>
      <c r="AM342">
        <v>0</v>
      </c>
      <c r="AN342">
        <v>1</v>
      </c>
      <c r="AO342">
        <v>2000</v>
      </c>
      <c r="AP342">
        <v>0</v>
      </c>
      <c r="AQ342">
        <v>0</v>
      </c>
      <c r="AR342">
        <v>0</v>
      </c>
      <c r="AS342">
        <v>0</v>
      </c>
      <c r="AT342">
        <v>0</v>
      </c>
      <c r="AU342">
        <v>0</v>
      </c>
      <c r="AV342">
        <v>0</v>
      </c>
      <c r="AW342">
        <v>0</v>
      </c>
      <c r="AX342">
        <v>0</v>
      </c>
      <c r="AY342">
        <v>0</v>
      </c>
    </row>
    <row r="343" spans="1:51">
      <c r="A343" t="s">
        <v>5276</v>
      </c>
      <c r="B343">
        <v>0</v>
      </c>
      <c r="C343">
        <v>0</v>
      </c>
      <c r="D343">
        <v>0</v>
      </c>
      <c r="E343">
        <v>0</v>
      </c>
      <c r="F343">
        <v>0</v>
      </c>
      <c r="G343">
        <v>0</v>
      </c>
      <c r="H343">
        <v>0</v>
      </c>
      <c r="I343">
        <v>0</v>
      </c>
      <c r="J343">
        <v>0</v>
      </c>
      <c r="K343">
        <v>0</v>
      </c>
      <c r="L343">
        <v>0</v>
      </c>
      <c r="M343">
        <v>0</v>
      </c>
      <c r="N343">
        <v>0</v>
      </c>
      <c r="O343">
        <v>0</v>
      </c>
      <c r="P343">
        <v>1</v>
      </c>
      <c r="Q343">
        <v>500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row>
    <row r="344" spans="1:51">
      <c r="A344" t="s">
        <v>5288</v>
      </c>
      <c r="B344">
        <v>0</v>
      </c>
      <c r="C344">
        <v>0</v>
      </c>
      <c r="D344">
        <v>0</v>
      </c>
      <c r="E344">
        <v>0</v>
      </c>
      <c r="F344">
        <v>0</v>
      </c>
      <c r="G344">
        <v>0</v>
      </c>
      <c r="H344">
        <v>0</v>
      </c>
      <c r="I344">
        <v>0</v>
      </c>
      <c r="J344">
        <v>0</v>
      </c>
      <c r="K344">
        <v>0</v>
      </c>
      <c r="L344">
        <v>1</v>
      </c>
      <c r="M344">
        <v>50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row>
    <row r="345" spans="1:51">
      <c r="A345" t="s">
        <v>5300</v>
      </c>
      <c r="B345">
        <v>0</v>
      </c>
      <c r="C345">
        <v>0</v>
      </c>
      <c r="D345">
        <v>0</v>
      </c>
      <c r="E345">
        <v>0</v>
      </c>
      <c r="F345">
        <v>0</v>
      </c>
      <c r="G345">
        <v>0</v>
      </c>
      <c r="H345">
        <v>0</v>
      </c>
      <c r="I345">
        <v>0</v>
      </c>
      <c r="J345">
        <v>0</v>
      </c>
      <c r="K345">
        <v>0</v>
      </c>
      <c r="L345">
        <v>0</v>
      </c>
      <c r="M345">
        <v>0</v>
      </c>
      <c r="N345">
        <v>0</v>
      </c>
      <c r="O345">
        <v>0</v>
      </c>
      <c r="P345">
        <v>1</v>
      </c>
      <c r="Q345">
        <v>600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row>
    <row r="346" spans="1:51">
      <c r="A346" t="s">
        <v>5312</v>
      </c>
      <c r="B346">
        <v>0</v>
      </c>
      <c r="C346">
        <v>0</v>
      </c>
      <c r="D346">
        <v>0</v>
      </c>
      <c r="E346">
        <v>0</v>
      </c>
      <c r="F346">
        <v>0</v>
      </c>
      <c r="G346">
        <v>0</v>
      </c>
      <c r="H346">
        <v>0</v>
      </c>
      <c r="I346">
        <v>0</v>
      </c>
      <c r="J346">
        <v>0</v>
      </c>
      <c r="K346">
        <v>0</v>
      </c>
      <c r="L346">
        <v>0</v>
      </c>
      <c r="M346">
        <v>0</v>
      </c>
      <c r="N346">
        <v>0</v>
      </c>
      <c r="O346">
        <v>0</v>
      </c>
      <c r="P346">
        <v>2</v>
      </c>
      <c r="Q346">
        <v>1200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1</v>
      </c>
      <c r="AQ346">
        <v>22</v>
      </c>
      <c r="AR346">
        <v>0</v>
      </c>
      <c r="AS346">
        <v>0</v>
      </c>
      <c r="AT346">
        <v>0</v>
      </c>
      <c r="AU346">
        <v>0</v>
      </c>
      <c r="AV346">
        <v>0</v>
      </c>
      <c r="AW346">
        <v>0</v>
      </c>
      <c r="AX346">
        <v>0</v>
      </c>
      <c r="AY346">
        <v>0</v>
      </c>
    </row>
    <row r="347" spans="1:51">
      <c r="A347" t="s">
        <v>5324</v>
      </c>
      <c r="B347">
        <v>0</v>
      </c>
      <c r="C347">
        <v>0</v>
      </c>
      <c r="D347">
        <v>0</v>
      </c>
      <c r="E347">
        <v>0</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row>
    <row r="348" spans="1:51">
      <c r="A348" t="s">
        <v>5336</v>
      </c>
      <c r="B348">
        <v>0</v>
      </c>
      <c r="C348">
        <v>0</v>
      </c>
      <c r="D348">
        <v>0</v>
      </c>
      <c r="E348">
        <v>0</v>
      </c>
      <c r="F348">
        <v>0</v>
      </c>
      <c r="G348">
        <v>0</v>
      </c>
      <c r="H348">
        <v>0</v>
      </c>
      <c r="I348">
        <v>0</v>
      </c>
      <c r="J348">
        <v>0</v>
      </c>
      <c r="K348">
        <v>0</v>
      </c>
      <c r="L348">
        <v>0</v>
      </c>
      <c r="M348">
        <v>0</v>
      </c>
      <c r="N348">
        <v>0</v>
      </c>
      <c r="O348">
        <v>0</v>
      </c>
      <c r="P348">
        <v>1</v>
      </c>
      <c r="Q348">
        <v>600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1</v>
      </c>
      <c r="AY348">
        <v>3000</v>
      </c>
    </row>
    <row r="349" spans="1:51">
      <c r="A349" t="s">
        <v>5348</v>
      </c>
      <c r="B349">
        <v>0</v>
      </c>
      <c r="C349">
        <v>0</v>
      </c>
      <c r="D349">
        <v>0</v>
      </c>
      <c r="E349">
        <v>0</v>
      </c>
      <c r="F349">
        <v>0</v>
      </c>
      <c r="G349">
        <v>0</v>
      </c>
      <c r="H349">
        <v>0</v>
      </c>
      <c r="I349">
        <v>0</v>
      </c>
      <c r="J349">
        <v>0</v>
      </c>
      <c r="K349">
        <v>0</v>
      </c>
      <c r="L349">
        <v>0</v>
      </c>
      <c r="M349">
        <v>0</v>
      </c>
      <c r="N349">
        <v>0</v>
      </c>
      <c r="O349">
        <v>0</v>
      </c>
      <c r="P349">
        <v>1</v>
      </c>
      <c r="Q349">
        <v>660</v>
      </c>
      <c r="R349">
        <v>3</v>
      </c>
      <c r="S349">
        <v>4600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row>
    <row r="350" spans="1:51">
      <c r="A350" t="s">
        <v>5360</v>
      </c>
      <c r="B350">
        <v>0</v>
      </c>
      <c r="C350">
        <v>0</v>
      </c>
      <c r="D350">
        <v>0</v>
      </c>
      <c r="E350">
        <v>0</v>
      </c>
      <c r="F350">
        <v>0</v>
      </c>
      <c r="G350">
        <v>0</v>
      </c>
      <c r="H350">
        <v>0</v>
      </c>
      <c r="I350">
        <v>0</v>
      </c>
      <c r="J350">
        <v>0</v>
      </c>
      <c r="K350">
        <v>0</v>
      </c>
      <c r="L350">
        <v>0</v>
      </c>
      <c r="M350">
        <v>0</v>
      </c>
      <c r="N350">
        <v>0</v>
      </c>
      <c r="O350">
        <v>0</v>
      </c>
      <c r="P350">
        <v>1</v>
      </c>
      <c r="Q350">
        <v>600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row>
    <row r="351" spans="1:51">
      <c r="A351" t="s">
        <v>5372</v>
      </c>
      <c r="B351">
        <v>0</v>
      </c>
      <c r="C351">
        <v>0</v>
      </c>
      <c r="D351">
        <v>0</v>
      </c>
      <c r="E351">
        <v>0</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1</v>
      </c>
      <c r="AA351">
        <v>800</v>
      </c>
      <c r="AB351">
        <v>0</v>
      </c>
      <c r="AC351">
        <v>0</v>
      </c>
      <c r="AD351">
        <v>0</v>
      </c>
      <c r="AE351">
        <v>0</v>
      </c>
      <c r="AF351">
        <v>0</v>
      </c>
      <c r="AG351">
        <v>0</v>
      </c>
      <c r="AH351">
        <v>0</v>
      </c>
      <c r="AI351">
        <v>0</v>
      </c>
      <c r="AJ351">
        <v>1</v>
      </c>
      <c r="AK351">
        <v>800</v>
      </c>
      <c r="AL351">
        <v>0</v>
      </c>
      <c r="AM351">
        <v>0</v>
      </c>
      <c r="AN351">
        <v>0</v>
      </c>
      <c r="AO351">
        <v>0</v>
      </c>
      <c r="AP351">
        <v>0</v>
      </c>
      <c r="AQ351">
        <v>0</v>
      </c>
      <c r="AR351">
        <v>0</v>
      </c>
      <c r="AS351">
        <v>0</v>
      </c>
      <c r="AT351">
        <v>0</v>
      </c>
      <c r="AU351">
        <v>0</v>
      </c>
      <c r="AV351">
        <v>0</v>
      </c>
      <c r="AW351">
        <v>0</v>
      </c>
      <c r="AX351">
        <v>2</v>
      </c>
      <c r="AY351">
        <v>4700</v>
      </c>
    </row>
    <row r="352" spans="1:51">
      <c r="A352" t="s">
        <v>5384</v>
      </c>
      <c r="B352">
        <v>0</v>
      </c>
      <c r="C352">
        <v>0</v>
      </c>
      <c r="D352">
        <v>0</v>
      </c>
      <c r="E352">
        <v>0</v>
      </c>
      <c r="F352">
        <v>0</v>
      </c>
      <c r="G352">
        <v>0</v>
      </c>
      <c r="H352">
        <v>0</v>
      </c>
      <c r="I352">
        <v>0</v>
      </c>
      <c r="J352">
        <v>0</v>
      </c>
      <c r="K352">
        <v>0</v>
      </c>
      <c r="L352">
        <v>0</v>
      </c>
      <c r="M352">
        <v>0</v>
      </c>
      <c r="N352">
        <v>0</v>
      </c>
      <c r="O352">
        <v>0</v>
      </c>
      <c r="P352">
        <v>1</v>
      </c>
      <c r="Q352">
        <v>600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6</v>
      </c>
      <c r="AY352">
        <v>18000</v>
      </c>
    </row>
    <row r="353" spans="1:51">
      <c r="A353" t="s">
        <v>5396</v>
      </c>
      <c r="B353">
        <v>0</v>
      </c>
      <c r="C353">
        <v>0</v>
      </c>
      <c r="D353">
        <v>0</v>
      </c>
      <c r="E353">
        <v>0</v>
      </c>
      <c r="F353">
        <v>0</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3</v>
      </c>
      <c r="AE353">
        <v>6000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row>
    <row r="354" spans="1:51">
      <c r="A354" t="s">
        <v>5408</v>
      </c>
      <c r="B354">
        <v>0</v>
      </c>
      <c r="C354">
        <v>0</v>
      </c>
      <c r="D354">
        <v>0</v>
      </c>
      <c r="E354">
        <v>0</v>
      </c>
      <c r="F354">
        <v>0</v>
      </c>
      <c r="G354">
        <v>0</v>
      </c>
      <c r="H354">
        <v>0</v>
      </c>
      <c r="I354">
        <v>0</v>
      </c>
      <c r="J354">
        <v>0</v>
      </c>
      <c r="K354">
        <v>0</v>
      </c>
      <c r="L354">
        <v>0</v>
      </c>
      <c r="M354">
        <v>0</v>
      </c>
      <c r="N354">
        <v>0</v>
      </c>
      <c r="O354">
        <v>0</v>
      </c>
      <c r="P354">
        <v>1</v>
      </c>
      <c r="Q354">
        <v>500</v>
      </c>
      <c r="R354">
        <v>2</v>
      </c>
      <c r="S354">
        <v>2750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1</v>
      </c>
      <c r="AY354">
        <v>3500</v>
      </c>
    </row>
    <row r="355" spans="1:51">
      <c r="A355" t="s">
        <v>5420</v>
      </c>
      <c r="B355">
        <v>0</v>
      </c>
      <c r="C355">
        <v>0</v>
      </c>
      <c r="D355">
        <v>0</v>
      </c>
      <c r="E355">
        <v>0</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row>
    <row r="356" spans="1:51">
      <c r="A356" t="s">
        <v>5444</v>
      </c>
      <c r="B356">
        <v>0</v>
      </c>
      <c r="C356">
        <v>0</v>
      </c>
      <c r="D356">
        <v>0</v>
      </c>
      <c r="E356">
        <v>0</v>
      </c>
      <c r="F356">
        <v>0</v>
      </c>
      <c r="G356">
        <v>0</v>
      </c>
      <c r="H356">
        <v>0</v>
      </c>
      <c r="I356">
        <v>0</v>
      </c>
      <c r="J356">
        <v>0</v>
      </c>
      <c r="K356">
        <v>0</v>
      </c>
      <c r="L356">
        <v>0</v>
      </c>
      <c r="M356">
        <v>0</v>
      </c>
      <c r="N356">
        <v>0</v>
      </c>
      <c r="O356">
        <v>0</v>
      </c>
      <c r="P356">
        <v>1</v>
      </c>
      <c r="Q356">
        <v>500</v>
      </c>
      <c r="R356">
        <v>0</v>
      </c>
      <c r="S356">
        <v>0</v>
      </c>
      <c r="T356">
        <v>0</v>
      </c>
      <c r="U356">
        <v>0</v>
      </c>
      <c r="V356">
        <v>0</v>
      </c>
      <c r="W356">
        <v>0</v>
      </c>
      <c r="X356">
        <v>0</v>
      </c>
      <c r="Y356">
        <v>0</v>
      </c>
      <c r="Z356">
        <v>2</v>
      </c>
      <c r="AA356">
        <v>1600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row>
    <row r="357" spans="1:51">
      <c r="A357" t="s">
        <v>5456</v>
      </c>
      <c r="B357">
        <v>0</v>
      </c>
      <c r="C357">
        <v>0</v>
      </c>
      <c r="D357">
        <v>0</v>
      </c>
      <c r="E357">
        <v>0</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row>
    <row r="358" spans="1:51">
      <c r="A358" t="s">
        <v>5468</v>
      </c>
      <c r="B358">
        <v>0</v>
      </c>
      <c r="C358">
        <v>0</v>
      </c>
      <c r="D358">
        <v>0</v>
      </c>
      <c r="E358">
        <v>0</v>
      </c>
      <c r="F358">
        <v>0</v>
      </c>
      <c r="G358">
        <v>0</v>
      </c>
      <c r="H358">
        <v>0</v>
      </c>
      <c r="I358">
        <v>0</v>
      </c>
      <c r="J358">
        <v>0</v>
      </c>
      <c r="K358">
        <v>0</v>
      </c>
      <c r="L358">
        <v>0</v>
      </c>
      <c r="M358">
        <v>0</v>
      </c>
      <c r="N358">
        <v>0</v>
      </c>
      <c r="O358">
        <v>0</v>
      </c>
      <c r="P358">
        <v>2</v>
      </c>
      <c r="Q358">
        <v>1200</v>
      </c>
      <c r="R358">
        <v>1</v>
      </c>
      <c r="S358">
        <v>1000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row>
    <row r="359" spans="1:51">
      <c r="A359" t="s">
        <v>5480</v>
      </c>
      <c r="B359">
        <v>0</v>
      </c>
      <c r="C359">
        <v>0</v>
      </c>
      <c r="D359">
        <v>0</v>
      </c>
      <c r="E359">
        <v>0</v>
      </c>
      <c r="F359">
        <v>0</v>
      </c>
      <c r="G359">
        <v>0</v>
      </c>
      <c r="H359">
        <v>0</v>
      </c>
      <c r="I359">
        <v>0</v>
      </c>
      <c r="J359">
        <v>0</v>
      </c>
      <c r="K359">
        <v>0</v>
      </c>
      <c r="L359">
        <v>0</v>
      </c>
      <c r="M359">
        <v>0</v>
      </c>
      <c r="N359">
        <v>0</v>
      </c>
      <c r="O359">
        <v>0</v>
      </c>
      <c r="P359">
        <v>1</v>
      </c>
      <c r="Q359">
        <v>500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2</v>
      </c>
      <c r="AY359">
        <v>4800</v>
      </c>
    </row>
    <row r="360" spans="1:51">
      <c r="A360" t="s">
        <v>5492</v>
      </c>
      <c r="B360">
        <v>0</v>
      </c>
      <c r="C360">
        <v>0</v>
      </c>
      <c r="D360">
        <v>0</v>
      </c>
      <c r="E360">
        <v>0</v>
      </c>
      <c r="F360">
        <v>0</v>
      </c>
      <c r="G360">
        <v>0</v>
      </c>
      <c r="H360">
        <v>0</v>
      </c>
      <c r="I360">
        <v>0</v>
      </c>
      <c r="J360">
        <v>0</v>
      </c>
      <c r="K360">
        <v>0</v>
      </c>
      <c r="L360">
        <v>0</v>
      </c>
      <c r="M360">
        <v>0</v>
      </c>
      <c r="N360">
        <v>0</v>
      </c>
      <c r="O360">
        <v>0</v>
      </c>
      <c r="P360">
        <v>0</v>
      </c>
      <c r="Q360">
        <v>0</v>
      </c>
      <c r="R360">
        <v>2</v>
      </c>
      <c r="S360">
        <v>3000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3</v>
      </c>
      <c r="AY360">
        <v>13900</v>
      </c>
    </row>
    <row r="361" spans="1:51">
      <c r="A361" t="s">
        <v>5504</v>
      </c>
      <c r="B361">
        <v>0</v>
      </c>
      <c r="C361">
        <v>0</v>
      </c>
      <c r="D361">
        <v>0</v>
      </c>
      <c r="E361">
        <v>0</v>
      </c>
      <c r="F361">
        <v>0</v>
      </c>
      <c r="G361">
        <v>0</v>
      </c>
      <c r="H361">
        <v>0</v>
      </c>
      <c r="I361">
        <v>0</v>
      </c>
      <c r="J361">
        <v>0</v>
      </c>
      <c r="K361">
        <v>0</v>
      </c>
      <c r="L361">
        <v>0</v>
      </c>
      <c r="M361">
        <v>0</v>
      </c>
      <c r="N361">
        <v>0</v>
      </c>
      <c r="O361">
        <v>0</v>
      </c>
      <c r="P361">
        <v>1</v>
      </c>
      <c r="Q361">
        <v>600</v>
      </c>
      <c r="R361">
        <v>5</v>
      </c>
      <c r="S361">
        <v>8100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row>
    <row r="362" spans="1:51">
      <c r="A362" t="s">
        <v>5516</v>
      </c>
      <c r="B362">
        <v>0</v>
      </c>
      <c r="C362">
        <v>0</v>
      </c>
      <c r="D362">
        <v>0</v>
      </c>
      <c r="E362">
        <v>0</v>
      </c>
      <c r="F362">
        <v>0</v>
      </c>
      <c r="G362">
        <v>0</v>
      </c>
      <c r="H362">
        <v>0</v>
      </c>
      <c r="I362">
        <v>0</v>
      </c>
      <c r="J362">
        <v>0</v>
      </c>
      <c r="K362">
        <v>0</v>
      </c>
      <c r="L362">
        <v>0</v>
      </c>
      <c r="M362">
        <v>0</v>
      </c>
      <c r="N362">
        <v>0</v>
      </c>
      <c r="O362">
        <v>0</v>
      </c>
      <c r="P362">
        <v>2</v>
      </c>
      <c r="Q362">
        <v>1200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1</v>
      </c>
      <c r="AQ362">
        <v>0.9</v>
      </c>
      <c r="AR362">
        <v>0</v>
      </c>
      <c r="AS362">
        <v>0</v>
      </c>
      <c r="AT362">
        <v>0</v>
      </c>
      <c r="AU362">
        <v>0</v>
      </c>
      <c r="AV362">
        <v>0</v>
      </c>
      <c r="AW362">
        <v>0</v>
      </c>
      <c r="AX362">
        <v>0</v>
      </c>
      <c r="AY362">
        <v>0</v>
      </c>
    </row>
    <row r="363" spans="1:51">
      <c r="A363" t="s">
        <v>5540</v>
      </c>
      <c r="B363">
        <v>0</v>
      </c>
      <c r="C363">
        <v>0</v>
      </c>
      <c r="D363">
        <v>0</v>
      </c>
      <c r="E363">
        <v>0</v>
      </c>
      <c r="F363">
        <v>0</v>
      </c>
      <c r="G363">
        <v>0</v>
      </c>
      <c r="H363">
        <v>0</v>
      </c>
      <c r="I363">
        <v>0</v>
      </c>
      <c r="J363">
        <v>0</v>
      </c>
      <c r="K363">
        <v>0</v>
      </c>
      <c r="L363">
        <v>0</v>
      </c>
      <c r="M363">
        <v>0</v>
      </c>
      <c r="N363">
        <v>0</v>
      </c>
      <c r="O363">
        <v>0</v>
      </c>
      <c r="P363">
        <v>2</v>
      </c>
      <c r="Q363">
        <v>1400</v>
      </c>
      <c r="R363">
        <v>0</v>
      </c>
      <c r="S363">
        <v>0</v>
      </c>
      <c r="T363">
        <v>0</v>
      </c>
      <c r="U363">
        <v>0</v>
      </c>
      <c r="V363">
        <v>0</v>
      </c>
      <c r="W363">
        <v>0</v>
      </c>
      <c r="X363">
        <v>0</v>
      </c>
      <c r="Y363">
        <v>0</v>
      </c>
      <c r="Z363">
        <v>0</v>
      </c>
      <c r="AA363">
        <v>0</v>
      </c>
      <c r="AB363">
        <v>0</v>
      </c>
      <c r="AC363">
        <v>0</v>
      </c>
      <c r="AD363">
        <v>2</v>
      </c>
      <c r="AE363">
        <v>4000</v>
      </c>
      <c r="AF363">
        <v>1</v>
      </c>
      <c r="AG363">
        <v>7.6</v>
      </c>
      <c r="AH363">
        <v>0</v>
      </c>
      <c r="AI363">
        <v>0</v>
      </c>
      <c r="AJ363">
        <v>0</v>
      </c>
      <c r="AK363">
        <v>0</v>
      </c>
      <c r="AL363">
        <v>0</v>
      </c>
      <c r="AM363">
        <v>0</v>
      </c>
      <c r="AN363">
        <v>0</v>
      </c>
      <c r="AO363">
        <v>0</v>
      </c>
      <c r="AP363">
        <v>0</v>
      </c>
      <c r="AQ363">
        <v>0</v>
      </c>
      <c r="AR363">
        <v>0</v>
      </c>
      <c r="AS363">
        <v>0</v>
      </c>
      <c r="AT363">
        <v>0</v>
      </c>
      <c r="AU363">
        <v>0</v>
      </c>
      <c r="AV363">
        <v>0</v>
      </c>
      <c r="AW363">
        <v>0</v>
      </c>
      <c r="AX363">
        <v>4</v>
      </c>
      <c r="AY363">
        <v>14400</v>
      </c>
    </row>
    <row r="364" spans="1:51">
      <c r="A364" t="s">
        <v>5552</v>
      </c>
      <c r="B364">
        <v>0</v>
      </c>
      <c r="C364">
        <v>0</v>
      </c>
      <c r="D364">
        <v>0</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2</v>
      </c>
      <c r="AE364">
        <v>5000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row>
    <row r="365" spans="1:51">
      <c r="A365" t="s">
        <v>5564</v>
      </c>
      <c r="B365">
        <v>0</v>
      </c>
      <c r="C365">
        <v>0</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row>
    <row r="366" spans="1:51">
      <c r="A366" t="s">
        <v>5576</v>
      </c>
      <c r="B366">
        <v>0</v>
      </c>
      <c r="C366">
        <v>0</v>
      </c>
      <c r="D366">
        <v>0</v>
      </c>
      <c r="E366">
        <v>0</v>
      </c>
      <c r="F366">
        <v>0</v>
      </c>
      <c r="G366">
        <v>0</v>
      </c>
      <c r="H366">
        <v>0</v>
      </c>
      <c r="I366">
        <v>0</v>
      </c>
      <c r="J366">
        <v>0</v>
      </c>
      <c r="K366">
        <v>0</v>
      </c>
      <c r="L366">
        <v>0</v>
      </c>
      <c r="M366">
        <v>0</v>
      </c>
      <c r="N366">
        <v>0</v>
      </c>
      <c r="O366">
        <v>0</v>
      </c>
      <c r="P366">
        <v>0</v>
      </c>
      <c r="Q366">
        <v>0</v>
      </c>
      <c r="R366">
        <v>1</v>
      </c>
      <c r="S366">
        <v>1500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3</v>
      </c>
      <c r="AY366">
        <v>7200</v>
      </c>
    </row>
    <row r="367" spans="1:51">
      <c r="A367" t="s">
        <v>5588</v>
      </c>
      <c r="B367">
        <v>0</v>
      </c>
      <c r="C367">
        <v>0</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5</v>
      </c>
      <c r="AE367">
        <v>10000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row>
    <row r="368" spans="1:51">
      <c r="A368" t="s">
        <v>5600</v>
      </c>
      <c r="B368">
        <v>0</v>
      </c>
      <c r="C368">
        <v>0</v>
      </c>
      <c r="D368">
        <v>0</v>
      </c>
      <c r="E368">
        <v>0</v>
      </c>
      <c r="F368">
        <v>0</v>
      </c>
      <c r="G368">
        <v>0</v>
      </c>
      <c r="H368">
        <v>0</v>
      </c>
      <c r="I368">
        <v>0</v>
      </c>
      <c r="J368">
        <v>0</v>
      </c>
      <c r="K368">
        <v>0</v>
      </c>
      <c r="L368">
        <v>0</v>
      </c>
      <c r="M368">
        <v>0</v>
      </c>
      <c r="N368">
        <v>0</v>
      </c>
      <c r="O368">
        <v>0</v>
      </c>
      <c r="P368">
        <v>0</v>
      </c>
      <c r="Q368">
        <v>0</v>
      </c>
      <c r="R368">
        <v>2</v>
      </c>
      <c r="S368">
        <v>3150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row>
    <row r="369" spans="1:51">
      <c r="A369" t="s">
        <v>5612</v>
      </c>
      <c r="B369">
        <v>0</v>
      </c>
      <c r="C369">
        <v>0</v>
      </c>
      <c r="D369">
        <v>0</v>
      </c>
      <c r="E369">
        <v>0</v>
      </c>
      <c r="F369">
        <v>0</v>
      </c>
      <c r="G369">
        <v>0</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8</v>
      </c>
      <c r="AO369">
        <v>24600</v>
      </c>
      <c r="AP369">
        <v>0</v>
      </c>
      <c r="AQ369">
        <v>0</v>
      </c>
      <c r="AR369">
        <v>0</v>
      </c>
      <c r="AS369">
        <v>0</v>
      </c>
      <c r="AT369">
        <v>0</v>
      </c>
      <c r="AU369">
        <v>0</v>
      </c>
      <c r="AV369">
        <v>0</v>
      </c>
      <c r="AW369">
        <v>0</v>
      </c>
      <c r="AX369">
        <v>7</v>
      </c>
      <c r="AY369">
        <v>23700</v>
      </c>
    </row>
    <row r="370" spans="1:51">
      <c r="A370" t="s">
        <v>5624</v>
      </c>
      <c r="B370">
        <v>0</v>
      </c>
      <c r="C370">
        <v>0</v>
      </c>
      <c r="D370">
        <v>0</v>
      </c>
      <c r="E370">
        <v>0</v>
      </c>
      <c r="F370">
        <v>0</v>
      </c>
      <c r="G370">
        <v>0</v>
      </c>
      <c r="H370">
        <v>0</v>
      </c>
      <c r="I370">
        <v>0</v>
      </c>
      <c r="J370">
        <v>0</v>
      </c>
      <c r="K370">
        <v>0</v>
      </c>
      <c r="L370">
        <v>0</v>
      </c>
      <c r="M370">
        <v>0</v>
      </c>
      <c r="N370">
        <v>0</v>
      </c>
      <c r="O370">
        <v>0</v>
      </c>
      <c r="P370">
        <v>0</v>
      </c>
      <c r="Q370">
        <v>0</v>
      </c>
      <c r="R370">
        <v>0</v>
      </c>
      <c r="S370">
        <v>0</v>
      </c>
      <c r="T370">
        <v>0</v>
      </c>
      <c r="U370">
        <v>0</v>
      </c>
      <c r="V370">
        <v>0</v>
      </c>
      <c r="W370">
        <v>0</v>
      </c>
      <c r="X370">
        <v>0</v>
      </c>
      <c r="Y370">
        <v>0</v>
      </c>
      <c r="Z370">
        <v>3</v>
      </c>
      <c r="AA370">
        <v>2400</v>
      </c>
      <c r="AB370">
        <v>0</v>
      </c>
      <c r="AC370">
        <v>0</v>
      </c>
      <c r="AD370">
        <v>0</v>
      </c>
      <c r="AE370">
        <v>0</v>
      </c>
      <c r="AF370">
        <v>0</v>
      </c>
      <c r="AG370">
        <v>0</v>
      </c>
      <c r="AH370">
        <v>0</v>
      </c>
      <c r="AI370">
        <v>0</v>
      </c>
      <c r="AJ370">
        <v>0</v>
      </c>
      <c r="AK370">
        <v>0</v>
      </c>
      <c r="AL370">
        <v>0</v>
      </c>
      <c r="AM370">
        <v>0</v>
      </c>
      <c r="AN370">
        <v>0</v>
      </c>
      <c r="AO370">
        <v>0</v>
      </c>
      <c r="AP370">
        <v>1</v>
      </c>
      <c r="AQ370">
        <v>1</v>
      </c>
      <c r="AR370">
        <v>0</v>
      </c>
      <c r="AS370">
        <v>0</v>
      </c>
      <c r="AT370">
        <v>0</v>
      </c>
      <c r="AU370">
        <v>0</v>
      </c>
      <c r="AV370">
        <v>0</v>
      </c>
      <c r="AW370">
        <v>0</v>
      </c>
      <c r="AX370">
        <v>0</v>
      </c>
      <c r="AY370">
        <v>0</v>
      </c>
    </row>
    <row r="371" spans="1:51">
      <c r="A371" t="s">
        <v>5636</v>
      </c>
      <c r="B371">
        <v>0</v>
      </c>
      <c r="C371">
        <v>0</v>
      </c>
      <c r="D371">
        <v>0</v>
      </c>
      <c r="E371">
        <v>0</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row>
    <row r="372" spans="1:51">
      <c r="A372" t="s">
        <v>5648</v>
      </c>
      <c r="B372">
        <v>0</v>
      </c>
      <c r="C372">
        <v>0</v>
      </c>
      <c r="D372">
        <v>0</v>
      </c>
      <c r="E372">
        <v>0</v>
      </c>
      <c r="F372">
        <v>0</v>
      </c>
      <c r="G372">
        <v>0</v>
      </c>
      <c r="H372">
        <v>0</v>
      </c>
      <c r="I372">
        <v>0</v>
      </c>
      <c r="J372">
        <v>0</v>
      </c>
      <c r="K372">
        <v>0</v>
      </c>
      <c r="L372">
        <v>0</v>
      </c>
      <c r="M372">
        <v>0</v>
      </c>
      <c r="N372">
        <v>0</v>
      </c>
      <c r="O372">
        <v>0</v>
      </c>
      <c r="P372">
        <v>1</v>
      </c>
      <c r="Q372">
        <v>600</v>
      </c>
      <c r="R372">
        <v>1</v>
      </c>
      <c r="S372">
        <v>1000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row>
    <row r="373" spans="1:51">
      <c r="A373" t="s">
        <v>5660</v>
      </c>
      <c r="B373">
        <v>0</v>
      </c>
      <c r="C373">
        <v>0</v>
      </c>
      <c r="D373">
        <v>0</v>
      </c>
      <c r="E373">
        <v>0</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3</v>
      </c>
      <c r="AO373">
        <v>7500</v>
      </c>
      <c r="AP373">
        <v>0</v>
      </c>
      <c r="AQ373">
        <v>0</v>
      </c>
      <c r="AR373">
        <v>0</v>
      </c>
      <c r="AS373">
        <v>0</v>
      </c>
      <c r="AT373">
        <v>0</v>
      </c>
      <c r="AU373">
        <v>0</v>
      </c>
      <c r="AV373">
        <v>0</v>
      </c>
      <c r="AW373">
        <v>0</v>
      </c>
      <c r="AX373">
        <v>0</v>
      </c>
      <c r="AY373">
        <v>0</v>
      </c>
    </row>
    <row r="374" spans="1:51">
      <c r="A374" t="s">
        <v>5684</v>
      </c>
      <c r="B374">
        <v>0</v>
      </c>
      <c r="C374">
        <v>0</v>
      </c>
      <c r="D374">
        <v>0</v>
      </c>
      <c r="E374">
        <v>0</v>
      </c>
      <c r="F374">
        <v>0</v>
      </c>
      <c r="G374">
        <v>0</v>
      </c>
      <c r="H374">
        <v>0</v>
      </c>
      <c r="I374">
        <v>0</v>
      </c>
      <c r="J374">
        <v>0</v>
      </c>
      <c r="K374">
        <v>0</v>
      </c>
      <c r="L374">
        <v>0</v>
      </c>
      <c r="M374">
        <v>0</v>
      </c>
      <c r="N374">
        <v>0</v>
      </c>
      <c r="O374">
        <v>0</v>
      </c>
      <c r="P374">
        <v>27</v>
      </c>
      <c r="Q374">
        <v>15800</v>
      </c>
      <c r="R374">
        <v>12</v>
      </c>
      <c r="S374">
        <v>16000</v>
      </c>
      <c r="T374">
        <v>0</v>
      </c>
      <c r="U374">
        <v>0</v>
      </c>
      <c r="V374">
        <v>0</v>
      </c>
      <c r="W374">
        <v>0</v>
      </c>
      <c r="X374">
        <v>0</v>
      </c>
      <c r="Y374">
        <v>0</v>
      </c>
      <c r="Z374">
        <v>4</v>
      </c>
      <c r="AA374">
        <v>3000</v>
      </c>
      <c r="AB374">
        <v>0</v>
      </c>
      <c r="AC374">
        <v>0</v>
      </c>
      <c r="AD374">
        <v>2</v>
      </c>
      <c r="AE374">
        <v>4000</v>
      </c>
      <c r="AF374">
        <v>0</v>
      </c>
      <c r="AG374">
        <v>0</v>
      </c>
      <c r="AH374">
        <v>0</v>
      </c>
      <c r="AI374">
        <v>0</v>
      </c>
      <c r="AJ374">
        <v>2</v>
      </c>
      <c r="AK374">
        <v>1600</v>
      </c>
      <c r="AL374">
        <v>0</v>
      </c>
      <c r="AM374">
        <v>0</v>
      </c>
      <c r="AN374">
        <v>1</v>
      </c>
      <c r="AO374">
        <v>2300</v>
      </c>
      <c r="AP374">
        <v>0</v>
      </c>
      <c r="AQ374">
        <v>0</v>
      </c>
      <c r="AR374">
        <v>0</v>
      </c>
      <c r="AS374">
        <v>0</v>
      </c>
      <c r="AT374">
        <v>4</v>
      </c>
      <c r="AU374">
        <v>3200</v>
      </c>
      <c r="AV374">
        <v>0</v>
      </c>
      <c r="AW374">
        <v>0</v>
      </c>
      <c r="AX374">
        <v>0</v>
      </c>
      <c r="AY374">
        <v>0</v>
      </c>
    </row>
    <row r="375" spans="1:51">
      <c r="A375" t="s">
        <v>5696</v>
      </c>
      <c r="B375">
        <v>0</v>
      </c>
      <c r="C375">
        <v>0</v>
      </c>
      <c r="D375">
        <v>0</v>
      </c>
      <c r="E375">
        <v>0</v>
      </c>
      <c r="F375">
        <v>0</v>
      </c>
      <c r="G375">
        <v>0</v>
      </c>
      <c r="H375">
        <v>0</v>
      </c>
      <c r="I375">
        <v>0</v>
      </c>
      <c r="J375">
        <v>0</v>
      </c>
      <c r="K375">
        <v>0</v>
      </c>
      <c r="L375">
        <v>0</v>
      </c>
      <c r="M375">
        <v>0</v>
      </c>
      <c r="N375">
        <v>0</v>
      </c>
      <c r="O375">
        <v>0</v>
      </c>
      <c r="P375">
        <v>1</v>
      </c>
      <c r="Q375">
        <v>600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1</v>
      </c>
      <c r="AU375">
        <v>800</v>
      </c>
      <c r="AV375">
        <v>0</v>
      </c>
      <c r="AW375">
        <v>0</v>
      </c>
      <c r="AX375">
        <v>0</v>
      </c>
      <c r="AY375">
        <v>0</v>
      </c>
    </row>
    <row r="376" spans="1:51">
      <c r="A376" t="s">
        <v>5708</v>
      </c>
      <c r="B376">
        <v>0</v>
      </c>
      <c r="C376">
        <v>0</v>
      </c>
      <c r="D376">
        <v>0</v>
      </c>
      <c r="E376">
        <v>0</v>
      </c>
      <c r="F376">
        <v>0</v>
      </c>
      <c r="G376">
        <v>0</v>
      </c>
      <c r="H376">
        <v>0</v>
      </c>
      <c r="I376">
        <v>0</v>
      </c>
      <c r="J376">
        <v>0</v>
      </c>
      <c r="K376">
        <v>0</v>
      </c>
      <c r="L376">
        <v>1</v>
      </c>
      <c r="M376">
        <v>80</v>
      </c>
      <c r="N376">
        <v>0</v>
      </c>
      <c r="O376">
        <v>0</v>
      </c>
      <c r="P376">
        <v>15</v>
      </c>
      <c r="Q376">
        <v>7900</v>
      </c>
      <c r="R376">
        <v>0</v>
      </c>
      <c r="S376">
        <v>0</v>
      </c>
      <c r="T376">
        <v>2</v>
      </c>
      <c r="U376">
        <v>4000</v>
      </c>
      <c r="V376">
        <v>0</v>
      </c>
      <c r="W376">
        <v>0</v>
      </c>
      <c r="X376">
        <v>0</v>
      </c>
      <c r="Y376">
        <v>0</v>
      </c>
      <c r="Z376">
        <v>3</v>
      </c>
      <c r="AA376">
        <v>2400</v>
      </c>
      <c r="AB376">
        <v>0</v>
      </c>
      <c r="AC376">
        <v>0</v>
      </c>
      <c r="AD376">
        <v>0</v>
      </c>
      <c r="AE376">
        <v>0</v>
      </c>
      <c r="AF376">
        <v>0</v>
      </c>
      <c r="AG376">
        <v>0</v>
      </c>
      <c r="AH376">
        <v>0</v>
      </c>
      <c r="AI376">
        <v>0</v>
      </c>
      <c r="AJ376">
        <v>0</v>
      </c>
      <c r="AK376">
        <v>0</v>
      </c>
      <c r="AL376">
        <v>0</v>
      </c>
      <c r="AM376">
        <v>0</v>
      </c>
      <c r="AN376">
        <v>2</v>
      </c>
      <c r="AO376">
        <v>4650</v>
      </c>
      <c r="AP376">
        <v>0</v>
      </c>
      <c r="AQ376">
        <v>0</v>
      </c>
      <c r="AR376">
        <v>0</v>
      </c>
      <c r="AS376">
        <v>0</v>
      </c>
      <c r="AT376">
        <v>0</v>
      </c>
      <c r="AU376">
        <v>0</v>
      </c>
      <c r="AV376">
        <v>0</v>
      </c>
      <c r="AW376">
        <v>0</v>
      </c>
      <c r="AX376">
        <v>7</v>
      </c>
      <c r="AY376">
        <v>21500</v>
      </c>
    </row>
    <row r="377" spans="1:51">
      <c r="A377" t="s">
        <v>5720</v>
      </c>
      <c r="B377">
        <v>0</v>
      </c>
      <c r="C377">
        <v>0</v>
      </c>
      <c r="D377">
        <v>0</v>
      </c>
      <c r="E377">
        <v>0</v>
      </c>
      <c r="F377">
        <v>0</v>
      </c>
      <c r="G377">
        <v>0</v>
      </c>
      <c r="H377">
        <v>0</v>
      </c>
      <c r="I377">
        <v>0</v>
      </c>
      <c r="J377">
        <v>0</v>
      </c>
      <c r="K377">
        <v>0</v>
      </c>
      <c r="L377">
        <v>0</v>
      </c>
      <c r="M377">
        <v>0</v>
      </c>
      <c r="N377">
        <v>1</v>
      </c>
      <c r="O377">
        <v>250</v>
      </c>
      <c r="P377">
        <v>1</v>
      </c>
      <c r="Q377">
        <v>850</v>
      </c>
      <c r="R377">
        <v>0</v>
      </c>
      <c r="S377">
        <v>0</v>
      </c>
      <c r="T377">
        <v>0</v>
      </c>
      <c r="U377">
        <v>0</v>
      </c>
      <c r="V377">
        <v>0</v>
      </c>
      <c r="W377">
        <v>0</v>
      </c>
      <c r="X377">
        <v>0</v>
      </c>
      <c r="Y377">
        <v>0</v>
      </c>
      <c r="Z377">
        <v>0</v>
      </c>
      <c r="AA377">
        <v>0</v>
      </c>
      <c r="AB377">
        <v>0</v>
      </c>
      <c r="AC377">
        <v>0</v>
      </c>
      <c r="AD377">
        <v>0</v>
      </c>
      <c r="AE377">
        <v>0</v>
      </c>
      <c r="AF377">
        <v>1</v>
      </c>
      <c r="AG377">
        <v>1.1000000000000001</v>
      </c>
      <c r="AH377">
        <v>0</v>
      </c>
      <c r="AI377">
        <v>0</v>
      </c>
      <c r="AJ377">
        <v>0</v>
      </c>
      <c r="AK377">
        <v>0</v>
      </c>
      <c r="AL377">
        <v>0</v>
      </c>
      <c r="AM377">
        <v>0</v>
      </c>
      <c r="AN377">
        <v>0</v>
      </c>
      <c r="AO377">
        <v>0</v>
      </c>
      <c r="AP377">
        <v>1</v>
      </c>
      <c r="AQ377">
        <v>10</v>
      </c>
      <c r="AR377">
        <v>0</v>
      </c>
      <c r="AS377">
        <v>0</v>
      </c>
      <c r="AT377">
        <v>0</v>
      </c>
      <c r="AU377">
        <v>0</v>
      </c>
      <c r="AV377">
        <v>0</v>
      </c>
      <c r="AW377">
        <v>0</v>
      </c>
      <c r="AX377">
        <v>4</v>
      </c>
      <c r="AY377">
        <v>22800</v>
      </c>
    </row>
    <row r="378" spans="1:51">
      <c r="A378" t="s">
        <v>5732</v>
      </c>
      <c r="B378">
        <v>0</v>
      </c>
      <c r="C378">
        <v>0</v>
      </c>
      <c r="D378">
        <v>0</v>
      </c>
      <c r="E378">
        <v>0</v>
      </c>
      <c r="F378">
        <v>0</v>
      </c>
      <c r="G378">
        <v>0</v>
      </c>
      <c r="H378">
        <v>0</v>
      </c>
      <c r="I378">
        <v>0</v>
      </c>
      <c r="J378">
        <v>0</v>
      </c>
      <c r="K378">
        <v>0</v>
      </c>
      <c r="L378">
        <v>1</v>
      </c>
      <c r="M378">
        <v>80</v>
      </c>
      <c r="N378">
        <v>1</v>
      </c>
      <c r="O378">
        <v>200</v>
      </c>
      <c r="P378">
        <v>16</v>
      </c>
      <c r="Q378">
        <v>9640</v>
      </c>
      <c r="R378">
        <v>2</v>
      </c>
      <c r="S378">
        <v>2000</v>
      </c>
      <c r="T378">
        <v>0</v>
      </c>
      <c r="U378">
        <v>0</v>
      </c>
      <c r="V378">
        <v>0</v>
      </c>
      <c r="W378">
        <v>0</v>
      </c>
      <c r="X378">
        <v>0</v>
      </c>
      <c r="Y378">
        <v>0</v>
      </c>
      <c r="Z378">
        <v>0</v>
      </c>
      <c r="AA378">
        <v>0</v>
      </c>
      <c r="AB378">
        <v>0</v>
      </c>
      <c r="AC378">
        <v>0</v>
      </c>
      <c r="AD378">
        <v>0</v>
      </c>
      <c r="AE378">
        <v>0</v>
      </c>
      <c r="AF378">
        <v>0</v>
      </c>
      <c r="AG378">
        <v>0</v>
      </c>
      <c r="AH378">
        <v>0</v>
      </c>
      <c r="AI378">
        <v>0</v>
      </c>
      <c r="AJ378">
        <v>2</v>
      </c>
      <c r="AK378">
        <v>1600</v>
      </c>
      <c r="AL378">
        <v>0</v>
      </c>
      <c r="AM378">
        <v>0</v>
      </c>
      <c r="AN378">
        <v>0</v>
      </c>
      <c r="AO378">
        <v>0</v>
      </c>
      <c r="AP378">
        <v>0</v>
      </c>
      <c r="AQ378">
        <v>0</v>
      </c>
      <c r="AR378">
        <v>0</v>
      </c>
      <c r="AS378">
        <v>0</v>
      </c>
      <c r="AT378">
        <v>0</v>
      </c>
      <c r="AU378">
        <v>0</v>
      </c>
      <c r="AV378">
        <v>0</v>
      </c>
      <c r="AW378">
        <v>0</v>
      </c>
      <c r="AX378">
        <v>0</v>
      </c>
      <c r="AY378">
        <v>0</v>
      </c>
    </row>
    <row r="379" spans="1:51">
      <c r="A379" t="s">
        <v>5744</v>
      </c>
      <c r="B379">
        <v>0</v>
      </c>
      <c r="C379">
        <v>0</v>
      </c>
      <c r="D379">
        <v>0</v>
      </c>
      <c r="E379">
        <v>0</v>
      </c>
      <c r="F379">
        <v>0</v>
      </c>
      <c r="G379">
        <v>0</v>
      </c>
      <c r="H379">
        <v>0</v>
      </c>
      <c r="I379">
        <v>0</v>
      </c>
      <c r="J379">
        <v>0</v>
      </c>
      <c r="K379">
        <v>0</v>
      </c>
      <c r="L379">
        <v>0</v>
      </c>
      <c r="M379">
        <v>0</v>
      </c>
      <c r="N379">
        <v>0</v>
      </c>
      <c r="O379">
        <v>0</v>
      </c>
      <c r="P379">
        <v>3</v>
      </c>
      <c r="Q379">
        <v>2200</v>
      </c>
      <c r="R379">
        <v>0</v>
      </c>
      <c r="S379">
        <v>0</v>
      </c>
      <c r="T379">
        <v>0</v>
      </c>
      <c r="U379">
        <v>0</v>
      </c>
      <c r="V379">
        <v>0</v>
      </c>
      <c r="W379">
        <v>0</v>
      </c>
      <c r="X379">
        <v>0</v>
      </c>
      <c r="Y379">
        <v>0</v>
      </c>
      <c r="Z379">
        <v>0</v>
      </c>
      <c r="AA379">
        <v>0</v>
      </c>
      <c r="AB379">
        <v>0</v>
      </c>
      <c r="AC379">
        <v>0</v>
      </c>
      <c r="AD379">
        <v>0</v>
      </c>
      <c r="AE379">
        <v>0</v>
      </c>
      <c r="AF379">
        <v>1</v>
      </c>
      <c r="AG379">
        <v>5</v>
      </c>
      <c r="AH379">
        <v>0</v>
      </c>
      <c r="AI379">
        <v>0</v>
      </c>
      <c r="AJ379">
        <v>0</v>
      </c>
      <c r="AK379">
        <v>0</v>
      </c>
      <c r="AL379">
        <v>0</v>
      </c>
      <c r="AM379">
        <v>0</v>
      </c>
      <c r="AN379">
        <v>0</v>
      </c>
      <c r="AO379">
        <v>0</v>
      </c>
      <c r="AP379">
        <v>0</v>
      </c>
      <c r="AQ379">
        <v>0</v>
      </c>
      <c r="AR379">
        <v>0</v>
      </c>
      <c r="AS379">
        <v>0</v>
      </c>
      <c r="AT379">
        <v>0</v>
      </c>
      <c r="AU379">
        <v>0</v>
      </c>
      <c r="AV379">
        <v>0</v>
      </c>
      <c r="AW379">
        <v>0</v>
      </c>
      <c r="AX379">
        <v>4</v>
      </c>
      <c r="AY379">
        <v>9200</v>
      </c>
    </row>
    <row r="380" spans="1:51">
      <c r="A380" t="s">
        <v>5756</v>
      </c>
      <c r="B380">
        <v>0</v>
      </c>
      <c r="C380">
        <v>0</v>
      </c>
      <c r="D380">
        <v>0</v>
      </c>
      <c r="E380">
        <v>0</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3</v>
      </c>
      <c r="AA380">
        <v>2400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2</v>
      </c>
      <c r="AY380">
        <v>11000</v>
      </c>
    </row>
    <row r="381" spans="1:51">
      <c r="A381" t="s">
        <v>5768</v>
      </c>
      <c r="B381">
        <v>0</v>
      </c>
      <c r="C381">
        <v>0</v>
      </c>
      <c r="D381">
        <v>0</v>
      </c>
      <c r="E381">
        <v>0</v>
      </c>
      <c r="F381">
        <v>0</v>
      </c>
      <c r="G381">
        <v>0</v>
      </c>
      <c r="H381">
        <v>0</v>
      </c>
      <c r="I381">
        <v>0</v>
      </c>
      <c r="J381">
        <v>0</v>
      </c>
      <c r="K381">
        <v>0</v>
      </c>
      <c r="L381">
        <v>0</v>
      </c>
      <c r="M381">
        <v>0</v>
      </c>
      <c r="N381">
        <v>4</v>
      </c>
      <c r="O381">
        <v>750</v>
      </c>
      <c r="P381">
        <v>5</v>
      </c>
      <c r="Q381">
        <v>2600</v>
      </c>
      <c r="R381">
        <v>9</v>
      </c>
      <c r="S381">
        <v>11050</v>
      </c>
      <c r="T381">
        <v>0</v>
      </c>
      <c r="U381">
        <v>0</v>
      </c>
      <c r="V381">
        <v>0</v>
      </c>
      <c r="W381">
        <v>0</v>
      </c>
      <c r="X381">
        <v>0</v>
      </c>
      <c r="Y381">
        <v>0</v>
      </c>
      <c r="Z381">
        <v>3</v>
      </c>
      <c r="AA381">
        <v>2200</v>
      </c>
      <c r="AB381">
        <v>1</v>
      </c>
      <c r="AC381">
        <v>1800</v>
      </c>
      <c r="AD381">
        <v>5</v>
      </c>
      <c r="AE381">
        <v>10000</v>
      </c>
      <c r="AF381">
        <v>0</v>
      </c>
      <c r="AG381">
        <v>0</v>
      </c>
      <c r="AH381">
        <v>0</v>
      </c>
      <c r="AI381">
        <v>0</v>
      </c>
      <c r="AJ381">
        <v>2</v>
      </c>
      <c r="AK381">
        <v>1600</v>
      </c>
      <c r="AL381">
        <v>0</v>
      </c>
      <c r="AM381">
        <v>0</v>
      </c>
      <c r="AN381">
        <v>2</v>
      </c>
      <c r="AO381">
        <v>4600</v>
      </c>
      <c r="AP381">
        <v>0</v>
      </c>
      <c r="AQ381">
        <v>0</v>
      </c>
      <c r="AR381">
        <v>0</v>
      </c>
      <c r="AS381">
        <v>0</v>
      </c>
      <c r="AT381">
        <v>0</v>
      </c>
      <c r="AU381">
        <v>0</v>
      </c>
      <c r="AV381">
        <v>0</v>
      </c>
      <c r="AW381">
        <v>0</v>
      </c>
      <c r="AX381">
        <v>1</v>
      </c>
      <c r="AY381">
        <v>3600</v>
      </c>
    </row>
    <row r="382" spans="1:51">
      <c r="A382" t="s">
        <v>5780</v>
      </c>
      <c r="B382">
        <v>0</v>
      </c>
      <c r="C382">
        <v>0</v>
      </c>
      <c r="D382">
        <v>0</v>
      </c>
      <c r="E382">
        <v>0</v>
      </c>
      <c r="F382">
        <v>0</v>
      </c>
      <c r="G382">
        <v>0</v>
      </c>
      <c r="H382">
        <v>0</v>
      </c>
      <c r="I382">
        <v>0</v>
      </c>
      <c r="J382">
        <v>0</v>
      </c>
      <c r="K382">
        <v>0</v>
      </c>
      <c r="L382">
        <v>0</v>
      </c>
      <c r="M382">
        <v>0</v>
      </c>
      <c r="N382">
        <v>2</v>
      </c>
      <c r="O382">
        <v>800</v>
      </c>
      <c r="P382">
        <v>8</v>
      </c>
      <c r="Q382">
        <v>4200</v>
      </c>
      <c r="R382">
        <v>2</v>
      </c>
      <c r="S382">
        <v>2500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1</v>
      </c>
      <c r="AO382">
        <v>2300</v>
      </c>
      <c r="AP382">
        <v>0</v>
      </c>
      <c r="AQ382">
        <v>0</v>
      </c>
      <c r="AR382">
        <v>0</v>
      </c>
      <c r="AS382">
        <v>0</v>
      </c>
      <c r="AT382">
        <v>6</v>
      </c>
      <c r="AU382">
        <v>4800</v>
      </c>
      <c r="AV382">
        <v>0</v>
      </c>
      <c r="AW382">
        <v>0</v>
      </c>
      <c r="AX382">
        <v>10</v>
      </c>
      <c r="AY382">
        <v>23750</v>
      </c>
    </row>
    <row r="383" spans="1:51">
      <c r="A383" t="s">
        <v>5792</v>
      </c>
      <c r="B383">
        <v>0</v>
      </c>
      <c r="C383">
        <v>0</v>
      </c>
      <c r="D383">
        <v>0</v>
      </c>
      <c r="E383">
        <v>0</v>
      </c>
      <c r="F383">
        <v>0</v>
      </c>
      <c r="G383">
        <v>0</v>
      </c>
      <c r="H383">
        <v>0</v>
      </c>
      <c r="I383">
        <v>0</v>
      </c>
      <c r="J383">
        <v>0</v>
      </c>
      <c r="K383">
        <v>0</v>
      </c>
      <c r="L383">
        <v>0</v>
      </c>
      <c r="M383">
        <v>0</v>
      </c>
      <c r="N383">
        <v>0</v>
      </c>
      <c r="O383">
        <v>0</v>
      </c>
      <c r="P383">
        <v>0</v>
      </c>
      <c r="Q383">
        <v>0</v>
      </c>
      <c r="R383">
        <v>4</v>
      </c>
      <c r="S383">
        <v>7200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c r="AW383">
        <v>0</v>
      </c>
      <c r="AX383">
        <v>0</v>
      </c>
      <c r="AY383">
        <v>0</v>
      </c>
    </row>
    <row r="384" spans="1:51">
      <c r="A384" t="s">
        <v>5804</v>
      </c>
      <c r="B384">
        <v>0</v>
      </c>
      <c r="C384">
        <v>0</v>
      </c>
      <c r="D384">
        <v>0</v>
      </c>
      <c r="E384">
        <v>0</v>
      </c>
      <c r="F384">
        <v>0</v>
      </c>
      <c r="G384">
        <v>0</v>
      </c>
      <c r="H384">
        <v>0</v>
      </c>
      <c r="I384">
        <v>0</v>
      </c>
      <c r="J384">
        <v>0</v>
      </c>
      <c r="K384">
        <v>0</v>
      </c>
      <c r="L384">
        <v>0</v>
      </c>
      <c r="M384">
        <v>0</v>
      </c>
      <c r="N384">
        <v>2</v>
      </c>
      <c r="O384">
        <v>550</v>
      </c>
      <c r="P384">
        <v>5</v>
      </c>
      <c r="Q384">
        <v>2500</v>
      </c>
      <c r="R384">
        <v>0</v>
      </c>
      <c r="S384">
        <v>0</v>
      </c>
      <c r="T384">
        <v>0</v>
      </c>
      <c r="U384">
        <v>0</v>
      </c>
      <c r="V384">
        <v>0</v>
      </c>
      <c r="W384">
        <v>0</v>
      </c>
      <c r="X384">
        <v>0</v>
      </c>
      <c r="Y384">
        <v>0</v>
      </c>
      <c r="Z384">
        <v>2</v>
      </c>
      <c r="AA384">
        <v>1600</v>
      </c>
      <c r="AB384">
        <v>0</v>
      </c>
      <c r="AC384">
        <v>0</v>
      </c>
      <c r="AD384">
        <v>7</v>
      </c>
      <c r="AE384">
        <v>16100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row>
    <row r="385" spans="1:51">
      <c r="A385" t="s">
        <v>5816</v>
      </c>
      <c r="B385">
        <v>0</v>
      </c>
      <c r="C385">
        <v>0</v>
      </c>
      <c r="D385">
        <v>0</v>
      </c>
      <c r="E385">
        <v>0</v>
      </c>
      <c r="F385">
        <v>0</v>
      </c>
      <c r="G385">
        <v>0</v>
      </c>
      <c r="H385">
        <v>0</v>
      </c>
      <c r="I385">
        <v>0</v>
      </c>
      <c r="J385">
        <v>0</v>
      </c>
      <c r="K385">
        <v>0</v>
      </c>
      <c r="L385">
        <v>0</v>
      </c>
      <c r="M385">
        <v>0</v>
      </c>
      <c r="N385">
        <v>0</v>
      </c>
      <c r="O385">
        <v>0</v>
      </c>
      <c r="P385">
        <v>17</v>
      </c>
      <c r="Q385">
        <v>9960</v>
      </c>
      <c r="R385">
        <v>11</v>
      </c>
      <c r="S385">
        <v>16600</v>
      </c>
      <c r="T385">
        <v>0</v>
      </c>
      <c r="U385">
        <v>0</v>
      </c>
      <c r="V385">
        <v>0</v>
      </c>
      <c r="W385">
        <v>0</v>
      </c>
      <c r="X385">
        <v>0</v>
      </c>
      <c r="Y385">
        <v>0</v>
      </c>
      <c r="Z385">
        <v>0</v>
      </c>
      <c r="AA385">
        <v>0</v>
      </c>
      <c r="AB385">
        <v>1</v>
      </c>
      <c r="AC385">
        <v>1000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row>
    <row r="386" spans="1:51">
      <c r="A386" t="s">
        <v>5828</v>
      </c>
      <c r="B386">
        <v>0</v>
      </c>
      <c r="C386">
        <v>0</v>
      </c>
      <c r="D386">
        <v>0</v>
      </c>
      <c r="E386">
        <v>0</v>
      </c>
      <c r="F386">
        <v>0</v>
      </c>
      <c r="G386">
        <v>0</v>
      </c>
      <c r="H386">
        <v>0</v>
      </c>
      <c r="I386">
        <v>0</v>
      </c>
      <c r="J386">
        <v>0</v>
      </c>
      <c r="K386">
        <v>0</v>
      </c>
      <c r="L386">
        <v>0</v>
      </c>
      <c r="M386">
        <v>0</v>
      </c>
      <c r="N386">
        <v>3</v>
      </c>
      <c r="O386">
        <v>650</v>
      </c>
      <c r="P386">
        <v>1</v>
      </c>
      <c r="Q386">
        <v>600</v>
      </c>
      <c r="R386">
        <v>2</v>
      </c>
      <c r="S386">
        <v>3000</v>
      </c>
      <c r="T386">
        <v>0</v>
      </c>
      <c r="U386">
        <v>0</v>
      </c>
      <c r="V386">
        <v>0</v>
      </c>
      <c r="W386">
        <v>0</v>
      </c>
      <c r="X386">
        <v>0</v>
      </c>
      <c r="Y386">
        <v>0</v>
      </c>
      <c r="Z386">
        <v>1</v>
      </c>
      <c r="AA386">
        <v>800</v>
      </c>
      <c r="AB386">
        <v>0</v>
      </c>
      <c r="AC386">
        <v>0</v>
      </c>
      <c r="AD386">
        <v>0</v>
      </c>
      <c r="AE386">
        <v>0</v>
      </c>
      <c r="AF386">
        <v>0</v>
      </c>
      <c r="AG386">
        <v>0</v>
      </c>
      <c r="AH386">
        <v>0</v>
      </c>
      <c r="AI386">
        <v>0</v>
      </c>
      <c r="AJ386">
        <v>0</v>
      </c>
      <c r="AK386">
        <v>0</v>
      </c>
      <c r="AL386">
        <v>0</v>
      </c>
      <c r="AM386">
        <v>0</v>
      </c>
      <c r="AN386">
        <v>1</v>
      </c>
      <c r="AO386">
        <v>2050</v>
      </c>
      <c r="AP386">
        <v>0</v>
      </c>
      <c r="AQ386">
        <v>0</v>
      </c>
      <c r="AR386">
        <v>0</v>
      </c>
      <c r="AS386">
        <v>0</v>
      </c>
      <c r="AT386">
        <v>0</v>
      </c>
      <c r="AU386">
        <v>0</v>
      </c>
      <c r="AV386">
        <v>0</v>
      </c>
      <c r="AW386">
        <v>0</v>
      </c>
      <c r="AX386">
        <v>5</v>
      </c>
      <c r="AY386">
        <v>22200</v>
      </c>
    </row>
    <row r="387" spans="1:51">
      <c r="A387" t="s">
        <v>5840</v>
      </c>
      <c r="B387">
        <v>0</v>
      </c>
      <c r="C387">
        <v>0</v>
      </c>
      <c r="D387">
        <v>0</v>
      </c>
      <c r="E387">
        <v>0</v>
      </c>
      <c r="F387">
        <v>0</v>
      </c>
      <c r="G387">
        <v>0</v>
      </c>
      <c r="H387">
        <v>0</v>
      </c>
      <c r="I387">
        <v>0</v>
      </c>
      <c r="J387">
        <v>0</v>
      </c>
      <c r="K387">
        <v>0</v>
      </c>
      <c r="L387">
        <v>0</v>
      </c>
      <c r="M387">
        <v>0</v>
      </c>
      <c r="N387">
        <v>0</v>
      </c>
      <c r="O387">
        <v>0</v>
      </c>
      <c r="P387">
        <v>3</v>
      </c>
      <c r="Q387">
        <v>1860</v>
      </c>
      <c r="R387">
        <v>1</v>
      </c>
      <c r="S387">
        <v>1500</v>
      </c>
      <c r="T387">
        <v>1</v>
      </c>
      <c r="U387">
        <v>2000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row>
    <row r="388" spans="1:51">
      <c r="A388" t="s">
        <v>5864</v>
      </c>
      <c r="B388">
        <v>0</v>
      </c>
      <c r="C388">
        <v>0</v>
      </c>
      <c r="D388">
        <v>0</v>
      </c>
      <c r="E388">
        <v>0</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1</v>
      </c>
      <c r="AA388">
        <v>800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1</v>
      </c>
      <c r="AY388">
        <v>2300</v>
      </c>
    </row>
    <row r="389" spans="1:51">
      <c r="A389" t="s">
        <v>5876</v>
      </c>
      <c r="B389">
        <v>0</v>
      </c>
      <c r="C389">
        <v>0</v>
      </c>
      <c r="D389">
        <v>0</v>
      </c>
      <c r="E389">
        <v>0</v>
      </c>
      <c r="F389">
        <v>0</v>
      </c>
      <c r="G389">
        <v>0</v>
      </c>
      <c r="H389">
        <v>0</v>
      </c>
      <c r="I389">
        <v>0</v>
      </c>
      <c r="J389">
        <v>0</v>
      </c>
      <c r="K389">
        <v>0</v>
      </c>
      <c r="L389">
        <v>0</v>
      </c>
      <c r="M389">
        <v>0</v>
      </c>
      <c r="N389">
        <v>0</v>
      </c>
      <c r="O389">
        <v>0</v>
      </c>
      <c r="P389">
        <v>0</v>
      </c>
      <c r="Q389">
        <v>0</v>
      </c>
      <c r="R389">
        <v>0</v>
      </c>
      <c r="S389">
        <v>0</v>
      </c>
      <c r="T389">
        <v>0</v>
      </c>
      <c r="U389">
        <v>0</v>
      </c>
      <c r="V389">
        <v>0</v>
      </c>
      <c r="W389">
        <v>0</v>
      </c>
      <c r="X389">
        <v>0</v>
      </c>
      <c r="Y389">
        <v>0</v>
      </c>
      <c r="Z389">
        <v>0</v>
      </c>
      <c r="AA389">
        <v>0</v>
      </c>
      <c r="AB389">
        <v>0</v>
      </c>
      <c r="AC389">
        <v>0</v>
      </c>
      <c r="AD389">
        <v>4</v>
      </c>
      <c r="AE389">
        <v>8000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row>
    <row r="390" spans="1:51">
      <c r="A390" t="s">
        <v>5888</v>
      </c>
      <c r="B390">
        <v>0</v>
      </c>
      <c r="C390">
        <v>0</v>
      </c>
      <c r="D390">
        <v>0</v>
      </c>
      <c r="E390">
        <v>0</v>
      </c>
      <c r="F390">
        <v>0</v>
      </c>
      <c r="G390">
        <v>0</v>
      </c>
      <c r="H390">
        <v>0</v>
      </c>
      <c r="I390">
        <v>0</v>
      </c>
      <c r="J390">
        <v>0</v>
      </c>
      <c r="K390">
        <v>0</v>
      </c>
      <c r="L390">
        <v>0</v>
      </c>
      <c r="M390">
        <v>0</v>
      </c>
      <c r="N390">
        <v>3</v>
      </c>
      <c r="O390">
        <v>690</v>
      </c>
      <c r="P390">
        <v>4</v>
      </c>
      <c r="Q390">
        <v>2200</v>
      </c>
      <c r="R390">
        <v>5</v>
      </c>
      <c r="S390">
        <v>6250</v>
      </c>
      <c r="T390">
        <v>0</v>
      </c>
      <c r="U390">
        <v>0</v>
      </c>
      <c r="V390">
        <v>0</v>
      </c>
      <c r="W390">
        <v>0</v>
      </c>
      <c r="X390">
        <v>0</v>
      </c>
      <c r="Y390">
        <v>0</v>
      </c>
      <c r="Z390">
        <v>2</v>
      </c>
      <c r="AA390">
        <v>1200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c r="AW390">
        <v>0</v>
      </c>
      <c r="AX390">
        <v>0</v>
      </c>
      <c r="AY390">
        <v>0</v>
      </c>
    </row>
    <row r="391" spans="1:51">
      <c r="A391" t="s">
        <v>5900</v>
      </c>
      <c r="B391">
        <v>0</v>
      </c>
      <c r="C391">
        <v>0</v>
      </c>
      <c r="D391">
        <v>0</v>
      </c>
      <c r="E391">
        <v>0</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row>
    <row r="392" spans="1:51">
      <c r="A392" t="s">
        <v>5912</v>
      </c>
      <c r="B392">
        <v>0</v>
      </c>
      <c r="C392">
        <v>0</v>
      </c>
      <c r="D392">
        <v>0</v>
      </c>
      <c r="E392">
        <v>0</v>
      </c>
      <c r="F392">
        <v>0</v>
      </c>
      <c r="G392">
        <v>0</v>
      </c>
      <c r="H392">
        <v>0</v>
      </c>
      <c r="I392">
        <v>0</v>
      </c>
      <c r="J392">
        <v>0</v>
      </c>
      <c r="K392">
        <v>0</v>
      </c>
      <c r="L392">
        <v>0</v>
      </c>
      <c r="M392">
        <v>0</v>
      </c>
      <c r="N392">
        <v>0</v>
      </c>
      <c r="O392">
        <v>0</v>
      </c>
      <c r="P392">
        <v>1</v>
      </c>
      <c r="Q392">
        <v>600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row>
    <row r="393" spans="1:51">
      <c r="A393" t="s">
        <v>5924</v>
      </c>
      <c r="B393">
        <v>0</v>
      </c>
      <c r="C393">
        <v>0</v>
      </c>
      <c r="D393">
        <v>0</v>
      </c>
      <c r="E393">
        <v>0</v>
      </c>
      <c r="F393">
        <v>0</v>
      </c>
      <c r="G393">
        <v>0</v>
      </c>
      <c r="H393">
        <v>0</v>
      </c>
      <c r="I393">
        <v>0</v>
      </c>
      <c r="J393">
        <v>0</v>
      </c>
      <c r="K393">
        <v>0</v>
      </c>
      <c r="L393">
        <v>1</v>
      </c>
      <c r="M393">
        <v>80</v>
      </c>
      <c r="N393">
        <v>0</v>
      </c>
      <c r="O393">
        <v>0</v>
      </c>
      <c r="P393">
        <v>0</v>
      </c>
      <c r="Q393">
        <v>0</v>
      </c>
      <c r="R393">
        <v>0</v>
      </c>
      <c r="S393">
        <v>0</v>
      </c>
      <c r="T393">
        <v>0</v>
      </c>
      <c r="U393">
        <v>0</v>
      </c>
      <c r="V393">
        <v>0</v>
      </c>
      <c r="W393">
        <v>0</v>
      </c>
      <c r="X393">
        <v>0</v>
      </c>
      <c r="Y393">
        <v>0</v>
      </c>
      <c r="Z393">
        <v>1</v>
      </c>
      <c r="AA393">
        <v>800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2</v>
      </c>
      <c r="AY393">
        <v>5000</v>
      </c>
    </row>
    <row r="394" spans="1:51">
      <c r="A394" t="s">
        <v>5936</v>
      </c>
      <c r="B394">
        <v>0</v>
      </c>
      <c r="C394">
        <v>0</v>
      </c>
      <c r="D394">
        <v>0</v>
      </c>
      <c r="E394">
        <v>0</v>
      </c>
      <c r="F394">
        <v>0</v>
      </c>
      <c r="G394">
        <v>0</v>
      </c>
      <c r="H394">
        <v>0</v>
      </c>
      <c r="I394">
        <v>0</v>
      </c>
      <c r="J394">
        <v>0</v>
      </c>
      <c r="K394">
        <v>0</v>
      </c>
      <c r="L394">
        <v>0</v>
      </c>
      <c r="M394">
        <v>0</v>
      </c>
      <c r="N394">
        <v>1</v>
      </c>
      <c r="O394">
        <v>150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c r="AX394">
        <v>0</v>
      </c>
      <c r="AY394">
        <v>0</v>
      </c>
    </row>
    <row r="395" spans="1:51">
      <c r="A395" t="s">
        <v>5948</v>
      </c>
      <c r="B395">
        <v>0</v>
      </c>
      <c r="C395">
        <v>0</v>
      </c>
      <c r="D395">
        <v>0</v>
      </c>
      <c r="E395">
        <v>0</v>
      </c>
      <c r="F395">
        <v>0</v>
      </c>
      <c r="G395">
        <v>0</v>
      </c>
      <c r="H395">
        <v>0</v>
      </c>
      <c r="I395">
        <v>0</v>
      </c>
      <c r="J395">
        <v>0</v>
      </c>
      <c r="K395">
        <v>0</v>
      </c>
      <c r="L395">
        <v>0</v>
      </c>
      <c r="M395">
        <v>0</v>
      </c>
      <c r="N395">
        <v>0</v>
      </c>
      <c r="O395">
        <v>0</v>
      </c>
      <c r="P395">
        <v>1</v>
      </c>
      <c r="Q395">
        <v>600</v>
      </c>
      <c r="R395">
        <v>0</v>
      </c>
      <c r="S395">
        <v>0</v>
      </c>
      <c r="T395">
        <v>0</v>
      </c>
      <c r="U395">
        <v>0</v>
      </c>
      <c r="V395">
        <v>0</v>
      </c>
      <c r="W395">
        <v>0</v>
      </c>
      <c r="X395">
        <v>0</v>
      </c>
      <c r="Y395">
        <v>0</v>
      </c>
      <c r="Z395">
        <v>0</v>
      </c>
      <c r="AA395">
        <v>0</v>
      </c>
      <c r="AB395">
        <v>2</v>
      </c>
      <c r="AC395">
        <v>3000</v>
      </c>
      <c r="AD395">
        <v>4</v>
      </c>
      <c r="AE395">
        <v>8000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row>
    <row r="396" spans="1:51">
      <c r="A396" t="s">
        <v>5960</v>
      </c>
      <c r="B396">
        <v>0</v>
      </c>
      <c r="C396">
        <v>0</v>
      </c>
      <c r="D396">
        <v>0</v>
      </c>
      <c r="E396">
        <v>0</v>
      </c>
      <c r="F396">
        <v>0</v>
      </c>
      <c r="G396">
        <v>0</v>
      </c>
      <c r="H396">
        <v>0</v>
      </c>
      <c r="I396">
        <v>0</v>
      </c>
      <c r="J396">
        <v>0</v>
      </c>
      <c r="K396">
        <v>0</v>
      </c>
      <c r="L396">
        <v>0</v>
      </c>
      <c r="M396">
        <v>0</v>
      </c>
      <c r="N396">
        <v>1</v>
      </c>
      <c r="O396">
        <v>150</v>
      </c>
      <c r="P396">
        <v>2</v>
      </c>
      <c r="Q396">
        <v>1200</v>
      </c>
      <c r="R396">
        <v>2</v>
      </c>
      <c r="S396">
        <v>2500</v>
      </c>
      <c r="T396">
        <v>0</v>
      </c>
      <c r="U396">
        <v>0</v>
      </c>
      <c r="V396">
        <v>0</v>
      </c>
      <c r="W396">
        <v>0</v>
      </c>
      <c r="X396">
        <v>0</v>
      </c>
      <c r="Y396">
        <v>0</v>
      </c>
      <c r="Z396">
        <v>5</v>
      </c>
      <c r="AA396">
        <v>4000</v>
      </c>
      <c r="AB396">
        <v>0</v>
      </c>
      <c r="AC396">
        <v>0</v>
      </c>
      <c r="AD396">
        <v>0</v>
      </c>
      <c r="AE396">
        <v>0</v>
      </c>
      <c r="AF396">
        <v>0</v>
      </c>
      <c r="AG396">
        <v>0</v>
      </c>
      <c r="AH396">
        <v>0</v>
      </c>
      <c r="AI396">
        <v>0</v>
      </c>
      <c r="AJ396">
        <v>2</v>
      </c>
      <c r="AK396">
        <v>1600</v>
      </c>
      <c r="AL396">
        <v>0</v>
      </c>
      <c r="AM396">
        <v>0</v>
      </c>
      <c r="AN396">
        <v>0</v>
      </c>
      <c r="AO396">
        <v>0</v>
      </c>
      <c r="AP396">
        <v>0</v>
      </c>
      <c r="AQ396">
        <v>0</v>
      </c>
      <c r="AR396">
        <v>0</v>
      </c>
      <c r="AS396">
        <v>0</v>
      </c>
      <c r="AT396">
        <v>0</v>
      </c>
      <c r="AU396">
        <v>0</v>
      </c>
      <c r="AV396">
        <v>0</v>
      </c>
      <c r="AW396">
        <v>0</v>
      </c>
      <c r="AX396">
        <v>0</v>
      </c>
      <c r="AY396">
        <v>0</v>
      </c>
    </row>
    <row r="397" spans="1:51">
      <c r="A397" t="s">
        <v>5972</v>
      </c>
      <c r="B397">
        <v>0</v>
      </c>
      <c r="C397">
        <v>0</v>
      </c>
      <c r="D397">
        <v>0</v>
      </c>
      <c r="E397">
        <v>0</v>
      </c>
      <c r="F397">
        <v>0</v>
      </c>
      <c r="G397">
        <v>0</v>
      </c>
      <c r="H397">
        <v>0</v>
      </c>
      <c r="I397">
        <v>0</v>
      </c>
      <c r="J397">
        <v>0</v>
      </c>
      <c r="K397">
        <v>0</v>
      </c>
      <c r="L397">
        <v>1</v>
      </c>
      <c r="M397">
        <v>80</v>
      </c>
      <c r="N397">
        <v>0</v>
      </c>
      <c r="O397">
        <v>0</v>
      </c>
      <c r="P397">
        <v>2</v>
      </c>
      <c r="Q397">
        <v>1200</v>
      </c>
      <c r="R397">
        <v>0</v>
      </c>
      <c r="S397">
        <v>0</v>
      </c>
      <c r="T397">
        <v>0</v>
      </c>
      <c r="U397">
        <v>0</v>
      </c>
      <c r="V397">
        <v>0</v>
      </c>
      <c r="W397">
        <v>0</v>
      </c>
      <c r="X397">
        <v>0</v>
      </c>
      <c r="Y397">
        <v>0</v>
      </c>
      <c r="Z397">
        <v>1</v>
      </c>
      <c r="AA397">
        <v>800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5</v>
      </c>
      <c r="AY397">
        <v>20250</v>
      </c>
    </row>
    <row r="398" spans="1:51">
      <c r="A398" t="s">
        <v>794</v>
      </c>
      <c r="B398">
        <v>0</v>
      </c>
      <c r="C398">
        <v>0</v>
      </c>
      <c r="D398">
        <v>0</v>
      </c>
      <c r="E398">
        <v>0</v>
      </c>
      <c r="F398">
        <v>0</v>
      </c>
      <c r="G398">
        <v>0</v>
      </c>
      <c r="H398">
        <v>0</v>
      </c>
      <c r="I398">
        <v>0</v>
      </c>
      <c r="J398">
        <v>0</v>
      </c>
      <c r="K398">
        <v>0</v>
      </c>
      <c r="L398">
        <v>8</v>
      </c>
      <c r="M398">
        <v>460</v>
      </c>
      <c r="N398">
        <v>11</v>
      </c>
      <c r="O398">
        <v>1630</v>
      </c>
      <c r="P398">
        <v>20</v>
      </c>
      <c r="Q398">
        <v>13800</v>
      </c>
      <c r="R398">
        <v>89</v>
      </c>
      <c r="S398">
        <v>113050</v>
      </c>
      <c r="T398">
        <v>3</v>
      </c>
      <c r="U398">
        <v>6500</v>
      </c>
      <c r="V398">
        <v>1</v>
      </c>
      <c r="W398">
        <v>0.6</v>
      </c>
      <c r="X398">
        <v>0</v>
      </c>
      <c r="Y398">
        <v>0</v>
      </c>
      <c r="Z398">
        <v>14</v>
      </c>
      <c r="AA398">
        <v>11000</v>
      </c>
      <c r="AB398">
        <v>34</v>
      </c>
      <c r="AC398">
        <v>47500</v>
      </c>
      <c r="AD398">
        <v>30</v>
      </c>
      <c r="AE398">
        <v>61600</v>
      </c>
      <c r="AF398">
        <v>4</v>
      </c>
      <c r="AG398">
        <v>13</v>
      </c>
      <c r="AH398">
        <v>0</v>
      </c>
      <c r="AI398">
        <v>0</v>
      </c>
      <c r="AJ398">
        <v>15</v>
      </c>
      <c r="AK398">
        <v>12000</v>
      </c>
      <c r="AL398">
        <v>2</v>
      </c>
      <c r="AM398">
        <v>3000</v>
      </c>
      <c r="AN398">
        <v>27</v>
      </c>
      <c r="AO398">
        <v>64780</v>
      </c>
      <c r="AP398">
        <v>10</v>
      </c>
      <c r="AQ398">
        <v>28.7</v>
      </c>
      <c r="AR398">
        <v>0</v>
      </c>
      <c r="AS398">
        <v>0</v>
      </c>
      <c r="AT398">
        <v>4</v>
      </c>
      <c r="AU398">
        <v>3150</v>
      </c>
      <c r="AV398">
        <v>0</v>
      </c>
      <c r="AW398">
        <v>0</v>
      </c>
      <c r="AX398">
        <v>156</v>
      </c>
      <c r="AY398">
        <v>512005</v>
      </c>
    </row>
    <row r="399" spans="1:51">
      <c r="A399" t="s">
        <v>1663</v>
      </c>
      <c r="B399">
        <v>0</v>
      </c>
      <c r="C399">
        <v>0</v>
      </c>
      <c r="D399">
        <v>0</v>
      </c>
      <c r="E399">
        <v>0</v>
      </c>
      <c r="F399">
        <v>0</v>
      </c>
      <c r="G399">
        <v>0</v>
      </c>
      <c r="H399">
        <v>0</v>
      </c>
      <c r="I399">
        <v>0</v>
      </c>
      <c r="J399">
        <v>0</v>
      </c>
      <c r="K399">
        <v>0</v>
      </c>
      <c r="L399">
        <v>5</v>
      </c>
      <c r="M399">
        <v>275</v>
      </c>
      <c r="N399">
        <v>4</v>
      </c>
      <c r="O399">
        <v>990</v>
      </c>
      <c r="P399">
        <v>49</v>
      </c>
      <c r="Q399">
        <v>29490</v>
      </c>
      <c r="R399">
        <v>125</v>
      </c>
      <c r="S399">
        <v>182400</v>
      </c>
      <c r="T399">
        <v>15</v>
      </c>
      <c r="U399">
        <v>30000</v>
      </c>
      <c r="V399">
        <v>0</v>
      </c>
      <c r="W399">
        <v>0</v>
      </c>
      <c r="X399">
        <v>1</v>
      </c>
      <c r="Y399">
        <v>275</v>
      </c>
      <c r="Z399">
        <v>18</v>
      </c>
      <c r="AA399">
        <v>14400</v>
      </c>
      <c r="AB399">
        <v>29</v>
      </c>
      <c r="AC399">
        <v>43500</v>
      </c>
      <c r="AD399">
        <v>42</v>
      </c>
      <c r="AE399">
        <v>84350</v>
      </c>
      <c r="AF399">
        <v>1</v>
      </c>
      <c r="AG399">
        <v>3</v>
      </c>
      <c r="AH399">
        <v>0</v>
      </c>
      <c r="AI399">
        <v>0</v>
      </c>
      <c r="AJ399">
        <v>7</v>
      </c>
      <c r="AK399">
        <v>5600</v>
      </c>
      <c r="AL399">
        <v>0</v>
      </c>
      <c r="AM399">
        <v>0</v>
      </c>
      <c r="AN399">
        <v>91</v>
      </c>
      <c r="AO399">
        <v>231095</v>
      </c>
      <c r="AP399">
        <v>6</v>
      </c>
      <c r="AQ399">
        <v>32.200000000000003</v>
      </c>
      <c r="AR399">
        <v>0</v>
      </c>
      <c r="AS399">
        <v>0</v>
      </c>
      <c r="AT399">
        <v>14</v>
      </c>
      <c r="AU399">
        <v>11200</v>
      </c>
      <c r="AV399">
        <v>0</v>
      </c>
      <c r="AW399">
        <v>0</v>
      </c>
      <c r="AX399">
        <v>259</v>
      </c>
      <c r="AY399">
        <v>902020</v>
      </c>
    </row>
    <row r="400" spans="1:51">
      <c r="A400" t="s">
        <v>2960</v>
      </c>
      <c r="B400">
        <v>0</v>
      </c>
      <c r="C400">
        <v>0</v>
      </c>
      <c r="D400">
        <v>0</v>
      </c>
      <c r="E400">
        <v>0</v>
      </c>
      <c r="F400">
        <v>0</v>
      </c>
      <c r="G400">
        <v>0</v>
      </c>
      <c r="H400">
        <v>0</v>
      </c>
      <c r="I400">
        <v>0</v>
      </c>
      <c r="J400">
        <v>0</v>
      </c>
      <c r="K400">
        <v>0</v>
      </c>
      <c r="L400">
        <v>39</v>
      </c>
      <c r="M400">
        <v>2457</v>
      </c>
      <c r="N400">
        <v>21</v>
      </c>
      <c r="O400">
        <v>4980</v>
      </c>
      <c r="P400">
        <v>127</v>
      </c>
      <c r="Q400">
        <v>76055</v>
      </c>
      <c r="R400">
        <v>209</v>
      </c>
      <c r="S400">
        <v>303250</v>
      </c>
      <c r="T400">
        <v>31</v>
      </c>
      <c r="U400">
        <v>62000</v>
      </c>
      <c r="V400">
        <v>2</v>
      </c>
      <c r="W400">
        <v>3</v>
      </c>
      <c r="X400">
        <v>0</v>
      </c>
      <c r="Y400">
        <v>0</v>
      </c>
      <c r="Z400">
        <v>35</v>
      </c>
      <c r="AA400">
        <v>27600</v>
      </c>
      <c r="AB400">
        <v>28</v>
      </c>
      <c r="AC400">
        <v>40400</v>
      </c>
      <c r="AD400">
        <v>84</v>
      </c>
      <c r="AE400">
        <v>169550</v>
      </c>
      <c r="AF400">
        <v>11</v>
      </c>
      <c r="AG400">
        <v>92.5</v>
      </c>
      <c r="AH400">
        <v>0</v>
      </c>
      <c r="AI400">
        <v>0</v>
      </c>
      <c r="AJ400">
        <v>24</v>
      </c>
      <c r="AK400">
        <v>18800</v>
      </c>
      <c r="AL400">
        <v>0</v>
      </c>
      <c r="AM400">
        <v>0</v>
      </c>
      <c r="AN400">
        <v>86</v>
      </c>
      <c r="AO400">
        <v>200990</v>
      </c>
      <c r="AP400">
        <v>11</v>
      </c>
      <c r="AQ400">
        <v>26.7</v>
      </c>
      <c r="AR400">
        <v>0</v>
      </c>
      <c r="AS400">
        <v>0</v>
      </c>
      <c r="AT400">
        <v>4</v>
      </c>
      <c r="AU400">
        <v>3150</v>
      </c>
      <c r="AV400">
        <v>0</v>
      </c>
      <c r="AW400">
        <v>0</v>
      </c>
      <c r="AX400">
        <v>373</v>
      </c>
      <c r="AY400">
        <v>1361585</v>
      </c>
    </row>
    <row r="401" spans="1:51">
      <c r="A401" t="s">
        <v>3968</v>
      </c>
      <c r="B401">
        <v>0</v>
      </c>
      <c r="C401">
        <v>0</v>
      </c>
      <c r="D401">
        <v>0</v>
      </c>
      <c r="E401">
        <v>0</v>
      </c>
      <c r="F401">
        <v>0</v>
      </c>
      <c r="G401">
        <v>0</v>
      </c>
      <c r="H401">
        <v>0</v>
      </c>
      <c r="I401">
        <v>0</v>
      </c>
      <c r="J401">
        <v>0</v>
      </c>
      <c r="K401">
        <v>0</v>
      </c>
      <c r="L401">
        <v>15</v>
      </c>
      <c r="M401">
        <v>900</v>
      </c>
      <c r="N401">
        <v>41</v>
      </c>
      <c r="O401">
        <v>9829</v>
      </c>
      <c r="P401">
        <v>165</v>
      </c>
      <c r="Q401">
        <v>103780</v>
      </c>
      <c r="R401">
        <v>133</v>
      </c>
      <c r="S401">
        <v>176850</v>
      </c>
      <c r="T401">
        <v>32</v>
      </c>
      <c r="U401">
        <v>64500</v>
      </c>
      <c r="V401">
        <v>2</v>
      </c>
      <c r="W401">
        <v>105</v>
      </c>
      <c r="X401">
        <v>0</v>
      </c>
      <c r="Y401">
        <v>0</v>
      </c>
      <c r="Z401">
        <v>24</v>
      </c>
      <c r="AA401">
        <v>18550</v>
      </c>
      <c r="AB401">
        <v>15</v>
      </c>
      <c r="AC401">
        <v>21300</v>
      </c>
      <c r="AD401">
        <v>34</v>
      </c>
      <c r="AE401">
        <v>68000</v>
      </c>
      <c r="AF401">
        <v>9</v>
      </c>
      <c r="AG401">
        <v>71.5</v>
      </c>
      <c r="AH401">
        <v>0</v>
      </c>
      <c r="AI401">
        <v>0</v>
      </c>
      <c r="AJ401">
        <v>11</v>
      </c>
      <c r="AK401">
        <v>8800</v>
      </c>
      <c r="AL401">
        <v>0</v>
      </c>
      <c r="AM401">
        <v>0</v>
      </c>
      <c r="AN401">
        <v>140</v>
      </c>
      <c r="AO401">
        <v>323950</v>
      </c>
      <c r="AP401">
        <v>7</v>
      </c>
      <c r="AQ401">
        <v>24.6</v>
      </c>
      <c r="AR401">
        <v>0</v>
      </c>
      <c r="AS401">
        <v>0</v>
      </c>
      <c r="AT401">
        <v>15</v>
      </c>
      <c r="AU401">
        <v>12000</v>
      </c>
      <c r="AV401">
        <v>1</v>
      </c>
      <c r="AW401">
        <v>1850</v>
      </c>
      <c r="AX401">
        <v>371</v>
      </c>
      <c r="AY401">
        <v>1259295</v>
      </c>
    </row>
    <row r="402" spans="1:51">
      <c r="A402" t="s">
        <v>4892</v>
      </c>
      <c r="B402">
        <v>0</v>
      </c>
      <c r="C402">
        <v>0</v>
      </c>
      <c r="D402">
        <v>0</v>
      </c>
      <c r="E402">
        <v>0</v>
      </c>
      <c r="F402">
        <v>0</v>
      </c>
      <c r="G402">
        <v>0</v>
      </c>
      <c r="H402">
        <v>0</v>
      </c>
      <c r="I402">
        <v>0</v>
      </c>
      <c r="J402">
        <v>0</v>
      </c>
      <c r="K402">
        <v>0</v>
      </c>
      <c r="L402">
        <v>11</v>
      </c>
      <c r="M402">
        <v>733</v>
      </c>
      <c r="N402">
        <v>28</v>
      </c>
      <c r="O402">
        <v>6315</v>
      </c>
      <c r="P402">
        <v>150</v>
      </c>
      <c r="Q402">
        <v>86120</v>
      </c>
      <c r="R402">
        <v>82</v>
      </c>
      <c r="S402">
        <v>116150</v>
      </c>
      <c r="T402">
        <v>14</v>
      </c>
      <c r="U402">
        <v>28000</v>
      </c>
      <c r="V402">
        <v>0</v>
      </c>
      <c r="W402">
        <v>0</v>
      </c>
      <c r="X402">
        <v>0</v>
      </c>
      <c r="Y402">
        <v>0</v>
      </c>
      <c r="Z402">
        <v>41</v>
      </c>
      <c r="AA402">
        <v>32000</v>
      </c>
      <c r="AB402">
        <v>11</v>
      </c>
      <c r="AC402">
        <v>15800</v>
      </c>
      <c r="AD402">
        <v>53</v>
      </c>
      <c r="AE402">
        <v>110000</v>
      </c>
      <c r="AF402">
        <v>7</v>
      </c>
      <c r="AG402">
        <v>33.200000000000003</v>
      </c>
      <c r="AH402">
        <v>0</v>
      </c>
      <c r="AI402">
        <v>0</v>
      </c>
      <c r="AJ402">
        <v>10</v>
      </c>
      <c r="AK402">
        <v>8000</v>
      </c>
      <c r="AL402">
        <v>3</v>
      </c>
      <c r="AM402">
        <v>4500</v>
      </c>
      <c r="AN402">
        <v>23</v>
      </c>
      <c r="AO402">
        <v>59400</v>
      </c>
      <c r="AP402">
        <v>8</v>
      </c>
      <c r="AQ402">
        <v>72.900000000000006</v>
      </c>
      <c r="AR402">
        <v>0</v>
      </c>
      <c r="AS402">
        <v>0</v>
      </c>
      <c r="AT402">
        <v>11</v>
      </c>
      <c r="AU402">
        <v>8800</v>
      </c>
      <c r="AV402">
        <v>0</v>
      </c>
      <c r="AW402">
        <v>0</v>
      </c>
      <c r="AX402">
        <v>171</v>
      </c>
      <c r="AY402">
        <v>607150</v>
      </c>
    </row>
    <row r="403" spans="1:51">
      <c r="A403" t="s">
        <v>3008</v>
      </c>
      <c r="B403">
        <v>0</v>
      </c>
      <c r="C403">
        <v>0</v>
      </c>
      <c r="D403">
        <v>0</v>
      </c>
      <c r="E403">
        <v>0</v>
      </c>
      <c r="F403">
        <v>0</v>
      </c>
      <c r="G403">
        <v>0</v>
      </c>
      <c r="H403">
        <v>0</v>
      </c>
      <c r="I403">
        <v>0</v>
      </c>
      <c r="J403">
        <v>0</v>
      </c>
      <c r="K403">
        <v>0</v>
      </c>
      <c r="L403">
        <v>16</v>
      </c>
      <c r="M403">
        <v>1020</v>
      </c>
      <c r="N403">
        <v>8</v>
      </c>
      <c r="O403">
        <v>1900</v>
      </c>
      <c r="P403">
        <v>37</v>
      </c>
      <c r="Q403">
        <v>21955</v>
      </c>
      <c r="R403">
        <v>49</v>
      </c>
      <c r="S403">
        <v>72900</v>
      </c>
      <c r="T403">
        <v>5</v>
      </c>
      <c r="U403">
        <v>10000</v>
      </c>
      <c r="V403">
        <v>1</v>
      </c>
      <c r="W403">
        <v>2</v>
      </c>
      <c r="X403">
        <v>0</v>
      </c>
      <c r="Y403">
        <v>0</v>
      </c>
      <c r="Z403">
        <v>12</v>
      </c>
      <c r="AA403">
        <v>9600</v>
      </c>
      <c r="AB403">
        <v>15</v>
      </c>
      <c r="AC403">
        <v>23400</v>
      </c>
      <c r="AD403">
        <v>21</v>
      </c>
      <c r="AE403">
        <v>42000</v>
      </c>
      <c r="AF403">
        <v>8</v>
      </c>
      <c r="AG403">
        <v>74.5</v>
      </c>
      <c r="AH403">
        <v>0</v>
      </c>
      <c r="AI403">
        <v>0</v>
      </c>
      <c r="AJ403">
        <v>14</v>
      </c>
      <c r="AK403">
        <v>11000</v>
      </c>
      <c r="AL403">
        <v>0</v>
      </c>
      <c r="AM403">
        <v>0</v>
      </c>
      <c r="AN403">
        <v>12</v>
      </c>
      <c r="AO403">
        <v>27200</v>
      </c>
      <c r="AP403">
        <v>2</v>
      </c>
      <c r="AQ403">
        <v>10.8</v>
      </c>
      <c r="AR403">
        <v>0</v>
      </c>
      <c r="AS403">
        <v>0</v>
      </c>
      <c r="AT403">
        <v>1</v>
      </c>
      <c r="AU403">
        <v>750</v>
      </c>
      <c r="AV403">
        <v>0</v>
      </c>
      <c r="AW403">
        <v>0</v>
      </c>
      <c r="AX403">
        <v>129</v>
      </c>
      <c r="AY403">
        <v>467470</v>
      </c>
    </row>
    <row r="404" spans="1:51">
      <c r="A404" t="s">
        <v>3224</v>
      </c>
      <c r="B404">
        <v>0</v>
      </c>
      <c r="C404">
        <v>0</v>
      </c>
      <c r="D404">
        <v>0</v>
      </c>
      <c r="E404">
        <v>0</v>
      </c>
      <c r="F404">
        <v>0</v>
      </c>
      <c r="G404">
        <v>0</v>
      </c>
      <c r="H404">
        <v>0</v>
      </c>
      <c r="I404">
        <v>0</v>
      </c>
      <c r="J404">
        <v>0</v>
      </c>
      <c r="K404">
        <v>0</v>
      </c>
      <c r="L404">
        <v>2</v>
      </c>
      <c r="M404">
        <v>160</v>
      </c>
      <c r="N404">
        <v>5</v>
      </c>
      <c r="O404">
        <v>1300</v>
      </c>
      <c r="P404">
        <v>10</v>
      </c>
      <c r="Q404">
        <v>5500</v>
      </c>
      <c r="R404">
        <v>23</v>
      </c>
      <c r="S404">
        <v>36300</v>
      </c>
      <c r="T404">
        <v>0</v>
      </c>
      <c r="U404">
        <v>0</v>
      </c>
      <c r="V404">
        <v>0</v>
      </c>
      <c r="W404">
        <v>0</v>
      </c>
      <c r="X404">
        <v>0</v>
      </c>
      <c r="Y404">
        <v>0</v>
      </c>
      <c r="Z404">
        <v>5</v>
      </c>
      <c r="AA404">
        <v>3600</v>
      </c>
      <c r="AB404">
        <v>7</v>
      </c>
      <c r="AC404">
        <v>9000</v>
      </c>
      <c r="AD404">
        <v>10</v>
      </c>
      <c r="AE404">
        <v>20000</v>
      </c>
      <c r="AF404">
        <v>0</v>
      </c>
      <c r="AG404">
        <v>0</v>
      </c>
      <c r="AH404">
        <v>0</v>
      </c>
      <c r="AI404">
        <v>0</v>
      </c>
      <c r="AJ404">
        <v>2</v>
      </c>
      <c r="AK404">
        <v>1600</v>
      </c>
      <c r="AL404">
        <v>0</v>
      </c>
      <c r="AM404">
        <v>0</v>
      </c>
      <c r="AN404">
        <v>2</v>
      </c>
      <c r="AO404">
        <v>4300</v>
      </c>
      <c r="AP404">
        <v>0</v>
      </c>
      <c r="AQ404">
        <v>0</v>
      </c>
      <c r="AR404">
        <v>0</v>
      </c>
      <c r="AS404">
        <v>0</v>
      </c>
      <c r="AT404">
        <v>0</v>
      </c>
      <c r="AU404">
        <v>0</v>
      </c>
      <c r="AV404">
        <v>0</v>
      </c>
      <c r="AW404">
        <v>0</v>
      </c>
      <c r="AX404">
        <v>58</v>
      </c>
      <c r="AY404">
        <v>212000</v>
      </c>
    </row>
    <row r="405" spans="1:51">
      <c r="A405" t="s">
        <v>3368</v>
      </c>
      <c r="B405">
        <v>0</v>
      </c>
      <c r="C405">
        <v>0</v>
      </c>
      <c r="D405">
        <v>0</v>
      </c>
      <c r="E405">
        <v>0</v>
      </c>
      <c r="F405">
        <v>0</v>
      </c>
      <c r="G405">
        <v>0</v>
      </c>
      <c r="H405">
        <v>0</v>
      </c>
      <c r="I405">
        <v>0</v>
      </c>
      <c r="J405">
        <v>0</v>
      </c>
      <c r="K405">
        <v>0</v>
      </c>
      <c r="L405">
        <v>2</v>
      </c>
      <c r="M405">
        <v>110</v>
      </c>
      <c r="N405">
        <v>0</v>
      </c>
      <c r="O405">
        <v>0</v>
      </c>
      <c r="P405">
        <v>12</v>
      </c>
      <c r="Q405">
        <v>7000</v>
      </c>
      <c r="R405">
        <v>11</v>
      </c>
      <c r="S405">
        <v>13500</v>
      </c>
      <c r="T405">
        <v>0</v>
      </c>
      <c r="U405">
        <v>0</v>
      </c>
      <c r="V405">
        <v>1</v>
      </c>
      <c r="W405">
        <v>1</v>
      </c>
      <c r="X405">
        <v>0</v>
      </c>
      <c r="Y405">
        <v>0</v>
      </c>
      <c r="Z405">
        <v>4</v>
      </c>
      <c r="AA405">
        <v>3200</v>
      </c>
      <c r="AB405">
        <v>0</v>
      </c>
      <c r="AC405">
        <v>0</v>
      </c>
      <c r="AD405">
        <v>2</v>
      </c>
      <c r="AE405">
        <v>4050</v>
      </c>
      <c r="AF405">
        <v>0</v>
      </c>
      <c r="AG405">
        <v>0</v>
      </c>
      <c r="AH405">
        <v>0</v>
      </c>
      <c r="AI405">
        <v>0</v>
      </c>
      <c r="AJ405">
        <v>0</v>
      </c>
      <c r="AK405">
        <v>0</v>
      </c>
      <c r="AL405">
        <v>0</v>
      </c>
      <c r="AM405">
        <v>0</v>
      </c>
      <c r="AN405">
        <v>6</v>
      </c>
      <c r="AO405">
        <v>16940</v>
      </c>
      <c r="AP405">
        <v>2</v>
      </c>
      <c r="AQ405">
        <v>1.4</v>
      </c>
      <c r="AR405">
        <v>0</v>
      </c>
      <c r="AS405">
        <v>0</v>
      </c>
      <c r="AT405">
        <v>0</v>
      </c>
      <c r="AU405">
        <v>0</v>
      </c>
      <c r="AV405">
        <v>0</v>
      </c>
      <c r="AW405">
        <v>0</v>
      </c>
      <c r="AX405">
        <v>44</v>
      </c>
      <c r="AY405">
        <v>170460</v>
      </c>
    </row>
    <row r="406" spans="1:51">
      <c r="A406" t="s">
        <v>3500</v>
      </c>
      <c r="B406">
        <v>0</v>
      </c>
      <c r="C406">
        <v>0</v>
      </c>
      <c r="D406">
        <v>0</v>
      </c>
      <c r="E406">
        <v>0</v>
      </c>
      <c r="F406">
        <v>0</v>
      </c>
      <c r="G406">
        <v>0</v>
      </c>
      <c r="H406">
        <v>0</v>
      </c>
      <c r="I406">
        <v>0</v>
      </c>
      <c r="J406">
        <v>0</v>
      </c>
      <c r="K406">
        <v>0</v>
      </c>
      <c r="L406">
        <v>15</v>
      </c>
      <c r="M406">
        <v>927</v>
      </c>
      <c r="N406">
        <v>4</v>
      </c>
      <c r="O406">
        <v>1070</v>
      </c>
      <c r="P406">
        <v>24</v>
      </c>
      <c r="Q406">
        <v>14850</v>
      </c>
      <c r="R406">
        <v>88</v>
      </c>
      <c r="S406">
        <v>126700</v>
      </c>
      <c r="T406">
        <v>25</v>
      </c>
      <c r="U406">
        <v>50000</v>
      </c>
      <c r="V406">
        <v>0</v>
      </c>
      <c r="W406">
        <v>0</v>
      </c>
      <c r="X406">
        <v>0</v>
      </c>
      <c r="Y406">
        <v>0</v>
      </c>
      <c r="Z406">
        <v>1</v>
      </c>
      <c r="AA406">
        <v>800</v>
      </c>
      <c r="AB406">
        <v>3</v>
      </c>
      <c r="AC406">
        <v>3500</v>
      </c>
      <c r="AD406">
        <v>15</v>
      </c>
      <c r="AE406">
        <v>30000</v>
      </c>
      <c r="AF406">
        <v>1</v>
      </c>
      <c r="AG406">
        <v>3</v>
      </c>
      <c r="AH406">
        <v>0</v>
      </c>
      <c r="AI406">
        <v>0</v>
      </c>
      <c r="AJ406">
        <v>3</v>
      </c>
      <c r="AK406">
        <v>2200</v>
      </c>
      <c r="AL406">
        <v>0</v>
      </c>
      <c r="AM406">
        <v>0</v>
      </c>
      <c r="AN406">
        <v>25</v>
      </c>
      <c r="AO406">
        <v>63500</v>
      </c>
      <c r="AP406">
        <v>5</v>
      </c>
      <c r="AQ406">
        <v>12.5</v>
      </c>
      <c r="AR406">
        <v>0</v>
      </c>
      <c r="AS406">
        <v>0</v>
      </c>
      <c r="AT406">
        <v>0</v>
      </c>
      <c r="AU406">
        <v>0</v>
      </c>
      <c r="AV406">
        <v>0</v>
      </c>
      <c r="AW406">
        <v>0</v>
      </c>
      <c r="AX406">
        <v>86</v>
      </c>
      <c r="AY406">
        <v>297785</v>
      </c>
    </row>
    <row r="407" spans="1:51">
      <c r="A407" t="s">
        <v>3800</v>
      </c>
      <c r="B407">
        <v>0</v>
      </c>
      <c r="C407">
        <v>0</v>
      </c>
      <c r="D407">
        <v>0</v>
      </c>
      <c r="E407">
        <v>0</v>
      </c>
      <c r="F407">
        <v>0</v>
      </c>
      <c r="G407">
        <v>0</v>
      </c>
      <c r="H407">
        <v>0</v>
      </c>
      <c r="I407">
        <v>0</v>
      </c>
      <c r="J407">
        <v>0</v>
      </c>
      <c r="K407">
        <v>0</v>
      </c>
      <c r="L407">
        <v>4</v>
      </c>
      <c r="M407">
        <v>240</v>
      </c>
      <c r="N407">
        <v>3</v>
      </c>
      <c r="O407">
        <v>510</v>
      </c>
      <c r="P407">
        <v>37</v>
      </c>
      <c r="Q407">
        <v>22750</v>
      </c>
      <c r="R407">
        <v>32</v>
      </c>
      <c r="S407">
        <v>46350</v>
      </c>
      <c r="T407">
        <v>1</v>
      </c>
      <c r="U407">
        <v>2000</v>
      </c>
      <c r="V407">
        <v>0</v>
      </c>
      <c r="W407">
        <v>0</v>
      </c>
      <c r="X407">
        <v>0</v>
      </c>
      <c r="Y407">
        <v>0</v>
      </c>
      <c r="Z407">
        <v>12</v>
      </c>
      <c r="AA407">
        <v>9600</v>
      </c>
      <c r="AB407">
        <v>3</v>
      </c>
      <c r="AC407">
        <v>4500</v>
      </c>
      <c r="AD407">
        <v>36</v>
      </c>
      <c r="AE407">
        <v>73500</v>
      </c>
      <c r="AF407">
        <v>1</v>
      </c>
      <c r="AG407">
        <v>5</v>
      </c>
      <c r="AH407">
        <v>0</v>
      </c>
      <c r="AI407">
        <v>0</v>
      </c>
      <c r="AJ407">
        <v>5</v>
      </c>
      <c r="AK407">
        <v>4000</v>
      </c>
      <c r="AL407">
        <v>0</v>
      </c>
      <c r="AM407">
        <v>0</v>
      </c>
      <c r="AN407">
        <v>34</v>
      </c>
      <c r="AO407">
        <v>72900</v>
      </c>
      <c r="AP407">
        <v>0</v>
      </c>
      <c r="AQ407">
        <v>0</v>
      </c>
      <c r="AR407">
        <v>0</v>
      </c>
      <c r="AS407">
        <v>0</v>
      </c>
      <c r="AT407">
        <v>3</v>
      </c>
      <c r="AU407">
        <v>2400</v>
      </c>
      <c r="AV407">
        <v>0</v>
      </c>
      <c r="AW407">
        <v>0</v>
      </c>
      <c r="AX407">
        <v>35</v>
      </c>
      <c r="AY407">
        <v>148150</v>
      </c>
    </row>
    <row r="408" spans="1:51">
      <c r="A408">
        <v>17900511</v>
      </c>
      <c r="B408">
        <v>0</v>
      </c>
      <c r="C408">
        <v>0</v>
      </c>
      <c r="D408">
        <v>0</v>
      </c>
      <c r="E408">
        <v>0</v>
      </c>
      <c r="F408">
        <v>0</v>
      </c>
      <c r="G408">
        <v>0</v>
      </c>
      <c r="H408">
        <v>0</v>
      </c>
      <c r="I408">
        <v>0</v>
      </c>
      <c r="J408">
        <v>0</v>
      </c>
      <c r="K408">
        <v>0</v>
      </c>
      <c r="L408">
        <v>37</v>
      </c>
      <c r="M408">
        <v>2347</v>
      </c>
      <c r="N408">
        <v>20</v>
      </c>
      <c r="O408">
        <v>4780</v>
      </c>
      <c r="P408">
        <v>113</v>
      </c>
      <c r="Q408">
        <v>68055</v>
      </c>
      <c r="R408">
        <v>198</v>
      </c>
      <c r="S408">
        <v>289750</v>
      </c>
      <c r="T408">
        <v>31</v>
      </c>
      <c r="U408">
        <v>62000</v>
      </c>
      <c r="V408">
        <v>1</v>
      </c>
      <c r="W408">
        <v>2</v>
      </c>
      <c r="X408">
        <v>0</v>
      </c>
      <c r="Y408">
        <v>0</v>
      </c>
      <c r="Z408">
        <v>31</v>
      </c>
      <c r="AA408">
        <v>24400</v>
      </c>
      <c r="AB408">
        <v>28</v>
      </c>
      <c r="AC408">
        <v>40400</v>
      </c>
      <c r="AD408">
        <v>82</v>
      </c>
      <c r="AE408">
        <v>165500</v>
      </c>
      <c r="AF408">
        <v>11</v>
      </c>
      <c r="AG408">
        <v>92.5</v>
      </c>
      <c r="AH408">
        <v>0</v>
      </c>
      <c r="AI408">
        <v>0</v>
      </c>
      <c r="AJ408">
        <v>24</v>
      </c>
      <c r="AK408">
        <v>18800</v>
      </c>
      <c r="AL408">
        <v>0</v>
      </c>
      <c r="AM408">
        <v>0</v>
      </c>
      <c r="AN408">
        <v>77</v>
      </c>
      <c r="AO408">
        <v>177150</v>
      </c>
      <c r="AP408">
        <v>8</v>
      </c>
      <c r="AQ408">
        <v>24.3</v>
      </c>
      <c r="AR408">
        <v>0</v>
      </c>
      <c r="AS408">
        <v>0</v>
      </c>
      <c r="AT408">
        <v>4</v>
      </c>
      <c r="AU408">
        <v>3150</v>
      </c>
      <c r="AV408">
        <v>0</v>
      </c>
      <c r="AW408">
        <v>0</v>
      </c>
      <c r="AX408">
        <v>323</v>
      </c>
      <c r="AY408">
        <v>1176105</v>
      </c>
    </row>
    <row r="409" spans="1:51">
      <c r="A409">
        <v>17900509</v>
      </c>
      <c r="B409">
        <v>0</v>
      </c>
      <c r="C409">
        <v>0</v>
      </c>
      <c r="D409">
        <v>0</v>
      </c>
      <c r="E409">
        <v>0</v>
      </c>
      <c r="F409">
        <v>0</v>
      </c>
      <c r="G409">
        <v>0</v>
      </c>
      <c r="H409">
        <v>0</v>
      </c>
      <c r="I409">
        <v>0</v>
      </c>
      <c r="J409">
        <v>0</v>
      </c>
      <c r="K409">
        <v>0</v>
      </c>
      <c r="L409">
        <v>2</v>
      </c>
      <c r="M409">
        <v>110</v>
      </c>
      <c r="N409">
        <v>1</v>
      </c>
      <c r="O409">
        <v>200</v>
      </c>
      <c r="P409">
        <v>14</v>
      </c>
      <c r="Q409">
        <v>8000</v>
      </c>
      <c r="R409">
        <v>11</v>
      </c>
      <c r="S409">
        <v>13500</v>
      </c>
      <c r="T409">
        <v>0</v>
      </c>
      <c r="U409">
        <v>0</v>
      </c>
      <c r="V409">
        <v>1</v>
      </c>
      <c r="W409">
        <v>1</v>
      </c>
      <c r="X409">
        <v>0</v>
      </c>
      <c r="Y409">
        <v>0</v>
      </c>
      <c r="Z409">
        <v>4</v>
      </c>
      <c r="AA409">
        <v>3200</v>
      </c>
      <c r="AB409">
        <v>0</v>
      </c>
      <c r="AC409">
        <v>0</v>
      </c>
      <c r="AD409">
        <v>2</v>
      </c>
      <c r="AE409">
        <v>4050</v>
      </c>
      <c r="AF409">
        <v>0</v>
      </c>
      <c r="AG409">
        <v>0</v>
      </c>
      <c r="AH409">
        <v>0</v>
      </c>
      <c r="AI409">
        <v>0</v>
      </c>
      <c r="AJ409">
        <v>0</v>
      </c>
      <c r="AK409">
        <v>0</v>
      </c>
      <c r="AL409">
        <v>0</v>
      </c>
      <c r="AM409">
        <v>0</v>
      </c>
      <c r="AN409">
        <v>9</v>
      </c>
      <c r="AO409">
        <v>23840</v>
      </c>
      <c r="AP409">
        <v>3</v>
      </c>
      <c r="AQ409">
        <v>2.4</v>
      </c>
      <c r="AR409">
        <v>0</v>
      </c>
      <c r="AS409">
        <v>0</v>
      </c>
      <c r="AT409">
        <v>0</v>
      </c>
      <c r="AU409">
        <v>0</v>
      </c>
      <c r="AV409">
        <v>0</v>
      </c>
      <c r="AW409">
        <v>0</v>
      </c>
      <c r="AX409">
        <v>50</v>
      </c>
      <c r="AY409">
        <v>185480</v>
      </c>
    </row>
    <row r="410" spans="1:51">
      <c r="A410" t="s">
        <v>780</v>
      </c>
      <c r="B410">
        <v>0</v>
      </c>
      <c r="C410">
        <v>0</v>
      </c>
      <c r="D410">
        <v>0</v>
      </c>
      <c r="E410">
        <v>0</v>
      </c>
      <c r="F410">
        <v>0</v>
      </c>
      <c r="G410">
        <v>0</v>
      </c>
      <c r="H410">
        <v>0</v>
      </c>
      <c r="I410">
        <v>0</v>
      </c>
      <c r="J410">
        <v>0</v>
      </c>
      <c r="K410">
        <v>0</v>
      </c>
      <c r="L410">
        <v>78</v>
      </c>
      <c r="M410">
        <v>4825</v>
      </c>
      <c r="N410">
        <v>105</v>
      </c>
      <c r="O410">
        <v>23744</v>
      </c>
      <c r="P410">
        <v>511</v>
      </c>
      <c r="Q410">
        <v>309245</v>
      </c>
      <c r="R410">
        <v>638</v>
      </c>
      <c r="S410">
        <v>891700</v>
      </c>
      <c r="T410">
        <v>95</v>
      </c>
      <c r="U410">
        <v>191000</v>
      </c>
      <c r="V410">
        <v>5</v>
      </c>
      <c r="W410">
        <v>108.6</v>
      </c>
      <c r="X410">
        <v>1</v>
      </c>
      <c r="Y410">
        <v>275</v>
      </c>
      <c r="Z410">
        <v>132</v>
      </c>
      <c r="AA410">
        <v>103550</v>
      </c>
      <c r="AB410">
        <v>117</v>
      </c>
      <c r="AC410">
        <v>168500</v>
      </c>
      <c r="AD410">
        <v>243</v>
      </c>
      <c r="AE410">
        <v>493500</v>
      </c>
      <c r="AF410">
        <v>32</v>
      </c>
      <c r="AG410">
        <v>213.2</v>
      </c>
      <c r="AH410">
        <v>0</v>
      </c>
      <c r="AI410">
        <v>0</v>
      </c>
      <c r="AJ410">
        <v>67</v>
      </c>
      <c r="AK410">
        <v>53200</v>
      </c>
      <c r="AL410">
        <v>5</v>
      </c>
      <c r="AM410">
        <v>7500</v>
      </c>
      <c r="AN410">
        <v>367</v>
      </c>
      <c r="AO410">
        <v>880215</v>
      </c>
      <c r="AP410">
        <v>42</v>
      </c>
      <c r="AQ410">
        <v>185.1</v>
      </c>
      <c r="AR410">
        <v>0</v>
      </c>
      <c r="AS410">
        <v>0</v>
      </c>
      <c r="AT410">
        <v>48</v>
      </c>
      <c r="AU410">
        <v>38300</v>
      </c>
      <c r="AV410">
        <v>1</v>
      </c>
      <c r="AW410">
        <v>1850</v>
      </c>
      <c r="AX410">
        <v>1330</v>
      </c>
      <c r="AY410">
        <v>4642055</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410"/>
  <sheetViews>
    <sheetView topLeftCell="A370" workbookViewId="0" xr3:uid="{9B253EF2-77E0-53E3-AE26-4D66ECD923F3}">
      <selection activeCell="C415" sqref="C415"/>
    </sheetView>
  </sheetViews>
  <sheetFormatPr defaultColWidth="11.42578125" defaultRowHeight="14.45"/>
  <sheetData>
    <row r="1" spans="1:51">
      <c r="A1" t="s">
        <v>6005</v>
      </c>
      <c r="B1" t="s">
        <v>6006</v>
      </c>
      <c r="C1" t="s">
        <v>6007</v>
      </c>
      <c r="D1" t="s">
        <v>6008</v>
      </c>
      <c r="E1" t="s">
        <v>6009</v>
      </c>
      <c r="F1" t="s">
        <v>6010</v>
      </c>
      <c r="G1" t="s">
        <v>6011</v>
      </c>
      <c r="H1" t="s">
        <v>6012</v>
      </c>
      <c r="I1" t="s">
        <v>6013</v>
      </c>
      <c r="J1" t="s">
        <v>6014</v>
      </c>
      <c r="K1" t="s">
        <v>6015</v>
      </c>
      <c r="L1" t="s">
        <v>6016</v>
      </c>
      <c r="M1" t="s">
        <v>6017</v>
      </c>
      <c r="N1" t="s">
        <v>6018</v>
      </c>
      <c r="O1" t="s">
        <v>6019</v>
      </c>
      <c r="P1" t="s">
        <v>6020</v>
      </c>
      <c r="Q1" t="s">
        <v>6021</v>
      </c>
      <c r="R1" t="s">
        <v>6022</v>
      </c>
      <c r="S1" t="s">
        <v>6023</v>
      </c>
      <c r="T1" t="s">
        <v>6024</v>
      </c>
      <c r="U1" t="s">
        <v>6025</v>
      </c>
      <c r="V1" t="s">
        <v>6026</v>
      </c>
      <c r="W1" t="s">
        <v>6027</v>
      </c>
      <c r="X1" t="s">
        <v>6028</v>
      </c>
      <c r="Y1" t="s">
        <v>6029</v>
      </c>
      <c r="Z1" t="s">
        <v>6030</v>
      </c>
      <c r="AA1" t="s">
        <v>6031</v>
      </c>
      <c r="AB1" t="s">
        <v>6032</v>
      </c>
      <c r="AC1" t="s">
        <v>6033</v>
      </c>
      <c r="AD1" t="s">
        <v>6034</v>
      </c>
      <c r="AE1" t="s">
        <v>6035</v>
      </c>
      <c r="AF1" t="s">
        <v>6036</v>
      </c>
      <c r="AG1" t="s">
        <v>6037</v>
      </c>
      <c r="AH1" t="s">
        <v>6038</v>
      </c>
      <c r="AI1" t="s">
        <v>6039</v>
      </c>
      <c r="AJ1" t="s">
        <v>6040</v>
      </c>
      <c r="AK1" t="s">
        <v>6041</v>
      </c>
      <c r="AL1" t="s">
        <v>6042</v>
      </c>
      <c r="AM1" t="s">
        <v>6043</v>
      </c>
      <c r="AN1" t="s">
        <v>6044</v>
      </c>
      <c r="AO1" t="s">
        <v>6045</v>
      </c>
      <c r="AP1" t="s">
        <v>6046</v>
      </c>
      <c r="AQ1" t="s">
        <v>6047</v>
      </c>
      <c r="AR1" t="s">
        <v>6048</v>
      </c>
      <c r="AS1" t="s">
        <v>6049</v>
      </c>
      <c r="AT1" t="s">
        <v>6050</v>
      </c>
      <c r="AU1" t="s">
        <v>6051</v>
      </c>
      <c r="AV1" t="s">
        <v>6052</v>
      </c>
      <c r="AW1" t="s">
        <v>6053</v>
      </c>
      <c r="AX1" t="s">
        <v>6054</v>
      </c>
      <c r="AY1" t="s">
        <v>6055</v>
      </c>
    </row>
    <row r="2" spans="1:51">
      <c r="A2" t="s">
        <v>807</v>
      </c>
      <c r="B2">
        <v>0</v>
      </c>
      <c r="C2">
        <v>0</v>
      </c>
      <c r="D2">
        <v>0</v>
      </c>
      <c r="E2">
        <v>0</v>
      </c>
      <c r="F2">
        <v>0</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row>
    <row r="3" spans="1:51">
      <c r="A3" t="s">
        <v>820</v>
      </c>
      <c r="B3">
        <v>0</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row>
    <row r="4" spans="1:51">
      <c r="A4" t="s">
        <v>832</v>
      </c>
      <c r="B4">
        <v>0</v>
      </c>
      <c r="C4">
        <v>0</v>
      </c>
      <c r="D4">
        <v>0</v>
      </c>
      <c r="E4">
        <v>0</v>
      </c>
      <c r="F4">
        <v>0</v>
      </c>
      <c r="G4">
        <v>0</v>
      </c>
      <c r="H4">
        <v>0</v>
      </c>
      <c r="I4">
        <v>0</v>
      </c>
      <c r="J4">
        <v>0</v>
      </c>
      <c r="K4">
        <v>0</v>
      </c>
      <c r="L4">
        <v>0</v>
      </c>
      <c r="M4">
        <v>0</v>
      </c>
      <c r="N4">
        <v>0</v>
      </c>
      <c r="O4">
        <v>0</v>
      </c>
      <c r="P4">
        <v>0</v>
      </c>
      <c r="Q4">
        <v>0</v>
      </c>
      <c r="R4">
        <v>0</v>
      </c>
      <c r="S4">
        <v>0</v>
      </c>
      <c r="T4">
        <v>2</v>
      </c>
      <c r="U4">
        <v>13732</v>
      </c>
      <c r="V4">
        <v>0</v>
      </c>
      <c r="W4">
        <v>0</v>
      </c>
      <c r="X4">
        <v>0</v>
      </c>
      <c r="Y4">
        <v>0</v>
      </c>
      <c r="Z4">
        <v>0</v>
      </c>
      <c r="AA4">
        <v>0</v>
      </c>
      <c r="AB4">
        <v>0</v>
      </c>
      <c r="AC4">
        <v>0</v>
      </c>
      <c r="AD4">
        <v>1</v>
      </c>
      <c r="AE4">
        <v>2000</v>
      </c>
      <c r="AF4">
        <v>0</v>
      </c>
      <c r="AG4">
        <v>0</v>
      </c>
      <c r="AH4">
        <v>0</v>
      </c>
      <c r="AI4">
        <v>0</v>
      </c>
      <c r="AJ4">
        <v>1</v>
      </c>
      <c r="AK4">
        <v>900</v>
      </c>
      <c r="AL4">
        <v>0</v>
      </c>
      <c r="AM4">
        <v>0</v>
      </c>
      <c r="AN4">
        <v>0</v>
      </c>
      <c r="AO4">
        <v>0</v>
      </c>
      <c r="AP4">
        <v>0</v>
      </c>
      <c r="AQ4">
        <v>0</v>
      </c>
      <c r="AR4">
        <v>0</v>
      </c>
      <c r="AS4">
        <v>0</v>
      </c>
      <c r="AT4">
        <v>0</v>
      </c>
      <c r="AU4">
        <v>0</v>
      </c>
      <c r="AV4">
        <v>0</v>
      </c>
      <c r="AW4">
        <v>0</v>
      </c>
      <c r="AX4">
        <v>0</v>
      </c>
      <c r="AY4">
        <v>0</v>
      </c>
    </row>
    <row r="5" spans="1:51">
      <c r="A5" t="s">
        <v>844</v>
      </c>
      <c r="B5">
        <v>0</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row>
    <row r="6" spans="1:51">
      <c r="A6" t="s">
        <v>856</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row>
    <row r="7" spans="1:51">
      <c r="A7" t="s">
        <v>868</v>
      </c>
      <c r="B7">
        <v>0</v>
      </c>
      <c r="C7">
        <v>0</v>
      </c>
      <c r="D7">
        <v>0</v>
      </c>
      <c r="E7">
        <v>0</v>
      </c>
      <c r="F7">
        <v>0</v>
      </c>
      <c r="G7">
        <v>0</v>
      </c>
      <c r="H7">
        <v>0</v>
      </c>
      <c r="I7">
        <v>0</v>
      </c>
      <c r="J7">
        <v>0</v>
      </c>
      <c r="K7">
        <v>0</v>
      </c>
      <c r="L7">
        <v>0</v>
      </c>
      <c r="M7">
        <v>0</v>
      </c>
      <c r="N7">
        <v>0</v>
      </c>
      <c r="O7">
        <v>0</v>
      </c>
      <c r="P7">
        <v>0</v>
      </c>
      <c r="Q7">
        <v>0</v>
      </c>
      <c r="R7">
        <v>0</v>
      </c>
      <c r="S7">
        <v>0</v>
      </c>
      <c r="T7">
        <v>2</v>
      </c>
      <c r="U7">
        <v>11550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row>
    <row r="8" spans="1:51">
      <c r="A8" t="s">
        <v>880</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row>
    <row r="9" spans="1:51">
      <c r="A9" t="s">
        <v>892</v>
      </c>
      <c r="B9">
        <v>0</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2</v>
      </c>
      <c r="AG9">
        <v>58</v>
      </c>
      <c r="AH9">
        <v>0</v>
      </c>
      <c r="AI9">
        <v>0</v>
      </c>
      <c r="AJ9">
        <v>0</v>
      </c>
      <c r="AK9">
        <v>0</v>
      </c>
      <c r="AL9">
        <v>0</v>
      </c>
      <c r="AM9">
        <v>0</v>
      </c>
      <c r="AN9">
        <v>0</v>
      </c>
      <c r="AO9">
        <v>0</v>
      </c>
      <c r="AP9">
        <v>0</v>
      </c>
      <c r="AQ9">
        <v>0</v>
      </c>
      <c r="AR9">
        <v>0</v>
      </c>
      <c r="AS9">
        <v>0</v>
      </c>
      <c r="AT9">
        <v>0</v>
      </c>
      <c r="AU9">
        <v>0</v>
      </c>
      <c r="AV9">
        <v>0</v>
      </c>
      <c r="AW9">
        <v>0</v>
      </c>
      <c r="AX9">
        <v>0</v>
      </c>
      <c r="AY9">
        <v>0</v>
      </c>
    </row>
    <row r="10" spans="1:51">
      <c r="A10" t="s">
        <v>904</v>
      </c>
      <c r="B10">
        <v>0</v>
      </c>
      <c r="C10">
        <v>0</v>
      </c>
      <c r="D10">
        <v>0</v>
      </c>
      <c r="E10">
        <v>0</v>
      </c>
      <c r="F10">
        <v>0</v>
      </c>
      <c r="G10">
        <v>0</v>
      </c>
      <c r="H10">
        <v>0</v>
      </c>
      <c r="I10">
        <v>0</v>
      </c>
      <c r="J10">
        <v>0</v>
      </c>
      <c r="K10">
        <v>0</v>
      </c>
      <c r="L10">
        <v>3</v>
      </c>
      <c r="M10">
        <v>155</v>
      </c>
      <c r="N10">
        <v>1</v>
      </c>
      <c r="O10">
        <v>176</v>
      </c>
      <c r="P10">
        <v>1</v>
      </c>
      <c r="Q10">
        <v>590</v>
      </c>
      <c r="R10">
        <v>0</v>
      </c>
      <c r="S10">
        <v>0</v>
      </c>
      <c r="T10">
        <v>0</v>
      </c>
      <c r="U10">
        <v>0</v>
      </c>
      <c r="V10">
        <v>1</v>
      </c>
      <c r="W10">
        <v>75</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row>
    <row r="11" spans="1:51">
      <c r="A11" t="s">
        <v>916</v>
      </c>
      <c r="B11">
        <v>0</v>
      </c>
      <c r="C11">
        <v>0</v>
      </c>
      <c r="D11">
        <v>0</v>
      </c>
      <c r="E11">
        <v>0</v>
      </c>
      <c r="F11">
        <v>0</v>
      </c>
      <c r="G11">
        <v>0</v>
      </c>
      <c r="H11">
        <v>0</v>
      </c>
      <c r="I11">
        <v>0</v>
      </c>
      <c r="J11">
        <v>0</v>
      </c>
      <c r="K11">
        <v>0</v>
      </c>
      <c r="L11">
        <v>0</v>
      </c>
      <c r="M11">
        <v>0</v>
      </c>
      <c r="N11">
        <v>0</v>
      </c>
      <c r="O11">
        <v>0</v>
      </c>
      <c r="P11">
        <v>1</v>
      </c>
      <c r="Q11">
        <v>520</v>
      </c>
      <c r="R11">
        <v>0</v>
      </c>
      <c r="S11">
        <v>0</v>
      </c>
      <c r="T11">
        <v>0</v>
      </c>
      <c r="U11">
        <v>0</v>
      </c>
      <c r="V11">
        <v>1</v>
      </c>
      <c r="W11">
        <v>1.5</v>
      </c>
      <c r="X11">
        <v>1</v>
      </c>
      <c r="Y11">
        <v>203</v>
      </c>
      <c r="Z11">
        <v>0</v>
      </c>
      <c r="AA11">
        <v>0</v>
      </c>
      <c r="AB11">
        <v>0</v>
      </c>
      <c r="AC11">
        <v>0</v>
      </c>
      <c r="AD11">
        <v>0</v>
      </c>
      <c r="AE11">
        <v>0</v>
      </c>
      <c r="AF11">
        <v>0</v>
      </c>
      <c r="AG11">
        <v>0</v>
      </c>
      <c r="AH11">
        <v>0</v>
      </c>
      <c r="AI11">
        <v>0</v>
      </c>
      <c r="AJ11">
        <v>0</v>
      </c>
      <c r="AK11">
        <v>0</v>
      </c>
      <c r="AL11">
        <v>0</v>
      </c>
      <c r="AM11">
        <v>0</v>
      </c>
      <c r="AN11">
        <v>0</v>
      </c>
      <c r="AO11">
        <v>0</v>
      </c>
      <c r="AP11">
        <v>0</v>
      </c>
      <c r="AQ11">
        <v>0</v>
      </c>
      <c r="AR11">
        <v>1</v>
      </c>
      <c r="AS11">
        <v>410</v>
      </c>
      <c r="AT11">
        <v>0</v>
      </c>
      <c r="AU11">
        <v>0</v>
      </c>
      <c r="AV11">
        <v>0</v>
      </c>
      <c r="AW11">
        <v>0</v>
      </c>
      <c r="AX11">
        <v>0</v>
      </c>
      <c r="AY11">
        <v>0</v>
      </c>
    </row>
    <row r="12" spans="1:51">
      <c r="A12" t="s">
        <v>941</v>
      </c>
      <c r="B12">
        <v>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row>
    <row r="13" spans="1:51">
      <c r="A13" t="s">
        <v>954</v>
      </c>
      <c r="B13">
        <v>0</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row>
    <row r="14" spans="1:51">
      <c r="A14" t="s">
        <v>966</v>
      </c>
      <c r="B14">
        <v>0</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row>
    <row r="15" spans="1:51">
      <c r="A15" t="s">
        <v>978</v>
      </c>
      <c r="B15">
        <v>0</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row>
    <row r="16" spans="1:51">
      <c r="A16" t="s">
        <v>991</v>
      </c>
      <c r="B16">
        <v>0</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row>
    <row r="17" spans="1:51">
      <c r="A17" t="s">
        <v>1003</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row>
    <row r="18" spans="1:51">
      <c r="A18" t="s">
        <v>1015</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row>
    <row r="19" spans="1:51">
      <c r="A19" t="s">
        <v>1027</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row>
    <row r="20" spans="1:51">
      <c r="A20" t="s">
        <v>1039</v>
      </c>
      <c r="B20">
        <v>0</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row>
    <row r="21" spans="1:51">
      <c r="A21" t="s">
        <v>1051</v>
      </c>
      <c r="B21">
        <v>0</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row>
    <row r="22" spans="1:51">
      <c r="A22" t="s">
        <v>1063</v>
      </c>
      <c r="B22">
        <v>0</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row>
    <row r="23" spans="1:51">
      <c r="A23" t="s">
        <v>1075</v>
      </c>
      <c r="B23">
        <v>0</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row>
    <row r="24" spans="1:51">
      <c r="A24" t="s">
        <v>1087</v>
      </c>
      <c r="B24">
        <v>0</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row>
    <row r="25" spans="1:51">
      <c r="A25" t="s">
        <v>1099</v>
      </c>
      <c r="B25">
        <v>0</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row>
    <row r="26" spans="1:51">
      <c r="A26" t="s">
        <v>1111</v>
      </c>
      <c r="B26">
        <v>0</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row>
    <row r="27" spans="1:51">
      <c r="A27" t="s">
        <v>1123</v>
      </c>
      <c r="B27">
        <v>0</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row>
    <row r="28" spans="1:51">
      <c r="A28" t="s">
        <v>1147</v>
      </c>
      <c r="B28">
        <v>0</v>
      </c>
      <c r="C28">
        <v>0</v>
      </c>
      <c r="D28">
        <v>0</v>
      </c>
      <c r="E28">
        <v>0</v>
      </c>
      <c r="F28">
        <v>0</v>
      </c>
      <c r="G28">
        <v>0</v>
      </c>
      <c r="H28">
        <v>0</v>
      </c>
      <c r="I28">
        <v>0</v>
      </c>
      <c r="J28">
        <v>0</v>
      </c>
      <c r="K28">
        <v>0</v>
      </c>
      <c r="L28">
        <v>0</v>
      </c>
      <c r="M28">
        <v>0</v>
      </c>
      <c r="N28">
        <v>1</v>
      </c>
      <c r="O28">
        <v>350</v>
      </c>
      <c r="P28">
        <v>0</v>
      </c>
      <c r="Q28">
        <v>0</v>
      </c>
      <c r="R28">
        <v>0</v>
      </c>
      <c r="S28">
        <v>0</v>
      </c>
      <c r="T28">
        <v>0</v>
      </c>
      <c r="U28">
        <v>0</v>
      </c>
      <c r="V28">
        <v>0</v>
      </c>
      <c r="W28">
        <v>0</v>
      </c>
      <c r="X28">
        <v>0</v>
      </c>
      <c r="Y28">
        <v>0</v>
      </c>
      <c r="Z28">
        <v>0</v>
      </c>
      <c r="AA28">
        <v>0</v>
      </c>
      <c r="AB28">
        <v>0</v>
      </c>
      <c r="AC28">
        <v>0</v>
      </c>
      <c r="AD28">
        <v>0</v>
      </c>
      <c r="AE28">
        <v>0</v>
      </c>
      <c r="AF28">
        <v>1</v>
      </c>
      <c r="AG28">
        <v>60</v>
      </c>
      <c r="AH28">
        <v>0</v>
      </c>
      <c r="AI28">
        <v>0</v>
      </c>
      <c r="AJ28">
        <v>0</v>
      </c>
      <c r="AK28">
        <v>0</v>
      </c>
      <c r="AL28">
        <v>0</v>
      </c>
      <c r="AM28">
        <v>0</v>
      </c>
      <c r="AN28">
        <v>0</v>
      </c>
      <c r="AO28">
        <v>0</v>
      </c>
      <c r="AP28">
        <v>0</v>
      </c>
      <c r="AQ28">
        <v>0</v>
      </c>
      <c r="AR28">
        <v>0</v>
      </c>
      <c r="AS28">
        <v>0</v>
      </c>
      <c r="AT28">
        <v>0</v>
      </c>
      <c r="AU28">
        <v>0</v>
      </c>
      <c r="AV28">
        <v>0</v>
      </c>
      <c r="AW28">
        <v>0</v>
      </c>
      <c r="AX28">
        <v>0</v>
      </c>
      <c r="AY28">
        <v>0</v>
      </c>
    </row>
    <row r="29" spans="1:51">
      <c r="A29" t="s">
        <v>1159</v>
      </c>
      <c r="B29">
        <v>0</v>
      </c>
      <c r="C29">
        <v>0</v>
      </c>
      <c r="D29">
        <v>0</v>
      </c>
      <c r="E29">
        <v>0</v>
      </c>
      <c r="F29">
        <v>0</v>
      </c>
      <c r="G29">
        <v>0</v>
      </c>
      <c r="H29">
        <v>0</v>
      </c>
      <c r="I29">
        <v>0</v>
      </c>
      <c r="J29">
        <v>0</v>
      </c>
      <c r="K29">
        <v>0</v>
      </c>
      <c r="L29">
        <v>1</v>
      </c>
      <c r="M29">
        <v>12</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row>
    <row r="30" spans="1:51">
      <c r="A30" t="s">
        <v>1171</v>
      </c>
      <c r="B30">
        <v>0</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row>
    <row r="31" spans="1:51">
      <c r="A31" t="s">
        <v>1183</v>
      </c>
      <c r="B31">
        <v>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row>
    <row r="32" spans="1:51">
      <c r="A32" t="s">
        <v>1195</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row>
    <row r="33" spans="1:51">
      <c r="A33" t="s">
        <v>1207</v>
      </c>
      <c r="B33">
        <v>0</v>
      </c>
      <c r="C33">
        <v>0</v>
      </c>
      <c r="D33">
        <v>0</v>
      </c>
      <c r="E33">
        <v>0</v>
      </c>
      <c r="F33">
        <v>0</v>
      </c>
      <c r="G33">
        <v>0</v>
      </c>
      <c r="H33">
        <v>0</v>
      </c>
      <c r="I33">
        <v>0</v>
      </c>
      <c r="J33">
        <v>0</v>
      </c>
      <c r="K33">
        <v>0</v>
      </c>
      <c r="L33">
        <v>2</v>
      </c>
      <c r="M33">
        <v>12</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row>
    <row r="34" spans="1:51">
      <c r="A34" t="s">
        <v>1219</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row>
    <row r="35" spans="1:51">
      <c r="A35" t="s">
        <v>1231</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row>
    <row r="36" spans="1:51">
      <c r="A36" t="s">
        <v>1243</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row>
    <row r="37" spans="1:51">
      <c r="A37" t="s">
        <v>1255</v>
      </c>
      <c r="B37">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row>
    <row r="38" spans="1:51">
      <c r="A38" t="s">
        <v>1279</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row>
    <row r="39" spans="1:51">
      <c r="A39" t="s">
        <v>1291</v>
      </c>
      <c r="B39">
        <v>0</v>
      </c>
      <c r="C39">
        <v>0</v>
      </c>
      <c r="D39">
        <v>0</v>
      </c>
      <c r="E39">
        <v>0</v>
      </c>
      <c r="F39">
        <v>0</v>
      </c>
      <c r="G39">
        <v>0</v>
      </c>
      <c r="H39">
        <v>0</v>
      </c>
      <c r="I39">
        <v>0</v>
      </c>
      <c r="J39">
        <v>0</v>
      </c>
      <c r="K39">
        <v>0</v>
      </c>
      <c r="L39">
        <v>2</v>
      </c>
      <c r="M39">
        <v>140.19999999999999</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row>
    <row r="40" spans="1:51">
      <c r="A40" t="s">
        <v>1303</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row>
    <row r="41" spans="1:51">
      <c r="A41" t="s">
        <v>1315</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row>
    <row r="42" spans="1:51">
      <c r="A42" t="s">
        <v>1327</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row>
    <row r="43" spans="1:51">
      <c r="A43" t="s">
        <v>1339</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row>
    <row r="44" spans="1:51">
      <c r="A44" t="s">
        <v>1351</v>
      </c>
      <c r="B44">
        <v>0</v>
      </c>
      <c r="C44">
        <v>0</v>
      </c>
      <c r="D44">
        <v>0</v>
      </c>
      <c r="E44">
        <v>0</v>
      </c>
      <c r="F44">
        <v>0</v>
      </c>
      <c r="G44">
        <v>0</v>
      </c>
      <c r="H44">
        <v>0</v>
      </c>
      <c r="I44">
        <v>0</v>
      </c>
      <c r="J44">
        <v>0</v>
      </c>
      <c r="K44">
        <v>0</v>
      </c>
      <c r="L44">
        <v>1</v>
      </c>
      <c r="M44">
        <v>35</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row>
    <row r="45" spans="1:51">
      <c r="A45" t="s">
        <v>1363</v>
      </c>
      <c r="B45">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row>
    <row r="46" spans="1:51">
      <c r="A46" t="s">
        <v>1387</v>
      </c>
      <c r="B46">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row>
    <row r="47" spans="1:51">
      <c r="A47" t="s">
        <v>1399</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row>
    <row r="48" spans="1:51">
      <c r="A48" t="s">
        <v>1411</v>
      </c>
      <c r="B48">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row>
    <row r="49" spans="1:51">
      <c r="A49" t="s">
        <v>1423</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row>
    <row r="50" spans="1:51">
      <c r="A50" t="s">
        <v>1435</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row>
    <row r="51" spans="1:51">
      <c r="A51" t="s">
        <v>1447</v>
      </c>
      <c r="B51">
        <v>0</v>
      </c>
      <c r="C51">
        <v>0</v>
      </c>
      <c r="D51">
        <v>0</v>
      </c>
      <c r="E51">
        <v>0</v>
      </c>
      <c r="F51">
        <v>0</v>
      </c>
      <c r="G51">
        <v>0</v>
      </c>
      <c r="H51">
        <v>0</v>
      </c>
      <c r="I51">
        <v>0</v>
      </c>
      <c r="J51">
        <v>0</v>
      </c>
      <c r="K51">
        <v>0</v>
      </c>
      <c r="L51">
        <v>1</v>
      </c>
      <c r="M51">
        <v>7.5</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row>
    <row r="52" spans="1:51">
      <c r="A52" t="s">
        <v>1459</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row>
    <row r="53" spans="1:51">
      <c r="A53" t="s">
        <v>1471</v>
      </c>
      <c r="B53">
        <v>0</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row>
    <row r="54" spans="1:51">
      <c r="A54" t="s">
        <v>1483</v>
      </c>
      <c r="B54">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row>
    <row r="55" spans="1:51">
      <c r="A55" t="s">
        <v>1507</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row>
    <row r="56" spans="1:51">
      <c r="A56" t="s">
        <v>1519</v>
      </c>
      <c r="B56">
        <v>0</v>
      </c>
      <c r="C56">
        <v>0</v>
      </c>
      <c r="D56">
        <v>0</v>
      </c>
      <c r="E56">
        <v>0</v>
      </c>
      <c r="F56">
        <v>0</v>
      </c>
      <c r="G56">
        <v>0</v>
      </c>
      <c r="H56">
        <v>0</v>
      </c>
      <c r="I56">
        <v>0</v>
      </c>
      <c r="J56">
        <v>0</v>
      </c>
      <c r="K56">
        <v>0</v>
      </c>
      <c r="L56">
        <v>0</v>
      </c>
      <c r="M56">
        <v>0</v>
      </c>
      <c r="N56">
        <v>0</v>
      </c>
      <c r="O56">
        <v>0</v>
      </c>
      <c r="P56">
        <v>1</v>
      </c>
      <c r="Q56">
        <v>700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row>
    <row r="57" spans="1:51">
      <c r="A57" t="s">
        <v>1531</v>
      </c>
      <c r="B57">
        <v>0</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row>
    <row r="58" spans="1:51">
      <c r="A58" t="s">
        <v>1543</v>
      </c>
      <c r="B58">
        <v>0</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row>
    <row r="59" spans="1:51">
      <c r="A59" t="s">
        <v>1555</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row>
    <row r="60" spans="1:51">
      <c r="A60" t="s">
        <v>1567</v>
      </c>
      <c r="B60">
        <v>0</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row>
    <row r="61" spans="1:51">
      <c r="A61" t="s">
        <v>1579</v>
      </c>
      <c r="B61">
        <v>0</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row>
    <row r="62" spans="1:51">
      <c r="A62" t="s">
        <v>1591</v>
      </c>
      <c r="B62">
        <v>0</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row>
    <row r="63" spans="1:51">
      <c r="A63" t="s">
        <v>1603</v>
      </c>
      <c r="B63">
        <v>0</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row>
    <row r="64" spans="1:51">
      <c r="A64" t="s">
        <v>1615</v>
      </c>
      <c r="B64">
        <v>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row>
    <row r="65" spans="1:51">
      <c r="A65" t="s">
        <v>1627</v>
      </c>
      <c r="B65">
        <v>0</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row>
    <row r="66" spans="1:51">
      <c r="A66" t="s">
        <v>1639</v>
      </c>
      <c r="B66">
        <v>0</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row>
    <row r="67" spans="1:51">
      <c r="A67" t="s">
        <v>1651</v>
      </c>
      <c r="B67">
        <v>0</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row>
    <row r="68" spans="1:51">
      <c r="A68" t="s">
        <v>1675</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row>
    <row r="69" spans="1:51">
      <c r="A69" t="s">
        <v>1687</v>
      </c>
      <c r="B69">
        <v>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1</v>
      </c>
      <c r="AQ69">
        <v>2.2000000000000002</v>
      </c>
      <c r="AR69">
        <v>0</v>
      </c>
      <c r="AS69">
        <v>0</v>
      </c>
      <c r="AT69">
        <v>0</v>
      </c>
      <c r="AU69">
        <v>0</v>
      </c>
      <c r="AV69">
        <v>0</v>
      </c>
      <c r="AW69">
        <v>0</v>
      </c>
      <c r="AX69">
        <v>0</v>
      </c>
      <c r="AY69">
        <v>0</v>
      </c>
    </row>
    <row r="70" spans="1:51">
      <c r="A70" t="s">
        <v>1699</v>
      </c>
      <c r="B70">
        <v>0</v>
      </c>
      <c r="C70">
        <v>0</v>
      </c>
      <c r="D70">
        <v>0</v>
      </c>
      <c r="E70">
        <v>0</v>
      </c>
      <c r="F70">
        <v>0</v>
      </c>
      <c r="G70">
        <v>0</v>
      </c>
      <c r="H70">
        <v>0</v>
      </c>
      <c r="I70">
        <v>0</v>
      </c>
      <c r="J70">
        <v>0</v>
      </c>
      <c r="K70">
        <v>0</v>
      </c>
      <c r="L70">
        <v>2</v>
      </c>
      <c r="M70">
        <v>105</v>
      </c>
      <c r="N70">
        <v>1</v>
      </c>
      <c r="O70">
        <v>450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row>
    <row r="71" spans="1:51">
      <c r="A71" t="s">
        <v>1723</v>
      </c>
      <c r="B71">
        <v>0</v>
      </c>
      <c r="C71">
        <v>0</v>
      </c>
      <c r="D71">
        <v>0</v>
      </c>
      <c r="E71">
        <v>0</v>
      </c>
      <c r="F71">
        <v>0</v>
      </c>
      <c r="G71">
        <v>0</v>
      </c>
      <c r="H71">
        <v>0</v>
      </c>
      <c r="I71">
        <v>0</v>
      </c>
      <c r="J71">
        <v>0</v>
      </c>
      <c r="K71">
        <v>0</v>
      </c>
      <c r="L71">
        <v>1</v>
      </c>
      <c r="M71">
        <v>7.5</v>
      </c>
      <c r="N71">
        <v>1</v>
      </c>
      <c r="O71">
        <v>240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row>
    <row r="72" spans="1:51">
      <c r="A72" t="s">
        <v>1735</v>
      </c>
      <c r="B72">
        <v>0</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row>
    <row r="73" spans="1:51">
      <c r="A73" t="s">
        <v>1747</v>
      </c>
      <c r="B73">
        <v>0</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row>
    <row r="74" spans="1:51">
      <c r="A74" t="s">
        <v>1759</v>
      </c>
      <c r="B74">
        <v>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row>
    <row r="75" spans="1:51">
      <c r="A75" t="s">
        <v>1771</v>
      </c>
      <c r="B75">
        <v>0</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row>
    <row r="76" spans="1:51">
      <c r="A76" t="s">
        <v>1783</v>
      </c>
      <c r="B76">
        <v>0</v>
      </c>
      <c r="C76">
        <v>0</v>
      </c>
      <c r="D76">
        <v>0</v>
      </c>
      <c r="E76">
        <v>0</v>
      </c>
      <c r="F76">
        <v>0</v>
      </c>
      <c r="G76">
        <v>0</v>
      </c>
      <c r="H76">
        <v>0</v>
      </c>
      <c r="I76">
        <v>0</v>
      </c>
      <c r="J76">
        <v>0</v>
      </c>
      <c r="K76">
        <v>0</v>
      </c>
      <c r="L76">
        <v>0</v>
      </c>
      <c r="M76">
        <v>0</v>
      </c>
      <c r="N76">
        <v>0</v>
      </c>
      <c r="O76">
        <v>0</v>
      </c>
      <c r="P76">
        <v>1</v>
      </c>
      <c r="Q76">
        <v>570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1</v>
      </c>
      <c r="AQ76">
        <v>90</v>
      </c>
      <c r="AR76">
        <v>0</v>
      </c>
      <c r="AS76">
        <v>0</v>
      </c>
      <c r="AT76">
        <v>0</v>
      </c>
      <c r="AU76">
        <v>0</v>
      </c>
      <c r="AV76">
        <v>0</v>
      </c>
      <c r="AW76">
        <v>0</v>
      </c>
      <c r="AX76">
        <v>0</v>
      </c>
      <c r="AY76">
        <v>0</v>
      </c>
    </row>
    <row r="77" spans="1:51">
      <c r="A77" t="s">
        <v>1795</v>
      </c>
      <c r="B77">
        <v>0</v>
      </c>
      <c r="C77">
        <v>0</v>
      </c>
      <c r="D77">
        <v>0</v>
      </c>
      <c r="E77">
        <v>0</v>
      </c>
      <c r="F77">
        <v>0</v>
      </c>
      <c r="G77">
        <v>0</v>
      </c>
      <c r="H77">
        <v>0</v>
      </c>
      <c r="I77">
        <v>0</v>
      </c>
      <c r="J77">
        <v>0</v>
      </c>
      <c r="K77">
        <v>0</v>
      </c>
      <c r="L77">
        <v>1</v>
      </c>
      <c r="M77">
        <v>45</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row>
    <row r="78" spans="1:51">
      <c r="A78" t="s">
        <v>1807</v>
      </c>
      <c r="B78">
        <v>0</v>
      </c>
      <c r="C78">
        <v>0</v>
      </c>
      <c r="D78">
        <v>0</v>
      </c>
      <c r="E78">
        <v>0</v>
      </c>
      <c r="F78">
        <v>0</v>
      </c>
      <c r="G78">
        <v>0</v>
      </c>
      <c r="H78">
        <v>0</v>
      </c>
      <c r="I78">
        <v>0</v>
      </c>
      <c r="J78">
        <v>0</v>
      </c>
      <c r="K78">
        <v>0</v>
      </c>
      <c r="L78">
        <v>1</v>
      </c>
      <c r="M78">
        <v>75</v>
      </c>
      <c r="N78">
        <v>1</v>
      </c>
      <c r="O78">
        <v>227</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row>
    <row r="79" spans="1:51">
      <c r="A79" t="s">
        <v>1819</v>
      </c>
      <c r="B79">
        <v>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1</v>
      </c>
      <c r="AG79">
        <v>55</v>
      </c>
      <c r="AH79">
        <v>1</v>
      </c>
      <c r="AI79">
        <v>324</v>
      </c>
      <c r="AJ79">
        <v>0</v>
      </c>
      <c r="AK79">
        <v>0</v>
      </c>
      <c r="AL79">
        <v>0</v>
      </c>
      <c r="AM79">
        <v>0</v>
      </c>
      <c r="AN79">
        <v>0</v>
      </c>
      <c r="AO79">
        <v>0</v>
      </c>
      <c r="AP79">
        <v>0</v>
      </c>
      <c r="AQ79">
        <v>0</v>
      </c>
      <c r="AR79">
        <v>0</v>
      </c>
      <c r="AS79">
        <v>0</v>
      </c>
      <c r="AT79">
        <v>0</v>
      </c>
      <c r="AU79">
        <v>0</v>
      </c>
      <c r="AV79">
        <v>0</v>
      </c>
      <c r="AW79">
        <v>0</v>
      </c>
      <c r="AX79">
        <v>0</v>
      </c>
      <c r="AY79">
        <v>0</v>
      </c>
    </row>
    <row r="80" spans="1:51">
      <c r="A80" t="s">
        <v>1831</v>
      </c>
      <c r="B80">
        <v>0</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row>
    <row r="81" spans="1:51">
      <c r="A81" t="s">
        <v>1855</v>
      </c>
      <c r="B81">
        <v>0</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row>
    <row r="82" spans="1:51">
      <c r="A82" t="s">
        <v>1867</v>
      </c>
      <c r="B82">
        <v>0</v>
      </c>
      <c r="C82">
        <v>0</v>
      </c>
      <c r="D82">
        <v>0</v>
      </c>
      <c r="E82">
        <v>0</v>
      </c>
      <c r="F82">
        <v>0</v>
      </c>
      <c r="G82">
        <v>0</v>
      </c>
      <c r="H82">
        <v>0</v>
      </c>
      <c r="I82">
        <v>0</v>
      </c>
      <c r="J82">
        <v>0</v>
      </c>
      <c r="K82">
        <v>0</v>
      </c>
      <c r="L82">
        <v>1</v>
      </c>
      <c r="M82">
        <v>30</v>
      </c>
      <c r="N82">
        <v>0</v>
      </c>
      <c r="O82">
        <v>0</v>
      </c>
      <c r="P82">
        <v>0</v>
      </c>
      <c r="Q82">
        <v>0</v>
      </c>
      <c r="R82">
        <v>0</v>
      </c>
      <c r="S82">
        <v>0</v>
      </c>
      <c r="T82">
        <v>0</v>
      </c>
      <c r="U82">
        <v>0</v>
      </c>
      <c r="V82">
        <v>0</v>
      </c>
      <c r="W82">
        <v>0</v>
      </c>
      <c r="X82">
        <v>0</v>
      </c>
      <c r="Y82">
        <v>0</v>
      </c>
      <c r="Z82">
        <v>0</v>
      </c>
      <c r="AA82">
        <v>0</v>
      </c>
      <c r="AB82">
        <v>0</v>
      </c>
      <c r="AC82">
        <v>0</v>
      </c>
      <c r="AD82">
        <v>0</v>
      </c>
      <c r="AE82">
        <v>0</v>
      </c>
      <c r="AF82">
        <v>1</v>
      </c>
      <c r="AG82">
        <v>50</v>
      </c>
      <c r="AH82">
        <v>0</v>
      </c>
      <c r="AI82">
        <v>0</v>
      </c>
      <c r="AJ82">
        <v>0</v>
      </c>
      <c r="AK82">
        <v>0</v>
      </c>
      <c r="AL82">
        <v>0</v>
      </c>
      <c r="AM82">
        <v>0</v>
      </c>
      <c r="AN82">
        <v>0</v>
      </c>
      <c r="AO82">
        <v>0</v>
      </c>
      <c r="AP82">
        <v>0</v>
      </c>
      <c r="AQ82">
        <v>0</v>
      </c>
      <c r="AR82">
        <v>0</v>
      </c>
      <c r="AS82">
        <v>0</v>
      </c>
      <c r="AT82">
        <v>0</v>
      </c>
      <c r="AU82">
        <v>0</v>
      </c>
      <c r="AV82">
        <v>0</v>
      </c>
      <c r="AW82">
        <v>0</v>
      </c>
      <c r="AX82">
        <v>0</v>
      </c>
      <c r="AY82">
        <v>0</v>
      </c>
    </row>
    <row r="83" spans="1:51">
      <c r="A83" t="s">
        <v>1879</v>
      </c>
      <c r="B83">
        <v>0</v>
      </c>
      <c r="C83">
        <v>0</v>
      </c>
      <c r="D83">
        <v>0</v>
      </c>
      <c r="E83">
        <v>0</v>
      </c>
      <c r="F83">
        <v>0</v>
      </c>
      <c r="G83">
        <v>0</v>
      </c>
      <c r="H83">
        <v>0</v>
      </c>
      <c r="I83">
        <v>0</v>
      </c>
      <c r="J83">
        <v>0</v>
      </c>
      <c r="K83">
        <v>0</v>
      </c>
      <c r="L83">
        <v>0</v>
      </c>
      <c r="M83">
        <v>0</v>
      </c>
      <c r="N83">
        <v>0</v>
      </c>
      <c r="O83">
        <v>0</v>
      </c>
      <c r="P83">
        <v>0</v>
      </c>
      <c r="Q83">
        <v>0</v>
      </c>
      <c r="R83">
        <v>0</v>
      </c>
      <c r="S83">
        <v>0</v>
      </c>
      <c r="T83">
        <v>3</v>
      </c>
      <c r="U83">
        <v>45775</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row>
    <row r="84" spans="1:51">
      <c r="A84" t="s">
        <v>1891</v>
      </c>
      <c r="B84">
        <v>0</v>
      </c>
      <c r="C84">
        <v>0</v>
      </c>
      <c r="D84">
        <v>0</v>
      </c>
      <c r="E84">
        <v>0</v>
      </c>
      <c r="F84">
        <v>0</v>
      </c>
      <c r="G84">
        <v>0</v>
      </c>
      <c r="H84">
        <v>0</v>
      </c>
      <c r="I84">
        <v>0</v>
      </c>
      <c r="J84">
        <v>0</v>
      </c>
      <c r="K84">
        <v>0</v>
      </c>
      <c r="L84">
        <v>1</v>
      </c>
      <c r="M84">
        <v>67</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row>
    <row r="85" spans="1:51">
      <c r="A85" t="s">
        <v>1903</v>
      </c>
      <c r="B85">
        <v>0</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row>
    <row r="86" spans="1:51">
      <c r="A86" t="s">
        <v>1915</v>
      </c>
      <c r="B86">
        <v>0</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row>
    <row r="87" spans="1:51">
      <c r="A87" t="s">
        <v>1927</v>
      </c>
      <c r="B87">
        <v>0</v>
      </c>
      <c r="C87">
        <v>0</v>
      </c>
      <c r="D87">
        <v>0</v>
      </c>
      <c r="E87">
        <v>0</v>
      </c>
      <c r="F87">
        <v>0</v>
      </c>
      <c r="G87">
        <v>0</v>
      </c>
      <c r="H87">
        <v>0</v>
      </c>
      <c r="I87">
        <v>0</v>
      </c>
      <c r="J87">
        <v>0</v>
      </c>
      <c r="K87">
        <v>0</v>
      </c>
      <c r="L87">
        <v>1</v>
      </c>
      <c r="M87">
        <v>51</v>
      </c>
      <c r="N87">
        <v>0</v>
      </c>
      <c r="O87">
        <v>0</v>
      </c>
      <c r="P87">
        <v>0</v>
      </c>
      <c r="Q87">
        <v>0</v>
      </c>
      <c r="R87">
        <v>0</v>
      </c>
      <c r="S87">
        <v>0</v>
      </c>
      <c r="T87">
        <v>0</v>
      </c>
      <c r="U87">
        <v>0</v>
      </c>
      <c r="V87">
        <v>0</v>
      </c>
      <c r="W87">
        <v>0</v>
      </c>
      <c r="X87">
        <v>0</v>
      </c>
      <c r="Y87">
        <v>0</v>
      </c>
      <c r="Z87">
        <v>0</v>
      </c>
      <c r="AA87">
        <v>0</v>
      </c>
      <c r="AB87">
        <v>0</v>
      </c>
      <c r="AC87">
        <v>0</v>
      </c>
      <c r="AD87">
        <v>0</v>
      </c>
      <c r="AE87">
        <v>0</v>
      </c>
      <c r="AF87">
        <v>1</v>
      </c>
      <c r="AG87">
        <v>11</v>
      </c>
      <c r="AH87">
        <v>0</v>
      </c>
      <c r="AI87">
        <v>0</v>
      </c>
      <c r="AJ87">
        <v>1</v>
      </c>
      <c r="AK87">
        <v>825</v>
      </c>
      <c r="AL87">
        <v>0</v>
      </c>
      <c r="AM87">
        <v>0</v>
      </c>
      <c r="AN87">
        <v>0</v>
      </c>
      <c r="AO87">
        <v>0</v>
      </c>
      <c r="AP87">
        <v>0</v>
      </c>
      <c r="AQ87">
        <v>0</v>
      </c>
      <c r="AR87">
        <v>1</v>
      </c>
      <c r="AS87">
        <v>225</v>
      </c>
      <c r="AT87">
        <v>0</v>
      </c>
      <c r="AU87">
        <v>0</v>
      </c>
      <c r="AV87">
        <v>0</v>
      </c>
      <c r="AW87">
        <v>0</v>
      </c>
      <c r="AX87">
        <v>0</v>
      </c>
      <c r="AY87">
        <v>0</v>
      </c>
    </row>
    <row r="88" spans="1:51">
      <c r="A88" t="s">
        <v>1939</v>
      </c>
      <c r="B88">
        <v>0</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row>
    <row r="89" spans="1:51">
      <c r="A89" t="s">
        <v>1951</v>
      </c>
      <c r="B89">
        <v>0</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row>
    <row r="90" spans="1:51">
      <c r="A90" t="s">
        <v>1963</v>
      </c>
      <c r="B90">
        <v>0</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row>
    <row r="91" spans="1:51">
      <c r="A91" t="s">
        <v>1975</v>
      </c>
      <c r="B91">
        <v>0</v>
      </c>
      <c r="C91">
        <v>0</v>
      </c>
      <c r="D91">
        <v>0</v>
      </c>
      <c r="E91">
        <v>0</v>
      </c>
      <c r="F91">
        <v>0</v>
      </c>
      <c r="G91">
        <v>0</v>
      </c>
      <c r="H91">
        <v>0</v>
      </c>
      <c r="I91">
        <v>0</v>
      </c>
      <c r="J91">
        <v>0</v>
      </c>
      <c r="K91">
        <v>0</v>
      </c>
      <c r="L91">
        <v>1</v>
      </c>
      <c r="M91">
        <v>7.5</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1</v>
      </c>
      <c r="AQ91">
        <v>13</v>
      </c>
      <c r="AR91">
        <v>0</v>
      </c>
      <c r="AS91">
        <v>0</v>
      </c>
      <c r="AT91">
        <v>0</v>
      </c>
      <c r="AU91">
        <v>0</v>
      </c>
      <c r="AV91">
        <v>0</v>
      </c>
      <c r="AW91">
        <v>0</v>
      </c>
      <c r="AX91">
        <v>0</v>
      </c>
      <c r="AY91">
        <v>0</v>
      </c>
    </row>
    <row r="92" spans="1:51">
      <c r="A92" t="s">
        <v>1987</v>
      </c>
      <c r="B92">
        <v>0</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row>
    <row r="93" spans="1:51">
      <c r="A93" t="s">
        <v>1999</v>
      </c>
      <c r="B93">
        <v>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row>
    <row r="94" spans="1:51">
      <c r="A94" t="s">
        <v>2011</v>
      </c>
      <c r="B94">
        <v>0</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row>
    <row r="95" spans="1:51">
      <c r="A95" t="s">
        <v>2023</v>
      </c>
      <c r="B95">
        <v>0</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row>
    <row r="96" spans="1:51">
      <c r="A96" t="s">
        <v>2047</v>
      </c>
      <c r="B96">
        <v>0</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row>
    <row r="97" spans="1:51">
      <c r="A97" t="s">
        <v>2059</v>
      </c>
      <c r="B97">
        <v>0</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row>
    <row r="98" spans="1:51">
      <c r="A98" t="s">
        <v>2071</v>
      </c>
      <c r="B98">
        <v>0</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row>
    <row r="99" spans="1:51">
      <c r="A99" t="s">
        <v>2083</v>
      </c>
      <c r="B99">
        <v>0</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row>
    <row r="100" spans="1:51">
      <c r="A100" t="s">
        <v>2095</v>
      </c>
      <c r="B100">
        <v>0</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row>
    <row r="101" spans="1:51">
      <c r="A101" t="s">
        <v>2107</v>
      </c>
      <c r="B101">
        <v>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row>
    <row r="102" spans="1:51">
      <c r="A102" t="s">
        <v>2119</v>
      </c>
      <c r="B102">
        <v>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row>
    <row r="103" spans="1:51">
      <c r="A103" t="s">
        <v>2131</v>
      </c>
      <c r="B103">
        <v>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row>
    <row r="104" spans="1:51">
      <c r="A104" t="s">
        <v>2143</v>
      </c>
      <c r="B104">
        <v>0</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1</v>
      </c>
      <c r="AG104">
        <v>42</v>
      </c>
      <c r="AH104">
        <v>0</v>
      </c>
      <c r="AI104">
        <v>0</v>
      </c>
      <c r="AJ104">
        <v>0</v>
      </c>
      <c r="AK104">
        <v>0</v>
      </c>
      <c r="AL104">
        <v>0</v>
      </c>
      <c r="AM104">
        <v>0</v>
      </c>
      <c r="AN104">
        <v>0</v>
      </c>
      <c r="AO104">
        <v>0</v>
      </c>
      <c r="AP104">
        <v>0</v>
      </c>
      <c r="AQ104">
        <v>0</v>
      </c>
      <c r="AR104">
        <v>0</v>
      </c>
      <c r="AS104">
        <v>0</v>
      </c>
      <c r="AT104">
        <v>0</v>
      </c>
      <c r="AU104">
        <v>0</v>
      </c>
      <c r="AV104">
        <v>0</v>
      </c>
      <c r="AW104">
        <v>0</v>
      </c>
      <c r="AX104">
        <v>0</v>
      </c>
      <c r="AY104">
        <v>0</v>
      </c>
    </row>
    <row r="105" spans="1:51">
      <c r="A105" t="s">
        <v>2155</v>
      </c>
      <c r="B105">
        <v>0</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row>
    <row r="106" spans="1:51">
      <c r="A106" t="s">
        <v>2179</v>
      </c>
      <c r="B106">
        <v>0</v>
      </c>
      <c r="C106">
        <v>0</v>
      </c>
      <c r="D106">
        <v>0</v>
      </c>
      <c r="E106">
        <v>0</v>
      </c>
      <c r="F106">
        <v>0</v>
      </c>
      <c r="G106">
        <v>0</v>
      </c>
      <c r="H106">
        <v>0</v>
      </c>
      <c r="I106">
        <v>0</v>
      </c>
      <c r="J106">
        <v>0</v>
      </c>
      <c r="K106">
        <v>0</v>
      </c>
      <c r="L106">
        <v>1</v>
      </c>
      <c r="M106">
        <v>15</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1</v>
      </c>
      <c r="AQ106">
        <v>5.5</v>
      </c>
      <c r="AR106">
        <v>0</v>
      </c>
      <c r="AS106">
        <v>0</v>
      </c>
      <c r="AT106">
        <v>0</v>
      </c>
      <c r="AU106">
        <v>0</v>
      </c>
      <c r="AV106">
        <v>0</v>
      </c>
      <c r="AW106">
        <v>0</v>
      </c>
      <c r="AX106">
        <v>0</v>
      </c>
      <c r="AY106">
        <v>0</v>
      </c>
    </row>
    <row r="107" spans="1:51">
      <c r="A107" t="s">
        <v>2191</v>
      </c>
      <c r="B107">
        <v>0</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row>
    <row r="108" spans="1:51">
      <c r="A108" t="s">
        <v>2203</v>
      </c>
      <c r="B108">
        <v>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row>
    <row r="109" spans="1:51">
      <c r="A109" t="s">
        <v>2215</v>
      </c>
      <c r="B109">
        <v>0</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row>
    <row r="110" spans="1:51">
      <c r="A110" t="s">
        <v>2227</v>
      </c>
      <c r="B110">
        <v>0</v>
      </c>
      <c r="C110">
        <v>0</v>
      </c>
      <c r="D110">
        <v>0</v>
      </c>
      <c r="E110">
        <v>0</v>
      </c>
      <c r="F110">
        <v>0</v>
      </c>
      <c r="G110">
        <v>0</v>
      </c>
      <c r="H110">
        <v>0</v>
      </c>
      <c r="I110">
        <v>0</v>
      </c>
      <c r="J110">
        <v>0</v>
      </c>
      <c r="K110">
        <v>0</v>
      </c>
      <c r="L110">
        <v>0</v>
      </c>
      <c r="M110">
        <v>0</v>
      </c>
      <c r="N110">
        <v>0</v>
      </c>
      <c r="O110">
        <v>0</v>
      </c>
      <c r="P110">
        <v>0</v>
      </c>
      <c r="Q110">
        <v>0</v>
      </c>
      <c r="R110">
        <v>1</v>
      </c>
      <c r="S110">
        <v>1500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row>
    <row r="111" spans="1:51">
      <c r="A111" t="s">
        <v>2239</v>
      </c>
      <c r="B111">
        <v>0</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row>
    <row r="112" spans="1:51">
      <c r="A112" t="s">
        <v>2251</v>
      </c>
      <c r="B112">
        <v>0</v>
      </c>
      <c r="C112">
        <v>0</v>
      </c>
      <c r="D112">
        <v>0</v>
      </c>
      <c r="E112">
        <v>0</v>
      </c>
      <c r="F112">
        <v>0</v>
      </c>
      <c r="G112">
        <v>0</v>
      </c>
      <c r="H112">
        <v>0</v>
      </c>
      <c r="I112">
        <v>0</v>
      </c>
      <c r="J112">
        <v>0</v>
      </c>
      <c r="K112">
        <v>0</v>
      </c>
      <c r="L112">
        <v>1</v>
      </c>
      <c r="M112">
        <v>3</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row>
    <row r="113" spans="1:51">
      <c r="A113" t="s">
        <v>2263</v>
      </c>
      <c r="B113">
        <v>0</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2</v>
      </c>
      <c r="AQ113">
        <v>7.4</v>
      </c>
      <c r="AR113">
        <v>0</v>
      </c>
      <c r="AS113">
        <v>0</v>
      </c>
      <c r="AT113">
        <v>0</v>
      </c>
      <c r="AU113">
        <v>0</v>
      </c>
      <c r="AV113">
        <v>0</v>
      </c>
      <c r="AW113">
        <v>0</v>
      </c>
      <c r="AX113">
        <v>0</v>
      </c>
      <c r="AY113">
        <v>0</v>
      </c>
    </row>
    <row r="114" spans="1:51">
      <c r="A114" t="s">
        <v>2275</v>
      </c>
      <c r="B114">
        <v>0</v>
      </c>
      <c r="C114">
        <v>0</v>
      </c>
      <c r="D114">
        <v>0</v>
      </c>
      <c r="E114">
        <v>0</v>
      </c>
      <c r="F114">
        <v>0</v>
      </c>
      <c r="G114">
        <v>0</v>
      </c>
      <c r="H114">
        <v>0</v>
      </c>
      <c r="I114">
        <v>0</v>
      </c>
      <c r="J114">
        <v>0</v>
      </c>
      <c r="K114">
        <v>0</v>
      </c>
      <c r="L114">
        <v>1</v>
      </c>
      <c r="M114">
        <v>90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row>
    <row r="115" spans="1:51">
      <c r="A115" t="s">
        <v>2287</v>
      </c>
      <c r="B115">
        <v>0</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row>
    <row r="116" spans="1:51">
      <c r="A116" t="s">
        <v>2299</v>
      </c>
      <c r="B116">
        <v>0</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row>
    <row r="117" spans="1:51">
      <c r="A117" t="s">
        <v>2323</v>
      </c>
      <c r="B117">
        <v>0</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row>
    <row r="118" spans="1:51">
      <c r="A118" t="s">
        <v>2335</v>
      </c>
      <c r="B118">
        <v>0</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row>
    <row r="119" spans="1:51">
      <c r="A119" t="s">
        <v>2347</v>
      </c>
      <c r="B119">
        <v>0</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row>
    <row r="120" spans="1:51">
      <c r="A120" t="s">
        <v>2359</v>
      </c>
      <c r="B120">
        <v>0</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row>
    <row r="121" spans="1:51">
      <c r="A121" t="s">
        <v>2371</v>
      </c>
      <c r="B121">
        <v>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row>
    <row r="122" spans="1:51">
      <c r="A122" t="s">
        <v>2383</v>
      </c>
      <c r="B122">
        <v>0</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row>
    <row r="123" spans="1:51">
      <c r="A123" t="s">
        <v>2395</v>
      </c>
      <c r="B123">
        <v>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row>
    <row r="124" spans="1:51">
      <c r="A124" t="s">
        <v>2408</v>
      </c>
      <c r="B124">
        <v>0</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row>
    <row r="125" spans="1:51">
      <c r="A125" t="s">
        <v>2420</v>
      </c>
      <c r="B125">
        <v>0</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row>
    <row r="126" spans="1:51">
      <c r="A126" t="s">
        <v>2432</v>
      </c>
      <c r="B126">
        <v>0</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row>
    <row r="127" spans="1:51">
      <c r="A127" t="s">
        <v>2456</v>
      </c>
      <c r="B127">
        <v>0</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row>
    <row r="128" spans="1:51">
      <c r="A128" t="s">
        <v>2468</v>
      </c>
      <c r="B128">
        <v>0</v>
      </c>
      <c r="C128">
        <v>0</v>
      </c>
      <c r="D128">
        <v>0</v>
      </c>
      <c r="E128">
        <v>0</v>
      </c>
      <c r="F128">
        <v>0</v>
      </c>
      <c r="G128">
        <v>0</v>
      </c>
      <c r="H128">
        <v>0</v>
      </c>
      <c r="I128">
        <v>0</v>
      </c>
      <c r="J128">
        <v>0</v>
      </c>
      <c r="K128">
        <v>0</v>
      </c>
      <c r="L128">
        <v>0</v>
      </c>
      <c r="M128">
        <v>0</v>
      </c>
      <c r="N128">
        <v>1</v>
      </c>
      <c r="O128">
        <v>400</v>
      </c>
      <c r="P128">
        <v>4</v>
      </c>
      <c r="Q128">
        <v>3047</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1</v>
      </c>
      <c r="AS128">
        <v>450</v>
      </c>
      <c r="AT128">
        <v>0</v>
      </c>
      <c r="AU128">
        <v>0</v>
      </c>
      <c r="AV128">
        <v>0</v>
      </c>
      <c r="AW128">
        <v>0</v>
      </c>
      <c r="AX128">
        <v>0</v>
      </c>
      <c r="AY128">
        <v>0</v>
      </c>
    </row>
    <row r="129" spans="1:51">
      <c r="A129" t="s">
        <v>2480</v>
      </c>
      <c r="B129">
        <v>0</v>
      </c>
      <c r="C129">
        <v>0</v>
      </c>
      <c r="D129">
        <v>0</v>
      </c>
      <c r="E129">
        <v>0</v>
      </c>
      <c r="F129">
        <v>0</v>
      </c>
      <c r="G129">
        <v>0</v>
      </c>
      <c r="H129">
        <v>0</v>
      </c>
      <c r="I129">
        <v>0</v>
      </c>
      <c r="J129">
        <v>0</v>
      </c>
      <c r="K129">
        <v>0</v>
      </c>
      <c r="L129">
        <v>1</v>
      </c>
      <c r="M129">
        <v>72</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1</v>
      </c>
      <c r="AS129">
        <v>285</v>
      </c>
      <c r="AT129">
        <v>1</v>
      </c>
      <c r="AU129">
        <v>805</v>
      </c>
      <c r="AV129">
        <v>0</v>
      </c>
      <c r="AW129">
        <v>0</v>
      </c>
      <c r="AX129">
        <v>0</v>
      </c>
      <c r="AY129">
        <v>0</v>
      </c>
    </row>
    <row r="130" spans="1:51">
      <c r="A130" t="s">
        <v>2492</v>
      </c>
      <c r="B130">
        <v>0</v>
      </c>
      <c r="C130">
        <v>0</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1</v>
      </c>
      <c r="Y130">
        <v>440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row>
    <row r="131" spans="1:51">
      <c r="A131" t="s">
        <v>2504</v>
      </c>
      <c r="B131">
        <v>0</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row>
    <row r="132" spans="1:51">
      <c r="A132" t="s">
        <v>2516</v>
      </c>
      <c r="B132">
        <v>0</v>
      </c>
      <c r="C132">
        <v>0</v>
      </c>
      <c r="D132">
        <v>0</v>
      </c>
      <c r="E132">
        <v>0</v>
      </c>
      <c r="F132">
        <v>0</v>
      </c>
      <c r="G132">
        <v>0</v>
      </c>
      <c r="H132">
        <v>0</v>
      </c>
      <c r="I132">
        <v>0</v>
      </c>
      <c r="J132">
        <v>0</v>
      </c>
      <c r="K132">
        <v>0</v>
      </c>
      <c r="L132">
        <v>0</v>
      </c>
      <c r="M132">
        <v>0</v>
      </c>
      <c r="N132">
        <v>0</v>
      </c>
      <c r="O132">
        <v>0</v>
      </c>
      <c r="P132">
        <v>0</v>
      </c>
      <c r="Q132">
        <v>0</v>
      </c>
      <c r="R132">
        <v>0</v>
      </c>
      <c r="S132">
        <v>0</v>
      </c>
      <c r="T132">
        <v>0</v>
      </c>
      <c r="U132">
        <v>0</v>
      </c>
      <c r="V132">
        <v>3</v>
      </c>
      <c r="W132">
        <v>70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row>
    <row r="133" spans="1:51">
      <c r="A133" t="s">
        <v>2528</v>
      </c>
      <c r="B133">
        <v>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row>
    <row r="134" spans="1:51">
      <c r="A134" t="s">
        <v>2540</v>
      </c>
      <c r="B134">
        <v>0</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1</v>
      </c>
      <c r="AG134">
        <v>55</v>
      </c>
      <c r="AH134">
        <v>0</v>
      </c>
      <c r="AI134">
        <v>0</v>
      </c>
      <c r="AJ134">
        <v>0</v>
      </c>
      <c r="AK134">
        <v>0</v>
      </c>
      <c r="AL134">
        <v>0</v>
      </c>
      <c r="AM134">
        <v>0</v>
      </c>
      <c r="AN134">
        <v>0</v>
      </c>
      <c r="AO134">
        <v>0</v>
      </c>
      <c r="AP134">
        <v>0</v>
      </c>
      <c r="AQ134">
        <v>0</v>
      </c>
      <c r="AR134">
        <v>0</v>
      </c>
      <c r="AS134">
        <v>0</v>
      </c>
      <c r="AT134">
        <v>0</v>
      </c>
      <c r="AU134">
        <v>0</v>
      </c>
      <c r="AV134">
        <v>0</v>
      </c>
      <c r="AW134">
        <v>0</v>
      </c>
      <c r="AX134">
        <v>0</v>
      </c>
      <c r="AY134">
        <v>0</v>
      </c>
    </row>
    <row r="135" spans="1:51">
      <c r="A135" t="s">
        <v>2552</v>
      </c>
      <c r="B135">
        <v>0</v>
      </c>
      <c r="C135">
        <v>0</v>
      </c>
      <c r="D135">
        <v>0</v>
      </c>
      <c r="E135">
        <v>0</v>
      </c>
      <c r="F135">
        <v>0</v>
      </c>
      <c r="G135">
        <v>0</v>
      </c>
      <c r="H135">
        <v>0</v>
      </c>
      <c r="I135">
        <v>0</v>
      </c>
      <c r="J135">
        <v>0</v>
      </c>
      <c r="K135">
        <v>0</v>
      </c>
      <c r="L135">
        <v>0</v>
      </c>
      <c r="M135">
        <v>0</v>
      </c>
      <c r="N135">
        <v>1</v>
      </c>
      <c r="O135">
        <v>330</v>
      </c>
      <c r="P135">
        <v>0</v>
      </c>
      <c r="Q135">
        <v>0</v>
      </c>
      <c r="R135">
        <v>1</v>
      </c>
      <c r="S135">
        <v>1825</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1</v>
      </c>
      <c r="AS135">
        <v>280</v>
      </c>
      <c r="AT135">
        <v>0</v>
      </c>
      <c r="AU135">
        <v>0</v>
      </c>
      <c r="AV135">
        <v>0</v>
      </c>
      <c r="AW135">
        <v>0</v>
      </c>
      <c r="AX135">
        <v>0</v>
      </c>
      <c r="AY135">
        <v>0</v>
      </c>
    </row>
    <row r="136" spans="1:51">
      <c r="A136" t="s">
        <v>2564</v>
      </c>
      <c r="B136">
        <v>0</v>
      </c>
      <c r="C136">
        <v>0</v>
      </c>
      <c r="D136">
        <v>0</v>
      </c>
      <c r="E136">
        <v>0</v>
      </c>
      <c r="F136">
        <v>0</v>
      </c>
      <c r="G136">
        <v>0</v>
      </c>
      <c r="H136">
        <v>0</v>
      </c>
      <c r="I136">
        <v>0</v>
      </c>
      <c r="J136">
        <v>0</v>
      </c>
      <c r="K136">
        <v>0</v>
      </c>
      <c r="L136">
        <v>0</v>
      </c>
      <c r="M136">
        <v>0</v>
      </c>
      <c r="N136">
        <v>1</v>
      </c>
      <c r="O136">
        <v>380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1</v>
      </c>
      <c r="AK136">
        <v>603</v>
      </c>
      <c r="AL136">
        <v>0</v>
      </c>
      <c r="AM136">
        <v>0</v>
      </c>
      <c r="AN136">
        <v>0</v>
      </c>
      <c r="AO136">
        <v>0</v>
      </c>
      <c r="AP136">
        <v>0</v>
      </c>
      <c r="AQ136">
        <v>0</v>
      </c>
      <c r="AR136">
        <v>0</v>
      </c>
      <c r="AS136">
        <v>0</v>
      </c>
      <c r="AT136">
        <v>0</v>
      </c>
      <c r="AU136">
        <v>0</v>
      </c>
      <c r="AV136">
        <v>0</v>
      </c>
      <c r="AW136">
        <v>0</v>
      </c>
      <c r="AX136">
        <v>0</v>
      </c>
      <c r="AY136">
        <v>0</v>
      </c>
    </row>
    <row r="137" spans="1:51">
      <c r="A137" t="s">
        <v>2576</v>
      </c>
      <c r="B137">
        <v>0</v>
      </c>
      <c r="C137">
        <v>0</v>
      </c>
      <c r="D137">
        <v>0</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row>
    <row r="138" spans="1:51">
      <c r="A138" t="s">
        <v>2588</v>
      </c>
      <c r="B138">
        <v>0</v>
      </c>
      <c r="C138">
        <v>0</v>
      </c>
      <c r="D138">
        <v>0</v>
      </c>
      <c r="E138">
        <v>0</v>
      </c>
      <c r="F138">
        <v>0</v>
      </c>
      <c r="G138">
        <v>0</v>
      </c>
      <c r="H138">
        <v>0</v>
      </c>
      <c r="I138">
        <v>0</v>
      </c>
      <c r="J138">
        <v>0</v>
      </c>
      <c r="K138">
        <v>0</v>
      </c>
      <c r="L138">
        <v>1</v>
      </c>
      <c r="M138">
        <v>62</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1</v>
      </c>
      <c r="AS138">
        <v>160</v>
      </c>
      <c r="AT138">
        <v>0</v>
      </c>
      <c r="AU138">
        <v>0</v>
      </c>
      <c r="AV138">
        <v>0</v>
      </c>
      <c r="AW138">
        <v>0</v>
      </c>
      <c r="AX138">
        <v>0</v>
      </c>
      <c r="AY138">
        <v>0</v>
      </c>
    </row>
    <row r="139" spans="1:51">
      <c r="A139" t="s">
        <v>2600</v>
      </c>
      <c r="B139">
        <v>0</v>
      </c>
      <c r="C139">
        <v>0</v>
      </c>
      <c r="D139">
        <v>0</v>
      </c>
      <c r="E139">
        <v>0</v>
      </c>
      <c r="F139">
        <v>0</v>
      </c>
      <c r="G139">
        <v>0</v>
      </c>
      <c r="H139">
        <v>0</v>
      </c>
      <c r="I139">
        <v>0</v>
      </c>
      <c r="J139">
        <v>0</v>
      </c>
      <c r="K139">
        <v>0</v>
      </c>
      <c r="L139">
        <v>1</v>
      </c>
      <c r="M139">
        <v>3</v>
      </c>
      <c r="N139">
        <v>0</v>
      </c>
      <c r="O139">
        <v>0</v>
      </c>
      <c r="P139">
        <v>0</v>
      </c>
      <c r="Q139">
        <v>0</v>
      </c>
      <c r="R139">
        <v>0</v>
      </c>
      <c r="S139">
        <v>0</v>
      </c>
      <c r="T139">
        <v>0</v>
      </c>
      <c r="U139">
        <v>0</v>
      </c>
      <c r="V139">
        <v>0</v>
      </c>
      <c r="W139">
        <v>0</v>
      </c>
      <c r="X139">
        <v>1</v>
      </c>
      <c r="Y139">
        <v>150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row>
    <row r="140" spans="1:51">
      <c r="A140" t="s">
        <v>2624</v>
      </c>
      <c r="B140">
        <v>0</v>
      </c>
      <c r="C140">
        <v>0</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row>
    <row r="141" spans="1:51">
      <c r="A141" t="s">
        <v>2636</v>
      </c>
      <c r="B141">
        <v>0</v>
      </c>
      <c r="C141">
        <v>0</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row>
    <row r="142" spans="1:51">
      <c r="A142" t="s">
        <v>2648</v>
      </c>
      <c r="B142">
        <v>0</v>
      </c>
      <c r="C142">
        <v>0</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row>
    <row r="143" spans="1:51">
      <c r="A143" t="s">
        <v>2660</v>
      </c>
      <c r="B143">
        <v>0</v>
      </c>
      <c r="C143">
        <v>0</v>
      </c>
      <c r="D143">
        <v>0</v>
      </c>
      <c r="E143">
        <v>0</v>
      </c>
      <c r="F143">
        <v>0</v>
      </c>
      <c r="G143">
        <v>0</v>
      </c>
      <c r="H143">
        <v>0</v>
      </c>
      <c r="I143">
        <v>0</v>
      </c>
      <c r="J143">
        <v>0</v>
      </c>
      <c r="K143">
        <v>0</v>
      </c>
      <c r="L143">
        <v>1</v>
      </c>
      <c r="M143">
        <v>31.05</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row>
    <row r="144" spans="1:51">
      <c r="A144" t="s">
        <v>2672</v>
      </c>
      <c r="B144">
        <v>0</v>
      </c>
      <c r="C144">
        <v>0</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row>
    <row r="145" spans="1:51">
      <c r="A145" t="s">
        <v>2684</v>
      </c>
      <c r="B145">
        <v>0</v>
      </c>
      <c r="C145">
        <v>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1</v>
      </c>
      <c r="AQ145">
        <v>18</v>
      </c>
      <c r="AR145">
        <v>1</v>
      </c>
      <c r="AS145">
        <v>300</v>
      </c>
      <c r="AT145">
        <v>0</v>
      </c>
      <c r="AU145">
        <v>0</v>
      </c>
      <c r="AV145">
        <v>0</v>
      </c>
      <c r="AW145">
        <v>0</v>
      </c>
      <c r="AX145">
        <v>0</v>
      </c>
      <c r="AY145">
        <v>0</v>
      </c>
    </row>
    <row r="146" spans="1:51">
      <c r="A146" t="s">
        <v>2696</v>
      </c>
      <c r="B146">
        <v>0</v>
      </c>
      <c r="C146">
        <v>0</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row>
    <row r="147" spans="1:51">
      <c r="A147" t="s">
        <v>2708</v>
      </c>
      <c r="B147">
        <v>0</v>
      </c>
      <c r="C147">
        <v>0</v>
      </c>
      <c r="D147">
        <v>1</v>
      </c>
      <c r="E147">
        <v>314</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1</v>
      </c>
      <c r="AG147">
        <v>15</v>
      </c>
      <c r="AH147">
        <v>0</v>
      </c>
      <c r="AI147">
        <v>0</v>
      </c>
      <c r="AJ147">
        <v>0</v>
      </c>
      <c r="AK147">
        <v>0</v>
      </c>
      <c r="AL147">
        <v>0</v>
      </c>
      <c r="AM147">
        <v>0</v>
      </c>
      <c r="AN147">
        <v>0</v>
      </c>
      <c r="AO147">
        <v>0</v>
      </c>
      <c r="AP147">
        <v>0</v>
      </c>
      <c r="AQ147">
        <v>0</v>
      </c>
      <c r="AR147">
        <v>0</v>
      </c>
      <c r="AS147">
        <v>0</v>
      </c>
      <c r="AT147">
        <v>0</v>
      </c>
      <c r="AU147">
        <v>0</v>
      </c>
      <c r="AV147">
        <v>0</v>
      </c>
      <c r="AW147">
        <v>0</v>
      </c>
      <c r="AX147">
        <v>0</v>
      </c>
      <c r="AY147">
        <v>0</v>
      </c>
    </row>
    <row r="148" spans="1:51">
      <c r="A148" t="s">
        <v>2732</v>
      </c>
      <c r="B148">
        <v>0</v>
      </c>
      <c r="C148">
        <v>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row>
    <row r="149" spans="1:51">
      <c r="A149" t="s">
        <v>2744</v>
      </c>
      <c r="B149">
        <v>0</v>
      </c>
      <c r="C149">
        <v>0</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row>
    <row r="150" spans="1:51">
      <c r="A150" t="s">
        <v>2756</v>
      </c>
      <c r="B150">
        <v>0</v>
      </c>
      <c r="C150">
        <v>0</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row>
    <row r="151" spans="1:51">
      <c r="A151" t="s">
        <v>2768</v>
      </c>
      <c r="B151">
        <v>0</v>
      </c>
      <c r="C151">
        <v>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row>
    <row r="152" spans="1:51">
      <c r="A152" t="s">
        <v>2780</v>
      </c>
      <c r="B152">
        <v>0</v>
      </c>
      <c r="C152">
        <v>0</v>
      </c>
      <c r="D152">
        <v>0</v>
      </c>
      <c r="E152">
        <v>0</v>
      </c>
      <c r="F152">
        <v>0</v>
      </c>
      <c r="G152">
        <v>0</v>
      </c>
      <c r="H152">
        <v>0</v>
      </c>
      <c r="I152">
        <v>0</v>
      </c>
      <c r="J152">
        <v>0</v>
      </c>
      <c r="K152">
        <v>0</v>
      </c>
      <c r="L152">
        <v>0</v>
      </c>
      <c r="M152">
        <v>0</v>
      </c>
      <c r="N152">
        <v>0</v>
      </c>
      <c r="O152">
        <v>0</v>
      </c>
      <c r="P152">
        <v>0</v>
      </c>
      <c r="Q152">
        <v>0</v>
      </c>
      <c r="R152">
        <v>0</v>
      </c>
      <c r="S152">
        <v>0</v>
      </c>
      <c r="T152">
        <v>0</v>
      </c>
      <c r="U152">
        <v>0</v>
      </c>
      <c r="V152">
        <v>1</v>
      </c>
      <c r="W152">
        <v>4</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row>
    <row r="153" spans="1:51">
      <c r="A153" t="s">
        <v>2792</v>
      </c>
      <c r="B153">
        <v>0</v>
      </c>
      <c r="C153">
        <v>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row>
    <row r="154" spans="1:51">
      <c r="A154" t="s">
        <v>2804</v>
      </c>
      <c r="B154">
        <v>0</v>
      </c>
      <c r="C154">
        <v>0</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row>
    <row r="155" spans="1:51">
      <c r="A155" t="s">
        <v>2816</v>
      </c>
      <c r="B155">
        <v>0</v>
      </c>
      <c r="C155">
        <v>0</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row>
    <row r="156" spans="1:51">
      <c r="A156" t="s">
        <v>2828</v>
      </c>
      <c r="B156">
        <v>0</v>
      </c>
      <c r="C156">
        <v>0</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row>
    <row r="157" spans="1:51">
      <c r="A157" t="s">
        <v>2840</v>
      </c>
      <c r="B157">
        <v>0</v>
      </c>
      <c r="C157">
        <v>0</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row>
    <row r="158" spans="1:51">
      <c r="A158" t="s">
        <v>2852</v>
      </c>
      <c r="B158">
        <v>0</v>
      </c>
      <c r="C158">
        <v>0</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row>
    <row r="159" spans="1:51">
      <c r="A159" t="s">
        <v>2864</v>
      </c>
      <c r="B159">
        <v>0</v>
      </c>
      <c r="C159">
        <v>0</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row>
    <row r="160" spans="1:51">
      <c r="A160" t="s">
        <v>2876</v>
      </c>
      <c r="B160">
        <v>0</v>
      </c>
      <c r="C160">
        <v>0</v>
      </c>
      <c r="D160">
        <v>0</v>
      </c>
      <c r="E160">
        <v>0</v>
      </c>
      <c r="F160">
        <v>0</v>
      </c>
      <c r="G160">
        <v>0</v>
      </c>
      <c r="H160">
        <v>0</v>
      </c>
      <c r="I160">
        <v>0</v>
      </c>
      <c r="J160">
        <v>0</v>
      </c>
      <c r="K160">
        <v>0</v>
      </c>
      <c r="L160">
        <v>1</v>
      </c>
      <c r="M160">
        <v>45</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row>
    <row r="161" spans="1:51">
      <c r="A161" t="s">
        <v>2888</v>
      </c>
      <c r="B161">
        <v>0</v>
      </c>
      <c r="C161">
        <v>0</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row>
    <row r="162" spans="1:51">
      <c r="A162" t="s">
        <v>2900</v>
      </c>
      <c r="B162">
        <v>0</v>
      </c>
      <c r="C162">
        <v>0</v>
      </c>
      <c r="D162">
        <v>0</v>
      </c>
      <c r="E162">
        <v>0</v>
      </c>
      <c r="F162">
        <v>0</v>
      </c>
      <c r="G162">
        <v>0</v>
      </c>
      <c r="H162">
        <v>0</v>
      </c>
      <c r="I162">
        <v>0</v>
      </c>
      <c r="J162">
        <v>0</v>
      </c>
      <c r="K162">
        <v>0</v>
      </c>
      <c r="L162">
        <v>0</v>
      </c>
      <c r="M162">
        <v>0</v>
      </c>
      <c r="N162">
        <v>1</v>
      </c>
      <c r="O162">
        <v>425</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row>
    <row r="163" spans="1:51">
      <c r="A163" t="s">
        <v>2912</v>
      </c>
      <c r="B163">
        <v>0</v>
      </c>
      <c r="C163">
        <v>0</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row>
    <row r="164" spans="1:51">
      <c r="A164" t="s">
        <v>2924</v>
      </c>
      <c r="B164">
        <v>0</v>
      </c>
      <c r="C164">
        <v>0</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row>
    <row r="165" spans="1:51">
      <c r="A165" t="s">
        <v>2936</v>
      </c>
      <c r="B165">
        <v>0</v>
      </c>
      <c r="C165">
        <v>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row>
    <row r="166" spans="1:51">
      <c r="A166" t="s">
        <v>2948</v>
      </c>
      <c r="B166">
        <v>0</v>
      </c>
      <c r="C166">
        <v>0</v>
      </c>
      <c r="D166">
        <v>0</v>
      </c>
      <c r="E166">
        <v>0</v>
      </c>
      <c r="F166">
        <v>0</v>
      </c>
      <c r="G166">
        <v>0</v>
      </c>
      <c r="H166">
        <v>0</v>
      </c>
      <c r="I166">
        <v>0</v>
      </c>
      <c r="J166">
        <v>0</v>
      </c>
      <c r="K166">
        <v>0</v>
      </c>
      <c r="L166">
        <v>1</v>
      </c>
      <c r="M166">
        <v>7</v>
      </c>
      <c r="N166">
        <v>1</v>
      </c>
      <c r="O166">
        <v>421</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1</v>
      </c>
      <c r="AU166">
        <v>726</v>
      </c>
      <c r="AV166">
        <v>0</v>
      </c>
      <c r="AW166">
        <v>0</v>
      </c>
      <c r="AX166">
        <v>0</v>
      </c>
      <c r="AY166">
        <v>0</v>
      </c>
    </row>
    <row r="167" spans="1:51">
      <c r="A167" t="s">
        <v>2972</v>
      </c>
      <c r="B167">
        <v>0</v>
      </c>
      <c r="C167">
        <v>0</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row>
    <row r="168" spans="1:51">
      <c r="A168" t="s">
        <v>2984</v>
      </c>
      <c r="B168">
        <v>0</v>
      </c>
      <c r="C168">
        <v>0</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row>
    <row r="169" spans="1:51">
      <c r="A169" t="s">
        <v>2996</v>
      </c>
      <c r="B169">
        <v>0</v>
      </c>
      <c r="C169">
        <v>0</v>
      </c>
      <c r="D169">
        <v>0</v>
      </c>
      <c r="E169">
        <v>0</v>
      </c>
      <c r="F169">
        <v>0</v>
      </c>
      <c r="G169">
        <v>0</v>
      </c>
      <c r="H169">
        <v>0</v>
      </c>
      <c r="I169">
        <v>0</v>
      </c>
      <c r="J169">
        <v>0</v>
      </c>
      <c r="K169">
        <v>0</v>
      </c>
      <c r="L169">
        <v>1</v>
      </c>
      <c r="M169">
        <v>85</v>
      </c>
      <c r="N169">
        <v>0</v>
      </c>
      <c r="O169">
        <v>0</v>
      </c>
      <c r="P169">
        <v>0</v>
      </c>
      <c r="Q169">
        <v>0</v>
      </c>
      <c r="R169">
        <v>0</v>
      </c>
      <c r="S169">
        <v>0</v>
      </c>
      <c r="T169">
        <v>0</v>
      </c>
      <c r="U169">
        <v>0</v>
      </c>
      <c r="V169">
        <v>0</v>
      </c>
      <c r="W169">
        <v>0</v>
      </c>
      <c r="X169">
        <v>0</v>
      </c>
      <c r="Y169">
        <v>0</v>
      </c>
      <c r="Z169">
        <v>0</v>
      </c>
      <c r="AA169">
        <v>0</v>
      </c>
      <c r="AB169">
        <v>0</v>
      </c>
      <c r="AC169">
        <v>0</v>
      </c>
      <c r="AD169">
        <v>0</v>
      </c>
      <c r="AE169">
        <v>0</v>
      </c>
      <c r="AF169">
        <v>1</v>
      </c>
      <c r="AG169">
        <v>90</v>
      </c>
      <c r="AH169">
        <v>0</v>
      </c>
      <c r="AI169">
        <v>0</v>
      </c>
      <c r="AJ169">
        <v>0</v>
      </c>
      <c r="AK169">
        <v>0</v>
      </c>
      <c r="AL169">
        <v>0</v>
      </c>
      <c r="AM169">
        <v>0</v>
      </c>
      <c r="AN169">
        <v>0</v>
      </c>
      <c r="AO169">
        <v>0</v>
      </c>
      <c r="AP169">
        <v>0</v>
      </c>
      <c r="AQ169">
        <v>0</v>
      </c>
      <c r="AR169">
        <v>0</v>
      </c>
      <c r="AS169">
        <v>0</v>
      </c>
      <c r="AT169">
        <v>0</v>
      </c>
      <c r="AU169">
        <v>0</v>
      </c>
      <c r="AV169">
        <v>0</v>
      </c>
      <c r="AW169">
        <v>0</v>
      </c>
      <c r="AX169">
        <v>0</v>
      </c>
      <c r="AY169">
        <v>0</v>
      </c>
    </row>
    <row r="170" spans="1:51">
      <c r="A170" t="s">
        <v>3020</v>
      </c>
      <c r="B170">
        <v>0</v>
      </c>
      <c r="C170">
        <v>0</v>
      </c>
      <c r="D170">
        <v>0</v>
      </c>
      <c r="E170">
        <v>0</v>
      </c>
      <c r="F170">
        <v>0</v>
      </c>
      <c r="G170">
        <v>0</v>
      </c>
      <c r="H170">
        <v>0</v>
      </c>
      <c r="I170">
        <v>0</v>
      </c>
      <c r="J170">
        <v>0</v>
      </c>
      <c r="K170">
        <v>0</v>
      </c>
      <c r="L170">
        <v>1</v>
      </c>
      <c r="M170">
        <v>16</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row>
    <row r="171" spans="1:51">
      <c r="A171" t="s">
        <v>3032</v>
      </c>
      <c r="B171">
        <v>0</v>
      </c>
      <c r="C171">
        <v>0</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2</v>
      </c>
      <c r="AG171">
        <v>137</v>
      </c>
      <c r="AH171">
        <v>0</v>
      </c>
      <c r="AI171">
        <v>0</v>
      </c>
      <c r="AJ171">
        <v>0</v>
      </c>
      <c r="AK171">
        <v>0</v>
      </c>
      <c r="AL171">
        <v>0</v>
      </c>
      <c r="AM171">
        <v>0</v>
      </c>
      <c r="AN171">
        <v>0</v>
      </c>
      <c r="AO171">
        <v>0</v>
      </c>
      <c r="AP171">
        <v>1</v>
      </c>
      <c r="AQ171">
        <v>90</v>
      </c>
      <c r="AR171">
        <v>0</v>
      </c>
      <c r="AS171">
        <v>0</v>
      </c>
      <c r="AT171">
        <v>0</v>
      </c>
      <c r="AU171">
        <v>0</v>
      </c>
      <c r="AV171">
        <v>0</v>
      </c>
      <c r="AW171">
        <v>0</v>
      </c>
      <c r="AX171">
        <v>0</v>
      </c>
      <c r="AY171">
        <v>0</v>
      </c>
    </row>
    <row r="172" spans="1:51">
      <c r="A172" t="s">
        <v>3044</v>
      </c>
      <c r="B172">
        <v>0</v>
      </c>
      <c r="C172">
        <v>0</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row>
    <row r="173" spans="1:51">
      <c r="A173" t="s">
        <v>3056</v>
      </c>
      <c r="B173">
        <v>0</v>
      </c>
      <c r="C173">
        <v>0</v>
      </c>
      <c r="D173">
        <v>0</v>
      </c>
      <c r="E173">
        <v>0</v>
      </c>
      <c r="F173">
        <v>0</v>
      </c>
      <c r="G173">
        <v>0</v>
      </c>
      <c r="H173">
        <v>0</v>
      </c>
      <c r="I173">
        <v>0</v>
      </c>
      <c r="J173">
        <v>0</v>
      </c>
      <c r="K173">
        <v>0</v>
      </c>
      <c r="L173">
        <v>1</v>
      </c>
      <c r="M173">
        <v>30</v>
      </c>
      <c r="N173">
        <v>0</v>
      </c>
      <c r="O173">
        <v>0</v>
      </c>
      <c r="P173">
        <v>0</v>
      </c>
      <c r="Q173">
        <v>0</v>
      </c>
      <c r="R173">
        <v>0</v>
      </c>
      <c r="S173">
        <v>0</v>
      </c>
      <c r="T173">
        <v>0</v>
      </c>
      <c r="U173">
        <v>0</v>
      </c>
      <c r="V173">
        <v>0</v>
      </c>
      <c r="W173">
        <v>0</v>
      </c>
      <c r="X173">
        <v>0</v>
      </c>
      <c r="Y173">
        <v>0</v>
      </c>
      <c r="Z173">
        <v>0</v>
      </c>
      <c r="AA173">
        <v>0</v>
      </c>
      <c r="AB173">
        <v>0</v>
      </c>
      <c r="AC173">
        <v>0</v>
      </c>
      <c r="AD173">
        <v>0</v>
      </c>
      <c r="AE173">
        <v>0</v>
      </c>
      <c r="AF173">
        <v>1</v>
      </c>
      <c r="AG173">
        <v>45</v>
      </c>
      <c r="AH173">
        <v>0</v>
      </c>
      <c r="AI173">
        <v>0</v>
      </c>
      <c r="AJ173">
        <v>0</v>
      </c>
      <c r="AK173">
        <v>0</v>
      </c>
      <c r="AL173">
        <v>0</v>
      </c>
      <c r="AM173">
        <v>0</v>
      </c>
      <c r="AN173">
        <v>0</v>
      </c>
      <c r="AO173">
        <v>0</v>
      </c>
      <c r="AP173">
        <v>0</v>
      </c>
      <c r="AQ173">
        <v>0</v>
      </c>
      <c r="AR173">
        <v>0</v>
      </c>
      <c r="AS173">
        <v>0</v>
      </c>
      <c r="AT173">
        <v>0</v>
      </c>
      <c r="AU173">
        <v>0</v>
      </c>
      <c r="AV173">
        <v>0</v>
      </c>
      <c r="AW173">
        <v>0</v>
      </c>
      <c r="AX173">
        <v>0</v>
      </c>
      <c r="AY173">
        <v>0</v>
      </c>
    </row>
    <row r="174" spans="1:51">
      <c r="A174" t="s">
        <v>3068</v>
      </c>
      <c r="B174">
        <v>0</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row>
    <row r="175" spans="1:51">
      <c r="A175" t="s">
        <v>3080</v>
      </c>
      <c r="B175">
        <v>0</v>
      </c>
      <c r="C175">
        <v>0</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row>
    <row r="176" spans="1:51">
      <c r="A176" t="s">
        <v>3092</v>
      </c>
      <c r="B176">
        <v>0</v>
      </c>
      <c r="C176">
        <v>0</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row>
    <row r="177" spans="1:51">
      <c r="A177" t="s">
        <v>3104</v>
      </c>
      <c r="B177">
        <v>0</v>
      </c>
      <c r="C177">
        <v>0</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row>
    <row r="178" spans="1:51">
      <c r="A178" t="s">
        <v>3116</v>
      </c>
      <c r="B178">
        <v>0</v>
      </c>
      <c r="C178">
        <v>0</v>
      </c>
      <c r="D178">
        <v>0</v>
      </c>
      <c r="E178">
        <v>0</v>
      </c>
      <c r="F178">
        <v>0</v>
      </c>
      <c r="G178">
        <v>0</v>
      </c>
      <c r="H178">
        <v>0</v>
      </c>
      <c r="I178">
        <v>0</v>
      </c>
      <c r="J178">
        <v>0</v>
      </c>
      <c r="K178">
        <v>0</v>
      </c>
      <c r="L178">
        <v>1</v>
      </c>
      <c r="M178">
        <v>26</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row>
    <row r="179" spans="1:51">
      <c r="A179" t="s">
        <v>3128</v>
      </c>
      <c r="B179">
        <v>0</v>
      </c>
      <c r="C179">
        <v>0</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row>
    <row r="180" spans="1:51">
      <c r="A180" t="s">
        <v>3140</v>
      </c>
      <c r="B180">
        <v>0</v>
      </c>
      <c r="C180">
        <v>0</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row>
    <row r="181" spans="1:51">
      <c r="A181" t="s">
        <v>3152</v>
      </c>
      <c r="B181">
        <v>0</v>
      </c>
      <c r="C181">
        <v>0</v>
      </c>
      <c r="D181">
        <v>0</v>
      </c>
      <c r="E181">
        <v>0</v>
      </c>
      <c r="F181">
        <v>0</v>
      </c>
      <c r="G181">
        <v>0</v>
      </c>
      <c r="H181">
        <v>0</v>
      </c>
      <c r="I181">
        <v>0</v>
      </c>
      <c r="J181">
        <v>0</v>
      </c>
      <c r="K181">
        <v>0</v>
      </c>
      <c r="L181">
        <v>0</v>
      </c>
      <c r="M181">
        <v>0</v>
      </c>
      <c r="N181">
        <v>0</v>
      </c>
      <c r="O181">
        <v>0</v>
      </c>
      <c r="P181">
        <v>0</v>
      </c>
      <c r="Q181">
        <v>0</v>
      </c>
      <c r="R181">
        <v>0</v>
      </c>
      <c r="S181">
        <v>0</v>
      </c>
      <c r="T181">
        <v>0</v>
      </c>
      <c r="U181">
        <v>0</v>
      </c>
      <c r="V181">
        <v>1</v>
      </c>
      <c r="W181">
        <v>48.6</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row>
    <row r="182" spans="1:51">
      <c r="A182" t="s">
        <v>3164</v>
      </c>
      <c r="B182">
        <v>0</v>
      </c>
      <c r="C182">
        <v>0</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row>
    <row r="183" spans="1:51">
      <c r="A183" t="s">
        <v>3176</v>
      </c>
      <c r="B183">
        <v>0</v>
      </c>
      <c r="C183">
        <v>0</v>
      </c>
      <c r="D183">
        <v>0</v>
      </c>
      <c r="E183">
        <v>0</v>
      </c>
      <c r="F183">
        <v>0</v>
      </c>
      <c r="G183">
        <v>0</v>
      </c>
      <c r="H183">
        <v>0</v>
      </c>
      <c r="I183">
        <v>0</v>
      </c>
      <c r="J183">
        <v>0</v>
      </c>
      <c r="K183">
        <v>0</v>
      </c>
      <c r="L183">
        <v>1</v>
      </c>
      <c r="M183">
        <v>40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row>
    <row r="184" spans="1:51">
      <c r="A184" t="s">
        <v>3188</v>
      </c>
      <c r="B184">
        <v>0</v>
      </c>
      <c r="C184">
        <v>0</v>
      </c>
      <c r="D184">
        <v>0</v>
      </c>
      <c r="E184">
        <v>0</v>
      </c>
      <c r="F184">
        <v>0</v>
      </c>
      <c r="G184">
        <v>0</v>
      </c>
      <c r="H184">
        <v>0</v>
      </c>
      <c r="I184">
        <v>0</v>
      </c>
      <c r="J184">
        <v>0</v>
      </c>
      <c r="K184">
        <v>0</v>
      </c>
      <c r="L184">
        <v>1</v>
      </c>
      <c r="M184">
        <v>10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row>
    <row r="185" spans="1:51">
      <c r="A185" t="s">
        <v>3200</v>
      </c>
      <c r="B185">
        <v>0</v>
      </c>
      <c r="C185">
        <v>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row>
    <row r="186" spans="1:51">
      <c r="A186" t="s">
        <v>3212</v>
      </c>
      <c r="B186">
        <v>0</v>
      </c>
      <c r="C186">
        <v>0</v>
      </c>
      <c r="D186">
        <v>0</v>
      </c>
      <c r="E186">
        <v>0</v>
      </c>
      <c r="F186">
        <v>0</v>
      </c>
      <c r="G186">
        <v>0</v>
      </c>
      <c r="H186">
        <v>0</v>
      </c>
      <c r="I186">
        <v>0</v>
      </c>
      <c r="J186">
        <v>0</v>
      </c>
      <c r="K186">
        <v>0</v>
      </c>
      <c r="L186">
        <v>0</v>
      </c>
      <c r="M186">
        <v>0</v>
      </c>
      <c r="N186">
        <v>1</v>
      </c>
      <c r="O186">
        <v>140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row>
    <row r="187" spans="1:51">
      <c r="A187" t="s">
        <v>3236</v>
      </c>
      <c r="B187">
        <v>0</v>
      </c>
      <c r="C187">
        <v>0</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row>
    <row r="188" spans="1:51">
      <c r="A188" t="s">
        <v>3248</v>
      </c>
      <c r="B188">
        <v>0</v>
      </c>
      <c r="C188">
        <v>0</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row>
    <row r="189" spans="1:51">
      <c r="A189" t="s">
        <v>3260</v>
      </c>
      <c r="B189">
        <v>0</v>
      </c>
      <c r="C189">
        <v>0</v>
      </c>
      <c r="D189">
        <v>0</v>
      </c>
      <c r="E189">
        <v>0</v>
      </c>
      <c r="F189">
        <v>0</v>
      </c>
      <c r="G189">
        <v>0</v>
      </c>
      <c r="H189">
        <v>0</v>
      </c>
      <c r="I189">
        <v>0</v>
      </c>
      <c r="J189">
        <v>0</v>
      </c>
      <c r="K189">
        <v>0</v>
      </c>
      <c r="L189">
        <v>2</v>
      </c>
      <c r="M189">
        <v>74</v>
      </c>
      <c r="N189">
        <v>0</v>
      </c>
      <c r="O189">
        <v>0</v>
      </c>
      <c r="P189">
        <v>0</v>
      </c>
      <c r="Q189">
        <v>0</v>
      </c>
      <c r="R189">
        <v>0</v>
      </c>
      <c r="S189">
        <v>0</v>
      </c>
      <c r="T189">
        <v>0</v>
      </c>
      <c r="U189">
        <v>0</v>
      </c>
      <c r="V189">
        <v>1</v>
      </c>
      <c r="W189">
        <v>7.5</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row>
    <row r="190" spans="1:51">
      <c r="A190" t="s">
        <v>3272</v>
      </c>
      <c r="B190">
        <v>0</v>
      </c>
      <c r="C190">
        <v>0</v>
      </c>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row>
    <row r="191" spans="1:51">
      <c r="A191" t="s">
        <v>3284</v>
      </c>
      <c r="B191">
        <v>0</v>
      </c>
      <c r="C191">
        <v>0</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row>
    <row r="192" spans="1:51">
      <c r="A192" t="s">
        <v>3296</v>
      </c>
      <c r="B192">
        <v>0</v>
      </c>
      <c r="C192">
        <v>0</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row>
    <row r="193" spans="1:51">
      <c r="A193" t="s">
        <v>3308</v>
      </c>
      <c r="B193">
        <v>0</v>
      </c>
      <c r="C193">
        <v>0</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row>
    <row r="194" spans="1:51">
      <c r="A194" t="s">
        <v>3320</v>
      </c>
      <c r="B194">
        <v>0</v>
      </c>
      <c r="C194">
        <v>0</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1</v>
      </c>
      <c r="AG194">
        <v>11</v>
      </c>
      <c r="AH194">
        <v>0</v>
      </c>
      <c r="AI194">
        <v>0</v>
      </c>
      <c r="AJ194">
        <v>0</v>
      </c>
      <c r="AK194">
        <v>0</v>
      </c>
      <c r="AL194">
        <v>0</v>
      </c>
      <c r="AM194">
        <v>0</v>
      </c>
      <c r="AN194">
        <v>0</v>
      </c>
      <c r="AO194">
        <v>0</v>
      </c>
      <c r="AP194">
        <v>0</v>
      </c>
      <c r="AQ194">
        <v>0</v>
      </c>
      <c r="AR194">
        <v>0</v>
      </c>
      <c r="AS194">
        <v>0</v>
      </c>
      <c r="AT194">
        <v>0</v>
      </c>
      <c r="AU194">
        <v>0</v>
      </c>
      <c r="AV194">
        <v>0</v>
      </c>
      <c r="AW194">
        <v>0</v>
      </c>
      <c r="AX194">
        <v>0</v>
      </c>
      <c r="AY194">
        <v>0</v>
      </c>
    </row>
    <row r="195" spans="1:51">
      <c r="A195" t="s">
        <v>3332</v>
      </c>
      <c r="B195">
        <v>0</v>
      </c>
      <c r="C195">
        <v>0</v>
      </c>
      <c r="D195">
        <v>0</v>
      </c>
      <c r="E195">
        <v>0</v>
      </c>
      <c r="F195">
        <v>0</v>
      </c>
      <c r="G195">
        <v>0</v>
      </c>
      <c r="H195">
        <v>0</v>
      </c>
      <c r="I195">
        <v>0</v>
      </c>
      <c r="J195">
        <v>0</v>
      </c>
      <c r="K195">
        <v>0</v>
      </c>
      <c r="L195">
        <v>0</v>
      </c>
      <c r="M195">
        <v>0</v>
      </c>
      <c r="N195">
        <v>1</v>
      </c>
      <c r="O195">
        <v>130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row>
    <row r="196" spans="1:51">
      <c r="A196" t="s">
        <v>3344</v>
      </c>
      <c r="B196">
        <v>0</v>
      </c>
      <c r="C196">
        <v>0</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row>
    <row r="197" spans="1:51">
      <c r="A197" t="s">
        <v>3356</v>
      </c>
      <c r="B197">
        <v>0</v>
      </c>
      <c r="C197">
        <v>0</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row>
    <row r="198" spans="1:51">
      <c r="A198" t="s">
        <v>3380</v>
      </c>
      <c r="B198">
        <v>0</v>
      </c>
      <c r="C198">
        <v>0</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row>
    <row r="199" spans="1:51">
      <c r="A199" t="s">
        <v>3392</v>
      </c>
      <c r="B199">
        <v>0</v>
      </c>
      <c r="C199">
        <v>0</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row>
    <row r="200" spans="1:51">
      <c r="A200" t="s">
        <v>3404</v>
      </c>
      <c r="B200">
        <v>0</v>
      </c>
      <c r="C200">
        <v>0</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1</v>
      </c>
      <c r="AG200">
        <v>11</v>
      </c>
      <c r="AH200">
        <v>0</v>
      </c>
      <c r="AI200">
        <v>0</v>
      </c>
      <c r="AJ200">
        <v>0</v>
      </c>
      <c r="AK200">
        <v>0</v>
      </c>
      <c r="AL200">
        <v>0</v>
      </c>
      <c r="AM200">
        <v>0</v>
      </c>
      <c r="AN200">
        <v>0</v>
      </c>
      <c r="AO200">
        <v>0</v>
      </c>
      <c r="AP200">
        <v>0</v>
      </c>
      <c r="AQ200">
        <v>0</v>
      </c>
      <c r="AR200">
        <v>0</v>
      </c>
      <c r="AS200">
        <v>0</v>
      </c>
      <c r="AT200">
        <v>0</v>
      </c>
      <c r="AU200">
        <v>0</v>
      </c>
      <c r="AV200">
        <v>0</v>
      </c>
      <c r="AW200">
        <v>0</v>
      </c>
      <c r="AX200">
        <v>0</v>
      </c>
      <c r="AY200">
        <v>0</v>
      </c>
    </row>
    <row r="201" spans="1:51">
      <c r="A201" t="s">
        <v>3416</v>
      </c>
      <c r="B201">
        <v>0</v>
      </c>
      <c r="C201">
        <v>0</v>
      </c>
      <c r="D201">
        <v>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row>
    <row r="202" spans="1:51">
      <c r="A202" t="s">
        <v>3428</v>
      </c>
      <c r="B202">
        <v>0</v>
      </c>
      <c r="C202">
        <v>0</v>
      </c>
      <c r="D202">
        <v>0</v>
      </c>
      <c r="E202">
        <v>0</v>
      </c>
      <c r="F202">
        <v>0</v>
      </c>
      <c r="G202">
        <v>0</v>
      </c>
      <c r="H202">
        <v>0</v>
      </c>
      <c r="I202">
        <v>0</v>
      </c>
      <c r="J202">
        <v>0</v>
      </c>
      <c r="K202">
        <v>0</v>
      </c>
      <c r="L202">
        <v>1</v>
      </c>
      <c r="M202">
        <v>22</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row>
    <row r="203" spans="1:51">
      <c r="A203" t="s">
        <v>3440</v>
      </c>
      <c r="B203">
        <v>0</v>
      </c>
      <c r="C203">
        <v>0</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row>
    <row r="204" spans="1:51">
      <c r="A204" t="s">
        <v>3452</v>
      </c>
      <c r="B204">
        <v>0</v>
      </c>
      <c r="C204">
        <v>0</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row>
    <row r="205" spans="1:51">
      <c r="A205" t="s">
        <v>3464</v>
      </c>
      <c r="B205">
        <v>0</v>
      </c>
      <c r="C205">
        <v>0</v>
      </c>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row>
    <row r="206" spans="1:51">
      <c r="A206" t="s">
        <v>3476</v>
      </c>
      <c r="B206">
        <v>0</v>
      </c>
      <c r="C206">
        <v>0</v>
      </c>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row>
    <row r="207" spans="1:51">
      <c r="A207" t="s">
        <v>3488</v>
      </c>
      <c r="B207">
        <v>0</v>
      </c>
      <c r="C207">
        <v>0</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row>
    <row r="208" spans="1:51">
      <c r="A208" t="s">
        <v>3512</v>
      </c>
      <c r="B208">
        <v>0</v>
      </c>
      <c r="C208">
        <v>0</v>
      </c>
      <c r="D208">
        <v>0</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row>
    <row r="209" spans="1:51">
      <c r="A209" t="s">
        <v>3524</v>
      </c>
      <c r="B209">
        <v>0</v>
      </c>
      <c r="C209">
        <v>0</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row>
    <row r="210" spans="1:51">
      <c r="A210" t="s">
        <v>3536</v>
      </c>
      <c r="B210">
        <v>0</v>
      </c>
      <c r="C210">
        <v>0</v>
      </c>
      <c r="D210">
        <v>0</v>
      </c>
      <c r="E210">
        <v>0</v>
      </c>
      <c r="F210">
        <v>0</v>
      </c>
      <c r="G210">
        <v>0</v>
      </c>
      <c r="H210">
        <v>0</v>
      </c>
      <c r="I210">
        <v>0</v>
      </c>
      <c r="J210">
        <v>0</v>
      </c>
      <c r="K210">
        <v>0</v>
      </c>
      <c r="L210">
        <v>2</v>
      </c>
      <c r="M210">
        <v>25</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row>
    <row r="211" spans="1:51">
      <c r="A211" t="s">
        <v>3548</v>
      </c>
      <c r="B211">
        <v>0</v>
      </c>
      <c r="C211">
        <v>0</v>
      </c>
      <c r="D211">
        <v>0</v>
      </c>
      <c r="E211">
        <v>0</v>
      </c>
      <c r="F211">
        <v>0</v>
      </c>
      <c r="G211">
        <v>0</v>
      </c>
      <c r="H211">
        <v>0</v>
      </c>
      <c r="I211">
        <v>0</v>
      </c>
      <c r="J211">
        <v>0</v>
      </c>
      <c r="K211">
        <v>0</v>
      </c>
      <c r="L211">
        <v>0</v>
      </c>
      <c r="M211">
        <v>0</v>
      </c>
      <c r="N211">
        <v>0</v>
      </c>
      <c r="O211">
        <v>0</v>
      </c>
      <c r="P211">
        <v>0</v>
      </c>
      <c r="Q211">
        <v>0</v>
      </c>
      <c r="R211">
        <v>0</v>
      </c>
      <c r="S211">
        <v>0</v>
      </c>
      <c r="T211">
        <v>0</v>
      </c>
      <c r="U211">
        <v>0</v>
      </c>
      <c r="V211">
        <v>1</v>
      </c>
      <c r="W211">
        <v>15</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row>
    <row r="212" spans="1:51">
      <c r="A212" t="s">
        <v>3560</v>
      </c>
      <c r="B212">
        <v>0</v>
      </c>
      <c r="C212">
        <v>0</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row>
    <row r="213" spans="1:51">
      <c r="A213" t="s">
        <v>3572</v>
      </c>
      <c r="B213">
        <v>0</v>
      </c>
      <c r="C213">
        <v>0</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row>
    <row r="214" spans="1:51">
      <c r="A214" t="s">
        <v>3584</v>
      </c>
      <c r="B214">
        <v>0</v>
      </c>
      <c r="C214">
        <v>0</v>
      </c>
      <c r="D214">
        <v>0</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row>
    <row r="215" spans="1:51">
      <c r="A215" t="s">
        <v>3596</v>
      </c>
      <c r="B215">
        <v>0</v>
      </c>
      <c r="C215">
        <v>0</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row>
    <row r="216" spans="1:51">
      <c r="A216" t="s">
        <v>3608</v>
      </c>
      <c r="B216">
        <v>0</v>
      </c>
      <c r="C216">
        <v>0</v>
      </c>
      <c r="D216">
        <v>0</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row>
    <row r="217" spans="1:51">
      <c r="A217" t="s">
        <v>3620</v>
      </c>
      <c r="B217">
        <v>0</v>
      </c>
      <c r="C217">
        <v>0</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row>
    <row r="218" spans="1:51">
      <c r="A218" t="s">
        <v>3632</v>
      </c>
      <c r="B218">
        <v>0</v>
      </c>
      <c r="C218">
        <v>0</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row>
    <row r="219" spans="1:51">
      <c r="A219" t="s">
        <v>3644</v>
      </c>
      <c r="B219">
        <v>0</v>
      </c>
      <c r="C219">
        <v>0</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row>
    <row r="220" spans="1:51">
      <c r="A220" t="s">
        <v>3656</v>
      </c>
      <c r="B220">
        <v>0</v>
      </c>
      <c r="C220">
        <v>0</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row>
    <row r="221" spans="1:51">
      <c r="A221" t="s">
        <v>3668</v>
      </c>
      <c r="B221">
        <v>0</v>
      </c>
      <c r="C221">
        <v>0</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row>
    <row r="222" spans="1:51">
      <c r="A222" t="s">
        <v>3680</v>
      </c>
      <c r="B222">
        <v>0</v>
      </c>
      <c r="C222">
        <v>0</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row>
    <row r="223" spans="1:51">
      <c r="A223" t="s">
        <v>3692</v>
      </c>
      <c r="B223">
        <v>0</v>
      </c>
      <c r="C223">
        <v>0</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row>
    <row r="224" spans="1:51">
      <c r="A224" t="s">
        <v>3704</v>
      </c>
      <c r="B224">
        <v>0</v>
      </c>
      <c r="C224">
        <v>0</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row>
    <row r="225" spans="1:51">
      <c r="A225" t="s">
        <v>3716</v>
      </c>
      <c r="B225">
        <v>0</v>
      </c>
      <c r="C225">
        <v>0</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row>
    <row r="226" spans="1:51">
      <c r="A226" t="s">
        <v>3728</v>
      </c>
      <c r="B226">
        <v>0</v>
      </c>
      <c r="C226">
        <v>0</v>
      </c>
      <c r="D226">
        <v>0</v>
      </c>
      <c r="E226">
        <v>0</v>
      </c>
      <c r="F226">
        <v>0</v>
      </c>
      <c r="G226">
        <v>0</v>
      </c>
      <c r="H226">
        <v>0</v>
      </c>
      <c r="I226">
        <v>0</v>
      </c>
      <c r="J226">
        <v>0</v>
      </c>
      <c r="K226">
        <v>0</v>
      </c>
      <c r="L226">
        <v>0</v>
      </c>
      <c r="M226">
        <v>0</v>
      </c>
      <c r="N226">
        <v>1</v>
      </c>
      <c r="O226">
        <v>175</v>
      </c>
      <c r="P226">
        <v>0</v>
      </c>
      <c r="Q226">
        <v>0</v>
      </c>
      <c r="R226">
        <v>0</v>
      </c>
      <c r="S226">
        <v>0</v>
      </c>
      <c r="T226">
        <v>0</v>
      </c>
      <c r="U226">
        <v>0</v>
      </c>
      <c r="V226">
        <v>1</v>
      </c>
      <c r="W226">
        <v>1.5</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row>
    <row r="227" spans="1:51">
      <c r="A227" t="s">
        <v>3740</v>
      </c>
      <c r="B227">
        <v>0</v>
      </c>
      <c r="C227">
        <v>0</v>
      </c>
      <c r="D227">
        <v>0</v>
      </c>
      <c r="E227">
        <v>0</v>
      </c>
      <c r="F227">
        <v>0</v>
      </c>
      <c r="G227">
        <v>0</v>
      </c>
      <c r="H227">
        <v>0</v>
      </c>
      <c r="I227">
        <v>0</v>
      </c>
      <c r="J227">
        <v>0</v>
      </c>
      <c r="K227">
        <v>0</v>
      </c>
      <c r="L227">
        <v>1</v>
      </c>
      <c r="M227">
        <v>60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row>
    <row r="228" spans="1:51">
      <c r="A228" t="s">
        <v>3752</v>
      </c>
      <c r="B228">
        <v>0</v>
      </c>
      <c r="C228">
        <v>0</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row>
    <row r="229" spans="1:51">
      <c r="A229" t="s">
        <v>3764</v>
      </c>
      <c r="B229">
        <v>0</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row>
    <row r="230" spans="1:51">
      <c r="A230" t="s">
        <v>3776</v>
      </c>
      <c r="B230">
        <v>0</v>
      </c>
      <c r="C230">
        <v>0</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row>
    <row r="231" spans="1:51">
      <c r="A231" t="s">
        <v>3788</v>
      </c>
      <c r="B231">
        <v>0</v>
      </c>
      <c r="C231">
        <v>0</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row>
    <row r="232" spans="1:51">
      <c r="A232" t="s">
        <v>3812</v>
      </c>
      <c r="B232">
        <v>0</v>
      </c>
      <c r="C232">
        <v>0</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row>
    <row r="233" spans="1:51">
      <c r="A233" t="s">
        <v>3824</v>
      </c>
      <c r="B233">
        <v>0</v>
      </c>
      <c r="C233">
        <v>0</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row>
    <row r="234" spans="1:51">
      <c r="A234" t="s">
        <v>3836</v>
      </c>
      <c r="B234">
        <v>0</v>
      </c>
      <c r="C234">
        <v>0</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row>
    <row r="235" spans="1:51">
      <c r="A235" t="s">
        <v>3848</v>
      </c>
      <c r="B235">
        <v>0</v>
      </c>
      <c r="C235">
        <v>0</v>
      </c>
      <c r="D235">
        <v>0</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row>
    <row r="236" spans="1:51">
      <c r="A236" t="s">
        <v>3860</v>
      </c>
      <c r="B236">
        <v>0</v>
      </c>
      <c r="C236">
        <v>0</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row>
    <row r="237" spans="1:51">
      <c r="A237" t="s">
        <v>3872</v>
      </c>
      <c r="B237">
        <v>0</v>
      </c>
      <c r="C237">
        <v>0</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row>
    <row r="238" spans="1:51">
      <c r="A238" t="s">
        <v>3884</v>
      </c>
      <c r="B238">
        <v>0</v>
      </c>
      <c r="C238">
        <v>0</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row>
    <row r="239" spans="1:51">
      <c r="A239" t="s">
        <v>3896</v>
      </c>
      <c r="B239">
        <v>0</v>
      </c>
      <c r="C239">
        <v>0</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row>
    <row r="240" spans="1:51">
      <c r="A240" t="s">
        <v>3908</v>
      </c>
      <c r="B240">
        <v>0</v>
      </c>
      <c r="C240">
        <v>0</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row>
    <row r="241" spans="1:51">
      <c r="A241" t="s">
        <v>3920</v>
      </c>
      <c r="B241">
        <v>0</v>
      </c>
      <c r="C241">
        <v>0</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row>
    <row r="242" spans="1:51">
      <c r="A242" t="s">
        <v>3932</v>
      </c>
      <c r="B242">
        <v>0</v>
      </c>
      <c r="C242">
        <v>0</v>
      </c>
      <c r="D242">
        <v>0</v>
      </c>
      <c r="E242">
        <v>0</v>
      </c>
      <c r="F242">
        <v>0</v>
      </c>
      <c r="G242">
        <v>0</v>
      </c>
      <c r="H242">
        <v>0</v>
      </c>
      <c r="I242">
        <v>0</v>
      </c>
      <c r="J242">
        <v>0</v>
      </c>
      <c r="K242">
        <v>0</v>
      </c>
      <c r="L242">
        <v>1</v>
      </c>
      <c r="M242">
        <v>37</v>
      </c>
      <c r="N242">
        <v>0</v>
      </c>
      <c r="O242">
        <v>0</v>
      </c>
      <c r="P242">
        <v>0</v>
      </c>
      <c r="Q242">
        <v>0</v>
      </c>
      <c r="R242">
        <v>0</v>
      </c>
      <c r="S242">
        <v>0</v>
      </c>
      <c r="T242">
        <v>0</v>
      </c>
      <c r="U242">
        <v>0</v>
      </c>
      <c r="V242">
        <v>1</v>
      </c>
      <c r="W242">
        <v>70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row>
    <row r="243" spans="1:51">
      <c r="A243" t="s">
        <v>3944</v>
      </c>
      <c r="B243">
        <v>0</v>
      </c>
      <c r="C243">
        <v>0</v>
      </c>
      <c r="D243">
        <v>0</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row>
    <row r="244" spans="1:51">
      <c r="A244" t="s">
        <v>3956</v>
      </c>
      <c r="B244">
        <v>0</v>
      </c>
      <c r="C244">
        <v>0</v>
      </c>
      <c r="D244">
        <v>0</v>
      </c>
      <c r="E244">
        <v>0</v>
      </c>
      <c r="F244">
        <v>0</v>
      </c>
      <c r="G244">
        <v>0</v>
      </c>
      <c r="H244">
        <v>0</v>
      </c>
      <c r="I244">
        <v>0</v>
      </c>
      <c r="J244">
        <v>0</v>
      </c>
      <c r="K244">
        <v>0</v>
      </c>
      <c r="L244">
        <v>1</v>
      </c>
      <c r="M244">
        <v>13.6</v>
      </c>
      <c r="N244">
        <v>0</v>
      </c>
      <c r="O244">
        <v>0</v>
      </c>
      <c r="P244">
        <v>0</v>
      </c>
      <c r="Q244">
        <v>0</v>
      </c>
      <c r="R244">
        <v>0</v>
      </c>
      <c r="S244">
        <v>0</v>
      </c>
      <c r="T244">
        <v>0</v>
      </c>
      <c r="U244">
        <v>0</v>
      </c>
      <c r="V244">
        <v>0</v>
      </c>
      <c r="W244">
        <v>0</v>
      </c>
      <c r="X244">
        <v>0</v>
      </c>
      <c r="Y244">
        <v>0</v>
      </c>
      <c r="Z244">
        <v>0</v>
      </c>
      <c r="AA244">
        <v>0</v>
      </c>
      <c r="AB244">
        <v>0</v>
      </c>
      <c r="AC244">
        <v>0</v>
      </c>
      <c r="AD244">
        <v>0</v>
      </c>
      <c r="AE244">
        <v>0</v>
      </c>
      <c r="AF244">
        <v>1</v>
      </c>
      <c r="AG244">
        <v>11.8</v>
      </c>
      <c r="AH244">
        <v>0</v>
      </c>
      <c r="AI244">
        <v>0</v>
      </c>
      <c r="AJ244">
        <v>0</v>
      </c>
      <c r="AK244">
        <v>0</v>
      </c>
      <c r="AL244">
        <v>0</v>
      </c>
      <c r="AM244">
        <v>0</v>
      </c>
      <c r="AN244">
        <v>0</v>
      </c>
      <c r="AO244">
        <v>0</v>
      </c>
      <c r="AP244">
        <v>0</v>
      </c>
      <c r="AQ244">
        <v>0</v>
      </c>
      <c r="AR244">
        <v>0</v>
      </c>
      <c r="AS244">
        <v>0</v>
      </c>
      <c r="AT244">
        <v>0</v>
      </c>
      <c r="AU244">
        <v>0</v>
      </c>
      <c r="AV244">
        <v>0</v>
      </c>
      <c r="AW244">
        <v>0</v>
      </c>
      <c r="AX244">
        <v>0</v>
      </c>
      <c r="AY244">
        <v>0</v>
      </c>
    </row>
    <row r="245" spans="1:51">
      <c r="A245" t="s">
        <v>3980</v>
      </c>
      <c r="B245">
        <v>0</v>
      </c>
      <c r="C245">
        <v>0</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row>
    <row r="246" spans="1:51">
      <c r="A246" t="s">
        <v>4004</v>
      </c>
      <c r="B246">
        <v>0</v>
      </c>
      <c r="C246">
        <v>0</v>
      </c>
      <c r="D246">
        <v>0</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row>
    <row r="247" spans="1:51">
      <c r="A247" t="s">
        <v>4016</v>
      </c>
      <c r="B247">
        <v>0</v>
      </c>
      <c r="C247">
        <v>0</v>
      </c>
      <c r="D247">
        <v>0</v>
      </c>
      <c r="E247">
        <v>0</v>
      </c>
      <c r="F247">
        <v>0</v>
      </c>
      <c r="G247">
        <v>0</v>
      </c>
      <c r="H247">
        <v>0</v>
      </c>
      <c r="I247">
        <v>0</v>
      </c>
      <c r="J247">
        <v>0</v>
      </c>
      <c r="K247">
        <v>0</v>
      </c>
      <c r="L247">
        <v>2</v>
      </c>
      <c r="M247">
        <v>33</v>
      </c>
      <c r="N247">
        <v>0</v>
      </c>
      <c r="O247">
        <v>0</v>
      </c>
      <c r="P247">
        <v>0</v>
      </c>
      <c r="Q247">
        <v>0</v>
      </c>
      <c r="R247">
        <v>0</v>
      </c>
      <c r="S247">
        <v>0</v>
      </c>
      <c r="T247">
        <v>0</v>
      </c>
      <c r="U247">
        <v>0</v>
      </c>
      <c r="V247">
        <v>0</v>
      </c>
      <c r="W247">
        <v>0</v>
      </c>
      <c r="X247">
        <v>0</v>
      </c>
      <c r="Y247">
        <v>0</v>
      </c>
      <c r="Z247">
        <v>0</v>
      </c>
      <c r="AA247">
        <v>0</v>
      </c>
      <c r="AB247">
        <v>0</v>
      </c>
      <c r="AC247">
        <v>0</v>
      </c>
      <c r="AD247">
        <v>0</v>
      </c>
      <c r="AE247">
        <v>0</v>
      </c>
      <c r="AF247">
        <v>2</v>
      </c>
      <c r="AG247">
        <v>20</v>
      </c>
      <c r="AH247">
        <v>0</v>
      </c>
      <c r="AI247">
        <v>0</v>
      </c>
      <c r="AJ247">
        <v>0</v>
      </c>
      <c r="AK247">
        <v>0</v>
      </c>
      <c r="AL247">
        <v>0</v>
      </c>
      <c r="AM247">
        <v>0</v>
      </c>
      <c r="AN247">
        <v>0</v>
      </c>
      <c r="AO247">
        <v>0</v>
      </c>
      <c r="AP247">
        <v>0</v>
      </c>
      <c r="AQ247">
        <v>0</v>
      </c>
      <c r="AR247">
        <v>0</v>
      </c>
      <c r="AS247">
        <v>0</v>
      </c>
      <c r="AT247">
        <v>0</v>
      </c>
      <c r="AU247">
        <v>0</v>
      </c>
      <c r="AV247">
        <v>0</v>
      </c>
      <c r="AW247">
        <v>0</v>
      </c>
      <c r="AX247">
        <v>0</v>
      </c>
      <c r="AY247">
        <v>0</v>
      </c>
    </row>
    <row r="248" spans="1:51">
      <c r="A248" t="s">
        <v>4028</v>
      </c>
      <c r="B248">
        <v>0</v>
      </c>
      <c r="C248">
        <v>0</v>
      </c>
      <c r="D248">
        <v>0</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row>
    <row r="249" spans="1:51">
      <c r="A249" t="s">
        <v>4040</v>
      </c>
      <c r="B249">
        <v>0</v>
      </c>
      <c r="C249">
        <v>0</v>
      </c>
      <c r="D249">
        <v>0</v>
      </c>
      <c r="E249">
        <v>0</v>
      </c>
      <c r="F249">
        <v>0</v>
      </c>
      <c r="G249">
        <v>0</v>
      </c>
      <c r="H249">
        <v>0</v>
      </c>
      <c r="I249">
        <v>0</v>
      </c>
      <c r="J249">
        <v>0</v>
      </c>
      <c r="K249">
        <v>0</v>
      </c>
      <c r="L249">
        <v>1</v>
      </c>
      <c r="M249">
        <v>16.7</v>
      </c>
      <c r="N249">
        <v>0</v>
      </c>
      <c r="O249">
        <v>0</v>
      </c>
      <c r="P249">
        <v>0</v>
      </c>
      <c r="Q249">
        <v>0</v>
      </c>
      <c r="R249">
        <v>0</v>
      </c>
      <c r="S249">
        <v>0</v>
      </c>
      <c r="T249">
        <v>0</v>
      </c>
      <c r="U249">
        <v>0</v>
      </c>
      <c r="V249">
        <v>0</v>
      </c>
      <c r="W249">
        <v>0</v>
      </c>
      <c r="X249">
        <v>0</v>
      </c>
      <c r="Y249">
        <v>0</v>
      </c>
      <c r="Z249">
        <v>0</v>
      </c>
      <c r="AA249">
        <v>0</v>
      </c>
      <c r="AB249">
        <v>0</v>
      </c>
      <c r="AC249">
        <v>0</v>
      </c>
      <c r="AD249">
        <v>0</v>
      </c>
      <c r="AE249">
        <v>0</v>
      </c>
      <c r="AF249">
        <v>1</v>
      </c>
      <c r="AG249">
        <v>11</v>
      </c>
      <c r="AH249">
        <v>0</v>
      </c>
      <c r="AI249">
        <v>0</v>
      </c>
      <c r="AJ249">
        <v>0</v>
      </c>
      <c r="AK249">
        <v>0</v>
      </c>
      <c r="AL249">
        <v>0</v>
      </c>
      <c r="AM249">
        <v>0</v>
      </c>
      <c r="AN249">
        <v>0</v>
      </c>
      <c r="AO249">
        <v>0</v>
      </c>
      <c r="AP249">
        <v>0</v>
      </c>
      <c r="AQ249">
        <v>0</v>
      </c>
      <c r="AR249">
        <v>0</v>
      </c>
      <c r="AS249">
        <v>0</v>
      </c>
      <c r="AT249">
        <v>0</v>
      </c>
      <c r="AU249">
        <v>0</v>
      </c>
      <c r="AV249">
        <v>0</v>
      </c>
      <c r="AW249">
        <v>0</v>
      </c>
      <c r="AX249">
        <v>0</v>
      </c>
      <c r="AY249">
        <v>0</v>
      </c>
    </row>
    <row r="250" spans="1:51">
      <c r="A250" t="s">
        <v>4052</v>
      </c>
      <c r="B250">
        <v>0</v>
      </c>
      <c r="C250">
        <v>0</v>
      </c>
      <c r="D250">
        <v>0</v>
      </c>
      <c r="E250">
        <v>0</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row>
    <row r="251" spans="1:51">
      <c r="A251" t="s">
        <v>4064</v>
      </c>
      <c r="B251">
        <v>0</v>
      </c>
      <c r="C251">
        <v>0</v>
      </c>
      <c r="D251">
        <v>0</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row>
    <row r="252" spans="1:51">
      <c r="A252" t="s">
        <v>4076</v>
      </c>
      <c r="B252">
        <v>0</v>
      </c>
      <c r="C252">
        <v>0</v>
      </c>
      <c r="D252">
        <v>0</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row>
    <row r="253" spans="1:51">
      <c r="A253" t="s">
        <v>4088</v>
      </c>
      <c r="B253">
        <v>0</v>
      </c>
      <c r="C253">
        <v>0</v>
      </c>
      <c r="D253">
        <v>0</v>
      </c>
      <c r="E253">
        <v>0</v>
      </c>
      <c r="F253">
        <v>0</v>
      </c>
      <c r="G253">
        <v>0</v>
      </c>
      <c r="H253">
        <v>0</v>
      </c>
      <c r="I253">
        <v>0</v>
      </c>
      <c r="J253">
        <v>0</v>
      </c>
      <c r="K253">
        <v>0</v>
      </c>
      <c r="L253">
        <v>2</v>
      </c>
      <c r="M253">
        <v>27</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row>
    <row r="254" spans="1:51">
      <c r="A254" t="s">
        <v>4100</v>
      </c>
      <c r="B254">
        <v>0</v>
      </c>
      <c r="C254">
        <v>0</v>
      </c>
      <c r="D254">
        <v>0</v>
      </c>
      <c r="E254">
        <v>0</v>
      </c>
      <c r="F254">
        <v>0</v>
      </c>
      <c r="G254">
        <v>0</v>
      </c>
      <c r="H254">
        <v>0</v>
      </c>
      <c r="I254">
        <v>0</v>
      </c>
      <c r="J254">
        <v>0</v>
      </c>
      <c r="K254">
        <v>0</v>
      </c>
      <c r="L254">
        <v>1</v>
      </c>
      <c r="M254">
        <v>9</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row>
    <row r="255" spans="1:51">
      <c r="A255" t="s">
        <v>4112</v>
      </c>
      <c r="B255">
        <v>0</v>
      </c>
      <c r="C255">
        <v>0</v>
      </c>
      <c r="D255">
        <v>0</v>
      </c>
      <c r="E255">
        <v>0</v>
      </c>
      <c r="F255">
        <v>0</v>
      </c>
      <c r="G255">
        <v>0</v>
      </c>
      <c r="H255">
        <v>0</v>
      </c>
      <c r="I255">
        <v>0</v>
      </c>
      <c r="J255">
        <v>0</v>
      </c>
      <c r="K255">
        <v>0</v>
      </c>
      <c r="L255">
        <v>1</v>
      </c>
      <c r="M255">
        <v>16.5</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row>
    <row r="256" spans="1:51">
      <c r="A256" t="s">
        <v>4124</v>
      </c>
      <c r="B256">
        <v>0</v>
      </c>
      <c r="C256">
        <v>0</v>
      </c>
      <c r="D256">
        <v>0</v>
      </c>
      <c r="E256">
        <v>0</v>
      </c>
      <c r="F256">
        <v>0</v>
      </c>
      <c r="G256">
        <v>0</v>
      </c>
      <c r="H256">
        <v>0</v>
      </c>
      <c r="I256">
        <v>0</v>
      </c>
      <c r="J256">
        <v>0</v>
      </c>
      <c r="K256">
        <v>0</v>
      </c>
      <c r="L256">
        <v>1</v>
      </c>
      <c r="M256">
        <v>2</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row>
    <row r="257" spans="1:51">
      <c r="A257" t="s">
        <v>4136</v>
      </c>
      <c r="B257">
        <v>0</v>
      </c>
      <c r="C257">
        <v>0</v>
      </c>
      <c r="D257">
        <v>0</v>
      </c>
      <c r="E257">
        <v>0</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row>
    <row r="258" spans="1:51">
      <c r="A258" t="s">
        <v>4148</v>
      </c>
      <c r="B258">
        <v>0</v>
      </c>
      <c r="C258">
        <v>0</v>
      </c>
      <c r="D258">
        <v>0</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row>
    <row r="259" spans="1:51">
      <c r="A259" t="s">
        <v>4172</v>
      </c>
      <c r="B259">
        <v>0</v>
      </c>
      <c r="C259">
        <v>0</v>
      </c>
      <c r="D259">
        <v>0</v>
      </c>
      <c r="E259">
        <v>0</v>
      </c>
      <c r="F259">
        <v>0</v>
      </c>
      <c r="G259">
        <v>0</v>
      </c>
      <c r="H259">
        <v>0</v>
      </c>
      <c r="I259">
        <v>0</v>
      </c>
      <c r="J259">
        <v>0</v>
      </c>
      <c r="K259">
        <v>0</v>
      </c>
      <c r="L259">
        <v>1</v>
      </c>
      <c r="M259">
        <v>30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row>
    <row r="260" spans="1:51">
      <c r="A260" t="s">
        <v>4184</v>
      </c>
      <c r="B260">
        <v>0</v>
      </c>
      <c r="C260">
        <v>0</v>
      </c>
      <c r="D260">
        <v>0</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row>
    <row r="261" spans="1:51">
      <c r="A261" t="s">
        <v>4196</v>
      </c>
      <c r="B261">
        <v>0</v>
      </c>
      <c r="C261">
        <v>0</v>
      </c>
      <c r="D261">
        <v>0</v>
      </c>
      <c r="E261">
        <v>0</v>
      </c>
      <c r="F261">
        <v>0</v>
      </c>
      <c r="G261">
        <v>0</v>
      </c>
      <c r="H261">
        <v>0</v>
      </c>
      <c r="I261">
        <v>0</v>
      </c>
      <c r="J261">
        <v>0</v>
      </c>
      <c r="K261">
        <v>0</v>
      </c>
      <c r="L261">
        <v>1</v>
      </c>
      <c r="M261">
        <v>2.5</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row>
    <row r="262" spans="1:51">
      <c r="A262" t="s">
        <v>4208</v>
      </c>
      <c r="B262">
        <v>0</v>
      </c>
      <c r="C262">
        <v>0</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row>
    <row r="263" spans="1:51">
      <c r="A263" t="s">
        <v>4220</v>
      </c>
      <c r="B263">
        <v>0</v>
      </c>
      <c r="C263">
        <v>0</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1</v>
      </c>
      <c r="AS263">
        <v>155</v>
      </c>
      <c r="AT263">
        <v>0</v>
      </c>
      <c r="AU263">
        <v>0</v>
      </c>
      <c r="AV263">
        <v>0</v>
      </c>
      <c r="AW263">
        <v>0</v>
      </c>
      <c r="AX263">
        <v>0</v>
      </c>
      <c r="AY263">
        <v>0</v>
      </c>
    </row>
    <row r="264" spans="1:51">
      <c r="A264" t="s">
        <v>4232</v>
      </c>
      <c r="B264">
        <v>0</v>
      </c>
      <c r="C264">
        <v>0</v>
      </c>
      <c r="D264">
        <v>0</v>
      </c>
      <c r="E264">
        <v>0</v>
      </c>
      <c r="F264">
        <v>0</v>
      </c>
      <c r="G264">
        <v>0</v>
      </c>
      <c r="H264">
        <v>0</v>
      </c>
      <c r="I264">
        <v>0</v>
      </c>
      <c r="J264">
        <v>0</v>
      </c>
      <c r="K264">
        <v>0</v>
      </c>
      <c r="L264">
        <v>1</v>
      </c>
      <c r="M264">
        <v>12</v>
      </c>
      <c r="N264">
        <v>0</v>
      </c>
      <c r="O264">
        <v>0</v>
      </c>
      <c r="P264">
        <v>0</v>
      </c>
      <c r="Q264">
        <v>0</v>
      </c>
      <c r="R264">
        <v>0</v>
      </c>
      <c r="S264">
        <v>0</v>
      </c>
      <c r="T264">
        <v>0</v>
      </c>
      <c r="U264">
        <v>0</v>
      </c>
      <c r="V264">
        <v>0</v>
      </c>
      <c r="W264">
        <v>0</v>
      </c>
      <c r="X264">
        <v>1</v>
      </c>
      <c r="Y264">
        <v>110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row>
    <row r="265" spans="1:51">
      <c r="A265" t="s">
        <v>4244</v>
      </c>
      <c r="B265">
        <v>0</v>
      </c>
      <c r="C265">
        <v>0</v>
      </c>
      <c r="D265">
        <v>0</v>
      </c>
      <c r="E265">
        <v>0</v>
      </c>
      <c r="F265">
        <v>0</v>
      </c>
      <c r="G265">
        <v>0</v>
      </c>
      <c r="H265">
        <v>0</v>
      </c>
      <c r="I265">
        <v>0</v>
      </c>
      <c r="J265">
        <v>0</v>
      </c>
      <c r="K265">
        <v>0</v>
      </c>
      <c r="L265">
        <v>1</v>
      </c>
      <c r="M265">
        <v>10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row>
    <row r="266" spans="1:51">
      <c r="A266" t="s">
        <v>4256</v>
      </c>
      <c r="B266">
        <v>0</v>
      </c>
      <c r="C266">
        <v>0</v>
      </c>
      <c r="D266">
        <v>0</v>
      </c>
      <c r="E266">
        <v>0</v>
      </c>
      <c r="F266">
        <v>0</v>
      </c>
      <c r="G266">
        <v>0</v>
      </c>
      <c r="H266">
        <v>0</v>
      </c>
      <c r="I266">
        <v>0</v>
      </c>
      <c r="J266">
        <v>0</v>
      </c>
      <c r="K266">
        <v>0</v>
      </c>
      <c r="L266">
        <v>2</v>
      </c>
      <c r="M266">
        <v>60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row>
    <row r="267" spans="1:51">
      <c r="A267" t="s">
        <v>4268</v>
      </c>
      <c r="B267">
        <v>0</v>
      </c>
      <c r="C267">
        <v>0</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row>
    <row r="268" spans="1:51">
      <c r="A268" t="s">
        <v>4292</v>
      </c>
      <c r="B268">
        <v>0</v>
      </c>
      <c r="C268">
        <v>0</v>
      </c>
      <c r="D268">
        <v>0</v>
      </c>
      <c r="E268">
        <v>0</v>
      </c>
      <c r="F268">
        <v>0</v>
      </c>
      <c r="G268">
        <v>0</v>
      </c>
      <c r="H268">
        <v>0</v>
      </c>
      <c r="I268">
        <v>0</v>
      </c>
      <c r="J268">
        <v>0</v>
      </c>
      <c r="K268">
        <v>0</v>
      </c>
      <c r="L268">
        <v>1</v>
      </c>
      <c r="M268">
        <v>22.8</v>
      </c>
      <c r="N268">
        <v>0</v>
      </c>
      <c r="O268">
        <v>0</v>
      </c>
      <c r="P268">
        <v>0</v>
      </c>
      <c r="Q268">
        <v>0</v>
      </c>
      <c r="R268">
        <v>0</v>
      </c>
      <c r="S268">
        <v>0</v>
      </c>
      <c r="T268">
        <v>0</v>
      </c>
      <c r="U268">
        <v>0</v>
      </c>
      <c r="V268">
        <v>1</v>
      </c>
      <c r="W268">
        <v>11</v>
      </c>
      <c r="X268">
        <v>0</v>
      </c>
      <c r="Y268">
        <v>0</v>
      </c>
      <c r="Z268">
        <v>0</v>
      </c>
      <c r="AA268">
        <v>0</v>
      </c>
      <c r="AB268">
        <v>0</v>
      </c>
      <c r="AC268">
        <v>0</v>
      </c>
      <c r="AD268">
        <v>0</v>
      </c>
      <c r="AE268">
        <v>0</v>
      </c>
      <c r="AF268">
        <v>2</v>
      </c>
      <c r="AG268">
        <v>18.5</v>
      </c>
      <c r="AH268">
        <v>0</v>
      </c>
      <c r="AI268">
        <v>0</v>
      </c>
      <c r="AJ268">
        <v>0</v>
      </c>
      <c r="AK268">
        <v>0</v>
      </c>
      <c r="AL268">
        <v>0</v>
      </c>
      <c r="AM268">
        <v>0</v>
      </c>
      <c r="AN268">
        <v>0</v>
      </c>
      <c r="AO268">
        <v>0</v>
      </c>
      <c r="AP268">
        <v>0</v>
      </c>
      <c r="AQ268">
        <v>0</v>
      </c>
      <c r="AR268">
        <v>0</v>
      </c>
      <c r="AS268">
        <v>0</v>
      </c>
      <c r="AT268">
        <v>0</v>
      </c>
      <c r="AU268">
        <v>0</v>
      </c>
      <c r="AV268">
        <v>0</v>
      </c>
      <c r="AW268">
        <v>0</v>
      </c>
      <c r="AX268">
        <v>0</v>
      </c>
      <c r="AY268">
        <v>0</v>
      </c>
    </row>
    <row r="269" spans="1:51">
      <c r="A269" t="s">
        <v>4304</v>
      </c>
      <c r="B269">
        <v>0</v>
      </c>
      <c r="C269">
        <v>0</v>
      </c>
      <c r="D269">
        <v>0</v>
      </c>
      <c r="E269">
        <v>0</v>
      </c>
      <c r="F269">
        <v>0</v>
      </c>
      <c r="G269">
        <v>0</v>
      </c>
      <c r="H269">
        <v>0</v>
      </c>
      <c r="I269">
        <v>0</v>
      </c>
      <c r="J269">
        <v>0</v>
      </c>
      <c r="K269">
        <v>0</v>
      </c>
      <c r="L269">
        <v>0</v>
      </c>
      <c r="M269">
        <v>0</v>
      </c>
      <c r="N269">
        <v>1</v>
      </c>
      <c r="O269">
        <v>100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row>
    <row r="270" spans="1:51">
      <c r="A270" t="s">
        <v>4316</v>
      </c>
      <c r="B270">
        <v>0</v>
      </c>
      <c r="C270">
        <v>0</v>
      </c>
      <c r="D270">
        <v>0</v>
      </c>
      <c r="E270">
        <v>0</v>
      </c>
      <c r="F270">
        <v>0</v>
      </c>
      <c r="G270">
        <v>0</v>
      </c>
      <c r="H270">
        <v>0</v>
      </c>
      <c r="I270">
        <v>0</v>
      </c>
      <c r="J270">
        <v>0</v>
      </c>
      <c r="K270">
        <v>0</v>
      </c>
      <c r="L270">
        <v>0</v>
      </c>
      <c r="M270">
        <v>0</v>
      </c>
      <c r="N270">
        <v>0</v>
      </c>
      <c r="O270">
        <v>0</v>
      </c>
      <c r="P270">
        <v>0</v>
      </c>
      <c r="Q270">
        <v>0</v>
      </c>
      <c r="R270">
        <v>0</v>
      </c>
      <c r="S270">
        <v>0</v>
      </c>
      <c r="T270">
        <v>0</v>
      </c>
      <c r="U270">
        <v>0</v>
      </c>
      <c r="V270">
        <v>1</v>
      </c>
      <c r="W270">
        <v>7.5</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row>
    <row r="271" spans="1:51">
      <c r="A271" t="s">
        <v>4328</v>
      </c>
      <c r="B271">
        <v>0</v>
      </c>
      <c r="C271">
        <v>0</v>
      </c>
      <c r="D271">
        <v>0</v>
      </c>
      <c r="E271">
        <v>0</v>
      </c>
      <c r="F271">
        <v>0</v>
      </c>
      <c r="G271">
        <v>0</v>
      </c>
      <c r="H271">
        <v>0</v>
      </c>
      <c r="I271">
        <v>0</v>
      </c>
      <c r="J271">
        <v>0</v>
      </c>
      <c r="K271">
        <v>0</v>
      </c>
      <c r="L271">
        <v>6</v>
      </c>
      <c r="M271">
        <v>186.8</v>
      </c>
      <c r="N271">
        <v>0</v>
      </c>
      <c r="O271">
        <v>0</v>
      </c>
      <c r="P271">
        <v>0</v>
      </c>
      <c r="Q271">
        <v>0</v>
      </c>
      <c r="R271">
        <v>0</v>
      </c>
      <c r="S271">
        <v>0</v>
      </c>
      <c r="T271">
        <v>0</v>
      </c>
      <c r="U271">
        <v>0</v>
      </c>
      <c r="V271">
        <v>1</v>
      </c>
      <c r="W271">
        <v>11</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1</v>
      </c>
      <c r="AQ271">
        <v>95</v>
      </c>
      <c r="AR271">
        <v>0</v>
      </c>
      <c r="AS271">
        <v>0</v>
      </c>
      <c r="AT271">
        <v>0</v>
      </c>
      <c r="AU271">
        <v>0</v>
      </c>
      <c r="AV271">
        <v>0</v>
      </c>
      <c r="AW271">
        <v>0</v>
      </c>
      <c r="AX271">
        <v>0</v>
      </c>
      <c r="AY271">
        <v>0</v>
      </c>
    </row>
    <row r="272" spans="1:51">
      <c r="A272" t="s">
        <v>4340</v>
      </c>
      <c r="B272">
        <v>0</v>
      </c>
      <c r="C272">
        <v>0</v>
      </c>
      <c r="D272">
        <v>1</v>
      </c>
      <c r="E272">
        <v>200</v>
      </c>
      <c r="F272">
        <v>0</v>
      </c>
      <c r="G272">
        <v>0</v>
      </c>
      <c r="H272">
        <v>0</v>
      </c>
      <c r="I272">
        <v>0</v>
      </c>
      <c r="J272">
        <v>0</v>
      </c>
      <c r="K272">
        <v>0</v>
      </c>
      <c r="L272">
        <v>2</v>
      </c>
      <c r="M272">
        <v>112</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row>
    <row r="273" spans="1:51">
      <c r="A273" t="s">
        <v>4352</v>
      </c>
      <c r="B273">
        <v>0</v>
      </c>
      <c r="C273">
        <v>0</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row>
    <row r="274" spans="1:51">
      <c r="A274" t="s">
        <v>4364</v>
      </c>
      <c r="B274">
        <v>0</v>
      </c>
      <c r="C274">
        <v>0</v>
      </c>
      <c r="D274">
        <v>0</v>
      </c>
      <c r="E274">
        <v>0</v>
      </c>
      <c r="F274">
        <v>0</v>
      </c>
      <c r="G274">
        <v>0</v>
      </c>
      <c r="H274">
        <v>0</v>
      </c>
      <c r="I274">
        <v>0</v>
      </c>
      <c r="J274">
        <v>0</v>
      </c>
      <c r="K274">
        <v>0</v>
      </c>
      <c r="L274">
        <v>1</v>
      </c>
      <c r="M274">
        <v>11</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row>
    <row r="275" spans="1:51">
      <c r="A275" t="s">
        <v>4376</v>
      </c>
      <c r="B275">
        <v>0</v>
      </c>
      <c r="C275">
        <v>0</v>
      </c>
      <c r="D275">
        <v>0</v>
      </c>
      <c r="E275">
        <v>0</v>
      </c>
      <c r="F275">
        <v>0</v>
      </c>
      <c r="G275">
        <v>0</v>
      </c>
      <c r="H275">
        <v>0</v>
      </c>
      <c r="I275">
        <v>0</v>
      </c>
      <c r="J275">
        <v>0</v>
      </c>
      <c r="K275">
        <v>0</v>
      </c>
      <c r="L275">
        <v>4</v>
      </c>
      <c r="M275">
        <v>201</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1</v>
      </c>
      <c r="AQ275">
        <v>75</v>
      </c>
      <c r="AR275">
        <v>0</v>
      </c>
      <c r="AS275">
        <v>0</v>
      </c>
      <c r="AT275">
        <v>0</v>
      </c>
      <c r="AU275">
        <v>0</v>
      </c>
      <c r="AV275">
        <v>0</v>
      </c>
      <c r="AW275">
        <v>0</v>
      </c>
      <c r="AX275">
        <v>0</v>
      </c>
      <c r="AY275">
        <v>0</v>
      </c>
    </row>
    <row r="276" spans="1:51">
      <c r="A276" t="s">
        <v>4388</v>
      </c>
      <c r="B276">
        <v>0</v>
      </c>
      <c r="C276">
        <v>0</v>
      </c>
      <c r="D276">
        <v>0</v>
      </c>
      <c r="E276">
        <v>0</v>
      </c>
      <c r="F276">
        <v>0</v>
      </c>
      <c r="G276">
        <v>0</v>
      </c>
      <c r="H276">
        <v>0</v>
      </c>
      <c r="I276">
        <v>0</v>
      </c>
      <c r="J276">
        <v>0</v>
      </c>
      <c r="K276">
        <v>0</v>
      </c>
      <c r="L276">
        <v>9</v>
      </c>
      <c r="M276">
        <v>437.5</v>
      </c>
      <c r="N276">
        <v>2</v>
      </c>
      <c r="O276">
        <v>430</v>
      </c>
      <c r="P276">
        <v>1</v>
      </c>
      <c r="Q276">
        <v>565</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1</v>
      </c>
      <c r="AQ276">
        <v>18.5</v>
      </c>
      <c r="AR276">
        <v>1</v>
      </c>
      <c r="AS276">
        <v>135</v>
      </c>
      <c r="AT276">
        <v>0</v>
      </c>
      <c r="AU276">
        <v>0</v>
      </c>
      <c r="AV276">
        <v>0</v>
      </c>
      <c r="AW276">
        <v>0</v>
      </c>
      <c r="AX276">
        <v>0</v>
      </c>
      <c r="AY276">
        <v>0</v>
      </c>
    </row>
    <row r="277" spans="1:51">
      <c r="A277" t="s">
        <v>4400</v>
      </c>
      <c r="B277">
        <v>0</v>
      </c>
      <c r="C277">
        <v>0</v>
      </c>
      <c r="D277">
        <v>0</v>
      </c>
      <c r="E277">
        <v>0</v>
      </c>
      <c r="F277">
        <v>0</v>
      </c>
      <c r="G277">
        <v>0</v>
      </c>
      <c r="H277">
        <v>0</v>
      </c>
      <c r="I277">
        <v>0</v>
      </c>
      <c r="J277">
        <v>0</v>
      </c>
      <c r="K277">
        <v>0</v>
      </c>
      <c r="L277">
        <v>3</v>
      </c>
      <c r="M277">
        <v>48</v>
      </c>
      <c r="N277">
        <v>0</v>
      </c>
      <c r="O277">
        <v>0</v>
      </c>
      <c r="P277">
        <v>0</v>
      </c>
      <c r="Q277">
        <v>0</v>
      </c>
      <c r="R277">
        <v>0</v>
      </c>
      <c r="S277">
        <v>0</v>
      </c>
      <c r="T277">
        <v>0</v>
      </c>
      <c r="U277">
        <v>0</v>
      </c>
      <c r="V277">
        <v>1</v>
      </c>
      <c r="W277">
        <v>11</v>
      </c>
      <c r="X277">
        <v>0</v>
      </c>
      <c r="Y277">
        <v>0</v>
      </c>
      <c r="Z277">
        <v>0</v>
      </c>
      <c r="AA277">
        <v>0</v>
      </c>
      <c r="AB277">
        <v>0</v>
      </c>
      <c r="AC277">
        <v>0</v>
      </c>
      <c r="AD277">
        <v>0</v>
      </c>
      <c r="AE277">
        <v>0</v>
      </c>
      <c r="AF277">
        <v>1</v>
      </c>
      <c r="AG277">
        <v>7.5</v>
      </c>
      <c r="AH277">
        <v>0</v>
      </c>
      <c r="AI277">
        <v>0</v>
      </c>
      <c r="AJ277">
        <v>0</v>
      </c>
      <c r="AK277">
        <v>0</v>
      </c>
      <c r="AL277">
        <v>0</v>
      </c>
      <c r="AM277">
        <v>0</v>
      </c>
      <c r="AN277">
        <v>0</v>
      </c>
      <c r="AO277">
        <v>0</v>
      </c>
      <c r="AP277">
        <v>0</v>
      </c>
      <c r="AQ277">
        <v>0</v>
      </c>
      <c r="AR277">
        <v>0</v>
      </c>
      <c r="AS277">
        <v>0</v>
      </c>
      <c r="AT277">
        <v>0</v>
      </c>
      <c r="AU277">
        <v>0</v>
      </c>
      <c r="AV277">
        <v>0</v>
      </c>
      <c r="AW277">
        <v>0</v>
      </c>
      <c r="AX277">
        <v>0</v>
      </c>
      <c r="AY277">
        <v>0</v>
      </c>
    </row>
    <row r="278" spans="1:51">
      <c r="A278" t="s">
        <v>4424</v>
      </c>
      <c r="B278">
        <v>0</v>
      </c>
      <c r="C278">
        <v>0</v>
      </c>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row>
    <row r="279" spans="1:51">
      <c r="A279" t="s">
        <v>4436</v>
      </c>
      <c r="B279">
        <v>0</v>
      </c>
      <c r="C279">
        <v>0</v>
      </c>
      <c r="D279">
        <v>0</v>
      </c>
      <c r="E279">
        <v>0</v>
      </c>
      <c r="F279">
        <v>0</v>
      </c>
      <c r="G279">
        <v>0</v>
      </c>
      <c r="H279">
        <v>0</v>
      </c>
      <c r="I279">
        <v>0</v>
      </c>
      <c r="J279">
        <v>0</v>
      </c>
      <c r="K279">
        <v>0</v>
      </c>
      <c r="L279">
        <v>0</v>
      </c>
      <c r="M279">
        <v>0</v>
      </c>
      <c r="N279">
        <v>0</v>
      </c>
      <c r="O279">
        <v>0</v>
      </c>
      <c r="P279">
        <v>0</v>
      </c>
      <c r="Q279">
        <v>0</v>
      </c>
      <c r="R279">
        <v>0</v>
      </c>
      <c r="S279">
        <v>0</v>
      </c>
      <c r="T279">
        <v>0</v>
      </c>
      <c r="U279">
        <v>0</v>
      </c>
      <c r="V279">
        <v>1</v>
      </c>
      <c r="W279">
        <v>45</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row>
    <row r="280" spans="1:51">
      <c r="A280" t="s">
        <v>4448</v>
      </c>
      <c r="B280">
        <v>0</v>
      </c>
      <c r="C280">
        <v>0</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row>
    <row r="281" spans="1:51">
      <c r="A281" t="s">
        <v>4460</v>
      </c>
      <c r="B281">
        <v>0</v>
      </c>
      <c r="C281">
        <v>0</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row>
    <row r="282" spans="1:51">
      <c r="A282" t="s">
        <v>4472</v>
      </c>
      <c r="B282">
        <v>0</v>
      </c>
      <c r="C282">
        <v>0</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row>
    <row r="283" spans="1:51">
      <c r="A283" t="s">
        <v>4484</v>
      </c>
      <c r="B283">
        <v>0</v>
      </c>
      <c r="C283">
        <v>0</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row>
    <row r="284" spans="1:51">
      <c r="A284" t="s">
        <v>4496</v>
      </c>
      <c r="B284">
        <v>0</v>
      </c>
      <c r="C284">
        <v>0</v>
      </c>
      <c r="D284">
        <v>0</v>
      </c>
      <c r="E284">
        <v>0</v>
      </c>
      <c r="F284">
        <v>0</v>
      </c>
      <c r="G284">
        <v>0</v>
      </c>
      <c r="H284">
        <v>0</v>
      </c>
      <c r="I284">
        <v>0</v>
      </c>
      <c r="J284">
        <v>0</v>
      </c>
      <c r="K284">
        <v>0</v>
      </c>
      <c r="L284">
        <v>3</v>
      </c>
      <c r="M284">
        <v>50</v>
      </c>
      <c r="N284">
        <v>2</v>
      </c>
      <c r="O284">
        <v>270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row>
    <row r="285" spans="1:51">
      <c r="A285" t="s">
        <v>4508</v>
      </c>
      <c r="B285">
        <v>0</v>
      </c>
      <c r="C285">
        <v>0</v>
      </c>
      <c r="D285">
        <v>0</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row>
    <row r="286" spans="1:51">
      <c r="A286" t="s">
        <v>4520</v>
      </c>
      <c r="B286">
        <v>0</v>
      </c>
      <c r="C286">
        <v>0</v>
      </c>
      <c r="D286">
        <v>0</v>
      </c>
      <c r="E286">
        <v>0</v>
      </c>
      <c r="F286">
        <v>0</v>
      </c>
      <c r="G286">
        <v>0</v>
      </c>
      <c r="H286">
        <v>0</v>
      </c>
      <c r="I286">
        <v>0</v>
      </c>
      <c r="J286">
        <v>0</v>
      </c>
      <c r="K286">
        <v>0</v>
      </c>
      <c r="L286">
        <v>3</v>
      </c>
      <c r="M286">
        <v>111</v>
      </c>
      <c r="N286">
        <v>0</v>
      </c>
      <c r="O286">
        <v>0</v>
      </c>
      <c r="P286">
        <v>0</v>
      </c>
      <c r="Q286">
        <v>0</v>
      </c>
      <c r="R286">
        <v>0</v>
      </c>
      <c r="S286">
        <v>0</v>
      </c>
      <c r="T286">
        <v>0</v>
      </c>
      <c r="U286">
        <v>0</v>
      </c>
      <c r="V286">
        <v>1</v>
      </c>
      <c r="W286">
        <v>65</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1</v>
      </c>
      <c r="AQ286">
        <v>3.3</v>
      </c>
      <c r="AR286">
        <v>0</v>
      </c>
      <c r="AS286">
        <v>0</v>
      </c>
      <c r="AT286">
        <v>0</v>
      </c>
      <c r="AU286">
        <v>0</v>
      </c>
      <c r="AV286">
        <v>0</v>
      </c>
      <c r="AW286">
        <v>0</v>
      </c>
      <c r="AX286">
        <v>0</v>
      </c>
      <c r="AY286">
        <v>0</v>
      </c>
    </row>
    <row r="287" spans="1:51">
      <c r="A287" t="s">
        <v>4532</v>
      </c>
      <c r="B287">
        <v>0</v>
      </c>
      <c r="C287">
        <v>0</v>
      </c>
      <c r="D287">
        <v>0</v>
      </c>
      <c r="E287">
        <v>0</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1</v>
      </c>
      <c r="AG287">
        <v>60</v>
      </c>
      <c r="AH287">
        <v>0</v>
      </c>
      <c r="AI287">
        <v>0</v>
      </c>
      <c r="AJ287">
        <v>0</v>
      </c>
      <c r="AK287">
        <v>0</v>
      </c>
      <c r="AL287">
        <v>0</v>
      </c>
      <c r="AM287">
        <v>0</v>
      </c>
      <c r="AN287">
        <v>0</v>
      </c>
      <c r="AO287">
        <v>0</v>
      </c>
      <c r="AP287">
        <v>0</v>
      </c>
      <c r="AQ287">
        <v>0</v>
      </c>
      <c r="AR287">
        <v>0</v>
      </c>
      <c r="AS287">
        <v>0</v>
      </c>
      <c r="AT287">
        <v>0</v>
      </c>
      <c r="AU287">
        <v>0</v>
      </c>
      <c r="AV287">
        <v>0</v>
      </c>
      <c r="AW287">
        <v>0</v>
      </c>
      <c r="AX287">
        <v>0</v>
      </c>
      <c r="AY287">
        <v>0</v>
      </c>
    </row>
    <row r="288" spans="1:51">
      <c r="A288" t="s">
        <v>4544</v>
      </c>
      <c r="B288">
        <v>0</v>
      </c>
      <c r="C288">
        <v>0</v>
      </c>
      <c r="D288">
        <v>0</v>
      </c>
      <c r="E288">
        <v>0</v>
      </c>
      <c r="F288">
        <v>0</v>
      </c>
      <c r="G288">
        <v>0</v>
      </c>
      <c r="H288">
        <v>0</v>
      </c>
      <c r="I288">
        <v>0</v>
      </c>
      <c r="J288">
        <v>0</v>
      </c>
      <c r="K288">
        <v>0</v>
      </c>
      <c r="L288">
        <v>5</v>
      </c>
      <c r="M288">
        <v>117</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row>
    <row r="289" spans="1:51">
      <c r="A289" t="s">
        <v>4556</v>
      </c>
      <c r="B289">
        <v>0</v>
      </c>
      <c r="C289">
        <v>0</v>
      </c>
      <c r="D289">
        <v>0</v>
      </c>
      <c r="E289">
        <v>0</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row>
    <row r="290" spans="1:51">
      <c r="A290" t="s">
        <v>4568</v>
      </c>
      <c r="B290">
        <v>0</v>
      </c>
      <c r="C290">
        <v>0</v>
      </c>
      <c r="D290">
        <v>0</v>
      </c>
      <c r="E290">
        <v>0</v>
      </c>
      <c r="F290">
        <v>0</v>
      </c>
      <c r="G290">
        <v>0</v>
      </c>
      <c r="H290">
        <v>0</v>
      </c>
      <c r="I290">
        <v>0</v>
      </c>
      <c r="J290">
        <v>0</v>
      </c>
      <c r="K290">
        <v>0</v>
      </c>
      <c r="L290">
        <v>1</v>
      </c>
      <c r="M290">
        <v>19.91</v>
      </c>
      <c r="N290">
        <v>0</v>
      </c>
      <c r="O290">
        <v>0</v>
      </c>
      <c r="P290">
        <v>0</v>
      </c>
      <c r="Q290">
        <v>0</v>
      </c>
      <c r="R290">
        <v>0</v>
      </c>
      <c r="S290">
        <v>0</v>
      </c>
      <c r="T290">
        <v>0</v>
      </c>
      <c r="U290">
        <v>0</v>
      </c>
      <c r="V290">
        <v>1</v>
      </c>
      <c r="W290">
        <v>15</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row>
    <row r="291" spans="1:51">
      <c r="A291" t="s">
        <v>4580</v>
      </c>
      <c r="B291">
        <v>0</v>
      </c>
      <c r="C291">
        <v>0</v>
      </c>
      <c r="D291">
        <v>0</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row>
    <row r="292" spans="1:51">
      <c r="A292" t="s">
        <v>4592</v>
      </c>
      <c r="B292">
        <v>0</v>
      </c>
      <c r="C292">
        <v>0</v>
      </c>
      <c r="D292">
        <v>0</v>
      </c>
      <c r="E292">
        <v>0</v>
      </c>
      <c r="F292">
        <v>0</v>
      </c>
      <c r="G292">
        <v>0</v>
      </c>
      <c r="H292">
        <v>0</v>
      </c>
      <c r="I292">
        <v>0</v>
      </c>
      <c r="J292">
        <v>0</v>
      </c>
      <c r="K292">
        <v>0</v>
      </c>
      <c r="L292">
        <v>1</v>
      </c>
      <c r="M292">
        <v>11</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1</v>
      </c>
      <c r="AQ292">
        <v>60</v>
      </c>
      <c r="AR292">
        <v>0</v>
      </c>
      <c r="AS292">
        <v>0</v>
      </c>
      <c r="AT292">
        <v>0</v>
      </c>
      <c r="AU292">
        <v>0</v>
      </c>
      <c r="AV292">
        <v>0</v>
      </c>
      <c r="AW292">
        <v>0</v>
      </c>
      <c r="AX292">
        <v>0</v>
      </c>
      <c r="AY292">
        <v>0</v>
      </c>
    </row>
    <row r="293" spans="1:51">
      <c r="A293" t="s">
        <v>4604</v>
      </c>
      <c r="B293">
        <v>0</v>
      </c>
      <c r="C293">
        <v>0</v>
      </c>
      <c r="D293">
        <v>0</v>
      </c>
      <c r="E293">
        <v>0</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row>
    <row r="294" spans="1:51">
      <c r="A294" t="s">
        <v>4628</v>
      </c>
      <c r="B294">
        <v>0</v>
      </c>
      <c r="C294">
        <v>0</v>
      </c>
      <c r="D294">
        <v>0</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row>
    <row r="295" spans="1:51">
      <c r="A295" t="s">
        <v>4640</v>
      </c>
      <c r="B295">
        <v>0</v>
      </c>
      <c r="C295">
        <v>0</v>
      </c>
      <c r="D295">
        <v>0</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row>
    <row r="296" spans="1:51">
      <c r="A296" t="s">
        <v>4652</v>
      </c>
      <c r="B296">
        <v>0</v>
      </c>
      <c r="C296">
        <v>0</v>
      </c>
      <c r="D296">
        <v>0</v>
      </c>
      <c r="E296">
        <v>0</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row>
    <row r="297" spans="1:51">
      <c r="A297" t="s">
        <v>4664</v>
      </c>
      <c r="B297">
        <v>0</v>
      </c>
      <c r="C297">
        <v>0</v>
      </c>
      <c r="D297">
        <v>0</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row>
    <row r="298" spans="1:51">
      <c r="A298" t="s">
        <v>4676</v>
      </c>
      <c r="B298">
        <v>0</v>
      </c>
      <c r="C298">
        <v>0</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row>
    <row r="299" spans="1:51">
      <c r="A299" t="s">
        <v>4688</v>
      </c>
      <c r="B299">
        <v>0</v>
      </c>
      <c r="C299">
        <v>0</v>
      </c>
      <c r="D299">
        <v>0</v>
      </c>
      <c r="E299">
        <v>0</v>
      </c>
      <c r="F299">
        <v>0</v>
      </c>
      <c r="G299">
        <v>0</v>
      </c>
      <c r="H299">
        <v>0</v>
      </c>
      <c r="I299">
        <v>0</v>
      </c>
      <c r="J299">
        <v>0</v>
      </c>
      <c r="K299">
        <v>0</v>
      </c>
      <c r="L299">
        <v>0</v>
      </c>
      <c r="M299">
        <v>0</v>
      </c>
      <c r="N299">
        <v>1</v>
      </c>
      <c r="O299">
        <v>300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row>
    <row r="300" spans="1:51">
      <c r="A300" t="s">
        <v>4700</v>
      </c>
      <c r="B300">
        <v>0</v>
      </c>
      <c r="C300">
        <v>0</v>
      </c>
      <c r="D300">
        <v>0</v>
      </c>
      <c r="E300">
        <v>0</v>
      </c>
      <c r="F300">
        <v>0</v>
      </c>
      <c r="G300">
        <v>0</v>
      </c>
      <c r="H300">
        <v>0</v>
      </c>
      <c r="I300">
        <v>0</v>
      </c>
      <c r="J300">
        <v>0</v>
      </c>
      <c r="K300">
        <v>0</v>
      </c>
      <c r="L300">
        <v>1</v>
      </c>
      <c r="M300">
        <v>15</v>
      </c>
      <c r="N300">
        <v>0</v>
      </c>
      <c r="O300">
        <v>0</v>
      </c>
      <c r="P300">
        <v>0</v>
      </c>
      <c r="Q300">
        <v>0</v>
      </c>
      <c r="R300">
        <v>0</v>
      </c>
      <c r="S300">
        <v>0</v>
      </c>
      <c r="T300">
        <v>1</v>
      </c>
      <c r="U300">
        <v>5000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1</v>
      </c>
      <c r="AO300">
        <v>3360</v>
      </c>
      <c r="AP300">
        <v>0</v>
      </c>
      <c r="AQ300">
        <v>0</v>
      </c>
      <c r="AR300">
        <v>0</v>
      </c>
      <c r="AS300">
        <v>0</v>
      </c>
      <c r="AT300">
        <v>0</v>
      </c>
      <c r="AU300">
        <v>0</v>
      </c>
      <c r="AV300">
        <v>0</v>
      </c>
      <c r="AW300">
        <v>0</v>
      </c>
      <c r="AX300">
        <v>0</v>
      </c>
      <c r="AY300">
        <v>0</v>
      </c>
    </row>
    <row r="301" spans="1:51">
      <c r="A301" t="s">
        <v>4712</v>
      </c>
      <c r="B301">
        <v>0</v>
      </c>
      <c r="C301">
        <v>0</v>
      </c>
      <c r="D301">
        <v>0</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row>
    <row r="302" spans="1:51">
      <c r="A302" t="s">
        <v>4724</v>
      </c>
      <c r="B302">
        <v>0</v>
      </c>
      <c r="C302">
        <v>0</v>
      </c>
      <c r="D302">
        <v>0</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row>
    <row r="303" spans="1:51">
      <c r="A303" t="s">
        <v>4736</v>
      </c>
      <c r="B303">
        <v>0</v>
      </c>
      <c r="C303">
        <v>0</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row>
    <row r="304" spans="1:51">
      <c r="A304" t="s">
        <v>4748</v>
      </c>
      <c r="B304">
        <v>0</v>
      </c>
      <c r="C304">
        <v>0</v>
      </c>
      <c r="D304">
        <v>0</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row>
    <row r="305" spans="1:51">
      <c r="A305" t="s">
        <v>4772</v>
      </c>
      <c r="B305">
        <v>0</v>
      </c>
      <c r="C305">
        <v>0</v>
      </c>
      <c r="D305">
        <v>0</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row>
    <row r="306" spans="1:51">
      <c r="A306" t="s">
        <v>4784</v>
      </c>
      <c r="B306">
        <v>0</v>
      </c>
      <c r="C306">
        <v>0</v>
      </c>
      <c r="D306">
        <v>0</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row>
    <row r="307" spans="1:51">
      <c r="A307" t="s">
        <v>4796</v>
      </c>
      <c r="B307">
        <v>0</v>
      </c>
      <c r="C307">
        <v>0</v>
      </c>
      <c r="D307">
        <v>0</v>
      </c>
      <c r="E307">
        <v>0</v>
      </c>
      <c r="F307">
        <v>0</v>
      </c>
      <c r="G307">
        <v>0</v>
      </c>
      <c r="H307">
        <v>0</v>
      </c>
      <c r="I307">
        <v>0</v>
      </c>
      <c r="J307">
        <v>0</v>
      </c>
      <c r="K307">
        <v>0</v>
      </c>
      <c r="L307">
        <v>1</v>
      </c>
      <c r="M307">
        <v>12</v>
      </c>
      <c r="N307">
        <v>0</v>
      </c>
      <c r="O307">
        <v>0</v>
      </c>
      <c r="P307">
        <v>0</v>
      </c>
      <c r="Q307">
        <v>0</v>
      </c>
      <c r="R307">
        <v>0</v>
      </c>
      <c r="S307">
        <v>0</v>
      </c>
      <c r="T307">
        <v>0</v>
      </c>
      <c r="U307">
        <v>0</v>
      </c>
      <c r="V307">
        <v>2</v>
      </c>
      <c r="W307">
        <v>73</v>
      </c>
      <c r="X307">
        <v>0</v>
      </c>
      <c r="Y307">
        <v>0</v>
      </c>
      <c r="Z307">
        <v>0</v>
      </c>
      <c r="AA307">
        <v>0</v>
      </c>
      <c r="AB307">
        <v>0</v>
      </c>
      <c r="AC307">
        <v>0</v>
      </c>
      <c r="AD307">
        <v>0</v>
      </c>
      <c r="AE307">
        <v>0</v>
      </c>
      <c r="AF307">
        <v>1</v>
      </c>
      <c r="AG307">
        <v>32</v>
      </c>
      <c r="AH307">
        <v>0</v>
      </c>
      <c r="AI307">
        <v>0</v>
      </c>
      <c r="AJ307">
        <v>0</v>
      </c>
      <c r="AK307">
        <v>0</v>
      </c>
      <c r="AL307">
        <v>0</v>
      </c>
      <c r="AM307">
        <v>0</v>
      </c>
      <c r="AN307">
        <v>0</v>
      </c>
      <c r="AO307">
        <v>0</v>
      </c>
      <c r="AP307">
        <v>0</v>
      </c>
      <c r="AQ307">
        <v>0</v>
      </c>
      <c r="AR307">
        <v>0</v>
      </c>
      <c r="AS307">
        <v>0</v>
      </c>
      <c r="AT307">
        <v>0</v>
      </c>
      <c r="AU307">
        <v>0</v>
      </c>
      <c r="AV307">
        <v>0</v>
      </c>
      <c r="AW307">
        <v>0</v>
      </c>
      <c r="AX307">
        <v>0</v>
      </c>
      <c r="AY307">
        <v>0</v>
      </c>
    </row>
    <row r="308" spans="1:51">
      <c r="A308" t="s">
        <v>4808</v>
      </c>
      <c r="B308">
        <v>0</v>
      </c>
      <c r="C308">
        <v>0</v>
      </c>
      <c r="D308">
        <v>0</v>
      </c>
      <c r="E308">
        <v>0</v>
      </c>
      <c r="F308">
        <v>0</v>
      </c>
      <c r="G308">
        <v>0</v>
      </c>
      <c r="H308">
        <v>0</v>
      </c>
      <c r="I308">
        <v>0</v>
      </c>
      <c r="J308">
        <v>0</v>
      </c>
      <c r="K308">
        <v>0</v>
      </c>
      <c r="L308">
        <v>6</v>
      </c>
      <c r="M308">
        <v>206</v>
      </c>
      <c r="N308">
        <v>1</v>
      </c>
      <c r="O308">
        <v>220</v>
      </c>
      <c r="P308">
        <v>0</v>
      </c>
      <c r="Q308">
        <v>0</v>
      </c>
      <c r="R308">
        <v>0</v>
      </c>
      <c r="S308">
        <v>0</v>
      </c>
      <c r="T308">
        <v>0</v>
      </c>
      <c r="U308">
        <v>0</v>
      </c>
      <c r="V308">
        <v>2</v>
      </c>
      <c r="W308">
        <v>147</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row>
    <row r="309" spans="1:51">
      <c r="A309" t="s">
        <v>4820</v>
      </c>
      <c r="B309">
        <v>0</v>
      </c>
      <c r="C309">
        <v>0</v>
      </c>
      <c r="D309">
        <v>0</v>
      </c>
      <c r="E309">
        <v>0</v>
      </c>
      <c r="F309">
        <v>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row>
    <row r="310" spans="1:51">
      <c r="A310" t="s">
        <v>4832</v>
      </c>
      <c r="B310">
        <v>0</v>
      </c>
      <c r="C310">
        <v>0</v>
      </c>
      <c r="D310">
        <v>0</v>
      </c>
      <c r="E310">
        <v>0</v>
      </c>
      <c r="F310">
        <v>0</v>
      </c>
      <c r="G310">
        <v>0</v>
      </c>
      <c r="H310">
        <v>0</v>
      </c>
      <c r="I310">
        <v>0</v>
      </c>
      <c r="J310">
        <v>0</v>
      </c>
      <c r="K310">
        <v>0</v>
      </c>
      <c r="L310">
        <v>1</v>
      </c>
      <c r="M310">
        <v>11</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row>
    <row r="311" spans="1:51">
      <c r="A311" t="s">
        <v>4844</v>
      </c>
      <c r="B311">
        <v>0</v>
      </c>
      <c r="C311">
        <v>0</v>
      </c>
      <c r="D311">
        <v>0</v>
      </c>
      <c r="E311">
        <v>0</v>
      </c>
      <c r="F311">
        <v>0</v>
      </c>
      <c r="G311">
        <v>0</v>
      </c>
      <c r="H311">
        <v>0</v>
      </c>
      <c r="I311">
        <v>0</v>
      </c>
      <c r="J311">
        <v>0</v>
      </c>
      <c r="K311">
        <v>0</v>
      </c>
      <c r="L311">
        <v>1</v>
      </c>
      <c r="M311">
        <v>20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row>
    <row r="312" spans="1:51">
      <c r="A312" t="s">
        <v>4856</v>
      </c>
      <c r="B312">
        <v>0</v>
      </c>
      <c r="C312">
        <v>0</v>
      </c>
      <c r="D312">
        <v>0</v>
      </c>
      <c r="E312">
        <v>0</v>
      </c>
      <c r="F312">
        <v>0</v>
      </c>
      <c r="G312">
        <v>0</v>
      </c>
      <c r="H312">
        <v>0</v>
      </c>
      <c r="I312">
        <v>0</v>
      </c>
      <c r="J312">
        <v>0</v>
      </c>
      <c r="K312">
        <v>0</v>
      </c>
      <c r="L312">
        <v>3</v>
      </c>
      <c r="M312">
        <v>108</v>
      </c>
      <c r="N312">
        <v>0</v>
      </c>
      <c r="O312">
        <v>0</v>
      </c>
      <c r="P312">
        <v>0</v>
      </c>
      <c r="Q312">
        <v>0</v>
      </c>
      <c r="R312">
        <v>0</v>
      </c>
      <c r="S312">
        <v>0</v>
      </c>
      <c r="T312">
        <v>0</v>
      </c>
      <c r="U312">
        <v>0</v>
      </c>
      <c r="V312">
        <v>0</v>
      </c>
      <c r="W312">
        <v>0</v>
      </c>
      <c r="X312">
        <v>0</v>
      </c>
      <c r="Y312">
        <v>0</v>
      </c>
      <c r="Z312">
        <v>0</v>
      </c>
      <c r="AA312">
        <v>0</v>
      </c>
      <c r="AB312">
        <v>0</v>
      </c>
      <c r="AC312">
        <v>0</v>
      </c>
      <c r="AD312">
        <v>0</v>
      </c>
      <c r="AE312">
        <v>0</v>
      </c>
      <c r="AF312">
        <v>2</v>
      </c>
      <c r="AG312">
        <v>97.5</v>
      </c>
      <c r="AH312">
        <v>1</v>
      </c>
      <c r="AI312">
        <v>132</v>
      </c>
      <c r="AJ312">
        <v>0</v>
      </c>
      <c r="AK312">
        <v>0</v>
      </c>
      <c r="AL312">
        <v>0</v>
      </c>
      <c r="AM312">
        <v>0</v>
      </c>
      <c r="AN312">
        <v>0</v>
      </c>
      <c r="AO312">
        <v>0</v>
      </c>
      <c r="AP312">
        <v>1</v>
      </c>
      <c r="AQ312">
        <v>50</v>
      </c>
      <c r="AR312">
        <v>0</v>
      </c>
      <c r="AS312">
        <v>0</v>
      </c>
      <c r="AT312">
        <v>0</v>
      </c>
      <c r="AU312">
        <v>0</v>
      </c>
      <c r="AV312">
        <v>0</v>
      </c>
      <c r="AW312">
        <v>0</v>
      </c>
      <c r="AX312">
        <v>0</v>
      </c>
      <c r="AY312">
        <v>0</v>
      </c>
    </row>
    <row r="313" spans="1:51">
      <c r="A313" t="s">
        <v>4868</v>
      </c>
      <c r="B313">
        <v>0</v>
      </c>
      <c r="C313">
        <v>0</v>
      </c>
      <c r="D313">
        <v>0</v>
      </c>
      <c r="E313">
        <v>0</v>
      </c>
      <c r="F313">
        <v>0</v>
      </c>
      <c r="G313">
        <v>0</v>
      </c>
      <c r="H313">
        <v>0</v>
      </c>
      <c r="I313">
        <v>0</v>
      </c>
      <c r="J313">
        <v>0</v>
      </c>
      <c r="K313">
        <v>0</v>
      </c>
      <c r="L313">
        <v>2</v>
      </c>
      <c r="M313">
        <v>48</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row>
    <row r="314" spans="1:51">
      <c r="A314" t="s">
        <v>4880</v>
      </c>
      <c r="B314">
        <v>0</v>
      </c>
      <c r="C314">
        <v>0</v>
      </c>
      <c r="D314">
        <v>0</v>
      </c>
      <c r="E314">
        <v>0</v>
      </c>
      <c r="F314">
        <v>0</v>
      </c>
      <c r="G314">
        <v>0</v>
      </c>
      <c r="H314">
        <v>0</v>
      </c>
      <c r="I314">
        <v>0</v>
      </c>
      <c r="J314">
        <v>0</v>
      </c>
      <c r="K314">
        <v>0</v>
      </c>
      <c r="L314">
        <v>2</v>
      </c>
      <c r="M314">
        <v>47</v>
      </c>
      <c r="N314">
        <v>0</v>
      </c>
      <c r="O314">
        <v>0</v>
      </c>
      <c r="P314">
        <v>0</v>
      </c>
      <c r="Q314">
        <v>0</v>
      </c>
      <c r="R314">
        <v>0</v>
      </c>
      <c r="S314">
        <v>0</v>
      </c>
      <c r="T314">
        <v>0</v>
      </c>
      <c r="U314">
        <v>0</v>
      </c>
      <c r="V314">
        <v>1</v>
      </c>
      <c r="W314">
        <v>26.3</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row>
    <row r="315" spans="1:51">
      <c r="A315" t="s">
        <v>4904</v>
      </c>
      <c r="B315">
        <v>0</v>
      </c>
      <c r="C315">
        <v>0</v>
      </c>
      <c r="D315">
        <v>0</v>
      </c>
      <c r="E315">
        <v>0</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1</v>
      </c>
      <c r="AK315">
        <v>830</v>
      </c>
      <c r="AL315">
        <v>0</v>
      </c>
      <c r="AM315">
        <v>0</v>
      </c>
      <c r="AN315">
        <v>0</v>
      </c>
      <c r="AO315">
        <v>0</v>
      </c>
      <c r="AP315">
        <v>0</v>
      </c>
      <c r="AQ315">
        <v>0</v>
      </c>
      <c r="AR315">
        <v>0</v>
      </c>
      <c r="AS315">
        <v>0</v>
      </c>
      <c r="AT315">
        <v>0</v>
      </c>
      <c r="AU315">
        <v>0</v>
      </c>
      <c r="AV315">
        <v>1</v>
      </c>
      <c r="AW315">
        <v>1040</v>
      </c>
      <c r="AX315">
        <v>0</v>
      </c>
      <c r="AY315">
        <v>0</v>
      </c>
    </row>
    <row r="316" spans="1:51">
      <c r="A316" t="s">
        <v>4916</v>
      </c>
      <c r="B316">
        <v>0</v>
      </c>
      <c r="C316">
        <v>0</v>
      </c>
      <c r="D316">
        <v>0</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row>
    <row r="317" spans="1:51">
      <c r="A317" t="s">
        <v>4928</v>
      </c>
      <c r="B317">
        <v>0</v>
      </c>
      <c r="C317">
        <v>0</v>
      </c>
      <c r="D317">
        <v>0</v>
      </c>
      <c r="E317">
        <v>0</v>
      </c>
      <c r="F317">
        <v>0</v>
      </c>
      <c r="G317">
        <v>0</v>
      </c>
      <c r="H317">
        <v>0</v>
      </c>
      <c r="I317">
        <v>0</v>
      </c>
      <c r="J317">
        <v>0</v>
      </c>
      <c r="K317">
        <v>0</v>
      </c>
      <c r="L317">
        <v>7</v>
      </c>
      <c r="M317">
        <v>372</v>
      </c>
      <c r="N317">
        <v>2</v>
      </c>
      <c r="O317">
        <v>370</v>
      </c>
      <c r="P317">
        <v>1</v>
      </c>
      <c r="Q317">
        <v>679</v>
      </c>
      <c r="R317">
        <v>0</v>
      </c>
      <c r="S317">
        <v>0</v>
      </c>
      <c r="T317">
        <v>1</v>
      </c>
      <c r="U317">
        <v>3920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row>
    <row r="318" spans="1:51">
      <c r="A318" t="s">
        <v>4940</v>
      </c>
      <c r="B318">
        <v>0</v>
      </c>
      <c r="C318">
        <v>0</v>
      </c>
      <c r="D318">
        <v>0</v>
      </c>
      <c r="E318">
        <v>0</v>
      </c>
      <c r="F318">
        <v>0</v>
      </c>
      <c r="G318">
        <v>0</v>
      </c>
      <c r="H318">
        <v>0</v>
      </c>
      <c r="I318">
        <v>0</v>
      </c>
      <c r="J318">
        <v>0</v>
      </c>
      <c r="K318">
        <v>0</v>
      </c>
      <c r="L318">
        <v>0</v>
      </c>
      <c r="M318">
        <v>0</v>
      </c>
      <c r="N318">
        <v>1</v>
      </c>
      <c r="O318">
        <v>443</v>
      </c>
      <c r="P318">
        <v>0</v>
      </c>
      <c r="Q318">
        <v>0</v>
      </c>
      <c r="R318">
        <v>0</v>
      </c>
      <c r="S318">
        <v>0</v>
      </c>
      <c r="T318">
        <v>0</v>
      </c>
      <c r="U318">
        <v>0</v>
      </c>
      <c r="V318">
        <v>0</v>
      </c>
      <c r="W318">
        <v>0</v>
      </c>
      <c r="X318">
        <v>2</v>
      </c>
      <c r="Y318">
        <v>585</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row>
    <row r="319" spans="1:51">
      <c r="A319" t="s">
        <v>4952</v>
      </c>
      <c r="B319">
        <v>0</v>
      </c>
      <c r="C319">
        <v>0</v>
      </c>
      <c r="D319">
        <v>0</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row>
    <row r="320" spans="1:51">
      <c r="A320" t="s">
        <v>4976</v>
      </c>
      <c r="B320">
        <v>0</v>
      </c>
      <c r="C320">
        <v>0</v>
      </c>
      <c r="D320">
        <v>0</v>
      </c>
      <c r="E320">
        <v>0</v>
      </c>
      <c r="F320">
        <v>0</v>
      </c>
      <c r="G320">
        <v>0</v>
      </c>
      <c r="H320">
        <v>0</v>
      </c>
      <c r="I320">
        <v>0</v>
      </c>
      <c r="J320">
        <v>0</v>
      </c>
      <c r="K320">
        <v>0</v>
      </c>
      <c r="L320">
        <v>1</v>
      </c>
      <c r="M320">
        <v>31</v>
      </c>
      <c r="N320">
        <v>0</v>
      </c>
      <c r="O320">
        <v>0</v>
      </c>
      <c r="P320">
        <v>0</v>
      </c>
      <c r="Q320">
        <v>0</v>
      </c>
      <c r="R320">
        <v>0</v>
      </c>
      <c r="S320">
        <v>0</v>
      </c>
      <c r="T320">
        <v>0</v>
      </c>
      <c r="U320">
        <v>0</v>
      </c>
      <c r="V320">
        <v>0</v>
      </c>
      <c r="W320">
        <v>0</v>
      </c>
      <c r="X320">
        <v>1</v>
      </c>
      <c r="Y320">
        <v>400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row>
    <row r="321" spans="1:51">
      <c r="A321" t="s">
        <v>4988</v>
      </c>
      <c r="B321">
        <v>0</v>
      </c>
      <c r="C321">
        <v>0</v>
      </c>
      <c r="D321">
        <v>0</v>
      </c>
      <c r="E321">
        <v>0</v>
      </c>
      <c r="F321">
        <v>0</v>
      </c>
      <c r="G321">
        <v>0</v>
      </c>
      <c r="H321">
        <v>0</v>
      </c>
      <c r="I321">
        <v>0</v>
      </c>
      <c r="J321">
        <v>0</v>
      </c>
      <c r="K321">
        <v>0</v>
      </c>
      <c r="L321">
        <v>3</v>
      </c>
      <c r="M321">
        <v>15</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row>
    <row r="322" spans="1:51">
      <c r="A322" t="s">
        <v>5000</v>
      </c>
      <c r="B322">
        <v>0</v>
      </c>
      <c r="C322">
        <v>0</v>
      </c>
      <c r="D322">
        <v>0</v>
      </c>
      <c r="E322">
        <v>0</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row>
    <row r="323" spans="1:51">
      <c r="A323" t="s">
        <v>5012</v>
      </c>
      <c r="B323">
        <v>0</v>
      </c>
      <c r="C323">
        <v>0</v>
      </c>
      <c r="D323">
        <v>0</v>
      </c>
      <c r="E323">
        <v>0</v>
      </c>
      <c r="F323">
        <v>0</v>
      </c>
      <c r="G323">
        <v>0</v>
      </c>
      <c r="H323">
        <v>0</v>
      </c>
      <c r="I323">
        <v>0</v>
      </c>
      <c r="J323">
        <v>0</v>
      </c>
      <c r="K323">
        <v>0</v>
      </c>
      <c r="L323">
        <v>1</v>
      </c>
      <c r="M323">
        <v>80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row>
    <row r="324" spans="1:51">
      <c r="A324" t="s">
        <v>5024</v>
      </c>
      <c r="B324">
        <v>0</v>
      </c>
      <c r="C324">
        <v>0</v>
      </c>
      <c r="D324">
        <v>0</v>
      </c>
      <c r="E324">
        <v>0</v>
      </c>
      <c r="F324">
        <v>0</v>
      </c>
      <c r="G324">
        <v>0</v>
      </c>
      <c r="H324">
        <v>0</v>
      </c>
      <c r="I324">
        <v>0</v>
      </c>
      <c r="J324">
        <v>0</v>
      </c>
      <c r="K324">
        <v>0</v>
      </c>
      <c r="L324">
        <v>0</v>
      </c>
      <c r="M324">
        <v>0</v>
      </c>
      <c r="N324">
        <v>0</v>
      </c>
      <c r="O324">
        <v>0</v>
      </c>
      <c r="P324">
        <v>0</v>
      </c>
      <c r="Q324">
        <v>0</v>
      </c>
      <c r="R324">
        <v>0</v>
      </c>
      <c r="S324">
        <v>0</v>
      </c>
      <c r="T324">
        <v>1</v>
      </c>
      <c r="U324">
        <v>2100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row>
    <row r="325" spans="1:51">
      <c r="A325" t="s">
        <v>5036</v>
      </c>
      <c r="B325">
        <v>0</v>
      </c>
      <c r="C325">
        <v>0</v>
      </c>
      <c r="D325">
        <v>0</v>
      </c>
      <c r="E325">
        <v>0</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row>
    <row r="326" spans="1:51">
      <c r="A326" t="s">
        <v>5048</v>
      </c>
      <c r="B326">
        <v>0</v>
      </c>
      <c r="C326">
        <v>0</v>
      </c>
      <c r="D326">
        <v>0</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row>
    <row r="327" spans="1:51">
      <c r="A327" t="s">
        <v>5060</v>
      </c>
      <c r="B327">
        <v>0</v>
      </c>
      <c r="C327">
        <v>0</v>
      </c>
      <c r="D327">
        <v>0</v>
      </c>
      <c r="E327">
        <v>0</v>
      </c>
      <c r="F327">
        <v>0</v>
      </c>
      <c r="G327">
        <v>0</v>
      </c>
      <c r="H327">
        <v>0</v>
      </c>
      <c r="I327">
        <v>0</v>
      </c>
      <c r="J327">
        <v>0</v>
      </c>
      <c r="K327">
        <v>0</v>
      </c>
      <c r="L327">
        <v>0</v>
      </c>
      <c r="M327">
        <v>0</v>
      </c>
      <c r="N327">
        <v>0</v>
      </c>
      <c r="O327">
        <v>0</v>
      </c>
      <c r="P327">
        <v>0</v>
      </c>
      <c r="Q327">
        <v>0</v>
      </c>
      <c r="R327">
        <v>0</v>
      </c>
      <c r="S327">
        <v>0</v>
      </c>
      <c r="T327">
        <v>1</v>
      </c>
      <c r="U327">
        <v>7200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row>
    <row r="328" spans="1:51">
      <c r="A328" t="s">
        <v>5072</v>
      </c>
      <c r="B328">
        <v>0</v>
      </c>
      <c r="C328">
        <v>0</v>
      </c>
      <c r="D328">
        <v>0</v>
      </c>
      <c r="E328">
        <v>0</v>
      </c>
      <c r="F328">
        <v>0</v>
      </c>
      <c r="G328">
        <v>0</v>
      </c>
      <c r="H328">
        <v>0</v>
      </c>
      <c r="I328">
        <v>0</v>
      </c>
      <c r="J328">
        <v>0</v>
      </c>
      <c r="K328">
        <v>0</v>
      </c>
      <c r="L328">
        <v>0</v>
      </c>
      <c r="M328">
        <v>0</v>
      </c>
      <c r="N328">
        <v>0</v>
      </c>
      <c r="O328">
        <v>0</v>
      </c>
      <c r="P328">
        <v>1</v>
      </c>
      <c r="Q328">
        <v>660</v>
      </c>
      <c r="R328">
        <v>0</v>
      </c>
      <c r="S328">
        <v>0</v>
      </c>
      <c r="T328">
        <v>1</v>
      </c>
      <c r="U328">
        <v>2400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row>
    <row r="329" spans="1:51">
      <c r="A329" t="s">
        <v>5096</v>
      </c>
      <c r="B329">
        <v>0</v>
      </c>
      <c r="C329">
        <v>0</v>
      </c>
      <c r="D329">
        <v>0</v>
      </c>
      <c r="E329">
        <v>0</v>
      </c>
      <c r="F329">
        <v>0</v>
      </c>
      <c r="G329">
        <v>0</v>
      </c>
      <c r="H329">
        <v>0</v>
      </c>
      <c r="I329">
        <v>0</v>
      </c>
      <c r="J329">
        <v>0</v>
      </c>
      <c r="K329">
        <v>0</v>
      </c>
      <c r="L329">
        <v>1</v>
      </c>
      <c r="M329">
        <v>90</v>
      </c>
      <c r="N329">
        <v>3</v>
      </c>
      <c r="O329">
        <v>710</v>
      </c>
      <c r="P329">
        <v>1</v>
      </c>
      <c r="Q329">
        <v>600</v>
      </c>
      <c r="R329">
        <v>2</v>
      </c>
      <c r="S329">
        <v>3143</v>
      </c>
      <c r="T329">
        <v>0</v>
      </c>
      <c r="U329">
        <v>0</v>
      </c>
      <c r="V329">
        <v>0</v>
      </c>
      <c r="W329">
        <v>0</v>
      </c>
      <c r="X329">
        <v>0</v>
      </c>
      <c r="Y329">
        <v>0</v>
      </c>
      <c r="Z329">
        <v>0</v>
      </c>
      <c r="AA329">
        <v>0</v>
      </c>
      <c r="AB329">
        <v>0</v>
      </c>
      <c r="AC329">
        <v>0</v>
      </c>
      <c r="AD329">
        <v>0</v>
      </c>
      <c r="AE329">
        <v>0</v>
      </c>
      <c r="AF329">
        <v>0</v>
      </c>
      <c r="AG329">
        <v>0</v>
      </c>
      <c r="AH329">
        <v>1</v>
      </c>
      <c r="AI329">
        <v>365</v>
      </c>
      <c r="AJ329">
        <v>2</v>
      </c>
      <c r="AK329">
        <v>1462</v>
      </c>
      <c r="AL329">
        <v>0</v>
      </c>
      <c r="AM329">
        <v>0</v>
      </c>
      <c r="AN329">
        <v>0</v>
      </c>
      <c r="AO329">
        <v>0</v>
      </c>
      <c r="AP329">
        <v>0</v>
      </c>
      <c r="AQ329">
        <v>0</v>
      </c>
      <c r="AR329">
        <v>1</v>
      </c>
      <c r="AS329">
        <v>330</v>
      </c>
      <c r="AT329">
        <v>0</v>
      </c>
      <c r="AU329">
        <v>0</v>
      </c>
      <c r="AV329">
        <v>0</v>
      </c>
      <c r="AW329">
        <v>0</v>
      </c>
      <c r="AX329">
        <v>0</v>
      </c>
      <c r="AY329">
        <v>0</v>
      </c>
    </row>
    <row r="330" spans="1:51">
      <c r="A330" t="s">
        <v>5108</v>
      </c>
      <c r="B330">
        <v>0</v>
      </c>
      <c r="C330">
        <v>0</v>
      </c>
      <c r="D330">
        <v>0</v>
      </c>
      <c r="E330">
        <v>0</v>
      </c>
      <c r="F330">
        <v>0</v>
      </c>
      <c r="G330">
        <v>0</v>
      </c>
      <c r="H330">
        <v>0</v>
      </c>
      <c r="I330">
        <v>0</v>
      </c>
      <c r="J330">
        <v>0</v>
      </c>
      <c r="K330">
        <v>0</v>
      </c>
      <c r="L330">
        <v>1</v>
      </c>
      <c r="M330">
        <v>2</v>
      </c>
      <c r="N330">
        <v>2</v>
      </c>
      <c r="O330">
        <v>670</v>
      </c>
      <c r="P330">
        <v>0</v>
      </c>
      <c r="Q330">
        <v>0</v>
      </c>
      <c r="R330">
        <v>0</v>
      </c>
      <c r="S330">
        <v>0</v>
      </c>
      <c r="T330">
        <v>0</v>
      </c>
      <c r="U330">
        <v>0</v>
      </c>
      <c r="V330">
        <v>0</v>
      </c>
      <c r="W330">
        <v>0</v>
      </c>
      <c r="X330">
        <v>0</v>
      </c>
      <c r="Y330">
        <v>0</v>
      </c>
      <c r="Z330">
        <v>0</v>
      </c>
      <c r="AA330">
        <v>0</v>
      </c>
      <c r="AB330">
        <v>0</v>
      </c>
      <c r="AC330">
        <v>0</v>
      </c>
      <c r="AD330">
        <v>0</v>
      </c>
      <c r="AE330">
        <v>0</v>
      </c>
      <c r="AF330">
        <v>0</v>
      </c>
      <c r="AG330">
        <v>0</v>
      </c>
      <c r="AH330">
        <v>1</v>
      </c>
      <c r="AI330">
        <v>340</v>
      </c>
      <c r="AJ330">
        <v>1</v>
      </c>
      <c r="AK330">
        <v>536</v>
      </c>
      <c r="AL330">
        <v>0</v>
      </c>
      <c r="AM330">
        <v>0</v>
      </c>
      <c r="AN330">
        <v>0</v>
      </c>
      <c r="AO330">
        <v>0</v>
      </c>
      <c r="AP330">
        <v>0</v>
      </c>
      <c r="AQ330">
        <v>0</v>
      </c>
      <c r="AR330">
        <v>1</v>
      </c>
      <c r="AS330">
        <v>200</v>
      </c>
      <c r="AT330">
        <v>0</v>
      </c>
      <c r="AU330">
        <v>0</v>
      </c>
      <c r="AV330">
        <v>0</v>
      </c>
      <c r="AW330">
        <v>0</v>
      </c>
      <c r="AX330">
        <v>0</v>
      </c>
      <c r="AY330">
        <v>0</v>
      </c>
    </row>
    <row r="331" spans="1:51">
      <c r="A331" t="s">
        <v>5120</v>
      </c>
      <c r="B331">
        <v>0</v>
      </c>
      <c r="C331">
        <v>0</v>
      </c>
      <c r="D331">
        <v>0</v>
      </c>
      <c r="E331">
        <v>0</v>
      </c>
      <c r="F331">
        <v>0</v>
      </c>
      <c r="G331">
        <v>0</v>
      </c>
      <c r="H331">
        <v>0</v>
      </c>
      <c r="I331">
        <v>0</v>
      </c>
      <c r="J331">
        <v>0</v>
      </c>
      <c r="K331">
        <v>0</v>
      </c>
      <c r="L331">
        <v>4</v>
      </c>
      <c r="M331">
        <v>26.5</v>
      </c>
      <c r="N331">
        <v>1</v>
      </c>
      <c r="O331">
        <v>130</v>
      </c>
      <c r="P331">
        <v>0</v>
      </c>
      <c r="Q331">
        <v>0</v>
      </c>
      <c r="R331">
        <v>0</v>
      </c>
      <c r="S331">
        <v>0</v>
      </c>
      <c r="T331">
        <v>0</v>
      </c>
      <c r="U331">
        <v>0</v>
      </c>
      <c r="V331">
        <v>3</v>
      </c>
      <c r="W331">
        <v>150</v>
      </c>
      <c r="X331">
        <v>0</v>
      </c>
      <c r="Y331">
        <v>0</v>
      </c>
      <c r="Z331">
        <v>0</v>
      </c>
      <c r="AA331">
        <v>0</v>
      </c>
      <c r="AB331">
        <v>0</v>
      </c>
      <c r="AC331">
        <v>0</v>
      </c>
      <c r="AD331">
        <v>0</v>
      </c>
      <c r="AE331">
        <v>0</v>
      </c>
      <c r="AF331">
        <v>1</v>
      </c>
      <c r="AG331">
        <v>70</v>
      </c>
      <c r="AH331">
        <v>0</v>
      </c>
      <c r="AI331">
        <v>0</v>
      </c>
      <c r="AJ331">
        <v>0</v>
      </c>
      <c r="AK331">
        <v>0</v>
      </c>
      <c r="AL331">
        <v>0</v>
      </c>
      <c r="AM331">
        <v>0</v>
      </c>
      <c r="AN331">
        <v>0</v>
      </c>
      <c r="AO331">
        <v>0</v>
      </c>
      <c r="AP331">
        <v>0</v>
      </c>
      <c r="AQ331">
        <v>0</v>
      </c>
      <c r="AR331">
        <v>0</v>
      </c>
      <c r="AS331">
        <v>0</v>
      </c>
      <c r="AT331">
        <v>0</v>
      </c>
      <c r="AU331">
        <v>0</v>
      </c>
      <c r="AV331">
        <v>0</v>
      </c>
      <c r="AW331">
        <v>0</v>
      </c>
      <c r="AX331">
        <v>0</v>
      </c>
      <c r="AY331">
        <v>0</v>
      </c>
    </row>
    <row r="332" spans="1:51">
      <c r="A332" t="s">
        <v>5132</v>
      </c>
      <c r="B332">
        <v>0</v>
      </c>
      <c r="C332">
        <v>0</v>
      </c>
      <c r="D332">
        <v>0</v>
      </c>
      <c r="E332">
        <v>0</v>
      </c>
      <c r="F332">
        <v>0</v>
      </c>
      <c r="G332">
        <v>0</v>
      </c>
      <c r="H332">
        <v>0</v>
      </c>
      <c r="I332">
        <v>0</v>
      </c>
      <c r="J332">
        <v>0</v>
      </c>
      <c r="K332">
        <v>0</v>
      </c>
      <c r="L332">
        <v>3</v>
      </c>
      <c r="M332">
        <v>67</v>
      </c>
      <c r="N332">
        <v>0</v>
      </c>
      <c r="O332">
        <v>0</v>
      </c>
      <c r="P332">
        <v>0</v>
      </c>
      <c r="Q332">
        <v>0</v>
      </c>
      <c r="R332">
        <v>0</v>
      </c>
      <c r="S332">
        <v>0</v>
      </c>
      <c r="T332">
        <v>0</v>
      </c>
      <c r="U332">
        <v>0</v>
      </c>
      <c r="V332">
        <v>0</v>
      </c>
      <c r="W332">
        <v>0</v>
      </c>
      <c r="X332">
        <v>0</v>
      </c>
      <c r="Y332">
        <v>0</v>
      </c>
      <c r="Z332">
        <v>0</v>
      </c>
      <c r="AA332">
        <v>0</v>
      </c>
      <c r="AB332">
        <v>0</v>
      </c>
      <c r="AC332">
        <v>0</v>
      </c>
      <c r="AD332">
        <v>0</v>
      </c>
      <c r="AE332">
        <v>0</v>
      </c>
      <c r="AF332">
        <v>1</v>
      </c>
      <c r="AG332">
        <v>15</v>
      </c>
      <c r="AH332">
        <v>0</v>
      </c>
      <c r="AI332">
        <v>0</v>
      </c>
      <c r="AJ332">
        <v>0</v>
      </c>
      <c r="AK332">
        <v>0</v>
      </c>
      <c r="AL332">
        <v>0</v>
      </c>
      <c r="AM332">
        <v>0</v>
      </c>
      <c r="AN332">
        <v>0</v>
      </c>
      <c r="AO332">
        <v>0</v>
      </c>
      <c r="AP332">
        <v>0</v>
      </c>
      <c r="AQ332">
        <v>0</v>
      </c>
      <c r="AR332">
        <v>0</v>
      </c>
      <c r="AS332">
        <v>0</v>
      </c>
      <c r="AT332">
        <v>0</v>
      </c>
      <c r="AU332">
        <v>0</v>
      </c>
      <c r="AV332">
        <v>0</v>
      </c>
      <c r="AW332">
        <v>0</v>
      </c>
      <c r="AX332">
        <v>0</v>
      </c>
      <c r="AY332">
        <v>0</v>
      </c>
    </row>
    <row r="333" spans="1:51">
      <c r="A333" t="s">
        <v>5144</v>
      </c>
      <c r="B333">
        <v>0</v>
      </c>
      <c r="C333">
        <v>0</v>
      </c>
      <c r="D333">
        <v>0</v>
      </c>
      <c r="E333">
        <v>0</v>
      </c>
      <c r="F333">
        <v>0</v>
      </c>
      <c r="G333">
        <v>0</v>
      </c>
      <c r="H333">
        <v>0</v>
      </c>
      <c r="I333">
        <v>0</v>
      </c>
      <c r="J333">
        <v>0</v>
      </c>
      <c r="K333">
        <v>0</v>
      </c>
      <c r="L333">
        <v>5</v>
      </c>
      <c r="M333">
        <v>129.5</v>
      </c>
      <c r="N333">
        <v>0</v>
      </c>
      <c r="O333">
        <v>0</v>
      </c>
      <c r="P333">
        <v>0</v>
      </c>
      <c r="Q333">
        <v>0</v>
      </c>
      <c r="R333">
        <v>0</v>
      </c>
      <c r="S333">
        <v>0</v>
      </c>
      <c r="T333">
        <v>0</v>
      </c>
      <c r="U333">
        <v>0</v>
      </c>
      <c r="V333">
        <v>0</v>
      </c>
      <c r="W333">
        <v>0</v>
      </c>
      <c r="X333">
        <v>0</v>
      </c>
      <c r="Y333">
        <v>0</v>
      </c>
      <c r="Z333">
        <v>0</v>
      </c>
      <c r="AA333">
        <v>0</v>
      </c>
      <c r="AB333">
        <v>0</v>
      </c>
      <c r="AC333">
        <v>0</v>
      </c>
      <c r="AD333">
        <v>0</v>
      </c>
      <c r="AE333">
        <v>0</v>
      </c>
      <c r="AF333">
        <v>1</v>
      </c>
      <c r="AG333">
        <v>27</v>
      </c>
      <c r="AH333">
        <v>0</v>
      </c>
      <c r="AI333">
        <v>0</v>
      </c>
      <c r="AJ333">
        <v>0</v>
      </c>
      <c r="AK333">
        <v>0</v>
      </c>
      <c r="AL333">
        <v>0</v>
      </c>
      <c r="AM333">
        <v>0</v>
      </c>
      <c r="AN333">
        <v>0</v>
      </c>
      <c r="AO333">
        <v>0</v>
      </c>
      <c r="AP333">
        <v>1</v>
      </c>
      <c r="AQ333">
        <v>15</v>
      </c>
      <c r="AR333">
        <v>0</v>
      </c>
      <c r="AS333">
        <v>0</v>
      </c>
      <c r="AT333">
        <v>0</v>
      </c>
      <c r="AU333">
        <v>0</v>
      </c>
      <c r="AV333">
        <v>0</v>
      </c>
      <c r="AW333">
        <v>0</v>
      </c>
      <c r="AX333">
        <v>0</v>
      </c>
      <c r="AY333">
        <v>0</v>
      </c>
    </row>
    <row r="334" spans="1:51">
      <c r="A334" t="s">
        <v>5156</v>
      </c>
      <c r="B334">
        <v>0</v>
      </c>
      <c r="C334">
        <v>0</v>
      </c>
      <c r="D334">
        <v>0</v>
      </c>
      <c r="E334">
        <v>0</v>
      </c>
      <c r="F334">
        <v>0</v>
      </c>
      <c r="G334">
        <v>0</v>
      </c>
      <c r="H334">
        <v>0</v>
      </c>
      <c r="I334">
        <v>0</v>
      </c>
      <c r="J334">
        <v>0</v>
      </c>
      <c r="K334">
        <v>0</v>
      </c>
      <c r="L334">
        <v>6</v>
      </c>
      <c r="M334">
        <v>217</v>
      </c>
      <c r="N334">
        <v>3</v>
      </c>
      <c r="O334">
        <v>1094</v>
      </c>
      <c r="P334">
        <v>0</v>
      </c>
      <c r="Q334">
        <v>0</v>
      </c>
      <c r="R334">
        <v>1</v>
      </c>
      <c r="S334">
        <v>1578</v>
      </c>
      <c r="T334">
        <v>0</v>
      </c>
      <c r="U334">
        <v>0</v>
      </c>
      <c r="V334">
        <v>0</v>
      </c>
      <c r="W334">
        <v>0</v>
      </c>
      <c r="X334">
        <v>0</v>
      </c>
      <c r="Y334">
        <v>0</v>
      </c>
      <c r="Z334">
        <v>0</v>
      </c>
      <c r="AA334">
        <v>0</v>
      </c>
      <c r="AB334">
        <v>0</v>
      </c>
      <c r="AC334">
        <v>0</v>
      </c>
      <c r="AD334">
        <v>0</v>
      </c>
      <c r="AE334">
        <v>0</v>
      </c>
      <c r="AF334">
        <v>3</v>
      </c>
      <c r="AG334">
        <v>217</v>
      </c>
      <c r="AH334">
        <v>0</v>
      </c>
      <c r="AI334">
        <v>0</v>
      </c>
      <c r="AJ334">
        <v>0</v>
      </c>
      <c r="AK334">
        <v>0</v>
      </c>
      <c r="AL334">
        <v>0</v>
      </c>
      <c r="AM334">
        <v>0</v>
      </c>
      <c r="AN334">
        <v>0</v>
      </c>
      <c r="AO334">
        <v>0</v>
      </c>
      <c r="AP334">
        <v>1</v>
      </c>
      <c r="AQ334">
        <v>40</v>
      </c>
      <c r="AR334">
        <v>0</v>
      </c>
      <c r="AS334">
        <v>0</v>
      </c>
      <c r="AT334">
        <v>0</v>
      </c>
      <c r="AU334">
        <v>0</v>
      </c>
      <c r="AV334">
        <v>0</v>
      </c>
      <c r="AW334">
        <v>0</v>
      </c>
      <c r="AX334">
        <v>0</v>
      </c>
      <c r="AY334">
        <v>0</v>
      </c>
    </row>
    <row r="335" spans="1:51">
      <c r="A335" t="s">
        <v>5168</v>
      </c>
      <c r="B335">
        <v>0</v>
      </c>
      <c r="C335">
        <v>0</v>
      </c>
      <c r="D335">
        <v>0</v>
      </c>
      <c r="E335">
        <v>0</v>
      </c>
      <c r="F335">
        <v>0</v>
      </c>
      <c r="G335">
        <v>0</v>
      </c>
      <c r="H335">
        <v>0</v>
      </c>
      <c r="I335">
        <v>0</v>
      </c>
      <c r="J335">
        <v>0</v>
      </c>
      <c r="K335">
        <v>0</v>
      </c>
      <c r="L335">
        <v>0</v>
      </c>
      <c r="M335">
        <v>0</v>
      </c>
      <c r="N335">
        <v>0</v>
      </c>
      <c r="O335">
        <v>0</v>
      </c>
      <c r="P335">
        <v>0</v>
      </c>
      <c r="Q335">
        <v>0</v>
      </c>
      <c r="R335">
        <v>0</v>
      </c>
      <c r="S335">
        <v>0</v>
      </c>
      <c r="T335">
        <v>0</v>
      </c>
      <c r="U335">
        <v>0</v>
      </c>
      <c r="V335">
        <v>1</v>
      </c>
      <c r="W335">
        <v>7.5</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row>
    <row r="336" spans="1:51">
      <c r="A336" t="s">
        <v>5180</v>
      </c>
      <c r="B336">
        <v>0</v>
      </c>
      <c r="C336">
        <v>0</v>
      </c>
      <c r="D336">
        <v>1</v>
      </c>
      <c r="E336">
        <v>258.5</v>
      </c>
      <c r="F336">
        <v>0</v>
      </c>
      <c r="G336">
        <v>0</v>
      </c>
      <c r="H336">
        <v>0</v>
      </c>
      <c r="I336">
        <v>0</v>
      </c>
      <c r="J336">
        <v>0</v>
      </c>
      <c r="K336">
        <v>0</v>
      </c>
      <c r="L336">
        <v>2</v>
      </c>
      <c r="M336">
        <v>13</v>
      </c>
      <c r="N336">
        <v>1</v>
      </c>
      <c r="O336">
        <v>313</v>
      </c>
      <c r="P336">
        <v>2</v>
      </c>
      <c r="Q336">
        <v>1361</v>
      </c>
      <c r="R336">
        <v>0</v>
      </c>
      <c r="S336">
        <v>0</v>
      </c>
      <c r="T336">
        <v>1</v>
      </c>
      <c r="U336">
        <v>2150</v>
      </c>
      <c r="V336">
        <v>0</v>
      </c>
      <c r="W336">
        <v>0</v>
      </c>
      <c r="X336">
        <v>0</v>
      </c>
      <c r="Y336">
        <v>0</v>
      </c>
      <c r="Z336">
        <v>0</v>
      </c>
      <c r="AA336">
        <v>0</v>
      </c>
      <c r="AB336">
        <v>0</v>
      </c>
      <c r="AC336">
        <v>0</v>
      </c>
      <c r="AD336">
        <v>0</v>
      </c>
      <c r="AE336">
        <v>0</v>
      </c>
      <c r="AF336">
        <v>1</v>
      </c>
      <c r="AG336">
        <v>7.5</v>
      </c>
      <c r="AH336">
        <v>0</v>
      </c>
      <c r="AI336">
        <v>0</v>
      </c>
      <c r="AJ336">
        <v>1</v>
      </c>
      <c r="AK336">
        <v>605</v>
      </c>
      <c r="AL336">
        <v>0</v>
      </c>
      <c r="AM336">
        <v>0</v>
      </c>
      <c r="AN336">
        <v>0</v>
      </c>
      <c r="AO336">
        <v>0</v>
      </c>
      <c r="AP336">
        <v>3</v>
      </c>
      <c r="AQ336">
        <v>126.5</v>
      </c>
      <c r="AR336">
        <v>2</v>
      </c>
      <c r="AS336">
        <v>532</v>
      </c>
      <c r="AT336">
        <v>1</v>
      </c>
      <c r="AU336">
        <v>512.5</v>
      </c>
      <c r="AV336">
        <v>0</v>
      </c>
      <c r="AW336">
        <v>0</v>
      </c>
      <c r="AX336">
        <v>0</v>
      </c>
      <c r="AY336">
        <v>0</v>
      </c>
    </row>
    <row r="337" spans="1:51">
      <c r="A337" t="s">
        <v>5192</v>
      </c>
      <c r="B337">
        <v>0</v>
      </c>
      <c r="C337">
        <v>0</v>
      </c>
      <c r="D337">
        <v>0</v>
      </c>
      <c r="E337">
        <v>0</v>
      </c>
      <c r="F337">
        <v>0</v>
      </c>
      <c r="G337">
        <v>0</v>
      </c>
      <c r="H337">
        <v>0</v>
      </c>
      <c r="I337">
        <v>0</v>
      </c>
      <c r="J337">
        <v>0</v>
      </c>
      <c r="K337">
        <v>0</v>
      </c>
      <c r="L337">
        <v>0</v>
      </c>
      <c r="M337">
        <v>0</v>
      </c>
      <c r="N337">
        <v>1</v>
      </c>
      <c r="O337">
        <v>250</v>
      </c>
      <c r="P337">
        <v>0</v>
      </c>
      <c r="Q337">
        <v>0</v>
      </c>
      <c r="R337">
        <v>1</v>
      </c>
      <c r="S337">
        <v>1220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1</v>
      </c>
      <c r="AY337">
        <v>2025</v>
      </c>
    </row>
    <row r="338" spans="1:51">
      <c r="A338" t="s">
        <v>5204</v>
      </c>
      <c r="B338">
        <v>0</v>
      </c>
      <c r="C338">
        <v>0</v>
      </c>
      <c r="D338">
        <v>0</v>
      </c>
      <c r="E338">
        <v>0</v>
      </c>
      <c r="F338">
        <v>0</v>
      </c>
      <c r="G338">
        <v>0</v>
      </c>
      <c r="H338">
        <v>0</v>
      </c>
      <c r="I338">
        <v>0</v>
      </c>
      <c r="J338">
        <v>0</v>
      </c>
      <c r="K338">
        <v>0</v>
      </c>
      <c r="L338">
        <v>8</v>
      </c>
      <c r="M338">
        <v>240.5</v>
      </c>
      <c r="N338">
        <v>0</v>
      </c>
      <c r="O338">
        <v>0</v>
      </c>
      <c r="P338">
        <v>0</v>
      </c>
      <c r="Q338">
        <v>0</v>
      </c>
      <c r="R338">
        <v>0</v>
      </c>
      <c r="S338">
        <v>0</v>
      </c>
      <c r="T338">
        <v>0</v>
      </c>
      <c r="U338">
        <v>0</v>
      </c>
      <c r="V338">
        <v>0</v>
      </c>
      <c r="W338">
        <v>0</v>
      </c>
      <c r="X338">
        <v>0</v>
      </c>
      <c r="Y338">
        <v>0</v>
      </c>
      <c r="Z338">
        <v>0</v>
      </c>
      <c r="AA338">
        <v>0</v>
      </c>
      <c r="AB338">
        <v>0</v>
      </c>
      <c r="AC338">
        <v>0</v>
      </c>
      <c r="AD338">
        <v>0</v>
      </c>
      <c r="AE338">
        <v>0</v>
      </c>
      <c r="AF338">
        <v>2</v>
      </c>
      <c r="AG338">
        <v>52</v>
      </c>
      <c r="AH338">
        <v>0</v>
      </c>
      <c r="AI338">
        <v>0</v>
      </c>
      <c r="AJ338">
        <v>0</v>
      </c>
      <c r="AK338">
        <v>0</v>
      </c>
      <c r="AL338">
        <v>0</v>
      </c>
      <c r="AM338">
        <v>0</v>
      </c>
      <c r="AN338">
        <v>0</v>
      </c>
      <c r="AO338">
        <v>0</v>
      </c>
      <c r="AP338">
        <v>1</v>
      </c>
      <c r="AQ338">
        <v>23</v>
      </c>
      <c r="AR338">
        <v>0</v>
      </c>
      <c r="AS338">
        <v>0</v>
      </c>
      <c r="AT338">
        <v>0</v>
      </c>
      <c r="AU338">
        <v>0</v>
      </c>
      <c r="AV338">
        <v>0</v>
      </c>
      <c r="AW338">
        <v>0</v>
      </c>
      <c r="AX338">
        <v>0</v>
      </c>
      <c r="AY338">
        <v>0</v>
      </c>
    </row>
    <row r="339" spans="1:51">
      <c r="A339" t="s">
        <v>5216</v>
      </c>
      <c r="B339">
        <v>0</v>
      </c>
      <c r="C339">
        <v>0</v>
      </c>
      <c r="D339">
        <v>0</v>
      </c>
      <c r="E339">
        <v>0</v>
      </c>
      <c r="F339">
        <v>0</v>
      </c>
      <c r="G339">
        <v>0</v>
      </c>
      <c r="H339">
        <v>0</v>
      </c>
      <c r="I339">
        <v>0</v>
      </c>
      <c r="J339">
        <v>0</v>
      </c>
      <c r="K339">
        <v>0</v>
      </c>
      <c r="L339">
        <v>1</v>
      </c>
      <c r="M339">
        <v>5</v>
      </c>
      <c r="N339">
        <v>0</v>
      </c>
      <c r="O339">
        <v>0</v>
      </c>
      <c r="P339">
        <v>0</v>
      </c>
      <c r="Q339">
        <v>0</v>
      </c>
      <c r="R339">
        <v>0</v>
      </c>
      <c r="S339">
        <v>0</v>
      </c>
      <c r="T339">
        <v>1</v>
      </c>
      <c r="U339">
        <v>5275</v>
      </c>
      <c r="V339">
        <v>0</v>
      </c>
      <c r="W339">
        <v>0</v>
      </c>
      <c r="X339">
        <v>0</v>
      </c>
      <c r="Y339">
        <v>0</v>
      </c>
      <c r="Z339">
        <v>0</v>
      </c>
      <c r="AA339">
        <v>0</v>
      </c>
      <c r="AB339">
        <v>0</v>
      </c>
      <c r="AC339">
        <v>0</v>
      </c>
      <c r="AD339">
        <v>0</v>
      </c>
      <c r="AE339">
        <v>0</v>
      </c>
      <c r="AF339">
        <v>1</v>
      </c>
      <c r="AG339">
        <v>1.1000000000000001</v>
      </c>
      <c r="AH339">
        <v>1</v>
      </c>
      <c r="AI339">
        <v>175</v>
      </c>
      <c r="AJ339">
        <v>0</v>
      </c>
      <c r="AK339">
        <v>0</v>
      </c>
      <c r="AL339">
        <v>0</v>
      </c>
      <c r="AM339">
        <v>0</v>
      </c>
      <c r="AN339">
        <v>0</v>
      </c>
      <c r="AO339">
        <v>0</v>
      </c>
      <c r="AP339">
        <v>0</v>
      </c>
      <c r="AQ339">
        <v>0</v>
      </c>
      <c r="AR339">
        <v>1</v>
      </c>
      <c r="AS339">
        <v>110</v>
      </c>
      <c r="AT339">
        <v>0</v>
      </c>
      <c r="AU339">
        <v>0</v>
      </c>
      <c r="AV339">
        <v>0</v>
      </c>
      <c r="AW339">
        <v>0</v>
      </c>
      <c r="AX339">
        <v>0</v>
      </c>
      <c r="AY339">
        <v>0</v>
      </c>
    </row>
    <row r="340" spans="1:51">
      <c r="A340" t="s">
        <v>5228</v>
      </c>
      <c r="B340">
        <v>0</v>
      </c>
      <c r="C340">
        <v>0</v>
      </c>
      <c r="D340">
        <v>0</v>
      </c>
      <c r="E340">
        <v>0</v>
      </c>
      <c r="F340">
        <v>0</v>
      </c>
      <c r="G340">
        <v>0</v>
      </c>
      <c r="H340">
        <v>0</v>
      </c>
      <c r="I340">
        <v>0</v>
      </c>
      <c r="J340">
        <v>0</v>
      </c>
      <c r="K340">
        <v>0</v>
      </c>
      <c r="L340">
        <v>4</v>
      </c>
      <c r="M340">
        <v>85</v>
      </c>
      <c r="N340">
        <v>0</v>
      </c>
      <c r="O340">
        <v>0</v>
      </c>
      <c r="P340">
        <v>0</v>
      </c>
      <c r="Q340">
        <v>0</v>
      </c>
      <c r="R340">
        <v>0</v>
      </c>
      <c r="S340">
        <v>0</v>
      </c>
      <c r="T340">
        <v>0</v>
      </c>
      <c r="U340">
        <v>0</v>
      </c>
      <c r="V340">
        <v>1</v>
      </c>
      <c r="W340">
        <v>44</v>
      </c>
      <c r="X340">
        <v>0</v>
      </c>
      <c r="Y340">
        <v>0</v>
      </c>
      <c r="Z340">
        <v>0</v>
      </c>
      <c r="AA340">
        <v>0</v>
      </c>
      <c r="AB340">
        <v>0</v>
      </c>
      <c r="AC340">
        <v>0</v>
      </c>
      <c r="AD340">
        <v>0</v>
      </c>
      <c r="AE340">
        <v>0</v>
      </c>
      <c r="AF340">
        <v>3</v>
      </c>
      <c r="AG340">
        <v>38.5</v>
      </c>
      <c r="AH340">
        <v>0</v>
      </c>
      <c r="AI340">
        <v>0</v>
      </c>
      <c r="AJ340">
        <v>0</v>
      </c>
      <c r="AK340">
        <v>0</v>
      </c>
      <c r="AL340">
        <v>0</v>
      </c>
      <c r="AM340">
        <v>0</v>
      </c>
      <c r="AN340">
        <v>0</v>
      </c>
      <c r="AO340">
        <v>0</v>
      </c>
      <c r="AP340">
        <v>0</v>
      </c>
      <c r="AQ340">
        <v>0</v>
      </c>
      <c r="AR340">
        <v>0</v>
      </c>
      <c r="AS340">
        <v>0</v>
      </c>
      <c r="AT340">
        <v>0</v>
      </c>
      <c r="AU340">
        <v>0</v>
      </c>
      <c r="AV340">
        <v>0</v>
      </c>
      <c r="AW340">
        <v>0</v>
      </c>
      <c r="AX340">
        <v>0</v>
      </c>
      <c r="AY340">
        <v>0</v>
      </c>
    </row>
    <row r="341" spans="1:51">
      <c r="A341" t="s">
        <v>5252</v>
      </c>
      <c r="B341">
        <v>0</v>
      </c>
      <c r="C341">
        <v>0</v>
      </c>
      <c r="D341">
        <v>0</v>
      </c>
      <c r="E341">
        <v>0</v>
      </c>
      <c r="F341">
        <v>0</v>
      </c>
      <c r="G341">
        <v>0</v>
      </c>
      <c r="H341">
        <v>0</v>
      </c>
      <c r="I341">
        <v>0</v>
      </c>
      <c r="J341">
        <v>0</v>
      </c>
      <c r="K341">
        <v>0</v>
      </c>
      <c r="L341">
        <v>2</v>
      </c>
      <c r="M341">
        <v>29.5</v>
      </c>
      <c r="N341">
        <v>0</v>
      </c>
      <c r="O341">
        <v>0</v>
      </c>
      <c r="P341">
        <v>1</v>
      </c>
      <c r="Q341">
        <v>687</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row>
    <row r="342" spans="1:51">
      <c r="A342" t="s">
        <v>5264</v>
      </c>
      <c r="B342">
        <v>0</v>
      </c>
      <c r="C342">
        <v>0</v>
      </c>
      <c r="D342">
        <v>0</v>
      </c>
      <c r="E342">
        <v>0</v>
      </c>
      <c r="F342">
        <v>0</v>
      </c>
      <c r="G342">
        <v>0</v>
      </c>
      <c r="H342">
        <v>0</v>
      </c>
      <c r="I342">
        <v>0</v>
      </c>
      <c r="J342">
        <v>0</v>
      </c>
      <c r="K342">
        <v>0</v>
      </c>
      <c r="L342">
        <v>3</v>
      </c>
      <c r="M342">
        <v>64</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row>
    <row r="343" spans="1:51">
      <c r="A343" t="s">
        <v>5276</v>
      </c>
      <c r="B343">
        <v>0</v>
      </c>
      <c r="C343">
        <v>0</v>
      </c>
      <c r="D343">
        <v>0</v>
      </c>
      <c r="E343">
        <v>0</v>
      </c>
      <c r="F343">
        <v>0</v>
      </c>
      <c r="G343">
        <v>0</v>
      </c>
      <c r="H343">
        <v>0</v>
      </c>
      <c r="I343">
        <v>0</v>
      </c>
      <c r="J343">
        <v>0</v>
      </c>
      <c r="K343">
        <v>0</v>
      </c>
      <c r="L343">
        <v>4</v>
      </c>
      <c r="M343">
        <v>87</v>
      </c>
      <c r="N343">
        <v>0</v>
      </c>
      <c r="O343">
        <v>0</v>
      </c>
      <c r="P343">
        <v>0</v>
      </c>
      <c r="Q343">
        <v>0</v>
      </c>
      <c r="R343">
        <v>0</v>
      </c>
      <c r="S343">
        <v>0</v>
      </c>
      <c r="T343">
        <v>0</v>
      </c>
      <c r="U343">
        <v>0</v>
      </c>
      <c r="V343">
        <v>2</v>
      </c>
      <c r="W343">
        <v>13.2</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row>
    <row r="344" spans="1:51">
      <c r="A344" t="s">
        <v>5288</v>
      </c>
      <c r="B344">
        <v>0</v>
      </c>
      <c r="C344">
        <v>0</v>
      </c>
      <c r="D344">
        <v>0</v>
      </c>
      <c r="E344">
        <v>0</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1</v>
      </c>
      <c r="AQ344">
        <v>18.5</v>
      </c>
      <c r="AR344">
        <v>0</v>
      </c>
      <c r="AS344">
        <v>0</v>
      </c>
      <c r="AT344">
        <v>0</v>
      </c>
      <c r="AU344">
        <v>0</v>
      </c>
      <c r="AV344">
        <v>0</v>
      </c>
      <c r="AW344">
        <v>0</v>
      </c>
      <c r="AX344">
        <v>0</v>
      </c>
      <c r="AY344">
        <v>0</v>
      </c>
    </row>
    <row r="345" spans="1:51">
      <c r="A345" t="s">
        <v>5300</v>
      </c>
      <c r="B345">
        <v>0</v>
      </c>
      <c r="C345">
        <v>0</v>
      </c>
      <c r="D345">
        <v>0</v>
      </c>
      <c r="E345">
        <v>0</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row>
    <row r="346" spans="1:51">
      <c r="A346" t="s">
        <v>5312</v>
      </c>
      <c r="B346">
        <v>0</v>
      </c>
      <c r="C346">
        <v>0</v>
      </c>
      <c r="D346">
        <v>0</v>
      </c>
      <c r="E346">
        <v>0</v>
      </c>
      <c r="F346">
        <v>0</v>
      </c>
      <c r="G346">
        <v>0</v>
      </c>
      <c r="H346">
        <v>0</v>
      </c>
      <c r="I346">
        <v>0</v>
      </c>
      <c r="J346">
        <v>0</v>
      </c>
      <c r="K346">
        <v>0</v>
      </c>
      <c r="L346">
        <v>1</v>
      </c>
      <c r="M346">
        <v>3</v>
      </c>
      <c r="N346">
        <v>0</v>
      </c>
      <c r="O346">
        <v>0</v>
      </c>
      <c r="P346">
        <v>0</v>
      </c>
      <c r="Q346">
        <v>0</v>
      </c>
      <c r="R346">
        <v>0</v>
      </c>
      <c r="S346">
        <v>0</v>
      </c>
      <c r="T346">
        <v>0</v>
      </c>
      <c r="U346">
        <v>0</v>
      </c>
      <c r="V346">
        <v>0</v>
      </c>
      <c r="W346">
        <v>0</v>
      </c>
      <c r="X346">
        <v>0</v>
      </c>
      <c r="Y346">
        <v>0</v>
      </c>
      <c r="Z346">
        <v>0</v>
      </c>
      <c r="AA346">
        <v>0</v>
      </c>
      <c r="AB346">
        <v>0</v>
      </c>
      <c r="AC346">
        <v>0</v>
      </c>
      <c r="AD346">
        <v>0</v>
      </c>
      <c r="AE346">
        <v>0</v>
      </c>
      <c r="AF346">
        <v>1</v>
      </c>
      <c r="AG346">
        <v>6</v>
      </c>
      <c r="AH346">
        <v>0</v>
      </c>
      <c r="AI346">
        <v>0</v>
      </c>
      <c r="AJ346">
        <v>0</v>
      </c>
      <c r="AK346">
        <v>0</v>
      </c>
      <c r="AL346">
        <v>0</v>
      </c>
      <c r="AM346">
        <v>0</v>
      </c>
      <c r="AN346">
        <v>0</v>
      </c>
      <c r="AO346">
        <v>0</v>
      </c>
      <c r="AP346">
        <v>1</v>
      </c>
      <c r="AQ346">
        <v>7.5</v>
      </c>
      <c r="AR346">
        <v>0</v>
      </c>
      <c r="AS346">
        <v>0</v>
      </c>
      <c r="AT346">
        <v>0</v>
      </c>
      <c r="AU346">
        <v>0</v>
      </c>
      <c r="AV346">
        <v>0</v>
      </c>
      <c r="AW346">
        <v>0</v>
      </c>
      <c r="AX346">
        <v>0</v>
      </c>
      <c r="AY346">
        <v>0</v>
      </c>
    </row>
    <row r="347" spans="1:51">
      <c r="A347" t="s">
        <v>5324</v>
      </c>
      <c r="B347">
        <v>0</v>
      </c>
      <c r="C347">
        <v>0</v>
      </c>
      <c r="D347">
        <v>0</v>
      </c>
      <c r="E347">
        <v>0</v>
      </c>
      <c r="F347">
        <v>0</v>
      </c>
      <c r="G347">
        <v>0</v>
      </c>
      <c r="H347">
        <v>0</v>
      </c>
      <c r="I347">
        <v>0</v>
      </c>
      <c r="J347">
        <v>0</v>
      </c>
      <c r="K347">
        <v>0</v>
      </c>
      <c r="L347">
        <v>2</v>
      </c>
      <c r="M347">
        <v>26.5</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1</v>
      </c>
      <c r="AQ347">
        <v>22</v>
      </c>
      <c r="AR347">
        <v>0</v>
      </c>
      <c r="AS347">
        <v>0</v>
      </c>
      <c r="AT347">
        <v>0</v>
      </c>
      <c r="AU347">
        <v>0</v>
      </c>
      <c r="AV347">
        <v>0</v>
      </c>
      <c r="AW347">
        <v>0</v>
      </c>
      <c r="AX347">
        <v>0</v>
      </c>
      <c r="AY347">
        <v>0</v>
      </c>
    </row>
    <row r="348" spans="1:51">
      <c r="A348" t="s">
        <v>5336</v>
      </c>
      <c r="B348">
        <v>0</v>
      </c>
      <c r="C348">
        <v>0</v>
      </c>
      <c r="D348">
        <v>0</v>
      </c>
      <c r="E348">
        <v>0</v>
      </c>
      <c r="F348">
        <v>0</v>
      </c>
      <c r="G348">
        <v>0</v>
      </c>
      <c r="H348">
        <v>0</v>
      </c>
      <c r="I348">
        <v>0</v>
      </c>
      <c r="J348">
        <v>0</v>
      </c>
      <c r="K348">
        <v>0</v>
      </c>
      <c r="L348">
        <v>3</v>
      </c>
      <c r="M348">
        <v>93</v>
      </c>
      <c r="N348">
        <v>1</v>
      </c>
      <c r="O348">
        <v>370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row>
    <row r="349" spans="1:51">
      <c r="A349" t="s">
        <v>5348</v>
      </c>
      <c r="B349">
        <v>0</v>
      </c>
      <c r="C349">
        <v>0</v>
      </c>
      <c r="D349">
        <v>0</v>
      </c>
      <c r="E349">
        <v>0</v>
      </c>
      <c r="F349">
        <v>0</v>
      </c>
      <c r="G349">
        <v>0</v>
      </c>
      <c r="H349">
        <v>0</v>
      </c>
      <c r="I349">
        <v>0</v>
      </c>
      <c r="J349">
        <v>0</v>
      </c>
      <c r="K349">
        <v>0</v>
      </c>
      <c r="L349">
        <v>2</v>
      </c>
      <c r="M349">
        <v>21.5</v>
      </c>
      <c r="N349">
        <v>0</v>
      </c>
      <c r="O349">
        <v>0</v>
      </c>
      <c r="P349">
        <v>0</v>
      </c>
      <c r="Q349">
        <v>0</v>
      </c>
      <c r="R349">
        <v>0</v>
      </c>
      <c r="S349">
        <v>0</v>
      </c>
      <c r="T349">
        <v>0</v>
      </c>
      <c r="U349">
        <v>0</v>
      </c>
      <c r="V349">
        <v>1</v>
      </c>
      <c r="W349">
        <v>30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row>
    <row r="350" spans="1:51">
      <c r="A350" t="s">
        <v>5360</v>
      </c>
      <c r="B350">
        <v>0</v>
      </c>
      <c r="C350">
        <v>0</v>
      </c>
      <c r="D350">
        <v>0</v>
      </c>
      <c r="E350">
        <v>0</v>
      </c>
      <c r="F350">
        <v>0</v>
      </c>
      <c r="G350">
        <v>0</v>
      </c>
      <c r="H350">
        <v>0</v>
      </c>
      <c r="I350">
        <v>0</v>
      </c>
      <c r="J350">
        <v>0</v>
      </c>
      <c r="K350">
        <v>0</v>
      </c>
      <c r="L350">
        <v>1</v>
      </c>
      <c r="M350">
        <v>55</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1</v>
      </c>
      <c r="AM350">
        <v>1070</v>
      </c>
      <c r="AN350">
        <v>0</v>
      </c>
      <c r="AO350">
        <v>0</v>
      </c>
      <c r="AP350">
        <v>0</v>
      </c>
      <c r="AQ350">
        <v>0</v>
      </c>
      <c r="AR350">
        <v>0</v>
      </c>
      <c r="AS350">
        <v>0</v>
      </c>
      <c r="AT350">
        <v>0</v>
      </c>
      <c r="AU350">
        <v>0</v>
      </c>
      <c r="AV350">
        <v>0</v>
      </c>
      <c r="AW350">
        <v>0</v>
      </c>
      <c r="AX350">
        <v>0</v>
      </c>
      <c r="AY350">
        <v>0</v>
      </c>
    </row>
    <row r="351" spans="1:51">
      <c r="A351" t="s">
        <v>5372</v>
      </c>
      <c r="B351">
        <v>0</v>
      </c>
      <c r="C351">
        <v>0</v>
      </c>
      <c r="D351">
        <v>0</v>
      </c>
      <c r="E351">
        <v>0</v>
      </c>
      <c r="F351">
        <v>0</v>
      </c>
      <c r="G351">
        <v>0</v>
      </c>
      <c r="H351">
        <v>0</v>
      </c>
      <c r="I351">
        <v>0</v>
      </c>
      <c r="J351">
        <v>0</v>
      </c>
      <c r="K351">
        <v>0</v>
      </c>
      <c r="L351">
        <v>0</v>
      </c>
      <c r="M351">
        <v>0</v>
      </c>
      <c r="N351">
        <v>1</v>
      </c>
      <c r="O351">
        <v>400</v>
      </c>
      <c r="P351">
        <v>0</v>
      </c>
      <c r="Q351">
        <v>0</v>
      </c>
      <c r="R351">
        <v>1</v>
      </c>
      <c r="S351">
        <v>1500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row>
    <row r="352" spans="1:51">
      <c r="A352" t="s">
        <v>5384</v>
      </c>
      <c r="B352">
        <v>0</v>
      </c>
      <c r="C352">
        <v>0</v>
      </c>
      <c r="D352">
        <v>0</v>
      </c>
      <c r="E352">
        <v>0</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row>
    <row r="353" spans="1:51">
      <c r="A353" t="s">
        <v>5396</v>
      </c>
      <c r="B353">
        <v>0</v>
      </c>
      <c r="C353">
        <v>0</v>
      </c>
      <c r="D353">
        <v>0</v>
      </c>
      <c r="E353">
        <v>0</v>
      </c>
      <c r="F353">
        <v>0</v>
      </c>
      <c r="G353">
        <v>0</v>
      </c>
      <c r="H353">
        <v>0</v>
      </c>
      <c r="I353">
        <v>0</v>
      </c>
      <c r="J353">
        <v>0</v>
      </c>
      <c r="K353">
        <v>0</v>
      </c>
      <c r="L353">
        <v>0</v>
      </c>
      <c r="M353">
        <v>0</v>
      </c>
      <c r="N353">
        <v>0</v>
      </c>
      <c r="O353">
        <v>0</v>
      </c>
      <c r="P353">
        <v>1</v>
      </c>
      <c r="Q353">
        <v>550</v>
      </c>
      <c r="R353">
        <v>1</v>
      </c>
      <c r="S353">
        <v>1800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row>
    <row r="354" spans="1:51">
      <c r="A354" t="s">
        <v>5408</v>
      </c>
      <c r="B354">
        <v>0</v>
      </c>
      <c r="C354">
        <v>0</v>
      </c>
      <c r="D354">
        <v>0</v>
      </c>
      <c r="E354">
        <v>0</v>
      </c>
      <c r="F354">
        <v>0</v>
      </c>
      <c r="G354">
        <v>0</v>
      </c>
      <c r="H354">
        <v>0</v>
      </c>
      <c r="I354">
        <v>0</v>
      </c>
      <c r="J354">
        <v>0</v>
      </c>
      <c r="K354">
        <v>0</v>
      </c>
      <c r="L354">
        <v>0</v>
      </c>
      <c r="M354">
        <v>0</v>
      </c>
      <c r="N354">
        <v>2</v>
      </c>
      <c r="O354">
        <v>620</v>
      </c>
      <c r="P354">
        <v>0</v>
      </c>
      <c r="Q354">
        <v>0</v>
      </c>
      <c r="R354">
        <v>0</v>
      </c>
      <c r="S354">
        <v>0</v>
      </c>
      <c r="T354">
        <v>0</v>
      </c>
      <c r="U354">
        <v>0</v>
      </c>
      <c r="V354">
        <v>1</v>
      </c>
      <c r="W354">
        <v>75</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row>
    <row r="355" spans="1:51">
      <c r="A355" t="s">
        <v>5420</v>
      </c>
      <c r="B355">
        <v>0</v>
      </c>
      <c r="C355">
        <v>0</v>
      </c>
      <c r="D355">
        <v>0</v>
      </c>
      <c r="E355">
        <v>0</v>
      </c>
      <c r="F355">
        <v>0</v>
      </c>
      <c r="G355">
        <v>0</v>
      </c>
      <c r="H355">
        <v>0</v>
      </c>
      <c r="I355">
        <v>0</v>
      </c>
      <c r="J355">
        <v>0</v>
      </c>
      <c r="K355">
        <v>0</v>
      </c>
      <c r="L355">
        <v>0</v>
      </c>
      <c r="M355">
        <v>0</v>
      </c>
      <c r="N355">
        <v>3</v>
      </c>
      <c r="O355">
        <v>1083</v>
      </c>
      <c r="P355">
        <v>0</v>
      </c>
      <c r="Q355">
        <v>0</v>
      </c>
      <c r="R355">
        <v>2</v>
      </c>
      <c r="S355">
        <v>3180</v>
      </c>
      <c r="T355">
        <v>0</v>
      </c>
      <c r="U355">
        <v>0</v>
      </c>
      <c r="V355">
        <v>0</v>
      </c>
      <c r="W355">
        <v>0</v>
      </c>
      <c r="X355">
        <v>2</v>
      </c>
      <c r="Y355">
        <v>860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row>
    <row r="356" spans="1:51">
      <c r="A356" t="s">
        <v>5444</v>
      </c>
      <c r="B356">
        <v>0</v>
      </c>
      <c r="C356">
        <v>0</v>
      </c>
      <c r="D356">
        <v>0</v>
      </c>
      <c r="E356">
        <v>0</v>
      </c>
      <c r="F356">
        <v>0</v>
      </c>
      <c r="G356">
        <v>0</v>
      </c>
      <c r="H356">
        <v>0</v>
      </c>
      <c r="I356">
        <v>0</v>
      </c>
      <c r="J356">
        <v>0</v>
      </c>
      <c r="K356">
        <v>0</v>
      </c>
      <c r="L356">
        <v>1</v>
      </c>
      <c r="M356">
        <v>2</v>
      </c>
      <c r="N356">
        <v>0</v>
      </c>
      <c r="O356">
        <v>0</v>
      </c>
      <c r="P356">
        <v>0</v>
      </c>
      <c r="Q356">
        <v>0</v>
      </c>
      <c r="R356">
        <v>0</v>
      </c>
      <c r="S356">
        <v>0</v>
      </c>
      <c r="T356">
        <v>2</v>
      </c>
      <c r="U356">
        <v>17640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row>
    <row r="357" spans="1:51">
      <c r="A357" t="s">
        <v>5456</v>
      </c>
      <c r="B357">
        <v>0</v>
      </c>
      <c r="C357">
        <v>0</v>
      </c>
      <c r="D357">
        <v>0</v>
      </c>
      <c r="E357">
        <v>0</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row>
    <row r="358" spans="1:51">
      <c r="A358" t="s">
        <v>5468</v>
      </c>
      <c r="B358">
        <v>0</v>
      </c>
      <c r="C358">
        <v>0</v>
      </c>
      <c r="D358">
        <v>0</v>
      </c>
      <c r="E358">
        <v>0</v>
      </c>
      <c r="F358">
        <v>0</v>
      </c>
      <c r="G358">
        <v>0</v>
      </c>
      <c r="H358">
        <v>0</v>
      </c>
      <c r="I358">
        <v>0</v>
      </c>
      <c r="J358">
        <v>0</v>
      </c>
      <c r="K358">
        <v>0</v>
      </c>
      <c r="L358">
        <v>2</v>
      </c>
      <c r="M358">
        <v>33</v>
      </c>
      <c r="N358">
        <v>0</v>
      </c>
      <c r="O358">
        <v>0</v>
      </c>
      <c r="P358">
        <v>0</v>
      </c>
      <c r="Q358">
        <v>0</v>
      </c>
      <c r="R358">
        <v>2</v>
      </c>
      <c r="S358">
        <v>3425</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row>
    <row r="359" spans="1:51">
      <c r="A359" t="s">
        <v>5480</v>
      </c>
      <c r="B359">
        <v>0</v>
      </c>
      <c r="C359">
        <v>0</v>
      </c>
      <c r="D359">
        <v>0</v>
      </c>
      <c r="E359">
        <v>0</v>
      </c>
      <c r="F359">
        <v>0</v>
      </c>
      <c r="G359">
        <v>0</v>
      </c>
      <c r="H359">
        <v>0</v>
      </c>
      <c r="I359">
        <v>0</v>
      </c>
      <c r="J359">
        <v>0</v>
      </c>
      <c r="K359">
        <v>0</v>
      </c>
      <c r="L359">
        <v>4</v>
      </c>
      <c r="M359">
        <v>56</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row>
    <row r="360" spans="1:51">
      <c r="A360" t="s">
        <v>5492</v>
      </c>
      <c r="B360">
        <v>0</v>
      </c>
      <c r="C360">
        <v>0</v>
      </c>
      <c r="D360">
        <v>0</v>
      </c>
      <c r="E360">
        <v>0</v>
      </c>
      <c r="F360">
        <v>0</v>
      </c>
      <c r="G360">
        <v>0</v>
      </c>
      <c r="H360">
        <v>0</v>
      </c>
      <c r="I360">
        <v>0</v>
      </c>
      <c r="J360">
        <v>0</v>
      </c>
      <c r="K360">
        <v>0</v>
      </c>
      <c r="L360">
        <v>5</v>
      </c>
      <c r="M360">
        <v>183</v>
      </c>
      <c r="N360">
        <v>1</v>
      </c>
      <c r="O360">
        <v>100</v>
      </c>
      <c r="P360">
        <v>1</v>
      </c>
      <c r="Q360">
        <v>700</v>
      </c>
      <c r="R360">
        <v>0</v>
      </c>
      <c r="S360">
        <v>0</v>
      </c>
      <c r="T360">
        <v>0</v>
      </c>
      <c r="U360">
        <v>0</v>
      </c>
      <c r="V360">
        <v>0</v>
      </c>
      <c r="W360">
        <v>0</v>
      </c>
      <c r="X360">
        <v>0</v>
      </c>
      <c r="Y360">
        <v>0</v>
      </c>
      <c r="Z360">
        <v>0</v>
      </c>
      <c r="AA360">
        <v>0</v>
      </c>
      <c r="AB360">
        <v>0</v>
      </c>
      <c r="AC360">
        <v>0</v>
      </c>
      <c r="AD360">
        <v>0</v>
      </c>
      <c r="AE360">
        <v>0</v>
      </c>
      <c r="AF360">
        <v>0</v>
      </c>
      <c r="AG360">
        <v>0</v>
      </c>
      <c r="AH360">
        <v>1</v>
      </c>
      <c r="AI360">
        <v>434</v>
      </c>
      <c r="AJ360">
        <v>0</v>
      </c>
      <c r="AK360">
        <v>0</v>
      </c>
      <c r="AL360">
        <v>0</v>
      </c>
      <c r="AM360">
        <v>0</v>
      </c>
      <c r="AN360">
        <v>0</v>
      </c>
      <c r="AO360">
        <v>0</v>
      </c>
      <c r="AP360">
        <v>1</v>
      </c>
      <c r="AQ360">
        <v>37</v>
      </c>
      <c r="AR360">
        <v>0</v>
      </c>
      <c r="AS360">
        <v>0</v>
      </c>
      <c r="AT360">
        <v>0</v>
      </c>
      <c r="AU360">
        <v>0</v>
      </c>
      <c r="AV360">
        <v>0</v>
      </c>
      <c r="AW360">
        <v>0</v>
      </c>
      <c r="AX360">
        <v>0</v>
      </c>
      <c r="AY360">
        <v>0</v>
      </c>
    </row>
    <row r="361" spans="1:51">
      <c r="A361" t="s">
        <v>5504</v>
      </c>
      <c r="B361">
        <v>0</v>
      </c>
      <c r="C361">
        <v>0</v>
      </c>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row>
    <row r="362" spans="1:51">
      <c r="A362" t="s">
        <v>5516</v>
      </c>
      <c r="B362">
        <v>0</v>
      </c>
      <c r="C362">
        <v>0</v>
      </c>
      <c r="D362">
        <v>0</v>
      </c>
      <c r="E362">
        <v>0</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row>
    <row r="363" spans="1:51">
      <c r="A363" t="s">
        <v>5540</v>
      </c>
      <c r="B363">
        <v>0</v>
      </c>
      <c r="C363">
        <v>0</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1</v>
      </c>
      <c r="AG363">
        <v>6.3</v>
      </c>
      <c r="AH363">
        <v>0</v>
      </c>
      <c r="AI363">
        <v>0</v>
      </c>
      <c r="AJ363">
        <v>0</v>
      </c>
      <c r="AK363">
        <v>0</v>
      </c>
      <c r="AL363">
        <v>0</v>
      </c>
      <c r="AM363">
        <v>0</v>
      </c>
      <c r="AN363">
        <v>0</v>
      </c>
      <c r="AO363">
        <v>0</v>
      </c>
      <c r="AP363">
        <v>0</v>
      </c>
      <c r="AQ363">
        <v>0</v>
      </c>
      <c r="AR363">
        <v>0</v>
      </c>
      <c r="AS363">
        <v>0</v>
      </c>
      <c r="AT363">
        <v>0</v>
      </c>
      <c r="AU363">
        <v>0</v>
      </c>
      <c r="AV363">
        <v>0</v>
      </c>
      <c r="AW363">
        <v>0</v>
      </c>
      <c r="AX363">
        <v>0</v>
      </c>
      <c r="AY363">
        <v>0</v>
      </c>
    </row>
    <row r="364" spans="1:51">
      <c r="A364" t="s">
        <v>5552</v>
      </c>
      <c r="B364">
        <v>0</v>
      </c>
      <c r="C364">
        <v>0</v>
      </c>
      <c r="D364">
        <v>0</v>
      </c>
      <c r="E364">
        <v>0</v>
      </c>
      <c r="F364">
        <v>0</v>
      </c>
      <c r="G364">
        <v>0</v>
      </c>
      <c r="H364">
        <v>0</v>
      </c>
      <c r="I364">
        <v>0</v>
      </c>
      <c r="J364">
        <v>0</v>
      </c>
      <c r="K364">
        <v>0</v>
      </c>
      <c r="L364">
        <v>2</v>
      </c>
      <c r="M364">
        <v>12.5</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row>
    <row r="365" spans="1:51">
      <c r="A365" t="s">
        <v>5564</v>
      </c>
      <c r="B365">
        <v>0</v>
      </c>
      <c r="C365">
        <v>0</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1</v>
      </c>
      <c r="AQ365">
        <v>34</v>
      </c>
      <c r="AR365">
        <v>0</v>
      </c>
      <c r="AS365">
        <v>0</v>
      </c>
      <c r="AT365">
        <v>0</v>
      </c>
      <c r="AU365">
        <v>0</v>
      </c>
      <c r="AV365">
        <v>0</v>
      </c>
      <c r="AW365">
        <v>0</v>
      </c>
      <c r="AX365">
        <v>0</v>
      </c>
      <c r="AY365">
        <v>0</v>
      </c>
    </row>
    <row r="366" spans="1:51">
      <c r="A366" t="s">
        <v>5576</v>
      </c>
      <c r="B366">
        <v>0</v>
      </c>
      <c r="C366">
        <v>0</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row>
    <row r="367" spans="1:51">
      <c r="A367" t="s">
        <v>5588</v>
      </c>
      <c r="B367">
        <v>0</v>
      </c>
      <c r="C367">
        <v>0</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row>
    <row r="368" spans="1:51">
      <c r="A368" t="s">
        <v>5600</v>
      </c>
      <c r="B368">
        <v>0</v>
      </c>
      <c r="C368">
        <v>0</v>
      </c>
      <c r="D368">
        <v>0</v>
      </c>
      <c r="E368">
        <v>0</v>
      </c>
      <c r="F368">
        <v>0</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row>
    <row r="369" spans="1:51">
      <c r="A369" t="s">
        <v>5612</v>
      </c>
      <c r="B369">
        <v>0</v>
      </c>
      <c r="C369">
        <v>0</v>
      </c>
      <c r="D369">
        <v>0</v>
      </c>
      <c r="E369">
        <v>0</v>
      </c>
      <c r="F369">
        <v>0</v>
      </c>
      <c r="G369">
        <v>0</v>
      </c>
      <c r="H369">
        <v>0</v>
      </c>
      <c r="I369">
        <v>0</v>
      </c>
      <c r="J369">
        <v>0</v>
      </c>
      <c r="K369">
        <v>0</v>
      </c>
      <c r="L369">
        <v>2</v>
      </c>
      <c r="M369">
        <v>11.2</v>
      </c>
      <c r="N369">
        <v>0</v>
      </c>
      <c r="O369">
        <v>0</v>
      </c>
      <c r="P369">
        <v>0</v>
      </c>
      <c r="Q369">
        <v>0</v>
      </c>
      <c r="R369">
        <v>0</v>
      </c>
      <c r="S369">
        <v>0</v>
      </c>
      <c r="T369">
        <v>0</v>
      </c>
      <c r="U369">
        <v>0</v>
      </c>
      <c r="V369">
        <v>1</v>
      </c>
      <c r="W369">
        <v>5.5</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1</v>
      </c>
      <c r="AQ369">
        <v>5.5</v>
      </c>
      <c r="AR369">
        <v>0</v>
      </c>
      <c r="AS369">
        <v>0</v>
      </c>
      <c r="AT369">
        <v>0</v>
      </c>
      <c r="AU369">
        <v>0</v>
      </c>
      <c r="AV369">
        <v>0</v>
      </c>
      <c r="AW369">
        <v>0</v>
      </c>
      <c r="AX369">
        <v>0</v>
      </c>
      <c r="AY369">
        <v>0</v>
      </c>
    </row>
    <row r="370" spans="1:51">
      <c r="A370" t="s">
        <v>5624</v>
      </c>
      <c r="B370">
        <v>0</v>
      </c>
      <c r="C370">
        <v>0</v>
      </c>
      <c r="D370">
        <v>0</v>
      </c>
      <c r="E370">
        <v>0</v>
      </c>
      <c r="F370">
        <v>0</v>
      </c>
      <c r="G370">
        <v>0</v>
      </c>
      <c r="H370">
        <v>0</v>
      </c>
      <c r="I370">
        <v>0</v>
      </c>
      <c r="J370">
        <v>0</v>
      </c>
      <c r="K370">
        <v>0</v>
      </c>
      <c r="L370">
        <v>2</v>
      </c>
      <c r="M370">
        <v>10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0</v>
      </c>
    </row>
    <row r="371" spans="1:51">
      <c r="A371" t="s">
        <v>5636</v>
      </c>
      <c r="B371">
        <v>0</v>
      </c>
      <c r="C371">
        <v>0</v>
      </c>
      <c r="D371">
        <v>0</v>
      </c>
      <c r="E371">
        <v>0</v>
      </c>
      <c r="F371">
        <v>0</v>
      </c>
      <c r="G371">
        <v>0</v>
      </c>
      <c r="H371">
        <v>0</v>
      </c>
      <c r="I371">
        <v>0</v>
      </c>
      <c r="J371">
        <v>0</v>
      </c>
      <c r="K371">
        <v>0</v>
      </c>
      <c r="L371">
        <v>1</v>
      </c>
      <c r="M371">
        <v>20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row>
    <row r="372" spans="1:51">
      <c r="A372" t="s">
        <v>5648</v>
      </c>
      <c r="B372">
        <v>0</v>
      </c>
      <c r="C372">
        <v>0</v>
      </c>
      <c r="D372">
        <v>0</v>
      </c>
      <c r="E372">
        <v>0</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2</v>
      </c>
      <c r="AG372">
        <v>13</v>
      </c>
      <c r="AH372">
        <v>0</v>
      </c>
      <c r="AI372">
        <v>0</v>
      </c>
      <c r="AJ372">
        <v>0</v>
      </c>
      <c r="AK372">
        <v>0</v>
      </c>
      <c r="AL372">
        <v>0</v>
      </c>
      <c r="AM372">
        <v>0</v>
      </c>
      <c r="AN372">
        <v>0</v>
      </c>
      <c r="AO372">
        <v>0</v>
      </c>
      <c r="AP372">
        <v>4</v>
      </c>
      <c r="AQ372">
        <v>15</v>
      </c>
      <c r="AR372">
        <v>0</v>
      </c>
      <c r="AS372">
        <v>0</v>
      </c>
      <c r="AT372">
        <v>0</v>
      </c>
      <c r="AU372">
        <v>0</v>
      </c>
      <c r="AV372">
        <v>0</v>
      </c>
      <c r="AW372">
        <v>0</v>
      </c>
      <c r="AX372">
        <v>0</v>
      </c>
      <c r="AY372">
        <v>0</v>
      </c>
    </row>
    <row r="373" spans="1:51">
      <c r="A373" t="s">
        <v>5660</v>
      </c>
      <c r="B373">
        <v>0</v>
      </c>
      <c r="C373">
        <v>0</v>
      </c>
      <c r="D373">
        <v>0</v>
      </c>
      <c r="E373">
        <v>0</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row>
    <row r="374" spans="1:51">
      <c r="A374" t="s">
        <v>5684</v>
      </c>
      <c r="B374">
        <v>0</v>
      </c>
      <c r="C374">
        <v>0</v>
      </c>
      <c r="D374">
        <v>0</v>
      </c>
      <c r="E374">
        <v>0</v>
      </c>
      <c r="F374">
        <v>0</v>
      </c>
      <c r="G374">
        <v>0</v>
      </c>
      <c r="H374">
        <v>0</v>
      </c>
      <c r="I374">
        <v>0</v>
      </c>
      <c r="J374">
        <v>0</v>
      </c>
      <c r="K374">
        <v>0</v>
      </c>
      <c r="L374">
        <v>1</v>
      </c>
      <c r="M374">
        <v>55</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v>0</v>
      </c>
      <c r="AS374">
        <v>0</v>
      </c>
      <c r="AT374">
        <v>0</v>
      </c>
      <c r="AU374">
        <v>0</v>
      </c>
      <c r="AV374">
        <v>0</v>
      </c>
      <c r="AW374">
        <v>0</v>
      </c>
      <c r="AX374">
        <v>0</v>
      </c>
      <c r="AY374">
        <v>0</v>
      </c>
    </row>
    <row r="375" spans="1:51">
      <c r="A375" t="s">
        <v>5696</v>
      </c>
      <c r="B375">
        <v>0</v>
      </c>
      <c r="C375">
        <v>0</v>
      </c>
      <c r="D375">
        <v>0</v>
      </c>
      <c r="E375">
        <v>0</v>
      </c>
      <c r="F375">
        <v>0</v>
      </c>
      <c r="G375">
        <v>0</v>
      </c>
      <c r="H375">
        <v>0</v>
      </c>
      <c r="I375">
        <v>0</v>
      </c>
      <c r="J375">
        <v>0</v>
      </c>
      <c r="K375">
        <v>0</v>
      </c>
      <c r="L375">
        <v>2</v>
      </c>
      <c r="M375">
        <v>30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row>
    <row r="376" spans="1:51">
      <c r="A376" t="s">
        <v>5708</v>
      </c>
      <c r="B376">
        <v>0</v>
      </c>
      <c r="C376">
        <v>0</v>
      </c>
      <c r="D376">
        <v>0</v>
      </c>
      <c r="E376">
        <v>0</v>
      </c>
      <c r="F376">
        <v>0</v>
      </c>
      <c r="G376">
        <v>0</v>
      </c>
      <c r="H376">
        <v>0</v>
      </c>
      <c r="I376">
        <v>0</v>
      </c>
      <c r="J376">
        <v>0</v>
      </c>
      <c r="K376">
        <v>0</v>
      </c>
      <c r="L376">
        <v>0</v>
      </c>
      <c r="M376">
        <v>0</v>
      </c>
      <c r="N376">
        <v>1</v>
      </c>
      <c r="O376">
        <v>300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2</v>
      </c>
      <c r="AK376">
        <v>1380</v>
      </c>
      <c r="AL376">
        <v>0</v>
      </c>
      <c r="AM376">
        <v>0</v>
      </c>
      <c r="AN376">
        <v>0</v>
      </c>
      <c r="AO376">
        <v>0</v>
      </c>
      <c r="AP376">
        <v>0</v>
      </c>
      <c r="AQ376">
        <v>0</v>
      </c>
      <c r="AR376">
        <v>0</v>
      </c>
      <c r="AS376">
        <v>0</v>
      </c>
      <c r="AT376">
        <v>0</v>
      </c>
      <c r="AU376">
        <v>0</v>
      </c>
      <c r="AV376">
        <v>0</v>
      </c>
      <c r="AW376">
        <v>0</v>
      </c>
      <c r="AX376">
        <v>0</v>
      </c>
      <c r="AY376">
        <v>0</v>
      </c>
    </row>
    <row r="377" spans="1:51">
      <c r="A377" t="s">
        <v>5720</v>
      </c>
      <c r="B377">
        <v>0</v>
      </c>
      <c r="C377">
        <v>0</v>
      </c>
      <c r="D377">
        <v>0</v>
      </c>
      <c r="E377">
        <v>0</v>
      </c>
      <c r="F377">
        <v>0</v>
      </c>
      <c r="G377">
        <v>0</v>
      </c>
      <c r="H377">
        <v>0</v>
      </c>
      <c r="I377">
        <v>0</v>
      </c>
      <c r="J377">
        <v>0</v>
      </c>
      <c r="K377">
        <v>0</v>
      </c>
      <c r="L377">
        <v>1</v>
      </c>
      <c r="M377">
        <v>1</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row>
    <row r="378" spans="1:51">
      <c r="A378" t="s">
        <v>5732</v>
      </c>
      <c r="B378">
        <v>0</v>
      </c>
      <c r="C378">
        <v>0</v>
      </c>
      <c r="D378">
        <v>0</v>
      </c>
      <c r="E378">
        <v>0</v>
      </c>
      <c r="F378">
        <v>0</v>
      </c>
      <c r="G378">
        <v>0</v>
      </c>
      <c r="H378">
        <v>0</v>
      </c>
      <c r="I378">
        <v>0</v>
      </c>
      <c r="J378">
        <v>0</v>
      </c>
      <c r="K378">
        <v>0</v>
      </c>
      <c r="L378">
        <v>3</v>
      </c>
      <c r="M378">
        <v>68.599999999999994</v>
      </c>
      <c r="N378">
        <v>0</v>
      </c>
      <c r="O378">
        <v>0</v>
      </c>
      <c r="P378">
        <v>0</v>
      </c>
      <c r="Q378">
        <v>0</v>
      </c>
      <c r="R378">
        <v>0</v>
      </c>
      <c r="S378">
        <v>0</v>
      </c>
      <c r="T378">
        <v>0</v>
      </c>
      <c r="U378">
        <v>0</v>
      </c>
      <c r="V378">
        <v>0</v>
      </c>
      <c r="W378">
        <v>0</v>
      </c>
      <c r="X378">
        <v>0</v>
      </c>
      <c r="Y378">
        <v>0</v>
      </c>
      <c r="Z378">
        <v>0</v>
      </c>
      <c r="AA378">
        <v>0</v>
      </c>
      <c r="AB378">
        <v>0</v>
      </c>
      <c r="AC378">
        <v>0</v>
      </c>
      <c r="AD378">
        <v>0</v>
      </c>
      <c r="AE378">
        <v>0</v>
      </c>
      <c r="AF378">
        <v>1</v>
      </c>
      <c r="AG378">
        <v>11</v>
      </c>
      <c r="AH378">
        <v>0</v>
      </c>
      <c r="AI378">
        <v>0</v>
      </c>
      <c r="AJ378">
        <v>0</v>
      </c>
      <c r="AK378">
        <v>0</v>
      </c>
      <c r="AL378">
        <v>0</v>
      </c>
      <c r="AM378">
        <v>0</v>
      </c>
      <c r="AN378">
        <v>0</v>
      </c>
      <c r="AO378">
        <v>0</v>
      </c>
      <c r="AP378">
        <v>0</v>
      </c>
      <c r="AQ378">
        <v>0</v>
      </c>
      <c r="AR378">
        <v>0</v>
      </c>
      <c r="AS378">
        <v>0</v>
      </c>
      <c r="AT378">
        <v>0</v>
      </c>
      <c r="AU378">
        <v>0</v>
      </c>
      <c r="AV378">
        <v>0</v>
      </c>
      <c r="AW378">
        <v>0</v>
      </c>
      <c r="AX378">
        <v>0</v>
      </c>
      <c r="AY378">
        <v>0</v>
      </c>
    </row>
    <row r="379" spans="1:51">
      <c r="A379" t="s">
        <v>5744</v>
      </c>
      <c r="B379">
        <v>0</v>
      </c>
      <c r="C379">
        <v>0</v>
      </c>
      <c r="D379">
        <v>0</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0</v>
      </c>
    </row>
    <row r="380" spans="1:51">
      <c r="A380" t="s">
        <v>5756</v>
      </c>
      <c r="B380">
        <v>0</v>
      </c>
      <c r="C380">
        <v>0</v>
      </c>
      <c r="D380">
        <v>0</v>
      </c>
      <c r="E380">
        <v>0</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1</v>
      </c>
      <c r="AG380">
        <v>24</v>
      </c>
      <c r="AH380">
        <v>0</v>
      </c>
      <c r="AI380">
        <v>0</v>
      </c>
      <c r="AJ380">
        <v>0</v>
      </c>
      <c r="AK380">
        <v>0</v>
      </c>
      <c r="AL380">
        <v>0</v>
      </c>
      <c r="AM380">
        <v>0</v>
      </c>
      <c r="AN380">
        <v>0</v>
      </c>
      <c r="AO380">
        <v>0</v>
      </c>
      <c r="AP380">
        <v>0</v>
      </c>
      <c r="AQ380">
        <v>0</v>
      </c>
      <c r="AR380">
        <v>0</v>
      </c>
      <c r="AS380">
        <v>0</v>
      </c>
      <c r="AT380">
        <v>0</v>
      </c>
      <c r="AU380">
        <v>0</v>
      </c>
      <c r="AV380">
        <v>0</v>
      </c>
      <c r="AW380">
        <v>0</v>
      </c>
      <c r="AX380">
        <v>0</v>
      </c>
      <c r="AY380">
        <v>0</v>
      </c>
    </row>
    <row r="381" spans="1:51">
      <c r="A381" t="s">
        <v>5768</v>
      </c>
      <c r="B381">
        <v>0</v>
      </c>
      <c r="C381">
        <v>0</v>
      </c>
      <c r="D381">
        <v>0</v>
      </c>
      <c r="E381">
        <v>0</v>
      </c>
      <c r="F381">
        <v>0</v>
      </c>
      <c r="G381">
        <v>0</v>
      </c>
      <c r="H381">
        <v>0</v>
      </c>
      <c r="I381">
        <v>0</v>
      </c>
      <c r="J381">
        <v>0</v>
      </c>
      <c r="K381">
        <v>0</v>
      </c>
      <c r="L381">
        <v>0</v>
      </c>
      <c r="M381">
        <v>0</v>
      </c>
      <c r="N381">
        <v>0</v>
      </c>
      <c r="O381">
        <v>0</v>
      </c>
      <c r="P381">
        <v>1</v>
      </c>
      <c r="Q381">
        <v>700</v>
      </c>
      <c r="R381">
        <v>0</v>
      </c>
      <c r="S381">
        <v>0</v>
      </c>
      <c r="T381">
        <v>1</v>
      </c>
      <c r="U381">
        <v>5640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0</v>
      </c>
    </row>
    <row r="382" spans="1:51">
      <c r="A382" t="s">
        <v>5780</v>
      </c>
      <c r="B382">
        <v>0</v>
      </c>
      <c r="C382">
        <v>0</v>
      </c>
      <c r="D382">
        <v>0</v>
      </c>
      <c r="E382">
        <v>0</v>
      </c>
      <c r="F382">
        <v>0</v>
      </c>
      <c r="G382">
        <v>0</v>
      </c>
      <c r="H382">
        <v>0</v>
      </c>
      <c r="I382">
        <v>0</v>
      </c>
      <c r="J382">
        <v>0</v>
      </c>
      <c r="K382">
        <v>0</v>
      </c>
      <c r="L382">
        <v>0</v>
      </c>
      <c r="M382">
        <v>0</v>
      </c>
      <c r="N382">
        <v>1</v>
      </c>
      <c r="O382">
        <v>124</v>
      </c>
      <c r="P382">
        <v>0</v>
      </c>
      <c r="Q382">
        <v>0</v>
      </c>
      <c r="R382">
        <v>0</v>
      </c>
      <c r="S382">
        <v>0</v>
      </c>
      <c r="T382">
        <v>0</v>
      </c>
      <c r="U382">
        <v>0</v>
      </c>
      <c r="V382">
        <v>0</v>
      </c>
      <c r="W382">
        <v>0</v>
      </c>
      <c r="X382">
        <v>0</v>
      </c>
      <c r="Y382">
        <v>0</v>
      </c>
      <c r="Z382">
        <v>0</v>
      </c>
      <c r="AA382">
        <v>0</v>
      </c>
      <c r="AB382">
        <v>0</v>
      </c>
      <c r="AC382">
        <v>0</v>
      </c>
      <c r="AD382">
        <v>0</v>
      </c>
      <c r="AE382">
        <v>0</v>
      </c>
      <c r="AF382">
        <v>1</v>
      </c>
      <c r="AG382">
        <v>37</v>
      </c>
      <c r="AH382">
        <v>0</v>
      </c>
      <c r="AI382">
        <v>0</v>
      </c>
      <c r="AJ382">
        <v>0</v>
      </c>
      <c r="AK382">
        <v>0</v>
      </c>
      <c r="AL382">
        <v>0</v>
      </c>
      <c r="AM382">
        <v>0</v>
      </c>
      <c r="AN382">
        <v>0</v>
      </c>
      <c r="AO382">
        <v>0</v>
      </c>
      <c r="AP382">
        <v>0</v>
      </c>
      <c r="AQ382">
        <v>0</v>
      </c>
      <c r="AR382">
        <v>0</v>
      </c>
      <c r="AS382">
        <v>0</v>
      </c>
      <c r="AT382">
        <v>0</v>
      </c>
      <c r="AU382">
        <v>0</v>
      </c>
      <c r="AV382">
        <v>0</v>
      </c>
      <c r="AW382">
        <v>0</v>
      </c>
      <c r="AX382">
        <v>0</v>
      </c>
      <c r="AY382">
        <v>0</v>
      </c>
    </row>
    <row r="383" spans="1:51">
      <c r="A383" t="s">
        <v>5792</v>
      </c>
      <c r="B383">
        <v>0</v>
      </c>
      <c r="C383">
        <v>0</v>
      </c>
      <c r="D383">
        <v>0</v>
      </c>
      <c r="E383">
        <v>0</v>
      </c>
      <c r="F383">
        <v>0</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c r="AW383">
        <v>0</v>
      </c>
      <c r="AX383">
        <v>0</v>
      </c>
      <c r="AY383">
        <v>0</v>
      </c>
    </row>
    <row r="384" spans="1:51">
      <c r="A384" t="s">
        <v>5804</v>
      </c>
      <c r="B384">
        <v>0</v>
      </c>
      <c r="C384">
        <v>0</v>
      </c>
      <c r="D384">
        <v>0</v>
      </c>
      <c r="E384">
        <v>0</v>
      </c>
      <c r="F384">
        <v>0</v>
      </c>
      <c r="G384">
        <v>0</v>
      </c>
      <c r="H384">
        <v>0</v>
      </c>
      <c r="I384">
        <v>0</v>
      </c>
      <c r="J384">
        <v>0</v>
      </c>
      <c r="K384">
        <v>0</v>
      </c>
      <c r="L384">
        <v>3</v>
      </c>
      <c r="M384">
        <v>98.5</v>
      </c>
      <c r="N384">
        <v>0</v>
      </c>
      <c r="O384">
        <v>0</v>
      </c>
      <c r="P384">
        <v>0</v>
      </c>
      <c r="Q384">
        <v>0</v>
      </c>
      <c r="R384">
        <v>0</v>
      </c>
      <c r="S384">
        <v>0</v>
      </c>
      <c r="T384">
        <v>0</v>
      </c>
      <c r="U384">
        <v>0</v>
      </c>
      <c r="V384">
        <v>0</v>
      </c>
      <c r="W384">
        <v>0</v>
      </c>
      <c r="X384">
        <v>0</v>
      </c>
      <c r="Y384">
        <v>0</v>
      </c>
      <c r="Z384">
        <v>0</v>
      </c>
      <c r="AA384">
        <v>0</v>
      </c>
      <c r="AB384">
        <v>0</v>
      </c>
      <c r="AC384">
        <v>0</v>
      </c>
      <c r="AD384">
        <v>0</v>
      </c>
      <c r="AE384">
        <v>0</v>
      </c>
      <c r="AF384">
        <v>1</v>
      </c>
      <c r="AG384">
        <v>70</v>
      </c>
      <c r="AH384">
        <v>0</v>
      </c>
      <c r="AI384">
        <v>0</v>
      </c>
      <c r="AJ384">
        <v>0</v>
      </c>
      <c r="AK384">
        <v>0</v>
      </c>
      <c r="AL384">
        <v>0</v>
      </c>
      <c r="AM384">
        <v>0</v>
      </c>
      <c r="AN384">
        <v>0</v>
      </c>
      <c r="AO384">
        <v>0</v>
      </c>
      <c r="AP384">
        <v>2</v>
      </c>
      <c r="AQ384">
        <v>105</v>
      </c>
      <c r="AR384">
        <v>0</v>
      </c>
      <c r="AS384">
        <v>0</v>
      </c>
      <c r="AT384">
        <v>0</v>
      </c>
      <c r="AU384">
        <v>0</v>
      </c>
      <c r="AV384">
        <v>0</v>
      </c>
      <c r="AW384">
        <v>0</v>
      </c>
      <c r="AX384">
        <v>0</v>
      </c>
      <c r="AY384">
        <v>0</v>
      </c>
    </row>
    <row r="385" spans="1:51">
      <c r="A385" t="s">
        <v>5816</v>
      </c>
      <c r="B385">
        <v>0</v>
      </c>
      <c r="C385">
        <v>0</v>
      </c>
      <c r="D385">
        <v>0</v>
      </c>
      <c r="E385">
        <v>0</v>
      </c>
      <c r="F385">
        <v>0</v>
      </c>
      <c r="G385">
        <v>0</v>
      </c>
      <c r="H385">
        <v>0</v>
      </c>
      <c r="I385">
        <v>0</v>
      </c>
      <c r="J385">
        <v>0</v>
      </c>
      <c r="K385">
        <v>0</v>
      </c>
      <c r="L385">
        <v>1</v>
      </c>
      <c r="M385">
        <v>35</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row>
    <row r="386" spans="1:51">
      <c r="A386" t="s">
        <v>5828</v>
      </c>
      <c r="B386">
        <v>0</v>
      </c>
      <c r="C386">
        <v>0</v>
      </c>
      <c r="D386">
        <v>0</v>
      </c>
      <c r="E386">
        <v>0</v>
      </c>
      <c r="F386">
        <v>0</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row>
    <row r="387" spans="1:51">
      <c r="A387" t="s">
        <v>5840</v>
      </c>
      <c r="B387">
        <v>0</v>
      </c>
      <c r="C387">
        <v>0</v>
      </c>
      <c r="D387">
        <v>0</v>
      </c>
      <c r="E387">
        <v>0</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2</v>
      </c>
      <c r="AM387">
        <v>3321</v>
      </c>
      <c r="AN387">
        <v>0</v>
      </c>
      <c r="AO387">
        <v>0</v>
      </c>
      <c r="AP387">
        <v>0</v>
      </c>
      <c r="AQ387">
        <v>0</v>
      </c>
      <c r="AR387">
        <v>0</v>
      </c>
      <c r="AS387">
        <v>0</v>
      </c>
      <c r="AT387">
        <v>0</v>
      </c>
      <c r="AU387">
        <v>0</v>
      </c>
      <c r="AV387">
        <v>0</v>
      </c>
      <c r="AW387">
        <v>0</v>
      </c>
      <c r="AX387">
        <v>0</v>
      </c>
      <c r="AY387">
        <v>0</v>
      </c>
    </row>
    <row r="388" spans="1:51">
      <c r="A388" t="s">
        <v>5864</v>
      </c>
      <c r="B388">
        <v>0</v>
      </c>
      <c r="C388">
        <v>0</v>
      </c>
      <c r="D388">
        <v>0</v>
      </c>
      <c r="E388">
        <v>0</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row>
    <row r="389" spans="1:51">
      <c r="A389" t="s">
        <v>5876</v>
      </c>
      <c r="B389">
        <v>0</v>
      </c>
      <c r="C389">
        <v>0</v>
      </c>
      <c r="D389">
        <v>0</v>
      </c>
      <c r="E389">
        <v>0</v>
      </c>
      <c r="F389">
        <v>0</v>
      </c>
      <c r="G389">
        <v>0</v>
      </c>
      <c r="H389">
        <v>0</v>
      </c>
      <c r="I389">
        <v>0</v>
      </c>
      <c r="J389">
        <v>0</v>
      </c>
      <c r="K389">
        <v>0</v>
      </c>
      <c r="L389">
        <v>0</v>
      </c>
      <c r="M389">
        <v>0</v>
      </c>
      <c r="N389">
        <v>0</v>
      </c>
      <c r="O389">
        <v>0</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row>
    <row r="390" spans="1:51">
      <c r="A390" t="s">
        <v>5888</v>
      </c>
      <c r="B390">
        <v>0</v>
      </c>
      <c r="C390">
        <v>0</v>
      </c>
      <c r="D390">
        <v>0</v>
      </c>
      <c r="E390">
        <v>0</v>
      </c>
      <c r="F390">
        <v>0</v>
      </c>
      <c r="G390">
        <v>0</v>
      </c>
      <c r="H390">
        <v>1</v>
      </c>
      <c r="I390">
        <v>1200</v>
      </c>
      <c r="J390">
        <v>0</v>
      </c>
      <c r="K390">
        <v>0</v>
      </c>
      <c r="L390">
        <v>0</v>
      </c>
      <c r="M390">
        <v>0</v>
      </c>
      <c r="N390">
        <v>0</v>
      </c>
      <c r="O390">
        <v>0</v>
      </c>
      <c r="P390">
        <v>0</v>
      </c>
      <c r="Q390">
        <v>0</v>
      </c>
      <c r="R390">
        <v>0</v>
      </c>
      <c r="S390">
        <v>0</v>
      </c>
      <c r="T390">
        <v>1</v>
      </c>
      <c r="U390">
        <v>3432</v>
      </c>
      <c r="V390">
        <v>0</v>
      </c>
      <c r="W390">
        <v>0</v>
      </c>
      <c r="X390">
        <v>1</v>
      </c>
      <c r="Y390">
        <v>270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c r="AW390">
        <v>0</v>
      </c>
      <c r="AX390">
        <v>0</v>
      </c>
      <c r="AY390">
        <v>0</v>
      </c>
    </row>
    <row r="391" spans="1:51">
      <c r="A391" t="s">
        <v>5900</v>
      </c>
      <c r="B391">
        <v>0</v>
      </c>
      <c r="C391">
        <v>0</v>
      </c>
      <c r="D391">
        <v>0</v>
      </c>
      <c r="E391">
        <v>0</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1</v>
      </c>
      <c r="AO391">
        <v>3145</v>
      </c>
      <c r="AP391">
        <v>0</v>
      </c>
      <c r="AQ391">
        <v>0</v>
      </c>
      <c r="AR391">
        <v>0</v>
      </c>
      <c r="AS391">
        <v>0</v>
      </c>
      <c r="AT391">
        <v>0</v>
      </c>
      <c r="AU391">
        <v>0</v>
      </c>
      <c r="AV391">
        <v>0</v>
      </c>
      <c r="AW391">
        <v>0</v>
      </c>
      <c r="AX391">
        <v>0</v>
      </c>
      <c r="AY391">
        <v>0</v>
      </c>
    </row>
    <row r="392" spans="1:51">
      <c r="A392" t="s">
        <v>5912</v>
      </c>
      <c r="B392">
        <v>0</v>
      </c>
      <c r="C392">
        <v>0</v>
      </c>
      <c r="D392">
        <v>0</v>
      </c>
      <c r="E392">
        <v>0</v>
      </c>
      <c r="F392">
        <v>0</v>
      </c>
      <c r="G392">
        <v>0</v>
      </c>
      <c r="H392">
        <v>0</v>
      </c>
      <c r="I392">
        <v>0</v>
      </c>
      <c r="J392">
        <v>0</v>
      </c>
      <c r="K392">
        <v>0</v>
      </c>
      <c r="L392">
        <v>1</v>
      </c>
      <c r="M392">
        <v>12</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row>
    <row r="393" spans="1:51">
      <c r="A393" t="s">
        <v>5924</v>
      </c>
      <c r="B393">
        <v>0</v>
      </c>
      <c r="C393">
        <v>0</v>
      </c>
      <c r="D393">
        <v>0</v>
      </c>
      <c r="E393">
        <v>0</v>
      </c>
      <c r="F393">
        <v>0</v>
      </c>
      <c r="G393">
        <v>0</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row>
    <row r="394" spans="1:51">
      <c r="A394" t="s">
        <v>5936</v>
      </c>
      <c r="B394">
        <v>0</v>
      </c>
      <c r="C394">
        <v>0</v>
      </c>
      <c r="D394">
        <v>0</v>
      </c>
      <c r="E394">
        <v>0</v>
      </c>
      <c r="F394">
        <v>0</v>
      </c>
      <c r="G394">
        <v>0</v>
      </c>
      <c r="H394">
        <v>1</v>
      </c>
      <c r="I394">
        <v>1504</v>
      </c>
      <c r="J394">
        <v>0</v>
      </c>
      <c r="K394">
        <v>0</v>
      </c>
      <c r="L394">
        <v>0</v>
      </c>
      <c r="M394">
        <v>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1</v>
      </c>
      <c r="AM394">
        <v>1260</v>
      </c>
      <c r="AN394">
        <v>0</v>
      </c>
      <c r="AO394">
        <v>0</v>
      </c>
      <c r="AP394">
        <v>0</v>
      </c>
      <c r="AQ394">
        <v>0</v>
      </c>
      <c r="AR394">
        <v>0</v>
      </c>
      <c r="AS394">
        <v>0</v>
      </c>
      <c r="AT394">
        <v>0</v>
      </c>
      <c r="AU394">
        <v>0</v>
      </c>
      <c r="AV394">
        <v>0</v>
      </c>
      <c r="AW394">
        <v>0</v>
      </c>
      <c r="AX394">
        <v>0</v>
      </c>
      <c r="AY394">
        <v>0</v>
      </c>
    </row>
    <row r="395" spans="1:51">
      <c r="A395" t="s">
        <v>5948</v>
      </c>
      <c r="B395">
        <v>0</v>
      </c>
      <c r="C395">
        <v>0</v>
      </c>
      <c r="D395">
        <v>0</v>
      </c>
      <c r="E395">
        <v>0</v>
      </c>
      <c r="F395">
        <v>0</v>
      </c>
      <c r="G395">
        <v>0</v>
      </c>
      <c r="H395">
        <v>0</v>
      </c>
      <c r="I395">
        <v>0</v>
      </c>
      <c r="J395">
        <v>0</v>
      </c>
      <c r="K395">
        <v>0</v>
      </c>
      <c r="L395">
        <v>0</v>
      </c>
      <c r="M395">
        <v>0</v>
      </c>
      <c r="N395">
        <v>0</v>
      </c>
      <c r="O395">
        <v>0</v>
      </c>
      <c r="P395">
        <v>0</v>
      </c>
      <c r="Q395">
        <v>0</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row>
    <row r="396" spans="1:51">
      <c r="A396" t="s">
        <v>5960</v>
      </c>
      <c r="B396">
        <v>0</v>
      </c>
      <c r="C396">
        <v>0</v>
      </c>
      <c r="D396">
        <v>0</v>
      </c>
      <c r="E396">
        <v>0</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row>
    <row r="397" spans="1:51">
      <c r="A397" t="s">
        <v>5972</v>
      </c>
      <c r="B397">
        <v>0</v>
      </c>
      <c r="C397">
        <v>0</v>
      </c>
      <c r="D397">
        <v>0</v>
      </c>
      <c r="E397">
        <v>0</v>
      </c>
      <c r="F397">
        <v>0</v>
      </c>
      <c r="G397">
        <v>0</v>
      </c>
      <c r="H397">
        <v>0</v>
      </c>
      <c r="I397">
        <v>0</v>
      </c>
      <c r="J397">
        <v>0</v>
      </c>
      <c r="K397">
        <v>0</v>
      </c>
      <c r="L397">
        <v>1</v>
      </c>
      <c r="M397">
        <v>67</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row>
    <row r="398" spans="1:51">
      <c r="A398" t="s">
        <v>794</v>
      </c>
      <c r="B398">
        <v>0</v>
      </c>
      <c r="C398">
        <v>0</v>
      </c>
      <c r="D398">
        <v>0</v>
      </c>
      <c r="E398">
        <v>0</v>
      </c>
      <c r="F398">
        <v>0</v>
      </c>
      <c r="G398">
        <v>0</v>
      </c>
      <c r="H398">
        <v>0</v>
      </c>
      <c r="I398">
        <v>0</v>
      </c>
      <c r="J398">
        <v>0</v>
      </c>
      <c r="K398">
        <v>0</v>
      </c>
      <c r="L398">
        <v>10</v>
      </c>
      <c r="M398">
        <v>361.7</v>
      </c>
      <c r="N398">
        <v>2</v>
      </c>
      <c r="O398">
        <v>526</v>
      </c>
      <c r="P398">
        <v>3</v>
      </c>
      <c r="Q398">
        <v>1810</v>
      </c>
      <c r="R398">
        <v>0</v>
      </c>
      <c r="S398">
        <v>0</v>
      </c>
      <c r="T398">
        <v>4</v>
      </c>
      <c r="U398">
        <v>25282</v>
      </c>
      <c r="V398">
        <v>2</v>
      </c>
      <c r="W398">
        <v>76.5</v>
      </c>
      <c r="X398">
        <v>1</v>
      </c>
      <c r="Y398">
        <v>203</v>
      </c>
      <c r="Z398">
        <v>0</v>
      </c>
      <c r="AA398">
        <v>0</v>
      </c>
      <c r="AB398">
        <v>0</v>
      </c>
      <c r="AC398">
        <v>0</v>
      </c>
      <c r="AD398">
        <v>1</v>
      </c>
      <c r="AE398">
        <v>2000</v>
      </c>
      <c r="AF398">
        <v>3</v>
      </c>
      <c r="AG398">
        <v>118</v>
      </c>
      <c r="AH398">
        <v>0</v>
      </c>
      <c r="AI398">
        <v>0</v>
      </c>
      <c r="AJ398">
        <v>1</v>
      </c>
      <c r="AK398">
        <v>900</v>
      </c>
      <c r="AL398">
        <v>0</v>
      </c>
      <c r="AM398">
        <v>0</v>
      </c>
      <c r="AN398">
        <v>0</v>
      </c>
      <c r="AO398">
        <v>0</v>
      </c>
      <c r="AP398">
        <v>0</v>
      </c>
      <c r="AQ398">
        <v>0</v>
      </c>
      <c r="AR398">
        <v>1</v>
      </c>
      <c r="AS398">
        <v>410</v>
      </c>
      <c r="AT398">
        <v>0</v>
      </c>
      <c r="AU398">
        <v>0</v>
      </c>
      <c r="AV398">
        <v>0</v>
      </c>
      <c r="AW398">
        <v>0</v>
      </c>
      <c r="AX398">
        <v>0</v>
      </c>
      <c r="AY398">
        <v>0</v>
      </c>
    </row>
    <row r="399" spans="1:51">
      <c r="A399" t="s">
        <v>1663</v>
      </c>
      <c r="B399">
        <v>0</v>
      </c>
      <c r="C399">
        <v>0</v>
      </c>
      <c r="D399">
        <v>1</v>
      </c>
      <c r="E399">
        <v>314</v>
      </c>
      <c r="F399">
        <v>0</v>
      </c>
      <c r="G399">
        <v>0</v>
      </c>
      <c r="H399">
        <v>0</v>
      </c>
      <c r="I399">
        <v>0</v>
      </c>
      <c r="J399">
        <v>0</v>
      </c>
      <c r="K399">
        <v>0</v>
      </c>
      <c r="L399">
        <v>18</v>
      </c>
      <c r="M399">
        <v>716.05</v>
      </c>
      <c r="N399">
        <v>8</v>
      </c>
      <c r="O399">
        <v>2873</v>
      </c>
      <c r="P399">
        <v>5</v>
      </c>
      <c r="Q399">
        <v>3617</v>
      </c>
      <c r="R399">
        <v>2</v>
      </c>
      <c r="S399">
        <v>3325</v>
      </c>
      <c r="T399">
        <v>3</v>
      </c>
      <c r="U399">
        <v>45775</v>
      </c>
      <c r="V399">
        <v>4</v>
      </c>
      <c r="W399">
        <v>74</v>
      </c>
      <c r="X399">
        <v>2</v>
      </c>
      <c r="Y399">
        <v>590</v>
      </c>
      <c r="Z399">
        <v>0</v>
      </c>
      <c r="AA399">
        <v>0</v>
      </c>
      <c r="AB399">
        <v>0</v>
      </c>
      <c r="AC399">
        <v>0</v>
      </c>
      <c r="AD399">
        <v>0</v>
      </c>
      <c r="AE399">
        <v>0</v>
      </c>
      <c r="AF399">
        <v>6</v>
      </c>
      <c r="AG399">
        <v>228</v>
      </c>
      <c r="AH399">
        <v>1</v>
      </c>
      <c r="AI399">
        <v>324</v>
      </c>
      <c r="AJ399">
        <v>2</v>
      </c>
      <c r="AK399">
        <v>1428</v>
      </c>
      <c r="AL399">
        <v>0</v>
      </c>
      <c r="AM399">
        <v>0</v>
      </c>
      <c r="AN399">
        <v>0</v>
      </c>
      <c r="AO399">
        <v>0</v>
      </c>
      <c r="AP399">
        <v>7</v>
      </c>
      <c r="AQ399">
        <v>136.1</v>
      </c>
      <c r="AR399">
        <v>6</v>
      </c>
      <c r="AS399">
        <v>1700</v>
      </c>
      <c r="AT399">
        <v>2</v>
      </c>
      <c r="AU399">
        <v>1531</v>
      </c>
      <c r="AV399">
        <v>0</v>
      </c>
      <c r="AW399">
        <v>0</v>
      </c>
      <c r="AX399">
        <v>0</v>
      </c>
      <c r="AY399">
        <v>0</v>
      </c>
    </row>
    <row r="400" spans="1:51">
      <c r="A400" t="s">
        <v>2960</v>
      </c>
      <c r="B400">
        <v>0</v>
      </c>
      <c r="C400">
        <v>0</v>
      </c>
      <c r="D400">
        <v>0</v>
      </c>
      <c r="E400">
        <v>0</v>
      </c>
      <c r="F400">
        <v>0</v>
      </c>
      <c r="G400">
        <v>0</v>
      </c>
      <c r="H400">
        <v>0</v>
      </c>
      <c r="I400">
        <v>0</v>
      </c>
      <c r="J400">
        <v>0</v>
      </c>
      <c r="K400">
        <v>0</v>
      </c>
      <c r="L400">
        <v>14</v>
      </c>
      <c r="M400">
        <v>438.6</v>
      </c>
      <c r="N400">
        <v>3</v>
      </c>
      <c r="O400">
        <v>445</v>
      </c>
      <c r="P400">
        <v>0</v>
      </c>
      <c r="Q400">
        <v>0</v>
      </c>
      <c r="R400">
        <v>0</v>
      </c>
      <c r="S400">
        <v>0</v>
      </c>
      <c r="T400">
        <v>0</v>
      </c>
      <c r="U400">
        <v>0</v>
      </c>
      <c r="V400">
        <v>5</v>
      </c>
      <c r="W400">
        <v>142.6</v>
      </c>
      <c r="X400">
        <v>0</v>
      </c>
      <c r="Y400">
        <v>0</v>
      </c>
      <c r="Z400">
        <v>0</v>
      </c>
      <c r="AA400">
        <v>0</v>
      </c>
      <c r="AB400">
        <v>0</v>
      </c>
      <c r="AC400">
        <v>0</v>
      </c>
      <c r="AD400">
        <v>0</v>
      </c>
      <c r="AE400">
        <v>0</v>
      </c>
      <c r="AF400">
        <v>7</v>
      </c>
      <c r="AG400">
        <v>305.8</v>
      </c>
      <c r="AH400">
        <v>0</v>
      </c>
      <c r="AI400">
        <v>0</v>
      </c>
      <c r="AJ400">
        <v>0</v>
      </c>
      <c r="AK400">
        <v>0</v>
      </c>
      <c r="AL400">
        <v>0</v>
      </c>
      <c r="AM400">
        <v>0</v>
      </c>
      <c r="AN400">
        <v>0</v>
      </c>
      <c r="AO400">
        <v>0</v>
      </c>
      <c r="AP400">
        <v>1</v>
      </c>
      <c r="AQ400">
        <v>90</v>
      </c>
      <c r="AR400">
        <v>0</v>
      </c>
      <c r="AS400">
        <v>0</v>
      </c>
      <c r="AT400">
        <v>0</v>
      </c>
      <c r="AU400">
        <v>0</v>
      </c>
      <c r="AV400">
        <v>0</v>
      </c>
      <c r="AW400">
        <v>0</v>
      </c>
      <c r="AX400">
        <v>0</v>
      </c>
      <c r="AY400">
        <v>0</v>
      </c>
    </row>
    <row r="401" spans="1:51">
      <c r="A401" t="s">
        <v>3968</v>
      </c>
      <c r="B401">
        <v>0</v>
      </c>
      <c r="C401">
        <v>0</v>
      </c>
      <c r="D401">
        <v>1</v>
      </c>
      <c r="E401">
        <v>200</v>
      </c>
      <c r="F401">
        <v>0</v>
      </c>
      <c r="G401">
        <v>0</v>
      </c>
      <c r="H401">
        <v>0</v>
      </c>
      <c r="I401">
        <v>0</v>
      </c>
      <c r="J401">
        <v>0</v>
      </c>
      <c r="K401">
        <v>0</v>
      </c>
      <c r="L401">
        <v>70</v>
      </c>
      <c r="M401">
        <v>2013.71</v>
      </c>
      <c r="N401">
        <v>7</v>
      </c>
      <c r="O401">
        <v>1320</v>
      </c>
      <c r="P401">
        <v>1</v>
      </c>
      <c r="Q401">
        <v>565</v>
      </c>
      <c r="R401">
        <v>0</v>
      </c>
      <c r="S401">
        <v>0</v>
      </c>
      <c r="T401">
        <v>1</v>
      </c>
      <c r="U401">
        <v>5000</v>
      </c>
      <c r="V401">
        <v>12</v>
      </c>
      <c r="W401">
        <v>411.8</v>
      </c>
      <c r="X401">
        <v>1</v>
      </c>
      <c r="Y401">
        <v>110</v>
      </c>
      <c r="Z401">
        <v>0</v>
      </c>
      <c r="AA401">
        <v>0</v>
      </c>
      <c r="AB401">
        <v>0</v>
      </c>
      <c r="AC401">
        <v>0</v>
      </c>
      <c r="AD401">
        <v>0</v>
      </c>
      <c r="AE401">
        <v>0</v>
      </c>
      <c r="AF401">
        <v>10</v>
      </c>
      <c r="AG401">
        <v>246.5</v>
      </c>
      <c r="AH401">
        <v>1</v>
      </c>
      <c r="AI401">
        <v>132</v>
      </c>
      <c r="AJ401">
        <v>0</v>
      </c>
      <c r="AK401">
        <v>0</v>
      </c>
      <c r="AL401">
        <v>0</v>
      </c>
      <c r="AM401">
        <v>0</v>
      </c>
      <c r="AN401">
        <v>1</v>
      </c>
      <c r="AO401">
        <v>3360</v>
      </c>
      <c r="AP401">
        <v>6</v>
      </c>
      <c r="AQ401">
        <v>301.8</v>
      </c>
      <c r="AR401">
        <v>2</v>
      </c>
      <c r="AS401">
        <v>290</v>
      </c>
      <c r="AT401">
        <v>0</v>
      </c>
      <c r="AU401">
        <v>0</v>
      </c>
      <c r="AV401">
        <v>0</v>
      </c>
      <c r="AW401">
        <v>0</v>
      </c>
      <c r="AX401">
        <v>0</v>
      </c>
      <c r="AY401">
        <v>0</v>
      </c>
    </row>
    <row r="402" spans="1:51">
      <c r="A402" t="s">
        <v>4892</v>
      </c>
      <c r="B402">
        <v>0</v>
      </c>
      <c r="C402">
        <v>0</v>
      </c>
      <c r="D402">
        <v>1</v>
      </c>
      <c r="E402">
        <v>258.5</v>
      </c>
      <c r="F402">
        <v>0</v>
      </c>
      <c r="G402">
        <v>0</v>
      </c>
      <c r="H402">
        <v>2</v>
      </c>
      <c r="I402">
        <v>2704</v>
      </c>
      <c r="J402">
        <v>0</v>
      </c>
      <c r="K402">
        <v>0</v>
      </c>
      <c r="L402">
        <v>97</v>
      </c>
      <c r="M402">
        <v>2447.8000000000002</v>
      </c>
      <c r="N402">
        <v>24</v>
      </c>
      <c r="O402">
        <v>6977</v>
      </c>
      <c r="P402">
        <v>9</v>
      </c>
      <c r="Q402">
        <v>5937</v>
      </c>
      <c r="R402">
        <v>10</v>
      </c>
      <c r="S402">
        <v>15846</v>
      </c>
      <c r="T402">
        <v>10</v>
      </c>
      <c r="U402">
        <v>49757</v>
      </c>
      <c r="V402">
        <v>10</v>
      </c>
      <c r="W402">
        <v>325.2</v>
      </c>
      <c r="X402">
        <v>6</v>
      </c>
      <c r="Y402">
        <v>2115</v>
      </c>
      <c r="Z402">
        <v>0</v>
      </c>
      <c r="AA402">
        <v>0</v>
      </c>
      <c r="AB402">
        <v>0</v>
      </c>
      <c r="AC402">
        <v>0</v>
      </c>
      <c r="AD402">
        <v>0</v>
      </c>
      <c r="AE402">
        <v>0</v>
      </c>
      <c r="AF402">
        <v>21</v>
      </c>
      <c r="AG402">
        <v>595.4</v>
      </c>
      <c r="AH402">
        <v>4</v>
      </c>
      <c r="AI402">
        <v>1314</v>
      </c>
      <c r="AJ402">
        <v>7</v>
      </c>
      <c r="AK402">
        <v>4813</v>
      </c>
      <c r="AL402">
        <v>4</v>
      </c>
      <c r="AM402">
        <v>5651</v>
      </c>
      <c r="AN402">
        <v>1</v>
      </c>
      <c r="AO402">
        <v>3145</v>
      </c>
      <c r="AP402">
        <v>18</v>
      </c>
      <c r="AQ402">
        <v>449</v>
      </c>
      <c r="AR402">
        <v>5</v>
      </c>
      <c r="AS402">
        <v>1172</v>
      </c>
      <c r="AT402">
        <v>1</v>
      </c>
      <c r="AU402">
        <v>512.5</v>
      </c>
      <c r="AV402">
        <v>1</v>
      </c>
      <c r="AW402">
        <v>1040</v>
      </c>
      <c r="AX402">
        <v>1</v>
      </c>
      <c r="AY402">
        <v>2025</v>
      </c>
    </row>
    <row r="403" spans="1:51">
      <c r="A403" t="s">
        <v>3008</v>
      </c>
      <c r="B403">
        <v>0</v>
      </c>
      <c r="C403">
        <v>0</v>
      </c>
      <c r="D403">
        <v>0</v>
      </c>
      <c r="E403">
        <v>0</v>
      </c>
      <c r="F403">
        <v>0</v>
      </c>
      <c r="G403">
        <v>0</v>
      </c>
      <c r="H403">
        <v>0</v>
      </c>
      <c r="I403">
        <v>0</v>
      </c>
      <c r="J403">
        <v>0</v>
      </c>
      <c r="K403">
        <v>0</v>
      </c>
      <c r="L403">
        <v>5</v>
      </c>
      <c r="M403">
        <v>122</v>
      </c>
      <c r="N403">
        <v>1</v>
      </c>
      <c r="O403">
        <v>140</v>
      </c>
      <c r="P403">
        <v>0</v>
      </c>
      <c r="Q403">
        <v>0</v>
      </c>
      <c r="R403">
        <v>0</v>
      </c>
      <c r="S403">
        <v>0</v>
      </c>
      <c r="T403">
        <v>0</v>
      </c>
      <c r="U403">
        <v>0</v>
      </c>
      <c r="V403">
        <v>1</v>
      </c>
      <c r="W403">
        <v>48.6</v>
      </c>
      <c r="X403">
        <v>0</v>
      </c>
      <c r="Y403">
        <v>0</v>
      </c>
      <c r="Z403">
        <v>0</v>
      </c>
      <c r="AA403">
        <v>0</v>
      </c>
      <c r="AB403">
        <v>0</v>
      </c>
      <c r="AC403">
        <v>0</v>
      </c>
      <c r="AD403">
        <v>0</v>
      </c>
      <c r="AE403">
        <v>0</v>
      </c>
      <c r="AF403">
        <v>3</v>
      </c>
      <c r="AG403">
        <v>182</v>
      </c>
      <c r="AH403">
        <v>0</v>
      </c>
      <c r="AI403">
        <v>0</v>
      </c>
      <c r="AJ403">
        <v>0</v>
      </c>
      <c r="AK403">
        <v>0</v>
      </c>
      <c r="AL403">
        <v>0</v>
      </c>
      <c r="AM403">
        <v>0</v>
      </c>
      <c r="AN403">
        <v>0</v>
      </c>
      <c r="AO403">
        <v>0</v>
      </c>
      <c r="AP403">
        <v>1</v>
      </c>
      <c r="AQ403">
        <v>90</v>
      </c>
      <c r="AR403">
        <v>0</v>
      </c>
      <c r="AS403">
        <v>0</v>
      </c>
      <c r="AT403">
        <v>0</v>
      </c>
      <c r="AU403">
        <v>0</v>
      </c>
      <c r="AV403">
        <v>0</v>
      </c>
      <c r="AW403">
        <v>0</v>
      </c>
      <c r="AX403">
        <v>0</v>
      </c>
      <c r="AY403">
        <v>0</v>
      </c>
    </row>
    <row r="404" spans="1:51">
      <c r="A404" t="s">
        <v>3224</v>
      </c>
      <c r="B404">
        <v>0</v>
      </c>
      <c r="C404">
        <v>0</v>
      </c>
      <c r="D404">
        <v>0</v>
      </c>
      <c r="E404">
        <v>0</v>
      </c>
      <c r="F404">
        <v>0</v>
      </c>
      <c r="G404">
        <v>0</v>
      </c>
      <c r="H404">
        <v>0</v>
      </c>
      <c r="I404">
        <v>0</v>
      </c>
      <c r="J404">
        <v>0</v>
      </c>
      <c r="K404">
        <v>0</v>
      </c>
      <c r="L404">
        <v>2</v>
      </c>
      <c r="M404">
        <v>74</v>
      </c>
      <c r="N404">
        <v>1</v>
      </c>
      <c r="O404">
        <v>130</v>
      </c>
      <c r="P404">
        <v>0</v>
      </c>
      <c r="Q404">
        <v>0</v>
      </c>
      <c r="R404">
        <v>0</v>
      </c>
      <c r="S404">
        <v>0</v>
      </c>
      <c r="T404">
        <v>0</v>
      </c>
      <c r="U404">
        <v>0</v>
      </c>
      <c r="V404">
        <v>1</v>
      </c>
      <c r="W404">
        <v>7.5</v>
      </c>
      <c r="X404">
        <v>0</v>
      </c>
      <c r="Y404">
        <v>0</v>
      </c>
      <c r="Z404">
        <v>0</v>
      </c>
      <c r="AA404">
        <v>0</v>
      </c>
      <c r="AB404">
        <v>0</v>
      </c>
      <c r="AC404">
        <v>0</v>
      </c>
      <c r="AD404">
        <v>0</v>
      </c>
      <c r="AE404">
        <v>0</v>
      </c>
      <c r="AF404">
        <v>1</v>
      </c>
      <c r="AG404">
        <v>11</v>
      </c>
      <c r="AH404">
        <v>0</v>
      </c>
      <c r="AI404">
        <v>0</v>
      </c>
      <c r="AJ404">
        <v>0</v>
      </c>
      <c r="AK404">
        <v>0</v>
      </c>
      <c r="AL404">
        <v>0</v>
      </c>
      <c r="AM404">
        <v>0</v>
      </c>
      <c r="AN404">
        <v>0</v>
      </c>
      <c r="AO404">
        <v>0</v>
      </c>
      <c r="AP404">
        <v>0</v>
      </c>
      <c r="AQ404">
        <v>0</v>
      </c>
      <c r="AR404">
        <v>0</v>
      </c>
      <c r="AS404">
        <v>0</v>
      </c>
      <c r="AT404">
        <v>0</v>
      </c>
      <c r="AU404">
        <v>0</v>
      </c>
      <c r="AV404">
        <v>0</v>
      </c>
      <c r="AW404">
        <v>0</v>
      </c>
      <c r="AX404">
        <v>0</v>
      </c>
      <c r="AY404">
        <v>0</v>
      </c>
    </row>
    <row r="405" spans="1:51">
      <c r="A405" t="s">
        <v>3368</v>
      </c>
      <c r="B405">
        <v>0</v>
      </c>
      <c r="C405">
        <v>0</v>
      </c>
      <c r="D405">
        <v>0</v>
      </c>
      <c r="E405">
        <v>0</v>
      </c>
      <c r="F405">
        <v>0</v>
      </c>
      <c r="G405">
        <v>0</v>
      </c>
      <c r="H405">
        <v>0</v>
      </c>
      <c r="I405">
        <v>0</v>
      </c>
      <c r="J405">
        <v>0</v>
      </c>
      <c r="K405">
        <v>0</v>
      </c>
      <c r="L405">
        <v>1</v>
      </c>
      <c r="M405">
        <v>22</v>
      </c>
      <c r="N405">
        <v>0</v>
      </c>
      <c r="O405">
        <v>0</v>
      </c>
      <c r="P405">
        <v>0</v>
      </c>
      <c r="Q405">
        <v>0</v>
      </c>
      <c r="R405">
        <v>0</v>
      </c>
      <c r="S405">
        <v>0</v>
      </c>
      <c r="T405">
        <v>0</v>
      </c>
      <c r="U405">
        <v>0</v>
      </c>
      <c r="V405">
        <v>0</v>
      </c>
      <c r="W405">
        <v>0</v>
      </c>
      <c r="X405">
        <v>0</v>
      </c>
      <c r="Y405">
        <v>0</v>
      </c>
      <c r="Z405">
        <v>0</v>
      </c>
      <c r="AA405">
        <v>0</v>
      </c>
      <c r="AB405">
        <v>0</v>
      </c>
      <c r="AC405">
        <v>0</v>
      </c>
      <c r="AD405">
        <v>0</v>
      </c>
      <c r="AE405">
        <v>0</v>
      </c>
      <c r="AF405">
        <v>1</v>
      </c>
      <c r="AG405">
        <v>11</v>
      </c>
      <c r="AH405">
        <v>0</v>
      </c>
      <c r="AI405">
        <v>0</v>
      </c>
      <c r="AJ405">
        <v>0</v>
      </c>
      <c r="AK405">
        <v>0</v>
      </c>
      <c r="AL405">
        <v>0</v>
      </c>
      <c r="AM405">
        <v>0</v>
      </c>
      <c r="AN405">
        <v>0</v>
      </c>
      <c r="AO405">
        <v>0</v>
      </c>
      <c r="AP405">
        <v>0</v>
      </c>
      <c r="AQ405">
        <v>0</v>
      </c>
      <c r="AR405">
        <v>0</v>
      </c>
      <c r="AS405">
        <v>0</v>
      </c>
      <c r="AT405">
        <v>0</v>
      </c>
      <c r="AU405">
        <v>0</v>
      </c>
      <c r="AV405">
        <v>0</v>
      </c>
      <c r="AW405">
        <v>0</v>
      </c>
      <c r="AX405">
        <v>0</v>
      </c>
      <c r="AY405">
        <v>0</v>
      </c>
    </row>
    <row r="406" spans="1:51">
      <c r="A406" t="s">
        <v>3500</v>
      </c>
      <c r="B406">
        <v>0</v>
      </c>
      <c r="C406">
        <v>0</v>
      </c>
      <c r="D406">
        <v>0</v>
      </c>
      <c r="E406">
        <v>0</v>
      </c>
      <c r="F406">
        <v>0</v>
      </c>
      <c r="G406">
        <v>0</v>
      </c>
      <c r="H406">
        <v>0</v>
      </c>
      <c r="I406">
        <v>0</v>
      </c>
      <c r="J406">
        <v>0</v>
      </c>
      <c r="K406">
        <v>0</v>
      </c>
      <c r="L406">
        <v>3</v>
      </c>
      <c r="M406">
        <v>85</v>
      </c>
      <c r="N406">
        <v>1</v>
      </c>
      <c r="O406">
        <v>175</v>
      </c>
      <c r="P406">
        <v>0</v>
      </c>
      <c r="Q406">
        <v>0</v>
      </c>
      <c r="R406">
        <v>0</v>
      </c>
      <c r="S406">
        <v>0</v>
      </c>
      <c r="T406">
        <v>0</v>
      </c>
      <c r="U406">
        <v>0</v>
      </c>
      <c r="V406">
        <v>2</v>
      </c>
      <c r="W406">
        <v>16.5</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0</v>
      </c>
    </row>
    <row r="407" spans="1:51">
      <c r="A407" t="s">
        <v>3800</v>
      </c>
      <c r="B407">
        <v>0</v>
      </c>
      <c r="C407">
        <v>0</v>
      </c>
      <c r="D407">
        <v>0</v>
      </c>
      <c r="E407">
        <v>0</v>
      </c>
      <c r="F407">
        <v>0</v>
      </c>
      <c r="G407">
        <v>0</v>
      </c>
      <c r="H407">
        <v>0</v>
      </c>
      <c r="I407">
        <v>0</v>
      </c>
      <c r="J407">
        <v>0</v>
      </c>
      <c r="K407">
        <v>0</v>
      </c>
      <c r="L407">
        <v>2</v>
      </c>
      <c r="M407">
        <v>50.6</v>
      </c>
      <c r="N407">
        <v>0</v>
      </c>
      <c r="O407">
        <v>0</v>
      </c>
      <c r="P407">
        <v>0</v>
      </c>
      <c r="Q407">
        <v>0</v>
      </c>
      <c r="R407">
        <v>0</v>
      </c>
      <c r="S407">
        <v>0</v>
      </c>
      <c r="T407">
        <v>0</v>
      </c>
      <c r="U407">
        <v>0</v>
      </c>
      <c r="V407">
        <v>1</v>
      </c>
      <c r="W407">
        <v>70</v>
      </c>
      <c r="X407">
        <v>0</v>
      </c>
      <c r="Y407">
        <v>0</v>
      </c>
      <c r="Z407">
        <v>0</v>
      </c>
      <c r="AA407">
        <v>0</v>
      </c>
      <c r="AB407">
        <v>0</v>
      </c>
      <c r="AC407">
        <v>0</v>
      </c>
      <c r="AD407">
        <v>0</v>
      </c>
      <c r="AE407">
        <v>0</v>
      </c>
      <c r="AF407">
        <v>1</v>
      </c>
      <c r="AG407">
        <v>11.8</v>
      </c>
      <c r="AH407">
        <v>0</v>
      </c>
      <c r="AI407">
        <v>0</v>
      </c>
      <c r="AJ407">
        <v>0</v>
      </c>
      <c r="AK407">
        <v>0</v>
      </c>
      <c r="AL407">
        <v>0</v>
      </c>
      <c r="AM407">
        <v>0</v>
      </c>
      <c r="AN407">
        <v>0</v>
      </c>
      <c r="AO407">
        <v>0</v>
      </c>
      <c r="AP407">
        <v>0</v>
      </c>
      <c r="AQ407">
        <v>0</v>
      </c>
      <c r="AR407">
        <v>0</v>
      </c>
      <c r="AS407">
        <v>0</v>
      </c>
      <c r="AT407">
        <v>0</v>
      </c>
      <c r="AU407">
        <v>0</v>
      </c>
      <c r="AV407">
        <v>0</v>
      </c>
      <c r="AW407">
        <v>0</v>
      </c>
      <c r="AX407">
        <v>0</v>
      </c>
      <c r="AY407">
        <v>0</v>
      </c>
    </row>
    <row r="408" spans="1:51">
      <c r="A408">
        <v>17900511</v>
      </c>
      <c r="B408">
        <v>0</v>
      </c>
      <c r="C408">
        <v>0</v>
      </c>
      <c r="D408">
        <v>0</v>
      </c>
      <c r="E408">
        <v>0</v>
      </c>
      <c r="F408">
        <v>0</v>
      </c>
      <c r="G408">
        <v>0</v>
      </c>
      <c r="H408">
        <v>0</v>
      </c>
      <c r="I408">
        <v>0</v>
      </c>
      <c r="J408">
        <v>0</v>
      </c>
      <c r="K408">
        <v>0</v>
      </c>
      <c r="L408">
        <v>13</v>
      </c>
      <c r="M408">
        <v>416.6</v>
      </c>
      <c r="N408">
        <v>3</v>
      </c>
      <c r="O408">
        <v>445</v>
      </c>
      <c r="P408">
        <v>0</v>
      </c>
      <c r="Q408">
        <v>0</v>
      </c>
      <c r="R408">
        <v>0</v>
      </c>
      <c r="S408">
        <v>0</v>
      </c>
      <c r="T408">
        <v>0</v>
      </c>
      <c r="U408">
        <v>0</v>
      </c>
      <c r="V408">
        <v>5</v>
      </c>
      <c r="W408">
        <v>142.6</v>
      </c>
      <c r="X408">
        <v>0</v>
      </c>
      <c r="Y408">
        <v>0</v>
      </c>
      <c r="Z408">
        <v>0</v>
      </c>
      <c r="AA408">
        <v>0</v>
      </c>
      <c r="AB408">
        <v>0</v>
      </c>
      <c r="AC408">
        <v>0</v>
      </c>
      <c r="AD408">
        <v>0</v>
      </c>
      <c r="AE408">
        <v>0</v>
      </c>
      <c r="AF408">
        <v>6</v>
      </c>
      <c r="AG408">
        <v>294.8</v>
      </c>
      <c r="AH408">
        <v>0</v>
      </c>
      <c r="AI408">
        <v>0</v>
      </c>
      <c r="AJ408">
        <v>0</v>
      </c>
      <c r="AK408">
        <v>0</v>
      </c>
      <c r="AL408">
        <v>0</v>
      </c>
      <c r="AM408">
        <v>0</v>
      </c>
      <c r="AN408">
        <v>0</v>
      </c>
      <c r="AO408">
        <v>0</v>
      </c>
      <c r="AP408">
        <v>1</v>
      </c>
      <c r="AQ408">
        <v>90</v>
      </c>
      <c r="AR408">
        <v>0</v>
      </c>
      <c r="AS408">
        <v>0</v>
      </c>
      <c r="AT408">
        <v>0</v>
      </c>
      <c r="AU408">
        <v>0</v>
      </c>
      <c r="AV408">
        <v>0</v>
      </c>
      <c r="AW408">
        <v>0</v>
      </c>
      <c r="AX408">
        <v>0</v>
      </c>
      <c r="AY408">
        <v>0</v>
      </c>
    </row>
    <row r="409" spans="1:51">
      <c r="A409">
        <v>17900509</v>
      </c>
      <c r="B409">
        <v>0</v>
      </c>
      <c r="C409">
        <v>0</v>
      </c>
      <c r="D409">
        <v>0</v>
      </c>
      <c r="E409">
        <v>0</v>
      </c>
      <c r="F409">
        <v>0</v>
      </c>
      <c r="G409">
        <v>0</v>
      </c>
      <c r="H409">
        <v>0</v>
      </c>
      <c r="I409">
        <v>0</v>
      </c>
      <c r="J409">
        <v>0</v>
      </c>
      <c r="K409">
        <v>0</v>
      </c>
      <c r="L409">
        <v>1</v>
      </c>
      <c r="M409">
        <v>22</v>
      </c>
      <c r="N409">
        <v>0</v>
      </c>
      <c r="O409">
        <v>0</v>
      </c>
      <c r="P409">
        <v>0</v>
      </c>
      <c r="Q409">
        <v>0</v>
      </c>
      <c r="R409">
        <v>0</v>
      </c>
      <c r="S409">
        <v>0</v>
      </c>
      <c r="T409">
        <v>0</v>
      </c>
      <c r="U409">
        <v>0</v>
      </c>
      <c r="V409">
        <v>0</v>
      </c>
      <c r="W409">
        <v>0</v>
      </c>
      <c r="X409">
        <v>0</v>
      </c>
      <c r="Y409">
        <v>0</v>
      </c>
      <c r="Z409">
        <v>0</v>
      </c>
      <c r="AA409">
        <v>0</v>
      </c>
      <c r="AB409">
        <v>0</v>
      </c>
      <c r="AC409">
        <v>0</v>
      </c>
      <c r="AD409">
        <v>0</v>
      </c>
      <c r="AE409">
        <v>0</v>
      </c>
      <c r="AF409">
        <v>1</v>
      </c>
      <c r="AG409">
        <v>11</v>
      </c>
      <c r="AH409">
        <v>0</v>
      </c>
      <c r="AI409">
        <v>0</v>
      </c>
      <c r="AJ409">
        <v>0</v>
      </c>
      <c r="AK409">
        <v>0</v>
      </c>
      <c r="AL409">
        <v>0</v>
      </c>
      <c r="AM409">
        <v>0</v>
      </c>
      <c r="AN409">
        <v>0</v>
      </c>
      <c r="AO409">
        <v>0</v>
      </c>
      <c r="AP409">
        <v>0</v>
      </c>
      <c r="AQ409">
        <v>0</v>
      </c>
      <c r="AR409">
        <v>0</v>
      </c>
      <c r="AS409">
        <v>0</v>
      </c>
      <c r="AT409">
        <v>0</v>
      </c>
      <c r="AU409">
        <v>0</v>
      </c>
      <c r="AV409">
        <v>0</v>
      </c>
      <c r="AW409">
        <v>0</v>
      </c>
      <c r="AX409">
        <v>0</v>
      </c>
      <c r="AY409">
        <v>0</v>
      </c>
    </row>
    <row r="410" spans="1:51">
      <c r="A410" t="s">
        <v>780</v>
      </c>
      <c r="B410">
        <v>0</v>
      </c>
      <c r="C410">
        <v>0</v>
      </c>
      <c r="D410">
        <v>3</v>
      </c>
      <c r="E410">
        <v>772.5</v>
      </c>
      <c r="F410">
        <v>0</v>
      </c>
      <c r="G410">
        <v>0</v>
      </c>
      <c r="H410">
        <v>2</v>
      </c>
      <c r="I410">
        <v>2704</v>
      </c>
      <c r="J410">
        <v>0</v>
      </c>
      <c r="K410">
        <v>0</v>
      </c>
      <c r="L410">
        <v>209</v>
      </c>
      <c r="M410">
        <v>5977.86</v>
      </c>
      <c r="N410">
        <v>44</v>
      </c>
      <c r="O410">
        <v>12141</v>
      </c>
      <c r="P410">
        <v>18</v>
      </c>
      <c r="Q410">
        <v>11929</v>
      </c>
      <c r="R410">
        <v>12</v>
      </c>
      <c r="S410">
        <v>19171</v>
      </c>
      <c r="T410">
        <v>18</v>
      </c>
      <c r="U410">
        <v>125814</v>
      </c>
      <c r="V410">
        <v>33</v>
      </c>
      <c r="W410">
        <v>1030.0999999999999</v>
      </c>
      <c r="X410">
        <v>10</v>
      </c>
      <c r="Y410">
        <v>3018</v>
      </c>
      <c r="Z410">
        <v>0</v>
      </c>
      <c r="AA410">
        <v>0</v>
      </c>
      <c r="AB410">
        <v>0</v>
      </c>
      <c r="AC410">
        <v>0</v>
      </c>
      <c r="AD410">
        <v>1</v>
      </c>
      <c r="AE410">
        <v>2000</v>
      </c>
      <c r="AF410">
        <v>47</v>
      </c>
      <c r="AG410">
        <v>1493.7</v>
      </c>
      <c r="AH410">
        <v>6</v>
      </c>
      <c r="AI410">
        <v>1770</v>
      </c>
      <c r="AJ410">
        <v>10</v>
      </c>
      <c r="AK410">
        <v>7141</v>
      </c>
      <c r="AL410">
        <v>4</v>
      </c>
      <c r="AM410">
        <v>5651</v>
      </c>
      <c r="AN410">
        <v>2</v>
      </c>
      <c r="AO410">
        <v>6505</v>
      </c>
      <c r="AP410">
        <v>32</v>
      </c>
      <c r="AQ410">
        <v>976.9</v>
      </c>
      <c r="AR410">
        <v>14</v>
      </c>
      <c r="AS410">
        <v>3572</v>
      </c>
      <c r="AT410">
        <v>3</v>
      </c>
      <c r="AU410">
        <v>2043.5</v>
      </c>
      <c r="AV410">
        <v>1</v>
      </c>
      <c r="AW410">
        <v>1040</v>
      </c>
      <c r="AX410">
        <v>1</v>
      </c>
      <c r="AY410">
        <v>2025</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4"/>
  <sheetViews>
    <sheetView showGridLines="0" showRowColHeaders="0" tabSelected="1" zoomScaleNormal="100" workbookViewId="0" xr3:uid="{85D5C41F-068E-5C55-9968-509E7C2A5619}">
      <selection activeCell="B32" sqref="B32"/>
    </sheetView>
  </sheetViews>
  <sheetFormatPr defaultColWidth="10.85546875" defaultRowHeight="12.6"/>
  <cols>
    <col min="1" max="1" width="3.42578125" style="126" customWidth="1"/>
    <col min="2" max="2" width="79.85546875" style="126" customWidth="1"/>
    <col min="3" max="3" width="10.85546875" style="126" customWidth="1"/>
    <col min="4" max="16384" width="10.85546875" style="126"/>
  </cols>
  <sheetData>
    <row r="1" spans="1:3" ht="96" customHeight="1">
      <c r="A1" s="267"/>
      <c r="B1" s="267"/>
      <c r="C1" s="267"/>
    </row>
    <row r="3" spans="1:3" ht="23.1">
      <c r="B3" s="127"/>
    </row>
    <row r="24" spans="2:2" ht="111.95">
      <c r="B24" s="128" t="s">
        <v>6066</v>
      </c>
    </row>
  </sheetData>
  <sheetProtection algorithmName="SHA-512" hashValue="krxlj4Vd7UrjG/j0DryhafSIzqEOPBFWUuksWa++e8zhuu+ajhfhN5wD3m1pEk0EcOxNAQqOMCZwpXmHHHHr5A==" saltValue="H0SrVx/rN2YgOsiE8Q6TDA==" spinCount="100000" sheet="1" objects="1" scenarios="1"/>
  <mergeCells count="1">
    <mergeCell ref="A1:C1"/>
  </mergeCells>
  <printOptions horizontalCentered="1"/>
  <pageMargins left="0.11811023622047245" right="0.11811023622047245" top="0.78740157480314965" bottom="0.78740157480314965" header="0.31496062992125984" footer="0.31496062992125984"/>
  <pageSetup paperSize="9" orientation="portrait" r:id="rId1"/>
  <headerFooter scaleWithDoc="0" alignWithMargins="0">
    <oddFooter>&amp;L&amp;9© September 2023 – Bezirksregierung Münster - Dezernat 32 | Domplatz 1-3, 48161 Münster.</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9"/>
  <sheetViews>
    <sheetView showGridLines="0" workbookViewId="0" xr3:uid="{44B22561-5205-5C8A-B808-2C70100D228F}">
      <pane ySplit="2" topLeftCell="A3" activePane="bottomLeft" state="frozen"/>
      <selection pane="bottomLeft" activeCell="M13" sqref="M13"/>
    </sheetView>
  </sheetViews>
  <sheetFormatPr defaultColWidth="10.85546875" defaultRowHeight="12.6"/>
  <cols>
    <col min="1" max="1" width="3.42578125" style="130" customWidth="1"/>
    <col min="2" max="2" width="11.42578125" style="130" customWidth="1"/>
    <col min="3" max="3" width="50.85546875" style="130" customWidth="1"/>
    <col min="4" max="5" width="11.5703125" style="130" customWidth="1"/>
    <col min="6" max="16384" width="10.85546875" style="126"/>
  </cols>
  <sheetData>
    <row r="1" spans="1:14" ht="15.95" customHeight="1">
      <c r="A1" s="129"/>
      <c r="B1" s="129"/>
      <c r="C1" s="129"/>
    </row>
    <row r="2" spans="1:14" ht="50.1" customHeight="1">
      <c r="A2" s="131" t="s">
        <v>6067</v>
      </c>
      <c r="B2" s="131"/>
      <c r="C2" s="132"/>
      <c r="D2" s="132"/>
      <c r="E2" s="132"/>
      <c r="F2" s="133"/>
      <c r="G2" s="133"/>
      <c r="H2" s="133"/>
      <c r="I2" s="133"/>
      <c r="J2" s="133"/>
      <c r="K2" s="133"/>
      <c r="L2" s="133"/>
      <c r="M2" s="133"/>
      <c r="N2" s="133"/>
    </row>
    <row r="4" spans="1:14" ht="12.95">
      <c r="A4" s="268" t="s">
        <v>6067</v>
      </c>
      <c r="B4" s="267"/>
      <c r="C4" s="267"/>
      <c r="D4" s="267"/>
      <c r="E4" s="267"/>
    </row>
    <row r="6" spans="1:14">
      <c r="A6" s="184" t="s">
        <v>6068</v>
      </c>
      <c r="B6" s="185"/>
      <c r="C6" s="143" t="s">
        <v>6069</v>
      </c>
      <c r="D6" s="134"/>
      <c r="E6" s="134"/>
    </row>
    <row r="7" spans="1:14">
      <c r="C7" s="186" t="s">
        <v>6070</v>
      </c>
      <c r="D7" s="186"/>
      <c r="E7" s="186"/>
    </row>
    <row r="8" spans="1:14">
      <c r="C8" s="134"/>
      <c r="D8" s="134"/>
      <c r="E8" s="134"/>
    </row>
    <row r="9" spans="1:14">
      <c r="A9" s="184" t="s">
        <v>6071</v>
      </c>
      <c r="B9" s="185"/>
      <c r="C9" s="187" t="s">
        <v>6072</v>
      </c>
      <c r="D9" s="187"/>
      <c r="E9" s="187"/>
    </row>
    <row r="10" spans="1:14">
      <c r="A10" s="185"/>
      <c r="B10" s="185"/>
      <c r="C10" s="187"/>
      <c r="D10" s="187"/>
      <c r="E10" s="187"/>
    </row>
    <row r="11" spans="1:14">
      <c r="C11" s="134"/>
      <c r="D11" s="134"/>
      <c r="E11" s="134"/>
    </row>
    <row r="12" spans="1:14">
      <c r="A12" s="269" t="s">
        <v>6073</v>
      </c>
      <c r="B12" s="267"/>
      <c r="C12" s="182" t="s">
        <v>6074</v>
      </c>
      <c r="D12" s="183"/>
      <c r="E12" s="183"/>
    </row>
    <row r="13" spans="1:14">
      <c r="C13" s="183"/>
      <c r="D13" s="183"/>
      <c r="E13" s="183"/>
    </row>
    <row r="14" spans="1:14">
      <c r="C14" s="183"/>
      <c r="D14" s="183"/>
      <c r="E14" s="183"/>
    </row>
    <row r="15" spans="1:14">
      <c r="C15" s="134"/>
      <c r="D15" s="134"/>
      <c r="E15" s="134"/>
    </row>
    <row r="16" spans="1:14">
      <c r="A16" s="269" t="s">
        <v>6075</v>
      </c>
      <c r="B16" s="267"/>
      <c r="C16" s="135">
        <v>46006</v>
      </c>
      <c r="D16" s="134"/>
      <c r="E16" s="134"/>
    </row>
    <row r="17" spans="1:5">
      <c r="C17" s="134"/>
      <c r="D17" s="134"/>
      <c r="E17" s="134"/>
    </row>
    <row r="18" spans="1:5">
      <c r="A18" s="269" t="s">
        <v>6076</v>
      </c>
      <c r="B18" s="267"/>
      <c r="C18" s="134" t="s">
        <v>6077</v>
      </c>
      <c r="D18" s="134"/>
      <c r="E18" s="134"/>
    </row>
    <row r="19" spans="1:5">
      <c r="C19" s="134" t="s">
        <v>6078</v>
      </c>
      <c r="D19" s="134"/>
      <c r="E19" s="134"/>
    </row>
    <row r="20" spans="1:5">
      <c r="C20" s="134" t="s">
        <v>6079</v>
      </c>
      <c r="D20" s="134"/>
      <c r="E20" s="134"/>
    </row>
    <row r="21" spans="1:5">
      <c r="C21" s="134" t="s">
        <v>6080</v>
      </c>
      <c r="D21" s="134"/>
      <c r="E21" s="134"/>
    </row>
    <row r="22" spans="1:5">
      <c r="C22" s="134"/>
      <c r="D22" s="134"/>
      <c r="E22" s="134"/>
    </row>
    <row r="23" spans="1:5">
      <c r="A23" s="192" t="s">
        <v>6081</v>
      </c>
      <c r="B23" s="267"/>
      <c r="C23" s="136" t="s">
        <v>6082</v>
      </c>
      <c r="D23" s="134"/>
      <c r="E23" s="134"/>
    </row>
    <row r="24" spans="1:5">
      <c r="A24" s="192" t="s">
        <v>6083</v>
      </c>
      <c r="B24" s="267"/>
      <c r="C24" s="137" t="s">
        <v>6084</v>
      </c>
      <c r="D24" s="134"/>
      <c r="E24" s="134"/>
    </row>
    <row r="25" spans="1:5">
      <c r="A25" s="192" t="s">
        <v>6085</v>
      </c>
      <c r="B25" s="267"/>
      <c r="C25" s="136" t="s">
        <v>6086</v>
      </c>
      <c r="D25" s="134"/>
      <c r="E25" s="134"/>
    </row>
    <row r="26" spans="1:5">
      <c r="A26" s="192" t="s">
        <v>6087</v>
      </c>
      <c r="B26" s="267"/>
      <c r="C26" s="138" t="s">
        <v>6088</v>
      </c>
      <c r="D26" s="134"/>
      <c r="E26" s="134"/>
    </row>
    <row r="28" spans="1:5">
      <c r="A28" s="130" t="s">
        <v>6089</v>
      </c>
      <c r="C28" s="134" t="s">
        <v>6090</v>
      </c>
    </row>
    <row r="34" spans="1:5">
      <c r="A34" s="188" t="s">
        <v>6091</v>
      </c>
      <c r="B34" s="189"/>
      <c r="C34" s="189"/>
      <c r="D34" s="189"/>
      <c r="E34" s="189"/>
    </row>
    <row r="35" spans="1:5">
      <c r="A35" s="189"/>
      <c r="B35" s="189"/>
      <c r="C35" s="189"/>
      <c r="D35" s="189"/>
      <c r="E35" s="189"/>
    </row>
    <row r="36" spans="1:5">
      <c r="A36" s="190" t="s">
        <v>6092</v>
      </c>
      <c r="B36" s="191"/>
      <c r="C36" s="191"/>
      <c r="D36" s="191"/>
      <c r="E36" s="191"/>
    </row>
    <row r="39" spans="1:5">
      <c r="A39" s="269"/>
      <c r="B39" s="267"/>
      <c r="C39" s="267"/>
      <c r="D39" s="267"/>
      <c r="E39" s="267"/>
    </row>
  </sheetData>
  <sheetProtection algorithmName="SHA-512" hashValue="naIABzJnlmxrXjQoURr5Ic/UZK/ISebb059ebDkf4ardd3omTN4Fd3Bhd6yJdsg/TG9FlgRGpAxaZcf/Xail2g==" saltValue="aVkFyaQcqbDFe4j7wkMNYA==" spinCount="100000" sheet="1" objects="1" scenarios="1"/>
  <mergeCells count="16">
    <mergeCell ref="A34:E35"/>
    <mergeCell ref="A36:E36"/>
    <mergeCell ref="A39:E39"/>
    <mergeCell ref="A16:B16"/>
    <mergeCell ref="A18:B18"/>
    <mergeCell ref="A23:B23"/>
    <mergeCell ref="A24:B24"/>
    <mergeCell ref="A25:B25"/>
    <mergeCell ref="A26:B26"/>
    <mergeCell ref="A12:B12"/>
    <mergeCell ref="C12:E14"/>
    <mergeCell ref="A4:E4"/>
    <mergeCell ref="A6:B6"/>
    <mergeCell ref="C7:E7"/>
    <mergeCell ref="A9:B10"/>
    <mergeCell ref="C9:E10"/>
  </mergeCells>
  <hyperlinks>
    <hyperlink ref="C23" r:id="rId1" xr:uid="{00000000-0004-0000-0800-000000000000}"/>
    <hyperlink ref="C24" r:id="rId2" xr:uid="{00000000-0004-0000-0800-000001000000}"/>
    <hyperlink ref="C25" r:id="rId3" xr:uid="{00000000-0004-0000-0800-000002000000}"/>
    <hyperlink ref="C26" r:id="rId4" xr:uid="{00000000-0004-0000-0800-000003000000}"/>
    <hyperlink ref="A36:E36" r:id="rId5" display="Startseite | Regionalplanung | Raumbeobachtung – Statistische Daten des Regierungsbezirks." xr:uid="{00000000-0004-0000-0800-000004000000}"/>
  </hyperlinks>
  <pageMargins left="0.70866141732283472" right="0.70866141732283472" top="0.78740157480314965" bottom="0.78740157480314965" header="0.31496062992125984" footer="0.31496062992125984"/>
  <pageSetup paperSize="9" orientation="portrait" r:id="rId6"/>
  <headerFooter scaleWithDoc="0" alignWithMargins="0">
    <oddFooter>&amp;L&amp;9© September 2023 – Bezirksregierung Münster - Dezernat 32 | Domplatz 1-3, 48161 Münster.</oddFooter>
  </headerFooter>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514AA5-CA5A-4C72-A2AB-C0182D0E189C}"/>
</file>

<file path=customXml/itemProps2.xml><?xml version="1.0" encoding="utf-8"?>
<ds:datastoreItem xmlns:ds="http://schemas.openxmlformats.org/officeDocument/2006/customXml" ds:itemID="{D474946B-5E71-498D-AF25-ADB22650D887}"/>
</file>

<file path=customXml/itemProps3.xml><?xml version="1.0" encoding="utf-8"?>
<ds:datastoreItem xmlns:ds="http://schemas.openxmlformats.org/officeDocument/2006/customXml" ds:itemID="{A206A068-3817-4A5C-8074-8C59FBD1BCAD}"/>
</file>

<file path=docProps/app.xml><?xml version="1.0" encoding="utf-8"?>
<Properties xmlns="http://schemas.openxmlformats.org/officeDocument/2006/extended-properties" xmlns:vt="http://schemas.openxmlformats.org/officeDocument/2006/docPropsVTypes">
  <Application>Microsoft Excel Online</Application>
  <Manager/>
  <Company>Bezirksregierung Münster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Peiß, Marcel</dc:creator>
  <cp:keywords/>
  <dc:description/>
  <cp:lastModifiedBy>Peiß, Marcel</cp:lastModifiedBy>
  <cp:revision/>
  <dcterms:created xsi:type="dcterms:W3CDTF">2022-12-13T13:26:34Z</dcterms:created>
  <dcterms:modified xsi:type="dcterms:W3CDTF">2025-12-17T09:45:58Z</dcterms:modified>
  <cp:category/>
  <cp:contentStatus/>
</cp:coreProperties>
</file>